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aNDYH\OneDrive\Documents\My Games\Projects\Legends of Johto\Card Generator\"/>
    </mc:Choice>
  </mc:AlternateContent>
  <xr:revisionPtr revIDLastSave="0" documentId="13_ncr:1_{B605F68F-E33F-4198-BD0D-D531266CACA7}" xr6:coauthVersionLast="47" xr6:coauthVersionMax="47" xr10:uidLastSave="{00000000-0000-0000-0000-000000000000}"/>
  <bookViews>
    <workbookView xWindow="450" yWindow="0" windowWidth="19515" windowHeight="15600" xr2:uid="{352B0618-4DF2-4E9A-84EA-C00970FD4393}"/>
  </bookViews>
  <sheets>
    <sheet name="pokemon" sheetId="1" r:id="rId1"/>
    <sheet name="moves" sheetId="6" r:id="rId2"/>
    <sheet name="abilities" sheetId="15" r:id="rId3"/>
    <sheet name="tactics" sheetId="11" r:id="rId4"/>
    <sheet name="tactic_moves" sheetId="17" r:id="rId5"/>
    <sheet name="shrine" sheetId="16" r:id="rId6"/>
    <sheet name="legend" sheetId="14" r:id="rId7"/>
    <sheet name="others" sheetId="13" r:id="rId8"/>
    <sheet name="trainer_cards" sheetId="8" r:id="rId9"/>
    <sheet name="trainer_cards_2" sheetId="18" r:id="rId10"/>
    <sheet name="trainer_cards_legacy" sheetId="19" r:id="rId11"/>
    <sheet name="analysis" sheetId="7" r:id="rId12"/>
  </sheets>
  <definedNames>
    <definedName name="_xlnm._FilterDatabase" localSheetId="2" hidden="1">abilities!$A$1:$G$228</definedName>
    <definedName name="_xlnm._FilterDatabase" localSheetId="6" hidden="1">legend!$A$1:$M$146</definedName>
    <definedName name="_xlnm._FilterDatabase" localSheetId="1" hidden="1">moves!$A$1:$K$1140</definedName>
    <definedName name="_xlnm._FilterDatabase" localSheetId="7" hidden="1">others!$A$1:$K$229</definedName>
    <definedName name="_xlnm._FilterDatabase" localSheetId="0" hidden="1">pokemon!$A$1:$AO$3866</definedName>
    <definedName name="_xlnm._FilterDatabase" localSheetId="5" hidden="1">shrine!$B$1:$F$1</definedName>
    <definedName name="_xlnm._FilterDatabase" localSheetId="4" hidden="1">tactic_moves!$A$1:$H$114</definedName>
    <definedName name="_xlnm._FilterDatabase" localSheetId="3" hidden="1">tactics!$A$1:$F$83</definedName>
    <definedName name="_xlnm._FilterDatabase" localSheetId="8" hidden="1">trainer_cards!$A$1:$E$31</definedName>
    <definedName name="_xlnm._FilterDatabase" localSheetId="9" hidden="1">trainer_cards_2!$A$1:$E$1</definedName>
    <definedName name="_xlnm._FilterDatabase" localSheetId="10" hidden="1">trainer_cards_legacy!$A$1:$E$31</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146" i="1" l="1"/>
  <c r="AM1146" i="1" s="1" a="1"/>
  <c r="AM1146" i="1" s="1"/>
  <c r="AF1146" i="1"/>
  <c r="AE1146" i="1"/>
  <c r="AD1146" i="1"/>
  <c r="S1146" i="1"/>
  <c r="T1146" i="1" s="1"/>
  <c r="R1146" i="1"/>
  <c r="AM3847" i="1" a="1"/>
  <c r="AM3847" i="1" s="1"/>
  <c r="AI3847" i="1"/>
  <c r="AF3847" i="1"/>
  <c r="AE3847" i="1"/>
  <c r="AD3847" i="1"/>
  <c r="Z3847" i="1" a="1"/>
  <c r="Z3847" i="1" s="1"/>
  <c r="S3847" i="1"/>
  <c r="R3847" i="1"/>
  <c r="AM3851" i="1" a="1"/>
  <c r="AM3851" i="1" s="1"/>
  <c r="AI3851" i="1"/>
  <c r="AF3851" i="1"/>
  <c r="AE3851" i="1"/>
  <c r="AD3851" i="1"/>
  <c r="Z3851" i="1" a="1"/>
  <c r="Z3851" i="1" s="1"/>
  <c r="S3851" i="1"/>
  <c r="R3851" i="1"/>
  <c r="AM3850" i="1" a="1"/>
  <c r="AM3850" i="1" s="1"/>
  <c r="AI3850" i="1"/>
  <c r="AF3850" i="1"/>
  <c r="AE3850" i="1"/>
  <c r="AD3850" i="1"/>
  <c r="Z3850" i="1" a="1"/>
  <c r="Z3850" i="1" s="1"/>
  <c r="S3850" i="1"/>
  <c r="R3850" i="1"/>
  <c r="AM3849" i="1" a="1"/>
  <c r="AM3849" i="1" s="1"/>
  <c r="AI3849" i="1"/>
  <c r="AF3849" i="1"/>
  <c r="AE3849" i="1"/>
  <c r="AD3849" i="1"/>
  <c r="Z3849" i="1" a="1"/>
  <c r="Z3849" i="1" s="1"/>
  <c r="S3849" i="1"/>
  <c r="R3849" i="1"/>
  <c r="AM3848" i="1" a="1"/>
  <c r="AM3848" i="1" s="1"/>
  <c r="AI3848" i="1"/>
  <c r="AF3848" i="1"/>
  <c r="AE3848" i="1"/>
  <c r="AD3848" i="1"/>
  <c r="Z3848" i="1" a="1"/>
  <c r="Z3848" i="1" s="1"/>
  <c r="S3848" i="1"/>
  <c r="T3848" i="1" s="1"/>
  <c r="R3848" i="1"/>
  <c r="AM3843" i="1" a="1"/>
  <c r="AM3843" i="1" s="1"/>
  <c r="AI3843" i="1"/>
  <c r="AF3843" i="1"/>
  <c r="AE3843" i="1"/>
  <c r="AD3843" i="1"/>
  <c r="Z3843" i="1" a="1"/>
  <c r="Z3843" i="1" s="1"/>
  <c r="S3843" i="1"/>
  <c r="R3843" i="1"/>
  <c r="AM3834" i="1" a="1"/>
  <c r="AM3834" i="1" s="1"/>
  <c r="AI3834" i="1"/>
  <c r="AF3834" i="1"/>
  <c r="AE3834" i="1"/>
  <c r="AD3834" i="1"/>
  <c r="Z3834" i="1" a="1"/>
  <c r="Z3834" i="1" s="1"/>
  <c r="S3834" i="1"/>
  <c r="R3834" i="1"/>
  <c r="AM3813" i="1" a="1"/>
  <c r="AM3813" i="1" s="1"/>
  <c r="AI3813" i="1"/>
  <c r="AF3813" i="1"/>
  <c r="AE3813" i="1"/>
  <c r="AD3813" i="1"/>
  <c r="Z3813" i="1" a="1"/>
  <c r="Z3813" i="1" s="1"/>
  <c r="S3813" i="1"/>
  <c r="R3813" i="1"/>
  <c r="AM3811" i="1" a="1"/>
  <c r="AM3811" i="1" s="1"/>
  <c r="AI3811" i="1"/>
  <c r="AF3811" i="1"/>
  <c r="AE3811" i="1"/>
  <c r="AD3811" i="1"/>
  <c r="Z3811" i="1" a="1"/>
  <c r="Z3811" i="1" s="1"/>
  <c r="S3811" i="1"/>
  <c r="R3811" i="1"/>
  <c r="AM3805" i="1"/>
  <c r="AM3805" i="1" a="1"/>
  <c r="AI3805" i="1"/>
  <c r="AF3805" i="1"/>
  <c r="AE3805" i="1"/>
  <c r="AD3805" i="1"/>
  <c r="Z3805" i="1" a="1"/>
  <c r="Z3805" i="1" s="1"/>
  <c r="S3805" i="1"/>
  <c r="R3805" i="1"/>
  <c r="AM3790" i="1" a="1"/>
  <c r="AM3790" i="1" s="1"/>
  <c r="AI3790" i="1"/>
  <c r="AF3790" i="1"/>
  <c r="AE3790" i="1"/>
  <c r="AD3790" i="1"/>
  <c r="Z3790" i="1" a="1"/>
  <c r="Z3790" i="1" s="1"/>
  <c r="S3790" i="1"/>
  <c r="R3790" i="1"/>
  <c r="AM3550" i="1" a="1"/>
  <c r="AM3550" i="1" s="1"/>
  <c r="AI3550" i="1"/>
  <c r="AF3550" i="1"/>
  <c r="AE3550" i="1"/>
  <c r="AD3550" i="1"/>
  <c r="Z3550" i="1" a="1"/>
  <c r="Z3550" i="1" s="1"/>
  <c r="S3550" i="1"/>
  <c r="R3550" i="1"/>
  <c r="AM3549" i="1" a="1"/>
  <c r="AM3549" i="1" s="1"/>
  <c r="AI3549" i="1"/>
  <c r="AF3549" i="1"/>
  <c r="AE3549" i="1"/>
  <c r="AD3549" i="1"/>
  <c r="Z3549" i="1" a="1"/>
  <c r="Z3549" i="1" s="1"/>
  <c r="S3549" i="1"/>
  <c r="R3549" i="1"/>
  <c r="AM3548" i="1" a="1"/>
  <c r="AM3548" i="1" s="1"/>
  <c r="AI3548" i="1"/>
  <c r="AF3548" i="1"/>
  <c r="AE3548" i="1"/>
  <c r="AD3548" i="1"/>
  <c r="Z3548" i="1" a="1"/>
  <c r="Z3548" i="1" s="1"/>
  <c r="S3548" i="1"/>
  <c r="R3548" i="1"/>
  <c r="AM3547" i="1" a="1"/>
  <c r="AM3547" i="1" s="1"/>
  <c r="AI3547" i="1"/>
  <c r="AF3547" i="1"/>
  <c r="AE3547" i="1"/>
  <c r="AD3547" i="1"/>
  <c r="Z3547" i="1" a="1"/>
  <c r="Z3547" i="1" s="1"/>
  <c r="S3547" i="1"/>
  <c r="R3547" i="1"/>
  <c r="AM3546" i="1" a="1"/>
  <c r="AM3546" i="1" s="1"/>
  <c r="AI3546" i="1"/>
  <c r="AF3546" i="1"/>
  <c r="AE3546" i="1"/>
  <c r="AD3546" i="1"/>
  <c r="Z3546" i="1" a="1"/>
  <c r="Z3546" i="1" s="1"/>
  <c r="S3546" i="1"/>
  <c r="R3546" i="1"/>
  <c r="AM3545" i="1" a="1"/>
  <c r="AM3545" i="1" s="1"/>
  <c r="AI3545" i="1"/>
  <c r="AF3545" i="1"/>
  <c r="AE3545" i="1"/>
  <c r="AD3545" i="1"/>
  <c r="Z3545" i="1" a="1"/>
  <c r="Z3545" i="1" s="1"/>
  <c r="S3545" i="1"/>
  <c r="R3545" i="1"/>
  <c r="AM3544" i="1" a="1"/>
  <c r="AM3544" i="1" s="1"/>
  <c r="AI3544" i="1"/>
  <c r="AF3544" i="1"/>
  <c r="AE3544" i="1"/>
  <c r="AD3544" i="1"/>
  <c r="Z3544" i="1" a="1"/>
  <c r="Z3544" i="1" s="1"/>
  <c r="S3544" i="1"/>
  <c r="R3544" i="1"/>
  <c r="AM3543" i="1" a="1"/>
  <c r="AM3543" i="1" s="1"/>
  <c r="AI3543" i="1"/>
  <c r="AF3543" i="1"/>
  <c r="AE3543" i="1"/>
  <c r="AD3543" i="1"/>
  <c r="Z3543" i="1" a="1"/>
  <c r="Z3543" i="1" s="1"/>
  <c r="S3543" i="1"/>
  <c r="R3543" i="1"/>
  <c r="AM3542" i="1" a="1"/>
  <c r="AM3542" i="1" s="1"/>
  <c r="AI3542" i="1"/>
  <c r="AF3542" i="1"/>
  <c r="AE3542" i="1"/>
  <c r="AD3542" i="1"/>
  <c r="Z3542" i="1" a="1"/>
  <c r="Z3542" i="1" s="1"/>
  <c r="S3542" i="1"/>
  <c r="R3542" i="1"/>
  <c r="AM3541" i="1" a="1"/>
  <c r="AM3541" i="1" s="1"/>
  <c r="AI3541" i="1"/>
  <c r="AF3541" i="1"/>
  <c r="AE3541" i="1"/>
  <c r="AD3541" i="1"/>
  <c r="Z3541" i="1" a="1"/>
  <c r="Z3541" i="1" s="1"/>
  <c r="S3541" i="1"/>
  <c r="R3541" i="1"/>
  <c r="AM3540" i="1" a="1"/>
  <c r="AM3540" i="1" s="1"/>
  <c r="AI3540" i="1"/>
  <c r="AF3540" i="1"/>
  <c r="AE3540" i="1"/>
  <c r="AD3540" i="1"/>
  <c r="Z3540" i="1" a="1"/>
  <c r="Z3540" i="1" s="1"/>
  <c r="S3540" i="1"/>
  <c r="R3540" i="1"/>
  <c r="AM3539" i="1" a="1"/>
  <c r="AM3539" i="1" s="1"/>
  <c r="AI3539" i="1"/>
  <c r="AF3539" i="1"/>
  <c r="AE3539" i="1"/>
  <c r="AD3539" i="1"/>
  <c r="Z3539" i="1" a="1"/>
  <c r="Z3539" i="1" s="1"/>
  <c r="S3539" i="1"/>
  <c r="R3539" i="1"/>
  <c r="AM3538" i="1" a="1"/>
  <c r="AM3538" i="1" s="1"/>
  <c r="AI3538" i="1"/>
  <c r="AF3538" i="1"/>
  <c r="AE3538" i="1"/>
  <c r="AD3538" i="1"/>
  <c r="Z3538" i="1" a="1"/>
  <c r="Z3538" i="1" s="1"/>
  <c r="S3538" i="1"/>
  <c r="R3538" i="1"/>
  <c r="AM3537" i="1" a="1"/>
  <c r="AM3537" i="1" s="1"/>
  <c r="AI3537" i="1"/>
  <c r="AF3537" i="1"/>
  <c r="AE3537" i="1"/>
  <c r="AD3537" i="1"/>
  <c r="Z3537" i="1" a="1"/>
  <c r="Z3537" i="1" s="1"/>
  <c r="S3537" i="1"/>
  <c r="R3537" i="1"/>
  <c r="T3537" i="1" s="1"/>
  <c r="AM3536" i="1" a="1"/>
  <c r="AM3536" i="1" s="1"/>
  <c r="AI3536" i="1"/>
  <c r="AF3536" i="1"/>
  <c r="AE3536" i="1"/>
  <c r="AD3536" i="1"/>
  <c r="Z3536" i="1" a="1"/>
  <c r="Z3536" i="1" s="1"/>
  <c r="S3536" i="1"/>
  <c r="R3536" i="1"/>
  <c r="AM3535" i="1" a="1"/>
  <c r="AM3535" i="1" s="1"/>
  <c r="AI3535" i="1"/>
  <c r="AF3535" i="1"/>
  <c r="AE3535" i="1"/>
  <c r="AD3535" i="1"/>
  <c r="Z3535" i="1" a="1"/>
  <c r="Z3535" i="1" s="1"/>
  <c r="S3535" i="1"/>
  <c r="R3535" i="1"/>
  <c r="AM3534" i="1" a="1"/>
  <c r="AM3534" i="1" s="1"/>
  <c r="AI3534" i="1"/>
  <c r="AF3534" i="1"/>
  <c r="AE3534" i="1"/>
  <c r="AD3534" i="1"/>
  <c r="Z3534" i="1" a="1"/>
  <c r="Z3534" i="1" s="1"/>
  <c r="S3534" i="1"/>
  <c r="R3534" i="1"/>
  <c r="AM3533" i="1" a="1"/>
  <c r="AM3533" i="1" s="1"/>
  <c r="AI3533" i="1"/>
  <c r="AF3533" i="1"/>
  <c r="AE3533" i="1"/>
  <c r="AD3533" i="1"/>
  <c r="Z3533" i="1" a="1"/>
  <c r="Z3533" i="1" s="1"/>
  <c r="S3533" i="1"/>
  <c r="R3533" i="1"/>
  <c r="T3533" i="1" s="1"/>
  <c r="AM3532" i="1" a="1"/>
  <c r="AM3532" i="1" s="1"/>
  <c r="AI3532" i="1"/>
  <c r="AF3532" i="1"/>
  <c r="AE3532" i="1"/>
  <c r="AD3532" i="1"/>
  <c r="Z3532" i="1" a="1"/>
  <c r="Z3532" i="1" s="1"/>
  <c r="S3532" i="1"/>
  <c r="R3532" i="1"/>
  <c r="AM3531" i="1" a="1"/>
  <c r="AM3531" i="1" s="1"/>
  <c r="AI3531" i="1"/>
  <c r="AF3531" i="1"/>
  <c r="AE3531" i="1"/>
  <c r="AD3531" i="1"/>
  <c r="Z3531" i="1" a="1"/>
  <c r="Z3531" i="1" s="1"/>
  <c r="S3531" i="1"/>
  <c r="R3531" i="1"/>
  <c r="AM3530" i="1" a="1"/>
  <c r="AM3530" i="1" s="1"/>
  <c r="AI3530" i="1"/>
  <c r="AF3530" i="1"/>
  <c r="AE3530" i="1"/>
  <c r="AD3530" i="1"/>
  <c r="Z3530" i="1" a="1"/>
  <c r="Z3530" i="1" s="1"/>
  <c r="S3530" i="1"/>
  <c r="R3530" i="1"/>
  <c r="AM3529" i="1" a="1"/>
  <c r="AM3529" i="1" s="1"/>
  <c r="AI3529" i="1"/>
  <c r="AF3529" i="1"/>
  <c r="AE3529" i="1"/>
  <c r="AD3529" i="1"/>
  <c r="Z3529" i="1" a="1"/>
  <c r="Z3529" i="1" s="1"/>
  <c r="S3529" i="1"/>
  <c r="R3529" i="1"/>
  <c r="AM3528" i="1" a="1"/>
  <c r="AM3528" i="1" s="1"/>
  <c r="AI3528" i="1"/>
  <c r="AF3528" i="1"/>
  <c r="AE3528" i="1"/>
  <c r="AD3528" i="1"/>
  <c r="Z3528" i="1" a="1"/>
  <c r="Z3528" i="1" s="1"/>
  <c r="S3528" i="1"/>
  <c r="R3528" i="1"/>
  <c r="AM3527" i="1" a="1"/>
  <c r="AM3527" i="1" s="1"/>
  <c r="AI3527" i="1"/>
  <c r="AF3527" i="1"/>
  <c r="AE3527" i="1"/>
  <c r="AD3527" i="1"/>
  <c r="Z3527" i="1" a="1"/>
  <c r="Z3527" i="1" s="1"/>
  <c r="S3527" i="1"/>
  <c r="R3527" i="1"/>
  <c r="T3527" i="1" s="1"/>
  <c r="AM3526" i="1" a="1"/>
  <c r="AM3526" i="1" s="1"/>
  <c r="AI3526" i="1"/>
  <c r="AF3526" i="1"/>
  <c r="AE3526" i="1"/>
  <c r="AD3526" i="1"/>
  <c r="Z3526" i="1" a="1"/>
  <c r="Z3526" i="1" s="1"/>
  <c r="S3526" i="1"/>
  <c r="R3526" i="1"/>
  <c r="AM3525" i="1" a="1"/>
  <c r="AM3525" i="1" s="1"/>
  <c r="AI3525" i="1"/>
  <c r="AF3525" i="1"/>
  <c r="AE3525" i="1"/>
  <c r="AD3525" i="1"/>
  <c r="Z3525" i="1" a="1"/>
  <c r="Z3525" i="1" s="1"/>
  <c r="S3525" i="1"/>
  <c r="T3525" i="1" s="1"/>
  <c r="R3525" i="1"/>
  <c r="AM3524" i="1" a="1"/>
  <c r="AM3524" i="1" s="1"/>
  <c r="AI3524" i="1"/>
  <c r="AF3524" i="1"/>
  <c r="AE3524" i="1"/>
  <c r="AD3524" i="1"/>
  <c r="Z3524" i="1" a="1"/>
  <c r="Z3524" i="1" s="1"/>
  <c r="S3524" i="1"/>
  <c r="R3524" i="1"/>
  <c r="AM3523" i="1" a="1"/>
  <c r="AM3523" i="1" s="1"/>
  <c r="AI3523" i="1"/>
  <c r="AF3523" i="1"/>
  <c r="AE3523" i="1"/>
  <c r="AD3523" i="1"/>
  <c r="Z3523" i="1" a="1"/>
  <c r="Z3523" i="1" s="1"/>
  <c r="S3523" i="1"/>
  <c r="R3523" i="1"/>
  <c r="AM3522" i="1" a="1"/>
  <c r="AM3522" i="1" s="1"/>
  <c r="AI3522" i="1"/>
  <c r="AF3522" i="1"/>
  <c r="AE3522" i="1"/>
  <c r="AD3522" i="1"/>
  <c r="Z3522" i="1" a="1"/>
  <c r="Z3522" i="1" s="1"/>
  <c r="S3522" i="1"/>
  <c r="R3522" i="1"/>
  <c r="AM3521" i="1" a="1"/>
  <c r="AM3521" i="1" s="1"/>
  <c r="AI3521" i="1"/>
  <c r="AF3521" i="1"/>
  <c r="AE3521" i="1"/>
  <c r="AD3521" i="1"/>
  <c r="Z3521" i="1" a="1"/>
  <c r="Z3521" i="1" s="1"/>
  <c r="S3521" i="1"/>
  <c r="R3521" i="1"/>
  <c r="AM3520" i="1" a="1"/>
  <c r="AM3520" i="1" s="1"/>
  <c r="AI3520" i="1"/>
  <c r="AF3520" i="1"/>
  <c r="AE3520" i="1"/>
  <c r="AD3520" i="1"/>
  <c r="Z3520" i="1" a="1"/>
  <c r="Z3520" i="1" s="1"/>
  <c r="S3520" i="1"/>
  <c r="R3520" i="1"/>
  <c r="AM3519" i="1" a="1"/>
  <c r="AM3519" i="1" s="1"/>
  <c r="AI3519" i="1"/>
  <c r="AF3519" i="1"/>
  <c r="AE3519" i="1"/>
  <c r="AD3519" i="1"/>
  <c r="Z3519" i="1" a="1"/>
  <c r="Z3519" i="1" s="1"/>
  <c r="S3519" i="1"/>
  <c r="R3519" i="1"/>
  <c r="AM3518" i="1" a="1"/>
  <c r="AM3518" i="1" s="1"/>
  <c r="AI3518" i="1"/>
  <c r="AF3518" i="1"/>
  <c r="AE3518" i="1"/>
  <c r="AD3518" i="1"/>
  <c r="Z3518" i="1" a="1"/>
  <c r="Z3518" i="1" s="1"/>
  <c r="S3518" i="1"/>
  <c r="R3518" i="1"/>
  <c r="AM3517" i="1"/>
  <c r="AM3517" i="1" a="1"/>
  <c r="AI3517" i="1"/>
  <c r="AF3517" i="1"/>
  <c r="AE3517" i="1"/>
  <c r="AD3517" i="1"/>
  <c r="Z3517" i="1" a="1"/>
  <c r="Z3517" i="1" s="1"/>
  <c r="S3517" i="1"/>
  <c r="R3517" i="1"/>
  <c r="AM3516" i="1" a="1"/>
  <c r="AM3516" i="1" s="1"/>
  <c r="AI3516" i="1"/>
  <c r="AF3516" i="1"/>
  <c r="AE3516" i="1"/>
  <c r="AD3516" i="1"/>
  <c r="Z3516" i="1" a="1"/>
  <c r="Z3516" i="1" s="1"/>
  <c r="S3516" i="1"/>
  <c r="R3516" i="1"/>
  <c r="AM3515" i="1" a="1"/>
  <c r="AM3515" i="1" s="1"/>
  <c r="AI3515" i="1"/>
  <c r="AF3515" i="1"/>
  <c r="AE3515" i="1"/>
  <c r="AD3515" i="1"/>
  <c r="Z3515" i="1" a="1"/>
  <c r="Z3515" i="1" s="1"/>
  <c r="S3515" i="1"/>
  <c r="R3515" i="1"/>
  <c r="AM3514" i="1" a="1"/>
  <c r="AM3514" i="1" s="1"/>
  <c r="AI3514" i="1"/>
  <c r="AF3514" i="1"/>
  <c r="AE3514" i="1"/>
  <c r="AD3514" i="1"/>
  <c r="Z3514" i="1" a="1"/>
  <c r="Z3514" i="1" s="1"/>
  <c r="S3514" i="1"/>
  <c r="R3514" i="1"/>
  <c r="AM3513" i="1" a="1"/>
  <c r="AM3513" i="1" s="1"/>
  <c r="AI3513" i="1"/>
  <c r="AF3513" i="1"/>
  <c r="AE3513" i="1"/>
  <c r="AD3513" i="1"/>
  <c r="Z3513" i="1" a="1"/>
  <c r="Z3513" i="1" s="1"/>
  <c r="S3513" i="1"/>
  <c r="R3513" i="1"/>
  <c r="AM3512" i="1" a="1"/>
  <c r="AM3512" i="1" s="1"/>
  <c r="AI3512" i="1"/>
  <c r="AF3512" i="1"/>
  <c r="AE3512" i="1"/>
  <c r="AD3512" i="1"/>
  <c r="Z3512" i="1" a="1"/>
  <c r="Z3512" i="1" s="1"/>
  <c r="S3512" i="1"/>
  <c r="R3512" i="1"/>
  <c r="AM3511" i="1" a="1"/>
  <c r="AM3511" i="1" s="1"/>
  <c r="AI3511" i="1"/>
  <c r="AF3511" i="1"/>
  <c r="AE3511" i="1"/>
  <c r="AD3511" i="1"/>
  <c r="Z3511" i="1" a="1"/>
  <c r="Z3511" i="1" s="1"/>
  <c r="S3511" i="1"/>
  <c r="R3511" i="1"/>
  <c r="AM3510" i="1" a="1"/>
  <c r="AM3510" i="1" s="1"/>
  <c r="AI3510" i="1"/>
  <c r="AF3510" i="1"/>
  <c r="AE3510" i="1"/>
  <c r="AD3510" i="1"/>
  <c r="Z3510" i="1" a="1"/>
  <c r="Z3510" i="1" s="1"/>
  <c r="S3510" i="1"/>
  <c r="R3510" i="1"/>
  <c r="AM3509" i="1" a="1"/>
  <c r="AM3509" i="1" s="1"/>
  <c r="AI3509" i="1"/>
  <c r="AF3509" i="1"/>
  <c r="AE3509" i="1"/>
  <c r="AD3509" i="1"/>
  <c r="Z3509" i="1" a="1"/>
  <c r="Z3509" i="1" s="1"/>
  <c r="S3509" i="1"/>
  <c r="R3509" i="1"/>
  <c r="AM3508" i="1" a="1"/>
  <c r="AM3508" i="1" s="1"/>
  <c r="AI3508" i="1"/>
  <c r="AF3508" i="1"/>
  <c r="AE3508" i="1"/>
  <c r="AD3508" i="1"/>
  <c r="Z3508" i="1" a="1"/>
  <c r="Z3508" i="1" s="1"/>
  <c r="S3508" i="1"/>
  <c r="R3508" i="1"/>
  <c r="AM3507" i="1" a="1"/>
  <c r="AM3507" i="1" s="1"/>
  <c r="AI3507" i="1"/>
  <c r="AF3507" i="1"/>
  <c r="AE3507" i="1"/>
  <c r="AD3507" i="1"/>
  <c r="Z3507" i="1" a="1"/>
  <c r="Z3507" i="1" s="1"/>
  <c r="S3507" i="1"/>
  <c r="R3507" i="1"/>
  <c r="AM3506" i="1" a="1"/>
  <c r="AM3506" i="1" s="1"/>
  <c r="AI3506" i="1"/>
  <c r="AF3506" i="1"/>
  <c r="AE3506" i="1"/>
  <c r="AD3506" i="1"/>
  <c r="Z3506" i="1" a="1"/>
  <c r="Z3506" i="1" s="1"/>
  <c r="S3506" i="1"/>
  <c r="R3506" i="1"/>
  <c r="AM3505" i="1" a="1"/>
  <c r="AM3505" i="1" s="1"/>
  <c r="AI3505" i="1"/>
  <c r="AF3505" i="1"/>
  <c r="AE3505" i="1"/>
  <c r="AD3505" i="1"/>
  <c r="Z3505" i="1" a="1"/>
  <c r="Z3505" i="1" s="1"/>
  <c r="S3505" i="1"/>
  <c r="R3505" i="1"/>
  <c r="AM3504" i="1" a="1"/>
  <c r="AM3504" i="1" s="1"/>
  <c r="AI3504" i="1"/>
  <c r="AF3504" i="1"/>
  <c r="AE3504" i="1"/>
  <c r="AD3504" i="1"/>
  <c r="Z3504" i="1" a="1"/>
  <c r="Z3504" i="1" s="1"/>
  <c r="S3504" i="1"/>
  <c r="R3504" i="1"/>
  <c r="AM3503" i="1" a="1"/>
  <c r="AM3503" i="1" s="1"/>
  <c r="AI3503" i="1"/>
  <c r="AF3503" i="1"/>
  <c r="AE3503" i="1"/>
  <c r="AD3503" i="1"/>
  <c r="Z3503" i="1" a="1"/>
  <c r="Z3503" i="1" s="1"/>
  <c r="S3503" i="1"/>
  <c r="R3503" i="1"/>
  <c r="AM3502" i="1" a="1"/>
  <c r="AM3502" i="1" s="1"/>
  <c r="AI3502" i="1"/>
  <c r="AF3502" i="1"/>
  <c r="AE3502" i="1"/>
  <c r="AD3502" i="1"/>
  <c r="Z3502" i="1" a="1"/>
  <c r="Z3502" i="1" s="1"/>
  <c r="S3502" i="1"/>
  <c r="R3502" i="1"/>
  <c r="AM3501" i="1" a="1"/>
  <c r="AM3501" i="1" s="1"/>
  <c r="AI3501" i="1"/>
  <c r="AF3501" i="1"/>
  <c r="AE3501" i="1"/>
  <c r="AD3501" i="1"/>
  <c r="Z3501" i="1" a="1"/>
  <c r="Z3501" i="1" s="1"/>
  <c r="S3501" i="1"/>
  <c r="T3501" i="1" s="1"/>
  <c r="R3501" i="1"/>
  <c r="AM3500" i="1" a="1"/>
  <c r="AM3500" i="1" s="1"/>
  <c r="AI3500" i="1"/>
  <c r="AF3500" i="1"/>
  <c r="AE3500" i="1"/>
  <c r="AD3500" i="1"/>
  <c r="Z3500" i="1" a="1"/>
  <c r="Z3500" i="1" s="1"/>
  <c r="S3500" i="1"/>
  <c r="R3500" i="1"/>
  <c r="AM3499" i="1" a="1"/>
  <c r="AM3499" i="1" s="1"/>
  <c r="AI3499" i="1"/>
  <c r="AF3499" i="1"/>
  <c r="AE3499" i="1"/>
  <c r="AD3499" i="1"/>
  <c r="Z3499" i="1" a="1"/>
  <c r="Z3499" i="1" s="1"/>
  <c r="S3499" i="1"/>
  <c r="R3499" i="1"/>
  <c r="AM3498" i="1" a="1"/>
  <c r="AM3498" i="1" s="1"/>
  <c r="AI3498" i="1"/>
  <c r="AF3498" i="1"/>
  <c r="AE3498" i="1"/>
  <c r="AD3498" i="1"/>
  <c r="Z3498" i="1" a="1"/>
  <c r="Z3498" i="1" s="1"/>
  <c r="S3498" i="1"/>
  <c r="R3498" i="1"/>
  <c r="AM3497" i="1" a="1"/>
  <c r="AM3497" i="1" s="1"/>
  <c r="AI3497" i="1"/>
  <c r="AF3497" i="1"/>
  <c r="AE3497" i="1"/>
  <c r="AD3497" i="1"/>
  <c r="Z3497" i="1" a="1"/>
  <c r="Z3497" i="1" s="1"/>
  <c r="S3497" i="1"/>
  <c r="R3497" i="1"/>
  <c r="AM3496" i="1" a="1"/>
  <c r="AM3496" i="1" s="1"/>
  <c r="AI3496" i="1"/>
  <c r="AF3496" i="1"/>
  <c r="AE3496" i="1"/>
  <c r="AD3496" i="1"/>
  <c r="Z3496" i="1" a="1"/>
  <c r="Z3496" i="1" s="1"/>
  <c r="S3496" i="1"/>
  <c r="R3496" i="1"/>
  <c r="AM3495" i="1" a="1"/>
  <c r="AM3495" i="1" s="1"/>
  <c r="AI3495" i="1"/>
  <c r="AF3495" i="1"/>
  <c r="AE3495" i="1"/>
  <c r="AD3495" i="1"/>
  <c r="Z3495" i="1" a="1"/>
  <c r="Z3495" i="1" s="1"/>
  <c r="S3495" i="1"/>
  <c r="R3495" i="1"/>
  <c r="AM3494" i="1" a="1"/>
  <c r="AM3494" i="1" s="1"/>
  <c r="AI3494" i="1"/>
  <c r="AF3494" i="1"/>
  <c r="AE3494" i="1"/>
  <c r="AD3494" i="1"/>
  <c r="Z3494" i="1" a="1"/>
  <c r="Z3494" i="1" s="1"/>
  <c r="S3494" i="1"/>
  <c r="R3494" i="1"/>
  <c r="AM3493" i="1" a="1"/>
  <c r="AM3493" i="1" s="1"/>
  <c r="AI3493" i="1"/>
  <c r="AF3493" i="1"/>
  <c r="AE3493" i="1"/>
  <c r="AD3493" i="1"/>
  <c r="Z3493" i="1" a="1"/>
  <c r="Z3493" i="1" s="1"/>
  <c r="S3493" i="1"/>
  <c r="T3493" i="1" s="1"/>
  <c r="R3493" i="1"/>
  <c r="AM3492" i="1" a="1"/>
  <c r="AM3492" i="1" s="1"/>
  <c r="AI3492" i="1"/>
  <c r="AF3492" i="1"/>
  <c r="AE3492" i="1"/>
  <c r="AD3492" i="1"/>
  <c r="Z3492" i="1" a="1"/>
  <c r="Z3492" i="1" s="1"/>
  <c r="S3492" i="1"/>
  <c r="R3492" i="1"/>
  <c r="AM3491" i="1" a="1"/>
  <c r="AM3491" i="1" s="1"/>
  <c r="AI3491" i="1"/>
  <c r="AF3491" i="1"/>
  <c r="AE3491" i="1"/>
  <c r="AD3491" i="1"/>
  <c r="Z3491" i="1" a="1"/>
  <c r="Z3491" i="1" s="1"/>
  <c r="S3491" i="1"/>
  <c r="R3491" i="1"/>
  <c r="AM3490" i="1" a="1"/>
  <c r="AM3490" i="1" s="1"/>
  <c r="AI3490" i="1"/>
  <c r="AF3490" i="1"/>
  <c r="AE3490" i="1"/>
  <c r="AD3490" i="1"/>
  <c r="Z3490" i="1" a="1"/>
  <c r="Z3490" i="1" s="1"/>
  <c r="S3490" i="1"/>
  <c r="T3490" i="1" s="1"/>
  <c r="R3490" i="1"/>
  <c r="AM3489" i="1" a="1"/>
  <c r="AM3489" i="1" s="1"/>
  <c r="AI3489" i="1"/>
  <c r="AF3489" i="1"/>
  <c r="AE3489" i="1"/>
  <c r="AD3489" i="1"/>
  <c r="Z3489" i="1" a="1"/>
  <c r="Z3489" i="1" s="1"/>
  <c r="S3489" i="1"/>
  <c r="T3489" i="1" s="1"/>
  <c r="R3489" i="1"/>
  <c r="AM3488" i="1" a="1"/>
  <c r="AM3488" i="1" s="1"/>
  <c r="AI3488" i="1"/>
  <c r="AF3488" i="1"/>
  <c r="AE3488" i="1"/>
  <c r="AD3488" i="1"/>
  <c r="Z3488" i="1" a="1"/>
  <c r="Z3488" i="1" s="1"/>
  <c r="S3488" i="1"/>
  <c r="R3488" i="1"/>
  <c r="AM3487" i="1" a="1"/>
  <c r="AM3487" i="1" s="1"/>
  <c r="AI3487" i="1"/>
  <c r="AF3487" i="1"/>
  <c r="AE3487" i="1"/>
  <c r="AD3487" i="1"/>
  <c r="Z3487" i="1" a="1"/>
  <c r="Z3487" i="1" s="1"/>
  <c r="S3487" i="1"/>
  <c r="R3487" i="1"/>
  <c r="AM3486" i="1" a="1"/>
  <c r="AM3486" i="1" s="1"/>
  <c r="AI3486" i="1"/>
  <c r="AF3486" i="1"/>
  <c r="AE3486" i="1"/>
  <c r="AD3486" i="1"/>
  <c r="Z3486" i="1" a="1"/>
  <c r="Z3486" i="1" s="1"/>
  <c r="S3486" i="1"/>
  <c r="T3486" i="1" s="1"/>
  <c r="R3486" i="1"/>
  <c r="AM3485" i="1" a="1"/>
  <c r="AM3485" i="1" s="1"/>
  <c r="AI3485" i="1"/>
  <c r="AF3485" i="1"/>
  <c r="AE3485" i="1"/>
  <c r="AD3485" i="1"/>
  <c r="Z3485" i="1" a="1"/>
  <c r="Z3485" i="1" s="1"/>
  <c r="S3485" i="1"/>
  <c r="R3485" i="1"/>
  <c r="AM3484" i="1" a="1"/>
  <c r="AM3484" i="1" s="1"/>
  <c r="AI3484" i="1"/>
  <c r="AF3484" i="1"/>
  <c r="AE3484" i="1"/>
  <c r="AD3484" i="1"/>
  <c r="Z3484" i="1" a="1"/>
  <c r="Z3484" i="1" s="1"/>
  <c r="S3484" i="1"/>
  <c r="R3484" i="1"/>
  <c r="AM3483" i="1" a="1"/>
  <c r="AM3483" i="1" s="1"/>
  <c r="AI3483" i="1"/>
  <c r="AF3483" i="1"/>
  <c r="AE3483" i="1"/>
  <c r="AD3483" i="1"/>
  <c r="Z3483" i="1" a="1"/>
  <c r="Z3483" i="1" s="1"/>
  <c r="S3483" i="1"/>
  <c r="R3483" i="1"/>
  <c r="AM3482" i="1" a="1"/>
  <c r="AM3482" i="1" s="1"/>
  <c r="AI3482" i="1"/>
  <c r="AF3482" i="1"/>
  <c r="AE3482" i="1"/>
  <c r="AD3482" i="1"/>
  <c r="Z3482" i="1" a="1"/>
  <c r="Z3482" i="1" s="1"/>
  <c r="S3482" i="1"/>
  <c r="R3482" i="1"/>
  <c r="AM3481" i="1" a="1"/>
  <c r="AM3481" i="1" s="1"/>
  <c r="AI3481" i="1"/>
  <c r="AF3481" i="1"/>
  <c r="AE3481" i="1"/>
  <c r="AD3481" i="1"/>
  <c r="Z3481" i="1" a="1"/>
  <c r="Z3481" i="1" s="1"/>
  <c r="S3481" i="1"/>
  <c r="R3481" i="1"/>
  <c r="AM3480" i="1" a="1"/>
  <c r="AM3480" i="1" s="1"/>
  <c r="AI3480" i="1"/>
  <c r="AF3480" i="1"/>
  <c r="AE3480" i="1"/>
  <c r="AD3480" i="1"/>
  <c r="Z3480" i="1" a="1"/>
  <c r="Z3480" i="1" s="1"/>
  <c r="S3480" i="1"/>
  <c r="R3480" i="1"/>
  <c r="AM3479" i="1" a="1"/>
  <c r="AM3479" i="1" s="1"/>
  <c r="AI3479" i="1"/>
  <c r="AF3479" i="1"/>
  <c r="AE3479" i="1"/>
  <c r="AD3479" i="1"/>
  <c r="Z3479" i="1" a="1"/>
  <c r="Z3479" i="1" s="1"/>
  <c r="S3479" i="1"/>
  <c r="R3479" i="1"/>
  <c r="AM3478" i="1" a="1"/>
  <c r="AM3478" i="1" s="1"/>
  <c r="AI3478" i="1"/>
  <c r="AF3478" i="1"/>
  <c r="AE3478" i="1"/>
  <c r="AD3478" i="1"/>
  <c r="Z3478" i="1" a="1"/>
  <c r="Z3478" i="1" s="1"/>
  <c r="S3478" i="1"/>
  <c r="R3478" i="1"/>
  <c r="AM3477" i="1" a="1"/>
  <c r="AM3477" i="1" s="1"/>
  <c r="AI3477" i="1"/>
  <c r="AF3477" i="1"/>
  <c r="AE3477" i="1"/>
  <c r="AD3477" i="1"/>
  <c r="Z3477" i="1" a="1"/>
  <c r="Z3477" i="1" s="1"/>
  <c r="S3477" i="1"/>
  <c r="R3477" i="1"/>
  <c r="AM3476" i="1" a="1"/>
  <c r="AM3476" i="1" s="1"/>
  <c r="AI3476" i="1"/>
  <c r="AF3476" i="1"/>
  <c r="AE3476" i="1"/>
  <c r="AD3476" i="1"/>
  <c r="Z3476" i="1" a="1"/>
  <c r="Z3476" i="1" s="1"/>
  <c r="S3476" i="1"/>
  <c r="R3476" i="1"/>
  <c r="AM3475" i="1" a="1"/>
  <c r="AM3475" i="1" s="1"/>
  <c r="AI3475" i="1"/>
  <c r="AF3475" i="1"/>
  <c r="AE3475" i="1"/>
  <c r="AD3475" i="1"/>
  <c r="Z3475" i="1" a="1"/>
  <c r="Z3475" i="1" s="1"/>
  <c r="S3475" i="1"/>
  <c r="R3475" i="1"/>
  <c r="AM3474" i="1" a="1"/>
  <c r="AM3474" i="1" s="1"/>
  <c r="AI3474" i="1"/>
  <c r="AF3474" i="1"/>
  <c r="AE3474" i="1"/>
  <c r="AD3474" i="1"/>
  <c r="Z3474" i="1" a="1"/>
  <c r="Z3474" i="1" s="1"/>
  <c r="S3474" i="1"/>
  <c r="R3474" i="1"/>
  <c r="AM3473" i="1" a="1"/>
  <c r="AM3473" i="1" s="1"/>
  <c r="AI3473" i="1"/>
  <c r="AF3473" i="1"/>
  <c r="AE3473" i="1"/>
  <c r="AD3473" i="1"/>
  <c r="Z3473" i="1" a="1"/>
  <c r="Z3473" i="1" s="1"/>
  <c r="S3473" i="1"/>
  <c r="R3473" i="1"/>
  <c r="AM3472" i="1" a="1"/>
  <c r="AM3472" i="1" s="1"/>
  <c r="AI3472" i="1"/>
  <c r="AF3472" i="1"/>
  <c r="AE3472" i="1"/>
  <c r="AD3472" i="1"/>
  <c r="Z3472" i="1" a="1"/>
  <c r="Z3472" i="1" s="1"/>
  <c r="S3472" i="1"/>
  <c r="R3472" i="1"/>
  <c r="AM3471" i="1" a="1"/>
  <c r="AM3471" i="1" s="1"/>
  <c r="AI3471" i="1"/>
  <c r="AF3471" i="1"/>
  <c r="AE3471" i="1"/>
  <c r="AD3471" i="1"/>
  <c r="Z3471" i="1" a="1"/>
  <c r="Z3471" i="1" s="1"/>
  <c r="S3471" i="1"/>
  <c r="R3471" i="1"/>
  <c r="AM3630" i="1" a="1"/>
  <c r="AM3630" i="1" s="1"/>
  <c r="AI3630" i="1"/>
  <c r="AF3630" i="1"/>
  <c r="AE3630" i="1"/>
  <c r="AD3630" i="1"/>
  <c r="Z3630" i="1" a="1"/>
  <c r="Z3630" i="1" s="1"/>
  <c r="S3630" i="1"/>
  <c r="R3630" i="1"/>
  <c r="AM3628" i="1" a="1"/>
  <c r="AM3628" i="1" s="1"/>
  <c r="AI3628" i="1"/>
  <c r="AF3628" i="1"/>
  <c r="AE3628" i="1"/>
  <c r="AD3628" i="1"/>
  <c r="Z3628" i="1" a="1"/>
  <c r="Z3628" i="1" s="1"/>
  <c r="S3628" i="1"/>
  <c r="R3628" i="1"/>
  <c r="AM3623" i="1" a="1"/>
  <c r="AM3623" i="1" s="1"/>
  <c r="AI3623" i="1"/>
  <c r="AF3623" i="1"/>
  <c r="AE3623" i="1"/>
  <c r="AD3623" i="1"/>
  <c r="Z3623" i="1" a="1"/>
  <c r="Z3623" i="1" s="1"/>
  <c r="S3623" i="1"/>
  <c r="R3623" i="1"/>
  <c r="AM3620" i="1" a="1"/>
  <c r="AM3620" i="1" s="1"/>
  <c r="AI3620" i="1"/>
  <c r="AF3620" i="1"/>
  <c r="AE3620" i="1"/>
  <c r="AD3620" i="1"/>
  <c r="Z3620" i="1" a="1"/>
  <c r="Z3620" i="1" s="1"/>
  <c r="S3620" i="1"/>
  <c r="R3620" i="1"/>
  <c r="AM3615" i="1" a="1"/>
  <c r="AM3615" i="1" s="1"/>
  <c r="AI3615" i="1"/>
  <c r="AF3615" i="1"/>
  <c r="AE3615" i="1"/>
  <c r="AD3615" i="1"/>
  <c r="Z3615" i="1" a="1"/>
  <c r="Z3615" i="1" s="1"/>
  <c r="S3615" i="1"/>
  <c r="R3615" i="1"/>
  <c r="AM3614" i="1" a="1"/>
  <c r="AM3614" i="1" s="1"/>
  <c r="AI3614" i="1"/>
  <c r="AF3614" i="1"/>
  <c r="AE3614" i="1"/>
  <c r="AD3614" i="1"/>
  <c r="Z3614" i="1" a="1"/>
  <c r="Z3614" i="1" s="1"/>
  <c r="S3614" i="1"/>
  <c r="R3614" i="1"/>
  <c r="AM3612" i="1" a="1"/>
  <c r="AM3612" i="1" s="1"/>
  <c r="AI3612" i="1"/>
  <c r="AF3612" i="1"/>
  <c r="AE3612" i="1"/>
  <c r="AD3612" i="1"/>
  <c r="Z3612" i="1" a="1"/>
  <c r="Z3612" i="1" s="1"/>
  <c r="S3612" i="1"/>
  <c r="R3612" i="1"/>
  <c r="AM3320" i="1" a="1"/>
  <c r="AM3320" i="1" s="1"/>
  <c r="AI3320" i="1"/>
  <c r="AF3320" i="1"/>
  <c r="AE3320" i="1"/>
  <c r="AD3320" i="1"/>
  <c r="Z3320" i="1" a="1"/>
  <c r="Z3320" i="1" s="1"/>
  <c r="S3320" i="1"/>
  <c r="R3320" i="1"/>
  <c r="AM3319" i="1" a="1"/>
  <c r="AM3319" i="1" s="1"/>
  <c r="AI3319" i="1"/>
  <c r="AF3319" i="1"/>
  <c r="AE3319" i="1"/>
  <c r="AD3319" i="1"/>
  <c r="Z3319" i="1" a="1"/>
  <c r="Z3319" i="1" s="1"/>
  <c r="S3319" i="1"/>
  <c r="R3319" i="1"/>
  <c r="AM3318" i="1" a="1"/>
  <c r="AM3318" i="1" s="1"/>
  <c r="AI3318" i="1"/>
  <c r="AF3318" i="1"/>
  <c r="AE3318" i="1"/>
  <c r="AD3318" i="1"/>
  <c r="Z3318" i="1" a="1"/>
  <c r="Z3318" i="1" s="1"/>
  <c r="S3318" i="1"/>
  <c r="R3318" i="1"/>
  <c r="AM3317" i="1" a="1"/>
  <c r="AM3317" i="1" s="1"/>
  <c r="AI3317" i="1"/>
  <c r="AF3317" i="1"/>
  <c r="AE3317" i="1"/>
  <c r="AD3317" i="1"/>
  <c r="Z3317" i="1" a="1"/>
  <c r="Z3317" i="1" s="1"/>
  <c r="S3317" i="1"/>
  <c r="R3317" i="1"/>
  <c r="AM3316" i="1" a="1"/>
  <c r="AM3316" i="1" s="1"/>
  <c r="AI3316" i="1"/>
  <c r="AF3316" i="1"/>
  <c r="AE3316" i="1"/>
  <c r="AD3316" i="1"/>
  <c r="Z3316" i="1" a="1"/>
  <c r="Z3316" i="1" s="1"/>
  <c r="S3316" i="1"/>
  <c r="R3316" i="1"/>
  <c r="AM3315" i="1" a="1"/>
  <c r="AM3315" i="1" s="1"/>
  <c r="AI3315" i="1"/>
  <c r="AF3315" i="1"/>
  <c r="AE3315" i="1"/>
  <c r="AD3315" i="1"/>
  <c r="Z3315" i="1" a="1"/>
  <c r="Z3315" i="1" s="1"/>
  <c r="S3315" i="1"/>
  <c r="R3315" i="1"/>
  <c r="AM3314" i="1" a="1"/>
  <c r="AM3314" i="1" s="1"/>
  <c r="AI3314" i="1"/>
  <c r="AF3314" i="1"/>
  <c r="AE3314" i="1"/>
  <c r="AD3314" i="1"/>
  <c r="Z3314" i="1" a="1"/>
  <c r="Z3314" i="1" s="1"/>
  <c r="S3314" i="1"/>
  <c r="R3314" i="1"/>
  <c r="AM3313" i="1" a="1"/>
  <c r="AM3313" i="1" s="1"/>
  <c r="AI3313" i="1"/>
  <c r="AF3313" i="1"/>
  <c r="AE3313" i="1"/>
  <c r="AD3313" i="1"/>
  <c r="Z3313" i="1" a="1"/>
  <c r="Z3313" i="1" s="1"/>
  <c r="S3313" i="1"/>
  <c r="R3313" i="1"/>
  <c r="AM3312" i="1" a="1"/>
  <c r="AM3312" i="1" s="1"/>
  <c r="AI3312" i="1"/>
  <c r="AF3312" i="1"/>
  <c r="AE3312" i="1"/>
  <c r="AD3312" i="1"/>
  <c r="Z3312" i="1" a="1"/>
  <c r="Z3312" i="1" s="1"/>
  <c r="S3312" i="1"/>
  <c r="R3312" i="1"/>
  <c r="AM3311" i="1" a="1"/>
  <c r="AM3311" i="1" s="1"/>
  <c r="AI3311" i="1"/>
  <c r="AF3311" i="1"/>
  <c r="AE3311" i="1"/>
  <c r="AD3311" i="1"/>
  <c r="Z3311" i="1" a="1"/>
  <c r="Z3311" i="1" s="1"/>
  <c r="S3311" i="1"/>
  <c r="R3311" i="1"/>
  <c r="AM3310" i="1" a="1"/>
  <c r="AM3310" i="1" s="1"/>
  <c r="AI3310" i="1"/>
  <c r="AF3310" i="1"/>
  <c r="AE3310" i="1"/>
  <c r="AD3310" i="1"/>
  <c r="Z3310" i="1" a="1"/>
  <c r="Z3310" i="1" s="1"/>
  <c r="S3310" i="1"/>
  <c r="R3310" i="1"/>
  <c r="AM3309" i="1" a="1"/>
  <c r="AM3309" i="1" s="1"/>
  <c r="AI3309" i="1"/>
  <c r="AF3309" i="1"/>
  <c r="AE3309" i="1"/>
  <c r="AD3309" i="1"/>
  <c r="Z3309" i="1" a="1"/>
  <c r="Z3309" i="1" s="1"/>
  <c r="S3309" i="1"/>
  <c r="R3309" i="1"/>
  <c r="AM3308" i="1" a="1"/>
  <c r="AM3308" i="1" s="1"/>
  <c r="AI3308" i="1"/>
  <c r="AF3308" i="1"/>
  <c r="AE3308" i="1"/>
  <c r="AD3308" i="1"/>
  <c r="Z3308" i="1" a="1"/>
  <c r="Z3308" i="1" s="1"/>
  <c r="S3308" i="1"/>
  <c r="R3308" i="1"/>
  <c r="AM3307" i="1" a="1"/>
  <c r="AM3307" i="1" s="1"/>
  <c r="AI3307" i="1"/>
  <c r="AF3307" i="1"/>
  <c r="AE3307" i="1"/>
  <c r="AD3307" i="1"/>
  <c r="Z3307" i="1" a="1"/>
  <c r="Z3307" i="1" s="1"/>
  <c r="S3307" i="1"/>
  <c r="R3307" i="1"/>
  <c r="AM3306" i="1" a="1"/>
  <c r="AM3306" i="1" s="1"/>
  <c r="AI3306" i="1"/>
  <c r="AF3306" i="1"/>
  <c r="AE3306" i="1"/>
  <c r="AD3306" i="1"/>
  <c r="Z3306" i="1" a="1"/>
  <c r="Z3306" i="1" s="1"/>
  <c r="S3306" i="1"/>
  <c r="R3306" i="1"/>
  <c r="AM3305" i="1" a="1"/>
  <c r="AM3305" i="1" s="1"/>
  <c r="AI3305" i="1"/>
  <c r="AF3305" i="1"/>
  <c r="AE3305" i="1"/>
  <c r="AD3305" i="1"/>
  <c r="Z3305" i="1" a="1"/>
  <c r="Z3305" i="1" s="1"/>
  <c r="S3305" i="1"/>
  <c r="R3305" i="1"/>
  <c r="AM3304" i="1" a="1"/>
  <c r="AM3304" i="1" s="1"/>
  <c r="AI3304" i="1"/>
  <c r="AF3304" i="1"/>
  <c r="AE3304" i="1"/>
  <c r="AD3304" i="1"/>
  <c r="Z3304" i="1" a="1"/>
  <c r="Z3304" i="1" s="1"/>
  <c r="S3304" i="1"/>
  <c r="R3304" i="1"/>
  <c r="AM3303" i="1" a="1"/>
  <c r="AM3303" i="1" s="1"/>
  <c r="AI3303" i="1"/>
  <c r="AF3303" i="1"/>
  <c r="AE3303" i="1"/>
  <c r="AD3303" i="1"/>
  <c r="Z3303" i="1" a="1"/>
  <c r="Z3303" i="1" s="1"/>
  <c r="S3303" i="1"/>
  <c r="R3303" i="1"/>
  <c r="AM3302" i="1" a="1"/>
  <c r="AM3302" i="1" s="1"/>
  <c r="AI3302" i="1"/>
  <c r="AF3302" i="1"/>
  <c r="AE3302" i="1"/>
  <c r="AD3302" i="1"/>
  <c r="Z3302" i="1" a="1"/>
  <c r="Z3302" i="1" s="1"/>
  <c r="S3302" i="1"/>
  <c r="R3302" i="1"/>
  <c r="AM3301" i="1" a="1"/>
  <c r="AM3301" i="1" s="1"/>
  <c r="AI3301" i="1"/>
  <c r="AF3301" i="1"/>
  <c r="AE3301" i="1"/>
  <c r="AD3301" i="1"/>
  <c r="Z3301" i="1" a="1"/>
  <c r="Z3301" i="1" s="1"/>
  <c r="S3301" i="1"/>
  <c r="R3301" i="1"/>
  <c r="AM3300" i="1" a="1"/>
  <c r="AM3300" i="1" s="1"/>
  <c r="AI3300" i="1"/>
  <c r="AF3300" i="1"/>
  <c r="AE3300" i="1"/>
  <c r="AD3300" i="1"/>
  <c r="Z3300" i="1" a="1"/>
  <c r="Z3300" i="1" s="1"/>
  <c r="S3300" i="1"/>
  <c r="R3300" i="1"/>
  <c r="AM3299" i="1" a="1"/>
  <c r="AM3299" i="1" s="1"/>
  <c r="AI3299" i="1"/>
  <c r="AF3299" i="1"/>
  <c r="AE3299" i="1"/>
  <c r="AD3299" i="1"/>
  <c r="Z3299" i="1" a="1"/>
  <c r="Z3299" i="1" s="1"/>
  <c r="S3299" i="1"/>
  <c r="R3299" i="1"/>
  <c r="AM3298" i="1" a="1"/>
  <c r="AM3298" i="1" s="1"/>
  <c r="AI3298" i="1"/>
  <c r="AF3298" i="1"/>
  <c r="AE3298" i="1"/>
  <c r="AD3298" i="1"/>
  <c r="Z3298" i="1" a="1"/>
  <c r="Z3298" i="1" s="1"/>
  <c r="S3298" i="1"/>
  <c r="R3298" i="1"/>
  <c r="AM3297" i="1" a="1"/>
  <c r="AM3297" i="1" s="1"/>
  <c r="AI3297" i="1"/>
  <c r="AF3297" i="1"/>
  <c r="AE3297" i="1"/>
  <c r="AD3297" i="1"/>
  <c r="Z3297" i="1" a="1"/>
  <c r="Z3297" i="1" s="1"/>
  <c r="S3297" i="1"/>
  <c r="R3297" i="1"/>
  <c r="AM3296" i="1" a="1"/>
  <c r="AM3296" i="1" s="1"/>
  <c r="AI3296" i="1"/>
  <c r="AF3296" i="1"/>
  <c r="AE3296" i="1"/>
  <c r="AD3296" i="1"/>
  <c r="Z3296" i="1" a="1"/>
  <c r="Z3296" i="1" s="1"/>
  <c r="S3296" i="1"/>
  <c r="R3296" i="1"/>
  <c r="AM3295" i="1" a="1"/>
  <c r="AM3295" i="1" s="1"/>
  <c r="AI3295" i="1"/>
  <c r="AF3295" i="1"/>
  <c r="AE3295" i="1"/>
  <c r="AD3295" i="1"/>
  <c r="Z3295" i="1" a="1"/>
  <c r="Z3295" i="1" s="1"/>
  <c r="S3295" i="1"/>
  <c r="R3295" i="1"/>
  <c r="AM3294" i="1" a="1"/>
  <c r="AM3294" i="1" s="1"/>
  <c r="AI3294" i="1"/>
  <c r="AF3294" i="1"/>
  <c r="AE3294" i="1"/>
  <c r="AD3294" i="1"/>
  <c r="Z3294" i="1" a="1"/>
  <c r="Z3294" i="1" s="1"/>
  <c r="S3294" i="1"/>
  <c r="R3294" i="1"/>
  <c r="AM3293" i="1" a="1"/>
  <c r="AM3293" i="1" s="1"/>
  <c r="AI3293" i="1"/>
  <c r="AF3293" i="1"/>
  <c r="AE3293" i="1"/>
  <c r="AD3293" i="1"/>
  <c r="Z3293" i="1" a="1"/>
  <c r="Z3293" i="1" s="1"/>
  <c r="S3293" i="1"/>
  <c r="R3293" i="1"/>
  <c r="AM3292" i="1" a="1"/>
  <c r="AM3292" i="1" s="1"/>
  <c r="AI3292" i="1"/>
  <c r="AF3292" i="1"/>
  <c r="AE3292" i="1"/>
  <c r="AD3292" i="1"/>
  <c r="Z3292" i="1" a="1"/>
  <c r="Z3292" i="1" s="1"/>
  <c r="S3292" i="1"/>
  <c r="R3292" i="1"/>
  <c r="AM3291" i="1" a="1"/>
  <c r="AM3291" i="1" s="1"/>
  <c r="AI3291" i="1"/>
  <c r="AF3291" i="1"/>
  <c r="AE3291" i="1"/>
  <c r="AD3291" i="1"/>
  <c r="Z3291" i="1" a="1"/>
  <c r="Z3291" i="1" s="1"/>
  <c r="S3291" i="1"/>
  <c r="R3291" i="1"/>
  <c r="AM3290" i="1" a="1"/>
  <c r="AM3290" i="1" s="1"/>
  <c r="AI3290" i="1"/>
  <c r="AF3290" i="1"/>
  <c r="AE3290" i="1"/>
  <c r="AD3290" i="1"/>
  <c r="Z3290" i="1" a="1"/>
  <c r="Z3290" i="1" s="1"/>
  <c r="S3290" i="1"/>
  <c r="R3290" i="1"/>
  <c r="AM3289" i="1" a="1"/>
  <c r="AM3289" i="1" s="1"/>
  <c r="AI3289" i="1"/>
  <c r="AF3289" i="1"/>
  <c r="AE3289" i="1"/>
  <c r="AD3289" i="1"/>
  <c r="Z3289" i="1" a="1"/>
  <c r="Z3289" i="1" s="1"/>
  <c r="S3289" i="1"/>
  <c r="R3289" i="1"/>
  <c r="AM3288" i="1" a="1"/>
  <c r="AM3288" i="1" s="1"/>
  <c r="AI3288" i="1"/>
  <c r="AF3288" i="1"/>
  <c r="AE3288" i="1"/>
  <c r="AD3288" i="1"/>
  <c r="Z3288" i="1" a="1"/>
  <c r="Z3288" i="1" s="1"/>
  <c r="S3288" i="1"/>
  <c r="R3288" i="1"/>
  <c r="AM3287" i="1" a="1"/>
  <c r="AM3287" i="1" s="1"/>
  <c r="AI3287" i="1"/>
  <c r="AF3287" i="1"/>
  <c r="AE3287" i="1"/>
  <c r="AD3287" i="1"/>
  <c r="Z3287" i="1" a="1"/>
  <c r="Z3287" i="1" s="1"/>
  <c r="S3287" i="1"/>
  <c r="R3287" i="1"/>
  <c r="AM3286" i="1" a="1"/>
  <c r="AM3286" i="1" s="1"/>
  <c r="AI3286" i="1"/>
  <c r="AF3286" i="1"/>
  <c r="AE3286" i="1"/>
  <c r="AD3286" i="1"/>
  <c r="Z3286" i="1" a="1"/>
  <c r="Z3286" i="1" s="1"/>
  <c r="S3286" i="1"/>
  <c r="R3286" i="1"/>
  <c r="AM3285" i="1" a="1"/>
  <c r="AM3285" i="1" s="1"/>
  <c r="AI3285" i="1"/>
  <c r="AF3285" i="1"/>
  <c r="AE3285" i="1"/>
  <c r="AD3285" i="1"/>
  <c r="Z3285" i="1" a="1"/>
  <c r="Z3285" i="1" s="1"/>
  <c r="S3285" i="1"/>
  <c r="R3285" i="1"/>
  <c r="AM3284" i="1" a="1"/>
  <c r="AM3284" i="1" s="1"/>
  <c r="AI3284" i="1"/>
  <c r="AF3284" i="1"/>
  <c r="AE3284" i="1"/>
  <c r="AD3284" i="1"/>
  <c r="Z3284" i="1" a="1"/>
  <c r="Z3284" i="1" s="1"/>
  <c r="S3284" i="1"/>
  <c r="R3284" i="1"/>
  <c r="AM3283" i="1" a="1"/>
  <c r="AM3283" i="1" s="1"/>
  <c r="AI3283" i="1"/>
  <c r="AF3283" i="1"/>
  <c r="AE3283" i="1"/>
  <c r="AD3283" i="1"/>
  <c r="Z3283" i="1" a="1"/>
  <c r="Z3283" i="1" s="1"/>
  <c r="S3283" i="1"/>
  <c r="R3283" i="1"/>
  <c r="AM3282" i="1" a="1"/>
  <c r="AM3282" i="1" s="1"/>
  <c r="AI3282" i="1"/>
  <c r="AF3282" i="1"/>
  <c r="AE3282" i="1"/>
  <c r="AD3282" i="1"/>
  <c r="Z3282" i="1" a="1"/>
  <c r="Z3282" i="1" s="1"/>
  <c r="S3282" i="1"/>
  <c r="R3282" i="1"/>
  <c r="AM3281" i="1" a="1"/>
  <c r="AM3281" i="1" s="1"/>
  <c r="AI3281" i="1"/>
  <c r="AF3281" i="1"/>
  <c r="AE3281" i="1"/>
  <c r="AD3281" i="1"/>
  <c r="Z3281" i="1" a="1"/>
  <c r="Z3281" i="1" s="1"/>
  <c r="S3281" i="1"/>
  <c r="R3281" i="1"/>
  <c r="AM3280" i="1" a="1"/>
  <c r="AM3280" i="1" s="1"/>
  <c r="AI3280" i="1"/>
  <c r="AF3280" i="1"/>
  <c r="AE3280" i="1"/>
  <c r="AD3280" i="1"/>
  <c r="Z3280" i="1" a="1"/>
  <c r="Z3280" i="1" s="1"/>
  <c r="S3280" i="1"/>
  <c r="R3280" i="1"/>
  <c r="AM3279" i="1" a="1"/>
  <c r="AM3279" i="1" s="1"/>
  <c r="AI3279" i="1"/>
  <c r="AF3279" i="1"/>
  <c r="AE3279" i="1"/>
  <c r="AD3279" i="1"/>
  <c r="Z3279" i="1" a="1"/>
  <c r="Z3279" i="1" s="1"/>
  <c r="S3279" i="1"/>
  <c r="R3279" i="1"/>
  <c r="AM3278" i="1" a="1"/>
  <c r="AM3278" i="1" s="1"/>
  <c r="AI3278" i="1"/>
  <c r="AF3278" i="1"/>
  <c r="AE3278" i="1"/>
  <c r="AD3278" i="1"/>
  <c r="Z3278" i="1" a="1"/>
  <c r="Z3278" i="1" s="1"/>
  <c r="S3278" i="1"/>
  <c r="R3278" i="1"/>
  <c r="AM3277" i="1" a="1"/>
  <c r="AM3277" i="1" s="1"/>
  <c r="AI3277" i="1"/>
  <c r="AF3277" i="1"/>
  <c r="AE3277" i="1"/>
  <c r="AD3277" i="1"/>
  <c r="Z3277" i="1" a="1"/>
  <c r="Z3277" i="1" s="1"/>
  <c r="S3277" i="1"/>
  <c r="R3277" i="1"/>
  <c r="AM3276" i="1" a="1"/>
  <c r="AM3276" i="1" s="1"/>
  <c r="AI3276" i="1"/>
  <c r="AF3276" i="1"/>
  <c r="AE3276" i="1"/>
  <c r="AD3276" i="1"/>
  <c r="Z3276" i="1" a="1"/>
  <c r="Z3276" i="1" s="1"/>
  <c r="S3276" i="1"/>
  <c r="R3276" i="1"/>
  <c r="AM3275" i="1" a="1"/>
  <c r="AM3275" i="1" s="1"/>
  <c r="AI3275" i="1"/>
  <c r="AF3275" i="1"/>
  <c r="AE3275" i="1"/>
  <c r="AD3275" i="1"/>
  <c r="Z3275" i="1" a="1"/>
  <c r="Z3275" i="1" s="1"/>
  <c r="S3275" i="1"/>
  <c r="R3275" i="1"/>
  <c r="AM3274" i="1" a="1"/>
  <c r="AM3274" i="1" s="1"/>
  <c r="AI3274" i="1"/>
  <c r="AF3274" i="1"/>
  <c r="AE3274" i="1"/>
  <c r="AD3274" i="1"/>
  <c r="Z3274" i="1" a="1"/>
  <c r="Z3274" i="1" s="1"/>
  <c r="S3274" i="1"/>
  <c r="R3274" i="1"/>
  <c r="AM3273" i="1" a="1"/>
  <c r="AM3273" i="1" s="1"/>
  <c r="AI3273" i="1"/>
  <c r="AF3273" i="1"/>
  <c r="AE3273" i="1"/>
  <c r="AD3273" i="1"/>
  <c r="Z3273" i="1" a="1"/>
  <c r="Z3273" i="1" s="1"/>
  <c r="S3273" i="1"/>
  <c r="R3273" i="1"/>
  <c r="AM3272" i="1" a="1"/>
  <c r="AM3272" i="1" s="1"/>
  <c r="AI3272" i="1"/>
  <c r="AF3272" i="1"/>
  <c r="AE3272" i="1"/>
  <c r="AD3272" i="1"/>
  <c r="Z3272" i="1" a="1"/>
  <c r="Z3272" i="1" s="1"/>
  <c r="S3272" i="1"/>
  <c r="R3272" i="1"/>
  <c r="AM3271" i="1" a="1"/>
  <c r="AM3271" i="1" s="1"/>
  <c r="AI3271" i="1"/>
  <c r="AF3271" i="1"/>
  <c r="AE3271" i="1"/>
  <c r="AD3271" i="1"/>
  <c r="Z3271" i="1" a="1"/>
  <c r="Z3271" i="1" s="1"/>
  <c r="S3271" i="1"/>
  <c r="R3271" i="1"/>
  <c r="AM3270" i="1" a="1"/>
  <c r="AM3270" i="1" s="1"/>
  <c r="AI3270" i="1"/>
  <c r="AF3270" i="1"/>
  <c r="AE3270" i="1"/>
  <c r="AD3270" i="1"/>
  <c r="Z3270" i="1" a="1"/>
  <c r="Z3270" i="1" s="1"/>
  <c r="S3270" i="1"/>
  <c r="R3270" i="1"/>
  <c r="AM3269" i="1" a="1"/>
  <c r="AM3269" i="1" s="1"/>
  <c r="AI3269" i="1"/>
  <c r="AF3269" i="1"/>
  <c r="AE3269" i="1"/>
  <c r="AD3269" i="1"/>
  <c r="Z3269" i="1" a="1"/>
  <c r="Z3269" i="1" s="1"/>
  <c r="S3269" i="1"/>
  <c r="R3269" i="1"/>
  <c r="AM3268" i="1" a="1"/>
  <c r="AM3268" i="1" s="1"/>
  <c r="AI3268" i="1"/>
  <c r="AF3268" i="1"/>
  <c r="AE3268" i="1"/>
  <c r="AD3268" i="1"/>
  <c r="Z3268" i="1" a="1"/>
  <c r="Z3268" i="1" s="1"/>
  <c r="S3268" i="1"/>
  <c r="R3268" i="1"/>
  <c r="AM3267" i="1" a="1"/>
  <c r="AM3267" i="1" s="1"/>
  <c r="AI3267" i="1"/>
  <c r="AF3267" i="1"/>
  <c r="AE3267" i="1"/>
  <c r="AD3267" i="1"/>
  <c r="Z3267" i="1" a="1"/>
  <c r="Z3267" i="1" s="1"/>
  <c r="S3267" i="1"/>
  <c r="R3267" i="1"/>
  <c r="AM3266" i="1" a="1"/>
  <c r="AM3266" i="1" s="1"/>
  <c r="AI3266" i="1"/>
  <c r="AF3266" i="1"/>
  <c r="AE3266" i="1"/>
  <c r="AD3266" i="1"/>
  <c r="Z3266" i="1" a="1"/>
  <c r="Z3266" i="1" s="1"/>
  <c r="S3266" i="1"/>
  <c r="R3266" i="1"/>
  <c r="AM3265" i="1" a="1"/>
  <c r="AM3265" i="1" s="1"/>
  <c r="AI3265" i="1"/>
  <c r="AF3265" i="1"/>
  <c r="AE3265" i="1"/>
  <c r="AD3265" i="1"/>
  <c r="Z3265" i="1" a="1"/>
  <c r="Z3265" i="1" s="1"/>
  <c r="S3265" i="1"/>
  <c r="R3265" i="1"/>
  <c r="AM3264" i="1" a="1"/>
  <c r="AM3264" i="1" s="1"/>
  <c r="AI3264" i="1"/>
  <c r="AF3264" i="1"/>
  <c r="AE3264" i="1"/>
  <c r="AD3264" i="1"/>
  <c r="Z3264" i="1" a="1"/>
  <c r="Z3264" i="1" s="1"/>
  <c r="S3264" i="1"/>
  <c r="R3264" i="1"/>
  <c r="AM3263" i="1" a="1"/>
  <c r="AM3263" i="1" s="1"/>
  <c r="AI3263" i="1"/>
  <c r="AF3263" i="1"/>
  <c r="AE3263" i="1"/>
  <c r="AD3263" i="1"/>
  <c r="Z3263" i="1" a="1"/>
  <c r="Z3263" i="1" s="1"/>
  <c r="S3263" i="1"/>
  <c r="R3263" i="1"/>
  <c r="AM3262" i="1" a="1"/>
  <c r="AM3262" i="1" s="1"/>
  <c r="AI3262" i="1"/>
  <c r="AF3262" i="1"/>
  <c r="AE3262" i="1"/>
  <c r="AD3262" i="1"/>
  <c r="Z3262" i="1" a="1"/>
  <c r="Z3262" i="1" s="1"/>
  <c r="S3262" i="1"/>
  <c r="R3262" i="1"/>
  <c r="AM3261" i="1" a="1"/>
  <c r="AM3261" i="1" s="1"/>
  <c r="AI3261" i="1"/>
  <c r="AF3261" i="1"/>
  <c r="AE3261" i="1"/>
  <c r="AD3261" i="1"/>
  <c r="Z3261" i="1" a="1"/>
  <c r="Z3261" i="1" s="1"/>
  <c r="S3261" i="1"/>
  <c r="R3261" i="1"/>
  <c r="AM3260" i="1" a="1"/>
  <c r="AM3260" i="1" s="1"/>
  <c r="AI3260" i="1"/>
  <c r="AF3260" i="1"/>
  <c r="AE3260" i="1"/>
  <c r="AD3260" i="1"/>
  <c r="Z3260" i="1" a="1"/>
  <c r="Z3260" i="1" s="1"/>
  <c r="S3260" i="1"/>
  <c r="R3260" i="1"/>
  <c r="AM3259" i="1" a="1"/>
  <c r="AM3259" i="1" s="1"/>
  <c r="AI3259" i="1"/>
  <c r="AF3259" i="1"/>
  <c r="AE3259" i="1"/>
  <c r="AD3259" i="1"/>
  <c r="Z3259" i="1" a="1"/>
  <c r="Z3259" i="1" s="1"/>
  <c r="S3259" i="1"/>
  <c r="T3259" i="1" s="1"/>
  <c r="R3259" i="1"/>
  <c r="AM3258" i="1" a="1"/>
  <c r="AM3258" i="1" s="1"/>
  <c r="AI3258" i="1"/>
  <c r="AF3258" i="1"/>
  <c r="AE3258" i="1"/>
  <c r="AD3258" i="1"/>
  <c r="Z3258" i="1" a="1"/>
  <c r="Z3258" i="1" s="1"/>
  <c r="S3258" i="1"/>
  <c r="R3258" i="1"/>
  <c r="AM3257" i="1" a="1"/>
  <c r="AM3257" i="1" s="1"/>
  <c r="AI3257" i="1"/>
  <c r="AF3257" i="1"/>
  <c r="AE3257" i="1"/>
  <c r="AD3257" i="1"/>
  <c r="Z3257" i="1" a="1"/>
  <c r="Z3257" i="1" s="1"/>
  <c r="S3257" i="1"/>
  <c r="R3257" i="1"/>
  <c r="AM3256" i="1" a="1"/>
  <c r="AM3256" i="1" s="1"/>
  <c r="AI3256" i="1"/>
  <c r="AF3256" i="1"/>
  <c r="AE3256" i="1"/>
  <c r="AD3256" i="1"/>
  <c r="Z3256" i="1" a="1"/>
  <c r="Z3256" i="1" s="1"/>
  <c r="S3256" i="1"/>
  <c r="R3256" i="1"/>
  <c r="AM3255" i="1" a="1"/>
  <c r="AM3255" i="1" s="1"/>
  <c r="AI3255" i="1"/>
  <c r="AF3255" i="1"/>
  <c r="AE3255" i="1"/>
  <c r="AD3255" i="1"/>
  <c r="Z3255" i="1" a="1"/>
  <c r="Z3255" i="1" s="1"/>
  <c r="S3255" i="1"/>
  <c r="R3255" i="1"/>
  <c r="AM3254" i="1" a="1"/>
  <c r="AM3254" i="1" s="1"/>
  <c r="AI3254" i="1"/>
  <c r="AF3254" i="1"/>
  <c r="AE3254" i="1"/>
  <c r="AD3254" i="1"/>
  <c r="Z3254" i="1" a="1"/>
  <c r="Z3254" i="1" s="1"/>
  <c r="S3254" i="1"/>
  <c r="R3254" i="1"/>
  <c r="AM3253" i="1" a="1"/>
  <c r="AM3253" i="1" s="1"/>
  <c r="AI3253" i="1"/>
  <c r="AF3253" i="1"/>
  <c r="AE3253" i="1"/>
  <c r="AD3253" i="1"/>
  <c r="Z3253" i="1" a="1"/>
  <c r="Z3253" i="1" s="1"/>
  <c r="S3253" i="1"/>
  <c r="R3253" i="1"/>
  <c r="AM3252" i="1" a="1"/>
  <c r="AM3252" i="1" s="1"/>
  <c r="AI3252" i="1"/>
  <c r="AF3252" i="1"/>
  <c r="AE3252" i="1"/>
  <c r="AD3252" i="1"/>
  <c r="Z3252" i="1" a="1"/>
  <c r="Z3252" i="1" s="1"/>
  <c r="S3252" i="1"/>
  <c r="R3252" i="1"/>
  <c r="AM3251" i="1" a="1"/>
  <c r="AM3251" i="1" s="1"/>
  <c r="AI3251" i="1"/>
  <c r="AF3251" i="1"/>
  <c r="AE3251" i="1"/>
  <c r="AD3251" i="1"/>
  <c r="Z3251" i="1" a="1"/>
  <c r="Z3251" i="1" s="1"/>
  <c r="S3251" i="1"/>
  <c r="R3251" i="1"/>
  <c r="AM3250" i="1" a="1"/>
  <c r="AM3250" i="1" s="1"/>
  <c r="AI3250" i="1"/>
  <c r="AF3250" i="1"/>
  <c r="AE3250" i="1"/>
  <c r="AD3250" i="1"/>
  <c r="Z3250" i="1" a="1"/>
  <c r="Z3250" i="1" s="1"/>
  <c r="S3250" i="1"/>
  <c r="R3250" i="1"/>
  <c r="AM3249" i="1" a="1"/>
  <c r="AM3249" i="1" s="1"/>
  <c r="AI3249" i="1"/>
  <c r="AF3249" i="1"/>
  <c r="AE3249" i="1"/>
  <c r="AD3249" i="1"/>
  <c r="Z3249" i="1" a="1"/>
  <c r="Z3249" i="1" s="1"/>
  <c r="S3249" i="1"/>
  <c r="R3249" i="1"/>
  <c r="AM3248" i="1" a="1"/>
  <c r="AM3248" i="1" s="1"/>
  <c r="AI3248" i="1"/>
  <c r="AF3248" i="1"/>
  <c r="AE3248" i="1"/>
  <c r="AD3248" i="1"/>
  <c r="Z3248" i="1" a="1"/>
  <c r="Z3248" i="1" s="1"/>
  <c r="S3248" i="1"/>
  <c r="R3248" i="1"/>
  <c r="AM3247" i="1" a="1"/>
  <c r="AM3247" i="1" s="1"/>
  <c r="AI3247" i="1"/>
  <c r="AF3247" i="1"/>
  <c r="AE3247" i="1"/>
  <c r="AD3247" i="1"/>
  <c r="Z3247" i="1" a="1"/>
  <c r="Z3247" i="1" s="1"/>
  <c r="S3247" i="1"/>
  <c r="R3247" i="1"/>
  <c r="AM3246" i="1" a="1"/>
  <c r="AM3246" i="1" s="1"/>
  <c r="AI3246" i="1"/>
  <c r="AF3246" i="1"/>
  <c r="AE3246" i="1"/>
  <c r="AD3246" i="1"/>
  <c r="Z3246" i="1" a="1"/>
  <c r="Z3246" i="1" s="1"/>
  <c r="S3246" i="1"/>
  <c r="R3246" i="1"/>
  <c r="AM3245" i="1" a="1"/>
  <c r="AM3245" i="1" s="1"/>
  <c r="AI3245" i="1"/>
  <c r="AF3245" i="1"/>
  <c r="AE3245" i="1"/>
  <c r="AD3245" i="1"/>
  <c r="Z3245" i="1" a="1"/>
  <c r="Z3245" i="1" s="1"/>
  <c r="S3245" i="1"/>
  <c r="R3245" i="1"/>
  <c r="AM3244" i="1" a="1"/>
  <c r="AM3244" i="1" s="1"/>
  <c r="AI3244" i="1"/>
  <c r="AF3244" i="1"/>
  <c r="AE3244" i="1"/>
  <c r="AD3244" i="1"/>
  <c r="Z3244" i="1" a="1"/>
  <c r="Z3244" i="1" s="1"/>
  <c r="S3244" i="1"/>
  <c r="R3244" i="1"/>
  <c r="AM3243" i="1" a="1"/>
  <c r="AM3243" i="1" s="1"/>
  <c r="AI3243" i="1"/>
  <c r="AF3243" i="1"/>
  <c r="AE3243" i="1"/>
  <c r="AD3243" i="1"/>
  <c r="Z3243" i="1" a="1"/>
  <c r="Z3243" i="1" s="1"/>
  <c r="S3243" i="1"/>
  <c r="R3243" i="1"/>
  <c r="AM3242" i="1" a="1"/>
  <c r="AM3242" i="1" s="1"/>
  <c r="AI3242" i="1"/>
  <c r="AF3242" i="1"/>
  <c r="AE3242" i="1"/>
  <c r="AD3242" i="1"/>
  <c r="Z3242" i="1" a="1"/>
  <c r="Z3242" i="1" s="1"/>
  <c r="S3242" i="1"/>
  <c r="R3242" i="1"/>
  <c r="AM3241" i="1" a="1"/>
  <c r="AM3241" i="1" s="1"/>
  <c r="AI3241" i="1"/>
  <c r="AF3241" i="1"/>
  <c r="AE3241" i="1"/>
  <c r="AD3241" i="1"/>
  <c r="Z3241" i="1" a="1"/>
  <c r="Z3241" i="1" s="1"/>
  <c r="S3241" i="1"/>
  <c r="R3241" i="1"/>
  <c r="AM3238" i="1" a="1"/>
  <c r="AM3238" i="1" s="1"/>
  <c r="AI3238" i="1"/>
  <c r="AF3238" i="1"/>
  <c r="AE3238" i="1"/>
  <c r="AD3238" i="1"/>
  <c r="Z3238" i="1" a="1"/>
  <c r="Z3238" i="1" s="1"/>
  <c r="S3238" i="1"/>
  <c r="R3238" i="1"/>
  <c r="T3238" i="1" s="1"/>
  <c r="AM3240" i="1" a="1"/>
  <c r="AM3240" i="1" s="1"/>
  <c r="AI3240" i="1"/>
  <c r="AF3240" i="1"/>
  <c r="AE3240" i="1"/>
  <c r="AD3240" i="1"/>
  <c r="Z3240" i="1" a="1"/>
  <c r="Z3240" i="1" s="1"/>
  <c r="S3240" i="1"/>
  <c r="R3240" i="1"/>
  <c r="AM3230" i="1" a="1"/>
  <c r="AM3230" i="1" s="1"/>
  <c r="AI3230" i="1"/>
  <c r="AF3230" i="1"/>
  <c r="AE3230" i="1"/>
  <c r="AD3230" i="1"/>
  <c r="Z3230" i="1" a="1"/>
  <c r="Z3230" i="1" s="1"/>
  <c r="S3230" i="1"/>
  <c r="R3230" i="1"/>
  <c r="AM3222" i="1" a="1"/>
  <c r="AM3222" i="1" s="1"/>
  <c r="AI3222" i="1"/>
  <c r="AF3222" i="1"/>
  <c r="AE3222" i="1"/>
  <c r="AD3222" i="1"/>
  <c r="Z3222" i="1" a="1"/>
  <c r="Z3222" i="1" s="1"/>
  <c r="S3222" i="1"/>
  <c r="R3222" i="1"/>
  <c r="AM3233" i="1" a="1"/>
  <c r="AM3233" i="1" s="1"/>
  <c r="AI3233" i="1"/>
  <c r="AF3233" i="1"/>
  <c r="AE3233" i="1"/>
  <c r="AD3233" i="1"/>
  <c r="Z3233" i="1" a="1"/>
  <c r="Z3233" i="1" s="1"/>
  <c r="S3233" i="1"/>
  <c r="R3233" i="1"/>
  <c r="AM3225" i="1" a="1"/>
  <c r="AM3225" i="1" s="1"/>
  <c r="AI3225" i="1"/>
  <c r="AF3225" i="1"/>
  <c r="AE3225" i="1"/>
  <c r="AD3225" i="1"/>
  <c r="Z3225" i="1" a="1"/>
  <c r="Z3225" i="1" s="1"/>
  <c r="S3225" i="1"/>
  <c r="R3225" i="1"/>
  <c r="AM3224" i="1" a="1"/>
  <c r="AM3224" i="1" s="1"/>
  <c r="AI3224" i="1"/>
  <c r="AF3224" i="1"/>
  <c r="AE3224" i="1"/>
  <c r="AD3224" i="1"/>
  <c r="Z3224" i="1" a="1"/>
  <c r="Z3224" i="1" s="1"/>
  <c r="S3224" i="1"/>
  <c r="R3224" i="1"/>
  <c r="AM3093" i="1" a="1"/>
  <c r="AM3093" i="1" s="1"/>
  <c r="AI3093" i="1"/>
  <c r="AF3093" i="1"/>
  <c r="AE3093" i="1"/>
  <c r="AD3093" i="1"/>
  <c r="Z3093" i="1" a="1"/>
  <c r="Z3093" i="1" s="1"/>
  <c r="S3093" i="1"/>
  <c r="R3093" i="1"/>
  <c r="AM3088" i="1" a="1"/>
  <c r="AM3088" i="1" s="1"/>
  <c r="AI3088" i="1"/>
  <c r="AF3088" i="1"/>
  <c r="AE3088" i="1"/>
  <c r="AD3088" i="1"/>
  <c r="Z3088" i="1" a="1"/>
  <c r="Z3088" i="1" s="1"/>
  <c r="S3088" i="1"/>
  <c r="R3088" i="1"/>
  <c r="AM3086" i="1" a="1"/>
  <c r="AM3086" i="1" s="1"/>
  <c r="AI3086" i="1"/>
  <c r="AF3086" i="1"/>
  <c r="AE3086" i="1"/>
  <c r="AD3086" i="1"/>
  <c r="Z3086" i="1" a="1"/>
  <c r="Z3086" i="1" s="1"/>
  <c r="S3086" i="1"/>
  <c r="R3086" i="1"/>
  <c r="AM3083" i="1"/>
  <c r="AM3083" i="1" a="1"/>
  <c r="AI3083" i="1"/>
  <c r="AF3083" i="1"/>
  <c r="AE3083" i="1"/>
  <c r="AD3083" i="1"/>
  <c r="Z3083" i="1" a="1"/>
  <c r="Z3083" i="1" s="1"/>
  <c r="S3083" i="1"/>
  <c r="R3083" i="1"/>
  <c r="AM3080" i="1" a="1"/>
  <c r="AM3080" i="1" s="1"/>
  <c r="AI3080" i="1"/>
  <c r="AF3080" i="1"/>
  <c r="AE3080" i="1"/>
  <c r="AD3080" i="1"/>
  <c r="Z3080" i="1" a="1"/>
  <c r="Z3080" i="1" s="1"/>
  <c r="S3080" i="1"/>
  <c r="R3080" i="1"/>
  <c r="AM3075" i="1" a="1"/>
  <c r="AM3075" i="1" s="1"/>
  <c r="AI3075" i="1"/>
  <c r="AF3075" i="1"/>
  <c r="AE3075" i="1"/>
  <c r="AD3075" i="1"/>
  <c r="Z3075" i="1" a="1"/>
  <c r="Z3075" i="1" s="1"/>
  <c r="S3075" i="1"/>
  <c r="R3075" i="1"/>
  <c r="AM3070" i="1" a="1"/>
  <c r="AM3070" i="1" s="1"/>
  <c r="AI3070" i="1"/>
  <c r="AF3070" i="1"/>
  <c r="AE3070" i="1"/>
  <c r="AD3070" i="1"/>
  <c r="Z3070" i="1" a="1"/>
  <c r="Z3070" i="1" s="1"/>
  <c r="S3070" i="1"/>
  <c r="R3070" i="1"/>
  <c r="AM3067" i="1" a="1"/>
  <c r="AM3067" i="1" s="1"/>
  <c r="AI3067" i="1"/>
  <c r="AF3067" i="1"/>
  <c r="AE3067" i="1"/>
  <c r="AD3067" i="1"/>
  <c r="Z3067" i="1" a="1"/>
  <c r="Z3067" i="1" s="1"/>
  <c r="S3067" i="1"/>
  <c r="R3067" i="1"/>
  <c r="AM3066" i="1" a="1"/>
  <c r="AM3066" i="1" s="1"/>
  <c r="AI3066" i="1"/>
  <c r="AF3066" i="1"/>
  <c r="AE3066" i="1"/>
  <c r="AD3066" i="1"/>
  <c r="Z3066" i="1" a="1"/>
  <c r="Z3066" i="1" s="1"/>
  <c r="S3066" i="1"/>
  <c r="R3066" i="1"/>
  <c r="AM3065" i="1" a="1"/>
  <c r="AM3065" i="1" s="1"/>
  <c r="AI3065" i="1"/>
  <c r="AF3065" i="1"/>
  <c r="AE3065" i="1"/>
  <c r="AD3065" i="1"/>
  <c r="Z3065" i="1" a="1"/>
  <c r="Z3065" i="1" s="1"/>
  <c r="S3065" i="1"/>
  <c r="R3065" i="1"/>
  <c r="AM3064" i="1" a="1"/>
  <c r="AM3064" i="1" s="1"/>
  <c r="AI3064" i="1"/>
  <c r="AF3064" i="1"/>
  <c r="AE3064" i="1"/>
  <c r="AD3064" i="1"/>
  <c r="Z3064" i="1" a="1"/>
  <c r="Z3064" i="1" s="1"/>
  <c r="S3064" i="1"/>
  <c r="R3064" i="1"/>
  <c r="AM3063" i="1" a="1"/>
  <c r="AM3063" i="1" s="1"/>
  <c r="AI3063" i="1"/>
  <c r="AF3063" i="1"/>
  <c r="AE3063" i="1"/>
  <c r="AD3063" i="1"/>
  <c r="Z3063" i="1" a="1"/>
  <c r="Z3063" i="1" s="1"/>
  <c r="S3063" i="1"/>
  <c r="R3063" i="1"/>
  <c r="AM3060" i="1" a="1"/>
  <c r="AM3060" i="1" s="1"/>
  <c r="AI3060" i="1"/>
  <c r="AF3060" i="1"/>
  <c r="AE3060" i="1"/>
  <c r="AD3060" i="1"/>
  <c r="Z3060" i="1" a="1"/>
  <c r="Z3060" i="1" s="1"/>
  <c r="S3060" i="1"/>
  <c r="R3060" i="1"/>
  <c r="AM2909" i="1" a="1"/>
  <c r="AM2909" i="1" s="1"/>
  <c r="AI2909" i="1"/>
  <c r="AF2909" i="1"/>
  <c r="AE2909" i="1"/>
  <c r="AD2909" i="1"/>
  <c r="Z2909" i="1" a="1"/>
  <c r="Z2909" i="1" s="1"/>
  <c r="S2909" i="1"/>
  <c r="R2909" i="1"/>
  <c r="AM3058" i="1" a="1"/>
  <c r="AM3058" i="1" s="1"/>
  <c r="AI3058" i="1"/>
  <c r="AF3058" i="1"/>
  <c r="AE3058" i="1"/>
  <c r="AD3058" i="1"/>
  <c r="Z3058" i="1" a="1"/>
  <c r="Z3058" i="1" s="1"/>
  <c r="S3058" i="1"/>
  <c r="R3058" i="1"/>
  <c r="AM3052" i="1" a="1"/>
  <c r="AM3052" i="1" s="1"/>
  <c r="AI3052" i="1"/>
  <c r="AF3052" i="1"/>
  <c r="AE3052" i="1"/>
  <c r="AD3052" i="1"/>
  <c r="Z3052" i="1" a="1"/>
  <c r="Z3052" i="1" s="1"/>
  <c r="S3052" i="1"/>
  <c r="R3052" i="1"/>
  <c r="AM3050" i="1" a="1"/>
  <c r="AM3050" i="1" s="1"/>
  <c r="AI3050" i="1"/>
  <c r="AF3050" i="1"/>
  <c r="AE3050" i="1"/>
  <c r="AD3050" i="1"/>
  <c r="Z3050" i="1" a="1"/>
  <c r="Z3050" i="1" s="1"/>
  <c r="S3050" i="1"/>
  <c r="R3050" i="1"/>
  <c r="AM3042" i="1" a="1"/>
  <c r="AM3042" i="1" s="1"/>
  <c r="AI3042" i="1"/>
  <c r="AF3042" i="1"/>
  <c r="AE3042" i="1"/>
  <c r="AD3042" i="1"/>
  <c r="Z3042" i="1" a="1"/>
  <c r="Z3042" i="1" s="1"/>
  <c r="S3042" i="1"/>
  <c r="R3042" i="1"/>
  <c r="AM3032" i="1" a="1"/>
  <c r="AM3032" i="1" s="1"/>
  <c r="AI3032" i="1"/>
  <c r="AF3032" i="1"/>
  <c r="AE3032" i="1"/>
  <c r="AD3032" i="1"/>
  <c r="Z3032" i="1" a="1"/>
  <c r="Z3032" i="1" s="1"/>
  <c r="S3032" i="1"/>
  <c r="R3032" i="1"/>
  <c r="AM3031" i="1" a="1"/>
  <c r="AM3031" i="1" s="1"/>
  <c r="AI3031" i="1"/>
  <c r="AF3031" i="1"/>
  <c r="AE3031" i="1"/>
  <c r="AD3031" i="1"/>
  <c r="Z3031" i="1" a="1"/>
  <c r="Z3031" i="1" s="1"/>
  <c r="S3031" i="1"/>
  <c r="R3031" i="1"/>
  <c r="AM3030" i="1" a="1"/>
  <c r="AM3030" i="1" s="1"/>
  <c r="AI3030" i="1"/>
  <c r="AF3030" i="1"/>
  <c r="AE3030" i="1"/>
  <c r="AD3030" i="1"/>
  <c r="Z3030" i="1" a="1"/>
  <c r="Z3030" i="1" s="1"/>
  <c r="S3030" i="1"/>
  <c r="R3030" i="1"/>
  <c r="AM2983" i="1" a="1"/>
  <c r="AM2983" i="1" s="1"/>
  <c r="AI2983" i="1"/>
  <c r="AF2983" i="1"/>
  <c r="AE2983" i="1"/>
  <c r="AD2983" i="1"/>
  <c r="Z2983" i="1" a="1"/>
  <c r="Z2983" i="1" s="1"/>
  <c r="S2983" i="1"/>
  <c r="R2983" i="1"/>
  <c r="AM2970" i="1" a="1"/>
  <c r="AM2970" i="1" s="1"/>
  <c r="AI2970" i="1"/>
  <c r="AF2970" i="1"/>
  <c r="AE2970" i="1"/>
  <c r="AD2970" i="1"/>
  <c r="Z2970" i="1" a="1"/>
  <c r="Z2970" i="1" s="1"/>
  <c r="S2970" i="1"/>
  <c r="R2970" i="1"/>
  <c r="AM2963" i="1" a="1"/>
  <c r="AM2963" i="1" s="1"/>
  <c r="AI2963" i="1"/>
  <c r="AF2963" i="1"/>
  <c r="AE2963" i="1"/>
  <c r="AD2963" i="1"/>
  <c r="Z2963" i="1" a="1"/>
  <c r="Z2963" i="1" s="1"/>
  <c r="S2963" i="1"/>
  <c r="R2963" i="1"/>
  <c r="AM2932" i="1" a="1"/>
  <c r="AM2932" i="1" s="1"/>
  <c r="AI2932" i="1"/>
  <c r="AF2932" i="1"/>
  <c r="AE2932" i="1"/>
  <c r="AD2932" i="1"/>
  <c r="Z2932" i="1" a="1"/>
  <c r="Z2932" i="1" s="1"/>
  <c r="S2932" i="1"/>
  <c r="R2932" i="1"/>
  <c r="AM2926" i="1" a="1"/>
  <c r="AM2926" i="1" s="1"/>
  <c r="AI2926" i="1"/>
  <c r="AF2926" i="1"/>
  <c r="AE2926" i="1"/>
  <c r="AD2926" i="1"/>
  <c r="Z2926" i="1" a="1"/>
  <c r="Z2926" i="1" s="1"/>
  <c r="S2926" i="1"/>
  <c r="R2926" i="1"/>
  <c r="AM2922" i="1" a="1"/>
  <c r="AM2922" i="1" s="1"/>
  <c r="AI2922" i="1"/>
  <c r="AF2922" i="1"/>
  <c r="AE2922" i="1"/>
  <c r="AD2922" i="1"/>
  <c r="Z2922" i="1" a="1"/>
  <c r="Z2922" i="1" s="1"/>
  <c r="S2922" i="1"/>
  <c r="R2922" i="1"/>
  <c r="AM2917" i="1" a="1"/>
  <c r="AM2917" i="1" s="1"/>
  <c r="AI2917" i="1"/>
  <c r="AF2917" i="1"/>
  <c r="AE2917" i="1"/>
  <c r="AD2917" i="1"/>
  <c r="Z2917" i="1" a="1"/>
  <c r="Z2917" i="1" s="1"/>
  <c r="S2917" i="1"/>
  <c r="R2917" i="1"/>
  <c r="AM2812" i="1" a="1"/>
  <c r="AM2812" i="1" s="1"/>
  <c r="AI2812" i="1"/>
  <c r="AF2812" i="1"/>
  <c r="AE2812" i="1"/>
  <c r="AD2812" i="1"/>
  <c r="Z2812" i="1" a="1"/>
  <c r="Z2812" i="1" s="1"/>
  <c r="S2812" i="1"/>
  <c r="R2812" i="1"/>
  <c r="I1000" i="6"/>
  <c r="I1001" i="6"/>
  <c r="C212" i="13"/>
  <c r="B212" i="13"/>
  <c r="C229" i="13"/>
  <c r="B229" i="13"/>
  <c r="C228" i="13"/>
  <c r="B228" i="13"/>
  <c r="C227" i="13"/>
  <c r="B227" i="13"/>
  <c r="C225" i="13"/>
  <c r="B225" i="13"/>
  <c r="C224" i="13"/>
  <c r="B224" i="13"/>
  <c r="C223" i="13"/>
  <c r="B223" i="13"/>
  <c r="C221" i="13"/>
  <c r="B221" i="13"/>
  <c r="C220" i="13"/>
  <c r="B220" i="13"/>
  <c r="C219" i="13"/>
  <c r="B219" i="13"/>
  <c r="C218" i="13"/>
  <c r="B218" i="13"/>
  <c r="C217" i="13"/>
  <c r="B217" i="13"/>
  <c r="C216" i="13"/>
  <c r="B216" i="13"/>
  <c r="C215" i="13"/>
  <c r="B215" i="13"/>
  <c r="C213" i="13"/>
  <c r="B213" i="13"/>
  <c r="C211" i="13"/>
  <c r="B211" i="13"/>
  <c r="C210" i="13"/>
  <c r="B210" i="13"/>
  <c r="C209" i="13"/>
  <c r="B209" i="13"/>
  <c r="B226" i="13"/>
  <c r="C226" i="13"/>
  <c r="B222" i="13"/>
  <c r="C222" i="13"/>
  <c r="B214" i="13"/>
  <c r="C214" i="13"/>
  <c r="C208" i="13"/>
  <c r="B208" i="13"/>
  <c r="C206" i="13"/>
  <c r="Z1927" i="1" a="1"/>
  <c r="Z1927" i="1" s="1"/>
  <c r="H115" i="17"/>
  <c r="H116" i="17"/>
  <c r="AM3866" i="1" a="1"/>
  <c r="AM3866" i="1" s="1"/>
  <c r="AI3866" i="1"/>
  <c r="AF3866" i="1"/>
  <c r="AE3866" i="1"/>
  <c r="AD3866" i="1"/>
  <c r="Z3866" i="1" a="1"/>
  <c r="Z3866" i="1" s="1"/>
  <c r="S3866" i="1"/>
  <c r="R3866" i="1"/>
  <c r="AM3865" i="1" a="1"/>
  <c r="AM3865" i="1" s="1"/>
  <c r="AI3865" i="1"/>
  <c r="AF3865" i="1"/>
  <c r="AE3865" i="1"/>
  <c r="AD3865" i="1"/>
  <c r="Z3865" i="1" a="1"/>
  <c r="Z3865" i="1" s="1"/>
  <c r="S3865" i="1"/>
  <c r="R3865" i="1"/>
  <c r="AM3864" i="1" a="1"/>
  <c r="AM3864" i="1" s="1"/>
  <c r="AI3864" i="1"/>
  <c r="AF3864" i="1"/>
  <c r="AE3864" i="1"/>
  <c r="AD3864" i="1"/>
  <c r="Z3864" i="1" a="1"/>
  <c r="Z3864" i="1" s="1"/>
  <c r="S3864" i="1"/>
  <c r="R3864" i="1"/>
  <c r="AM3863" i="1" a="1"/>
  <c r="AM3863" i="1" s="1"/>
  <c r="AI3863" i="1"/>
  <c r="AF3863" i="1"/>
  <c r="AE3863" i="1"/>
  <c r="AD3863" i="1"/>
  <c r="Z3863" i="1" a="1"/>
  <c r="Z3863" i="1" s="1"/>
  <c r="S3863" i="1"/>
  <c r="R3863" i="1"/>
  <c r="AM3862" i="1" a="1"/>
  <c r="AM3862" i="1" s="1"/>
  <c r="AI3862" i="1"/>
  <c r="AF3862" i="1"/>
  <c r="AE3862" i="1"/>
  <c r="AD3862" i="1"/>
  <c r="Z3862" i="1" a="1"/>
  <c r="Z3862" i="1" s="1"/>
  <c r="S3862" i="1"/>
  <c r="R3862" i="1"/>
  <c r="AM3861" i="1" a="1"/>
  <c r="AM3861" i="1" s="1"/>
  <c r="AI3861" i="1"/>
  <c r="AF3861" i="1"/>
  <c r="AE3861" i="1"/>
  <c r="AD3861" i="1"/>
  <c r="Z3861" i="1" a="1"/>
  <c r="Z3861" i="1" s="1"/>
  <c r="S3861" i="1"/>
  <c r="R3861" i="1"/>
  <c r="AM3860" i="1" a="1"/>
  <c r="AM3860" i="1" s="1"/>
  <c r="AI3860" i="1"/>
  <c r="AF3860" i="1"/>
  <c r="AE3860" i="1"/>
  <c r="AD3860" i="1"/>
  <c r="Z3860" i="1" a="1"/>
  <c r="Z3860" i="1" s="1"/>
  <c r="S3860" i="1"/>
  <c r="R3860" i="1"/>
  <c r="D126" i="14"/>
  <c r="B126" i="14"/>
  <c r="D125" i="14"/>
  <c r="B125" i="14"/>
  <c r="D124" i="14"/>
  <c r="B124" i="14"/>
  <c r="D123" i="14"/>
  <c r="B123" i="14"/>
  <c r="D122" i="14"/>
  <c r="B122" i="14"/>
  <c r="AM96" i="1" a="1"/>
  <c r="AM96" i="1" s="1"/>
  <c r="AM97" i="1" a="1"/>
  <c r="AM97" i="1" s="1"/>
  <c r="AM98" i="1" a="1"/>
  <c r="AM98" i="1" s="1"/>
  <c r="AM99" i="1" a="1"/>
  <c r="AM99" i="1" s="1"/>
  <c r="AM100" i="1" a="1"/>
  <c r="AM100" i="1" s="1"/>
  <c r="AM758" i="1" a="1"/>
  <c r="AM758" i="1" s="1"/>
  <c r="AM759" i="1" a="1"/>
  <c r="AM759" i="1" s="1"/>
  <c r="AM1311" i="1" a="1"/>
  <c r="AM1311" i="1" s="1"/>
  <c r="AM1312" i="1" a="1"/>
  <c r="AM1312" i="1" s="1"/>
  <c r="AM1926" i="1" a="1"/>
  <c r="AM1926" i="1" s="1"/>
  <c r="AM1927" i="1" a="1"/>
  <c r="AM1927" i="1" s="1"/>
  <c r="AM1929" i="1" a="1"/>
  <c r="AM1929" i="1" s="1"/>
  <c r="AM1930" i="1" a="1"/>
  <c r="AM1930" i="1" s="1"/>
  <c r="AM2057" i="1" a="1"/>
  <c r="AM2057" i="1" s="1"/>
  <c r="AM2058" i="1" a="1"/>
  <c r="AM2058" i="1" s="1"/>
  <c r="AM2105" i="1" a="1"/>
  <c r="AM2105" i="1" s="1"/>
  <c r="AM2106" i="1" a="1"/>
  <c r="AM2106" i="1" s="1"/>
  <c r="AM2107" i="1" a="1"/>
  <c r="AM2107" i="1" s="1"/>
  <c r="AM2108" i="1" a="1"/>
  <c r="AM2108" i="1" s="1"/>
  <c r="AM2109" i="1" a="1"/>
  <c r="AM2109" i="1" s="1"/>
  <c r="AM2110" i="1" a="1"/>
  <c r="AM2110" i="1" s="1"/>
  <c r="AM2167" i="1" a="1"/>
  <c r="AM2167" i="1" s="1"/>
  <c r="AM2168" i="1" s="1" a="1"/>
  <c r="AM2168" i="1" s="1"/>
  <c r="AM2169" i="1" a="1"/>
  <c r="AM2169" i="1" s="1"/>
  <c r="AM2170" i="1" s="1" a="1"/>
  <c r="AM2170" i="1" s="1"/>
  <c r="AM2401" i="1" a="1"/>
  <c r="AM2401" i="1" s="1"/>
  <c r="AM2402" i="1" a="1"/>
  <c r="AM2402" i="1" s="1"/>
  <c r="AM2403" i="1" a="1"/>
  <c r="AM2403" i="1" s="1"/>
  <c r="AM2404" i="1" a="1"/>
  <c r="AM2404" i="1" s="1"/>
  <c r="AM2405" i="1" a="1"/>
  <c r="AM2405" i="1" s="1"/>
  <c r="AM2406" i="1" a="1"/>
  <c r="AM2406" i="1" s="1"/>
  <c r="AM2407" i="1" a="1"/>
  <c r="AM2407" i="1" s="1"/>
  <c r="AM2408" i="1" a="1"/>
  <c r="AM2408" i="1" s="1"/>
  <c r="AM2420" i="1" a="1"/>
  <c r="AM2420" i="1" s="1"/>
  <c r="AM2421" i="1" a="1"/>
  <c r="AM2421" i="1" s="1"/>
  <c r="AM2423" i="1" a="1"/>
  <c r="AM2423" i="1" s="1"/>
  <c r="AM2424" i="1" a="1"/>
  <c r="AM2424" i="1" s="1"/>
  <c r="AM2711" i="1" a="1"/>
  <c r="AM2711" i="1" s="1"/>
  <c r="AM2712" i="1" a="1"/>
  <c r="AM2712" i="1" s="1"/>
  <c r="AM2715" i="1" a="1"/>
  <c r="AM2715" i="1" s="1"/>
  <c r="AM2716" i="1" a="1"/>
  <c r="AM2716" i="1" s="1"/>
  <c r="AM2723" i="1" a="1"/>
  <c r="AM2723" i="1" s="1"/>
  <c r="AM2724" i="1" a="1"/>
  <c r="AM2724" i="1" s="1"/>
  <c r="AM2727" i="1" a="1"/>
  <c r="AM2727" i="1" s="1"/>
  <c r="AM2728" i="1" a="1"/>
  <c r="AM2728" i="1" s="1"/>
  <c r="AM2731" i="1" a="1"/>
  <c r="AM2731" i="1" s="1"/>
  <c r="AM2732" i="1" a="1"/>
  <c r="AM2732" i="1" s="1"/>
  <c r="AM2735" i="1" a="1"/>
  <c r="AM2735" i="1" s="1"/>
  <c r="AM2736" i="1" a="1"/>
  <c r="AM2736" i="1" s="1"/>
  <c r="AM2739" i="1" a="1"/>
  <c r="AM2739" i="1" s="1"/>
  <c r="AM2740" i="1" a="1"/>
  <c r="AM2740" i="1" s="1"/>
  <c r="AM2743" i="1" a="1"/>
  <c r="AM2743" i="1" s="1"/>
  <c r="AM2744" i="1" a="1"/>
  <c r="AM2744" i="1" s="1"/>
  <c r="AM2747" i="1" a="1"/>
  <c r="AM2747" i="1" s="1"/>
  <c r="AM2748" i="1" a="1"/>
  <c r="AM2748" i="1" s="1"/>
  <c r="AM2751" i="1" a="1"/>
  <c r="AM2751" i="1" s="1"/>
  <c r="AM2752" i="1" a="1"/>
  <c r="AM2752" i="1" s="1"/>
  <c r="AM2761" i="1" a="1"/>
  <c r="AM2761" i="1" s="1"/>
  <c r="AM2762" i="1" a="1"/>
  <c r="AM2762" i="1" s="1"/>
  <c r="AM2763" i="1" a="1"/>
  <c r="AM2763" i="1" s="1"/>
  <c r="AM2764" i="1" a="1"/>
  <c r="AM2764" i="1" s="1"/>
  <c r="AM2765" i="1" a="1"/>
  <c r="AM2765" i="1" s="1"/>
  <c r="AM2766" i="1" a="1"/>
  <c r="AM2766" i="1" s="1"/>
  <c r="AM2767" i="1" a="1"/>
  <c r="AM2767" i="1" s="1"/>
  <c r="AM2768" i="1" a="1"/>
  <c r="AM2768" i="1" s="1"/>
  <c r="AM2769" i="1" a="1"/>
  <c r="AM2769" i="1" s="1"/>
  <c r="AM2770" i="1" a="1"/>
  <c r="AM2770" i="1" s="1"/>
  <c r="AM2771" i="1" a="1"/>
  <c r="AM2771" i="1" s="1"/>
  <c r="AM2772" i="1" a="1"/>
  <c r="AM2772" i="1" s="1"/>
  <c r="AM2773" i="1" a="1"/>
  <c r="AM2773" i="1" s="1"/>
  <c r="AM2774" i="1" a="1"/>
  <c r="AM2774" i="1" s="1"/>
  <c r="AM2775" i="1" a="1"/>
  <c r="AM2775" i="1" s="1"/>
  <c r="AM2776" i="1" a="1"/>
  <c r="AM2776" i="1" s="1"/>
  <c r="AM2777" i="1" a="1"/>
  <c r="AM2777" i="1" s="1"/>
  <c r="AM2778" i="1" a="1"/>
  <c r="AM2778" i="1" s="1"/>
  <c r="AM2779" i="1" a="1"/>
  <c r="AM2779" i="1" s="1"/>
  <c r="AM2780" i="1" a="1"/>
  <c r="AM2780" i="1" s="1"/>
  <c r="AM2781" i="1" a="1"/>
  <c r="AM2781" i="1" s="1"/>
  <c r="AM2782" i="1" a="1"/>
  <c r="AM2782" i="1" s="1"/>
  <c r="AM2783" i="1" a="1"/>
  <c r="AM2783" i="1" s="1"/>
  <c r="AM2784" i="1" a="1"/>
  <c r="AM2784" i="1" s="1"/>
  <c r="AM2785" i="1" a="1"/>
  <c r="AM2785" i="1" s="1"/>
  <c r="AM2786" i="1" a="1"/>
  <c r="AM2786" i="1" s="1"/>
  <c r="AM2787" i="1" a="1"/>
  <c r="AM2787" i="1" s="1"/>
  <c r="AM2788" i="1" a="1"/>
  <c r="AM2788" i="1" s="1"/>
  <c r="AM2789" i="1" a="1"/>
  <c r="AM2789" i="1" s="1"/>
  <c r="AM2790" i="1" a="1"/>
  <c r="AM2790" i="1" s="1"/>
  <c r="AM2791" i="1" a="1"/>
  <c r="AM2791" i="1" s="1"/>
  <c r="AM2792" i="1" a="1"/>
  <c r="AM2792" i="1" s="1"/>
  <c r="AM2793" i="1" a="1"/>
  <c r="AM2793" i="1" s="1"/>
  <c r="AM2794" i="1" a="1"/>
  <c r="AM2794" i="1" s="1"/>
  <c r="AM2795" i="1" a="1"/>
  <c r="AM2795" i="1" s="1"/>
  <c r="AM2796" i="1" a="1"/>
  <c r="AM2796" i="1" s="1"/>
  <c r="AM2797" i="1" a="1"/>
  <c r="AM2797" i="1" s="1"/>
  <c r="AM2798" i="1" a="1"/>
  <c r="AM2798" i="1" s="1"/>
  <c r="AM2799" i="1" a="1"/>
  <c r="AM2799" i="1" s="1"/>
  <c r="AM2800" i="1" a="1"/>
  <c r="AM2800" i="1" s="1"/>
  <c r="AM2801" i="1" a="1"/>
  <c r="AM2801" i="1" s="1"/>
  <c r="AM2802" i="1" a="1"/>
  <c r="AM2802" i="1" s="1"/>
  <c r="AM2803" i="1" a="1"/>
  <c r="AM2803" i="1" s="1"/>
  <c r="AM2804" i="1" a="1"/>
  <c r="AM2804" i="1" s="1"/>
  <c r="AM2805" i="1" a="1"/>
  <c r="AM2805" i="1" s="1"/>
  <c r="AM2806" i="1" a="1"/>
  <c r="AM2806" i="1" s="1"/>
  <c r="AM2807" i="1" a="1"/>
  <c r="AM2807" i="1" s="1"/>
  <c r="AM2808" i="1" a="1"/>
  <c r="AM2808" i="1" s="1"/>
  <c r="AM2809" i="1" a="1"/>
  <c r="AM2809" i="1" s="1"/>
  <c r="AM2810" i="1" a="1"/>
  <c r="AM2810" i="1" s="1"/>
  <c r="AM2811" i="1" a="1"/>
  <c r="AM2811" i="1" s="1"/>
  <c r="AM2813" i="1" a="1"/>
  <c r="AM2813" i="1" s="1"/>
  <c r="AM2814" i="1" a="1"/>
  <c r="AM2814" i="1" s="1"/>
  <c r="AM2815" i="1" a="1"/>
  <c r="AM2815" i="1" s="1"/>
  <c r="AM2816" i="1" a="1"/>
  <c r="AM2816" i="1" s="1"/>
  <c r="AM2817" i="1" a="1"/>
  <c r="AM2817" i="1" s="1"/>
  <c r="AM2818" i="1" a="1"/>
  <c r="AM2818" i="1" s="1"/>
  <c r="AM2819" i="1" a="1"/>
  <c r="AM2819" i="1" s="1"/>
  <c r="AM2820" i="1" a="1"/>
  <c r="AM2820" i="1" s="1"/>
  <c r="AM2821" i="1" a="1"/>
  <c r="AM2821" i="1" s="1"/>
  <c r="AM2822" i="1" a="1"/>
  <c r="AM2822" i="1" s="1"/>
  <c r="AM2823" i="1" a="1"/>
  <c r="AM2823" i="1" s="1"/>
  <c r="AM2824" i="1" a="1"/>
  <c r="AM2824" i="1" s="1"/>
  <c r="AM2825" i="1" a="1"/>
  <c r="AM2825" i="1" s="1"/>
  <c r="AM2826" i="1" a="1"/>
  <c r="AM2826" i="1" s="1"/>
  <c r="AM2827" i="1" a="1"/>
  <c r="AM2827" i="1" s="1"/>
  <c r="AM2828" i="1" a="1"/>
  <c r="AM2828" i="1" s="1"/>
  <c r="AM2829" i="1" a="1"/>
  <c r="AM2829" i="1" s="1"/>
  <c r="AM2830" i="1" a="1"/>
  <c r="AM2830" i="1" s="1"/>
  <c r="AM2831" i="1" a="1"/>
  <c r="AM2831" i="1" s="1"/>
  <c r="AM2832" i="1" a="1"/>
  <c r="AM2832" i="1" s="1"/>
  <c r="AM2833" i="1" a="1"/>
  <c r="AM2833" i="1" s="1"/>
  <c r="AM2834" i="1" a="1"/>
  <c r="AM2834" i="1" s="1"/>
  <c r="AM2835" i="1" a="1"/>
  <c r="AM2835" i="1" s="1"/>
  <c r="AM2836" i="1" a="1"/>
  <c r="AM2836" i="1" s="1"/>
  <c r="AM2837" i="1" a="1"/>
  <c r="AM2837" i="1" s="1"/>
  <c r="AM2838" i="1" a="1"/>
  <c r="AM2838" i="1" s="1"/>
  <c r="AM2839" i="1" a="1"/>
  <c r="AM2839" i="1" s="1"/>
  <c r="AM2840" i="1" a="1"/>
  <c r="AM2840" i="1" s="1"/>
  <c r="AM2841" i="1" a="1"/>
  <c r="AM2841" i="1" s="1"/>
  <c r="AM2842" i="1" a="1"/>
  <c r="AM2842" i="1" s="1"/>
  <c r="AM2843" i="1" a="1"/>
  <c r="AM2843" i="1" s="1"/>
  <c r="AM2844" i="1" a="1"/>
  <c r="AM2844" i="1" s="1"/>
  <c r="AM2845" i="1" a="1"/>
  <c r="AM2845" i="1" s="1"/>
  <c r="AM2846" i="1" a="1"/>
  <c r="AM2846" i="1" s="1"/>
  <c r="AM2847" i="1" a="1"/>
  <c r="AM2847" i="1" s="1"/>
  <c r="AM2848" i="1" a="1"/>
  <c r="AM2848" i="1" s="1"/>
  <c r="AM2849" i="1" a="1"/>
  <c r="AM2849" i="1" s="1"/>
  <c r="AM2850" i="1" a="1"/>
  <c r="AM2850" i="1" s="1"/>
  <c r="AM2851" i="1" a="1"/>
  <c r="AM2851" i="1" s="1"/>
  <c r="AM2852" i="1" a="1"/>
  <c r="AM2852" i="1" s="1"/>
  <c r="AM2853" i="1" a="1"/>
  <c r="AM2853" i="1" s="1"/>
  <c r="AM2854" i="1" a="1"/>
  <c r="AM2854" i="1" s="1"/>
  <c r="AM2855" i="1" a="1"/>
  <c r="AM2855" i="1" s="1"/>
  <c r="AM2856" i="1" a="1"/>
  <c r="AM2856" i="1" s="1"/>
  <c r="AM2857" i="1" a="1"/>
  <c r="AM2857" i="1" s="1"/>
  <c r="AM2858" i="1" a="1"/>
  <c r="AM2858" i="1" s="1"/>
  <c r="AM2859" i="1" a="1"/>
  <c r="AM2859" i="1" s="1"/>
  <c r="AM2860" i="1" a="1"/>
  <c r="AM2860" i="1" s="1"/>
  <c r="AM2861" i="1" a="1"/>
  <c r="AM2861" i="1" s="1"/>
  <c r="AM2862" i="1" a="1"/>
  <c r="AM2862" i="1" s="1"/>
  <c r="AM2863" i="1" a="1"/>
  <c r="AM2863" i="1" s="1"/>
  <c r="AM2864" i="1" a="1"/>
  <c r="AM2864" i="1" s="1"/>
  <c r="AM2865" i="1" a="1"/>
  <c r="AM2865" i="1" s="1"/>
  <c r="AM2866" i="1" a="1"/>
  <c r="AM2866" i="1" s="1"/>
  <c r="AM2867" i="1" a="1"/>
  <c r="AM2867" i="1" s="1"/>
  <c r="AM2868" i="1" a="1"/>
  <c r="AM2868" i="1" s="1"/>
  <c r="AM2869" i="1" a="1"/>
  <c r="AM2869" i="1" s="1"/>
  <c r="AM2870" i="1" a="1"/>
  <c r="AM2870" i="1" s="1"/>
  <c r="AM2871" i="1" a="1"/>
  <c r="AM2871" i="1" s="1"/>
  <c r="AM2872" i="1" a="1"/>
  <c r="AM2872" i="1" s="1"/>
  <c r="AM2873" i="1" a="1"/>
  <c r="AM2873" i="1" s="1"/>
  <c r="AM2874" i="1" a="1"/>
  <c r="AM2874" i="1" s="1"/>
  <c r="AM2875" i="1" a="1"/>
  <c r="AM2875" i="1" s="1"/>
  <c r="AM2876" i="1" a="1"/>
  <c r="AM2876" i="1" s="1"/>
  <c r="AM2877" i="1" a="1"/>
  <c r="AM2877" i="1" s="1"/>
  <c r="AM2878" i="1" a="1"/>
  <c r="AM2878" i="1" s="1"/>
  <c r="AM2879" i="1" a="1"/>
  <c r="AM2879" i="1" s="1"/>
  <c r="AM2880" i="1" a="1"/>
  <c r="AM2880" i="1" s="1"/>
  <c r="AM2881" i="1" a="1"/>
  <c r="AM2881" i="1" s="1"/>
  <c r="AM2882" i="1" a="1"/>
  <c r="AM2882" i="1" s="1"/>
  <c r="AM2883" i="1" a="1"/>
  <c r="AM2883" i="1" s="1"/>
  <c r="AM2884" i="1" a="1"/>
  <c r="AM2884" i="1" s="1"/>
  <c r="AM2885" i="1" a="1"/>
  <c r="AM2885" i="1" s="1"/>
  <c r="AM2886" i="1" a="1"/>
  <c r="AM2886" i="1" s="1"/>
  <c r="AM2887" i="1" a="1"/>
  <c r="AM2887" i="1" s="1"/>
  <c r="AM2888" i="1" a="1"/>
  <c r="AM2888" i="1" s="1"/>
  <c r="AM2889" i="1" a="1"/>
  <c r="AM2889" i="1" s="1"/>
  <c r="AM2890" i="1" a="1"/>
  <c r="AM2890" i="1" s="1"/>
  <c r="AM2891" i="1" a="1"/>
  <c r="AM2891" i="1" s="1"/>
  <c r="AM2892" i="1" a="1"/>
  <c r="AM2892" i="1" s="1"/>
  <c r="AM2893" i="1" a="1"/>
  <c r="AM2893" i="1" s="1"/>
  <c r="AM2894" i="1" a="1"/>
  <c r="AM2894" i="1" s="1"/>
  <c r="AM2895" i="1" a="1"/>
  <c r="AM2895" i="1" s="1"/>
  <c r="AM2896" i="1" a="1"/>
  <c r="AM2896" i="1" s="1"/>
  <c r="AM2897" i="1" a="1"/>
  <c r="AM2897" i="1" s="1"/>
  <c r="AM2898" i="1" a="1"/>
  <c r="AM2898" i="1" s="1"/>
  <c r="AM2899" i="1" a="1"/>
  <c r="AM2899" i="1" s="1"/>
  <c r="AM2900" i="1" a="1"/>
  <c r="AM2900" i="1" s="1"/>
  <c r="AM2901" i="1" a="1"/>
  <c r="AM2901" i="1" s="1"/>
  <c r="AM2902" i="1" a="1"/>
  <c r="AM2902" i="1" s="1"/>
  <c r="AM2903" i="1" a="1"/>
  <c r="AM2903" i="1" s="1"/>
  <c r="AM2904" i="1" a="1"/>
  <c r="AM2904" i="1" s="1"/>
  <c r="AM2905" i="1" a="1"/>
  <c r="AM2905" i="1" s="1"/>
  <c r="AM2906" i="1" a="1"/>
  <c r="AM2906" i="1" s="1"/>
  <c r="AM2907" i="1" a="1"/>
  <c r="AM2907" i="1" s="1"/>
  <c r="AM2908" i="1" a="1"/>
  <c r="AM2908" i="1" s="1"/>
  <c r="AM2910" i="1" a="1"/>
  <c r="AM2910" i="1" s="1"/>
  <c r="AM2911" i="1" a="1"/>
  <c r="AM2911" i="1" s="1"/>
  <c r="AM2912" i="1" a="1"/>
  <c r="AM2912" i="1" s="1"/>
  <c r="AM2913" i="1" a="1"/>
  <c r="AM2913" i="1" s="1"/>
  <c r="AM2914" i="1" a="1"/>
  <c r="AM2914" i="1" s="1"/>
  <c r="AM2915" i="1" a="1"/>
  <c r="AM2915" i="1" s="1"/>
  <c r="AM2916" i="1" a="1"/>
  <c r="AM2916" i="1" s="1"/>
  <c r="AM2918" i="1" a="1"/>
  <c r="AM2918" i="1" s="1"/>
  <c r="AM2919" i="1" a="1"/>
  <c r="AM2919" i="1" s="1"/>
  <c r="AM2920" i="1" a="1"/>
  <c r="AM2920" i="1" s="1"/>
  <c r="AM2921" i="1" a="1"/>
  <c r="AM2921" i="1" s="1"/>
  <c r="AM2923" i="1" a="1"/>
  <c r="AM2923" i="1" s="1"/>
  <c r="AM2924" i="1" a="1"/>
  <c r="AM2924" i="1" s="1"/>
  <c r="AM2925" i="1" a="1"/>
  <c r="AM2925" i="1" s="1"/>
  <c r="AM2927" i="1" a="1"/>
  <c r="AM2927" i="1" s="1"/>
  <c r="AM2928" i="1" a="1"/>
  <c r="AM2928" i="1" s="1"/>
  <c r="AM2929" i="1" a="1"/>
  <c r="AM2929" i="1" s="1"/>
  <c r="AM2930" i="1" a="1"/>
  <c r="AM2930" i="1" s="1"/>
  <c r="AM2931" i="1" a="1"/>
  <c r="AM2931" i="1" s="1"/>
  <c r="AM2933" i="1" a="1"/>
  <c r="AM2933" i="1" s="1"/>
  <c r="AM2934" i="1" a="1"/>
  <c r="AM2934" i="1" s="1"/>
  <c r="AM2935" i="1" a="1"/>
  <c r="AM2935" i="1" s="1"/>
  <c r="AM2936" i="1" a="1"/>
  <c r="AM2936" i="1" s="1"/>
  <c r="AM2937" i="1" a="1"/>
  <c r="AM2937" i="1" s="1"/>
  <c r="AM2938" i="1" a="1"/>
  <c r="AM2938" i="1" s="1"/>
  <c r="AM2939" i="1" a="1"/>
  <c r="AM2939" i="1" s="1"/>
  <c r="AM2940" i="1" a="1"/>
  <c r="AM2940" i="1" s="1"/>
  <c r="AM2941" i="1" a="1"/>
  <c r="AM2941" i="1" s="1"/>
  <c r="AM2942" i="1" a="1"/>
  <c r="AM2942" i="1" s="1"/>
  <c r="AM2943" i="1" a="1"/>
  <c r="AM2943" i="1" s="1"/>
  <c r="AM2944" i="1" a="1"/>
  <c r="AM2944" i="1" s="1"/>
  <c r="AM2945" i="1" a="1"/>
  <c r="AM2945" i="1" s="1"/>
  <c r="AM2946" i="1" a="1"/>
  <c r="AM2946" i="1" s="1"/>
  <c r="AM2947" i="1" a="1"/>
  <c r="AM2947" i="1" s="1"/>
  <c r="AM2948" i="1" a="1"/>
  <c r="AM2948" i="1" s="1"/>
  <c r="AM2949" i="1" a="1"/>
  <c r="AM2949" i="1" s="1"/>
  <c r="AM2950" i="1" a="1"/>
  <c r="AM2950" i="1" s="1"/>
  <c r="AM2951" i="1" a="1"/>
  <c r="AM2951" i="1" s="1"/>
  <c r="AM2952" i="1" a="1"/>
  <c r="AM2952" i="1" s="1"/>
  <c r="AM2953" i="1" a="1"/>
  <c r="AM2953" i="1" s="1"/>
  <c r="AM2954" i="1" a="1"/>
  <c r="AM2954" i="1" s="1"/>
  <c r="AM2955" i="1" a="1"/>
  <c r="AM2955" i="1" s="1"/>
  <c r="AM2956" i="1" a="1"/>
  <c r="AM2956" i="1" s="1"/>
  <c r="AM2957" i="1" a="1"/>
  <c r="AM2957" i="1" s="1"/>
  <c r="AM2958" i="1" a="1"/>
  <c r="AM2958" i="1" s="1"/>
  <c r="AM2959" i="1" a="1"/>
  <c r="AM2959" i="1" s="1"/>
  <c r="AM2960" i="1" a="1"/>
  <c r="AM2960" i="1" s="1"/>
  <c r="AM2961" i="1" a="1"/>
  <c r="AM2961" i="1" s="1"/>
  <c r="AM2962" i="1" a="1"/>
  <c r="AM2962" i="1" s="1"/>
  <c r="AM2964" i="1" a="1"/>
  <c r="AM2964" i="1" s="1"/>
  <c r="AM2965" i="1" a="1"/>
  <c r="AM2965" i="1" s="1"/>
  <c r="AM2966" i="1" a="1"/>
  <c r="AM2966" i="1" s="1"/>
  <c r="AM2967" i="1" a="1"/>
  <c r="AM2967" i="1" s="1"/>
  <c r="AM2968" i="1" a="1"/>
  <c r="AM2968" i="1" s="1"/>
  <c r="AM2969" i="1" a="1"/>
  <c r="AM2969" i="1" s="1"/>
  <c r="AM2971" i="1" a="1"/>
  <c r="AM2971" i="1" s="1"/>
  <c r="AM2972" i="1" a="1"/>
  <c r="AM2972" i="1" s="1"/>
  <c r="AM2973" i="1" a="1"/>
  <c r="AM2973" i="1" s="1"/>
  <c r="AM2974" i="1" a="1"/>
  <c r="AM2974" i="1" s="1"/>
  <c r="AM2975" i="1" a="1"/>
  <c r="AM2975" i="1" s="1"/>
  <c r="AM2976" i="1" a="1"/>
  <c r="AM2976" i="1" s="1"/>
  <c r="AM2977" i="1" a="1"/>
  <c r="AM2977" i="1" s="1"/>
  <c r="AM2978" i="1" a="1"/>
  <c r="AM2978" i="1" s="1"/>
  <c r="AM2979" i="1" a="1"/>
  <c r="AM2979" i="1" s="1"/>
  <c r="AM2980" i="1" a="1"/>
  <c r="AM2980" i="1" s="1"/>
  <c r="AM2981" i="1" a="1"/>
  <c r="AM2981" i="1" s="1"/>
  <c r="AM2982" i="1" a="1"/>
  <c r="AM2982" i="1" s="1"/>
  <c r="AM2984" i="1" a="1"/>
  <c r="AM2984" i="1" s="1"/>
  <c r="AM2985" i="1" a="1"/>
  <c r="AM2985" i="1" s="1"/>
  <c r="AM2986" i="1" a="1"/>
  <c r="AM2986" i="1" s="1"/>
  <c r="AM2987" i="1" a="1"/>
  <c r="AM2987" i="1" s="1"/>
  <c r="AM2988" i="1" a="1"/>
  <c r="AM2988" i="1" s="1"/>
  <c r="AM2989" i="1" a="1"/>
  <c r="AM2989" i="1" s="1"/>
  <c r="AM2990" i="1" a="1"/>
  <c r="AM2990" i="1" s="1"/>
  <c r="AM2991" i="1" a="1"/>
  <c r="AM2991" i="1" s="1"/>
  <c r="AM2992" i="1" a="1"/>
  <c r="AM2992" i="1" s="1"/>
  <c r="AM2993" i="1" a="1"/>
  <c r="AM2993" i="1" s="1"/>
  <c r="AM2994" i="1" a="1"/>
  <c r="AM2994" i="1" s="1"/>
  <c r="AM2995" i="1" a="1"/>
  <c r="AM2995" i="1" s="1"/>
  <c r="AM2996" i="1" a="1"/>
  <c r="AM2996" i="1" s="1"/>
  <c r="AM2997" i="1" a="1"/>
  <c r="AM2997" i="1" s="1"/>
  <c r="AM2998" i="1" a="1"/>
  <c r="AM2998" i="1" s="1"/>
  <c r="AM2999" i="1" a="1"/>
  <c r="AM2999" i="1" s="1"/>
  <c r="AM3000" i="1" a="1"/>
  <c r="AM3000" i="1" s="1"/>
  <c r="AM3001" i="1" a="1"/>
  <c r="AM3001" i="1" s="1"/>
  <c r="AM3002" i="1" a="1"/>
  <c r="AM3002" i="1" s="1"/>
  <c r="AM3003" i="1" a="1"/>
  <c r="AM3003" i="1" s="1"/>
  <c r="AM3004" i="1" a="1"/>
  <c r="AM3004" i="1" s="1"/>
  <c r="AM3005" i="1" a="1"/>
  <c r="AM3005" i="1" s="1"/>
  <c r="AM3006" i="1" a="1"/>
  <c r="AM3006" i="1" s="1"/>
  <c r="AM3007" i="1" a="1"/>
  <c r="AM3007" i="1" s="1"/>
  <c r="AM3008" i="1" a="1"/>
  <c r="AM3008" i="1" s="1"/>
  <c r="AM3009" i="1" a="1"/>
  <c r="AM3009" i="1" s="1"/>
  <c r="AM3010" i="1" a="1"/>
  <c r="AM3010" i="1" s="1"/>
  <c r="AM3011" i="1" a="1"/>
  <c r="AM3011" i="1" s="1"/>
  <c r="AM3012" i="1" a="1"/>
  <c r="AM3012" i="1" s="1"/>
  <c r="AM3013" i="1" a="1"/>
  <c r="AM3013" i="1" s="1"/>
  <c r="AM3014" i="1" a="1"/>
  <c r="AM3014" i="1" s="1"/>
  <c r="AM3015" i="1" a="1"/>
  <c r="AM3015" i="1" s="1"/>
  <c r="AM3016" i="1" a="1"/>
  <c r="AM3016" i="1" s="1"/>
  <c r="AM3017" i="1" a="1"/>
  <c r="AM3017" i="1" s="1"/>
  <c r="AM3018" i="1" a="1"/>
  <c r="AM3018" i="1" s="1"/>
  <c r="AM3019" i="1" a="1"/>
  <c r="AM3019" i="1" s="1"/>
  <c r="AM3020" i="1" a="1"/>
  <c r="AM3020" i="1" s="1"/>
  <c r="AM3021" i="1" a="1"/>
  <c r="AM3021" i="1" s="1"/>
  <c r="AM3022" i="1" a="1"/>
  <c r="AM3022" i="1" s="1"/>
  <c r="AM3023" i="1" a="1"/>
  <c r="AM3023" i="1" s="1"/>
  <c r="AM3024" i="1" a="1"/>
  <c r="AM3024" i="1" s="1"/>
  <c r="AM3025" i="1" a="1"/>
  <c r="AM3025" i="1" s="1"/>
  <c r="AM3026" i="1" a="1"/>
  <c r="AM3026" i="1" s="1"/>
  <c r="AM3027" i="1" a="1"/>
  <c r="AM3027" i="1" s="1"/>
  <c r="AM3028" i="1" a="1"/>
  <c r="AM3028" i="1" s="1"/>
  <c r="AM3029" i="1" a="1"/>
  <c r="AM3029" i="1" s="1"/>
  <c r="AM3033" i="1" a="1"/>
  <c r="AM3033" i="1" s="1"/>
  <c r="AM3034" i="1" a="1"/>
  <c r="AM3034" i="1" s="1"/>
  <c r="AM3035" i="1" a="1"/>
  <c r="AM3035" i="1" s="1"/>
  <c r="AM3036" i="1" a="1"/>
  <c r="AM3036" i="1" s="1"/>
  <c r="AM3037" i="1" a="1"/>
  <c r="AM3037" i="1" s="1"/>
  <c r="AM3038" i="1" a="1"/>
  <c r="AM3038" i="1" s="1"/>
  <c r="AM3039" i="1" a="1"/>
  <c r="AM3039" i="1" s="1"/>
  <c r="AM3040" i="1" a="1"/>
  <c r="AM3040" i="1" s="1"/>
  <c r="AM3041" i="1" a="1"/>
  <c r="AM3041" i="1" s="1"/>
  <c r="AM3043" i="1" a="1"/>
  <c r="AM3043" i="1" s="1"/>
  <c r="AM3044" i="1" a="1"/>
  <c r="AM3044" i="1" s="1"/>
  <c r="AM3045" i="1" a="1"/>
  <c r="AM3045" i="1" s="1"/>
  <c r="AM3046" i="1" a="1"/>
  <c r="AM3046" i="1" s="1"/>
  <c r="AM3047" i="1" a="1"/>
  <c r="AM3047" i="1" s="1"/>
  <c r="AM3048" i="1" a="1"/>
  <c r="AM3048" i="1" s="1"/>
  <c r="AM3049" i="1" a="1"/>
  <c r="AM3049" i="1" s="1"/>
  <c r="AM3051" i="1" a="1"/>
  <c r="AM3051" i="1" s="1"/>
  <c r="AM3053" i="1" a="1"/>
  <c r="AM3053" i="1" s="1"/>
  <c r="AM3054" i="1" a="1"/>
  <c r="AM3054" i="1" s="1"/>
  <c r="AM3055" i="1" a="1"/>
  <c r="AM3055" i="1" s="1"/>
  <c r="AM3056" i="1" a="1"/>
  <c r="AM3056" i="1" s="1"/>
  <c r="AM3057" i="1" a="1"/>
  <c r="AM3057" i="1" s="1"/>
  <c r="AM3059" i="1" a="1"/>
  <c r="AM3059" i="1" s="1"/>
  <c r="AM3061" i="1" a="1"/>
  <c r="AM3061" i="1" s="1"/>
  <c r="AM3062" i="1" a="1"/>
  <c r="AM3062" i="1" s="1"/>
  <c r="AM3068" i="1" a="1"/>
  <c r="AM3068" i="1" s="1"/>
  <c r="AM3069" i="1" a="1"/>
  <c r="AM3069" i="1" s="1"/>
  <c r="AM3071" i="1" a="1"/>
  <c r="AM3071" i="1" s="1"/>
  <c r="AM3072" i="1" a="1"/>
  <c r="AM3072" i="1" s="1"/>
  <c r="AM3073" i="1" a="1"/>
  <c r="AM3073" i="1" s="1"/>
  <c r="AM3074" i="1" a="1"/>
  <c r="AM3074" i="1" s="1"/>
  <c r="AM3076" i="1" a="1"/>
  <c r="AM3076" i="1" s="1"/>
  <c r="AM3077" i="1" a="1"/>
  <c r="AM3077" i="1" s="1"/>
  <c r="AM3078" i="1" a="1"/>
  <c r="AM3078" i="1" s="1"/>
  <c r="AM3079" i="1" a="1"/>
  <c r="AM3079" i="1" s="1"/>
  <c r="AM3081" i="1" a="1"/>
  <c r="AM3081" i="1" s="1"/>
  <c r="AM3082" i="1" a="1"/>
  <c r="AM3082" i="1" s="1"/>
  <c r="AM3084" i="1" a="1"/>
  <c r="AM3084" i="1" s="1"/>
  <c r="AM3085" i="1" a="1"/>
  <c r="AM3085" i="1" s="1"/>
  <c r="AM3087" i="1" a="1"/>
  <c r="AM3087" i="1" s="1"/>
  <c r="AM3089" i="1" a="1"/>
  <c r="AM3089" i="1" s="1"/>
  <c r="AM3090" i="1" a="1"/>
  <c r="AM3090" i="1" s="1"/>
  <c r="AM3091" i="1" a="1"/>
  <c r="AM3091" i="1" s="1"/>
  <c r="AM3092" i="1" a="1"/>
  <c r="AM3092" i="1" s="1"/>
  <c r="AM3094" i="1" a="1"/>
  <c r="AM3094" i="1" s="1"/>
  <c r="AM3095" i="1" a="1"/>
  <c r="AM3095" i="1" s="1"/>
  <c r="AM3096" i="1" a="1"/>
  <c r="AM3096" i="1" s="1"/>
  <c r="AM3097" i="1" a="1"/>
  <c r="AM3097" i="1" s="1"/>
  <c r="AM3098" i="1" a="1"/>
  <c r="AM3098" i="1" s="1"/>
  <c r="AM3099" i="1" a="1"/>
  <c r="AM3099" i="1" s="1"/>
  <c r="AM3100" i="1" a="1"/>
  <c r="AM3100" i="1" s="1"/>
  <c r="AM3101" i="1" a="1"/>
  <c r="AM3101" i="1" s="1"/>
  <c r="AM3102" i="1" a="1"/>
  <c r="AM3102" i="1" s="1"/>
  <c r="AM3103" i="1" a="1"/>
  <c r="AM3103" i="1" s="1"/>
  <c r="AM3104" i="1" a="1"/>
  <c r="AM3104" i="1" s="1"/>
  <c r="AM3105" i="1" a="1"/>
  <c r="AM3105" i="1" s="1"/>
  <c r="AM3106" i="1" a="1"/>
  <c r="AM3106" i="1" s="1"/>
  <c r="AM3107" i="1" a="1"/>
  <c r="AM3107" i="1" s="1"/>
  <c r="AM3108" i="1" a="1"/>
  <c r="AM3108" i="1" s="1"/>
  <c r="AM3109" i="1" a="1"/>
  <c r="AM3109" i="1" s="1"/>
  <c r="AM3110" i="1" a="1"/>
  <c r="AM3110" i="1" s="1"/>
  <c r="AM3111" i="1" a="1"/>
  <c r="AM3111" i="1" s="1"/>
  <c r="AM3112" i="1" a="1"/>
  <c r="AM3112" i="1" s="1"/>
  <c r="AM3113" i="1" a="1"/>
  <c r="AM3113" i="1" s="1"/>
  <c r="AM3114" i="1" a="1"/>
  <c r="AM3114" i="1" s="1"/>
  <c r="AM3115" i="1" a="1"/>
  <c r="AM3115" i="1" s="1"/>
  <c r="AM3116" i="1" a="1"/>
  <c r="AM3116" i="1" s="1"/>
  <c r="AM3117" i="1" a="1"/>
  <c r="AM3117" i="1" s="1"/>
  <c r="AM3118" i="1" a="1"/>
  <c r="AM3118" i="1" s="1"/>
  <c r="AM3119" i="1" a="1"/>
  <c r="AM3119" i="1" s="1"/>
  <c r="AM3120" i="1" a="1"/>
  <c r="AM3120" i="1" s="1"/>
  <c r="AM3121" i="1" a="1"/>
  <c r="AM3121" i="1" s="1"/>
  <c r="AM3122" i="1" a="1"/>
  <c r="AM3122" i="1" s="1"/>
  <c r="AM3123" i="1" a="1"/>
  <c r="AM3123" i="1" s="1"/>
  <c r="AM3124" i="1" a="1"/>
  <c r="AM3124" i="1" s="1"/>
  <c r="AM3125" i="1" a="1"/>
  <c r="AM3125" i="1" s="1"/>
  <c r="AM3126" i="1" a="1"/>
  <c r="AM3126" i="1" s="1"/>
  <c r="AM3127" i="1" a="1"/>
  <c r="AM3127" i="1" s="1"/>
  <c r="AM3128" i="1" a="1"/>
  <c r="AM3128" i="1" s="1"/>
  <c r="AM3129" i="1" a="1"/>
  <c r="AM3129" i="1" s="1"/>
  <c r="AM3130" i="1" a="1"/>
  <c r="AM3130" i="1" s="1"/>
  <c r="AM3131" i="1" a="1"/>
  <c r="AM3131" i="1" s="1"/>
  <c r="AM3132" i="1" a="1"/>
  <c r="AM3132" i="1" s="1"/>
  <c r="AM3133" i="1" a="1"/>
  <c r="AM3133" i="1" s="1"/>
  <c r="AM3134" i="1" a="1"/>
  <c r="AM3134" i="1" s="1"/>
  <c r="AM3135" i="1" a="1"/>
  <c r="AM3135" i="1" s="1"/>
  <c r="AM3136" i="1" a="1"/>
  <c r="AM3136" i="1" s="1"/>
  <c r="AM3137" i="1" a="1"/>
  <c r="AM3137" i="1" s="1"/>
  <c r="AM3138" i="1" a="1"/>
  <c r="AM3138" i="1" s="1"/>
  <c r="AM3139" i="1" a="1"/>
  <c r="AM3139" i="1" s="1"/>
  <c r="AM3140" i="1" a="1"/>
  <c r="AM3140" i="1" s="1"/>
  <c r="AM3141" i="1" a="1"/>
  <c r="AM3141" i="1" s="1"/>
  <c r="AM3142" i="1" a="1"/>
  <c r="AM3142" i="1" s="1"/>
  <c r="AM3143" i="1" a="1"/>
  <c r="AM3143" i="1" s="1"/>
  <c r="AM3144" i="1" a="1"/>
  <c r="AM3144" i="1" s="1"/>
  <c r="AM3145" i="1" a="1"/>
  <c r="AM3145" i="1" s="1"/>
  <c r="AM3146" i="1" a="1"/>
  <c r="AM3146" i="1" s="1"/>
  <c r="AM3147" i="1" a="1"/>
  <c r="AM3147" i="1" s="1"/>
  <c r="AM3148" i="1" a="1"/>
  <c r="AM3148" i="1" s="1"/>
  <c r="AM3149" i="1" a="1"/>
  <c r="AM3149" i="1" s="1"/>
  <c r="AM3150" i="1" a="1"/>
  <c r="AM3150" i="1" s="1"/>
  <c r="AM3151" i="1" a="1"/>
  <c r="AM3151" i="1" s="1"/>
  <c r="AM3152" i="1" a="1"/>
  <c r="AM3152" i="1" s="1"/>
  <c r="AM3153" i="1" a="1"/>
  <c r="AM3153" i="1" s="1"/>
  <c r="AM3154" i="1" a="1"/>
  <c r="AM3154" i="1" s="1"/>
  <c r="AM3155" i="1" a="1"/>
  <c r="AM3155" i="1" s="1"/>
  <c r="AM3156" i="1" a="1"/>
  <c r="AM3156" i="1" s="1"/>
  <c r="AM3157" i="1" a="1"/>
  <c r="AM3157" i="1" s="1"/>
  <c r="AM3158" i="1" a="1"/>
  <c r="AM3158" i="1" s="1"/>
  <c r="AM3159" i="1" a="1"/>
  <c r="AM3159" i="1" s="1"/>
  <c r="AM3160" i="1" a="1"/>
  <c r="AM3160" i="1" s="1"/>
  <c r="AM3161" i="1" a="1"/>
  <c r="AM3161" i="1" s="1"/>
  <c r="AM3162" i="1" a="1"/>
  <c r="AM3162" i="1" s="1"/>
  <c r="AM3163" i="1" a="1"/>
  <c r="AM3163" i="1" s="1"/>
  <c r="AM3164" i="1" a="1"/>
  <c r="AM3164" i="1" s="1"/>
  <c r="AM3165" i="1" a="1"/>
  <c r="AM3165" i="1" s="1"/>
  <c r="AM3166" i="1" a="1"/>
  <c r="AM3166" i="1" s="1"/>
  <c r="AM3167" i="1" a="1"/>
  <c r="AM3167" i="1" s="1"/>
  <c r="AM3168" i="1" a="1"/>
  <c r="AM3168" i="1" s="1"/>
  <c r="AM3169" i="1" a="1"/>
  <c r="AM3169" i="1" s="1"/>
  <c r="AM3170" i="1" a="1"/>
  <c r="AM3170" i="1" s="1"/>
  <c r="AM3171" i="1" a="1"/>
  <c r="AM3171" i="1" s="1"/>
  <c r="AM3172" i="1" a="1"/>
  <c r="AM3172" i="1" s="1"/>
  <c r="AM3173" i="1" a="1"/>
  <c r="AM3173" i="1" s="1"/>
  <c r="AM3174" i="1" a="1"/>
  <c r="AM3174" i="1" s="1"/>
  <c r="AM3175" i="1" a="1"/>
  <c r="AM3175" i="1" s="1"/>
  <c r="AM3176" i="1" a="1"/>
  <c r="AM3176" i="1" s="1"/>
  <c r="AM3177" i="1" a="1"/>
  <c r="AM3177" i="1" s="1"/>
  <c r="AM3178" i="1" a="1"/>
  <c r="AM3178" i="1" s="1"/>
  <c r="AM3179" i="1" a="1"/>
  <c r="AM3179" i="1" s="1"/>
  <c r="AM3180" i="1" a="1"/>
  <c r="AM3180" i="1" s="1"/>
  <c r="AM3181" i="1" a="1"/>
  <c r="AM3181" i="1" s="1"/>
  <c r="AM3182" i="1" a="1"/>
  <c r="AM3182" i="1" s="1"/>
  <c r="AM3183" i="1" a="1"/>
  <c r="AM3183" i="1" s="1"/>
  <c r="AM3184" i="1" a="1"/>
  <c r="AM3184" i="1" s="1"/>
  <c r="AM3185" i="1" a="1"/>
  <c r="AM3185" i="1" s="1"/>
  <c r="AM3186" i="1" a="1"/>
  <c r="AM3186" i="1" s="1"/>
  <c r="AM3187" i="1" a="1"/>
  <c r="AM3187" i="1" s="1"/>
  <c r="AM3188" i="1" a="1"/>
  <c r="AM3188" i="1" s="1"/>
  <c r="AM3189" i="1" a="1"/>
  <c r="AM3189" i="1" s="1"/>
  <c r="AM3190" i="1" a="1"/>
  <c r="AM3190" i="1" s="1"/>
  <c r="AM3191" i="1" a="1"/>
  <c r="AM3191" i="1" s="1"/>
  <c r="AM3192" i="1" a="1"/>
  <c r="AM3192" i="1" s="1"/>
  <c r="AM3193" i="1" a="1"/>
  <c r="AM3193" i="1" s="1"/>
  <c r="AM3194" i="1" a="1"/>
  <c r="AM3194" i="1" s="1"/>
  <c r="AM3195" i="1" a="1"/>
  <c r="AM3195" i="1" s="1"/>
  <c r="AM3196" i="1" a="1"/>
  <c r="AM3196" i="1" s="1"/>
  <c r="AM3197" i="1" a="1"/>
  <c r="AM3197" i="1" s="1"/>
  <c r="AM3198" i="1" a="1"/>
  <c r="AM3198" i="1" s="1"/>
  <c r="AM3199" i="1" a="1"/>
  <c r="AM3199" i="1" s="1"/>
  <c r="AM3200" i="1" a="1"/>
  <c r="AM3200" i="1" s="1"/>
  <c r="AM3201" i="1" a="1"/>
  <c r="AM3201" i="1" s="1"/>
  <c r="AM3202" i="1" a="1"/>
  <c r="AM3202" i="1" s="1"/>
  <c r="AM3203" i="1" a="1"/>
  <c r="AM3203" i="1" s="1"/>
  <c r="AM3204" i="1" a="1"/>
  <c r="AM3204" i="1" s="1"/>
  <c r="AM3205" i="1" a="1"/>
  <c r="AM3205" i="1" s="1"/>
  <c r="AM3206" i="1" a="1"/>
  <c r="AM3206" i="1" s="1"/>
  <c r="AM3207" i="1" a="1"/>
  <c r="AM3207" i="1" s="1"/>
  <c r="AM3208" i="1" a="1"/>
  <c r="AM3208" i="1" s="1"/>
  <c r="AM3209" i="1" a="1"/>
  <c r="AM3209" i="1" s="1"/>
  <c r="AM3210" i="1" a="1"/>
  <c r="AM3210" i="1" s="1"/>
  <c r="AM3211" i="1" a="1"/>
  <c r="AM3211" i="1" s="1"/>
  <c r="AM3212" i="1" a="1"/>
  <c r="AM3212" i="1" s="1"/>
  <c r="AM3213" i="1" a="1"/>
  <c r="AM3213" i="1" s="1"/>
  <c r="AM3214" i="1" a="1"/>
  <c r="AM3214" i="1" s="1"/>
  <c r="AM3215" i="1" a="1"/>
  <c r="AM3215" i="1" s="1"/>
  <c r="AM3216" i="1" a="1"/>
  <c r="AM3216" i="1" s="1"/>
  <c r="AM3217" i="1" a="1"/>
  <c r="AM3217" i="1" s="1"/>
  <c r="AM3218" i="1" a="1"/>
  <c r="AM3218" i="1" s="1"/>
  <c r="AM3219" i="1" a="1"/>
  <c r="AM3219" i="1" s="1"/>
  <c r="AM3220" i="1" a="1"/>
  <c r="AM3220" i="1" s="1"/>
  <c r="AM3221" i="1" a="1"/>
  <c r="AM3221" i="1" s="1"/>
  <c r="AM3223" i="1" a="1"/>
  <c r="AM3223" i="1" s="1"/>
  <c r="AM3226" i="1" a="1"/>
  <c r="AM3226" i="1" s="1"/>
  <c r="AM3227" i="1" a="1"/>
  <c r="AM3227" i="1" s="1"/>
  <c r="AM3228" i="1" a="1"/>
  <c r="AM3228" i="1" s="1"/>
  <c r="AM3229" i="1" a="1"/>
  <c r="AM3229" i="1" s="1"/>
  <c r="AM3231" i="1" a="1"/>
  <c r="AM3231" i="1" s="1"/>
  <c r="AM3232" i="1" a="1"/>
  <c r="AM3232" i="1" s="1"/>
  <c r="AM3234" i="1" a="1"/>
  <c r="AM3234" i="1" s="1"/>
  <c r="AM3235" i="1" a="1"/>
  <c r="AM3235" i="1" s="1"/>
  <c r="AM3236" i="1" a="1"/>
  <c r="AM3236" i="1" s="1"/>
  <c r="AM3237" i="1" a="1"/>
  <c r="AM3237" i="1" s="1"/>
  <c r="AM3239" i="1" a="1"/>
  <c r="AM3239" i="1" s="1"/>
  <c r="AM3321" i="1" a="1"/>
  <c r="AM3321" i="1" s="1"/>
  <c r="AM3322" i="1" a="1"/>
  <c r="AM3322" i="1" s="1"/>
  <c r="AM3323" i="1" a="1"/>
  <c r="AM3323" i="1" s="1"/>
  <c r="AM3324" i="1" a="1"/>
  <c r="AM3324" i="1" s="1"/>
  <c r="AM3325" i="1" a="1"/>
  <c r="AM3325" i="1" s="1"/>
  <c r="AM3326" i="1" a="1"/>
  <c r="AM3326" i="1" s="1"/>
  <c r="AM3327" i="1" a="1"/>
  <c r="AM3327" i="1" s="1"/>
  <c r="AM3328" i="1" a="1"/>
  <c r="AM3328" i="1" s="1"/>
  <c r="AM3329" i="1" a="1"/>
  <c r="AM3329" i="1" s="1"/>
  <c r="AM3330" i="1" a="1"/>
  <c r="AM3330" i="1" s="1"/>
  <c r="AM3331" i="1" a="1"/>
  <c r="AM3331" i="1" s="1"/>
  <c r="AM3332" i="1" a="1"/>
  <c r="AM3332" i="1" s="1"/>
  <c r="AM3333" i="1" a="1"/>
  <c r="AM3333" i="1" s="1"/>
  <c r="AM3334" i="1" a="1"/>
  <c r="AM3334" i="1" s="1"/>
  <c r="AM3335" i="1" a="1"/>
  <c r="AM3335" i="1" s="1"/>
  <c r="AM3336" i="1" a="1"/>
  <c r="AM3336" i="1" s="1"/>
  <c r="AM3337" i="1" a="1"/>
  <c r="AM3337" i="1" s="1"/>
  <c r="AM3338" i="1" a="1"/>
  <c r="AM3338" i="1" s="1"/>
  <c r="AM3339" i="1" a="1"/>
  <c r="AM3339" i="1" s="1"/>
  <c r="AM3340" i="1" a="1"/>
  <c r="AM3340" i="1" s="1"/>
  <c r="AM3341" i="1" a="1"/>
  <c r="AM3341" i="1" s="1"/>
  <c r="AM3342" i="1" a="1"/>
  <c r="AM3342" i="1" s="1"/>
  <c r="AM3343" i="1" a="1"/>
  <c r="AM3343" i="1" s="1"/>
  <c r="AM3344" i="1" a="1"/>
  <c r="AM3344" i="1" s="1"/>
  <c r="AM3345" i="1" a="1"/>
  <c r="AM3345" i="1" s="1"/>
  <c r="AM3346" i="1" a="1"/>
  <c r="AM3346" i="1" s="1"/>
  <c r="AM3347" i="1" a="1"/>
  <c r="AM3347" i="1" s="1"/>
  <c r="AM3348" i="1" a="1"/>
  <c r="AM3348" i="1" s="1"/>
  <c r="AM3349" i="1" a="1"/>
  <c r="AM3349" i="1" s="1"/>
  <c r="AM3350" i="1" a="1"/>
  <c r="AM3350" i="1" s="1"/>
  <c r="AM3351" i="1" a="1"/>
  <c r="AM3351" i="1" s="1"/>
  <c r="AM3352" i="1" a="1"/>
  <c r="AM3352" i="1" s="1"/>
  <c r="AM3353" i="1" a="1"/>
  <c r="AM3353" i="1" s="1"/>
  <c r="AM3354" i="1" a="1"/>
  <c r="AM3354" i="1" s="1"/>
  <c r="AM3355" i="1" a="1"/>
  <c r="AM3355" i="1" s="1"/>
  <c r="AM3356" i="1" a="1"/>
  <c r="AM3356" i="1" s="1"/>
  <c r="AM3357" i="1" a="1"/>
  <c r="AM3357" i="1" s="1"/>
  <c r="AM3358" i="1" a="1"/>
  <c r="AM3358" i="1" s="1"/>
  <c r="AM3359" i="1" a="1"/>
  <c r="AM3359" i="1" s="1"/>
  <c r="AM3360" i="1" a="1"/>
  <c r="AM3360" i="1" s="1"/>
  <c r="AM3361" i="1" a="1"/>
  <c r="AM3361" i="1" s="1"/>
  <c r="AM3362" i="1" a="1"/>
  <c r="AM3362" i="1" s="1"/>
  <c r="AM3363" i="1" a="1"/>
  <c r="AM3363" i="1" s="1"/>
  <c r="AM3364" i="1" a="1"/>
  <c r="AM3364" i="1" s="1"/>
  <c r="AM3365" i="1" a="1"/>
  <c r="AM3365" i="1" s="1"/>
  <c r="AM3366" i="1" a="1"/>
  <c r="AM3366" i="1" s="1"/>
  <c r="AM3367" i="1" a="1"/>
  <c r="AM3367" i="1" s="1"/>
  <c r="AM3368" i="1" a="1"/>
  <c r="AM3368" i="1" s="1"/>
  <c r="AM3369" i="1" a="1"/>
  <c r="AM3369" i="1" s="1"/>
  <c r="AM3370" i="1" a="1"/>
  <c r="AM3370" i="1" s="1"/>
  <c r="AM3371" i="1" a="1"/>
  <c r="AM3371" i="1" s="1"/>
  <c r="AM3372" i="1" a="1"/>
  <c r="AM3372" i="1" s="1"/>
  <c r="AM3373" i="1" a="1"/>
  <c r="AM3373" i="1" s="1"/>
  <c r="AM3374" i="1" a="1"/>
  <c r="AM3374" i="1" s="1"/>
  <c r="AM3375" i="1" a="1"/>
  <c r="AM3375" i="1" s="1"/>
  <c r="AM3376" i="1" a="1"/>
  <c r="AM3376" i="1" s="1"/>
  <c r="AM3377" i="1" a="1"/>
  <c r="AM3377" i="1" s="1"/>
  <c r="AM3378" i="1" a="1"/>
  <c r="AM3378" i="1" s="1"/>
  <c r="AM3379" i="1" a="1"/>
  <c r="AM3379" i="1" s="1"/>
  <c r="AM3380" i="1" a="1"/>
  <c r="AM3380" i="1" s="1"/>
  <c r="AM3381" i="1" a="1"/>
  <c r="AM3381" i="1" s="1"/>
  <c r="AM3382" i="1" a="1"/>
  <c r="AM3382" i="1" s="1"/>
  <c r="AM3383" i="1" a="1"/>
  <c r="AM3383" i="1" s="1"/>
  <c r="AM3384" i="1" a="1"/>
  <c r="AM3384" i="1" s="1"/>
  <c r="AM3385" i="1" a="1"/>
  <c r="AM3385" i="1" s="1"/>
  <c r="AM3386" i="1" a="1"/>
  <c r="AM3386" i="1" s="1"/>
  <c r="AM3387" i="1" a="1"/>
  <c r="AM3387" i="1" s="1"/>
  <c r="AM3388" i="1" a="1"/>
  <c r="AM3388" i="1" s="1"/>
  <c r="AM3389" i="1" a="1"/>
  <c r="AM3389" i="1" s="1"/>
  <c r="AM3390" i="1" a="1"/>
  <c r="AM3390" i="1" s="1"/>
  <c r="AM3391" i="1" a="1"/>
  <c r="AM3391" i="1" s="1"/>
  <c r="AM3392" i="1" a="1"/>
  <c r="AM3392" i="1" s="1"/>
  <c r="AM3393" i="1" a="1"/>
  <c r="AM3393" i="1" s="1"/>
  <c r="AM3394" i="1" a="1"/>
  <c r="AM3394" i="1" s="1"/>
  <c r="AM3395" i="1" a="1"/>
  <c r="AM3395" i="1" s="1"/>
  <c r="AM3396" i="1" a="1"/>
  <c r="AM3396" i="1" s="1"/>
  <c r="AM3397" i="1" a="1"/>
  <c r="AM3397" i="1" s="1"/>
  <c r="AM3398" i="1" a="1"/>
  <c r="AM3398" i="1" s="1"/>
  <c r="AM3399" i="1" a="1"/>
  <c r="AM3399" i="1" s="1"/>
  <c r="AM3400" i="1" a="1"/>
  <c r="AM3400" i="1" s="1"/>
  <c r="AM3401" i="1" a="1"/>
  <c r="AM3401" i="1" s="1"/>
  <c r="AM3402" i="1" a="1"/>
  <c r="AM3402" i="1" s="1"/>
  <c r="AM3403" i="1" a="1"/>
  <c r="AM3403" i="1" s="1"/>
  <c r="AM3404" i="1" a="1"/>
  <c r="AM3404" i="1" s="1"/>
  <c r="AM3405" i="1" a="1"/>
  <c r="AM3405" i="1" s="1"/>
  <c r="AM3406" i="1" a="1"/>
  <c r="AM3406" i="1" s="1"/>
  <c r="AM3407" i="1" a="1"/>
  <c r="AM3407" i="1" s="1"/>
  <c r="AM3408" i="1" a="1"/>
  <c r="AM3408" i="1" s="1"/>
  <c r="AM3409" i="1" a="1"/>
  <c r="AM3409" i="1" s="1"/>
  <c r="AM3410" i="1" a="1"/>
  <c r="AM3410" i="1" s="1"/>
  <c r="AM3411" i="1" a="1"/>
  <c r="AM3411" i="1" s="1"/>
  <c r="AM3412" i="1" a="1"/>
  <c r="AM3412" i="1" s="1"/>
  <c r="AM3413" i="1" a="1"/>
  <c r="AM3413" i="1" s="1"/>
  <c r="AM3414" i="1" a="1"/>
  <c r="AM3414" i="1" s="1"/>
  <c r="AM3415" i="1" a="1"/>
  <c r="AM3415" i="1" s="1"/>
  <c r="AM3416" i="1" a="1"/>
  <c r="AM3416" i="1" s="1"/>
  <c r="AM3417" i="1" a="1"/>
  <c r="AM3417" i="1" s="1"/>
  <c r="AM3418" i="1" a="1"/>
  <c r="AM3418" i="1" s="1"/>
  <c r="AM3419" i="1" a="1"/>
  <c r="AM3419" i="1" s="1"/>
  <c r="AM3420" i="1" a="1"/>
  <c r="AM3420" i="1" s="1"/>
  <c r="AM3421" i="1" a="1"/>
  <c r="AM3421" i="1" s="1"/>
  <c r="AM3422" i="1" a="1"/>
  <c r="AM3422" i="1" s="1"/>
  <c r="AM3423" i="1" a="1"/>
  <c r="AM3423" i="1" s="1"/>
  <c r="AM3424" i="1" a="1"/>
  <c r="AM3424" i="1" s="1"/>
  <c r="AM3425" i="1" a="1"/>
  <c r="AM3425" i="1" s="1"/>
  <c r="AM3426" i="1" a="1"/>
  <c r="AM3426" i="1" s="1"/>
  <c r="AM3427" i="1" a="1"/>
  <c r="AM3427" i="1" s="1"/>
  <c r="AM3428" i="1" a="1"/>
  <c r="AM3428" i="1" s="1"/>
  <c r="AM3429" i="1" a="1"/>
  <c r="AM3429" i="1" s="1"/>
  <c r="AM3430" i="1" a="1"/>
  <c r="AM3430" i="1" s="1"/>
  <c r="AM3431" i="1" a="1"/>
  <c r="AM3431" i="1" s="1"/>
  <c r="AM3432" i="1" a="1"/>
  <c r="AM3432" i="1" s="1"/>
  <c r="AM3433" i="1" a="1"/>
  <c r="AM3433" i="1" s="1"/>
  <c r="AM3434" i="1" a="1"/>
  <c r="AM3434" i="1" s="1"/>
  <c r="AM3435" i="1" a="1"/>
  <c r="AM3435" i="1" s="1"/>
  <c r="AM3436" i="1" a="1"/>
  <c r="AM3436" i="1" s="1"/>
  <c r="AM3437" i="1" a="1"/>
  <c r="AM3437" i="1" s="1"/>
  <c r="AM3438" i="1" a="1"/>
  <c r="AM3438" i="1" s="1"/>
  <c r="AM3439" i="1" a="1"/>
  <c r="AM3439" i="1" s="1"/>
  <c r="AM3440" i="1" a="1"/>
  <c r="AM3440" i="1" s="1"/>
  <c r="AM3441" i="1" a="1"/>
  <c r="AM3441" i="1" s="1"/>
  <c r="AM3442" i="1" a="1"/>
  <c r="AM3442" i="1" s="1"/>
  <c r="AM3443" i="1" a="1"/>
  <c r="AM3443" i="1" s="1"/>
  <c r="AM3444" i="1" a="1"/>
  <c r="AM3444" i="1" s="1"/>
  <c r="AM3445" i="1" a="1"/>
  <c r="AM3445" i="1" s="1"/>
  <c r="AM3446" i="1" a="1"/>
  <c r="AM3446" i="1" s="1"/>
  <c r="AM3447" i="1" a="1"/>
  <c r="AM3447" i="1" s="1"/>
  <c r="AM3448" i="1" a="1"/>
  <c r="AM3448" i="1" s="1"/>
  <c r="AM3449" i="1" a="1"/>
  <c r="AM3449" i="1" s="1"/>
  <c r="AM3450" i="1" a="1"/>
  <c r="AM3450" i="1" s="1"/>
  <c r="AM3451" i="1" a="1"/>
  <c r="AM3451" i="1" s="1"/>
  <c r="AM3452" i="1" a="1"/>
  <c r="AM3452" i="1" s="1"/>
  <c r="AM3453" i="1" a="1"/>
  <c r="AM3453" i="1" s="1"/>
  <c r="AM3454" i="1" a="1"/>
  <c r="AM3454" i="1" s="1"/>
  <c r="AM3455" i="1" a="1"/>
  <c r="AM3455" i="1" s="1"/>
  <c r="AM3456" i="1" a="1"/>
  <c r="AM3456" i="1" s="1"/>
  <c r="AM3457" i="1" a="1"/>
  <c r="AM3457" i="1" s="1"/>
  <c r="AM3458" i="1" a="1"/>
  <c r="AM3458" i="1" s="1"/>
  <c r="AM3459" i="1" a="1"/>
  <c r="AM3459" i="1" s="1"/>
  <c r="AM3460" i="1" a="1"/>
  <c r="AM3460" i="1" s="1"/>
  <c r="AM3461" i="1" a="1"/>
  <c r="AM3461" i="1" s="1"/>
  <c r="AM3462" i="1" a="1"/>
  <c r="AM3462" i="1" s="1"/>
  <c r="AM3463" i="1" a="1"/>
  <c r="AM3463" i="1" s="1"/>
  <c r="AM3464" i="1" a="1"/>
  <c r="AM3464" i="1" s="1"/>
  <c r="AM3465" i="1" a="1"/>
  <c r="AM3465" i="1" s="1"/>
  <c r="AM3466" i="1" a="1"/>
  <c r="AM3466" i="1" s="1"/>
  <c r="AM3467" i="1" a="1"/>
  <c r="AM3467" i="1" s="1"/>
  <c r="AM3468" i="1" a="1"/>
  <c r="AM3468" i="1" s="1"/>
  <c r="AM3469" i="1" a="1"/>
  <c r="AM3469" i="1" s="1"/>
  <c r="AM3470" i="1" a="1"/>
  <c r="AM3470" i="1" s="1"/>
  <c r="AM3551" i="1" a="1"/>
  <c r="AM3551" i="1" s="1"/>
  <c r="AM3552" i="1" a="1"/>
  <c r="AM3552" i="1" s="1"/>
  <c r="AM3553" i="1" a="1"/>
  <c r="AM3553" i="1" s="1"/>
  <c r="AM3554" i="1" a="1"/>
  <c r="AM3554" i="1" s="1"/>
  <c r="AM3555" i="1" a="1"/>
  <c r="AM3555" i="1" s="1"/>
  <c r="AM3556" i="1" a="1"/>
  <c r="AM3556" i="1" s="1"/>
  <c r="AM3557" i="1" a="1"/>
  <c r="AM3557" i="1" s="1"/>
  <c r="AM3558" i="1" a="1"/>
  <c r="AM3558" i="1" s="1"/>
  <c r="AM3559" i="1" a="1"/>
  <c r="AM3559" i="1" s="1"/>
  <c r="AM3560" i="1" a="1"/>
  <c r="AM3560" i="1" s="1"/>
  <c r="AM3561" i="1" a="1"/>
  <c r="AM3561" i="1" s="1"/>
  <c r="AM3562" i="1" a="1"/>
  <c r="AM3562" i="1" s="1"/>
  <c r="AM3563" i="1" a="1"/>
  <c r="AM3563" i="1" s="1"/>
  <c r="AM3564" i="1" a="1"/>
  <c r="AM3564" i="1" s="1"/>
  <c r="AM3565" i="1" a="1"/>
  <c r="AM3565" i="1" s="1"/>
  <c r="AM3566" i="1" a="1"/>
  <c r="AM3566" i="1" s="1"/>
  <c r="AM3567" i="1" a="1"/>
  <c r="AM3567" i="1" s="1"/>
  <c r="AM3568" i="1" a="1"/>
  <c r="AM3568" i="1" s="1"/>
  <c r="AM3569" i="1" a="1"/>
  <c r="AM3569" i="1" s="1"/>
  <c r="AM3570" i="1" a="1"/>
  <c r="AM3570" i="1" s="1"/>
  <c r="AM3571" i="1" a="1"/>
  <c r="AM3571" i="1" s="1"/>
  <c r="AM3572" i="1" a="1"/>
  <c r="AM3572" i="1" s="1"/>
  <c r="AM3573" i="1" a="1"/>
  <c r="AM3573" i="1" s="1"/>
  <c r="AM3574" i="1" a="1"/>
  <c r="AM3574" i="1" s="1"/>
  <c r="AM3575" i="1" a="1"/>
  <c r="AM3575" i="1" s="1"/>
  <c r="AM3576" i="1" a="1"/>
  <c r="AM3576" i="1" s="1"/>
  <c r="AM3577" i="1" a="1"/>
  <c r="AM3577" i="1" s="1"/>
  <c r="AM3578" i="1" a="1"/>
  <c r="AM3578" i="1" s="1"/>
  <c r="AM3579" i="1" a="1"/>
  <c r="AM3579" i="1" s="1"/>
  <c r="AM3580" i="1" a="1"/>
  <c r="AM3580" i="1" s="1"/>
  <c r="AM3581" i="1" a="1"/>
  <c r="AM3581" i="1" s="1"/>
  <c r="AM3582" i="1" a="1"/>
  <c r="AM3582" i="1" s="1"/>
  <c r="AM3583" i="1" a="1"/>
  <c r="AM3583" i="1" s="1"/>
  <c r="AM3584" i="1" a="1"/>
  <c r="AM3584" i="1" s="1"/>
  <c r="AM3585" i="1" a="1"/>
  <c r="AM3585" i="1" s="1"/>
  <c r="AM3586" i="1" a="1"/>
  <c r="AM3586" i="1" s="1"/>
  <c r="AM3587" i="1" a="1"/>
  <c r="AM3587" i="1" s="1"/>
  <c r="AM3588" i="1" a="1"/>
  <c r="AM3588" i="1" s="1"/>
  <c r="AM3589" i="1" a="1"/>
  <c r="AM3589" i="1" s="1"/>
  <c r="AM3590" i="1" a="1"/>
  <c r="AM3590" i="1" s="1"/>
  <c r="AM3591" i="1" a="1"/>
  <c r="AM3591" i="1" s="1"/>
  <c r="AM3592" i="1" a="1"/>
  <c r="AM3592" i="1" s="1"/>
  <c r="AM3593" i="1" a="1"/>
  <c r="AM3593" i="1" s="1"/>
  <c r="AM3594" i="1" a="1"/>
  <c r="AM3594" i="1" s="1"/>
  <c r="AM3595" i="1" a="1"/>
  <c r="AM3595" i="1" s="1"/>
  <c r="AM3596" i="1" a="1"/>
  <c r="AM3596" i="1" s="1"/>
  <c r="AM3597" i="1" a="1"/>
  <c r="AM3597" i="1" s="1"/>
  <c r="AM3598" i="1" a="1"/>
  <c r="AM3598" i="1" s="1"/>
  <c r="AM3599" i="1" a="1"/>
  <c r="AM3599" i="1" s="1"/>
  <c r="AM3600" i="1" a="1"/>
  <c r="AM3600" i="1" s="1"/>
  <c r="AM3601" i="1" a="1"/>
  <c r="AM3601" i="1" s="1"/>
  <c r="AM3602" i="1" a="1"/>
  <c r="AM3602" i="1" s="1"/>
  <c r="AM3603" i="1" a="1"/>
  <c r="AM3603" i="1" s="1"/>
  <c r="AM3604" i="1" a="1"/>
  <c r="AM3604" i="1" s="1"/>
  <c r="AM3605" i="1" a="1"/>
  <c r="AM3605" i="1" s="1"/>
  <c r="AM3606" i="1" a="1"/>
  <c r="AM3606" i="1" s="1"/>
  <c r="AM3607" i="1" a="1"/>
  <c r="AM3607" i="1" s="1"/>
  <c r="AM3608" i="1" a="1"/>
  <c r="AM3608" i="1" s="1"/>
  <c r="AM3609" i="1" a="1"/>
  <c r="AM3609" i="1" s="1"/>
  <c r="AM3610" i="1" a="1"/>
  <c r="AM3610" i="1" s="1"/>
  <c r="AM3611" i="1" a="1"/>
  <c r="AM3611" i="1" s="1"/>
  <c r="AM3613" i="1" a="1"/>
  <c r="AM3613" i="1" s="1"/>
  <c r="AM3616" i="1" a="1"/>
  <c r="AM3616" i="1" s="1"/>
  <c r="AM3617" i="1" a="1"/>
  <c r="AM3617" i="1" s="1"/>
  <c r="AM3618" i="1" a="1"/>
  <c r="AM3618" i="1" s="1"/>
  <c r="AM3619" i="1" a="1"/>
  <c r="AM3619" i="1" s="1"/>
  <c r="AM3621" i="1" a="1"/>
  <c r="AM3621" i="1" s="1"/>
  <c r="AM3622" i="1" a="1"/>
  <c r="AM3622" i="1" s="1"/>
  <c r="AM3624" i="1" a="1"/>
  <c r="AM3624" i="1" s="1"/>
  <c r="AM3625" i="1" a="1"/>
  <c r="AM3625" i="1" s="1"/>
  <c r="AM3626" i="1" a="1"/>
  <c r="AM3626" i="1" s="1"/>
  <c r="AM3627" i="1" a="1"/>
  <c r="AM3627" i="1" s="1"/>
  <c r="AM3629" i="1" a="1"/>
  <c r="AM3629" i="1" s="1"/>
  <c r="AM3631" i="1" a="1"/>
  <c r="AM3631" i="1" s="1"/>
  <c r="AM3632" i="1" a="1"/>
  <c r="AM3632" i="1" s="1"/>
  <c r="AM3633" i="1" a="1"/>
  <c r="AM3633" i="1" s="1"/>
  <c r="AM3634" i="1" a="1"/>
  <c r="AM3634" i="1" s="1"/>
  <c r="AM3635" i="1" a="1"/>
  <c r="AM3635" i="1" s="1"/>
  <c r="AM3636" i="1" a="1"/>
  <c r="AM3636" i="1" s="1"/>
  <c r="AM3637" i="1" a="1"/>
  <c r="AM3637" i="1" s="1"/>
  <c r="AM3638" i="1" a="1"/>
  <c r="AM3638" i="1" s="1"/>
  <c r="AM3639" i="1" a="1"/>
  <c r="AM3639" i="1" s="1"/>
  <c r="AM3640" i="1" a="1"/>
  <c r="AM3640" i="1" s="1"/>
  <c r="AM3641" i="1" a="1"/>
  <c r="AM3641" i="1" s="1"/>
  <c r="AM3642" i="1" a="1"/>
  <c r="AM3642" i="1" s="1"/>
  <c r="AM3643" i="1" a="1"/>
  <c r="AM3643" i="1" s="1"/>
  <c r="AM3644" i="1" a="1"/>
  <c r="AM3644" i="1" s="1"/>
  <c r="AM3645" i="1" a="1"/>
  <c r="AM3645" i="1" s="1"/>
  <c r="AM3646" i="1" a="1"/>
  <c r="AM3646" i="1" s="1"/>
  <c r="AM3647" i="1" a="1"/>
  <c r="AM3647" i="1" s="1"/>
  <c r="AM3648" i="1" a="1"/>
  <c r="AM3648" i="1" s="1"/>
  <c r="AM3649" i="1" a="1"/>
  <c r="AM3649" i="1" s="1"/>
  <c r="AM3650" i="1" a="1"/>
  <c r="AM3650" i="1" s="1"/>
  <c r="AM3651" i="1" a="1"/>
  <c r="AM3651" i="1" s="1"/>
  <c r="AM3652" i="1" a="1"/>
  <c r="AM3652" i="1" s="1"/>
  <c r="AM3653" i="1" a="1"/>
  <c r="AM3653" i="1" s="1"/>
  <c r="AM3654" i="1" a="1"/>
  <c r="AM3654" i="1" s="1"/>
  <c r="AM3655" i="1" a="1"/>
  <c r="AM3655" i="1" s="1"/>
  <c r="AM3656" i="1" a="1"/>
  <c r="AM3656" i="1" s="1"/>
  <c r="AM3657" i="1" a="1"/>
  <c r="AM3657" i="1" s="1"/>
  <c r="AM3658" i="1" a="1"/>
  <c r="AM3658" i="1" s="1"/>
  <c r="AM3659" i="1" a="1"/>
  <c r="AM3659" i="1" s="1"/>
  <c r="AM3660" i="1" a="1"/>
  <c r="AM3660" i="1" s="1"/>
  <c r="AM3661" i="1" a="1"/>
  <c r="AM3661" i="1" s="1"/>
  <c r="AM3662" i="1" a="1"/>
  <c r="AM3662" i="1" s="1"/>
  <c r="AM3663" i="1" a="1"/>
  <c r="AM3663" i="1" s="1"/>
  <c r="AM3664" i="1" a="1"/>
  <c r="AM3664" i="1" s="1"/>
  <c r="AM3665" i="1" a="1"/>
  <c r="AM3665" i="1" s="1"/>
  <c r="AM3666" i="1" a="1"/>
  <c r="AM3666" i="1" s="1"/>
  <c r="AM3667" i="1" a="1"/>
  <c r="AM3667" i="1" s="1"/>
  <c r="AM3668" i="1" a="1"/>
  <c r="AM3668" i="1" s="1"/>
  <c r="AM3669" i="1" a="1"/>
  <c r="AM3669" i="1" s="1"/>
  <c r="AM3670" i="1" a="1"/>
  <c r="AM3670" i="1" s="1"/>
  <c r="AM3671" i="1" a="1"/>
  <c r="AM3671" i="1" s="1"/>
  <c r="AM3672" i="1" a="1"/>
  <c r="AM3672" i="1" s="1"/>
  <c r="AM3673" i="1" a="1"/>
  <c r="AM3673" i="1" s="1"/>
  <c r="AM3674" i="1" a="1"/>
  <c r="AM3674" i="1" s="1"/>
  <c r="AM3675" i="1" a="1"/>
  <c r="AM3675" i="1" s="1"/>
  <c r="AM3676" i="1" a="1"/>
  <c r="AM3676" i="1" s="1"/>
  <c r="AM3677" i="1" a="1"/>
  <c r="AM3677" i="1" s="1"/>
  <c r="AM3678" i="1" a="1"/>
  <c r="AM3678" i="1" s="1"/>
  <c r="AM3679" i="1" a="1"/>
  <c r="AM3679" i="1" s="1"/>
  <c r="AM3680" i="1" a="1"/>
  <c r="AM3680" i="1" s="1"/>
  <c r="AM3681" i="1" a="1"/>
  <c r="AM3681" i="1" s="1"/>
  <c r="AM3682" i="1" a="1"/>
  <c r="AM3682" i="1" s="1"/>
  <c r="AM3683" i="1" a="1"/>
  <c r="AM3683" i="1" s="1"/>
  <c r="AM3684" i="1" a="1"/>
  <c r="AM3684" i="1" s="1"/>
  <c r="AM3685" i="1" a="1"/>
  <c r="AM3685" i="1" s="1"/>
  <c r="AM3686" i="1" a="1"/>
  <c r="AM3686" i="1" s="1"/>
  <c r="AM3687" i="1" a="1"/>
  <c r="AM3687" i="1" s="1"/>
  <c r="AM3688" i="1" a="1"/>
  <c r="AM3688" i="1" s="1"/>
  <c r="AM3689" i="1" a="1"/>
  <c r="AM3689" i="1" s="1"/>
  <c r="AM3690" i="1" a="1"/>
  <c r="AM3690" i="1" s="1"/>
  <c r="AM3691" i="1" a="1"/>
  <c r="AM3691" i="1" s="1"/>
  <c r="AM3692" i="1" a="1"/>
  <c r="AM3692" i="1" s="1"/>
  <c r="AM3693" i="1" a="1"/>
  <c r="AM3693" i="1" s="1"/>
  <c r="AM3694" i="1" a="1"/>
  <c r="AM3694" i="1" s="1"/>
  <c r="AM3695" i="1" a="1"/>
  <c r="AM3695" i="1" s="1"/>
  <c r="AM3696" i="1" a="1"/>
  <c r="AM3696" i="1" s="1"/>
  <c r="AM3697" i="1" a="1"/>
  <c r="AM3697" i="1" s="1"/>
  <c r="AM3698" i="1" a="1"/>
  <c r="AM3698" i="1" s="1"/>
  <c r="AM3699" i="1" a="1"/>
  <c r="AM3699" i="1" s="1"/>
  <c r="AM3700" i="1" a="1"/>
  <c r="AM3700" i="1" s="1"/>
  <c r="AM3701" i="1" a="1"/>
  <c r="AM3701" i="1" s="1"/>
  <c r="AM3702" i="1" a="1"/>
  <c r="AM3702" i="1" s="1"/>
  <c r="AM3703" i="1" a="1"/>
  <c r="AM3703" i="1" s="1"/>
  <c r="AM3704" i="1" a="1"/>
  <c r="AM3704" i="1" s="1"/>
  <c r="AM3705" i="1" a="1"/>
  <c r="AM3705" i="1" s="1"/>
  <c r="AM3706" i="1" a="1"/>
  <c r="AM3706" i="1" s="1"/>
  <c r="AM3707" i="1" a="1"/>
  <c r="AM3707" i="1" s="1"/>
  <c r="AM3708" i="1" a="1"/>
  <c r="AM3708" i="1" s="1"/>
  <c r="AM3709" i="1" a="1"/>
  <c r="AM3709" i="1" s="1"/>
  <c r="AM3710" i="1" a="1"/>
  <c r="AM3710" i="1" s="1"/>
  <c r="AM3711" i="1" a="1"/>
  <c r="AM3711" i="1" s="1"/>
  <c r="AM3712" i="1" a="1"/>
  <c r="AM3712" i="1" s="1"/>
  <c r="AM3713" i="1" a="1"/>
  <c r="AM3713" i="1" s="1"/>
  <c r="AM3714" i="1" a="1"/>
  <c r="AM3714" i="1" s="1"/>
  <c r="AM3715" i="1" a="1"/>
  <c r="AM3715" i="1" s="1"/>
  <c r="AM3716" i="1" a="1"/>
  <c r="AM3716" i="1" s="1"/>
  <c r="AM3717" i="1" a="1"/>
  <c r="AM3717" i="1" s="1"/>
  <c r="AM3718" i="1" a="1"/>
  <c r="AM3718" i="1" s="1"/>
  <c r="AM3719" i="1" a="1"/>
  <c r="AM3719" i="1" s="1"/>
  <c r="AM3720" i="1" a="1"/>
  <c r="AM3720" i="1" s="1"/>
  <c r="AM3721" i="1" a="1"/>
  <c r="AM3721" i="1" s="1"/>
  <c r="AM3722" i="1" a="1"/>
  <c r="AM3722" i="1" s="1"/>
  <c r="AM3723" i="1" a="1"/>
  <c r="AM3723" i="1" s="1"/>
  <c r="AM3724" i="1" a="1"/>
  <c r="AM3724" i="1" s="1"/>
  <c r="AM3725" i="1" a="1"/>
  <c r="AM3725" i="1" s="1"/>
  <c r="AM3726" i="1" a="1"/>
  <c r="AM3726" i="1" s="1"/>
  <c r="AM3727" i="1" a="1"/>
  <c r="AM3727" i="1" s="1"/>
  <c r="AM3728" i="1" a="1"/>
  <c r="AM3728" i="1" s="1"/>
  <c r="AM3729" i="1" a="1"/>
  <c r="AM3729" i="1" s="1"/>
  <c r="AM3730" i="1" a="1"/>
  <c r="AM3730" i="1" s="1"/>
  <c r="AM3731" i="1" a="1"/>
  <c r="AM3731" i="1" s="1"/>
  <c r="AM3732" i="1" a="1"/>
  <c r="AM3732" i="1" s="1"/>
  <c r="AM3733" i="1" a="1"/>
  <c r="AM3733" i="1" s="1"/>
  <c r="AM3734" i="1" a="1"/>
  <c r="AM3734" i="1" s="1"/>
  <c r="AM3735" i="1" a="1"/>
  <c r="AM3735" i="1" s="1"/>
  <c r="AM3736" i="1" a="1"/>
  <c r="AM3736" i="1" s="1"/>
  <c r="AM3737" i="1" a="1"/>
  <c r="AM3737" i="1" s="1"/>
  <c r="AM3738" i="1" a="1"/>
  <c r="AM3738" i="1" s="1"/>
  <c r="AM3739" i="1" a="1"/>
  <c r="AM3739" i="1" s="1"/>
  <c r="AM3740" i="1" a="1"/>
  <c r="AM3740" i="1" s="1"/>
  <c r="AM3741" i="1" a="1"/>
  <c r="AM3741" i="1" s="1"/>
  <c r="AM3742" i="1" a="1"/>
  <c r="AM3742" i="1" s="1"/>
  <c r="AM3743" i="1" a="1"/>
  <c r="AM3743" i="1" s="1"/>
  <c r="AM3744" i="1" a="1"/>
  <c r="AM3744" i="1" s="1"/>
  <c r="AM3745" i="1" a="1"/>
  <c r="AM3745" i="1" s="1"/>
  <c r="AM3746" i="1" a="1"/>
  <c r="AM3746" i="1" s="1"/>
  <c r="AM3747" i="1" a="1"/>
  <c r="AM3747" i="1" s="1"/>
  <c r="AM3748" i="1" a="1"/>
  <c r="AM3748" i="1" s="1"/>
  <c r="AM3749" i="1" a="1"/>
  <c r="AM3749" i="1" s="1"/>
  <c r="AM3750" i="1" a="1"/>
  <c r="AM3750" i="1" s="1"/>
  <c r="AM3751" i="1" a="1"/>
  <c r="AM3751" i="1" s="1"/>
  <c r="AM3752" i="1" a="1"/>
  <c r="AM3752" i="1" s="1"/>
  <c r="AM3753" i="1" a="1"/>
  <c r="AM3753" i="1" s="1"/>
  <c r="AM3754" i="1" a="1"/>
  <c r="AM3754" i="1" s="1"/>
  <c r="AM3755" i="1" a="1"/>
  <c r="AM3755" i="1" s="1"/>
  <c r="AM3756" i="1" a="1"/>
  <c r="AM3756" i="1" s="1"/>
  <c r="AM3757" i="1" a="1"/>
  <c r="AM3757" i="1" s="1"/>
  <c r="AM3758" i="1" a="1"/>
  <c r="AM3758" i="1" s="1"/>
  <c r="AM3759" i="1" a="1"/>
  <c r="AM3759" i="1" s="1"/>
  <c r="AM3760" i="1" a="1"/>
  <c r="AM3760" i="1" s="1"/>
  <c r="AM3761" i="1" a="1"/>
  <c r="AM3761" i="1" s="1"/>
  <c r="AM3762" i="1" a="1"/>
  <c r="AM3762" i="1" s="1"/>
  <c r="AM3763" i="1" a="1"/>
  <c r="AM3763" i="1" s="1"/>
  <c r="AM3764" i="1" a="1"/>
  <c r="AM3764" i="1" s="1"/>
  <c r="AM3765" i="1" a="1"/>
  <c r="AM3765" i="1" s="1"/>
  <c r="AM3766" i="1" a="1"/>
  <c r="AM3766" i="1" s="1"/>
  <c r="AM3767" i="1" a="1"/>
  <c r="AM3767" i="1" s="1"/>
  <c r="AM3768" i="1" a="1"/>
  <c r="AM3768" i="1" s="1"/>
  <c r="AM3769" i="1" a="1"/>
  <c r="AM3769" i="1" s="1"/>
  <c r="AM3770" i="1" a="1"/>
  <c r="AM3770" i="1" s="1"/>
  <c r="AM3771" i="1" a="1"/>
  <c r="AM3771" i="1" s="1"/>
  <c r="AM3772" i="1" a="1"/>
  <c r="AM3772" i="1" s="1"/>
  <c r="AM3773" i="1" a="1"/>
  <c r="AM3773" i="1" s="1"/>
  <c r="AM3774" i="1" a="1"/>
  <c r="AM3774" i="1" s="1"/>
  <c r="AM3775" i="1" a="1"/>
  <c r="AM3775" i="1" s="1"/>
  <c r="AM3776" i="1" a="1"/>
  <c r="AM3776" i="1" s="1"/>
  <c r="AM3777" i="1" a="1"/>
  <c r="AM3777" i="1" s="1"/>
  <c r="AM3778" i="1" a="1"/>
  <c r="AM3778" i="1" s="1"/>
  <c r="AM3779" i="1" a="1"/>
  <c r="AM3779" i="1" s="1"/>
  <c r="AM3780" i="1" a="1"/>
  <c r="AM3780" i="1" s="1"/>
  <c r="AM3781" i="1" a="1"/>
  <c r="AM3781" i="1" s="1"/>
  <c r="AM3782" i="1" a="1"/>
  <c r="AM3782" i="1" s="1"/>
  <c r="AM3783" i="1" a="1"/>
  <c r="AM3783" i="1" s="1"/>
  <c r="AM3784" i="1" a="1"/>
  <c r="AM3784" i="1" s="1"/>
  <c r="AM3785" i="1" a="1"/>
  <c r="AM3785" i="1" s="1"/>
  <c r="AM3786" i="1" a="1"/>
  <c r="AM3786" i="1" s="1"/>
  <c r="AM3787" i="1" a="1"/>
  <c r="AM3787" i="1" s="1"/>
  <c r="AM3789" i="1" a="1"/>
  <c r="AM3789" i="1" s="1"/>
  <c r="AM3791" i="1" a="1"/>
  <c r="AM3791" i="1" s="1"/>
  <c r="AM3792" i="1" a="1"/>
  <c r="AM3792" i="1" s="1"/>
  <c r="AM3793" i="1" a="1"/>
  <c r="AM3793" i="1" s="1"/>
  <c r="AM3794" i="1" a="1"/>
  <c r="AM3794" i="1" s="1"/>
  <c r="AM3795" i="1" a="1"/>
  <c r="AM3795" i="1" s="1"/>
  <c r="AM3796" i="1" a="1"/>
  <c r="AM3796" i="1" s="1"/>
  <c r="AM3797" i="1" a="1"/>
  <c r="AM3797" i="1" s="1"/>
  <c r="AM3798" i="1" a="1"/>
  <c r="AM3798" i="1" s="1"/>
  <c r="AM3799" i="1" a="1"/>
  <c r="AM3799" i="1" s="1"/>
  <c r="AM3800" i="1" a="1"/>
  <c r="AM3800" i="1" s="1"/>
  <c r="AM3801" i="1" a="1"/>
  <c r="AM3801" i="1" s="1"/>
  <c r="AM3802" i="1" a="1"/>
  <c r="AM3802" i="1" s="1"/>
  <c r="AM3803" i="1" a="1"/>
  <c r="AM3803" i="1" s="1"/>
  <c r="AM3804" i="1" a="1"/>
  <c r="AM3804" i="1" s="1"/>
  <c r="AM3806" i="1" a="1"/>
  <c r="AM3806" i="1" s="1"/>
  <c r="AM3807" i="1" a="1"/>
  <c r="AM3807" i="1" s="1"/>
  <c r="AM3808" i="1" a="1"/>
  <c r="AM3808" i="1" s="1"/>
  <c r="AM3809" i="1" a="1"/>
  <c r="AM3809" i="1" s="1"/>
  <c r="AM3810" i="1" a="1"/>
  <c r="AM3810" i="1" s="1"/>
  <c r="AM3812" i="1" a="1"/>
  <c r="AM3812" i="1" s="1"/>
  <c r="AM3814" i="1" a="1"/>
  <c r="AM3814" i="1" s="1"/>
  <c r="AM3815" i="1" a="1"/>
  <c r="AM3815" i="1" s="1"/>
  <c r="AM3816" i="1" a="1"/>
  <c r="AM3816" i="1" s="1"/>
  <c r="AM3817" i="1" a="1"/>
  <c r="AM3817" i="1" s="1"/>
  <c r="AM3818" i="1" a="1"/>
  <c r="AM3818" i="1" s="1"/>
  <c r="AM3819" i="1" a="1"/>
  <c r="AM3819" i="1" s="1"/>
  <c r="AM3820" i="1" a="1"/>
  <c r="AM3820" i="1" s="1"/>
  <c r="AM3821" i="1" a="1"/>
  <c r="AM3821" i="1" s="1"/>
  <c r="AM3822" i="1" a="1"/>
  <c r="AM3822" i="1" s="1"/>
  <c r="AM3823" i="1" a="1"/>
  <c r="AM3823" i="1" s="1"/>
  <c r="AM3824" i="1" a="1"/>
  <c r="AM3824" i="1" s="1"/>
  <c r="AM3825" i="1" a="1"/>
  <c r="AM3825" i="1" s="1"/>
  <c r="AM3826" i="1" a="1"/>
  <c r="AM3826" i="1" s="1"/>
  <c r="AM3827" i="1" a="1"/>
  <c r="AM3827" i="1" s="1"/>
  <c r="AM3828" i="1" a="1"/>
  <c r="AM3828" i="1" s="1"/>
  <c r="AM3829" i="1" a="1"/>
  <c r="AM3829" i="1" s="1"/>
  <c r="AM3830" i="1" a="1"/>
  <c r="AM3830" i="1" s="1"/>
  <c r="AM3831" i="1" a="1"/>
  <c r="AM3831" i="1" s="1"/>
  <c r="AM3832" i="1" a="1"/>
  <c r="AM3832" i="1" s="1"/>
  <c r="AM3833" i="1" a="1"/>
  <c r="AM3833" i="1" s="1"/>
  <c r="AM3835" i="1" a="1"/>
  <c r="AM3835" i="1" s="1"/>
  <c r="AM3836" i="1" a="1"/>
  <c r="AM3836" i="1" s="1"/>
  <c r="AM3837" i="1" a="1"/>
  <c r="AM3837" i="1" s="1"/>
  <c r="AM3838" i="1" a="1"/>
  <c r="AM3838" i="1" s="1"/>
  <c r="AM3839" i="1" a="1"/>
  <c r="AM3839" i="1" s="1"/>
  <c r="AM3840" i="1" a="1"/>
  <c r="AM3840" i="1" s="1"/>
  <c r="AM3841" i="1" a="1"/>
  <c r="AM3841" i="1" s="1"/>
  <c r="AM3842" i="1" a="1"/>
  <c r="AM3842" i="1" s="1"/>
  <c r="AM3844" i="1" a="1"/>
  <c r="AM3844" i="1" s="1"/>
  <c r="AM3845" i="1" a="1"/>
  <c r="AM3845" i="1" s="1"/>
  <c r="AM3846" i="1" a="1"/>
  <c r="AM3846" i="1" s="1"/>
  <c r="AM3858" i="1" a="1"/>
  <c r="AM3858" i="1" s="1"/>
  <c r="B206" i="13"/>
  <c r="B205" i="13"/>
  <c r="AI414" i="1"/>
  <c r="AM414" i="1" s="1" a="1"/>
  <c r="AM414" i="1" s="1"/>
  <c r="AF414" i="1"/>
  <c r="AE414" i="1"/>
  <c r="AD414" i="1"/>
  <c r="S414" i="1"/>
  <c r="R414" i="1"/>
  <c r="AI466" i="1"/>
  <c r="AF466" i="1"/>
  <c r="AE466" i="1"/>
  <c r="AD466" i="1"/>
  <c r="Z466" i="1" a="1"/>
  <c r="Z466" i="1" s="1"/>
  <c r="S466" i="1"/>
  <c r="R466" i="1"/>
  <c r="AI465" i="1"/>
  <c r="AM465" i="1" s="1" a="1"/>
  <c r="AM465" i="1" s="1"/>
  <c r="AM466" i="1" s="1" a="1"/>
  <c r="AM466" i="1" s="1"/>
  <c r="AF465" i="1"/>
  <c r="AE465" i="1"/>
  <c r="AD465" i="1"/>
  <c r="S465" i="1"/>
  <c r="R465" i="1"/>
  <c r="AI2162" i="1"/>
  <c r="AM2162" i="1" s="1" a="1"/>
  <c r="AM2162" i="1" s="1"/>
  <c r="AF2162" i="1"/>
  <c r="AE2162" i="1"/>
  <c r="AD2162" i="1"/>
  <c r="Z2162" i="1" a="1"/>
  <c r="Z2162" i="1" s="1"/>
  <c r="S2162" i="1"/>
  <c r="R2162" i="1"/>
  <c r="AI2161" i="1"/>
  <c r="AM2161" i="1" s="1" a="1"/>
  <c r="AM2161" i="1" s="1"/>
  <c r="AF2161" i="1"/>
  <c r="AE2161" i="1"/>
  <c r="AD2161" i="1"/>
  <c r="Z2161" i="1" a="1"/>
  <c r="Z2161" i="1" s="1"/>
  <c r="S2161" i="1"/>
  <c r="R2161" i="1"/>
  <c r="AI2158" i="1"/>
  <c r="AM2158" i="1" s="1" a="1"/>
  <c r="AM2158" i="1" s="1"/>
  <c r="AF2158" i="1"/>
  <c r="AE2158" i="1"/>
  <c r="AD2158" i="1"/>
  <c r="Z2158" i="1" a="1"/>
  <c r="Z2158" i="1" s="1"/>
  <c r="S2158" i="1"/>
  <c r="R2158" i="1"/>
  <c r="AI2157" i="1"/>
  <c r="AM2157" i="1" s="1" a="1"/>
  <c r="AM2157" i="1" s="1"/>
  <c r="AF2157" i="1"/>
  <c r="AE2157" i="1"/>
  <c r="AD2157" i="1"/>
  <c r="Z2157" i="1" a="1"/>
  <c r="Z2157" i="1" s="1"/>
  <c r="S2157" i="1"/>
  <c r="R2157" i="1"/>
  <c r="AI2138" i="1"/>
  <c r="AM2138" i="1" s="1" a="1"/>
  <c r="AM2138" i="1" s="1"/>
  <c r="AF2138" i="1"/>
  <c r="AE2138" i="1"/>
  <c r="AD2138" i="1"/>
  <c r="Z2138" i="1" a="1"/>
  <c r="Z2138" i="1" s="1"/>
  <c r="S2138" i="1"/>
  <c r="R2138" i="1"/>
  <c r="AI2137" i="1"/>
  <c r="AM2137" i="1" s="1" a="1"/>
  <c r="AM2137" i="1" s="1"/>
  <c r="AF2137" i="1"/>
  <c r="AE2137" i="1"/>
  <c r="AD2137" i="1"/>
  <c r="Z2137" i="1" a="1"/>
  <c r="Z2137" i="1" s="1"/>
  <c r="S2137" i="1"/>
  <c r="R2137" i="1"/>
  <c r="AI2134" i="1"/>
  <c r="AM2134" i="1" s="1" a="1"/>
  <c r="AM2134" i="1" s="1"/>
  <c r="AF2134" i="1"/>
  <c r="AE2134" i="1"/>
  <c r="AD2134" i="1"/>
  <c r="Z2134" i="1" a="1"/>
  <c r="Z2134" i="1" s="1"/>
  <c r="S2134" i="1"/>
  <c r="R2134" i="1"/>
  <c r="AI2133" i="1"/>
  <c r="AM2133" i="1" s="1" a="1"/>
  <c r="AM2133" i="1" s="1"/>
  <c r="AF2133" i="1"/>
  <c r="AE2133" i="1"/>
  <c r="AD2133" i="1"/>
  <c r="Z2133" i="1" a="1"/>
  <c r="Z2133" i="1" s="1"/>
  <c r="S2133" i="1"/>
  <c r="R2133" i="1"/>
  <c r="AI2128" i="1"/>
  <c r="AM2128" i="1" s="1" a="1"/>
  <c r="AM2128" i="1" s="1"/>
  <c r="AF2128" i="1"/>
  <c r="AE2128" i="1"/>
  <c r="AD2128" i="1"/>
  <c r="Z2128" i="1" a="1"/>
  <c r="Z2128" i="1" s="1"/>
  <c r="S2128" i="1"/>
  <c r="R2128" i="1"/>
  <c r="AI2127" i="1"/>
  <c r="AM2127" i="1" s="1" a="1"/>
  <c r="AM2127" i="1" s="1"/>
  <c r="AF2127" i="1"/>
  <c r="AE2127" i="1"/>
  <c r="AD2127" i="1"/>
  <c r="Z2127" i="1" a="1"/>
  <c r="Z2127" i="1" s="1"/>
  <c r="S2127" i="1"/>
  <c r="R2127" i="1"/>
  <c r="AI2126" i="1"/>
  <c r="AM2126" i="1" s="1" a="1"/>
  <c r="AM2126" i="1" s="1"/>
  <c r="AF2126" i="1"/>
  <c r="AE2126" i="1"/>
  <c r="AD2126" i="1"/>
  <c r="Z2126" i="1" a="1"/>
  <c r="Z2126" i="1" s="1"/>
  <c r="S2126" i="1"/>
  <c r="R2126" i="1"/>
  <c r="AI2125" i="1"/>
  <c r="AM2125" i="1" s="1" a="1"/>
  <c r="AM2125" i="1" s="1"/>
  <c r="AF2125" i="1"/>
  <c r="AE2125" i="1"/>
  <c r="AD2125" i="1"/>
  <c r="Z2125" i="1" a="1"/>
  <c r="Z2125" i="1" s="1"/>
  <c r="S2125" i="1"/>
  <c r="R2125" i="1"/>
  <c r="AI2122" i="1"/>
  <c r="AM2122" i="1" s="1" a="1"/>
  <c r="AM2122" i="1" s="1"/>
  <c r="AF2122" i="1"/>
  <c r="AE2122" i="1"/>
  <c r="AD2122" i="1"/>
  <c r="Z2122" i="1" a="1"/>
  <c r="Z2122" i="1" s="1"/>
  <c r="S2122" i="1"/>
  <c r="R2122" i="1"/>
  <c r="AI2121" i="1"/>
  <c r="AM2121" i="1" s="1" a="1"/>
  <c r="AM2121" i="1" s="1"/>
  <c r="AF2121" i="1"/>
  <c r="AE2121" i="1"/>
  <c r="AD2121" i="1"/>
  <c r="Z2121" i="1" a="1"/>
  <c r="Z2121" i="1" s="1"/>
  <c r="S2121" i="1"/>
  <c r="R2121" i="1"/>
  <c r="AI2118" i="1"/>
  <c r="AM2118" i="1" s="1" a="1"/>
  <c r="AM2118" i="1" s="1"/>
  <c r="AF2118" i="1"/>
  <c r="AE2118" i="1"/>
  <c r="AD2118" i="1"/>
  <c r="Z2118" i="1" a="1"/>
  <c r="Z2118" i="1" s="1"/>
  <c r="S2118" i="1"/>
  <c r="R2118" i="1"/>
  <c r="AI2117" i="1"/>
  <c r="AM2117" i="1" s="1" a="1"/>
  <c r="AM2117" i="1" s="1"/>
  <c r="AF2117" i="1"/>
  <c r="AE2117" i="1"/>
  <c r="AD2117" i="1"/>
  <c r="Z2117" i="1" a="1"/>
  <c r="Z2117" i="1" s="1"/>
  <c r="S2117" i="1"/>
  <c r="R2117" i="1"/>
  <c r="AI2114" i="1"/>
  <c r="AM2114" i="1" s="1" a="1"/>
  <c r="AM2114" i="1" s="1"/>
  <c r="AF2114" i="1"/>
  <c r="AE2114" i="1"/>
  <c r="AD2114" i="1"/>
  <c r="Z2114" i="1" a="1"/>
  <c r="Z2114" i="1" s="1"/>
  <c r="S2114" i="1"/>
  <c r="R2114" i="1"/>
  <c r="AI2113" i="1"/>
  <c r="AM2113" i="1" s="1" a="1"/>
  <c r="AM2113" i="1" s="1"/>
  <c r="AF2113" i="1"/>
  <c r="AE2113" i="1"/>
  <c r="AD2113" i="1"/>
  <c r="Z2113" i="1" a="1"/>
  <c r="Z2113" i="1" s="1"/>
  <c r="S2113" i="1"/>
  <c r="R2113" i="1"/>
  <c r="AF3827" i="1"/>
  <c r="AI3839" i="1"/>
  <c r="AF3839" i="1"/>
  <c r="AE3839" i="1"/>
  <c r="AD3839" i="1"/>
  <c r="Z3839" i="1" a="1"/>
  <c r="Z3839" i="1" s="1"/>
  <c r="S3839" i="1"/>
  <c r="R3839" i="1"/>
  <c r="AI3840" i="1"/>
  <c r="AF3840" i="1"/>
  <c r="AE3840" i="1"/>
  <c r="AD3840" i="1"/>
  <c r="Z3840" i="1" a="1"/>
  <c r="Z3840" i="1" s="1"/>
  <c r="S3840" i="1"/>
  <c r="R3840" i="1"/>
  <c r="AI3832" i="1"/>
  <c r="AF3832" i="1"/>
  <c r="AE3832" i="1"/>
  <c r="AD3832" i="1"/>
  <c r="Z3832" i="1" a="1"/>
  <c r="Z3832" i="1" s="1"/>
  <c r="S3832" i="1"/>
  <c r="R3832" i="1"/>
  <c r="AI3831" i="1"/>
  <c r="AF3831" i="1"/>
  <c r="AE3831" i="1"/>
  <c r="AD3831" i="1"/>
  <c r="Z3831" i="1" a="1"/>
  <c r="Z3831" i="1" s="1"/>
  <c r="S3831" i="1"/>
  <c r="R3831" i="1"/>
  <c r="AB3825" i="1"/>
  <c r="AB3824" i="1"/>
  <c r="AI3825" i="1"/>
  <c r="AF3825" i="1"/>
  <c r="AE3825" i="1"/>
  <c r="AD3825" i="1"/>
  <c r="Z3825" i="1" a="1"/>
  <c r="Z3825" i="1" s="1"/>
  <c r="S3825" i="1"/>
  <c r="R3825" i="1"/>
  <c r="AI3824" i="1"/>
  <c r="AF3824" i="1"/>
  <c r="AE3824" i="1"/>
  <c r="AD3824" i="1"/>
  <c r="Z3824" i="1" a="1"/>
  <c r="Z3824" i="1" s="1"/>
  <c r="S3824" i="1"/>
  <c r="R3824" i="1"/>
  <c r="AB3818" i="1"/>
  <c r="AB3817" i="1"/>
  <c r="AI3818" i="1"/>
  <c r="AF3818" i="1"/>
  <c r="AE3818" i="1"/>
  <c r="AD3818" i="1"/>
  <c r="Z3818" i="1" a="1"/>
  <c r="Z3818" i="1" s="1"/>
  <c r="S3818" i="1"/>
  <c r="R3818" i="1"/>
  <c r="AI3817" i="1"/>
  <c r="AF3817" i="1"/>
  <c r="AE3817" i="1"/>
  <c r="AD3817" i="1"/>
  <c r="Z3817" i="1" a="1"/>
  <c r="Z3817" i="1" s="1"/>
  <c r="S3817" i="1"/>
  <c r="R3817" i="1"/>
  <c r="AB3809" i="1"/>
  <c r="AB3808" i="1"/>
  <c r="AI3809" i="1"/>
  <c r="AF3809" i="1"/>
  <c r="AE3809" i="1"/>
  <c r="AD3809" i="1"/>
  <c r="Z3809" i="1" a="1"/>
  <c r="Z3809" i="1" s="1"/>
  <c r="S3809" i="1"/>
  <c r="R3809" i="1"/>
  <c r="AI3808" i="1"/>
  <c r="AF3808" i="1"/>
  <c r="AE3808" i="1"/>
  <c r="AD3808" i="1"/>
  <c r="Z3808" i="1" a="1"/>
  <c r="Z3808" i="1" s="1"/>
  <c r="S3808" i="1"/>
  <c r="R3808" i="1"/>
  <c r="AB3801" i="1"/>
  <c r="AB3800" i="1"/>
  <c r="AI3801" i="1"/>
  <c r="AF3801" i="1"/>
  <c r="AE3801" i="1"/>
  <c r="AD3801" i="1"/>
  <c r="Z3801" i="1" a="1"/>
  <c r="Z3801" i="1" s="1"/>
  <c r="S3801" i="1"/>
  <c r="R3801" i="1"/>
  <c r="AI3800" i="1"/>
  <c r="AF3800" i="1"/>
  <c r="AE3800" i="1"/>
  <c r="AD3800" i="1"/>
  <c r="Z3800" i="1" a="1"/>
  <c r="Z3800" i="1" s="1"/>
  <c r="S3800" i="1"/>
  <c r="R3800" i="1"/>
  <c r="B38" i="7"/>
  <c r="C38" i="7"/>
  <c r="D38" i="7"/>
  <c r="E38" i="7"/>
  <c r="F38" i="7"/>
  <c r="B39" i="7"/>
  <c r="C39" i="7"/>
  <c r="D39" i="7"/>
  <c r="E39" i="7"/>
  <c r="F39" i="7"/>
  <c r="B40" i="7"/>
  <c r="C40" i="7"/>
  <c r="D40" i="7"/>
  <c r="E40" i="7"/>
  <c r="F40" i="7"/>
  <c r="B41" i="7"/>
  <c r="C41" i="7"/>
  <c r="D41" i="7"/>
  <c r="E41" i="7"/>
  <c r="F41" i="7"/>
  <c r="B42" i="7"/>
  <c r="C42" i="7"/>
  <c r="D42" i="7"/>
  <c r="E42" i="7"/>
  <c r="F42" i="7"/>
  <c r="B43" i="7"/>
  <c r="C43" i="7"/>
  <c r="D43" i="7"/>
  <c r="E43" i="7"/>
  <c r="F43" i="7"/>
  <c r="B44" i="7"/>
  <c r="C44" i="7"/>
  <c r="D44" i="7"/>
  <c r="E44" i="7"/>
  <c r="F44" i="7"/>
  <c r="B45" i="7"/>
  <c r="C45" i="7"/>
  <c r="D45" i="7"/>
  <c r="E45" i="7"/>
  <c r="F45" i="7"/>
  <c r="B46" i="7"/>
  <c r="C46" i="7"/>
  <c r="D46" i="7"/>
  <c r="E46" i="7"/>
  <c r="F46" i="7"/>
  <c r="B47" i="7"/>
  <c r="C47" i="7"/>
  <c r="D47" i="7"/>
  <c r="E47" i="7"/>
  <c r="F47" i="7"/>
  <c r="B48" i="7"/>
  <c r="C48" i="7"/>
  <c r="D48" i="7"/>
  <c r="E48" i="7"/>
  <c r="F48" i="7"/>
  <c r="B49" i="7"/>
  <c r="C49" i="7"/>
  <c r="D49" i="7"/>
  <c r="E49" i="7"/>
  <c r="F49" i="7"/>
  <c r="B50" i="7"/>
  <c r="C50" i="7"/>
  <c r="D50" i="7"/>
  <c r="E50" i="7"/>
  <c r="F50" i="7"/>
  <c r="B51" i="7"/>
  <c r="C51" i="7"/>
  <c r="D51" i="7"/>
  <c r="E51" i="7"/>
  <c r="F51" i="7"/>
  <c r="B52" i="7"/>
  <c r="C52" i="7"/>
  <c r="D52" i="7"/>
  <c r="E52" i="7"/>
  <c r="F52" i="7"/>
  <c r="B53" i="7"/>
  <c r="C53" i="7"/>
  <c r="D53" i="7"/>
  <c r="E53" i="7"/>
  <c r="F53" i="7"/>
  <c r="B54" i="7"/>
  <c r="C54" i="7"/>
  <c r="D54" i="7"/>
  <c r="E54" i="7"/>
  <c r="F54" i="7"/>
  <c r="C37" i="7"/>
  <c r="D37" i="7"/>
  <c r="E37" i="7"/>
  <c r="F37" i="7"/>
  <c r="B37" i="7"/>
  <c r="AE2347" i="1"/>
  <c r="AP549" i="1" a="1"/>
  <c r="AP549" i="1" s="1"/>
  <c r="AP550" i="1" a="1"/>
  <c r="AP550" i="1" s="1"/>
  <c r="I39" i="6"/>
  <c r="I40" i="6"/>
  <c r="I41" i="6"/>
  <c r="I42" i="6"/>
  <c r="I43" i="6"/>
  <c r="I38" i="6"/>
  <c r="I20" i="6"/>
  <c r="I21" i="6"/>
  <c r="I22" i="6"/>
  <c r="I37" i="6"/>
  <c r="I36" i="6"/>
  <c r="I35" i="6"/>
  <c r="I34" i="6"/>
  <c r="I33" i="6"/>
  <c r="I32" i="6"/>
  <c r="I31" i="6"/>
  <c r="I30" i="6"/>
  <c r="I29" i="6"/>
  <c r="I28" i="6"/>
  <c r="I27" i="6"/>
  <c r="I26" i="6"/>
  <c r="I25" i="6"/>
  <c r="I24" i="6"/>
  <c r="I23" i="6"/>
  <c r="Z2800" i="1" a="1"/>
  <c r="Z2800" i="1" s="1"/>
  <c r="AI2800" i="1"/>
  <c r="AF2800" i="1"/>
  <c r="AE2800" i="1"/>
  <c r="AD2800" i="1"/>
  <c r="S2800" i="1"/>
  <c r="R2800" i="1"/>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2" i="6"/>
  <c r="I3" i="6"/>
  <c r="I4" i="6"/>
  <c r="I5" i="6"/>
  <c r="I6" i="6"/>
  <c r="I7" i="6"/>
  <c r="I8" i="6"/>
  <c r="I9" i="6"/>
  <c r="I10" i="6"/>
  <c r="I11" i="6"/>
  <c r="I12" i="6"/>
  <c r="I13" i="6"/>
  <c r="I14" i="6"/>
  <c r="I15" i="6"/>
  <c r="I16" i="6"/>
  <c r="I17" i="6"/>
  <c r="I18" i="6"/>
  <c r="I19" i="6"/>
  <c r="Z3858" i="1" a="1"/>
  <c r="Z3858" i="1" s="1"/>
  <c r="Z3846" i="1" a="1"/>
  <c r="Z3846" i="1" s="1"/>
  <c r="Z3845" i="1" a="1"/>
  <c r="Z3845" i="1" s="1"/>
  <c r="Z3844" i="1" a="1"/>
  <c r="Z3844" i="1" s="1"/>
  <c r="Z3842" i="1" a="1"/>
  <c r="Z3842" i="1" s="1"/>
  <c r="Z3841" i="1" a="1"/>
  <c r="Z3841" i="1" s="1"/>
  <c r="Z3838" i="1" a="1"/>
  <c r="Z3838" i="1" s="1"/>
  <c r="Z3837" i="1" a="1"/>
  <c r="Z3837" i="1" s="1"/>
  <c r="Z3836" i="1" a="1"/>
  <c r="Z3836" i="1" s="1"/>
  <c r="Z3835" i="1" a="1"/>
  <c r="Z3835" i="1" s="1"/>
  <c r="Z3833" i="1" a="1"/>
  <c r="Z3833" i="1" s="1"/>
  <c r="Z3830" i="1" a="1"/>
  <c r="Z3830" i="1" s="1"/>
  <c r="Z3829" i="1" a="1"/>
  <c r="Z3829" i="1" s="1"/>
  <c r="Z3828" i="1" a="1"/>
  <c r="Z3828" i="1" s="1"/>
  <c r="Z3827" i="1" a="1"/>
  <c r="Z3827" i="1" s="1"/>
  <c r="Z3826" i="1" a="1"/>
  <c r="Z3826" i="1" s="1"/>
  <c r="Z3823" i="1" a="1"/>
  <c r="Z3823" i="1" s="1"/>
  <c r="Z3822" i="1" a="1"/>
  <c r="Z3822" i="1" s="1"/>
  <c r="Z3821" i="1" a="1"/>
  <c r="Z3821" i="1" s="1"/>
  <c r="Z3820" i="1" a="1"/>
  <c r="Z3820" i="1" s="1"/>
  <c r="Z3819" i="1" a="1"/>
  <c r="Z3819" i="1" s="1"/>
  <c r="Z3816" i="1" a="1"/>
  <c r="Z3816" i="1" s="1"/>
  <c r="Z3815" i="1" a="1"/>
  <c r="Z3815" i="1" s="1"/>
  <c r="Z3814" i="1" a="1"/>
  <c r="Z3814" i="1" s="1"/>
  <c r="Z3812" i="1" a="1"/>
  <c r="Z3812" i="1" s="1"/>
  <c r="Z3810" i="1" a="1"/>
  <c r="Z3810" i="1" s="1"/>
  <c r="Z3807" i="1" a="1"/>
  <c r="Z3807" i="1" s="1"/>
  <c r="Z3806" i="1" a="1"/>
  <c r="Z3806" i="1" s="1"/>
  <c r="Z3804" i="1" a="1"/>
  <c r="Z3804" i="1" s="1"/>
  <c r="Z3803" i="1" a="1"/>
  <c r="Z3803" i="1" s="1"/>
  <c r="Z3802" i="1" a="1"/>
  <c r="Z3802" i="1" s="1"/>
  <c r="Z3799" i="1" a="1"/>
  <c r="Z3799" i="1" s="1"/>
  <c r="Z3798" i="1" a="1"/>
  <c r="Z3798" i="1" s="1"/>
  <c r="Z3797" i="1" a="1"/>
  <c r="Z3797" i="1" s="1"/>
  <c r="Z3796" i="1" a="1"/>
  <c r="Z3796" i="1" s="1"/>
  <c r="Z3795" i="1" a="1"/>
  <c r="Z3795" i="1" s="1"/>
  <c r="Z3794" i="1" a="1"/>
  <c r="Z3794" i="1" s="1"/>
  <c r="Z3793" i="1" a="1"/>
  <c r="Z3793" i="1" s="1"/>
  <c r="Z3792" i="1" a="1"/>
  <c r="Z3792" i="1" s="1"/>
  <c r="Z3791" i="1" a="1"/>
  <c r="Z3791" i="1" s="1"/>
  <c r="Z3789" i="1" a="1"/>
  <c r="Z3789" i="1" s="1"/>
  <c r="Z3787" i="1" a="1"/>
  <c r="Z3787" i="1" s="1"/>
  <c r="Z3786" i="1" a="1"/>
  <c r="Z3786" i="1" s="1"/>
  <c r="Z3785" i="1" a="1"/>
  <c r="Z3785" i="1" s="1"/>
  <c r="Z3784" i="1" a="1"/>
  <c r="Z3784" i="1" s="1"/>
  <c r="Z3783" i="1" a="1"/>
  <c r="Z3783" i="1" s="1"/>
  <c r="Z3782" i="1" a="1"/>
  <c r="Z3782" i="1" s="1"/>
  <c r="Z3781" i="1" a="1"/>
  <c r="Z3781" i="1" s="1"/>
  <c r="Z3780" i="1" a="1"/>
  <c r="Z3780" i="1" s="1"/>
  <c r="Z3779" i="1" a="1"/>
  <c r="Z3779" i="1" s="1"/>
  <c r="Z3778" i="1" a="1"/>
  <c r="Z3778" i="1" s="1"/>
  <c r="Z3777" i="1" a="1"/>
  <c r="Z3777" i="1" s="1"/>
  <c r="Z3776" i="1" a="1"/>
  <c r="Z3776" i="1" s="1"/>
  <c r="Z3775" i="1" a="1"/>
  <c r="Z3775" i="1" s="1"/>
  <c r="Z3774" i="1" a="1"/>
  <c r="Z3774" i="1" s="1"/>
  <c r="Z3773" i="1" a="1"/>
  <c r="Z3773" i="1" s="1"/>
  <c r="Z3772" i="1" a="1"/>
  <c r="Z3772" i="1" s="1"/>
  <c r="Z3771" i="1" a="1"/>
  <c r="Z3771" i="1" s="1"/>
  <c r="Z3770" i="1" a="1"/>
  <c r="Z3770" i="1" s="1"/>
  <c r="Z3769" i="1" a="1"/>
  <c r="Z3769" i="1" s="1"/>
  <c r="Z3768" i="1" a="1"/>
  <c r="Z3768" i="1" s="1"/>
  <c r="Z3767" i="1" a="1"/>
  <c r="Z3767" i="1" s="1"/>
  <c r="Z3766" i="1" a="1"/>
  <c r="Z3766" i="1" s="1"/>
  <c r="Z3765" i="1" a="1"/>
  <c r="Z3765" i="1" s="1"/>
  <c r="Z3764" i="1" a="1"/>
  <c r="Z3764" i="1" s="1"/>
  <c r="Z3763" i="1" a="1"/>
  <c r="Z3763" i="1" s="1"/>
  <c r="Z3762" i="1" a="1"/>
  <c r="Z3762" i="1" s="1"/>
  <c r="Z3761" i="1" a="1"/>
  <c r="Z3761" i="1" s="1"/>
  <c r="Z3760" i="1" a="1"/>
  <c r="Z3760" i="1" s="1"/>
  <c r="Z3759" i="1" a="1"/>
  <c r="Z3759" i="1" s="1"/>
  <c r="Z3758" i="1" a="1"/>
  <c r="Z3758" i="1" s="1"/>
  <c r="Z3757" i="1" a="1"/>
  <c r="Z3757" i="1" s="1"/>
  <c r="Z3756" i="1" a="1"/>
  <c r="Z3756" i="1" s="1"/>
  <c r="Z3755" i="1" a="1"/>
  <c r="Z3755" i="1" s="1"/>
  <c r="Z3754" i="1" a="1"/>
  <c r="Z3754" i="1" s="1"/>
  <c r="Z3753" i="1" a="1"/>
  <c r="Z3753" i="1" s="1"/>
  <c r="Z3752" i="1" a="1"/>
  <c r="Z3752" i="1" s="1"/>
  <c r="Z3751" i="1" a="1"/>
  <c r="Z3751" i="1" s="1"/>
  <c r="Z3750" i="1" a="1"/>
  <c r="Z3750" i="1" s="1"/>
  <c r="Z3749" i="1" a="1"/>
  <c r="Z3749" i="1" s="1"/>
  <c r="Z3748" i="1" a="1"/>
  <c r="Z3748" i="1" s="1"/>
  <c r="Z3747" i="1" a="1"/>
  <c r="Z3747" i="1" s="1"/>
  <c r="Z3746" i="1" a="1"/>
  <c r="Z3746" i="1" s="1"/>
  <c r="Z3745" i="1" a="1"/>
  <c r="Z3745" i="1" s="1"/>
  <c r="Z3744" i="1" a="1"/>
  <c r="Z3744" i="1" s="1"/>
  <c r="Z3743" i="1" a="1"/>
  <c r="Z3743" i="1" s="1"/>
  <c r="Z3742" i="1" a="1"/>
  <c r="Z3742" i="1" s="1"/>
  <c r="Z3741" i="1" a="1"/>
  <c r="Z3741" i="1" s="1"/>
  <c r="Z3740" i="1" a="1"/>
  <c r="Z3740" i="1" s="1"/>
  <c r="Z3739" i="1" a="1"/>
  <c r="Z3739" i="1" s="1"/>
  <c r="Z3738" i="1" a="1"/>
  <c r="Z3738" i="1" s="1"/>
  <c r="Z3737" i="1" a="1"/>
  <c r="Z3737" i="1" s="1"/>
  <c r="Z3736" i="1" a="1"/>
  <c r="Z3736" i="1" s="1"/>
  <c r="Z3735" i="1" a="1"/>
  <c r="Z3735" i="1" s="1"/>
  <c r="Z3734" i="1" a="1"/>
  <c r="Z3734" i="1" s="1"/>
  <c r="Z3733" i="1" a="1"/>
  <c r="Z3733" i="1" s="1"/>
  <c r="Z3732" i="1" a="1"/>
  <c r="Z3732" i="1" s="1"/>
  <c r="Z3731" i="1" a="1"/>
  <c r="Z3731" i="1" s="1"/>
  <c r="Z3730" i="1" a="1"/>
  <c r="Z3730" i="1" s="1"/>
  <c r="Z3729" i="1" a="1"/>
  <c r="Z3729" i="1" s="1"/>
  <c r="Z3728" i="1" a="1"/>
  <c r="Z3728" i="1" s="1"/>
  <c r="Z3727" i="1" a="1"/>
  <c r="Z3727" i="1" s="1"/>
  <c r="Z3726" i="1" a="1"/>
  <c r="Z3726" i="1" s="1"/>
  <c r="Z3725" i="1" a="1"/>
  <c r="Z3725" i="1" s="1"/>
  <c r="Z3724" i="1" a="1"/>
  <c r="Z3724" i="1" s="1"/>
  <c r="Z3723" i="1" a="1"/>
  <c r="Z3723" i="1" s="1"/>
  <c r="Z3722" i="1" a="1"/>
  <c r="Z3722" i="1" s="1"/>
  <c r="Z3721" i="1" a="1"/>
  <c r="Z3721" i="1" s="1"/>
  <c r="Z3720" i="1" a="1"/>
  <c r="Z3720" i="1" s="1"/>
  <c r="Z3719" i="1" a="1"/>
  <c r="Z3719" i="1" s="1"/>
  <c r="Z3718" i="1" a="1"/>
  <c r="Z3718" i="1" s="1"/>
  <c r="Z3717" i="1" a="1"/>
  <c r="Z3717" i="1" s="1"/>
  <c r="Z3716" i="1" a="1"/>
  <c r="Z3716" i="1" s="1"/>
  <c r="Z3715" i="1" a="1"/>
  <c r="Z3715" i="1" s="1"/>
  <c r="Z3714" i="1" a="1"/>
  <c r="Z3714" i="1" s="1"/>
  <c r="Z3713" i="1" a="1"/>
  <c r="Z3713" i="1" s="1"/>
  <c r="Z3712" i="1" a="1"/>
  <c r="Z3712" i="1" s="1"/>
  <c r="Z3711" i="1" a="1"/>
  <c r="Z3711" i="1" s="1"/>
  <c r="Z3710" i="1" a="1"/>
  <c r="Z3710" i="1" s="1"/>
  <c r="Z3709" i="1" a="1"/>
  <c r="Z3709" i="1" s="1"/>
  <c r="Z3708" i="1" a="1"/>
  <c r="Z3708" i="1" s="1"/>
  <c r="Z3707" i="1" a="1"/>
  <c r="Z3707" i="1" s="1"/>
  <c r="Z3706" i="1" a="1"/>
  <c r="Z3706" i="1" s="1"/>
  <c r="Z3705" i="1" a="1"/>
  <c r="Z3705" i="1" s="1"/>
  <c r="Z3704" i="1" a="1"/>
  <c r="Z3704" i="1" s="1"/>
  <c r="Z3703" i="1" a="1"/>
  <c r="Z3703" i="1" s="1"/>
  <c r="Z3702" i="1" a="1"/>
  <c r="Z3702" i="1" s="1"/>
  <c r="Z3701" i="1" a="1"/>
  <c r="Z3701" i="1" s="1"/>
  <c r="Z3700" i="1" a="1"/>
  <c r="Z3700" i="1" s="1"/>
  <c r="Z3699" i="1" a="1"/>
  <c r="Z3699" i="1" s="1"/>
  <c r="Z3698" i="1" a="1"/>
  <c r="Z3698" i="1" s="1"/>
  <c r="Z3697" i="1" a="1"/>
  <c r="Z3697" i="1" s="1"/>
  <c r="Z3696" i="1" a="1"/>
  <c r="Z3696" i="1" s="1"/>
  <c r="Z3695" i="1" a="1"/>
  <c r="Z3695" i="1" s="1"/>
  <c r="Z3694" i="1" a="1"/>
  <c r="Z3694" i="1" s="1"/>
  <c r="Z3693" i="1" a="1"/>
  <c r="Z3693" i="1" s="1"/>
  <c r="Z3692" i="1" a="1"/>
  <c r="Z3692" i="1" s="1"/>
  <c r="Z3691" i="1" a="1"/>
  <c r="Z3691" i="1" s="1"/>
  <c r="Z3690" i="1" a="1"/>
  <c r="Z3690" i="1" s="1"/>
  <c r="Z3689" i="1" a="1"/>
  <c r="Z3689" i="1" s="1"/>
  <c r="Z3688" i="1" a="1"/>
  <c r="Z3688" i="1" s="1"/>
  <c r="Z3687" i="1" a="1"/>
  <c r="Z3687" i="1" s="1"/>
  <c r="Z3686" i="1" a="1"/>
  <c r="Z3686" i="1" s="1"/>
  <c r="Z3685" i="1" a="1"/>
  <c r="Z3685" i="1" s="1"/>
  <c r="Z3684" i="1" a="1"/>
  <c r="Z3684" i="1" s="1"/>
  <c r="Z3683" i="1" a="1"/>
  <c r="Z3683" i="1" s="1"/>
  <c r="Z3682" i="1" a="1"/>
  <c r="Z3682" i="1" s="1"/>
  <c r="Z3681" i="1" a="1"/>
  <c r="Z3681" i="1" s="1"/>
  <c r="Z3680" i="1" a="1"/>
  <c r="Z3680" i="1" s="1"/>
  <c r="Z3679" i="1" a="1"/>
  <c r="Z3679" i="1" s="1"/>
  <c r="Z3678" i="1" a="1"/>
  <c r="Z3678" i="1" s="1"/>
  <c r="Z3677" i="1" a="1"/>
  <c r="Z3677" i="1" s="1"/>
  <c r="Z3676" i="1" a="1"/>
  <c r="Z3676" i="1" s="1"/>
  <c r="Z3675" i="1" a="1"/>
  <c r="Z3675" i="1" s="1"/>
  <c r="Z3674" i="1" a="1"/>
  <c r="Z3674" i="1" s="1"/>
  <c r="Z3673" i="1" a="1"/>
  <c r="Z3673" i="1" s="1"/>
  <c r="Z3672" i="1" a="1"/>
  <c r="Z3672" i="1" s="1"/>
  <c r="Z3671" i="1" a="1"/>
  <c r="Z3671" i="1" s="1"/>
  <c r="Z3670" i="1" a="1"/>
  <c r="Z3670" i="1" s="1"/>
  <c r="Z3669" i="1" a="1"/>
  <c r="Z3669" i="1" s="1"/>
  <c r="Z3668" i="1" a="1"/>
  <c r="Z3668" i="1" s="1"/>
  <c r="Z3667" i="1" a="1"/>
  <c r="Z3667" i="1" s="1"/>
  <c r="Z3666" i="1" a="1"/>
  <c r="Z3666" i="1" s="1"/>
  <c r="Z3665" i="1" a="1"/>
  <c r="Z3665" i="1" s="1"/>
  <c r="Z3664" i="1" a="1"/>
  <c r="Z3664" i="1" s="1"/>
  <c r="Z3663" i="1" a="1"/>
  <c r="Z3663" i="1" s="1"/>
  <c r="Z3662" i="1" a="1"/>
  <c r="Z3662" i="1" s="1"/>
  <c r="Z3661" i="1" a="1"/>
  <c r="Z3661" i="1" s="1"/>
  <c r="Z3660" i="1" a="1"/>
  <c r="Z3660" i="1" s="1"/>
  <c r="Z3659" i="1" a="1"/>
  <c r="Z3659" i="1" s="1"/>
  <c r="Z3658" i="1" a="1"/>
  <c r="Z3658" i="1" s="1"/>
  <c r="Z3657" i="1" a="1"/>
  <c r="Z3657" i="1" s="1"/>
  <c r="Z3656" i="1" a="1"/>
  <c r="Z3656" i="1" s="1"/>
  <c r="Z3655" i="1" a="1"/>
  <c r="Z3655" i="1" s="1"/>
  <c r="Z3654" i="1" a="1"/>
  <c r="Z3654" i="1" s="1"/>
  <c r="Z3653" i="1" a="1"/>
  <c r="Z3653" i="1" s="1"/>
  <c r="Z3652" i="1" a="1"/>
  <c r="Z3652" i="1" s="1"/>
  <c r="Z3651" i="1" a="1"/>
  <c r="Z3651" i="1" s="1"/>
  <c r="Z3650" i="1" a="1"/>
  <c r="Z3650" i="1" s="1"/>
  <c r="Z3649" i="1" a="1"/>
  <c r="Z3649" i="1" s="1"/>
  <c r="Z3648" i="1" a="1"/>
  <c r="Z3648" i="1" s="1"/>
  <c r="Z3647" i="1" a="1"/>
  <c r="Z3647" i="1" s="1"/>
  <c r="Z3646" i="1" a="1"/>
  <c r="Z3646" i="1" s="1"/>
  <c r="Z3645" i="1" a="1"/>
  <c r="Z3645" i="1" s="1"/>
  <c r="Z3644" i="1" a="1"/>
  <c r="Z3644" i="1" s="1"/>
  <c r="Z3643" i="1" a="1"/>
  <c r="Z3643" i="1" s="1"/>
  <c r="Z3642" i="1" a="1"/>
  <c r="Z3642" i="1" s="1"/>
  <c r="Z3641" i="1" a="1"/>
  <c r="Z3641" i="1" s="1"/>
  <c r="Z3640" i="1" a="1"/>
  <c r="Z3640" i="1" s="1"/>
  <c r="Z3639" i="1" a="1"/>
  <c r="Z3639" i="1" s="1"/>
  <c r="Z3638" i="1" a="1"/>
  <c r="Z3638" i="1" s="1"/>
  <c r="Z3637" i="1" a="1"/>
  <c r="Z3637" i="1" s="1"/>
  <c r="Z3636" i="1" a="1"/>
  <c r="Z3636" i="1" s="1"/>
  <c r="Z3635" i="1" a="1"/>
  <c r="Z3635" i="1" s="1"/>
  <c r="Z3634" i="1" a="1"/>
  <c r="Z3634" i="1" s="1"/>
  <c r="Z3633" i="1" a="1"/>
  <c r="Z3633" i="1" s="1"/>
  <c r="Z3632" i="1" a="1"/>
  <c r="Z3632" i="1" s="1"/>
  <c r="Z3631" i="1" a="1"/>
  <c r="Z3631" i="1" s="1"/>
  <c r="Z3629" i="1" a="1"/>
  <c r="Z3629" i="1" s="1"/>
  <c r="Z3627" i="1" a="1"/>
  <c r="Z3627" i="1" s="1"/>
  <c r="Z3626" i="1" a="1"/>
  <c r="Z3626" i="1" s="1"/>
  <c r="Z3625" i="1" a="1"/>
  <c r="Z3625" i="1" s="1"/>
  <c r="Z3624" i="1" a="1"/>
  <c r="Z3624" i="1" s="1"/>
  <c r="Z3622" i="1" a="1"/>
  <c r="Z3622" i="1" s="1"/>
  <c r="Z3621" i="1" a="1"/>
  <c r="Z3621" i="1" s="1"/>
  <c r="Z3619" i="1" a="1"/>
  <c r="Z3619" i="1" s="1"/>
  <c r="Z3618" i="1" a="1"/>
  <c r="Z3618" i="1" s="1"/>
  <c r="Z3617" i="1" a="1"/>
  <c r="Z3617" i="1" s="1"/>
  <c r="Z3616" i="1" a="1"/>
  <c r="Z3616" i="1" s="1"/>
  <c r="Z3613" i="1" a="1"/>
  <c r="Z3613" i="1" s="1"/>
  <c r="Z3611" i="1" a="1"/>
  <c r="Z3611" i="1" s="1"/>
  <c r="Z3610" i="1" a="1"/>
  <c r="Z3610" i="1" s="1"/>
  <c r="Z3609" i="1" a="1"/>
  <c r="Z3609" i="1" s="1"/>
  <c r="Z3608" i="1" a="1"/>
  <c r="Z3608" i="1" s="1"/>
  <c r="Z3607" i="1" a="1"/>
  <c r="Z3607" i="1" s="1"/>
  <c r="Z3606" i="1" a="1"/>
  <c r="Z3606" i="1" s="1"/>
  <c r="Z3605" i="1" a="1"/>
  <c r="Z3605" i="1" s="1"/>
  <c r="Z3604" i="1" a="1"/>
  <c r="Z3604" i="1" s="1"/>
  <c r="Z3603" i="1" a="1"/>
  <c r="Z3603" i="1" s="1"/>
  <c r="Z3602" i="1" a="1"/>
  <c r="Z3602" i="1" s="1"/>
  <c r="Z3601" i="1" a="1"/>
  <c r="Z3601" i="1" s="1"/>
  <c r="Z3600" i="1" a="1"/>
  <c r="Z3600" i="1" s="1"/>
  <c r="Z3599" i="1" a="1"/>
  <c r="Z3599" i="1" s="1"/>
  <c r="Z3598" i="1" a="1"/>
  <c r="Z3598" i="1" s="1"/>
  <c r="Z3597" i="1" a="1"/>
  <c r="Z3597" i="1" s="1"/>
  <c r="Z3596" i="1" a="1"/>
  <c r="Z3596" i="1" s="1"/>
  <c r="Z3595" i="1" a="1"/>
  <c r="Z3595" i="1" s="1"/>
  <c r="Z3594" i="1" a="1"/>
  <c r="Z3594" i="1" s="1"/>
  <c r="Z3593" i="1" a="1"/>
  <c r="Z3593" i="1" s="1"/>
  <c r="Z3592" i="1" a="1"/>
  <c r="Z3592" i="1" s="1"/>
  <c r="Z3591" i="1" a="1"/>
  <c r="Z3591" i="1" s="1"/>
  <c r="Z3590" i="1" a="1"/>
  <c r="Z3590" i="1" s="1"/>
  <c r="Z3589" i="1" a="1"/>
  <c r="Z3589" i="1" s="1"/>
  <c r="Z3588" i="1" a="1"/>
  <c r="Z3588" i="1" s="1"/>
  <c r="Z3587" i="1" a="1"/>
  <c r="Z3587" i="1" s="1"/>
  <c r="Z3586" i="1" a="1"/>
  <c r="Z3586" i="1" s="1"/>
  <c r="Z3585" i="1" a="1"/>
  <c r="Z3585" i="1" s="1"/>
  <c r="Z3584" i="1" a="1"/>
  <c r="Z3584" i="1" s="1"/>
  <c r="Z3583" i="1" a="1"/>
  <c r="Z3583" i="1" s="1"/>
  <c r="Z3582" i="1" a="1"/>
  <c r="Z3582" i="1" s="1"/>
  <c r="Z3581" i="1" a="1"/>
  <c r="Z3581" i="1" s="1"/>
  <c r="Z3580" i="1" a="1"/>
  <c r="Z3580" i="1" s="1"/>
  <c r="Z3579" i="1" a="1"/>
  <c r="Z3579" i="1" s="1"/>
  <c r="Z3578" i="1" a="1"/>
  <c r="Z3578" i="1" s="1"/>
  <c r="Z3577" i="1" a="1"/>
  <c r="Z3577" i="1" s="1"/>
  <c r="Z3576" i="1" a="1"/>
  <c r="Z3576" i="1" s="1"/>
  <c r="Z3575" i="1" a="1"/>
  <c r="Z3575" i="1" s="1"/>
  <c r="Z3574" i="1" a="1"/>
  <c r="Z3574" i="1" s="1"/>
  <c r="Z3573" i="1" a="1"/>
  <c r="Z3573" i="1" s="1"/>
  <c r="Z3572" i="1" a="1"/>
  <c r="Z3572" i="1" s="1"/>
  <c r="Z3571" i="1" a="1"/>
  <c r="Z3571" i="1" s="1"/>
  <c r="Z3570" i="1" a="1"/>
  <c r="Z3570" i="1" s="1"/>
  <c r="Z3569" i="1" a="1"/>
  <c r="Z3569" i="1" s="1"/>
  <c r="Z3568" i="1" a="1"/>
  <c r="Z3568" i="1" s="1"/>
  <c r="Z3567" i="1" a="1"/>
  <c r="Z3567" i="1" s="1"/>
  <c r="Z3566" i="1" a="1"/>
  <c r="Z3566" i="1" s="1"/>
  <c r="Z3565" i="1" a="1"/>
  <c r="Z3565" i="1" s="1"/>
  <c r="Z3564" i="1" a="1"/>
  <c r="Z3564" i="1" s="1"/>
  <c r="Z3563" i="1" a="1"/>
  <c r="Z3563" i="1" s="1"/>
  <c r="Z3562" i="1" a="1"/>
  <c r="Z3562" i="1" s="1"/>
  <c r="Z3561" i="1" a="1"/>
  <c r="Z3561" i="1" s="1"/>
  <c r="Z3560" i="1" a="1"/>
  <c r="Z3560" i="1" s="1"/>
  <c r="Z3559" i="1" a="1"/>
  <c r="Z3559" i="1" s="1"/>
  <c r="Z3558" i="1" a="1"/>
  <c r="Z3558" i="1" s="1"/>
  <c r="Z3557" i="1" a="1"/>
  <c r="Z3557" i="1" s="1"/>
  <c r="Z3556" i="1" a="1"/>
  <c r="Z3556" i="1" s="1"/>
  <c r="Z3555" i="1" a="1"/>
  <c r="Z3555" i="1" s="1"/>
  <c r="Z3554" i="1" a="1"/>
  <c r="Z3554" i="1" s="1"/>
  <c r="Z3553" i="1" a="1"/>
  <c r="Z3553" i="1" s="1"/>
  <c r="Z3552" i="1" a="1"/>
  <c r="Z3552" i="1" s="1"/>
  <c r="Z3551" i="1" a="1"/>
  <c r="Z3551" i="1" s="1"/>
  <c r="Z3470" i="1" a="1"/>
  <c r="Z3470" i="1" s="1"/>
  <c r="Z3469" i="1" a="1"/>
  <c r="Z3469" i="1" s="1"/>
  <c r="Z3468" i="1" a="1"/>
  <c r="Z3468" i="1" s="1"/>
  <c r="Z3467" i="1" a="1"/>
  <c r="Z3467" i="1" s="1"/>
  <c r="Z3466" i="1" a="1"/>
  <c r="Z3466" i="1" s="1"/>
  <c r="Z3465" i="1" a="1"/>
  <c r="Z3465" i="1" s="1"/>
  <c r="Z3464" i="1" a="1"/>
  <c r="Z3464" i="1" s="1"/>
  <c r="Z3463" i="1" a="1"/>
  <c r="Z3463" i="1" s="1"/>
  <c r="Z3462" i="1" a="1"/>
  <c r="Z3462" i="1" s="1"/>
  <c r="Z3461" i="1" a="1"/>
  <c r="Z3461" i="1" s="1"/>
  <c r="Z3460" i="1" a="1"/>
  <c r="Z3460" i="1" s="1"/>
  <c r="Z3459" i="1" a="1"/>
  <c r="Z3459" i="1" s="1"/>
  <c r="Z3458" i="1" a="1"/>
  <c r="Z3458" i="1" s="1"/>
  <c r="Z3457" i="1" a="1"/>
  <c r="Z3457" i="1" s="1"/>
  <c r="Z3456" i="1" a="1"/>
  <c r="Z3456" i="1" s="1"/>
  <c r="Z3455" i="1" a="1"/>
  <c r="Z3455" i="1" s="1"/>
  <c r="Z3454" i="1" a="1"/>
  <c r="Z3454" i="1" s="1"/>
  <c r="Z3453" i="1" a="1"/>
  <c r="Z3453" i="1" s="1"/>
  <c r="Z3452" i="1" a="1"/>
  <c r="Z3452" i="1" s="1"/>
  <c r="Z3451" i="1" a="1"/>
  <c r="Z3451" i="1" s="1"/>
  <c r="Z3450" i="1" a="1"/>
  <c r="Z3450" i="1" s="1"/>
  <c r="Z3449" i="1" a="1"/>
  <c r="Z3449" i="1" s="1"/>
  <c r="Z3448" i="1" a="1"/>
  <c r="Z3448" i="1" s="1"/>
  <c r="Z3447" i="1" a="1"/>
  <c r="Z3447" i="1" s="1"/>
  <c r="Z3446" i="1" a="1"/>
  <c r="Z3446" i="1" s="1"/>
  <c r="Z3445" i="1" a="1"/>
  <c r="Z3445" i="1" s="1"/>
  <c r="Z3444" i="1" a="1"/>
  <c r="Z3444" i="1" s="1"/>
  <c r="Z3443" i="1" a="1"/>
  <c r="Z3443" i="1" s="1"/>
  <c r="Z3442" i="1" a="1"/>
  <c r="Z3442" i="1" s="1"/>
  <c r="Z3441" i="1" a="1"/>
  <c r="Z3441" i="1" s="1"/>
  <c r="Z3440" i="1" a="1"/>
  <c r="Z3440" i="1" s="1"/>
  <c r="Z3439" i="1" a="1"/>
  <c r="Z3439" i="1" s="1"/>
  <c r="Z3438" i="1" a="1"/>
  <c r="Z3438" i="1" s="1"/>
  <c r="Z3437" i="1" a="1"/>
  <c r="Z3437" i="1" s="1"/>
  <c r="Z3436" i="1" a="1"/>
  <c r="Z3436" i="1" s="1"/>
  <c r="Z3435" i="1" a="1"/>
  <c r="Z3435" i="1" s="1"/>
  <c r="Z3434" i="1" a="1"/>
  <c r="Z3434" i="1" s="1"/>
  <c r="Z3433" i="1" a="1"/>
  <c r="Z3433" i="1" s="1"/>
  <c r="Z3432" i="1" a="1"/>
  <c r="Z3432" i="1" s="1"/>
  <c r="Z3431" i="1" a="1"/>
  <c r="Z3431" i="1" s="1"/>
  <c r="Z3430" i="1" a="1"/>
  <c r="Z3430" i="1" s="1"/>
  <c r="Z3429" i="1" a="1"/>
  <c r="Z3429" i="1" s="1"/>
  <c r="Z3428" i="1" a="1"/>
  <c r="Z3428" i="1" s="1"/>
  <c r="Z3427" i="1" a="1"/>
  <c r="Z3427" i="1" s="1"/>
  <c r="Z3426" i="1" a="1"/>
  <c r="Z3426" i="1" s="1"/>
  <c r="Z3425" i="1" a="1"/>
  <c r="Z3425" i="1" s="1"/>
  <c r="Z3424" i="1" a="1"/>
  <c r="Z3424" i="1" s="1"/>
  <c r="Z3423" i="1" a="1"/>
  <c r="Z3423" i="1" s="1"/>
  <c r="Z3422" i="1" a="1"/>
  <c r="Z3422" i="1" s="1"/>
  <c r="Z3421" i="1" a="1"/>
  <c r="Z3421" i="1" s="1"/>
  <c r="Z3420" i="1" a="1"/>
  <c r="Z3420" i="1" s="1"/>
  <c r="Z3419" i="1" a="1"/>
  <c r="Z3419" i="1" s="1"/>
  <c r="Z3418" i="1" a="1"/>
  <c r="Z3418" i="1" s="1"/>
  <c r="Z3417" i="1" a="1"/>
  <c r="Z3417" i="1" s="1"/>
  <c r="Z3416" i="1" a="1"/>
  <c r="Z3416" i="1" s="1"/>
  <c r="Z3415" i="1" a="1"/>
  <c r="Z3415" i="1" s="1"/>
  <c r="Z3414" i="1" a="1"/>
  <c r="Z3414" i="1" s="1"/>
  <c r="Z3413" i="1" a="1"/>
  <c r="Z3413" i="1" s="1"/>
  <c r="Z3412" i="1" a="1"/>
  <c r="Z3412" i="1" s="1"/>
  <c r="Z3411" i="1" a="1"/>
  <c r="Z3411" i="1" s="1"/>
  <c r="Z3410" i="1" a="1"/>
  <c r="Z3410" i="1" s="1"/>
  <c r="Z3409" i="1" a="1"/>
  <c r="Z3409" i="1" s="1"/>
  <c r="Z3408" i="1" a="1"/>
  <c r="Z3408" i="1" s="1"/>
  <c r="Z3407" i="1" a="1"/>
  <c r="Z3407" i="1" s="1"/>
  <c r="Z3406" i="1" a="1"/>
  <c r="Z3406" i="1" s="1"/>
  <c r="Z3405" i="1" a="1"/>
  <c r="Z3405" i="1" s="1"/>
  <c r="Z3404" i="1" a="1"/>
  <c r="Z3404" i="1" s="1"/>
  <c r="Z3403" i="1" a="1"/>
  <c r="Z3403" i="1" s="1"/>
  <c r="Z3402" i="1" a="1"/>
  <c r="Z3402" i="1" s="1"/>
  <c r="Z3401" i="1" a="1"/>
  <c r="Z3401" i="1" s="1"/>
  <c r="Z3400" i="1" a="1"/>
  <c r="Z3400" i="1" s="1"/>
  <c r="Z3399" i="1" a="1"/>
  <c r="Z3399" i="1" s="1"/>
  <c r="Z3398" i="1" a="1"/>
  <c r="Z3398" i="1" s="1"/>
  <c r="Z3397" i="1" a="1"/>
  <c r="Z3397" i="1" s="1"/>
  <c r="Z3396" i="1" a="1"/>
  <c r="Z3396" i="1" s="1"/>
  <c r="Z3395" i="1" a="1"/>
  <c r="Z3395" i="1" s="1"/>
  <c r="Z3394" i="1" a="1"/>
  <c r="Z3394" i="1" s="1"/>
  <c r="Z3393" i="1" a="1"/>
  <c r="Z3393" i="1" s="1"/>
  <c r="Z3392" i="1" a="1"/>
  <c r="Z3392" i="1" s="1"/>
  <c r="Z3391" i="1" a="1"/>
  <c r="Z3391" i="1" s="1"/>
  <c r="Z3390" i="1" a="1"/>
  <c r="Z3390" i="1" s="1"/>
  <c r="Z3389" i="1" a="1"/>
  <c r="Z3389" i="1" s="1"/>
  <c r="Z3388" i="1" a="1"/>
  <c r="Z3388" i="1" s="1"/>
  <c r="Z3387" i="1" a="1"/>
  <c r="Z3387" i="1" s="1"/>
  <c r="Z3386" i="1" a="1"/>
  <c r="Z3386" i="1" s="1"/>
  <c r="Z3385" i="1" a="1"/>
  <c r="Z3385" i="1" s="1"/>
  <c r="Z3384" i="1" a="1"/>
  <c r="Z3384" i="1" s="1"/>
  <c r="Z3383" i="1" a="1"/>
  <c r="Z3383" i="1" s="1"/>
  <c r="Z3382" i="1" a="1"/>
  <c r="Z3382" i="1" s="1"/>
  <c r="Z3381" i="1" a="1"/>
  <c r="Z3381" i="1" s="1"/>
  <c r="Z3380" i="1" a="1"/>
  <c r="Z3380" i="1" s="1"/>
  <c r="Z3379" i="1" a="1"/>
  <c r="Z3379" i="1" s="1"/>
  <c r="Z3378" i="1" a="1"/>
  <c r="Z3378" i="1" s="1"/>
  <c r="Z3377" i="1" a="1"/>
  <c r="Z3377" i="1" s="1"/>
  <c r="Z3376" i="1" a="1"/>
  <c r="Z3376" i="1" s="1"/>
  <c r="Z3375" i="1" a="1"/>
  <c r="Z3375" i="1" s="1"/>
  <c r="Z3374" i="1" a="1"/>
  <c r="Z3374" i="1" s="1"/>
  <c r="Z3373" i="1" a="1"/>
  <c r="Z3373" i="1" s="1"/>
  <c r="Z3372" i="1" a="1"/>
  <c r="Z3372" i="1" s="1"/>
  <c r="Z3371" i="1" a="1"/>
  <c r="Z3371" i="1" s="1"/>
  <c r="Z3370" i="1" a="1"/>
  <c r="Z3370" i="1" s="1"/>
  <c r="Z3369" i="1" a="1"/>
  <c r="Z3369" i="1" s="1"/>
  <c r="Z3368" i="1" a="1"/>
  <c r="Z3368" i="1" s="1"/>
  <c r="Z3367" i="1" a="1"/>
  <c r="Z3367" i="1" s="1"/>
  <c r="Z3366" i="1" a="1"/>
  <c r="Z3366" i="1" s="1"/>
  <c r="Z3365" i="1" a="1"/>
  <c r="Z3365" i="1" s="1"/>
  <c r="Z3364" i="1" a="1"/>
  <c r="Z3364" i="1" s="1"/>
  <c r="Z3363" i="1" a="1"/>
  <c r="Z3363" i="1" s="1"/>
  <c r="Z3362" i="1" a="1"/>
  <c r="Z3362" i="1" s="1"/>
  <c r="Z3361" i="1" a="1"/>
  <c r="Z3361" i="1" s="1"/>
  <c r="Z3360" i="1" a="1"/>
  <c r="Z3360" i="1" s="1"/>
  <c r="Z3359" i="1" a="1"/>
  <c r="Z3359" i="1" s="1"/>
  <c r="Z3358" i="1" a="1"/>
  <c r="Z3358" i="1" s="1"/>
  <c r="Z3357" i="1" a="1"/>
  <c r="Z3357" i="1" s="1"/>
  <c r="Z3356" i="1" a="1"/>
  <c r="Z3356" i="1" s="1"/>
  <c r="Z3355" i="1" a="1"/>
  <c r="Z3355" i="1" s="1"/>
  <c r="Z3354" i="1" a="1"/>
  <c r="Z3354" i="1" s="1"/>
  <c r="Z3353" i="1" a="1"/>
  <c r="Z3353" i="1" s="1"/>
  <c r="Z3352" i="1" a="1"/>
  <c r="Z3352" i="1" s="1"/>
  <c r="Z3351" i="1" a="1"/>
  <c r="Z3351" i="1" s="1"/>
  <c r="Z3350" i="1" a="1"/>
  <c r="Z3350" i="1" s="1"/>
  <c r="Z3349" i="1" a="1"/>
  <c r="Z3349" i="1" s="1"/>
  <c r="Z3348" i="1" a="1"/>
  <c r="Z3348" i="1" s="1"/>
  <c r="Z3347" i="1" a="1"/>
  <c r="Z3347" i="1" s="1"/>
  <c r="Z3346" i="1" a="1"/>
  <c r="Z3346" i="1" s="1"/>
  <c r="Z3345" i="1" a="1"/>
  <c r="Z3345" i="1" s="1"/>
  <c r="Z3344" i="1" a="1"/>
  <c r="Z3344" i="1" s="1"/>
  <c r="Z3343" i="1" a="1"/>
  <c r="Z3343" i="1" s="1"/>
  <c r="Z3342" i="1" a="1"/>
  <c r="Z3342" i="1" s="1"/>
  <c r="Z3341" i="1" a="1"/>
  <c r="Z3341" i="1" s="1"/>
  <c r="Z3340" i="1" a="1"/>
  <c r="Z3340" i="1" s="1"/>
  <c r="Z3339" i="1" a="1"/>
  <c r="Z3339" i="1" s="1"/>
  <c r="Z3338" i="1" a="1"/>
  <c r="Z3338" i="1" s="1"/>
  <c r="Z3337" i="1" a="1"/>
  <c r="Z3337" i="1" s="1"/>
  <c r="Z3336" i="1" a="1"/>
  <c r="Z3336" i="1" s="1"/>
  <c r="Z3335" i="1" a="1"/>
  <c r="Z3335" i="1" s="1"/>
  <c r="Z3334" i="1" a="1"/>
  <c r="Z3334" i="1" s="1"/>
  <c r="Z3333" i="1" a="1"/>
  <c r="Z3333" i="1" s="1"/>
  <c r="Z3332" i="1" a="1"/>
  <c r="Z3332" i="1" s="1"/>
  <c r="Z3331" i="1" a="1"/>
  <c r="Z3331" i="1" s="1"/>
  <c r="Z3330" i="1" a="1"/>
  <c r="Z3330" i="1" s="1"/>
  <c r="Z3329" i="1" a="1"/>
  <c r="Z3329" i="1" s="1"/>
  <c r="Z3328" i="1" a="1"/>
  <c r="Z3328" i="1" s="1"/>
  <c r="Z3327" i="1" a="1"/>
  <c r="Z3327" i="1" s="1"/>
  <c r="Z3326" i="1" a="1"/>
  <c r="Z3326" i="1" s="1"/>
  <c r="Z3325" i="1" a="1"/>
  <c r="Z3325" i="1" s="1"/>
  <c r="Z3324" i="1" a="1"/>
  <c r="Z3324" i="1" s="1"/>
  <c r="Z3323" i="1" a="1"/>
  <c r="Z3323" i="1" s="1"/>
  <c r="Z3322" i="1" a="1"/>
  <c r="Z3322" i="1" s="1"/>
  <c r="Z3321" i="1" a="1"/>
  <c r="Z3321" i="1" s="1"/>
  <c r="Z3239" i="1" a="1"/>
  <c r="Z3239" i="1" s="1"/>
  <c r="Z3237" i="1" a="1"/>
  <c r="Z3237" i="1" s="1"/>
  <c r="Z3236" i="1" a="1"/>
  <c r="Z3236" i="1" s="1"/>
  <c r="Z3235" i="1" a="1"/>
  <c r="Z3235" i="1" s="1"/>
  <c r="Z3234" i="1" a="1"/>
  <c r="Z3234" i="1" s="1"/>
  <c r="Z3232" i="1" a="1"/>
  <c r="Z3232" i="1" s="1"/>
  <c r="Z3231" i="1" a="1"/>
  <c r="Z3231" i="1" s="1"/>
  <c r="Z3229" i="1" a="1"/>
  <c r="Z3229" i="1" s="1"/>
  <c r="Z3228" i="1" a="1"/>
  <c r="Z3228" i="1" s="1"/>
  <c r="Z3227" i="1" a="1"/>
  <c r="Z3227" i="1" s="1"/>
  <c r="Z3226" i="1" a="1"/>
  <c r="Z3226" i="1" s="1"/>
  <c r="Z3223" i="1" a="1"/>
  <c r="Z3223" i="1" s="1"/>
  <c r="Z3221" i="1" a="1"/>
  <c r="Z3221" i="1" s="1"/>
  <c r="Z3220" i="1" a="1"/>
  <c r="Z3220" i="1" s="1"/>
  <c r="Z3219" i="1" a="1"/>
  <c r="Z3219" i="1" s="1"/>
  <c r="Z3218" i="1" a="1"/>
  <c r="Z3218" i="1" s="1"/>
  <c r="Z3217" i="1" a="1"/>
  <c r="Z3217" i="1" s="1"/>
  <c r="Z3216" i="1" a="1"/>
  <c r="Z3216" i="1" s="1"/>
  <c r="Z3215" i="1" a="1"/>
  <c r="Z3215" i="1" s="1"/>
  <c r="Z3214" i="1" a="1"/>
  <c r="Z3214" i="1" s="1"/>
  <c r="Z3213" i="1" a="1"/>
  <c r="Z3213" i="1" s="1"/>
  <c r="Z3212" i="1" a="1"/>
  <c r="Z3212" i="1" s="1"/>
  <c r="Z3211" i="1" a="1"/>
  <c r="Z3211" i="1" s="1"/>
  <c r="Z3210" i="1" a="1"/>
  <c r="Z3210" i="1" s="1"/>
  <c r="Z3209" i="1" a="1"/>
  <c r="Z3209" i="1" s="1"/>
  <c r="Z3208" i="1" a="1"/>
  <c r="Z3208" i="1" s="1"/>
  <c r="Z3207" i="1" a="1"/>
  <c r="Z3207" i="1" s="1"/>
  <c r="Z3206" i="1" a="1"/>
  <c r="Z3206" i="1" s="1"/>
  <c r="Z3205" i="1" a="1"/>
  <c r="Z3205" i="1" s="1"/>
  <c r="Z3204" i="1" a="1"/>
  <c r="Z3204" i="1" s="1"/>
  <c r="Z3203" i="1" a="1"/>
  <c r="Z3203" i="1" s="1"/>
  <c r="Z3202" i="1" a="1"/>
  <c r="Z3202" i="1" s="1"/>
  <c r="Z3201" i="1" a="1"/>
  <c r="Z3201" i="1" s="1"/>
  <c r="Z3200" i="1" a="1"/>
  <c r="Z3200" i="1" s="1"/>
  <c r="Z3199" i="1" a="1"/>
  <c r="Z3199" i="1" s="1"/>
  <c r="Z3198" i="1" a="1"/>
  <c r="Z3198" i="1" s="1"/>
  <c r="Z3197" i="1" a="1"/>
  <c r="Z3197" i="1" s="1"/>
  <c r="Z3196" i="1" a="1"/>
  <c r="Z3196" i="1" s="1"/>
  <c r="Z3195" i="1" a="1"/>
  <c r="Z3195" i="1" s="1"/>
  <c r="Z3194" i="1" a="1"/>
  <c r="Z3194" i="1" s="1"/>
  <c r="Z3193" i="1" a="1"/>
  <c r="Z3193" i="1" s="1"/>
  <c r="Z3192" i="1" a="1"/>
  <c r="Z3192" i="1" s="1"/>
  <c r="Z3191" i="1" a="1"/>
  <c r="Z3191" i="1" s="1"/>
  <c r="Z3190" i="1" a="1"/>
  <c r="Z3190" i="1" s="1"/>
  <c r="Z3189" i="1" a="1"/>
  <c r="Z3189" i="1" s="1"/>
  <c r="Z3188" i="1" a="1"/>
  <c r="Z3188" i="1" s="1"/>
  <c r="Z3187" i="1" a="1"/>
  <c r="Z3187" i="1" s="1"/>
  <c r="Z3186" i="1" a="1"/>
  <c r="Z3186" i="1" s="1"/>
  <c r="Z3185" i="1" a="1"/>
  <c r="Z3185" i="1" s="1"/>
  <c r="Z3184" i="1" a="1"/>
  <c r="Z3184" i="1" s="1"/>
  <c r="Z3183" i="1" a="1"/>
  <c r="Z3183" i="1" s="1"/>
  <c r="Z3182" i="1" a="1"/>
  <c r="Z3182" i="1" s="1"/>
  <c r="Z3181" i="1" a="1"/>
  <c r="Z3181" i="1" s="1"/>
  <c r="Z3180" i="1" a="1"/>
  <c r="Z3180" i="1" s="1"/>
  <c r="Z3179" i="1" a="1"/>
  <c r="Z3179" i="1" s="1"/>
  <c r="Z3178" i="1" a="1"/>
  <c r="Z3178" i="1" s="1"/>
  <c r="Z3177" i="1" a="1"/>
  <c r="Z3177" i="1" s="1"/>
  <c r="Z3176" i="1" a="1"/>
  <c r="Z3176" i="1" s="1"/>
  <c r="Z3175" i="1" a="1"/>
  <c r="Z3175" i="1" s="1"/>
  <c r="Z3174" i="1" a="1"/>
  <c r="Z3174" i="1" s="1"/>
  <c r="Z3173" i="1" a="1"/>
  <c r="Z3173" i="1" s="1"/>
  <c r="Z3172" i="1" a="1"/>
  <c r="Z3172" i="1" s="1"/>
  <c r="Z3171" i="1" a="1"/>
  <c r="Z3171" i="1" s="1"/>
  <c r="Z3170" i="1" a="1"/>
  <c r="Z3170" i="1" s="1"/>
  <c r="Z3169" i="1" a="1"/>
  <c r="Z3169" i="1" s="1"/>
  <c r="Z3168" i="1" a="1"/>
  <c r="Z3168" i="1" s="1"/>
  <c r="Z3167" i="1" a="1"/>
  <c r="Z3167" i="1" s="1"/>
  <c r="Z3166" i="1" a="1"/>
  <c r="Z3166" i="1" s="1"/>
  <c r="Z3165" i="1" a="1"/>
  <c r="Z3165" i="1" s="1"/>
  <c r="Z3164" i="1" a="1"/>
  <c r="Z3164" i="1" s="1"/>
  <c r="Z3163" i="1" a="1"/>
  <c r="Z3163" i="1" s="1"/>
  <c r="Z3162" i="1" a="1"/>
  <c r="Z3162" i="1" s="1"/>
  <c r="Z3161" i="1" a="1"/>
  <c r="Z3161" i="1" s="1"/>
  <c r="Z3160" i="1" a="1"/>
  <c r="Z3160" i="1" s="1"/>
  <c r="Z3159" i="1" a="1"/>
  <c r="Z3159" i="1" s="1"/>
  <c r="Z3158" i="1" a="1"/>
  <c r="Z3158" i="1" s="1"/>
  <c r="Z3157" i="1" a="1"/>
  <c r="Z3157" i="1" s="1"/>
  <c r="Z3156" i="1" a="1"/>
  <c r="Z3156" i="1" s="1"/>
  <c r="Z3155" i="1" a="1"/>
  <c r="Z3155" i="1" s="1"/>
  <c r="Z3154" i="1" a="1"/>
  <c r="Z3154" i="1" s="1"/>
  <c r="Z3153" i="1" a="1"/>
  <c r="Z3153" i="1" s="1"/>
  <c r="Z3152" i="1" a="1"/>
  <c r="Z3152" i="1" s="1"/>
  <c r="Z3151" i="1" a="1"/>
  <c r="Z3151" i="1" s="1"/>
  <c r="Z3150" i="1" a="1"/>
  <c r="Z3150" i="1" s="1"/>
  <c r="Z3149" i="1" a="1"/>
  <c r="Z3149" i="1" s="1"/>
  <c r="Z3148" i="1" a="1"/>
  <c r="Z3148" i="1" s="1"/>
  <c r="Z3147" i="1" a="1"/>
  <c r="Z3147" i="1" s="1"/>
  <c r="Z3146" i="1" a="1"/>
  <c r="Z3146" i="1" s="1"/>
  <c r="Z3145" i="1" a="1"/>
  <c r="Z3145" i="1" s="1"/>
  <c r="Z3144" i="1" a="1"/>
  <c r="Z3144" i="1" s="1"/>
  <c r="Z3143" i="1" a="1"/>
  <c r="Z3143" i="1" s="1"/>
  <c r="Z3142" i="1" a="1"/>
  <c r="Z3142" i="1" s="1"/>
  <c r="Z3141" i="1" a="1"/>
  <c r="Z3141" i="1" s="1"/>
  <c r="Z3140" i="1" a="1"/>
  <c r="Z3140" i="1" s="1"/>
  <c r="Z3139" i="1" a="1"/>
  <c r="Z3139" i="1" s="1"/>
  <c r="Z3138" i="1" a="1"/>
  <c r="Z3138" i="1" s="1"/>
  <c r="Z3137" i="1" a="1"/>
  <c r="Z3137" i="1" s="1"/>
  <c r="Z3136" i="1" a="1"/>
  <c r="Z3136" i="1" s="1"/>
  <c r="Z3135" i="1" a="1"/>
  <c r="Z3135" i="1" s="1"/>
  <c r="Z3134" i="1" a="1"/>
  <c r="Z3134" i="1" s="1"/>
  <c r="Z3133" i="1" a="1"/>
  <c r="Z3133" i="1" s="1"/>
  <c r="Z3132" i="1" a="1"/>
  <c r="Z3132" i="1" s="1"/>
  <c r="Z3131" i="1" a="1"/>
  <c r="Z3131" i="1" s="1"/>
  <c r="Z3130" i="1" a="1"/>
  <c r="Z3130" i="1" s="1"/>
  <c r="Z3129" i="1" a="1"/>
  <c r="Z3129" i="1" s="1"/>
  <c r="Z3128" i="1" a="1"/>
  <c r="Z3128" i="1" s="1"/>
  <c r="Z3127" i="1" a="1"/>
  <c r="Z3127" i="1" s="1"/>
  <c r="Z3126" i="1" a="1"/>
  <c r="Z3126" i="1" s="1"/>
  <c r="Z3125" i="1" a="1"/>
  <c r="Z3125" i="1" s="1"/>
  <c r="Z3124" i="1" a="1"/>
  <c r="Z3124" i="1" s="1"/>
  <c r="Z3123" i="1" a="1"/>
  <c r="Z3123" i="1" s="1"/>
  <c r="Z3122" i="1" a="1"/>
  <c r="Z3122" i="1" s="1"/>
  <c r="Z3121" i="1" a="1"/>
  <c r="Z3121" i="1" s="1"/>
  <c r="Z3120" i="1" a="1"/>
  <c r="Z3120" i="1" s="1"/>
  <c r="Z3119" i="1" a="1"/>
  <c r="Z3119" i="1" s="1"/>
  <c r="Z3118" i="1" a="1"/>
  <c r="Z3118" i="1" s="1"/>
  <c r="Z3117" i="1" a="1"/>
  <c r="Z3117" i="1" s="1"/>
  <c r="Z3116" i="1" a="1"/>
  <c r="Z3116" i="1" s="1"/>
  <c r="Z3115" i="1" a="1"/>
  <c r="Z3115" i="1" s="1"/>
  <c r="Z3114" i="1" a="1"/>
  <c r="Z3114" i="1" s="1"/>
  <c r="Z3113" i="1" a="1"/>
  <c r="Z3113" i="1" s="1"/>
  <c r="Z3112" i="1" a="1"/>
  <c r="Z3112" i="1" s="1"/>
  <c r="Z3111" i="1" a="1"/>
  <c r="Z3111" i="1" s="1"/>
  <c r="Z3110" i="1" a="1"/>
  <c r="Z3110" i="1" s="1"/>
  <c r="Z3109" i="1" a="1"/>
  <c r="Z3109" i="1" s="1"/>
  <c r="Z3108" i="1" a="1"/>
  <c r="Z3108" i="1" s="1"/>
  <c r="Z3107" i="1" a="1"/>
  <c r="Z3107" i="1" s="1"/>
  <c r="Z3106" i="1" a="1"/>
  <c r="Z3106" i="1" s="1"/>
  <c r="Z3105" i="1" a="1"/>
  <c r="Z3105" i="1" s="1"/>
  <c r="Z3104" i="1" a="1"/>
  <c r="Z3104" i="1" s="1"/>
  <c r="Z3103" i="1" a="1"/>
  <c r="Z3103" i="1" s="1"/>
  <c r="Z3102" i="1" a="1"/>
  <c r="Z3102" i="1" s="1"/>
  <c r="Z3101" i="1" a="1"/>
  <c r="Z3101" i="1" s="1"/>
  <c r="Z3100" i="1" a="1"/>
  <c r="Z3100" i="1" s="1"/>
  <c r="Z3099" i="1" a="1"/>
  <c r="Z3099" i="1" s="1"/>
  <c r="Z3098" i="1" a="1"/>
  <c r="Z3098" i="1" s="1"/>
  <c r="Z3097" i="1" a="1"/>
  <c r="Z3097" i="1" s="1"/>
  <c r="Z3096" i="1" a="1"/>
  <c r="Z3096" i="1" s="1"/>
  <c r="Z3095" i="1" a="1"/>
  <c r="Z3095" i="1" s="1"/>
  <c r="Z3094" i="1" a="1"/>
  <c r="Z3094" i="1" s="1"/>
  <c r="Z3092" i="1" a="1"/>
  <c r="Z3092" i="1" s="1"/>
  <c r="Z3091" i="1" a="1"/>
  <c r="Z3091" i="1" s="1"/>
  <c r="Z3090" i="1" a="1"/>
  <c r="Z3090" i="1" s="1"/>
  <c r="Z3089" i="1" a="1"/>
  <c r="Z3089" i="1" s="1"/>
  <c r="Z3087" i="1" a="1"/>
  <c r="Z3087" i="1" s="1"/>
  <c r="Z3085" i="1" a="1"/>
  <c r="Z3085" i="1" s="1"/>
  <c r="Z3084" i="1" a="1"/>
  <c r="Z3084" i="1" s="1"/>
  <c r="Z3082" i="1" a="1"/>
  <c r="Z3082" i="1" s="1"/>
  <c r="Z3081" i="1" a="1"/>
  <c r="Z3081" i="1" s="1"/>
  <c r="Z3079" i="1" a="1"/>
  <c r="Z3079" i="1" s="1"/>
  <c r="Z3078" i="1" a="1"/>
  <c r="Z3078" i="1" s="1"/>
  <c r="Z3077" i="1" a="1"/>
  <c r="Z3077" i="1" s="1"/>
  <c r="Z3076" i="1" a="1"/>
  <c r="Z3076" i="1" s="1"/>
  <c r="Z3074" i="1" a="1"/>
  <c r="Z3074" i="1" s="1"/>
  <c r="Z3073" i="1" a="1"/>
  <c r="Z3073" i="1" s="1"/>
  <c r="Z3072" i="1" a="1"/>
  <c r="Z3072" i="1" s="1"/>
  <c r="Z3071" i="1" a="1"/>
  <c r="Z3071" i="1" s="1"/>
  <c r="Z3069" i="1" a="1"/>
  <c r="Z3069" i="1" s="1"/>
  <c r="Z3068" i="1" a="1"/>
  <c r="Z3068" i="1" s="1"/>
  <c r="Z3062" i="1" a="1"/>
  <c r="Z3062" i="1" s="1"/>
  <c r="Z3061" i="1" a="1"/>
  <c r="Z3061" i="1" s="1"/>
  <c r="Z3059" i="1" a="1"/>
  <c r="Z3059" i="1" s="1"/>
  <c r="Z3057" i="1" a="1"/>
  <c r="Z3057" i="1" s="1"/>
  <c r="Z3056" i="1" a="1"/>
  <c r="Z3056" i="1" s="1"/>
  <c r="Z3055" i="1" a="1"/>
  <c r="Z3055" i="1" s="1"/>
  <c r="Z3054" i="1" a="1"/>
  <c r="Z3054" i="1" s="1"/>
  <c r="Z3053" i="1" a="1"/>
  <c r="Z3053" i="1" s="1"/>
  <c r="Z3051" i="1" a="1"/>
  <c r="Z3051" i="1" s="1"/>
  <c r="Z3049" i="1" a="1"/>
  <c r="Z3049" i="1" s="1"/>
  <c r="Z3048" i="1" a="1"/>
  <c r="Z3048" i="1" s="1"/>
  <c r="Z3047" i="1" a="1"/>
  <c r="Z3047" i="1" s="1"/>
  <c r="Z3046" i="1" a="1"/>
  <c r="Z3046" i="1" s="1"/>
  <c r="Z3045" i="1" a="1"/>
  <c r="Z3045" i="1" s="1"/>
  <c r="Z3044" i="1" a="1"/>
  <c r="Z3044" i="1" s="1"/>
  <c r="Z3043" i="1" a="1"/>
  <c r="Z3043" i="1" s="1"/>
  <c r="Z3041" i="1" a="1"/>
  <c r="Z3041" i="1" s="1"/>
  <c r="Z3040" i="1" a="1"/>
  <c r="Z3040" i="1" s="1"/>
  <c r="Z3039" i="1" a="1"/>
  <c r="Z3039" i="1" s="1"/>
  <c r="Z3038" i="1" a="1"/>
  <c r="Z3038" i="1" s="1"/>
  <c r="Z3037" i="1" a="1"/>
  <c r="Z3037" i="1" s="1"/>
  <c r="Z3036" i="1" a="1"/>
  <c r="Z3036" i="1" s="1"/>
  <c r="Z3035" i="1" a="1"/>
  <c r="Z3035" i="1" s="1"/>
  <c r="Z3034" i="1" a="1"/>
  <c r="Z3034" i="1" s="1"/>
  <c r="Z3033" i="1" a="1"/>
  <c r="Z3033" i="1" s="1"/>
  <c r="Z3029" i="1" a="1"/>
  <c r="Z3029" i="1" s="1"/>
  <c r="Z3028" i="1" a="1"/>
  <c r="Z3028" i="1" s="1"/>
  <c r="Z3027" i="1" a="1"/>
  <c r="Z3027" i="1" s="1"/>
  <c r="Z3026" i="1" a="1"/>
  <c r="Z3026" i="1" s="1"/>
  <c r="Z3025" i="1" a="1"/>
  <c r="Z3025" i="1" s="1"/>
  <c r="Z3024" i="1" a="1"/>
  <c r="Z3024" i="1" s="1"/>
  <c r="Z3023" i="1" a="1"/>
  <c r="Z3023" i="1" s="1"/>
  <c r="Z3022" i="1" a="1"/>
  <c r="Z3022" i="1" s="1"/>
  <c r="Z3021" i="1" a="1"/>
  <c r="Z3021" i="1" s="1"/>
  <c r="Z3020" i="1" a="1"/>
  <c r="Z3020" i="1" s="1"/>
  <c r="Z3019" i="1" a="1"/>
  <c r="Z3019" i="1" s="1"/>
  <c r="Z3018" i="1" a="1"/>
  <c r="Z3018" i="1" s="1"/>
  <c r="Z3017" i="1" a="1"/>
  <c r="Z3017" i="1" s="1"/>
  <c r="Z3016" i="1" a="1"/>
  <c r="Z3016" i="1" s="1"/>
  <c r="Z3015" i="1" a="1"/>
  <c r="Z3015" i="1" s="1"/>
  <c r="Z3014" i="1" a="1"/>
  <c r="Z3014" i="1" s="1"/>
  <c r="Z3013" i="1" a="1"/>
  <c r="Z3013" i="1" s="1"/>
  <c r="Z3012" i="1" a="1"/>
  <c r="Z3012" i="1" s="1"/>
  <c r="Z3011" i="1" a="1"/>
  <c r="Z3011" i="1" s="1"/>
  <c r="Z3010" i="1" a="1"/>
  <c r="Z3010" i="1" s="1"/>
  <c r="Z3009" i="1" a="1"/>
  <c r="Z3009" i="1" s="1"/>
  <c r="Z3008" i="1" a="1"/>
  <c r="Z3008" i="1" s="1"/>
  <c r="Z3007" i="1" a="1"/>
  <c r="Z3007" i="1" s="1"/>
  <c r="Z3006" i="1" a="1"/>
  <c r="Z3006" i="1" s="1"/>
  <c r="Z3005" i="1" a="1"/>
  <c r="Z3005" i="1" s="1"/>
  <c r="Z3004" i="1" a="1"/>
  <c r="Z3004" i="1" s="1"/>
  <c r="Z3003" i="1" a="1"/>
  <c r="Z3003" i="1" s="1"/>
  <c r="Z3002" i="1" a="1"/>
  <c r="Z3002" i="1" s="1"/>
  <c r="Z3001" i="1" a="1"/>
  <c r="Z3001" i="1" s="1"/>
  <c r="Z3000" i="1" a="1"/>
  <c r="Z3000" i="1" s="1"/>
  <c r="Z2999" i="1" a="1"/>
  <c r="Z2999" i="1" s="1"/>
  <c r="Z2998" i="1" a="1"/>
  <c r="Z2998" i="1" s="1"/>
  <c r="Z2997" i="1" a="1"/>
  <c r="Z2997" i="1" s="1"/>
  <c r="Z2996" i="1" a="1"/>
  <c r="Z2996" i="1" s="1"/>
  <c r="Z2995" i="1" a="1"/>
  <c r="Z2995" i="1" s="1"/>
  <c r="Z2994" i="1" a="1"/>
  <c r="Z2994" i="1" s="1"/>
  <c r="Z2993" i="1" a="1"/>
  <c r="Z2993" i="1" s="1"/>
  <c r="Z2991" i="1" a="1"/>
  <c r="Z2991" i="1" s="1"/>
  <c r="Z2990" i="1" a="1"/>
  <c r="Z2990" i="1" s="1"/>
  <c r="Z2989" i="1" a="1"/>
  <c r="Z2989" i="1" s="1"/>
  <c r="Z2988" i="1" a="1"/>
  <c r="Z2988" i="1" s="1"/>
  <c r="Z2987" i="1" a="1"/>
  <c r="Z2987" i="1" s="1"/>
  <c r="Z2986" i="1" a="1"/>
  <c r="Z2986" i="1" s="1"/>
  <c r="Z2985" i="1" a="1"/>
  <c r="Z2985" i="1" s="1"/>
  <c r="Z2984" i="1" a="1"/>
  <c r="Z2984" i="1" s="1"/>
  <c r="Z2982" i="1" a="1"/>
  <c r="Z2982" i="1" s="1"/>
  <c r="Z2981" i="1" a="1"/>
  <c r="Z2981" i="1" s="1"/>
  <c r="Z2980" i="1" a="1"/>
  <c r="Z2980" i="1" s="1"/>
  <c r="Z2979" i="1" a="1"/>
  <c r="Z2979" i="1" s="1"/>
  <c r="Z2978" i="1" a="1"/>
  <c r="Z2978" i="1" s="1"/>
  <c r="Z2977" i="1" a="1"/>
  <c r="Z2977" i="1" s="1"/>
  <c r="Z2976" i="1" a="1"/>
  <c r="Z2976" i="1" s="1"/>
  <c r="Z2975" i="1" a="1"/>
  <c r="Z2975" i="1" s="1"/>
  <c r="Z2974" i="1" a="1"/>
  <c r="Z2974" i="1" s="1"/>
  <c r="Z2973" i="1" a="1"/>
  <c r="Z2973" i="1" s="1"/>
  <c r="Z2972" i="1" a="1"/>
  <c r="Z2972" i="1" s="1"/>
  <c r="Z2971" i="1" a="1"/>
  <c r="Z2971" i="1" s="1"/>
  <c r="Z2969" i="1" a="1"/>
  <c r="Z2969" i="1" s="1"/>
  <c r="Z2968" i="1" a="1"/>
  <c r="Z2968" i="1" s="1"/>
  <c r="Z2967" i="1" a="1"/>
  <c r="Z2967" i="1" s="1"/>
  <c r="Z2966" i="1" a="1"/>
  <c r="Z2966" i="1" s="1"/>
  <c r="Z2965" i="1" a="1"/>
  <c r="Z2965" i="1" s="1"/>
  <c r="Z2964" i="1" a="1"/>
  <c r="Z2964" i="1" s="1"/>
  <c r="Z2962" i="1" a="1"/>
  <c r="Z2962" i="1" s="1"/>
  <c r="Z2961" i="1" a="1"/>
  <c r="Z2961" i="1" s="1"/>
  <c r="Z2960" i="1" a="1"/>
  <c r="Z2960" i="1" s="1"/>
  <c r="Z2959" i="1" a="1"/>
  <c r="Z2959" i="1" s="1"/>
  <c r="Z2958" i="1" a="1"/>
  <c r="Z2958" i="1" s="1"/>
  <c r="Z2957" i="1" a="1"/>
  <c r="Z2957" i="1" s="1"/>
  <c r="Z2956" i="1" a="1"/>
  <c r="Z2956" i="1" s="1"/>
  <c r="Z2955" i="1" a="1"/>
  <c r="Z2955" i="1" s="1"/>
  <c r="Z2954" i="1" a="1"/>
  <c r="Z2954" i="1" s="1"/>
  <c r="Z2953" i="1" a="1"/>
  <c r="Z2953" i="1" s="1"/>
  <c r="Z2952" i="1" a="1"/>
  <c r="Z2952" i="1" s="1"/>
  <c r="Z2951" i="1" a="1"/>
  <c r="Z2951" i="1" s="1"/>
  <c r="Z2950" i="1" a="1"/>
  <c r="Z2950" i="1" s="1"/>
  <c r="Z2949" i="1" a="1"/>
  <c r="Z2949" i="1" s="1"/>
  <c r="Z2948" i="1" a="1"/>
  <c r="Z2948" i="1" s="1"/>
  <c r="Z2947" i="1" a="1"/>
  <c r="Z2947" i="1" s="1"/>
  <c r="Z2946" i="1" a="1"/>
  <c r="Z2946" i="1" s="1"/>
  <c r="Z2945" i="1" a="1"/>
  <c r="Z2945" i="1" s="1"/>
  <c r="Z2944" i="1" a="1"/>
  <c r="Z2944" i="1" s="1"/>
  <c r="Z2943" i="1" a="1"/>
  <c r="Z2943" i="1" s="1"/>
  <c r="Z2942" i="1" a="1"/>
  <c r="Z2942" i="1" s="1"/>
  <c r="Z2941" i="1" a="1"/>
  <c r="Z2941" i="1" s="1"/>
  <c r="Z2940" i="1" a="1"/>
  <c r="Z2940" i="1" s="1"/>
  <c r="Z2939" i="1" a="1"/>
  <c r="Z2939" i="1" s="1"/>
  <c r="Z2938" i="1" a="1"/>
  <c r="Z2938" i="1" s="1"/>
  <c r="Z2937" i="1" a="1"/>
  <c r="Z2937" i="1" s="1"/>
  <c r="Z2936" i="1" a="1"/>
  <c r="Z2936" i="1" s="1"/>
  <c r="Z2935" i="1" a="1"/>
  <c r="Z2935" i="1" s="1"/>
  <c r="Z2934" i="1" a="1"/>
  <c r="Z2934" i="1" s="1"/>
  <c r="Z2933" i="1" a="1"/>
  <c r="Z2933" i="1" s="1"/>
  <c r="Z2931" i="1" a="1"/>
  <c r="Z2931" i="1" s="1"/>
  <c r="Z2930" i="1" a="1"/>
  <c r="Z2930" i="1" s="1"/>
  <c r="Z2929" i="1" a="1"/>
  <c r="Z2929" i="1" s="1"/>
  <c r="Z2928" i="1" a="1"/>
  <c r="Z2928" i="1" s="1"/>
  <c r="Z2927" i="1" a="1"/>
  <c r="Z2927" i="1" s="1"/>
  <c r="Z2925" i="1" a="1"/>
  <c r="Z2925" i="1" s="1"/>
  <c r="Z2924" i="1" a="1"/>
  <c r="Z2924" i="1" s="1"/>
  <c r="Z2923" i="1" a="1"/>
  <c r="Z2923" i="1" s="1"/>
  <c r="Z2921" i="1" a="1"/>
  <c r="Z2921" i="1" s="1"/>
  <c r="Z2920" i="1" a="1"/>
  <c r="Z2920" i="1" s="1"/>
  <c r="Z2919" i="1" a="1"/>
  <c r="Z2919" i="1" s="1"/>
  <c r="Z2918" i="1" a="1"/>
  <c r="Z2918" i="1" s="1"/>
  <c r="Z2916" i="1" a="1"/>
  <c r="Z2916" i="1" s="1"/>
  <c r="Z2915" i="1" a="1"/>
  <c r="Z2915" i="1" s="1"/>
  <c r="Z2914" i="1" a="1"/>
  <c r="Z2914" i="1" s="1"/>
  <c r="Z2913" i="1" a="1"/>
  <c r="Z2913" i="1" s="1"/>
  <c r="Z2912" i="1" a="1"/>
  <c r="Z2912" i="1" s="1"/>
  <c r="Z2911" i="1" a="1"/>
  <c r="Z2911" i="1" s="1"/>
  <c r="Z2910" i="1" a="1"/>
  <c r="Z2910" i="1" s="1"/>
  <c r="Z2908" i="1" a="1"/>
  <c r="Z2908" i="1" s="1"/>
  <c r="Z2907" i="1" a="1"/>
  <c r="Z2907" i="1" s="1"/>
  <c r="Z2906" i="1" a="1"/>
  <c r="Z2906" i="1" s="1"/>
  <c r="Z2905" i="1" a="1"/>
  <c r="Z2905" i="1" s="1"/>
  <c r="Z2904" i="1" a="1"/>
  <c r="Z2904" i="1" s="1"/>
  <c r="Z2903" i="1" a="1"/>
  <c r="Z2903" i="1" s="1"/>
  <c r="Z2902" i="1" a="1"/>
  <c r="Z2902" i="1" s="1"/>
  <c r="Z2901" i="1" a="1"/>
  <c r="Z2901" i="1" s="1"/>
  <c r="Z2900" i="1" a="1"/>
  <c r="Z2900" i="1" s="1"/>
  <c r="Z2899" i="1" a="1"/>
  <c r="Z2899" i="1" s="1"/>
  <c r="Z2898" i="1" a="1"/>
  <c r="Z2898" i="1" s="1"/>
  <c r="Z2897" i="1" a="1"/>
  <c r="Z2897" i="1" s="1"/>
  <c r="Z2896" i="1" a="1"/>
  <c r="Z2896" i="1" s="1"/>
  <c r="Z2895" i="1" a="1"/>
  <c r="Z2895" i="1" s="1"/>
  <c r="Z2894" i="1" a="1"/>
  <c r="Z2894" i="1" s="1"/>
  <c r="Z2893" i="1" a="1"/>
  <c r="Z2893" i="1" s="1"/>
  <c r="Z2892" i="1" a="1"/>
  <c r="Z2892" i="1" s="1"/>
  <c r="Z2891" i="1" a="1"/>
  <c r="Z2891" i="1" s="1"/>
  <c r="Z2890" i="1" a="1"/>
  <c r="Z2890" i="1" s="1"/>
  <c r="Z2889" i="1" a="1"/>
  <c r="Z2889" i="1" s="1"/>
  <c r="Z2888" i="1" a="1"/>
  <c r="Z2888" i="1" s="1"/>
  <c r="Z2887" i="1" a="1"/>
  <c r="Z2887" i="1" s="1"/>
  <c r="Z2886" i="1" a="1"/>
  <c r="Z2886" i="1" s="1"/>
  <c r="Z2885" i="1" a="1"/>
  <c r="Z2885" i="1" s="1"/>
  <c r="Z2884" i="1" a="1"/>
  <c r="Z2884" i="1" s="1"/>
  <c r="Z2883" i="1" a="1"/>
  <c r="Z2883" i="1" s="1"/>
  <c r="Z2882" i="1" a="1"/>
  <c r="Z2882" i="1" s="1"/>
  <c r="Z2881" i="1" a="1"/>
  <c r="Z2881" i="1" s="1"/>
  <c r="Z2880" i="1" a="1"/>
  <c r="Z2880" i="1" s="1"/>
  <c r="Z2879" i="1" a="1"/>
  <c r="Z2879" i="1" s="1"/>
  <c r="Z2878" i="1" a="1"/>
  <c r="Z2878" i="1" s="1"/>
  <c r="Z2877" i="1" a="1"/>
  <c r="Z2877" i="1" s="1"/>
  <c r="Z2876" i="1" a="1"/>
  <c r="Z2876" i="1" s="1"/>
  <c r="Z2875" i="1" a="1"/>
  <c r="Z2875" i="1" s="1"/>
  <c r="Z2874" i="1" a="1"/>
  <c r="Z2874" i="1" s="1"/>
  <c r="Z2873" i="1" a="1"/>
  <c r="Z2873" i="1" s="1"/>
  <c r="Z2872" i="1" a="1"/>
  <c r="Z2872" i="1" s="1"/>
  <c r="Z2871" i="1" a="1"/>
  <c r="Z2871" i="1" s="1"/>
  <c r="Z2870" i="1" a="1"/>
  <c r="Z2870" i="1" s="1"/>
  <c r="Z2869" i="1" a="1"/>
  <c r="Z2869" i="1" s="1"/>
  <c r="Z2868" i="1" a="1"/>
  <c r="Z2868" i="1" s="1"/>
  <c r="Z2867" i="1" a="1"/>
  <c r="Z2867" i="1" s="1"/>
  <c r="Z2866" i="1" a="1"/>
  <c r="Z2866" i="1" s="1"/>
  <c r="Z2865" i="1" a="1"/>
  <c r="Z2865" i="1" s="1"/>
  <c r="Z2864" i="1" a="1"/>
  <c r="Z2864" i="1" s="1"/>
  <c r="Z2863" i="1" a="1"/>
  <c r="Z2863" i="1" s="1"/>
  <c r="Z2862" i="1" a="1"/>
  <c r="Z2862" i="1" s="1"/>
  <c r="Z2861" i="1" a="1"/>
  <c r="Z2861" i="1" s="1"/>
  <c r="Z2860" i="1" a="1"/>
  <c r="Z2860" i="1" s="1"/>
  <c r="Z2859" i="1" a="1"/>
  <c r="Z2859" i="1" s="1"/>
  <c r="Z2858" i="1" a="1"/>
  <c r="Z2858" i="1" s="1"/>
  <c r="Z2857" i="1" a="1"/>
  <c r="Z2857" i="1" s="1"/>
  <c r="Z2856" i="1" a="1"/>
  <c r="Z2856" i="1" s="1"/>
  <c r="Z2855" i="1" a="1"/>
  <c r="Z2855" i="1" s="1"/>
  <c r="Z2854" i="1" a="1"/>
  <c r="Z2854" i="1" s="1"/>
  <c r="Z2853" i="1" a="1"/>
  <c r="Z2853" i="1" s="1"/>
  <c r="Z2852" i="1" a="1"/>
  <c r="Z2852" i="1" s="1"/>
  <c r="Z2851" i="1" a="1"/>
  <c r="Z2851" i="1" s="1"/>
  <c r="Z2850" i="1" a="1"/>
  <c r="Z2850" i="1" s="1"/>
  <c r="Z2849" i="1" a="1"/>
  <c r="Z2849" i="1" s="1"/>
  <c r="Z2848" i="1" a="1"/>
  <c r="Z2848" i="1" s="1"/>
  <c r="Z2847" i="1" a="1"/>
  <c r="Z2847" i="1" s="1"/>
  <c r="Z2846" i="1" a="1"/>
  <c r="Z2846" i="1" s="1"/>
  <c r="Z2845" i="1" a="1"/>
  <c r="Z2845" i="1" s="1"/>
  <c r="Z2844" i="1" a="1"/>
  <c r="Z2844" i="1" s="1"/>
  <c r="Z2843" i="1" a="1"/>
  <c r="Z2843" i="1" s="1"/>
  <c r="Z2842" i="1" a="1"/>
  <c r="Z2842" i="1" s="1"/>
  <c r="Z2841" i="1" a="1"/>
  <c r="Z2841" i="1" s="1"/>
  <c r="Z2840" i="1" a="1"/>
  <c r="Z2840" i="1" s="1"/>
  <c r="Z2839" i="1" a="1"/>
  <c r="Z2839" i="1" s="1"/>
  <c r="Z2838" i="1" a="1"/>
  <c r="Z2838" i="1" s="1"/>
  <c r="Z2837" i="1" a="1"/>
  <c r="Z2837" i="1" s="1"/>
  <c r="Z2836" i="1" a="1"/>
  <c r="Z2836" i="1" s="1"/>
  <c r="Z2835" i="1" a="1"/>
  <c r="Z2835" i="1" s="1"/>
  <c r="Z2834" i="1" a="1"/>
  <c r="Z2834" i="1" s="1"/>
  <c r="Z2833" i="1" a="1"/>
  <c r="Z2833" i="1" s="1"/>
  <c r="Z2832" i="1" a="1"/>
  <c r="Z2832" i="1" s="1"/>
  <c r="Z2831" i="1" a="1"/>
  <c r="Z2831" i="1" s="1"/>
  <c r="Z2830" i="1" a="1"/>
  <c r="Z2830" i="1" s="1"/>
  <c r="Z2829" i="1" a="1"/>
  <c r="Z2829" i="1" s="1"/>
  <c r="Z2828" i="1" a="1"/>
  <c r="Z2828" i="1" s="1"/>
  <c r="Z2827" i="1" a="1"/>
  <c r="Z2827" i="1" s="1"/>
  <c r="Z2826" i="1" a="1"/>
  <c r="Z2826" i="1" s="1"/>
  <c r="Z2825" i="1" a="1"/>
  <c r="Z2825" i="1" s="1"/>
  <c r="Z2824" i="1" a="1"/>
  <c r="Z2824" i="1" s="1"/>
  <c r="Z2823" i="1" a="1"/>
  <c r="Z2823" i="1" s="1"/>
  <c r="Z2822" i="1" a="1"/>
  <c r="Z2822" i="1" s="1"/>
  <c r="Z2821" i="1" a="1"/>
  <c r="Z2821" i="1" s="1"/>
  <c r="Z2820" i="1" a="1"/>
  <c r="Z2820" i="1" s="1"/>
  <c r="Z2819" i="1" a="1"/>
  <c r="Z2819" i="1" s="1"/>
  <c r="Z2818" i="1" a="1"/>
  <c r="Z2818" i="1" s="1"/>
  <c r="Z2817" i="1" a="1"/>
  <c r="Z2817" i="1" s="1"/>
  <c r="Z2816" i="1" a="1"/>
  <c r="Z2816" i="1" s="1"/>
  <c r="Z2815" i="1" a="1"/>
  <c r="Z2815" i="1" s="1"/>
  <c r="Z2814" i="1" a="1"/>
  <c r="Z2814" i="1" s="1"/>
  <c r="Z2813" i="1" a="1"/>
  <c r="Z2813" i="1" s="1"/>
  <c r="Z2811" i="1" a="1"/>
  <c r="Z2811" i="1" s="1"/>
  <c r="Z2810" i="1" a="1"/>
  <c r="Z2810" i="1" s="1"/>
  <c r="Z2809" i="1" a="1"/>
  <c r="Z2809" i="1" s="1"/>
  <c r="Z2808" i="1" a="1"/>
  <c r="Z2808" i="1" s="1"/>
  <c r="Z2807" i="1" a="1"/>
  <c r="Z2807" i="1" s="1"/>
  <c r="Z2806" i="1" a="1"/>
  <c r="Z2806" i="1" s="1"/>
  <c r="Z2805" i="1" a="1"/>
  <c r="Z2805" i="1" s="1"/>
  <c r="Z2804" i="1" a="1"/>
  <c r="Z2804" i="1" s="1"/>
  <c r="Z2803" i="1" a="1"/>
  <c r="Z2803" i="1" s="1"/>
  <c r="Z2802" i="1" a="1"/>
  <c r="Z2802" i="1" s="1"/>
  <c r="Z2801" i="1" a="1"/>
  <c r="Z2801" i="1" s="1"/>
  <c r="Z2799" i="1" a="1"/>
  <c r="Z2799" i="1" s="1"/>
  <c r="Z2798" i="1" a="1"/>
  <c r="Z2798" i="1" s="1"/>
  <c r="Z2797" i="1" a="1"/>
  <c r="Z2797" i="1" s="1"/>
  <c r="Z2796" i="1" a="1"/>
  <c r="Z2796" i="1" s="1"/>
  <c r="Z2795" i="1" a="1"/>
  <c r="Z2795" i="1" s="1"/>
  <c r="Z2794" i="1" a="1"/>
  <c r="Z2794" i="1" s="1"/>
  <c r="Z2793" i="1" a="1"/>
  <c r="Z2793" i="1" s="1"/>
  <c r="Z2792" i="1" a="1"/>
  <c r="Z2792" i="1" s="1"/>
  <c r="Z2791" i="1" a="1"/>
  <c r="Z2791" i="1" s="1"/>
  <c r="Z2790" i="1" a="1"/>
  <c r="Z2790" i="1" s="1"/>
  <c r="Z2789" i="1" a="1"/>
  <c r="Z2789" i="1" s="1"/>
  <c r="Z2788" i="1" a="1"/>
  <c r="Z2788" i="1" s="1"/>
  <c r="Z2787" i="1" a="1"/>
  <c r="Z2787" i="1" s="1"/>
  <c r="Z2786" i="1" a="1"/>
  <c r="Z2786" i="1" s="1"/>
  <c r="Z2785" i="1" a="1"/>
  <c r="Z2785" i="1" s="1"/>
  <c r="Z2784" i="1" a="1"/>
  <c r="Z2784" i="1" s="1"/>
  <c r="Z2783" i="1" a="1"/>
  <c r="Z2783" i="1" s="1"/>
  <c r="Z2782" i="1" a="1"/>
  <c r="Z2782" i="1" s="1"/>
  <c r="Z2781" i="1" a="1"/>
  <c r="Z2781" i="1" s="1"/>
  <c r="Z2780" i="1" a="1"/>
  <c r="Z2780" i="1" s="1"/>
  <c r="Z2779" i="1" a="1"/>
  <c r="Z2779" i="1" s="1"/>
  <c r="Z2778" i="1" a="1"/>
  <c r="Z2778" i="1" s="1"/>
  <c r="Z2777" i="1" a="1"/>
  <c r="Z2777" i="1" s="1"/>
  <c r="Z2776" i="1" a="1"/>
  <c r="Z2776" i="1" s="1"/>
  <c r="Z2775" i="1" a="1"/>
  <c r="Z2775" i="1" s="1"/>
  <c r="Z2774" i="1" a="1"/>
  <c r="Z2774" i="1" s="1"/>
  <c r="Z2773" i="1" a="1"/>
  <c r="Z2773" i="1" s="1"/>
  <c r="Z2772" i="1" a="1"/>
  <c r="Z2772" i="1" s="1"/>
  <c r="Z2771" i="1" a="1"/>
  <c r="Z2771" i="1" s="1"/>
  <c r="Z2770" i="1" a="1"/>
  <c r="Z2770" i="1" s="1"/>
  <c r="Z2769" i="1" a="1"/>
  <c r="Z2769" i="1" s="1"/>
  <c r="Z2768" i="1" a="1"/>
  <c r="Z2768" i="1" s="1"/>
  <c r="Z2767" i="1" a="1"/>
  <c r="Z2767" i="1" s="1"/>
  <c r="Z2766" i="1" a="1"/>
  <c r="Z2766" i="1" s="1"/>
  <c r="Z2765" i="1" a="1"/>
  <c r="Z2765" i="1" s="1"/>
  <c r="Z2764" i="1" a="1"/>
  <c r="Z2764" i="1" s="1"/>
  <c r="Z2763" i="1" a="1"/>
  <c r="Z2763" i="1" s="1"/>
  <c r="Z2762" i="1" a="1"/>
  <c r="Z2762" i="1" s="1"/>
  <c r="Z2761" i="1" a="1"/>
  <c r="Z2761" i="1" s="1"/>
  <c r="AI1700" i="1"/>
  <c r="AM1700" i="1" s="1" a="1"/>
  <c r="AM1700" i="1" s="1"/>
  <c r="AF1700" i="1"/>
  <c r="AE1700" i="1"/>
  <c r="AD1700" i="1"/>
  <c r="S1700" i="1"/>
  <c r="R1700" i="1"/>
  <c r="AI1699" i="1"/>
  <c r="AM1699" i="1" s="1" a="1"/>
  <c r="AM1699" i="1" s="1"/>
  <c r="AF1699" i="1"/>
  <c r="AE1699" i="1"/>
  <c r="AD1699" i="1"/>
  <c r="S1699" i="1"/>
  <c r="R1699" i="1"/>
  <c r="AI1698" i="1"/>
  <c r="AM1698" i="1" s="1" a="1"/>
  <c r="AM1698" i="1" s="1"/>
  <c r="AF1698" i="1"/>
  <c r="AE1698" i="1"/>
  <c r="AD1698" i="1"/>
  <c r="S1698" i="1"/>
  <c r="R1698" i="1"/>
  <c r="AI1697" i="1"/>
  <c r="AM1697" i="1" s="1" a="1"/>
  <c r="AM1697" i="1" s="1"/>
  <c r="AF1697" i="1"/>
  <c r="AE1697" i="1"/>
  <c r="AD1697" i="1"/>
  <c r="S1697" i="1"/>
  <c r="R1697" i="1"/>
  <c r="AI1696" i="1"/>
  <c r="AM1696" i="1" s="1" a="1"/>
  <c r="AM1696" i="1" s="1"/>
  <c r="AF1696" i="1"/>
  <c r="AE1696" i="1"/>
  <c r="AD1696" i="1"/>
  <c r="S1696" i="1"/>
  <c r="R1696" i="1"/>
  <c r="AI1695" i="1"/>
  <c r="AM1695" i="1" s="1" a="1"/>
  <c r="AM1695" i="1" s="1"/>
  <c r="AF1695" i="1"/>
  <c r="AE1695" i="1"/>
  <c r="AD1695" i="1"/>
  <c r="S1695" i="1"/>
  <c r="R1695" i="1"/>
  <c r="C175" i="13"/>
  <c r="B175" i="13"/>
  <c r="C174" i="13"/>
  <c r="B174" i="13"/>
  <c r="C137" i="13"/>
  <c r="B137" i="13"/>
  <c r="C136" i="13"/>
  <c r="B136" i="13"/>
  <c r="C144" i="13"/>
  <c r="B144" i="13"/>
  <c r="C143" i="13"/>
  <c r="B143" i="13"/>
  <c r="C100" i="13"/>
  <c r="B100" i="13"/>
  <c r="C99" i="13"/>
  <c r="B99" i="13"/>
  <c r="C148" i="13"/>
  <c r="B148" i="13"/>
  <c r="C147" i="13"/>
  <c r="B147" i="13"/>
  <c r="C193" i="13"/>
  <c r="B193" i="13"/>
  <c r="C192" i="13"/>
  <c r="B192" i="13"/>
  <c r="C119" i="13"/>
  <c r="B119" i="13"/>
  <c r="C129" i="13"/>
  <c r="B129" i="13"/>
  <c r="C130" i="13"/>
  <c r="B130" i="13"/>
  <c r="AI3859" i="1"/>
  <c r="AM3859" i="1" s="1" a="1"/>
  <c r="AM3859" i="1" s="1"/>
  <c r="AF3859" i="1"/>
  <c r="AE3859" i="1"/>
  <c r="AD3859" i="1"/>
  <c r="S3859" i="1"/>
  <c r="R3859" i="1"/>
  <c r="AI3858" i="1"/>
  <c r="AF3858" i="1"/>
  <c r="AE3858" i="1"/>
  <c r="AD3858" i="1"/>
  <c r="S3858" i="1"/>
  <c r="R3858" i="1"/>
  <c r="C118" i="13"/>
  <c r="B118" i="13"/>
  <c r="C207" i="13"/>
  <c r="B207" i="13"/>
  <c r="C133" i="13"/>
  <c r="B133" i="13"/>
  <c r="C152" i="13"/>
  <c r="B152" i="13"/>
  <c r="C108" i="13"/>
  <c r="B108" i="13"/>
  <c r="C123" i="13"/>
  <c r="B123" i="13"/>
  <c r="C96" i="13"/>
  <c r="B96" i="13"/>
  <c r="B3" i="14"/>
  <c r="B4" i="14"/>
  <c r="B5" i="14"/>
  <c r="B6" i="14"/>
  <c r="B7" i="14"/>
  <c r="B8"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3" i="14"/>
  <c r="B104" i="14"/>
  <c r="B105" i="14"/>
  <c r="B106" i="14"/>
  <c r="B107" i="14"/>
  <c r="B108" i="14"/>
  <c r="B109" i="14"/>
  <c r="B110" i="14"/>
  <c r="B111" i="14"/>
  <c r="B112" i="14"/>
  <c r="B113" i="14"/>
  <c r="B114" i="14"/>
  <c r="B115" i="14"/>
  <c r="B116" i="14"/>
  <c r="B117" i="14"/>
  <c r="B118" i="14"/>
  <c r="B119" i="14"/>
  <c r="B120" i="14"/>
  <c r="B121" i="14"/>
  <c r="B127" i="14"/>
  <c r="B128" i="14"/>
  <c r="B129" i="14"/>
  <c r="B130" i="14"/>
  <c r="B131" i="14"/>
  <c r="B133" i="14"/>
  <c r="B134" i="14"/>
  <c r="B135" i="14"/>
  <c r="B136" i="14"/>
  <c r="B132" i="14"/>
  <c r="B137" i="14"/>
  <c r="B138" i="14"/>
  <c r="B139" i="14"/>
  <c r="B140" i="14"/>
  <c r="B141" i="14"/>
  <c r="B142" i="14"/>
  <c r="B143" i="14"/>
  <c r="B144" i="14"/>
  <c r="B145" i="14"/>
  <c r="B146" i="14"/>
  <c r="B2" i="14"/>
  <c r="AI3857" i="1"/>
  <c r="AM3857" i="1" s="1" a="1"/>
  <c r="AM3857" i="1" s="1"/>
  <c r="AF3857" i="1"/>
  <c r="AE3857" i="1"/>
  <c r="AD3857" i="1"/>
  <c r="S3857" i="1"/>
  <c r="R3857" i="1"/>
  <c r="AI3856" i="1"/>
  <c r="AM3856" i="1" s="1" a="1"/>
  <c r="AM3856" i="1" s="1"/>
  <c r="AF3856" i="1"/>
  <c r="AE3856" i="1"/>
  <c r="AD3856" i="1"/>
  <c r="S3856" i="1"/>
  <c r="R3856" i="1"/>
  <c r="AI3853" i="1"/>
  <c r="AM3853" i="1" s="1" a="1"/>
  <c r="AM3853" i="1" s="1"/>
  <c r="AF3853" i="1"/>
  <c r="AE3853" i="1"/>
  <c r="AD3853" i="1"/>
  <c r="S3853" i="1"/>
  <c r="R3853" i="1"/>
  <c r="AI3855" i="1"/>
  <c r="AM3855" i="1" s="1" a="1"/>
  <c r="AM3855" i="1" s="1"/>
  <c r="AF3855" i="1"/>
  <c r="AE3855" i="1"/>
  <c r="AD3855" i="1"/>
  <c r="S3855" i="1"/>
  <c r="R3855" i="1"/>
  <c r="AI3854" i="1"/>
  <c r="AM3854" i="1" s="1" a="1"/>
  <c r="AM3854" i="1" s="1"/>
  <c r="AF3854" i="1"/>
  <c r="AE3854" i="1"/>
  <c r="AD3854" i="1"/>
  <c r="S3854" i="1"/>
  <c r="R3854" i="1"/>
  <c r="AI3852" i="1"/>
  <c r="AM3852" i="1" s="1" a="1"/>
  <c r="AM3852" i="1" s="1"/>
  <c r="AF3852" i="1"/>
  <c r="AE3852" i="1"/>
  <c r="AD3852" i="1"/>
  <c r="S3852" i="1"/>
  <c r="R3852" i="1"/>
  <c r="H117" i="17"/>
  <c r="AI3788" i="1"/>
  <c r="AM3788" i="1" s="1" a="1"/>
  <c r="AM3788" i="1" s="1"/>
  <c r="AF3788" i="1"/>
  <c r="AE3788" i="1"/>
  <c r="AD3788" i="1"/>
  <c r="S3788" i="1"/>
  <c r="R3788" i="1"/>
  <c r="AI2992" i="1"/>
  <c r="AF2992" i="1"/>
  <c r="AE2992" i="1"/>
  <c r="AD2992" i="1"/>
  <c r="S2992" i="1"/>
  <c r="R2992" i="1"/>
  <c r="AI3470" i="1"/>
  <c r="AI3780" i="1"/>
  <c r="AF3780" i="1"/>
  <c r="AE3780" i="1"/>
  <c r="AD3780" i="1"/>
  <c r="S3780" i="1"/>
  <c r="R3780" i="1"/>
  <c r="AI3779" i="1"/>
  <c r="AF3779" i="1"/>
  <c r="AE3779" i="1"/>
  <c r="AD3779" i="1"/>
  <c r="S3779" i="1"/>
  <c r="R3779" i="1"/>
  <c r="AI3778" i="1"/>
  <c r="AF3778" i="1"/>
  <c r="AE3778" i="1"/>
  <c r="AD3778" i="1"/>
  <c r="S3778" i="1"/>
  <c r="R3778" i="1"/>
  <c r="AI3777" i="1"/>
  <c r="AF3777" i="1"/>
  <c r="AE3777" i="1"/>
  <c r="AD3777" i="1"/>
  <c r="S3777" i="1"/>
  <c r="R3777" i="1"/>
  <c r="AI3776" i="1"/>
  <c r="AF3776" i="1"/>
  <c r="AE3776" i="1"/>
  <c r="AD3776" i="1"/>
  <c r="S3776" i="1"/>
  <c r="R3776" i="1"/>
  <c r="AI3775" i="1"/>
  <c r="AF3775" i="1"/>
  <c r="AE3775" i="1"/>
  <c r="AD3775" i="1"/>
  <c r="S3775" i="1"/>
  <c r="R3775" i="1"/>
  <c r="AI3774" i="1"/>
  <c r="AF3774" i="1"/>
  <c r="AE3774" i="1"/>
  <c r="AD3774" i="1"/>
  <c r="S3774" i="1"/>
  <c r="R3774" i="1"/>
  <c r="AI3773" i="1"/>
  <c r="AF3773" i="1"/>
  <c r="AE3773" i="1"/>
  <c r="AD3773" i="1"/>
  <c r="S3773" i="1"/>
  <c r="R3773" i="1"/>
  <c r="AI3772" i="1"/>
  <c r="AF3772" i="1"/>
  <c r="AE3772" i="1"/>
  <c r="AD3772" i="1"/>
  <c r="S3772" i="1"/>
  <c r="R3772" i="1"/>
  <c r="AI3771" i="1"/>
  <c r="AF3771" i="1"/>
  <c r="AE3771" i="1"/>
  <c r="AD3771" i="1"/>
  <c r="S3771" i="1"/>
  <c r="R3771" i="1"/>
  <c r="AI3770" i="1"/>
  <c r="AF3770" i="1"/>
  <c r="AE3770" i="1"/>
  <c r="AD3770" i="1"/>
  <c r="S3770" i="1"/>
  <c r="R3770" i="1"/>
  <c r="AI3769" i="1"/>
  <c r="AF3769" i="1"/>
  <c r="AE3769" i="1"/>
  <c r="AD3769" i="1"/>
  <c r="S3769" i="1"/>
  <c r="R3769" i="1"/>
  <c r="AI3768" i="1"/>
  <c r="AF3768" i="1"/>
  <c r="AE3768" i="1"/>
  <c r="AD3768" i="1"/>
  <c r="S3768" i="1"/>
  <c r="R3768" i="1"/>
  <c r="AI3767" i="1"/>
  <c r="AF3767" i="1"/>
  <c r="AE3767" i="1"/>
  <c r="AD3767" i="1"/>
  <c r="S3767" i="1"/>
  <c r="R3767" i="1"/>
  <c r="AI3766" i="1"/>
  <c r="AF3766" i="1"/>
  <c r="AE3766" i="1"/>
  <c r="AD3766" i="1"/>
  <c r="S3766" i="1"/>
  <c r="R3766" i="1"/>
  <c r="AI3765" i="1"/>
  <c r="AF3765" i="1"/>
  <c r="AE3765" i="1"/>
  <c r="AD3765" i="1"/>
  <c r="S3765" i="1"/>
  <c r="R3765" i="1"/>
  <c r="AI3764" i="1"/>
  <c r="AF3764" i="1"/>
  <c r="AE3764" i="1"/>
  <c r="AD3764" i="1"/>
  <c r="S3764" i="1"/>
  <c r="R3764" i="1"/>
  <c r="AI3763" i="1"/>
  <c r="AF3763" i="1"/>
  <c r="AE3763" i="1"/>
  <c r="AD3763" i="1"/>
  <c r="S3763" i="1"/>
  <c r="R3763" i="1"/>
  <c r="AI3762" i="1"/>
  <c r="AF3762" i="1"/>
  <c r="AE3762" i="1"/>
  <c r="AD3762" i="1"/>
  <c r="S3762" i="1"/>
  <c r="R3762" i="1"/>
  <c r="AI3761" i="1"/>
  <c r="AF3761" i="1"/>
  <c r="AE3761" i="1"/>
  <c r="AD3761" i="1"/>
  <c r="S3761" i="1"/>
  <c r="R3761" i="1"/>
  <c r="AI3760" i="1"/>
  <c r="AF3760" i="1"/>
  <c r="AE3760" i="1"/>
  <c r="AD3760" i="1"/>
  <c r="S3760" i="1"/>
  <c r="R3760" i="1"/>
  <c r="AI3759" i="1"/>
  <c r="AF3759" i="1"/>
  <c r="AE3759" i="1"/>
  <c r="AD3759" i="1"/>
  <c r="S3759" i="1"/>
  <c r="R3759" i="1"/>
  <c r="AI3758" i="1"/>
  <c r="AF3758" i="1"/>
  <c r="AE3758" i="1"/>
  <c r="AD3758" i="1"/>
  <c r="S3758" i="1"/>
  <c r="R3758" i="1"/>
  <c r="AI3757" i="1"/>
  <c r="AF3757" i="1"/>
  <c r="AE3757" i="1"/>
  <c r="AD3757" i="1"/>
  <c r="S3757" i="1"/>
  <c r="R3757" i="1"/>
  <c r="AI3756" i="1"/>
  <c r="AF3756" i="1"/>
  <c r="AE3756" i="1"/>
  <c r="AD3756" i="1"/>
  <c r="S3756" i="1"/>
  <c r="R3756" i="1"/>
  <c r="AI3755" i="1"/>
  <c r="AF3755" i="1"/>
  <c r="AE3755" i="1"/>
  <c r="AD3755" i="1"/>
  <c r="S3755" i="1"/>
  <c r="R3755" i="1"/>
  <c r="AI3754" i="1"/>
  <c r="AF3754" i="1"/>
  <c r="AE3754" i="1"/>
  <c r="AD3754" i="1"/>
  <c r="S3754" i="1"/>
  <c r="R3754" i="1"/>
  <c r="AI3753" i="1"/>
  <c r="AF3753" i="1"/>
  <c r="AE3753" i="1"/>
  <c r="AD3753" i="1"/>
  <c r="S3753" i="1"/>
  <c r="R3753" i="1"/>
  <c r="AI3752" i="1"/>
  <c r="AF3752" i="1"/>
  <c r="AE3752" i="1"/>
  <c r="AD3752" i="1"/>
  <c r="S3752" i="1"/>
  <c r="R3752" i="1"/>
  <c r="AI3751" i="1"/>
  <c r="AF3751" i="1"/>
  <c r="AE3751" i="1"/>
  <c r="AD3751" i="1"/>
  <c r="S3751" i="1"/>
  <c r="R3751" i="1"/>
  <c r="AI3750" i="1"/>
  <c r="AF3750" i="1"/>
  <c r="AE3750" i="1"/>
  <c r="AD3750" i="1"/>
  <c r="S3750" i="1"/>
  <c r="R3750" i="1"/>
  <c r="AI3749" i="1"/>
  <c r="AF3749" i="1"/>
  <c r="AE3749" i="1"/>
  <c r="AD3749" i="1"/>
  <c r="S3749" i="1"/>
  <c r="R3749" i="1"/>
  <c r="AI3748" i="1"/>
  <c r="AF3748" i="1"/>
  <c r="AE3748" i="1"/>
  <c r="AD3748" i="1"/>
  <c r="S3748" i="1"/>
  <c r="R3748" i="1"/>
  <c r="AI3747" i="1"/>
  <c r="AF3747" i="1"/>
  <c r="AE3747" i="1"/>
  <c r="AD3747" i="1"/>
  <c r="S3747" i="1"/>
  <c r="R3747" i="1"/>
  <c r="AI3746" i="1"/>
  <c r="AF3746" i="1"/>
  <c r="AE3746" i="1"/>
  <c r="AD3746" i="1"/>
  <c r="S3746" i="1"/>
  <c r="R3746" i="1"/>
  <c r="AI3745" i="1"/>
  <c r="AF3745" i="1"/>
  <c r="AE3745" i="1"/>
  <c r="AD3745" i="1"/>
  <c r="S3745" i="1"/>
  <c r="R3745" i="1"/>
  <c r="AI3744" i="1"/>
  <c r="AF3744" i="1"/>
  <c r="AE3744" i="1"/>
  <c r="AD3744" i="1"/>
  <c r="S3744" i="1"/>
  <c r="R3744" i="1"/>
  <c r="AI3743" i="1"/>
  <c r="AF3743" i="1"/>
  <c r="AE3743" i="1"/>
  <c r="AD3743" i="1"/>
  <c r="S3743" i="1"/>
  <c r="R3743" i="1"/>
  <c r="AI3742" i="1"/>
  <c r="AF3742" i="1"/>
  <c r="AE3742" i="1"/>
  <c r="AD3742" i="1"/>
  <c r="S3742" i="1"/>
  <c r="R3742" i="1"/>
  <c r="AI3741" i="1"/>
  <c r="AF3741" i="1"/>
  <c r="AE3741" i="1"/>
  <c r="AD3741" i="1"/>
  <c r="S3741" i="1"/>
  <c r="R3741" i="1"/>
  <c r="AI3740" i="1"/>
  <c r="AF3740" i="1"/>
  <c r="AE3740" i="1"/>
  <c r="AD3740" i="1"/>
  <c r="S3740" i="1"/>
  <c r="R3740" i="1"/>
  <c r="AI3739" i="1"/>
  <c r="AF3739" i="1"/>
  <c r="AE3739" i="1"/>
  <c r="AD3739" i="1"/>
  <c r="S3739" i="1"/>
  <c r="R3739" i="1"/>
  <c r="AI3738" i="1"/>
  <c r="AF3738" i="1"/>
  <c r="AE3738" i="1"/>
  <c r="AD3738" i="1"/>
  <c r="S3738" i="1"/>
  <c r="R3738" i="1"/>
  <c r="AI3737" i="1"/>
  <c r="AF3737" i="1"/>
  <c r="AE3737" i="1"/>
  <c r="AD3737" i="1"/>
  <c r="S3737" i="1"/>
  <c r="R3737" i="1"/>
  <c r="AI3736" i="1"/>
  <c r="AF3736" i="1"/>
  <c r="AE3736" i="1"/>
  <c r="AD3736" i="1"/>
  <c r="S3736" i="1"/>
  <c r="R3736" i="1"/>
  <c r="AI3735" i="1"/>
  <c r="AF3735" i="1"/>
  <c r="AE3735" i="1"/>
  <c r="AD3735" i="1"/>
  <c r="S3735" i="1"/>
  <c r="R3735" i="1"/>
  <c r="AI3734" i="1"/>
  <c r="AF3734" i="1"/>
  <c r="AE3734" i="1"/>
  <c r="AD3734" i="1"/>
  <c r="S3734" i="1"/>
  <c r="R3734" i="1"/>
  <c r="AI3733" i="1"/>
  <c r="AF3733" i="1"/>
  <c r="AE3733" i="1"/>
  <c r="AD3733" i="1"/>
  <c r="S3733" i="1"/>
  <c r="R3733" i="1"/>
  <c r="AI3732" i="1"/>
  <c r="AF3732" i="1"/>
  <c r="AE3732" i="1"/>
  <c r="AD3732" i="1"/>
  <c r="S3732" i="1"/>
  <c r="R3732" i="1"/>
  <c r="AI3731" i="1"/>
  <c r="AF3731" i="1"/>
  <c r="AE3731" i="1"/>
  <c r="AD3731" i="1"/>
  <c r="S3731" i="1"/>
  <c r="R3731" i="1"/>
  <c r="AI3730" i="1"/>
  <c r="AF3730" i="1"/>
  <c r="AE3730" i="1"/>
  <c r="AD3730" i="1"/>
  <c r="S3730" i="1"/>
  <c r="R3730" i="1"/>
  <c r="AI3729" i="1"/>
  <c r="AF3729" i="1"/>
  <c r="AE3729" i="1"/>
  <c r="AD3729" i="1"/>
  <c r="S3729" i="1"/>
  <c r="R3729" i="1"/>
  <c r="AI3728" i="1"/>
  <c r="AF3728" i="1"/>
  <c r="AE3728" i="1"/>
  <c r="AD3728" i="1"/>
  <c r="S3728" i="1"/>
  <c r="R3728" i="1"/>
  <c r="AI3727" i="1"/>
  <c r="AF3727" i="1"/>
  <c r="AE3727" i="1"/>
  <c r="AD3727" i="1"/>
  <c r="S3727" i="1"/>
  <c r="R3727" i="1"/>
  <c r="AI3726" i="1"/>
  <c r="AF3726" i="1"/>
  <c r="AE3726" i="1"/>
  <c r="AD3726" i="1"/>
  <c r="S3726" i="1"/>
  <c r="R3726" i="1"/>
  <c r="AI3725" i="1"/>
  <c r="AF3725" i="1"/>
  <c r="AE3725" i="1"/>
  <c r="AD3725" i="1"/>
  <c r="S3725" i="1"/>
  <c r="R3725" i="1"/>
  <c r="AI3724" i="1"/>
  <c r="AF3724" i="1"/>
  <c r="AE3724" i="1"/>
  <c r="AD3724" i="1"/>
  <c r="S3724" i="1"/>
  <c r="R3724" i="1"/>
  <c r="AI3723" i="1"/>
  <c r="AF3723" i="1"/>
  <c r="AE3723" i="1"/>
  <c r="AD3723" i="1"/>
  <c r="S3723" i="1"/>
  <c r="R3723" i="1"/>
  <c r="AI3722" i="1"/>
  <c r="AF3722" i="1"/>
  <c r="AE3722" i="1"/>
  <c r="AD3722" i="1"/>
  <c r="S3722" i="1"/>
  <c r="R3722" i="1"/>
  <c r="AI3721" i="1"/>
  <c r="AF3721" i="1"/>
  <c r="AE3721" i="1"/>
  <c r="AD3721" i="1"/>
  <c r="S3721" i="1"/>
  <c r="R3721" i="1"/>
  <c r="AI3720" i="1"/>
  <c r="AF3720" i="1"/>
  <c r="AE3720" i="1"/>
  <c r="AD3720" i="1"/>
  <c r="S3720" i="1"/>
  <c r="R3720" i="1"/>
  <c r="AI3719" i="1"/>
  <c r="AF3719" i="1"/>
  <c r="AE3719" i="1"/>
  <c r="AD3719" i="1"/>
  <c r="S3719" i="1"/>
  <c r="R3719" i="1"/>
  <c r="AI3718" i="1"/>
  <c r="AF3718" i="1"/>
  <c r="AE3718" i="1"/>
  <c r="AD3718" i="1"/>
  <c r="S3718" i="1"/>
  <c r="R3718" i="1"/>
  <c r="AI3717" i="1"/>
  <c r="AF3717" i="1"/>
  <c r="AE3717" i="1"/>
  <c r="AD3717" i="1"/>
  <c r="S3717" i="1"/>
  <c r="R3717" i="1"/>
  <c r="AI3716" i="1"/>
  <c r="AF3716" i="1"/>
  <c r="AE3716" i="1"/>
  <c r="AD3716" i="1"/>
  <c r="S3716" i="1"/>
  <c r="R3716" i="1"/>
  <c r="AI3715" i="1"/>
  <c r="AF3715" i="1"/>
  <c r="AE3715" i="1"/>
  <c r="AD3715" i="1"/>
  <c r="S3715" i="1"/>
  <c r="R3715" i="1"/>
  <c r="AI3714" i="1"/>
  <c r="AF3714" i="1"/>
  <c r="AE3714" i="1"/>
  <c r="AD3714" i="1"/>
  <c r="S3714" i="1"/>
  <c r="R3714" i="1"/>
  <c r="AI3713" i="1"/>
  <c r="AF3713" i="1"/>
  <c r="AE3713" i="1"/>
  <c r="AD3713" i="1"/>
  <c r="S3713" i="1"/>
  <c r="R3713" i="1"/>
  <c r="AI3712" i="1"/>
  <c r="AF3712" i="1"/>
  <c r="AE3712" i="1"/>
  <c r="AD3712" i="1"/>
  <c r="S3712" i="1"/>
  <c r="R3712" i="1"/>
  <c r="AI3711" i="1"/>
  <c r="AF3711" i="1"/>
  <c r="AE3711" i="1"/>
  <c r="AD3711" i="1"/>
  <c r="S3711" i="1"/>
  <c r="R3711" i="1"/>
  <c r="AI3710" i="1"/>
  <c r="AF3710" i="1"/>
  <c r="AE3710" i="1"/>
  <c r="AD3710" i="1"/>
  <c r="S3710" i="1"/>
  <c r="R3710" i="1"/>
  <c r="AI3709" i="1"/>
  <c r="AF3709" i="1"/>
  <c r="AE3709" i="1"/>
  <c r="AD3709" i="1"/>
  <c r="S3709" i="1"/>
  <c r="R3709" i="1"/>
  <c r="AI3708" i="1"/>
  <c r="AF3708" i="1"/>
  <c r="AE3708" i="1"/>
  <c r="AD3708" i="1"/>
  <c r="S3708" i="1"/>
  <c r="R3708" i="1"/>
  <c r="AI3707" i="1"/>
  <c r="AF3707" i="1"/>
  <c r="AE3707" i="1"/>
  <c r="AD3707" i="1"/>
  <c r="S3707" i="1"/>
  <c r="R3707" i="1"/>
  <c r="AI3706" i="1"/>
  <c r="AF3706" i="1"/>
  <c r="AE3706" i="1"/>
  <c r="AD3706" i="1"/>
  <c r="S3706" i="1"/>
  <c r="R3706" i="1"/>
  <c r="AI3705" i="1"/>
  <c r="AF3705" i="1"/>
  <c r="AE3705" i="1"/>
  <c r="AD3705" i="1"/>
  <c r="S3705" i="1"/>
  <c r="R3705" i="1"/>
  <c r="AI3704" i="1"/>
  <c r="AF3704" i="1"/>
  <c r="AE3704" i="1"/>
  <c r="AD3704" i="1"/>
  <c r="S3704" i="1"/>
  <c r="R3704" i="1"/>
  <c r="AI3703" i="1"/>
  <c r="AF3703" i="1"/>
  <c r="AE3703" i="1"/>
  <c r="AD3703" i="1"/>
  <c r="S3703" i="1"/>
  <c r="R3703" i="1"/>
  <c r="AI3702" i="1"/>
  <c r="AF3702" i="1"/>
  <c r="AE3702" i="1"/>
  <c r="AD3702" i="1"/>
  <c r="S3702" i="1"/>
  <c r="R3702" i="1"/>
  <c r="AI3701" i="1"/>
  <c r="AF3701" i="1"/>
  <c r="AE3701" i="1"/>
  <c r="AD3701" i="1"/>
  <c r="S3701" i="1"/>
  <c r="R3701" i="1"/>
  <c r="AI3700" i="1"/>
  <c r="AF3700" i="1"/>
  <c r="AE3700" i="1"/>
  <c r="AD3700" i="1"/>
  <c r="S3700" i="1"/>
  <c r="R3700" i="1"/>
  <c r="AI3699" i="1"/>
  <c r="AF3699" i="1"/>
  <c r="AE3699" i="1"/>
  <c r="AD3699" i="1"/>
  <c r="S3699" i="1"/>
  <c r="R3699" i="1"/>
  <c r="AI3698" i="1"/>
  <c r="AF3698" i="1"/>
  <c r="AE3698" i="1"/>
  <c r="AD3698" i="1"/>
  <c r="S3698" i="1"/>
  <c r="R3698" i="1"/>
  <c r="AI3697" i="1"/>
  <c r="AF3697" i="1"/>
  <c r="AE3697" i="1"/>
  <c r="AD3697" i="1"/>
  <c r="S3697" i="1"/>
  <c r="R3697" i="1"/>
  <c r="AI3696" i="1"/>
  <c r="AF3696" i="1"/>
  <c r="AE3696" i="1"/>
  <c r="AD3696" i="1"/>
  <c r="S3696" i="1"/>
  <c r="R3696" i="1"/>
  <c r="AI3695" i="1"/>
  <c r="AF3695" i="1"/>
  <c r="AE3695" i="1"/>
  <c r="AD3695" i="1"/>
  <c r="S3695" i="1"/>
  <c r="R3695" i="1"/>
  <c r="AI3694" i="1"/>
  <c r="AF3694" i="1"/>
  <c r="AE3694" i="1"/>
  <c r="AD3694" i="1"/>
  <c r="S3694" i="1"/>
  <c r="R3694" i="1"/>
  <c r="AI3693" i="1"/>
  <c r="AF3693" i="1"/>
  <c r="AE3693" i="1"/>
  <c r="AD3693" i="1"/>
  <c r="S3693" i="1"/>
  <c r="R3693" i="1"/>
  <c r="AI3692" i="1"/>
  <c r="AF3692" i="1"/>
  <c r="AE3692" i="1"/>
  <c r="AD3692" i="1"/>
  <c r="S3692" i="1"/>
  <c r="R3692" i="1"/>
  <c r="AI3691" i="1"/>
  <c r="AF3691" i="1"/>
  <c r="AE3691" i="1"/>
  <c r="AD3691" i="1"/>
  <c r="S3691" i="1"/>
  <c r="R3691" i="1"/>
  <c r="AI3690" i="1"/>
  <c r="AF3690" i="1"/>
  <c r="AE3690" i="1"/>
  <c r="AD3690" i="1"/>
  <c r="S3690" i="1"/>
  <c r="R3690" i="1"/>
  <c r="AI3689" i="1"/>
  <c r="AF3689" i="1"/>
  <c r="AE3689" i="1"/>
  <c r="AD3689" i="1"/>
  <c r="S3689" i="1"/>
  <c r="R3689" i="1"/>
  <c r="AI3688" i="1"/>
  <c r="AF3688" i="1"/>
  <c r="AE3688" i="1"/>
  <c r="AD3688" i="1"/>
  <c r="S3688" i="1"/>
  <c r="R3688" i="1"/>
  <c r="AI3687" i="1"/>
  <c r="AF3687" i="1"/>
  <c r="AE3687" i="1"/>
  <c r="AD3687" i="1"/>
  <c r="S3687" i="1"/>
  <c r="R3687" i="1"/>
  <c r="AI3686" i="1"/>
  <c r="AF3686" i="1"/>
  <c r="AE3686" i="1"/>
  <c r="AD3686" i="1"/>
  <c r="S3686" i="1"/>
  <c r="R3686" i="1"/>
  <c r="AI3685" i="1"/>
  <c r="AF3685" i="1"/>
  <c r="AE3685" i="1"/>
  <c r="AD3685" i="1"/>
  <c r="S3685" i="1"/>
  <c r="R3685" i="1"/>
  <c r="AI3684" i="1"/>
  <c r="AF3684" i="1"/>
  <c r="AE3684" i="1"/>
  <c r="AD3684" i="1"/>
  <c r="S3684" i="1"/>
  <c r="R3684" i="1"/>
  <c r="AI3683" i="1"/>
  <c r="AF3683" i="1"/>
  <c r="AE3683" i="1"/>
  <c r="AD3683" i="1"/>
  <c r="S3683" i="1"/>
  <c r="R3683" i="1"/>
  <c r="AI3682" i="1"/>
  <c r="AF3682" i="1"/>
  <c r="AE3682" i="1"/>
  <c r="AD3682" i="1"/>
  <c r="S3682" i="1"/>
  <c r="R3682" i="1"/>
  <c r="AI3681" i="1"/>
  <c r="AF3681" i="1"/>
  <c r="AE3681" i="1"/>
  <c r="AD3681" i="1"/>
  <c r="S3681" i="1"/>
  <c r="R3681" i="1"/>
  <c r="AI3680" i="1"/>
  <c r="AF3680" i="1"/>
  <c r="AE3680" i="1"/>
  <c r="AD3680" i="1"/>
  <c r="S3680" i="1"/>
  <c r="R3680" i="1"/>
  <c r="AI3679" i="1"/>
  <c r="AF3679" i="1"/>
  <c r="AE3679" i="1"/>
  <c r="AD3679" i="1"/>
  <c r="S3679" i="1"/>
  <c r="R3679" i="1"/>
  <c r="AI3678" i="1"/>
  <c r="AF3678" i="1"/>
  <c r="AE3678" i="1"/>
  <c r="AD3678" i="1"/>
  <c r="S3678" i="1"/>
  <c r="R3678" i="1"/>
  <c r="AI3677" i="1"/>
  <c r="AF3677" i="1"/>
  <c r="AE3677" i="1"/>
  <c r="AD3677" i="1"/>
  <c r="S3677" i="1"/>
  <c r="R3677" i="1"/>
  <c r="AI3676" i="1"/>
  <c r="AF3676" i="1"/>
  <c r="AE3676" i="1"/>
  <c r="AD3676" i="1"/>
  <c r="S3676" i="1"/>
  <c r="R3676" i="1"/>
  <c r="AI3675" i="1"/>
  <c r="AF3675" i="1"/>
  <c r="AE3675" i="1"/>
  <c r="AD3675" i="1"/>
  <c r="S3675" i="1"/>
  <c r="R3675" i="1"/>
  <c r="AI3674" i="1"/>
  <c r="AF3674" i="1"/>
  <c r="AE3674" i="1"/>
  <c r="AD3674" i="1"/>
  <c r="S3674" i="1"/>
  <c r="R3674" i="1"/>
  <c r="AI3673" i="1"/>
  <c r="AF3673" i="1"/>
  <c r="AE3673" i="1"/>
  <c r="AD3673" i="1"/>
  <c r="S3673" i="1"/>
  <c r="R3673" i="1"/>
  <c r="AI3672" i="1"/>
  <c r="AF3672" i="1"/>
  <c r="AE3672" i="1"/>
  <c r="AD3672" i="1"/>
  <c r="S3672" i="1"/>
  <c r="R3672" i="1"/>
  <c r="AI3671" i="1"/>
  <c r="AF3671" i="1"/>
  <c r="AE3671" i="1"/>
  <c r="AD3671" i="1"/>
  <c r="S3671" i="1"/>
  <c r="R3671" i="1"/>
  <c r="AI3670" i="1"/>
  <c r="AF3670" i="1"/>
  <c r="AE3670" i="1"/>
  <c r="AD3670" i="1"/>
  <c r="S3670" i="1"/>
  <c r="R3670" i="1"/>
  <c r="AI3669" i="1"/>
  <c r="AF3669" i="1"/>
  <c r="AE3669" i="1"/>
  <c r="AD3669" i="1"/>
  <c r="S3669" i="1"/>
  <c r="R3669" i="1"/>
  <c r="AI3668" i="1"/>
  <c r="AF3668" i="1"/>
  <c r="AE3668" i="1"/>
  <c r="AD3668" i="1"/>
  <c r="S3668" i="1"/>
  <c r="R3668" i="1"/>
  <c r="AI3667" i="1"/>
  <c r="AF3667" i="1"/>
  <c r="AE3667" i="1"/>
  <c r="AD3667" i="1"/>
  <c r="S3667" i="1"/>
  <c r="R3667" i="1"/>
  <c r="AI3666" i="1"/>
  <c r="AF3666" i="1"/>
  <c r="AE3666" i="1"/>
  <c r="AD3666" i="1"/>
  <c r="S3666" i="1"/>
  <c r="R3666" i="1"/>
  <c r="AI3665" i="1"/>
  <c r="AF3665" i="1"/>
  <c r="AE3665" i="1"/>
  <c r="AD3665" i="1"/>
  <c r="S3665" i="1"/>
  <c r="R3665" i="1"/>
  <c r="AI3664" i="1"/>
  <c r="AF3664" i="1"/>
  <c r="AE3664" i="1"/>
  <c r="AD3664" i="1"/>
  <c r="S3664" i="1"/>
  <c r="R3664" i="1"/>
  <c r="AI3663" i="1"/>
  <c r="AF3663" i="1"/>
  <c r="AE3663" i="1"/>
  <c r="AD3663" i="1"/>
  <c r="S3663" i="1"/>
  <c r="R3663" i="1"/>
  <c r="AI3662" i="1"/>
  <c r="AF3662" i="1"/>
  <c r="AE3662" i="1"/>
  <c r="AD3662" i="1"/>
  <c r="S3662" i="1"/>
  <c r="R3662" i="1"/>
  <c r="AI3661" i="1"/>
  <c r="AF3661" i="1"/>
  <c r="AE3661" i="1"/>
  <c r="AD3661" i="1"/>
  <c r="S3661" i="1"/>
  <c r="R3661" i="1"/>
  <c r="AI3660" i="1"/>
  <c r="AF3660" i="1"/>
  <c r="AE3660" i="1"/>
  <c r="AD3660" i="1"/>
  <c r="S3660" i="1"/>
  <c r="R3660" i="1"/>
  <c r="AI3659" i="1"/>
  <c r="AF3659" i="1"/>
  <c r="AE3659" i="1"/>
  <c r="AD3659" i="1"/>
  <c r="S3659" i="1"/>
  <c r="R3659" i="1"/>
  <c r="AI3658" i="1"/>
  <c r="AF3658" i="1"/>
  <c r="AE3658" i="1"/>
  <c r="AD3658" i="1"/>
  <c r="S3658" i="1"/>
  <c r="R3658" i="1"/>
  <c r="AI3657" i="1"/>
  <c r="AF3657" i="1"/>
  <c r="AE3657" i="1"/>
  <c r="AD3657" i="1"/>
  <c r="S3657" i="1"/>
  <c r="R3657" i="1"/>
  <c r="AI3656" i="1"/>
  <c r="AF3656" i="1"/>
  <c r="AE3656" i="1"/>
  <c r="AD3656" i="1"/>
  <c r="S3656" i="1"/>
  <c r="R3656" i="1"/>
  <c r="AI3655" i="1"/>
  <c r="AF3655" i="1"/>
  <c r="AE3655" i="1"/>
  <c r="AD3655" i="1"/>
  <c r="S3655" i="1"/>
  <c r="R3655" i="1"/>
  <c r="AI3654" i="1"/>
  <c r="AF3654" i="1"/>
  <c r="AE3654" i="1"/>
  <c r="AD3654" i="1"/>
  <c r="S3654" i="1"/>
  <c r="R3654" i="1"/>
  <c r="AI3653" i="1"/>
  <c r="AF3653" i="1"/>
  <c r="AE3653" i="1"/>
  <c r="AD3653" i="1"/>
  <c r="S3653" i="1"/>
  <c r="R3653" i="1"/>
  <c r="AI3652" i="1"/>
  <c r="AF3652" i="1"/>
  <c r="AE3652" i="1"/>
  <c r="AD3652" i="1"/>
  <c r="S3652" i="1"/>
  <c r="R3652" i="1"/>
  <c r="AI3651" i="1"/>
  <c r="AF3651" i="1"/>
  <c r="AE3651" i="1"/>
  <c r="AD3651" i="1"/>
  <c r="S3651" i="1"/>
  <c r="R3651" i="1"/>
  <c r="AI3650" i="1"/>
  <c r="AF3650" i="1"/>
  <c r="AE3650" i="1"/>
  <c r="AD3650" i="1"/>
  <c r="S3650" i="1"/>
  <c r="R3650" i="1"/>
  <c r="AI3649" i="1"/>
  <c r="AF3649" i="1"/>
  <c r="AE3649" i="1"/>
  <c r="AD3649" i="1"/>
  <c r="S3649" i="1"/>
  <c r="R3649" i="1"/>
  <c r="AI3648" i="1"/>
  <c r="AF3648" i="1"/>
  <c r="AE3648" i="1"/>
  <c r="AD3648" i="1"/>
  <c r="S3648" i="1"/>
  <c r="R3648" i="1"/>
  <c r="AI3647" i="1"/>
  <c r="AF3647" i="1"/>
  <c r="AE3647" i="1"/>
  <c r="AD3647" i="1"/>
  <c r="S3647" i="1"/>
  <c r="R3647" i="1"/>
  <c r="AI3646" i="1"/>
  <c r="AF3646" i="1"/>
  <c r="AE3646" i="1"/>
  <c r="AD3646" i="1"/>
  <c r="S3646" i="1"/>
  <c r="R3646" i="1"/>
  <c r="AI3645" i="1"/>
  <c r="AF3645" i="1"/>
  <c r="AE3645" i="1"/>
  <c r="AD3645" i="1"/>
  <c r="S3645" i="1"/>
  <c r="R3645" i="1"/>
  <c r="AI3644" i="1"/>
  <c r="AF3644" i="1"/>
  <c r="AE3644" i="1"/>
  <c r="AD3644" i="1"/>
  <c r="S3644" i="1"/>
  <c r="R3644" i="1"/>
  <c r="AI3643" i="1"/>
  <c r="AF3643" i="1"/>
  <c r="AE3643" i="1"/>
  <c r="AD3643" i="1"/>
  <c r="S3643" i="1"/>
  <c r="R3643" i="1"/>
  <c r="AI3642" i="1"/>
  <c r="AF3642" i="1"/>
  <c r="AE3642" i="1"/>
  <c r="AD3642" i="1"/>
  <c r="S3642" i="1"/>
  <c r="R3642" i="1"/>
  <c r="AI3641" i="1"/>
  <c r="AF3641" i="1"/>
  <c r="AE3641" i="1"/>
  <c r="AD3641" i="1"/>
  <c r="S3641" i="1"/>
  <c r="R3641" i="1"/>
  <c r="AI3640" i="1"/>
  <c r="AF3640" i="1"/>
  <c r="AE3640" i="1"/>
  <c r="AD3640" i="1"/>
  <c r="S3640" i="1"/>
  <c r="R3640" i="1"/>
  <c r="AI3639" i="1"/>
  <c r="AF3639" i="1"/>
  <c r="AE3639" i="1"/>
  <c r="AD3639" i="1"/>
  <c r="S3639" i="1"/>
  <c r="R3639" i="1"/>
  <c r="AI3638" i="1"/>
  <c r="AF3638" i="1"/>
  <c r="AE3638" i="1"/>
  <c r="AD3638" i="1"/>
  <c r="S3638" i="1"/>
  <c r="R3638" i="1"/>
  <c r="AI3637" i="1"/>
  <c r="AF3637" i="1"/>
  <c r="AE3637" i="1"/>
  <c r="AD3637" i="1"/>
  <c r="S3637" i="1"/>
  <c r="R3637" i="1"/>
  <c r="AI3636" i="1"/>
  <c r="AF3636" i="1"/>
  <c r="AE3636" i="1"/>
  <c r="AD3636" i="1"/>
  <c r="S3636" i="1"/>
  <c r="R3636" i="1"/>
  <c r="AI3635" i="1"/>
  <c r="AF3635" i="1"/>
  <c r="AE3635" i="1"/>
  <c r="AD3635" i="1"/>
  <c r="S3635" i="1"/>
  <c r="R3635" i="1"/>
  <c r="AI3634" i="1"/>
  <c r="AF3634" i="1"/>
  <c r="AE3634" i="1"/>
  <c r="AD3634" i="1"/>
  <c r="S3634" i="1"/>
  <c r="R3634" i="1"/>
  <c r="AI3633" i="1"/>
  <c r="AF3633" i="1"/>
  <c r="AE3633" i="1"/>
  <c r="AD3633" i="1"/>
  <c r="S3633" i="1"/>
  <c r="R3633" i="1"/>
  <c r="AI3632" i="1"/>
  <c r="AF3632" i="1"/>
  <c r="AE3632" i="1"/>
  <c r="AD3632" i="1"/>
  <c r="S3632" i="1"/>
  <c r="R3632" i="1"/>
  <c r="AI3631" i="1"/>
  <c r="AF3631" i="1"/>
  <c r="AE3631" i="1"/>
  <c r="AD3631" i="1"/>
  <c r="S3631" i="1"/>
  <c r="R3631" i="1"/>
  <c r="AI3629" i="1"/>
  <c r="AF3629" i="1"/>
  <c r="AE3629" i="1"/>
  <c r="AD3629" i="1"/>
  <c r="S3629" i="1"/>
  <c r="R3629" i="1"/>
  <c r="AI3627" i="1"/>
  <c r="AF3627" i="1"/>
  <c r="AE3627" i="1"/>
  <c r="AD3627" i="1"/>
  <c r="S3627" i="1"/>
  <c r="R3627" i="1"/>
  <c r="AI3626" i="1"/>
  <c r="AF3626" i="1"/>
  <c r="AE3626" i="1"/>
  <c r="AD3626" i="1"/>
  <c r="S3626" i="1"/>
  <c r="R3626" i="1"/>
  <c r="AI3625" i="1"/>
  <c r="AF3625" i="1"/>
  <c r="AE3625" i="1"/>
  <c r="AD3625" i="1"/>
  <c r="S3625" i="1"/>
  <c r="R3625" i="1"/>
  <c r="AI3624" i="1"/>
  <c r="AF3624" i="1"/>
  <c r="AE3624" i="1"/>
  <c r="AD3624" i="1"/>
  <c r="S3624" i="1"/>
  <c r="R3624" i="1"/>
  <c r="AI3622" i="1"/>
  <c r="AF3622" i="1"/>
  <c r="AE3622" i="1"/>
  <c r="AD3622" i="1"/>
  <c r="S3622" i="1"/>
  <c r="R3622" i="1"/>
  <c r="AI3621" i="1"/>
  <c r="AF3621" i="1"/>
  <c r="AE3621" i="1"/>
  <c r="AD3621" i="1"/>
  <c r="S3621" i="1"/>
  <c r="R3621" i="1"/>
  <c r="AI3619" i="1"/>
  <c r="AF3619" i="1"/>
  <c r="AE3619" i="1"/>
  <c r="AD3619" i="1"/>
  <c r="S3619" i="1"/>
  <c r="R3619" i="1"/>
  <c r="AI3618" i="1"/>
  <c r="AF3618" i="1"/>
  <c r="AE3618" i="1"/>
  <c r="AD3618" i="1"/>
  <c r="S3618" i="1"/>
  <c r="R3618" i="1"/>
  <c r="AI3617" i="1"/>
  <c r="AF3617" i="1"/>
  <c r="AE3617" i="1"/>
  <c r="AD3617" i="1"/>
  <c r="S3617" i="1"/>
  <c r="R3617" i="1"/>
  <c r="AI3616" i="1"/>
  <c r="AF3616" i="1"/>
  <c r="AE3616" i="1"/>
  <c r="AD3616" i="1"/>
  <c r="S3616" i="1"/>
  <c r="R3616" i="1"/>
  <c r="AI3613" i="1"/>
  <c r="AF3613" i="1"/>
  <c r="AE3613" i="1"/>
  <c r="AD3613" i="1"/>
  <c r="S3613" i="1"/>
  <c r="R3613" i="1"/>
  <c r="AI3611" i="1"/>
  <c r="AF3611" i="1"/>
  <c r="AE3611" i="1"/>
  <c r="AD3611" i="1"/>
  <c r="S3611" i="1"/>
  <c r="R3611" i="1"/>
  <c r="AI3610" i="1"/>
  <c r="AF3610" i="1"/>
  <c r="AE3610" i="1"/>
  <c r="AD3610" i="1"/>
  <c r="S3610" i="1"/>
  <c r="R3610" i="1"/>
  <c r="AI3609" i="1"/>
  <c r="AF3609" i="1"/>
  <c r="AE3609" i="1"/>
  <c r="AD3609" i="1"/>
  <c r="S3609" i="1"/>
  <c r="R3609" i="1"/>
  <c r="AI3608" i="1"/>
  <c r="AF3608" i="1"/>
  <c r="AE3608" i="1"/>
  <c r="AD3608" i="1"/>
  <c r="S3608" i="1"/>
  <c r="R3608" i="1"/>
  <c r="AI3607" i="1"/>
  <c r="AF3607" i="1"/>
  <c r="AE3607" i="1"/>
  <c r="AD3607" i="1"/>
  <c r="S3607" i="1"/>
  <c r="R3607" i="1"/>
  <c r="AI3606" i="1"/>
  <c r="AF3606" i="1"/>
  <c r="AE3606" i="1"/>
  <c r="AD3606" i="1"/>
  <c r="S3606" i="1"/>
  <c r="R3606" i="1"/>
  <c r="AI3605" i="1"/>
  <c r="AF3605" i="1"/>
  <c r="AE3605" i="1"/>
  <c r="AD3605" i="1"/>
  <c r="S3605" i="1"/>
  <c r="R3605" i="1"/>
  <c r="AI3604" i="1"/>
  <c r="AF3604" i="1"/>
  <c r="AE3604" i="1"/>
  <c r="AD3604" i="1"/>
  <c r="S3604" i="1"/>
  <c r="R3604" i="1"/>
  <c r="AI3603" i="1"/>
  <c r="AF3603" i="1"/>
  <c r="AE3603" i="1"/>
  <c r="AD3603" i="1"/>
  <c r="S3603" i="1"/>
  <c r="R3603" i="1"/>
  <c r="AI3602" i="1"/>
  <c r="AF3602" i="1"/>
  <c r="AE3602" i="1"/>
  <c r="AD3602" i="1"/>
  <c r="S3602" i="1"/>
  <c r="R3602" i="1"/>
  <c r="AI3601" i="1"/>
  <c r="AF3601" i="1"/>
  <c r="AE3601" i="1"/>
  <c r="AD3601" i="1"/>
  <c r="S3601" i="1"/>
  <c r="R3601" i="1"/>
  <c r="AI3600" i="1"/>
  <c r="AF3600" i="1"/>
  <c r="AE3600" i="1"/>
  <c r="AD3600" i="1"/>
  <c r="S3600" i="1"/>
  <c r="R3600" i="1"/>
  <c r="AI3599" i="1"/>
  <c r="AF3599" i="1"/>
  <c r="AE3599" i="1"/>
  <c r="AD3599" i="1"/>
  <c r="S3599" i="1"/>
  <c r="R3599" i="1"/>
  <c r="AI3598" i="1"/>
  <c r="AF3598" i="1"/>
  <c r="AE3598" i="1"/>
  <c r="AD3598" i="1"/>
  <c r="S3598" i="1"/>
  <c r="R3598" i="1"/>
  <c r="AI3597" i="1"/>
  <c r="AF3597" i="1"/>
  <c r="AE3597" i="1"/>
  <c r="AD3597" i="1"/>
  <c r="S3597" i="1"/>
  <c r="R3597" i="1"/>
  <c r="AI3596" i="1"/>
  <c r="AF3596" i="1"/>
  <c r="AE3596" i="1"/>
  <c r="AD3596" i="1"/>
  <c r="S3596" i="1"/>
  <c r="R3596" i="1"/>
  <c r="AI3595" i="1"/>
  <c r="AF3595" i="1"/>
  <c r="AE3595" i="1"/>
  <c r="AD3595" i="1"/>
  <c r="S3595" i="1"/>
  <c r="R3595" i="1"/>
  <c r="AI3594" i="1"/>
  <c r="AF3594" i="1"/>
  <c r="AE3594" i="1"/>
  <c r="AD3594" i="1"/>
  <c r="S3594" i="1"/>
  <c r="R3594" i="1"/>
  <c r="AI3593" i="1"/>
  <c r="AF3593" i="1"/>
  <c r="AE3593" i="1"/>
  <c r="AD3593" i="1"/>
  <c r="S3593" i="1"/>
  <c r="R3593" i="1"/>
  <c r="AI3592" i="1"/>
  <c r="AF3592" i="1"/>
  <c r="AE3592" i="1"/>
  <c r="AD3592" i="1"/>
  <c r="S3592" i="1"/>
  <c r="R3592" i="1"/>
  <c r="AI3591" i="1"/>
  <c r="AF3591" i="1"/>
  <c r="AE3591" i="1"/>
  <c r="AD3591" i="1"/>
  <c r="S3591" i="1"/>
  <c r="R3591" i="1"/>
  <c r="AI3590" i="1"/>
  <c r="AF3590" i="1"/>
  <c r="AE3590" i="1"/>
  <c r="AD3590" i="1"/>
  <c r="S3590" i="1"/>
  <c r="R3590" i="1"/>
  <c r="AI3589" i="1"/>
  <c r="AF3589" i="1"/>
  <c r="AE3589" i="1"/>
  <c r="AD3589" i="1"/>
  <c r="S3589" i="1"/>
  <c r="R3589" i="1"/>
  <c r="AI3588" i="1"/>
  <c r="AF3588" i="1"/>
  <c r="AE3588" i="1"/>
  <c r="AD3588" i="1"/>
  <c r="S3588" i="1"/>
  <c r="R3588" i="1"/>
  <c r="AI3587" i="1"/>
  <c r="AF3587" i="1"/>
  <c r="AE3587" i="1"/>
  <c r="AD3587" i="1"/>
  <c r="S3587" i="1"/>
  <c r="R3587" i="1"/>
  <c r="AI3586" i="1"/>
  <c r="AF3586" i="1"/>
  <c r="AE3586" i="1"/>
  <c r="AD3586" i="1"/>
  <c r="S3586" i="1"/>
  <c r="R3586" i="1"/>
  <c r="AI3585" i="1"/>
  <c r="AF3585" i="1"/>
  <c r="AE3585" i="1"/>
  <c r="AD3585" i="1"/>
  <c r="S3585" i="1"/>
  <c r="R3585" i="1"/>
  <c r="AI3584" i="1"/>
  <c r="AF3584" i="1"/>
  <c r="AE3584" i="1"/>
  <c r="AD3584" i="1"/>
  <c r="S3584" i="1"/>
  <c r="R3584" i="1"/>
  <c r="AI3583" i="1"/>
  <c r="AF3583" i="1"/>
  <c r="AE3583" i="1"/>
  <c r="AD3583" i="1"/>
  <c r="S3583" i="1"/>
  <c r="R3583" i="1"/>
  <c r="AI3582" i="1"/>
  <c r="AF3582" i="1"/>
  <c r="AE3582" i="1"/>
  <c r="AD3582" i="1"/>
  <c r="S3582" i="1"/>
  <c r="R3582" i="1"/>
  <c r="AI3581" i="1"/>
  <c r="AF3581" i="1"/>
  <c r="AE3581" i="1"/>
  <c r="AD3581" i="1"/>
  <c r="S3581" i="1"/>
  <c r="R3581" i="1"/>
  <c r="AI3580" i="1"/>
  <c r="AF3580" i="1"/>
  <c r="AE3580" i="1"/>
  <c r="AD3580" i="1"/>
  <c r="S3580" i="1"/>
  <c r="R3580" i="1"/>
  <c r="AI3579" i="1"/>
  <c r="AF3579" i="1"/>
  <c r="AE3579" i="1"/>
  <c r="AD3579" i="1"/>
  <c r="S3579" i="1"/>
  <c r="R3579" i="1"/>
  <c r="AI3578" i="1"/>
  <c r="AF3578" i="1"/>
  <c r="AE3578" i="1"/>
  <c r="AD3578" i="1"/>
  <c r="S3578" i="1"/>
  <c r="R3578" i="1"/>
  <c r="AI3577" i="1"/>
  <c r="AF3577" i="1"/>
  <c r="AE3577" i="1"/>
  <c r="AD3577" i="1"/>
  <c r="S3577" i="1"/>
  <c r="R3577" i="1"/>
  <c r="AI3576" i="1"/>
  <c r="AF3576" i="1"/>
  <c r="AE3576" i="1"/>
  <c r="AD3576" i="1"/>
  <c r="S3576" i="1"/>
  <c r="R3576" i="1"/>
  <c r="AI3575" i="1"/>
  <c r="AF3575" i="1"/>
  <c r="AE3575" i="1"/>
  <c r="AD3575" i="1"/>
  <c r="S3575" i="1"/>
  <c r="R3575" i="1"/>
  <c r="AI3574" i="1"/>
  <c r="AF3574" i="1"/>
  <c r="AE3574" i="1"/>
  <c r="AD3574" i="1"/>
  <c r="S3574" i="1"/>
  <c r="R3574" i="1"/>
  <c r="AI3573" i="1"/>
  <c r="AF3573" i="1"/>
  <c r="AE3573" i="1"/>
  <c r="AD3573" i="1"/>
  <c r="S3573" i="1"/>
  <c r="R3573" i="1"/>
  <c r="AI3572" i="1"/>
  <c r="AF3572" i="1"/>
  <c r="AE3572" i="1"/>
  <c r="AD3572" i="1"/>
  <c r="S3572" i="1"/>
  <c r="R3572" i="1"/>
  <c r="AI3571" i="1"/>
  <c r="AF3571" i="1"/>
  <c r="AE3571" i="1"/>
  <c r="AD3571" i="1"/>
  <c r="S3571" i="1"/>
  <c r="R3571" i="1"/>
  <c r="AI3570" i="1"/>
  <c r="AF3570" i="1"/>
  <c r="AE3570" i="1"/>
  <c r="AD3570" i="1"/>
  <c r="S3570" i="1"/>
  <c r="R3570" i="1"/>
  <c r="AI3569" i="1"/>
  <c r="AF3569" i="1"/>
  <c r="AE3569" i="1"/>
  <c r="AD3569" i="1"/>
  <c r="S3569" i="1"/>
  <c r="R3569" i="1"/>
  <c r="AI3568" i="1"/>
  <c r="AF3568" i="1"/>
  <c r="AE3568" i="1"/>
  <c r="AD3568" i="1"/>
  <c r="S3568" i="1"/>
  <c r="R3568" i="1"/>
  <c r="AI3567" i="1"/>
  <c r="AF3567" i="1"/>
  <c r="AE3567" i="1"/>
  <c r="AD3567" i="1"/>
  <c r="S3567" i="1"/>
  <c r="R3567" i="1"/>
  <c r="AI3566" i="1"/>
  <c r="AF3566" i="1"/>
  <c r="AE3566" i="1"/>
  <c r="AD3566" i="1"/>
  <c r="S3566" i="1"/>
  <c r="R3566" i="1"/>
  <c r="AI3565" i="1"/>
  <c r="AF3565" i="1"/>
  <c r="AE3565" i="1"/>
  <c r="AD3565" i="1"/>
  <c r="S3565" i="1"/>
  <c r="R3565" i="1"/>
  <c r="AI3564" i="1"/>
  <c r="AF3564" i="1"/>
  <c r="AE3564" i="1"/>
  <c r="AD3564" i="1"/>
  <c r="S3564" i="1"/>
  <c r="R3564" i="1"/>
  <c r="AI3563" i="1"/>
  <c r="AF3563" i="1"/>
  <c r="AE3563" i="1"/>
  <c r="AD3563" i="1"/>
  <c r="S3563" i="1"/>
  <c r="R3563" i="1"/>
  <c r="AI3562" i="1"/>
  <c r="AF3562" i="1"/>
  <c r="AE3562" i="1"/>
  <c r="AD3562" i="1"/>
  <c r="S3562" i="1"/>
  <c r="R3562" i="1"/>
  <c r="AI3561" i="1"/>
  <c r="AF3561" i="1"/>
  <c r="AE3561" i="1"/>
  <c r="AD3561" i="1"/>
  <c r="S3561" i="1"/>
  <c r="R3561" i="1"/>
  <c r="AI3560" i="1"/>
  <c r="AF3560" i="1"/>
  <c r="AE3560" i="1"/>
  <c r="AD3560" i="1"/>
  <c r="S3560" i="1"/>
  <c r="R3560" i="1"/>
  <c r="AI3559" i="1"/>
  <c r="AF3559" i="1"/>
  <c r="AE3559" i="1"/>
  <c r="AD3559" i="1"/>
  <c r="S3559" i="1"/>
  <c r="R3559" i="1"/>
  <c r="AI3558" i="1"/>
  <c r="AF3558" i="1"/>
  <c r="AE3558" i="1"/>
  <c r="AD3558" i="1"/>
  <c r="S3558" i="1"/>
  <c r="R3558" i="1"/>
  <c r="AI3557" i="1"/>
  <c r="AF3557" i="1"/>
  <c r="AE3557" i="1"/>
  <c r="AD3557" i="1"/>
  <c r="S3557" i="1"/>
  <c r="R3557" i="1"/>
  <c r="AI3556" i="1"/>
  <c r="AF3556" i="1"/>
  <c r="AE3556" i="1"/>
  <c r="AD3556" i="1"/>
  <c r="S3556" i="1"/>
  <c r="R3556" i="1"/>
  <c r="AI3555" i="1"/>
  <c r="AF3555" i="1"/>
  <c r="AE3555" i="1"/>
  <c r="AD3555" i="1"/>
  <c r="S3555" i="1"/>
  <c r="R3555" i="1"/>
  <c r="AI3554" i="1"/>
  <c r="AF3554" i="1"/>
  <c r="AE3554" i="1"/>
  <c r="AD3554" i="1"/>
  <c r="S3554" i="1"/>
  <c r="R3554" i="1"/>
  <c r="AI3553" i="1"/>
  <c r="AF3553" i="1"/>
  <c r="AE3553" i="1"/>
  <c r="AD3553" i="1"/>
  <c r="S3553" i="1"/>
  <c r="R3553" i="1"/>
  <c r="AI3552" i="1"/>
  <c r="AF3552" i="1"/>
  <c r="AE3552" i="1"/>
  <c r="AD3552" i="1"/>
  <c r="S3552" i="1"/>
  <c r="R3552" i="1"/>
  <c r="AI3551" i="1"/>
  <c r="AF3551" i="1"/>
  <c r="AE3551" i="1"/>
  <c r="AD3551" i="1"/>
  <c r="S3551" i="1"/>
  <c r="R3551" i="1"/>
  <c r="B165" i="13"/>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R3799" i="1"/>
  <c r="R3798" i="1"/>
  <c r="R3797" i="1"/>
  <c r="R3796" i="1"/>
  <c r="T3544" i="1" l="1"/>
  <c r="T3286" i="1"/>
  <c r="T3483" i="1"/>
  <c r="T3534" i="1"/>
  <c r="T3546" i="1"/>
  <c r="T3805" i="1"/>
  <c r="T3503" i="1"/>
  <c r="T3293" i="1"/>
  <c r="T3279" i="1"/>
  <c r="T3282" i="1"/>
  <c r="T3285" i="1"/>
  <c r="T3620" i="1"/>
  <c r="T3630" i="1"/>
  <c r="T3473" i="1"/>
  <c r="T3482" i="1"/>
  <c r="T3522" i="1"/>
  <c r="T3850" i="1"/>
  <c r="T3032" i="1"/>
  <c r="T3549" i="1"/>
  <c r="T3233" i="1"/>
  <c r="T3272" i="1"/>
  <c r="T3481" i="1"/>
  <c r="T3487" i="1"/>
  <c r="T3515" i="1"/>
  <c r="T3849" i="1"/>
  <c r="T3847" i="1"/>
  <c r="T3250" i="1"/>
  <c r="T3277" i="1"/>
  <c r="T3502" i="1"/>
  <c r="T3505" i="1"/>
  <c r="T3614" i="1"/>
  <c r="T3514" i="1"/>
  <c r="T3510" i="1"/>
  <c r="T3292" i="1"/>
  <c r="T3811" i="1"/>
  <c r="T3843" i="1"/>
  <c r="T3511" i="1"/>
  <c r="T3540" i="1"/>
  <c r="T3273" i="1"/>
  <c r="T3623" i="1"/>
  <c r="T3471" i="1"/>
  <c r="T3480" i="1"/>
  <c r="T3496" i="1"/>
  <c r="T3539" i="1"/>
  <c r="T3516" i="1"/>
  <c r="T3790" i="1"/>
  <c r="T3287" i="1"/>
  <c r="T3075" i="1"/>
  <c r="T3813" i="1"/>
  <c r="T3512" i="1"/>
  <c r="T3538" i="1"/>
  <c r="T3224" i="1"/>
  <c r="T3243" i="1"/>
  <c r="T3498" i="1"/>
  <c r="T3528" i="1"/>
  <c r="T2922" i="1"/>
  <c r="T3271" i="1"/>
  <c r="T3628" i="1"/>
  <c r="T3477" i="1"/>
  <c r="T3488" i="1"/>
  <c r="T3492" i="1"/>
  <c r="T3499" i="1"/>
  <c r="T3541" i="1"/>
  <c r="T3547" i="1"/>
  <c r="T3042" i="1"/>
  <c r="T3063" i="1"/>
  <c r="T3316" i="1"/>
  <c r="T3319" i="1"/>
  <c r="T3225" i="1"/>
  <c r="T3230" i="1"/>
  <c r="T3472" i="1"/>
  <c r="T3476" i="1"/>
  <c r="T3506" i="1"/>
  <c r="T3526" i="1"/>
  <c r="T3536" i="1"/>
  <c r="T3052" i="1"/>
  <c r="T3475" i="1"/>
  <c r="T3479" i="1"/>
  <c r="T3497" i="1"/>
  <c r="T3509" i="1"/>
  <c r="T3529" i="1"/>
  <c r="T3518" i="1"/>
  <c r="T3521" i="1"/>
  <c r="T3834" i="1"/>
  <c r="T3851" i="1"/>
  <c r="T3311" i="1"/>
  <c r="T3513" i="1"/>
  <c r="T3517" i="1"/>
  <c r="T3535" i="1"/>
  <c r="T3542" i="1"/>
  <c r="T3070" i="1"/>
  <c r="T3083" i="1"/>
  <c r="T3249" i="1"/>
  <c r="T3304" i="1"/>
  <c r="T3485" i="1"/>
  <c r="T3500" i="1"/>
  <c r="T3504" i="1"/>
  <c r="T3545" i="1"/>
  <c r="T3255" i="1"/>
  <c r="T3307" i="1"/>
  <c r="T3531" i="1"/>
  <c r="T3548" i="1"/>
  <c r="T3478" i="1"/>
  <c r="T3484" i="1"/>
  <c r="T3494" i="1"/>
  <c r="T3508" i="1"/>
  <c r="T2812" i="1"/>
  <c r="T2926" i="1"/>
  <c r="T3031" i="1"/>
  <c r="T3066" i="1"/>
  <c r="T3253" i="1"/>
  <c r="T3263" i="1"/>
  <c r="T3266" i="1"/>
  <c r="T3550" i="1"/>
  <c r="T3246" i="1"/>
  <c r="T3300" i="1"/>
  <c r="T3303" i="1"/>
  <c r="T3507" i="1"/>
  <c r="T3065" i="1"/>
  <c r="T3050" i="1"/>
  <c r="T3242" i="1"/>
  <c r="T3615" i="1"/>
  <c r="T3532" i="1"/>
  <c r="T3245" i="1"/>
  <c r="T3305" i="1"/>
  <c r="T3491" i="1"/>
  <c r="T3543" i="1"/>
  <c r="T3064" i="1"/>
  <c r="T3241" i="1"/>
  <c r="T2983" i="1"/>
  <c r="T3495" i="1"/>
  <c r="T3520" i="1"/>
  <c r="T3530" i="1"/>
  <c r="T3524" i="1"/>
  <c r="T3058" i="1"/>
  <c r="T3257" i="1"/>
  <c r="T3267" i="1"/>
  <c r="T3315" i="1"/>
  <c r="T3612" i="1"/>
  <c r="T3474" i="1"/>
  <c r="T3519" i="1"/>
  <c r="T3523" i="1"/>
  <c r="T3030" i="1"/>
  <c r="T3080" i="1"/>
  <c r="T3093" i="1"/>
  <c r="T3222" i="1"/>
  <c r="T3264" i="1"/>
  <c r="T3283" i="1"/>
  <c r="T3298" i="1"/>
  <c r="T2917" i="1"/>
  <c r="T2909" i="1"/>
  <c r="T3268" i="1"/>
  <c r="T3313" i="1"/>
  <c r="T2932" i="1"/>
  <c r="T3088" i="1"/>
  <c r="T3252" i="1"/>
  <c r="T3290" i="1"/>
  <c r="T3309" i="1"/>
  <c r="T3312" i="1"/>
  <c r="T3289" i="1"/>
  <c r="T3297" i="1"/>
  <c r="T3240" i="1"/>
  <c r="T3247" i="1"/>
  <c r="T3281" i="1"/>
  <c r="T3067" i="1"/>
  <c r="T3086" i="1"/>
  <c r="T3299" i="1"/>
  <c r="T3265" i="1"/>
  <c r="T3269" i="1"/>
  <c r="T2963" i="1"/>
  <c r="T3060" i="1"/>
  <c r="T3254" i="1"/>
  <c r="T3261" i="1"/>
  <c r="T3280" i="1"/>
  <c r="T3291" i="1"/>
  <c r="T3295" i="1"/>
  <c r="T3314" i="1"/>
  <c r="T3317" i="1"/>
  <c r="T3256" i="1"/>
  <c r="T3260" i="1"/>
  <c r="T3270" i="1"/>
  <c r="T3301" i="1"/>
  <c r="T3306" i="1"/>
  <c r="T3320" i="1"/>
  <c r="T3284" i="1"/>
  <c r="T3294" i="1"/>
  <c r="T3274" i="1"/>
  <c r="T3278" i="1"/>
  <c r="T3310" i="1"/>
  <c r="T3288" i="1"/>
  <c r="T3244" i="1"/>
  <c r="T3318" i="1"/>
  <c r="T3248" i="1"/>
  <c r="T3258" i="1"/>
  <c r="T3262" i="1"/>
  <c r="T3276" i="1"/>
  <c r="T3308" i="1"/>
  <c r="T3251" i="1"/>
  <c r="T3275" i="1"/>
  <c r="T3296" i="1"/>
  <c r="T3302" i="1"/>
  <c r="T2970" i="1"/>
  <c r="T2158" i="1"/>
  <c r="T3863" i="1"/>
  <c r="T3866" i="1"/>
  <c r="T3817" i="1"/>
  <c r="T3865" i="1"/>
  <c r="T3861" i="1"/>
  <c r="T2125" i="1"/>
  <c r="T3862" i="1"/>
  <c r="T3860" i="1"/>
  <c r="T3864" i="1"/>
  <c r="T2128" i="1"/>
  <c r="T2118" i="1"/>
  <c r="T2161" i="1"/>
  <c r="T2137" i="1"/>
  <c r="T466" i="1"/>
  <c r="T2162" i="1"/>
  <c r="T3809" i="1"/>
  <c r="T414" i="1"/>
  <c r="T465" i="1"/>
  <c r="T2113" i="1"/>
  <c r="T2114" i="1"/>
  <c r="T2121" i="1"/>
  <c r="T2126" i="1"/>
  <c r="T2133" i="1"/>
  <c r="T2138" i="1"/>
  <c r="T3818" i="1"/>
  <c r="T3832" i="1"/>
  <c r="T2117" i="1"/>
  <c r="T2122" i="1"/>
  <c r="T2127" i="1"/>
  <c r="T2134" i="1"/>
  <c r="T2157" i="1"/>
  <c r="T3800" i="1"/>
  <c r="T3839" i="1"/>
  <c r="T3840" i="1"/>
  <c r="T3825" i="1"/>
  <c r="T3808" i="1"/>
  <c r="T3824" i="1"/>
  <c r="T3801" i="1"/>
  <c r="T3831" i="1"/>
  <c r="T1698" i="1"/>
  <c r="T1695" i="1"/>
  <c r="T2800" i="1"/>
  <c r="T1699" i="1"/>
  <c r="T1697" i="1"/>
  <c r="T1696" i="1"/>
  <c r="T1700" i="1"/>
  <c r="Z59" i="1" a="1"/>
  <c r="Z59" i="1" s="1"/>
  <c r="Z104" i="1" a="1"/>
  <c r="Z104" i="1" s="1"/>
  <c r="Z119" i="1" a="1"/>
  <c r="Z119" i="1" s="1"/>
  <c r="Z162" i="1" a="1"/>
  <c r="Z162" i="1" s="1"/>
  <c r="Z264" i="1" a="1"/>
  <c r="Z264" i="1" s="1"/>
  <c r="Z310" i="1" a="1"/>
  <c r="Z310" i="1" s="1"/>
  <c r="Z353" i="1" a="1"/>
  <c r="Z353" i="1" s="1"/>
  <c r="Z660" i="1" a="1"/>
  <c r="Z660" i="1" s="1"/>
  <c r="Z839" i="1" a="1"/>
  <c r="Z839" i="1" s="1"/>
  <c r="Z969" i="1" a="1"/>
  <c r="Z969" i="1" s="1"/>
  <c r="Z1217" i="1" a="1"/>
  <c r="Z1217" i="1" s="1"/>
  <c r="Z1652" i="1" a="1"/>
  <c r="Z1652" i="1" s="1"/>
  <c r="Z967" i="1" a="1"/>
  <c r="Z967" i="1" s="1"/>
  <c r="Z105" i="1" a="1"/>
  <c r="Z105" i="1" s="1"/>
  <c r="Z120" i="1" a="1"/>
  <c r="Z120" i="1" s="1"/>
  <c r="Z180" i="1" a="1"/>
  <c r="Z180" i="1" s="1"/>
  <c r="Z311" i="1" a="1"/>
  <c r="Z311" i="1" s="1"/>
  <c r="Z354" i="1" a="1"/>
  <c r="Z354" i="1" s="1"/>
  <c r="Z485" i="1" a="1"/>
  <c r="Z485" i="1" s="1"/>
  <c r="Z669" i="1" a="1"/>
  <c r="Z669" i="1" s="1"/>
  <c r="Z741" i="1" a="1"/>
  <c r="Z741" i="1" s="1"/>
  <c r="Z777" i="1" a="1"/>
  <c r="Z777" i="1" s="1"/>
  <c r="Z849" i="1" a="1"/>
  <c r="Z849" i="1" s="1"/>
  <c r="Z909" i="1" a="1"/>
  <c r="Z909" i="1" s="1"/>
  <c r="Z1309" i="1" a="1"/>
  <c r="Z1309" i="1" s="1"/>
  <c r="Z1712" i="1" a="1"/>
  <c r="Z1712" i="1" s="1"/>
  <c r="Z2992" i="1" a="1"/>
  <c r="Z2992" i="1" s="1"/>
  <c r="Z2754" i="1" a="1"/>
  <c r="Z2754" i="1" s="1"/>
  <c r="Z2718" i="1" a="1"/>
  <c r="Z2718" i="1" s="1"/>
  <c r="Z2706" i="1" a="1"/>
  <c r="Z2706" i="1" s="1"/>
  <c r="Z2694" i="1" a="1"/>
  <c r="Z2694" i="1" s="1"/>
  <c r="Z2682" i="1" a="1"/>
  <c r="Z2682" i="1" s="1"/>
  <c r="Z2658" i="1" a="1"/>
  <c r="Z2658" i="1" s="1"/>
  <c r="Z2634" i="1" a="1"/>
  <c r="Z2634" i="1" s="1"/>
  <c r="Z2622" i="1" a="1"/>
  <c r="Z2622" i="1" s="1"/>
  <c r="Z2610" i="1" a="1"/>
  <c r="Z2610" i="1" s="1"/>
  <c r="Z2598" i="1" a="1"/>
  <c r="Z2598" i="1" s="1"/>
  <c r="Z2586" i="1" a="1"/>
  <c r="Z2586" i="1" s="1"/>
  <c r="Z2574" i="1" a="1"/>
  <c r="Z2574" i="1" s="1"/>
  <c r="Z2562" i="1" a="1"/>
  <c r="Z2562" i="1" s="1"/>
  <c r="Z2538" i="1" a="1"/>
  <c r="Z2538" i="1" s="1"/>
  <c r="Z2516" i="1" a="1"/>
  <c r="Z2516" i="1" s="1"/>
  <c r="Z2436" i="1" a="1"/>
  <c r="Z2436" i="1" s="1"/>
  <c r="Z2424" i="1" a="1"/>
  <c r="Z2424" i="1" s="1"/>
  <c r="Z2412" i="1" a="1"/>
  <c r="Z2412" i="1" s="1"/>
  <c r="Z2388" i="1" a="1"/>
  <c r="Z2388" i="1" s="1"/>
  <c r="Z2366" i="1" a="1"/>
  <c r="Z2366" i="1" s="1"/>
  <c r="Z2342" i="1" a="1"/>
  <c r="Z2342" i="1" s="1"/>
  <c r="Z2330" i="1" a="1"/>
  <c r="Z2330" i="1" s="1"/>
  <c r="Z2307" i="1" a="1"/>
  <c r="Z2307" i="1" s="1"/>
  <c r="Z2295" i="1" a="1"/>
  <c r="Z2295" i="1" s="1"/>
  <c r="Z2275" i="1" a="1"/>
  <c r="Z2275" i="1" s="1"/>
  <c r="Z2252" i="1" a="1"/>
  <c r="Z2252" i="1" s="1"/>
  <c r="Z2241" i="1" a="1"/>
  <c r="Z2241" i="1" s="1"/>
  <c r="Z2230" i="1" a="1"/>
  <c r="Z2230" i="1" s="1"/>
  <c r="Z2183" i="1" a="1"/>
  <c r="Z2183" i="1" s="1"/>
  <c r="Z2155" i="1" a="1"/>
  <c r="Z2155" i="1" s="1"/>
  <c r="Z2143" i="1" a="1"/>
  <c r="Z2143" i="1" s="1"/>
  <c r="Z2123" i="1" a="1"/>
  <c r="Z2123" i="1" s="1"/>
  <c r="Z2093" i="1" a="1"/>
  <c r="Z2093" i="1" s="1"/>
  <c r="Z2081" i="1" a="1"/>
  <c r="Z2081" i="1" s="1"/>
  <c r="Z2069" i="1" a="1"/>
  <c r="Z2069" i="1" s="1"/>
  <c r="Z2057" i="1" a="1"/>
  <c r="Z2057" i="1" s="1"/>
  <c r="Z1997" i="1" a="1"/>
  <c r="Z1997" i="1" s="1"/>
  <c r="Z1985" i="1" a="1"/>
  <c r="Z1985" i="1" s="1"/>
  <c r="Z1937" i="1" a="1"/>
  <c r="Z1937" i="1" s="1"/>
  <c r="Z1913" i="1" a="1"/>
  <c r="Z1913" i="1" s="1"/>
  <c r="Z1889" i="1" a="1"/>
  <c r="Z1889" i="1" s="1"/>
  <c r="Z1877" i="1" a="1"/>
  <c r="Z1877" i="1" s="1"/>
  <c r="Z1865" i="1" a="1"/>
  <c r="Z1865" i="1" s="1"/>
  <c r="Z1853" i="1" a="1"/>
  <c r="Z1853" i="1" s="1"/>
  <c r="Z1841" i="1" a="1"/>
  <c r="Z1841" i="1" s="1"/>
  <c r="Z1817" i="1" a="1"/>
  <c r="Z1817" i="1" s="1"/>
  <c r="Z2753" i="1" a="1"/>
  <c r="Z2753" i="1" s="1"/>
  <c r="Z2717" i="1" a="1"/>
  <c r="Z2717" i="1" s="1"/>
  <c r="Z2705" i="1" a="1"/>
  <c r="Z2705" i="1" s="1"/>
  <c r="Z2693" i="1" a="1"/>
  <c r="Z2693" i="1" s="1"/>
  <c r="Z2681" i="1" a="1"/>
  <c r="Z2681" i="1" s="1"/>
  <c r="Z2657" i="1" a="1"/>
  <c r="Z2657" i="1" s="1"/>
  <c r="Z2633" i="1" a="1"/>
  <c r="Z2633" i="1" s="1"/>
  <c r="Z2621" i="1" a="1"/>
  <c r="Z2621" i="1" s="1"/>
  <c r="Z2609" i="1" a="1"/>
  <c r="Z2609" i="1" s="1"/>
  <c r="Z2597" i="1" a="1"/>
  <c r="Z2597" i="1" s="1"/>
  <c r="Z2585" i="1" a="1"/>
  <c r="Z2585" i="1" s="1"/>
  <c r="Z2573" i="1" a="1"/>
  <c r="Z2573" i="1" s="1"/>
  <c r="Z2561" i="1" a="1"/>
  <c r="Z2561" i="1" s="1"/>
  <c r="Z2537" i="1" a="1"/>
  <c r="Z2537" i="1" s="1"/>
  <c r="Z2526" i="1" a="1"/>
  <c r="Z2526" i="1" s="1"/>
  <c r="Z2515" i="1" a="1"/>
  <c r="Z2515" i="1" s="1"/>
  <c r="Z2480" i="1" a="1"/>
  <c r="Z2480" i="1" s="1"/>
  <c r="Z2470" i="1" a="1"/>
  <c r="Z2470" i="1" s="1"/>
  <c r="Z2435" i="1" a="1"/>
  <c r="Z2435" i="1" s="1"/>
  <c r="Z2423" i="1" a="1"/>
  <c r="Z2423" i="1" s="1"/>
  <c r="Z2411" i="1" a="1"/>
  <c r="Z2411" i="1" s="1"/>
  <c r="Z2387" i="1" a="1"/>
  <c r="Z2387" i="1" s="1"/>
  <c r="Z2376" i="1" a="1"/>
  <c r="Z2376" i="1" s="1"/>
  <c r="Z2365" i="1" a="1"/>
  <c r="Z2365" i="1" s="1"/>
  <c r="Z2341" i="1" a="1"/>
  <c r="Z2341" i="1" s="1"/>
  <c r="Z2329" i="1" a="1"/>
  <c r="Z2329" i="1" s="1"/>
  <c r="Z2318" i="1" a="1"/>
  <c r="Z2318" i="1" s="1"/>
  <c r="Z2306" i="1" a="1"/>
  <c r="Z2306" i="1" s="1"/>
  <c r="Z2285" i="1" a="1"/>
  <c r="Z2285" i="1" s="1"/>
  <c r="Z2274" i="1" a="1"/>
  <c r="Z2274" i="1" s="1"/>
  <c r="Z2251" i="1" a="1"/>
  <c r="Z2251" i="1" s="1"/>
  <c r="Z2229" i="1" a="1"/>
  <c r="Z2229" i="1" s="1"/>
  <c r="Z2218" i="1" a="1"/>
  <c r="Z2218" i="1" s="1"/>
  <c r="Z2206" i="1" a="1"/>
  <c r="Z2206" i="1" s="1"/>
  <c r="Z2194" i="1" a="1"/>
  <c r="Z2194" i="1" s="1"/>
  <c r="Z2170" i="1" a="1"/>
  <c r="Z2170" i="1" s="1"/>
  <c r="Z2154" i="1" a="1"/>
  <c r="Z2154" i="1" s="1"/>
  <c r="Z2142" i="1" a="1"/>
  <c r="Z2142" i="1" s="1"/>
  <c r="Z2120" i="1" a="1"/>
  <c r="Z2120" i="1" s="1"/>
  <c r="Z2080" i="1" a="1"/>
  <c r="Z2080" i="1" s="1"/>
  <c r="Z2068" i="1" a="1"/>
  <c r="Z2068" i="1" s="1"/>
  <c r="Z2044" i="1" a="1"/>
  <c r="Z2044" i="1" s="1"/>
  <c r="Z2032" i="1" a="1"/>
  <c r="Z2032" i="1" s="1"/>
  <c r="Z2020" i="1" a="1"/>
  <c r="Z2020" i="1" s="1"/>
  <c r="Z2008" i="1" a="1"/>
  <c r="Z2008" i="1" s="1"/>
  <c r="Z1996" i="1" a="1"/>
  <c r="Z1996" i="1" s="1"/>
  <c r="Z1984" i="1" a="1"/>
  <c r="Z1984" i="1" s="1"/>
  <c r="Z1960" i="1" a="1"/>
  <c r="Z1960" i="1" s="1"/>
  <c r="Z1948" i="1" a="1"/>
  <c r="Z1948" i="1" s="1"/>
  <c r="Z1936" i="1" a="1"/>
  <c r="Z1936" i="1" s="1"/>
  <c r="Z1924" i="1" a="1"/>
  <c r="Z1924" i="1" s="1"/>
  <c r="Z1888" i="1" a="1"/>
  <c r="Z1888" i="1" s="1"/>
  <c r="Z1876" i="1" a="1"/>
  <c r="Z1876" i="1" s="1"/>
  <c r="Z1840" i="1" a="1"/>
  <c r="Z1840" i="1" s="1"/>
  <c r="Z1828" i="1" a="1"/>
  <c r="Z1828" i="1" s="1"/>
  <c r="Z1816" i="1" a="1"/>
  <c r="Z1816" i="1" s="1"/>
  <c r="Z1804" i="1" a="1"/>
  <c r="Z1804" i="1" s="1"/>
  <c r="Z1792" i="1" a="1"/>
  <c r="Z1792" i="1" s="1"/>
  <c r="Z2752" i="1" a="1"/>
  <c r="Z2752" i="1" s="1"/>
  <c r="Z2740" i="1" a="1"/>
  <c r="Z2740" i="1" s="1"/>
  <c r="Z2728" i="1" a="1"/>
  <c r="Z2728" i="1" s="1"/>
  <c r="Z2716" i="1" a="1"/>
  <c r="Z2716" i="1" s="1"/>
  <c r="Z2704" i="1" a="1"/>
  <c r="Z2704" i="1" s="1"/>
  <c r="Z2692" i="1" a="1"/>
  <c r="Z2692" i="1" s="1"/>
  <c r="Z2680" i="1" a="1"/>
  <c r="Z2680" i="1" s="1"/>
  <c r="Z2668" i="1" a="1"/>
  <c r="Z2668" i="1" s="1"/>
  <c r="Z2656" i="1" a="1"/>
  <c r="Z2656" i="1" s="1"/>
  <c r="Z2632" i="1" a="1"/>
  <c r="Z2632" i="1" s="1"/>
  <c r="Z2620" i="1" a="1"/>
  <c r="Z2620" i="1" s="1"/>
  <c r="Z2608" i="1" a="1"/>
  <c r="Z2608" i="1" s="1"/>
  <c r="Z2596" i="1" a="1"/>
  <c r="Z2596" i="1" s="1"/>
  <c r="Z2572" i="1" a="1"/>
  <c r="Z2572" i="1" s="1"/>
  <c r="Z2548" i="1" a="1"/>
  <c r="Z2548" i="1" s="1"/>
  <c r="Z2525" i="1" a="1"/>
  <c r="Z2525" i="1" s="1"/>
  <c r="Z2479" i="1" a="1"/>
  <c r="Z2479" i="1" s="1"/>
  <c r="Z2469" i="1" a="1"/>
  <c r="Z2469" i="1" s="1"/>
  <c r="Z2434" i="1" a="1"/>
  <c r="Z2434" i="1" s="1"/>
  <c r="Z2410" i="1" a="1"/>
  <c r="Z2410" i="1" s="1"/>
  <c r="Z2398" i="1" a="1"/>
  <c r="Z2398" i="1" s="1"/>
  <c r="Z2386" i="1" a="1"/>
  <c r="Z2386" i="1" s="1"/>
  <c r="Z2375" i="1" a="1"/>
  <c r="Z2375" i="1" s="1"/>
  <c r="Z2364" i="1" a="1"/>
  <c r="Z2364" i="1" s="1"/>
  <c r="Z2352" i="1" a="1"/>
  <c r="Z2352" i="1" s="1"/>
  <c r="Z2340" i="1" a="1"/>
  <c r="Z2340" i="1" s="1"/>
  <c r="Z2328" i="1" a="1"/>
  <c r="Z2328" i="1" s="1"/>
  <c r="Z2317" i="1" a="1"/>
  <c r="Z2317" i="1" s="1"/>
  <c r="Z2305" i="1" a="1"/>
  <c r="Z2305" i="1" s="1"/>
  <c r="Z2273" i="1" a="1"/>
  <c r="Z2273" i="1" s="1"/>
  <c r="Z2262" i="1" a="1"/>
  <c r="Z2262" i="1" s="1"/>
  <c r="Z2250" i="1" a="1"/>
  <c r="Z2250" i="1" s="1"/>
  <c r="Z2217" i="1" a="1"/>
  <c r="Z2217" i="1" s="1"/>
  <c r="Z2205" i="1" a="1"/>
  <c r="Z2205" i="1" s="1"/>
  <c r="Z2193" i="1" a="1"/>
  <c r="Z2193" i="1" s="1"/>
  <c r="Z2169" i="1" a="1"/>
  <c r="Z2169" i="1" s="1"/>
  <c r="Z2153" i="1" a="1"/>
  <c r="Z2153" i="1" s="1"/>
  <c r="Z2141" i="1" a="1"/>
  <c r="Z2141" i="1" s="1"/>
  <c r="Z2119" i="1" a="1"/>
  <c r="Z2119" i="1" s="1"/>
  <c r="Z2079" i="1" a="1"/>
  <c r="Z2079" i="1" s="1"/>
  <c r="Z2067" i="1" a="1"/>
  <c r="Z2067" i="1" s="1"/>
  <c r="Z2043" i="1" a="1"/>
  <c r="Z2043" i="1" s="1"/>
  <c r="Z2031" i="1" a="1"/>
  <c r="Z2031" i="1" s="1"/>
  <c r="Z2019" i="1" a="1"/>
  <c r="Z2019" i="1" s="1"/>
  <c r="Z2007" i="1" a="1"/>
  <c r="Z2007" i="1" s="1"/>
  <c r="Z1995" i="1" a="1"/>
  <c r="Z1995" i="1" s="1"/>
  <c r="Z1983" i="1" a="1"/>
  <c r="Z1983" i="1" s="1"/>
  <c r="Z1959" i="1" a="1"/>
  <c r="Z1959" i="1" s="1"/>
  <c r="Z1947" i="1" a="1"/>
  <c r="Z1947" i="1" s="1"/>
  <c r="Z1935" i="1" a="1"/>
  <c r="Z1935" i="1" s="1"/>
  <c r="Z1923" i="1" a="1"/>
  <c r="Z1923" i="1" s="1"/>
  <c r="Z1887" i="1" a="1"/>
  <c r="Z1887" i="1" s="1"/>
  <c r="Z1875" i="1" a="1"/>
  <c r="Z1875" i="1" s="1"/>
  <c r="Z1839" i="1" a="1"/>
  <c r="Z1839" i="1" s="1"/>
  <c r="Z1827" i="1" a="1"/>
  <c r="Z1827" i="1" s="1"/>
  <c r="Z1815" i="1" a="1"/>
  <c r="Z1815" i="1" s="1"/>
  <c r="Z1803" i="1" a="1"/>
  <c r="Z1803" i="1" s="1"/>
  <c r="Z1791" i="1" a="1"/>
  <c r="Z1791" i="1" s="1"/>
  <c r="Z1780" i="1" a="1"/>
  <c r="Z1780" i="1" s="1"/>
  <c r="Z1768" i="1" a="1"/>
  <c r="Z1768" i="1" s="1"/>
  <c r="Z1744" i="1" a="1"/>
  <c r="Z1744" i="1" s="1"/>
  <c r="Z2751" i="1" a="1"/>
  <c r="Z2751" i="1" s="1"/>
  <c r="Z2739" i="1" a="1"/>
  <c r="Z2739" i="1" s="1"/>
  <c r="Z2727" i="1" a="1"/>
  <c r="Z2727" i="1" s="1"/>
  <c r="Z2715" i="1" a="1"/>
  <c r="Z2715" i="1" s="1"/>
  <c r="Z2703" i="1" a="1"/>
  <c r="Z2703" i="1" s="1"/>
  <c r="Z2691" i="1" a="1"/>
  <c r="Z2691" i="1" s="1"/>
  <c r="Z2679" i="1" a="1"/>
  <c r="Z2679" i="1" s="1"/>
  <c r="Z2667" i="1" a="1"/>
  <c r="Z2667" i="1" s="1"/>
  <c r="Z2655" i="1" a="1"/>
  <c r="Z2655" i="1" s="1"/>
  <c r="Z2631" i="1" a="1"/>
  <c r="Z2631" i="1" s="1"/>
  <c r="Z2619" i="1" a="1"/>
  <c r="Z2619" i="1" s="1"/>
  <c r="Z2607" i="1" a="1"/>
  <c r="Z2607" i="1" s="1"/>
  <c r="Z2595" i="1" a="1"/>
  <c r="Z2595" i="1" s="1"/>
  <c r="Z2571" i="1" a="1"/>
  <c r="Z2571" i="1" s="1"/>
  <c r="Z2547" i="1" a="1"/>
  <c r="Z2547" i="1" s="1"/>
  <c r="Z2433" i="1" a="1"/>
  <c r="Z2433" i="1" s="1"/>
  <c r="Z2421" i="1" a="1"/>
  <c r="Z2421" i="1" s="1"/>
  <c r="Z2409" i="1" a="1"/>
  <c r="Z2409" i="1" s="1"/>
  <c r="Z2397" i="1" a="1"/>
  <c r="Z2397" i="1" s="1"/>
  <c r="Z2385" i="1" a="1"/>
  <c r="Z2385" i="1" s="1"/>
  <c r="Z2374" i="1" a="1"/>
  <c r="Z2374" i="1" s="1"/>
  <c r="Z2363" i="1" a="1"/>
  <c r="Z2363" i="1" s="1"/>
  <c r="Z2351" i="1" a="1"/>
  <c r="Z2351" i="1" s="1"/>
  <c r="Z2339" i="1" a="1"/>
  <c r="Z2339" i="1" s="1"/>
  <c r="Z2327" i="1" a="1"/>
  <c r="Z2327" i="1" s="1"/>
  <c r="Z2316" i="1" a="1"/>
  <c r="Z2316" i="1" s="1"/>
  <c r="Z2304" i="1" a="1"/>
  <c r="Z2304" i="1" s="1"/>
  <c r="Z2261" i="1" a="1"/>
  <c r="Z2261" i="1" s="1"/>
  <c r="Z2204" i="1" a="1"/>
  <c r="Z2204" i="1" s="1"/>
  <c r="Z2192" i="1" a="1"/>
  <c r="Z2192" i="1" s="1"/>
  <c r="Z2168" i="1" a="1"/>
  <c r="Z2168" i="1" s="1"/>
  <c r="Z2140" i="1" a="1"/>
  <c r="Z2140" i="1" s="1"/>
  <c r="Z2116" i="1" a="1"/>
  <c r="Z2116" i="1" s="1"/>
  <c r="Z2102" i="1" a="1"/>
  <c r="Z2102" i="1" s="1"/>
  <c r="Z2078" i="1" a="1"/>
  <c r="Z2078" i="1" s="1"/>
  <c r="Z2066" i="1" a="1"/>
  <c r="Z2066" i="1" s="1"/>
  <c r="Z2054" i="1" a="1"/>
  <c r="Z2054" i="1" s="1"/>
  <c r="Z2042" i="1" a="1"/>
  <c r="Z2042" i="1" s="1"/>
  <c r="Z1982" i="1" a="1"/>
  <c r="Z1982" i="1" s="1"/>
  <c r="Z1970" i="1" a="1"/>
  <c r="Z1970" i="1" s="1"/>
  <c r="Z1946" i="1" a="1"/>
  <c r="Z1946" i="1" s="1"/>
  <c r="Z1934" i="1" a="1"/>
  <c r="Z1934" i="1" s="1"/>
  <c r="Z1922" i="1" a="1"/>
  <c r="Z1922" i="1" s="1"/>
  <c r="Z1910" i="1" a="1"/>
  <c r="Z1910" i="1" s="1"/>
  <c r="Z1886" i="1" a="1"/>
  <c r="Z1886" i="1" s="1"/>
  <c r="Z1874" i="1" a="1"/>
  <c r="Z1874" i="1" s="1"/>
  <c r="Z1862" i="1" a="1"/>
  <c r="Z1862" i="1" s="1"/>
  <c r="Z1850" i="1" a="1"/>
  <c r="Z1850" i="1" s="1"/>
  <c r="Z1826" i="1" a="1"/>
  <c r="Z1826" i="1" s="1"/>
  <c r="Z1814" i="1" a="1"/>
  <c r="Z1814" i="1" s="1"/>
  <c r="Z3859" i="1" a="1"/>
  <c r="Z3859" i="1" s="1"/>
  <c r="Z2702" i="1" a="1"/>
  <c r="Z2702" i="1" s="1"/>
  <c r="Z2690" i="1" a="1"/>
  <c r="Z2690" i="1" s="1"/>
  <c r="Z2678" i="1" a="1"/>
  <c r="Z2678" i="1" s="1"/>
  <c r="Z2666" i="1" a="1"/>
  <c r="Z2666" i="1" s="1"/>
  <c r="Z2654" i="1" a="1"/>
  <c r="Z2654" i="1" s="1"/>
  <c r="Z2642" i="1" a="1"/>
  <c r="Z2642" i="1" s="1"/>
  <c r="Z2630" i="1" a="1"/>
  <c r="Z2630" i="1" s="1"/>
  <c r="Z2618" i="1" a="1"/>
  <c r="Z2618" i="1" s="1"/>
  <c r="Z2606" i="1" a="1"/>
  <c r="Z2606" i="1" s="1"/>
  <c r="Z2582" i="1" a="1"/>
  <c r="Z2582" i="1" s="1"/>
  <c r="Z2534" i="1" a="1"/>
  <c r="Z2534" i="1" s="1"/>
  <c r="Z2512" i="1" a="1"/>
  <c r="Z2512" i="1" s="1"/>
  <c r="Z2488" i="1" a="1"/>
  <c r="Z2488" i="1" s="1"/>
  <c r="Z2456" i="1" a="1"/>
  <c r="Z2456" i="1" s="1"/>
  <c r="Z2444" i="1" a="1"/>
  <c r="Z2444" i="1" s="1"/>
  <c r="Z2432" i="1" a="1"/>
  <c r="Z2432" i="1" s="1"/>
  <c r="Z2420" i="1" a="1"/>
  <c r="Z2420" i="1" s="1"/>
  <c r="Z2408" i="1" a="1"/>
  <c r="Z2408" i="1" s="1"/>
  <c r="Z2396" i="1" a="1"/>
  <c r="Z2396" i="1" s="1"/>
  <c r="Z2373" i="1" a="1"/>
  <c r="Z2373" i="1" s="1"/>
  <c r="Z2362" i="1" a="1"/>
  <c r="Z2362" i="1" s="1"/>
  <c r="Z2350" i="1" a="1"/>
  <c r="Z2350" i="1" s="1"/>
  <c r="Z2338" i="1" a="1"/>
  <c r="Z2338" i="1" s="1"/>
  <c r="Z2315" i="1" a="1"/>
  <c r="Z2315" i="1" s="1"/>
  <c r="Z2303" i="1" a="1"/>
  <c r="Z2303" i="1" s="1"/>
  <c r="Z2282" i="1" a="1"/>
  <c r="Z2282" i="1" s="1"/>
  <c r="Z2272" i="1" a="1"/>
  <c r="Z2272" i="1" s="1"/>
  <c r="Z2260" i="1" a="1"/>
  <c r="Z2260" i="1" s="1"/>
  <c r="Z2249" i="1" a="1"/>
  <c r="Z2249" i="1" s="1"/>
  <c r="Z2226" i="1" a="1"/>
  <c r="Z2226" i="1" s="1"/>
  <c r="Z2203" i="1" a="1"/>
  <c r="Z2203" i="1" s="1"/>
  <c r="Z2191" i="1" a="1"/>
  <c r="Z2191" i="1" s="1"/>
  <c r="Z2167" i="1" a="1"/>
  <c r="Z2167" i="1" s="1"/>
  <c r="Z2139" i="1" a="1"/>
  <c r="Z2139" i="1" s="1"/>
  <c r="Z2115" i="1" a="1"/>
  <c r="Z2115" i="1" s="1"/>
  <c r="Z2101" i="1" a="1"/>
  <c r="Z2101" i="1" s="1"/>
  <c r="Z2077" i="1" a="1"/>
  <c r="Z2077" i="1" s="1"/>
  <c r="Z2065" i="1" a="1"/>
  <c r="Z2065" i="1" s="1"/>
  <c r="Z2053" i="1" a="1"/>
  <c r="Z2053" i="1" s="1"/>
  <c r="Z2041" i="1" a="1"/>
  <c r="Z2041" i="1" s="1"/>
  <c r="Z1981" i="1" a="1"/>
  <c r="Z1981" i="1" s="1"/>
  <c r="Z1969" i="1" a="1"/>
  <c r="Z1969" i="1" s="1"/>
  <c r="Z1945" i="1" a="1"/>
  <c r="Z1945" i="1" s="1"/>
  <c r="Z1933" i="1" a="1"/>
  <c r="Z1933" i="1" s="1"/>
  <c r="Z1921" i="1" a="1"/>
  <c r="Z1921" i="1" s="1"/>
  <c r="Z1909" i="1" a="1"/>
  <c r="Z1909" i="1" s="1"/>
  <c r="Z1885" i="1" a="1"/>
  <c r="Z1885" i="1" s="1"/>
  <c r="Z1873" i="1" a="1"/>
  <c r="Z1873" i="1" s="1"/>
  <c r="Z1861" i="1" a="1"/>
  <c r="Z1861" i="1" s="1"/>
  <c r="Z1849" i="1" a="1"/>
  <c r="Z1849" i="1" s="1"/>
  <c r="Z2701" i="1" a="1"/>
  <c r="Z2701" i="1" s="1"/>
  <c r="Z2689" i="1" a="1"/>
  <c r="Z2689" i="1" s="1"/>
  <c r="Z2677" i="1" a="1"/>
  <c r="Z2677" i="1" s="1"/>
  <c r="Z2665" i="1" a="1"/>
  <c r="Z2665" i="1" s="1"/>
  <c r="Z2653" i="1" a="1"/>
  <c r="Z2653" i="1" s="1"/>
  <c r="Z2641" i="1" a="1"/>
  <c r="Z2641" i="1" s="1"/>
  <c r="Z2629" i="1" a="1"/>
  <c r="Z2629" i="1" s="1"/>
  <c r="Z2617" i="1" a="1"/>
  <c r="Z2617" i="1" s="1"/>
  <c r="Z2605" i="1" a="1"/>
  <c r="Z2605" i="1" s="1"/>
  <c r="Z2581" i="1" a="1"/>
  <c r="Z2581" i="1" s="1"/>
  <c r="Z2533" i="1" a="1"/>
  <c r="Z2533" i="1" s="1"/>
  <c r="Z2522" i="1" a="1"/>
  <c r="Z2522" i="1" s="1"/>
  <c r="Z2511" i="1" a="1"/>
  <c r="Z2511" i="1" s="1"/>
  <c r="Z2487" i="1" a="1"/>
  <c r="Z2487" i="1" s="1"/>
  <c r="Z2466" i="1" a="1"/>
  <c r="Z2466" i="1" s="1"/>
  <c r="Z2455" i="1" a="1"/>
  <c r="Z2455" i="1" s="1"/>
  <c r="Z2443" i="1" a="1"/>
  <c r="Z2443" i="1" s="1"/>
  <c r="Z2431" i="1" a="1"/>
  <c r="Z2431" i="1" s="1"/>
  <c r="Z2407" i="1" a="1"/>
  <c r="Z2407" i="1" s="1"/>
  <c r="Z2395" i="1" a="1"/>
  <c r="Z2395" i="1" s="1"/>
  <c r="Z2361" i="1" a="1"/>
  <c r="Z2361" i="1" s="1"/>
  <c r="Z2349" i="1" a="1"/>
  <c r="Z2349" i="1" s="1"/>
  <c r="Z2337" i="1" a="1"/>
  <c r="Z2337" i="1" s="1"/>
  <c r="Z2326" i="1" a="1"/>
  <c r="Z2326" i="1" s="1"/>
  <c r="Z2314" i="1" a="1"/>
  <c r="Z2314" i="1" s="1"/>
  <c r="Z2281" i="1" a="1"/>
  <c r="Z2281" i="1" s="1"/>
  <c r="Z2271" i="1" a="1"/>
  <c r="Z2271" i="1" s="1"/>
  <c r="Z2259" i="1" a="1"/>
  <c r="Z2259" i="1" s="1"/>
  <c r="Z2248" i="1" a="1"/>
  <c r="Z2248" i="1" s="1"/>
  <c r="Z2225" i="1" a="1"/>
  <c r="Z2225" i="1" s="1"/>
  <c r="Z2214" i="1" a="1"/>
  <c r="Z2214" i="1" s="1"/>
  <c r="Z2178" i="1" a="1"/>
  <c r="Z2178" i="1" s="1"/>
  <c r="Z2150" i="1" a="1"/>
  <c r="Z2150" i="1" s="1"/>
  <c r="Z2136" i="1" a="1"/>
  <c r="Z2136" i="1" s="1"/>
  <c r="Z2112" i="1" a="1"/>
  <c r="Z2112" i="1" s="1"/>
  <c r="Z2100" i="1" a="1"/>
  <c r="Z2100" i="1" s="1"/>
  <c r="Z2088" i="1" a="1"/>
  <c r="Z2088" i="1" s="1"/>
  <c r="Z2076" i="1" a="1"/>
  <c r="Z2076" i="1" s="1"/>
  <c r="Z2064" i="1" a="1"/>
  <c r="Z2064" i="1" s="1"/>
  <c r="Z2052" i="1" a="1"/>
  <c r="Z2052" i="1" s="1"/>
  <c r="Z2040" i="1" a="1"/>
  <c r="Z2040" i="1" s="1"/>
  <c r="Z2028" i="1" a="1"/>
  <c r="Z2028" i="1" s="1"/>
  <c r="Z2016" i="1" a="1"/>
  <c r="Z2016" i="1" s="1"/>
  <c r="Z2004" i="1" a="1"/>
  <c r="Z2004" i="1" s="1"/>
  <c r="Z1992" i="1" a="1"/>
  <c r="Z1992" i="1" s="1"/>
  <c r="Z1980" i="1" a="1"/>
  <c r="Z1980" i="1" s="1"/>
  <c r="Z1932" i="1" a="1"/>
  <c r="Z1932" i="1" s="1"/>
  <c r="Z1920" i="1" a="1"/>
  <c r="Z1920" i="1" s="1"/>
  <c r="Z1908" i="1" a="1"/>
  <c r="Z1908" i="1" s="1"/>
  <c r="Z3788" i="1" a="1"/>
  <c r="Z3788" i="1" s="1"/>
  <c r="Z2760" i="1" a="1"/>
  <c r="Z2760" i="1" s="1"/>
  <c r="Z2748" i="1" a="1"/>
  <c r="Z2748" i="1" s="1"/>
  <c r="Z2736" i="1" a="1"/>
  <c r="Z2736" i="1" s="1"/>
  <c r="Z2724" i="1" a="1"/>
  <c r="Z2724" i="1" s="1"/>
  <c r="Z2712" i="1" a="1"/>
  <c r="Z2712" i="1" s="1"/>
  <c r="Z2700" i="1" a="1"/>
  <c r="Z2700" i="1" s="1"/>
  <c r="Z2688" i="1" a="1"/>
  <c r="Z2688" i="1" s="1"/>
  <c r="Z2676" i="1" a="1"/>
  <c r="Z2676" i="1" s="1"/>
  <c r="Z2664" i="1" a="1"/>
  <c r="Z2664" i="1" s="1"/>
  <c r="Z2652" i="1" a="1"/>
  <c r="Z2652" i="1" s="1"/>
  <c r="Z2628" i="1" a="1"/>
  <c r="Z2628" i="1" s="1"/>
  <c r="Z2616" i="1" a="1"/>
  <c r="Z2616" i="1" s="1"/>
  <c r="Z2604" i="1" a="1"/>
  <c r="Z2604" i="1" s="1"/>
  <c r="Z2592" i="1" a="1"/>
  <c r="Z2592" i="1" s="1"/>
  <c r="Z2580" i="1" a="1"/>
  <c r="Z2580" i="1" s="1"/>
  <c r="Z2568" i="1" a="1"/>
  <c r="Z2568" i="1" s="1"/>
  <c r="Z2556" i="1" a="1"/>
  <c r="Z2556" i="1" s="1"/>
  <c r="Z2544" i="1" a="1"/>
  <c r="Z2544" i="1" s="1"/>
  <c r="Z2521" i="1" a="1"/>
  <c r="Z2521" i="1" s="1"/>
  <c r="Z2465" i="1" a="1"/>
  <c r="Z2465" i="1" s="1"/>
  <c r="Z2442" i="1" a="1"/>
  <c r="Z2442" i="1" s="1"/>
  <c r="Z2430" i="1" a="1"/>
  <c r="Z2430" i="1" s="1"/>
  <c r="Z2418" i="1" a="1"/>
  <c r="Z2418" i="1" s="1"/>
  <c r="Z2406" i="1" a="1"/>
  <c r="Z2406" i="1" s="1"/>
  <c r="Z2394" i="1" a="1"/>
  <c r="Z2394" i="1" s="1"/>
  <c r="Z2360" i="1" a="1"/>
  <c r="Z2360" i="1" s="1"/>
  <c r="Z2348" i="1" a="1"/>
  <c r="Z2348" i="1" s="1"/>
  <c r="Z2336" i="1" a="1"/>
  <c r="Z2336" i="1" s="1"/>
  <c r="Z2325" i="1" a="1"/>
  <c r="Z2325" i="1" s="1"/>
  <c r="Z2313" i="1" a="1"/>
  <c r="Z2313" i="1" s="1"/>
  <c r="Z2280" i="1" a="1"/>
  <c r="Z2280" i="1" s="1"/>
  <c r="Z2270" i="1" a="1"/>
  <c r="Z2270" i="1" s="1"/>
  <c r="Z2258" i="1" a="1"/>
  <c r="Z2258" i="1" s="1"/>
  <c r="Z2247" i="1" a="1"/>
  <c r="Z2247" i="1" s="1"/>
  <c r="Z2236" i="1" a="1"/>
  <c r="Z2236" i="1" s="1"/>
  <c r="Z2213" i="1" a="1"/>
  <c r="Z2213" i="1" s="1"/>
  <c r="Z2177" i="1" a="1"/>
  <c r="Z2177" i="1" s="1"/>
  <c r="Z2164" i="1" a="1"/>
  <c r="Z2164" i="1" s="1"/>
  <c r="Z2149" i="1" a="1"/>
  <c r="Z2149" i="1" s="1"/>
  <c r="Z2135" i="1" a="1"/>
  <c r="Z2135" i="1" s="1"/>
  <c r="Z2111" i="1" a="1"/>
  <c r="Z2111" i="1" s="1"/>
  <c r="Z2099" i="1" a="1"/>
  <c r="Z2099" i="1" s="1"/>
  <c r="Z2087" i="1" a="1"/>
  <c r="Z2087" i="1" s="1"/>
  <c r="Z2075" i="1" a="1"/>
  <c r="Z2075" i="1" s="1"/>
  <c r="Z2063" i="1" a="1"/>
  <c r="Z2063" i="1" s="1"/>
  <c r="Z2051" i="1" a="1"/>
  <c r="Z2051" i="1" s="1"/>
  <c r="Z2039" i="1" a="1"/>
  <c r="Z2039" i="1" s="1"/>
  <c r="Z2027" i="1" a="1"/>
  <c r="Z2027" i="1" s="1"/>
  <c r="Z2015" i="1" a="1"/>
  <c r="Z2015" i="1" s="1"/>
  <c r="Z2003" i="1" a="1"/>
  <c r="Z2003" i="1" s="1"/>
  <c r="Z1991" i="1" a="1"/>
  <c r="Z1991" i="1" s="1"/>
  <c r="Z1979" i="1" a="1"/>
  <c r="Z1979" i="1" s="1"/>
  <c r="Z1931" i="1" a="1"/>
  <c r="Z1931" i="1" s="1"/>
  <c r="Z1919" i="1" a="1"/>
  <c r="Z1919" i="1" s="1"/>
  <c r="Z1907" i="1" a="1"/>
  <c r="Z1907" i="1" s="1"/>
  <c r="Z1871" i="1" a="1"/>
  <c r="Z1871" i="1" s="1"/>
  <c r="Z2759" i="1" a="1"/>
  <c r="Z2759" i="1" s="1"/>
  <c r="Z2747" i="1" a="1"/>
  <c r="Z2747" i="1" s="1"/>
  <c r="Z2735" i="1" a="1"/>
  <c r="Z2735" i="1" s="1"/>
  <c r="Z2723" i="1" a="1"/>
  <c r="Z2723" i="1" s="1"/>
  <c r="Z2711" i="1" a="1"/>
  <c r="Z2711" i="1" s="1"/>
  <c r="Z2699" i="1" a="1"/>
  <c r="Z2699" i="1" s="1"/>
  <c r="Z2687" i="1" a="1"/>
  <c r="Z2687" i="1" s="1"/>
  <c r="Z2675" i="1" a="1"/>
  <c r="Z2675" i="1" s="1"/>
  <c r="Z2663" i="1" a="1"/>
  <c r="Z2663" i="1" s="1"/>
  <c r="Z2651" i="1" a="1"/>
  <c r="Z2651" i="1" s="1"/>
  <c r="Z2627" i="1" a="1"/>
  <c r="Z2627" i="1" s="1"/>
  <c r="Z2615" i="1" a="1"/>
  <c r="Z2615" i="1" s="1"/>
  <c r="Z2603" i="1" a="1"/>
  <c r="Z2603" i="1" s="1"/>
  <c r="Z2591" i="1" a="1"/>
  <c r="Z2591" i="1" s="1"/>
  <c r="Z2579" i="1" a="1"/>
  <c r="Z2579" i="1" s="1"/>
  <c r="Z2567" i="1" a="1"/>
  <c r="Z2567" i="1" s="1"/>
  <c r="Z2555" i="1" a="1"/>
  <c r="Z2555" i="1" s="1"/>
  <c r="Z2543" i="1" a="1"/>
  <c r="Z2543" i="1" s="1"/>
  <c r="Z2441" i="1" a="1"/>
  <c r="Z2441" i="1" s="1"/>
  <c r="Z2429" i="1" a="1"/>
  <c r="Z2429" i="1" s="1"/>
  <c r="Z2417" i="1" a="1"/>
  <c r="Z2417" i="1" s="1"/>
  <c r="Z2405" i="1" a="1"/>
  <c r="Z2405" i="1" s="1"/>
  <c r="Z2393" i="1" a="1"/>
  <c r="Z2393" i="1" s="1"/>
  <c r="Z2359" i="1" a="1"/>
  <c r="Z2359" i="1" s="1"/>
  <c r="Z2347" i="1" a="1"/>
  <c r="Z2347" i="1" s="1"/>
  <c r="Z2335" i="1" a="1"/>
  <c r="Z2335" i="1" s="1"/>
  <c r="Z2324" i="1" a="1"/>
  <c r="Z2324" i="1" s="1"/>
  <c r="Z2312" i="1" a="1"/>
  <c r="Z2312" i="1" s="1"/>
  <c r="Z2290" i="1" a="1"/>
  <c r="Z2290" i="1" s="1"/>
  <c r="Z2279" i="1" a="1"/>
  <c r="Z2279" i="1" s="1"/>
  <c r="Z2269" i="1" a="1"/>
  <c r="Z2269" i="1" s="1"/>
  <c r="Z2257" i="1" a="1"/>
  <c r="Z2257" i="1" s="1"/>
  <c r="Z2235" i="1" a="1"/>
  <c r="Z2235" i="1" s="1"/>
  <c r="Z2212" i="1" a="1"/>
  <c r="Z2212" i="1" s="1"/>
  <c r="Z2176" i="1" a="1"/>
  <c r="Z2176" i="1" s="1"/>
  <c r="Z2148" i="1" a="1"/>
  <c r="Z2148" i="1" s="1"/>
  <c r="Z2132" i="1" a="1"/>
  <c r="Z2132" i="1" s="1"/>
  <c r="Z2110" i="1" a="1"/>
  <c r="Z2110" i="1" s="1"/>
  <c r="Z2098" i="1" a="1"/>
  <c r="Z2098" i="1" s="1"/>
  <c r="Z2086" i="1" a="1"/>
  <c r="Z2086" i="1" s="1"/>
  <c r="Z2074" i="1" a="1"/>
  <c r="Z2074" i="1" s="1"/>
  <c r="Z2062" i="1" a="1"/>
  <c r="Z2062" i="1" s="1"/>
  <c r="Z2038" i="1" a="1"/>
  <c r="Z2038" i="1" s="1"/>
  <c r="Z2002" i="1" a="1"/>
  <c r="Z2002" i="1" s="1"/>
  <c r="Z1966" i="1" a="1"/>
  <c r="Z1966" i="1" s="1"/>
  <c r="Z1954" i="1" a="1"/>
  <c r="Z1954" i="1" s="1"/>
  <c r="Z1930" i="1" a="1"/>
  <c r="Z1930" i="1" s="1"/>
  <c r="Z1906" i="1" a="1"/>
  <c r="Z1906" i="1" s="1"/>
  <c r="Z1894" i="1" a="1"/>
  <c r="Z1894" i="1" s="1"/>
  <c r="Z1870" i="1" a="1"/>
  <c r="Z1870" i="1" s="1"/>
  <c r="Z1858" i="1" a="1"/>
  <c r="Z1858" i="1" s="1"/>
  <c r="Z1846" i="1" a="1"/>
  <c r="Z1846" i="1" s="1"/>
  <c r="Z1834" i="1" a="1"/>
  <c r="Z1834" i="1" s="1"/>
  <c r="Z1822" i="1" a="1"/>
  <c r="Z1822" i="1" s="1"/>
  <c r="Z1810" i="1" a="1"/>
  <c r="Z1810" i="1" s="1"/>
  <c r="Z1798" i="1" a="1"/>
  <c r="Z1798" i="1" s="1"/>
  <c r="Z1787" i="1" a="1"/>
  <c r="Z1787" i="1" s="1"/>
  <c r="Z1775" i="1" a="1"/>
  <c r="Z1775" i="1" s="1"/>
  <c r="Z2758" i="1" a="1"/>
  <c r="Z2758" i="1" s="1"/>
  <c r="Z2698" i="1" a="1"/>
  <c r="Z2698" i="1" s="1"/>
  <c r="Z2686" i="1" a="1"/>
  <c r="Z2686" i="1" s="1"/>
  <c r="Z2674" i="1" a="1"/>
  <c r="Z2674" i="1" s="1"/>
  <c r="Z2662" i="1" a="1"/>
  <c r="Z2662" i="1" s="1"/>
  <c r="Z2650" i="1" a="1"/>
  <c r="Z2650" i="1" s="1"/>
  <c r="Z2626" i="1" a="1"/>
  <c r="Z2626" i="1" s="1"/>
  <c r="Z2614" i="1" a="1"/>
  <c r="Z2614" i="1" s="1"/>
  <c r="Z2602" i="1" a="1"/>
  <c r="Z2602" i="1" s="1"/>
  <c r="Z2590" i="1" a="1"/>
  <c r="Z2590" i="1" s="1"/>
  <c r="Z2578" i="1" a="1"/>
  <c r="Z2578" i="1" s="1"/>
  <c r="Z2566" i="1" a="1"/>
  <c r="Z2566" i="1" s="1"/>
  <c r="Z2542" i="1" a="1"/>
  <c r="Z2542" i="1" s="1"/>
  <c r="Z2530" i="1" a="1"/>
  <c r="Z2530" i="1" s="1"/>
  <c r="Z2496" i="1" a="1"/>
  <c r="Z2496" i="1" s="1"/>
  <c r="Z2474" i="1" a="1"/>
  <c r="Z2474" i="1" s="1"/>
  <c r="Z2440" i="1" a="1"/>
  <c r="Z2440" i="1" s="1"/>
  <c r="Z2428" i="1" a="1"/>
  <c r="Z2428" i="1" s="1"/>
  <c r="Z2416" i="1" a="1"/>
  <c r="Z2416" i="1" s="1"/>
  <c r="Z2404" i="1" a="1"/>
  <c r="Z2404" i="1" s="1"/>
  <c r="Z2392" i="1" a="1"/>
  <c r="Z2392" i="1" s="1"/>
  <c r="Z2370" i="1" a="1"/>
  <c r="Z2370" i="1" s="1"/>
  <c r="Z2358" i="1" a="1"/>
  <c r="Z2358" i="1" s="1"/>
  <c r="Z2346" i="1" a="1"/>
  <c r="Z2346" i="1" s="1"/>
  <c r="Z2334" i="1" a="1"/>
  <c r="Z2334" i="1" s="1"/>
  <c r="Z2323" i="1" a="1"/>
  <c r="Z2323" i="1" s="1"/>
  <c r="Z2311" i="1" a="1"/>
  <c r="Z2311" i="1" s="1"/>
  <c r="Z2289" i="1" a="1"/>
  <c r="Z2289" i="1" s="1"/>
  <c r="Z2222" i="1" a="1"/>
  <c r="Z2222" i="1" s="1"/>
  <c r="Z2211" i="1" a="1"/>
  <c r="Z2211" i="1" s="1"/>
  <c r="Z2175" i="1" a="1"/>
  <c r="Z2175" i="1" s="1"/>
  <c r="Z2163" i="1" a="1"/>
  <c r="Z2163" i="1" s="1"/>
  <c r="Z2147" i="1" a="1"/>
  <c r="Z2147" i="1" s="1"/>
  <c r="Z2131" i="1" a="1"/>
  <c r="Z2131" i="1" s="1"/>
  <c r="Z2109" i="1" a="1"/>
  <c r="Z2109" i="1" s="1"/>
  <c r="Z2097" i="1" a="1"/>
  <c r="Z2097" i="1" s="1"/>
  <c r="Z2085" i="1" a="1"/>
  <c r="Z2085" i="1" s="1"/>
  <c r="Z2073" i="1" a="1"/>
  <c r="Z2073" i="1" s="1"/>
  <c r="Z2061" i="1" a="1"/>
  <c r="Z2061" i="1" s="1"/>
  <c r="Z2037" i="1" a="1"/>
  <c r="Z2037" i="1" s="1"/>
  <c r="Z2001" i="1" a="1"/>
  <c r="Z2001" i="1" s="1"/>
  <c r="Z2756" i="1" a="1"/>
  <c r="Z2756" i="1" s="1"/>
  <c r="Z2744" i="1" a="1"/>
  <c r="Z2744" i="1" s="1"/>
  <c r="Z2732" i="1" a="1"/>
  <c r="Z2732" i="1" s="1"/>
  <c r="Z2720" i="1" a="1"/>
  <c r="Z2720" i="1" s="1"/>
  <c r="Z2708" i="1" a="1"/>
  <c r="Z2708" i="1" s="1"/>
  <c r="Z2696" i="1" a="1"/>
  <c r="Z2696" i="1" s="1"/>
  <c r="Z2684" i="1" a="1"/>
  <c r="Z2684" i="1" s="1"/>
  <c r="Z2660" i="1" a="1"/>
  <c r="Z2660" i="1" s="1"/>
  <c r="Z2648" i="1" a="1"/>
  <c r="Z2648" i="1" s="1"/>
  <c r="Z2636" i="1" a="1"/>
  <c r="Z2636" i="1" s="1"/>
  <c r="Z2624" i="1" a="1"/>
  <c r="Z2624" i="1" s="1"/>
  <c r="Z2612" i="1" a="1"/>
  <c r="Z2612" i="1" s="1"/>
  <c r="Z2600" i="1" a="1"/>
  <c r="Z2600" i="1" s="1"/>
  <c r="Z2552" i="1" a="1"/>
  <c r="Z2552" i="1" s="1"/>
  <c r="Z2518" i="1" a="1"/>
  <c r="Z2518" i="1" s="1"/>
  <c r="Z2494" i="1" a="1"/>
  <c r="Z2494" i="1" s="1"/>
  <c r="Z2483" i="1" a="1"/>
  <c r="Z2483" i="1" s="1"/>
  <c r="Z2450" i="1" a="1"/>
  <c r="Z2450" i="1" s="1"/>
  <c r="Z2438" i="1" a="1"/>
  <c r="Z2438" i="1" s="1"/>
  <c r="Z2426" i="1" a="1"/>
  <c r="Z2426" i="1" s="1"/>
  <c r="Z2414" i="1" a="1"/>
  <c r="Z2414" i="1" s="1"/>
  <c r="Z2402" i="1" a="1"/>
  <c r="Z2402" i="1" s="1"/>
  <c r="Z2390" i="1" a="1"/>
  <c r="Z2390" i="1" s="1"/>
  <c r="Z2368" i="1" a="1"/>
  <c r="Z2368" i="1" s="1"/>
  <c r="Z2356" i="1" a="1"/>
  <c r="Z2356" i="1" s="1"/>
  <c r="Z2344" i="1" a="1"/>
  <c r="Z2344" i="1" s="1"/>
  <c r="Z2332" i="1" a="1"/>
  <c r="Z2332" i="1" s="1"/>
  <c r="Z2321" i="1" a="1"/>
  <c r="Z2321" i="1" s="1"/>
  <c r="Z2309" i="1" a="1"/>
  <c r="Z2309" i="1" s="1"/>
  <c r="Z2297" i="1" a="1"/>
  <c r="Z2297" i="1" s="1"/>
  <c r="Z2276" i="1" a="1"/>
  <c r="Z2276" i="1" s="1"/>
  <c r="Z2266" i="1" a="1"/>
  <c r="Z2266" i="1" s="1"/>
  <c r="Z2254" i="1" a="1"/>
  <c r="Z2254" i="1" s="1"/>
  <c r="Z2243" i="1" a="1"/>
  <c r="Z2243" i="1" s="1"/>
  <c r="Z2232" i="1" a="1"/>
  <c r="Z2232" i="1" s="1"/>
  <c r="Z2197" i="1" a="1"/>
  <c r="Z2197" i="1" s="1"/>
  <c r="Z2185" i="1" a="1"/>
  <c r="Z2185" i="1" s="1"/>
  <c r="Z2159" i="1" a="1"/>
  <c r="Z2159" i="1" s="1"/>
  <c r="Z2145" i="1" a="1"/>
  <c r="Z2145" i="1" s="1"/>
  <c r="Z2129" i="1" a="1"/>
  <c r="Z2129" i="1" s="1"/>
  <c r="Z2107" i="1" a="1"/>
  <c r="Z2107" i="1" s="1"/>
  <c r="Z2095" i="1" a="1"/>
  <c r="Z2095" i="1" s="1"/>
  <c r="Z2083" i="1" a="1"/>
  <c r="Z2083" i="1" s="1"/>
  <c r="Z2071" i="1" a="1"/>
  <c r="Z2071" i="1" s="1"/>
  <c r="Z2059" i="1" a="1"/>
  <c r="Z2059" i="1" s="1"/>
  <c r="Z2047" i="1" a="1"/>
  <c r="Z2047" i="1" s="1"/>
  <c r="Z2023" i="1" a="1"/>
  <c r="Z2023" i="1" s="1"/>
  <c r="Z2011" i="1" a="1"/>
  <c r="Z2011" i="1" s="1"/>
  <c r="Z1999" i="1" a="1"/>
  <c r="Z1999" i="1" s="1"/>
  <c r="Z1987" i="1" a="1"/>
  <c r="Z1987" i="1" s="1"/>
  <c r="Z1975" i="1" a="1"/>
  <c r="Z1975" i="1" s="1"/>
  <c r="Z1939" i="1" a="1"/>
  <c r="Z1939" i="1" s="1"/>
  <c r="Z1915" i="1" a="1"/>
  <c r="Z1915" i="1" s="1"/>
  <c r="Z1903" i="1" a="1"/>
  <c r="Z1903" i="1" s="1"/>
  <c r="Z2697" i="1" a="1"/>
  <c r="Z2697" i="1" s="1"/>
  <c r="Z2625" i="1" a="1"/>
  <c r="Z2625" i="1" s="1"/>
  <c r="Z2484" i="1" a="1"/>
  <c r="Z2484" i="1" s="1"/>
  <c r="Z2415" i="1" a="1"/>
  <c r="Z2415" i="1" s="1"/>
  <c r="Z2345" i="1" a="1"/>
  <c r="Z2345" i="1" s="1"/>
  <c r="Z2130" i="1" a="1"/>
  <c r="Z2130" i="1" s="1"/>
  <c r="Z2048" i="1" a="1"/>
  <c r="Z2048" i="1" s="1"/>
  <c r="Z1976" i="1" a="1"/>
  <c r="Z1976" i="1" s="1"/>
  <c r="Z1854" i="1" a="1"/>
  <c r="Z1854" i="1" s="1"/>
  <c r="Z1825" i="1" a="1"/>
  <c r="Z1825" i="1" s="1"/>
  <c r="Z1807" i="1" a="1"/>
  <c r="Z1807" i="1" s="1"/>
  <c r="Z1774" i="1" a="1"/>
  <c r="Z1774" i="1" s="1"/>
  <c r="Z1760" i="1" a="1"/>
  <c r="Z1760" i="1" s="1"/>
  <c r="Z1723" i="1" a="1"/>
  <c r="Z1723" i="1" s="1"/>
  <c r="Z1711" i="1" a="1"/>
  <c r="Z1711" i="1" s="1"/>
  <c r="Z1699" i="1" a="1"/>
  <c r="Z1699" i="1" s="1"/>
  <c r="Z1687" i="1" a="1"/>
  <c r="Z1687" i="1" s="1"/>
  <c r="Z1675" i="1" a="1"/>
  <c r="Z1675" i="1" s="1"/>
  <c r="Z1663" i="1" a="1"/>
  <c r="Z1663" i="1" s="1"/>
  <c r="Z1651" i="1" a="1"/>
  <c r="Z1651" i="1" s="1"/>
  <c r="Z1639" i="1" a="1"/>
  <c r="Z1639" i="1" s="1"/>
  <c r="Z1627" i="1" a="1"/>
  <c r="Z1627" i="1" s="1"/>
  <c r="Z1591" i="1" a="1"/>
  <c r="Z1591" i="1" s="1"/>
  <c r="Z1579" i="1" a="1"/>
  <c r="Z1579" i="1" s="1"/>
  <c r="Z1556" i="1" a="1"/>
  <c r="Z1556" i="1" s="1"/>
  <c r="Z1544" i="1" a="1"/>
  <c r="Z1544" i="1" s="1"/>
  <c r="Z1532" i="1" a="1"/>
  <c r="Z1532" i="1" s="1"/>
  <c r="Z1520" i="1" a="1"/>
  <c r="Z1520" i="1" s="1"/>
  <c r="Z1508" i="1" a="1"/>
  <c r="Z1508" i="1" s="1"/>
  <c r="Z1485" i="1" a="1"/>
  <c r="Z1485" i="1" s="1"/>
  <c r="Z1461" i="1" a="1"/>
  <c r="Z1461" i="1" s="1"/>
  <c r="Z1449" i="1" a="1"/>
  <c r="Z1449" i="1" s="1"/>
  <c r="Z1437" i="1" a="1"/>
  <c r="Z1437" i="1" s="1"/>
  <c r="Z1413" i="1" a="1"/>
  <c r="Z1413" i="1" s="1"/>
  <c r="Z1401" i="1" a="1"/>
  <c r="Z1401" i="1" s="1"/>
  <c r="Z1389" i="1" a="1"/>
  <c r="Z1389" i="1" s="1"/>
  <c r="Z1377" i="1" a="1"/>
  <c r="Z1377" i="1" s="1"/>
  <c r="Z1366" i="1" a="1"/>
  <c r="Z1366" i="1" s="1"/>
  <c r="Z1354" i="1" a="1"/>
  <c r="Z1354" i="1" s="1"/>
  <c r="Z1342" i="1" a="1"/>
  <c r="Z1342" i="1" s="1"/>
  <c r="Z1330" i="1" a="1"/>
  <c r="Z1330" i="1" s="1"/>
  <c r="Z1318" i="1" a="1"/>
  <c r="Z1318" i="1" s="1"/>
  <c r="Z1306" i="1" a="1"/>
  <c r="Z1306" i="1" s="1"/>
  <c r="Z1294" i="1" a="1"/>
  <c r="Z1294" i="1" s="1"/>
  <c r="Z1283" i="1" a="1"/>
  <c r="Z1283" i="1" s="1"/>
  <c r="Z1271" i="1" a="1"/>
  <c r="Z1271" i="1" s="1"/>
  <c r="Z1248" i="1" a="1"/>
  <c r="Z1248" i="1" s="1"/>
  <c r="Z1212" i="1" a="1"/>
  <c r="Z1212" i="1" s="1"/>
  <c r="Z1200" i="1" a="1"/>
  <c r="Z1200" i="1" s="1"/>
  <c r="Z1177" i="1" a="1"/>
  <c r="Z1177" i="1" s="1"/>
  <c r="Z1117" i="1" a="1"/>
  <c r="Z1117" i="1" s="1"/>
  <c r="Z1105" i="1" a="1"/>
  <c r="Z1105" i="1" s="1"/>
  <c r="Z1094" i="1" a="1"/>
  <c r="Z1094" i="1" s="1"/>
  <c r="Z1082" i="1" a="1"/>
  <c r="Z1082" i="1" s="1"/>
  <c r="Z1023" i="1" a="1"/>
  <c r="Z1023" i="1" s="1"/>
  <c r="Z1011" i="1" a="1"/>
  <c r="Z1011" i="1" s="1"/>
  <c r="Z2695" i="1" a="1"/>
  <c r="Z2695" i="1" s="1"/>
  <c r="Z2623" i="1" a="1"/>
  <c r="Z2623" i="1" s="1"/>
  <c r="Z2551" i="1" a="1"/>
  <c r="Z2551" i="1" s="1"/>
  <c r="Z2413" i="1" a="1"/>
  <c r="Z2413" i="1" s="1"/>
  <c r="Z2343" i="1" a="1"/>
  <c r="Z2343" i="1" s="1"/>
  <c r="Z2124" i="1" a="1"/>
  <c r="Z2124" i="1" s="1"/>
  <c r="Z1824" i="1" a="1"/>
  <c r="Z1824" i="1" s="1"/>
  <c r="Z1788" i="1" a="1"/>
  <c r="Z1788" i="1" s="1"/>
  <c r="Z1773" i="1" a="1"/>
  <c r="Z1773" i="1" s="1"/>
  <c r="Z1759" i="1" a="1"/>
  <c r="Z1759" i="1" s="1"/>
  <c r="Z1722" i="1" a="1"/>
  <c r="Z1722" i="1" s="1"/>
  <c r="Z1710" i="1" a="1"/>
  <c r="Z1710" i="1" s="1"/>
  <c r="Z1698" i="1" a="1"/>
  <c r="Z1698" i="1" s="1"/>
  <c r="Z1674" i="1" a="1"/>
  <c r="Z1674" i="1" s="1"/>
  <c r="Z1638" i="1" a="1"/>
  <c r="Z1638" i="1" s="1"/>
  <c r="Z1602" i="1" a="1"/>
  <c r="Z1602" i="1" s="1"/>
  <c r="Z1555" i="1" a="1"/>
  <c r="Z1555" i="1" s="1"/>
  <c r="Z1543" i="1" a="1"/>
  <c r="Z1543" i="1" s="1"/>
  <c r="Z1531" i="1" a="1"/>
  <c r="Z1531" i="1" s="1"/>
  <c r="Z1519" i="1" a="1"/>
  <c r="Z1519" i="1" s="1"/>
  <c r="Z1507" i="1" a="1"/>
  <c r="Z1507" i="1" s="1"/>
  <c r="Z1496" i="1" a="1"/>
  <c r="Z1496" i="1" s="1"/>
  <c r="Z1472" i="1" a="1"/>
  <c r="Z1472" i="1" s="1"/>
  <c r="Z1448" i="1" a="1"/>
  <c r="Z1448" i="1" s="1"/>
  <c r="Z1365" i="1" a="1"/>
  <c r="Z1365" i="1" s="1"/>
  <c r="Z1353" i="1" a="1"/>
  <c r="Z1353" i="1" s="1"/>
  <c r="Z1341" i="1" a="1"/>
  <c r="Z1341" i="1" s="1"/>
  <c r="Z1329" i="1" a="1"/>
  <c r="Z1329" i="1" s="1"/>
  <c r="Z1317" i="1" a="1"/>
  <c r="Z1317" i="1" s="1"/>
  <c r="Z1305" i="1" a="1"/>
  <c r="Z1305" i="1" s="1"/>
  <c r="Z1293" i="1" a="1"/>
  <c r="Z1293" i="1" s="1"/>
  <c r="Z1282" i="1" a="1"/>
  <c r="Z1282" i="1" s="1"/>
  <c r="Z1270" i="1" a="1"/>
  <c r="Z1270" i="1" s="1"/>
  <c r="Z1258" i="1" a="1"/>
  <c r="Z1258" i="1" s="1"/>
  <c r="Z1247" i="1" a="1"/>
  <c r="Z1247" i="1" s="1"/>
  <c r="Z1211" i="1" a="1"/>
  <c r="Z1211" i="1" s="1"/>
  <c r="Z1199" i="1" a="1"/>
  <c r="Z1199" i="1" s="1"/>
  <c r="Z1176" i="1" a="1"/>
  <c r="Z1176" i="1" s="1"/>
  <c r="Z1153" i="1" a="1"/>
  <c r="Z1153" i="1" s="1"/>
  <c r="Z1116" i="1" a="1"/>
  <c r="Z1116" i="1" s="1"/>
  <c r="Z1104" i="1" a="1"/>
  <c r="Z1104" i="1" s="1"/>
  <c r="Z1093" i="1" a="1"/>
  <c r="Z1093" i="1" s="1"/>
  <c r="Z1081" i="1" a="1"/>
  <c r="Z1081" i="1" s="1"/>
  <c r="Z2757" i="1" a="1"/>
  <c r="Z2757" i="1" s="1"/>
  <c r="Z2685" i="1" a="1"/>
  <c r="Z2685" i="1" s="1"/>
  <c r="Z2613" i="1" a="1"/>
  <c r="Z2613" i="1" s="1"/>
  <c r="Z2541" i="1" a="1"/>
  <c r="Z2541" i="1" s="1"/>
  <c r="Z2473" i="1" a="1"/>
  <c r="Z2473" i="1" s="1"/>
  <c r="Z2403" i="1" a="1"/>
  <c r="Z2403" i="1" s="1"/>
  <c r="Z2333" i="1" a="1"/>
  <c r="Z2333" i="1" s="1"/>
  <c r="Z2198" i="1" a="1"/>
  <c r="Z2198" i="1" s="1"/>
  <c r="Z2108" i="1" a="1"/>
  <c r="Z2108" i="1" s="1"/>
  <c r="Z1965" i="1" a="1"/>
  <c r="Z1965" i="1" s="1"/>
  <c r="Z1845" i="1" a="1"/>
  <c r="Z1845" i="1" s="1"/>
  <c r="Z1823" i="1" a="1"/>
  <c r="Z1823" i="1" s="1"/>
  <c r="Z1786" i="1" a="1"/>
  <c r="Z1786" i="1" s="1"/>
  <c r="Z1772" i="1" a="1"/>
  <c r="Z1772" i="1" s="1"/>
  <c r="Z1743" i="1" a="1"/>
  <c r="Z1743" i="1" s="1"/>
  <c r="Z1721" i="1" a="1"/>
  <c r="Z1721" i="1" s="1"/>
  <c r="Z1709" i="1" a="1"/>
  <c r="Z1709" i="1" s="1"/>
  <c r="Z1697" i="1" a="1"/>
  <c r="Z1697" i="1" s="1"/>
  <c r="Z1673" i="1" a="1"/>
  <c r="Z1673" i="1" s="1"/>
  <c r="Z1637" i="1" a="1"/>
  <c r="Z1637" i="1" s="1"/>
  <c r="Z1601" i="1" a="1"/>
  <c r="Z1601" i="1" s="1"/>
  <c r="Z1578" i="1" a="1"/>
  <c r="Z1578" i="1" s="1"/>
  <c r="Z1566" i="1" a="1"/>
  <c r="Z1566" i="1" s="1"/>
  <c r="Z1530" i="1" a="1"/>
  <c r="Z1530" i="1" s="1"/>
  <c r="Z1518" i="1" a="1"/>
  <c r="Z1518" i="1" s="1"/>
  <c r="Z1506" i="1" a="1"/>
  <c r="Z1506" i="1" s="1"/>
  <c r="Z1495" i="1" a="1"/>
  <c r="Z1495" i="1" s="1"/>
  <c r="Z1471" i="1" a="1"/>
  <c r="Z1471" i="1" s="1"/>
  <c r="Z1447" i="1" a="1"/>
  <c r="Z1447" i="1" s="1"/>
  <c r="Z1364" i="1" a="1"/>
  <c r="Z1364" i="1" s="1"/>
  <c r="Z1352" i="1" a="1"/>
  <c r="Z1352" i="1" s="1"/>
  <c r="Z1340" i="1" a="1"/>
  <c r="Z1340" i="1" s="1"/>
  <c r="Z1328" i="1" a="1"/>
  <c r="Z1328" i="1" s="1"/>
  <c r="Z1316" i="1" a="1"/>
  <c r="Z1316" i="1" s="1"/>
  <c r="Z1304" i="1" a="1"/>
  <c r="Z1304" i="1" s="1"/>
  <c r="Z1292" i="1" a="1"/>
  <c r="Z1292" i="1" s="1"/>
  <c r="Z1281" i="1" a="1"/>
  <c r="Z1281" i="1" s="1"/>
  <c r="Z1269" i="1" a="1"/>
  <c r="Z1269" i="1" s="1"/>
  <c r="Z1257" i="1" a="1"/>
  <c r="Z1257" i="1" s="1"/>
  <c r="Z1210" i="1" a="1"/>
  <c r="Z1210" i="1" s="1"/>
  <c r="Z1198" i="1" a="1"/>
  <c r="Z1198" i="1" s="1"/>
  <c r="Z1187" i="1" a="1"/>
  <c r="Z1187" i="1" s="1"/>
  <c r="Z1175" i="1" a="1"/>
  <c r="Z1175" i="1" s="1"/>
  <c r="Z1163" i="1" a="1"/>
  <c r="Z1163" i="1" s="1"/>
  <c r="Z1152" i="1" a="1"/>
  <c r="Z1152" i="1" s="1"/>
  <c r="Z1115" i="1" a="1"/>
  <c r="Z1115" i="1" s="1"/>
  <c r="Z1092" i="1" a="1"/>
  <c r="Z1092" i="1" s="1"/>
  <c r="Z1057" i="1" a="1"/>
  <c r="Z1057" i="1" s="1"/>
  <c r="Z2755" i="1" a="1"/>
  <c r="Z2755" i="1" s="1"/>
  <c r="Z2683" i="1" a="1"/>
  <c r="Z2683" i="1" s="1"/>
  <c r="Z2611" i="1" a="1"/>
  <c r="Z2611" i="1" s="1"/>
  <c r="Z2401" i="1" a="1"/>
  <c r="Z2401" i="1" s="1"/>
  <c r="Z2331" i="1" a="1"/>
  <c r="Z2331" i="1" s="1"/>
  <c r="Z2265" i="1" a="1"/>
  <c r="Z2265" i="1" s="1"/>
  <c r="Z1916" i="1" a="1"/>
  <c r="Z1916" i="1" s="1"/>
  <c r="Z1878" i="1" a="1"/>
  <c r="Z1878" i="1" s="1"/>
  <c r="Z1821" i="1" a="1"/>
  <c r="Z1821" i="1" s="1"/>
  <c r="Z1785" i="1" a="1"/>
  <c r="Z1785" i="1" s="1"/>
  <c r="Z1771" i="1" a="1"/>
  <c r="Z1771" i="1" s="1"/>
  <c r="Z1732" i="1" a="1"/>
  <c r="Z1732" i="1" s="1"/>
  <c r="Z1720" i="1" a="1"/>
  <c r="Z1720" i="1" s="1"/>
  <c r="Z1708" i="1" a="1"/>
  <c r="Z1708" i="1" s="1"/>
  <c r="Z1696" i="1" a="1"/>
  <c r="Z1696" i="1" s="1"/>
  <c r="Z1684" i="1" a="1"/>
  <c r="Z1684" i="1" s="1"/>
  <c r="Z1648" i="1" a="1"/>
  <c r="Z1648" i="1" s="1"/>
  <c r="Z1612" i="1" a="1"/>
  <c r="Z1612" i="1" s="1"/>
  <c r="Z1588" i="1" a="1"/>
  <c r="Z1588" i="1" s="1"/>
  <c r="Z1577" i="1" a="1"/>
  <c r="Z1577" i="1" s="1"/>
  <c r="Z1565" i="1" a="1"/>
  <c r="Z1565" i="1" s="1"/>
  <c r="Z1529" i="1" a="1"/>
  <c r="Z1529" i="1" s="1"/>
  <c r="Z1517" i="1" a="1"/>
  <c r="Z1517" i="1" s="1"/>
  <c r="Z1505" i="1" a="1"/>
  <c r="Z1505" i="1" s="1"/>
  <c r="Z1482" i="1" a="1"/>
  <c r="Z1482" i="1" s="1"/>
  <c r="Z1446" i="1" a="1"/>
  <c r="Z1446" i="1" s="1"/>
  <c r="Z1422" i="1" a="1"/>
  <c r="Z1422" i="1" s="1"/>
  <c r="Z1410" i="1" a="1"/>
  <c r="Z1410" i="1" s="1"/>
  <c r="Z1363" i="1" a="1"/>
  <c r="Z1363" i="1" s="1"/>
  <c r="Z1351" i="1" a="1"/>
  <c r="Z1351" i="1" s="1"/>
  <c r="Z1339" i="1" a="1"/>
  <c r="Z1339" i="1" s="1"/>
  <c r="Z1327" i="1" a="1"/>
  <c r="Z1327" i="1" s="1"/>
  <c r="Z1315" i="1" a="1"/>
  <c r="Z1315" i="1" s="1"/>
  <c r="Z1303" i="1" a="1"/>
  <c r="Z1303" i="1" s="1"/>
  <c r="Z1291" i="1" a="1"/>
  <c r="Z1291" i="1" s="1"/>
  <c r="Z1256" i="1" a="1"/>
  <c r="Z1256" i="1" s="1"/>
  <c r="Z1221" i="1" a="1"/>
  <c r="Z1221" i="1" s="1"/>
  <c r="Z1186" i="1" a="1"/>
  <c r="Z1186" i="1" s="1"/>
  <c r="Z1174" i="1" a="1"/>
  <c r="Z1174" i="1" s="1"/>
  <c r="Z1162" i="1" a="1"/>
  <c r="Z1162" i="1" s="1"/>
  <c r="Z1138" i="1" a="1"/>
  <c r="Z1138" i="1" s="1"/>
  <c r="Z1126" i="1" a="1"/>
  <c r="Z1126" i="1" s="1"/>
  <c r="Z1114" i="1" a="1"/>
  <c r="Z1114" i="1" s="1"/>
  <c r="Z1103" i="1" a="1"/>
  <c r="Z1103" i="1" s="1"/>
  <c r="Z1091" i="1" a="1"/>
  <c r="Z1091" i="1" s="1"/>
  <c r="Z1068" i="1" a="1"/>
  <c r="Z1068" i="1" s="1"/>
  <c r="Z2673" i="1" a="1"/>
  <c r="Z2673" i="1" s="1"/>
  <c r="Z2601" i="1" a="1"/>
  <c r="Z2601" i="1" s="1"/>
  <c r="Z2529" i="1" a="1"/>
  <c r="Z2529" i="1" s="1"/>
  <c r="Z2462" i="1" a="1"/>
  <c r="Z2462" i="1" s="1"/>
  <c r="Z2391" i="1" a="1"/>
  <c r="Z2391" i="1" s="1"/>
  <c r="Z2322" i="1" a="1"/>
  <c r="Z2322" i="1" s="1"/>
  <c r="Z2186" i="1" a="1"/>
  <c r="Z2186" i="1" s="1"/>
  <c r="Z2096" i="1" a="1"/>
  <c r="Z2096" i="1" s="1"/>
  <c r="Z2024" i="1" a="1"/>
  <c r="Z2024" i="1" s="1"/>
  <c r="Z1914" i="1" a="1"/>
  <c r="Z1914" i="1" s="1"/>
  <c r="Z1872" i="1" a="1"/>
  <c r="Z1872" i="1" s="1"/>
  <c r="Z1820" i="1" a="1"/>
  <c r="Z1820" i="1" s="1"/>
  <c r="Z1800" i="1" a="1"/>
  <c r="Z1800" i="1" s="1"/>
  <c r="Z1784" i="1" a="1"/>
  <c r="Z1784" i="1" s="1"/>
  <c r="Z1770" i="1" a="1"/>
  <c r="Z1770" i="1" s="1"/>
  <c r="Z1731" i="1" a="1"/>
  <c r="Z1731" i="1" s="1"/>
  <c r="Z1719" i="1" a="1"/>
  <c r="Z1719" i="1" s="1"/>
  <c r="Z1707" i="1" a="1"/>
  <c r="Z1707" i="1" s="1"/>
  <c r="Z1695" i="1" a="1"/>
  <c r="Z1695" i="1" s="1"/>
  <c r="Z1683" i="1" a="1"/>
  <c r="Z1683" i="1" s="1"/>
  <c r="Z1647" i="1" a="1"/>
  <c r="Z1647" i="1" s="1"/>
  <c r="Z1611" i="1" a="1"/>
  <c r="Z1611" i="1" s="1"/>
  <c r="Z1587" i="1" a="1"/>
  <c r="Z1587" i="1" s="1"/>
  <c r="Z1576" i="1" a="1"/>
  <c r="Z1576" i="1" s="1"/>
  <c r="Z1540" i="1" a="1"/>
  <c r="Z1540" i="1" s="1"/>
  <c r="Z1504" i="1" a="1"/>
  <c r="Z1504" i="1" s="1"/>
  <c r="Z1481" i="1" a="1"/>
  <c r="Z1481" i="1" s="1"/>
  <c r="Z1445" i="1" a="1"/>
  <c r="Z1445" i="1" s="1"/>
  <c r="Z1421" i="1" a="1"/>
  <c r="Z1421" i="1" s="1"/>
  <c r="Z1409" i="1" a="1"/>
  <c r="Z1409" i="1" s="1"/>
  <c r="Z1362" i="1" a="1"/>
  <c r="Z1362" i="1" s="1"/>
  <c r="Z1350" i="1" a="1"/>
  <c r="Z1350" i="1" s="1"/>
  <c r="Z1338" i="1" a="1"/>
  <c r="Z1338" i="1" s="1"/>
  <c r="Z1326" i="1" a="1"/>
  <c r="Z1326" i="1" s="1"/>
  <c r="Z1314" i="1" a="1"/>
  <c r="Z1314" i="1" s="1"/>
  <c r="Z1302" i="1" a="1"/>
  <c r="Z1302" i="1" s="1"/>
  <c r="Z1255" i="1" a="1"/>
  <c r="Z1255" i="1" s="1"/>
  <c r="Z1220" i="1" a="1"/>
  <c r="Z1220" i="1" s="1"/>
  <c r="Z2743" i="1" a="1"/>
  <c r="Z2743" i="1" s="1"/>
  <c r="Z2599" i="1" a="1"/>
  <c r="Z2599" i="1" s="1"/>
  <c r="Z2461" i="1" a="1"/>
  <c r="Z2461" i="1" s="1"/>
  <c r="Z2389" i="1" a="1"/>
  <c r="Z2389" i="1" s="1"/>
  <c r="Z2253" i="1" a="1"/>
  <c r="Z2253" i="1" s="1"/>
  <c r="Z2184" i="1" a="1"/>
  <c r="Z2184" i="1" s="1"/>
  <c r="Z2094" i="1" a="1"/>
  <c r="Z2094" i="1" s="1"/>
  <c r="Z1953" i="1" a="1"/>
  <c r="Z1953" i="1" s="1"/>
  <c r="Z1905" i="1" a="1"/>
  <c r="Z1905" i="1" s="1"/>
  <c r="Z1869" i="1" a="1"/>
  <c r="Z1869" i="1" s="1"/>
  <c r="Z1842" i="1" a="1"/>
  <c r="Z1842" i="1" s="1"/>
  <c r="Z1819" i="1" a="1"/>
  <c r="Z1819" i="1" s="1"/>
  <c r="Z1799" i="1" a="1"/>
  <c r="Z1799" i="1" s="1"/>
  <c r="Z1783" i="1" a="1"/>
  <c r="Z1783" i="1" s="1"/>
  <c r="Z1769" i="1" a="1"/>
  <c r="Z1769" i="1" s="1"/>
  <c r="Z1754" i="1" a="1"/>
  <c r="Z1754" i="1" s="1"/>
  <c r="Z1730" i="1" a="1"/>
  <c r="Z1730" i="1" s="1"/>
  <c r="Z1718" i="1" a="1"/>
  <c r="Z1718" i="1" s="1"/>
  <c r="Z1706" i="1" a="1"/>
  <c r="Z1706" i="1" s="1"/>
  <c r="Z1694" i="1" a="1"/>
  <c r="Z1694" i="1" s="1"/>
  <c r="Z1670" i="1" a="1"/>
  <c r="Z1670" i="1" s="1"/>
  <c r="Z1658" i="1" a="1"/>
  <c r="Z1658" i="1" s="1"/>
  <c r="Z1646" i="1" a="1"/>
  <c r="Z1646" i="1" s="1"/>
  <c r="Z1634" i="1" a="1"/>
  <c r="Z1634" i="1" s="1"/>
  <c r="Z1622" i="1" a="1"/>
  <c r="Z1622" i="1" s="1"/>
  <c r="Z1598" i="1" a="1"/>
  <c r="Z1598" i="1" s="1"/>
  <c r="Z1575" i="1" a="1"/>
  <c r="Z1575" i="1" s="1"/>
  <c r="Z1539" i="1" a="1"/>
  <c r="Z1539" i="1" s="1"/>
  <c r="Z1503" i="1" a="1"/>
  <c r="Z1503" i="1" s="1"/>
  <c r="Z1456" i="1" a="1"/>
  <c r="Z1456" i="1" s="1"/>
  <c r="Z1432" i="1" a="1"/>
  <c r="Z1432" i="1" s="1"/>
  <c r="Z1396" i="1" a="1"/>
  <c r="Z1396" i="1" s="1"/>
  <c r="Z1384" i="1" a="1"/>
  <c r="Z1384" i="1" s="1"/>
  <c r="Z1361" i="1" a="1"/>
  <c r="Z1361" i="1" s="1"/>
  <c r="Z1349" i="1" a="1"/>
  <c r="Z1349" i="1" s="1"/>
  <c r="Z1337" i="1" a="1"/>
  <c r="Z1337" i="1" s="1"/>
  <c r="Z1325" i="1" a="1"/>
  <c r="Z1325" i="1" s="1"/>
  <c r="Z1313" i="1" a="1"/>
  <c r="Z1313" i="1" s="1"/>
  <c r="Z1301" i="1" a="1"/>
  <c r="Z1301" i="1" s="1"/>
  <c r="Z1290" i="1" a="1"/>
  <c r="Z1290" i="1" s="1"/>
  <c r="Z1266" i="1" a="1"/>
  <c r="Z1266" i="1" s="1"/>
  <c r="Z1231" i="1" a="1"/>
  <c r="Z1231" i="1" s="1"/>
  <c r="Z1207" i="1" a="1"/>
  <c r="Z1207" i="1" s="1"/>
  <c r="Z1172" i="1" a="1"/>
  <c r="Z1172" i="1" s="1"/>
  <c r="Z1149" i="1" a="1"/>
  <c r="Z1149" i="1" s="1"/>
  <c r="Z2661" i="1" a="1"/>
  <c r="Z2661" i="1" s="1"/>
  <c r="Z2589" i="1" a="1"/>
  <c r="Z2589" i="1" s="1"/>
  <c r="Z2380" i="1" a="1"/>
  <c r="Z2380" i="1" s="1"/>
  <c r="Z2310" i="1" a="1"/>
  <c r="Z2310" i="1" s="1"/>
  <c r="Z2244" i="1" a="1"/>
  <c r="Z2244" i="1" s="1"/>
  <c r="Z2084" i="1" a="1"/>
  <c r="Z2084" i="1" s="1"/>
  <c r="Z2012" i="1" a="1"/>
  <c r="Z2012" i="1" s="1"/>
  <c r="Z1904" i="1" a="1"/>
  <c r="Z1904" i="1" s="1"/>
  <c r="Z1818" i="1" a="1"/>
  <c r="Z1818" i="1" s="1"/>
  <c r="Z1782" i="1" a="1"/>
  <c r="Z1782" i="1" s="1"/>
  <c r="Z1767" i="1" a="1"/>
  <c r="Z1767" i="1" s="1"/>
  <c r="Z1753" i="1" a="1"/>
  <c r="Z1753" i="1" s="1"/>
  <c r="Z1729" i="1" a="1"/>
  <c r="Z1729" i="1" s="1"/>
  <c r="Z1717" i="1" a="1"/>
  <c r="Z1717" i="1" s="1"/>
  <c r="Z1705" i="1" a="1"/>
  <c r="Z1705" i="1" s="1"/>
  <c r="Z1693" i="1" a="1"/>
  <c r="Z1693" i="1" s="1"/>
  <c r="Z1669" i="1" a="1"/>
  <c r="Z1669" i="1" s="1"/>
  <c r="Z1657" i="1" a="1"/>
  <c r="Z1657" i="1" s="1"/>
  <c r="Z1645" i="1" a="1"/>
  <c r="Z1645" i="1" s="1"/>
  <c r="Z1633" i="1" a="1"/>
  <c r="Z1633" i="1" s="1"/>
  <c r="Z1621" i="1" a="1"/>
  <c r="Z1621" i="1" s="1"/>
  <c r="Z1597" i="1" a="1"/>
  <c r="Z1597" i="1" s="1"/>
  <c r="Z1550" i="1" a="1"/>
  <c r="Z1550" i="1" s="1"/>
  <c r="Z1538" i="1" a="1"/>
  <c r="Z1538" i="1" s="1"/>
  <c r="Z1526" i="1" a="1"/>
  <c r="Z1526" i="1" s="1"/>
  <c r="Z1514" i="1" a="1"/>
  <c r="Z1514" i="1" s="1"/>
  <c r="Z1502" i="1" a="1"/>
  <c r="Z1502" i="1" s="1"/>
  <c r="Z1455" i="1" a="1"/>
  <c r="Z1455" i="1" s="1"/>
  <c r="Z1431" i="1" a="1"/>
  <c r="Z1431" i="1" s="1"/>
  <c r="Z1395" i="1" a="1"/>
  <c r="Z1395" i="1" s="1"/>
  <c r="Z1383" i="1" a="1"/>
  <c r="Z1383" i="1" s="1"/>
  <c r="Z1372" i="1" a="1"/>
  <c r="Z1372" i="1" s="1"/>
  <c r="Z1360" i="1" a="1"/>
  <c r="Z1360" i="1" s="1"/>
  <c r="Z1348" i="1" a="1"/>
  <c r="Z1348" i="1" s="1"/>
  <c r="Z1336" i="1" a="1"/>
  <c r="Z1336" i="1" s="1"/>
  <c r="Z1324" i="1" a="1"/>
  <c r="Z1324" i="1" s="1"/>
  <c r="Z1312" i="1" a="1"/>
  <c r="Z1312" i="1" s="1"/>
  <c r="Z1300" i="1" a="1"/>
  <c r="Z1300" i="1" s="1"/>
  <c r="Z1289" i="1" a="1"/>
  <c r="Z1289" i="1" s="1"/>
  <c r="Z1265" i="1" a="1"/>
  <c r="Z1265" i="1" s="1"/>
  <c r="Z1242" i="1" a="1"/>
  <c r="Z1242" i="1" s="1"/>
  <c r="Z1230" i="1" a="1"/>
  <c r="Z1230" i="1" s="1"/>
  <c r="Z1206" i="1" a="1"/>
  <c r="Z1206" i="1" s="1"/>
  <c r="Z1183" i="1" a="1"/>
  <c r="Z1183" i="1" s="1"/>
  <c r="Z1171" i="1" a="1"/>
  <c r="Z1171" i="1" s="1"/>
  <c r="Z1159" i="1" a="1"/>
  <c r="Z1159" i="1" s="1"/>
  <c r="Z1148" i="1" a="1"/>
  <c r="Z1148" i="1" s="1"/>
  <c r="Z1111" i="1" a="1"/>
  <c r="Z1111" i="1" s="1"/>
  <c r="Z1100" i="1" a="1"/>
  <c r="Z1100" i="1" s="1"/>
  <c r="Z1088" i="1" a="1"/>
  <c r="Z1088" i="1" s="1"/>
  <c r="Z1076" i="1" a="1"/>
  <c r="Z1076" i="1" s="1"/>
  <c r="Z1065" i="1" a="1"/>
  <c r="Z1065" i="1" s="1"/>
  <c r="Z1041" i="1" a="1"/>
  <c r="Z1041" i="1" s="1"/>
  <c r="Z1029" i="1" a="1"/>
  <c r="Z1029" i="1" s="1"/>
  <c r="Z1017" i="1" a="1"/>
  <c r="Z1017" i="1" s="1"/>
  <c r="Z993" i="1" a="1"/>
  <c r="Z993" i="1" s="1"/>
  <c r="Z981" i="1" a="1"/>
  <c r="Z981" i="1" s="1"/>
  <c r="Z2731" i="1" a="1"/>
  <c r="Z2731" i="1" s="1"/>
  <c r="Z2659" i="1" a="1"/>
  <c r="Z2659" i="1" s="1"/>
  <c r="Z2517" i="1" a="1"/>
  <c r="Z2517" i="1" s="1"/>
  <c r="Z2449" i="1" a="1"/>
  <c r="Z2449" i="1" s="1"/>
  <c r="Z2378" i="1" a="1"/>
  <c r="Z2378" i="1" s="1"/>
  <c r="Z2308" i="1" a="1"/>
  <c r="Z2308" i="1" s="1"/>
  <c r="Z2242" i="1" a="1"/>
  <c r="Z2242" i="1" s="1"/>
  <c r="Z2082" i="1" a="1"/>
  <c r="Z2082" i="1" s="1"/>
  <c r="Z1866" i="1" a="1"/>
  <c r="Z1866" i="1" s="1"/>
  <c r="Z1813" i="1" a="1"/>
  <c r="Z1813" i="1" s="1"/>
  <c r="Z1796" i="1" a="1"/>
  <c r="Z1796" i="1" s="1"/>
  <c r="Z1781" i="1" a="1"/>
  <c r="Z1781" i="1" s="1"/>
  <c r="Z1766" i="1" a="1"/>
  <c r="Z1766" i="1" s="1"/>
  <c r="Z1728" i="1" a="1"/>
  <c r="Z1728" i="1" s="1"/>
  <c r="Z1716" i="1" a="1"/>
  <c r="Z1716" i="1" s="1"/>
  <c r="Z1704" i="1" a="1"/>
  <c r="Z1704" i="1" s="1"/>
  <c r="Z1692" i="1" a="1"/>
  <c r="Z1692" i="1" s="1"/>
  <c r="Z1668" i="1" a="1"/>
  <c r="Z1668" i="1" s="1"/>
  <c r="Z1644" i="1" a="1"/>
  <c r="Z1644" i="1" s="1"/>
  <c r="Z1596" i="1" a="1"/>
  <c r="Z1596" i="1" s="1"/>
  <c r="Z1584" i="1" a="1"/>
  <c r="Z1584" i="1" s="1"/>
  <c r="Z1549" i="1" a="1"/>
  <c r="Z1549" i="1" s="1"/>
  <c r="Z1537" i="1" a="1"/>
  <c r="Z1537" i="1" s="1"/>
  <c r="Z1525" i="1" a="1"/>
  <c r="Z1525" i="1" s="1"/>
  <c r="Z1513" i="1" a="1"/>
  <c r="Z1513" i="1" s="1"/>
  <c r="Z1501" i="1" a="1"/>
  <c r="Z1501" i="1" s="1"/>
  <c r="Z1478" i="1" a="1"/>
  <c r="Z1478" i="1" s="1"/>
  <c r="Z1466" i="1" a="1"/>
  <c r="Z1466" i="1" s="1"/>
  <c r="Z1442" i="1" a="1"/>
  <c r="Z1442" i="1" s="1"/>
  <c r="Z1418" i="1" a="1"/>
  <c r="Z1418" i="1" s="1"/>
  <c r="Z1406" i="1" a="1"/>
  <c r="Z1406" i="1" s="1"/>
  <c r="Z1371" i="1" a="1"/>
  <c r="Z1371" i="1" s="1"/>
  <c r="Z1359" i="1" a="1"/>
  <c r="Z1359" i="1" s="1"/>
  <c r="Z1347" i="1" a="1"/>
  <c r="Z1347" i="1" s="1"/>
  <c r="Z1335" i="1" a="1"/>
  <c r="Z1335" i="1" s="1"/>
  <c r="Z1323" i="1" a="1"/>
  <c r="Z1323" i="1" s="1"/>
  <c r="Z1311" i="1" a="1"/>
  <c r="Z1311" i="1" s="1"/>
  <c r="Z1299" i="1" a="1"/>
  <c r="Z1299" i="1" s="1"/>
  <c r="Z1288" i="1" a="1"/>
  <c r="Z1288" i="1" s="1"/>
  <c r="Z1276" i="1" a="1"/>
  <c r="Z1276" i="1" s="1"/>
  <c r="Z2649" i="1" a="1"/>
  <c r="Z2649" i="1" s="1"/>
  <c r="Z2577" i="1" a="1"/>
  <c r="Z2577" i="1" s="1"/>
  <c r="Z2439" i="1" a="1"/>
  <c r="Z2439" i="1" s="1"/>
  <c r="Z2369" i="1" a="1"/>
  <c r="Z2369" i="1" s="1"/>
  <c r="Z2298" i="1" a="1"/>
  <c r="Z2298" i="1" s="1"/>
  <c r="Z2160" i="1" a="1"/>
  <c r="Z2160" i="1" s="1"/>
  <c r="Z2072" i="1" a="1"/>
  <c r="Z2072" i="1" s="1"/>
  <c r="Z2000" i="1" a="1"/>
  <c r="Z2000" i="1" s="1"/>
  <c r="Z1833" i="1" a="1"/>
  <c r="Z1833" i="1" s="1"/>
  <c r="Z1812" i="1" a="1"/>
  <c r="Z1812" i="1" s="1"/>
  <c r="Z1779" i="1" a="1"/>
  <c r="Z1779" i="1" s="1"/>
  <c r="Z1765" i="1" a="1"/>
  <c r="Z1765" i="1" s="1"/>
  <c r="Z1750" i="1" a="1"/>
  <c r="Z1750" i="1" s="1"/>
  <c r="Z1738" i="1" a="1"/>
  <c r="Z1738" i="1" s="1"/>
  <c r="Z1727" i="1" a="1"/>
  <c r="Z1727" i="1" s="1"/>
  <c r="Z1715" i="1" a="1"/>
  <c r="Z1715" i="1" s="1"/>
  <c r="Z1703" i="1" a="1"/>
  <c r="Z1703" i="1" s="1"/>
  <c r="Z1691" i="1" a="1"/>
  <c r="Z1691" i="1" s="1"/>
  <c r="Z1667" i="1" a="1"/>
  <c r="Z1667" i="1" s="1"/>
  <c r="Z1643" i="1" a="1"/>
  <c r="Z1643" i="1" s="1"/>
  <c r="Z1595" i="1" a="1"/>
  <c r="Z1595" i="1" s="1"/>
  <c r="Z1583" i="1" a="1"/>
  <c r="Z1583" i="1" s="1"/>
  <c r="Z1560" i="1" a="1"/>
  <c r="Z1560" i="1" s="1"/>
  <c r="Z1477" i="1" a="1"/>
  <c r="Z1477" i="1" s="1"/>
  <c r="Z1465" i="1" a="1"/>
  <c r="Z1465" i="1" s="1"/>
  <c r="Z1441" i="1" a="1"/>
  <c r="Z1441" i="1" s="1"/>
  <c r="Z1417" i="1" a="1"/>
  <c r="Z1417" i="1" s="1"/>
  <c r="Z1405" i="1" a="1"/>
  <c r="Z1405" i="1" s="1"/>
  <c r="Z1370" i="1" a="1"/>
  <c r="Z1370" i="1" s="1"/>
  <c r="Z1358" i="1" a="1"/>
  <c r="Z1358" i="1" s="1"/>
  <c r="Z1346" i="1" a="1"/>
  <c r="Z1346" i="1" s="1"/>
  <c r="Z1334" i="1" a="1"/>
  <c r="Z1334" i="1" s="1"/>
  <c r="Z1322" i="1" a="1"/>
  <c r="Z1322" i="1" s="1"/>
  <c r="Z1310" i="1" a="1"/>
  <c r="Z1310" i="1" s="1"/>
  <c r="Z1298" i="1" a="1"/>
  <c r="Z1298" i="1" s="1"/>
  <c r="Z1287" i="1" a="1"/>
  <c r="Z1287" i="1" s="1"/>
  <c r="Z1275" i="1" a="1"/>
  <c r="Z1275" i="1" s="1"/>
  <c r="Z1240" i="1" a="1"/>
  <c r="Z1240" i="1" s="1"/>
  <c r="Z1216" i="1" a="1"/>
  <c r="Z1216" i="1" s="1"/>
  <c r="Z1192" i="1" a="1"/>
  <c r="Z1192" i="1" s="1"/>
  <c r="Z1181" i="1" a="1"/>
  <c r="Z1181" i="1" s="1"/>
  <c r="Z1158" i="1" a="1"/>
  <c r="Z1158" i="1" s="1"/>
  <c r="Z1109" i="1" a="1"/>
  <c r="Z1109" i="1" s="1"/>
  <c r="Z1098" i="1" a="1"/>
  <c r="Z1098" i="1" s="1"/>
  <c r="Z1086" i="1" a="1"/>
  <c r="Z1086" i="1" s="1"/>
  <c r="Z1074" i="1" a="1"/>
  <c r="Z1074" i="1" s="1"/>
  <c r="Z1063" i="1" a="1"/>
  <c r="Z1063" i="1" s="1"/>
  <c r="Z1051" i="1" a="1"/>
  <c r="Z1051" i="1" s="1"/>
  <c r="Z1039" i="1" a="1"/>
  <c r="Z1039" i="1" s="1"/>
  <c r="Z1015" i="1" a="1"/>
  <c r="Z1015" i="1" s="1"/>
  <c r="Z1003" i="1" a="1"/>
  <c r="Z1003" i="1" s="1"/>
  <c r="Z991" i="1" a="1"/>
  <c r="Z991" i="1" s="1"/>
  <c r="Z2565" i="1" a="1"/>
  <c r="Z2565" i="1" s="1"/>
  <c r="Z2495" i="1" a="1"/>
  <c r="Z2495" i="1" s="1"/>
  <c r="Z2427" i="1" a="1"/>
  <c r="Z2427" i="1" s="1"/>
  <c r="Z2357" i="1" a="1"/>
  <c r="Z2357" i="1" s="1"/>
  <c r="Z2221" i="1" a="1"/>
  <c r="Z2221" i="1" s="1"/>
  <c r="Z2146" i="1" a="1"/>
  <c r="Z2146" i="1" s="1"/>
  <c r="Z2060" i="1" a="1"/>
  <c r="Z2060" i="1" s="1"/>
  <c r="Z1988" i="1" a="1"/>
  <c r="Z1988" i="1" s="1"/>
  <c r="Z1938" i="1" a="1"/>
  <c r="Z1938" i="1" s="1"/>
  <c r="Z1831" i="1" a="1"/>
  <c r="Z1831" i="1" s="1"/>
  <c r="Z1809" i="1" a="1"/>
  <c r="Z1809" i="1" s="1"/>
  <c r="Z1777" i="1" a="1"/>
  <c r="Z1777" i="1" s="1"/>
  <c r="Z1725" i="1" a="1"/>
  <c r="Z1725" i="1" s="1"/>
  <c r="Z1713" i="1" a="1"/>
  <c r="Z1713" i="1" s="1"/>
  <c r="Z1701" i="1" a="1"/>
  <c r="Z1701" i="1" s="1"/>
  <c r="Z1689" i="1" a="1"/>
  <c r="Z1689" i="1" s="1"/>
  <c r="Z1677" i="1" a="1"/>
  <c r="Z1677" i="1" s="1"/>
  <c r="Z1653" i="1" a="1"/>
  <c r="Z1653" i="1" s="1"/>
  <c r="Z1617" i="1" a="1"/>
  <c r="Z1617" i="1" s="1"/>
  <c r="Z1605" i="1" a="1"/>
  <c r="Z1605" i="1" s="1"/>
  <c r="Z1581" i="1" a="1"/>
  <c r="Z1581" i="1" s="1"/>
  <c r="Z1510" i="1" a="1"/>
  <c r="Z1510" i="1" s="1"/>
  <c r="Z1487" i="1" a="1"/>
  <c r="Z1487" i="1" s="1"/>
  <c r="Z1463" i="1" a="1"/>
  <c r="Z1463" i="1" s="1"/>
  <c r="Z1427" i="1" a="1"/>
  <c r="Z1427" i="1" s="1"/>
  <c r="Z1391" i="1" a="1"/>
  <c r="Z1391" i="1" s="1"/>
  <c r="Z2367" i="1" a="1"/>
  <c r="Z2367" i="1" s="1"/>
  <c r="Z1940" i="1" a="1"/>
  <c r="Z1940" i="1" s="1"/>
  <c r="Z1778" i="1" a="1"/>
  <c r="Z1778" i="1" s="1"/>
  <c r="Z1702" i="1" a="1"/>
  <c r="Z1702" i="1" s="1"/>
  <c r="Z1559" i="1" a="1"/>
  <c r="Z1559" i="1" s="1"/>
  <c r="Z1488" i="1" a="1"/>
  <c r="Z1488" i="1" s="1"/>
  <c r="Z1356" i="1" a="1"/>
  <c r="Z1356" i="1" s="1"/>
  <c r="Z1308" i="1" a="1"/>
  <c r="Z1308" i="1" s="1"/>
  <c r="Z1262" i="1" a="1"/>
  <c r="Z1262" i="1" s="1"/>
  <c r="Z1213" i="1" a="1"/>
  <c r="Z1213" i="1" s="1"/>
  <c r="Z1099" i="1" a="1"/>
  <c r="Z1099" i="1" s="1"/>
  <c r="Z1075" i="1" a="1"/>
  <c r="Z1075" i="1" s="1"/>
  <c r="Z1037" i="1" a="1"/>
  <c r="Z1037" i="1" s="1"/>
  <c r="Z1021" i="1" a="1"/>
  <c r="Z1021" i="1" s="1"/>
  <c r="Z990" i="1" a="1"/>
  <c r="Z990" i="1" s="1"/>
  <c r="Z966" i="1" a="1"/>
  <c r="Z966" i="1" s="1"/>
  <c r="Z955" i="1" a="1"/>
  <c r="Z955" i="1" s="1"/>
  <c r="Z943" i="1" a="1"/>
  <c r="Z943" i="1" s="1"/>
  <c r="Z932" i="1" a="1"/>
  <c r="Z932" i="1" s="1"/>
  <c r="Z872" i="1" a="1"/>
  <c r="Z872" i="1" s="1"/>
  <c r="Z860" i="1" a="1"/>
  <c r="Z860" i="1" s="1"/>
  <c r="Z812" i="1" a="1"/>
  <c r="Z812" i="1" s="1"/>
  <c r="Z776" i="1" a="1"/>
  <c r="Z776" i="1" s="1"/>
  <c r="Z752" i="1" a="1"/>
  <c r="Z752" i="1" s="1"/>
  <c r="Z740" i="1" a="1"/>
  <c r="Z740" i="1" s="1"/>
  <c r="Z704" i="1" a="1"/>
  <c r="Z704" i="1" s="1"/>
  <c r="Z680" i="1" a="1"/>
  <c r="Z680" i="1" s="1"/>
  <c r="Z668" i="1" a="1"/>
  <c r="Z668" i="1" s="1"/>
  <c r="Z657" i="1" a="1"/>
  <c r="Z657" i="1" s="1"/>
  <c r="Z645" i="1" a="1"/>
  <c r="Z645" i="1" s="1"/>
  <c r="Z633" i="1" a="1"/>
  <c r="Z633" i="1" s="1"/>
  <c r="Z621" i="1" a="1"/>
  <c r="Z621" i="1" s="1"/>
  <c r="Z598" i="1" a="1"/>
  <c r="Z598" i="1" s="1"/>
  <c r="Z507" i="1" a="1"/>
  <c r="Z507" i="1" s="1"/>
  <c r="Z484" i="1" a="1"/>
  <c r="Z484" i="1" s="1"/>
  <c r="Z472" i="1" a="1"/>
  <c r="Z472" i="1" s="1"/>
  <c r="Z458" i="1" a="1"/>
  <c r="Z458" i="1" s="1"/>
  <c r="Z434" i="1" a="1"/>
  <c r="Z434" i="1" s="1"/>
  <c r="Z423" i="1" a="1"/>
  <c r="Z423" i="1" s="1"/>
  <c r="Z364" i="1" a="1"/>
  <c r="Z364" i="1" s="1"/>
  <c r="Z352" i="1" a="1"/>
  <c r="Z352" i="1" s="1"/>
  <c r="Z340" i="1" a="1"/>
  <c r="Z340" i="1" s="1"/>
  <c r="Z329" i="1" a="1"/>
  <c r="Z329" i="1" s="1"/>
  <c r="Z249" i="1" a="1"/>
  <c r="Z249" i="1" s="1"/>
  <c r="Z189" i="1" a="1"/>
  <c r="Z189" i="1" s="1"/>
  <c r="Z177" i="1" a="1"/>
  <c r="Z177" i="1" s="1"/>
  <c r="Z165" i="1" a="1"/>
  <c r="Z165" i="1" s="1"/>
  <c r="Z141" i="1" a="1"/>
  <c r="Z141" i="1" s="1"/>
  <c r="Z129" i="1" a="1"/>
  <c r="Z129" i="1" s="1"/>
  <c r="Z2355" i="1" a="1"/>
  <c r="Z2355" i="1" s="1"/>
  <c r="Z1776" i="1" a="1"/>
  <c r="Z1776" i="1" s="1"/>
  <c r="Z1700" i="1" a="1"/>
  <c r="Z1700" i="1" s="1"/>
  <c r="Z1628" i="1" a="1"/>
  <c r="Z1628" i="1" s="1"/>
  <c r="Z1486" i="1" a="1"/>
  <c r="Z1486" i="1" s="1"/>
  <c r="Z1414" i="1" a="1"/>
  <c r="Z1414" i="1" s="1"/>
  <c r="Z1355" i="1" a="1"/>
  <c r="Z1355" i="1" s="1"/>
  <c r="Z1307" i="1" a="1"/>
  <c r="Z1307" i="1" s="1"/>
  <c r="Z1261" i="1" a="1"/>
  <c r="Z1261" i="1" s="1"/>
  <c r="Z1120" i="1" a="1"/>
  <c r="Z1120" i="1" s="1"/>
  <c r="Z1097" i="1" a="1"/>
  <c r="Z1097" i="1" s="1"/>
  <c r="Z1052" i="1" a="1"/>
  <c r="Z1052" i="1" s="1"/>
  <c r="Z1020" i="1" a="1"/>
  <c r="Z1020" i="1" s="1"/>
  <c r="Z1004" i="1" a="1"/>
  <c r="Z1004" i="1" s="1"/>
  <c r="Z989" i="1" a="1"/>
  <c r="Z989" i="1" s="1"/>
  <c r="Z976" i="1" a="1"/>
  <c r="Z976" i="1" s="1"/>
  <c r="Z942" i="1" a="1"/>
  <c r="Z942" i="1" s="1"/>
  <c r="Z931" i="1" a="1"/>
  <c r="Z931" i="1" s="1"/>
  <c r="Z871" i="1" a="1"/>
  <c r="Z871" i="1" s="1"/>
  <c r="Z859" i="1" a="1"/>
  <c r="Z859" i="1" s="1"/>
  <c r="Z811" i="1" a="1"/>
  <c r="Z811" i="1" s="1"/>
  <c r="Z775" i="1" a="1"/>
  <c r="Z775" i="1" s="1"/>
  <c r="Z763" i="1" a="1"/>
  <c r="Z763" i="1" s="1"/>
  <c r="Z751" i="1" a="1"/>
  <c r="Z751" i="1" s="1"/>
  <c r="Z739" i="1" a="1"/>
  <c r="Z739" i="1" s="1"/>
  <c r="Z727" i="1" a="1"/>
  <c r="Z727" i="1" s="1"/>
  <c r="Z715" i="1" a="1"/>
  <c r="Z715" i="1" s="1"/>
  <c r="Z679" i="1" a="1"/>
  <c r="Z679" i="1" s="1"/>
  <c r="Z667" i="1" a="1"/>
  <c r="Z667" i="1" s="1"/>
  <c r="Z656" i="1" a="1"/>
  <c r="Z656" i="1" s="1"/>
  <c r="Z644" i="1" a="1"/>
  <c r="Z644" i="1" s="1"/>
  <c r="Z632" i="1" a="1"/>
  <c r="Z632" i="1" s="1"/>
  <c r="Z620" i="1" a="1"/>
  <c r="Z620" i="1" s="1"/>
  <c r="Z585" i="1" a="1"/>
  <c r="Z585" i="1" s="1"/>
  <c r="Z575" i="1" a="1"/>
  <c r="Z575" i="1" s="1"/>
  <c r="Z506" i="1" a="1"/>
  <c r="Z506" i="1" s="1"/>
  <c r="Z483" i="1" a="1"/>
  <c r="Z483" i="1" s="1"/>
  <c r="Z471" i="1" a="1"/>
  <c r="Z471" i="1" s="1"/>
  <c r="Z457" i="1" a="1"/>
  <c r="Z457" i="1" s="1"/>
  <c r="Z433" i="1" a="1"/>
  <c r="Z433" i="1" s="1"/>
  <c r="Z422" i="1" a="1"/>
  <c r="Z422" i="1" s="1"/>
  <c r="Z410" i="1" a="1"/>
  <c r="Z410" i="1" s="1"/>
  <c r="Z363" i="1" a="1"/>
  <c r="Z363" i="1" s="1"/>
  <c r="Z339" i="1" a="1"/>
  <c r="Z339" i="1" s="1"/>
  <c r="Z284" i="1" a="1"/>
  <c r="Z284" i="1" s="1"/>
  <c r="Z248" i="1" a="1"/>
  <c r="Z248" i="1" s="1"/>
  <c r="Z212" i="1" a="1"/>
  <c r="Z212" i="1" s="1"/>
  <c r="Z188" i="1" a="1"/>
  <c r="Z188" i="1" s="1"/>
  <c r="Z176" i="1" a="1"/>
  <c r="Z176" i="1" s="1"/>
  <c r="Z2719" i="1" a="1"/>
  <c r="Z2719" i="1" s="1"/>
  <c r="Z2296" i="1" a="1"/>
  <c r="Z2296" i="1" s="1"/>
  <c r="Z1893" i="1" a="1"/>
  <c r="Z1893" i="1" s="1"/>
  <c r="Z1690" i="1" a="1"/>
  <c r="Z1690" i="1" s="1"/>
  <c r="Z1618" i="1" a="1"/>
  <c r="Z1618" i="1" s="1"/>
  <c r="Z1345" i="1" a="1"/>
  <c r="Z1345" i="1" s="1"/>
  <c r="Z1297" i="1" a="1"/>
  <c r="Z1297" i="1" s="1"/>
  <c r="Z1203" i="1" a="1"/>
  <c r="Z1203" i="1" s="1"/>
  <c r="Z1173" i="1" a="1"/>
  <c r="Z1173" i="1" s="1"/>
  <c r="Z1144" i="1" a="1"/>
  <c r="Z1144" i="1" s="1"/>
  <c r="Z1119" i="1" a="1"/>
  <c r="Z1119" i="1" s="1"/>
  <c r="Z1096" i="1" a="1"/>
  <c r="Z1096" i="1" s="1"/>
  <c r="Z1073" i="1" a="1"/>
  <c r="Z1073" i="1" s="1"/>
  <c r="Z1050" i="1" a="1"/>
  <c r="Z1050" i="1" s="1"/>
  <c r="Z1019" i="1" a="1"/>
  <c r="Z1019" i="1" s="1"/>
  <c r="Z975" i="1" a="1"/>
  <c r="Z975" i="1" s="1"/>
  <c r="Z965" i="1" a="1"/>
  <c r="Z965" i="1" s="1"/>
  <c r="Z930" i="1" a="1"/>
  <c r="Z930" i="1" s="1"/>
  <c r="Z918" i="1" a="1"/>
  <c r="Z918" i="1" s="1"/>
  <c r="Z870" i="1" a="1"/>
  <c r="Z870" i="1" s="1"/>
  <c r="Z822" i="1" a="1"/>
  <c r="Z822" i="1" s="1"/>
  <c r="Z798" i="1" a="1"/>
  <c r="Z798" i="1" s="1"/>
  <c r="Z774" i="1" a="1"/>
  <c r="Z774" i="1" s="1"/>
  <c r="Z762" i="1" a="1"/>
  <c r="Z762" i="1" s="1"/>
  <c r="Z750" i="1" a="1"/>
  <c r="Z750" i="1" s="1"/>
  <c r="Z738" i="1" a="1"/>
  <c r="Z738" i="1" s="1"/>
  <c r="Z726" i="1" a="1"/>
  <c r="Z726" i="1" s="1"/>
  <c r="Z714" i="1" a="1"/>
  <c r="Z714" i="1" s="1"/>
  <c r="Z702" i="1" a="1"/>
  <c r="Z702" i="1" s="1"/>
  <c r="Z678" i="1" a="1"/>
  <c r="Z678" i="1" s="1"/>
  <c r="Z655" i="1" a="1"/>
  <c r="Z655" i="1" s="1"/>
  <c r="Z643" i="1" a="1"/>
  <c r="Z643" i="1" s="1"/>
  <c r="Z631" i="1" a="1"/>
  <c r="Z631" i="1" s="1"/>
  <c r="Z584" i="1" a="1"/>
  <c r="Z584" i="1" s="1"/>
  <c r="Z574" i="1" a="1"/>
  <c r="Z574" i="1" s="1"/>
  <c r="Z540" i="1" a="1"/>
  <c r="Z540" i="1" s="1"/>
  <c r="Z528" i="1" a="1"/>
  <c r="Z528" i="1" s="1"/>
  <c r="Z505" i="1" a="1"/>
  <c r="Z505" i="1" s="1"/>
  <c r="Z482" i="1" a="1"/>
  <c r="Z482" i="1" s="1"/>
  <c r="Z470" i="1" a="1"/>
  <c r="Z470" i="1" s="1"/>
  <c r="Z456" i="1" a="1"/>
  <c r="Z456" i="1" s="1"/>
  <c r="Z432" i="1" a="1"/>
  <c r="Z432" i="1" s="1"/>
  <c r="Z421" i="1" a="1"/>
  <c r="Z421" i="1" s="1"/>
  <c r="Z362" i="1" a="1"/>
  <c r="Z362" i="1" s="1"/>
  <c r="Z338" i="1" a="1"/>
  <c r="Z338" i="1" s="1"/>
  <c r="Z328" i="1" a="1"/>
  <c r="Z328" i="1" s="1"/>
  <c r="Z259" i="1" a="1"/>
  <c r="Z259" i="1" s="1"/>
  <c r="Z235" i="1" a="1"/>
  <c r="Z235" i="1" s="1"/>
  <c r="Z2707" i="1" a="1"/>
  <c r="Z2707" i="1" s="1"/>
  <c r="Z2286" i="1" a="1"/>
  <c r="Z2286" i="1" s="1"/>
  <c r="Z1890" i="1" a="1"/>
  <c r="Z1890" i="1" s="1"/>
  <c r="Z1688" i="1" a="1"/>
  <c r="Z1688" i="1" s="1"/>
  <c r="Z1402" i="1" a="1"/>
  <c r="Z1402" i="1" s="1"/>
  <c r="Z1344" i="1" a="1"/>
  <c r="Z1344" i="1" s="1"/>
  <c r="Z1296" i="1" a="1"/>
  <c r="Z1296" i="1" s="1"/>
  <c r="Z1202" i="1" a="1"/>
  <c r="Z1202" i="1" s="1"/>
  <c r="Z1170" i="1" a="1"/>
  <c r="Z1170" i="1" s="1"/>
  <c r="Z1143" i="1" a="1"/>
  <c r="Z1143" i="1" s="1"/>
  <c r="Z1118" i="1" a="1"/>
  <c r="Z1118" i="1" s="1"/>
  <c r="Z1095" i="1" a="1"/>
  <c r="Z1095" i="1" s="1"/>
  <c r="Z1049" i="1" a="1"/>
  <c r="Z1049" i="1" s="1"/>
  <c r="Z1018" i="1" a="1"/>
  <c r="Z1018" i="1" s="1"/>
  <c r="Z974" i="1" a="1"/>
  <c r="Z974" i="1" s="1"/>
  <c r="Z952" i="1" a="1"/>
  <c r="Z952" i="1" s="1"/>
  <c r="Z941" i="1" a="1"/>
  <c r="Z941" i="1" s="1"/>
  <c r="Z929" i="1" a="1"/>
  <c r="Z929" i="1" s="1"/>
  <c r="Z917" i="1" a="1"/>
  <c r="Z917" i="1" s="1"/>
  <c r="Z869" i="1" a="1"/>
  <c r="Z869" i="1" s="1"/>
  <c r="Z833" i="1" a="1"/>
  <c r="Z833" i="1" s="1"/>
  <c r="Z821" i="1" a="1"/>
  <c r="Z821" i="1" s="1"/>
  <c r="Z797" i="1" a="1"/>
  <c r="Z797" i="1" s="1"/>
  <c r="Z749" i="1" a="1"/>
  <c r="Z749" i="1" s="1"/>
  <c r="Z713" i="1" a="1"/>
  <c r="Z713" i="1" s="1"/>
  <c r="Z701" i="1" a="1"/>
  <c r="Z701" i="1" s="1"/>
  <c r="Z689" i="1" a="1"/>
  <c r="Z689" i="1" s="1"/>
  <c r="Z677" i="1" a="1"/>
  <c r="Z677" i="1" s="1"/>
  <c r="Z666" i="1" a="1"/>
  <c r="Z666" i="1" s="1"/>
  <c r="Z654" i="1" a="1"/>
  <c r="Z654" i="1" s="1"/>
  <c r="Z642" i="1" a="1"/>
  <c r="Z642" i="1" s="1"/>
  <c r="Z630" i="1" a="1"/>
  <c r="Z630" i="1" s="1"/>
  <c r="Z550" i="1" a="1"/>
  <c r="Z550" i="1" s="1"/>
  <c r="Z539" i="1" a="1"/>
  <c r="Z539" i="1" s="1"/>
  <c r="Z527" i="1" a="1"/>
  <c r="Z527" i="1" s="1"/>
  <c r="Z504" i="1" a="1"/>
  <c r="Z504" i="1" s="1"/>
  <c r="Z493" i="1" a="1"/>
  <c r="Z493" i="1" s="1"/>
  <c r="Z481" i="1" a="1"/>
  <c r="Z481" i="1" s="1"/>
  <c r="Z469" i="1" a="1"/>
  <c r="Z469" i="1" s="1"/>
  <c r="Z455" i="1" a="1"/>
  <c r="Z455" i="1" s="1"/>
  <c r="Z431" i="1" a="1"/>
  <c r="Z431" i="1" s="1"/>
  <c r="Z408" i="1" a="1"/>
  <c r="Z408" i="1" s="1"/>
  <c r="Z373" i="1" a="1"/>
  <c r="Z373" i="1" s="1"/>
  <c r="Z361" i="1" a="1"/>
  <c r="Z361" i="1" s="1"/>
  <c r="Z349" i="1" a="1"/>
  <c r="Z349" i="1" s="1"/>
  <c r="Z337" i="1" a="1"/>
  <c r="Z337" i="1" s="1"/>
  <c r="Z258" i="1" a="1"/>
  <c r="Z258" i="1" s="1"/>
  <c r="Z234" i="1" a="1"/>
  <c r="Z234" i="1" s="1"/>
  <c r="Z2647" i="1" a="1"/>
  <c r="Z2647" i="1" s="1"/>
  <c r="Z2231" i="1" a="1"/>
  <c r="Z2231" i="1" s="1"/>
  <c r="Z1857" i="1" a="1"/>
  <c r="Z1857" i="1" s="1"/>
  <c r="Z1749" i="1" a="1"/>
  <c r="Z1749" i="1" s="1"/>
  <c r="Z1678" i="1" a="1"/>
  <c r="Z1678" i="1" s="1"/>
  <c r="Z1606" i="1" a="1"/>
  <c r="Z1606" i="1" s="1"/>
  <c r="Z1464" i="1" a="1"/>
  <c r="Z1464" i="1" s="1"/>
  <c r="Z1392" i="1" a="1"/>
  <c r="Z1392" i="1" s="1"/>
  <c r="Z1343" i="1" a="1"/>
  <c r="Z1343" i="1" s="1"/>
  <c r="Z1295" i="1" a="1"/>
  <c r="Z1295" i="1" s="1"/>
  <c r="Z1201" i="1" a="1"/>
  <c r="Z1201" i="1" s="1"/>
  <c r="Z1113" i="1" a="1"/>
  <c r="Z1113" i="1" s="1"/>
  <c r="Z1090" i="1" a="1"/>
  <c r="Z1090" i="1" s="1"/>
  <c r="Z1067" i="1" a="1"/>
  <c r="Z1067" i="1" s="1"/>
  <c r="Z1032" i="1" a="1"/>
  <c r="Z1032" i="1" s="1"/>
  <c r="Z1016" i="1" a="1"/>
  <c r="Z1016" i="1" s="1"/>
  <c r="Z1000" i="1" a="1"/>
  <c r="Z1000" i="1" s="1"/>
  <c r="Z986" i="1" a="1"/>
  <c r="Z986" i="1" s="1"/>
  <c r="Z973" i="1" a="1"/>
  <c r="Z973" i="1" s="1"/>
  <c r="Z951" i="1" a="1"/>
  <c r="Z951" i="1" s="1"/>
  <c r="Z940" i="1" a="1"/>
  <c r="Z940" i="1" s="1"/>
  <c r="Z916" i="1" a="1"/>
  <c r="Z916" i="1" s="1"/>
  <c r="Z892" i="1" a="1"/>
  <c r="Z892" i="1" s="1"/>
  <c r="Z880" i="1" a="1"/>
  <c r="Z880" i="1" s="1"/>
  <c r="Z856" i="1" a="1"/>
  <c r="Z856" i="1" s="1"/>
  <c r="Z844" i="1" a="1"/>
  <c r="Z844" i="1" s="1"/>
  <c r="Z820" i="1" a="1"/>
  <c r="Z820" i="1" s="1"/>
  <c r="Z796" i="1" a="1"/>
  <c r="Z796" i="1" s="1"/>
  <c r="Z748" i="1" a="1"/>
  <c r="Z748" i="1" s="1"/>
  <c r="Z712" i="1" a="1"/>
  <c r="Z712" i="1" s="1"/>
  <c r="Z700" i="1" a="1"/>
  <c r="Z700" i="1" s="1"/>
  <c r="Z688" i="1" a="1"/>
  <c r="Z688" i="1" s="1"/>
  <c r="Z676" i="1" a="1"/>
  <c r="Z676" i="1" s="1"/>
  <c r="Z665" i="1" a="1"/>
  <c r="Z665" i="1" s="1"/>
  <c r="Z653" i="1" a="1"/>
  <c r="Z653" i="1" s="1"/>
  <c r="Z641" i="1" a="1"/>
  <c r="Z641" i="1" s="1"/>
  <c r="Z629" i="1" a="1"/>
  <c r="Z629" i="1" s="1"/>
  <c r="Z583" i="1" a="1"/>
  <c r="Z583" i="1" s="1"/>
  <c r="Z549" i="1" a="1"/>
  <c r="Z549" i="1" s="1"/>
  <c r="Z503" i="1" a="1"/>
  <c r="Z503" i="1" s="1"/>
  <c r="Z492" i="1" a="1"/>
  <c r="Z492" i="1" s="1"/>
  <c r="Z480" i="1" a="1"/>
  <c r="Z480" i="1" s="1"/>
  <c r="Z468" i="1" a="1"/>
  <c r="Z468" i="1" s="1"/>
  <c r="Z454" i="1" a="1"/>
  <c r="Z454" i="1" s="1"/>
  <c r="Z430" i="1" a="1"/>
  <c r="Z430" i="1" s="1"/>
  <c r="Z407" i="1" a="1"/>
  <c r="Z407" i="1" s="1"/>
  <c r="Z395" i="1" a="1"/>
  <c r="Z395" i="1" s="1"/>
  <c r="Z372" i="1" a="1"/>
  <c r="Z372" i="1" s="1"/>
  <c r="Z360" i="1" a="1"/>
  <c r="Z360" i="1" s="1"/>
  <c r="Z348" i="1" a="1"/>
  <c r="Z348" i="1" s="1"/>
  <c r="Z336" i="1" a="1"/>
  <c r="Z336" i="1" s="1"/>
  <c r="Z305" i="1" a="1"/>
  <c r="Z305" i="1" s="1"/>
  <c r="Z293" i="1" a="1"/>
  <c r="Z293" i="1" s="1"/>
  <c r="Z269" i="1" a="1"/>
  <c r="Z269" i="1" s="1"/>
  <c r="Z257" i="1" a="1"/>
  <c r="Z257" i="1" s="1"/>
  <c r="Z221" i="1" a="1"/>
  <c r="Z221" i="1" s="1"/>
  <c r="Z161" i="1" a="1"/>
  <c r="Z161" i="1" s="1"/>
  <c r="Z137" i="1" a="1"/>
  <c r="Z137" i="1" s="1"/>
  <c r="Z125" i="1" a="1"/>
  <c r="Z125" i="1" s="1"/>
  <c r="Z113" i="1" a="1"/>
  <c r="Z113" i="1" s="1"/>
  <c r="Z42" i="1" a="1"/>
  <c r="Z42" i="1" s="1"/>
  <c r="Z30" i="1" a="1"/>
  <c r="Z30" i="1" s="1"/>
  <c r="Z18" i="1" a="1"/>
  <c r="Z18" i="1" s="1"/>
  <c r="Z2635" i="1" a="1"/>
  <c r="Z2635" i="1" s="1"/>
  <c r="Z1676" i="1" a="1"/>
  <c r="Z1676" i="1" s="1"/>
  <c r="Z1462" i="1" a="1"/>
  <c r="Z1462" i="1" s="1"/>
  <c r="Z1390" i="1" a="1"/>
  <c r="Z1390" i="1" s="1"/>
  <c r="Z1333" i="1" a="1"/>
  <c r="Z1333" i="1" s="1"/>
  <c r="Z1286" i="1" a="1"/>
  <c r="Z1286" i="1" s="1"/>
  <c r="Z1193" i="1" a="1"/>
  <c r="Z1193" i="1" s="1"/>
  <c r="Z1137" i="1" a="1"/>
  <c r="Z1137" i="1" s="1"/>
  <c r="Z1112" i="1" a="1"/>
  <c r="Z1112" i="1" s="1"/>
  <c r="Z1089" i="1" a="1"/>
  <c r="Z1089" i="1" s="1"/>
  <c r="Z1066" i="1" a="1"/>
  <c r="Z1066" i="1" s="1"/>
  <c r="Z1031" i="1" a="1"/>
  <c r="Z1031" i="1" s="1"/>
  <c r="Z999" i="1" a="1"/>
  <c r="Z999" i="1" s="1"/>
  <c r="Z985" i="1" a="1"/>
  <c r="Z985" i="1" s="1"/>
  <c r="Z962" i="1" a="1"/>
  <c r="Z962" i="1" s="1"/>
  <c r="Z939" i="1" a="1"/>
  <c r="Z939" i="1" s="1"/>
  <c r="Z915" i="1" a="1"/>
  <c r="Z915" i="1" s="1"/>
  <c r="Z891" i="1" a="1"/>
  <c r="Z891" i="1" s="1"/>
  <c r="Z879" i="1" a="1"/>
  <c r="Z879" i="1" s="1"/>
  <c r="Z855" i="1" a="1"/>
  <c r="Z855" i="1" s="1"/>
  <c r="Z843" i="1" a="1"/>
  <c r="Z843" i="1" s="1"/>
  <c r="Z831" i="1" a="1"/>
  <c r="Z831" i="1" s="1"/>
  <c r="Z819" i="1" a="1"/>
  <c r="Z819" i="1" s="1"/>
  <c r="Z795" i="1" a="1"/>
  <c r="Z795" i="1" s="1"/>
  <c r="Z783" i="1" a="1"/>
  <c r="Z783" i="1" s="1"/>
  <c r="Z711" i="1" a="1"/>
  <c r="Z711" i="1" s="1"/>
  <c r="Z675" i="1" a="1"/>
  <c r="Z675" i="1" s="1"/>
  <c r="Z664" i="1" a="1"/>
  <c r="Z664" i="1" s="1"/>
  <c r="Z652" i="1" a="1"/>
  <c r="Z652" i="1" s="1"/>
  <c r="Z640" i="1" a="1"/>
  <c r="Z640" i="1" s="1"/>
  <c r="Z628" i="1" a="1"/>
  <c r="Z628" i="1" s="1"/>
  <c r="Z617" i="1" a="1"/>
  <c r="Z617" i="1" s="1"/>
  <c r="Z605" i="1" a="1"/>
  <c r="Z605" i="1" s="1"/>
  <c r="Z593" i="1" a="1"/>
  <c r="Z593" i="1" s="1"/>
  <c r="Z514" i="1" a="1"/>
  <c r="Z514" i="1" s="1"/>
  <c r="Z502" i="1" a="1"/>
  <c r="Z502" i="1" s="1"/>
  <c r="Z491" i="1" a="1"/>
  <c r="Z491" i="1" s="1"/>
  <c r="Z479" i="1" a="1"/>
  <c r="Z479" i="1" s="1"/>
  <c r="Z453" i="1" a="1"/>
  <c r="Z453" i="1" s="1"/>
  <c r="Z429" i="1" a="1"/>
  <c r="Z429" i="1" s="1"/>
  <c r="Z406" i="1" a="1"/>
  <c r="Z406" i="1" s="1"/>
  <c r="Z394" i="1" a="1"/>
  <c r="Z394" i="1" s="1"/>
  <c r="Z371" i="1" a="1"/>
  <c r="Z371" i="1" s="1"/>
  <c r="Z359" i="1" a="1"/>
  <c r="Z359" i="1" s="1"/>
  <c r="Z347" i="1" a="1"/>
  <c r="Z347" i="1" s="1"/>
  <c r="Z335" i="1" a="1"/>
  <c r="Z335" i="1" s="1"/>
  <c r="Z304" i="1" a="1"/>
  <c r="Z304" i="1" s="1"/>
  <c r="Z292" i="1" a="1"/>
  <c r="Z292" i="1" s="1"/>
  <c r="Z268" i="1" a="1"/>
  <c r="Z268" i="1" s="1"/>
  <c r="Z256" i="1" a="1"/>
  <c r="Z256" i="1" s="1"/>
  <c r="Z220" i="1" a="1"/>
  <c r="Z220" i="1" s="1"/>
  <c r="Z184" i="1" a="1"/>
  <c r="Z184" i="1" s="1"/>
  <c r="Z136" i="1" a="1"/>
  <c r="Z136" i="1" s="1"/>
  <c r="Z112" i="1" a="1"/>
  <c r="Z112" i="1" s="1"/>
  <c r="Z89" i="1" a="1"/>
  <c r="Z89" i="1" s="1"/>
  <c r="Z77" i="1" a="1"/>
  <c r="Z77" i="1" s="1"/>
  <c r="Z41" i="1" a="1"/>
  <c r="Z41" i="1" s="1"/>
  <c r="Z29" i="1" a="1"/>
  <c r="Z29" i="1" s="1"/>
  <c r="Z2156" i="1" a="1"/>
  <c r="Z2156" i="1" s="1"/>
  <c r="Z1832" i="1" a="1"/>
  <c r="Z1832" i="1" s="1"/>
  <c r="Z1737" i="1" a="1"/>
  <c r="Z1737" i="1" s="1"/>
  <c r="Z1332" i="1" a="1"/>
  <c r="Z1332" i="1" s="1"/>
  <c r="Z1285" i="1" a="1"/>
  <c r="Z1285" i="1" s="1"/>
  <c r="Z1250" i="1" a="1"/>
  <c r="Z1250" i="1" s="1"/>
  <c r="Z1227" i="1" a="1"/>
  <c r="Z1227" i="1" s="1"/>
  <c r="Z1191" i="1" a="1"/>
  <c r="Z1191" i="1" s="1"/>
  <c r="Z1110" i="1" a="1"/>
  <c r="Z1110" i="1" s="1"/>
  <c r="Z1087" i="1" a="1"/>
  <c r="Z1087" i="1" s="1"/>
  <c r="Z1064" i="1" a="1"/>
  <c r="Z1064" i="1" s="1"/>
  <c r="Z1030" i="1" a="1"/>
  <c r="Z1030" i="1" s="1"/>
  <c r="Z998" i="1" a="1"/>
  <c r="Z998" i="1" s="1"/>
  <c r="Z961" i="1" a="1"/>
  <c r="Z961" i="1" s="1"/>
  <c r="Z938" i="1" a="1"/>
  <c r="Z938" i="1" s="1"/>
  <c r="Z926" i="1" a="1"/>
  <c r="Z926" i="1" s="1"/>
  <c r="Z914" i="1" a="1"/>
  <c r="Z914" i="1" s="1"/>
  <c r="Z902" i="1" a="1"/>
  <c r="Z902" i="1" s="1"/>
  <c r="Z890" i="1" a="1"/>
  <c r="Z890" i="1" s="1"/>
  <c r="Z806" i="1" a="1"/>
  <c r="Z806" i="1" s="1"/>
  <c r="Z794" i="1" a="1"/>
  <c r="Z794" i="1" s="1"/>
  <c r="Z782" i="1" a="1"/>
  <c r="Z782" i="1" s="1"/>
  <c r="Z734" i="1" a="1"/>
  <c r="Z734" i="1" s="1"/>
  <c r="Z710" i="1" a="1"/>
  <c r="Z710" i="1" s="1"/>
  <c r="Z674" i="1" a="1"/>
  <c r="Z674" i="1" s="1"/>
  <c r="Z663" i="1" a="1"/>
  <c r="Z663" i="1" s="1"/>
  <c r="Z651" i="1" a="1"/>
  <c r="Z651" i="1" s="1"/>
  <c r="Z639" i="1" a="1"/>
  <c r="Z639" i="1" s="1"/>
  <c r="Z627" i="1" a="1"/>
  <c r="Z627" i="1" s="1"/>
  <c r="Z616" i="1" a="1"/>
  <c r="Z616" i="1" s="1"/>
  <c r="Z604" i="1" a="1"/>
  <c r="Z604" i="1" s="1"/>
  <c r="Z592" i="1" a="1"/>
  <c r="Z592" i="1" s="1"/>
  <c r="Z582" i="1" a="1"/>
  <c r="Z582" i="1" s="1"/>
  <c r="Z536" i="1" a="1"/>
  <c r="Z536" i="1" s="1"/>
  <c r="Z513" i="1" a="1"/>
  <c r="Z513" i="1" s="1"/>
  <c r="Z490" i="1" a="1"/>
  <c r="Z490" i="1" s="1"/>
  <c r="Z478" i="1" a="1"/>
  <c r="Z478" i="1" s="1"/>
  <c r="Z464" i="1" a="1"/>
  <c r="Z464" i="1" s="1"/>
  <c r="Z440" i="1" a="1"/>
  <c r="Z440" i="1" s="1"/>
  <c r="Z428" i="1" a="1"/>
  <c r="Z428" i="1" s="1"/>
  <c r="Z393" i="1" a="1"/>
  <c r="Z393" i="1" s="1"/>
  <c r="Z370" i="1" a="1"/>
  <c r="Z370" i="1" s="1"/>
  <c r="Z358" i="1" a="1"/>
  <c r="Z358" i="1" s="1"/>
  <c r="Z346" i="1" a="1"/>
  <c r="Z346" i="1" s="1"/>
  <c r="Z334" i="1" a="1"/>
  <c r="Z334" i="1" s="1"/>
  <c r="Z315" i="1" a="1"/>
  <c r="Z315" i="1" s="1"/>
  <c r="Z267" i="1" a="1"/>
  <c r="Z267" i="1" s="1"/>
  <c r="Z219" i="1" a="1"/>
  <c r="Z219" i="1" s="1"/>
  <c r="Z135" i="1" a="1"/>
  <c r="Z135" i="1" s="1"/>
  <c r="Z111" i="1" a="1"/>
  <c r="Z111" i="1" s="1"/>
  <c r="Z100" i="1" a="1"/>
  <c r="Z100" i="1" s="1"/>
  <c r="Z88" i="1" a="1"/>
  <c r="Z88" i="1" s="1"/>
  <c r="Z76" i="1" a="1"/>
  <c r="Z76" i="1" s="1"/>
  <c r="Z40" i="1" a="1"/>
  <c r="Z40" i="1" s="1"/>
  <c r="Z28" i="1" a="1"/>
  <c r="Z28" i="1" s="1"/>
  <c r="Z16" i="1" a="1"/>
  <c r="Z16" i="1" s="1"/>
  <c r="Z2144" i="1" a="1"/>
  <c r="Z2144" i="1" s="1"/>
  <c r="Z1664" i="1" a="1"/>
  <c r="Z1664" i="1" s="1"/>
  <c r="Z1592" i="1" a="1"/>
  <c r="Z1592" i="1" s="1"/>
  <c r="Z1450" i="1" a="1"/>
  <c r="Z1450" i="1" s="1"/>
  <c r="Z1378" i="1" a="1"/>
  <c r="Z1378" i="1" s="1"/>
  <c r="Z1331" i="1" a="1"/>
  <c r="Z1331" i="1" s="1"/>
  <c r="Z1284" i="1" a="1"/>
  <c r="Z1284" i="1" s="1"/>
  <c r="Z1249" i="1" a="1"/>
  <c r="Z1249" i="1" s="1"/>
  <c r="Z1226" i="1" a="1"/>
  <c r="Z1226" i="1" s="1"/>
  <c r="Z1190" i="1" a="1"/>
  <c r="Z1190" i="1" s="1"/>
  <c r="Z1132" i="1" a="1"/>
  <c r="Z1132" i="1" s="1"/>
  <c r="Z1108" i="1" a="1"/>
  <c r="Z1108" i="1" s="1"/>
  <c r="Z1085" i="1" a="1"/>
  <c r="Z1085" i="1" s="1"/>
  <c r="Z1062" i="1" a="1"/>
  <c r="Z1062" i="1" s="1"/>
  <c r="Z1044" i="1" a="1"/>
  <c r="Z1044" i="1" s="1"/>
  <c r="Z1012" i="1" a="1"/>
  <c r="Z1012" i="1" s="1"/>
  <c r="Z997" i="1" a="1"/>
  <c r="Z997" i="1" s="1"/>
  <c r="Z937" i="1" a="1"/>
  <c r="Z937" i="1" s="1"/>
  <c r="Z925" i="1" a="1"/>
  <c r="Z925" i="1" s="1"/>
  <c r="Z913" i="1" a="1"/>
  <c r="Z913" i="1" s="1"/>
  <c r="Z901" i="1" a="1"/>
  <c r="Z901" i="1" s="1"/>
  <c r="Z889" i="1" a="1"/>
  <c r="Z889" i="1" s="1"/>
  <c r="Z805" i="1" a="1"/>
  <c r="Z805" i="1" s="1"/>
  <c r="Z793" i="1" a="1"/>
  <c r="Z793" i="1" s="1"/>
  <c r="Z781" i="1" a="1"/>
  <c r="Z781" i="1" s="1"/>
  <c r="Z757" i="1" a="1"/>
  <c r="Z757" i="1" s="1"/>
  <c r="Z745" i="1" a="1"/>
  <c r="Z745" i="1" s="1"/>
  <c r="Z709" i="1" a="1"/>
  <c r="Z709" i="1" s="1"/>
  <c r="Z697" i="1" a="1"/>
  <c r="Z697" i="1" s="1"/>
  <c r="Z673" i="1" a="1"/>
  <c r="Z673" i="1" s="1"/>
  <c r="Z662" i="1" a="1"/>
  <c r="Z662" i="1" s="1"/>
  <c r="Z650" i="1" a="1"/>
  <c r="Z650" i="1" s="1"/>
  <c r="Z638" i="1" a="1"/>
  <c r="Z638" i="1" s="1"/>
  <c r="Z626" i="1" a="1"/>
  <c r="Z626" i="1" s="1"/>
  <c r="Z615" i="1" a="1"/>
  <c r="Z615" i="1" s="1"/>
  <c r="Z591" i="1" a="1"/>
  <c r="Z591" i="1" s="1"/>
  <c r="Z581" i="1" a="1"/>
  <c r="Z581" i="1" s="1"/>
  <c r="Z535" i="1" a="1"/>
  <c r="Z535" i="1" s="1"/>
  <c r="Z501" i="1" a="1"/>
  <c r="Z501" i="1" s="1"/>
  <c r="Z489" i="1" a="1"/>
  <c r="Z489" i="1" s="1"/>
  <c r="Z439" i="1" a="1"/>
  <c r="Z439" i="1" s="1"/>
  <c r="Z427" i="1" a="1"/>
  <c r="Z427" i="1" s="1"/>
  <c r="Z416" i="1" a="1"/>
  <c r="Z416" i="1" s="1"/>
  <c r="Z392" i="1" a="1"/>
  <c r="Z392" i="1" s="1"/>
  <c r="Z333" i="1" a="1"/>
  <c r="Z333" i="1" s="1"/>
  <c r="Z314" i="1" a="1"/>
  <c r="Z314" i="1" s="1"/>
  <c r="Z278" i="1" a="1"/>
  <c r="Z278" i="1" s="1"/>
  <c r="Z266" i="1" a="1"/>
  <c r="Z266" i="1" s="1"/>
  <c r="Z218" i="1" a="1"/>
  <c r="Z218" i="1" s="1"/>
  <c r="Z206" i="1" a="1"/>
  <c r="Z206" i="1" s="1"/>
  <c r="Z194" i="1" a="1"/>
  <c r="Z194" i="1" s="1"/>
  <c r="Z170" i="1" a="1"/>
  <c r="Z170" i="1" s="1"/>
  <c r="Z99" i="1" a="1"/>
  <c r="Z99" i="1" s="1"/>
  <c r="Z75" i="1" a="1"/>
  <c r="Z75" i="1" s="1"/>
  <c r="Z51" i="1" a="1"/>
  <c r="Z51" i="1" s="1"/>
  <c r="Z39" i="1" a="1"/>
  <c r="Z39" i="1" s="1"/>
  <c r="Z27" i="1" a="1"/>
  <c r="Z27" i="1" s="1"/>
  <c r="Z2070" i="1" a="1"/>
  <c r="Z2070" i="1" s="1"/>
  <c r="Z1811" i="1" a="1"/>
  <c r="Z1811" i="1" s="1"/>
  <c r="Z1726" i="1" a="1"/>
  <c r="Z1726" i="1" s="1"/>
  <c r="Z1654" i="1" a="1"/>
  <c r="Z1654" i="1" s="1"/>
  <c r="Z1582" i="1" a="1"/>
  <c r="Z1582" i="1" s="1"/>
  <c r="Z1369" i="1" a="1"/>
  <c r="Z1369" i="1" s="1"/>
  <c r="Z1321" i="1" a="1"/>
  <c r="Z1321" i="1" s="1"/>
  <c r="Z1241" i="1" a="1"/>
  <c r="Z1241" i="1" s="1"/>
  <c r="Z1131" i="1" a="1"/>
  <c r="Z1131" i="1" s="1"/>
  <c r="Z1107" i="1" a="1"/>
  <c r="Z1107" i="1" s="1"/>
  <c r="Z1084" i="1" a="1"/>
  <c r="Z1084" i="1" s="1"/>
  <c r="Z1061" i="1" a="1"/>
  <c r="Z1061" i="1" s="1"/>
  <c r="Z1043" i="1" a="1"/>
  <c r="Z1043" i="1" s="1"/>
  <c r="Z1026" i="1" a="1"/>
  <c r="Z1026" i="1" s="1"/>
  <c r="Z996" i="1" a="1"/>
  <c r="Z996" i="1" s="1"/>
  <c r="Z982" i="1" a="1"/>
  <c r="Z982" i="1" s="1"/>
  <c r="Z970" i="1" a="1"/>
  <c r="Z970" i="1" s="1"/>
  <c r="Z936" i="1" a="1"/>
  <c r="Z936" i="1" s="1"/>
  <c r="Z924" i="1" a="1"/>
  <c r="Z924" i="1" s="1"/>
  <c r="Z912" i="1" a="1"/>
  <c r="Z912" i="1" s="1"/>
  <c r="Z876" i="1" a="1"/>
  <c r="Z876" i="1" s="1"/>
  <c r="Z864" i="1" a="1"/>
  <c r="Z864" i="1" s="1"/>
  <c r="Z840" i="1" a="1"/>
  <c r="Z840" i="1" s="1"/>
  <c r="Z804" i="1" a="1"/>
  <c r="Z804" i="1" s="1"/>
  <c r="Z792" i="1" a="1"/>
  <c r="Z792" i="1" s="1"/>
  <c r="Z780" i="1" a="1"/>
  <c r="Z780" i="1" s="1"/>
  <c r="Z756" i="1" a="1"/>
  <c r="Z756" i="1" s="1"/>
  <c r="Z744" i="1" a="1"/>
  <c r="Z744" i="1" s="1"/>
  <c r="Z732" i="1" a="1"/>
  <c r="Z732" i="1" s="1"/>
  <c r="Z708" i="1" a="1"/>
  <c r="Z708" i="1" s="1"/>
  <c r="Z696" i="1" a="1"/>
  <c r="Z696" i="1" s="1"/>
  <c r="Z672" i="1" a="1"/>
  <c r="Z672" i="1" s="1"/>
  <c r="Z661" i="1" a="1"/>
  <c r="Z661" i="1" s="1"/>
  <c r="Z649" i="1" a="1"/>
  <c r="Z649" i="1" s="1"/>
  <c r="Z637" i="1" a="1"/>
  <c r="Z637" i="1" s="1"/>
  <c r="Z614" i="1" a="1"/>
  <c r="Z614" i="1" s="1"/>
  <c r="Z590" i="1" a="1"/>
  <c r="Z590" i="1" s="1"/>
  <c r="Z580" i="1" a="1"/>
  <c r="Z580" i="1" s="1"/>
  <c r="Z546" i="1" a="1"/>
  <c r="Z546" i="1" s="1"/>
  <c r="Z522" i="1" a="1"/>
  <c r="Z522" i="1" s="1"/>
  <c r="Z500" i="1" a="1"/>
  <c r="Z500" i="1" s="1"/>
  <c r="Z488" i="1" a="1"/>
  <c r="Z488" i="1" s="1"/>
  <c r="Z462" i="1" a="1"/>
  <c r="Z462" i="1" s="1"/>
  <c r="Z438" i="1" a="1"/>
  <c r="Z438" i="1" s="1"/>
  <c r="Z415" i="1" a="1"/>
  <c r="Z415" i="1" s="1"/>
  <c r="Z403" i="1" a="1"/>
  <c r="Z403" i="1" s="1"/>
  <c r="Z332" i="1" a="1"/>
  <c r="Z332" i="1" s="1"/>
  <c r="Z313" i="1" a="1"/>
  <c r="Z313" i="1" s="1"/>
  <c r="Z301" i="1" a="1"/>
  <c r="Z301" i="1" s="1"/>
  <c r="Z289" i="1" a="1"/>
  <c r="Z289" i="1" s="1"/>
  <c r="Z277" i="1" a="1"/>
  <c r="Z277" i="1" s="1"/>
  <c r="Z265" i="1" a="1"/>
  <c r="Z265" i="1" s="1"/>
  <c r="Z229" i="1" a="1"/>
  <c r="Z229" i="1" s="1"/>
  <c r="Z205" i="1" a="1"/>
  <c r="Z205" i="1" s="1"/>
  <c r="Z193" i="1" a="1"/>
  <c r="Z193" i="1" s="1"/>
  <c r="Z169" i="1" a="1"/>
  <c r="Z169" i="1" s="1"/>
  <c r="Z98" i="1" a="1"/>
  <c r="Z98" i="1" s="1"/>
  <c r="Z74" i="1" a="1"/>
  <c r="Z74" i="1" s="1"/>
  <c r="Z50" i="1" a="1"/>
  <c r="Z50" i="1" s="1"/>
  <c r="Z38" i="1" a="1"/>
  <c r="Z38" i="1" s="1"/>
  <c r="Z26" i="1" a="1"/>
  <c r="Z26" i="1" s="1"/>
  <c r="Z2437" i="1" a="1"/>
  <c r="Z2437" i="1" s="1"/>
  <c r="Z1998" i="1" a="1"/>
  <c r="Z1998" i="1" s="1"/>
  <c r="Z1714" i="1" a="1"/>
  <c r="Z1714" i="1" s="1"/>
  <c r="Z1428" i="1" a="1"/>
  <c r="Z1428" i="1" s="1"/>
  <c r="Z1367" i="1" a="1"/>
  <c r="Z1367" i="1" s="1"/>
  <c r="Z1319" i="1" a="1"/>
  <c r="Z1319" i="1" s="1"/>
  <c r="Z1272" i="1" a="1"/>
  <c r="Z1272" i="1" s="1"/>
  <c r="Z1215" i="1" a="1"/>
  <c r="Z1215" i="1" s="1"/>
  <c r="Z1182" i="1" a="1"/>
  <c r="Z1182" i="1" s="1"/>
  <c r="Z1125" i="1" a="1"/>
  <c r="Z1125" i="1" s="1"/>
  <c r="Z1102" i="1" a="1"/>
  <c r="Z1102" i="1" s="1"/>
  <c r="Z1058" i="1" a="1"/>
  <c r="Z1058" i="1" s="1"/>
  <c r="Z1040" i="1" a="1"/>
  <c r="Z1040" i="1" s="1"/>
  <c r="Z1024" i="1" a="1"/>
  <c r="Z1024" i="1" s="1"/>
  <c r="Z1008" i="1" a="1"/>
  <c r="Z1008" i="1" s="1"/>
  <c r="Z994" i="1" a="1"/>
  <c r="Z994" i="1" s="1"/>
  <c r="Z968" i="1" a="1"/>
  <c r="Z968" i="1" s="1"/>
  <c r="Z957" i="1" a="1"/>
  <c r="Z957" i="1" s="1"/>
  <c r="Z945" i="1" a="1"/>
  <c r="Z945" i="1" s="1"/>
  <c r="Z910" i="1" a="1"/>
  <c r="Z910" i="1" s="1"/>
  <c r="Z898" i="1" a="1"/>
  <c r="Z898" i="1" s="1"/>
  <c r="Z886" i="1" a="1"/>
  <c r="Z886" i="1" s="1"/>
  <c r="Z850" i="1" a="1"/>
  <c r="Z850" i="1" s="1"/>
  <c r="Z826" i="1" a="1"/>
  <c r="Z826" i="1" s="1"/>
  <c r="Z814" i="1" a="1"/>
  <c r="Z814" i="1" s="1"/>
  <c r="Z790" i="1" a="1"/>
  <c r="Z790" i="1" s="1"/>
  <c r="Z778" i="1" a="1"/>
  <c r="Z778" i="1" s="1"/>
  <c r="Z766" i="1" a="1"/>
  <c r="Z766" i="1" s="1"/>
  <c r="Z742" i="1" a="1"/>
  <c r="Z742" i="1" s="1"/>
  <c r="Z706" i="1" a="1"/>
  <c r="Z706" i="1" s="1"/>
  <c r="Z694" i="1" a="1"/>
  <c r="Z694" i="1" s="1"/>
  <c r="Z682" i="1" a="1"/>
  <c r="Z682" i="1" s="1"/>
  <c r="Z670" i="1" a="1"/>
  <c r="Z670" i="1" s="1"/>
  <c r="Z659" i="1" a="1"/>
  <c r="Z659" i="1" s="1"/>
  <c r="Z647" i="1" a="1"/>
  <c r="Z647" i="1" s="1"/>
  <c r="Z635" i="1" a="1"/>
  <c r="Z635" i="1" s="1"/>
  <c r="Z623" i="1" a="1"/>
  <c r="Z623" i="1" s="1"/>
  <c r="Z612" i="1" a="1"/>
  <c r="Z612" i="1" s="1"/>
  <c r="Z588" i="1" a="1"/>
  <c r="Z588" i="1" s="1"/>
  <c r="Z544" i="1" a="1"/>
  <c r="Z544" i="1" s="1"/>
  <c r="Z532" i="1" a="1"/>
  <c r="Z532" i="1" s="1"/>
  <c r="Z520" i="1" a="1"/>
  <c r="Z520" i="1" s="1"/>
  <c r="Z486" i="1" a="1"/>
  <c r="Z486" i="1" s="1"/>
  <c r="Z474" i="1" a="1"/>
  <c r="Z474" i="1" s="1"/>
  <c r="Z460" i="1" a="1"/>
  <c r="Z460" i="1" s="1"/>
  <c r="Z436" i="1" a="1"/>
  <c r="Z436" i="1" s="1"/>
  <c r="Z425" i="1" a="1"/>
  <c r="Z425" i="1" s="1"/>
  <c r="Z106" i="1" a="1"/>
  <c r="Z106" i="1" s="1"/>
  <c r="Z138" i="1" a="1"/>
  <c r="Z138" i="1" s="1"/>
  <c r="Z250" i="1" a="1"/>
  <c r="Z250" i="1" s="1"/>
  <c r="Z312" i="1" a="1"/>
  <c r="Z312" i="1" s="1"/>
  <c r="Z355" i="1" a="1"/>
  <c r="Z355" i="1" s="1"/>
  <c r="Z487" i="1" a="1"/>
  <c r="Z487" i="1" s="1"/>
  <c r="Z531" i="1" a="1"/>
  <c r="Z531" i="1" s="1"/>
  <c r="Z671" i="1" a="1"/>
  <c r="Z671" i="1" s="1"/>
  <c r="Z743" i="1" a="1"/>
  <c r="Z743" i="1" s="1"/>
  <c r="Z779" i="1" a="1"/>
  <c r="Z779" i="1" s="1"/>
  <c r="Z911" i="1" a="1"/>
  <c r="Z911" i="1" s="1"/>
  <c r="Z1083" i="1" a="1"/>
  <c r="Z1083" i="1" s="1"/>
  <c r="Z1320" i="1" a="1"/>
  <c r="Z1320" i="1" s="1"/>
  <c r="Z1724" i="1" a="1"/>
  <c r="Z1724" i="1" s="1"/>
  <c r="Z31" i="1" a="1"/>
  <c r="Z31" i="1" s="1"/>
  <c r="Z48" i="1" a="1"/>
  <c r="Z48" i="1" s="1"/>
  <c r="Z92" i="1" a="1"/>
  <c r="Z92" i="1" s="1"/>
  <c r="Z166" i="1" a="1"/>
  <c r="Z166" i="1" s="1"/>
  <c r="Z203" i="1" a="1"/>
  <c r="Z203" i="1" s="1"/>
  <c r="Z251" i="1" a="1"/>
  <c r="Z251" i="1" s="1"/>
  <c r="Z274" i="1" a="1"/>
  <c r="Z274" i="1" s="1"/>
  <c r="Z298" i="1" a="1"/>
  <c r="Z298" i="1" s="1"/>
  <c r="Z330" i="1" a="1"/>
  <c r="Z330" i="1" s="1"/>
  <c r="Z424" i="1" a="1"/>
  <c r="Z424" i="1" s="1"/>
  <c r="Z681" i="1" a="1"/>
  <c r="Z681" i="1" s="1"/>
  <c r="Z753" i="1" a="1"/>
  <c r="Z753" i="1" s="1"/>
  <c r="Z789" i="1" a="1"/>
  <c r="Z789" i="1" s="1"/>
  <c r="Z992" i="1" a="1"/>
  <c r="Z992" i="1" s="1"/>
  <c r="Z1101" i="1" a="1"/>
  <c r="Z1101" i="1" s="1"/>
  <c r="Z1357" i="1" a="1"/>
  <c r="Z1357" i="1" s="1"/>
  <c r="Z32" i="1" a="1"/>
  <c r="Z32" i="1" s="1"/>
  <c r="Z49" i="1" a="1"/>
  <c r="Z49" i="1" s="1"/>
  <c r="Z93" i="1" a="1"/>
  <c r="Z93" i="1" s="1"/>
  <c r="Z204" i="1" a="1"/>
  <c r="Z204" i="1" s="1"/>
  <c r="Z238" i="1" a="1"/>
  <c r="Z238" i="1" s="1"/>
  <c r="Z275" i="1" a="1"/>
  <c r="Z275" i="1" s="1"/>
  <c r="Z299" i="1" a="1"/>
  <c r="Z299" i="1" s="1"/>
  <c r="Z331" i="1" a="1"/>
  <c r="Z331" i="1" s="1"/>
  <c r="Z426" i="1" a="1"/>
  <c r="Z426" i="1" s="1"/>
  <c r="Z589" i="1" a="1"/>
  <c r="Z589" i="1" s="1"/>
  <c r="Z613" i="1" a="1"/>
  <c r="Z613" i="1" s="1"/>
  <c r="Z683" i="1" a="1"/>
  <c r="Z683" i="1" s="1"/>
  <c r="Z791" i="1" a="1"/>
  <c r="Z791" i="1" s="1"/>
  <c r="Z863" i="1" a="1"/>
  <c r="Z863" i="1" s="1"/>
  <c r="Z923" i="1" a="1"/>
  <c r="Z923" i="1" s="1"/>
  <c r="Z995" i="1" a="1"/>
  <c r="Z995" i="1" s="1"/>
  <c r="Z1106" i="1" a="1"/>
  <c r="Z1106" i="1" s="1"/>
  <c r="Z1368" i="1" a="1"/>
  <c r="Z1368" i="1" s="1"/>
  <c r="Z1808" i="1" a="1"/>
  <c r="Z1808" i="1" s="1"/>
  <c r="Z473" i="1" a="1"/>
  <c r="Z473" i="1" s="1"/>
  <c r="Z33" i="1" a="1"/>
  <c r="Z33" i="1" s="1"/>
  <c r="Z142" i="1" a="1"/>
  <c r="Z142" i="1" s="1"/>
  <c r="Z187" i="1" a="1"/>
  <c r="Z187" i="1" s="1"/>
  <c r="Z239" i="1" a="1"/>
  <c r="Z239" i="1" s="1"/>
  <c r="Z276" i="1" a="1"/>
  <c r="Z276" i="1" s="1"/>
  <c r="Z300" i="1" a="1"/>
  <c r="Z300" i="1" s="1"/>
  <c r="Z341" i="1" a="1"/>
  <c r="Z341" i="1" s="1"/>
  <c r="Z365" i="1" a="1"/>
  <c r="Z365" i="1" s="1"/>
  <c r="Z435" i="1" a="1"/>
  <c r="Z435" i="1" s="1"/>
  <c r="Z622" i="1" a="1"/>
  <c r="Z622" i="1" s="1"/>
  <c r="Z1007" i="1" a="1"/>
  <c r="Z1007" i="1" s="1"/>
  <c r="Z1986" i="1" a="1"/>
  <c r="Z1986" i="1" s="1"/>
  <c r="Z178" i="1" a="1"/>
  <c r="Z178" i="1" s="1"/>
  <c r="Z1640" i="1" a="1"/>
  <c r="Z1640" i="1" s="1"/>
  <c r="Z95" i="1" a="1"/>
  <c r="Z95" i="1" s="1"/>
  <c r="Z126" i="1" a="1"/>
  <c r="Z126" i="1" s="1"/>
  <c r="Z190" i="1" a="1"/>
  <c r="Z190" i="1" s="1"/>
  <c r="Z320" i="1" a="1"/>
  <c r="Z320" i="1" s="1"/>
  <c r="Z437" i="1" a="1"/>
  <c r="Z437" i="1" s="1"/>
  <c r="Z519" i="1" a="1"/>
  <c r="Z519" i="1" s="1"/>
  <c r="Z695" i="1" a="1"/>
  <c r="Z695" i="1" s="1"/>
  <c r="Z767" i="1" a="1"/>
  <c r="Z767" i="1" s="1"/>
  <c r="Z803" i="1" a="1"/>
  <c r="Z803" i="1" s="1"/>
  <c r="Z875" i="1" a="1"/>
  <c r="Z875" i="1" s="1"/>
  <c r="Z935" i="1" a="1"/>
  <c r="Z935" i="1" s="1"/>
  <c r="Z1438" i="1" a="1"/>
  <c r="Z1438" i="1" s="1"/>
  <c r="Z2058" i="1" a="1"/>
  <c r="Z2058" i="1" s="1"/>
  <c r="Z103" i="1" a="1"/>
  <c r="Z103" i="1" s="1"/>
  <c r="Z1214" i="1" a="1"/>
  <c r="Z1214" i="1" s="1"/>
  <c r="Z17" i="1" a="1"/>
  <c r="Z17" i="1" s="1"/>
  <c r="Z82" i="1" a="1"/>
  <c r="Z82" i="1" s="1"/>
  <c r="Z96" i="1" a="1"/>
  <c r="Z96" i="1" s="1"/>
  <c r="Z114" i="1" a="1"/>
  <c r="Z114" i="1" s="1"/>
  <c r="Z226" i="1" a="1"/>
  <c r="Z226" i="1" s="1"/>
  <c r="Z321" i="1" a="1"/>
  <c r="Z321" i="1" s="1"/>
  <c r="Z459" i="1" a="1"/>
  <c r="Z459" i="1" s="1"/>
  <c r="Z521" i="1" a="1"/>
  <c r="Z521" i="1" s="1"/>
  <c r="Z634" i="1" a="1"/>
  <c r="Z634" i="1" s="1"/>
  <c r="Z813" i="1" a="1"/>
  <c r="Z813" i="1" s="1"/>
  <c r="Z885" i="1" a="1"/>
  <c r="Z885" i="1" s="1"/>
  <c r="Z944" i="1" a="1"/>
  <c r="Z944" i="1" s="1"/>
  <c r="Z1022" i="1" a="1"/>
  <c r="Z1022" i="1" s="1"/>
  <c r="Z2425" i="1" a="1"/>
  <c r="Z2425" i="1" s="1"/>
  <c r="Z19" i="1" a="1"/>
  <c r="Z19" i="1" s="1"/>
  <c r="Z83" i="1" a="1"/>
  <c r="Z83" i="1" s="1"/>
  <c r="Z97" i="1" a="1"/>
  <c r="Z97" i="1" s="1"/>
  <c r="Z227" i="1" a="1"/>
  <c r="Z227" i="1" s="1"/>
  <c r="Z288" i="1" a="1"/>
  <c r="Z288" i="1" s="1"/>
  <c r="Z461" i="1" a="1"/>
  <c r="Z461" i="1" s="1"/>
  <c r="Z499" i="1" a="1"/>
  <c r="Z499" i="1" s="1"/>
  <c r="Z636" i="1" a="1"/>
  <c r="Z636" i="1" s="1"/>
  <c r="Z707" i="1" a="1"/>
  <c r="Z707" i="1" s="1"/>
  <c r="Z946" i="1" a="1"/>
  <c r="Z946" i="1" s="1"/>
  <c r="Z1025" i="1" a="1"/>
  <c r="Z1025" i="1" s="1"/>
  <c r="Z1239" i="1" a="1"/>
  <c r="Z1239" i="1" s="1"/>
  <c r="Z1509" i="1" a="1"/>
  <c r="Z1509" i="1" s="1"/>
  <c r="Z2493" i="1" a="1"/>
  <c r="Z2493" i="1" s="1"/>
  <c r="Z20" i="1" a="1"/>
  <c r="Z20" i="1" s="1"/>
  <c r="Z56" i="1" a="1"/>
  <c r="Z56" i="1" s="1"/>
  <c r="Z84" i="1" a="1"/>
  <c r="Z84" i="1" s="1"/>
  <c r="Z130" i="1" a="1"/>
  <c r="Z130" i="1" s="1"/>
  <c r="Z211" i="1" a="1"/>
  <c r="Z211" i="1" s="1"/>
  <c r="Z228" i="1" a="1"/>
  <c r="Z228" i="1" s="1"/>
  <c r="Z508" i="1" a="1"/>
  <c r="Z508" i="1" s="1"/>
  <c r="Z543" i="1" a="1"/>
  <c r="Z543" i="1" s="1"/>
  <c r="Z599" i="1" a="1"/>
  <c r="Z599" i="1" s="1"/>
  <c r="Z646" i="1" a="1"/>
  <c r="Z646" i="1" s="1"/>
  <c r="Z825" i="1" a="1"/>
  <c r="Z825" i="1" s="1"/>
  <c r="Z897" i="1" a="1"/>
  <c r="Z897" i="1" s="1"/>
  <c r="Z956" i="1" a="1"/>
  <c r="Z956" i="1" s="1"/>
  <c r="Z1038" i="1" a="1"/>
  <c r="Z1038" i="1" s="1"/>
  <c r="Z1180" i="1" a="1"/>
  <c r="Z1180" i="1" s="1"/>
  <c r="Z58" i="1" a="1"/>
  <c r="Z58" i="1" s="1"/>
  <c r="Z658" i="1" a="1"/>
  <c r="Z658" i="1" s="1"/>
  <c r="Z21" i="1" a="1"/>
  <c r="Z21" i="1" s="1"/>
  <c r="Z43" i="1" a="1"/>
  <c r="Z43" i="1" s="1"/>
  <c r="Z57" i="1" a="1"/>
  <c r="Z57" i="1" s="1"/>
  <c r="Z85" i="1" a="1"/>
  <c r="Z85" i="1" s="1"/>
  <c r="Z102" i="1" a="1"/>
  <c r="Z102" i="1" s="1"/>
  <c r="Z175" i="1" a="1"/>
  <c r="Z175" i="1" s="1"/>
  <c r="Z402" i="1" a="1"/>
  <c r="Z402" i="1" s="1"/>
  <c r="Z545" i="1" a="1"/>
  <c r="Z545" i="1" s="1"/>
  <c r="Z648" i="1" a="1"/>
  <c r="Z648" i="1" s="1"/>
  <c r="Z958" i="1" a="1"/>
  <c r="Z958" i="1" s="1"/>
  <c r="Z1042" i="1" a="1"/>
  <c r="Z1042" i="1" s="1"/>
  <c r="Z1580" i="1" a="1"/>
  <c r="Z1580" i="1" s="1"/>
  <c r="Z3852" i="1" a="1"/>
  <c r="Z3852" i="1" s="1"/>
  <c r="Z3853" i="1" a="1"/>
  <c r="Z3853" i="1" s="1"/>
  <c r="Z3854" i="1" a="1"/>
  <c r="Z3854" i="1" s="1"/>
  <c r="Z3855" i="1" a="1"/>
  <c r="Z3855" i="1" s="1"/>
  <c r="Z3856" i="1" a="1"/>
  <c r="Z3856" i="1" s="1"/>
  <c r="Z3857" i="1" a="1"/>
  <c r="Z3857" i="1" s="1"/>
  <c r="T3859" i="1"/>
  <c r="T3858" i="1"/>
  <c r="T3852" i="1"/>
  <c r="T3857" i="1"/>
  <c r="T3854" i="1"/>
  <c r="T3853" i="1"/>
  <c r="T3788" i="1"/>
  <c r="T3855" i="1"/>
  <c r="T3856" i="1"/>
  <c r="T2992" i="1"/>
  <c r="T3681" i="1"/>
  <c r="T3687" i="1"/>
  <c r="T3723" i="1"/>
  <c r="T3726" i="1"/>
  <c r="T3780" i="1"/>
  <c r="T3704" i="1"/>
  <c r="T3707" i="1"/>
  <c r="T3710" i="1"/>
  <c r="T3713" i="1"/>
  <c r="T3716" i="1"/>
  <c r="T3719" i="1"/>
  <c r="T3776" i="1"/>
  <c r="T3691" i="1"/>
  <c r="T3727" i="1"/>
  <c r="T3763" i="1"/>
  <c r="T3552" i="1"/>
  <c r="T3559" i="1"/>
  <c r="T3651" i="1"/>
  <c r="T3563" i="1"/>
  <c r="T3771" i="1"/>
  <c r="T3634" i="1"/>
  <c r="T3646" i="1"/>
  <c r="T3652" i="1"/>
  <c r="T3555" i="1"/>
  <c r="T3567" i="1"/>
  <c r="T3573" i="1"/>
  <c r="T3606" i="1"/>
  <c r="T3613" i="1"/>
  <c r="T3745" i="1"/>
  <c r="T3747" i="1"/>
  <c r="T3656" i="1"/>
  <c r="T3765" i="1"/>
  <c r="T3607" i="1"/>
  <c r="T3777" i="1"/>
  <c r="T3728" i="1"/>
  <c r="T3735" i="1"/>
  <c r="T3576" i="1"/>
  <c r="T3649" i="1"/>
  <c r="T3743" i="1"/>
  <c r="T3746" i="1"/>
  <c r="T3758" i="1"/>
  <c r="T3641" i="1"/>
  <c r="T3655" i="1"/>
  <c r="T3738" i="1"/>
  <c r="T3564" i="1"/>
  <c r="T3560" i="1"/>
  <c r="T3572" i="1"/>
  <c r="T3578" i="1"/>
  <c r="T3584" i="1"/>
  <c r="T3590" i="1"/>
  <c r="T3664" i="1"/>
  <c r="T3667" i="1"/>
  <c r="T3682" i="1"/>
  <c r="T3688" i="1"/>
  <c r="T3579" i="1"/>
  <c r="T3594" i="1"/>
  <c r="T3602" i="1"/>
  <c r="T3633" i="1"/>
  <c r="T3636" i="1"/>
  <c r="T3639" i="1"/>
  <c r="T3645" i="1"/>
  <c r="T3730" i="1"/>
  <c r="T3733" i="1"/>
  <c r="T3751" i="1"/>
  <c r="T3757" i="1"/>
  <c r="T3556" i="1"/>
  <c r="T3568" i="1"/>
  <c r="T3574" i="1"/>
  <c r="T3580" i="1"/>
  <c r="T3583" i="1"/>
  <c r="T3586" i="1"/>
  <c r="T3589" i="1"/>
  <c r="T3663" i="1"/>
  <c r="T3778" i="1"/>
  <c r="T3737" i="1"/>
  <c r="T3753" i="1"/>
  <c r="T3759" i="1"/>
  <c r="T3766" i="1"/>
  <c r="T3769" i="1"/>
  <c r="T3617" i="1"/>
  <c r="T3558" i="1"/>
  <c r="T3587" i="1"/>
  <c r="T3637" i="1"/>
  <c r="T3640" i="1"/>
  <c r="T3654" i="1"/>
  <c r="T3677" i="1"/>
  <c r="T3700" i="1"/>
  <c r="T3703" i="1"/>
  <c r="T3712" i="1"/>
  <c r="T3715" i="1"/>
  <c r="T3718" i="1"/>
  <c r="T3721" i="1"/>
  <c r="T3772" i="1"/>
  <c r="T3775" i="1"/>
  <c r="T3678" i="1"/>
  <c r="T3604" i="1"/>
  <c r="T3643" i="1"/>
  <c r="T3650" i="1"/>
  <c r="T3657" i="1"/>
  <c r="T3670" i="1"/>
  <c r="T3739" i="1"/>
  <c r="T3752" i="1"/>
  <c r="T3624" i="1"/>
  <c r="T3627" i="1"/>
  <c r="T3653" i="1"/>
  <c r="T3673" i="1"/>
  <c r="T3676" i="1"/>
  <c r="T3588" i="1"/>
  <c r="T3598" i="1"/>
  <c r="T3661" i="1"/>
  <c r="T3705" i="1"/>
  <c r="T3708" i="1"/>
  <c r="T3748" i="1"/>
  <c r="T3581" i="1"/>
  <c r="T3621" i="1"/>
  <c r="T3561" i="1"/>
  <c r="T3593" i="1"/>
  <c r="T3570" i="1"/>
  <c r="T3592" i="1"/>
  <c r="T3596" i="1"/>
  <c r="T3609" i="1"/>
  <c r="T3632" i="1"/>
  <c r="T3659" i="1"/>
  <c r="T3669" i="1"/>
  <c r="T3679" i="1"/>
  <c r="T3611" i="1"/>
  <c r="T3591" i="1"/>
  <c r="T3658" i="1"/>
  <c r="T3671" i="1"/>
  <c r="T3597" i="1"/>
  <c r="T3582" i="1"/>
  <c r="T3585" i="1"/>
  <c r="T3626" i="1"/>
  <c r="T3648" i="1"/>
  <c r="T3672" i="1"/>
  <c r="T3675" i="1"/>
  <c r="T3695" i="1"/>
  <c r="T3698" i="1"/>
  <c r="T3741" i="1"/>
  <c r="T3744" i="1"/>
  <c r="T3767" i="1"/>
  <c r="T3770" i="1"/>
  <c r="T3595" i="1"/>
  <c r="T3605" i="1"/>
  <c r="T3638" i="1"/>
  <c r="T3642" i="1"/>
  <c r="T3665" i="1"/>
  <c r="T3692" i="1"/>
  <c r="T3711" i="1"/>
  <c r="T3717" i="1"/>
  <c r="T3736" i="1"/>
  <c r="T3749" i="1"/>
  <c r="T3553" i="1"/>
  <c r="T3557" i="1"/>
  <c r="T3565" i="1"/>
  <c r="T3569" i="1"/>
  <c r="T3577" i="1"/>
  <c r="T3601" i="1"/>
  <c r="T3608" i="1"/>
  <c r="T3618" i="1"/>
  <c r="T3622" i="1"/>
  <c r="T3684" i="1"/>
  <c r="T3701" i="1"/>
  <c r="T3742" i="1"/>
  <c r="T3755" i="1"/>
  <c r="T3762" i="1"/>
  <c r="T3773" i="1"/>
  <c r="T3729" i="1"/>
  <c r="T3732" i="1"/>
  <c r="T3600" i="1"/>
  <c r="T3660" i="1"/>
  <c r="T3683" i="1"/>
  <c r="T3694" i="1"/>
  <c r="T3697" i="1"/>
  <c r="T3722" i="1"/>
  <c r="T3725" i="1"/>
  <c r="T3754" i="1"/>
  <c r="T3761" i="1"/>
  <c r="T3768" i="1"/>
  <c r="T3571" i="1"/>
  <c r="T3603" i="1"/>
  <c r="T3610" i="1"/>
  <c r="T3625" i="1"/>
  <c r="T3629" i="1"/>
  <c r="T3674" i="1"/>
  <c r="T3690" i="1"/>
  <c r="T3706" i="1"/>
  <c r="T3709" i="1"/>
  <c r="T3731" i="1"/>
  <c r="T3734" i="1"/>
  <c r="T3764" i="1"/>
  <c r="T3779" i="1"/>
  <c r="T3575" i="1"/>
  <c r="T3616" i="1"/>
  <c r="T3631" i="1"/>
  <c r="T3662" i="1"/>
  <c r="T3666" i="1"/>
  <c r="T3693" i="1"/>
  <c r="T3696" i="1"/>
  <c r="T3724" i="1"/>
  <c r="T3740" i="1"/>
  <c r="T3760" i="1"/>
  <c r="T3551" i="1"/>
  <c r="T3554" i="1"/>
  <c r="T3562" i="1"/>
  <c r="T3566" i="1"/>
  <c r="T3599" i="1"/>
  <c r="T3619" i="1"/>
  <c r="T3647" i="1"/>
  <c r="T3685" i="1"/>
  <c r="T3689" i="1"/>
  <c r="T3699" i="1"/>
  <c r="T3702" i="1"/>
  <c r="T3714" i="1"/>
  <c r="T3750" i="1"/>
  <c r="T3720" i="1"/>
  <c r="T3756" i="1"/>
  <c r="T3774" i="1"/>
  <c r="T3686" i="1"/>
  <c r="T3635" i="1"/>
  <c r="T3644" i="1"/>
  <c r="T3668" i="1"/>
  <c r="T3680" i="1"/>
  <c r="H2" i="17"/>
  <c r="D3" i="14"/>
  <c r="D4" i="14"/>
  <c r="D5" i="14"/>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7" i="14"/>
  <c r="D128" i="14"/>
  <c r="D129" i="14"/>
  <c r="D130" i="14"/>
  <c r="D131" i="14"/>
  <c r="D132" i="14"/>
  <c r="D133" i="14"/>
  <c r="D134" i="14"/>
  <c r="D135" i="14"/>
  <c r="D136" i="14"/>
  <c r="D137" i="14"/>
  <c r="D138" i="14"/>
  <c r="D139" i="14"/>
  <c r="D140" i="14"/>
  <c r="D141" i="14"/>
  <c r="D142" i="14"/>
  <c r="D143" i="14"/>
  <c r="D144" i="14"/>
  <c r="D2" i="14"/>
  <c r="C205" i="13"/>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7" i="13"/>
  <c r="C98" i="13"/>
  <c r="C101" i="13"/>
  <c r="C102" i="13"/>
  <c r="C103" i="13"/>
  <c r="C104" i="13"/>
  <c r="C105" i="13"/>
  <c r="C106" i="13"/>
  <c r="C107" i="13"/>
  <c r="C109" i="13"/>
  <c r="C110" i="13"/>
  <c r="C111" i="13"/>
  <c r="C112" i="13"/>
  <c r="C113" i="13"/>
  <c r="C114" i="13"/>
  <c r="C115" i="13"/>
  <c r="C116" i="13"/>
  <c r="C117" i="13"/>
  <c r="C120" i="13"/>
  <c r="C121" i="13"/>
  <c r="C122" i="13"/>
  <c r="C124" i="13"/>
  <c r="C125" i="13"/>
  <c r="C126" i="13"/>
  <c r="C127" i="13"/>
  <c r="C128" i="13"/>
  <c r="C131" i="13"/>
  <c r="C132" i="13"/>
  <c r="C134" i="13"/>
  <c r="C135" i="13"/>
  <c r="C138" i="13"/>
  <c r="C139" i="13"/>
  <c r="C140" i="13"/>
  <c r="C141" i="13"/>
  <c r="C142" i="13"/>
  <c r="C145" i="13"/>
  <c r="C146" i="13"/>
  <c r="C149" i="13"/>
  <c r="C150" i="13"/>
  <c r="C151" i="13"/>
  <c r="C153" i="13"/>
  <c r="C154" i="13"/>
  <c r="C155" i="13"/>
  <c r="C156" i="13"/>
  <c r="C157" i="13"/>
  <c r="C158" i="13"/>
  <c r="C159" i="13"/>
  <c r="C160" i="13"/>
  <c r="C161" i="13"/>
  <c r="C162" i="13"/>
  <c r="C163" i="13"/>
  <c r="C164" i="13"/>
  <c r="C165" i="13"/>
  <c r="C166" i="13"/>
  <c r="C167" i="13"/>
  <c r="C168" i="13"/>
  <c r="C169" i="13"/>
  <c r="C170" i="13"/>
  <c r="C171" i="13"/>
  <c r="C172" i="13"/>
  <c r="C173" i="13"/>
  <c r="C176" i="13"/>
  <c r="C177" i="13"/>
  <c r="C178" i="13"/>
  <c r="C179" i="13"/>
  <c r="C180" i="13"/>
  <c r="C181" i="13"/>
  <c r="C182" i="13"/>
  <c r="C183" i="13"/>
  <c r="C184" i="13"/>
  <c r="C185" i="13"/>
  <c r="C186" i="13"/>
  <c r="C187" i="13"/>
  <c r="C188" i="13"/>
  <c r="C189" i="13"/>
  <c r="C190" i="13"/>
  <c r="C191" i="13"/>
  <c r="C194" i="13"/>
  <c r="C195" i="13"/>
  <c r="C196" i="13"/>
  <c r="C197" i="13"/>
  <c r="C198" i="13"/>
  <c r="C199" i="13"/>
  <c r="C200" i="13"/>
  <c r="C201" i="13"/>
  <c r="C202" i="13"/>
  <c r="C203" i="13"/>
  <c r="C204" i="13"/>
  <c r="C2" i="13"/>
  <c r="B46" i="13"/>
  <c r="A46" i="13"/>
  <c r="B180" i="13"/>
  <c r="A12" i="13"/>
  <c r="B10" i="16"/>
  <c r="B9" i="16"/>
  <c r="B8" i="16"/>
  <c r="B7" i="16"/>
  <c r="B6" i="16"/>
  <c r="B5" i="16"/>
  <c r="B4" i="16"/>
  <c r="B3" i="16"/>
  <c r="B2" i="16"/>
  <c r="A3" i="13"/>
  <c r="A4" i="13"/>
  <c r="A5" i="13"/>
  <c r="A6" i="13"/>
  <c r="A7" i="13"/>
  <c r="A8" i="13"/>
  <c r="A9" i="13"/>
  <c r="A10" i="13"/>
  <c r="A11"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7" i="13"/>
  <c r="A48" i="13"/>
  <c r="A49" i="13"/>
  <c r="A50" i="13"/>
  <c r="A51" i="13"/>
  <c r="A82" i="13"/>
  <c r="A83" i="13"/>
  <c r="A84" i="13"/>
  <c r="A85" i="13"/>
  <c r="A86" i="13"/>
  <c r="A87" i="13"/>
  <c r="A88" i="13"/>
  <c r="A89" i="13"/>
  <c r="A2" i="13"/>
  <c r="B3" i="13"/>
  <c r="AB3156" i="1"/>
  <c r="AB3157" i="1"/>
  <c r="AB3159" i="1"/>
  <c r="AB3154" i="1"/>
  <c r="AI3160" i="1"/>
  <c r="AF3160" i="1"/>
  <c r="AD3160" i="1"/>
  <c r="S3160" i="1"/>
  <c r="R3160" i="1"/>
  <c r="AI3159" i="1"/>
  <c r="AF3159" i="1"/>
  <c r="AD3159" i="1"/>
  <c r="S3159" i="1"/>
  <c r="R3159" i="1"/>
  <c r="AI3158" i="1"/>
  <c r="AF3158" i="1"/>
  <c r="AD3158" i="1"/>
  <c r="S3158" i="1"/>
  <c r="R3158" i="1"/>
  <c r="AI3157" i="1"/>
  <c r="AF3157" i="1"/>
  <c r="AD3157" i="1"/>
  <c r="S3157" i="1"/>
  <c r="R3157" i="1"/>
  <c r="AI3156" i="1"/>
  <c r="AF3156" i="1"/>
  <c r="AD3156" i="1"/>
  <c r="S3156" i="1"/>
  <c r="R3156" i="1"/>
  <c r="AI3155" i="1"/>
  <c r="AF3155" i="1"/>
  <c r="AD3155" i="1"/>
  <c r="S3155" i="1"/>
  <c r="R3155" i="1"/>
  <c r="AI3154" i="1"/>
  <c r="AF3154" i="1"/>
  <c r="AD3154" i="1"/>
  <c r="S3154" i="1"/>
  <c r="R3154" i="1"/>
  <c r="AB3141" i="1"/>
  <c r="AB3142" i="1"/>
  <c r="AB3144" i="1"/>
  <c r="AB3146" i="1"/>
  <c r="AB3147" i="1"/>
  <c r="AB3150" i="1"/>
  <c r="AB3151" i="1"/>
  <c r="AB3152" i="1"/>
  <c r="AI3153" i="1"/>
  <c r="AF3153" i="1"/>
  <c r="AD3153" i="1"/>
  <c r="S3153" i="1"/>
  <c r="R3153" i="1"/>
  <c r="AI3152" i="1"/>
  <c r="AF3152" i="1"/>
  <c r="AD3152" i="1"/>
  <c r="S3152" i="1"/>
  <c r="R3152" i="1"/>
  <c r="AI3151" i="1"/>
  <c r="AF3151" i="1"/>
  <c r="AD3151" i="1"/>
  <c r="S3151" i="1"/>
  <c r="R3151" i="1"/>
  <c r="AI3150" i="1"/>
  <c r="AF3150" i="1"/>
  <c r="AD3150" i="1"/>
  <c r="S3150" i="1"/>
  <c r="R3150" i="1"/>
  <c r="AI3149" i="1"/>
  <c r="AF3149" i="1"/>
  <c r="AD3149" i="1"/>
  <c r="S3149" i="1"/>
  <c r="R3149" i="1"/>
  <c r="AI3148" i="1"/>
  <c r="AF3148" i="1"/>
  <c r="AD3148" i="1"/>
  <c r="S3148" i="1"/>
  <c r="R3148" i="1"/>
  <c r="AI3147" i="1"/>
  <c r="AF3147" i="1"/>
  <c r="AD3147" i="1"/>
  <c r="S3147" i="1"/>
  <c r="R3147" i="1"/>
  <c r="AI3146" i="1"/>
  <c r="AF3146" i="1"/>
  <c r="AD3146" i="1"/>
  <c r="S3146" i="1"/>
  <c r="R3146" i="1"/>
  <c r="AI3145" i="1"/>
  <c r="AF3145" i="1"/>
  <c r="AD3145" i="1"/>
  <c r="S3145" i="1"/>
  <c r="R3145" i="1"/>
  <c r="AI3144" i="1"/>
  <c r="AF3144" i="1"/>
  <c r="AD3144" i="1"/>
  <c r="S3144" i="1"/>
  <c r="R3144" i="1"/>
  <c r="AI3143" i="1"/>
  <c r="AF3143" i="1"/>
  <c r="AD3143" i="1"/>
  <c r="S3143" i="1"/>
  <c r="R3143" i="1"/>
  <c r="AI3142" i="1"/>
  <c r="AF3142" i="1"/>
  <c r="AD3142" i="1"/>
  <c r="S3142" i="1"/>
  <c r="R3142" i="1"/>
  <c r="AI3141" i="1"/>
  <c r="AF3141" i="1"/>
  <c r="AD3141" i="1"/>
  <c r="S3141" i="1"/>
  <c r="R3141" i="1"/>
  <c r="AB3134" i="1"/>
  <c r="AB3136" i="1"/>
  <c r="AB3138" i="1"/>
  <c r="AB3139" i="1"/>
  <c r="AI3140" i="1"/>
  <c r="AF3140" i="1"/>
  <c r="AD3140" i="1"/>
  <c r="S3140" i="1"/>
  <c r="R3140" i="1"/>
  <c r="AI3139" i="1"/>
  <c r="AF3139" i="1"/>
  <c r="AD3139" i="1"/>
  <c r="S3139" i="1"/>
  <c r="R3139" i="1"/>
  <c r="AI3138" i="1"/>
  <c r="AF3138" i="1"/>
  <c r="AD3138" i="1"/>
  <c r="S3138" i="1"/>
  <c r="R3138" i="1"/>
  <c r="AI3137" i="1"/>
  <c r="AF3137" i="1"/>
  <c r="AD3137" i="1"/>
  <c r="S3137" i="1"/>
  <c r="R3137" i="1"/>
  <c r="AI3136" i="1"/>
  <c r="AF3136" i="1"/>
  <c r="AD3136" i="1"/>
  <c r="S3136" i="1"/>
  <c r="R3136" i="1"/>
  <c r="AI3135" i="1"/>
  <c r="AF3135" i="1"/>
  <c r="AD3135" i="1"/>
  <c r="S3135" i="1"/>
  <c r="R3135" i="1"/>
  <c r="AI3134" i="1"/>
  <c r="AF3134" i="1"/>
  <c r="AD3134" i="1"/>
  <c r="S3134" i="1"/>
  <c r="R3134" i="1"/>
  <c r="AB3129" i="1"/>
  <c r="AB3131" i="1"/>
  <c r="AB3132" i="1"/>
  <c r="AB3133" i="1"/>
  <c r="AI3133" i="1"/>
  <c r="AF3133" i="1"/>
  <c r="AD3133" i="1"/>
  <c r="S3133" i="1"/>
  <c r="R3133" i="1"/>
  <c r="AI3132" i="1"/>
  <c r="AF3132" i="1"/>
  <c r="AD3132" i="1"/>
  <c r="S3132" i="1"/>
  <c r="R3132" i="1"/>
  <c r="AI3131" i="1"/>
  <c r="AF3131" i="1"/>
  <c r="AD3131" i="1"/>
  <c r="S3131" i="1"/>
  <c r="R3131" i="1"/>
  <c r="AI3130" i="1"/>
  <c r="AF3130" i="1"/>
  <c r="AD3130" i="1"/>
  <c r="S3130" i="1"/>
  <c r="R3130" i="1"/>
  <c r="AI3129" i="1"/>
  <c r="AF3129" i="1"/>
  <c r="AD3129" i="1"/>
  <c r="S3129" i="1"/>
  <c r="R3129" i="1"/>
  <c r="AB3126" i="1"/>
  <c r="AB3127" i="1"/>
  <c r="AB3128" i="1"/>
  <c r="AB3124" i="1"/>
  <c r="AI3128" i="1"/>
  <c r="AF3128" i="1"/>
  <c r="AD3128" i="1"/>
  <c r="S3128" i="1"/>
  <c r="R3128" i="1"/>
  <c r="AI3127" i="1"/>
  <c r="AF3127" i="1"/>
  <c r="AD3127" i="1"/>
  <c r="S3127" i="1"/>
  <c r="R3127" i="1"/>
  <c r="AI3126" i="1"/>
  <c r="AF3126" i="1"/>
  <c r="AD3126" i="1"/>
  <c r="S3126" i="1"/>
  <c r="R3126" i="1"/>
  <c r="AI3125" i="1"/>
  <c r="AF3125" i="1"/>
  <c r="AD3125" i="1"/>
  <c r="S3125" i="1"/>
  <c r="R3125" i="1"/>
  <c r="AI3124" i="1"/>
  <c r="AF3124" i="1"/>
  <c r="AD3124" i="1"/>
  <c r="S3124" i="1"/>
  <c r="R3124" i="1"/>
  <c r="AF3470" i="1"/>
  <c r="AD3470" i="1"/>
  <c r="S3470" i="1"/>
  <c r="R3470" i="1"/>
  <c r="AI3469" i="1"/>
  <c r="AF3469" i="1"/>
  <c r="AD3469" i="1"/>
  <c r="S3469" i="1"/>
  <c r="R3469" i="1"/>
  <c r="AI3468" i="1"/>
  <c r="AF3468" i="1"/>
  <c r="AD3468" i="1"/>
  <c r="S3468" i="1"/>
  <c r="R3468" i="1"/>
  <c r="AI3467" i="1"/>
  <c r="AF3467" i="1"/>
  <c r="AD3467" i="1"/>
  <c r="S3467" i="1"/>
  <c r="R3467" i="1"/>
  <c r="AI3466" i="1"/>
  <c r="AF3466" i="1"/>
  <c r="AD3466" i="1"/>
  <c r="S3466" i="1"/>
  <c r="R3466" i="1"/>
  <c r="AI3465" i="1"/>
  <c r="AF3465" i="1"/>
  <c r="AD3465" i="1"/>
  <c r="S3465" i="1"/>
  <c r="R3465" i="1"/>
  <c r="AI3464" i="1"/>
  <c r="AF3464" i="1"/>
  <c r="AD3464" i="1"/>
  <c r="S3464" i="1"/>
  <c r="R3464" i="1"/>
  <c r="AI3463" i="1"/>
  <c r="AF3463" i="1"/>
  <c r="AD3463" i="1"/>
  <c r="S3463" i="1"/>
  <c r="R3463" i="1"/>
  <c r="AI3462" i="1"/>
  <c r="AF3462" i="1"/>
  <c r="AD3462" i="1"/>
  <c r="S3462" i="1"/>
  <c r="R3462" i="1"/>
  <c r="AI3461" i="1"/>
  <c r="AF3461" i="1"/>
  <c r="AD3461" i="1"/>
  <c r="S3461" i="1"/>
  <c r="R3461" i="1"/>
  <c r="AI3460" i="1"/>
  <c r="AF3460" i="1"/>
  <c r="AD3460" i="1"/>
  <c r="S3460" i="1"/>
  <c r="R3460" i="1"/>
  <c r="AI3459" i="1"/>
  <c r="AF3459" i="1"/>
  <c r="AD3459" i="1"/>
  <c r="S3459" i="1"/>
  <c r="R3459" i="1"/>
  <c r="AI3458" i="1"/>
  <c r="AF3458" i="1"/>
  <c r="AD3458" i="1"/>
  <c r="S3458" i="1"/>
  <c r="R3458" i="1"/>
  <c r="AI3457" i="1"/>
  <c r="AF3457" i="1"/>
  <c r="AD3457" i="1"/>
  <c r="S3457" i="1"/>
  <c r="R3457" i="1"/>
  <c r="AI3456" i="1"/>
  <c r="AF3456" i="1"/>
  <c r="AD3456" i="1"/>
  <c r="S3456" i="1"/>
  <c r="R3456" i="1"/>
  <c r="AI3455" i="1"/>
  <c r="AF3455" i="1"/>
  <c r="AD3455" i="1"/>
  <c r="S3455" i="1"/>
  <c r="R3455" i="1"/>
  <c r="AI3454" i="1"/>
  <c r="AF3454" i="1"/>
  <c r="AD3454" i="1"/>
  <c r="S3454" i="1"/>
  <c r="R3454" i="1"/>
  <c r="AI3453" i="1"/>
  <c r="AF3453" i="1"/>
  <c r="AD3453" i="1"/>
  <c r="S3453" i="1"/>
  <c r="R3453" i="1"/>
  <c r="AI3452" i="1"/>
  <c r="AF3452" i="1"/>
  <c r="AD3452" i="1"/>
  <c r="S3452" i="1"/>
  <c r="R3452" i="1"/>
  <c r="AI3451" i="1"/>
  <c r="AF3451" i="1"/>
  <c r="AD3451" i="1"/>
  <c r="S3451" i="1"/>
  <c r="R3451" i="1"/>
  <c r="AI3450" i="1"/>
  <c r="AF3450" i="1"/>
  <c r="AD3450" i="1"/>
  <c r="S3450" i="1"/>
  <c r="R3450" i="1"/>
  <c r="AI3449" i="1"/>
  <c r="AF3449" i="1"/>
  <c r="AD3449" i="1"/>
  <c r="S3449" i="1"/>
  <c r="R3449" i="1"/>
  <c r="AI3448" i="1"/>
  <c r="AF3448" i="1"/>
  <c r="AD3448" i="1"/>
  <c r="S3448" i="1"/>
  <c r="R3448" i="1"/>
  <c r="AI3447" i="1"/>
  <c r="AF3447" i="1"/>
  <c r="AD3447" i="1"/>
  <c r="S3447" i="1"/>
  <c r="R3447" i="1"/>
  <c r="AI3446" i="1"/>
  <c r="AF3446" i="1"/>
  <c r="AD3446" i="1"/>
  <c r="S3446" i="1"/>
  <c r="R3446" i="1"/>
  <c r="AI3445" i="1"/>
  <c r="AF3445" i="1"/>
  <c r="AD3445" i="1"/>
  <c r="S3445" i="1"/>
  <c r="R3445" i="1"/>
  <c r="AI3444" i="1"/>
  <c r="AF3444" i="1"/>
  <c r="AD3444" i="1"/>
  <c r="S3444" i="1"/>
  <c r="R3444" i="1"/>
  <c r="AI3443" i="1"/>
  <c r="AF3443" i="1"/>
  <c r="AD3443" i="1"/>
  <c r="S3443" i="1"/>
  <c r="R3443" i="1"/>
  <c r="AI3442" i="1"/>
  <c r="AF3442" i="1"/>
  <c r="AD3442" i="1"/>
  <c r="S3442" i="1"/>
  <c r="R3442" i="1"/>
  <c r="AI3441" i="1"/>
  <c r="AF3441" i="1"/>
  <c r="AD3441" i="1"/>
  <c r="S3441" i="1"/>
  <c r="R3441" i="1"/>
  <c r="AI3440" i="1"/>
  <c r="AF3440" i="1"/>
  <c r="AD3440" i="1"/>
  <c r="S3440" i="1"/>
  <c r="R3440" i="1"/>
  <c r="AI3439" i="1"/>
  <c r="AF3439" i="1"/>
  <c r="AD3439" i="1"/>
  <c r="S3439" i="1"/>
  <c r="R3439" i="1"/>
  <c r="AI3438" i="1"/>
  <c r="AF3438" i="1"/>
  <c r="AD3438" i="1"/>
  <c r="S3438" i="1"/>
  <c r="R3438" i="1"/>
  <c r="AI3437" i="1"/>
  <c r="AF3437" i="1"/>
  <c r="AD3437" i="1"/>
  <c r="S3437" i="1"/>
  <c r="R3437" i="1"/>
  <c r="AI3436" i="1"/>
  <c r="AF3436" i="1"/>
  <c r="AD3436" i="1"/>
  <c r="S3436" i="1"/>
  <c r="R3436" i="1"/>
  <c r="AI3435" i="1"/>
  <c r="AF3435" i="1"/>
  <c r="AD3435" i="1"/>
  <c r="S3435" i="1"/>
  <c r="R3435" i="1"/>
  <c r="AI3434" i="1"/>
  <c r="AF3434" i="1"/>
  <c r="AD3434" i="1"/>
  <c r="S3434" i="1"/>
  <c r="R3434" i="1"/>
  <c r="AI3433" i="1"/>
  <c r="AF3433" i="1"/>
  <c r="AD3433" i="1"/>
  <c r="S3433" i="1"/>
  <c r="R3433" i="1"/>
  <c r="AI3432" i="1"/>
  <c r="AF3432" i="1"/>
  <c r="AD3432" i="1"/>
  <c r="S3432" i="1"/>
  <c r="R3432" i="1"/>
  <c r="AI3431" i="1"/>
  <c r="AF3431" i="1"/>
  <c r="AD3431" i="1"/>
  <c r="S3431" i="1"/>
  <c r="R3431" i="1"/>
  <c r="AI3430" i="1"/>
  <c r="AF3430" i="1"/>
  <c r="AD3430" i="1"/>
  <c r="S3430" i="1"/>
  <c r="R3430" i="1"/>
  <c r="AI3429" i="1"/>
  <c r="AF3429" i="1"/>
  <c r="AD3429" i="1"/>
  <c r="S3429" i="1"/>
  <c r="R3429" i="1"/>
  <c r="AI3428" i="1"/>
  <c r="AF3428" i="1"/>
  <c r="AD3428" i="1"/>
  <c r="S3428" i="1"/>
  <c r="R3428" i="1"/>
  <c r="AI3427" i="1"/>
  <c r="AF3427" i="1"/>
  <c r="AD3427" i="1"/>
  <c r="S3427" i="1"/>
  <c r="R3427" i="1"/>
  <c r="AI3426" i="1"/>
  <c r="AF3426" i="1"/>
  <c r="AD3426" i="1"/>
  <c r="S3426" i="1"/>
  <c r="R3426" i="1"/>
  <c r="AI3425" i="1"/>
  <c r="AF3425" i="1"/>
  <c r="AD3425" i="1"/>
  <c r="S3425" i="1"/>
  <c r="R3425" i="1"/>
  <c r="AI3424" i="1"/>
  <c r="AF3424" i="1"/>
  <c r="AD3424" i="1"/>
  <c r="S3424" i="1"/>
  <c r="R3424" i="1"/>
  <c r="AI3423" i="1"/>
  <c r="AF3423" i="1"/>
  <c r="AD3423" i="1"/>
  <c r="S3423" i="1"/>
  <c r="R3423" i="1"/>
  <c r="AI3422" i="1"/>
  <c r="AF3422" i="1"/>
  <c r="AD3422" i="1"/>
  <c r="S3422" i="1"/>
  <c r="R3422" i="1"/>
  <c r="AI3421" i="1"/>
  <c r="AF3421" i="1"/>
  <c r="AD3421" i="1"/>
  <c r="S3421" i="1"/>
  <c r="R3421" i="1"/>
  <c r="AI3420" i="1"/>
  <c r="AF3420" i="1"/>
  <c r="AD3420" i="1"/>
  <c r="S3420" i="1"/>
  <c r="R3420" i="1"/>
  <c r="AI3419" i="1"/>
  <c r="AF3419" i="1"/>
  <c r="AD3419" i="1"/>
  <c r="S3419" i="1"/>
  <c r="R3419" i="1"/>
  <c r="AI3418" i="1"/>
  <c r="AF3418" i="1"/>
  <c r="AD3418" i="1"/>
  <c r="S3418" i="1"/>
  <c r="R3418" i="1"/>
  <c r="AI3417" i="1"/>
  <c r="AF3417" i="1"/>
  <c r="AD3417" i="1"/>
  <c r="S3417" i="1"/>
  <c r="R3417" i="1"/>
  <c r="AI3416" i="1"/>
  <c r="AF3416" i="1"/>
  <c r="AD3416" i="1"/>
  <c r="S3416" i="1"/>
  <c r="R3416" i="1"/>
  <c r="AI3415" i="1"/>
  <c r="AF3415" i="1"/>
  <c r="AD3415" i="1"/>
  <c r="S3415" i="1"/>
  <c r="R3415" i="1"/>
  <c r="AI3414" i="1"/>
  <c r="AF3414" i="1"/>
  <c r="AD3414" i="1"/>
  <c r="S3414" i="1"/>
  <c r="R3414" i="1"/>
  <c r="AI3413" i="1"/>
  <c r="AF3413" i="1"/>
  <c r="AD3413" i="1"/>
  <c r="S3413" i="1"/>
  <c r="R3413" i="1"/>
  <c r="AI3412" i="1"/>
  <c r="AF3412" i="1"/>
  <c r="AD3412" i="1"/>
  <c r="S3412" i="1"/>
  <c r="R3412" i="1"/>
  <c r="AI3411" i="1"/>
  <c r="AF3411" i="1"/>
  <c r="AD3411" i="1"/>
  <c r="S3411" i="1"/>
  <c r="R3411" i="1"/>
  <c r="AI3410" i="1"/>
  <c r="AF3410" i="1"/>
  <c r="AD3410" i="1"/>
  <c r="S3410" i="1"/>
  <c r="R3410" i="1"/>
  <c r="AI3409" i="1"/>
  <c r="AF3409" i="1"/>
  <c r="AD3409" i="1"/>
  <c r="S3409" i="1"/>
  <c r="R3409" i="1"/>
  <c r="AI3408" i="1"/>
  <c r="AF3408" i="1"/>
  <c r="AD3408" i="1"/>
  <c r="S3408" i="1"/>
  <c r="R3408" i="1"/>
  <c r="AI3407" i="1"/>
  <c r="AF3407" i="1"/>
  <c r="AD3407" i="1"/>
  <c r="S3407" i="1"/>
  <c r="R3407" i="1"/>
  <c r="AI3406" i="1"/>
  <c r="AF3406" i="1"/>
  <c r="AE3406" i="1"/>
  <c r="AD3406" i="1"/>
  <c r="S3406" i="1"/>
  <c r="R3406" i="1"/>
  <c r="AI3405" i="1"/>
  <c r="AF3405" i="1"/>
  <c r="AD3405" i="1"/>
  <c r="S3405" i="1"/>
  <c r="R3405" i="1"/>
  <c r="AI3404" i="1"/>
  <c r="AF3404" i="1"/>
  <c r="AD3404" i="1"/>
  <c r="S3404" i="1"/>
  <c r="R3404" i="1"/>
  <c r="AI3403" i="1"/>
  <c r="AF3403" i="1"/>
  <c r="AD3403" i="1"/>
  <c r="S3403" i="1"/>
  <c r="R3403" i="1"/>
  <c r="AI3402" i="1"/>
  <c r="AF3402" i="1"/>
  <c r="AD3402" i="1"/>
  <c r="S3402" i="1"/>
  <c r="R3402" i="1"/>
  <c r="AI3401" i="1"/>
  <c r="AF3401" i="1"/>
  <c r="AD3401" i="1"/>
  <c r="S3401" i="1"/>
  <c r="R3401" i="1"/>
  <c r="AI3400" i="1"/>
  <c r="AF3400" i="1"/>
  <c r="AD3400" i="1"/>
  <c r="S3400" i="1"/>
  <c r="R3400" i="1"/>
  <c r="AI3399" i="1"/>
  <c r="AF3399" i="1"/>
  <c r="AD3399" i="1"/>
  <c r="S3399" i="1"/>
  <c r="R3399" i="1"/>
  <c r="AI3398" i="1"/>
  <c r="AF3398" i="1"/>
  <c r="AD3398" i="1"/>
  <c r="S3398" i="1"/>
  <c r="R3398" i="1"/>
  <c r="AI3397" i="1"/>
  <c r="AF3397" i="1"/>
  <c r="AD3397" i="1"/>
  <c r="S3397" i="1"/>
  <c r="R3397" i="1"/>
  <c r="AI3396" i="1"/>
  <c r="AF3396" i="1"/>
  <c r="AD3396" i="1"/>
  <c r="S3396" i="1"/>
  <c r="R3396" i="1"/>
  <c r="AI3344" i="1"/>
  <c r="AF3344" i="1"/>
  <c r="AD3344" i="1"/>
  <c r="S3344" i="1"/>
  <c r="R3344" i="1"/>
  <c r="AI3343" i="1"/>
  <c r="AF3343" i="1"/>
  <c r="AD3343" i="1"/>
  <c r="S3343" i="1"/>
  <c r="R3343" i="1"/>
  <c r="AI3342" i="1"/>
  <c r="AF3342" i="1"/>
  <c r="AD3342" i="1"/>
  <c r="S3342" i="1"/>
  <c r="R3342" i="1"/>
  <c r="AI3341" i="1"/>
  <c r="AF3341" i="1"/>
  <c r="AD3341" i="1"/>
  <c r="S3341" i="1"/>
  <c r="R3341" i="1"/>
  <c r="AI3340" i="1"/>
  <c r="AF3340" i="1"/>
  <c r="AD3340" i="1"/>
  <c r="S3340" i="1"/>
  <c r="R3340" i="1"/>
  <c r="AI3339" i="1"/>
  <c r="AF3339" i="1"/>
  <c r="AD3339" i="1"/>
  <c r="S3339" i="1"/>
  <c r="R3339" i="1"/>
  <c r="AI3338" i="1"/>
  <c r="AF3338" i="1"/>
  <c r="AD3338" i="1"/>
  <c r="S3338" i="1"/>
  <c r="R3338" i="1"/>
  <c r="AI3337" i="1"/>
  <c r="AF3337" i="1"/>
  <c r="AD3337" i="1"/>
  <c r="S3337" i="1"/>
  <c r="R3337" i="1"/>
  <c r="AI3336" i="1"/>
  <c r="AF3336" i="1"/>
  <c r="AD3336" i="1"/>
  <c r="S3336" i="1"/>
  <c r="R3336" i="1"/>
  <c r="AI3335" i="1"/>
  <c r="AF3335" i="1"/>
  <c r="AD3335" i="1"/>
  <c r="S3335" i="1"/>
  <c r="R3335" i="1"/>
  <c r="AI3334" i="1"/>
  <c r="AF3334" i="1"/>
  <c r="AD3334" i="1"/>
  <c r="S3334" i="1"/>
  <c r="R3334" i="1"/>
  <c r="AI3333" i="1"/>
  <c r="AF3333" i="1"/>
  <c r="AD3333" i="1"/>
  <c r="S3333" i="1"/>
  <c r="R3333" i="1"/>
  <c r="AI3332" i="1"/>
  <c r="AF3332" i="1"/>
  <c r="AD3332" i="1"/>
  <c r="S3332" i="1"/>
  <c r="R3332" i="1"/>
  <c r="AI3331" i="1"/>
  <c r="AF3331" i="1"/>
  <c r="AE3331" i="1"/>
  <c r="AD3331" i="1"/>
  <c r="S3331" i="1"/>
  <c r="R3331" i="1"/>
  <c r="AI3330" i="1"/>
  <c r="AF3330" i="1"/>
  <c r="AD3330" i="1"/>
  <c r="S3330" i="1"/>
  <c r="R3330" i="1"/>
  <c r="AI3329" i="1"/>
  <c r="AF3329" i="1"/>
  <c r="AD3329" i="1"/>
  <c r="S3329" i="1"/>
  <c r="R3329" i="1"/>
  <c r="AI3328" i="1"/>
  <c r="AF3328" i="1"/>
  <c r="AD3328" i="1"/>
  <c r="S3328" i="1"/>
  <c r="R3328" i="1"/>
  <c r="AI3327" i="1"/>
  <c r="AF3327" i="1"/>
  <c r="AD3327" i="1"/>
  <c r="S3327" i="1"/>
  <c r="R3327" i="1"/>
  <c r="AI3326" i="1"/>
  <c r="AF3326" i="1"/>
  <c r="AD3326" i="1"/>
  <c r="S3326" i="1"/>
  <c r="R3326" i="1"/>
  <c r="AI3325" i="1"/>
  <c r="AF3325" i="1"/>
  <c r="AD3325" i="1"/>
  <c r="S3325" i="1"/>
  <c r="R3325" i="1"/>
  <c r="AI3324" i="1"/>
  <c r="AF3324" i="1"/>
  <c r="AD3324" i="1"/>
  <c r="S3324" i="1"/>
  <c r="R3324" i="1"/>
  <c r="AI3323" i="1"/>
  <c r="AF3323" i="1"/>
  <c r="AD3323" i="1"/>
  <c r="S3323" i="1"/>
  <c r="R3323" i="1"/>
  <c r="AI3322" i="1"/>
  <c r="AF3322" i="1"/>
  <c r="AD3322" i="1"/>
  <c r="S3322" i="1"/>
  <c r="R3322" i="1"/>
  <c r="AI3321" i="1"/>
  <c r="AF3321" i="1"/>
  <c r="AD3321" i="1"/>
  <c r="S3321" i="1"/>
  <c r="R3321" i="1"/>
  <c r="AI3395" i="1"/>
  <c r="AF3395" i="1"/>
  <c r="AD3395" i="1"/>
  <c r="S3395" i="1"/>
  <c r="R3395" i="1"/>
  <c r="AI3394" i="1"/>
  <c r="AF3394" i="1"/>
  <c r="AD3394" i="1"/>
  <c r="S3394" i="1"/>
  <c r="R3394" i="1"/>
  <c r="AI3393" i="1"/>
  <c r="AF3393" i="1"/>
  <c r="AD3393" i="1"/>
  <c r="S3393" i="1"/>
  <c r="R3393" i="1"/>
  <c r="AI3392" i="1"/>
  <c r="AF3392" i="1"/>
  <c r="AD3392" i="1"/>
  <c r="S3392" i="1"/>
  <c r="R3392" i="1"/>
  <c r="AI3391" i="1"/>
  <c r="AF3391" i="1"/>
  <c r="AD3391" i="1"/>
  <c r="S3391" i="1"/>
  <c r="R3391" i="1"/>
  <c r="AI3390" i="1"/>
  <c r="AF3390" i="1"/>
  <c r="AD3390" i="1"/>
  <c r="S3390" i="1"/>
  <c r="R3390" i="1"/>
  <c r="AI3389" i="1"/>
  <c r="AF3389" i="1"/>
  <c r="AD3389" i="1"/>
  <c r="S3389" i="1"/>
  <c r="R3389" i="1"/>
  <c r="AI3388" i="1"/>
  <c r="AF3388" i="1"/>
  <c r="AD3388" i="1"/>
  <c r="S3388" i="1"/>
  <c r="R3388" i="1"/>
  <c r="AI3387" i="1"/>
  <c r="AF3387" i="1"/>
  <c r="AD3387" i="1"/>
  <c r="S3387" i="1"/>
  <c r="R3387" i="1"/>
  <c r="AI3386" i="1"/>
  <c r="AF3386" i="1"/>
  <c r="AD3386" i="1"/>
  <c r="S3386" i="1"/>
  <c r="R3386" i="1"/>
  <c r="AI3385" i="1"/>
  <c r="AF3385" i="1"/>
  <c r="AD3385" i="1"/>
  <c r="S3385" i="1"/>
  <c r="R3385" i="1"/>
  <c r="AI3384" i="1"/>
  <c r="AF3384" i="1"/>
  <c r="AD3384" i="1"/>
  <c r="S3384" i="1"/>
  <c r="R3384" i="1"/>
  <c r="AI3383" i="1"/>
  <c r="AF3383" i="1"/>
  <c r="AD3383" i="1"/>
  <c r="S3383" i="1"/>
  <c r="R3383" i="1"/>
  <c r="AI3382" i="1"/>
  <c r="AF3382" i="1"/>
  <c r="AD3382" i="1"/>
  <c r="S3382" i="1"/>
  <c r="R3382" i="1"/>
  <c r="AI3381" i="1"/>
  <c r="AF3381" i="1"/>
  <c r="AD3381" i="1"/>
  <c r="S3381" i="1"/>
  <c r="R3381" i="1"/>
  <c r="AI3380" i="1"/>
  <c r="AF3380" i="1"/>
  <c r="AD3380" i="1"/>
  <c r="S3380" i="1"/>
  <c r="R3380" i="1"/>
  <c r="AI3379" i="1"/>
  <c r="AF3379" i="1"/>
  <c r="AD3379" i="1"/>
  <c r="S3379" i="1"/>
  <c r="R3379" i="1"/>
  <c r="AI3378" i="1"/>
  <c r="AF3378" i="1"/>
  <c r="AD3378" i="1"/>
  <c r="S3378" i="1"/>
  <c r="R3378" i="1"/>
  <c r="AI3377" i="1"/>
  <c r="AF3377" i="1"/>
  <c r="AD3377" i="1"/>
  <c r="S3377" i="1"/>
  <c r="R3377" i="1"/>
  <c r="AI3376" i="1"/>
  <c r="AF3376" i="1"/>
  <c r="AD3376" i="1"/>
  <c r="S3376" i="1"/>
  <c r="R3376" i="1"/>
  <c r="AI3375" i="1"/>
  <c r="AF3375" i="1"/>
  <c r="AD3375" i="1"/>
  <c r="S3375" i="1"/>
  <c r="R3375" i="1"/>
  <c r="AI3374" i="1"/>
  <c r="AF3374" i="1"/>
  <c r="AD3374" i="1"/>
  <c r="S3374" i="1"/>
  <c r="R3374" i="1"/>
  <c r="AI3373" i="1"/>
  <c r="AF3373" i="1"/>
  <c r="AD3373" i="1"/>
  <c r="S3373" i="1"/>
  <c r="R3373" i="1"/>
  <c r="AI3372" i="1"/>
  <c r="AF3372" i="1"/>
  <c r="AD3372" i="1"/>
  <c r="S3372" i="1"/>
  <c r="R3372" i="1"/>
  <c r="AI3371" i="1"/>
  <c r="AF3371" i="1"/>
  <c r="AD3371" i="1"/>
  <c r="S3371" i="1"/>
  <c r="R3371" i="1"/>
  <c r="AI3370" i="1"/>
  <c r="AF3370" i="1"/>
  <c r="AD3370" i="1"/>
  <c r="S3370" i="1"/>
  <c r="R3370" i="1"/>
  <c r="AI3369" i="1"/>
  <c r="AF3369" i="1"/>
  <c r="AD3369" i="1"/>
  <c r="S3369" i="1"/>
  <c r="R3369" i="1"/>
  <c r="AI3368" i="1"/>
  <c r="AF3368" i="1"/>
  <c r="AD3368" i="1"/>
  <c r="S3368" i="1"/>
  <c r="R3368" i="1"/>
  <c r="AI3367" i="1"/>
  <c r="AF3367" i="1"/>
  <c r="AD3367" i="1"/>
  <c r="S3367" i="1"/>
  <c r="R3367" i="1"/>
  <c r="AI3366" i="1"/>
  <c r="AF3366" i="1"/>
  <c r="AD3366" i="1"/>
  <c r="S3366" i="1"/>
  <c r="R3366" i="1"/>
  <c r="AI3365" i="1"/>
  <c r="AF3365" i="1"/>
  <c r="AD3365" i="1"/>
  <c r="S3365" i="1"/>
  <c r="R3365" i="1"/>
  <c r="AI3364" i="1"/>
  <c r="AF3364" i="1"/>
  <c r="AD3364" i="1"/>
  <c r="S3364" i="1"/>
  <c r="R3364" i="1"/>
  <c r="AI3363" i="1"/>
  <c r="AF3363" i="1"/>
  <c r="AD3363" i="1"/>
  <c r="S3363" i="1"/>
  <c r="R3363" i="1"/>
  <c r="AI3362" i="1"/>
  <c r="AF3362" i="1"/>
  <c r="AD3362" i="1"/>
  <c r="S3362" i="1"/>
  <c r="R3362" i="1"/>
  <c r="AI3361" i="1"/>
  <c r="AF3361" i="1"/>
  <c r="AD3361" i="1"/>
  <c r="S3361" i="1"/>
  <c r="R3361" i="1"/>
  <c r="AI3360" i="1"/>
  <c r="AF3360" i="1"/>
  <c r="AD3360" i="1"/>
  <c r="S3360" i="1"/>
  <c r="R3360" i="1"/>
  <c r="AI3359" i="1"/>
  <c r="AF3359" i="1"/>
  <c r="AD3359" i="1"/>
  <c r="S3359" i="1"/>
  <c r="R3359" i="1"/>
  <c r="AI3358" i="1"/>
  <c r="AF3358" i="1"/>
  <c r="AD3358" i="1"/>
  <c r="S3358" i="1"/>
  <c r="R3358" i="1"/>
  <c r="AI3357" i="1"/>
  <c r="AF3357" i="1"/>
  <c r="AD3357" i="1"/>
  <c r="S3357" i="1"/>
  <c r="R3357" i="1"/>
  <c r="AI3356" i="1"/>
  <c r="AF3356" i="1"/>
  <c r="AD3356" i="1"/>
  <c r="S3356" i="1"/>
  <c r="R3356" i="1"/>
  <c r="AI3355" i="1"/>
  <c r="AF3355" i="1"/>
  <c r="AD3355" i="1"/>
  <c r="S3355" i="1"/>
  <c r="R3355" i="1"/>
  <c r="AI3354" i="1"/>
  <c r="AF3354" i="1"/>
  <c r="AD3354" i="1"/>
  <c r="S3354" i="1"/>
  <c r="R3354" i="1"/>
  <c r="AI3353" i="1"/>
  <c r="AF3353" i="1"/>
  <c r="AD3353" i="1"/>
  <c r="S3353" i="1"/>
  <c r="R3353" i="1"/>
  <c r="AI3352" i="1"/>
  <c r="AF3352" i="1"/>
  <c r="AD3352" i="1"/>
  <c r="S3352" i="1"/>
  <c r="R3352" i="1"/>
  <c r="AI3351" i="1"/>
  <c r="AF3351" i="1"/>
  <c r="AD3351" i="1"/>
  <c r="S3351" i="1"/>
  <c r="R3351" i="1"/>
  <c r="AI3350" i="1"/>
  <c r="AF3350" i="1"/>
  <c r="AD3350" i="1"/>
  <c r="S3350" i="1"/>
  <c r="R3350" i="1"/>
  <c r="AI3349" i="1"/>
  <c r="AF3349" i="1"/>
  <c r="AD3349" i="1"/>
  <c r="S3349" i="1"/>
  <c r="R3349" i="1"/>
  <c r="AI3348" i="1"/>
  <c r="AF3348" i="1"/>
  <c r="AD3348" i="1"/>
  <c r="S3348" i="1"/>
  <c r="R3348" i="1"/>
  <c r="AI3347" i="1"/>
  <c r="AF3347" i="1"/>
  <c r="AD3347" i="1"/>
  <c r="S3347" i="1"/>
  <c r="R3347" i="1"/>
  <c r="AI3346" i="1"/>
  <c r="AF3346" i="1"/>
  <c r="AD3346" i="1"/>
  <c r="S3346" i="1"/>
  <c r="R3346" i="1"/>
  <c r="AI3345" i="1"/>
  <c r="AF3345" i="1"/>
  <c r="AD3345" i="1"/>
  <c r="S3345" i="1"/>
  <c r="R3345" i="1"/>
  <c r="AI3079" i="1"/>
  <c r="AI3078" i="1"/>
  <c r="AI3077" i="1"/>
  <c r="AI3076" i="1"/>
  <c r="AI3074" i="1"/>
  <c r="AI3073" i="1"/>
  <c r="AI3072" i="1"/>
  <c r="AI3071" i="1"/>
  <c r="AI3069" i="1"/>
  <c r="AI3068" i="1"/>
  <c r="AI3062" i="1"/>
  <c r="AI3061" i="1"/>
  <c r="AI3059" i="1"/>
  <c r="AI3057" i="1"/>
  <c r="AI3056" i="1"/>
  <c r="AI3055" i="1"/>
  <c r="AI3054" i="1"/>
  <c r="AI3053" i="1"/>
  <c r="AI3051" i="1"/>
  <c r="AI3049" i="1"/>
  <c r="AI3048" i="1"/>
  <c r="AI3047" i="1"/>
  <c r="AI3046" i="1"/>
  <c r="AI3045" i="1"/>
  <c r="AI3044" i="1"/>
  <c r="AI3043" i="1"/>
  <c r="AI3041" i="1"/>
  <c r="AI3040" i="1"/>
  <c r="AI3039" i="1"/>
  <c r="AI3038" i="1"/>
  <c r="AI3037" i="1"/>
  <c r="AI3036" i="1"/>
  <c r="AI3035" i="1"/>
  <c r="AI3034" i="1"/>
  <c r="AI3033" i="1"/>
  <c r="AI3029" i="1"/>
  <c r="AI3028" i="1"/>
  <c r="AI3027" i="1"/>
  <c r="AI3026" i="1"/>
  <c r="AI3025" i="1"/>
  <c r="AI3024" i="1"/>
  <c r="AI3023" i="1"/>
  <c r="AI3022" i="1"/>
  <c r="AI3021" i="1"/>
  <c r="AI3020" i="1"/>
  <c r="AI3019" i="1"/>
  <c r="AI3018" i="1"/>
  <c r="AI3017" i="1"/>
  <c r="AI3016" i="1"/>
  <c r="AI3015" i="1"/>
  <c r="AI3014" i="1"/>
  <c r="AI3013" i="1"/>
  <c r="AI3012" i="1"/>
  <c r="AI3011" i="1"/>
  <c r="AI3010" i="1"/>
  <c r="AI3009" i="1"/>
  <c r="AI3008" i="1"/>
  <c r="AI3007" i="1"/>
  <c r="AI3006" i="1"/>
  <c r="AI3005" i="1"/>
  <c r="AI3004" i="1"/>
  <c r="AI3003" i="1"/>
  <c r="AI3002" i="1"/>
  <c r="AI3001" i="1"/>
  <c r="AI3000" i="1"/>
  <c r="AI2999" i="1"/>
  <c r="AI2998" i="1"/>
  <c r="AI2997" i="1"/>
  <c r="AI2996" i="1"/>
  <c r="AI2995" i="1"/>
  <c r="AI2994" i="1"/>
  <c r="AI2993" i="1"/>
  <c r="AI2991" i="1"/>
  <c r="AI2990" i="1"/>
  <c r="AI2989" i="1"/>
  <c r="AI2988" i="1"/>
  <c r="AI2987" i="1"/>
  <c r="AI2986" i="1"/>
  <c r="AI2985" i="1"/>
  <c r="AI2984" i="1"/>
  <c r="AI2982" i="1"/>
  <c r="AI2981" i="1"/>
  <c r="AI2980" i="1"/>
  <c r="AI2979" i="1"/>
  <c r="AI2978" i="1"/>
  <c r="AI2977" i="1"/>
  <c r="AI2976" i="1"/>
  <c r="AI2975" i="1"/>
  <c r="AI2974" i="1"/>
  <c r="AI2973" i="1"/>
  <c r="AI2972" i="1"/>
  <c r="AI2971" i="1"/>
  <c r="AI2969" i="1"/>
  <c r="AI2968" i="1"/>
  <c r="AI2967" i="1"/>
  <c r="AI2966" i="1"/>
  <c r="AI2965" i="1"/>
  <c r="AI2964" i="1"/>
  <c r="AI2962" i="1"/>
  <c r="AI2961" i="1"/>
  <c r="AI2960" i="1"/>
  <c r="AI2959" i="1"/>
  <c r="AI2958" i="1"/>
  <c r="AI2957" i="1"/>
  <c r="AI2956" i="1"/>
  <c r="AI2955" i="1"/>
  <c r="AI2954" i="1"/>
  <c r="AI2953" i="1"/>
  <c r="AI2952" i="1"/>
  <c r="AI2951" i="1"/>
  <c r="AI2950" i="1"/>
  <c r="AI2949" i="1"/>
  <c r="AI2948" i="1"/>
  <c r="AI2947" i="1"/>
  <c r="AI2946" i="1"/>
  <c r="AI2945" i="1"/>
  <c r="AI2944" i="1"/>
  <c r="AI2943" i="1"/>
  <c r="AI2942" i="1"/>
  <c r="AI2941" i="1"/>
  <c r="AI2940" i="1"/>
  <c r="AI2939" i="1"/>
  <c r="AI2938" i="1"/>
  <c r="AI2937" i="1"/>
  <c r="AI2936" i="1"/>
  <c r="AI2935" i="1"/>
  <c r="AI2934" i="1"/>
  <c r="AI2933" i="1"/>
  <c r="AI2931" i="1"/>
  <c r="AI2930" i="1"/>
  <c r="AI2929" i="1"/>
  <c r="AI2928" i="1"/>
  <c r="AI2927" i="1"/>
  <c r="AI2925" i="1"/>
  <c r="AI2924" i="1"/>
  <c r="AI2923" i="1"/>
  <c r="AI2921" i="1"/>
  <c r="AI2920" i="1"/>
  <c r="AI2919" i="1"/>
  <c r="AI2918" i="1"/>
  <c r="AI2916" i="1"/>
  <c r="AI2915" i="1"/>
  <c r="AI2914" i="1"/>
  <c r="AI2913" i="1"/>
  <c r="AI2912" i="1"/>
  <c r="AI2911" i="1"/>
  <c r="AI2910" i="1"/>
  <c r="AI2908" i="1"/>
  <c r="AI2907" i="1"/>
  <c r="AI2906" i="1"/>
  <c r="AI2905" i="1"/>
  <c r="AI2904" i="1"/>
  <c r="AI2903" i="1"/>
  <c r="AI2902" i="1"/>
  <c r="AI2901" i="1"/>
  <c r="AI2900" i="1"/>
  <c r="AI2899" i="1"/>
  <c r="AI2898" i="1"/>
  <c r="AI2897" i="1"/>
  <c r="AI2896" i="1"/>
  <c r="AI2895" i="1"/>
  <c r="AI2894" i="1"/>
  <c r="AI2893" i="1"/>
  <c r="AI2892" i="1"/>
  <c r="AI2891" i="1"/>
  <c r="AI2890" i="1"/>
  <c r="AI2889" i="1"/>
  <c r="AI2888" i="1"/>
  <c r="AI2887" i="1"/>
  <c r="AI2886" i="1"/>
  <c r="AI2885" i="1"/>
  <c r="AI2884" i="1"/>
  <c r="AI2883" i="1"/>
  <c r="AI2882" i="1"/>
  <c r="AI2881" i="1"/>
  <c r="AI2880" i="1"/>
  <c r="AI2879" i="1"/>
  <c r="AI2878" i="1"/>
  <c r="AI2877" i="1"/>
  <c r="AI2876" i="1"/>
  <c r="AI2875" i="1"/>
  <c r="AI2874" i="1"/>
  <c r="AI2873" i="1"/>
  <c r="AI2872" i="1"/>
  <c r="AI2871" i="1"/>
  <c r="AI2870" i="1"/>
  <c r="AI2869" i="1"/>
  <c r="AI2868" i="1"/>
  <c r="AI2867" i="1"/>
  <c r="AI2866" i="1"/>
  <c r="AI2865" i="1"/>
  <c r="AI2864" i="1"/>
  <c r="AI2863" i="1"/>
  <c r="AI2862" i="1"/>
  <c r="AI2861" i="1"/>
  <c r="AI2860" i="1"/>
  <c r="AI2859" i="1"/>
  <c r="AI2858" i="1"/>
  <c r="AI2857" i="1"/>
  <c r="AI2856" i="1"/>
  <c r="AI2855" i="1"/>
  <c r="AI2854" i="1"/>
  <c r="AI2853" i="1"/>
  <c r="AI2852" i="1"/>
  <c r="AI2851" i="1"/>
  <c r="AI2850" i="1"/>
  <c r="AI2849" i="1"/>
  <c r="AI2848" i="1"/>
  <c r="AI2847" i="1"/>
  <c r="AI2846" i="1"/>
  <c r="AI2845" i="1"/>
  <c r="AI2844" i="1"/>
  <c r="AI2843" i="1"/>
  <c r="AI2842" i="1"/>
  <c r="AI2841" i="1"/>
  <c r="AI2840" i="1"/>
  <c r="AI2839" i="1"/>
  <c r="AI2838" i="1"/>
  <c r="AI2837" i="1"/>
  <c r="AI2836" i="1"/>
  <c r="AI2835" i="1"/>
  <c r="AI2834" i="1"/>
  <c r="AI2833" i="1"/>
  <c r="AI2832" i="1"/>
  <c r="AI2831" i="1"/>
  <c r="AI2830" i="1"/>
  <c r="AI2829" i="1"/>
  <c r="AI2828" i="1"/>
  <c r="AI2827" i="1"/>
  <c r="AI2826" i="1"/>
  <c r="AI2825" i="1"/>
  <c r="AI2824" i="1"/>
  <c r="AI2823" i="1"/>
  <c r="AI2822" i="1"/>
  <c r="AI2821" i="1"/>
  <c r="AI2820" i="1"/>
  <c r="AI2819" i="1"/>
  <c r="AI2818" i="1"/>
  <c r="AI2817" i="1"/>
  <c r="AI2816" i="1"/>
  <c r="AI2815" i="1"/>
  <c r="AI2814" i="1"/>
  <c r="AI2813" i="1"/>
  <c r="AI2811" i="1"/>
  <c r="AI2810" i="1"/>
  <c r="AI2809" i="1"/>
  <c r="AI2808" i="1"/>
  <c r="AI2807" i="1"/>
  <c r="AI2806" i="1"/>
  <c r="AI2805" i="1"/>
  <c r="AI2804" i="1"/>
  <c r="AI2803" i="1"/>
  <c r="AI2802" i="1"/>
  <c r="AI2801" i="1"/>
  <c r="AI2799" i="1"/>
  <c r="AI2798" i="1"/>
  <c r="AI2797" i="1"/>
  <c r="AI2796" i="1"/>
  <c r="AI2795" i="1"/>
  <c r="AI2794" i="1"/>
  <c r="AI2793" i="1"/>
  <c r="AI2792" i="1"/>
  <c r="AI2791" i="1"/>
  <c r="AI2790" i="1"/>
  <c r="AI2789" i="1"/>
  <c r="AI2788" i="1"/>
  <c r="AI2787" i="1"/>
  <c r="AI2786" i="1"/>
  <c r="AI2785" i="1"/>
  <c r="AI2784" i="1"/>
  <c r="AI2783" i="1"/>
  <c r="AI2782" i="1"/>
  <c r="AI2781" i="1"/>
  <c r="AI2780" i="1"/>
  <c r="AI2779" i="1"/>
  <c r="AI2778" i="1"/>
  <c r="AI2777" i="1"/>
  <c r="AI2776" i="1"/>
  <c r="AI2775" i="1"/>
  <c r="AI2774" i="1"/>
  <c r="AI2773" i="1"/>
  <c r="AI2772" i="1"/>
  <c r="AI2771" i="1"/>
  <c r="AI2770" i="1"/>
  <c r="AI2769" i="1"/>
  <c r="AI2768" i="1"/>
  <c r="AI2767" i="1"/>
  <c r="AI2766" i="1"/>
  <c r="AI2765" i="1"/>
  <c r="AI2764" i="1"/>
  <c r="AI2763" i="1"/>
  <c r="AI2762" i="1"/>
  <c r="AI2761" i="1"/>
  <c r="AI2760" i="1"/>
  <c r="AM2760" i="1" s="1" a="1"/>
  <c r="AM2760" i="1" s="1"/>
  <c r="AI2759" i="1"/>
  <c r="AM2759" i="1" s="1" a="1"/>
  <c r="AM2759" i="1" s="1"/>
  <c r="AI2758" i="1"/>
  <c r="AM2758" i="1" s="1" a="1"/>
  <c r="AM2758" i="1" s="1"/>
  <c r="AI2757" i="1"/>
  <c r="AM2757" i="1" s="1" a="1"/>
  <c r="AM2757" i="1" s="1"/>
  <c r="AI2756" i="1"/>
  <c r="AM2756" i="1" s="1" a="1"/>
  <c r="AM2756" i="1" s="1"/>
  <c r="AI2755" i="1"/>
  <c r="AM2755" i="1" s="1" a="1"/>
  <c r="AM2755" i="1" s="1"/>
  <c r="AI2754" i="1"/>
  <c r="AM2754" i="1" s="1" a="1"/>
  <c r="AM2754" i="1" s="1"/>
  <c r="AI2753" i="1"/>
  <c r="AM2753" i="1" s="1" a="1"/>
  <c r="AM2753" i="1" s="1"/>
  <c r="AI2752" i="1"/>
  <c r="AI2751" i="1"/>
  <c r="AI2750" i="1"/>
  <c r="AM2750" i="1" s="1" a="1"/>
  <c r="AM2750" i="1" s="1"/>
  <c r="AI2749" i="1"/>
  <c r="AM2749" i="1" s="1" a="1"/>
  <c r="AM2749" i="1" s="1"/>
  <c r="AI2748" i="1"/>
  <c r="AI2747" i="1"/>
  <c r="AI2746" i="1"/>
  <c r="AM2746" i="1" s="1" a="1"/>
  <c r="AM2746" i="1" s="1"/>
  <c r="AI2745" i="1"/>
  <c r="AM2745" i="1" s="1" a="1"/>
  <c r="AM2745" i="1" s="1"/>
  <c r="AI2744" i="1"/>
  <c r="AI2743" i="1"/>
  <c r="AI2742" i="1"/>
  <c r="AM2742" i="1" s="1" a="1"/>
  <c r="AM2742" i="1" s="1"/>
  <c r="AI2741" i="1"/>
  <c r="AM2741" i="1" s="1" a="1"/>
  <c r="AM2741" i="1" s="1"/>
  <c r="AI2740" i="1"/>
  <c r="AI2739" i="1"/>
  <c r="AI2738" i="1"/>
  <c r="AM2738" i="1" s="1" a="1"/>
  <c r="AM2738" i="1" s="1"/>
  <c r="AI2737" i="1"/>
  <c r="AM2737" i="1" s="1" a="1"/>
  <c r="AM2737" i="1" s="1"/>
  <c r="AI2736" i="1"/>
  <c r="AI2735" i="1"/>
  <c r="AI2734" i="1"/>
  <c r="AM2734" i="1" s="1" a="1"/>
  <c r="AM2734" i="1" s="1"/>
  <c r="AI2733" i="1"/>
  <c r="AM2733" i="1" s="1" a="1"/>
  <c r="AM2733" i="1" s="1"/>
  <c r="AI2732" i="1"/>
  <c r="AI2731" i="1"/>
  <c r="AI2730" i="1"/>
  <c r="AM2730" i="1" s="1" a="1"/>
  <c r="AM2730" i="1" s="1"/>
  <c r="AI2729" i="1"/>
  <c r="AM2729" i="1" s="1" a="1"/>
  <c r="AM2729" i="1" s="1"/>
  <c r="AI2728" i="1"/>
  <c r="AI2727" i="1"/>
  <c r="AI2726" i="1"/>
  <c r="AM2726" i="1" s="1" a="1"/>
  <c r="AM2726" i="1" s="1"/>
  <c r="AI2725" i="1"/>
  <c r="AM2725" i="1" s="1" a="1"/>
  <c r="AM2725" i="1" s="1"/>
  <c r="AI2724" i="1"/>
  <c r="AI2723" i="1"/>
  <c r="AI2722" i="1"/>
  <c r="AM2722" i="1" s="1" a="1"/>
  <c r="AM2722" i="1" s="1"/>
  <c r="AI2721" i="1"/>
  <c r="AM2721" i="1" s="1" a="1"/>
  <c r="AM2721" i="1" s="1"/>
  <c r="AI2720" i="1"/>
  <c r="AI2719" i="1"/>
  <c r="AM2719" i="1" s="1" a="1"/>
  <c r="AM2719" i="1" s="1"/>
  <c r="AM2720" i="1" s="1" a="1"/>
  <c r="AM2720" i="1" s="1"/>
  <c r="AI2718" i="1"/>
  <c r="AI2717" i="1"/>
  <c r="AM2717" i="1" s="1" a="1"/>
  <c r="AM2717" i="1" s="1"/>
  <c r="AM2718" i="1" s="1" a="1"/>
  <c r="AM2718" i="1" s="1"/>
  <c r="AI2716" i="1"/>
  <c r="AI2715" i="1"/>
  <c r="AI2714" i="1"/>
  <c r="AM2714" i="1" s="1" a="1"/>
  <c r="AM2714" i="1" s="1"/>
  <c r="AI2713" i="1"/>
  <c r="AM2713" i="1" s="1" a="1"/>
  <c r="AM2713" i="1" s="1"/>
  <c r="AI2712" i="1"/>
  <c r="AI2711" i="1"/>
  <c r="AI2710" i="1"/>
  <c r="AM2710" i="1" s="1" a="1"/>
  <c r="AM2710" i="1" s="1"/>
  <c r="AI2709" i="1"/>
  <c r="AM2709" i="1" s="1" a="1"/>
  <c r="AM2709" i="1" s="1"/>
  <c r="AI2708" i="1"/>
  <c r="AM2708" i="1" s="1" a="1"/>
  <c r="AM2708" i="1" s="1"/>
  <c r="AI2707" i="1"/>
  <c r="AM2707" i="1" s="1" a="1"/>
  <c r="AM2707" i="1" s="1"/>
  <c r="AI2706" i="1"/>
  <c r="AI2705" i="1"/>
  <c r="AI2704" i="1"/>
  <c r="AM2704" i="1" s="1" a="1"/>
  <c r="AM2704" i="1" s="1"/>
  <c r="AM2705" i="1" s="1" a="1"/>
  <c r="AM2705" i="1" s="1"/>
  <c r="AM2706" i="1" s="1" a="1"/>
  <c r="AM2706" i="1" s="1"/>
  <c r="AI2703" i="1"/>
  <c r="AI2702" i="1"/>
  <c r="AI2701" i="1"/>
  <c r="AM2701" i="1" s="1" a="1"/>
  <c r="AM2701" i="1" s="1"/>
  <c r="AM2702" i="1" s="1" a="1"/>
  <c r="AM2702" i="1" s="1"/>
  <c r="AM2703" i="1" s="1" a="1"/>
  <c r="AM2703" i="1" s="1"/>
  <c r="AI2700" i="1"/>
  <c r="AM2700" i="1" s="1" a="1"/>
  <c r="AM2700" i="1" s="1"/>
  <c r="AI2699" i="1"/>
  <c r="AM2699" i="1" s="1" a="1"/>
  <c r="AM2699" i="1" s="1"/>
  <c r="AI2698" i="1"/>
  <c r="AM2698" i="1" s="1" a="1"/>
  <c r="AM2698" i="1" s="1"/>
  <c r="AI2697" i="1"/>
  <c r="AM2697" i="1" s="1" a="1"/>
  <c r="AM2697" i="1" s="1"/>
  <c r="AI2696" i="1"/>
  <c r="AM2696" i="1" s="1" a="1"/>
  <c r="AM2696" i="1" s="1"/>
  <c r="AI2695" i="1"/>
  <c r="AM2695" i="1" s="1" a="1"/>
  <c r="AM2695" i="1" s="1"/>
  <c r="AI2694" i="1"/>
  <c r="AM2694" i="1" s="1" a="1"/>
  <c r="AM2694" i="1" s="1"/>
  <c r="AI2693" i="1"/>
  <c r="AM2693" i="1" s="1" a="1"/>
  <c r="AM2693" i="1" s="1"/>
  <c r="AI2692" i="1"/>
  <c r="AM2692" i="1" s="1" a="1"/>
  <c r="AM2692" i="1" s="1"/>
  <c r="AI2691" i="1"/>
  <c r="AM2691" i="1" s="1" a="1"/>
  <c r="AM2691" i="1" s="1"/>
  <c r="AI2690" i="1"/>
  <c r="AM2690" i="1" s="1" a="1"/>
  <c r="AM2690" i="1" s="1"/>
  <c r="AI2689" i="1"/>
  <c r="AM2689" i="1" s="1" a="1"/>
  <c r="AM2689" i="1" s="1"/>
  <c r="AI2687" i="1"/>
  <c r="AI2688" i="1"/>
  <c r="AI2686" i="1"/>
  <c r="AI2685" i="1"/>
  <c r="AM2685" i="1" s="1" a="1"/>
  <c r="AM2685" i="1" s="1"/>
  <c r="AM2686" i="1" s="1" a="1"/>
  <c r="AM2686" i="1" s="1"/>
  <c r="AM2687" i="1" s="1" a="1"/>
  <c r="AM2687" i="1" s="1"/>
  <c r="AM2688" i="1" s="1" a="1"/>
  <c r="AM2688" i="1" s="1"/>
  <c r="AI2683" i="1"/>
  <c r="AI2684" i="1"/>
  <c r="AI2682" i="1"/>
  <c r="AI2681" i="1"/>
  <c r="AM2681" i="1" s="1" a="1"/>
  <c r="AM2681" i="1" s="1"/>
  <c r="AM2682" i="1" s="1" a="1"/>
  <c r="AM2682" i="1" s="1"/>
  <c r="AM2683" i="1" s="1" a="1"/>
  <c r="AM2683" i="1" s="1"/>
  <c r="AM2684" i="1" s="1" a="1"/>
  <c r="AM2684" i="1" s="1"/>
  <c r="AI2680" i="1"/>
  <c r="AM2680" i="1" s="1" a="1"/>
  <c r="AM2680" i="1" s="1"/>
  <c r="AI2679" i="1"/>
  <c r="AM2679" i="1" s="1" a="1"/>
  <c r="AM2679" i="1" s="1"/>
  <c r="AI2678" i="1"/>
  <c r="AM2678" i="1" s="1" a="1"/>
  <c r="AM2678" i="1" s="1"/>
  <c r="AI2677" i="1"/>
  <c r="AM2677" i="1" s="1" a="1"/>
  <c r="AM2677" i="1" s="1"/>
  <c r="AI2676" i="1"/>
  <c r="AM2676" i="1" s="1" a="1"/>
  <c r="AM2676" i="1" s="1"/>
  <c r="AI2675" i="1"/>
  <c r="AM2675" i="1" s="1" a="1"/>
  <c r="AM2675" i="1" s="1"/>
  <c r="AI2674" i="1"/>
  <c r="AM2674" i="1" s="1" a="1"/>
  <c r="AM2674" i="1" s="1"/>
  <c r="AI2673" i="1"/>
  <c r="AM2673" i="1" s="1" a="1"/>
  <c r="AM2673" i="1" s="1"/>
  <c r="AI2672" i="1"/>
  <c r="AM2672" i="1" s="1" a="1"/>
  <c r="AM2672" i="1" s="1"/>
  <c r="AI2671" i="1"/>
  <c r="AM2671" i="1" s="1" a="1"/>
  <c r="AM2671" i="1" s="1"/>
  <c r="AI2670" i="1"/>
  <c r="AM2670" i="1" s="1" a="1"/>
  <c r="AM2670" i="1" s="1"/>
  <c r="AI2669" i="1"/>
  <c r="AM2669" i="1" s="1" a="1"/>
  <c r="AM2669" i="1" s="1"/>
  <c r="AI2668" i="1"/>
  <c r="AM2668" i="1" s="1" a="1"/>
  <c r="AM2668" i="1" s="1"/>
  <c r="AI2667" i="1"/>
  <c r="AM2667" i="1" s="1" a="1"/>
  <c r="AM2667" i="1" s="1"/>
  <c r="AI2666" i="1"/>
  <c r="AM2666" i="1" s="1" a="1"/>
  <c r="AM2666" i="1" s="1"/>
  <c r="AI2665" i="1"/>
  <c r="AM2665" i="1" s="1" a="1"/>
  <c r="AM2665" i="1" s="1"/>
  <c r="AI2664" i="1"/>
  <c r="AM2664" i="1" s="1" a="1"/>
  <c r="AM2664" i="1" s="1"/>
  <c r="AI2663" i="1"/>
  <c r="AM2663" i="1" s="1" a="1"/>
  <c r="AM2663" i="1" s="1"/>
  <c r="AI2662" i="1"/>
  <c r="AM2662" i="1" s="1" a="1"/>
  <c r="AM2662" i="1" s="1"/>
  <c r="AI2661" i="1"/>
  <c r="AM2661" i="1" s="1" a="1"/>
  <c r="AM2661" i="1" s="1"/>
  <c r="AI2660" i="1"/>
  <c r="AM2660" i="1" s="1" a="1"/>
  <c r="AM2660" i="1" s="1"/>
  <c r="AI2659" i="1"/>
  <c r="AM2659" i="1" s="1" a="1"/>
  <c r="AM2659" i="1" s="1"/>
  <c r="AI2658" i="1"/>
  <c r="AM2658" i="1" s="1" a="1"/>
  <c r="AM2658" i="1" s="1"/>
  <c r="AI2657" i="1"/>
  <c r="AM2657" i="1" s="1" a="1"/>
  <c r="AM2657" i="1" s="1"/>
  <c r="AI2656" i="1"/>
  <c r="AM2656" i="1" s="1" a="1"/>
  <c r="AM2656" i="1" s="1"/>
  <c r="AI2655" i="1"/>
  <c r="AM2655" i="1" s="1" a="1"/>
  <c r="AM2655" i="1" s="1"/>
  <c r="AI2654" i="1"/>
  <c r="AM2654" i="1" s="1" a="1"/>
  <c r="AM2654" i="1" s="1"/>
  <c r="AI2653" i="1"/>
  <c r="AM2653" i="1" s="1" a="1"/>
  <c r="AM2653" i="1" s="1"/>
  <c r="AI2652" i="1"/>
  <c r="AM2652" i="1" s="1" a="1"/>
  <c r="AM2652" i="1" s="1"/>
  <c r="AI2651" i="1"/>
  <c r="AM2651" i="1" s="1" a="1"/>
  <c r="AM2651" i="1" s="1"/>
  <c r="AI2650" i="1"/>
  <c r="AM2650" i="1" s="1" a="1"/>
  <c r="AM2650" i="1" s="1"/>
  <c r="AI2649" i="1"/>
  <c r="AM2649" i="1" s="1" a="1"/>
  <c r="AM2649" i="1" s="1"/>
  <c r="AI2648" i="1"/>
  <c r="AM2648" i="1" s="1" a="1"/>
  <c r="AM2648" i="1" s="1"/>
  <c r="AI2647" i="1"/>
  <c r="AM2647" i="1" s="1" a="1"/>
  <c r="AM2647" i="1" s="1"/>
  <c r="AI2646" i="1"/>
  <c r="AM2646" i="1" s="1" a="1"/>
  <c r="AM2646" i="1" s="1"/>
  <c r="AI2645" i="1"/>
  <c r="AM2645" i="1" s="1" a="1"/>
  <c r="AM2645" i="1" s="1"/>
  <c r="AI2644" i="1"/>
  <c r="AM2644" i="1" s="1" a="1"/>
  <c r="AM2644" i="1" s="1"/>
  <c r="AI2643" i="1"/>
  <c r="AM2643" i="1" s="1" a="1"/>
  <c r="AM2643" i="1" s="1"/>
  <c r="AI2642" i="1"/>
  <c r="AM2642" i="1" s="1" a="1"/>
  <c r="AM2642" i="1" s="1"/>
  <c r="AI2641" i="1"/>
  <c r="AM2641" i="1" s="1" a="1"/>
  <c r="AM2641" i="1" s="1"/>
  <c r="AI2640" i="1"/>
  <c r="AM2640" i="1" s="1" a="1"/>
  <c r="AM2640" i="1" s="1"/>
  <c r="AI2639" i="1"/>
  <c r="AM2639" i="1" s="1" a="1"/>
  <c r="AM2639" i="1" s="1"/>
  <c r="AI2638" i="1"/>
  <c r="AM2638" i="1" s="1" a="1"/>
  <c r="AM2638" i="1" s="1"/>
  <c r="AI2637" i="1"/>
  <c r="AM2637" i="1" s="1" a="1"/>
  <c r="AM2637" i="1" s="1"/>
  <c r="AI2636" i="1"/>
  <c r="AM2636" i="1" s="1" a="1"/>
  <c r="AM2636" i="1" s="1"/>
  <c r="AI2635" i="1"/>
  <c r="AM2635" i="1" s="1" a="1"/>
  <c r="AM2635" i="1" s="1"/>
  <c r="AI2634" i="1"/>
  <c r="AM2634" i="1" s="1" a="1"/>
  <c r="AM2634" i="1" s="1"/>
  <c r="AI2633" i="1"/>
  <c r="AM2633" i="1" s="1" a="1"/>
  <c r="AM2633" i="1" s="1"/>
  <c r="AI2632" i="1"/>
  <c r="AM2632" i="1" s="1" a="1"/>
  <c r="AM2632" i="1" s="1"/>
  <c r="AI2631" i="1"/>
  <c r="AM2631" i="1" s="1" a="1"/>
  <c r="AM2631" i="1" s="1"/>
  <c r="AI2630" i="1"/>
  <c r="AM2630" i="1" s="1" a="1"/>
  <c r="AM2630" i="1" s="1"/>
  <c r="AI2629" i="1"/>
  <c r="AM2629" i="1" s="1" a="1"/>
  <c r="AM2629" i="1" s="1"/>
  <c r="AI2628" i="1"/>
  <c r="AM2628" i="1" s="1" a="1"/>
  <c r="AM2628" i="1" s="1"/>
  <c r="AI2627" i="1"/>
  <c r="AM2627" i="1" s="1" a="1"/>
  <c r="AM2627" i="1" s="1"/>
  <c r="AI2626" i="1"/>
  <c r="AM2626" i="1" s="1" a="1"/>
  <c r="AM2626" i="1" s="1"/>
  <c r="AI2625" i="1"/>
  <c r="AM2625" i="1" s="1" a="1"/>
  <c r="AM2625" i="1" s="1"/>
  <c r="AI2624" i="1"/>
  <c r="AM2624" i="1" s="1" a="1"/>
  <c r="AM2624" i="1" s="1"/>
  <c r="AI2623" i="1"/>
  <c r="AM2623" i="1" s="1" a="1"/>
  <c r="AM2623" i="1" s="1"/>
  <c r="AI2622" i="1"/>
  <c r="AM2622" i="1" s="1" a="1"/>
  <c r="AM2622" i="1" s="1"/>
  <c r="AI2621" i="1"/>
  <c r="AM2621" i="1" s="1" a="1"/>
  <c r="AM2621" i="1" s="1"/>
  <c r="AI2620" i="1"/>
  <c r="AM2620" i="1" s="1" a="1"/>
  <c r="AM2620" i="1" s="1"/>
  <c r="AI2619" i="1"/>
  <c r="AM2619" i="1" s="1" a="1"/>
  <c r="AM2619" i="1" s="1"/>
  <c r="AI2618" i="1"/>
  <c r="AM2618" i="1" s="1" a="1"/>
  <c r="AM2618" i="1" s="1"/>
  <c r="AI2617" i="1"/>
  <c r="AM2617" i="1" s="1" a="1"/>
  <c r="AM2617" i="1" s="1"/>
  <c r="AI2616" i="1"/>
  <c r="AM2616" i="1" s="1" a="1"/>
  <c r="AM2616" i="1" s="1"/>
  <c r="AI2615" i="1"/>
  <c r="AM2615" i="1" s="1" a="1"/>
  <c r="AM2615" i="1" s="1"/>
  <c r="AI2614" i="1"/>
  <c r="AM2614" i="1" s="1" a="1"/>
  <c r="AM2614" i="1" s="1"/>
  <c r="AI2613" i="1"/>
  <c r="AM2613" i="1" s="1" a="1"/>
  <c r="AM2613" i="1" s="1"/>
  <c r="AI2612" i="1"/>
  <c r="AM2612" i="1" s="1" a="1"/>
  <c r="AM2612" i="1" s="1"/>
  <c r="AI2611" i="1"/>
  <c r="AM2611" i="1" s="1" a="1"/>
  <c r="AM2611" i="1" s="1"/>
  <c r="AI2610" i="1"/>
  <c r="AM2610" i="1" s="1" a="1"/>
  <c r="AM2610" i="1" s="1"/>
  <c r="AI2609" i="1"/>
  <c r="AM2609" i="1" s="1" a="1"/>
  <c r="AM2609" i="1" s="1"/>
  <c r="AI2608" i="1"/>
  <c r="AM2608" i="1" s="1" a="1"/>
  <c r="AM2608" i="1" s="1"/>
  <c r="AI2607" i="1"/>
  <c r="AM2607" i="1" s="1" a="1"/>
  <c r="AM2607" i="1" s="1"/>
  <c r="AI2606" i="1"/>
  <c r="AM2606" i="1" s="1" a="1"/>
  <c r="AM2606" i="1" s="1"/>
  <c r="AI2605" i="1"/>
  <c r="AM2605" i="1" s="1" a="1"/>
  <c r="AM2605" i="1" s="1"/>
  <c r="AI2604" i="1"/>
  <c r="AM2604" i="1" s="1" a="1"/>
  <c r="AM2604" i="1" s="1"/>
  <c r="AI2603" i="1"/>
  <c r="AM2603" i="1" s="1" a="1"/>
  <c r="AM2603" i="1" s="1"/>
  <c r="AI2602" i="1"/>
  <c r="AM2602" i="1" s="1" a="1"/>
  <c r="AM2602" i="1" s="1"/>
  <c r="AI2601" i="1"/>
  <c r="AM2601" i="1" s="1" a="1"/>
  <c r="AM2601" i="1" s="1"/>
  <c r="AI2600" i="1"/>
  <c r="AM2600" i="1" s="1" a="1"/>
  <c r="AM2600" i="1" s="1"/>
  <c r="AI2599" i="1"/>
  <c r="AM2599" i="1" s="1" a="1"/>
  <c r="AM2599" i="1" s="1"/>
  <c r="AI2598" i="1"/>
  <c r="AM2598" i="1" s="1" a="1"/>
  <c r="AM2598" i="1" s="1"/>
  <c r="AI2597" i="1"/>
  <c r="AM2597" i="1" s="1" a="1"/>
  <c r="AM2597" i="1" s="1"/>
  <c r="AI2596" i="1"/>
  <c r="AM2596" i="1" s="1" a="1"/>
  <c r="AM2596" i="1" s="1"/>
  <c r="AI2595" i="1"/>
  <c r="AM2595" i="1" s="1" a="1"/>
  <c r="AM2595" i="1" s="1"/>
  <c r="AI2594" i="1"/>
  <c r="AM2594" i="1" s="1" a="1"/>
  <c r="AM2594" i="1" s="1"/>
  <c r="AI2593" i="1"/>
  <c r="AM2593" i="1" s="1" a="1"/>
  <c r="AM2593" i="1" s="1"/>
  <c r="AI2592" i="1"/>
  <c r="AM2592" i="1" s="1" a="1"/>
  <c r="AM2592" i="1" s="1"/>
  <c r="AI2591" i="1"/>
  <c r="AM2591" i="1" s="1" a="1"/>
  <c r="AM2591" i="1" s="1"/>
  <c r="AI2590" i="1"/>
  <c r="AM2590" i="1" s="1" a="1"/>
  <c r="AM2590" i="1" s="1"/>
  <c r="AI2589" i="1"/>
  <c r="AM2589" i="1" s="1" a="1"/>
  <c r="AM2589" i="1" s="1"/>
  <c r="AI2588" i="1"/>
  <c r="AM2588" i="1" s="1" a="1"/>
  <c r="AM2588" i="1" s="1"/>
  <c r="AI2587" i="1"/>
  <c r="AM2587" i="1" s="1" a="1"/>
  <c r="AM2587" i="1" s="1"/>
  <c r="AI2586" i="1"/>
  <c r="AM2586" i="1" s="1" a="1"/>
  <c r="AM2586" i="1" s="1"/>
  <c r="AI2585" i="1"/>
  <c r="AM2585" i="1" s="1" a="1"/>
  <c r="AM2585" i="1" s="1"/>
  <c r="AI2584" i="1"/>
  <c r="AM2584" i="1" s="1" a="1"/>
  <c r="AM2584" i="1" s="1"/>
  <c r="AI2583" i="1"/>
  <c r="AM2583" i="1" s="1" a="1"/>
  <c r="AM2583" i="1" s="1"/>
  <c r="AI2582" i="1"/>
  <c r="AM2582" i="1" s="1" a="1"/>
  <c r="AM2582" i="1" s="1"/>
  <c r="AI2581" i="1"/>
  <c r="AM2581" i="1" s="1" a="1"/>
  <c r="AM2581" i="1" s="1"/>
  <c r="AI2580" i="1"/>
  <c r="AM2580" i="1" s="1" a="1"/>
  <c r="AM2580" i="1" s="1"/>
  <c r="AI2579" i="1"/>
  <c r="AM2579" i="1" s="1" a="1"/>
  <c r="AM2579" i="1" s="1"/>
  <c r="AI2578" i="1"/>
  <c r="AM2578" i="1" s="1" a="1"/>
  <c r="AM2578" i="1" s="1"/>
  <c r="AI2577" i="1"/>
  <c r="AM2577" i="1" s="1" a="1"/>
  <c r="AM2577" i="1" s="1"/>
  <c r="AI2576" i="1"/>
  <c r="AM2576" i="1" s="1" a="1"/>
  <c r="AM2576" i="1" s="1"/>
  <c r="AI2575" i="1"/>
  <c r="AM2575" i="1" s="1" a="1"/>
  <c r="AM2575" i="1" s="1"/>
  <c r="AI2574" i="1"/>
  <c r="AI2573" i="1"/>
  <c r="AM2573" i="1" s="1" a="1"/>
  <c r="AM2573" i="1" s="1"/>
  <c r="AM2574" i="1" s="1" a="1"/>
  <c r="AM2574" i="1" s="1"/>
  <c r="AI2572" i="1"/>
  <c r="AI2571" i="1"/>
  <c r="AM2571" i="1" s="1" a="1"/>
  <c r="AM2571" i="1" s="1"/>
  <c r="AM2572" i="1" s="1" a="1"/>
  <c r="AM2572" i="1" s="1"/>
  <c r="AI2570" i="1"/>
  <c r="AM2570" i="1" s="1" a="1"/>
  <c r="AM2570" i="1" s="1"/>
  <c r="AI2569" i="1"/>
  <c r="AM2569" i="1" s="1" a="1"/>
  <c r="AM2569" i="1" s="1"/>
  <c r="AI2568" i="1"/>
  <c r="AM2568" i="1" s="1" a="1"/>
  <c r="AM2568" i="1" s="1"/>
  <c r="AI2567" i="1"/>
  <c r="AM2567" i="1" s="1" a="1"/>
  <c r="AM2567" i="1" s="1"/>
  <c r="AI2566" i="1"/>
  <c r="AM2566" i="1" s="1" a="1"/>
  <c r="AM2566" i="1" s="1"/>
  <c r="AI2565" i="1"/>
  <c r="AM2565" i="1" s="1" a="1"/>
  <c r="AM2565" i="1" s="1"/>
  <c r="AI2564" i="1"/>
  <c r="AM2564" i="1" s="1" a="1"/>
  <c r="AM2564" i="1" s="1"/>
  <c r="AI2563" i="1"/>
  <c r="AM2563" i="1" s="1" a="1"/>
  <c r="AM2563" i="1" s="1"/>
  <c r="AI2562" i="1"/>
  <c r="AM2562" i="1" s="1" a="1"/>
  <c r="AM2562" i="1" s="1"/>
  <c r="AI2561" i="1"/>
  <c r="AM2561" i="1" s="1" a="1"/>
  <c r="AM2561" i="1" s="1"/>
  <c r="AI2560" i="1"/>
  <c r="AM2560" i="1" s="1" a="1"/>
  <c r="AM2560" i="1" s="1"/>
  <c r="AI2559" i="1"/>
  <c r="AM2559" i="1" s="1" a="1"/>
  <c r="AM2559" i="1" s="1"/>
  <c r="AI2558" i="1"/>
  <c r="AM2558" i="1" s="1" a="1"/>
  <c r="AM2558" i="1" s="1"/>
  <c r="AI2557" i="1"/>
  <c r="AM2557" i="1" s="1" a="1"/>
  <c r="AM2557" i="1" s="1"/>
  <c r="AI2556" i="1"/>
  <c r="AM2556" i="1" s="1" a="1"/>
  <c r="AM2556" i="1" s="1"/>
  <c r="AI2555" i="1"/>
  <c r="AM2555" i="1" s="1" a="1"/>
  <c r="AM2555" i="1" s="1"/>
  <c r="AI2554" i="1"/>
  <c r="AM2554" i="1" s="1" a="1"/>
  <c r="AM2554" i="1" s="1"/>
  <c r="AI2553" i="1"/>
  <c r="AM2553" i="1" s="1" a="1"/>
  <c r="AM2553" i="1" s="1"/>
  <c r="AI2552" i="1"/>
  <c r="AM2552" i="1" s="1" a="1"/>
  <c r="AM2552" i="1" s="1"/>
  <c r="AI2551" i="1"/>
  <c r="AM2551" i="1" s="1" a="1"/>
  <c r="AM2551" i="1" s="1"/>
  <c r="AI2550" i="1"/>
  <c r="AM2550" i="1" s="1" a="1"/>
  <c r="AM2550" i="1" s="1"/>
  <c r="AI2549" i="1"/>
  <c r="AM2549" i="1" s="1" a="1"/>
  <c r="AM2549" i="1" s="1"/>
  <c r="AI2548" i="1"/>
  <c r="AM2548" i="1" s="1" a="1"/>
  <c r="AM2548" i="1" s="1"/>
  <c r="AI2547" i="1"/>
  <c r="AM2547" i="1" s="1" a="1"/>
  <c r="AM2547" i="1" s="1"/>
  <c r="AI2546" i="1"/>
  <c r="AM2546" i="1" s="1" a="1"/>
  <c r="AM2546" i="1" s="1"/>
  <c r="AI2545" i="1"/>
  <c r="AM2545" i="1" s="1" a="1"/>
  <c r="AM2545" i="1" s="1"/>
  <c r="AI2544" i="1"/>
  <c r="AM2544" i="1" s="1" a="1"/>
  <c r="AM2544" i="1" s="1"/>
  <c r="AI2543" i="1"/>
  <c r="AM2543" i="1" s="1" a="1"/>
  <c r="AM2543" i="1" s="1"/>
  <c r="AI2542" i="1"/>
  <c r="AM2542" i="1" s="1" a="1"/>
  <c r="AM2542" i="1" s="1"/>
  <c r="AI2541" i="1"/>
  <c r="AM2541" i="1" s="1" a="1"/>
  <c r="AM2541" i="1" s="1"/>
  <c r="AI2540" i="1"/>
  <c r="AM2540" i="1" s="1" a="1"/>
  <c r="AM2540" i="1" s="1"/>
  <c r="AI2539" i="1"/>
  <c r="AM2539" i="1" s="1" a="1"/>
  <c r="AM2539" i="1" s="1"/>
  <c r="AI2538" i="1"/>
  <c r="AM2538" i="1" s="1" a="1"/>
  <c r="AM2538" i="1" s="1"/>
  <c r="AI2537" i="1"/>
  <c r="AM2537" i="1" s="1" a="1"/>
  <c r="AM2537" i="1" s="1"/>
  <c r="AI2536" i="1"/>
  <c r="AM2536" i="1" s="1" a="1"/>
  <c r="AM2536" i="1" s="1"/>
  <c r="AI2535" i="1"/>
  <c r="AM2535" i="1" s="1" a="1"/>
  <c r="AM2535" i="1" s="1"/>
  <c r="AI2534" i="1"/>
  <c r="AM2534" i="1" s="1" a="1"/>
  <c r="AM2534" i="1" s="1"/>
  <c r="AI2533" i="1"/>
  <c r="AM2533" i="1" s="1" a="1"/>
  <c r="AM2533" i="1" s="1"/>
  <c r="AI2532" i="1"/>
  <c r="AM2532" i="1" s="1" a="1"/>
  <c r="AM2532" i="1" s="1"/>
  <c r="AI2531" i="1"/>
  <c r="AM2531" i="1" s="1" a="1"/>
  <c r="AM2531" i="1" s="1"/>
  <c r="AI2530" i="1"/>
  <c r="AM2530" i="1" s="1" a="1"/>
  <c r="AM2530" i="1" s="1"/>
  <c r="AI2529" i="1"/>
  <c r="AM2529" i="1" s="1" a="1"/>
  <c r="AM2529" i="1" s="1"/>
  <c r="AI2528" i="1"/>
  <c r="AM2528" i="1" s="1" a="1"/>
  <c r="AM2528" i="1" s="1"/>
  <c r="AI2527" i="1"/>
  <c r="AM2527" i="1" s="1" a="1"/>
  <c r="AM2527" i="1" s="1"/>
  <c r="AI2526" i="1"/>
  <c r="AM2526" i="1" s="1" a="1"/>
  <c r="AM2526" i="1" s="1"/>
  <c r="AI2525" i="1"/>
  <c r="AM2525" i="1" s="1" a="1"/>
  <c r="AM2525" i="1" s="1"/>
  <c r="AI2524" i="1"/>
  <c r="AM2524" i="1" s="1" a="1"/>
  <c r="AM2524" i="1" s="1"/>
  <c r="AI2523" i="1"/>
  <c r="AM2523" i="1" s="1" a="1"/>
  <c r="AM2523" i="1" s="1"/>
  <c r="AI2522" i="1"/>
  <c r="AM2522" i="1" s="1" a="1"/>
  <c r="AM2522" i="1" s="1"/>
  <c r="AI2521" i="1"/>
  <c r="AM2521" i="1" s="1" a="1"/>
  <c r="AM2521" i="1" s="1"/>
  <c r="AI2520" i="1"/>
  <c r="AM2520" i="1" s="1" a="1"/>
  <c r="AM2520" i="1" s="1"/>
  <c r="AI2519" i="1"/>
  <c r="AM2519" i="1" s="1" a="1"/>
  <c r="AM2519" i="1" s="1"/>
  <c r="AI2518" i="1"/>
  <c r="AM2518" i="1" s="1" a="1"/>
  <c r="AM2518" i="1" s="1"/>
  <c r="AI2517" i="1"/>
  <c r="AM2517" i="1" s="1" a="1"/>
  <c r="AM2517" i="1" s="1"/>
  <c r="AI2516" i="1"/>
  <c r="AM2516" i="1" s="1" a="1"/>
  <c r="AM2516" i="1" s="1"/>
  <c r="AI2515" i="1"/>
  <c r="AM2515" i="1" s="1" a="1"/>
  <c r="AM2515" i="1" s="1"/>
  <c r="AI2514" i="1"/>
  <c r="AM2514" i="1" s="1" a="1"/>
  <c r="AM2514" i="1" s="1"/>
  <c r="AI2513" i="1"/>
  <c r="AM2513" i="1" s="1" a="1"/>
  <c r="AM2513" i="1" s="1"/>
  <c r="AI2512" i="1"/>
  <c r="AM2512" i="1" s="1" a="1"/>
  <c r="AM2512" i="1" s="1"/>
  <c r="AI2511" i="1"/>
  <c r="AM2511" i="1" s="1" a="1"/>
  <c r="AM2511" i="1" s="1"/>
  <c r="AI2510" i="1"/>
  <c r="AM2510" i="1" s="1" a="1"/>
  <c r="AM2510" i="1" s="1"/>
  <c r="AI2509" i="1"/>
  <c r="AM2509" i="1" s="1" a="1"/>
  <c r="AM2509" i="1" s="1"/>
  <c r="AI2508" i="1"/>
  <c r="AM2508" i="1" s="1" a="1"/>
  <c r="AM2508" i="1" s="1"/>
  <c r="AI2507" i="1"/>
  <c r="AM2507" i="1" s="1" a="1"/>
  <c r="AM2507" i="1" s="1"/>
  <c r="AI2506" i="1"/>
  <c r="AM2506" i="1" s="1" a="1"/>
  <c r="AM2506" i="1" s="1"/>
  <c r="AI2505" i="1"/>
  <c r="AM2505" i="1" s="1" a="1"/>
  <c r="AM2505" i="1" s="1"/>
  <c r="AI2504" i="1"/>
  <c r="AM2504" i="1" s="1" a="1"/>
  <c r="AM2504" i="1" s="1"/>
  <c r="AI2503" i="1"/>
  <c r="AM2503" i="1" s="1" a="1"/>
  <c r="AM2503" i="1" s="1"/>
  <c r="AI2502" i="1"/>
  <c r="AM2502" i="1" s="1" a="1"/>
  <c r="AM2502" i="1" s="1"/>
  <c r="AI2501" i="1"/>
  <c r="AM2501" i="1" s="1" a="1"/>
  <c r="AM2501" i="1" s="1"/>
  <c r="AI2500" i="1"/>
  <c r="AM2500" i="1" s="1" a="1"/>
  <c r="AM2500" i="1" s="1"/>
  <c r="AI2499" i="1"/>
  <c r="AM2499" i="1" s="1" a="1"/>
  <c r="AM2499" i="1" s="1"/>
  <c r="AI2498" i="1"/>
  <c r="AM2498" i="1" s="1" a="1"/>
  <c r="AM2498" i="1" s="1"/>
  <c r="AI2497" i="1"/>
  <c r="AM2497" i="1" s="1" a="1"/>
  <c r="AM2497" i="1" s="1"/>
  <c r="AI2496" i="1"/>
  <c r="AM2496" i="1" s="1" a="1"/>
  <c r="AM2496" i="1" s="1"/>
  <c r="AI2495" i="1"/>
  <c r="AM2495" i="1" s="1" a="1"/>
  <c r="AM2495" i="1" s="1"/>
  <c r="AI2494" i="1"/>
  <c r="AM2494" i="1" s="1" a="1"/>
  <c r="AM2494" i="1" s="1"/>
  <c r="AI2493" i="1"/>
  <c r="AM2493" i="1" s="1" a="1"/>
  <c r="AM2493" i="1" s="1"/>
  <c r="AI2492" i="1"/>
  <c r="AM2492" i="1" s="1" a="1"/>
  <c r="AM2492" i="1" s="1"/>
  <c r="AI2491" i="1"/>
  <c r="AM2491" i="1" s="1" a="1"/>
  <c r="AM2491" i="1" s="1"/>
  <c r="AI2490" i="1"/>
  <c r="AM2490" i="1" s="1" a="1"/>
  <c r="AM2490" i="1" s="1"/>
  <c r="AI2489" i="1"/>
  <c r="AM2489" i="1" s="1" a="1"/>
  <c r="AM2489" i="1" s="1"/>
  <c r="AI2488" i="1"/>
  <c r="AM2488" i="1" s="1" a="1"/>
  <c r="AM2488" i="1" s="1"/>
  <c r="AI2487" i="1"/>
  <c r="AM2487" i="1" s="1" a="1"/>
  <c r="AM2487" i="1" s="1"/>
  <c r="AI2486" i="1"/>
  <c r="AM2486" i="1" s="1" a="1"/>
  <c r="AM2486" i="1" s="1"/>
  <c r="AI2485" i="1"/>
  <c r="AM2485" i="1" s="1" a="1"/>
  <c r="AM2485" i="1" s="1"/>
  <c r="AI2484" i="1"/>
  <c r="AM2484" i="1" s="1" a="1"/>
  <c r="AM2484" i="1" s="1"/>
  <c r="AI2483" i="1"/>
  <c r="AM2483" i="1" s="1" a="1"/>
  <c r="AM2483" i="1" s="1"/>
  <c r="AI2482" i="1"/>
  <c r="AM2482" i="1" s="1" a="1"/>
  <c r="AM2482" i="1" s="1"/>
  <c r="AI2481" i="1"/>
  <c r="AM2481" i="1" s="1" a="1"/>
  <c r="AM2481" i="1" s="1"/>
  <c r="AI2480" i="1"/>
  <c r="AM2480" i="1" s="1" a="1"/>
  <c r="AM2480" i="1" s="1"/>
  <c r="AI2479" i="1"/>
  <c r="AM2479" i="1" s="1" a="1"/>
  <c r="AM2479" i="1" s="1"/>
  <c r="AI2478" i="1"/>
  <c r="AM2478" i="1" s="1" a="1"/>
  <c r="AM2478" i="1" s="1"/>
  <c r="AI2477" i="1"/>
  <c r="AM2477" i="1" s="1" a="1"/>
  <c r="AM2477" i="1" s="1"/>
  <c r="AI2476" i="1"/>
  <c r="AM2476" i="1" s="1" a="1"/>
  <c r="AM2476" i="1" s="1"/>
  <c r="AI2475" i="1"/>
  <c r="AM2475" i="1" s="1" a="1"/>
  <c r="AM2475" i="1" s="1"/>
  <c r="AI2474" i="1"/>
  <c r="AM2474" i="1" s="1" a="1"/>
  <c r="AM2474" i="1" s="1"/>
  <c r="AI2473" i="1"/>
  <c r="AM2473" i="1" s="1" a="1"/>
  <c r="AM2473" i="1" s="1"/>
  <c r="AI2472" i="1"/>
  <c r="AM2472" i="1" s="1" a="1"/>
  <c r="AM2472" i="1" s="1"/>
  <c r="AI2471" i="1"/>
  <c r="AM2471" i="1" s="1" a="1"/>
  <c r="AM2471" i="1" s="1"/>
  <c r="AI2470" i="1"/>
  <c r="AM2470" i="1" s="1" a="1"/>
  <c r="AM2470" i="1" s="1"/>
  <c r="AI2469" i="1"/>
  <c r="AM2469" i="1" s="1" a="1"/>
  <c r="AM2469" i="1" s="1"/>
  <c r="AI2468" i="1"/>
  <c r="AM2468" i="1" s="1" a="1"/>
  <c r="AM2468" i="1" s="1"/>
  <c r="AI2467" i="1"/>
  <c r="AM2467" i="1" s="1" a="1"/>
  <c r="AM2467" i="1" s="1"/>
  <c r="AI2466" i="1"/>
  <c r="AM2466" i="1" s="1" a="1"/>
  <c r="AM2466" i="1" s="1"/>
  <c r="AI2465" i="1"/>
  <c r="AM2465" i="1" s="1" a="1"/>
  <c r="AM2465" i="1" s="1"/>
  <c r="AI2464" i="1"/>
  <c r="AM2464" i="1" s="1" a="1"/>
  <c r="AM2464" i="1" s="1"/>
  <c r="AI2463" i="1"/>
  <c r="AM2463" i="1" s="1" a="1"/>
  <c r="AM2463" i="1" s="1"/>
  <c r="AI2462" i="1"/>
  <c r="AM2462" i="1" s="1" a="1"/>
  <c r="AM2462" i="1" s="1"/>
  <c r="AI2461" i="1"/>
  <c r="AM2461" i="1" s="1" a="1"/>
  <c r="AM2461" i="1" s="1"/>
  <c r="AI2460" i="1"/>
  <c r="AM2460" i="1" s="1" a="1"/>
  <c r="AM2460" i="1" s="1"/>
  <c r="AI2459" i="1"/>
  <c r="AM2459" i="1" s="1" a="1"/>
  <c r="AM2459" i="1" s="1"/>
  <c r="AI2458" i="1"/>
  <c r="AM2458" i="1" s="1" a="1"/>
  <c r="AM2458" i="1" s="1"/>
  <c r="AI2457" i="1"/>
  <c r="AM2457" i="1" s="1" a="1"/>
  <c r="AM2457" i="1" s="1"/>
  <c r="AI2456" i="1"/>
  <c r="AM2456" i="1" s="1" a="1"/>
  <c r="AM2456" i="1" s="1"/>
  <c r="AI2455" i="1"/>
  <c r="AM2455" i="1" s="1" a="1"/>
  <c r="AM2455" i="1" s="1"/>
  <c r="AI2454" i="1"/>
  <c r="AM2454" i="1" s="1" a="1"/>
  <c r="AM2454" i="1" s="1"/>
  <c r="AI2453" i="1"/>
  <c r="AM2453" i="1" s="1" a="1"/>
  <c r="AM2453" i="1" s="1"/>
  <c r="AI2452" i="1"/>
  <c r="AM2452" i="1" s="1" a="1"/>
  <c r="AM2452" i="1" s="1"/>
  <c r="AI2451" i="1"/>
  <c r="AM2451" i="1" s="1" a="1"/>
  <c r="AM2451" i="1" s="1"/>
  <c r="AI2450" i="1"/>
  <c r="AM2450" i="1" s="1" a="1"/>
  <c r="AM2450" i="1" s="1"/>
  <c r="AI2449" i="1"/>
  <c r="AM2449" i="1" s="1" a="1"/>
  <c r="AM2449" i="1" s="1"/>
  <c r="AI2448" i="1"/>
  <c r="AM2448" i="1" s="1" a="1"/>
  <c r="AM2448" i="1" s="1"/>
  <c r="AI2447" i="1"/>
  <c r="AM2447" i="1" s="1" a="1"/>
  <c r="AM2447" i="1" s="1"/>
  <c r="AI2446" i="1"/>
  <c r="AM2446" i="1" s="1" a="1"/>
  <c r="AM2446" i="1" s="1"/>
  <c r="AI2445" i="1"/>
  <c r="AM2445" i="1" s="1" a="1"/>
  <c r="AM2445" i="1" s="1"/>
  <c r="AI2444" i="1"/>
  <c r="AI2443" i="1"/>
  <c r="AM2443" i="1" s="1" a="1"/>
  <c r="AM2443" i="1" s="1"/>
  <c r="AM2444" i="1" s="1" a="1"/>
  <c r="AM2444" i="1" s="1"/>
  <c r="AI2442" i="1"/>
  <c r="AI2441" i="1"/>
  <c r="AM2441" i="1" s="1" a="1"/>
  <c r="AM2441" i="1" s="1"/>
  <c r="AM2442" i="1" s="1" a="1"/>
  <c r="AM2442" i="1" s="1"/>
  <c r="AI2440" i="1"/>
  <c r="AM2440" i="1" s="1" a="1"/>
  <c r="AM2440" i="1" s="1"/>
  <c r="AI2439" i="1"/>
  <c r="AM2439" i="1" s="1" a="1"/>
  <c r="AM2439" i="1" s="1"/>
  <c r="AI2438" i="1"/>
  <c r="AM2438" i="1" s="1" a="1"/>
  <c r="AM2438" i="1" s="1"/>
  <c r="AI2437" i="1"/>
  <c r="AM2437" i="1" s="1" a="1"/>
  <c r="AM2437" i="1" s="1"/>
  <c r="AI2436" i="1"/>
  <c r="AM2436" i="1" s="1" a="1"/>
  <c r="AM2436" i="1" s="1"/>
  <c r="AI2435" i="1"/>
  <c r="AM2435" i="1" s="1" a="1"/>
  <c r="AM2435" i="1" s="1"/>
  <c r="AI2434" i="1"/>
  <c r="AM2434" i="1" s="1" a="1"/>
  <c r="AM2434" i="1" s="1"/>
  <c r="AI2433" i="1"/>
  <c r="AM2433" i="1" s="1" a="1"/>
  <c r="AM2433" i="1" s="1"/>
  <c r="AI2432" i="1"/>
  <c r="AM2432" i="1" s="1" a="1"/>
  <c r="AM2432" i="1" s="1"/>
  <c r="AI2431" i="1"/>
  <c r="AM2431" i="1" s="1" a="1"/>
  <c r="AM2431" i="1" s="1"/>
  <c r="AI2430" i="1"/>
  <c r="AM2430" i="1" s="1" a="1"/>
  <c r="AM2430" i="1" s="1"/>
  <c r="AI2429" i="1"/>
  <c r="AM2429" i="1" s="1" a="1"/>
  <c r="AM2429" i="1" s="1"/>
  <c r="AI2428" i="1"/>
  <c r="AM2428" i="1" s="1" a="1"/>
  <c r="AM2428" i="1" s="1"/>
  <c r="AI2427" i="1"/>
  <c r="AM2427" i="1" s="1" a="1"/>
  <c r="AM2427" i="1" s="1"/>
  <c r="AI2426" i="1"/>
  <c r="AM2426" i="1" s="1" a="1"/>
  <c r="AM2426" i="1" s="1"/>
  <c r="AI2425" i="1"/>
  <c r="AM2425" i="1" s="1" a="1"/>
  <c r="AM2425" i="1" s="1"/>
  <c r="AI2424" i="1"/>
  <c r="AI2423" i="1"/>
  <c r="AI2422" i="1"/>
  <c r="AM2422" i="1" s="1" a="1"/>
  <c r="AM2422" i="1" s="1"/>
  <c r="AI2421" i="1"/>
  <c r="AI2420" i="1"/>
  <c r="AI2419" i="1"/>
  <c r="AM2419" i="1" s="1" a="1"/>
  <c r="AM2419" i="1" s="1"/>
  <c r="AI2418" i="1"/>
  <c r="AM2418" i="1" s="1" a="1"/>
  <c r="AM2418" i="1" s="1"/>
  <c r="AI2417" i="1"/>
  <c r="AM2417" i="1" s="1" a="1"/>
  <c r="AM2417" i="1" s="1"/>
  <c r="AI2416" i="1"/>
  <c r="AM2416" i="1" s="1" a="1"/>
  <c r="AM2416" i="1" s="1"/>
  <c r="AI2415" i="1"/>
  <c r="AM2415" i="1" s="1" a="1"/>
  <c r="AM2415" i="1" s="1"/>
  <c r="AI2414" i="1"/>
  <c r="AM2414" i="1" s="1" a="1"/>
  <c r="AM2414" i="1" s="1"/>
  <c r="AI2413" i="1"/>
  <c r="AM2413" i="1" s="1" a="1"/>
  <c r="AM2413" i="1" s="1"/>
  <c r="AI2412" i="1"/>
  <c r="AM2412" i="1" s="1" a="1"/>
  <c r="AM2412" i="1" s="1"/>
  <c r="AI2411" i="1"/>
  <c r="AM2411" i="1" s="1" a="1"/>
  <c r="AM2411" i="1" s="1"/>
  <c r="AI2410" i="1"/>
  <c r="AM2410" i="1" s="1" a="1"/>
  <c r="AM2410" i="1" s="1"/>
  <c r="AI2409" i="1"/>
  <c r="AM2409" i="1" s="1" a="1"/>
  <c r="AM2409" i="1" s="1"/>
  <c r="AI2408" i="1"/>
  <c r="AI2407" i="1"/>
  <c r="AI2406" i="1"/>
  <c r="AI2405" i="1"/>
  <c r="AI2404" i="1"/>
  <c r="AI2403" i="1"/>
  <c r="AI2402" i="1"/>
  <c r="AI2401" i="1"/>
  <c r="AI2400" i="1"/>
  <c r="AM2400" i="1" s="1" a="1"/>
  <c r="AM2400" i="1" s="1"/>
  <c r="AI2399" i="1"/>
  <c r="AM2399" i="1" s="1" a="1"/>
  <c r="AM2399" i="1" s="1"/>
  <c r="AI2398" i="1"/>
  <c r="AI2397" i="1"/>
  <c r="AM2397" i="1" s="1" a="1"/>
  <c r="AM2397" i="1" s="1"/>
  <c r="AM2398" i="1" s="1" a="1"/>
  <c r="AM2398" i="1" s="1"/>
  <c r="AI2396" i="1"/>
  <c r="AI2395" i="1"/>
  <c r="AM2395" i="1" s="1" a="1"/>
  <c r="AM2395" i="1" s="1"/>
  <c r="AM2396" i="1" s="1" a="1"/>
  <c r="AM2396" i="1" s="1"/>
  <c r="AI2394" i="1"/>
  <c r="AI2393" i="1"/>
  <c r="AM2393" i="1" s="1" a="1"/>
  <c r="AM2393" i="1" s="1"/>
  <c r="AM2394" i="1" s="1" a="1"/>
  <c r="AM2394" i="1" s="1"/>
  <c r="AI2392" i="1"/>
  <c r="AI2391" i="1"/>
  <c r="AM2391" i="1" s="1" a="1"/>
  <c r="AM2391" i="1" s="1"/>
  <c r="AM2392" i="1" s="1" a="1"/>
  <c r="AM2392" i="1" s="1"/>
  <c r="AI2390" i="1"/>
  <c r="AI2389" i="1"/>
  <c r="AM2389" i="1" s="1" a="1"/>
  <c r="AM2389" i="1" s="1"/>
  <c r="AM2390" i="1" s="1" a="1"/>
  <c r="AM2390" i="1" s="1"/>
  <c r="AI2388" i="1"/>
  <c r="AI2387" i="1"/>
  <c r="AM2387" i="1" s="1" a="1"/>
  <c r="AM2387" i="1" s="1"/>
  <c r="AM2388" i="1" s="1" a="1"/>
  <c r="AM2388" i="1" s="1"/>
  <c r="AI2386" i="1"/>
  <c r="AM2386" i="1" s="1" a="1"/>
  <c r="AM2386" i="1" s="1"/>
  <c r="AI2385" i="1"/>
  <c r="AM2385" i="1" s="1" a="1"/>
  <c r="AM2385" i="1" s="1"/>
  <c r="AI2384" i="1"/>
  <c r="AM2384" i="1" s="1" a="1"/>
  <c r="AM2384" i="1" s="1"/>
  <c r="AI2383" i="1"/>
  <c r="AM2383" i="1" s="1" a="1"/>
  <c r="AM2383" i="1" s="1"/>
  <c r="AI2382" i="1"/>
  <c r="AM2382" i="1" s="1" a="1"/>
  <c r="AM2382" i="1" s="1"/>
  <c r="AI2381" i="1"/>
  <c r="AM2381" i="1" s="1" a="1"/>
  <c r="AM2381" i="1" s="1"/>
  <c r="AI2380" i="1"/>
  <c r="AI2379" i="1"/>
  <c r="AM2379" i="1" s="1" a="1"/>
  <c r="AM2379" i="1" s="1"/>
  <c r="AM2380" i="1" s="1" a="1"/>
  <c r="AM2380" i="1" s="1"/>
  <c r="AI2378" i="1"/>
  <c r="AI2377" i="1"/>
  <c r="AM2377" i="1" s="1" a="1"/>
  <c r="AM2377" i="1" s="1"/>
  <c r="AM2378" i="1" s="1" a="1"/>
  <c r="AM2378" i="1" s="1"/>
  <c r="AI2376" i="1"/>
  <c r="AI2375" i="1"/>
  <c r="AM2375" i="1" s="1" a="1"/>
  <c r="AM2375" i="1" s="1"/>
  <c r="AM2376" i="1" s="1" a="1"/>
  <c r="AM2376" i="1" s="1"/>
  <c r="AI2374" i="1"/>
  <c r="AI2373" i="1"/>
  <c r="AM2373" i="1" s="1" a="1"/>
  <c r="AM2373" i="1" s="1"/>
  <c r="AM2374" i="1" s="1" a="1"/>
  <c r="AM2374" i="1" s="1"/>
  <c r="AI2372" i="1"/>
  <c r="AM2372" i="1" s="1" a="1"/>
  <c r="AM2372" i="1" s="1"/>
  <c r="AI2371" i="1"/>
  <c r="AM2371" i="1" s="1" a="1"/>
  <c r="AM2371" i="1" s="1"/>
  <c r="AI2370" i="1"/>
  <c r="AI2369" i="1"/>
  <c r="AM2369" i="1" s="1" a="1"/>
  <c r="AM2369" i="1" s="1"/>
  <c r="AM2370" i="1" s="1" a="1"/>
  <c r="AM2370" i="1" s="1"/>
  <c r="AI2368" i="1"/>
  <c r="AI2367" i="1"/>
  <c r="AM2367" i="1" s="1" a="1"/>
  <c r="AM2367" i="1" s="1"/>
  <c r="AM2368" i="1" s="1" a="1"/>
  <c r="AM2368" i="1" s="1"/>
  <c r="AI2366" i="1"/>
  <c r="AM2366" i="1" s="1" a="1"/>
  <c r="AM2366" i="1" s="1"/>
  <c r="AI2365" i="1"/>
  <c r="AM2365" i="1" s="1" a="1"/>
  <c r="AM2365" i="1" s="1"/>
  <c r="AI2364" i="1"/>
  <c r="AM2364" i="1" s="1" a="1"/>
  <c r="AM2364" i="1" s="1"/>
  <c r="AI2363" i="1"/>
  <c r="AM2363" i="1" s="1" a="1"/>
  <c r="AM2363" i="1" s="1"/>
  <c r="AI2362" i="1"/>
  <c r="AI2361" i="1"/>
  <c r="AM2361" i="1" s="1" a="1"/>
  <c r="AM2361" i="1" s="1"/>
  <c r="AM2362" i="1" s="1" a="1"/>
  <c r="AM2362" i="1" s="1"/>
  <c r="AI2360" i="1"/>
  <c r="AI2359" i="1"/>
  <c r="AM2359" i="1" s="1" a="1"/>
  <c r="AM2359" i="1" s="1"/>
  <c r="AM2360" i="1" s="1" a="1"/>
  <c r="AM2360" i="1" s="1"/>
  <c r="AI2358" i="1"/>
  <c r="AM2358" i="1" s="1" a="1"/>
  <c r="AM2358" i="1" s="1"/>
  <c r="AI2357" i="1"/>
  <c r="AM2357" i="1" s="1" a="1"/>
  <c r="AM2357" i="1" s="1"/>
  <c r="AI2356" i="1"/>
  <c r="AM2356" i="1" s="1" a="1"/>
  <c r="AM2356" i="1" s="1"/>
  <c r="AI2355" i="1"/>
  <c r="AM2355" i="1" s="1" a="1"/>
  <c r="AM2355" i="1" s="1"/>
  <c r="AI2354" i="1"/>
  <c r="AM2354" i="1" s="1" a="1"/>
  <c r="AM2354" i="1" s="1"/>
  <c r="AI2353" i="1"/>
  <c r="AM2353" i="1" s="1" a="1"/>
  <c r="AM2353" i="1" s="1"/>
  <c r="AI2352" i="1"/>
  <c r="AM2352" i="1" s="1" a="1"/>
  <c r="AM2352" i="1" s="1"/>
  <c r="AI2351" i="1"/>
  <c r="AM2351" i="1" s="1" a="1"/>
  <c r="AM2351" i="1" s="1"/>
  <c r="AI2350" i="1"/>
  <c r="AM2350" i="1" s="1" a="1"/>
  <c r="AM2350" i="1" s="1"/>
  <c r="AI2349" i="1"/>
  <c r="AM2349" i="1" s="1" a="1"/>
  <c r="AM2349" i="1" s="1"/>
  <c r="AI2348" i="1"/>
  <c r="AI2347" i="1"/>
  <c r="AM2347" i="1" s="1" a="1"/>
  <c r="AM2347" i="1" s="1"/>
  <c r="AM2348" i="1" s="1" a="1"/>
  <c r="AM2348" i="1" s="1"/>
  <c r="AI2346" i="1"/>
  <c r="AI2345" i="1"/>
  <c r="AM2345" i="1" s="1" a="1"/>
  <c r="AM2345" i="1" s="1"/>
  <c r="AM2346" i="1" s="1" a="1"/>
  <c r="AM2346" i="1" s="1"/>
  <c r="AI2344" i="1"/>
  <c r="AI2343" i="1"/>
  <c r="AM2343" i="1" s="1" a="1"/>
  <c r="AM2343" i="1" s="1"/>
  <c r="AM2344" i="1" s="1" a="1"/>
  <c r="AM2344" i="1" s="1"/>
  <c r="AI2342" i="1"/>
  <c r="AI2341" i="1"/>
  <c r="AM2341" i="1" s="1" a="1"/>
  <c r="AM2341" i="1" s="1"/>
  <c r="AM2342" i="1" s="1" a="1"/>
  <c r="AM2342" i="1" s="1"/>
  <c r="AI2340" i="1"/>
  <c r="AI2339" i="1"/>
  <c r="AM2339" i="1" s="1" a="1"/>
  <c r="AM2339" i="1" s="1"/>
  <c r="AM2340" i="1" s="1" a="1"/>
  <c r="AM2340" i="1" s="1"/>
  <c r="AI2338" i="1"/>
  <c r="AI2337" i="1"/>
  <c r="AM2337" i="1" s="1" a="1"/>
  <c r="AM2337" i="1" s="1"/>
  <c r="AM2338" i="1" s="1" a="1"/>
  <c r="AM2338" i="1" s="1"/>
  <c r="AI2336" i="1"/>
  <c r="AI2335" i="1"/>
  <c r="AM2335" i="1" s="1" a="1"/>
  <c r="AM2335" i="1" s="1"/>
  <c r="AM2336" i="1" s="1" a="1"/>
  <c r="AM2336" i="1" s="1"/>
  <c r="AI2334" i="1"/>
  <c r="AI2333" i="1"/>
  <c r="AM2333" i="1" s="1" a="1"/>
  <c r="AM2333" i="1" s="1"/>
  <c r="AM2334" i="1" s="1" a="1"/>
  <c r="AM2334" i="1" s="1"/>
  <c r="AI2332" i="1"/>
  <c r="AI2331" i="1"/>
  <c r="AM2331" i="1" s="1" a="1"/>
  <c r="AM2331" i="1" s="1"/>
  <c r="AM2332" i="1" s="1" a="1"/>
  <c r="AM2332" i="1" s="1"/>
  <c r="AI2330" i="1"/>
  <c r="AI2329" i="1"/>
  <c r="AM2329" i="1" s="1" a="1"/>
  <c r="AM2329" i="1" s="1"/>
  <c r="AM2330" i="1" s="1" a="1"/>
  <c r="AM2330" i="1" s="1"/>
  <c r="AI2328" i="1"/>
  <c r="AI2327" i="1"/>
  <c r="AM2327" i="1" s="1" a="1"/>
  <c r="AM2327" i="1" s="1"/>
  <c r="AM2328" i="1" s="1" a="1"/>
  <c r="AM2328" i="1" s="1"/>
  <c r="AI2326" i="1"/>
  <c r="AI2325" i="1"/>
  <c r="AM2325" i="1" s="1" a="1"/>
  <c r="AM2325" i="1" s="1"/>
  <c r="AM2326" i="1" s="1" a="1"/>
  <c r="AM2326" i="1" s="1"/>
  <c r="AI2324" i="1"/>
  <c r="AI2323" i="1"/>
  <c r="AM2323" i="1" s="1" a="1"/>
  <c r="AM2323" i="1" s="1"/>
  <c r="AM2324" i="1" s="1" a="1"/>
  <c r="AM2324" i="1" s="1"/>
  <c r="AI2322" i="1"/>
  <c r="AI2321" i="1"/>
  <c r="AM2321" i="1" s="1" a="1"/>
  <c r="AM2321" i="1" s="1"/>
  <c r="AM2322" i="1" s="1" a="1"/>
  <c r="AM2322" i="1" s="1"/>
  <c r="AI2320" i="1"/>
  <c r="AM2320" i="1" s="1" a="1"/>
  <c r="AM2320" i="1" s="1"/>
  <c r="AI2319" i="1"/>
  <c r="AM2319" i="1" s="1" a="1"/>
  <c r="AM2319" i="1" s="1"/>
  <c r="AI2318" i="1"/>
  <c r="AM2318" i="1" s="1" a="1"/>
  <c r="AM2318" i="1" s="1"/>
  <c r="AI2317" i="1"/>
  <c r="AM2317" i="1" s="1" a="1"/>
  <c r="AM2317" i="1" s="1"/>
  <c r="AI2316" i="1"/>
  <c r="AM2316" i="1" s="1" a="1"/>
  <c r="AM2316" i="1" s="1"/>
  <c r="AI2315" i="1"/>
  <c r="AM2315" i="1" s="1" a="1"/>
  <c r="AM2315" i="1" s="1"/>
  <c r="AI2314" i="1"/>
  <c r="AM2314" i="1" s="1" a="1"/>
  <c r="AM2314" i="1" s="1"/>
  <c r="AI2313" i="1"/>
  <c r="AM2313" i="1" s="1" a="1"/>
  <c r="AM2313" i="1" s="1"/>
  <c r="AI2312" i="1"/>
  <c r="AM2312" i="1" s="1" a="1"/>
  <c r="AM2312" i="1" s="1"/>
  <c r="AI2311" i="1"/>
  <c r="AM2311" i="1" s="1" a="1"/>
  <c r="AM2311" i="1" s="1"/>
  <c r="AI2310" i="1"/>
  <c r="AM2310" i="1" s="1" a="1"/>
  <c r="AM2310" i="1" s="1"/>
  <c r="AI2309" i="1"/>
  <c r="AM2309" i="1" s="1" a="1"/>
  <c r="AM2309" i="1" s="1"/>
  <c r="AI2308" i="1"/>
  <c r="AM2308" i="1" s="1" a="1"/>
  <c r="AM2308" i="1" s="1"/>
  <c r="AI2307" i="1"/>
  <c r="AM2307" i="1" s="1" a="1"/>
  <c r="AM2307" i="1" s="1"/>
  <c r="AI2306" i="1"/>
  <c r="AI2305" i="1"/>
  <c r="AM2305" i="1" s="1" a="1"/>
  <c r="AM2305" i="1" s="1"/>
  <c r="AM2306" i="1" s="1" a="1"/>
  <c r="AM2306" i="1" s="1"/>
  <c r="AI2304" i="1"/>
  <c r="AI2303" i="1"/>
  <c r="AM2303" i="1" s="1" a="1"/>
  <c r="AM2303" i="1" s="1"/>
  <c r="AM2304" i="1" s="1" a="1"/>
  <c r="AM2304" i="1" s="1"/>
  <c r="AI2302" i="1"/>
  <c r="AM2302" i="1" s="1" a="1"/>
  <c r="AM2302" i="1" s="1"/>
  <c r="AI2301" i="1"/>
  <c r="AM2301" i="1" s="1" a="1"/>
  <c r="AM2301" i="1" s="1"/>
  <c r="AI2300" i="1"/>
  <c r="AM2300" i="1" s="1" a="1"/>
  <c r="AM2300" i="1" s="1"/>
  <c r="AI2299" i="1"/>
  <c r="AM2299" i="1" s="1" a="1"/>
  <c r="AM2299" i="1" s="1"/>
  <c r="AI2298" i="1"/>
  <c r="AI2297" i="1"/>
  <c r="AM2297" i="1" s="1" a="1"/>
  <c r="AM2297" i="1" s="1"/>
  <c r="AM2298" i="1" s="1" a="1"/>
  <c r="AM2298" i="1" s="1"/>
  <c r="AI2296" i="1"/>
  <c r="AI2295" i="1"/>
  <c r="AM2295" i="1" s="1" a="1"/>
  <c r="AM2295" i="1" s="1"/>
  <c r="AM2296" i="1" s="1" a="1"/>
  <c r="AM2296" i="1" s="1"/>
  <c r="AI2294" i="1"/>
  <c r="AM2294" i="1" s="1" a="1"/>
  <c r="AM2294" i="1" s="1"/>
  <c r="AI2293" i="1"/>
  <c r="AM2293" i="1" s="1" a="1"/>
  <c r="AM2293" i="1" s="1"/>
  <c r="AI2292" i="1"/>
  <c r="AM2292" i="1" s="1" a="1"/>
  <c r="AM2292" i="1" s="1"/>
  <c r="AI2291" i="1"/>
  <c r="AM2291" i="1" s="1" a="1"/>
  <c r="AM2291" i="1" s="1"/>
  <c r="AI2290" i="1"/>
  <c r="AM2290" i="1" s="1" a="1"/>
  <c r="AM2290" i="1" s="1"/>
  <c r="AI2289" i="1"/>
  <c r="AM2289" i="1" s="1" a="1"/>
  <c r="AM2289" i="1" s="1"/>
  <c r="AI2288" i="1"/>
  <c r="AM2288" i="1" s="1" a="1"/>
  <c r="AM2288" i="1" s="1"/>
  <c r="AI2287" i="1"/>
  <c r="AM2287" i="1" s="1" a="1"/>
  <c r="AM2287" i="1" s="1"/>
  <c r="AI2286" i="1"/>
  <c r="AM2286" i="1" s="1" a="1"/>
  <c r="AM2286" i="1" s="1"/>
  <c r="AI2285" i="1"/>
  <c r="AM2285" i="1" s="1" a="1"/>
  <c r="AM2285" i="1" s="1"/>
  <c r="AI2284" i="1"/>
  <c r="AM2284" i="1" s="1" a="1"/>
  <c r="AM2284" i="1" s="1"/>
  <c r="AI2283" i="1"/>
  <c r="AM2283" i="1" s="1" a="1"/>
  <c r="AM2283" i="1" s="1"/>
  <c r="AI2282" i="1"/>
  <c r="AI2281" i="1"/>
  <c r="AM2281" i="1" s="1" a="1"/>
  <c r="AM2281" i="1" s="1"/>
  <c r="AM2282" i="1" s="1" a="1"/>
  <c r="AM2282" i="1" s="1"/>
  <c r="AI2280" i="1"/>
  <c r="AI2279" i="1"/>
  <c r="AM2279" i="1" s="1" a="1"/>
  <c r="AM2279" i="1" s="1"/>
  <c r="AM2280" i="1" s="1" a="1"/>
  <c r="AM2280" i="1" s="1"/>
  <c r="AI2278" i="1"/>
  <c r="AM2278" i="1" s="1" a="1"/>
  <c r="AM2278" i="1" s="1"/>
  <c r="AI2277" i="1"/>
  <c r="AM2277" i="1" s="1" a="1"/>
  <c r="AM2277" i="1" s="1"/>
  <c r="AI2276" i="1"/>
  <c r="AI2275" i="1"/>
  <c r="AM2275" i="1" s="1" a="1"/>
  <c r="AM2275" i="1" s="1"/>
  <c r="AM2276" i="1" s="1" a="1"/>
  <c r="AM2276" i="1" s="1"/>
  <c r="AI2274" i="1"/>
  <c r="AI2273" i="1"/>
  <c r="AM2273" i="1" s="1" a="1"/>
  <c r="AM2273" i="1" s="1"/>
  <c r="AM2274" i="1" s="1" a="1"/>
  <c r="AM2274" i="1" s="1"/>
  <c r="AI2272" i="1"/>
  <c r="AI2271" i="1"/>
  <c r="AM2271" i="1" s="1" a="1"/>
  <c r="AM2271" i="1" s="1"/>
  <c r="AM2272" i="1" s="1" a="1"/>
  <c r="AM2272" i="1" s="1"/>
  <c r="AI2270" i="1"/>
  <c r="AI2269" i="1"/>
  <c r="AM2269" i="1" s="1" a="1"/>
  <c r="AM2269" i="1" s="1"/>
  <c r="AM2270" i="1" s="1" a="1"/>
  <c r="AM2270" i="1" s="1"/>
  <c r="AI2268" i="1"/>
  <c r="AM2268" i="1" s="1" a="1"/>
  <c r="AM2268" i="1" s="1"/>
  <c r="AI2267" i="1"/>
  <c r="AM2267" i="1" s="1" a="1"/>
  <c r="AM2267" i="1" s="1"/>
  <c r="AI2266" i="1"/>
  <c r="AM2266" i="1" s="1" a="1"/>
  <c r="AM2266" i="1" s="1"/>
  <c r="AI2265" i="1"/>
  <c r="AM2265" i="1" s="1" a="1"/>
  <c r="AM2265" i="1" s="1"/>
  <c r="AI2264" i="1"/>
  <c r="AM2264" i="1" s="1" a="1"/>
  <c r="AM2264" i="1" s="1"/>
  <c r="AI2263" i="1"/>
  <c r="AM2263" i="1" s="1" a="1"/>
  <c r="AM2263" i="1" s="1"/>
  <c r="AI2262" i="1"/>
  <c r="AM2262" i="1" s="1" a="1"/>
  <c r="AM2262" i="1" s="1"/>
  <c r="AI2261" i="1"/>
  <c r="AM2261" i="1" s="1" a="1"/>
  <c r="AM2261" i="1" s="1"/>
  <c r="AI2260" i="1"/>
  <c r="AI2259" i="1"/>
  <c r="AM2259" i="1" s="1" a="1"/>
  <c r="AM2259" i="1" s="1"/>
  <c r="AM2260" i="1" s="1" a="1"/>
  <c r="AM2260" i="1" s="1"/>
  <c r="AI2258" i="1"/>
  <c r="AI2257" i="1"/>
  <c r="AM2257" i="1" s="1" a="1"/>
  <c r="AM2257" i="1" s="1"/>
  <c r="AM2258" i="1" s="1" a="1"/>
  <c r="AM2258" i="1" s="1"/>
  <c r="AI2256" i="1"/>
  <c r="AM2256" i="1" s="1" a="1"/>
  <c r="AM2256" i="1" s="1"/>
  <c r="AI2255" i="1"/>
  <c r="AM2255" i="1" s="1" a="1"/>
  <c r="AM2255" i="1" s="1"/>
  <c r="AI2254" i="1"/>
  <c r="AI2253" i="1"/>
  <c r="AM2253" i="1" s="1" a="1"/>
  <c r="AM2253" i="1" s="1"/>
  <c r="AM2254" i="1" s="1" a="1"/>
  <c r="AM2254" i="1" s="1"/>
  <c r="AI2252" i="1"/>
  <c r="AI2251" i="1"/>
  <c r="AM2251" i="1" s="1" a="1"/>
  <c r="AM2251" i="1" s="1"/>
  <c r="AM2252" i="1" s="1" a="1"/>
  <c r="AM2252" i="1" s="1"/>
  <c r="AI2250" i="1"/>
  <c r="AI2249" i="1"/>
  <c r="AM2249" i="1" s="1" a="1"/>
  <c r="AM2249" i="1" s="1"/>
  <c r="AM2250" i="1" s="1" a="1"/>
  <c r="AM2250" i="1" s="1"/>
  <c r="AI2248" i="1"/>
  <c r="AI2247" i="1"/>
  <c r="AM2247" i="1" s="1" a="1"/>
  <c r="AM2247" i="1" s="1"/>
  <c r="AM2248" i="1" s="1" a="1"/>
  <c r="AM2248" i="1" s="1"/>
  <c r="AI2246" i="1"/>
  <c r="AM2246" i="1" s="1" a="1"/>
  <c r="AM2246" i="1" s="1"/>
  <c r="AI2245" i="1"/>
  <c r="AM2245" i="1" s="1" a="1"/>
  <c r="AM2245" i="1" s="1"/>
  <c r="AI2244" i="1"/>
  <c r="AI2243" i="1"/>
  <c r="AM2243" i="1" s="1" a="1"/>
  <c r="AM2243" i="1" s="1"/>
  <c r="AM2244" i="1" s="1" a="1"/>
  <c r="AM2244" i="1" s="1"/>
  <c r="AI2242" i="1"/>
  <c r="AI2241" i="1"/>
  <c r="AM2241" i="1" s="1" a="1"/>
  <c r="AM2241" i="1" s="1"/>
  <c r="AM2242" i="1" s="1" a="1"/>
  <c r="AM2242" i="1" s="1"/>
  <c r="AI2240" i="1"/>
  <c r="AM2240" i="1" s="1" a="1"/>
  <c r="AM2240" i="1" s="1"/>
  <c r="AI2239" i="1"/>
  <c r="AM2239" i="1" s="1" a="1"/>
  <c r="AM2239" i="1" s="1"/>
  <c r="AI2238" i="1"/>
  <c r="AM2238" i="1" s="1" a="1"/>
  <c r="AM2238" i="1" s="1"/>
  <c r="AI2237" i="1"/>
  <c r="AM2237" i="1" s="1" a="1"/>
  <c r="AM2237" i="1" s="1"/>
  <c r="AI2236" i="1"/>
  <c r="AM2236" i="1" s="1" a="1"/>
  <c r="AM2236" i="1" s="1"/>
  <c r="AI2235" i="1"/>
  <c r="AM2235" i="1" s="1" a="1"/>
  <c r="AM2235" i="1" s="1"/>
  <c r="AI2234" i="1"/>
  <c r="AM2234" i="1" s="1" a="1"/>
  <c r="AM2234" i="1" s="1"/>
  <c r="AI2233" i="1"/>
  <c r="AM2233" i="1" s="1" a="1"/>
  <c r="AM2233" i="1" s="1"/>
  <c r="AI2232" i="1"/>
  <c r="AI2231" i="1"/>
  <c r="AM2231" i="1" s="1" a="1"/>
  <c r="AM2231" i="1" s="1"/>
  <c r="AM2232" i="1" s="1" a="1"/>
  <c r="AM2232" i="1" s="1"/>
  <c r="AI2230" i="1"/>
  <c r="AI2229" i="1"/>
  <c r="AM2229" i="1" s="1" a="1"/>
  <c r="AM2229" i="1" s="1"/>
  <c r="AM2230" i="1" s="1" a="1"/>
  <c r="AM2230" i="1" s="1"/>
  <c r="AI2228" i="1"/>
  <c r="AM2228" i="1" s="1" a="1"/>
  <c r="AM2228" i="1" s="1"/>
  <c r="AI2227" i="1"/>
  <c r="AM2227" i="1" s="1" a="1"/>
  <c r="AM2227" i="1" s="1"/>
  <c r="AI2226" i="1"/>
  <c r="AM2226" i="1" s="1" a="1"/>
  <c r="AM2226" i="1" s="1"/>
  <c r="AI2225" i="1"/>
  <c r="AM2225" i="1" s="1" a="1"/>
  <c r="AM2225" i="1" s="1"/>
  <c r="AI2224" i="1"/>
  <c r="AM2224" i="1" s="1" a="1"/>
  <c r="AM2224" i="1" s="1"/>
  <c r="AI2223" i="1"/>
  <c r="AM2223" i="1" s="1" a="1"/>
  <c r="AM2223" i="1" s="1"/>
  <c r="AI2222" i="1"/>
  <c r="AM2222" i="1" s="1" a="1"/>
  <c r="AM2222" i="1" s="1"/>
  <c r="AI2221" i="1"/>
  <c r="AM2221" i="1" s="1" a="1"/>
  <c r="AM2221" i="1" s="1"/>
  <c r="AI2220" i="1"/>
  <c r="AM2220" i="1" s="1" a="1"/>
  <c r="AM2220" i="1" s="1"/>
  <c r="AI2219" i="1"/>
  <c r="AM2219" i="1" s="1" a="1"/>
  <c r="AM2219" i="1" s="1"/>
  <c r="AI2218" i="1"/>
  <c r="AM2218" i="1" s="1" a="1"/>
  <c r="AM2218" i="1" s="1"/>
  <c r="AI2217" i="1"/>
  <c r="AM2217" i="1" s="1" a="1"/>
  <c r="AM2217" i="1" s="1"/>
  <c r="AI2216" i="1"/>
  <c r="AM2216" i="1" s="1" a="1"/>
  <c r="AM2216" i="1" s="1"/>
  <c r="AI2215" i="1"/>
  <c r="AM2215" i="1" s="1" a="1"/>
  <c r="AM2215" i="1" s="1"/>
  <c r="AI2214" i="1"/>
  <c r="AI2213" i="1"/>
  <c r="AM2213" i="1" s="1" a="1"/>
  <c r="AM2213" i="1" s="1"/>
  <c r="AM2214" i="1" s="1" a="1"/>
  <c r="AM2214" i="1" s="1"/>
  <c r="AI2212" i="1"/>
  <c r="AI2211" i="1"/>
  <c r="AM2211" i="1" s="1" a="1"/>
  <c r="AM2211" i="1" s="1"/>
  <c r="AM2212" i="1" s="1" a="1"/>
  <c r="AM2212" i="1" s="1"/>
  <c r="AI2210" i="1"/>
  <c r="AM2210" i="1" s="1" a="1"/>
  <c r="AM2210" i="1" s="1"/>
  <c r="AI2209" i="1"/>
  <c r="AM2209" i="1" s="1" a="1"/>
  <c r="AM2209" i="1" s="1"/>
  <c r="AI2208" i="1"/>
  <c r="AM2208" i="1" s="1" a="1"/>
  <c r="AM2208" i="1" s="1"/>
  <c r="AI2207" i="1"/>
  <c r="AM2207" i="1" s="1" a="1"/>
  <c r="AM2207" i="1" s="1"/>
  <c r="AI2206" i="1"/>
  <c r="AI2205" i="1"/>
  <c r="AM2205" i="1" s="1" a="1"/>
  <c r="AM2205" i="1" s="1"/>
  <c r="AM2206" i="1" s="1" a="1"/>
  <c r="AM2206" i="1" s="1"/>
  <c r="AI2204" i="1"/>
  <c r="AI2203" i="1"/>
  <c r="AM2203" i="1" s="1" a="1"/>
  <c r="AM2203" i="1" s="1"/>
  <c r="AM2204" i="1" s="1" a="1"/>
  <c r="AM2204" i="1" s="1"/>
  <c r="AI2202" i="1"/>
  <c r="AM2202" i="1" s="1" a="1"/>
  <c r="AM2202" i="1" s="1"/>
  <c r="AI2201" i="1"/>
  <c r="AM2201" i="1" s="1" a="1"/>
  <c r="AM2201" i="1" s="1"/>
  <c r="AI2200" i="1"/>
  <c r="AM2200" i="1" s="1" a="1"/>
  <c r="AM2200" i="1" s="1"/>
  <c r="AI2199" i="1"/>
  <c r="AM2199" i="1" s="1" a="1"/>
  <c r="AM2199" i="1" s="1"/>
  <c r="AI2198" i="1"/>
  <c r="AM2198" i="1" s="1" a="1"/>
  <c r="AM2198" i="1" s="1"/>
  <c r="AI2197" i="1"/>
  <c r="AM2197" i="1" s="1" a="1"/>
  <c r="AM2197" i="1" s="1"/>
  <c r="AI2196" i="1"/>
  <c r="AM2196" i="1" s="1" a="1"/>
  <c r="AM2196" i="1" s="1"/>
  <c r="AI2195" i="1"/>
  <c r="AM2195" i="1" s="1" a="1"/>
  <c r="AM2195" i="1" s="1"/>
  <c r="AI2194" i="1"/>
  <c r="AI2193" i="1"/>
  <c r="AM2193" i="1" s="1" a="1"/>
  <c r="AM2193" i="1" s="1"/>
  <c r="AM2194" i="1" s="1" a="1"/>
  <c r="AM2194" i="1" s="1"/>
  <c r="AI2192" i="1"/>
  <c r="AI2191" i="1"/>
  <c r="AM2191" i="1" s="1" a="1"/>
  <c r="AM2191" i="1" s="1"/>
  <c r="AM2192" i="1" s="1" a="1"/>
  <c r="AM2192" i="1" s="1"/>
  <c r="AI2190" i="1"/>
  <c r="AM2190" i="1" s="1" a="1"/>
  <c r="AM2190" i="1" s="1"/>
  <c r="AI2189" i="1"/>
  <c r="AM2189" i="1" s="1" a="1"/>
  <c r="AM2189" i="1" s="1"/>
  <c r="AI2188" i="1"/>
  <c r="AM2188" i="1" s="1" a="1"/>
  <c r="AM2188" i="1" s="1"/>
  <c r="AI2187" i="1"/>
  <c r="AM2187" i="1" s="1" a="1"/>
  <c r="AM2187" i="1" s="1"/>
  <c r="AI2186" i="1"/>
  <c r="AI2185" i="1"/>
  <c r="AM2185" i="1" s="1" a="1"/>
  <c r="AM2185" i="1" s="1"/>
  <c r="AM2186" i="1" s="1" a="1"/>
  <c r="AM2186" i="1" s="1"/>
  <c r="AI2184" i="1"/>
  <c r="AI2183" i="1"/>
  <c r="AM2183" i="1" s="1" a="1"/>
  <c r="AM2183" i="1" s="1"/>
  <c r="AM2184" i="1" s="1" a="1"/>
  <c r="AM2184" i="1" s="1"/>
  <c r="AI2182" i="1"/>
  <c r="AM2182" i="1" s="1" a="1"/>
  <c r="AM2182" i="1" s="1"/>
  <c r="AI2181" i="1"/>
  <c r="AM2181" i="1" s="1" a="1"/>
  <c r="AM2181" i="1" s="1"/>
  <c r="AI2180" i="1"/>
  <c r="AM2180" i="1" s="1" a="1"/>
  <c r="AM2180" i="1" s="1"/>
  <c r="AI2179" i="1"/>
  <c r="AM2179" i="1" s="1" a="1"/>
  <c r="AM2179" i="1" s="1"/>
  <c r="AI2178" i="1"/>
  <c r="AI2177" i="1"/>
  <c r="AM2177" i="1" s="1" a="1"/>
  <c r="AM2177" i="1" s="1"/>
  <c r="AM2178" i="1" s="1" a="1"/>
  <c r="AM2178" i="1" s="1"/>
  <c r="AI2176" i="1"/>
  <c r="AI2175" i="1"/>
  <c r="AM2175" i="1" s="1" a="1"/>
  <c r="AM2175" i="1" s="1"/>
  <c r="AM2176" i="1" s="1" a="1"/>
  <c r="AM2176" i="1" s="1"/>
  <c r="AI2174" i="1"/>
  <c r="AM2174" i="1" s="1" a="1"/>
  <c r="AM2174" i="1" s="1"/>
  <c r="AI2173" i="1"/>
  <c r="AM2173" i="1" s="1" a="1"/>
  <c r="AM2173" i="1" s="1"/>
  <c r="AI2172" i="1"/>
  <c r="AM2172" i="1" s="1" a="1"/>
  <c r="AM2172" i="1" s="1"/>
  <c r="AI2171" i="1"/>
  <c r="AM2171" i="1" s="1" a="1"/>
  <c r="AM2171" i="1" s="1"/>
  <c r="AI2170" i="1"/>
  <c r="AI2169" i="1"/>
  <c r="AI2168" i="1"/>
  <c r="AI2167" i="1"/>
  <c r="AI2166" i="1"/>
  <c r="AM2166" i="1" s="1" a="1"/>
  <c r="AM2166" i="1" s="1"/>
  <c r="AI2165" i="1"/>
  <c r="AM2165" i="1" s="1" a="1"/>
  <c r="AM2165" i="1" s="1"/>
  <c r="AI2164" i="1"/>
  <c r="AM2164" i="1" s="1" a="1"/>
  <c r="AM2164" i="1" s="1"/>
  <c r="AI2163" i="1"/>
  <c r="AM2163" i="1" s="1" a="1"/>
  <c r="AM2163" i="1" s="1"/>
  <c r="AI2160" i="1"/>
  <c r="AM2160" i="1" s="1" a="1"/>
  <c r="AM2160" i="1" s="1"/>
  <c r="AI2159" i="1"/>
  <c r="AM2159" i="1" s="1" a="1"/>
  <c r="AM2159" i="1" s="1"/>
  <c r="AI2156" i="1"/>
  <c r="AM2156" i="1" s="1" a="1"/>
  <c r="AM2156" i="1" s="1"/>
  <c r="AI2155" i="1"/>
  <c r="AM2155" i="1" s="1" a="1"/>
  <c r="AM2155" i="1" s="1"/>
  <c r="AI2154" i="1"/>
  <c r="AM2154" i="1" s="1" a="1"/>
  <c r="AM2154" i="1" s="1"/>
  <c r="AI2153" i="1"/>
  <c r="AM2153" i="1" s="1" a="1"/>
  <c r="AM2153" i="1" s="1"/>
  <c r="AI2152" i="1"/>
  <c r="AM2152" i="1" s="1" a="1"/>
  <c r="AM2152" i="1" s="1"/>
  <c r="AI2151" i="1"/>
  <c r="AM2151" i="1" s="1" a="1"/>
  <c r="AM2151" i="1" s="1"/>
  <c r="AI2150" i="1"/>
  <c r="AM2150" i="1" s="1" a="1"/>
  <c r="AM2150" i="1" s="1"/>
  <c r="AI2149" i="1"/>
  <c r="AM2149" i="1" s="1" a="1"/>
  <c r="AM2149" i="1" s="1"/>
  <c r="AI2148" i="1"/>
  <c r="AM2148" i="1" s="1" a="1"/>
  <c r="AM2148" i="1" s="1"/>
  <c r="AI2147" i="1"/>
  <c r="AM2147" i="1" s="1" a="1"/>
  <c r="AM2147" i="1" s="1"/>
  <c r="AI2146" i="1"/>
  <c r="AI2145" i="1"/>
  <c r="AI2144" i="1"/>
  <c r="AI2143" i="1"/>
  <c r="AM2143" i="1" s="1" a="1"/>
  <c r="AM2143" i="1" s="1"/>
  <c r="AM2144" i="1" s="1" a="1"/>
  <c r="AM2144" i="1" s="1"/>
  <c r="AM2145" i="1" s="1" a="1"/>
  <c r="AM2145" i="1" s="1"/>
  <c r="AM2146" i="1" s="1" a="1"/>
  <c r="AM2146" i="1" s="1"/>
  <c r="AI2142" i="1"/>
  <c r="AI2141" i="1"/>
  <c r="AI2140" i="1"/>
  <c r="AI2139" i="1"/>
  <c r="AM2139" i="1" s="1" a="1"/>
  <c r="AM2139" i="1" s="1"/>
  <c r="AM2140" i="1" s="1" a="1"/>
  <c r="AM2140" i="1" s="1"/>
  <c r="AM2141" i="1" s="1" a="1"/>
  <c r="AM2141" i="1" s="1"/>
  <c r="AM2142" i="1" s="1" a="1"/>
  <c r="AM2142" i="1" s="1"/>
  <c r="AI2136" i="1"/>
  <c r="AM2136" i="1" s="1" a="1"/>
  <c r="AM2136" i="1" s="1"/>
  <c r="AI2135" i="1"/>
  <c r="AM2135" i="1" s="1" a="1"/>
  <c r="AM2135" i="1" s="1"/>
  <c r="AI2132" i="1"/>
  <c r="AM2132" i="1" s="1" a="1"/>
  <c r="AM2132" i="1" s="1"/>
  <c r="AI2131" i="1"/>
  <c r="AM2131" i="1" s="1" a="1"/>
  <c r="AM2131" i="1" s="1"/>
  <c r="AI2130" i="1"/>
  <c r="AM2130" i="1" s="1" a="1"/>
  <c r="AM2130" i="1" s="1"/>
  <c r="AI2129" i="1"/>
  <c r="AM2129" i="1" s="1" a="1"/>
  <c r="AM2129" i="1" s="1"/>
  <c r="AI2124" i="1"/>
  <c r="AM2124" i="1" s="1" a="1"/>
  <c r="AM2124" i="1" s="1"/>
  <c r="AI2123" i="1"/>
  <c r="AM2123" i="1" s="1" a="1"/>
  <c r="AM2123" i="1" s="1"/>
  <c r="AI2120" i="1"/>
  <c r="AM2120" i="1" s="1" a="1"/>
  <c r="AM2120" i="1" s="1"/>
  <c r="AI2119" i="1"/>
  <c r="AM2119" i="1" s="1" a="1"/>
  <c r="AM2119" i="1" s="1"/>
  <c r="AI2116" i="1"/>
  <c r="AM2116" i="1" s="1" a="1"/>
  <c r="AM2116" i="1" s="1"/>
  <c r="AI2115" i="1"/>
  <c r="AM2115" i="1" s="1" a="1"/>
  <c r="AM2115" i="1" s="1"/>
  <c r="AI2112" i="1"/>
  <c r="AM2112" i="1" s="1" a="1"/>
  <c r="AM2112" i="1" s="1"/>
  <c r="AI2111" i="1"/>
  <c r="AM2111" i="1" s="1" a="1"/>
  <c r="AM2111" i="1" s="1"/>
  <c r="AI2110" i="1"/>
  <c r="AI2109" i="1"/>
  <c r="AI2108" i="1"/>
  <c r="AI2107" i="1"/>
  <c r="AI2106" i="1"/>
  <c r="AI2105" i="1"/>
  <c r="AI2104" i="1"/>
  <c r="AM2104" i="1" s="1" a="1"/>
  <c r="AM2104" i="1" s="1"/>
  <c r="AI2103" i="1"/>
  <c r="AM2103" i="1" s="1" a="1"/>
  <c r="AM2103" i="1" s="1"/>
  <c r="AI2102" i="1"/>
  <c r="AM2102" i="1" s="1" a="1"/>
  <c r="AM2102" i="1" s="1"/>
  <c r="AI2101" i="1"/>
  <c r="AM2101" i="1" s="1" a="1"/>
  <c r="AM2101" i="1" s="1"/>
  <c r="AI2100" i="1"/>
  <c r="AM2100" i="1" s="1" a="1"/>
  <c r="AM2100" i="1" s="1"/>
  <c r="AI2099" i="1"/>
  <c r="AM2099" i="1" s="1" a="1"/>
  <c r="AM2099" i="1" s="1"/>
  <c r="AI2098" i="1"/>
  <c r="AM2098" i="1" s="1" a="1"/>
  <c r="AM2098" i="1" s="1"/>
  <c r="AI2097" i="1"/>
  <c r="AM2097" i="1" s="1" a="1"/>
  <c r="AM2097" i="1" s="1"/>
  <c r="AI2096" i="1"/>
  <c r="AM2096" i="1" s="1" a="1"/>
  <c r="AM2096" i="1" s="1"/>
  <c r="AI2095" i="1"/>
  <c r="AM2095" i="1" s="1" a="1"/>
  <c r="AM2095" i="1" s="1"/>
  <c r="AI2094" i="1"/>
  <c r="AM2094" i="1" s="1" a="1"/>
  <c r="AM2094" i="1" s="1"/>
  <c r="AI2093" i="1"/>
  <c r="AM2093" i="1" s="1" a="1"/>
  <c r="AM2093" i="1" s="1"/>
  <c r="AI2092" i="1"/>
  <c r="AM2092" i="1" s="1" a="1"/>
  <c r="AM2092" i="1" s="1"/>
  <c r="AI2091" i="1"/>
  <c r="AM2091" i="1" s="1" a="1"/>
  <c r="AM2091" i="1" s="1"/>
  <c r="AI2090" i="1"/>
  <c r="AM2090" i="1" s="1" a="1"/>
  <c r="AM2090" i="1" s="1"/>
  <c r="AI2089" i="1"/>
  <c r="AM2089" i="1" s="1" a="1"/>
  <c r="AM2089" i="1" s="1"/>
  <c r="AI2088" i="1"/>
  <c r="AM2088" i="1" s="1" a="1"/>
  <c r="AM2088" i="1" s="1"/>
  <c r="AI2087" i="1"/>
  <c r="AM2087" i="1" s="1" a="1"/>
  <c r="AM2087" i="1" s="1"/>
  <c r="AI2086" i="1"/>
  <c r="AM2086" i="1" s="1" a="1"/>
  <c r="AM2086" i="1" s="1"/>
  <c r="AI2085" i="1"/>
  <c r="AM2085" i="1" s="1" a="1"/>
  <c r="AM2085" i="1" s="1"/>
  <c r="AI2084" i="1"/>
  <c r="AM2084" i="1" s="1" a="1"/>
  <c r="AM2084" i="1" s="1"/>
  <c r="AI2083" i="1"/>
  <c r="AM2083" i="1" s="1" a="1"/>
  <c r="AM2083" i="1" s="1"/>
  <c r="AI2082" i="1"/>
  <c r="AM2082" i="1" s="1" a="1"/>
  <c r="AM2082" i="1" s="1"/>
  <c r="AI2081" i="1"/>
  <c r="AM2081" i="1" s="1" a="1"/>
  <c r="AM2081" i="1" s="1"/>
  <c r="AI2080" i="1"/>
  <c r="AM2080" i="1" s="1" a="1"/>
  <c r="AM2080" i="1" s="1"/>
  <c r="AI2079" i="1"/>
  <c r="AM2079" i="1" s="1" a="1"/>
  <c r="AM2079" i="1" s="1"/>
  <c r="AI2078" i="1"/>
  <c r="AM2078" i="1" s="1" a="1"/>
  <c r="AM2078" i="1" s="1"/>
  <c r="AI2077" i="1"/>
  <c r="AM2077" i="1" s="1" a="1"/>
  <c r="AM2077" i="1" s="1"/>
  <c r="AI2076" i="1"/>
  <c r="AM2076" i="1" s="1" a="1"/>
  <c r="AM2076" i="1" s="1"/>
  <c r="AI2075" i="1"/>
  <c r="AM2075" i="1" s="1" a="1"/>
  <c r="AM2075" i="1" s="1"/>
  <c r="AI2074" i="1"/>
  <c r="AI2073" i="1"/>
  <c r="AI2072" i="1"/>
  <c r="AI2071" i="1"/>
  <c r="AI2070" i="1"/>
  <c r="AI2069" i="1"/>
  <c r="AI2068" i="1"/>
  <c r="AI2067" i="1"/>
  <c r="AM2067" i="1" s="1" a="1"/>
  <c r="AM2067" i="1" s="1"/>
  <c r="AM2068" i="1" s="1" a="1"/>
  <c r="AM2068" i="1" s="1"/>
  <c r="AM2069" i="1" s="1" a="1"/>
  <c r="AM2069" i="1" s="1"/>
  <c r="AM2070" i="1" s="1" a="1"/>
  <c r="AM2070" i="1" s="1"/>
  <c r="AM2071" i="1" s="1" a="1"/>
  <c r="AM2071" i="1" s="1"/>
  <c r="AM2072" i="1" s="1" a="1"/>
  <c r="AM2072" i="1" s="1"/>
  <c r="AM2073" i="1" s="1" a="1"/>
  <c r="AM2073" i="1" s="1"/>
  <c r="AM2074" i="1" s="1" a="1"/>
  <c r="AM2074" i="1" s="1"/>
  <c r="AI2066" i="1"/>
  <c r="AI2065" i="1"/>
  <c r="AI2064" i="1"/>
  <c r="AI2063" i="1"/>
  <c r="AI2062" i="1"/>
  <c r="AI2061" i="1"/>
  <c r="AI2060" i="1"/>
  <c r="AI2059" i="1"/>
  <c r="AM2059" i="1" s="1" a="1"/>
  <c r="AM2059" i="1" s="1"/>
  <c r="AM2060" i="1" s="1" a="1"/>
  <c r="AM2060" i="1" s="1"/>
  <c r="AM2061" i="1" s="1" a="1"/>
  <c r="AM2061" i="1" s="1"/>
  <c r="AM2062" i="1" s="1" a="1"/>
  <c r="AM2062" i="1" s="1"/>
  <c r="AM2063" i="1" s="1" a="1"/>
  <c r="AM2063" i="1" s="1"/>
  <c r="AM2064" i="1" s="1" a="1"/>
  <c r="AM2064" i="1" s="1"/>
  <c r="AM2065" i="1" s="1" a="1"/>
  <c r="AM2065" i="1" s="1"/>
  <c r="AM2066" i="1" s="1" a="1"/>
  <c r="AM2066" i="1" s="1"/>
  <c r="AI2058" i="1"/>
  <c r="AI2057" i="1"/>
  <c r="AI2056" i="1"/>
  <c r="AM2056" i="1" s="1" a="1"/>
  <c r="AM2056" i="1" s="1"/>
  <c r="AI2055" i="1"/>
  <c r="AM2055" i="1" s="1" a="1"/>
  <c r="AM2055" i="1" s="1"/>
  <c r="AI2054" i="1"/>
  <c r="AM2054" i="1" s="1" a="1"/>
  <c r="AM2054" i="1" s="1"/>
  <c r="AI2053" i="1"/>
  <c r="AM2053" i="1" s="1" a="1"/>
  <c r="AM2053" i="1" s="1"/>
  <c r="AI2052" i="1"/>
  <c r="AM2052" i="1" s="1" a="1"/>
  <c r="AM2052" i="1" s="1"/>
  <c r="AI2051" i="1"/>
  <c r="AM2051" i="1" s="1" a="1"/>
  <c r="AM2051" i="1" s="1"/>
  <c r="AI2050" i="1"/>
  <c r="AM2050" i="1" s="1" a="1"/>
  <c r="AM2050" i="1" s="1"/>
  <c r="AI2049" i="1"/>
  <c r="AM2049" i="1" s="1" a="1"/>
  <c r="AM2049" i="1" s="1"/>
  <c r="AI2048" i="1"/>
  <c r="AM2048" i="1" s="1" a="1"/>
  <c r="AM2048" i="1" s="1"/>
  <c r="AI2047" i="1"/>
  <c r="AM2047" i="1" s="1" a="1"/>
  <c r="AM2047" i="1" s="1"/>
  <c r="AI2046" i="1"/>
  <c r="AM2046" i="1" s="1" a="1"/>
  <c r="AM2046" i="1" s="1"/>
  <c r="AI2045" i="1"/>
  <c r="AM2045" i="1" s="1" a="1"/>
  <c r="AM2045" i="1" s="1"/>
  <c r="AI2044" i="1"/>
  <c r="AM2044" i="1" s="1" a="1"/>
  <c r="AM2044" i="1" s="1"/>
  <c r="AI2043" i="1"/>
  <c r="AM2043" i="1" s="1" a="1"/>
  <c r="AM2043" i="1" s="1"/>
  <c r="AI2042" i="1"/>
  <c r="AM2042" i="1" s="1" a="1"/>
  <c r="AM2042" i="1" s="1"/>
  <c r="AI2041" i="1"/>
  <c r="AM2041" i="1" s="1" a="1"/>
  <c r="AM2041" i="1" s="1"/>
  <c r="AI2040" i="1"/>
  <c r="AM2040" i="1" s="1" a="1"/>
  <c r="AM2040" i="1" s="1"/>
  <c r="AI2039" i="1"/>
  <c r="AM2039" i="1" s="1" a="1"/>
  <c r="AM2039" i="1" s="1"/>
  <c r="AI2038" i="1"/>
  <c r="AM2038" i="1" s="1" a="1"/>
  <c r="AM2038" i="1" s="1"/>
  <c r="AI2037" i="1"/>
  <c r="AM2037" i="1" s="1" a="1"/>
  <c r="AM2037" i="1" s="1"/>
  <c r="AI2036" i="1"/>
  <c r="AM2036" i="1" s="1" a="1"/>
  <c r="AM2036" i="1" s="1"/>
  <c r="AI2035" i="1"/>
  <c r="AM2035" i="1" s="1" a="1"/>
  <c r="AM2035" i="1" s="1"/>
  <c r="AI2034" i="1"/>
  <c r="AM2034" i="1" s="1" a="1"/>
  <c r="AM2034" i="1" s="1"/>
  <c r="AI2033" i="1"/>
  <c r="AM2033" i="1" s="1" a="1"/>
  <c r="AM2033" i="1" s="1"/>
  <c r="AI2032" i="1"/>
  <c r="AM2032" i="1" s="1" a="1"/>
  <c r="AM2032" i="1" s="1"/>
  <c r="AI2031" i="1"/>
  <c r="AM2031" i="1" s="1" a="1"/>
  <c r="AM2031" i="1" s="1"/>
  <c r="AI2030" i="1"/>
  <c r="AM2030" i="1" s="1" a="1"/>
  <c r="AM2030" i="1" s="1"/>
  <c r="AI2029" i="1"/>
  <c r="AM2029" i="1" s="1" a="1"/>
  <c r="AM2029" i="1" s="1"/>
  <c r="AI2028" i="1"/>
  <c r="AM2028" i="1" s="1" a="1"/>
  <c r="AM2028" i="1" s="1"/>
  <c r="AI2027" i="1"/>
  <c r="AM2027" i="1" s="1" a="1"/>
  <c r="AM2027" i="1" s="1"/>
  <c r="AI2026" i="1"/>
  <c r="AM2026" i="1" s="1" a="1"/>
  <c r="AM2026" i="1" s="1"/>
  <c r="AI2025" i="1"/>
  <c r="AM2025" i="1" s="1" a="1"/>
  <c r="AM2025" i="1" s="1"/>
  <c r="AI2024" i="1"/>
  <c r="AM2024" i="1" s="1" a="1"/>
  <c r="AM2024" i="1" s="1"/>
  <c r="AI2023" i="1"/>
  <c r="AM2023" i="1" s="1" a="1"/>
  <c r="AM2023" i="1" s="1"/>
  <c r="AI2022" i="1"/>
  <c r="AM2022" i="1" s="1" a="1"/>
  <c r="AM2022" i="1" s="1"/>
  <c r="AI2021" i="1"/>
  <c r="AM2021" i="1" s="1" a="1"/>
  <c r="AM2021" i="1" s="1"/>
  <c r="AI2020" i="1"/>
  <c r="AM2020" i="1" s="1" a="1"/>
  <c r="AM2020" i="1" s="1"/>
  <c r="AI2019" i="1"/>
  <c r="AM2019" i="1" s="1" a="1"/>
  <c r="AM2019" i="1" s="1"/>
  <c r="AI2018" i="1"/>
  <c r="AM2018" i="1" s="1" a="1"/>
  <c r="AM2018" i="1" s="1"/>
  <c r="AI2017" i="1"/>
  <c r="AM2017" i="1" s="1" a="1"/>
  <c r="AM2017" i="1" s="1"/>
  <c r="AI2016" i="1"/>
  <c r="AM2016" i="1" s="1" a="1"/>
  <c r="AM2016" i="1" s="1"/>
  <c r="AI2015" i="1"/>
  <c r="AM2015" i="1" s="1" a="1"/>
  <c r="AM2015" i="1" s="1"/>
  <c r="AI2014" i="1"/>
  <c r="AM2014" i="1" s="1" a="1"/>
  <c r="AM2014" i="1" s="1"/>
  <c r="AI2013" i="1"/>
  <c r="AM2013" i="1" s="1" a="1"/>
  <c r="AM2013" i="1" s="1"/>
  <c r="AI2012" i="1"/>
  <c r="AM2012" i="1" s="1" a="1"/>
  <c r="AM2012" i="1" s="1"/>
  <c r="AI2011" i="1"/>
  <c r="AM2011" i="1" s="1" a="1"/>
  <c r="AM2011" i="1" s="1"/>
  <c r="AI2010" i="1"/>
  <c r="AM2010" i="1" s="1" a="1"/>
  <c r="AM2010" i="1" s="1"/>
  <c r="AI2009" i="1"/>
  <c r="AM2009" i="1" s="1" a="1"/>
  <c r="AM2009" i="1" s="1"/>
  <c r="AI2008" i="1"/>
  <c r="AM2008" i="1" s="1" a="1"/>
  <c r="AM2008" i="1" s="1"/>
  <c r="AI2007" i="1"/>
  <c r="AM2007" i="1" s="1" a="1"/>
  <c r="AM2007" i="1" s="1"/>
  <c r="AI2006" i="1"/>
  <c r="AM2006" i="1" s="1" a="1"/>
  <c r="AM2006" i="1" s="1"/>
  <c r="AI2005" i="1"/>
  <c r="AM2005" i="1" s="1" a="1"/>
  <c r="AM2005" i="1" s="1"/>
  <c r="AI2004" i="1"/>
  <c r="AI2003" i="1"/>
  <c r="AM2003" i="1" s="1" a="1"/>
  <c r="AM2003" i="1" s="1"/>
  <c r="AM2004" i="1" s="1" a="1"/>
  <c r="AM2004" i="1" s="1"/>
  <c r="AI2002" i="1"/>
  <c r="AI2001" i="1"/>
  <c r="AM2001" i="1" s="1" a="1"/>
  <c r="AM2001" i="1" s="1"/>
  <c r="AM2002" i="1" s="1" a="1"/>
  <c r="AM2002" i="1" s="1"/>
  <c r="AI2000" i="1"/>
  <c r="AM2000" i="1" s="1" a="1"/>
  <c r="AM2000" i="1" s="1"/>
  <c r="AI1999" i="1"/>
  <c r="AM1999" i="1" s="1" a="1"/>
  <c r="AM1999" i="1" s="1"/>
  <c r="AI1998" i="1"/>
  <c r="AM1998" i="1" s="1" a="1"/>
  <c r="AM1998" i="1" s="1"/>
  <c r="AI1997" i="1"/>
  <c r="AM1997" i="1" s="1" a="1"/>
  <c r="AM1997" i="1" s="1"/>
  <c r="AI1996" i="1"/>
  <c r="AM1996" i="1" s="1" a="1"/>
  <c r="AM1996" i="1" s="1"/>
  <c r="AI1995" i="1"/>
  <c r="AM1995" i="1" s="1" a="1"/>
  <c r="AM1995" i="1" s="1"/>
  <c r="AI1994" i="1"/>
  <c r="AM1994" i="1" s="1" a="1"/>
  <c r="AM1994" i="1" s="1"/>
  <c r="AI1993" i="1"/>
  <c r="AM1993" i="1" s="1" a="1"/>
  <c r="AM1993" i="1" s="1"/>
  <c r="AI1992" i="1"/>
  <c r="AM1992" i="1" s="1" a="1"/>
  <c r="AM1992" i="1" s="1"/>
  <c r="AI1991" i="1"/>
  <c r="AM1991" i="1" s="1" a="1"/>
  <c r="AM1991" i="1" s="1"/>
  <c r="AI1990" i="1"/>
  <c r="AM1990" i="1" s="1" a="1"/>
  <c r="AM1990" i="1" s="1"/>
  <c r="AI1989" i="1"/>
  <c r="AM1989" i="1" s="1" a="1"/>
  <c r="AM1989" i="1" s="1"/>
  <c r="AI1988" i="1"/>
  <c r="AI1987" i="1"/>
  <c r="AI1986" i="1"/>
  <c r="AI1985" i="1"/>
  <c r="AM1985" i="1" s="1" a="1"/>
  <c r="AM1985" i="1" s="1"/>
  <c r="AM1986" i="1" s="1" a="1"/>
  <c r="AM1986" i="1" s="1"/>
  <c r="AM1987" i="1" s="1" a="1"/>
  <c r="AM1987" i="1" s="1"/>
  <c r="AM1988" i="1" s="1" a="1"/>
  <c r="AM1988" i="1" s="1"/>
  <c r="AI1984" i="1"/>
  <c r="AI1983" i="1"/>
  <c r="AI1982" i="1"/>
  <c r="AI1981" i="1"/>
  <c r="AM1981" i="1" s="1" a="1"/>
  <c r="AM1981" i="1" s="1"/>
  <c r="AM1982" i="1" s="1" a="1"/>
  <c r="AM1982" i="1" s="1"/>
  <c r="AM1983" i="1" s="1" a="1"/>
  <c r="AM1983" i="1" s="1"/>
  <c r="AM1984" i="1" s="1" a="1"/>
  <c r="AM1984" i="1" s="1"/>
  <c r="AI1980" i="1"/>
  <c r="AM1980" i="1" s="1" a="1"/>
  <c r="AM1980" i="1" s="1"/>
  <c r="AI1979" i="1"/>
  <c r="AM1979" i="1" s="1" a="1"/>
  <c r="AM1979" i="1" s="1"/>
  <c r="AI1978" i="1"/>
  <c r="AM1978" i="1" s="1" a="1"/>
  <c r="AM1978" i="1" s="1"/>
  <c r="AI1977" i="1"/>
  <c r="AM1977" i="1" s="1" a="1"/>
  <c r="AM1977" i="1" s="1"/>
  <c r="AI1976" i="1"/>
  <c r="AM1976" i="1" s="1" a="1"/>
  <c r="AM1976" i="1" s="1"/>
  <c r="AI1975" i="1"/>
  <c r="AM1975" i="1" s="1" a="1"/>
  <c r="AM1975" i="1" s="1"/>
  <c r="AI1974" i="1"/>
  <c r="AM1974" i="1" s="1" a="1"/>
  <c r="AM1974" i="1" s="1"/>
  <c r="AI1973" i="1"/>
  <c r="AM1973" i="1" s="1" a="1"/>
  <c r="AM1973" i="1" s="1"/>
  <c r="AI1972" i="1"/>
  <c r="AM1972" i="1" s="1" a="1"/>
  <c r="AM1972" i="1" s="1"/>
  <c r="AI1971" i="1"/>
  <c r="AM1971" i="1" s="1" a="1"/>
  <c r="AM1971" i="1" s="1"/>
  <c r="AI1970" i="1"/>
  <c r="AM1970" i="1" s="1" a="1"/>
  <c r="AM1970" i="1" s="1"/>
  <c r="AI1969" i="1"/>
  <c r="AM1969" i="1" s="1" a="1"/>
  <c r="AM1969" i="1" s="1"/>
  <c r="AI1968" i="1"/>
  <c r="AM1968" i="1" s="1" a="1"/>
  <c r="AM1968" i="1" s="1"/>
  <c r="AI1967" i="1"/>
  <c r="AM1967" i="1" s="1" a="1"/>
  <c r="AM1967" i="1" s="1"/>
  <c r="AI1966" i="1"/>
  <c r="AM1966" i="1" s="1" a="1"/>
  <c r="AM1966" i="1" s="1"/>
  <c r="AI1965" i="1"/>
  <c r="AM1965" i="1" s="1" a="1"/>
  <c r="AM1965" i="1" s="1"/>
  <c r="AI1964" i="1"/>
  <c r="AM1964" i="1" s="1" a="1"/>
  <c r="AM1964" i="1" s="1"/>
  <c r="AI1963" i="1"/>
  <c r="AM1963" i="1" s="1" a="1"/>
  <c r="AM1963" i="1" s="1"/>
  <c r="AI1962" i="1"/>
  <c r="AM1962" i="1" s="1" a="1"/>
  <c r="AM1962" i="1" s="1"/>
  <c r="AI1961" i="1"/>
  <c r="AM1961" i="1" s="1" a="1"/>
  <c r="AM1961" i="1" s="1"/>
  <c r="AI1960" i="1"/>
  <c r="AM1960" i="1" s="1" a="1"/>
  <c r="AM1960" i="1" s="1"/>
  <c r="AI1959" i="1"/>
  <c r="AM1959" i="1" s="1" a="1"/>
  <c r="AM1959" i="1" s="1"/>
  <c r="AI1958" i="1"/>
  <c r="AM1958" i="1" s="1" a="1"/>
  <c r="AM1958" i="1" s="1"/>
  <c r="AI1957" i="1"/>
  <c r="AM1957" i="1" s="1" a="1"/>
  <c r="AM1957" i="1" s="1"/>
  <c r="AI1956" i="1"/>
  <c r="AM1956" i="1" s="1" a="1"/>
  <c r="AM1956" i="1" s="1"/>
  <c r="AI1955" i="1"/>
  <c r="AM1955" i="1" s="1" a="1"/>
  <c r="AM1955" i="1" s="1"/>
  <c r="AI1954" i="1"/>
  <c r="AM1954" i="1" s="1" a="1"/>
  <c r="AM1954" i="1" s="1"/>
  <c r="AI1953" i="1"/>
  <c r="AM1953" i="1" s="1" a="1"/>
  <c r="AM1953" i="1" s="1"/>
  <c r="AI1952" i="1"/>
  <c r="AM1952" i="1" s="1" a="1"/>
  <c r="AM1952" i="1" s="1"/>
  <c r="AI1951" i="1"/>
  <c r="AM1951" i="1" s="1" a="1"/>
  <c r="AM1951" i="1" s="1"/>
  <c r="AI1950" i="1"/>
  <c r="AM1950" i="1" s="1" a="1"/>
  <c r="AM1950" i="1" s="1"/>
  <c r="AI1949" i="1"/>
  <c r="AM1949" i="1" s="1" a="1"/>
  <c r="AM1949" i="1" s="1"/>
  <c r="AI1948" i="1"/>
  <c r="AM1948" i="1" s="1" a="1"/>
  <c r="AM1948" i="1" s="1"/>
  <c r="AI1947" i="1"/>
  <c r="AM1947" i="1" s="1" a="1"/>
  <c r="AM1947" i="1" s="1"/>
  <c r="AI1946" i="1"/>
  <c r="AM1946" i="1" s="1" a="1"/>
  <c r="AM1946" i="1" s="1"/>
  <c r="AI1945" i="1"/>
  <c r="AM1945" i="1" s="1" a="1"/>
  <c r="AM1945" i="1" s="1"/>
  <c r="AI1944" i="1"/>
  <c r="AM1944" i="1" s="1" a="1"/>
  <c r="AM1944" i="1" s="1"/>
  <c r="AI1943" i="1"/>
  <c r="AM1943" i="1" s="1" a="1"/>
  <c r="AM1943" i="1" s="1"/>
  <c r="AI1942" i="1"/>
  <c r="AM1942" i="1" s="1" a="1"/>
  <c r="AM1942" i="1" s="1"/>
  <c r="AI1941" i="1"/>
  <c r="AM1941" i="1" s="1" a="1"/>
  <c r="AM1941" i="1" s="1"/>
  <c r="AI1940" i="1"/>
  <c r="AM1940" i="1" s="1" a="1"/>
  <c r="AM1940" i="1" s="1"/>
  <c r="AI1939" i="1"/>
  <c r="AM1939" i="1" s="1" a="1"/>
  <c r="AM1939" i="1" s="1"/>
  <c r="AI1938" i="1"/>
  <c r="AI1937" i="1"/>
  <c r="AM1937" i="1" s="1" a="1"/>
  <c r="AM1937" i="1" s="1"/>
  <c r="AM1938" i="1" s="1" a="1"/>
  <c r="AM1938" i="1" s="1"/>
  <c r="AI1936" i="1"/>
  <c r="AI1935" i="1"/>
  <c r="AM1935" i="1" s="1" a="1"/>
  <c r="AM1935" i="1" s="1"/>
  <c r="AM1936" i="1" s="1" a="1"/>
  <c r="AM1936" i="1" s="1"/>
  <c r="AI1934" i="1"/>
  <c r="AI1933" i="1"/>
  <c r="AM1933" i="1" s="1" a="1"/>
  <c r="AM1933" i="1" s="1"/>
  <c r="AM1934" i="1" s="1" a="1"/>
  <c r="AM1934" i="1" s="1"/>
  <c r="AI1932" i="1"/>
  <c r="AI1931" i="1"/>
  <c r="AM1931" i="1" s="1" a="1"/>
  <c r="AM1931" i="1" s="1"/>
  <c r="AM1932" i="1" s="1" a="1"/>
  <c r="AM1932" i="1" s="1"/>
  <c r="AI1930" i="1"/>
  <c r="AI1929" i="1"/>
  <c r="AI1928" i="1"/>
  <c r="AM1928" i="1" s="1" a="1"/>
  <c r="AM1928" i="1" s="1"/>
  <c r="AI1927" i="1"/>
  <c r="AI1926" i="1"/>
  <c r="AI1925" i="1"/>
  <c r="AM1925" i="1" s="1" a="1"/>
  <c r="AM1925" i="1" s="1"/>
  <c r="AI1924" i="1"/>
  <c r="AM1924" i="1" s="1" a="1"/>
  <c r="AM1924" i="1" s="1"/>
  <c r="AI1923" i="1"/>
  <c r="AM1923" i="1" s="1" a="1"/>
  <c r="AM1923" i="1" s="1"/>
  <c r="AI1922" i="1"/>
  <c r="AM1922" i="1" s="1" a="1"/>
  <c r="AM1922" i="1" s="1"/>
  <c r="AI1921" i="1"/>
  <c r="AM1921" i="1" s="1" a="1"/>
  <c r="AM1921" i="1" s="1"/>
  <c r="AI1920" i="1"/>
  <c r="AM1920" i="1" s="1" a="1"/>
  <c r="AM1920" i="1" s="1"/>
  <c r="AI1919" i="1"/>
  <c r="AM1919" i="1" s="1" a="1"/>
  <c r="AM1919" i="1" s="1"/>
  <c r="AI1918" i="1"/>
  <c r="AM1918" i="1" s="1" a="1"/>
  <c r="AM1918" i="1" s="1"/>
  <c r="AI1917" i="1"/>
  <c r="AM1917" i="1" s="1" a="1"/>
  <c r="AM1917" i="1" s="1"/>
  <c r="AI1916" i="1"/>
  <c r="AM1916" i="1" s="1" a="1"/>
  <c r="AM1916" i="1" s="1"/>
  <c r="AI1915" i="1"/>
  <c r="AM1915" i="1" s="1" a="1"/>
  <c r="AM1915" i="1" s="1"/>
  <c r="AI1914" i="1"/>
  <c r="AM1914" i="1" s="1" a="1"/>
  <c r="AM1914" i="1" s="1"/>
  <c r="AI1913" i="1"/>
  <c r="AM1913" i="1" s="1" a="1"/>
  <c r="AM1913" i="1" s="1"/>
  <c r="AI1912" i="1"/>
  <c r="AM1912" i="1" s="1" a="1"/>
  <c r="AM1912" i="1" s="1"/>
  <c r="AI1911" i="1"/>
  <c r="AM1911" i="1" s="1" a="1"/>
  <c r="AM1911" i="1" s="1"/>
  <c r="AI1910" i="1"/>
  <c r="AI1909" i="1"/>
  <c r="AI1908" i="1"/>
  <c r="AI1907" i="1"/>
  <c r="AM1907" i="1" s="1" a="1"/>
  <c r="AM1907" i="1" s="1"/>
  <c r="AM1908" i="1" s="1" a="1"/>
  <c r="AM1908" i="1" s="1"/>
  <c r="AM1909" i="1" s="1" a="1"/>
  <c r="AM1909" i="1" s="1"/>
  <c r="AM1910" i="1" s="1" a="1"/>
  <c r="AM1910" i="1" s="1"/>
  <c r="AI1906" i="1"/>
  <c r="AI1905" i="1"/>
  <c r="AI1904" i="1"/>
  <c r="AI1903" i="1"/>
  <c r="AM1903" i="1" s="1" a="1"/>
  <c r="AM1903" i="1" s="1"/>
  <c r="AM1904" i="1" s="1" a="1"/>
  <c r="AM1904" i="1" s="1"/>
  <c r="AM1905" i="1" s="1" a="1"/>
  <c r="AM1905" i="1" s="1"/>
  <c r="AM1906" i="1" s="1" a="1"/>
  <c r="AM1906" i="1" s="1"/>
  <c r="AI1902" i="1"/>
  <c r="AI1901" i="1"/>
  <c r="AI1900" i="1"/>
  <c r="AI1899" i="1"/>
  <c r="AM1899" i="1" s="1" a="1"/>
  <c r="AM1899" i="1" s="1"/>
  <c r="AM1900" i="1" s="1" a="1"/>
  <c r="AM1900" i="1" s="1"/>
  <c r="AM1901" i="1" s="1" a="1"/>
  <c r="AM1901" i="1" s="1"/>
  <c r="AM1902" i="1" s="1" a="1"/>
  <c r="AM1902" i="1" s="1"/>
  <c r="AI1898" i="1"/>
  <c r="AI1897" i="1"/>
  <c r="AI1896" i="1"/>
  <c r="AI1895" i="1"/>
  <c r="AM1895" i="1" s="1" a="1"/>
  <c r="AM1895" i="1" s="1"/>
  <c r="AM1896" i="1" s="1" a="1"/>
  <c r="AM1896" i="1" s="1"/>
  <c r="AM1897" i="1" s="1" a="1"/>
  <c r="AM1897" i="1" s="1"/>
  <c r="AM1898" i="1" s="1" a="1"/>
  <c r="AM1898" i="1" s="1"/>
  <c r="AI1894" i="1"/>
  <c r="AM1894" i="1" s="1" a="1"/>
  <c r="AM1894" i="1" s="1"/>
  <c r="AI1893" i="1"/>
  <c r="AM1893" i="1" s="1" a="1"/>
  <c r="AM1893" i="1" s="1"/>
  <c r="AI1892" i="1"/>
  <c r="AM1892" i="1" s="1" a="1"/>
  <c r="AM1892" i="1" s="1"/>
  <c r="AI1891" i="1"/>
  <c r="AM1891" i="1" s="1" a="1"/>
  <c r="AM1891" i="1" s="1"/>
  <c r="AI1890" i="1"/>
  <c r="AM1890" i="1" s="1" a="1"/>
  <c r="AM1890" i="1" s="1"/>
  <c r="AI1889" i="1"/>
  <c r="AM1889" i="1" s="1" a="1"/>
  <c r="AM1889" i="1" s="1"/>
  <c r="AI1888" i="1"/>
  <c r="AM1888" i="1" s="1" a="1"/>
  <c r="AM1888" i="1" s="1"/>
  <c r="AI1887" i="1"/>
  <c r="AM1887" i="1" s="1" a="1"/>
  <c r="AM1887" i="1" s="1"/>
  <c r="AI1886" i="1"/>
  <c r="AM1886" i="1" s="1" a="1"/>
  <c r="AM1886" i="1" s="1"/>
  <c r="AI1885" i="1"/>
  <c r="AM1885" i="1" s="1" a="1"/>
  <c r="AM1885" i="1" s="1"/>
  <c r="AI1884" i="1"/>
  <c r="AM1884" i="1" s="1" a="1"/>
  <c r="AM1884" i="1" s="1"/>
  <c r="AI1883" i="1"/>
  <c r="AM1883" i="1" s="1" a="1"/>
  <c r="AM1883" i="1" s="1"/>
  <c r="AI1882" i="1"/>
  <c r="AM1882" i="1" s="1" a="1"/>
  <c r="AM1882" i="1" s="1"/>
  <c r="AI1881" i="1"/>
  <c r="AM1881" i="1" s="1" a="1"/>
  <c r="AM1881" i="1" s="1"/>
  <c r="AI1880" i="1"/>
  <c r="AM1880" i="1" s="1" a="1"/>
  <c r="AM1880" i="1" s="1"/>
  <c r="AI1879" i="1"/>
  <c r="AM1879" i="1" s="1" a="1"/>
  <c r="AM1879" i="1" s="1"/>
  <c r="AI1878" i="1"/>
  <c r="AM1878" i="1" s="1" a="1"/>
  <c r="AM1878" i="1" s="1"/>
  <c r="AI1877" i="1"/>
  <c r="AM1877" i="1" s="1" a="1"/>
  <c r="AM1877" i="1" s="1"/>
  <c r="AI1876" i="1"/>
  <c r="AM1876" i="1" s="1" a="1"/>
  <c r="AM1876" i="1" s="1"/>
  <c r="AI1875" i="1"/>
  <c r="AM1875" i="1" s="1" a="1"/>
  <c r="AM1875" i="1" s="1"/>
  <c r="AI1874" i="1"/>
  <c r="AM1874" i="1" s="1" a="1"/>
  <c r="AM1874" i="1" s="1"/>
  <c r="AI1873" i="1"/>
  <c r="AM1873" i="1" s="1" a="1"/>
  <c r="AM1873" i="1" s="1"/>
  <c r="AI1872" i="1"/>
  <c r="AM1872" i="1" s="1" a="1"/>
  <c r="AM1872" i="1" s="1"/>
  <c r="AI1871" i="1"/>
  <c r="AM1871" i="1" s="1" a="1"/>
  <c r="AM1871" i="1" s="1"/>
  <c r="AI1870" i="1"/>
  <c r="AM1870" i="1" s="1" a="1"/>
  <c r="AM1870" i="1" s="1"/>
  <c r="AI1869" i="1"/>
  <c r="AM1869" i="1" s="1" a="1"/>
  <c r="AM1869" i="1" s="1"/>
  <c r="AI1868" i="1"/>
  <c r="AM1868" i="1" s="1" a="1"/>
  <c r="AM1868" i="1" s="1"/>
  <c r="AI1867" i="1"/>
  <c r="AM1867" i="1" s="1" a="1"/>
  <c r="AM1867" i="1" s="1"/>
  <c r="AI1866" i="1"/>
  <c r="AM1866" i="1" s="1" a="1"/>
  <c r="AM1866" i="1" s="1"/>
  <c r="AI1865" i="1"/>
  <c r="AM1865" i="1" s="1" a="1"/>
  <c r="AM1865" i="1" s="1"/>
  <c r="AI1864" i="1"/>
  <c r="AM1864" i="1" s="1" a="1"/>
  <c r="AM1864" i="1" s="1"/>
  <c r="AI1863" i="1"/>
  <c r="AM1863" i="1" s="1" a="1"/>
  <c r="AM1863" i="1" s="1"/>
  <c r="AI1862" i="1"/>
  <c r="AM1862" i="1" s="1" a="1"/>
  <c r="AM1862" i="1" s="1"/>
  <c r="AI1861" i="1"/>
  <c r="AM1861" i="1" s="1" a="1"/>
  <c r="AM1861" i="1" s="1"/>
  <c r="AI1860" i="1"/>
  <c r="AM1860" i="1" s="1" a="1"/>
  <c r="AM1860" i="1" s="1"/>
  <c r="AI1859" i="1"/>
  <c r="AM1859" i="1" s="1" a="1"/>
  <c r="AM1859" i="1" s="1"/>
  <c r="AI1858" i="1"/>
  <c r="AM1858" i="1" s="1" a="1"/>
  <c r="AM1858" i="1" s="1"/>
  <c r="AI1857" i="1"/>
  <c r="AM1857" i="1" s="1" a="1"/>
  <c r="AM1857" i="1" s="1"/>
  <c r="AI1856" i="1"/>
  <c r="AM1856" i="1" s="1" a="1"/>
  <c r="AM1856" i="1" s="1"/>
  <c r="AI1855" i="1"/>
  <c r="AM1855" i="1" s="1" a="1"/>
  <c r="AM1855" i="1" s="1"/>
  <c r="AI1854" i="1"/>
  <c r="AM1854" i="1" s="1" a="1"/>
  <c r="AM1854" i="1" s="1"/>
  <c r="AI1853" i="1"/>
  <c r="AM1853" i="1" s="1" a="1"/>
  <c r="AM1853" i="1" s="1"/>
  <c r="AI1852" i="1"/>
  <c r="AM1852" i="1" s="1" a="1"/>
  <c r="AM1852" i="1" s="1"/>
  <c r="AI1851" i="1"/>
  <c r="AM1851" i="1" s="1" a="1"/>
  <c r="AM1851" i="1" s="1"/>
  <c r="AI1850" i="1"/>
  <c r="AM1850" i="1" s="1" a="1"/>
  <c r="AM1850" i="1" s="1"/>
  <c r="AI1849" i="1"/>
  <c r="AM1849" i="1" s="1" a="1"/>
  <c r="AM1849" i="1" s="1"/>
  <c r="AI1848" i="1"/>
  <c r="AM1848" i="1" s="1" a="1"/>
  <c r="AM1848" i="1" s="1"/>
  <c r="AI1847" i="1"/>
  <c r="AM1847" i="1" s="1" a="1"/>
  <c r="AM1847" i="1" s="1"/>
  <c r="AI1846" i="1"/>
  <c r="AM1846" i="1" s="1" a="1"/>
  <c r="AM1846" i="1" s="1"/>
  <c r="AI1845" i="1"/>
  <c r="AM1845" i="1" s="1" a="1"/>
  <c r="AM1845" i="1" s="1"/>
  <c r="AI1844" i="1"/>
  <c r="AM1844" i="1" s="1" a="1"/>
  <c r="AM1844" i="1" s="1"/>
  <c r="AI1843" i="1"/>
  <c r="AM1843" i="1" s="1" a="1"/>
  <c r="AM1843" i="1" s="1"/>
  <c r="AI1842" i="1"/>
  <c r="AI1841" i="1"/>
  <c r="AM1841" i="1" s="1" a="1"/>
  <c r="AM1841" i="1" s="1"/>
  <c r="AM1842" i="1" s="1" a="1"/>
  <c r="AM1842" i="1" s="1"/>
  <c r="AI1840" i="1"/>
  <c r="AI1839" i="1"/>
  <c r="AM1839" i="1" s="1" a="1"/>
  <c r="AM1839" i="1" s="1"/>
  <c r="AM1840" i="1" s="1" a="1"/>
  <c r="AM1840" i="1" s="1"/>
  <c r="AI1838" i="1"/>
  <c r="AM1838" i="1" s="1" a="1"/>
  <c r="AM1838" i="1" s="1"/>
  <c r="AI1837" i="1"/>
  <c r="AM1837" i="1" s="1" a="1"/>
  <c r="AM1837" i="1" s="1"/>
  <c r="AI1836" i="1"/>
  <c r="AM1836" i="1" s="1" a="1"/>
  <c r="AM1836" i="1" s="1"/>
  <c r="AI1835" i="1"/>
  <c r="AM1835" i="1" s="1" a="1"/>
  <c r="AM1835" i="1" s="1"/>
  <c r="AI1834" i="1"/>
  <c r="AM1834" i="1" s="1" a="1"/>
  <c r="AM1834" i="1" s="1"/>
  <c r="AI1833" i="1"/>
  <c r="AM1833" i="1" s="1" a="1"/>
  <c r="AM1833" i="1" s="1"/>
  <c r="AI1832" i="1"/>
  <c r="AM1832" i="1" s="1" a="1"/>
  <c r="AM1832" i="1" s="1"/>
  <c r="AI1831" i="1"/>
  <c r="AM1831" i="1" s="1" a="1"/>
  <c r="AM1831" i="1" s="1"/>
  <c r="AI1830" i="1"/>
  <c r="AM1830" i="1" s="1" a="1"/>
  <c r="AM1830" i="1" s="1"/>
  <c r="AI1829" i="1"/>
  <c r="AM1829" i="1" s="1" a="1"/>
  <c r="AM1829" i="1" s="1"/>
  <c r="AI1828" i="1"/>
  <c r="AI1826" i="1"/>
  <c r="AI1827" i="1"/>
  <c r="AI1825" i="1"/>
  <c r="AI1824" i="1"/>
  <c r="AI1823" i="1"/>
  <c r="AI1822" i="1"/>
  <c r="AI1821" i="1"/>
  <c r="AI1820" i="1"/>
  <c r="AI1819" i="1"/>
  <c r="AM1819" i="1" s="1" a="1"/>
  <c r="AM1819" i="1" s="1"/>
  <c r="AM1820" i="1" s="1" a="1"/>
  <c r="AM1820" i="1" s="1"/>
  <c r="AM1821" i="1" s="1" a="1"/>
  <c r="AM1821" i="1" s="1"/>
  <c r="AM1822" i="1" s="1" a="1"/>
  <c r="AM1822" i="1" s="1"/>
  <c r="AM1823" i="1" s="1" a="1"/>
  <c r="AM1823" i="1" s="1"/>
  <c r="AM1824" i="1" s="1" a="1"/>
  <c r="AM1824" i="1" s="1"/>
  <c r="AM1825" i="1" s="1" a="1"/>
  <c r="AM1825" i="1" s="1"/>
  <c r="AM1826" i="1" s="1" a="1"/>
  <c r="AM1826" i="1" s="1"/>
  <c r="AM1827" i="1" s="1" a="1"/>
  <c r="AM1827" i="1" s="1"/>
  <c r="AM1828" i="1" s="1" a="1"/>
  <c r="AM1828" i="1" s="1"/>
  <c r="AI1818" i="1"/>
  <c r="AI1817" i="1"/>
  <c r="AI1816" i="1"/>
  <c r="AI1815" i="1"/>
  <c r="AI1814" i="1"/>
  <c r="AI1813" i="1"/>
  <c r="AI1812" i="1"/>
  <c r="AI1811" i="1"/>
  <c r="AI1810" i="1"/>
  <c r="AI1809" i="1"/>
  <c r="AM1809" i="1" s="1" a="1"/>
  <c r="AM1809" i="1" s="1"/>
  <c r="AM1810" i="1" s="1" a="1"/>
  <c r="AM1810" i="1" s="1"/>
  <c r="AM1811" i="1" s="1" a="1"/>
  <c r="AM1811" i="1" s="1"/>
  <c r="AM1812" i="1" s="1" a="1"/>
  <c r="AM1812" i="1" s="1"/>
  <c r="AM1813" i="1" s="1" a="1"/>
  <c r="AM1813" i="1" s="1"/>
  <c r="AM1814" i="1" s="1" a="1"/>
  <c r="AM1814" i="1" s="1"/>
  <c r="AM1815" i="1" s="1" a="1"/>
  <c r="AM1815" i="1" s="1"/>
  <c r="AM1816" i="1" s="1" a="1"/>
  <c r="AM1816" i="1" s="1"/>
  <c r="AM1817" i="1" s="1" a="1"/>
  <c r="AM1817" i="1" s="1"/>
  <c r="AM1818" i="1" s="1" a="1"/>
  <c r="AM1818" i="1" s="1"/>
  <c r="AI1808" i="1"/>
  <c r="AM1808" i="1" s="1" a="1"/>
  <c r="AM1808" i="1" s="1"/>
  <c r="AI1807" i="1"/>
  <c r="AM1807" i="1" s="1" a="1"/>
  <c r="AM1807" i="1" s="1"/>
  <c r="AI1806" i="1"/>
  <c r="AM1806" i="1" s="1" a="1"/>
  <c r="AM1806" i="1" s="1"/>
  <c r="AI1805" i="1"/>
  <c r="AM1805" i="1" s="1" a="1"/>
  <c r="AM1805" i="1" s="1"/>
  <c r="AI1804" i="1"/>
  <c r="AM1804" i="1" s="1" a="1"/>
  <c r="AM1804" i="1" s="1"/>
  <c r="AI1803" i="1"/>
  <c r="AM1803" i="1" s="1" a="1"/>
  <c r="AM1803" i="1" s="1"/>
  <c r="AI1802" i="1"/>
  <c r="AM1802" i="1" s="1" a="1"/>
  <c r="AM1802" i="1" s="1"/>
  <c r="AI1801" i="1"/>
  <c r="AM1801" i="1" s="1" a="1"/>
  <c r="AM1801" i="1" s="1"/>
  <c r="AI1800" i="1"/>
  <c r="AM1800" i="1" s="1" a="1"/>
  <c r="AM1800" i="1" s="1"/>
  <c r="AI1799" i="1"/>
  <c r="AM1799" i="1" s="1" a="1"/>
  <c r="AM1799" i="1" s="1"/>
  <c r="AI1798" i="1"/>
  <c r="AM1798" i="1" s="1" a="1"/>
  <c r="AM1798" i="1" s="1"/>
  <c r="AI1797" i="1"/>
  <c r="AM1797" i="1" s="1" a="1"/>
  <c r="AM1797" i="1" s="1"/>
  <c r="AI1796" i="1"/>
  <c r="AM1796" i="1" s="1" a="1"/>
  <c r="AM1796" i="1" s="1"/>
  <c r="AI1795" i="1"/>
  <c r="AM1795" i="1" s="1" a="1"/>
  <c r="AM1795" i="1" s="1"/>
  <c r="AI1794" i="1"/>
  <c r="AM1794" i="1" s="1" a="1"/>
  <c r="AM1794" i="1" s="1"/>
  <c r="AI1793" i="1"/>
  <c r="AM1793" i="1" s="1" a="1"/>
  <c r="AM1793" i="1" s="1"/>
  <c r="AI1792" i="1"/>
  <c r="AM1792" i="1" s="1" a="1"/>
  <c r="AM1792" i="1" s="1"/>
  <c r="AI1791" i="1"/>
  <c r="AM1791" i="1" s="1" a="1"/>
  <c r="AM1791" i="1" s="1"/>
  <c r="AI1790" i="1"/>
  <c r="AM1790" i="1" s="1" a="1"/>
  <c r="AM1790" i="1" s="1"/>
  <c r="AI1789" i="1"/>
  <c r="AM1789" i="1" s="1" a="1"/>
  <c r="AM1789" i="1" s="1"/>
  <c r="AI1788" i="1"/>
  <c r="AM1788" i="1" s="1" a="1"/>
  <c r="AM1788" i="1" s="1"/>
  <c r="AI1787" i="1"/>
  <c r="AM1787" i="1" s="1" a="1"/>
  <c r="AM1787" i="1" s="1"/>
  <c r="AI1786" i="1"/>
  <c r="AM1786" i="1" s="1" a="1"/>
  <c r="AM1786" i="1" s="1"/>
  <c r="AI1785" i="1"/>
  <c r="AM1785" i="1" s="1" a="1"/>
  <c r="AM1785" i="1" s="1"/>
  <c r="AI1784" i="1"/>
  <c r="AM1784" i="1" s="1" a="1"/>
  <c r="AM1784" i="1" s="1"/>
  <c r="AI1783" i="1"/>
  <c r="AM1783" i="1" s="1" a="1"/>
  <c r="AM1783" i="1" s="1"/>
  <c r="AI1782" i="1"/>
  <c r="AM1782" i="1" s="1" a="1"/>
  <c r="AM1782" i="1" s="1"/>
  <c r="AI1781" i="1"/>
  <c r="AM1781" i="1" s="1" a="1"/>
  <c r="AM1781" i="1" s="1"/>
  <c r="AI1780" i="1"/>
  <c r="AM1780" i="1" s="1" a="1"/>
  <c r="AM1780" i="1" s="1"/>
  <c r="AI1779" i="1"/>
  <c r="AM1779" i="1" s="1" a="1"/>
  <c r="AM1779" i="1" s="1"/>
  <c r="AI1778" i="1"/>
  <c r="AM1778" i="1" s="1" a="1"/>
  <c r="AM1778" i="1" s="1"/>
  <c r="AI1777" i="1"/>
  <c r="AM1777" i="1" s="1" a="1"/>
  <c r="AM1777" i="1" s="1"/>
  <c r="AI1776" i="1"/>
  <c r="AM1776" i="1" s="1" a="1"/>
  <c r="AM1776" i="1" s="1"/>
  <c r="AI1775" i="1"/>
  <c r="AM1775" i="1" s="1" a="1"/>
  <c r="AM1775" i="1" s="1"/>
  <c r="AI1774" i="1"/>
  <c r="AM1774" i="1" s="1" a="1"/>
  <c r="AM1774" i="1" s="1"/>
  <c r="AI1773" i="1"/>
  <c r="AM1773" i="1" s="1" a="1"/>
  <c r="AM1773" i="1" s="1"/>
  <c r="AI1772" i="1"/>
  <c r="AM1772" i="1" s="1" a="1"/>
  <c r="AM1772" i="1" s="1"/>
  <c r="AI1771" i="1"/>
  <c r="AM1771" i="1" s="1" a="1"/>
  <c r="AM1771" i="1" s="1"/>
  <c r="AI1770" i="1"/>
  <c r="AM1770" i="1" s="1" a="1"/>
  <c r="AM1770" i="1" s="1"/>
  <c r="AI1769" i="1"/>
  <c r="AM1769" i="1" s="1" a="1"/>
  <c r="AM1769" i="1" s="1"/>
  <c r="AI1768" i="1"/>
  <c r="AM1768" i="1" s="1" a="1"/>
  <c r="AM1768" i="1" s="1"/>
  <c r="AI1767" i="1"/>
  <c r="AM1767" i="1" s="1" a="1"/>
  <c r="AM1767" i="1" s="1"/>
  <c r="AI1766" i="1"/>
  <c r="AM1766" i="1" s="1" a="1"/>
  <c r="AM1766" i="1" s="1"/>
  <c r="AI1765" i="1"/>
  <c r="AM1765" i="1" s="1" a="1"/>
  <c r="AM1765" i="1" s="1"/>
  <c r="AI1764" i="1"/>
  <c r="AM1764" i="1" s="1" a="1"/>
  <c r="AM1764" i="1" s="1"/>
  <c r="AI1763" i="1"/>
  <c r="AM1763" i="1" s="1" a="1"/>
  <c r="AM1763" i="1" s="1"/>
  <c r="AI1762" i="1"/>
  <c r="AM1762" i="1" s="1" a="1"/>
  <c r="AM1762" i="1" s="1"/>
  <c r="AI1761" i="1"/>
  <c r="AM1761" i="1" s="1" a="1"/>
  <c r="AM1761" i="1" s="1"/>
  <c r="AI1760" i="1"/>
  <c r="AM1760" i="1" s="1" a="1"/>
  <c r="AM1760" i="1" s="1"/>
  <c r="AI1759" i="1"/>
  <c r="AM1759" i="1" s="1" a="1"/>
  <c r="AM1759" i="1" s="1"/>
  <c r="AI1758" i="1"/>
  <c r="AM1758" i="1" s="1" a="1"/>
  <c r="AM1758" i="1" s="1"/>
  <c r="AI1757" i="1"/>
  <c r="AM1757" i="1" s="1" a="1"/>
  <c r="AM1757" i="1" s="1"/>
  <c r="AI1756" i="1"/>
  <c r="AM1756" i="1" s="1" a="1"/>
  <c r="AM1756" i="1" s="1"/>
  <c r="AI1755" i="1"/>
  <c r="AM1755" i="1" s="1" a="1"/>
  <c r="AM1755" i="1" s="1"/>
  <c r="AI1754" i="1"/>
  <c r="AM1754" i="1" s="1" a="1"/>
  <c r="AM1754" i="1" s="1"/>
  <c r="AI1753" i="1"/>
  <c r="AM1753" i="1" s="1" a="1"/>
  <c r="AM1753" i="1" s="1"/>
  <c r="AI1752" i="1"/>
  <c r="AM1752" i="1" s="1" a="1"/>
  <c r="AM1752" i="1" s="1"/>
  <c r="AI1751" i="1"/>
  <c r="AM1751" i="1" s="1" a="1"/>
  <c r="AM1751" i="1" s="1"/>
  <c r="AI1750" i="1"/>
  <c r="AM1750" i="1" s="1" a="1"/>
  <c r="AM1750" i="1" s="1"/>
  <c r="AI1749" i="1"/>
  <c r="AM1749" i="1" s="1" a="1"/>
  <c r="AM1749" i="1" s="1"/>
  <c r="AI1748" i="1"/>
  <c r="AM1748" i="1" s="1" a="1"/>
  <c r="AM1748" i="1" s="1"/>
  <c r="AI1747" i="1"/>
  <c r="AM1747" i="1" s="1" a="1"/>
  <c r="AM1747" i="1" s="1"/>
  <c r="AI1746" i="1"/>
  <c r="AM1746" i="1" s="1" a="1"/>
  <c r="AM1746" i="1" s="1"/>
  <c r="AI1745" i="1"/>
  <c r="AM1745" i="1" s="1" a="1"/>
  <c r="AM1745" i="1" s="1"/>
  <c r="AI1744" i="1"/>
  <c r="AM1744" i="1" s="1" a="1"/>
  <c r="AM1744" i="1" s="1"/>
  <c r="AI1743" i="1"/>
  <c r="AM1743" i="1" s="1" a="1"/>
  <c r="AM1743" i="1" s="1"/>
  <c r="AI1742" i="1"/>
  <c r="AM1742" i="1" s="1" a="1"/>
  <c r="AM1742" i="1" s="1"/>
  <c r="AI1741" i="1"/>
  <c r="AM1741" i="1" s="1" a="1"/>
  <c r="AM1741" i="1" s="1"/>
  <c r="AI1740" i="1"/>
  <c r="AM1740" i="1" s="1" a="1"/>
  <c r="AM1740" i="1" s="1"/>
  <c r="AI1739" i="1"/>
  <c r="AM1739" i="1" s="1" a="1"/>
  <c r="AM1739" i="1" s="1"/>
  <c r="AI1738" i="1"/>
  <c r="AM1738" i="1" s="1" a="1"/>
  <c r="AM1738" i="1" s="1"/>
  <c r="AI1737" i="1"/>
  <c r="AM1737" i="1" s="1" a="1"/>
  <c r="AM1737" i="1" s="1"/>
  <c r="AI1736" i="1"/>
  <c r="AM1736" i="1" s="1" a="1"/>
  <c r="AM1736" i="1" s="1"/>
  <c r="AI1735" i="1"/>
  <c r="AM1735" i="1" s="1" a="1"/>
  <c r="AM1735" i="1" s="1"/>
  <c r="AI1734" i="1"/>
  <c r="AM1734" i="1" s="1" a="1"/>
  <c r="AM1734" i="1" s="1"/>
  <c r="AI1733" i="1"/>
  <c r="AM1733" i="1" s="1" a="1"/>
  <c r="AM1733" i="1" s="1"/>
  <c r="AI1732" i="1"/>
  <c r="AM1732" i="1" s="1" a="1"/>
  <c r="AM1732" i="1" s="1"/>
  <c r="AI1731" i="1"/>
  <c r="AM1731" i="1" s="1" a="1"/>
  <c r="AM1731" i="1" s="1"/>
  <c r="AI1730" i="1"/>
  <c r="AI1729" i="1"/>
  <c r="AM1729" i="1" s="1" a="1"/>
  <c r="AM1729" i="1" s="1"/>
  <c r="AM1730" i="1" s="1" a="1"/>
  <c r="AM1730" i="1" s="1"/>
  <c r="AI1728" i="1"/>
  <c r="AI1727" i="1"/>
  <c r="AM1727" i="1" s="1" a="1"/>
  <c r="AM1727" i="1" s="1"/>
  <c r="AM1728" i="1" s="1" a="1"/>
  <c r="AM1728" i="1" s="1"/>
  <c r="AI1726" i="1"/>
  <c r="AI1725" i="1"/>
  <c r="AM1725" i="1" s="1" a="1"/>
  <c r="AM1725" i="1" s="1"/>
  <c r="AM1726" i="1" s="1" a="1"/>
  <c r="AM1726" i="1" s="1"/>
  <c r="AI1724" i="1"/>
  <c r="AI1723" i="1"/>
  <c r="AM1723" i="1" s="1" a="1"/>
  <c r="AM1723" i="1" s="1"/>
  <c r="AM1724" i="1" s="1" a="1"/>
  <c r="AM1724" i="1" s="1"/>
  <c r="AI1722" i="1"/>
  <c r="AI1721" i="1"/>
  <c r="AI1720" i="1"/>
  <c r="AM1720" i="1" s="1" a="1"/>
  <c r="AM1720" i="1" s="1"/>
  <c r="AM1721" i="1" s="1" a="1"/>
  <c r="AM1721" i="1" s="1"/>
  <c r="AM1722" i="1" s="1" a="1"/>
  <c r="AM1722" i="1" s="1"/>
  <c r="AI1719" i="1"/>
  <c r="AI1718" i="1"/>
  <c r="AI1717" i="1"/>
  <c r="AM1717" i="1" s="1" a="1"/>
  <c r="AM1717" i="1" s="1"/>
  <c r="AM1718" i="1" s="1" a="1"/>
  <c r="AM1718" i="1" s="1"/>
  <c r="AM1719" i="1" s="1" a="1"/>
  <c r="AM1719" i="1" s="1"/>
  <c r="AI1716" i="1"/>
  <c r="AI1715" i="1"/>
  <c r="AM1715" i="1" s="1" a="1"/>
  <c r="AM1715" i="1" s="1"/>
  <c r="AM1716" i="1" s="1" a="1"/>
  <c r="AM1716" i="1" s="1"/>
  <c r="AI1714" i="1"/>
  <c r="AI1713" i="1"/>
  <c r="AM1713" i="1" s="1" a="1"/>
  <c r="AM1713" i="1" s="1"/>
  <c r="AM1714" i="1" s="1" a="1"/>
  <c r="AM1714" i="1" s="1"/>
  <c r="AI1712" i="1"/>
  <c r="AM1712" i="1" s="1" a="1"/>
  <c r="AM1712" i="1" s="1"/>
  <c r="AI1711" i="1"/>
  <c r="AM1711" i="1" s="1" a="1"/>
  <c r="AM1711" i="1" s="1"/>
  <c r="AI1710" i="1"/>
  <c r="AM1710" i="1" s="1" a="1"/>
  <c r="AM1710" i="1" s="1"/>
  <c r="AI1709" i="1"/>
  <c r="AM1709" i="1" s="1" a="1"/>
  <c r="AM1709" i="1" s="1"/>
  <c r="AI1708" i="1"/>
  <c r="AI1707" i="1"/>
  <c r="AM1707" i="1" s="1" a="1"/>
  <c r="AM1707" i="1" s="1"/>
  <c r="AM1708" i="1" s="1" a="1"/>
  <c r="AM1708" i="1" s="1"/>
  <c r="AI1706" i="1"/>
  <c r="AI1705" i="1"/>
  <c r="AM1705" i="1" s="1" a="1"/>
  <c r="AM1705" i="1" s="1"/>
  <c r="AM1706" i="1" s="1" a="1"/>
  <c r="AM1706" i="1" s="1"/>
  <c r="AI1704" i="1"/>
  <c r="AI1703" i="1"/>
  <c r="AM1703" i="1" s="1" a="1"/>
  <c r="AM1703" i="1" s="1"/>
  <c r="AM1704" i="1" s="1" a="1"/>
  <c r="AM1704" i="1" s="1"/>
  <c r="AI1702" i="1"/>
  <c r="AI1701" i="1"/>
  <c r="AM1701" i="1" s="1" a="1"/>
  <c r="AM1701" i="1" s="1"/>
  <c r="AM1702" i="1" s="1" a="1"/>
  <c r="AM1702" i="1" s="1"/>
  <c r="AI1694" i="1"/>
  <c r="AM1694" i="1" s="1" a="1"/>
  <c r="AM1694" i="1" s="1"/>
  <c r="AI1693" i="1"/>
  <c r="AM1693" i="1" s="1" a="1"/>
  <c r="AM1693" i="1" s="1"/>
  <c r="AI1692" i="1"/>
  <c r="AM1692" i="1" s="1" a="1"/>
  <c r="AM1692" i="1" s="1"/>
  <c r="AI1691" i="1"/>
  <c r="AM1691" i="1" s="1" a="1"/>
  <c r="AM1691" i="1" s="1"/>
  <c r="AI1690" i="1"/>
  <c r="AM1690" i="1" s="1" a="1"/>
  <c r="AM1690" i="1" s="1"/>
  <c r="AI1689" i="1"/>
  <c r="AM1689" i="1" s="1" a="1"/>
  <c r="AM1689" i="1" s="1"/>
  <c r="AI1688" i="1"/>
  <c r="AM1688" i="1" s="1" a="1"/>
  <c r="AM1688" i="1" s="1"/>
  <c r="AI1687" i="1"/>
  <c r="AM1687" i="1" s="1" a="1"/>
  <c r="AM1687" i="1" s="1"/>
  <c r="AI1686" i="1"/>
  <c r="AM1686" i="1" s="1" a="1"/>
  <c r="AM1686" i="1" s="1"/>
  <c r="AI1685" i="1"/>
  <c r="AM1685" i="1" s="1" a="1"/>
  <c r="AM1685" i="1" s="1"/>
  <c r="AI1684" i="1"/>
  <c r="AM1684" i="1" s="1" a="1"/>
  <c r="AM1684" i="1" s="1"/>
  <c r="AI1683" i="1"/>
  <c r="AM1683" i="1" s="1" a="1"/>
  <c r="AM1683" i="1" s="1"/>
  <c r="AI1682" i="1"/>
  <c r="AM1682" i="1" s="1" a="1"/>
  <c r="AM1682" i="1" s="1"/>
  <c r="AI1681" i="1"/>
  <c r="AM1681" i="1" s="1" a="1"/>
  <c r="AM1681" i="1" s="1"/>
  <c r="AI1680" i="1"/>
  <c r="AM1680" i="1" s="1" a="1"/>
  <c r="AM1680" i="1" s="1"/>
  <c r="AI1679" i="1"/>
  <c r="AM1679" i="1" s="1" a="1"/>
  <c r="AM1679" i="1" s="1"/>
  <c r="AI1678" i="1"/>
  <c r="AM1678" i="1" s="1" a="1"/>
  <c r="AM1678" i="1" s="1"/>
  <c r="AI1677" i="1"/>
  <c r="AM1677" i="1" s="1" a="1"/>
  <c r="AM1677" i="1" s="1"/>
  <c r="AI1676" i="1"/>
  <c r="AM1676" i="1" s="1" a="1"/>
  <c r="AM1676" i="1" s="1"/>
  <c r="AI1675" i="1"/>
  <c r="AM1675" i="1" s="1" a="1"/>
  <c r="AM1675" i="1" s="1"/>
  <c r="AI1674" i="1"/>
  <c r="AM1674" i="1" s="1" a="1"/>
  <c r="AM1674" i="1" s="1"/>
  <c r="AI1673" i="1"/>
  <c r="AM1673" i="1" s="1" a="1"/>
  <c r="AM1673" i="1" s="1"/>
  <c r="AI1672" i="1"/>
  <c r="AM1672" i="1" s="1" a="1"/>
  <c r="AM1672" i="1" s="1"/>
  <c r="AI1671" i="1"/>
  <c r="AM1671" i="1" s="1" a="1"/>
  <c r="AM1671" i="1" s="1"/>
  <c r="AI1670" i="1"/>
  <c r="AM1670" i="1" s="1" a="1"/>
  <c r="AM1670" i="1" s="1"/>
  <c r="AI1669" i="1"/>
  <c r="AM1669" i="1" s="1" a="1"/>
  <c r="AM1669" i="1" s="1"/>
  <c r="AI1668" i="1"/>
  <c r="AM1668" i="1" s="1" a="1"/>
  <c r="AM1668" i="1" s="1"/>
  <c r="AI1667" i="1"/>
  <c r="AM1667" i="1" s="1" a="1"/>
  <c r="AM1667" i="1" s="1"/>
  <c r="AI1666" i="1"/>
  <c r="AM1666" i="1" s="1" a="1"/>
  <c r="AM1666" i="1" s="1"/>
  <c r="AI1665" i="1"/>
  <c r="AM1665" i="1" s="1" a="1"/>
  <c r="AM1665" i="1" s="1"/>
  <c r="AI1664" i="1"/>
  <c r="AM1664" i="1" s="1" a="1"/>
  <c r="AM1664" i="1" s="1"/>
  <c r="AI1663" i="1"/>
  <c r="AM1663" i="1" s="1" a="1"/>
  <c r="AM1663" i="1" s="1"/>
  <c r="AI1662" i="1"/>
  <c r="AM1662" i="1" s="1" a="1"/>
  <c r="AM1662" i="1" s="1"/>
  <c r="AI1661" i="1"/>
  <c r="AM1661" i="1" s="1" a="1"/>
  <c r="AM1661" i="1" s="1"/>
  <c r="AI1660" i="1"/>
  <c r="AM1660" i="1" s="1" a="1"/>
  <c r="AM1660" i="1" s="1"/>
  <c r="AI1659" i="1"/>
  <c r="AM1659" i="1" s="1" a="1"/>
  <c r="AM1659" i="1" s="1"/>
  <c r="AI1658" i="1"/>
  <c r="AM1658" i="1" s="1" a="1"/>
  <c r="AM1658" i="1" s="1"/>
  <c r="AI1657" i="1"/>
  <c r="AM1657" i="1" s="1" a="1"/>
  <c r="AM1657" i="1" s="1"/>
  <c r="AI1656" i="1"/>
  <c r="AM1656" i="1" s="1" a="1"/>
  <c r="AM1656" i="1" s="1"/>
  <c r="AI1655" i="1"/>
  <c r="AM1655" i="1" s="1" a="1"/>
  <c r="AM1655" i="1" s="1"/>
  <c r="AI1654" i="1"/>
  <c r="AM1654" i="1" s="1" a="1"/>
  <c r="AM1654" i="1" s="1"/>
  <c r="AI1653" i="1"/>
  <c r="AM1653" i="1" s="1" a="1"/>
  <c r="AM1653" i="1" s="1"/>
  <c r="AI1652" i="1"/>
  <c r="AM1652" i="1" s="1" a="1"/>
  <c r="AM1652" i="1" s="1"/>
  <c r="AI1651" i="1"/>
  <c r="AM1651" i="1" s="1" a="1"/>
  <c r="AM1651" i="1" s="1"/>
  <c r="AI1650" i="1"/>
  <c r="AM1650" i="1" s="1" a="1"/>
  <c r="AM1650" i="1" s="1"/>
  <c r="AI1649" i="1"/>
  <c r="AM1649" i="1" s="1" a="1"/>
  <c r="AM1649" i="1" s="1"/>
  <c r="AI1648" i="1"/>
  <c r="AM1648" i="1" s="1" a="1"/>
  <c r="AM1648" i="1" s="1"/>
  <c r="AI1647" i="1"/>
  <c r="AM1647" i="1" s="1" a="1"/>
  <c r="AM1647" i="1" s="1"/>
  <c r="AI1646" i="1"/>
  <c r="AM1646" i="1" s="1" a="1"/>
  <c r="AM1646" i="1" s="1"/>
  <c r="AI1645" i="1"/>
  <c r="AM1645" i="1" s="1" a="1"/>
  <c r="AM1645" i="1" s="1"/>
  <c r="AI1644" i="1"/>
  <c r="AM1644" i="1" s="1" a="1"/>
  <c r="AM1644" i="1" s="1"/>
  <c r="AI1643" i="1"/>
  <c r="AM1643" i="1" s="1" a="1"/>
  <c r="AM1643" i="1" s="1"/>
  <c r="AI1642" i="1"/>
  <c r="AM1642" i="1" s="1" a="1"/>
  <c r="AM1642" i="1" s="1"/>
  <c r="AI1641" i="1"/>
  <c r="AM1641" i="1" s="1" a="1"/>
  <c r="AM1641" i="1" s="1"/>
  <c r="AI1640" i="1"/>
  <c r="AM1640" i="1" s="1" a="1"/>
  <c r="AM1640" i="1" s="1"/>
  <c r="AI1639" i="1"/>
  <c r="AM1639" i="1" s="1" a="1"/>
  <c r="AM1639" i="1" s="1"/>
  <c r="AI1638" i="1"/>
  <c r="AM1638" i="1" s="1" a="1"/>
  <c r="AM1638" i="1" s="1"/>
  <c r="AI1637" i="1"/>
  <c r="AM1637" i="1" s="1" a="1"/>
  <c r="AM1637" i="1" s="1"/>
  <c r="AI1636" i="1"/>
  <c r="AM1636" i="1" s="1" a="1"/>
  <c r="AM1636" i="1" s="1"/>
  <c r="AI1635" i="1"/>
  <c r="AM1635" i="1" s="1" a="1"/>
  <c r="AM1635" i="1" s="1"/>
  <c r="AI1634" i="1"/>
  <c r="AM1634" i="1" s="1" a="1"/>
  <c r="AM1634" i="1" s="1"/>
  <c r="AI1633" i="1"/>
  <c r="AM1633" i="1" s="1" a="1"/>
  <c r="AM1633" i="1" s="1"/>
  <c r="AI1632" i="1"/>
  <c r="AM1632" i="1" s="1" a="1"/>
  <c r="AM1632" i="1" s="1"/>
  <c r="AI1631" i="1"/>
  <c r="AM1631" i="1" s="1" a="1"/>
  <c r="AM1631" i="1" s="1"/>
  <c r="AI1630" i="1"/>
  <c r="AM1630" i="1" s="1" a="1"/>
  <c r="AM1630" i="1" s="1"/>
  <c r="AI1629" i="1"/>
  <c r="AM1629" i="1" s="1" a="1"/>
  <c r="AM1629" i="1" s="1"/>
  <c r="AI1628" i="1"/>
  <c r="AM1628" i="1" s="1" a="1"/>
  <c r="AM1628" i="1" s="1"/>
  <c r="AI1627" i="1"/>
  <c r="AM1627" i="1" s="1" a="1"/>
  <c r="AM1627" i="1" s="1"/>
  <c r="AI1626" i="1"/>
  <c r="AM1626" i="1" s="1" a="1"/>
  <c r="AM1626" i="1" s="1"/>
  <c r="AI1625" i="1"/>
  <c r="AM1625" i="1" s="1" a="1"/>
  <c r="AM1625" i="1" s="1"/>
  <c r="AI1624" i="1"/>
  <c r="AM1624" i="1" s="1" a="1"/>
  <c r="AM1624" i="1" s="1"/>
  <c r="AI1623" i="1"/>
  <c r="AM1623" i="1" s="1" a="1"/>
  <c r="AM1623" i="1" s="1"/>
  <c r="AI1622" i="1"/>
  <c r="AM1622" i="1" s="1" a="1"/>
  <c r="AM1622" i="1" s="1"/>
  <c r="AI1621" i="1"/>
  <c r="AM1621" i="1" s="1" a="1"/>
  <c r="AM1621" i="1" s="1"/>
  <c r="AI1620" i="1"/>
  <c r="AM1620" i="1" s="1" a="1"/>
  <c r="AM1620" i="1" s="1"/>
  <c r="AI1619" i="1"/>
  <c r="AM1619" i="1" s="1" a="1"/>
  <c r="AM1619" i="1" s="1"/>
  <c r="AI1618" i="1"/>
  <c r="AM1618" i="1" s="1" a="1"/>
  <c r="AM1618" i="1" s="1"/>
  <c r="AI1617" i="1"/>
  <c r="AM1617" i="1" s="1" a="1"/>
  <c r="AM1617" i="1" s="1"/>
  <c r="AI1616" i="1"/>
  <c r="AM1616" i="1" s="1" a="1"/>
  <c r="AM1616" i="1" s="1"/>
  <c r="AI1615" i="1"/>
  <c r="AM1615" i="1" s="1" a="1"/>
  <c r="AM1615" i="1" s="1"/>
  <c r="AI1614" i="1"/>
  <c r="AM1614" i="1" s="1" a="1"/>
  <c r="AM1614" i="1" s="1"/>
  <c r="AI1613" i="1"/>
  <c r="AM1613" i="1" s="1" a="1"/>
  <c r="AM1613" i="1" s="1"/>
  <c r="AI1612" i="1"/>
  <c r="AM1612" i="1" s="1" a="1"/>
  <c r="AM1612" i="1" s="1"/>
  <c r="AI1611" i="1"/>
  <c r="AM1611" i="1" s="1" a="1"/>
  <c r="AM1611" i="1" s="1"/>
  <c r="AI1610" i="1"/>
  <c r="AM1610" i="1" s="1" a="1"/>
  <c r="AM1610" i="1" s="1"/>
  <c r="AI1609" i="1"/>
  <c r="AM1609" i="1" s="1" a="1"/>
  <c r="AM1609" i="1" s="1"/>
  <c r="AI1608" i="1"/>
  <c r="AM1608" i="1" s="1" a="1"/>
  <c r="AM1608" i="1" s="1"/>
  <c r="AI1607" i="1"/>
  <c r="AM1607" i="1" s="1" a="1"/>
  <c r="AM1607" i="1" s="1"/>
  <c r="AI1606" i="1"/>
  <c r="AM1606" i="1" s="1" a="1"/>
  <c r="AM1606" i="1" s="1"/>
  <c r="AI1605" i="1"/>
  <c r="AM1605" i="1" s="1" a="1"/>
  <c r="AM1605" i="1" s="1"/>
  <c r="AI1604" i="1"/>
  <c r="AM1604" i="1" s="1" a="1"/>
  <c r="AM1604" i="1" s="1"/>
  <c r="AI1603" i="1"/>
  <c r="AM1603" i="1" s="1" a="1"/>
  <c r="AM1603" i="1" s="1"/>
  <c r="AI1602" i="1"/>
  <c r="AM1602" i="1" s="1" a="1"/>
  <c r="AM1602" i="1" s="1"/>
  <c r="AI1601" i="1"/>
  <c r="AM1601" i="1" s="1" a="1"/>
  <c r="AM1601" i="1" s="1"/>
  <c r="AI1600" i="1"/>
  <c r="AM1600" i="1" s="1" a="1"/>
  <c r="AM1600" i="1" s="1"/>
  <c r="AI1599" i="1"/>
  <c r="AM1599" i="1" s="1" a="1"/>
  <c r="AM1599" i="1" s="1"/>
  <c r="AI1598" i="1"/>
  <c r="AM1598" i="1" s="1" a="1"/>
  <c r="AM1598" i="1" s="1"/>
  <c r="AI1597" i="1"/>
  <c r="AM1597" i="1" s="1" a="1"/>
  <c r="AM1597" i="1" s="1"/>
  <c r="AI1596" i="1"/>
  <c r="AM1596" i="1" s="1" a="1"/>
  <c r="AM1596" i="1" s="1"/>
  <c r="AI1595" i="1"/>
  <c r="AM1595" i="1" s="1" a="1"/>
  <c r="AM1595" i="1" s="1"/>
  <c r="AI1594" i="1"/>
  <c r="AM1594" i="1" s="1" a="1"/>
  <c r="AM1594" i="1" s="1"/>
  <c r="AI1593" i="1"/>
  <c r="AM1593" i="1" s="1" a="1"/>
  <c r="AM1593" i="1" s="1"/>
  <c r="AI1592" i="1"/>
  <c r="AM1592" i="1" s="1" a="1"/>
  <c r="AM1592" i="1" s="1"/>
  <c r="AI1591" i="1"/>
  <c r="AM1591" i="1" s="1" a="1"/>
  <c r="AM1591" i="1" s="1"/>
  <c r="AI1590" i="1"/>
  <c r="AM1590" i="1" s="1" a="1"/>
  <c r="AM1590" i="1" s="1"/>
  <c r="AI1589" i="1"/>
  <c r="AM1589" i="1" s="1" a="1"/>
  <c r="AM1589" i="1" s="1"/>
  <c r="AI1588" i="1"/>
  <c r="AM1588" i="1" s="1" a="1"/>
  <c r="AM1588" i="1" s="1"/>
  <c r="AI1587" i="1"/>
  <c r="AM1587" i="1" s="1" a="1"/>
  <c r="AM1587" i="1" s="1"/>
  <c r="AI1586" i="1"/>
  <c r="AM1586" i="1" s="1" a="1"/>
  <c r="AM1586" i="1" s="1"/>
  <c r="AI1585" i="1"/>
  <c r="AM1585" i="1" s="1" a="1"/>
  <c r="AM1585" i="1" s="1"/>
  <c r="AI1584" i="1"/>
  <c r="AM1584" i="1" s="1" a="1"/>
  <c r="AM1584" i="1" s="1"/>
  <c r="AI1583" i="1"/>
  <c r="AM1583" i="1" s="1" a="1"/>
  <c r="AM1583" i="1" s="1"/>
  <c r="AI1582" i="1"/>
  <c r="AM1582" i="1" s="1" a="1"/>
  <c r="AM1582" i="1" s="1"/>
  <c r="AI1581" i="1"/>
  <c r="AM1581" i="1" s="1" a="1"/>
  <c r="AM1581" i="1" s="1"/>
  <c r="AI1580" i="1"/>
  <c r="AM1580" i="1" s="1" a="1"/>
  <c r="AM1580" i="1" s="1"/>
  <c r="AI1579" i="1"/>
  <c r="AM1579" i="1" s="1" a="1"/>
  <c r="AM1579" i="1" s="1"/>
  <c r="AI1578" i="1"/>
  <c r="AM1578" i="1" s="1" a="1"/>
  <c r="AM1578" i="1" s="1"/>
  <c r="AI1577" i="1"/>
  <c r="AM1577" i="1" s="1" a="1"/>
  <c r="AM1577" i="1" s="1"/>
  <c r="AI1576" i="1"/>
  <c r="AM1576" i="1" s="1" a="1"/>
  <c r="AM1576" i="1" s="1"/>
  <c r="AI1575" i="1"/>
  <c r="AM1575" i="1" s="1" a="1"/>
  <c r="AM1575" i="1" s="1"/>
  <c r="AI1574" i="1"/>
  <c r="AM1574" i="1" s="1" a="1"/>
  <c r="AM1574" i="1" s="1"/>
  <c r="AI1573" i="1"/>
  <c r="AM1573" i="1" s="1" a="1"/>
  <c r="AM1573" i="1" s="1"/>
  <c r="AI1572" i="1"/>
  <c r="AM1572" i="1" s="1" a="1"/>
  <c r="AM1572" i="1" s="1"/>
  <c r="AI1571" i="1"/>
  <c r="AM1571" i="1" s="1" a="1"/>
  <c r="AM1571" i="1" s="1"/>
  <c r="AI1570" i="1"/>
  <c r="AM1570" i="1" s="1" a="1"/>
  <c r="AM1570" i="1" s="1"/>
  <c r="AI1569" i="1"/>
  <c r="AM1569" i="1" s="1" a="1"/>
  <c r="AM1569" i="1" s="1"/>
  <c r="AI1568" i="1"/>
  <c r="AM1568" i="1" s="1" a="1"/>
  <c r="AM1568" i="1" s="1"/>
  <c r="AI1567" i="1"/>
  <c r="AM1567" i="1" s="1" a="1"/>
  <c r="AM1567" i="1" s="1"/>
  <c r="AI1566" i="1"/>
  <c r="AM1566" i="1" s="1" a="1"/>
  <c r="AM1566" i="1" s="1"/>
  <c r="AI1565" i="1"/>
  <c r="AM1565" i="1" s="1" a="1"/>
  <c r="AM1565" i="1" s="1"/>
  <c r="AI1564" i="1"/>
  <c r="AM1564" i="1" s="1" a="1"/>
  <c r="AM1564" i="1" s="1"/>
  <c r="AI1563" i="1"/>
  <c r="AM1563" i="1" s="1" a="1"/>
  <c r="AM1563" i="1" s="1"/>
  <c r="AI1562" i="1"/>
  <c r="AM1562" i="1" s="1" a="1"/>
  <c r="AM1562" i="1" s="1"/>
  <c r="AI1561" i="1"/>
  <c r="AM1561" i="1" s="1" a="1"/>
  <c r="AM1561" i="1" s="1"/>
  <c r="AI1560" i="1"/>
  <c r="AM1560" i="1" s="1" a="1"/>
  <c r="AM1560" i="1" s="1"/>
  <c r="AI1559" i="1"/>
  <c r="AM1559" i="1" s="1" a="1"/>
  <c r="AM1559" i="1" s="1"/>
  <c r="AI1558" i="1"/>
  <c r="AM1558" i="1" s="1" a="1"/>
  <c r="AM1558" i="1" s="1"/>
  <c r="AI1557" i="1"/>
  <c r="AM1557" i="1" s="1" a="1"/>
  <c r="AM1557" i="1" s="1"/>
  <c r="AI1556" i="1"/>
  <c r="AM1556" i="1" s="1" a="1"/>
  <c r="AM1556" i="1" s="1"/>
  <c r="AI1555" i="1"/>
  <c r="AM1555" i="1" s="1" a="1"/>
  <c r="AM1555" i="1" s="1"/>
  <c r="AI1554" i="1"/>
  <c r="AM1554" i="1" s="1" a="1"/>
  <c r="AM1554" i="1" s="1"/>
  <c r="AI1553" i="1"/>
  <c r="AM1553" i="1" s="1" a="1"/>
  <c r="AM1553" i="1" s="1"/>
  <c r="AI1552" i="1"/>
  <c r="AM1552" i="1" s="1" a="1"/>
  <c r="AM1552" i="1" s="1"/>
  <c r="AI1551" i="1"/>
  <c r="AM1551" i="1" s="1" a="1"/>
  <c r="AM1551" i="1" s="1"/>
  <c r="AI1550" i="1"/>
  <c r="AM1550" i="1" s="1" a="1"/>
  <c r="AM1550" i="1" s="1"/>
  <c r="AI1549" i="1"/>
  <c r="AM1549" i="1" s="1" a="1"/>
  <c r="AM1549" i="1" s="1"/>
  <c r="AI1548" i="1"/>
  <c r="AM1548" i="1" s="1" a="1"/>
  <c r="AM1548" i="1" s="1"/>
  <c r="AI1547" i="1"/>
  <c r="AM1547" i="1" s="1" a="1"/>
  <c r="AM1547" i="1" s="1"/>
  <c r="AI1546" i="1"/>
  <c r="AM1546" i="1" s="1" a="1"/>
  <c r="AM1546" i="1" s="1"/>
  <c r="AI1545" i="1"/>
  <c r="AM1545" i="1" s="1" a="1"/>
  <c r="AM1545" i="1" s="1"/>
  <c r="AI1544" i="1"/>
  <c r="AM1544" i="1" s="1" a="1"/>
  <c r="AM1544" i="1" s="1"/>
  <c r="AI1543" i="1"/>
  <c r="AM1543" i="1" s="1" a="1"/>
  <c r="AM1543" i="1" s="1"/>
  <c r="AI1542" i="1"/>
  <c r="AM1542" i="1" s="1" a="1"/>
  <c r="AM1542" i="1" s="1"/>
  <c r="AI1541" i="1"/>
  <c r="AM1541" i="1" s="1" a="1"/>
  <c r="AM1541" i="1" s="1"/>
  <c r="AI1540" i="1"/>
  <c r="AM1540" i="1" s="1" a="1"/>
  <c r="AM1540" i="1" s="1"/>
  <c r="AI1539" i="1"/>
  <c r="AM1539" i="1" s="1" a="1"/>
  <c r="AM1539" i="1" s="1"/>
  <c r="AI1538" i="1"/>
  <c r="AM1538" i="1" s="1" a="1"/>
  <c r="AM1538" i="1" s="1"/>
  <c r="AI1537" i="1"/>
  <c r="AM1537" i="1" s="1" a="1"/>
  <c r="AM1537" i="1" s="1"/>
  <c r="AI1536" i="1"/>
  <c r="AM1536" i="1" s="1" a="1"/>
  <c r="AM1536" i="1" s="1"/>
  <c r="AI1535" i="1"/>
  <c r="AM1535" i="1" s="1" a="1"/>
  <c r="AM1535" i="1" s="1"/>
  <c r="AI1534" i="1"/>
  <c r="AM1534" i="1" s="1" a="1"/>
  <c r="AM1534" i="1" s="1"/>
  <c r="AI1533" i="1"/>
  <c r="AM1533" i="1" s="1" a="1"/>
  <c r="AM1533" i="1" s="1"/>
  <c r="AI1532" i="1"/>
  <c r="AI1531" i="1"/>
  <c r="AM1531" i="1" s="1" a="1"/>
  <c r="AM1531" i="1" s="1"/>
  <c r="AM1532" i="1" s="1" a="1"/>
  <c r="AM1532" i="1" s="1"/>
  <c r="AI1530" i="1"/>
  <c r="AI1529" i="1"/>
  <c r="AM1529" i="1" s="1" a="1"/>
  <c r="AM1529" i="1" s="1"/>
  <c r="AM1530" i="1" s="1" a="1"/>
  <c r="AM1530" i="1" s="1"/>
  <c r="AI1528" i="1"/>
  <c r="AM1528" i="1" s="1" a="1"/>
  <c r="AM1528" i="1" s="1"/>
  <c r="AI1527" i="1"/>
  <c r="AM1527" i="1" s="1" a="1"/>
  <c r="AM1527" i="1" s="1"/>
  <c r="AI1526" i="1"/>
  <c r="AM1526" i="1" s="1" a="1"/>
  <c r="AM1526" i="1" s="1"/>
  <c r="AI1525" i="1"/>
  <c r="AM1525" i="1" s="1" a="1"/>
  <c r="AM1525" i="1" s="1"/>
  <c r="AI1524" i="1"/>
  <c r="AM1524" i="1" s="1" a="1"/>
  <c r="AM1524" i="1" s="1"/>
  <c r="AI1523" i="1"/>
  <c r="AM1523" i="1" s="1" a="1"/>
  <c r="AM1523" i="1" s="1"/>
  <c r="AI1522" i="1"/>
  <c r="AM1522" i="1" s="1" a="1"/>
  <c r="AM1522" i="1" s="1"/>
  <c r="AI1521" i="1"/>
  <c r="AM1521" i="1" s="1" a="1"/>
  <c r="AM1521" i="1" s="1"/>
  <c r="AI1520" i="1"/>
  <c r="AM1520" i="1" s="1" a="1"/>
  <c r="AM1520" i="1" s="1"/>
  <c r="AI1519" i="1"/>
  <c r="AM1519" i="1" s="1" a="1"/>
  <c r="AM1519" i="1" s="1"/>
  <c r="AI1518" i="1"/>
  <c r="AM1518" i="1" s="1" a="1"/>
  <c r="AM1518" i="1" s="1"/>
  <c r="AI1517" i="1"/>
  <c r="AM1517" i="1" s="1" a="1"/>
  <c r="AM1517" i="1" s="1"/>
  <c r="AI1516" i="1"/>
  <c r="AM1516" i="1" s="1" a="1"/>
  <c r="AM1516" i="1" s="1"/>
  <c r="AI1515" i="1"/>
  <c r="AM1515" i="1" s="1" a="1"/>
  <c r="AM1515" i="1" s="1"/>
  <c r="AI1514" i="1"/>
  <c r="AM1514" i="1" s="1" a="1"/>
  <c r="AM1514" i="1" s="1"/>
  <c r="AI1513" i="1"/>
  <c r="AM1513" i="1" s="1" a="1"/>
  <c r="AM1513" i="1" s="1"/>
  <c r="AI1512" i="1"/>
  <c r="AM1512" i="1" s="1" a="1"/>
  <c r="AM1512" i="1" s="1"/>
  <c r="AI1511" i="1"/>
  <c r="AM1511" i="1" s="1" a="1"/>
  <c r="AM1511" i="1" s="1"/>
  <c r="AI1510" i="1"/>
  <c r="AM1510" i="1" s="1" a="1"/>
  <c r="AM1510" i="1" s="1"/>
  <c r="AI1509" i="1"/>
  <c r="AM1509" i="1" s="1" a="1"/>
  <c r="AM1509" i="1" s="1"/>
  <c r="AI1508" i="1"/>
  <c r="AI1507" i="1"/>
  <c r="AM1507" i="1" s="1" a="1"/>
  <c r="AM1507" i="1" s="1"/>
  <c r="AM1508" i="1" s="1" a="1"/>
  <c r="AM1508" i="1" s="1"/>
  <c r="AI1506" i="1"/>
  <c r="AI1505" i="1"/>
  <c r="AM1505" i="1" s="1" a="1"/>
  <c r="AM1505" i="1" s="1"/>
  <c r="AM1506" i="1" s="1" a="1"/>
  <c r="AM1506" i="1" s="1"/>
  <c r="AI1504" i="1"/>
  <c r="AI1503" i="1"/>
  <c r="AM1503" i="1" s="1" a="1"/>
  <c r="AM1503" i="1" s="1"/>
  <c r="AM1504" i="1" s="1" a="1"/>
  <c r="AM1504" i="1" s="1"/>
  <c r="AI1502" i="1"/>
  <c r="AI1501" i="1"/>
  <c r="AM1501" i="1" s="1" a="1"/>
  <c r="AM1501" i="1" s="1"/>
  <c r="AM1502" i="1" s="1" a="1"/>
  <c r="AM1502" i="1" s="1"/>
  <c r="AI1500" i="1"/>
  <c r="AM1500" i="1" s="1" a="1"/>
  <c r="AM1500" i="1" s="1"/>
  <c r="AI1499" i="1"/>
  <c r="AM1499" i="1" s="1" a="1"/>
  <c r="AM1499" i="1" s="1"/>
  <c r="AI1498" i="1"/>
  <c r="AM1498" i="1" s="1" a="1"/>
  <c r="AM1498" i="1" s="1"/>
  <c r="AI1497" i="1"/>
  <c r="AM1497" i="1" s="1" a="1"/>
  <c r="AM1497" i="1" s="1"/>
  <c r="AI1496" i="1"/>
  <c r="AM1496" i="1" s="1" a="1"/>
  <c r="AM1496" i="1" s="1"/>
  <c r="AI1495" i="1"/>
  <c r="AM1495" i="1" s="1" a="1"/>
  <c r="AM1495" i="1" s="1"/>
  <c r="AI1494" i="1"/>
  <c r="AM1494" i="1" s="1" a="1"/>
  <c r="AM1494" i="1" s="1"/>
  <c r="AI1493" i="1"/>
  <c r="AM1493" i="1" s="1" a="1"/>
  <c r="AM1493" i="1" s="1"/>
  <c r="AI1492" i="1"/>
  <c r="AM1492" i="1" s="1" a="1"/>
  <c r="AM1492" i="1" s="1"/>
  <c r="AI1491" i="1"/>
  <c r="AM1491" i="1" s="1" a="1"/>
  <c r="AM1491" i="1" s="1"/>
  <c r="AI1490" i="1"/>
  <c r="AM1490" i="1" s="1" a="1"/>
  <c r="AM1490" i="1" s="1"/>
  <c r="AI1489" i="1"/>
  <c r="AM1489" i="1" s="1" a="1"/>
  <c r="AM1489" i="1" s="1"/>
  <c r="AI1488" i="1"/>
  <c r="AM1488" i="1" s="1" a="1"/>
  <c r="AM1488" i="1" s="1"/>
  <c r="AI1487" i="1"/>
  <c r="AM1487" i="1" s="1" a="1"/>
  <c r="AM1487" i="1" s="1"/>
  <c r="AI1486" i="1"/>
  <c r="AM1486" i="1" s="1" a="1"/>
  <c r="AM1486" i="1" s="1"/>
  <c r="AI1485" i="1"/>
  <c r="AM1485" i="1" s="1" a="1"/>
  <c r="AM1485" i="1" s="1"/>
  <c r="AI1484" i="1"/>
  <c r="AM1484" i="1" s="1" a="1"/>
  <c r="AM1484" i="1" s="1"/>
  <c r="AI1483" i="1"/>
  <c r="AM1483" i="1" s="1" a="1"/>
  <c r="AM1483" i="1" s="1"/>
  <c r="AI1482" i="1"/>
  <c r="AM1482" i="1" s="1" a="1"/>
  <c r="AM1482" i="1" s="1"/>
  <c r="AI1481" i="1"/>
  <c r="AM1481" i="1" s="1" a="1"/>
  <c r="AM1481" i="1" s="1"/>
  <c r="AI1480" i="1"/>
  <c r="AM1480" i="1" s="1" a="1"/>
  <c r="AM1480" i="1" s="1"/>
  <c r="AI1479" i="1"/>
  <c r="AM1479" i="1" s="1" a="1"/>
  <c r="AM1479" i="1" s="1"/>
  <c r="AI1478" i="1"/>
  <c r="AM1478" i="1" s="1" a="1"/>
  <c r="AM1478" i="1" s="1"/>
  <c r="AI1477" i="1"/>
  <c r="AM1477" i="1" s="1" a="1"/>
  <c r="AM1477" i="1" s="1"/>
  <c r="AI1476" i="1"/>
  <c r="AM1476" i="1" s="1" a="1"/>
  <c r="AM1476" i="1" s="1"/>
  <c r="AI1475" i="1"/>
  <c r="AM1475" i="1" s="1" a="1"/>
  <c r="AM1475" i="1" s="1"/>
  <c r="AI1474" i="1"/>
  <c r="AM1474" i="1" s="1" a="1"/>
  <c r="AM1474" i="1" s="1"/>
  <c r="AI1473" i="1"/>
  <c r="AM1473" i="1" s="1" a="1"/>
  <c r="AM1473" i="1" s="1"/>
  <c r="AI1472" i="1"/>
  <c r="AM1472" i="1" s="1" a="1"/>
  <c r="AM1472" i="1" s="1"/>
  <c r="AI1471" i="1"/>
  <c r="AM1471" i="1" s="1" a="1"/>
  <c r="AM1471" i="1" s="1"/>
  <c r="AI1470" i="1"/>
  <c r="AM1470" i="1" s="1" a="1"/>
  <c r="AM1470" i="1" s="1"/>
  <c r="AI1469" i="1"/>
  <c r="AM1469" i="1" s="1" a="1"/>
  <c r="AM1469" i="1" s="1"/>
  <c r="AI1468" i="1"/>
  <c r="AM1468" i="1" s="1" a="1"/>
  <c r="AM1468" i="1" s="1"/>
  <c r="AI1467" i="1"/>
  <c r="AM1467" i="1" s="1" a="1"/>
  <c r="AM1467" i="1" s="1"/>
  <c r="AI1466" i="1"/>
  <c r="AM1466" i="1" s="1" a="1"/>
  <c r="AM1466" i="1" s="1"/>
  <c r="AI1465" i="1"/>
  <c r="AM1465" i="1" s="1" a="1"/>
  <c r="AM1465" i="1" s="1"/>
  <c r="AI1464" i="1"/>
  <c r="AM1464" i="1" s="1" a="1"/>
  <c r="AM1464" i="1" s="1"/>
  <c r="AI1463" i="1"/>
  <c r="AM1463" i="1" s="1" a="1"/>
  <c r="AM1463" i="1" s="1"/>
  <c r="AI1462" i="1"/>
  <c r="AM1462" i="1" s="1" a="1"/>
  <c r="AM1462" i="1" s="1"/>
  <c r="AI1461" i="1"/>
  <c r="AM1461" i="1" s="1" a="1"/>
  <c r="AM1461" i="1" s="1"/>
  <c r="AI1460" i="1"/>
  <c r="AM1460" i="1" s="1" a="1"/>
  <c r="AM1460" i="1" s="1"/>
  <c r="AI1459" i="1"/>
  <c r="AM1459" i="1" s="1" a="1"/>
  <c r="AM1459" i="1" s="1"/>
  <c r="AI1458" i="1"/>
  <c r="AM1458" i="1" s="1" a="1"/>
  <c r="AM1458" i="1" s="1"/>
  <c r="AI1457" i="1"/>
  <c r="AM1457" i="1" s="1" a="1"/>
  <c r="AM1457" i="1" s="1"/>
  <c r="AI1456" i="1"/>
  <c r="AM1456" i="1" s="1" a="1"/>
  <c r="AM1456" i="1" s="1"/>
  <c r="AI1455" i="1"/>
  <c r="AM1455" i="1" s="1" a="1"/>
  <c r="AM1455" i="1" s="1"/>
  <c r="AI1454" i="1"/>
  <c r="AM1454" i="1" s="1" a="1"/>
  <c r="AM1454" i="1" s="1"/>
  <c r="AI1453" i="1"/>
  <c r="AM1453" i="1" s="1" a="1"/>
  <c r="AM1453" i="1" s="1"/>
  <c r="AI1452" i="1"/>
  <c r="AM1452" i="1" s="1" a="1"/>
  <c r="AM1452" i="1" s="1"/>
  <c r="AI1451" i="1"/>
  <c r="AM1451" i="1" s="1" a="1"/>
  <c r="AM1451" i="1" s="1"/>
  <c r="AI1450" i="1"/>
  <c r="AI1449" i="1"/>
  <c r="AM1449" i="1" s="1" a="1"/>
  <c r="AM1449" i="1" s="1"/>
  <c r="AM1450" i="1" s="1" a="1"/>
  <c r="AM1450" i="1" s="1"/>
  <c r="AI1448" i="1"/>
  <c r="AI1447" i="1"/>
  <c r="AM1447" i="1" s="1" a="1"/>
  <c r="AM1447" i="1" s="1"/>
  <c r="AM1448" i="1" s="1" a="1"/>
  <c r="AM1448" i="1" s="1"/>
  <c r="AI1446" i="1"/>
  <c r="AM1446" i="1" s="1" a="1"/>
  <c r="AM1446" i="1" s="1"/>
  <c r="AI1445" i="1"/>
  <c r="AM1445" i="1" s="1" a="1"/>
  <c r="AM1445" i="1" s="1"/>
  <c r="AI1444" i="1"/>
  <c r="AM1444" i="1" s="1" a="1"/>
  <c r="AM1444" i="1" s="1"/>
  <c r="AI1443" i="1"/>
  <c r="AM1443" i="1" s="1" a="1"/>
  <c r="AM1443" i="1" s="1"/>
  <c r="AI1442" i="1"/>
  <c r="AM1442" i="1" s="1" a="1"/>
  <c r="AM1442" i="1" s="1"/>
  <c r="AI1441" i="1"/>
  <c r="AM1441" i="1" s="1" a="1"/>
  <c r="AM1441" i="1" s="1"/>
  <c r="AI1440" i="1"/>
  <c r="AM1440" i="1" s="1" a="1"/>
  <c r="AM1440" i="1" s="1"/>
  <c r="AI1439" i="1"/>
  <c r="AM1439" i="1" s="1" a="1"/>
  <c r="AM1439" i="1" s="1"/>
  <c r="AI1438" i="1"/>
  <c r="AM1438" i="1" s="1" a="1"/>
  <c r="AM1438" i="1" s="1"/>
  <c r="AI1437" i="1"/>
  <c r="AM1437" i="1" s="1" a="1"/>
  <c r="AM1437" i="1" s="1"/>
  <c r="AI1436" i="1"/>
  <c r="AM1436" i="1" s="1" a="1"/>
  <c r="AM1436" i="1" s="1"/>
  <c r="AI1435" i="1"/>
  <c r="AM1435" i="1" s="1" a="1"/>
  <c r="AM1435" i="1" s="1"/>
  <c r="AI1434" i="1"/>
  <c r="AM1434" i="1" s="1" a="1"/>
  <c r="AM1434" i="1" s="1"/>
  <c r="AI1433" i="1"/>
  <c r="AM1433" i="1" s="1" a="1"/>
  <c r="AM1433" i="1" s="1"/>
  <c r="AI1432" i="1"/>
  <c r="AM1432" i="1" s="1" a="1"/>
  <c r="AM1432" i="1" s="1"/>
  <c r="AI1431" i="1"/>
  <c r="AM1431" i="1" s="1" a="1"/>
  <c r="AM1431" i="1" s="1"/>
  <c r="AI1430" i="1"/>
  <c r="AM1430" i="1" s="1" a="1"/>
  <c r="AM1430" i="1" s="1"/>
  <c r="AI1429" i="1"/>
  <c r="AM1429" i="1" s="1" a="1"/>
  <c r="AM1429" i="1" s="1"/>
  <c r="AI1428" i="1"/>
  <c r="AM1428" i="1" s="1" a="1"/>
  <c r="AM1428" i="1" s="1"/>
  <c r="AI1427" i="1"/>
  <c r="AM1427" i="1" s="1" a="1"/>
  <c r="AM1427" i="1" s="1"/>
  <c r="AI1426" i="1"/>
  <c r="AM1426" i="1" s="1" a="1"/>
  <c r="AM1426" i="1" s="1"/>
  <c r="AI1425" i="1"/>
  <c r="AM1425" i="1" s="1" a="1"/>
  <c r="AM1425" i="1" s="1"/>
  <c r="AI1424" i="1"/>
  <c r="AM1424" i="1" s="1" a="1"/>
  <c r="AM1424" i="1" s="1"/>
  <c r="AI1423" i="1"/>
  <c r="AM1423" i="1" s="1" a="1"/>
  <c r="AM1423" i="1" s="1"/>
  <c r="AI1422" i="1"/>
  <c r="AM1422" i="1" s="1" a="1"/>
  <c r="AM1422" i="1" s="1"/>
  <c r="AI1421" i="1"/>
  <c r="AM1421" i="1" s="1" a="1"/>
  <c r="AM1421" i="1" s="1"/>
  <c r="AI1420" i="1"/>
  <c r="AM1420" i="1" s="1" a="1"/>
  <c r="AM1420" i="1" s="1"/>
  <c r="AI1419" i="1"/>
  <c r="AM1419" i="1" s="1" a="1"/>
  <c r="AM1419" i="1" s="1"/>
  <c r="AI1418" i="1"/>
  <c r="AM1418" i="1" s="1" a="1"/>
  <c r="AM1418" i="1" s="1"/>
  <c r="AI1417" i="1"/>
  <c r="AM1417" i="1" s="1" a="1"/>
  <c r="AM1417" i="1" s="1"/>
  <c r="AI1416" i="1"/>
  <c r="AM1416" i="1" s="1" a="1"/>
  <c r="AM1416" i="1" s="1"/>
  <c r="AI1415" i="1"/>
  <c r="AM1415" i="1" s="1" a="1"/>
  <c r="AM1415" i="1" s="1"/>
  <c r="AI1414" i="1"/>
  <c r="AM1414" i="1" s="1" a="1"/>
  <c r="AM1414" i="1" s="1"/>
  <c r="AI1413" i="1"/>
  <c r="AM1413" i="1" s="1" a="1"/>
  <c r="AM1413" i="1" s="1"/>
  <c r="AI1412" i="1"/>
  <c r="AM1412" i="1" s="1" a="1"/>
  <c r="AM1412" i="1" s="1"/>
  <c r="AI1411" i="1"/>
  <c r="AM1411" i="1" s="1" a="1"/>
  <c r="AM1411" i="1" s="1"/>
  <c r="AI1410" i="1"/>
  <c r="AM1410" i="1" s="1" a="1"/>
  <c r="AM1410" i="1" s="1"/>
  <c r="AI1409" i="1"/>
  <c r="AM1409" i="1" s="1" a="1"/>
  <c r="AM1409" i="1" s="1"/>
  <c r="AI1408" i="1"/>
  <c r="AM1408" i="1" s="1" a="1"/>
  <c r="AM1408" i="1" s="1"/>
  <c r="AI1407" i="1"/>
  <c r="AM1407" i="1" s="1" a="1"/>
  <c r="AM1407" i="1" s="1"/>
  <c r="AI1406" i="1"/>
  <c r="AM1406" i="1" s="1" a="1"/>
  <c r="AM1406" i="1" s="1"/>
  <c r="AI1405" i="1"/>
  <c r="AM1405" i="1" s="1" a="1"/>
  <c r="AM1405" i="1" s="1"/>
  <c r="AI1404" i="1"/>
  <c r="AM1404" i="1" s="1" a="1"/>
  <c r="AM1404" i="1" s="1"/>
  <c r="AI1403" i="1"/>
  <c r="AM1403" i="1" s="1" a="1"/>
  <c r="AM1403" i="1" s="1"/>
  <c r="AI1402" i="1"/>
  <c r="AM1402" i="1" s="1" a="1"/>
  <c r="AM1402" i="1" s="1"/>
  <c r="AI1401" i="1"/>
  <c r="AM1401" i="1" s="1" a="1"/>
  <c r="AM1401" i="1" s="1"/>
  <c r="AI1400" i="1"/>
  <c r="AM1400" i="1" s="1" a="1"/>
  <c r="AM1400" i="1" s="1"/>
  <c r="AI1399" i="1"/>
  <c r="AM1399" i="1" s="1" a="1"/>
  <c r="AM1399" i="1" s="1"/>
  <c r="AI1398" i="1"/>
  <c r="AM1398" i="1" s="1" a="1"/>
  <c r="AM1398" i="1" s="1"/>
  <c r="AI1397" i="1"/>
  <c r="AM1397" i="1" s="1" a="1"/>
  <c r="AM1397" i="1" s="1"/>
  <c r="AI1396" i="1"/>
  <c r="AM1396" i="1" s="1" a="1"/>
  <c r="AM1396" i="1" s="1"/>
  <c r="AI1395" i="1"/>
  <c r="AM1395" i="1" s="1" a="1"/>
  <c r="AM1395" i="1" s="1"/>
  <c r="AI1394" i="1"/>
  <c r="AM1394" i="1" s="1" a="1"/>
  <c r="AM1394" i="1" s="1"/>
  <c r="AI1393" i="1"/>
  <c r="AM1393" i="1" s="1" a="1"/>
  <c r="AM1393" i="1" s="1"/>
  <c r="AI1392" i="1"/>
  <c r="AM1392" i="1" s="1" a="1"/>
  <c r="AM1392" i="1" s="1"/>
  <c r="AI1391" i="1"/>
  <c r="AM1391" i="1" s="1" a="1"/>
  <c r="AM1391" i="1" s="1"/>
  <c r="AI1390" i="1"/>
  <c r="AM1390" i="1" s="1" a="1"/>
  <c r="AM1390" i="1" s="1"/>
  <c r="AI1389" i="1"/>
  <c r="AM1389" i="1" s="1" a="1"/>
  <c r="AM1389" i="1" s="1"/>
  <c r="AI1388" i="1"/>
  <c r="AM1388" i="1" s="1" a="1"/>
  <c r="AM1388" i="1" s="1"/>
  <c r="AI1387" i="1"/>
  <c r="AM1387" i="1" s="1" a="1"/>
  <c r="AM1387" i="1" s="1"/>
  <c r="AI1386" i="1"/>
  <c r="AM1386" i="1" s="1" a="1"/>
  <c r="AM1386" i="1" s="1"/>
  <c r="AI1385" i="1"/>
  <c r="AM1385" i="1" s="1" a="1"/>
  <c r="AM1385" i="1" s="1"/>
  <c r="AI1384" i="1"/>
  <c r="AM1384" i="1" s="1" a="1"/>
  <c r="AM1384" i="1" s="1"/>
  <c r="AI1383" i="1"/>
  <c r="AM1383" i="1" s="1" a="1"/>
  <c r="AM1383" i="1" s="1"/>
  <c r="AI1382" i="1"/>
  <c r="AM1382" i="1" s="1" a="1"/>
  <c r="AM1382" i="1" s="1"/>
  <c r="AI1381" i="1"/>
  <c r="AM1381" i="1" s="1" a="1"/>
  <c r="AM1381" i="1" s="1"/>
  <c r="AI1380" i="1"/>
  <c r="AM1380" i="1" s="1" a="1"/>
  <c r="AM1380" i="1" s="1"/>
  <c r="AI1379" i="1"/>
  <c r="AM1379" i="1" s="1" a="1"/>
  <c r="AM1379" i="1" s="1"/>
  <c r="AI1378" i="1"/>
  <c r="AM1378" i="1" s="1" a="1"/>
  <c r="AM1378" i="1" s="1"/>
  <c r="AI1377" i="1"/>
  <c r="AM1377" i="1" s="1" a="1"/>
  <c r="AM1377" i="1" s="1"/>
  <c r="AI1376" i="1"/>
  <c r="AM1376" i="1" s="1" a="1"/>
  <c r="AM1376" i="1" s="1"/>
  <c r="AI1375" i="1"/>
  <c r="AM1375" i="1" s="1" a="1"/>
  <c r="AM1375" i="1" s="1"/>
  <c r="AI1374" i="1"/>
  <c r="AM1374" i="1" s="1" a="1"/>
  <c r="AM1374" i="1" s="1"/>
  <c r="AI1373" i="1"/>
  <c r="AM1373" i="1" s="1" a="1"/>
  <c r="AM1373" i="1" s="1"/>
  <c r="AI1372" i="1"/>
  <c r="AM1372" i="1" s="1" a="1"/>
  <c r="AM1372" i="1" s="1"/>
  <c r="AI1371" i="1"/>
  <c r="AM1371" i="1" s="1" a="1"/>
  <c r="AM1371" i="1" s="1"/>
  <c r="AI1370" i="1"/>
  <c r="AM1370" i="1" s="1" a="1"/>
  <c r="AM1370" i="1" s="1"/>
  <c r="AI1369" i="1"/>
  <c r="AM1369" i="1" s="1" a="1"/>
  <c r="AM1369" i="1" s="1"/>
  <c r="AI1368" i="1"/>
  <c r="AI1367" i="1"/>
  <c r="AM1367" i="1" s="1" a="1"/>
  <c r="AM1367" i="1" s="1"/>
  <c r="AM1368" i="1" s="1" a="1"/>
  <c r="AM1368" i="1" s="1"/>
  <c r="AI1366" i="1"/>
  <c r="AI1365" i="1"/>
  <c r="AM1365" i="1" s="1" a="1"/>
  <c r="AM1365" i="1" s="1"/>
  <c r="AM1366" i="1" s="1" a="1"/>
  <c r="AM1366" i="1" s="1"/>
  <c r="AI1364" i="1"/>
  <c r="AM1364" i="1" s="1" a="1"/>
  <c r="AM1364" i="1" s="1"/>
  <c r="AI1363" i="1"/>
  <c r="AM1363" i="1" s="1" a="1"/>
  <c r="AM1363" i="1" s="1"/>
  <c r="AI1362" i="1"/>
  <c r="AM1362" i="1" s="1" a="1"/>
  <c r="AM1362" i="1" s="1"/>
  <c r="AI1361" i="1"/>
  <c r="AM1361" i="1" s="1" a="1"/>
  <c r="AM1361" i="1" s="1"/>
  <c r="AI1360" i="1"/>
  <c r="AM1360" i="1" s="1" a="1"/>
  <c r="AM1360" i="1" s="1"/>
  <c r="AI1359" i="1"/>
  <c r="AM1359" i="1" s="1" a="1"/>
  <c r="AM1359" i="1" s="1"/>
  <c r="AI1358" i="1"/>
  <c r="AM1358" i="1" s="1" a="1"/>
  <c r="AM1358" i="1" s="1"/>
  <c r="AI1357" i="1"/>
  <c r="AM1357" i="1" s="1" a="1"/>
  <c r="AM1357" i="1" s="1"/>
  <c r="AI1356" i="1"/>
  <c r="AI1355" i="1"/>
  <c r="AM1355" i="1" s="1" a="1"/>
  <c r="AM1355" i="1" s="1"/>
  <c r="AM1356" i="1" s="1" a="1"/>
  <c r="AM1356" i="1" s="1"/>
  <c r="AI1354" i="1"/>
  <c r="AI1353" i="1"/>
  <c r="AM1353" i="1" s="1" a="1"/>
  <c r="AM1353" i="1" s="1"/>
  <c r="AM1354" i="1" s="1" a="1"/>
  <c r="AM1354" i="1" s="1"/>
  <c r="AI1352" i="1"/>
  <c r="AM1352" i="1" s="1" a="1"/>
  <c r="AM1352" i="1" s="1"/>
  <c r="AI1351" i="1"/>
  <c r="AM1351" i="1" s="1" a="1"/>
  <c r="AM1351" i="1" s="1"/>
  <c r="AI1350" i="1"/>
  <c r="AM1350" i="1" s="1" a="1"/>
  <c r="AM1350" i="1" s="1"/>
  <c r="AI1349" i="1"/>
  <c r="AM1349" i="1" s="1" a="1"/>
  <c r="AM1349" i="1" s="1"/>
  <c r="AI1348" i="1"/>
  <c r="AI1347" i="1"/>
  <c r="AM1347" i="1" s="1" a="1"/>
  <c r="AM1347" i="1" s="1"/>
  <c r="AM1348" i="1" s="1" a="1"/>
  <c r="AM1348" i="1" s="1"/>
  <c r="AI1346" i="1"/>
  <c r="AI1345" i="1"/>
  <c r="AM1345" i="1" s="1" a="1"/>
  <c r="AM1345" i="1" s="1"/>
  <c r="AM1346" i="1" s="1" a="1"/>
  <c r="AM1346" i="1" s="1"/>
  <c r="AI1344" i="1"/>
  <c r="AI1343" i="1"/>
  <c r="AM1343" i="1" s="1" a="1"/>
  <c r="AM1343" i="1" s="1"/>
  <c r="AM1344" i="1" s="1" a="1"/>
  <c r="AM1344" i="1" s="1"/>
  <c r="AI1342" i="1"/>
  <c r="AI1341" i="1"/>
  <c r="AM1341" i="1" s="1" a="1"/>
  <c r="AM1341" i="1" s="1"/>
  <c r="AM1342" i="1" s="1" a="1"/>
  <c r="AM1342" i="1" s="1"/>
  <c r="AI1340" i="1"/>
  <c r="AM1340" i="1" s="1" a="1"/>
  <c r="AM1340" i="1" s="1"/>
  <c r="AI1339" i="1"/>
  <c r="AM1339" i="1" s="1" a="1"/>
  <c r="AM1339" i="1" s="1"/>
  <c r="AI1338" i="1"/>
  <c r="AM1338" i="1" s="1" a="1"/>
  <c r="AM1338" i="1" s="1"/>
  <c r="AI1337" i="1"/>
  <c r="AM1337" i="1" s="1" a="1"/>
  <c r="AM1337" i="1" s="1"/>
  <c r="AI1336" i="1"/>
  <c r="AM1336" i="1" s="1" a="1"/>
  <c r="AM1336" i="1" s="1"/>
  <c r="AI1335" i="1"/>
  <c r="AM1335" i="1" s="1" a="1"/>
  <c r="AM1335" i="1" s="1"/>
  <c r="AI1334" i="1"/>
  <c r="AI1333" i="1"/>
  <c r="AI1332" i="1"/>
  <c r="AI1331" i="1"/>
  <c r="AI1330" i="1"/>
  <c r="AI1329" i="1"/>
  <c r="AM1329" i="1" s="1" a="1"/>
  <c r="AM1329" i="1" s="1"/>
  <c r="AM1330" i="1" s="1" a="1"/>
  <c r="AM1330" i="1" s="1"/>
  <c r="AM1331" i="1" s="1" a="1"/>
  <c r="AM1331" i="1" s="1"/>
  <c r="AM1332" i="1" s="1" a="1"/>
  <c r="AM1332" i="1" s="1"/>
  <c r="AM1333" i="1" s="1" a="1"/>
  <c r="AM1333" i="1" s="1"/>
  <c r="AM1334" i="1" s="1" a="1"/>
  <c r="AM1334" i="1" s="1"/>
  <c r="AI1328" i="1"/>
  <c r="AI1327" i="1"/>
  <c r="AI1326" i="1"/>
  <c r="AI1325" i="1"/>
  <c r="AI1324" i="1"/>
  <c r="AI1323" i="1"/>
  <c r="AM1323" i="1" s="1" a="1"/>
  <c r="AM1323" i="1" s="1"/>
  <c r="AM1324" i="1" s="1" a="1"/>
  <c r="AM1324" i="1" s="1"/>
  <c r="AM1325" i="1" s="1" a="1"/>
  <c r="AM1325" i="1" s="1"/>
  <c r="AM1326" i="1" s="1" a="1"/>
  <c r="AM1326" i="1" s="1"/>
  <c r="AM1327" i="1" s="1" a="1"/>
  <c r="AM1327" i="1" s="1"/>
  <c r="AM1328" i="1" s="1" a="1"/>
  <c r="AM1328" i="1" s="1"/>
  <c r="AI1322" i="1"/>
  <c r="AM1322" i="1" s="1" a="1"/>
  <c r="AM1322" i="1" s="1"/>
  <c r="AI1321" i="1"/>
  <c r="AM1321" i="1" s="1" a="1"/>
  <c r="AM1321" i="1" s="1"/>
  <c r="AI1320" i="1"/>
  <c r="AM1320" i="1" s="1" a="1"/>
  <c r="AM1320" i="1" s="1"/>
  <c r="AI1319" i="1"/>
  <c r="AM1319" i="1" s="1" a="1"/>
  <c r="AM1319" i="1" s="1"/>
  <c r="AI1318" i="1"/>
  <c r="AM1318" i="1" s="1" a="1"/>
  <c r="AM1318" i="1" s="1"/>
  <c r="AI1317" i="1"/>
  <c r="AM1317" i="1" s="1" a="1"/>
  <c r="AM1317" i="1" s="1"/>
  <c r="AI1316" i="1"/>
  <c r="AI1315" i="1"/>
  <c r="AM1315" i="1" s="1" a="1"/>
  <c r="AM1315" i="1" s="1"/>
  <c r="AM1316" i="1" s="1" a="1"/>
  <c r="AM1316" i="1" s="1"/>
  <c r="AI1314" i="1"/>
  <c r="AI1313" i="1"/>
  <c r="AM1313" i="1" s="1" a="1"/>
  <c r="AM1313" i="1" s="1"/>
  <c r="AM1314" i="1" s="1" a="1"/>
  <c r="AM1314" i="1" s="1"/>
  <c r="AI1312" i="1"/>
  <c r="AI1311" i="1"/>
  <c r="AI1310" i="1"/>
  <c r="AM1310" i="1" s="1" a="1"/>
  <c r="AM1310" i="1" s="1"/>
  <c r="AI1309" i="1"/>
  <c r="AM1309" i="1" s="1" a="1"/>
  <c r="AM1309" i="1" s="1"/>
  <c r="AI1308" i="1"/>
  <c r="AM1308" i="1" s="1" a="1"/>
  <c r="AM1308" i="1" s="1"/>
  <c r="AI1307" i="1"/>
  <c r="AM1307" i="1" s="1" a="1"/>
  <c r="AM1307" i="1" s="1"/>
  <c r="AI1306" i="1"/>
  <c r="AM1306" i="1" s="1" a="1"/>
  <c r="AM1306" i="1" s="1"/>
  <c r="AI1305" i="1"/>
  <c r="AM1305" i="1" s="1" a="1"/>
  <c r="AM1305" i="1" s="1"/>
  <c r="AI1304" i="1"/>
  <c r="AM1304" i="1" s="1" a="1"/>
  <c r="AM1304" i="1" s="1"/>
  <c r="AI1303" i="1"/>
  <c r="AM1303" i="1" s="1" a="1"/>
  <c r="AM1303" i="1" s="1"/>
  <c r="AI1302" i="1"/>
  <c r="AM1302" i="1" s="1" a="1"/>
  <c r="AM1302" i="1" s="1"/>
  <c r="AI1301" i="1"/>
  <c r="AM1301" i="1" s="1" a="1"/>
  <c r="AM1301" i="1" s="1"/>
  <c r="AI1300" i="1"/>
  <c r="AM1300" i="1" s="1" a="1"/>
  <c r="AM1300" i="1" s="1"/>
  <c r="AI1299" i="1"/>
  <c r="AM1299" i="1" s="1" a="1"/>
  <c r="AM1299" i="1" s="1"/>
  <c r="AI1298" i="1"/>
  <c r="AM1298" i="1" s="1" a="1"/>
  <c r="AM1298" i="1" s="1"/>
  <c r="AI1297" i="1"/>
  <c r="AM1297" i="1" s="1" a="1"/>
  <c r="AM1297" i="1" s="1"/>
  <c r="AI1296" i="1"/>
  <c r="AM1296" i="1" s="1" a="1"/>
  <c r="AM1296" i="1" s="1"/>
  <c r="AI1295" i="1"/>
  <c r="AM1295" i="1" s="1" a="1"/>
  <c r="AM1295" i="1" s="1"/>
  <c r="AI1294" i="1"/>
  <c r="AM1294" i="1" s="1" a="1"/>
  <c r="AM1294" i="1" s="1"/>
  <c r="AI1293" i="1"/>
  <c r="AM1293" i="1" s="1" a="1"/>
  <c r="AM1293" i="1" s="1"/>
  <c r="AI1292" i="1"/>
  <c r="AM1292" i="1" s="1" a="1"/>
  <c r="AM1292" i="1" s="1"/>
  <c r="AI1291" i="1"/>
  <c r="AM1291" i="1" s="1" a="1"/>
  <c r="AM1291" i="1" s="1"/>
  <c r="AI1290" i="1"/>
  <c r="AM1290" i="1" s="1" a="1"/>
  <c r="AM1290" i="1" s="1"/>
  <c r="AI1289" i="1"/>
  <c r="AM1289" i="1" s="1" a="1"/>
  <c r="AM1289" i="1" s="1"/>
  <c r="AI1288" i="1"/>
  <c r="AM1288" i="1" s="1" a="1"/>
  <c r="AM1288" i="1" s="1"/>
  <c r="AI1287" i="1"/>
  <c r="AM1287" i="1" s="1" a="1"/>
  <c r="AM1287" i="1" s="1"/>
  <c r="AI1286" i="1"/>
  <c r="AM1286" i="1" s="1" a="1"/>
  <c r="AM1286" i="1" s="1"/>
  <c r="AI1285" i="1"/>
  <c r="AM1285" i="1" s="1" a="1"/>
  <c r="AM1285" i="1" s="1"/>
  <c r="AI1284" i="1"/>
  <c r="AI1283" i="1"/>
  <c r="AM1283" i="1" s="1" a="1"/>
  <c r="AM1283" i="1" s="1"/>
  <c r="AM1284" i="1" s="1" a="1"/>
  <c r="AM1284" i="1" s="1"/>
  <c r="AI1282" i="1"/>
  <c r="AI1281" i="1"/>
  <c r="AM1281" i="1" s="1" a="1"/>
  <c r="AM1281" i="1" s="1"/>
  <c r="AM1282" i="1" s="1" a="1"/>
  <c r="AM1282" i="1" s="1"/>
  <c r="AI1280" i="1"/>
  <c r="AM1280" i="1" s="1" a="1"/>
  <c r="AM1280" i="1" s="1"/>
  <c r="AI1279" i="1"/>
  <c r="AM1279" i="1" s="1" a="1"/>
  <c r="AM1279" i="1" s="1"/>
  <c r="AI1278" i="1"/>
  <c r="AM1278" i="1" s="1" a="1"/>
  <c r="AM1278" i="1" s="1"/>
  <c r="AI1277" i="1"/>
  <c r="AM1277" i="1" s="1" a="1"/>
  <c r="AM1277" i="1" s="1"/>
  <c r="AI1276" i="1"/>
  <c r="AM1276" i="1" s="1" a="1"/>
  <c r="AM1276" i="1" s="1"/>
  <c r="AI1275" i="1"/>
  <c r="AM1275" i="1" s="1" a="1"/>
  <c r="AM1275" i="1" s="1"/>
  <c r="AI1274" i="1"/>
  <c r="AM1274" i="1" s="1" a="1"/>
  <c r="AM1274" i="1" s="1"/>
  <c r="AI1273" i="1"/>
  <c r="AM1273" i="1" s="1" a="1"/>
  <c r="AM1273" i="1" s="1"/>
  <c r="AI1272" i="1"/>
  <c r="AM1272" i="1" s="1" a="1"/>
  <c r="AM1272" i="1" s="1"/>
  <c r="AI1271" i="1"/>
  <c r="AM1271" i="1" s="1" a="1"/>
  <c r="AM1271" i="1" s="1"/>
  <c r="AI1270" i="1"/>
  <c r="AM1270" i="1" s="1" a="1"/>
  <c r="AM1270" i="1" s="1"/>
  <c r="AI1269" i="1"/>
  <c r="AM1269" i="1" s="1" a="1"/>
  <c r="AM1269" i="1" s="1"/>
  <c r="AI1268" i="1"/>
  <c r="AM1268" i="1" s="1" a="1"/>
  <c r="AM1268" i="1" s="1"/>
  <c r="AI1267" i="1"/>
  <c r="AM1267" i="1" s="1" a="1"/>
  <c r="AM1267" i="1" s="1"/>
  <c r="AI1266" i="1"/>
  <c r="AM1266" i="1" s="1" a="1"/>
  <c r="AM1266" i="1" s="1"/>
  <c r="AI1265" i="1"/>
  <c r="AM1265" i="1" s="1" a="1"/>
  <c r="AM1265" i="1" s="1"/>
  <c r="AI1264" i="1"/>
  <c r="AM1264" i="1" s="1" a="1"/>
  <c r="AM1264" i="1" s="1"/>
  <c r="AI1263" i="1"/>
  <c r="AM1263" i="1" s="1" a="1"/>
  <c r="AM1263" i="1" s="1"/>
  <c r="AI1262" i="1"/>
  <c r="AM1262" i="1" s="1" a="1"/>
  <c r="AM1262" i="1" s="1"/>
  <c r="AI1261" i="1"/>
  <c r="AM1261" i="1" s="1" a="1"/>
  <c r="AM1261" i="1" s="1"/>
  <c r="AI1260" i="1"/>
  <c r="AM1260" i="1" s="1" a="1"/>
  <c r="AM1260" i="1" s="1"/>
  <c r="AI1259" i="1"/>
  <c r="AM1259" i="1" s="1" a="1"/>
  <c r="AM1259" i="1" s="1"/>
  <c r="AI1258" i="1"/>
  <c r="AI1257" i="1"/>
  <c r="AM1257" i="1" s="1" a="1"/>
  <c r="AM1257" i="1" s="1"/>
  <c r="AM1258" i="1" s="1" a="1"/>
  <c r="AM1258" i="1" s="1"/>
  <c r="AI1256" i="1"/>
  <c r="AI1255" i="1"/>
  <c r="AM1255" i="1" s="1" a="1"/>
  <c r="AM1255" i="1" s="1"/>
  <c r="AM1256" i="1" s="1" a="1"/>
  <c r="AM1256" i="1" s="1"/>
  <c r="AI1254" i="1"/>
  <c r="AM1254" i="1" s="1" a="1"/>
  <c r="AM1254" i="1" s="1"/>
  <c r="AI1253" i="1"/>
  <c r="AM1253" i="1" s="1" a="1"/>
  <c r="AM1253" i="1" s="1"/>
  <c r="AI1252" i="1"/>
  <c r="AM1252" i="1" s="1" a="1"/>
  <c r="AM1252" i="1" s="1"/>
  <c r="AI1251" i="1"/>
  <c r="AM1251" i="1" s="1" a="1"/>
  <c r="AM1251" i="1" s="1"/>
  <c r="AI1250" i="1"/>
  <c r="AI1249" i="1"/>
  <c r="AM1249" i="1" s="1" a="1"/>
  <c r="AM1249" i="1" s="1"/>
  <c r="AM1250" i="1" s="1" a="1"/>
  <c r="AM1250" i="1" s="1"/>
  <c r="AI1248" i="1"/>
  <c r="AI1247" i="1"/>
  <c r="AM1247" i="1" s="1" a="1"/>
  <c r="AM1247" i="1" s="1"/>
  <c r="AM1248" i="1" s="1" a="1"/>
  <c r="AM1248" i="1" s="1"/>
  <c r="AI1246" i="1"/>
  <c r="AM1246" i="1" s="1" a="1"/>
  <c r="AM1246" i="1" s="1"/>
  <c r="AI1245" i="1"/>
  <c r="AM1245" i="1" s="1" a="1"/>
  <c r="AM1245" i="1" s="1"/>
  <c r="AI1244" i="1"/>
  <c r="AM1244" i="1" s="1" a="1"/>
  <c r="AM1244" i="1" s="1"/>
  <c r="AI1243" i="1"/>
  <c r="AM1243" i="1" s="1" a="1"/>
  <c r="AM1243" i="1" s="1"/>
  <c r="AI1242" i="1"/>
  <c r="AM1242" i="1" s="1" a="1"/>
  <c r="AM1242" i="1" s="1"/>
  <c r="AI1241" i="1"/>
  <c r="AM1241" i="1" s="1" a="1"/>
  <c r="AM1241" i="1" s="1"/>
  <c r="AI1240" i="1"/>
  <c r="AM1240" i="1" s="1" a="1"/>
  <c r="AM1240" i="1" s="1"/>
  <c r="AI1239" i="1"/>
  <c r="AM1239" i="1" s="1" a="1"/>
  <c r="AM1239" i="1" s="1"/>
  <c r="AI1238" i="1"/>
  <c r="AM1238" i="1" s="1" a="1"/>
  <c r="AM1238" i="1" s="1"/>
  <c r="AI1237" i="1"/>
  <c r="AM1237" i="1" s="1" a="1"/>
  <c r="AM1237" i="1" s="1"/>
  <c r="AI1236" i="1"/>
  <c r="AM1236" i="1" s="1" a="1"/>
  <c r="AM1236" i="1" s="1"/>
  <c r="AI1235" i="1"/>
  <c r="AM1235" i="1" s="1" a="1"/>
  <c r="AM1235" i="1" s="1"/>
  <c r="AI1234" i="1"/>
  <c r="AM1234" i="1" s="1" a="1"/>
  <c r="AM1234" i="1" s="1"/>
  <c r="AI1233" i="1"/>
  <c r="AM1233" i="1" s="1" a="1"/>
  <c r="AM1233" i="1" s="1"/>
  <c r="AI1232" i="1"/>
  <c r="AM1232" i="1" s="1" a="1"/>
  <c r="AM1232" i="1" s="1"/>
  <c r="AI1231" i="1"/>
  <c r="AM1231" i="1" s="1" a="1"/>
  <c r="AM1231" i="1" s="1"/>
  <c r="AI1230" i="1"/>
  <c r="AM1230" i="1" s="1" a="1"/>
  <c r="AM1230" i="1" s="1"/>
  <c r="AI1229" i="1"/>
  <c r="AM1229" i="1" s="1" a="1"/>
  <c r="AM1229" i="1" s="1"/>
  <c r="AI1228" i="1"/>
  <c r="AM1228" i="1" s="1" a="1"/>
  <c r="AM1228" i="1" s="1"/>
  <c r="AI1227" i="1"/>
  <c r="AM1227" i="1" s="1" a="1"/>
  <c r="AM1227" i="1" s="1"/>
  <c r="AI1226" i="1"/>
  <c r="AM1226" i="1" s="1" a="1"/>
  <c r="AM1226" i="1" s="1"/>
  <c r="AI1225" i="1"/>
  <c r="AM1225" i="1" s="1" a="1"/>
  <c r="AM1225" i="1" s="1"/>
  <c r="AI1224" i="1"/>
  <c r="AM1224" i="1" s="1" a="1"/>
  <c r="AM1224" i="1" s="1"/>
  <c r="AI1223" i="1"/>
  <c r="AM1223" i="1" s="1" a="1"/>
  <c r="AM1223" i="1" s="1"/>
  <c r="AI1222" i="1"/>
  <c r="AM1222" i="1" s="1" a="1"/>
  <c r="AM1222" i="1" s="1"/>
  <c r="AI1221" i="1"/>
  <c r="AM1221" i="1" s="1" a="1"/>
  <c r="AM1221" i="1" s="1"/>
  <c r="AI1220" i="1"/>
  <c r="AM1220" i="1" s="1" a="1"/>
  <c r="AM1220" i="1" s="1"/>
  <c r="AI1219" i="1"/>
  <c r="AM1219" i="1" s="1" a="1"/>
  <c r="AM1219" i="1" s="1"/>
  <c r="AI1218" i="1"/>
  <c r="AM1218" i="1" s="1" a="1"/>
  <c r="AM1218" i="1" s="1"/>
  <c r="AI1217" i="1"/>
  <c r="AM1217" i="1" s="1" a="1"/>
  <c r="AM1217" i="1" s="1"/>
  <c r="AI1216" i="1"/>
  <c r="AM1216" i="1" s="1" a="1"/>
  <c r="AM1216" i="1" s="1"/>
  <c r="AI1215" i="1"/>
  <c r="AM1215" i="1" s="1" a="1"/>
  <c r="AM1215" i="1" s="1"/>
  <c r="AI1214" i="1"/>
  <c r="AM1214" i="1" s="1" a="1"/>
  <c r="AM1214" i="1" s="1"/>
  <c r="AI1213" i="1"/>
  <c r="AI1212" i="1"/>
  <c r="AM1212" i="1" s="1" a="1"/>
  <c r="AM1212" i="1" s="1"/>
  <c r="AM1213" i="1" s="1" a="1"/>
  <c r="AM1213" i="1" s="1"/>
  <c r="AI1211" i="1"/>
  <c r="AI1210" i="1"/>
  <c r="AM1210" i="1" s="1" a="1"/>
  <c r="AM1210" i="1" s="1"/>
  <c r="AM1211" i="1" s="1" a="1"/>
  <c r="AM1211" i="1" s="1"/>
  <c r="AI1209" i="1"/>
  <c r="AM1209" i="1" s="1" a="1"/>
  <c r="AM1209" i="1" s="1"/>
  <c r="AI1208" i="1"/>
  <c r="AM1208" i="1" s="1" a="1"/>
  <c r="AM1208" i="1" s="1"/>
  <c r="AI1207" i="1"/>
  <c r="AM1207" i="1" s="1" a="1"/>
  <c r="AM1207" i="1" s="1"/>
  <c r="AI1206" i="1"/>
  <c r="AM1206" i="1" s="1" a="1"/>
  <c r="AM1206" i="1" s="1"/>
  <c r="AI1205" i="1"/>
  <c r="AM1205" i="1" s="1" a="1"/>
  <c r="AM1205" i="1" s="1"/>
  <c r="AI1204" i="1"/>
  <c r="AM1204" i="1" s="1" a="1"/>
  <c r="AM1204" i="1" s="1"/>
  <c r="AI1203" i="1"/>
  <c r="AM1203" i="1" s="1" a="1"/>
  <c r="AM1203" i="1" s="1"/>
  <c r="AI1202" i="1"/>
  <c r="AM1202" i="1" s="1" a="1"/>
  <c r="AM1202" i="1" s="1"/>
  <c r="AI1201" i="1"/>
  <c r="AM1201" i="1" s="1" a="1"/>
  <c r="AM1201" i="1" s="1"/>
  <c r="AI1200" i="1"/>
  <c r="AM1200" i="1" s="1" a="1"/>
  <c r="AM1200" i="1" s="1"/>
  <c r="AI1199" i="1"/>
  <c r="AM1199" i="1" s="1" a="1"/>
  <c r="AM1199" i="1" s="1"/>
  <c r="AI1198" i="1"/>
  <c r="AM1198" i="1" s="1" a="1"/>
  <c r="AM1198" i="1" s="1"/>
  <c r="AI1197" i="1"/>
  <c r="AM1197" i="1" s="1" a="1"/>
  <c r="AM1197" i="1" s="1"/>
  <c r="AI1196" i="1"/>
  <c r="AM1196" i="1" s="1" a="1"/>
  <c r="AM1196" i="1" s="1"/>
  <c r="AI1195" i="1"/>
  <c r="AM1195" i="1" s="1" a="1"/>
  <c r="AM1195" i="1" s="1"/>
  <c r="AI1194" i="1"/>
  <c r="AM1194" i="1" s="1" a="1"/>
  <c r="AM1194" i="1" s="1"/>
  <c r="AI1193" i="1"/>
  <c r="AI1192" i="1"/>
  <c r="AM1192" i="1" s="1" a="1"/>
  <c r="AM1192" i="1" s="1"/>
  <c r="AM1193" i="1" s="1" a="1"/>
  <c r="AM1193" i="1" s="1"/>
  <c r="AI1191" i="1"/>
  <c r="AI1190" i="1"/>
  <c r="AM1190" i="1" s="1" a="1"/>
  <c r="AM1190" i="1" s="1"/>
  <c r="AM1191" i="1" s="1" a="1"/>
  <c r="AM1191" i="1" s="1"/>
  <c r="AI1189" i="1"/>
  <c r="AM1189" i="1" s="1" a="1"/>
  <c r="AM1189" i="1" s="1"/>
  <c r="AI1188" i="1"/>
  <c r="AM1188" i="1" s="1" a="1"/>
  <c r="AM1188" i="1" s="1"/>
  <c r="AI1187" i="1"/>
  <c r="AM1187" i="1" s="1" a="1"/>
  <c r="AM1187" i="1" s="1"/>
  <c r="AI1186" i="1"/>
  <c r="AM1186" i="1" s="1" a="1"/>
  <c r="AM1186" i="1" s="1"/>
  <c r="AI1185" i="1"/>
  <c r="AM1185" i="1" s="1" a="1"/>
  <c r="AM1185" i="1" s="1"/>
  <c r="AI1184" i="1"/>
  <c r="AM1184" i="1" s="1" a="1"/>
  <c r="AM1184" i="1" s="1"/>
  <c r="AI1183" i="1"/>
  <c r="AM1183" i="1" s="1" a="1"/>
  <c r="AM1183" i="1" s="1"/>
  <c r="AI1182" i="1"/>
  <c r="AM1182" i="1" s="1" a="1"/>
  <c r="AM1182" i="1" s="1"/>
  <c r="AI1181" i="1"/>
  <c r="AM1181" i="1" s="1" a="1"/>
  <c r="AM1181" i="1" s="1"/>
  <c r="AI1180" i="1"/>
  <c r="AM1180" i="1" s="1" a="1"/>
  <c r="AM1180" i="1" s="1"/>
  <c r="AI1179" i="1"/>
  <c r="AM1179" i="1" s="1" a="1"/>
  <c r="AM1179" i="1" s="1"/>
  <c r="AI1178" i="1"/>
  <c r="AM1178" i="1" s="1" a="1"/>
  <c r="AM1178" i="1" s="1"/>
  <c r="AI1177" i="1"/>
  <c r="AM1177" i="1" s="1" a="1"/>
  <c r="AM1177" i="1" s="1"/>
  <c r="AI1176" i="1"/>
  <c r="AM1176" i="1" s="1" a="1"/>
  <c r="AM1176" i="1" s="1"/>
  <c r="AI1175" i="1"/>
  <c r="AI1174" i="1"/>
  <c r="AI1173" i="1"/>
  <c r="AM1173" i="1" s="1" a="1"/>
  <c r="AM1173" i="1" s="1"/>
  <c r="AM1174" i="1" s="1" a="1"/>
  <c r="AM1174" i="1" s="1"/>
  <c r="AM1175" i="1" s="1" a="1"/>
  <c r="AM1175" i="1" s="1"/>
  <c r="AI1172" i="1"/>
  <c r="AI1171" i="1"/>
  <c r="AI1170" i="1"/>
  <c r="AM1170" i="1" s="1" a="1"/>
  <c r="AM1170" i="1" s="1"/>
  <c r="AM1171" i="1" s="1" a="1"/>
  <c r="AM1171" i="1" s="1"/>
  <c r="AM1172" i="1" s="1" a="1"/>
  <c r="AM1172" i="1" s="1"/>
  <c r="AI1169" i="1"/>
  <c r="AI1168" i="1"/>
  <c r="AI1167" i="1"/>
  <c r="AM1167" i="1" s="1" a="1"/>
  <c r="AM1167" i="1" s="1"/>
  <c r="AM1168" i="1" s="1" a="1"/>
  <c r="AM1168" i="1" s="1"/>
  <c r="AM1169" i="1" s="1" a="1"/>
  <c r="AM1169" i="1" s="1"/>
  <c r="AI1166" i="1"/>
  <c r="AI1165" i="1"/>
  <c r="AI1164" i="1"/>
  <c r="AM1164" i="1" s="1" a="1"/>
  <c r="AM1164" i="1" s="1"/>
  <c r="AM1165" i="1" s="1" a="1"/>
  <c r="AM1165" i="1" s="1"/>
  <c r="AM1166" i="1" s="1" a="1"/>
  <c r="AM1166" i="1" s="1"/>
  <c r="AI1163" i="1"/>
  <c r="AM1163" i="1" s="1" a="1"/>
  <c r="AM1163" i="1" s="1"/>
  <c r="AI1162" i="1"/>
  <c r="AM1162" i="1" s="1" a="1"/>
  <c r="AM1162" i="1" s="1"/>
  <c r="AI1161" i="1"/>
  <c r="AM1161" i="1" s="1" a="1"/>
  <c r="AM1161" i="1" s="1"/>
  <c r="AI1160" i="1"/>
  <c r="AM1160" i="1" s="1" a="1"/>
  <c r="AM1160" i="1" s="1"/>
  <c r="AI1159" i="1"/>
  <c r="AM1159" i="1" s="1" a="1"/>
  <c r="AM1159" i="1" s="1"/>
  <c r="AI1158" i="1"/>
  <c r="AM1158" i="1" s="1" a="1"/>
  <c r="AM1158" i="1" s="1"/>
  <c r="AI1157" i="1"/>
  <c r="AM1157" i="1" s="1" a="1"/>
  <c r="AM1157" i="1" s="1"/>
  <c r="AI1156" i="1"/>
  <c r="AM1156" i="1" s="1" a="1"/>
  <c r="AM1156" i="1" s="1"/>
  <c r="AI1155" i="1"/>
  <c r="AM1155" i="1" s="1" a="1"/>
  <c r="AM1155" i="1" s="1"/>
  <c r="AI1154" i="1"/>
  <c r="AM1154" i="1" s="1" a="1"/>
  <c r="AM1154" i="1" s="1"/>
  <c r="AI1153" i="1"/>
  <c r="AM1153" i="1" s="1" a="1"/>
  <c r="AM1153" i="1" s="1"/>
  <c r="AI1152" i="1"/>
  <c r="AM1152" i="1" s="1" a="1"/>
  <c r="AM1152" i="1" s="1"/>
  <c r="AI1151" i="1"/>
  <c r="AM1151" i="1" s="1" a="1"/>
  <c r="AM1151" i="1" s="1"/>
  <c r="AI1150" i="1"/>
  <c r="AM1150" i="1" s="1" a="1"/>
  <c r="AM1150" i="1" s="1"/>
  <c r="AI1149" i="1"/>
  <c r="AM1149" i="1" s="1" a="1"/>
  <c r="AM1149" i="1" s="1"/>
  <c r="AI1148" i="1"/>
  <c r="AM1148" i="1" s="1" a="1"/>
  <c r="AM1148" i="1" s="1"/>
  <c r="AI1147" i="1"/>
  <c r="AM1147" i="1" s="1" a="1"/>
  <c r="AM1147" i="1" s="1"/>
  <c r="AI1145" i="1"/>
  <c r="AM1145" i="1" s="1" a="1"/>
  <c r="AM1145" i="1" s="1"/>
  <c r="AI1144" i="1"/>
  <c r="AM1144" i="1" s="1" a="1"/>
  <c r="AM1144" i="1" s="1"/>
  <c r="AI1143" i="1"/>
  <c r="AM1143" i="1" s="1" a="1"/>
  <c r="AM1143" i="1" s="1"/>
  <c r="AI1142" i="1"/>
  <c r="AM1142" i="1" s="1" a="1"/>
  <c r="AM1142" i="1" s="1"/>
  <c r="AI1141" i="1"/>
  <c r="AM1141" i="1" s="1" a="1"/>
  <c r="AM1141" i="1" s="1"/>
  <c r="AI1140" i="1"/>
  <c r="AM1140" i="1" s="1" a="1"/>
  <c r="AM1140" i="1" s="1"/>
  <c r="AI1139" i="1"/>
  <c r="AM1139" i="1" s="1" a="1"/>
  <c r="AM1139" i="1" s="1"/>
  <c r="AI1138" i="1"/>
  <c r="AM1138" i="1" s="1" a="1"/>
  <c r="AM1138" i="1" s="1"/>
  <c r="AI1137" i="1"/>
  <c r="AM1137" i="1" s="1" a="1"/>
  <c r="AM1137" i="1" s="1"/>
  <c r="AI1136" i="1"/>
  <c r="AM1136" i="1" s="1" a="1"/>
  <c r="AM1136" i="1" s="1"/>
  <c r="AI1135" i="1"/>
  <c r="AM1135" i="1" s="1" a="1"/>
  <c r="AM1135" i="1" s="1"/>
  <c r="AI1134" i="1"/>
  <c r="AM1134" i="1" s="1" a="1"/>
  <c r="AM1134" i="1" s="1"/>
  <c r="AI1133" i="1"/>
  <c r="AM1133" i="1" s="1" a="1"/>
  <c r="AM1133" i="1" s="1"/>
  <c r="AI1132" i="1"/>
  <c r="AM1132" i="1" s="1" a="1"/>
  <c r="AM1132" i="1" s="1"/>
  <c r="AI1131" i="1"/>
  <c r="AM1131" i="1" s="1" a="1"/>
  <c r="AM1131" i="1" s="1"/>
  <c r="AI1130" i="1"/>
  <c r="AM1130" i="1" s="1" a="1"/>
  <c r="AM1130" i="1" s="1"/>
  <c r="AI1129" i="1"/>
  <c r="AM1129" i="1" s="1" a="1"/>
  <c r="AM1129" i="1" s="1"/>
  <c r="AI1128" i="1"/>
  <c r="AM1128" i="1" s="1" a="1"/>
  <c r="AM1128" i="1" s="1"/>
  <c r="AI1127" i="1"/>
  <c r="AM1127" i="1" s="1" a="1"/>
  <c r="AM1127" i="1" s="1"/>
  <c r="AI1126" i="1"/>
  <c r="AM1126" i="1" s="1" a="1"/>
  <c r="AM1126" i="1" s="1"/>
  <c r="AI1125" i="1"/>
  <c r="AM1125" i="1" s="1" a="1"/>
  <c r="AM1125" i="1" s="1"/>
  <c r="AI1124" i="1"/>
  <c r="AM1124" i="1" s="1" a="1"/>
  <c r="AM1124" i="1" s="1"/>
  <c r="AI1123" i="1"/>
  <c r="AM1123" i="1" s="1" a="1"/>
  <c r="AM1123" i="1" s="1"/>
  <c r="AI1122" i="1"/>
  <c r="AM1122" i="1" s="1" a="1"/>
  <c r="AM1122" i="1" s="1"/>
  <c r="AI1121" i="1"/>
  <c r="AM1121" i="1" s="1" a="1"/>
  <c r="AM1121" i="1" s="1"/>
  <c r="AI1120" i="1"/>
  <c r="AI1119" i="1"/>
  <c r="AI1118" i="1"/>
  <c r="AI1117" i="1"/>
  <c r="AM1117" i="1" s="1" a="1"/>
  <c r="AM1117" i="1" s="1"/>
  <c r="AM1118" i="1" s="1" a="1"/>
  <c r="AM1118" i="1" s="1"/>
  <c r="AM1119" i="1" s="1" a="1"/>
  <c r="AM1119" i="1" s="1"/>
  <c r="AM1120" i="1" s="1" a="1"/>
  <c r="AM1120" i="1" s="1"/>
  <c r="AI1116" i="1"/>
  <c r="AI1115" i="1"/>
  <c r="AI1114" i="1"/>
  <c r="AI1113" i="1"/>
  <c r="AM1113" i="1" s="1" a="1"/>
  <c r="AM1113" i="1" s="1"/>
  <c r="AM1114" i="1" s="1" a="1"/>
  <c r="AM1114" i="1" s="1"/>
  <c r="AM1115" i="1" s="1" a="1"/>
  <c r="AM1115" i="1" s="1"/>
  <c r="AM1116" i="1" s="1" a="1"/>
  <c r="AM1116" i="1" s="1"/>
  <c r="AI1112" i="1"/>
  <c r="AM1112" i="1" s="1" a="1"/>
  <c r="AM1112" i="1" s="1"/>
  <c r="AI1111" i="1"/>
  <c r="AM1111" i="1" s="1" a="1"/>
  <c r="AM1111" i="1" s="1"/>
  <c r="AI1110" i="1"/>
  <c r="AI1109" i="1"/>
  <c r="AM1109" i="1" s="1" a="1"/>
  <c r="AM1109" i="1" s="1"/>
  <c r="AM1110" i="1" s="1" a="1"/>
  <c r="AM1110" i="1" s="1"/>
  <c r="AI1108" i="1"/>
  <c r="AI1107" i="1"/>
  <c r="AM1107" i="1" s="1" a="1"/>
  <c r="AM1107" i="1" s="1"/>
  <c r="AM1108" i="1" s="1" a="1"/>
  <c r="AM1108" i="1" s="1"/>
  <c r="AI1106" i="1"/>
  <c r="AI1105" i="1"/>
  <c r="AM1105" i="1" s="1" a="1"/>
  <c r="AM1105" i="1" s="1"/>
  <c r="AM1106" i="1" s="1" a="1"/>
  <c r="AM1106" i="1" s="1"/>
  <c r="AI1104" i="1"/>
  <c r="AI1103" i="1"/>
  <c r="AM1103" i="1" s="1" a="1"/>
  <c r="AM1103" i="1" s="1"/>
  <c r="AM1104" i="1" s="1" a="1"/>
  <c r="AM1104" i="1" s="1"/>
  <c r="AI1102" i="1"/>
  <c r="AI1101" i="1"/>
  <c r="AM1101" i="1" s="1" a="1"/>
  <c r="AM1101" i="1" s="1"/>
  <c r="AM1102" i="1" s="1" a="1"/>
  <c r="AM1102" i="1" s="1"/>
  <c r="AI1100" i="1"/>
  <c r="AI1099" i="1"/>
  <c r="AM1099" i="1" s="1" a="1"/>
  <c r="AM1099" i="1" s="1"/>
  <c r="AM1100" i="1" s="1" a="1"/>
  <c r="AM1100" i="1" s="1"/>
  <c r="AI1098" i="1"/>
  <c r="AI1097" i="1"/>
  <c r="AM1097" i="1" s="1" a="1"/>
  <c r="AM1097" i="1" s="1"/>
  <c r="AM1098" i="1" s="1" a="1"/>
  <c r="AM1098" i="1" s="1"/>
  <c r="AI1096" i="1"/>
  <c r="AI1095" i="1"/>
  <c r="AM1095" i="1" s="1" a="1"/>
  <c r="AM1095" i="1" s="1"/>
  <c r="AM1096" i="1" s="1" a="1"/>
  <c r="AM1096" i="1" s="1"/>
  <c r="AI1094" i="1"/>
  <c r="AI1093" i="1"/>
  <c r="AM1093" i="1" s="1" a="1"/>
  <c r="AM1093" i="1" s="1"/>
  <c r="AM1094" i="1" s="1" a="1"/>
  <c r="AM1094" i="1" s="1"/>
  <c r="AI1092" i="1"/>
  <c r="AI1091" i="1"/>
  <c r="AM1091" i="1" s="1" a="1"/>
  <c r="AM1091" i="1" s="1"/>
  <c r="AM1092" i="1" s="1" a="1"/>
  <c r="AM1092" i="1" s="1"/>
  <c r="AI1090" i="1"/>
  <c r="AM1090" i="1" s="1" a="1"/>
  <c r="AM1090" i="1" s="1"/>
  <c r="AI1089" i="1"/>
  <c r="AM1089" i="1" s="1" a="1"/>
  <c r="AM1089" i="1" s="1"/>
  <c r="AI1088" i="1"/>
  <c r="AM1088" i="1" s="1" a="1"/>
  <c r="AM1088" i="1" s="1"/>
  <c r="AI1087" i="1"/>
  <c r="AM1087" i="1" s="1" a="1"/>
  <c r="AM1087" i="1" s="1"/>
  <c r="AI1086" i="1"/>
  <c r="AM1086" i="1" s="1" a="1"/>
  <c r="AM1086" i="1" s="1"/>
  <c r="AI1085" i="1"/>
  <c r="AM1085" i="1" s="1" a="1"/>
  <c r="AM1085" i="1" s="1"/>
  <c r="AI1084" i="1"/>
  <c r="AI1083" i="1"/>
  <c r="AM1083" i="1" s="1" a="1"/>
  <c r="AM1083" i="1" s="1"/>
  <c r="AM1084" i="1" s="1" a="1"/>
  <c r="AM1084" i="1" s="1"/>
  <c r="AI1082" i="1"/>
  <c r="AI1081" i="1"/>
  <c r="AM1081" i="1" s="1" a="1"/>
  <c r="AM1081" i="1" s="1"/>
  <c r="AM1082" i="1" s="1" a="1"/>
  <c r="AM1082" i="1" s="1"/>
  <c r="AI1080" i="1"/>
  <c r="AM1080" i="1" s="1" a="1"/>
  <c r="AM1080" i="1" s="1"/>
  <c r="AI1079" i="1"/>
  <c r="AM1079" i="1" s="1" a="1"/>
  <c r="AM1079" i="1" s="1"/>
  <c r="AI1078" i="1"/>
  <c r="AM1078" i="1" s="1" a="1"/>
  <c r="AM1078" i="1" s="1"/>
  <c r="AI1077" i="1"/>
  <c r="AM1077" i="1" s="1" a="1"/>
  <c r="AM1077" i="1" s="1"/>
  <c r="AI1076" i="1"/>
  <c r="AI1075" i="1"/>
  <c r="AM1075" i="1" s="1" a="1"/>
  <c r="AM1075" i="1" s="1"/>
  <c r="AM1076" i="1" s="1" a="1"/>
  <c r="AM1076" i="1" s="1"/>
  <c r="AI1074" i="1"/>
  <c r="AI1073" i="1"/>
  <c r="AM1073" i="1" s="1" a="1"/>
  <c r="AM1073" i="1" s="1"/>
  <c r="AM1074" i="1" s="1" a="1"/>
  <c r="AM1074" i="1" s="1"/>
  <c r="AI1072" i="1"/>
  <c r="AM1072" i="1" s="1" a="1"/>
  <c r="AM1072" i="1" s="1"/>
  <c r="AI1071" i="1"/>
  <c r="AM1071" i="1" s="1" a="1"/>
  <c r="AM1071" i="1" s="1"/>
  <c r="AI1070" i="1"/>
  <c r="AM1070" i="1" s="1" a="1"/>
  <c r="AM1070" i="1" s="1"/>
  <c r="AI1069" i="1"/>
  <c r="AM1069" i="1" s="1" a="1"/>
  <c r="AM1069" i="1" s="1"/>
  <c r="AI1068" i="1"/>
  <c r="AM1068" i="1" s="1" a="1"/>
  <c r="AM1068" i="1" s="1"/>
  <c r="AI1067" i="1"/>
  <c r="AM1067" i="1" s="1" a="1"/>
  <c r="AM1067" i="1" s="1"/>
  <c r="AI1066" i="1"/>
  <c r="AM1066" i="1" s="1" a="1"/>
  <c r="AM1066" i="1" s="1"/>
  <c r="AI1065" i="1"/>
  <c r="AM1065" i="1" s="1" a="1"/>
  <c r="AM1065" i="1" s="1"/>
  <c r="AI1064" i="1"/>
  <c r="AM1064" i="1" s="1" a="1"/>
  <c r="AM1064" i="1" s="1"/>
  <c r="AI1063" i="1"/>
  <c r="AM1063" i="1" s="1" a="1"/>
  <c r="AM1063" i="1" s="1"/>
  <c r="AI1062" i="1"/>
  <c r="AM1062" i="1" s="1" a="1"/>
  <c r="AM1062" i="1" s="1"/>
  <c r="AI1061" i="1"/>
  <c r="AM1061" i="1" s="1" a="1"/>
  <c r="AM1061" i="1" s="1"/>
  <c r="AI1060" i="1"/>
  <c r="AM1060" i="1" s="1" a="1"/>
  <c r="AM1060" i="1" s="1"/>
  <c r="AI1059" i="1"/>
  <c r="AM1059" i="1" s="1" a="1"/>
  <c r="AM1059" i="1" s="1"/>
  <c r="AI1058" i="1"/>
  <c r="AM1058" i="1" s="1" a="1"/>
  <c r="AM1058" i="1" s="1"/>
  <c r="AI1057" i="1"/>
  <c r="AM1057" i="1" s="1" a="1"/>
  <c r="AM1057" i="1" s="1"/>
  <c r="AI1056" i="1"/>
  <c r="AM1056" i="1" s="1" a="1"/>
  <c r="AM1056" i="1" s="1"/>
  <c r="AI1055" i="1"/>
  <c r="AM1055" i="1" s="1" a="1"/>
  <c r="AM1055" i="1" s="1"/>
  <c r="AI1054" i="1"/>
  <c r="AM1054" i="1" s="1" a="1"/>
  <c r="AM1054" i="1" s="1"/>
  <c r="AI1053" i="1"/>
  <c r="AM1053" i="1" s="1" a="1"/>
  <c r="AM1053" i="1" s="1"/>
  <c r="AI1052" i="1"/>
  <c r="AI1051" i="1"/>
  <c r="AM1051" i="1" s="1" a="1"/>
  <c r="AM1051" i="1" s="1"/>
  <c r="AM1052" i="1" s="1" a="1"/>
  <c r="AM1052" i="1" s="1"/>
  <c r="AI1050" i="1"/>
  <c r="AI1049" i="1"/>
  <c r="AM1049" i="1" s="1" a="1"/>
  <c r="AM1049" i="1" s="1"/>
  <c r="AM1050" i="1" s="1" a="1"/>
  <c r="AM1050" i="1" s="1"/>
  <c r="AI1048" i="1"/>
  <c r="AM1048" i="1" s="1" a="1"/>
  <c r="AM1048" i="1" s="1"/>
  <c r="AI1047" i="1"/>
  <c r="AM1047" i="1" s="1" a="1"/>
  <c r="AM1047" i="1" s="1"/>
  <c r="AI1046" i="1"/>
  <c r="AM1046" i="1" s="1" a="1"/>
  <c r="AM1046" i="1" s="1"/>
  <c r="AI1045" i="1"/>
  <c r="AM1045" i="1" s="1" a="1"/>
  <c r="AM1045" i="1" s="1"/>
  <c r="AI1044" i="1"/>
  <c r="AI1043" i="1"/>
  <c r="AM1043" i="1" s="1" a="1"/>
  <c r="AM1043" i="1" s="1"/>
  <c r="AM1044" i="1" s="1" a="1"/>
  <c r="AM1044" i="1" s="1"/>
  <c r="AI1042" i="1"/>
  <c r="AI1041" i="1"/>
  <c r="AM1041" i="1" s="1" a="1"/>
  <c r="AM1041" i="1" s="1"/>
  <c r="AM1042" i="1" s="1" a="1"/>
  <c r="AM1042" i="1" s="1"/>
  <c r="AI1040" i="1"/>
  <c r="AM1040" i="1" s="1" a="1"/>
  <c r="AM1040" i="1" s="1"/>
  <c r="AI1039" i="1"/>
  <c r="AM1039" i="1" s="1" a="1"/>
  <c r="AM1039" i="1" s="1"/>
  <c r="AI1038" i="1"/>
  <c r="AM1038" i="1" s="1" a="1"/>
  <c r="AM1038" i="1" s="1"/>
  <c r="AI1037" i="1"/>
  <c r="AM1037" i="1" s="1" a="1"/>
  <c r="AM1037" i="1" s="1"/>
  <c r="AI1036" i="1"/>
  <c r="AM1036" i="1" s="1" a="1"/>
  <c r="AM1036" i="1" s="1"/>
  <c r="AI1035" i="1"/>
  <c r="AM1035" i="1" s="1" a="1"/>
  <c r="AM1035" i="1" s="1"/>
  <c r="AI1034" i="1"/>
  <c r="AM1034" i="1" s="1" a="1"/>
  <c r="AM1034" i="1" s="1"/>
  <c r="AI1033" i="1"/>
  <c r="AM1033" i="1" s="1" a="1"/>
  <c r="AM1033" i="1" s="1"/>
  <c r="AI1032" i="1"/>
  <c r="AI1031" i="1"/>
  <c r="AM1031" i="1" s="1" a="1"/>
  <c r="AM1031" i="1" s="1"/>
  <c r="AM1032" i="1" s="1" a="1"/>
  <c r="AM1032" i="1" s="1"/>
  <c r="AI1030" i="1"/>
  <c r="AI1029" i="1"/>
  <c r="AM1029" i="1" s="1" a="1"/>
  <c r="AM1029" i="1" s="1"/>
  <c r="AM1030" i="1" s="1" a="1"/>
  <c r="AM1030" i="1" s="1"/>
  <c r="AI1028" i="1"/>
  <c r="AM1028" i="1" s="1" a="1"/>
  <c r="AM1028" i="1" s="1"/>
  <c r="AI1027" i="1"/>
  <c r="AM1027" i="1" s="1" a="1"/>
  <c r="AM1027" i="1" s="1"/>
  <c r="AI1026" i="1"/>
  <c r="AM1026" i="1" s="1" a="1"/>
  <c r="AM1026" i="1" s="1"/>
  <c r="AI1025" i="1"/>
  <c r="AM1025" i="1" s="1" a="1"/>
  <c r="AM1025" i="1" s="1"/>
  <c r="AI1024" i="1"/>
  <c r="AI1023" i="1"/>
  <c r="AI1022" i="1"/>
  <c r="AI1021" i="1"/>
  <c r="AM1021" i="1" s="1" a="1"/>
  <c r="AM1021" i="1" s="1"/>
  <c r="AM1022" i="1" s="1" a="1"/>
  <c r="AM1022" i="1" s="1"/>
  <c r="AM1023" i="1" s="1" a="1"/>
  <c r="AM1023" i="1" s="1"/>
  <c r="AM1024" i="1" s="1" a="1"/>
  <c r="AM1024" i="1" s="1"/>
  <c r="AI1020" i="1"/>
  <c r="AI1019" i="1"/>
  <c r="AI1018" i="1"/>
  <c r="AI1017" i="1"/>
  <c r="AM1017" i="1" s="1" a="1"/>
  <c r="AM1017" i="1" s="1"/>
  <c r="AM1018" i="1" s="1" a="1"/>
  <c r="AM1018" i="1" s="1"/>
  <c r="AM1019" i="1" s="1" a="1"/>
  <c r="AM1019" i="1" s="1"/>
  <c r="AM1020" i="1" s="1" a="1"/>
  <c r="AM1020" i="1" s="1"/>
  <c r="AI1016" i="1"/>
  <c r="AM1016" i="1" s="1" a="1"/>
  <c r="AM1016" i="1" s="1"/>
  <c r="AI1015" i="1"/>
  <c r="AM1015" i="1" s="1" a="1"/>
  <c r="AM1015" i="1" s="1"/>
  <c r="AI1014" i="1"/>
  <c r="AM1014" i="1" s="1" a="1"/>
  <c r="AM1014" i="1" s="1"/>
  <c r="AI1013" i="1"/>
  <c r="AM1013" i="1" s="1" a="1"/>
  <c r="AM1013" i="1" s="1"/>
  <c r="AI1012" i="1"/>
  <c r="AM1012" i="1" s="1" a="1"/>
  <c r="AM1012" i="1" s="1"/>
  <c r="AI1011" i="1"/>
  <c r="AM1011" i="1" s="1" a="1"/>
  <c r="AM1011" i="1" s="1"/>
  <c r="AI1010" i="1"/>
  <c r="AM1010" i="1" s="1" a="1"/>
  <c r="AM1010" i="1" s="1"/>
  <c r="AI1009" i="1"/>
  <c r="AM1009" i="1" s="1" a="1"/>
  <c r="AM1009" i="1" s="1"/>
  <c r="AI1008" i="1"/>
  <c r="AM1008" i="1" s="1" a="1"/>
  <c r="AM1008" i="1" s="1"/>
  <c r="AI1007" i="1"/>
  <c r="AM1007" i="1" s="1" a="1"/>
  <c r="AM1007" i="1" s="1"/>
  <c r="AI1006" i="1"/>
  <c r="AM1006" i="1" s="1" a="1"/>
  <c r="AM1006" i="1" s="1"/>
  <c r="AI1005" i="1"/>
  <c r="AM1005" i="1" s="1" a="1"/>
  <c r="AM1005" i="1" s="1"/>
  <c r="AI1004" i="1"/>
  <c r="AM1004" i="1" s="1" a="1"/>
  <c r="AM1004" i="1" s="1"/>
  <c r="AI1003" i="1"/>
  <c r="AM1003" i="1" s="1" a="1"/>
  <c r="AM1003" i="1" s="1"/>
  <c r="AI1002" i="1"/>
  <c r="AM1002" i="1" s="1" a="1"/>
  <c r="AM1002" i="1" s="1"/>
  <c r="AI1001" i="1"/>
  <c r="AM1001" i="1" s="1" a="1"/>
  <c r="AM1001" i="1" s="1"/>
  <c r="AI1000" i="1"/>
  <c r="AM1000" i="1" s="1" a="1"/>
  <c r="AM1000" i="1" s="1"/>
  <c r="AI999" i="1"/>
  <c r="AM999" i="1" s="1" a="1"/>
  <c r="AM999" i="1" s="1"/>
  <c r="AI998" i="1"/>
  <c r="AM998" i="1" s="1" a="1"/>
  <c r="AM998" i="1" s="1"/>
  <c r="AI997" i="1"/>
  <c r="AM997" i="1" s="1" a="1"/>
  <c r="AM997" i="1" s="1"/>
  <c r="AI996" i="1"/>
  <c r="AM996" i="1" s="1" a="1"/>
  <c r="AM996" i="1" s="1"/>
  <c r="AI995" i="1"/>
  <c r="AM995" i="1" s="1" a="1"/>
  <c r="AM995" i="1" s="1"/>
  <c r="AI994" i="1"/>
  <c r="AM994" i="1" s="1" a="1"/>
  <c r="AM994" i="1" s="1"/>
  <c r="AI993" i="1"/>
  <c r="AM993" i="1" s="1" a="1"/>
  <c r="AM993" i="1" s="1"/>
  <c r="AI992" i="1"/>
  <c r="AI991" i="1"/>
  <c r="AM991" i="1" s="1" a="1"/>
  <c r="AM991" i="1" s="1"/>
  <c r="AM992" i="1" s="1" a="1"/>
  <c r="AM992" i="1" s="1"/>
  <c r="AI990" i="1"/>
  <c r="AI989" i="1"/>
  <c r="AM989" i="1" s="1" a="1"/>
  <c r="AM989" i="1" s="1"/>
  <c r="AM990" i="1" s="1" a="1"/>
  <c r="AM990" i="1" s="1"/>
  <c r="AI988" i="1"/>
  <c r="AM988" i="1" s="1" a="1"/>
  <c r="AM988" i="1" s="1"/>
  <c r="AI987" i="1"/>
  <c r="AM987" i="1" s="1" a="1"/>
  <c r="AM987" i="1" s="1"/>
  <c r="AI986" i="1"/>
  <c r="AM986" i="1" s="1" a="1"/>
  <c r="AM986" i="1" s="1"/>
  <c r="AI985" i="1"/>
  <c r="AM985" i="1" s="1" a="1"/>
  <c r="AM985" i="1" s="1"/>
  <c r="AI984" i="1"/>
  <c r="AM984" i="1" s="1" a="1"/>
  <c r="AM984" i="1" s="1"/>
  <c r="AI983" i="1"/>
  <c r="AM983" i="1" s="1" a="1"/>
  <c r="AM983" i="1" s="1"/>
  <c r="AI982" i="1"/>
  <c r="AM982" i="1" s="1" a="1"/>
  <c r="AM982" i="1" s="1"/>
  <c r="AI981" i="1"/>
  <c r="AM981" i="1" s="1" a="1"/>
  <c r="AM981" i="1" s="1"/>
  <c r="AI980" i="1"/>
  <c r="AM980" i="1" s="1" a="1"/>
  <c r="AM980" i="1" s="1"/>
  <c r="AI979" i="1"/>
  <c r="AM979" i="1" s="1" a="1"/>
  <c r="AM979" i="1" s="1"/>
  <c r="AI978" i="1"/>
  <c r="AM978" i="1" s="1" a="1"/>
  <c r="AM978" i="1" s="1"/>
  <c r="AI977" i="1"/>
  <c r="AM977" i="1" s="1" a="1"/>
  <c r="AM977" i="1" s="1"/>
  <c r="AI976" i="1"/>
  <c r="AM976" i="1" s="1" a="1"/>
  <c r="AM976" i="1" s="1"/>
  <c r="AI975" i="1"/>
  <c r="AM975" i="1" s="1" a="1"/>
  <c r="AM975" i="1" s="1"/>
  <c r="AI974" i="1"/>
  <c r="AM974" i="1" s="1" a="1"/>
  <c r="AM974" i="1" s="1"/>
  <c r="AI973" i="1"/>
  <c r="AM973" i="1" s="1" a="1"/>
  <c r="AM973" i="1" s="1"/>
  <c r="AI972" i="1"/>
  <c r="AM972" i="1" s="1" a="1"/>
  <c r="AM972" i="1" s="1"/>
  <c r="AI971" i="1"/>
  <c r="AM971" i="1" s="1" a="1"/>
  <c r="AM971" i="1" s="1"/>
  <c r="AI970" i="1"/>
  <c r="AM970" i="1" s="1" a="1"/>
  <c r="AM970" i="1" s="1"/>
  <c r="AI969" i="1"/>
  <c r="AM969" i="1" s="1" a="1"/>
  <c r="AM969" i="1" s="1"/>
  <c r="AI968" i="1"/>
  <c r="AI967" i="1"/>
  <c r="AM967" i="1" s="1" a="1"/>
  <c r="AM967" i="1" s="1"/>
  <c r="AM968" i="1" s="1" a="1"/>
  <c r="AM968" i="1" s="1"/>
  <c r="AI966" i="1"/>
  <c r="AI965" i="1"/>
  <c r="AM965" i="1" s="1" a="1"/>
  <c r="AM965" i="1" s="1"/>
  <c r="AM966" i="1" s="1" a="1"/>
  <c r="AM966" i="1" s="1"/>
  <c r="AI964" i="1"/>
  <c r="AM964" i="1" s="1" a="1"/>
  <c r="AM964" i="1" s="1"/>
  <c r="AI963" i="1"/>
  <c r="AM963" i="1" s="1" a="1"/>
  <c r="AM963" i="1" s="1"/>
  <c r="AI962" i="1"/>
  <c r="AM962" i="1" s="1" a="1"/>
  <c r="AM962" i="1" s="1"/>
  <c r="AI961" i="1"/>
  <c r="AM961" i="1" s="1" a="1"/>
  <c r="AM961" i="1" s="1"/>
  <c r="AI960" i="1"/>
  <c r="AM960" i="1" s="1" a="1"/>
  <c r="AM960" i="1" s="1"/>
  <c r="AI959" i="1"/>
  <c r="AM959" i="1" s="1" a="1"/>
  <c r="AM959" i="1" s="1"/>
  <c r="AI958" i="1"/>
  <c r="AI957" i="1"/>
  <c r="AM957" i="1" s="1" a="1"/>
  <c r="AM957" i="1" s="1"/>
  <c r="AM958" i="1" s="1" a="1"/>
  <c r="AM958" i="1" s="1"/>
  <c r="AI956" i="1"/>
  <c r="AI955" i="1"/>
  <c r="AM955" i="1" s="1" a="1"/>
  <c r="AM955" i="1" s="1"/>
  <c r="AM956" i="1" s="1" a="1"/>
  <c r="AM956" i="1" s="1"/>
  <c r="AI954" i="1"/>
  <c r="AM954" i="1" s="1" a="1"/>
  <c r="AM954" i="1" s="1"/>
  <c r="AI953" i="1"/>
  <c r="AM953" i="1" s="1" a="1"/>
  <c r="AM953" i="1" s="1"/>
  <c r="AI952" i="1"/>
  <c r="AM952" i="1" s="1" a="1"/>
  <c r="AM952" i="1" s="1"/>
  <c r="AI951" i="1"/>
  <c r="AM951" i="1" s="1" a="1"/>
  <c r="AM951" i="1" s="1"/>
  <c r="AI950" i="1"/>
  <c r="AM950" i="1" s="1" a="1"/>
  <c r="AM950" i="1" s="1"/>
  <c r="AI949" i="1"/>
  <c r="AM949" i="1" s="1" a="1"/>
  <c r="AM949" i="1" s="1"/>
  <c r="AI948" i="1"/>
  <c r="AM948" i="1" s="1" a="1"/>
  <c r="AM948" i="1" s="1"/>
  <c r="AI947" i="1"/>
  <c r="AM947" i="1" s="1" a="1"/>
  <c r="AM947" i="1" s="1"/>
  <c r="AI946" i="1"/>
  <c r="AM946" i="1" s="1" a="1"/>
  <c r="AM946" i="1" s="1"/>
  <c r="AI945" i="1"/>
  <c r="AM945" i="1" s="1" a="1"/>
  <c r="AM945" i="1" s="1"/>
  <c r="AI944" i="1"/>
  <c r="AM944" i="1" s="1" a="1"/>
  <c r="AM944" i="1" s="1"/>
  <c r="AI943" i="1"/>
  <c r="AM943" i="1" s="1" a="1"/>
  <c r="AM943" i="1" s="1"/>
  <c r="AI942" i="1"/>
  <c r="AM942" i="1" s="1" a="1"/>
  <c r="AM942" i="1" s="1"/>
  <c r="AI941" i="1"/>
  <c r="AM941" i="1" s="1" a="1"/>
  <c r="AM941" i="1" s="1"/>
  <c r="AI940" i="1"/>
  <c r="AM940" i="1" s="1" a="1"/>
  <c r="AM940" i="1" s="1"/>
  <c r="AI939" i="1"/>
  <c r="AM939" i="1" s="1" a="1"/>
  <c r="AM939" i="1" s="1"/>
  <c r="AI938" i="1"/>
  <c r="AI937" i="1"/>
  <c r="AM937" i="1" s="1" a="1"/>
  <c r="AM937" i="1" s="1"/>
  <c r="AM938" i="1" s="1" a="1"/>
  <c r="AM938" i="1" s="1"/>
  <c r="AI936" i="1"/>
  <c r="AI935" i="1"/>
  <c r="AM935" i="1" s="1" a="1"/>
  <c r="AM935" i="1" s="1"/>
  <c r="AM936" i="1" s="1" a="1"/>
  <c r="AM936" i="1" s="1"/>
  <c r="AI934" i="1"/>
  <c r="AM934" i="1" s="1" a="1"/>
  <c r="AM934" i="1" s="1"/>
  <c r="AI933" i="1"/>
  <c r="AM933" i="1" s="1" a="1"/>
  <c r="AM933" i="1" s="1"/>
  <c r="AI932" i="1"/>
  <c r="AI931" i="1"/>
  <c r="AM931" i="1" s="1" a="1"/>
  <c r="AM931" i="1" s="1"/>
  <c r="AM932" i="1" s="1" a="1"/>
  <c r="AM932" i="1" s="1"/>
  <c r="AI930" i="1"/>
  <c r="AI929" i="1"/>
  <c r="AM929" i="1" s="1" a="1"/>
  <c r="AM929" i="1" s="1"/>
  <c r="AM930" i="1" s="1" a="1"/>
  <c r="AM930" i="1" s="1"/>
  <c r="AI928" i="1"/>
  <c r="AM928" i="1" s="1" a="1"/>
  <c r="AM928" i="1" s="1"/>
  <c r="AI927" i="1"/>
  <c r="AM927" i="1" s="1" a="1"/>
  <c r="AM927" i="1" s="1"/>
  <c r="AI926" i="1"/>
  <c r="AI925" i="1"/>
  <c r="AM925" i="1" s="1" a="1"/>
  <c r="AM925" i="1" s="1"/>
  <c r="AM926" i="1" s="1" a="1"/>
  <c r="AM926" i="1" s="1"/>
  <c r="AI924" i="1"/>
  <c r="AI923" i="1"/>
  <c r="AM923" i="1" s="1" a="1"/>
  <c r="AM923" i="1" s="1"/>
  <c r="AM924" i="1" s="1" a="1"/>
  <c r="AM924" i="1" s="1"/>
  <c r="AI922" i="1"/>
  <c r="AM922" i="1" s="1" a="1"/>
  <c r="AM922" i="1" s="1"/>
  <c r="AI921" i="1"/>
  <c r="AM921" i="1" s="1" a="1"/>
  <c r="AM921" i="1" s="1"/>
  <c r="AI920" i="1"/>
  <c r="AM920" i="1" s="1" a="1"/>
  <c r="AM920" i="1" s="1"/>
  <c r="AI919" i="1"/>
  <c r="AM919" i="1" s="1" a="1"/>
  <c r="AM919" i="1" s="1"/>
  <c r="AI918" i="1"/>
  <c r="AI917" i="1"/>
  <c r="AM917" i="1" s="1" a="1"/>
  <c r="AM917" i="1" s="1"/>
  <c r="AM918" i="1" s="1" a="1"/>
  <c r="AM918" i="1" s="1"/>
  <c r="AI916" i="1"/>
  <c r="AI915" i="1"/>
  <c r="AM915" i="1" s="1" a="1"/>
  <c r="AM915" i="1" s="1"/>
  <c r="AM916" i="1" s="1" a="1"/>
  <c r="AM916" i="1" s="1"/>
  <c r="AI914" i="1"/>
  <c r="AI913" i="1"/>
  <c r="AM913" i="1" s="1" a="1"/>
  <c r="AM913" i="1" s="1"/>
  <c r="AM914" i="1" s="1" a="1"/>
  <c r="AM914" i="1" s="1"/>
  <c r="AI912" i="1"/>
  <c r="AI911" i="1"/>
  <c r="AM911" i="1" s="1" a="1"/>
  <c r="AM911" i="1" s="1"/>
  <c r="AM912" i="1" s="1" a="1"/>
  <c r="AM912" i="1" s="1"/>
  <c r="AI910" i="1"/>
  <c r="AM910" i="1" s="1" a="1"/>
  <c r="AM910" i="1" s="1"/>
  <c r="AI909" i="1"/>
  <c r="AM909" i="1" s="1" a="1"/>
  <c r="AM909" i="1" s="1"/>
  <c r="AI908" i="1"/>
  <c r="AM908" i="1" s="1" a="1"/>
  <c r="AM908" i="1" s="1"/>
  <c r="AI907" i="1"/>
  <c r="AM907" i="1" s="1" a="1"/>
  <c r="AM907" i="1" s="1"/>
  <c r="AI906" i="1"/>
  <c r="AM906" i="1" s="1" a="1"/>
  <c r="AM906" i="1" s="1"/>
  <c r="AI905" i="1"/>
  <c r="AM905" i="1" s="1" a="1"/>
  <c r="AM905" i="1" s="1"/>
  <c r="AI904" i="1"/>
  <c r="AM904" i="1" s="1" a="1"/>
  <c r="AM904" i="1" s="1"/>
  <c r="AI903" i="1"/>
  <c r="AM903" i="1" s="1" a="1"/>
  <c r="AM903" i="1" s="1"/>
  <c r="AI902" i="1"/>
  <c r="AM902" i="1" s="1" a="1"/>
  <c r="AM902" i="1" s="1"/>
  <c r="AI901" i="1"/>
  <c r="AM901" i="1" s="1" a="1"/>
  <c r="AM901" i="1" s="1"/>
  <c r="AI900" i="1"/>
  <c r="AM900" i="1" s="1" a="1"/>
  <c r="AM900" i="1" s="1"/>
  <c r="AI899" i="1"/>
  <c r="AM899" i="1" s="1" a="1"/>
  <c r="AM899" i="1" s="1"/>
  <c r="AI898" i="1"/>
  <c r="AM898" i="1" s="1" a="1"/>
  <c r="AM898" i="1" s="1"/>
  <c r="AI897" i="1"/>
  <c r="AM897" i="1" s="1" a="1"/>
  <c r="AM897" i="1" s="1"/>
  <c r="AI896" i="1"/>
  <c r="AM896" i="1" s="1" a="1"/>
  <c r="AM896" i="1" s="1"/>
  <c r="AI895" i="1"/>
  <c r="AM895" i="1" s="1" a="1"/>
  <c r="AM895" i="1" s="1"/>
  <c r="AI894" i="1"/>
  <c r="AM894" i="1" s="1" a="1"/>
  <c r="AM894" i="1" s="1"/>
  <c r="AI893" i="1"/>
  <c r="AM893" i="1" s="1" a="1"/>
  <c r="AM893" i="1" s="1"/>
  <c r="AI892" i="1"/>
  <c r="AM892" i="1" s="1" a="1"/>
  <c r="AM892" i="1" s="1"/>
  <c r="AI891" i="1"/>
  <c r="AM891" i="1" s="1" a="1"/>
  <c r="AM891" i="1" s="1"/>
  <c r="AI890" i="1"/>
  <c r="AM890" i="1" s="1" a="1"/>
  <c r="AM890" i="1" s="1"/>
  <c r="AI889" i="1"/>
  <c r="AM889" i="1" s="1" a="1"/>
  <c r="AM889" i="1" s="1"/>
  <c r="AI888" i="1"/>
  <c r="AM888" i="1" s="1" a="1"/>
  <c r="AM888" i="1" s="1"/>
  <c r="AI887" i="1"/>
  <c r="AM887" i="1" s="1" a="1"/>
  <c r="AM887" i="1" s="1"/>
  <c r="AI886" i="1"/>
  <c r="AM886" i="1" s="1" a="1"/>
  <c r="AM886" i="1" s="1"/>
  <c r="AI885" i="1"/>
  <c r="AM885" i="1" s="1" a="1"/>
  <c r="AM885" i="1" s="1"/>
  <c r="AI884" i="1"/>
  <c r="AM884" i="1" s="1" a="1"/>
  <c r="AM884" i="1" s="1"/>
  <c r="AI883" i="1"/>
  <c r="AM883" i="1" s="1" a="1"/>
  <c r="AM883" i="1" s="1"/>
  <c r="AI882" i="1"/>
  <c r="AM882" i="1" s="1" a="1"/>
  <c r="AM882" i="1" s="1"/>
  <c r="AI881" i="1"/>
  <c r="AM881" i="1" s="1" a="1"/>
  <c r="AM881" i="1" s="1"/>
  <c r="AI880" i="1"/>
  <c r="AM880" i="1" s="1" a="1"/>
  <c r="AM880" i="1" s="1"/>
  <c r="AI879" i="1"/>
  <c r="AM879" i="1" s="1" a="1"/>
  <c r="AM879" i="1" s="1"/>
  <c r="AI878" i="1"/>
  <c r="AM878" i="1" s="1" a="1"/>
  <c r="AM878" i="1" s="1"/>
  <c r="AI877" i="1"/>
  <c r="AM877" i="1" s="1" a="1"/>
  <c r="AM877" i="1" s="1"/>
  <c r="AI876" i="1"/>
  <c r="AM876" i="1" s="1" a="1"/>
  <c r="AM876" i="1" s="1"/>
  <c r="AI875" i="1"/>
  <c r="AM875" i="1" s="1" a="1"/>
  <c r="AM875" i="1" s="1"/>
  <c r="AI874" i="1"/>
  <c r="AM874" i="1" s="1" a="1"/>
  <c r="AM874" i="1" s="1"/>
  <c r="AI873" i="1"/>
  <c r="AM873" i="1" s="1" a="1"/>
  <c r="AM873" i="1" s="1"/>
  <c r="AI872" i="1"/>
  <c r="AI871" i="1"/>
  <c r="AM871" i="1" s="1" a="1"/>
  <c r="AM871" i="1" s="1"/>
  <c r="AM872" i="1" s="1" a="1"/>
  <c r="AM872" i="1" s="1"/>
  <c r="AI870" i="1"/>
  <c r="AI869" i="1"/>
  <c r="AM869" i="1" s="1" a="1"/>
  <c r="AM869" i="1" s="1"/>
  <c r="AM870" i="1" s="1" a="1"/>
  <c r="AM870" i="1" s="1"/>
  <c r="AI868" i="1"/>
  <c r="AM868" i="1" s="1" a="1"/>
  <c r="AM868" i="1" s="1"/>
  <c r="AI867" i="1"/>
  <c r="AM867" i="1" s="1" a="1"/>
  <c r="AM867" i="1" s="1"/>
  <c r="AI866" i="1"/>
  <c r="AM866" i="1" s="1" a="1"/>
  <c r="AM866" i="1" s="1"/>
  <c r="AI865" i="1"/>
  <c r="AM865" i="1" s="1" a="1"/>
  <c r="AM865" i="1" s="1"/>
  <c r="AI864" i="1"/>
  <c r="AM864" i="1" s="1" a="1"/>
  <c r="AM864" i="1" s="1"/>
  <c r="AI863" i="1"/>
  <c r="AM863" i="1" s="1" a="1"/>
  <c r="AM863" i="1" s="1"/>
  <c r="AI862" i="1"/>
  <c r="AM862" i="1" s="1" a="1"/>
  <c r="AM862" i="1" s="1"/>
  <c r="AI861" i="1"/>
  <c r="AM861" i="1" s="1" a="1"/>
  <c r="AM861" i="1" s="1"/>
  <c r="AI860" i="1"/>
  <c r="AM860" i="1" s="1" a="1"/>
  <c r="AM860" i="1" s="1"/>
  <c r="AI859" i="1"/>
  <c r="AM859" i="1" s="1" a="1"/>
  <c r="AM859" i="1" s="1"/>
  <c r="AI858" i="1"/>
  <c r="AM858" i="1" s="1" a="1"/>
  <c r="AM858" i="1" s="1"/>
  <c r="AI857" i="1"/>
  <c r="AM857" i="1" s="1" a="1"/>
  <c r="AM857" i="1" s="1"/>
  <c r="AI856" i="1"/>
  <c r="AM856" i="1" s="1" a="1"/>
  <c r="AM856" i="1" s="1"/>
  <c r="AI855" i="1"/>
  <c r="AM855" i="1" s="1" a="1"/>
  <c r="AM855" i="1" s="1"/>
  <c r="AI854" i="1"/>
  <c r="AM854" i="1" s="1" a="1"/>
  <c r="AM854" i="1" s="1"/>
  <c r="AI853" i="1"/>
  <c r="AM853" i="1" s="1" a="1"/>
  <c r="AM853" i="1" s="1"/>
  <c r="AI852" i="1"/>
  <c r="AM852" i="1" s="1" a="1"/>
  <c r="AM852" i="1" s="1"/>
  <c r="AI851" i="1"/>
  <c r="AM851" i="1" s="1" a="1"/>
  <c r="AM851" i="1" s="1"/>
  <c r="AI850" i="1"/>
  <c r="AM850" i="1" s="1" a="1"/>
  <c r="AM850" i="1" s="1"/>
  <c r="AI849" i="1"/>
  <c r="AM849" i="1" s="1" a="1"/>
  <c r="AM849" i="1" s="1"/>
  <c r="AI848" i="1"/>
  <c r="AM848" i="1" s="1" a="1"/>
  <c r="AM848" i="1" s="1"/>
  <c r="AI847" i="1"/>
  <c r="AM847" i="1" s="1" a="1"/>
  <c r="AM847" i="1" s="1"/>
  <c r="AI846" i="1"/>
  <c r="AM846" i="1" s="1" a="1"/>
  <c r="AM846" i="1" s="1"/>
  <c r="AI845" i="1"/>
  <c r="AM845" i="1" s="1" a="1"/>
  <c r="AM845" i="1" s="1"/>
  <c r="AI844" i="1"/>
  <c r="AM844" i="1" s="1" a="1"/>
  <c r="AM844" i="1" s="1"/>
  <c r="AI843" i="1"/>
  <c r="AM843" i="1" s="1" a="1"/>
  <c r="AM843" i="1" s="1"/>
  <c r="AI842" i="1"/>
  <c r="AM842" i="1" s="1" a="1"/>
  <c r="AM842" i="1" s="1"/>
  <c r="AI841" i="1"/>
  <c r="AM841" i="1" s="1" a="1"/>
  <c r="AM841" i="1" s="1"/>
  <c r="AI840" i="1"/>
  <c r="AM840" i="1" s="1" a="1"/>
  <c r="AM840" i="1" s="1"/>
  <c r="AI839" i="1"/>
  <c r="AM839" i="1" s="1" a="1"/>
  <c r="AM839" i="1" s="1"/>
  <c r="AI838" i="1"/>
  <c r="AM838" i="1" s="1" a="1"/>
  <c r="AM838" i="1" s="1"/>
  <c r="AI837" i="1"/>
  <c r="AM837" i="1" s="1" a="1"/>
  <c r="AM837" i="1" s="1"/>
  <c r="AI836" i="1"/>
  <c r="AM836" i="1" s="1" a="1"/>
  <c r="AM836" i="1" s="1"/>
  <c r="AI835" i="1"/>
  <c r="AM835" i="1" s="1" a="1"/>
  <c r="AM835" i="1" s="1"/>
  <c r="AI834" i="1"/>
  <c r="AM834" i="1" s="1" a="1"/>
  <c r="AM834" i="1" s="1"/>
  <c r="AI833" i="1"/>
  <c r="AM833" i="1" s="1" a="1"/>
  <c r="AM833" i="1" s="1"/>
  <c r="AI832" i="1"/>
  <c r="AM832" i="1" s="1" a="1"/>
  <c r="AM832" i="1" s="1"/>
  <c r="AI831" i="1"/>
  <c r="AM831" i="1" s="1" a="1"/>
  <c r="AM831" i="1" s="1"/>
  <c r="AI830" i="1"/>
  <c r="AM830" i="1" s="1" a="1"/>
  <c r="AM830" i="1" s="1"/>
  <c r="AI829" i="1"/>
  <c r="AM829" i="1" s="1" a="1"/>
  <c r="AM829" i="1" s="1"/>
  <c r="AI828" i="1"/>
  <c r="AM828" i="1" s="1" a="1"/>
  <c r="AM828" i="1" s="1"/>
  <c r="AI827" i="1"/>
  <c r="AM827" i="1" s="1" a="1"/>
  <c r="AM827" i="1" s="1"/>
  <c r="AI826" i="1"/>
  <c r="AM826" i="1" s="1" a="1"/>
  <c r="AM826" i="1" s="1"/>
  <c r="AI825" i="1"/>
  <c r="AM825" i="1" s="1" a="1"/>
  <c r="AM825" i="1" s="1"/>
  <c r="AI824" i="1"/>
  <c r="AM824" i="1" s="1" a="1"/>
  <c r="AM824" i="1" s="1"/>
  <c r="AI823" i="1"/>
  <c r="AM823" i="1" s="1" a="1"/>
  <c r="AM823" i="1" s="1"/>
  <c r="AI822" i="1"/>
  <c r="AI821" i="1"/>
  <c r="AM821" i="1" s="1" a="1"/>
  <c r="AM821" i="1" s="1"/>
  <c r="AM822" i="1" s="1" a="1"/>
  <c r="AM822" i="1" s="1"/>
  <c r="AI820" i="1"/>
  <c r="AI819" i="1"/>
  <c r="AM819" i="1" s="1" a="1"/>
  <c r="AM819" i="1" s="1"/>
  <c r="AM820" i="1" s="1" a="1"/>
  <c r="AM820" i="1" s="1"/>
  <c r="AI818" i="1"/>
  <c r="AM818" i="1" s="1" a="1"/>
  <c r="AM818" i="1" s="1"/>
  <c r="AI817" i="1"/>
  <c r="AM817" i="1" s="1" a="1"/>
  <c r="AM817" i="1" s="1"/>
  <c r="AI816" i="1"/>
  <c r="AM816" i="1" s="1" a="1"/>
  <c r="AM816" i="1" s="1"/>
  <c r="AI815" i="1"/>
  <c r="AM815" i="1" s="1" a="1"/>
  <c r="AM815" i="1" s="1"/>
  <c r="AI814" i="1"/>
  <c r="AI813" i="1"/>
  <c r="AM813" i="1" s="1" a="1"/>
  <c r="AM813" i="1" s="1"/>
  <c r="AM814" i="1" s="1" a="1"/>
  <c r="AM814" i="1" s="1"/>
  <c r="AI812" i="1"/>
  <c r="AI811" i="1"/>
  <c r="AM811" i="1" s="1" a="1"/>
  <c r="AM811" i="1" s="1"/>
  <c r="AM812" i="1" s="1" a="1"/>
  <c r="AM812" i="1" s="1"/>
  <c r="AI810" i="1"/>
  <c r="AM810" i="1" s="1" a="1"/>
  <c r="AM810" i="1" s="1"/>
  <c r="AI809" i="1"/>
  <c r="AM809" i="1" s="1" a="1"/>
  <c r="AM809" i="1" s="1"/>
  <c r="AI808" i="1"/>
  <c r="AM808" i="1" s="1" a="1"/>
  <c r="AM808" i="1" s="1"/>
  <c r="AI807" i="1"/>
  <c r="AM807" i="1" s="1" a="1"/>
  <c r="AM807" i="1" s="1"/>
  <c r="AI806" i="1"/>
  <c r="AI805" i="1"/>
  <c r="AM805" i="1" s="1" a="1"/>
  <c r="AM805" i="1" s="1"/>
  <c r="AM806" i="1" s="1" a="1"/>
  <c r="AM806" i="1" s="1"/>
  <c r="AI804" i="1"/>
  <c r="AI803" i="1"/>
  <c r="AM803" i="1" s="1" a="1"/>
  <c r="AM803" i="1" s="1"/>
  <c r="AM804" i="1" s="1" a="1"/>
  <c r="AM804" i="1" s="1"/>
  <c r="AI802" i="1"/>
  <c r="AM802" i="1" s="1" a="1"/>
  <c r="AM802" i="1" s="1"/>
  <c r="AI801" i="1"/>
  <c r="AM801" i="1" s="1" a="1"/>
  <c r="AM801" i="1" s="1"/>
  <c r="AI800" i="1"/>
  <c r="AM800" i="1" s="1" a="1"/>
  <c r="AM800" i="1" s="1"/>
  <c r="AI799" i="1"/>
  <c r="AM799" i="1" s="1" a="1"/>
  <c r="AM799" i="1" s="1"/>
  <c r="AI798" i="1"/>
  <c r="AM798" i="1" s="1" a="1"/>
  <c r="AM798" i="1" s="1"/>
  <c r="AI797" i="1"/>
  <c r="AM797" i="1" s="1" a="1"/>
  <c r="AM797" i="1" s="1"/>
  <c r="AI796" i="1"/>
  <c r="AM796" i="1" s="1" a="1"/>
  <c r="AM796" i="1" s="1"/>
  <c r="AI795" i="1"/>
  <c r="AM795" i="1" s="1" a="1"/>
  <c r="AM795" i="1" s="1"/>
  <c r="AI794" i="1"/>
  <c r="AM794" i="1" s="1" a="1"/>
  <c r="AM794" i="1" s="1"/>
  <c r="AI793" i="1"/>
  <c r="AM793" i="1" s="1" a="1"/>
  <c r="AM793" i="1" s="1"/>
  <c r="AI792" i="1"/>
  <c r="AI791" i="1"/>
  <c r="AM791" i="1" s="1" a="1"/>
  <c r="AM791" i="1" s="1"/>
  <c r="AM792" i="1" s="1" a="1"/>
  <c r="AM792" i="1" s="1"/>
  <c r="AI790" i="1"/>
  <c r="AI789" i="1"/>
  <c r="AM789" i="1" s="1" a="1"/>
  <c r="AM789" i="1" s="1"/>
  <c r="AM790" i="1" s="1" a="1"/>
  <c r="AM790" i="1" s="1"/>
  <c r="AI788" i="1"/>
  <c r="AM788" i="1" s="1" a="1"/>
  <c r="AM788" i="1" s="1"/>
  <c r="AI787" i="1"/>
  <c r="AM787" i="1" s="1" a="1"/>
  <c r="AM787" i="1" s="1"/>
  <c r="AI786" i="1"/>
  <c r="AM786" i="1" s="1" a="1"/>
  <c r="AM786" i="1" s="1"/>
  <c r="AI785" i="1"/>
  <c r="AM785" i="1" s="1" a="1"/>
  <c r="AM785" i="1" s="1"/>
  <c r="AI784" i="1"/>
  <c r="AM784" i="1" s="1" a="1"/>
  <c r="AM784" i="1" s="1"/>
  <c r="AI783" i="1"/>
  <c r="AM783" i="1" s="1" a="1"/>
  <c r="AM783" i="1" s="1"/>
  <c r="AI782" i="1"/>
  <c r="AM782" i="1" s="1" a="1"/>
  <c r="AM782" i="1" s="1"/>
  <c r="AI781" i="1"/>
  <c r="AM781" i="1" s="1" a="1"/>
  <c r="AM781" i="1" s="1"/>
  <c r="AI780" i="1"/>
  <c r="AM780" i="1" s="1" a="1"/>
  <c r="AM780" i="1" s="1"/>
  <c r="AI779" i="1"/>
  <c r="AM779" i="1" s="1" a="1"/>
  <c r="AM779" i="1" s="1"/>
  <c r="AI778" i="1"/>
  <c r="AM778" i="1" s="1" a="1"/>
  <c r="AM778" i="1" s="1"/>
  <c r="AI777" i="1"/>
  <c r="AM777" i="1" s="1" a="1"/>
  <c r="AM777" i="1" s="1"/>
  <c r="AI776" i="1"/>
  <c r="AM776" i="1" s="1" a="1"/>
  <c r="AM776" i="1" s="1"/>
  <c r="AI775" i="1"/>
  <c r="AM775" i="1" s="1" a="1"/>
  <c r="AM775" i="1" s="1"/>
  <c r="AI774" i="1"/>
  <c r="AM774" i="1" s="1" a="1"/>
  <c r="AM774" i="1" s="1"/>
  <c r="AI773" i="1"/>
  <c r="AM773" i="1" s="1" a="1"/>
  <c r="AM773" i="1" s="1"/>
  <c r="AI772" i="1"/>
  <c r="AM772" i="1" s="1" a="1"/>
  <c r="AM772" i="1" s="1"/>
  <c r="AI771" i="1"/>
  <c r="AM771" i="1" s="1" a="1"/>
  <c r="AM771" i="1" s="1"/>
  <c r="AI770" i="1"/>
  <c r="AM770" i="1" s="1" a="1"/>
  <c r="AM770" i="1" s="1"/>
  <c r="AI769" i="1"/>
  <c r="AM769" i="1" s="1" a="1"/>
  <c r="AM769" i="1" s="1"/>
  <c r="AI768" i="1"/>
  <c r="AM768" i="1" s="1" a="1"/>
  <c r="AM768" i="1" s="1"/>
  <c r="AI767" i="1"/>
  <c r="AM767" i="1" s="1" a="1"/>
  <c r="AM767" i="1" s="1"/>
  <c r="AI766" i="1"/>
  <c r="AM766" i="1" s="1" a="1"/>
  <c r="AM766" i="1" s="1"/>
  <c r="AI765" i="1"/>
  <c r="AM765" i="1" s="1" a="1"/>
  <c r="AM765" i="1" s="1"/>
  <c r="AI764" i="1"/>
  <c r="AM764" i="1" s="1" a="1"/>
  <c r="AM764" i="1" s="1"/>
  <c r="AI763" i="1"/>
  <c r="AM763" i="1" s="1" a="1"/>
  <c r="AM763" i="1" s="1"/>
  <c r="AI762" i="1"/>
  <c r="AM762" i="1" s="1" a="1"/>
  <c r="AM762" i="1" s="1"/>
  <c r="AI761" i="1"/>
  <c r="AM761" i="1" s="1" a="1"/>
  <c r="AM761" i="1" s="1"/>
  <c r="AI760" i="1"/>
  <c r="AM760" i="1" s="1" a="1"/>
  <c r="AM760" i="1" s="1"/>
  <c r="AI759" i="1"/>
  <c r="AI758" i="1"/>
  <c r="AI757" i="1"/>
  <c r="AM757" i="1" s="1" a="1"/>
  <c r="AM757" i="1" s="1"/>
  <c r="AI756" i="1"/>
  <c r="AM756" i="1" s="1" a="1"/>
  <c r="AM756" i="1" s="1"/>
  <c r="AI755" i="1"/>
  <c r="AM755" i="1" s="1" a="1"/>
  <c r="AM755" i="1" s="1"/>
  <c r="AI754" i="1"/>
  <c r="AM754" i="1" s="1" a="1"/>
  <c r="AM754" i="1" s="1"/>
  <c r="AI753" i="1"/>
  <c r="AM753" i="1" s="1" a="1"/>
  <c r="AM753" i="1" s="1"/>
  <c r="AI752" i="1"/>
  <c r="AM752" i="1" s="1" a="1"/>
  <c r="AM752" i="1" s="1"/>
  <c r="AI751" i="1"/>
  <c r="AI750" i="1"/>
  <c r="AM750" i="1" s="1" a="1"/>
  <c r="AM750" i="1" s="1"/>
  <c r="AM751" i="1" s="1" a="1"/>
  <c r="AM751" i="1" s="1"/>
  <c r="AI749" i="1"/>
  <c r="AI748" i="1"/>
  <c r="AM748" i="1" s="1" a="1"/>
  <c r="AM748" i="1" s="1"/>
  <c r="AM749" i="1" s="1" a="1"/>
  <c r="AM749" i="1" s="1"/>
  <c r="AI747" i="1"/>
  <c r="AM747" i="1" s="1" a="1"/>
  <c r="AM747" i="1" s="1"/>
  <c r="AI746" i="1"/>
  <c r="AM746" i="1" s="1" a="1"/>
  <c r="AM746" i="1" s="1"/>
  <c r="AI745" i="1"/>
  <c r="AM745" i="1" s="1" a="1"/>
  <c r="AM745" i="1" s="1"/>
  <c r="AI744" i="1"/>
  <c r="AM744" i="1" s="1" a="1"/>
  <c r="AM744" i="1" s="1"/>
  <c r="AI743" i="1"/>
  <c r="AM743" i="1" s="1" a="1"/>
  <c r="AM743" i="1" s="1"/>
  <c r="AI742" i="1"/>
  <c r="AM742" i="1" s="1" a="1"/>
  <c r="AM742" i="1" s="1"/>
  <c r="AI741" i="1"/>
  <c r="AM741" i="1" s="1" a="1"/>
  <c r="AM741" i="1" s="1"/>
  <c r="AI740" i="1"/>
  <c r="AM740" i="1" s="1" a="1"/>
  <c r="AM740" i="1" s="1"/>
  <c r="AI739" i="1"/>
  <c r="AM739" i="1" s="1" a="1"/>
  <c r="AM739" i="1" s="1"/>
  <c r="AI738" i="1"/>
  <c r="AM738" i="1" s="1" a="1"/>
  <c r="AM738" i="1" s="1"/>
  <c r="AI737" i="1"/>
  <c r="AM737" i="1" s="1" a="1"/>
  <c r="AM737" i="1" s="1"/>
  <c r="AI736" i="1"/>
  <c r="AM736" i="1" s="1" a="1"/>
  <c r="AM736" i="1" s="1"/>
  <c r="AI735" i="1"/>
  <c r="AM735" i="1" s="1" a="1"/>
  <c r="AM735" i="1" s="1"/>
  <c r="AI734" i="1"/>
  <c r="AM734" i="1" s="1" a="1"/>
  <c r="AM734" i="1" s="1"/>
  <c r="AI733" i="1"/>
  <c r="AM733" i="1" s="1" a="1"/>
  <c r="AM733" i="1" s="1"/>
  <c r="AI732" i="1"/>
  <c r="AM732" i="1" s="1" a="1"/>
  <c r="AM732" i="1" s="1"/>
  <c r="AI731" i="1"/>
  <c r="AM731" i="1" s="1" a="1"/>
  <c r="AM731" i="1" s="1"/>
  <c r="AI730" i="1"/>
  <c r="AM730" i="1" s="1" a="1"/>
  <c r="AM730" i="1" s="1"/>
  <c r="AI729" i="1"/>
  <c r="AM729" i="1" s="1" a="1"/>
  <c r="AM729" i="1" s="1"/>
  <c r="AI728" i="1"/>
  <c r="AM728" i="1" s="1" a="1"/>
  <c r="AM728" i="1" s="1"/>
  <c r="AI727" i="1"/>
  <c r="AM727" i="1" s="1" a="1"/>
  <c r="AM727" i="1" s="1"/>
  <c r="AI726" i="1"/>
  <c r="AM726" i="1" s="1" a="1"/>
  <c r="AM726" i="1" s="1"/>
  <c r="AI725" i="1"/>
  <c r="AM725" i="1" s="1" a="1"/>
  <c r="AM725" i="1" s="1"/>
  <c r="AI724" i="1"/>
  <c r="AM724" i="1" s="1" a="1"/>
  <c r="AM724" i="1" s="1"/>
  <c r="AI723" i="1"/>
  <c r="AM723" i="1" s="1" a="1"/>
  <c r="AM723" i="1" s="1"/>
  <c r="AI722" i="1"/>
  <c r="AM722" i="1" s="1" a="1"/>
  <c r="AM722" i="1" s="1"/>
  <c r="AI721" i="1"/>
  <c r="AM721" i="1" s="1" a="1"/>
  <c r="AM721" i="1" s="1"/>
  <c r="AI720" i="1"/>
  <c r="AM720" i="1" s="1" a="1"/>
  <c r="AM720" i="1" s="1"/>
  <c r="AI719" i="1"/>
  <c r="AM719" i="1" s="1" a="1"/>
  <c r="AM719" i="1" s="1"/>
  <c r="AI718" i="1"/>
  <c r="AM718" i="1" s="1" a="1"/>
  <c r="AM718" i="1" s="1"/>
  <c r="AI717" i="1"/>
  <c r="AM717" i="1" s="1" a="1"/>
  <c r="AM717" i="1" s="1"/>
  <c r="AI716" i="1"/>
  <c r="AM716" i="1" s="1" a="1"/>
  <c r="AM716" i="1" s="1"/>
  <c r="AI715" i="1"/>
  <c r="AI714" i="1"/>
  <c r="AM714" i="1" s="1" a="1"/>
  <c r="AM714" i="1" s="1"/>
  <c r="AM715" i="1" s="1" a="1"/>
  <c r="AM715" i="1" s="1"/>
  <c r="AI713" i="1"/>
  <c r="AI712" i="1"/>
  <c r="AM712" i="1" s="1" a="1"/>
  <c r="AM712" i="1" s="1"/>
  <c r="AM713" i="1" s="1" a="1"/>
  <c r="AM713" i="1" s="1"/>
  <c r="AI711" i="1"/>
  <c r="AM711" i="1" s="1" a="1"/>
  <c r="AM711" i="1" s="1"/>
  <c r="AI710" i="1"/>
  <c r="AM710" i="1" s="1" a="1"/>
  <c r="AM710" i="1" s="1"/>
  <c r="AI709" i="1"/>
  <c r="AI708" i="1"/>
  <c r="AM708" i="1" s="1" a="1"/>
  <c r="AM708" i="1" s="1"/>
  <c r="AM709" i="1" s="1" a="1"/>
  <c r="AM709" i="1" s="1"/>
  <c r="AI707" i="1"/>
  <c r="AI706" i="1"/>
  <c r="AM706" i="1" s="1" a="1"/>
  <c r="AM706" i="1" s="1"/>
  <c r="AM707" i="1" s="1" a="1"/>
  <c r="AM707" i="1" s="1"/>
  <c r="AI705" i="1"/>
  <c r="AM705" i="1" s="1" a="1"/>
  <c r="AM705" i="1" s="1"/>
  <c r="AI704" i="1"/>
  <c r="AM704" i="1" s="1" a="1"/>
  <c r="AM704" i="1" s="1"/>
  <c r="AI703" i="1"/>
  <c r="AM703" i="1" s="1" a="1"/>
  <c r="AM703" i="1" s="1"/>
  <c r="AI702" i="1"/>
  <c r="AM702" i="1" s="1" a="1"/>
  <c r="AM702" i="1" s="1"/>
  <c r="AI701" i="1"/>
  <c r="AM701" i="1" s="1" a="1"/>
  <c r="AM701" i="1" s="1"/>
  <c r="AI700" i="1"/>
  <c r="AM700" i="1" s="1" a="1"/>
  <c r="AM700" i="1" s="1"/>
  <c r="AI699" i="1"/>
  <c r="AM699" i="1" s="1" a="1"/>
  <c r="AM699" i="1" s="1"/>
  <c r="AI698" i="1"/>
  <c r="AM698" i="1" s="1" a="1"/>
  <c r="AM698" i="1" s="1"/>
  <c r="AI697" i="1"/>
  <c r="AI696" i="1"/>
  <c r="AM696" i="1" s="1" a="1"/>
  <c r="AM696" i="1" s="1"/>
  <c r="AM697" i="1" s="1" a="1"/>
  <c r="AM697" i="1" s="1"/>
  <c r="AI695" i="1"/>
  <c r="AI694" i="1"/>
  <c r="AM694" i="1" s="1" a="1"/>
  <c r="AM694" i="1" s="1"/>
  <c r="AM695" i="1" s="1" a="1"/>
  <c r="AM695" i="1" s="1"/>
  <c r="AI693" i="1"/>
  <c r="AM693" i="1" s="1" a="1"/>
  <c r="AM693" i="1" s="1"/>
  <c r="AI692" i="1"/>
  <c r="AM692" i="1" s="1" a="1"/>
  <c r="AM692" i="1" s="1"/>
  <c r="AI691" i="1"/>
  <c r="AM691" i="1" s="1" a="1"/>
  <c r="AM691" i="1" s="1"/>
  <c r="AI690" i="1"/>
  <c r="AM690" i="1" s="1" a="1"/>
  <c r="AM690" i="1" s="1"/>
  <c r="AI689" i="1"/>
  <c r="AM689" i="1" s="1" a="1"/>
  <c r="AM689" i="1" s="1"/>
  <c r="AI688" i="1"/>
  <c r="AM688" i="1" s="1" a="1"/>
  <c r="AM688" i="1" s="1"/>
  <c r="AI687" i="1"/>
  <c r="AM687" i="1" s="1" a="1"/>
  <c r="AM687" i="1" s="1"/>
  <c r="AI686" i="1"/>
  <c r="AM686" i="1" s="1" a="1"/>
  <c r="AM686" i="1" s="1"/>
  <c r="AI685" i="1"/>
  <c r="AM685" i="1" s="1" a="1"/>
  <c r="AM685" i="1" s="1"/>
  <c r="AI684" i="1"/>
  <c r="AM684" i="1" s="1" a="1"/>
  <c r="AM684" i="1" s="1"/>
  <c r="AI683" i="1"/>
  <c r="AM683" i="1" s="1" a="1"/>
  <c r="AM683" i="1" s="1"/>
  <c r="AI682" i="1"/>
  <c r="AM682" i="1" s="1" a="1"/>
  <c r="AM682" i="1" s="1"/>
  <c r="AI681" i="1"/>
  <c r="AM681" i="1" s="1" a="1"/>
  <c r="AM681" i="1" s="1"/>
  <c r="AI680" i="1"/>
  <c r="AM680" i="1" s="1" a="1"/>
  <c r="AM680" i="1" s="1"/>
  <c r="AI679" i="1"/>
  <c r="AM679" i="1" s="1" a="1"/>
  <c r="AM679" i="1" s="1"/>
  <c r="AI678" i="1"/>
  <c r="AM678" i="1" s="1" a="1"/>
  <c r="AM678" i="1" s="1"/>
  <c r="AI677" i="1"/>
  <c r="AM677" i="1" s="1" a="1"/>
  <c r="AM677" i="1" s="1"/>
  <c r="AI676" i="1"/>
  <c r="AM676" i="1" s="1" a="1"/>
  <c r="AM676" i="1" s="1"/>
  <c r="AI675" i="1"/>
  <c r="AM675" i="1" s="1" a="1"/>
  <c r="AM675" i="1" s="1"/>
  <c r="AI674" i="1"/>
  <c r="AM674" i="1" s="1" a="1"/>
  <c r="AM674" i="1" s="1"/>
  <c r="AI673" i="1"/>
  <c r="AM673" i="1" s="1" a="1"/>
  <c r="AM673" i="1" s="1"/>
  <c r="AI672" i="1"/>
  <c r="AM672" i="1" s="1" a="1"/>
  <c r="AM672" i="1" s="1"/>
  <c r="AI671" i="1"/>
  <c r="AM671" i="1" s="1" a="1"/>
  <c r="AM671" i="1" s="1"/>
  <c r="AI670" i="1"/>
  <c r="AM670" i="1" s="1" a="1"/>
  <c r="AM670" i="1" s="1"/>
  <c r="AI669" i="1"/>
  <c r="AM669" i="1" s="1" a="1"/>
  <c r="AM669" i="1" s="1"/>
  <c r="AI668" i="1"/>
  <c r="AM668" i="1" s="1" a="1"/>
  <c r="AM668" i="1" s="1"/>
  <c r="AI667" i="1"/>
  <c r="AM667" i="1" s="1" a="1"/>
  <c r="AM667" i="1" s="1"/>
  <c r="AI666" i="1"/>
  <c r="AM666" i="1" s="1" a="1"/>
  <c r="AM666" i="1" s="1"/>
  <c r="AI665" i="1"/>
  <c r="AM665" i="1" s="1" a="1"/>
  <c r="AM665" i="1" s="1"/>
  <c r="AI664" i="1"/>
  <c r="AM664" i="1" s="1" a="1"/>
  <c r="AM664" i="1" s="1"/>
  <c r="AI663" i="1"/>
  <c r="AM663" i="1" s="1" a="1"/>
  <c r="AM663" i="1" s="1"/>
  <c r="AI662" i="1"/>
  <c r="AM662" i="1" s="1" a="1"/>
  <c r="AM662" i="1" s="1"/>
  <c r="AI661" i="1"/>
  <c r="AM661" i="1" s="1" a="1"/>
  <c r="AM661" i="1" s="1"/>
  <c r="AI660" i="1"/>
  <c r="AM660" i="1" s="1" a="1"/>
  <c r="AM660" i="1" s="1"/>
  <c r="AI659" i="1"/>
  <c r="AM659" i="1" s="1" a="1"/>
  <c r="AM659" i="1" s="1"/>
  <c r="AI658" i="1"/>
  <c r="AM658" i="1" s="1" a="1"/>
  <c r="AM658" i="1" s="1"/>
  <c r="AI657" i="1"/>
  <c r="AM657" i="1" s="1" a="1"/>
  <c r="AM657" i="1" s="1"/>
  <c r="AI656" i="1"/>
  <c r="AM656" i="1" s="1" a="1"/>
  <c r="AM656" i="1" s="1"/>
  <c r="AI655" i="1"/>
  <c r="AM655" i="1" s="1" a="1"/>
  <c r="AM655" i="1" s="1"/>
  <c r="AI654" i="1"/>
  <c r="AM654" i="1" s="1" a="1"/>
  <c r="AM654" i="1" s="1"/>
  <c r="AI653" i="1"/>
  <c r="AM653" i="1" s="1" a="1"/>
  <c r="AM653" i="1" s="1"/>
  <c r="AI652" i="1"/>
  <c r="AM652" i="1" s="1" a="1"/>
  <c r="AM652" i="1" s="1"/>
  <c r="AI651" i="1"/>
  <c r="AM651" i="1" s="1" a="1"/>
  <c r="AM651" i="1" s="1"/>
  <c r="AI650" i="1"/>
  <c r="AM650" i="1" s="1" a="1"/>
  <c r="AM650" i="1" s="1"/>
  <c r="AI649" i="1"/>
  <c r="AM649" i="1" s="1" a="1"/>
  <c r="AM649" i="1" s="1"/>
  <c r="AI648" i="1"/>
  <c r="AM648" i="1" s="1" a="1"/>
  <c r="AM648" i="1" s="1"/>
  <c r="AI647" i="1"/>
  <c r="AM647" i="1" s="1" a="1"/>
  <c r="AM647" i="1" s="1"/>
  <c r="AI646" i="1"/>
  <c r="AM646" i="1" s="1" a="1"/>
  <c r="AM646" i="1" s="1"/>
  <c r="AI645" i="1"/>
  <c r="AM645" i="1" s="1" a="1"/>
  <c r="AM645" i="1" s="1"/>
  <c r="AI644" i="1"/>
  <c r="AM644" i="1" s="1" a="1"/>
  <c r="AM644" i="1" s="1"/>
  <c r="AI643" i="1"/>
  <c r="AM643" i="1" s="1" a="1"/>
  <c r="AM643" i="1" s="1"/>
  <c r="AI642" i="1"/>
  <c r="AM642" i="1" s="1" a="1"/>
  <c r="AM642" i="1" s="1"/>
  <c r="AI641" i="1"/>
  <c r="AM641" i="1" s="1" a="1"/>
  <c r="AM641" i="1" s="1"/>
  <c r="AI640" i="1"/>
  <c r="AM640" i="1" s="1" a="1"/>
  <c r="AM640" i="1" s="1"/>
  <c r="AI639" i="1"/>
  <c r="AM639" i="1" s="1" a="1"/>
  <c r="AM639" i="1" s="1"/>
  <c r="AI638" i="1"/>
  <c r="AM638" i="1" s="1" a="1"/>
  <c r="AM638" i="1" s="1"/>
  <c r="AI637" i="1"/>
  <c r="AM637" i="1" s="1" a="1"/>
  <c r="AM637" i="1" s="1"/>
  <c r="AI636" i="1"/>
  <c r="AM636" i="1" s="1" a="1"/>
  <c r="AM636" i="1" s="1"/>
  <c r="AI635" i="1"/>
  <c r="AM635" i="1" s="1" a="1"/>
  <c r="AM635" i="1" s="1"/>
  <c r="AI634" i="1"/>
  <c r="AM634" i="1" s="1" a="1"/>
  <c r="AM634" i="1" s="1"/>
  <c r="AI633" i="1"/>
  <c r="AM633" i="1" s="1" a="1"/>
  <c r="AM633" i="1" s="1"/>
  <c r="AI632" i="1"/>
  <c r="AM632" i="1" s="1" a="1"/>
  <c r="AM632" i="1" s="1"/>
  <c r="AI631" i="1"/>
  <c r="AM631" i="1" s="1" a="1"/>
  <c r="AM631" i="1" s="1"/>
  <c r="AI630" i="1"/>
  <c r="AM630" i="1" s="1" a="1"/>
  <c r="AM630" i="1" s="1"/>
  <c r="AI629" i="1"/>
  <c r="AM629" i="1" s="1" a="1"/>
  <c r="AM629" i="1" s="1"/>
  <c r="AI628" i="1"/>
  <c r="AM628" i="1" s="1" a="1"/>
  <c r="AM628" i="1" s="1"/>
  <c r="AI627" i="1"/>
  <c r="AM627" i="1" s="1" a="1"/>
  <c r="AM627" i="1" s="1"/>
  <c r="AI626" i="1"/>
  <c r="AM626" i="1" s="1" a="1"/>
  <c r="AM626" i="1" s="1"/>
  <c r="AI625" i="1"/>
  <c r="AM625" i="1" s="1" a="1"/>
  <c r="AM625" i="1" s="1"/>
  <c r="AI624" i="1"/>
  <c r="AM624" i="1" s="1" a="1"/>
  <c r="AM624" i="1" s="1"/>
  <c r="AI623" i="1"/>
  <c r="AM623" i="1" s="1" a="1"/>
  <c r="AM623" i="1" s="1"/>
  <c r="AI622" i="1"/>
  <c r="AM622" i="1" s="1" a="1"/>
  <c r="AM622" i="1" s="1"/>
  <c r="AI621" i="1"/>
  <c r="AM621" i="1" s="1" a="1"/>
  <c r="AM621" i="1" s="1"/>
  <c r="AI620" i="1"/>
  <c r="AM620" i="1" s="1" a="1"/>
  <c r="AM620" i="1" s="1"/>
  <c r="AI619" i="1"/>
  <c r="AM619" i="1" s="1" a="1"/>
  <c r="AM619" i="1" s="1"/>
  <c r="AI618" i="1"/>
  <c r="AM618" i="1" s="1" a="1"/>
  <c r="AM618" i="1" s="1"/>
  <c r="AI617" i="1"/>
  <c r="AM617" i="1" s="1" a="1"/>
  <c r="AM617" i="1" s="1"/>
  <c r="AI616" i="1"/>
  <c r="AM616" i="1" s="1" a="1"/>
  <c r="AM616" i="1" s="1"/>
  <c r="AI615" i="1"/>
  <c r="AM615" i="1" s="1" a="1"/>
  <c r="AM615" i="1" s="1"/>
  <c r="AI614" i="1"/>
  <c r="AM614" i="1" s="1" a="1"/>
  <c r="AM614" i="1" s="1"/>
  <c r="AI613" i="1"/>
  <c r="AM613" i="1" s="1" a="1"/>
  <c r="AM613" i="1" s="1"/>
  <c r="AI612" i="1"/>
  <c r="AM612" i="1" s="1" a="1"/>
  <c r="AM612" i="1" s="1"/>
  <c r="AI611" i="1"/>
  <c r="AM611" i="1" s="1" a="1"/>
  <c r="AM611" i="1" s="1"/>
  <c r="AI610" i="1"/>
  <c r="AM610" i="1" s="1" a="1"/>
  <c r="AM610" i="1" s="1"/>
  <c r="AI609" i="1"/>
  <c r="AM609" i="1" s="1" a="1"/>
  <c r="AM609" i="1" s="1"/>
  <c r="AI608" i="1"/>
  <c r="AM608" i="1" s="1" a="1"/>
  <c r="AM608" i="1" s="1"/>
  <c r="AI607" i="1"/>
  <c r="AM607" i="1" s="1" a="1"/>
  <c r="AM607" i="1" s="1"/>
  <c r="AI606" i="1"/>
  <c r="AM606" i="1" s="1" a="1"/>
  <c r="AM606" i="1" s="1"/>
  <c r="AI605" i="1"/>
  <c r="AM605" i="1" s="1" a="1"/>
  <c r="AM605" i="1" s="1"/>
  <c r="AI604" i="1"/>
  <c r="AM604" i="1" s="1" a="1"/>
  <c r="AM604" i="1" s="1"/>
  <c r="AI603" i="1"/>
  <c r="AM603" i="1" s="1" a="1"/>
  <c r="AM603" i="1" s="1"/>
  <c r="AI602" i="1"/>
  <c r="AM602" i="1" s="1" a="1"/>
  <c r="AM602" i="1" s="1"/>
  <c r="AI601" i="1"/>
  <c r="AM601" i="1" s="1" a="1"/>
  <c r="AM601" i="1" s="1"/>
  <c r="AI600" i="1"/>
  <c r="AM600" i="1" s="1" a="1"/>
  <c r="AM600" i="1" s="1"/>
  <c r="AI599" i="1"/>
  <c r="AM599" i="1" s="1" a="1"/>
  <c r="AM599" i="1" s="1"/>
  <c r="AI598" i="1"/>
  <c r="AM598" i="1" s="1" a="1"/>
  <c r="AM598" i="1" s="1"/>
  <c r="AI597" i="1"/>
  <c r="AM597" i="1" s="1" a="1"/>
  <c r="AM597" i="1" s="1"/>
  <c r="AI596" i="1"/>
  <c r="AM596" i="1" s="1" a="1"/>
  <c r="AM596" i="1" s="1"/>
  <c r="AI595" i="1"/>
  <c r="AM595" i="1" s="1" a="1"/>
  <c r="AM595" i="1" s="1"/>
  <c r="AI594" i="1"/>
  <c r="AM594" i="1" s="1" a="1"/>
  <c r="AM594" i="1" s="1"/>
  <c r="AI593" i="1"/>
  <c r="AM593" i="1" s="1" a="1"/>
  <c r="AM593" i="1" s="1"/>
  <c r="AI592" i="1"/>
  <c r="AM592" i="1" s="1" a="1"/>
  <c r="AM592" i="1" s="1"/>
  <c r="AI591" i="1"/>
  <c r="AM591" i="1" s="1" a="1"/>
  <c r="AM591" i="1" s="1"/>
  <c r="AI590" i="1"/>
  <c r="AM590" i="1" s="1" a="1"/>
  <c r="AM590" i="1" s="1"/>
  <c r="AI589" i="1"/>
  <c r="AM589" i="1" s="1" a="1"/>
  <c r="AM589" i="1" s="1"/>
  <c r="AI588" i="1"/>
  <c r="AM588" i="1" s="1" a="1"/>
  <c r="AM588" i="1" s="1"/>
  <c r="AI587" i="1"/>
  <c r="AM587" i="1" s="1" a="1"/>
  <c r="AM587" i="1" s="1"/>
  <c r="AI586" i="1"/>
  <c r="AM586" i="1" s="1" a="1"/>
  <c r="AM586" i="1" s="1"/>
  <c r="AI585" i="1"/>
  <c r="AM585" i="1" s="1" a="1"/>
  <c r="AM585" i="1" s="1"/>
  <c r="AI584" i="1"/>
  <c r="AM584" i="1" s="1" a="1"/>
  <c r="AM584" i="1" s="1"/>
  <c r="AI583" i="1"/>
  <c r="AI582" i="1"/>
  <c r="AM582" i="1" s="1" a="1"/>
  <c r="AM582" i="1" s="1"/>
  <c r="AM583" i="1" s="1" a="1"/>
  <c r="AM583" i="1" s="1"/>
  <c r="AI581" i="1"/>
  <c r="AI580" i="1"/>
  <c r="AM580" i="1" s="1" a="1"/>
  <c r="AM580" i="1" s="1"/>
  <c r="AM581" i="1" s="1" a="1"/>
  <c r="AM581" i="1" s="1"/>
  <c r="AI579" i="1"/>
  <c r="AM579" i="1" s="1" a="1"/>
  <c r="AM579" i="1" s="1"/>
  <c r="AI578" i="1"/>
  <c r="AM578" i="1" s="1" a="1"/>
  <c r="AM578" i="1" s="1"/>
  <c r="AI577" i="1"/>
  <c r="AM577" i="1" s="1" a="1"/>
  <c r="AM577" i="1" s="1"/>
  <c r="AI576" i="1"/>
  <c r="AM576" i="1" s="1" a="1"/>
  <c r="AM576" i="1" s="1"/>
  <c r="AI575" i="1"/>
  <c r="AM575" i="1" s="1" a="1"/>
  <c r="AM575" i="1" s="1"/>
  <c r="AI574" i="1"/>
  <c r="AM574" i="1" s="1" a="1"/>
  <c r="AM574" i="1" s="1"/>
  <c r="AI573" i="1"/>
  <c r="AM573" i="1" s="1" a="1"/>
  <c r="AM573" i="1" s="1"/>
  <c r="AI572" i="1"/>
  <c r="AM572" i="1" s="1" a="1"/>
  <c r="AM572" i="1" s="1"/>
  <c r="AI571" i="1"/>
  <c r="AM571" i="1" s="1" a="1"/>
  <c r="AM571" i="1" s="1"/>
  <c r="AI570" i="1"/>
  <c r="AM570" i="1" s="1" a="1"/>
  <c r="AM570" i="1" s="1"/>
  <c r="AI569" i="1"/>
  <c r="AM569" i="1" s="1" a="1"/>
  <c r="AM569" i="1" s="1"/>
  <c r="AI568" i="1"/>
  <c r="AM568" i="1" s="1" a="1"/>
  <c r="AM568" i="1" s="1"/>
  <c r="AI567" i="1"/>
  <c r="AM567" i="1" s="1" a="1"/>
  <c r="AM567" i="1" s="1"/>
  <c r="AI566" i="1"/>
  <c r="AM566" i="1" s="1" a="1"/>
  <c r="AM566" i="1" s="1"/>
  <c r="AI565" i="1"/>
  <c r="AM565" i="1" s="1" a="1"/>
  <c r="AM565" i="1" s="1"/>
  <c r="AI564" i="1"/>
  <c r="AM564" i="1" s="1" a="1"/>
  <c r="AM564" i="1" s="1"/>
  <c r="AI563" i="1"/>
  <c r="AM563" i="1" s="1" a="1"/>
  <c r="AM563" i="1" s="1"/>
  <c r="AI562" i="1"/>
  <c r="AM562" i="1" s="1" a="1"/>
  <c r="AM562" i="1" s="1"/>
  <c r="AI561" i="1"/>
  <c r="AM561" i="1" s="1" a="1"/>
  <c r="AM561" i="1" s="1"/>
  <c r="AI560" i="1"/>
  <c r="AM560" i="1" s="1" a="1"/>
  <c r="AM560" i="1" s="1"/>
  <c r="AI559" i="1"/>
  <c r="AM559" i="1" s="1" a="1"/>
  <c r="AM559" i="1" s="1"/>
  <c r="AI558" i="1"/>
  <c r="AM558" i="1" s="1" a="1"/>
  <c r="AM558" i="1" s="1"/>
  <c r="AI557" i="1"/>
  <c r="AM557" i="1" s="1" a="1"/>
  <c r="AM557" i="1" s="1"/>
  <c r="AI556" i="1"/>
  <c r="AM556" i="1" s="1" a="1"/>
  <c r="AM556" i="1" s="1"/>
  <c r="AI555" i="1"/>
  <c r="AM555" i="1" s="1" a="1"/>
  <c r="AM555" i="1" s="1"/>
  <c r="AI554" i="1"/>
  <c r="AM554" i="1" s="1" a="1"/>
  <c r="AM554" i="1" s="1"/>
  <c r="AI553" i="1"/>
  <c r="AM553" i="1" s="1" a="1"/>
  <c r="AM553" i="1" s="1"/>
  <c r="AI552" i="1"/>
  <c r="AM552" i="1" s="1" a="1"/>
  <c r="AM552" i="1" s="1"/>
  <c r="AI551" i="1"/>
  <c r="AM551" i="1" s="1" a="1"/>
  <c r="AM551" i="1" s="1"/>
  <c r="AI550" i="1"/>
  <c r="AM550" i="1" s="1" a="1"/>
  <c r="AM550" i="1" s="1"/>
  <c r="AI549" i="1"/>
  <c r="AM549" i="1" s="1" a="1"/>
  <c r="AM549" i="1" s="1"/>
  <c r="AI548" i="1"/>
  <c r="AM548" i="1" s="1" a="1"/>
  <c r="AM548" i="1" s="1"/>
  <c r="AI547" i="1"/>
  <c r="AM547" i="1" s="1" a="1"/>
  <c r="AM547" i="1" s="1"/>
  <c r="AI546" i="1"/>
  <c r="AM546" i="1" s="1" a="1"/>
  <c r="AM546" i="1" s="1"/>
  <c r="AI545" i="1"/>
  <c r="AM545" i="1" s="1" a="1"/>
  <c r="AM545" i="1" s="1"/>
  <c r="AI544" i="1"/>
  <c r="AM544" i="1" s="1" a="1"/>
  <c r="AM544" i="1" s="1"/>
  <c r="AI543" i="1"/>
  <c r="AM543" i="1" s="1" a="1"/>
  <c r="AM543" i="1" s="1"/>
  <c r="AI542" i="1"/>
  <c r="AM542" i="1" s="1" a="1"/>
  <c r="AM542" i="1" s="1"/>
  <c r="AI541" i="1"/>
  <c r="AM541" i="1" s="1" a="1"/>
  <c r="AM541" i="1" s="1"/>
  <c r="AI540" i="1"/>
  <c r="AM540" i="1" s="1" a="1"/>
  <c r="AM540" i="1" s="1"/>
  <c r="AI539" i="1"/>
  <c r="AM539" i="1" s="1" a="1"/>
  <c r="AM539" i="1" s="1"/>
  <c r="AI538" i="1"/>
  <c r="AM538" i="1" s="1" a="1"/>
  <c r="AM538" i="1" s="1"/>
  <c r="AI537" i="1"/>
  <c r="AM537" i="1" s="1" a="1"/>
  <c r="AM537" i="1" s="1"/>
  <c r="AI536" i="1"/>
  <c r="AM536" i="1" s="1" a="1"/>
  <c r="AM536" i="1" s="1"/>
  <c r="AI535" i="1"/>
  <c r="AM535" i="1" s="1" a="1"/>
  <c r="AM535" i="1" s="1"/>
  <c r="AI534" i="1"/>
  <c r="AM534" i="1" s="1" a="1"/>
  <c r="AM534" i="1" s="1"/>
  <c r="AI533" i="1"/>
  <c r="AM533" i="1" s="1" a="1"/>
  <c r="AM533" i="1" s="1"/>
  <c r="AI532" i="1"/>
  <c r="AM532" i="1" s="1" a="1"/>
  <c r="AM532" i="1" s="1"/>
  <c r="AI531" i="1"/>
  <c r="AM531" i="1" s="1" a="1"/>
  <c r="AM531" i="1" s="1"/>
  <c r="AI530" i="1"/>
  <c r="AM530" i="1" s="1" a="1"/>
  <c r="AM530" i="1" s="1"/>
  <c r="AI529" i="1"/>
  <c r="AM529" i="1" s="1" a="1"/>
  <c r="AM529" i="1" s="1"/>
  <c r="AI528" i="1"/>
  <c r="AM528" i="1" s="1" a="1"/>
  <c r="AM528" i="1" s="1"/>
  <c r="AI527" i="1"/>
  <c r="AM527" i="1" s="1" a="1"/>
  <c r="AM527" i="1" s="1"/>
  <c r="AI526" i="1"/>
  <c r="AM526" i="1" s="1" a="1"/>
  <c r="AM526" i="1" s="1"/>
  <c r="AI525" i="1"/>
  <c r="AM525" i="1" s="1" a="1"/>
  <c r="AM525" i="1" s="1"/>
  <c r="AI524" i="1"/>
  <c r="AM524" i="1" s="1" a="1"/>
  <c r="AM524" i="1" s="1"/>
  <c r="AI523" i="1"/>
  <c r="AM523" i="1" s="1" a="1"/>
  <c r="AM523" i="1" s="1"/>
  <c r="AI522" i="1"/>
  <c r="AM522" i="1" s="1" a="1"/>
  <c r="AM522" i="1" s="1"/>
  <c r="AI521" i="1"/>
  <c r="AM521" i="1" s="1" a="1"/>
  <c r="AM521" i="1" s="1"/>
  <c r="AI520" i="1"/>
  <c r="AM520" i="1" s="1" a="1"/>
  <c r="AM520" i="1" s="1"/>
  <c r="AI519" i="1"/>
  <c r="AM519" i="1" s="1" a="1"/>
  <c r="AM519" i="1" s="1"/>
  <c r="AI518" i="1"/>
  <c r="AM518" i="1" s="1" a="1"/>
  <c r="AM518" i="1" s="1"/>
  <c r="AI517" i="1"/>
  <c r="AM517" i="1" s="1" a="1"/>
  <c r="AM517" i="1" s="1"/>
  <c r="AI516" i="1"/>
  <c r="AM516" i="1" s="1" a="1"/>
  <c r="AM516" i="1" s="1"/>
  <c r="AI515" i="1"/>
  <c r="AM515" i="1" s="1" a="1"/>
  <c r="AM515" i="1" s="1"/>
  <c r="AI514" i="1"/>
  <c r="AM514" i="1" s="1" a="1"/>
  <c r="AM514" i="1" s="1"/>
  <c r="AI513" i="1"/>
  <c r="AM513" i="1" s="1" a="1"/>
  <c r="AM513" i="1" s="1"/>
  <c r="AI512" i="1"/>
  <c r="AM512" i="1" s="1" a="1"/>
  <c r="AM512" i="1" s="1"/>
  <c r="AI511" i="1"/>
  <c r="AM511" i="1" s="1" a="1"/>
  <c r="AM511" i="1" s="1"/>
  <c r="AI510" i="1"/>
  <c r="AM510" i="1" s="1" a="1"/>
  <c r="AM510" i="1" s="1"/>
  <c r="AI509" i="1"/>
  <c r="AM509" i="1" s="1" a="1"/>
  <c r="AM509" i="1" s="1"/>
  <c r="AI508" i="1"/>
  <c r="AM508" i="1" s="1" a="1"/>
  <c r="AM508" i="1" s="1"/>
  <c r="AI507" i="1"/>
  <c r="AM507" i="1" s="1" a="1"/>
  <c r="AM507" i="1" s="1"/>
  <c r="AI506" i="1"/>
  <c r="AI505" i="1"/>
  <c r="AI504" i="1"/>
  <c r="AM504" i="1" s="1" a="1"/>
  <c r="AM504" i="1" s="1"/>
  <c r="AM505" i="1" s="1" a="1"/>
  <c r="AM505" i="1" s="1"/>
  <c r="AM506" i="1" s="1" a="1"/>
  <c r="AM506" i="1" s="1"/>
  <c r="AI503" i="1"/>
  <c r="AI502" i="1"/>
  <c r="AI501" i="1"/>
  <c r="AM501" i="1" s="1" a="1"/>
  <c r="AM501" i="1" s="1"/>
  <c r="AM502" i="1" s="1" a="1"/>
  <c r="AM502" i="1" s="1"/>
  <c r="AM503" i="1" s="1" a="1"/>
  <c r="AM503" i="1" s="1"/>
  <c r="AI500" i="1"/>
  <c r="AM500" i="1" s="1" a="1"/>
  <c r="AM500" i="1" s="1"/>
  <c r="AI499" i="1"/>
  <c r="AM499" i="1" s="1" a="1"/>
  <c r="AM499" i="1" s="1"/>
  <c r="AI498" i="1"/>
  <c r="AM498" i="1" s="1" a="1"/>
  <c r="AM498" i="1" s="1"/>
  <c r="AI497" i="1"/>
  <c r="AM497" i="1" s="1" a="1"/>
  <c r="AM497" i="1" s="1"/>
  <c r="AI496" i="1"/>
  <c r="AM496" i="1" s="1" a="1"/>
  <c r="AM496" i="1" s="1"/>
  <c r="AI495" i="1"/>
  <c r="AM495" i="1" s="1" a="1"/>
  <c r="AM495" i="1" s="1"/>
  <c r="AI494" i="1"/>
  <c r="AM494" i="1" s="1" a="1"/>
  <c r="AM494" i="1" s="1"/>
  <c r="AI493" i="1"/>
  <c r="AM493" i="1" s="1" a="1"/>
  <c r="AM493" i="1" s="1"/>
  <c r="AI492" i="1"/>
  <c r="AM492" i="1" s="1" a="1"/>
  <c r="AM492" i="1" s="1"/>
  <c r="AI491" i="1"/>
  <c r="AM491" i="1" s="1" a="1"/>
  <c r="AM491" i="1" s="1"/>
  <c r="AI490" i="1"/>
  <c r="AM490" i="1" s="1" a="1"/>
  <c r="AM490" i="1" s="1"/>
  <c r="AI489" i="1"/>
  <c r="AM489" i="1" s="1" a="1"/>
  <c r="AM489" i="1" s="1"/>
  <c r="AI488" i="1"/>
  <c r="AM488" i="1" s="1" a="1"/>
  <c r="AM488" i="1" s="1"/>
  <c r="AI487" i="1"/>
  <c r="AM487" i="1" s="1" a="1"/>
  <c r="AM487" i="1" s="1"/>
  <c r="AI486" i="1"/>
  <c r="AM486" i="1" s="1" a="1"/>
  <c r="AM486" i="1" s="1"/>
  <c r="AI485" i="1"/>
  <c r="AM485" i="1" s="1" a="1"/>
  <c r="AM485" i="1" s="1"/>
  <c r="AI484" i="1"/>
  <c r="AM484" i="1" s="1" a="1"/>
  <c r="AM484" i="1" s="1"/>
  <c r="AI483" i="1"/>
  <c r="AM483" i="1" s="1" a="1"/>
  <c r="AM483" i="1" s="1"/>
  <c r="AI482" i="1"/>
  <c r="AM482" i="1" s="1" a="1"/>
  <c r="AM482" i="1" s="1"/>
  <c r="AI481" i="1"/>
  <c r="AI480" i="1"/>
  <c r="AM480" i="1" s="1" a="1"/>
  <c r="AM480" i="1" s="1"/>
  <c r="AM481" i="1" s="1" a="1"/>
  <c r="AM481" i="1" s="1"/>
  <c r="AI479" i="1"/>
  <c r="AI478" i="1"/>
  <c r="AM478" i="1" s="1" a="1"/>
  <c r="AM478" i="1" s="1"/>
  <c r="AM479" i="1" s="1" a="1"/>
  <c r="AM479" i="1" s="1"/>
  <c r="AI477" i="1"/>
  <c r="AM477" i="1" s="1" a="1"/>
  <c r="AM477" i="1" s="1"/>
  <c r="AI476" i="1"/>
  <c r="AM476" i="1" s="1" a="1"/>
  <c r="AM476" i="1" s="1"/>
  <c r="AI475" i="1"/>
  <c r="AM475" i="1" s="1" a="1"/>
  <c r="AM475" i="1" s="1"/>
  <c r="AI474" i="1"/>
  <c r="AM474" i="1" s="1" a="1"/>
  <c r="AM474" i="1" s="1"/>
  <c r="AI473" i="1"/>
  <c r="AM473" i="1" s="1" a="1"/>
  <c r="AM473" i="1" s="1"/>
  <c r="AI472" i="1"/>
  <c r="AM472" i="1" s="1" a="1"/>
  <c r="AM472" i="1" s="1"/>
  <c r="AI471" i="1"/>
  <c r="AM471" i="1" s="1" a="1"/>
  <c r="AM471" i="1" s="1"/>
  <c r="AI470" i="1"/>
  <c r="AM470" i="1" s="1" a="1"/>
  <c r="AM470" i="1" s="1"/>
  <c r="AI469" i="1"/>
  <c r="AM469" i="1" s="1" a="1"/>
  <c r="AM469" i="1" s="1"/>
  <c r="AI468" i="1"/>
  <c r="AI467" i="1"/>
  <c r="AM467" i="1" s="1" a="1"/>
  <c r="AM467" i="1" s="1"/>
  <c r="AM468" i="1" s="1" a="1"/>
  <c r="AM468" i="1" s="1"/>
  <c r="AI464" i="1"/>
  <c r="AI463" i="1"/>
  <c r="AM463" i="1" s="1" a="1"/>
  <c r="AM463" i="1" s="1"/>
  <c r="AM464" i="1" s="1" a="1"/>
  <c r="AM464" i="1" s="1"/>
  <c r="AI462" i="1"/>
  <c r="AM462" i="1" s="1" a="1"/>
  <c r="AM462" i="1" s="1"/>
  <c r="AI461" i="1"/>
  <c r="AM461" i="1" s="1" a="1"/>
  <c r="AM461" i="1" s="1"/>
  <c r="AI460" i="1"/>
  <c r="AI459" i="1"/>
  <c r="AM459" i="1" s="1" a="1"/>
  <c r="AM459" i="1" s="1"/>
  <c r="AM460" i="1" s="1" a="1"/>
  <c r="AM460" i="1" s="1"/>
  <c r="AI458" i="1"/>
  <c r="AI457" i="1"/>
  <c r="AM457" i="1" s="1" a="1"/>
  <c r="AM457" i="1" s="1"/>
  <c r="AM458" i="1" s="1" a="1"/>
  <c r="AM458" i="1" s="1"/>
  <c r="AI456" i="1"/>
  <c r="AI455" i="1"/>
  <c r="AM455" i="1" s="1" a="1"/>
  <c r="AM455" i="1" s="1"/>
  <c r="AM456" i="1" s="1" a="1"/>
  <c r="AM456" i="1" s="1"/>
  <c r="AI454" i="1"/>
  <c r="AI453" i="1"/>
  <c r="AM453" i="1" s="1" a="1"/>
  <c r="AM453" i="1" s="1"/>
  <c r="AM454" i="1" s="1" a="1"/>
  <c r="AM454" i="1" s="1"/>
  <c r="AI452" i="1"/>
  <c r="AM452" i="1" s="1" a="1"/>
  <c r="AM452" i="1" s="1"/>
  <c r="AI451" i="1"/>
  <c r="AM451" i="1" s="1" a="1"/>
  <c r="AM451" i="1" s="1"/>
  <c r="AI450" i="1"/>
  <c r="AM450" i="1" s="1" a="1"/>
  <c r="AM450" i="1" s="1"/>
  <c r="AI449" i="1"/>
  <c r="AM449" i="1" s="1" a="1"/>
  <c r="AM449" i="1" s="1"/>
  <c r="AI448" i="1"/>
  <c r="AM448" i="1" s="1" a="1"/>
  <c r="AM448" i="1" s="1"/>
  <c r="AI447" i="1"/>
  <c r="AM447" i="1" s="1" a="1"/>
  <c r="AM447" i="1" s="1"/>
  <c r="AI446" i="1"/>
  <c r="AM446" i="1" s="1" a="1"/>
  <c r="AM446" i="1" s="1"/>
  <c r="AI445" i="1"/>
  <c r="AM445" i="1" s="1" a="1"/>
  <c r="AM445" i="1" s="1"/>
  <c r="AI444" i="1"/>
  <c r="AM444" i="1" s="1" a="1"/>
  <c r="AM444" i="1" s="1"/>
  <c r="AI443" i="1"/>
  <c r="AM443" i="1" s="1" a="1"/>
  <c r="AM443" i="1" s="1"/>
  <c r="AI442" i="1"/>
  <c r="AM442" i="1" s="1" a="1"/>
  <c r="AM442" i="1" s="1"/>
  <c r="AI441" i="1"/>
  <c r="AM441" i="1" s="1" a="1"/>
  <c r="AM441" i="1" s="1"/>
  <c r="AI440" i="1"/>
  <c r="AM440" i="1" s="1" a="1"/>
  <c r="AM440" i="1" s="1"/>
  <c r="AI439" i="1"/>
  <c r="AM439" i="1" s="1" a="1"/>
  <c r="AM439" i="1" s="1"/>
  <c r="AI438" i="1"/>
  <c r="AM438" i="1" s="1" a="1"/>
  <c r="AM438" i="1" s="1"/>
  <c r="AI437" i="1"/>
  <c r="AM437" i="1" s="1" a="1"/>
  <c r="AM437" i="1" s="1"/>
  <c r="AI436" i="1"/>
  <c r="AM436" i="1" s="1" a="1"/>
  <c r="AM436" i="1" s="1"/>
  <c r="AI435" i="1"/>
  <c r="AM435" i="1" s="1" a="1"/>
  <c r="AM435" i="1" s="1"/>
  <c r="AI434" i="1"/>
  <c r="AM434" i="1" s="1" a="1"/>
  <c r="AM434" i="1" s="1"/>
  <c r="AI433" i="1"/>
  <c r="AM433" i="1" s="1" a="1"/>
  <c r="AM433" i="1" s="1"/>
  <c r="AI432" i="1"/>
  <c r="AM432" i="1" s="1" a="1"/>
  <c r="AM432" i="1" s="1"/>
  <c r="AI431" i="1"/>
  <c r="AM431" i="1" s="1" a="1"/>
  <c r="AM431" i="1" s="1"/>
  <c r="AI430" i="1"/>
  <c r="AM430" i="1" s="1" a="1"/>
  <c r="AM430" i="1" s="1"/>
  <c r="AI429" i="1"/>
  <c r="AM429" i="1" s="1" a="1"/>
  <c r="AM429" i="1" s="1"/>
  <c r="AI428" i="1"/>
  <c r="AM428" i="1" s="1" a="1"/>
  <c r="AM428" i="1" s="1"/>
  <c r="AI427" i="1"/>
  <c r="AM427" i="1" s="1" a="1"/>
  <c r="AM427" i="1" s="1"/>
  <c r="AI426" i="1"/>
  <c r="AM426" i="1" s="1" a="1"/>
  <c r="AM426" i="1" s="1"/>
  <c r="AI425" i="1"/>
  <c r="AM425" i="1" s="1" a="1"/>
  <c r="AM425" i="1" s="1"/>
  <c r="AI424" i="1"/>
  <c r="AI423" i="1"/>
  <c r="AM423" i="1" s="1" a="1"/>
  <c r="AM423" i="1" s="1"/>
  <c r="AM424" i="1" s="1" a="1"/>
  <c r="AM424" i="1" s="1"/>
  <c r="AI422" i="1"/>
  <c r="AI421" i="1"/>
  <c r="AM421" i="1" s="1" a="1"/>
  <c r="AM421" i="1" s="1"/>
  <c r="AM422" i="1" s="1" a="1"/>
  <c r="AM422" i="1" s="1"/>
  <c r="AI420" i="1"/>
  <c r="AM420" i="1" s="1" a="1"/>
  <c r="AM420" i="1" s="1"/>
  <c r="AI419" i="1"/>
  <c r="AM419" i="1" s="1" a="1"/>
  <c r="AM419" i="1" s="1"/>
  <c r="AI418" i="1"/>
  <c r="AM418" i="1" s="1" a="1"/>
  <c r="AM418" i="1" s="1"/>
  <c r="AI417" i="1"/>
  <c r="AM417" i="1" s="1" a="1"/>
  <c r="AM417" i="1" s="1"/>
  <c r="AI416" i="1"/>
  <c r="AM416" i="1" s="1" a="1"/>
  <c r="AM416" i="1" s="1"/>
  <c r="AI415" i="1"/>
  <c r="AM415" i="1" s="1" a="1"/>
  <c r="AM415" i="1" s="1"/>
  <c r="AI413" i="1"/>
  <c r="AM413" i="1" s="1" a="1"/>
  <c r="AM413" i="1" s="1"/>
  <c r="AI412" i="1"/>
  <c r="AM412" i="1" s="1" a="1"/>
  <c r="AM412" i="1" s="1"/>
  <c r="AI411" i="1"/>
  <c r="AM411" i="1" s="1" a="1"/>
  <c r="AM411" i="1" s="1"/>
  <c r="AI410" i="1"/>
  <c r="AM410" i="1" s="1" a="1"/>
  <c r="AM410" i="1" s="1"/>
  <c r="AI409" i="1"/>
  <c r="AM409" i="1" s="1" a="1"/>
  <c r="AM409" i="1" s="1"/>
  <c r="AI408" i="1"/>
  <c r="AM408" i="1" s="1" a="1"/>
  <c r="AM408" i="1" s="1"/>
  <c r="AI407" i="1"/>
  <c r="AM407" i="1" s="1" a="1"/>
  <c r="AM407" i="1" s="1"/>
  <c r="AI406" i="1"/>
  <c r="AM406" i="1" s="1" a="1"/>
  <c r="AM406" i="1" s="1"/>
  <c r="AI405" i="1"/>
  <c r="AM405" i="1" s="1" a="1"/>
  <c r="AM405" i="1" s="1"/>
  <c r="AI404" i="1"/>
  <c r="AM404" i="1" s="1" a="1"/>
  <c r="AM404" i="1" s="1"/>
  <c r="AI403" i="1"/>
  <c r="AM403" i="1" s="1" a="1"/>
  <c r="AM403" i="1" s="1"/>
  <c r="AI402" i="1"/>
  <c r="AM402" i="1" s="1" a="1"/>
  <c r="AM402" i="1" s="1"/>
  <c r="AI401" i="1"/>
  <c r="AM401" i="1" s="1" a="1"/>
  <c r="AM401" i="1" s="1"/>
  <c r="AI400" i="1"/>
  <c r="AM400" i="1" s="1" a="1"/>
  <c r="AM400" i="1" s="1"/>
  <c r="AI399" i="1"/>
  <c r="AM399" i="1" s="1" a="1"/>
  <c r="AM399" i="1" s="1"/>
  <c r="AI398" i="1"/>
  <c r="AM398" i="1" s="1" a="1"/>
  <c r="AM398" i="1" s="1"/>
  <c r="AI397" i="1"/>
  <c r="AM397" i="1" s="1" a="1"/>
  <c r="AM397" i="1" s="1"/>
  <c r="AI396" i="1"/>
  <c r="AM396" i="1" s="1" a="1"/>
  <c r="AM396" i="1" s="1"/>
  <c r="AI395" i="1"/>
  <c r="AI394" i="1"/>
  <c r="AM394" i="1" s="1" a="1"/>
  <c r="AM394" i="1" s="1"/>
  <c r="AM395" i="1" s="1" a="1"/>
  <c r="AM395" i="1" s="1"/>
  <c r="AI393" i="1"/>
  <c r="AI392" i="1"/>
  <c r="AM392" i="1" s="1" a="1"/>
  <c r="AM392" i="1" s="1"/>
  <c r="AM393" i="1" s="1" a="1"/>
  <c r="AM393" i="1" s="1"/>
  <c r="AI391" i="1"/>
  <c r="AM391" i="1" s="1" a="1"/>
  <c r="AM391" i="1" s="1"/>
  <c r="AI390" i="1"/>
  <c r="AM390" i="1" s="1" a="1"/>
  <c r="AM390" i="1" s="1"/>
  <c r="AI389" i="1"/>
  <c r="AM389" i="1" s="1" a="1"/>
  <c r="AM389" i="1" s="1"/>
  <c r="AI388" i="1"/>
  <c r="AM388" i="1" s="1" a="1"/>
  <c r="AM388" i="1" s="1"/>
  <c r="AI387" i="1"/>
  <c r="AM387" i="1" s="1" a="1"/>
  <c r="AM387" i="1" s="1"/>
  <c r="AI386" i="1"/>
  <c r="AM386" i="1" s="1" a="1"/>
  <c r="AM386" i="1" s="1"/>
  <c r="AI385" i="1"/>
  <c r="AM385" i="1" s="1" a="1"/>
  <c r="AM385" i="1" s="1"/>
  <c r="AI384" i="1"/>
  <c r="AM384" i="1" s="1" a="1"/>
  <c r="AM384" i="1" s="1"/>
  <c r="AI383" i="1"/>
  <c r="AM383" i="1" s="1" a="1"/>
  <c r="AM383" i="1" s="1"/>
  <c r="AI382" i="1"/>
  <c r="AM382" i="1" s="1" a="1"/>
  <c r="AM382" i="1" s="1"/>
  <c r="AI381" i="1"/>
  <c r="AM381" i="1" s="1" a="1"/>
  <c r="AM381" i="1" s="1"/>
  <c r="AI380" i="1"/>
  <c r="AM380" i="1" s="1" a="1"/>
  <c r="AM380" i="1" s="1"/>
  <c r="AI379" i="1"/>
  <c r="AM379" i="1" s="1" a="1"/>
  <c r="AM379" i="1" s="1"/>
  <c r="AI378" i="1"/>
  <c r="AM378" i="1" s="1" a="1"/>
  <c r="AM378" i="1" s="1"/>
  <c r="AI377" i="1"/>
  <c r="AM377" i="1" s="1" a="1"/>
  <c r="AM377" i="1" s="1"/>
  <c r="AI376" i="1"/>
  <c r="AM376" i="1" s="1" a="1"/>
  <c r="AM376" i="1" s="1"/>
  <c r="AI375" i="1"/>
  <c r="AM375" i="1" s="1" a="1"/>
  <c r="AM375" i="1" s="1"/>
  <c r="AI374" i="1"/>
  <c r="AM374" i="1" s="1" a="1"/>
  <c r="AM374" i="1" s="1"/>
  <c r="AI373" i="1"/>
  <c r="AM373" i="1" s="1" a="1"/>
  <c r="AM373" i="1" s="1"/>
  <c r="AI372" i="1"/>
  <c r="AM372" i="1" s="1" a="1"/>
  <c r="AM372" i="1" s="1"/>
  <c r="AI371" i="1"/>
  <c r="AM371" i="1" s="1" a="1"/>
  <c r="AM371" i="1" s="1"/>
  <c r="AI370" i="1"/>
  <c r="AM370" i="1" s="1" a="1"/>
  <c r="AM370" i="1" s="1"/>
  <c r="AI369" i="1"/>
  <c r="AM369" i="1" s="1" a="1"/>
  <c r="AM369" i="1" s="1"/>
  <c r="AI368" i="1"/>
  <c r="AM368" i="1" s="1" a="1"/>
  <c r="AM368" i="1" s="1"/>
  <c r="AI367" i="1"/>
  <c r="AM367" i="1" s="1" a="1"/>
  <c r="AM367" i="1" s="1"/>
  <c r="AI366" i="1"/>
  <c r="AM366" i="1" s="1" a="1"/>
  <c r="AM366" i="1" s="1"/>
  <c r="AI365" i="1"/>
  <c r="AM365" i="1" s="1" a="1"/>
  <c r="AM365" i="1" s="1"/>
  <c r="AI364" i="1"/>
  <c r="AM364" i="1" s="1" a="1"/>
  <c r="AM364" i="1" s="1"/>
  <c r="AI363" i="1"/>
  <c r="AM363" i="1" s="1" a="1"/>
  <c r="AM363" i="1" s="1"/>
  <c r="AI362" i="1"/>
  <c r="AM362" i="1" s="1" a="1"/>
  <c r="AM362" i="1" s="1"/>
  <c r="AI361" i="1"/>
  <c r="AM361" i="1" s="1" a="1"/>
  <c r="AM361" i="1" s="1"/>
  <c r="AI360" i="1"/>
  <c r="AM360" i="1" s="1" a="1"/>
  <c r="AM360" i="1" s="1"/>
  <c r="AI359" i="1"/>
  <c r="AM359" i="1" s="1" a="1"/>
  <c r="AM359" i="1" s="1"/>
  <c r="AI358" i="1"/>
  <c r="AM358" i="1" s="1" a="1"/>
  <c r="AM358" i="1" s="1"/>
  <c r="AI357" i="1"/>
  <c r="AM357" i="1" s="1" a="1"/>
  <c r="AM357" i="1" s="1"/>
  <c r="AI356" i="1"/>
  <c r="AM356" i="1" s="1" a="1"/>
  <c r="AM356" i="1" s="1"/>
  <c r="AI355" i="1"/>
  <c r="AM355" i="1" s="1" a="1"/>
  <c r="AM355" i="1" s="1"/>
  <c r="AI354" i="1"/>
  <c r="AM354" i="1" s="1" a="1"/>
  <c r="AM354" i="1" s="1"/>
  <c r="AI353" i="1"/>
  <c r="AM353" i="1" s="1" a="1"/>
  <c r="AM353" i="1" s="1"/>
  <c r="AI352" i="1"/>
  <c r="AM352" i="1" s="1" a="1"/>
  <c r="AM352" i="1" s="1"/>
  <c r="AI351" i="1"/>
  <c r="AM351" i="1" s="1" a="1"/>
  <c r="AM351" i="1" s="1"/>
  <c r="AI350" i="1"/>
  <c r="AM350" i="1" s="1" a="1"/>
  <c r="AM350" i="1" s="1"/>
  <c r="AI349" i="1"/>
  <c r="AM349" i="1" s="1" a="1"/>
  <c r="AM349" i="1" s="1"/>
  <c r="AI348" i="1"/>
  <c r="AM348" i="1" s="1" a="1"/>
  <c r="AM348" i="1" s="1"/>
  <c r="AI347" i="1"/>
  <c r="AM347" i="1" s="1" a="1"/>
  <c r="AM347" i="1" s="1"/>
  <c r="AI346" i="1"/>
  <c r="AM346" i="1" s="1" a="1"/>
  <c r="AM346" i="1" s="1"/>
  <c r="AI345" i="1"/>
  <c r="AM345" i="1" s="1" a="1"/>
  <c r="AM345" i="1" s="1"/>
  <c r="AI344" i="1"/>
  <c r="AM344" i="1" s="1" a="1"/>
  <c r="AM344" i="1" s="1"/>
  <c r="AI343" i="1"/>
  <c r="AM343" i="1" s="1" a="1"/>
  <c r="AM343" i="1" s="1"/>
  <c r="AI342" i="1"/>
  <c r="AM342" i="1" s="1" a="1"/>
  <c r="AM342" i="1" s="1"/>
  <c r="AI341" i="1"/>
  <c r="AI340" i="1"/>
  <c r="AM340" i="1" s="1" a="1"/>
  <c r="AM340" i="1" s="1"/>
  <c r="AM341" i="1" s="1" a="1"/>
  <c r="AM341" i="1" s="1"/>
  <c r="AI339" i="1"/>
  <c r="AI338" i="1"/>
  <c r="AM338" i="1" s="1" a="1"/>
  <c r="AM338" i="1" s="1"/>
  <c r="AM339" i="1" s="1" a="1"/>
  <c r="AM339" i="1" s="1"/>
  <c r="AI337" i="1"/>
  <c r="AI336" i="1"/>
  <c r="AM336" i="1" s="1" a="1"/>
  <c r="AM336" i="1" s="1"/>
  <c r="AM337" i="1" s="1" a="1"/>
  <c r="AM337" i="1" s="1"/>
  <c r="AI335" i="1"/>
  <c r="AI334" i="1"/>
  <c r="AM334" i="1" s="1" a="1"/>
  <c r="AM334" i="1" s="1"/>
  <c r="AM335" i="1" s="1" a="1"/>
  <c r="AM335" i="1" s="1"/>
  <c r="AI333" i="1"/>
  <c r="AI332" i="1"/>
  <c r="AM332" i="1" s="1" a="1"/>
  <c r="AM332" i="1" s="1"/>
  <c r="AM333" i="1" s="1" a="1"/>
  <c r="AM333" i="1" s="1"/>
  <c r="AI331" i="1"/>
  <c r="AI330" i="1"/>
  <c r="AM330" i="1" s="1" a="1"/>
  <c r="AM330" i="1" s="1"/>
  <c r="AM331" i="1" s="1" a="1"/>
  <c r="AM331" i="1" s="1"/>
  <c r="AI329" i="1"/>
  <c r="AI328" i="1"/>
  <c r="AM328" i="1" s="1" a="1"/>
  <c r="AM328" i="1" s="1"/>
  <c r="AM329" i="1" s="1" a="1"/>
  <c r="AM329" i="1" s="1"/>
  <c r="AI327" i="1"/>
  <c r="AM327" i="1" s="1" a="1"/>
  <c r="AM327" i="1" s="1"/>
  <c r="AI326" i="1"/>
  <c r="AM326" i="1" s="1" a="1"/>
  <c r="AM326" i="1" s="1"/>
  <c r="AI325" i="1"/>
  <c r="AM325" i="1" s="1" a="1"/>
  <c r="AM325" i="1" s="1"/>
  <c r="AI324" i="1"/>
  <c r="AM324" i="1" s="1" a="1"/>
  <c r="AM324" i="1" s="1"/>
  <c r="AI323" i="1"/>
  <c r="AM323" i="1" s="1" a="1"/>
  <c r="AM323" i="1" s="1"/>
  <c r="AI322" i="1"/>
  <c r="AM322" i="1" s="1" a="1"/>
  <c r="AM322" i="1" s="1"/>
  <c r="AI321" i="1"/>
  <c r="AM321" i="1" s="1" a="1"/>
  <c r="AM321" i="1" s="1"/>
  <c r="AI320" i="1"/>
  <c r="AM320" i="1" s="1" a="1"/>
  <c r="AM320" i="1" s="1"/>
  <c r="AI319" i="1"/>
  <c r="AM319" i="1" s="1" a="1"/>
  <c r="AM319" i="1" s="1"/>
  <c r="AI318" i="1"/>
  <c r="AM318" i="1" s="1" a="1"/>
  <c r="AM318" i="1" s="1"/>
  <c r="AI317" i="1"/>
  <c r="AM317" i="1" s="1" a="1"/>
  <c r="AM317" i="1" s="1"/>
  <c r="AI316" i="1"/>
  <c r="AM316" i="1" s="1" a="1"/>
  <c r="AM316" i="1" s="1"/>
  <c r="AI315" i="1"/>
  <c r="AI314" i="1"/>
  <c r="AI313" i="1"/>
  <c r="AM313" i="1" s="1" a="1"/>
  <c r="AM313" i="1" s="1"/>
  <c r="AM314" i="1" s="1" a="1"/>
  <c r="AM314" i="1" s="1"/>
  <c r="AM315" i="1" s="1" a="1"/>
  <c r="AM315" i="1" s="1"/>
  <c r="AI312" i="1"/>
  <c r="AI311" i="1"/>
  <c r="AI310" i="1"/>
  <c r="AM310" i="1" s="1" a="1"/>
  <c r="AM310" i="1" s="1"/>
  <c r="AM311" i="1" s="1" a="1"/>
  <c r="AM311" i="1" s="1"/>
  <c r="AM312" i="1" s="1" a="1"/>
  <c r="AM312" i="1" s="1"/>
  <c r="AI309" i="1"/>
  <c r="AM309" i="1" s="1" a="1"/>
  <c r="AM309" i="1" s="1"/>
  <c r="AI308" i="1"/>
  <c r="AM308" i="1" s="1" a="1"/>
  <c r="AM308" i="1" s="1"/>
  <c r="AI307" i="1"/>
  <c r="AM307" i="1" s="1" a="1"/>
  <c r="AM307" i="1" s="1"/>
  <c r="AI306" i="1"/>
  <c r="AM306" i="1" s="1" a="1"/>
  <c r="AM306" i="1" s="1"/>
  <c r="AI305" i="1"/>
  <c r="AM305" i="1" s="1" a="1"/>
  <c r="AM305" i="1" s="1"/>
  <c r="AI304" i="1"/>
  <c r="AM304" i="1" s="1" a="1"/>
  <c r="AM304" i="1" s="1"/>
  <c r="AI303" i="1"/>
  <c r="AM303" i="1" s="1" a="1"/>
  <c r="AM303" i="1" s="1"/>
  <c r="AI302" i="1"/>
  <c r="AM302" i="1" s="1" a="1"/>
  <c r="AM302" i="1" s="1"/>
  <c r="AI301" i="1"/>
  <c r="AM301" i="1" s="1" a="1"/>
  <c r="AM301" i="1" s="1"/>
  <c r="AI300" i="1"/>
  <c r="AM300" i="1" s="1" a="1"/>
  <c r="AM300" i="1" s="1"/>
  <c r="AI299" i="1"/>
  <c r="AM299" i="1" s="1" a="1"/>
  <c r="AM299" i="1" s="1"/>
  <c r="AI298" i="1"/>
  <c r="AM298" i="1" s="1" a="1"/>
  <c r="AM298" i="1" s="1"/>
  <c r="AI297" i="1"/>
  <c r="AM297" i="1" s="1" a="1"/>
  <c r="AM297" i="1" s="1"/>
  <c r="AI296" i="1"/>
  <c r="AM296" i="1" s="1" a="1"/>
  <c r="AM296" i="1" s="1"/>
  <c r="AI295" i="1"/>
  <c r="AM295" i="1" s="1" a="1"/>
  <c r="AM295" i="1" s="1"/>
  <c r="AI294" i="1"/>
  <c r="AM294" i="1" s="1" a="1"/>
  <c r="AM294" i="1" s="1"/>
  <c r="AI293" i="1"/>
  <c r="AM293" i="1" s="1" a="1"/>
  <c r="AM293" i="1" s="1"/>
  <c r="AI292" i="1"/>
  <c r="AM292" i="1" s="1" a="1"/>
  <c r="AM292" i="1" s="1"/>
  <c r="AI291" i="1"/>
  <c r="AM291" i="1" s="1" a="1"/>
  <c r="AM291" i="1" s="1"/>
  <c r="AI290" i="1"/>
  <c r="AM290" i="1" s="1" a="1"/>
  <c r="AM290" i="1" s="1"/>
  <c r="AI289" i="1"/>
  <c r="AM289" i="1" s="1" a="1"/>
  <c r="AM289" i="1" s="1"/>
  <c r="AI288" i="1"/>
  <c r="AM288" i="1" s="1" a="1"/>
  <c r="AM288" i="1" s="1"/>
  <c r="AI287" i="1"/>
  <c r="AM287" i="1" s="1" a="1"/>
  <c r="AM287" i="1" s="1"/>
  <c r="AI286" i="1"/>
  <c r="AM286" i="1" s="1" a="1"/>
  <c r="AM286" i="1" s="1"/>
  <c r="AI285" i="1"/>
  <c r="AM285" i="1" s="1" a="1"/>
  <c r="AM285" i="1" s="1"/>
  <c r="AI284" i="1"/>
  <c r="AM284" i="1" s="1" a="1"/>
  <c r="AM284" i="1" s="1"/>
  <c r="AI283" i="1"/>
  <c r="AM283" i="1" s="1" a="1"/>
  <c r="AM283" i="1" s="1"/>
  <c r="AI282" i="1"/>
  <c r="AM282" i="1" s="1" a="1"/>
  <c r="AM282" i="1" s="1"/>
  <c r="AI281" i="1"/>
  <c r="AM281" i="1" s="1" a="1"/>
  <c r="AM281" i="1" s="1"/>
  <c r="AI280" i="1"/>
  <c r="AM280" i="1" s="1" a="1"/>
  <c r="AM280" i="1" s="1"/>
  <c r="AI279" i="1"/>
  <c r="AM279" i="1" s="1" a="1"/>
  <c r="AM279" i="1" s="1"/>
  <c r="AI278" i="1"/>
  <c r="AM278" i="1" s="1" a="1"/>
  <c r="AM278" i="1" s="1"/>
  <c r="AI277" i="1"/>
  <c r="AM277" i="1" s="1" a="1"/>
  <c r="AM277" i="1" s="1"/>
  <c r="AI276" i="1"/>
  <c r="AM276" i="1" s="1" a="1"/>
  <c r="AM276" i="1" s="1"/>
  <c r="AI275" i="1"/>
  <c r="AM275" i="1" s="1" a="1"/>
  <c r="AM275" i="1" s="1"/>
  <c r="AI274" i="1"/>
  <c r="AM274" i="1" s="1" a="1"/>
  <c r="AM274" i="1" s="1"/>
  <c r="AI273" i="1"/>
  <c r="AM273" i="1" s="1" a="1"/>
  <c r="AM273" i="1" s="1"/>
  <c r="AI272" i="1"/>
  <c r="AM272" i="1" s="1" a="1"/>
  <c r="AM272" i="1" s="1"/>
  <c r="AI271" i="1"/>
  <c r="AM271" i="1" s="1" a="1"/>
  <c r="AM271" i="1" s="1"/>
  <c r="AI270" i="1"/>
  <c r="AM270" i="1" s="1" a="1"/>
  <c r="AM270" i="1" s="1"/>
  <c r="AI269" i="1"/>
  <c r="AM269" i="1" s="1" a="1"/>
  <c r="AM269" i="1" s="1"/>
  <c r="AI268" i="1"/>
  <c r="AI267" i="1"/>
  <c r="AM267" i="1" s="1" a="1"/>
  <c r="AM267" i="1" s="1"/>
  <c r="AM268" i="1" s="1" a="1"/>
  <c r="AM268" i="1" s="1"/>
  <c r="AI266" i="1"/>
  <c r="AM266" i="1" s="1" a="1"/>
  <c r="AM266" i="1" s="1"/>
  <c r="AI265" i="1"/>
  <c r="AI264" i="1"/>
  <c r="AM264" i="1" s="1" a="1"/>
  <c r="AM264" i="1" s="1"/>
  <c r="AM265" i="1" s="1" a="1"/>
  <c r="AM265" i="1" s="1"/>
  <c r="AI263" i="1"/>
  <c r="AM263" i="1" s="1" a="1"/>
  <c r="AM263" i="1" s="1"/>
  <c r="AI262" i="1"/>
  <c r="AM262" i="1" s="1" a="1"/>
  <c r="AM262" i="1" s="1"/>
  <c r="AI261" i="1"/>
  <c r="AM261" i="1" s="1" a="1"/>
  <c r="AM261" i="1" s="1"/>
  <c r="AI260" i="1"/>
  <c r="AM260" i="1" s="1" a="1"/>
  <c r="AM260" i="1" s="1"/>
  <c r="AI259" i="1"/>
  <c r="AM259" i="1" s="1" a="1"/>
  <c r="AM259" i="1" s="1"/>
  <c r="AI258" i="1"/>
  <c r="AM258" i="1" s="1" a="1"/>
  <c r="AM258" i="1" s="1"/>
  <c r="AI257" i="1"/>
  <c r="AM257" i="1" s="1" a="1"/>
  <c r="AM257" i="1" s="1"/>
  <c r="AI256" i="1"/>
  <c r="AM256" i="1" s="1" a="1"/>
  <c r="AM256" i="1" s="1"/>
  <c r="AI255" i="1"/>
  <c r="AM255" i="1" s="1" a="1"/>
  <c r="AM255" i="1" s="1"/>
  <c r="AI254" i="1"/>
  <c r="AM254" i="1" s="1" a="1"/>
  <c r="AM254" i="1" s="1"/>
  <c r="AI253" i="1"/>
  <c r="AM253" i="1" s="1" a="1"/>
  <c r="AM253" i="1" s="1"/>
  <c r="AI252" i="1"/>
  <c r="AM252" i="1" s="1" a="1"/>
  <c r="AM252" i="1" s="1"/>
  <c r="AI251" i="1"/>
  <c r="AM251" i="1" s="1" a="1"/>
  <c r="AM251" i="1" s="1"/>
  <c r="AI250" i="1"/>
  <c r="AM250" i="1" s="1" a="1"/>
  <c r="AM250" i="1" s="1"/>
  <c r="AI249" i="1"/>
  <c r="AM249" i="1" s="1" a="1"/>
  <c r="AM249" i="1" s="1"/>
  <c r="AI248" i="1"/>
  <c r="AM248" i="1" s="1" a="1"/>
  <c r="AM248" i="1" s="1"/>
  <c r="AI247" i="1"/>
  <c r="AM247" i="1" s="1" a="1"/>
  <c r="AM247" i="1" s="1"/>
  <c r="AI246" i="1"/>
  <c r="AM246" i="1" s="1" a="1"/>
  <c r="AM246" i="1" s="1"/>
  <c r="AI245" i="1"/>
  <c r="AM245" i="1" s="1" a="1"/>
  <c r="AM245" i="1" s="1"/>
  <c r="AI244" i="1"/>
  <c r="AM244" i="1" s="1" a="1"/>
  <c r="AM244" i="1" s="1"/>
  <c r="AI243" i="1"/>
  <c r="AM243" i="1" s="1" a="1"/>
  <c r="AM243" i="1" s="1"/>
  <c r="AI242" i="1"/>
  <c r="AM242" i="1" s="1" a="1"/>
  <c r="AM242" i="1" s="1"/>
  <c r="AI241" i="1"/>
  <c r="AM241" i="1" s="1" a="1"/>
  <c r="AM241" i="1" s="1"/>
  <c r="AI240" i="1"/>
  <c r="AM240" i="1" s="1" a="1"/>
  <c r="AM240" i="1" s="1"/>
  <c r="AI239" i="1"/>
  <c r="AM239" i="1" s="1" a="1"/>
  <c r="AM239" i="1" s="1"/>
  <c r="AI238" i="1"/>
  <c r="AM238" i="1" s="1" a="1"/>
  <c r="AM238" i="1" s="1"/>
  <c r="AI237" i="1"/>
  <c r="AM237" i="1" s="1" a="1"/>
  <c r="AM237" i="1" s="1"/>
  <c r="AI236" i="1"/>
  <c r="AM236" i="1" s="1" a="1"/>
  <c r="AM236" i="1" s="1"/>
  <c r="AI235" i="1"/>
  <c r="AM235" i="1" s="1" a="1"/>
  <c r="AM235" i="1" s="1"/>
  <c r="AI234" i="1"/>
  <c r="AM234" i="1" s="1" a="1"/>
  <c r="AM234" i="1" s="1"/>
  <c r="AI233" i="1"/>
  <c r="AM233" i="1" s="1" a="1"/>
  <c r="AM233" i="1" s="1"/>
  <c r="AI232" i="1"/>
  <c r="AM232" i="1" s="1" a="1"/>
  <c r="AM232" i="1" s="1"/>
  <c r="AI231" i="1"/>
  <c r="AM231" i="1" s="1" a="1"/>
  <c r="AM231" i="1" s="1"/>
  <c r="AI230" i="1"/>
  <c r="AM230" i="1" s="1" a="1"/>
  <c r="AM230" i="1" s="1"/>
  <c r="AI229" i="1"/>
  <c r="AI228" i="1"/>
  <c r="AM228" i="1" s="1" a="1"/>
  <c r="AM228" i="1" s="1"/>
  <c r="AM229" i="1" s="1" a="1"/>
  <c r="AM229" i="1" s="1"/>
  <c r="AI227" i="1"/>
  <c r="AI226" i="1"/>
  <c r="AM226" i="1" s="1" a="1"/>
  <c r="AM226" i="1" s="1"/>
  <c r="AM227" i="1" s="1" a="1"/>
  <c r="AM227" i="1" s="1"/>
  <c r="AI225" i="1"/>
  <c r="AM225" i="1" s="1" a="1"/>
  <c r="AM225" i="1" s="1"/>
  <c r="AI224" i="1"/>
  <c r="AM224" i="1" s="1" a="1"/>
  <c r="AM224" i="1" s="1"/>
  <c r="AI223" i="1"/>
  <c r="AM223" i="1" s="1" a="1"/>
  <c r="AM223" i="1" s="1"/>
  <c r="AI222" i="1"/>
  <c r="AM222" i="1" s="1" a="1"/>
  <c r="AM222" i="1" s="1"/>
  <c r="AI221" i="1"/>
  <c r="AI220" i="1"/>
  <c r="AM220" i="1" s="1" a="1"/>
  <c r="AM220" i="1" s="1"/>
  <c r="AM221" i="1" s="1" a="1"/>
  <c r="AM221" i="1" s="1"/>
  <c r="AI219" i="1"/>
  <c r="AI218" i="1"/>
  <c r="AM218" i="1" s="1" a="1"/>
  <c r="AM218" i="1" s="1"/>
  <c r="AM219" i="1" s="1" a="1"/>
  <c r="AM219" i="1" s="1"/>
  <c r="AI217" i="1"/>
  <c r="AM217" i="1" s="1" a="1"/>
  <c r="AM217" i="1" s="1"/>
  <c r="AI216" i="1"/>
  <c r="AM216" i="1" s="1" a="1"/>
  <c r="AM216" i="1" s="1"/>
  <c r="AI215" i="1"/>
  <c r="AM215" i="1" s="1" a="1"/>
  <c r="AM215" i="1" s="1"/>
  <c r="AI214" i="1"/>
  <c r="AM214" i="1" s="1" a="1"/>
  <c r="AM214" i="1" s="1"/>
  <c r="AI213" i="1"/>
  <c r="AM213" i="1" s="1" a="1"/>
  <c r="AM213" i="1" s="1"/>
  <c r="AI212" i="1"/>
  <c r="AM212" i="1" s="1" a="1"/>
  <c r="AM212" i="1" s="1"/>
  <c r="AI211" i="1"/>
  <c r="AM211" i="1" s="1" a="1"/>
  <c r="AM211" i="1" s="1"/>
  <c r="AI210" i="1"/>
  <c r="AM210" i="1" s="1" a="1"/>
  <c r="AM210" i="1" s="1"/>
  <c r="AI209" i="1"/>
  <c r="AM209" i="1" s="1" a="1"/>
  <c r="AM209" i="1" s="1"/>
  <c r="AI208" i="1"/>
  <c r="AM208" i="1" s="1" a="1"/>
  <c r="AM208" i="1" s="1"/>
  <c r="AI207" i="1"/>
  <c r="AM207" i="1" s="1" a="1"/>
  <c r="AM207" i="1" s="1"/>
  <c r="AI206" i="1"/>
  <c r="AM206" i="1" s="1" a="1"/>
  <c r="AM206" i="1" s="1"/>
  <c r="AI205" i="1"/>
  <c r="AM205" i="1" s="1" a="1"/>
  <c r="AM205" i="1" s="1"/>
  <c r="AI204" i="1"/>
  <c r="AM204" i="1" s="1" a="1"/>
  <c r="AM204" i="1" s="1"/>
  <c r="AI203" i="1"/>
  <c r="AM203" i="1" s="1" a="1"/>
  <c r="AM203" i="1" s="1"/>
  <c r="AI202" i="1"/>
  <c r="AM202" i="1" s="1" a="1"/>
  <c r="AM202" i="1" s="1"/>
  <c r="AI201" i="1"/>
  <c r="AM201" i="1" s="1" a="1"/>
  <c r="AM201" i="1" s="1"/>
  <c r="AI200" i="1"/>
  <c r="AM200" i="1" s="1" a="1"/>
  <c r="AM200" i="1" s="1"/>
  <c r="AI199" i="1"/>
  <c r="AM199" i="1" s="1" a="1"/>
  <c r="AM199" i="1" s="1"/>
  <c r="AI198" i="1"/>
  <c r="AM198" i="1" s="1" a="1"/>
  <c r="AM198" i="1" s="1"/>
  <c r="AI197" i="1"/>
  <c r="AM197" i="1" s="1" a="1"/>
  <c r="AM197" i="1" s="1"/>
  <c r="AI196" i="1"/>
  <c r="AM196" i="1" s="1" a="1"/>
  <c r="AM196" i="1" s="1"/>
  <c r="AI195" i="1"/>
  <c r="AM195" i="1" s="1" a="1"/>
  <c r="AM195" i="1" s="1"/>
  <c r="AI194" i="1"/>
  <c r="AM194" i="1" s="1" a="1"/>
  <c r="AM194" i="1" s="1"/>
  <c r="AI193" i="1"/>
  <c r="AM193" i="1" s="1" a="1"/>
  <c r="AM193" i="1" s="1"/>
  <c r="AI192" i="1"/>
  <c r="AM192" i="1" s="1" a="1"/>
  <c r="AM192" i="1" s="1"/>
  <c r="AI191" i="1"/>
  <c r="AM191" i="1" s="1" a="1"/>
  <c r="AM191" i="1" s="1"/>
  <c r="AI190" i="1"/>
  <c r="AM190" i="1" s="1" a="1"/>
  <c r="AM190" i="1" s="1"/>
  <c r="AI189" i="1"/>
  <c r="AM189" i="1" s="1" a="1"/>
  <c r="AM189" i="1" s="1"/>
  <c r="AI188" i="1"/>
  <c r="AM188" i="1" s="1" a="1"/>
  <c r="AM188" i="1" s="1"/>
  <c r="AI187" i="1"/>
  <c r="AM187" i="1" s="1" a="1"/>
  <c r="AM187" i="1" s="1"/>
  <c r="AI186" i="1"/>
  <c r="AM186" i="1" s="1" a="1"/>
  <c r="AM186" i="1" s="1"/>
  <c r="AI185" i="1"/>
  <c r="AM185" i="1" s="1" a="1"/>
  <c r="AM185" i="1" s="1"/>
  <c r="AI184" i="1"/>
  <c r="AI183" i="1"/>
  <c r="AM183" i="1" s="1" a="1"/>
  <c r="AM183" i="1" s="1"/>
  <c r="AM184" i="1" s="1" a="1"/>
  <c r="AM184" i="1" s="1"/>
  <c r="AI182" i="1"/>
  <c r="AM182" i="1" s="1" a="1"/>
  <c r="AM182" i="1" s="1"/>
  <c r="AI181" i="1"/>
  <c r="AM181" i="1" s="1" a="1"/>
  <c r="AM181" i="1" s="1"/>
  <c r="AI180" i="1"/>
  <c r="AI179" i="1"/>
  <c r="AM179" i="1" s="1" a="1"/>
  <c r="AM179" i="1" s="1"/>
  <c r="AM180" i="1" s="1" a="1"/>
  <c r="AM180" i="1" s="1"/>
  <c r="AI178" i="1"/>
  <c r="AM178" i="1" s="1" a="1"/>
  <c r="AM178" i="1" s="1"/>
  <c r="AI177" i="1"/>
  <c r="AM177" i="1" s="1" a="1"/>
  <c r="AM177" i="1" s="1"/>
  <c r="AI176" i="1"/>
  <c r="AM176" i="1" s="1" a="1"/>
  <c r="AM176" i="1" s="1"/>
  <c r="AI175" i="1"/>
  <c r="AM175" i="1" s="1" a="1"/>
  <c r="AM175" i="1" s="1"/>
  <c r="AI174" i="1"/>
  <c r="AM174" i="1" s="1" a="1"/>
  <c r="AM174" i="1" s="1"/>
  <c r="AI173" i="1"/>
  <c r="AM173" i="1" s="1" a="1"/>
  <c r="AM173" i="1" s="1"/>
  <c r="AI172" i="1"/>
  <c r="AM172" i="1" s="1" a="1"/>
  <c r="AM172" i="1" s="1"/>
  <c r="AI171" i="1"/>
  <c r="AM171" i="1" s="1" a="1"/>
  <c r="AM171" i="1" s="1"/>
  <c r="AI170" i="1"/>
  <c r="AM170" i="1" s="1" a="1"/>
  <c r="AM170" i="1" s="1"/>
  <c r="AI169" i="1"/>
  <c r="AM169" i="1" s="1" a="1"/>
  <c r="AM169" i="1" s="1"/>
  <c r="AI168" i="1"/>
  <c r="AM168" i="1" s="1" a="1"/>
  <c r="AM168" i="1" s="1"/>
  <c r="AI167" i="1"/>
  <c r="AM167" i="1" s="1" a="1"/>
  <c r="AM167" i="1" s="1"/>
  <c r="AI166" i="1"/>
  <c r="AM166" i="1" s="1" a="1"/>
  <c r="AM166" i="1" s="1"/>
  <c r="AI165" i="1"/>
  <c r="AM165" i="1" s="1" a="1"/>
  <c r="AM165" i="1" s="1"/>
  <c r="AI164" i="1"/>
  <c r="AM164" i="1" s="1" a="1"/>
  <c r="AM164" i="1" s="1"/>
  <c r="AI163" i="1"/>
  <c r="AM163" i="1" s="1" a="1"/>
  <c r="AM163" i="1" s="1"/>
  <c r="AI162" i="1"/>
  <c r="AM162" i="1" s="1" a="1"/>
  <c r="AM162" i="1" s="1"/>
  <c r="AI161" i="1"/>
  <c r="AM161" i="1" s="1" a="1"/>
  <c r="AM161" i="1" s="1"/>
  <c r="AI160" i="1"/>
  <c r="AM160" i="1" s="1" a="1"/>
  <c r="AM160" i="1" s="1"/>
  <c r="AI159" i="1"/>
  <c r="AM159" i="1" s="1" a="1"/>
  <c r="AM159" i="1" s="1"/>
  <c r="AI158" i="1"/>
  <c r="AM158" i="1" s="1" a="1"/>
  <c r="AM158" i="1" s="1"/>
  <c r="AI157" i="1"/>
  <c r="AM157" i="1" s="1" a="1"/>
  <c r="AM157" i="1" s="1"/>
  <c r="AI156" i="1"/>
  <c r="AM156" i="1" s="1" a="1"/>
  <c r="AM156" i="1" s="1"/>
  <c r="AI155" i="1"/>
  <c r="AM155" i="1" s="1" a="1"/>
  <c r="AM155" i="1" s="1"/>
  <c r="AI154" i="1"/>
  <c r="AM154" i="1" s="1" a="1"/>
  <c r="AM154" i="1" s="1"/>
  <c r="AI153" i="1"/>
  <c r="AM153" i="1" s="1" a="1"/>
  <c r="AM153" i="1" s="1"/>
  <c r="AI152" i="1"/>
  <c r="AM152" i="1" s="1" a="1"/>
  <c r="AM152" i="1" s="1"/>
  <c r="AI151" i="1"/>
  <c r="AM151" i="1" s="1" a="1"/>
  <c r="AM151" i="1" s="1"/>
  <c r="AI150" i="1"/>
  <c r="AM150" i="1" s="1" a="1"/>
  <c r="AM150" i="1" s="1"/>
  <c r="AI149" i="1"/>
  <c r="AM149" i="1" s="1" a="1"/>
  <c r="AM149" i="1" s="1"/>
  <c r="AI148" i="1"/>
  <c r="AM148" i="1" s="1" a="1"/>
  <c r="AM148" i="1" s="1"/>
  <c r="AI147" i="1"/>
  <c r="AM147" i="1" s="1" a="1"/>
  <c r="AM147" i="1" s="1"/>
  <c r="AI146" i="1"/>
  <c r="AM146" i="1" s="1" a="1"/>
  <c r="AM146" i="1" s="1"/>
  <c r="AI145" i="1"/>
  <c r="AM145" i="1" s="1" a="1"/>
  <c r="AM145" i="1" s="1"/>
  <c r="AI144" i="1"/>
  <c r="AM144" i="1" s="1" a="1"/>
  <c r="AM144" i="1" s="1"/>
  <c r="AI143" i="1"/>
  <c r="AM143" i="1" s="1" a="1"/>
  <c r="AM143" i="1" s="1"/>
  <c r="AI142" i="1"/>
  <c r="AM142" i="1" s="1" a="1"/>
  <c r="AM142" i="1" s="1"/>
  <c r="AI141" i="1"/>
  <c r="AM141" i="1" s="1" a="1"/>
  <c r="AM141" i="1" s="1"/>
  <c r="AI140" i="1"/>
  <c r="AM140" i="1" s="1" a="1"/>
  <c r="AM140" i="1" s="1"/>
  <c r="AI139" i="1"/>
  <c r="AM139" i="1" s="1" a="1"/>
  <c r="AM139" i="1" s="1"/>
  <c r="AI138" i="1"/>
  <c r="AM138" i="1" s="1" a="1"/>
  <c r="AM138" i="1" s="1"/>
  <c r="AI137" i="1"/>
  <c r="AM137" i="1" s="1" a="1"/>
  <c r="AM137" i="1" s="1"/>
  <c r="AI136" i="1"/>
  <c r="AM136" i="1" s="1" a="1"/>
  <c r="AM136" i="1" s="1"/>
  <c r="AI135" i="1"/>
  <c r="AM135" i="1" s="1" a="1"/>
  <c r="AM135" i="1" s="1"/>
  <c r="AI134" i="1"/>
  <c r="AM134" i="1" s="1" a="1"/>
  <c r="AM134" i="1" s="1"/>
  <c r="AI133" i="1"/>
  <c r="AM133" i="1" s="1" a="1"/>
  <c r="AM133" i="1" s="1"/>
  <c r="AI132" i="1"/>
  <c r="AM132" i="1" s="1" a="1"/>
  <c r="AM132" i="1" s="1"/>
  <c r="AI131" i="1"/>
  <c r="AM131" i="1" s="1" a="1"/>
  <c r="AM131" i="1" s="1"/>
  <c r="AI130" i="1"/>
  <c r="AM130" i="1" s="1" a="1"/>
  <c r="AM130" i="1" s="1"/>
  <c r="AI129" i="1"/>
  <c r="AM129" i="1" s="1" a="1"/>
  <c r="AM129" i="1" s="1"/>
  <c r="AI128" i="1"/>
  <c r="AM128" i="1" s="1" a="1"/>
  <c r="AM128" i="1" s="1"/>
  <c r="AI127" i="1"/>
  <c r="AM127" i="1" s="1" a="1"/>
  <c r="AM127" i="1" s="1"/>
  <c r="AI126" i="1"/>
  <c r="AM126" i="1" s="1" a="1"/>
  <c r="AM126" i="1" s="1"/>
  <c r="AI125" i="1"/>
  <c r="AM125" i="1" s="1" a="1"/>
  <c r="AM125" i="1" s="1"/>
  <c r="AI124" i="1"/>
  <c r="AM124" i="1" s="1" a="1"/>
  <c r="AM124" i="1" s="1"/>
  <c r="AI123" i="1"/>
  <c r="AM123" i="1" s="1" a="1"/>
  <c r="AM123" i="1" s="1"/>
  <c r="AI122" i="1"/>
  <c r="AM122" i="1" s="1" a="1"/>
  <c r="AM122" i="1" s="1"/>
  <c r="AI121" i="1"/>
  <c r="AM121" i="1" s="1" a="1"/>
  <c r="AM121" i="1" s="1"/>
  <c r="AI120" i="1"/>
  <c r="AM120" i="1" s="1" a="1"/>
  <c r="AM120" i="1" s="1"/>
  <c r="AI119" i="1"/>
  <c r="AM119" i="1" s="1" a="1"/>
  <c r="AM119" i="1" s="1"/>
  <c r="AI118" i="1"/>
  <c r="AM118" i="1" s="1" a="1"/>
  <c r="AM118" i="1" s="1"/>
  <c r="AI117" i="1"/>
  <c r="AM117" i="1" s="1" a="1"/>
  <c r="AM117" i="1" s="1"/>
  <c r="AI116" i="1"/>
  <c r="AM116" i="1" s="1" a="1"/>
  <c r="AM116" i="1" s="1"/>
  <c r="AI115" i="1"/>
  <c r="AM115" i="1" s="1" a="1"/>
  <c r="AM115" i="1" s="1"/>
  <c r="AI114" i="1"/>
  <c r="AM114" i="1" s="1" a="1"/>
  <c r="AM114" i="1" s="1"/>
  <c r="AI113" i="1"/>
  <c r="AM113" i="1" s="1" a="1"/>
  <c r="AM113" i="1" s="1"/>
  <c r="AI112" i="1"/>
  <c r="AM112" i="1" s="1" a="1"/>
  <c r="AM112" i="1" s="1"/>
  <c r="AI111" i="1"/>
  <c r="AM111" i="1" s="1" a="1"/>
  <c r="AM111" i="1" s="1"/>
  <c r="AI110" i="1"/>
  <c r="AM110" i="1" s="1" a="1"/>
  <c r="AM110" i="1" s="1"/>
  <c r="AI109" i="1"/>
  <c r="AM109" i="1" s="1" a="1"/>
  <c r="AM109" i="1" s="1"/>
  <c r="AI108" i="1"/>
  <c r="AM108" i="1" s="1" a="1"/>
  <c r="AM108" i="1" s="1"/>
  <c r="AI107" i="1"/>
  <c r="AM107" i="1" s="1" a="1"/>
  <c r="AM107" i="1" s="1"/>
  <c r="AI106" i="1"/>
  <c r="AM106" i="1" s="1" a="1"/>
  <c r="AM106" i="1" s="1"/>
  <c r="AI105" i="1"/>
  <c r="AM105" i="1" s="1" a="1"/>
  <c r="AM105" i="1" s="1"/>
  <c r="AI104" i="1"/>
  <c r="AM104" i="1" s="1" a="1"/>
  <c r="AM104" i="1" s="1"/>
  <c r="AI103" i="1"/>
  <c r="AM103" i="1" s="1" a="1"/>
  <c r="AM103" i="1" s="1"/>
  <c r="AI102" i="1"/>
  <c r="AI101" i="1"/>
  <c r="AM101" i="1" s="1" a="1"/>
  <c r="AM101" i="1" s="1"/>
  <c r="AM102" i="1" s="1" a="1"/>
  <c r="AM102" i="1" s="1"/>
  <c r="AI100" i="1"/>
  <c r="AI99" i="1"/>
  <c r="AI98" i="1"/>
  <c r="AI97" i="1"/>
  <c r="AI96" i="1"/>
  <c r="AI95" i="1"/>
  <c r="AI94" i="1"/>
  <c r="AM94" i="1" s="1" a="1"/>
  <c r="AM94" i="1" s="1"/>
  <c r="AM95" i="1" s="1" a="1"/>
  <c r="AM95" i="1" s="1"/>
  <c r="AI93" i="1"/>
  <c r="AM93" i="1" s="1" a="1"/>
  <c r="AM93" i="1" s="1"/>
  <c r="AI92" i="1"/>
  <c r="AM92" i="1" s="1" a="1"/>
  <c r="AM92" i="1" s="1"/>
  <c r="AI91" i="1"/>
  <c r="AM91" i="1" s="1" a="1"/>
  <c r="AM91" i="1" s="1"/>
  <c r="AI90" i="1"/>
  <c r="AM90" i="1" s="1" a="1"/>
  <c r="AM90" i="1" s="1"/>
  <c r="AI89" i="1"/>
  <c r="AM89" i="1" s="1" a="1"/>
  <c r="AM89" i="1" s="1"/>
  <c r="AI88" i="1"/>
  <c r="AM88" i="1" s="1" a="1"/>
  <c r="AM88" i="1" s="1"/>
  <c r="AI87" i="1"/>
  <c r="AM87" i="1" s="1" a="1"/>
  <c r="AM87" i="1" s="1"/>
  <c r="AI86" i="1"/>
  <c r="AM86" i="1" s="1" a="1"/>
  <c r="AM86" i="1" s="1"/>
  <c r="AI85" i="1"/>
  <c r="AM85" i="1" s="1" a="1"/>
  <c r="AM85" i="1" s="1"/>
  <c r="AI84" i="1"/>
  <c r="AM84" i="1" s="1" a="1"/>
  <c r="AM84" i="1" s="1"/>
  <c r="AI83" i="1"/>
  <c r="AM83" i="1" s="1" a="1"/>
  <c r="AM83" i="1" s="1"/>
  <c r="AI82" i="1"/>
  <c r="AM82" i="1" s="1" a="1"/>
  <c r="AM82" i="1" s="1"/>
  <c r="AI81" i="1"/>
  <c r="AM81" i="1" s="1" a="1"/>
  <c r="AM81" i="1" s="1"/>
  <c r="AI80" i="1"/>
  <c r="AM80" i="1" s="1" a="1"/>
  <c r="AM80" i="1" s="1"/>
  <c r="AI79" i="1"/>
  <c r="AM79" i="1" s="1" a="1"/>
  <c r="AM79" i="1" s="1"/>
  <c r="AI78" i="1"/>
  <c r="AM78" i="1" s="1" a="1"/>
  <c r="AM78" i="1" s="1"/>
  <c r="AI77" i="1"/>
  <c r="AI76" i="1"/>
  <c r="AM76" i="1" s="1" a="1"/>
  <c r="AM76" i="1" s="1"/>
  <c r="AM77" i="1" s="1" a="1"/>
  <c r="AM77" i="1" s="1"/>
  <c r="AI75" i="1"/>
  <c r="AI74" i="1"/>
  <c r="AM74" i="1" s="1" a="1"/>
  <c r="AM74" i="1" s="1"/>
  <c r="AM75" i="1" s="1" a="1"/>
  <c r="AM75" i="1" s="1"/>
  <c r="AI73" i="1"/>
  <c r="AM73" i="1" s="1" a="1"/>
  <c r="AM73" i="1" s="1"/>
  <c r="AI72" i="1"/>
  <c r="AM72" i="1" s="1" a="1"/>
  <c r="AM72" i="1" s="1"/>
  <c r="AI71" i="1"/>
  <c r="AM71" i="1" s="1" a="1"/>
  <c r="AM71" i="1" s="1"/>
  <c r="AI70" i="1"/>
  <c r="AM70" i="1" s="1" a="1"/>
  <c r="AM70" i="1" s="1"/>
  <c r="AI69" i="1"/>
  <c r="AM69" i="1" s="1" a="1"/>
  <c r="AM69" i="1" s="1"/>
  <c r="AI68" i="1"/>
  <c r="AM68" i="1" s="1" a="1"/>
  <c r="AM68" i="1" s="1"/>
  <c r="AI67" i="1"/>
  <c r="AM67" i="1" s="1" a="1"/>
  <c r="AM67" i="1" s="1"/>
  <c r="AI66" i="1"/>
  <c r="AM66" i="1" s="1" a="1"/>
  <c r="AM66" i="1" s="1"/>
  <c r="AI65" i="1"/>
  <c r="AM65" i="1" s="1" a="1"/>
  <c r="AM65" i="1" s="1"/>
  <c r="AI64" i="1"/>
  <c r="AM64" i="1" s="1" a="1"/>
  <c r="AM64" i="1" s="1"/>
  <c r="AI63" i="1"/>
  <c r="AM63" i="1" s="1" a="1"/>
  <c r="AM63" i="1" s="1"/>
  <c r="AI62" i="1"/>
  <c r="AM62" i="1" s="1" a="1"/>
  <c r="AM62" i="1" s="1"/>
  <c r="AI61" i="1"/>
  <c r="AM61" i="1" s="1" a="1"/>
  <c r="AM61" i="1" s="1"/>
  <c r="AI60" i="1"/>
  <c r="AM60" i="1" s="1" a="1"/>
  <c r="AM60" i="1" s="1"/>
  <c r="AI59" i="1"/>
  <c r="AI58" i="1"/>
  <c r="AM58" i="1" s="1" a="1"/>
  <c r="AM58" i="1" s="1"/>
  <c r="AM59" i="1" s="1" a="1"/>
  <c r="AM59" i="1" s="1"/>
  <c r="AI57" i="1"/>
  <c r="AI56" i="1"/>
  <c r="AM56" i="1" s="1" a="1"/>
  <c r="AM56" i="1" s="1"/>
  <c r="AM57" i="1" s="1" a="1"/>
  <c r="AM57" i="1" s="1"/>
  <c r="AI55" i="1"/>
  <c r="AM55" i="1" s="1" a="1"/>
  <c r="AM55" i="1" s="1"/>
  <c r="AI54" i="1"/>
  <c r="AM54" i="1" s="1" a="1"/>
  <c r="AM54" i="1" s="1"/>
  <c r="AI53" i="1"/>
  <c r="AM53" i="1" s="1" a="1"/>
  <c r="AM53" i="1" s="1"/>
  <c r="AI52" i="1"/>
  <c r="AM52" i="1" s="1" a="1"/>
  <c r="AM52" i="1" s="1"/>
  <c r="AI51" i="1"/>
  <c r="AI50" i="1"/>
  <c r="AM50" i="1" s="1" a="1"/>
  <c r="AM50" i="1" s="1"/>
  <c r="AM51" i="1" s="1" a="1"/>
  <c r="AM51" i="1" s="1"/>
  <c r="AI49" i="1"/>
  <c r="AI48" i="1"/>
  <c r="AM48" i="1" s="1" a="1"/>
  <c r="AM48" i="1" s="1"/>
  <c r="AM49" i="1" s="1" a="1"/>
  <c r="AM49" i="1" s="1"/>
  <c r="AI47" i="1"/>
  <c r="AM47" i="1" s="1" a="1"/>
  <c r="AM47" i="1" s="1"/>
  <c r="AI46" i="1"/>
  <c r="AM46" i="1" s="1" a="1"/>
  <c r="AM46" i="1" s="1"/>
  <c r="AI45" i="1"/>
  <c r="AM45" i="1" s="1" a="1"/>
  <c r="AM45" i="1" s="1"/>
  <c r="AI44" i="1"/>
  <c r="AM44" i="1" s="1" a="1"/>
  <c r="AM44" i="1" s="1"/>
  <c r="AI43" i="1"/>
  <c r="AI42" i="1"/>
  <c r="AI41" i="1"/>
  <c r="AM41" i="1" s="1" a="1"/>
  <c r="AM41" i="1" s="1"/>
  <c r="AM42" i="1" s="1" a="1"/>
  <c r="AM42" i="1" s="1"/>
  <c r="AM43" i="1" s="1" a="1"/>
  <c r="AM43" i="1" s="1"/>
  <c r="AI40" i="1"/>
  <c r="AI39" i="1"/>
  <c r="AI38" i="1"/>
  <c r="AM38" i="1" s="1" a="1"/>
  <c r="AM38" i="1" s="1"/>
  <c r="AM39" i="1" s="1" a="1"/>
  <c r="AM39" i="1" s="1"/>
  <c r="AM40" i="1" s="1" a="1"/>
  <c r="AM40" i="1" s="1"/>
  <c r="AI37" i="1"/>
  <c r="AM37" i="1" s="1" a="1"/>
  <c r="AM37" i="1" s="1"/>
  <c r="AI36" i="1"/>
  <c r="AM36" i="1" s="1" a="1"/>
  <c r="AM36" i="1" s="1"/>
  <c r="AI35" i="1"/>
  <c r="AM35" i="1" s="1" a="1"/>
  <c r="AM35" i="1" s="1"/>
  <c r="AI34" i="1"/>
  <c r="AM34" i="1" s="1" a="1"/>
  <c r="AM34" i="1" s="1"/>
  <c r="AI33" i="1"/>
  <c r="AI32" i="1"/>
  <c r="AI31" i="1"/>
  <c r="AI30" i="1"/>
  <c r="AM30" i="1" s="1" a="1"/>
  <c r="AM30" i="1" s="1"/>
  <c r="AM31" i="1" s="1" a="1"/>
  <c r="AM31" i="1" s="1"/>
  <c r="AM32" i="1" s="1" a="1"/>
  <c r="AM32" i="1" s="1"/>
  <c r="AM33" i="1" s="1" a="1"/>
  <c r="AM33" i="1" s="1"/>
  <c r="AI29" i="1"/>
  <c r="AI28" i="1"/>
  <c r="AI27" i="1"/>
  <c r="AI26" i="1"/>
  <c r="AM26" i="1" s="1" a="1"/>
  <c r="AM26" i="1" s="1"/>
  <c r="AM27" i="1" s="1" a="1"/>
  <c r="AM27" i="1" s="1"/>
  <c r="AM28" i="1" s="1" a="1"/>
  <c r="AM28" i="1" s="1"/>
  <c r="AM29" i="1" s="1" a="1"/>
  <c r="AM29" i="1" s="1"/>
  <c r="AI25" i="1"/>
  <c r="AM25" i="1" s="1" a="1"/>
  <c r="AM25" i="1" s="1"/>
  <c r="AI24" i="1"/>
  <c r="AM24" i="1" s="1" a="1"/>
  <c r="AM24" i="1" s="1"/>
  <c r="AI23" i="1"/>
  <c r="AM23" i="1" s="1" a="1"/>
  <c r="AM23" i="1" s="1"/>
  <c r="AI22" i="1"/>
  <c r="AM22" i="1" s="1" a="1"/>
  <c r="AM22" i="1" s="1"/>
  <c r="AI21" i="1"/>
  <c r="AI20" i="1"/>
  <c r="AI19" i="1"/>
  <c r="AM19" i="1" s="1" a="1"/>
  <c r="AM19" i="1" s="1"/>
  <c r="AM20" i="1" s="1" a="1"/>
  <c r="AM20" i="1" s="1"/>
  <c r="AM21" i="1" s="1" a="1"/>
  <c r="AM21" i="1" s="1"/>
  <c r="AI18" i="1"/>
  <c r="AI17" i="1"/>
  <c r="AI16" i="1"/>
  <c r="AM16" i="1" s="1" a="1"/>
  <c r="AM16" i="1" s="1"/>
  <c r="AM17" i="1" s="1" a="1"/>
  <c r="AM17" i="1" s="1"/>
  <c r="AM18" i="1" s="1" a="1"/>
  <c r="AM18" i="1" s="1"/>
  <c r="AI15" i="1"/>
  <c r="AM15" i="1" s="1" a="1"/>
  <c r="AM15" i="1" s="1"/>
  <c r="AI14" i="1"/>
  <c r="AM14" i="1" s="1" a="1"/>
  <c r="AM14" i="1" s="1"/>
  <c r="AI13" i="1"/>
  <c r="AM13" i="1" s="1" a="1"/>
  <c r="AM13" i="1" s="1"/>
  <c r="AI12" i="1"/>
  <c r="AM12" i="1" s="1" a="1"/>
  <c r="AM12" i="1" s="1"/>
  <c r="AI11" i="1"/>
  <c r="AM11" i="1" s="1" a="1"/>
  <c r="AM11" i="1" s="1"/>
  <c r="AI10" i="1"/>
  <c r="AM10" i="1" s="1" a="1"/>
  <c r="AM10" i="1" s="1"/>
  <c r="AI9" i="1"/>
  <c r="AM9" i="1" s="1" a="1"/>
  <c r="AM9" i="1" s="1"/>
  <c r="AI8" i="1"/>
  <c r="AM8" i="1" s="1" a="1"/>
  <c r="AM8" i="1" s="1"/>
  <c r="AI7" i="1"/>
  <c r="AM7" i="1" s="1" a="1"/>
  <c r="AM7" i="1" s="1"/>
  <c r="AI6" i="1"/>
  <c r="AM6" i="1" s="1" a="1"/>
  <c r="AM6" i="1" s="1"/>
  <c r="AI5" i="1"/>
  <c r="AM5" i="1" s="1" a="1"/>
  <c r="AM5" i="1" s="1"/>
  <c r="AI4" i="1"/>
  <c r="AM4" i="1" s="1" a="1"/>
  <c r="AM4" i="1" s="1"/>
  <c r="AI3" i="1"/>
  <c r="AM3" i="1" s="1" a="1"/>
  <c r="AM3" i="1" s="1"/>
  <c r="AI2" i="1"/>
  <c r="AM2" i="1" s="1" a="1"/>
  <c r="AM2" i="1" s="1"/>
  <c r="AI3085" i="1"/>
  <c r="S1843" i="1"/>
  <c r="R3" i="1"/>
  <c r="S3" i="1"/>
  <c r="R4" i="1"/>
  <c r="S4" i="1"/>
  <c r="R5" i="1"/>
  <c r="S5" i="1"/>
  <c r="R6" i="1"/>
  <c r="S6" i="1"/>
  <c r="R7" i="1"/>
  <c r="S7" i="1"/>
  <c r="R8" i="1"/>
  <c r="S8" i="1"/>
  <c r="R9" i="1"/>
  <c r="S9" i="1"/>
  <c r="R10" i="1"/>
  <c r="S10" i="1"/>
  <c r="R11" i="1"/>
  <c r="S11" i="1"/>
  <c r="R12" i="1"/>
  <c r="S12" i="1"/>
  <c r="R13" i="1"/>
  <c r="S13" i="1"/>
  <c r="R14" i="1"/>
  <c r="S14" i="1"/>
  <c r="R15" i="1"/>
  <c r="S15" i="1"/>
  <c r="R16" i="1"/>
  <c r="S16" i="1"/>
  <c r="R17" i="1"/>
  <c r="S17" i="1"/>
  <c r="R18" i="1"/>
  <c r="S18" i="1"/>
  <c r="R19" i="1"/>
  <c r="S19" i="1"/>
  <c r="R20" i="1"/>
  <c r="S20" i="1"/>
  <c r="R21" i="1"/>
  <c r="S21" i="1"/>
  <c r="R22" i="1"/>
  <c r="S22" i="1"/>
  <c r="R23" i="1"/>
  <c r="S23" i="1"/>
  <c r="R24" i="1"/>
  <c r="S24" i="1"/>
  <c r="R25" i="1"/>
  <c r="S25" i="1"/>
  <c r="R26" i="1"/>
  <c r="S26" i="1"/>
  <c r="R27" i="1"/>
  <c r="S27" i="1"/>
  <c r="R28" i="1"/>
  <c r="S28" i="1"/>
  <c r="R29" i="1"/>
  <c r="S29" i="1"/>
  <c r="R30" i="1"/>
  <c r="S30" i="1"/>
  <c r="R31" i="1"/>
  <c r="S31" i="1"/>
  <c r="R32" i="1"/>
  <c r="S32" i="1"/>
  <c r="R33" i="1"/>
  <c r="S33" i="1"/>
  <c r="R34" i="1"/>
  <c r="S34" i="1"/>
  <c r="R35" i="1"/>
  <c r="S35" i="1"/>
  <c r="R36" i="1"/>
  <c r="S36" i="1"/>
  <c r="R37" i="1"/>
  <c r="S37" i="1"/>
  <c r="R38" i="1"/>
  <c r="S38" i="1"/>
  <c r="R39" i="1"/>
  <c r="S39" i="1"/>
  <c r="R40" i="1"/>
  <c r="S40" i="1"/>
  <c r="R41" i="1"/>
  <c r="S41" i="1"/>
  <c r="R42" i="1"/>
  <c r="S42" i="1"/>
  <c r="R43" i="1"/>
  <c r="S43" i="1"/>
  <c r="R44" i="1"/>
  <c r="S44" i="1"/>
  <c r="R45" i="1"/>
  <c r="S45" i="1"/>
  <c r="R46" i="1"/>
  <c r="S46" i="1"/>
  <c r="R47" i="1"/>
  <c r="S47" i="1"/>
  <c r="R48" i="1"/>
  <c r="S48" i="1"/>
  <c r="R49" i="1"/>
  <c r="S49" i="1"/>
  <c r="R50" i="1"/>
  <c r="S50" i="1"/>
  <c r="R51" i="1"/>
  <c r="S51" i="1"/>
  <c r="R52" i="1"/>
  <c r="S52" i="1"/>
  <c r="R53" i="1"/>
  <c r="S53" i="1"/>
  <c r="R54" i="1"/>
  <c r="S54" i="1"/>
  <c r="R55" i="1"/>
  <c r="S55" i="1"/>
  <c r="R56" i="1"/>
  <c r="S56" i="1"/>
  <c r="R57" i="1"/>
  <c r="S57" i="1"/>
  <c r="R58" i="1"/>
  <c r="S58" i="1"/>
  <c r="R59" i="1"/>
  <c r="S59" i="1"/>
  <c r="R60" i="1"/>
  <c r="S60" i="1"/>
  <c r="R61" i="1"/>
  <c r="S61" i="1"/>
  <c r="R62" i="1"/>
  <c r="S62" i="1"/>
  <c r="R63" i="1"/>
  <c r="S63" i="1"/>
  <c r="R64" i="1"/>
  <c r="S64" i="1"/>
  <c r="R65" i="1"/>
  <c r="S65" i="1"/>
  <c r="R66" i="1"/>
  <c r="S66" i="1"/>
  <c r="R67" i="1"/>
  <c r="S67" i="1"/>
  <c r="R68" i="1"/>
  <c r="S68" i="1"/>
  <c r="R69" i="1"/>
  <c r="S69" i="1"/>
  <c r="R70" i="1"/>
  <c r="S70" i="1"/>
  <c r="R71" i="1"/>
  <c r="S71" i="1"/>
  <c r="R72" i="1"/>
  <c r="S72" i="1"/>
  <c r="R73" i="1"/>
  <c r="S73" i="1"/>
  <c r="R74" i="1"/>
  <c r="S74" i="1"/>
  <c r="R75" i="1"/>
  <c r="S75" i="1"/>
  <c r="R76" i="1"/>
  <c r="S76" i="1"/>
  <c r="R77" i="1"/>
  <c r="S77" i="1"/>
  <c r="R78" i="1"/>
  <c r="S78" i="1"/>
  <c r="R79" i="1"/>
  <c r="S79" i="1"/>
  <c r="R80" i="1"/>
  <c r="S80" i="1"/>
  <c r="R81" i="1"/>
  <c r="S81" i="1"/>
  <c r="R82" i="1"/>
  <c r="S82" i="1"/>
  <c r="R83" i="1"/>
  <c r="S83" i="1"/>
  <c r="R84" i="1"/>
  <c r="S84" i="1"/>
  <c r="R85" i="1"/>
  <c r="S85" i="1"/>
  <c r="R86" i="1"/>
  <c r="S86" i="1"/>
  <c r="R87" i="1"/>
  <c r="S87" i="1"/>
  <c r="R88" i="1"/>
  <c r="S88" i="1"/>
  <c r="R89" i="1"/>
  <c r="S89" i="1"/>
  <c r="R90" i="1"/>
  <c r="S90" i="1"/>
  <c r="R91" i="1"/>
  <c r="S91" i="1"/>
  <c r="R92" i="1"/>
  <c r="S92" i="1"/>
  <c r="R93" i="1"/>
  <c r="S93" i="1"/>
  <c r="R94" i="1"/>
  <c r="S94" i="1"/>
  <c r="R95" i="1"/>
  <c r="S95" i="1"/>
  <c r="R96" i="1"/>
  <c r="S96" i="1"/>
  <c r="R97" i="1"/>
  <c r="S97" i="1"/>
  <c r="R98" i="1"/>
  <c r="S98" i="1"/>
  <c r="R99" i="1"/>
  <c r="S99" i="1"/>
  <c r="R100" i="1"/>
  <c r="S100" i="1"/>
  <c r="R101" i="1"/>
  <c r="S101" i="1"/>
  <c r="R102" i="1"/>
  <c r="S102" i="1"/>
  <c r="R103" i="1"/>
  <c r="S103" i="1"/>
  <c r="R104" i="1"/>
  <c r="S104" i="1"/>
  <c r="R105" i="1"/>
  <c r="S105" i="1"/>
  <c r="R106" i="1"/>
  <c r="S106" i="1"/>
  <c r="R107" i="1"/>
  <c r="S107" i="1"/>
  <c r="R108" i="1"/>
  <c r="S108" i="1"/>
  <c r="R109" i="1"/>
  <c r="S109" i="1"/>
  <c r="R110" i="1"/>
  <c r="S110" i="1"/>
  <c r="R111" i="1"/>
  <c r="S111" i="1"/>
  <c r="R112" i="1"/>
  <c r="S112" i="1"/>
  <c r="R113" i="1"/>
  <c r="S113" i="1"/>
  <c r="R114" i="1"/>
  <c r="S114" i="1"/>
  <c r="R115" i="1"/>
  <c r="S115" i="1"/>
  <c r="R116" i="1"/>
  <c r="S116" i="1"/>
  <c r="R117" i="1"/>
  <c r="S117" i="1"/>
  <c r="R118" i="1"/>
  <c r="S118" i="1"/>
  <c r="R119" i="1"/>
  <c r="S119" i="1"/>
  <c r="R120" i="1"/>
  <c r="S120" i="1"/>
  <c r="R121" i="1"/>
  <c r="S121" i="1"/>
  <c r="R122" i="1"/>
  <c r="S122" i="1"/>
  <c r="R123" i="1"/>
  <c r="S123" i="1"/>
  <c r="R124" i="1"/>
  <c r="S124" i="1"/>
  <c r="R125" i="1"/>
  <c r="S125" i="1"/>
  <c r="R126" i="1"/>
  <c r="S126" i="1"/>
  <c r="R127" i="1"/>
  <c r="S127" i="1"/>
  <c r="R128" i="1"/>
  <c r="S128" i="1"/>
  <c r="R129" i="1"/>
  <c r="S129" i="1"/>
  <c r="R130" i="1"/>
  <c r="S130" i="1"/>
  <c r="R131" i="1"/>
  <c r="S131" i="1"/>
  <c r="R132" i="1"/>
  <c r="S132" i="1"/>
  <c r="R133" i="1"/>
  <c r="S133" i="1"/>
  <c r="R134" i="1"/>
  <c r="S134" i="1"/>
  <c r="R135" i="1"/>
  <c r="S135" i="1"/>
  <c r="R136" i="1"/>
  <c r="S136" i="1"/>
  <c r="R137" i="1"/>
  <c r="S137" i="1"/>
  <c r="R138" i="1"/>
  <c r="S138" i="1"/>
  <c r="R139" i="1"/>
  <c r="S139" i="1"/>
  <c r="R140" i="1"/>
  <c r="S140" i="1"/>
  <c r="R141" i="1"/>
  <c r="S141" i="1"/>
  <c r="R142" i="1"/>
  <c r="S142" i="1"/>
  <c r="R143" i="1"/>
  <c r="S143" i="1"/>
  <c r="R144" i="1"/>
  <c r="S144" i="1"/>
  <c r="R145" i="1"/>
  <c r="S145" i="1"/>
  <c r="R146" i="1"/>
  <c r="S146" i="1"/>
  <c r="R147" i="1"/>
  <c r="S147" i="1"/>
  <c r="R148" i="1"/>
  <c r="S148" i="1"/>
  <c r="R149" i="1"/>
  <c r="S149" i="1"/>
  <c r="R150" i="1"/>
  <c r="S150" i="1"/>
  <c r="R151" i="1"/>
  <c r="S151" i="1"/>
  <c r="R152" i="1"/>
  <c r="S152" i="1"/>
  <c r="R153" i="1"/>
  <c r="S153" i="1"/>
  <c r="R154" i="1"/>
  <c r="S154" i="1"/>
  <c r="R155" i="1"/>
  <c r="S155" i="1"/>
  <c r="R156" i="1"/>
  <c r="S156" i="1"/>
  <c r="R157" i="1"/>
  <c r="S157" i="1"/>
  <c r="R158" i="1"/>
  <c r="S158" i="1"/>
  <c r="R159" i="1"/>
  <c r="S159" i="1"/>
  <c r="R160" i="1"/>
  <c r="S160" i="1"/>
  <c r="R161" i="1"/>
  <c r="S161" i="1"/>
  <c r="R162" i="1"/>
  <c r="S162" i="1"/>
  <c r="R163" i="1"/>
  <c r="S163" i="1"/>
  <c r="R164" i="1"/>
  <c r="S164" i="1"/>
  <c r="R165" i="1"/>
  <c r="S165" i="1"/>
  <c r="R166" i="1"/>
  <c r="S166" i="1"/>
  <c r="R167" i="1"/>
  <c r="S167" i="1"/>
  <c r="R168" i="1"/>
  <c r="S168" i="1"/>
  <c r="R169" i="1"/>
  <c r="S169" i="1"/>
  <c r="R170" i="1"/>
  <c r="S170" i="1"/>
  <c r="R171" i="1"/>
  <c r="S171" i="1"/>
  <c r="R172" i="1"/>
  <c r="S172" i="1"/>
  <c r="R173" i="1"/>
  <c r="S173" i="1"/>
  <c r="R174" i="1"/>
  <c r="S174" i="1"/>
  <c r="R175" i="1"/>
  <c r="S175" i="1"/>
  <c r="R176" i="1"/>
  <c r="S176" i="1"/>
  <c r="R177" i="1"/>
  <c r="S177" i="1"/>
  <c r="R178" i="1"/>
  <c r="S178" i="1"/>
  <c r="R179" i="1"/>
  <c r="S179" i="1"/>
  <c r="R180" i="1"/>
  <c r="S180" i="1"/>
  <c r="R181" i="1"/>
  <c r="S181" i="1"/>
  <c r="R182" i="1"/>
  <c r="S182" i="1"/>
  <c r="R183" i="1"/>
  <c r="S183" i="1"/>
  <c r="R184" i="1"/>
  <c r="S184" i="1"/>
  <c r="R185" i="1"/>
  <c r="S185" i="1"/>
  <c r="R186" i="1"/>
  <c r="S186" i="1"/>
  <c r="R187" i="1"/>
  <c r="S187" i="1"/>
  <c r="R188" i="1"/>
  <c r="S188" i="1"/>
  <c r="R189" i="1"/>
  <c r="S189" i="1"/>
  <c r="R190" i="1"/>
  <c r="S190" i="1"/>
  <c r="R191" i="1"/>
  <c r="S191" i="1"/>
  <c r="R192" i="1"/>
  <c r="S192" i="1"/>
  <c r="R193" i="1"/>
  <c r="S193" i="1"/>
  <c r="R194" i="1"/>
  <c r="S194" i="1"/>
  <c r="R195" i="1"/>
  <c r="S195" i="1"/>
  <c r="R196" i="1"/>
  <c r="S196" i="1"/>
  <c r="R197" i="1"/>
  <c r="S197" i="1"/>
  <c r="R198" i="1"/>
  <c r="S198" i="1"/>
  <c r="R199" i="1"/>
  <c r="S199" i="1"/>
  <c r="R200" i="1"/>
  <c r="S200" i="1"/>
  <c r="R201" i="1"/>
  <c r="S201" i="1"/>
  <c r="R202" i="1"/>
  <c r="S202" i="1"/>
  <c r="R203" i="1"/>
  <c r="S203" i="1"/>
  <c r="R204" i="1"/>
  <c r="S204" i="1"/>
  <c r="R205" i="1"/>
  <c r="S205" i="1"/>
  <c r="R206" i="1"/>
  <c r="S206" i="1"/>
  <c r="R207" i="1"/>
  <c r="S207" i="1"/>
  <c r="R208" i="1"/>
  <c r="S208" i="1"/>
  <c r="R209" i="1"/>
  <c r="S209" i="1"/>
  <c r="R210" i="1"/>
  <c r="S210" i="1"/>
  <c r="R211" i="1"/>
  <c r="S211" i="1"/>
  <c r="R212" i="1"/>
  <c r="S212" i="1"/>
  <c r="R213" i="1"/>
  <c r="S213" i="1"/>
  <c r="R214" i="1"/>
  <c r="S214" i="1"/>
  <c r="R215" i="1"/>
  <c r="S215" i="1"/>
  <c r="R216" i="1"/>
  <c r="S216" i="1"/>
  <c r="R217" i="1"/>
  <c r="S217" i="1"/>
  <c r="R218" i="1"/>
  <c r="S218" i="1"/>
  <c r="R219" i="1"/>
  <c r="S219" i="1"/>
  <c r="R220" i="1"/>
  <c r="S220" i="1"/>
  <c r="R221" i="1"/>
  <c r="S221" i="1"/>
  <c r="R222" i="1"/>
  <c r="S222" i="1"/>
  <c r="R223" i="1"/>
  <c r="S223" i="1"/>
  <c r="R224" i="1"/>
  <c r="S224" i="1"/>
  <c r="R225" i="1"/>
  <c r="S225" i="1"/>
  <c r="R226" i="1"/>
  <c r="S226" i="1"/>
  <c r="R227" i="1"/>
  <c r="S227" i="1"/>
  <c r="R228" i="1"/>
  <c r="S228" i="1"/>
  <c r="R229" i="1"/>
  <c r="S229" i="1"/>
  <c r="R230" i="1"/>
  <c r="S230" i="1"/>
  <c r="R231" i="1"/>
  <c r="S231" i="1"/>
  <c r="R232" i="1"/>
  <c r="S232" i="1"/>
  <c r="R233" i="1"/>
  <c r="S233" i="1"/>
  <c r="R234" i="1"/>
  <c r="S234" i="1"/>
  <c r="R235" i="1"/>
  <c r="S235" i="1"/>
  <c r="R236" i="1"/>
  <c r="S236" i="1"/>
  <c r="R237" i="1"/>
  <c r="S237" i="1"/>
  <c r="R238" i="1"/>
  <c r="S238" i="1"/>
  <c r="R239" i="1"/>
  <c r="S239" i="1"/>
  <c r="R240" i="1"/>
  <c r="S240" i="1"/>
  <c r="R241" i="1"/>
  <c r="S241" i="1"/>
  <c r="R242" i="1"/>
  <c r="S242" i="1"/>
  <c r="R243" i="1"/>
  <c r="S243" i="1"/>
  <c r="R244" i="1"/>
  <c r="S244" i="1"/>
  <c r="R245" i="1"/>
  <c r="S245" i="1"/>
  <c r="R246" i="1"/>
  <c r="S246" i="1"/>
  <c r="R247" i="1"/>
  <c r="S247" i="1"/>
  <c r="R248" i="1"/>
  <c r="S248" i="1"/>
  <c r="R249" i="1"/>
  <c r="S249" i="1"/>
  <c r="R250" i="1"/>
  <c r="S250" i="1"/>
  <c r="R251" i="1"/>
  <c r="S251" i="1"/>
  <c r="R252" i="1"/>
  <c r="S252" i="1"/>
  <c r="R253" i="1"/>
  <c r="S253" i="1"/>
  <c r="R254" i="1"/>
  <c r="S254" i="1"/>
  <c r="R255" i="1"/>
  <c r="S255" i="1"/>
  <c r="R256" i="1"/>
  <c r="S256" i="1"/>
  <c r="R257" i="1"/>
  <c r="S257" i="1"/>
  <c r="R258" i="1"/>
  <c r="S258" i="1"/>
  <c r="R259" i="1"/>
  <c r="S259" i="1"/>
  <c r="R260" i="1"/>
  <c r="S260" i="1"/>
  <c r="R261" i="1"/>
  <c r="S261" i="1"/>
  <c r="R262" i="1"/>
  <c r="S262" i="1"/>
  <c r="R263" i="1"/>
  <c r="S263" i="1"/>
  <c r="R264" i="1"/>
  <c r="S264" i="1"/>
  <c r="R265" i="1"/>
  <c r="S265" i="1"/>
  <c r="R266" i="1"/>
  <c r="S266" i="1"/>
  <c r="R267" i="1"/>
  <c r="S267" i="1"/>
  <c r="R268" i="1"/>
  <c r="S268" i="1"/>
  <c r="R269" i="1"/>
  <c r="S269" i="1"/>
  <c r="R270" i="1"/>
  <c r="S270" i="1"/>
  <c r="R271" i="1"/>
  <c r="S271" i="1"/>
  <c r="R272" i="1"/>
  <c r="S272" i="1"/>
  <c r="R273" i="1"/>
  <c r="S273" i="1"/>
  <c r="R274" i="1"/>
  <c r="S274" i="1"/>
  <c r="R275" i="1"/>
  <c r="S275" i="1"/>
  <c r="R276" i="1"/>
  <c r="S276" i="1"/>
  <c r="R277" i="1"/>
  <c r="S277" i="1"/>
  <c r="R278" i="1"/>
  <c r="S278" i="1"/>
  <c r="R279" i="1"/>
  <c r="S279" i="1"/>
  <c r="R280" i="1"/>
  <c r="S280" i="1"/>
  <c r="R281" i="1"/>
  <c r="S281" i="1"/>
  <c r="R282" i="1"/>
  <c r="S282" i="1"/>
  <c r="R283" i="1"/>
  <c r="S283" i="1"/>
  <c r="R284" i="1"/>
  <c r="S284" i="1"/>
  <c r="R285" i="1"/>
  <c r="S285" i="1"/>
  <c r="R286" i="1"/>
  <c r="S286" i="1"/>
  <c r="R287" i="1"/>
  <c r="S287" i="1"/>
  <c r="R288" i="1"/>
  <c r="S288" i="1"/>
  <c r="R289" i="1"/>
  <c r="S289" i="1"/>
  <c r="R290" i="1"/>
  <c r="S290" i="1"/>
  <c r="R291" i="1"/>
  <c r="S291" i="1"/>
  <c r="R292" i="1"/>
  <c r="S292" i="1"/>
  <c r="R293" i="1"/>
  <c r="S293" i="1"/>
  <c r="R294" i="1"/>
  <c r="S294" i="1"/>
  <c r="R295" i="1"/>
  <c r="S295" i="1"/>
  <c r="R296" i="1"/>
  <c r="S296" i="1"/>
  <c r="R297" i="1"/>
  <c r="S297" i="1"/>
  <c r="R298" i="1"/>
  <c r="S298" i="1"/>
  <c r="R299" i="1"/>
  <c r="S299" i="1"/>
  <c r="R300" i="1"/>
  <c r="S300" i="1"/>
  <c r="R301" i="1"/>
  <c r="S301" i="1"/>
  <c r="R302" i="1"/>
  <c r="S302" i="1"/>
  <c r="R303" i="1"/>
  <c r="S303" i="1"/>
  <c r="R304" i="1"/>
  <c r="S304" i="1"/>
  <c r="R305" i="1"/>
  <c r="S305" i="1"/>
  <c r="R306" i="1"/>
  <c r="S306" i="1"/>
  <c r="R307" i="1"/>
  <c r="S307" i="1"/>
  <c r="R308" i="1"/>
  <c r="S308" i="1"/>
  <c r="R309" i="1"/>
  <c r="S309" i="1"/>
  <c r="R310" i="1"/>
  <c r="S310" i="1"/>
  <c r="R311" i="1"/>
  <c r="S311" i="1"/>
  <c r="R312" i="1"/>
  <c r="S312" i="1"/>
  <c r="R313" i="1"/>
  <c r="S313" i="1"/>
  <c r="R314" i="1"/>
  <c r="S314" i="1"/>
  <c r="R315" i="1"/>
  <c r="S315" i="1"/>
  <c r="R316" i="1"/>
  <c r="S316" i="1"/>
  <c r="R317" i="1"/>
  <c r="S317" i="1"/>
  <c r="R318" i="1"/>
  <c r="S318" i="1"/>
  <c r="R319" i="1"/>
  <c r="S319" i="1"/>
  <c r="R320" i="1"/>
  <c r="S320" i="1"/>
  <c r="R321" i="1"/>
  <c r="S321" i="1"/>
  <c r="R322" i="1"/>
  <c r="S322" i="1"/>
  <c r="R323" i="1"/>
  <c r="S323" i="1"/>
  <c r="R324" i="1"/>
  <c r="S324" i="1"/>
  <c r="R325" i="1"/>
  <c r="S325" i="1"/>
  <c r="R326" i="1"/>
  <c r="S326" i="1"/>
  <c r="R327" i="1"/>
  <c r="S327" i="1"/>
  <c r="R328" i="1"/>
  <c r="S328" i="1"/>
  <c r="R329" i="1"/>
  <c r="S329" i="1"/>
  <c r="R330" i="1"/>
  <c r="S330" i="1"/>
  <c r="R331" i="1"/>
  <c r="S331" i="1"/>
  <c r="R332" i="1"/>
  <c r="S332" i="1"/>
  <c r="R333" i="1"/>
  <c r="S333" i="1"/>
  <c r="R334" i="1"/>
  <c r="S334" i="1"/>
  <c r="R335" i="1"/>
  <c r="S335" i="1"/>
  <c r="R336" i="1"/>
  <c r="S336" i="1"/>
  <c r="R337" i="1"/>
  <c r="S337" i="1"/>
  <c r="R338" i="1"/>
  <c r="S338" i="1"/>
  <c r="R339" i="1"/>
  <c r="S339" i="1"/>
  <c r="R340" i="1"/>
  <c r="S340" i="1"/>
  <c r="R341" i="1"/>
  <c r="S341" i="1"/>
  <c r="R342" i="1"/>
  <c r="S342" i="1"/>
  <c r="R343" i="1"/>
  <c r="S343" i="1"/>
  <c r="R344" i="1"/>
  <c r="S344" i="1"/>
  <c r="R345" i="1"/>
  <c r="S345" i="1"/>
  <c r="R346" i="1"/>
  <c r="S346" i="1"/>
  <c r="R347" i="1"/>
  <c r="S347" i="1"/>
  <c r="R348" i="1"/>
  <c r="S348" i="1"/>
  <c r="R349" i="1"/>
  <c r="S349" i="1"/>
  <c r="R350" i="1"/>
  <c r="S350" i="1"/>
  <c r="R351" i="1"/>
  <c r="S351" i="1"/>
  <c r="R352" i="1"/>
  <c r="S352" i="1"/>
  <c r="R353" i="1"/>
  <c r="S353" i="1"/>
  <c r="R354" i="1"/>
  <c r="S354" i="1"/>
  <c r="R355" i="1"/>
  <c r="S355" i="1"/>
  <c r="R356" i="1"/>
  <c r="S356" i="1"/>
  <c r="R357" i="1"/>
  <c r="S357" i="1"/>
  <c r="R358" i="1"/>
  <c r="S358" i="1"/>
  <c r="R359" i="1"/>
  <c r="S359" i="1"/>
  <c r="R360" i="1"/>
  <c r="S360" i="1"/>
  <c r="R361" i="1"/>
  <c r="S361" i="1"/>
  <c r="R362" i="1"/>
  <c r="S362" i="1"/>
  <c r="R363" i="1"/>
  <c r="S363" i="1"/>
  <c r="R364" i="1"/>
  <c r="S364" i="1"/>
  <c r="R365" i="1"/>
  <c r="S365" i="1"/>
  <c r="R366" i="1"/>
  <c r="S366" i="1"/>
  <c r="R367" i="1"/>
  <c r="S367" i="1"/>
  <c r="R368" i="1"/>
  <c r="S368" i="1"/>
  <c r="R369" i="1"/>
  <c r="S369" i="1"/>
  <c r="R370" i="1"/>
  <c r="S370" i="1"/>
  <c r="R371" i="1"/>
  <c r="S371" i="1"/>
  <c r="R372" i="1"/>
  <c r="S372" i="1"/>
  <c r="R373" i="1"/>
  <c r="S373" i="1"/>
  <c r="R374" i="1"/>
  <c r="S374" i="1"/>
  <c r="R375" i="1"/>
  <c r="S375" i="1"/>
  <c r="R376" i="1"/>
  <c r="S376" i="1"/>
  <c r="R377" i="1"/>
  <c r="S377" i="1"/>
  <c r="R378" i="1"/>
  <c r="S378" i="1"/>
  <c r="R379" i="1"/>
  <c r="S379" i="1"/>
  <c r="R380" i="1"/>
  <c r="S380" i="1"/>
  <c r="R381" i="1"/>
  <c r="S381" i="1"/>
  <c r="R382" i="1"/>
  <c r="S382" i="1"/>
  <c r="R383" i="1"/>
  <c r="S383" i="1"/>
  <c r="R384" i="1"/>
  <c r="S384" i="1"/>
  <c r="R385" i="1"/>
  <c r="S385" i="1"/>
  <c r="R386" i="1"/>
  <c r="S386" i="1"/>
  <c r="R387" i="1"/>
  <c r="S387" i="1"/>
  <c r="R388" i="1"/>
  <c r="S388" i="1"/>
  <c r="R389" i="1"/>
  <c r="S389" i="1"/>
  <c r="R390" i="1"/>
  <c r="S390" i="1"/>
  <c r="R391" i="1"/>
  <c r="S391" i="1"/>
  <c r="R392" i="1"/>
  <c r="S392" i="1"/>
  <c r="R393" i="1"/>
  <c r="S393" i="1"/>
  <c r="R394" i="1"/>
  <c r="S394" i="1"/>
  <c r="R395" i="1"/>
  <c r="S395" i="1"/>
  <c r="R396" i="1"/>
  <c r="S396" i="1"/>
  <c r="R397" i="1"/>
  <c r="S397" i="1"/>
  <c r="R398" i="1"/>
  <c r="S398" i="1"/>
  <c r="R399" i="1"/>
  <c r="S399" i="1"/>
  <c r="R400" i="1"/>
  <c r="S400" i="1"/>
  <c r="R401" i="1"/>
  <c r="S401" i="1"/>
  <c r="R402" i="1"/>
  <c r="S402" i="1"/>
  <c r="R403" i="1"/>
  <c r="S403" i="1"/>
  <c r="R404" i="1"/>
  <c r="S404" i="1"/>
  <c r="R405" i="1"/>
  <c r="S405" i="1"/>
  <c r="R406" i="1"/>
  <c r="S406" i="1"/>
  <c r="R407" i="1"/>
  <c r="S407" i="1"/>
  <c r="R408" i="1"/>
  <c r="S408" i="1"/>
  <c r="R409" i="1"/>
  <c r="S409" i="1"/>
  <c r="R410" i="1"/>
  <c r="S410" i="1"/>
  <c r="R411" i="1"/>
  <c r="S411" i="1"/>
  <c r="R412" i="1"/>
  <c r="S412" i="1"/>
  <c r="R413" i="1"/>
  <c r="S413" i="1"/>
  <c r="R415" i="1"/>
  <c r="S415" i="1"/>
  <c r="R416" i="1"/>
  <c r="S416" i="1"/>
  <c r="R417" i="1"/>
  <c r="S417" i="1"/>
  <c r="R418" i="1"/>
  <c r="S418" i="1"/>
  <c r="R419" i="1"/>
  <c r="S419" i="1"/>
  <c r="R420" i="1"/>
  <c r="S420" i="1"/>
  <c r="R421" i="1"/>
  <c r="S421" i="1"/>
  <c r="R422" i="1"/>
  <c r="S422" i="1"/>
  <c r="R423" i="1"/>
  <c r="S423" i="1"/>
  <c r="R424" i="1"/>
  <c r="S424" i="1"/>
  <c r="R425" i="1"/>
  <c r="S425" i="1"/>
  <c r="R426" i="1"/>
  <c r="S426" i="1"/>
  <c r="R427" i="1"/>
  <c r="S427" i="1"/>
  <c r="R428" i="1"/>
  <c r="S428" i="1"/>
  <c r="R429" i="1"/>
  <c r="S429" i="1"/>
  <c r="R430" i="1"/>
  <c r="S430" i="1"/>
  <c r="R431" i="1"/>
  <c r="S431" i="1"/>
  <c r="R432" i="1"/>
  <c r="S432" i="1"/>
  <c r="R433" i="1"/>
  <c r="S433" i="1"/>
  <c r="R434" i="1"/>
  <c r="S434" i="1"/>
  <c r="R435" i="1"/>
  <c r="S435" i="1"/>
  <c r="R436" i="1"/>
  <c r="S436" i="1"/>
  <c r="R437" i="1"/>
  <c r="S437" i="1"/>
  <c r="R438" i="1"/>
  <c r="S438" i="1"/>
  <c r="R439" i="1"/>
  <c r="S439" i="1"/>
  <c r="R440" i="1"/>
  <c r="S440" i="1"/>
  <c r="R441" i="1"/>
  <c r="S441" i="1"/>
  <c r="R442" i="1"/>
  <c r="S442" i="1"/>
  <c r="R443" i="1"/>
  <c r="S443" i="1"/>
  <c r="R444" i="1"/>
  <c r="S444" i="1"/>
  <c r="R445" i="1"/>
  <c r="S445" i="1"/>
  <c r="R446" i="1"/>
  <c r="S446" i="1"/>
  <c r="R447" i="1"/>
  <c r="S447" i="1"/>
  <c r="R448" i="1"/>
  <c r="S448" i="1"/>
  <c r="R449" i="1"/>
  <c r="S449" i="1"/>
  <c r="R450" i="1"/>
  <c r="S450" i="1"/>
  <c r="R451" i="1"/>
  <c r="S451" i="1"/>
  <c r="R452" i="1"/>
  <c r="S452" i="1"/>
  <c r="R453" i="1"/>
  <c r="S453" i="1"/>
  <c r="R454" i="1"/>
  <c r="S454" i="1"/>
  <c r="R455" i="1"/>
  <c r="S455" i="1"/>
  <c r="R456" i="1"/>
  <c r="S456" i="1"/>
  <c r="R457" i="1"/>
  <c r="S457" i="1"/>
  <c r="R458" i="1"/>
  <c r="S458" i="1"/>
  <c r="R459" i="1"/>
  <c r="S459" i="1"/>
  <c r="R460" i="1"/>
  <c r="S460" i="1"/>
  <c r="R461" i="1"/>
  <c r="S461" i="1"/>
  <c r="R462" i="1"/>
  <c r="S462" i="1"/>
  <c r="R463" i="1"/>
  <c r="S463" i="1"/>
  <c r="R464" i="1"/>
  <c r="S464" i="1"/>
  <c r="R467" i="1"/>
  <c r="S467" i="1"/>
  <c r="R468" i="1"/>
  <c r="S468" i="1"/>
  <c r="R469" i="1"/>
  <c r="Z465" i="1" s="1" a="1"/>
  <c r="Z465" i="1" s="1"/>
  <c r="S469" i="1"/>
  <c r="R470" i="1"/>
  <c r="S470" i="1"/>
  <c r="R471" i="1"/>
  <c r="S471" i="1"/>
  <c r="R472" i="1"/>
  <c r="S472" i="1"/>
  <c r="R473" i="1"/>
  <c r="S473" i="1"/>
  <c r="R474" i="1"/>
  <c r="S474" i="1"/>
  <c r="R475" i="1"/>
  <c r="S475" i="1"/>
  <c r="R476" i="1"/>
  <c r="S476" i="1"/>
  <c r="R477" i="1"/>
  <c r="S477" i="1"/>
  <c r="R478" i="1"/>
  <c r="S478" i="1"/>
  <c r="R479" i="1"/>
  <c r="S479" i="1"/>
  <c r="R480" i="1"/>
  <c r="S480" i="1"/>
  <c r="R481" i="1"/>
  <c r="S481" i="1"/>
  <c r="R482" i="1"/>
  <c r="S482" i="1"/>
  <c r="R483" i="1"/>
  <c r="S483" i="1"/>
  <c r="R484" i="1"/>
  <c r="S484" i="1"/>
  <c r="R485" i="1"/>
  <c r="S485" i="1"/>
  <c r="R486" i="1"/>
  <c r="S486" i="1"/>
  <c r="R487" i="1"/>
  <c r="S487" i="1"/>
  <c r="R488" i="1"/>
  <c r="S488" i="1"/>
  <c r="R489" i="1"/>
  <c r="S489" i="1"/>
  <c r="R490" i="1"/>
  <c r="S490" i="1"/>
  <c r="R491" i="1"/>
  <c r="S491" i="1"/>
  <c r="R492" i="1"/>
  <c r="S492" i="1"/>
  <c r="R493" i="1"/>
  <c r="S493" i="1"/>
  <c r="R494" i="1"/>
  <c r="S494" i="1"/>
  <c r="R495" i="1"/>
  <c r="S495" i="1"/>
  <c r="R496" i="1"/>
  <c r="S496" i="1"/>
  <c r="R497" i="1"/>
  <c r="S497" i="1"/>
  <c r="R498" i="1"/>
  <c r="S498" i="1"/>
  <c r="R499" i="1"/>
  <c r="S499" i="1"/>
  <c r="R500" i="1"/>
  <c r="S500" i="1"/>
  <c r="R501" i="1"/>
  <c r="S501" i="1"/>
  <c r="R502" i="1"/>
  <c r="S502" i="1"/>
  <c r="R503" i="1"/>
  <c r="S503" i="1"/>
  <c r="R504" i="1"/>
  <c r="S504" i="1"/>
  <c r="R505" i="1"/>
  <c r="S505" i="1"/>
  <c r="R506" i="1"/>
  <c r="S506" i="1"/>
  <c r="R507" i="1"/>
  <c r="S507" i="1"/>
  <c r="R508" i="1"/>
  <c r="S508" i="1"/>
  <c r="R509" i="1"/>
  <c r="S509" i="1"/>
  <c r="R510" i="1"/>
  <c r="S510" i="1"/>
  <c r="R511" i="1"/>
  <c r="S511" i="1"/>
  <c r="R512" i="1"/>
  <c r="S512" i="1"/>
  <c r="R513" i="1"/>
  <c r="S513" i="1"/>
  <c r="R514" i="1"/>
  <c r="S514" i="1"/>
  <c r="R515" i="1"/>
  <c r="S515" i="1"/>
  <c r="R516" i="1"/>
  <c r="S516" i="1"/>
  <c r="R517" i="1"/>
  <c r="S517" i="1"/>
  <c r="R518" i="1"/>
  <c r="S518" i="1"/>
  <c r="R519" i="1"/>
  <c r="S519" i="1"/>
  <c r="R520" i="1"/>
  <c r="S520" i="1"/>
  <c r="R521" i="1"/>
  <c r="S521" i="1"/>
  <c r="R522" i="1"/>
  <c r="S522" i="1"/>
  <c r="R523" i="1"/>
  <c r="S523" i="1"/>
  <c r="R524" i="1"/>
  <c r="S524" i="1"/>
  <c r="R525" i="1"/>
  <c r="S525" i="1"/>
  <c r="R526" i="1"/>
  <c r="S526" i="1"/>
  <c r="R527" i="1"/>
  <c r="S527" i="1"/>
  <c r="R528" i="1"/>
  <c r="S528" i="1"/>
  <c r="R529" i="1"/>
  <c r="S529" i="1"/>
  <c r="R530" i="1"/>
  <c r="S530" i="1"/>
  <c r="R531" i="1"/>
  <c r="S531" i="1"/>
  <c r="R532" i="1"/>
  <c r="S532" i="1"/>
  <c r="R533" i="1"/>
  <c r="S533" i="1"/>
  <c r="R534" i="1"/>
  <c r="S534" i="1"/>
  <c r="R535" i="1"/>
  <c r="S535" i="1"/>
  <c r="R536" i="1"/>
  <c r="S536" i="1"/>
  <c r="R537" i="1"/>
  <c r="S537" i="1"/>
  <c r="R538" i="1"/>
  <c r="S538" i="1"/>
  <c r="R539" i="1"/>
  <c r="S539" i="1"/>
  <c r="R540" i="1"/>
  <c r="S540" i="1"/>
  <c r="R541" i="1"/>
  <c r="S541" i="1"/>
  <c r="R542" i="1"/>
  <c r="S542" i="1"/>
  <c r="R543" i="1"/>
  <c r="S543" i="1"/>
  <c r="R544" i="1"/>
  <c r="S544" i="1"/>
  <c r="R545" i="1"/>
  <c r="S545" i="1"/>
  <c r="R546" i="1"/>
  <c r="S546" i="1"/>
  <c r="R547" i="1"/>
  <c r="S547" i="1"/>
  <c r="R548" i="1"/>
  <c r="S548" i="1"/>
  <c r="R549" i="1"/>
  <c r="S549" i="1"/>
  <c r="R550" i="1"/>
  <c r="S550" i="1"/>
  <c r="R551" i="1"/>
  <c r="S551" i="1"/>
  <c r="R552" i="1"/>
  <c r="S552" i="1"/>
  <c r="R553" i="1"/>
  <c r="S553" i="1"/>
  <c r="R554" i="1"/>
  <c r="S554" i="1"/>
  <c r="R555" i="1"/>
  <c r="S555" i="1"/>
  <c r="R556" i="1"/>
  <c r="S556" i="1"/>
  <c r="R557" i="1"/>
  <c r="S557" i="1"/>
  <c r="R558" i="1"/>
  <c r="S558" i="1"/>
  <c r="R559" i="1"/>
  <c r="S559" i="1"/>
  <c r="R560" i="1"/>
  <c r="S560" i="1"/>
  <c r="R561" i="1"/>
  <c r="S561" i="1"/>
  <c r="R562" i="1"/>
  <c r="S562" i="1"/>
  <c r="R563" i="1"/>
  <c r="S563" i="1"/>
  <c r="R564" i="1"/>
  <c r="S564" i="1"/>
  <c r="R565" i="1"/>
  <c r="S565" i="1"/>
  <c r="R566" i="1"/>
  <c r="S566" i="1"/>
  <c r="R567" i="1"/>
  <c r="S567" i="1"/>
  <c r="R568" i="1"/>
  <c r="S568" i="1"/>
  <c r="R569" i="1"/>
  <c r="S569" i="1"/>
  <c r="R570" i="1"/>
  <c r="S570" i="1"/>
  <c r="R571" i="1"/>
  <c r="S571" i="1"/>
  <c r="R572" i="1"/>
  <c r="S572" i="1"/>
  <c r="R573" i="1"/>
  <c r="S573" i="1"/>
  <c r="R574" i="1"/>
  <c r="S574" i="1"/>
  <c r="R575" i="1"/>
  <c r="S575" i="1"/>
  <c r="R576" i="1"/>
  <c r="S576" i="1"/>
  <c r="R577" i="1"/>
  <c r="S577" i="1"/>
  <c r="R578" i="1"/>
  <c r="S578" i="1"/>
  <c r="R579" i="1"/>
  <c r="S579" i="1"/>
  <c r="R580" i="1"/>
  <c r="S580" i="1"/>
  <c r="R581" i="1"/>
  <c r="S581" i="1"/>
  <c r="R582" i="1"/>
  <c r="S582" i="1"/>
  <c r="R583" i="1"/>
  <c r="S583" i="1"/>
  <c r="R584" i="1"/>
  <c r="S584" i="1"/>
  <c r="R585" i="1"/>
  <c r="S585" i="1"/>
  <c r="R586" i="1"/>
  <c r="S586" i="1"/>
  <c r="R587" i="1"/>
  <c r="S587" i="1"/>
  <c r="R588" i="1"/>
  <c r="S588" i="1"/>
  <c r="R589" i="1"/>
  <c r="S589" i="1"/>
  <c r="R590" i="1"/>
  <c r="S590" i="1"/>
  <c r="R591" i="1"/>
  <c r="S591" i="1"/>
  <c r="R592" i="1"/>
  <c r="S592" i="1"/>
  <c r="R593" i="1"/>
  <c r="S593" i="1"/>
  <c r="R594" i="1"/>
  <c r="S594" i="1"/>
  <c r="R595" i="1"/>
  <c r="S595" i="1"/>
  <c r="R596" i="1"/>
  <c r="S596" i="1"/>
  <c r="R597" i="1"/>
  <c r="S597" i="1"/>
  <c r="R598" i="1"/>
  <c r="S598" i="1"/>
  <c r="R599" i="1"/>
  <c r="S599" i="1"/>
  <c r="R600" i="1"/>
  <c r="S600" i="1"/>
  <c r="R601" i="1"/>
  <c r="S601" i="1"/>
  <c r="R602" i="1"/>
  <c r="S602" i="1"/>
  <c r="R603" i="1"/>
  <c r="S603" i="1"/>
  <c r="R604" i="1"/>
  <c r="S604" i="1"/>
  <c r="R605" i="1"/>
  <c r="S605" i="1"/>
  <c r="R606" i="1"/>
  <c r="S606" i="1"/>
  <c r="R607" i="1"/>
  <c r="S607" i="1"/>
  <c r="R608" i="1"/>
  <c r="S608" i="1"/>
  <c r="R609" i="1"/>
  <c r="S609" i="1"/>
  <c r="R610" i="1"/>
  <c r="S610" i="1"/>
  <c r="R611" i="1"/>
  <c r="S611" i="1"/>
  <c r="R612" i="1"/>
  <c r="S612" i="1"/>
  <c r="R613" i="1"/>
  <c r="S613" i="1"/>
  <c r="R614" i="1"/>
  <c r="S614" i="1"/>
  <c r="R615" i="1"/>
  <c r="S615" i="1"/>
  <c r="R616" i="1"/>
  <c r="S616" i="1"/>
  <c r="R617" i="1"/>
  <c r="S617" i="1"/>
  <c r="R618" i="1"/>
  <c r="S618" i="1"/>
  <c r="R619" i="1"/>
  <c r="S619" i="1"/>
  <c r="R620" i="1"/>
  <c r="S620" i="1"/>
  <c r="R621" i="1"/>
  <c r="S621" i="1"/>
  <c r="R622" i="1"/>
  <c r="S622" i="1"/>
  <c r="R623" i="1"/>
  <c r="S623" i="1"/>
  <c r="R624" i="1"/>
  <c r="S624" i="1"/>
  <c r="R625" i="1"/>
  <c r="S625" i="1"/>
  <c r="R626" i="1"/>
  <c r="S626" i="1"/>
  <c r="R627" i="1"/>
  <c r="S627" i="1"/>
  <c r="R628" i="1"/>
  <c r="S628" i="1"/>
  <c r="R629" i="1"/>
  <c r="S629" i="1"/>
  <c r="R630" i="1"/>
  <c r="S630" i="1"/>
  <c r="R631" i="1"/>
  <c r="S631" i="1"/>
  <c r="R632" i="1"/>
  <c r="S632" i="1"/>
  <c r="R633" i="1"/>
  <c r="S633" i="1"/>
  <c r="R634" i="1"/>
  <c r="S634" i="1"/>
  <c r="R635" i="1"/>
  <c r="S635" i="1"/>
  <c r="R636" i="1"/>
  <c r="S636" i="1"/>
  <c r="R637" i="1"/>
  <c r="S637" i="1"/>
  <c r="R638" i="1"/>
  <c r="S638" i="1"/>
  <c r="R639" i="1"/>
  <c r="S639" i="1"/>
  <c r="R640" i="1"/>
  <c r="S640" i="1"/>
  <c r="R641" i="1"/>
  <c r="S641" i="1"/>
  <c r="R642" i="1"/>
  <c r="S642" i="1"/>
  <c r="R643" i="1"/>
  <c r="S643" i="1"/>
  <c r="R644" i="1"/>
  <c r="S644" i="1"/>
  <c r="R645" i="1"/>
  <c r="S645" i="1"/>
  <c r="R646" i="1"/>
  <c r="S646" i="1"/>
  <c r="R647" i="1"/>
  <c r="S647" i="1"/>
  <c r="R648" i="1"/>
  <c r="S648" i="1"/>
  <c r="R649" i="1"/>
  <c r="S649" i="1"/>
  <c r="R650" i="1"/>
  <c r="S650" i="1"/>
  <c r="R651" i="1"/>
  <c r="S651" i="1"/>
  <c r="R652" i="1"/>
  <c r="S652" i="1"/>
  <c r="R653" i="1"/>
  <c r="S653" i="1"/>
  <c r="R654" i="1"/>
  <c r="S654" i="1"/>
  <c r="R655" i="1"/>
  <c r="S655" i="1"/>
  <c r="R656" i="1"/>
  <c r="S656" i="1"/>
  <c r="R657" i="1"/>
  <c r="S657" i="1"/>
  <c r="R658" i="1"/>
  <c r="S658" i="1"/>
  <c r="R659" i="1"/>
  <c r="S659" i="1"/>
  <c r="R660" i="1"/>
  <c r="S660" i="1"/>
  <c r="R661" i="1"/>
  <c r="S661" i="1"/>
  <c r="R662" i="1"/>
  <c r="S662" i="1"/>
  <c r="R663" i="1"/>
  <c r="S663" i="1"/>
  <c r="R664" i="1"/>
  <c r="S664" i="1"/>
  <c r="R665" i="1"/>
  <c r="S665" i="1"/>
  <c r="R666" i="1"/>
  <c r="S666" i="1"/>
  <c r="R667" i="1"/>
  <c r="S667" i="1"/>
  <c r="R668" i="1"/>
  <c r="S668" i="1"/>
  <c r="R669" i="1"/>
  <c r="S669" i="1"/>
  <c r="R670" i="1"/>
  <c r="S670" i="1"/>
  <c r="R671" i="1"/>
  <c r="S671" i="1"/>
  <c r="R672" i="1"/>
  <c r="S672" i="1"/>
  <c r="R673" i="1"/>
  <c r="S673" i="1"/>
  <c r="R674" i="1"/>
  <c r="S674" i="1"/>
  <c r="R675" i="1"/>
  <c r="S675" i="1"/>
  <c r="R676" i="1"/>
  <c r="S676" i="1"/>
  <c r="R677" i="1"/>
  <c r="S677" i="1"/>
  <c r="R678" i="1"/>
  <c r="S678" i="1"/>
  <c r="R679" i="1"/>
  <c r="S679" i="1"/>
  <c r="R680" i="1"/>
  <c r="S680" i="1"/>
  <c r="R681" i="1"/>
  <c r="S681" i="1"/>
  <c r="R682" i="1"/>
  <c r="S682" i="1"/>
  <c r="R683" i="1"/>
  <c r="S683" i="1"/>
  <c r="R684" i="1"/>
  <c r="S684" i="1"/>
  <c r="R685" i="1"/>
  <c r="S685" i="1"/>
  <c r="R686" i="1"/>
  <c r="S686" i="1"/>
  <c r="R687" i="1"/>
  <c r="S687" i="1"/>
  <c r="R688" i="1"/>
  <c r="S688" i="1"/>
  <c r="R689" i="1"/>
  <c r="S689" i="1"/>
  <c r="R690" i="1"/>
  <c r="S690" i="1"/>
  <c r="R691" i="1"/>
  <c r="S691" i="1"/>
  <c r="R692" i="1"/>
  <c r="S692" i="1"/>
  <c r="R693" i="1"/>
  <c r="S693" i="1"/>
  <c r="R694" i="1"/>
  <c r="S694" i="1"/>
  <c r="R695" i="1"/>
  <c r="S695" i="1"/>
  <c r="R696" i="1"/>
  <c r="S696" i="1"/>
  <c r="R697" i="1"/>
  <c r="S697" i="1"/>
  <c r="R698" i="1"/>
  <c r="S698" i="1"/>
  <c r="R699" i="1"/>
  <c r="S699" i="1"/>
  <c r="R700" i="1"/>
  <c r="S700" i="1"/>
  <c r="R701" i="1"/>
  <c r="S701" i="1"/>
  <c r="R702" i="1"/>
  <c r="S702" i="1"/>
  <c r="R703" i="1"/>
  <c r="S703" i="1"/>
  <c r="R704" i="1"/>
  <c r="S704" i="1"/>
  <c r="R705" i="1"/>
  <c r="S705" i="1"/>
  <c r="R706" i="1"/>
  <c r="S706" i="1"/>
  <c r="R707" i="1"/>
  <c r="S707" i="1"/>
  <c r="R708" i="1"/>
  <c r="S708" i="1"/>
  <c r="R709" i="1"/>
  <c r="S709" i="1"/>
  <c r="R710" i="1"/>
  <c r="S710" i="1"/>
  <c r="R711" i="1"/>
  <c r="S711" i="1"/>
  <c r="R712" i="1"/>
  <c r="S712" i="1"/>
  <c r="R713" i="1"/>
  <c r="S713" i="1"/>
  <c r="R714" i="1"/>
  <c r="S714" i="1"/>
  <c r="R715" i="1"/>
  <c r="S715" i="1"/>
  <c r="R716" i="1"/>
  <c r="S716" i="1"/>
  <c r="R717" i="1"/>
  <c r="S717" i="1"/>
  <c r="R718" i="1"/>
  <c r="S718" i="1"/>
  <c r="R719" i="1"/>
  <c r="S719" i="1"/>
  <c r="R720" i="1"/>
  <c r="S720" i="1"/>
  <c r="R721" i="1"/>
  <c r="S721" i="1"/>
  <c r="R722" i="1"/>
  <c r="S722" i="1"/>
  <c r="R723" i="1"/>
  <c r="S723" i="1"/>
  <c r="R724" i="1"/>
  <c r="S724" i="1"/>
  <c r="R725" i="1"/>
  <c r="S725" i="1"/>
  <c r="R726" i="1"/>
  <c r="S726" i="1"/>
  <c r="R727" i="1"/>
  <c r="S727" i="1"/>
  <c r="R728" i="1"/>
  <c r="S728" i="1"/>
  <c r="R729" i="1"/>
  <c r="S729" i="1"/>
  <c r="R730" i="1"/>
  <c r="S730" i="1"/>
  <c r="R731" i="1"/>
  <c r="S731" i="1"/>
  <c r="R732" i="1"/>
  <c r="S732" i="1"/>
  <c r="R733" i="1"/>
  <c r="S733" i="1"/>
  <c r="R734" i="1"/>
  <c r="S734" i="1"/>
  <c r="R735" i="1"/>
  <c r="S735" i="1"/>
  <c r="R736" i="1"/>
  <c r="S736" i="1"/>
  <c r="R737" i="1"/>
  <c r="S737" i="1"/>
  <c r="R738" i="1"/>
  <c r="S738" i="1"/>
  <c r="R739" i="1"/>
  <c r="S739" i="1"/>
  <c r="R740" i="1"/>
  <c r="S740" i="1"/>
  <c r="R741" i="1"/>
  <c r="S741" i="1"/>
  <c r="R742" i="1"/>
  <c r="S742" i="1"/>
  <c r="R743" i="1"/>
  <c r="S743" i="1"/>
  <c r="R744" i="1"/>
  <c r="S744" i="1"/>
  <c r="R745" i="1"/>
  <c r="S745" i="1"/>
  <c r="R746" i="1"/>
  <c r="S746" i="1"/>
  <c r="R747" i="1"/>
  <c r="S747" i="1"/>
  <c r="R748" i="1"/>
  <c r="S748" i="1"/>
  <c r="R749" i="1"/>
  <c r="S749" i="1"/>
  <c r="R750" i="1"/>
  <c r="S750" i="1"/>
  <c r="R751" i="1"/>
  <c r="S751" i="1"/>
  <c r="R752" i="1"/>
  <c r="S752" i="1"/>
  <c r="R753" i="1"/>
  <c r="S753" i="1"/>
  <c r="R754" i="1"/>
  <c r="S754" i="1"/>
  <c r="R755" i="1"/>
  <c r="S755" i="1"/>
  <c r="R756" i="1"/>
  <c r="S756" i="1"/>
  <c r="R757" i="1"/>
  <c r="S757" i="1"/>
  <c r="R758" i="1"/>
  <c r="S758" i="1"/>
  <c r="R759" i="1"/>
  <c r="S759" i="1"/>
  <c r="R760" i="1"/>
  <c r="S760" i="1"/>
  <c r="R761" i="1"/>
  <c r="S761" i="1"/>
  <c r="R762" i="1"/>
  <c r="S762" i="1"/>
  <c r="R763" i="1"/>
  <c r="S763" i="1"/>
  <c r="R764" i="1"/>
  <c r="S764" i="1"/>
  <c r="R765" i="1"/>
  <c r="S765" i="1"/>
  <c r="R766" i="1"/>
  <c r="S766" i="1"/>
  <c r="R767" i="1"/>
  <c r="S767" i="1"/>
  <c r="R768" i="1"/>
  <c r="S768" i="1"/>
  <c r="R769" i="1"/>
  <c r="S769" i="1"/>
  <c r="R770" i="1"/>
  <c r="S770" i="1"/>
  <c r="R771" i="1"/>
  <c r="S771" i="1"/>
  <c r="R772" i="1"/>
  <c r="S772" i="1"/>
  <c r="R773" i="1"/>
  <c r="S773" i="1"/>
  <c r="R774" i="1"/>
  <c r="S774" i="1"/>
  <c r="R775" i="1"/>
  <c r="S775" i="1"/>
  <c r="R776" i="1"/>
  <c r="S776" i="1"/>
  <c r="R777" i="1"/>
  <c r="S777" i="1"/>
  <c r="R778" i="1"/>
  <c r="S778" i="1"/>
  <c r="R779" i="1"/>
  <c r="S779" i="1"/>
  <c r="R780" i="1"/>
  <c r="S780" i="1"/>
  <c r="R781" i="1"/>
  <c r="S781" i="1"/>
  <c r="R782" i="1"/>
  <c r="S782" i="1"/>
  <c r="R783" i="1"/>
  <c r="S783" i="1"/>
  <c r="R784" i="1"/>
  <c r="S784" i="1"/>
  <c r="R785" i="1"/>
  <c r="S785" i="1"/>
  <c r="R786" i="1"/>
  <c r="S786" i="1"/>
  <c r="R787" i="1"/>
  <c r="S787" i="1"/>
  <c r="R788" i="1"/>
  <c r="S788" i="1"/>
  <c r="R789" i="1"/>
  <c r="S789" i="1"/>
  <c r="R790" i="1"/>
  <c r="S790" i="1"/>
  <c r="R791" i="1"/>
  <c r="S791" i="1"/>
  <c r="R792" i="1"/>
  <c r="S792" i="1"/>
  <c r="R793" i="1"/>
  <c r="S793" i="1"/>
  <c r="R794" i="1"/>
  <c r="S794" i="1"/>
  <c r="R795" i="1"/>
  <c r="S795" i="1"/>
  <c r="R796" i="1"/>
  <c r="S796" i="1"/>
  <c r="R797" i="1"/>
  <c r="S797" i="1"/>
  <c r="R798" i="1"/>
  <c r="S798" i="1"/>
  <c r="R799" i="1"/>
  <c r="S799" i="1"/>
  <c r="R800" i="1"/>
  <c r="S800" i="1"/>
  <c r="R801" i="1"/>
  <c r="S801" i="1"/>
  <c r="R802" i="1"/>
  <c r="S802" i="1"/>
  <c r="R803" i="1"/>
  <c r="S803" i="1"/>
  <c r="R804" i="1"/>
  <c r="S804" i="1"/>
  <c r="R805" i="1"/>
  <c r="S805" i="1"/>
  <c r="R806" i="1"/>
  <c r="S806" i="1"/>
  <c r="R807" i="1"/>
  <c r="S807" i="1"/>
  <c r="R808" i="1"/>
  <c r="S808" i="1"/>
  <c r="R809" i="1"/>
  <c r="S809" i="1"/>
  <c r="R810" i="1"/>
  <c r="S810" i="1"/>
  <c r="R811" i="1"/>
  <c r="S811" i="1"/>
  <c r="R812" i="1"/>
  <c r="S812" i="1"/>
  <c r="R813" i="1"/>
  <c r="S813" i="1"/>
  <c r="R814" i="1"/>
  <c r="S814" i="1"/>
  <c r="R815" i="1"/>
  <c r="S815" i="1"/>
  <c r="R816" i="1"/>
  <c r="S816" i="1"/>
  <c r="R817" i="1"/>
  <c r="S817" i="1"/>
  <c r="R818" i="1"/>
  <c r="S818" i="1"/>
  <c r="R819" i="1"/>
  <c r="S819" i="1"/>
  <c r="R820" i="1"/>
  <c r="S820" i="1"/>
  <c r="R821" i="1"/>
  <c r="S821" i="1"/>
  <c r="R822" i="1"/>
  <c r="S822" i="1"/>
  <c r="R823" i="1"/>
  <c r="S823" i="1"/>
  <c r="R824" i="1"/>
  <c r="S824" i="1"/>
  <c r="R825" i="1"/>
  <c r="S825" i="1"/>
  <c r="R826" i="1"/>
  <c r="S826" i="1"/>
  <c r="R827" i="1"/>
  <c r="S827" i="1"/>
  <c r="R828" i="1"/>
  <c r="S828" i="1"/>
  <c r="R829" i="1"/>
  <c r="S829" i="1"/>
  <c r="R830" i="1"/>
  <c r="S830" i="1"/>
  <c r="R831" i="1"/>
  <c r="S831" i="1"/>
  <c r="R832" i="1"/>
  <c r="S832" i="1"/>
  <c r="R833" i="1"/>
  <c r="S833" i="1"/>
  <c r="R834" i="1"/>
  <c r="S834" i="1"/>
  <c r="R835" i="1"/>
  <c r="S835" i="1"/>
  <c r="R836" i="1"/>
  <c r="S836" i="1"/>
  <c r="R837" i="1"/>
  <c r="S837" i="1"/>
  <c r="R838" i="1"/>
  <c r="S838" i="1"/>
  <c r="R839" i="1"/>
  <c r="S839" i="1"/>
  <c r="R840" i="1"/>
  <c r="S840" i="1"/>
  <c r="R841" i="1"/>
  <c r="S841" i="1"/>
  <c r="R842" i="1"/>
  <c r="S842" i="1"/>
  <c r="R843" i="1"/>
  <c r="S843" i="1"/>
  <c r="R844" i="1"/>
  <c r="S844" i="1"/>
  <c r="R845" i="1"/>
  <c r="S845" i="1"/>
  <c r="R846" i="1"/>
  <c r="S846" i="1"/>
  <c r="R847" i="1"/>
  <c r="S847" i="1"/>
  <c r="R848" i="1"/>
  <c r="S848" i="1"/>
  <c r="R849" i="1"/>
  <c r="S849" i="1"/>
  <c r="R850" i="1"/>
  <c r="S850" i="1"/>
  <c r="R851" i="1"/>
  <c r="S851" i="1"/>
  <c r="R852" i="1"/>
  <c r="S852" i="1"/>
  <c r="R853" i="1"/>
  <c r="S853" i="1"/>
  <c r="R854" i="1"/>
  <c r="S854" i="1"/>
  <c r="R855" i="1"/>
  <c r="S855" i="1"/>
  <c r="R856" i="1"/>
  <c r="S856" i="1"/>
  <c r="R857" i="1"/>
  <c r="S857" i="1"/>
  <c r="R858" i="1"/>
  <c r="S858" i="1"/>
  <c r="R859" i="1"/>
  <c r="S859" i="1"/>
  <c r="R860" i="1"/>
  <c r="S860" i="1"/>
  <c r="R861" i="1"/>
  <c r="S861" i="1"/>
  <c r="R862" i="1"/>
  <c r="S862" i="1"/>
  <c r="R863" i="1"/>
  <c r="S863" i="1"/>
  <c r="R864" i="1"/>
  <c r="S864" i="1"/>
  <c r="R865" i="1"/>
  <c r="S865" i="1"/>
  <c r="R866" i="1"/>
  <c r="S866" i="1"/>
  <c r="R867" i="1"/>
  <c r="S867" i="1"/>
  <c r="R868" i="1"/>
  <c r="S868" i="1"/>
  <c r="R869" i="1"/>
  <c r="S869" i="1"/>
  <c r="R870" i="1"/>
  <c r="S870" i="1"/>
  <c r="R871" i="1"/>
  <c r="S871" i="1"/>
  <c r="R872" i="1"/>
  <c r="S872" i="1"/>
  <c r="R873" i="1"/>
  <c r="S873" i="1"/>
  <c r="R874" i="1"/>
  <c r="S874" i="1"/>
  <c r="R875" i="1"/>
  <c r="S875" i="1"/>
  <c r="R876" i="1"/>
  <c r="S876" i="1"/>
  <c r="R877" i="1"/>
  <c r="S877" i="1"/>
  <c r="R878" i="1"/>
  <c r="S878" i="1"/>
  <c r="R879" i="1"/>
  <c r="S879" i="1"/>
  <c r="R880" i="1"/>
  <c r="S880" i="1"/>
  <c r="R881" i="1"/>
  <c r="S881" i="1"/>
  <c r="R882" i="1"/>
  <c r="S882" i="1"/>
  <c r="R883" i="1"/>
  <c r="S883" i="1"/>
  <c r="R884" i="1"/>
  <c r="S884" i="1"/>
  <c r="R885" i="1"/>
  <c r="S885" i="1"/>
  <c r="R886" i="1"/>
  <c r="S886" i="1"/>
  <c r="R887" i="1"/>
  <c r="S887" i="1"/>
  <c r="R888" i="1"/>
  <c r="S888" i="1"/>
  <c r="R889" i="1"/>
  <c r="S889" i="1"/>
  <c r="R890" i="1"/>
  <c r="S890" i="1"/>
  <c r="R891" i="1"/>
  <c r="S891" i="1"/>
  <c r="R892" i="1"/>
  <c r="S892" i="1"/>
  <c r="R893" i="1"/>
  <c r="S893" i="1"/>
  <c r="R894" i="1"/>
  <c r="S894" i="1"/>
  <c r="R895" i="1"/>
  <c r="S895" i="1"/>
  <c r="R896" i="1"/>
  <c r="S896" i="1"/>
  <c r="R897" i="1"/>
  <c r="S897" i="1"/>
  <c r="R898" i="1"/>
  <c r="S898" i="1"/>
  <c r="R899" i="1"/>
  <c r="S899" i="1"/>
  <c r="R900" i="1"/>
  <c r="S900" i="1"/>
  <c r="R901" i="1"/>
  <c r="S901" i="1"/>
  <c r="R902" i="1"/>
  <c r="S902" i="1"/>
  <c r="R903" i="1"/>
  <c r="S903" i="1"/>
  <c r="R904" i="1"/>
  <c r="S904" i="1"/>
  <c r="R905" i="1"/>
  <c r="S905" i="1"/>
  <c r="R906" i="1"/>
  <c r="S906" i="1"/>
  <c r="R907" i="1"/>
  <c r="S907" i="1"/>
  <c r="R908" i="1"/>
  <c r="S908" i="1"/>
  <c r="R909" i="1"/>
  <c r="S909" i="1"/>
  <c r="R910" i="1"/>
  <c r="S910" i="1"/>
  <c r="R911" i="1"/>
  <c r="S911" i="1"/>
  <c r="R912" i="1"/>
  <c r="S912" i="1"/>
  <c r="R913" i="1"/>
  <c r="S913" i="1"/>
  <c r="R914" i="1"/>
  <c r="S914" i="1"/>
  <c r="R915" i="1"/>
  <c r="S915" i="1"/>
  <c r="R916" i="1"/>
  <c r="S916" i="1"/>
  <c r="R917" i="1"/>
  <c r="S917" i="1"/>
  <c r="R918" i="1"/>
  <c r="S918" i="1"/>
  <c r="R919" i="1"/>
  <c r="S919" i="1"/>
  <c r="R920" i="1"/>
  <c r="S920" i="1"/>
  <c r="R921" i="1"/>
  <c r="S921" i="1"/>
  <c r="R922" i="1"/>
  <c r="S922" i="1"/>
  <c r="R923" i="1"/>
  <c r="S923" i="1"/>
  <c r="R924" i="1"/>
  <c r="S924" i="1"/>
  <c r="R925" i="1"/>
  <c r="S925" i="1"/>
  <c r="R926" i="1"/>
  <c r="S926" i="1"/>
  <c r="R927" i="1"/>
  <c r="S927" i="1"/>
  <c r="R928" i="1"/>
  <c r="S928" i="1"/>
  <c r="R929" i="1"/>
  <c r="S929" i="1"/>
  <c r="R930" i="1"/>
  <c r="S930" i="1"/>
  <c r="R931" i="1"/>
  <c r="S931" i="1"/>
  <c r="R932" i="1"/>
  <c r="S932" i="1"/>
  <c r="R933" i="1"/>
  <c r="S933" i="1"/>
  <c r="R934" i="1"/>
  <c r="S934" i="1"/>
  <c r="R935" i="1"/>
  <c r="S935" i="1"/>
  <c r="R936" i="1"/>
  <c r="S936" i="1"/>
  <c r="R937" i="1"/>
  <c r="S937" i="1"/>
  <c r="R938" i="1"/>
  <c r="S938" i="1"/>
  <c r="R939" i="1"/>
  <c r="S939" i="1"/>
  <c r="R940" i="1"/>
  <c r="S940" i="1"/>
  <c r="R941" i="1"/>
  <c r="S941" i="1"/>
  <c r="R942" i="1"/>
  <c r="S942" i="1"/>
  <c r="R943" i="1"/>
  <c r="S943" i="1"/>
  <c r="R944" i="1"/>
  <c r="S944" i="1"/>
  <c r="R945" i="1"/>
  <c r="S945" i="1"/>
  <c r="R946" i="1"/>
  <c r="S946" i="1"/>
  <c r="R947" i="1"/>
  <c r="S947" i="1"/>
  <c r="R948" i="1"/>
  <c r="S948" i="1"/>
  <c r="R949" i="1"/>
  <c r="S949" i="1"/>
  <c r="R950" i="1"/>
  <c r="S950" i="1"/>
  <c r="R951" i="1"/>
  <c r="S951" i="1"/>
  <c r="R952" i="1"/>
  <c r="S952" i="1"/>
  <c r="R953" i="1"/>
  <c r="S953" i="1"/>
  <c r="R954" i="1"/>
  <c r="S954" i="1"/>
  <c r="R955" i="1"/>
  <c r="S955" i="1"/>
  <c r="R956" i="1"/>
  <c r="S956" i="1"/>
  <c r="R957" i="1"/>
  <c r="S957" i="1"/>
  <c r="R958" i="1"/>
  <c r="S958" i="1"/>
  <c r="R959" i="1"/>
  <c r="S959" i="1"/>
  <c r="R960" i="1"/>
  <c r="S960" i="1"/>
  <c r="R961" i="1"/>
  <c r="S961" i="1"/>
  <c r="R962" i="1"/>
  <c r="S962" i="1"/>
  <c r="R963" i="1"/>
  <c r="S963" i="1"/>
  <c r="R964" i="1"/>
  <c r="S964" i="1"/>
  <c r="R965" i="1"/>
  <c r="S965" i="1"/>
  <c r="R966" i="1"/>
  <c r="S966" i="1"/>
  <c r="R967" i="1"/>
  <c r="S967" i="1"/>
  <c r="R968" i="1"/>
  <c r="S968" i="1"/>
  <c r="R969" i="1"/>
  <c r="S969" i="1"/>
  <c r="R970" i="1"/>
  <c r="S970" i="1"/>
  <c r="R971" i="1"/>
  <c r="S971" i="1"/>
  <c r="R972" i="1"/>
  <c r="S972" i="1"/>
  <c r="R973" i="1"/>
  <c r="S973" i="1"/>
  <c r="R974" i="1"/>
  <c r="S974" i="1"/>
  <c r="R975" i="1"/>
  <c r="S975" i="1"/>
  <c r="R976" i="1"/>
  <c r="S976" i="1"/>
  <c r="R977" i="1"/>
  <c r="S977" i="1"/>
  <c r="R978" i="1"/>
  <c r="S978" i="1"/>
  <c r="R979" i="1"/>
  <c r="S979" i="1"/>
  <c r="R980" i="1"/>
  <c r="S980" i="1"/>
  <c r="R981" i="1"/>
  <c r="S981" i="1"/>
  <c r="R982" i="1"/>
  <c r="S982" i="1"/>
  <c r="R983" i="1"/>
  <c r="S983" i="1"/>
  <c r="R984" i="1"/>
  <c r="S984" i="1"/>
  <c r="R985" i="1"/>
  <c r="S985" i="1"/>
  <c r="R986" i="1"/>
  <c r="S986" i="1"/>
  <c r="R987" i="1"/>
  <c r="S987" i="1"/>
  <c r="R988" i="1"/>
  <c r="S988" i="1"/>
  <c r="R989" i="1"/>
  <c r="S989" i="1"/>
  <c r="R990" i="1"/>
  <c r="S990" i="1"/>
  <c r="R991" i="1"/>
  <c r="S991" i="1"/>
  <c r="R992" i="1"/>
  <c r="S992" i="1"/>
  <c r="R993" i="1"/>
  <c r="S993" i="1"/>
  <c r="R994" i="1"/>
  <c r="S994" i="1"/>
  <c r="R995" i="1"/>
  <c r="S995" i="1"/>
  <c r="R996" i="1"/>
  <c r="S996" i="1"/>
  <c r="R997" i="1"/>
  <c r="S997" i="1"/>
  <c r="R998" i="1"/>
  <c r="S998" i="1"/>
  <c r="R999" i="1"/>
  <c r="S999" i="1"/>
  <c r="R1000" i="1"/>
  <c r="S1000" i="1"/>
  <c r="R1001" i="1"/>
  <c r="S1001" i="1"/>
  <c r="R1002" i="1"/>
  <c r="S1002" i="1"/>
  <c r="R1003" i="1"/>
  <c r="S1003" i="1"/>
  <c r="R1004" i="1"/>
  <c r="S1004" i="1"/>
  <c r="R1005" i="1"/>
  <c r="S1005" i="1"/>
  <c r="R1006" i="1"/>
  <c r="S1006" i="1"/>
  <c r="R1007" i="1"/>
  <c r="S1007" i="1"/>
  <c r="R1008" i="1"/>
  <c r="S1008" i="1"/>
  <c r="R1009" i="1"/>
  <c r="S1009" i="1"/>
  <c r="R1010" i="1"/>
  <c r="S1010" i="1"/>
  <c r="R1011" i="1"/>
  <c r="S1011" i="1"/>
  <c r="R1012" i="1"/>
  <c r="S1012" i="1"/>
  <c r="R1013" i="1"/>
  <c r="S1013" i="1"/>
  <c r="R1014" i="1"/>
  <c r="S1014" i="1"/>
  <c r="R1015" i="1"/>
  <c r="S1015" i="1"/>
  <c r="R1016" i="1"/>
  <c r="S1016" i="1"/>
  <c r="R1017" i="1"/>
  <c r="S1017" i="1"/>
  <c r="R1018" i="1"/>
  <c r="S1018" i="1"/>
  <c r="R1019" i="1"/>
  <c r="S1019" i="1"/>
  <c r="R1020" i="1"/>
  <c r="S1020" i="1"/>
  <c r="R1021" i="1"/>
  <c r="S1021" i="1"/>
  <c r="R1022" i="1"/>
  <c r="S1022" i="1"/>
  <c r="R1023" i="1"/>
  <c r="S1023" i="1"/>
  <c r="R1024" i="1"/>
  <c r="S1024" i="1"/>
  <c r="R1025" i="1"/>
  <c r="S1025" i="1"/>
  <c r="R1026" i="1"/>
  <c r="S1026" i="1"/>
  <c r="R1027" i="1"/>
  <c r="S1027" i="1"/>
  <c r="R1028" i="1"/>
  <c r="S1028" i="1"/>
  <c r="R1029" i="1"/>
  <c r="S1029" i="1"/>
  <c r="R1030" i="1"/>
  <c r="S1030" i="1"/>
  <c r="R1031" i="1"/>
  <c r="S1031" i="1"/>
  <c r="R1032" i="1"/>
  <c r="S1032" i="1"/>
  <c r="R1033" i="1"/>
  <c r="S1033" i="1"/>
  <c r="R1034" i="1"/>
  <c r="S1034" i="1"/>
  <c r="R1035" i="1"/>
  <c r="S1035" i="1"/>
  <c r="R1036" i="1"/>
  <c r="S1036" i="1"/>
  <c r="R1037" i="1"/>
  <c r="S1037" i="1"/>
  <c r="R1038" i="1"/>
  <c r="S1038" i="1"/>
  <c r="R1039" i="1"/>
  <c r="S1039" i="1"/>
  <c r="R1040" i="1"/>
  <c r="S1040" i="1"/>
  <c r="R1041" i="1"/>
  <c r="S1041" i="1"/>
  <c r="R1042" i="1"/>
  <c r="S1042" i="1"/>
  <c r="R1043" i="1"/>
  <c r="S1043" i="1"/>
  <c r="R1044" i="1"/>
  <c r="S1044" i="1"/>
  <c r="R1045" i="1"/>
  <c r="S1045" i="1"/>
  <c r="R1046" i="1"/>
  <c r="S1046" i="1"/>
  <c r="R1047" i="1"/>
  <c r="S1047" i="1"/>
  <c r="R1048" i="1"/>
  <c r="S1048" i="1"/>
  <c r="R1049" i="1"/>
  <c r="S1049" i="1"/>
  <c r="R1050" i="1"/>
  <c r="S1050" i="1"/>
  <c r="R1051" i="1"/>
  <c r="S1051" i="1"/>
  <c r="R1052" i="1"/>
  <c r="S1052" i="1"/>
  <c r="R1053" i="1"/>
  <c r="S1053" i="1"/>
  <c r="R1054" i="1"/>
  <c r="S1054" i="1"/>
  <c r="R1055" i="1"/>
  <c r="S1055" i="1"/>
  <c r="R1056" i="1"/>
  <c r="S1056" i="1"/>
  <c r="R1057" i="1"/>
  <c r="S1057" i="1"/>
  <c r="R1058" i="1"/>
  <c r="S1058" i="1"/>
  <c r="R1059" i="1"/>
  <c r="S1059" i="1"/>
  <c r="R1060" i="1"/>
  <c r="S1060" i="1"/>
  <c r="R1061" i="1"/>
  <c r="S1061" i="1"/>
  <c r="R1062" i="1"/>
  <c r="S1062" i="1"/>
  <c r="R1063" i="1"/>
  <c r="S1063" i="1"/>
  <c r="R1064" i="1"/>
  <c r="S1064" i="1"/>
  <c r="R1065" i="1"/>
  <c r="S1065" i="1"/>
  <c r="R1066" i="1"/>
  <c r="S1066" i="1"/>
  <c r="R1067" i="1"/>
  <c r="S1067" i="1"/>
  <c r="R1068" i="1"/>
  <c r="S1068" i="1"/>
  <c r="R1069" i="1"/>
  <c r="S1069" i="1"/>
  <c r="R1070" i="1"/>
  <c r="S1070" i="1"/>
  <c r="R1071" i="1"/>
  <c r="S1071" i="1"/>
  <c r="R1072" i="1"/>
  <c r="S1072" i="1"/>
  <c r="R1073" i="1"/>
  <c r="S1073" i="1"/>
  <c r="R1074" i="1"/>
  <c r="S1074" i="1"/>
  <c r="R1075" i="1"/>
  <c r="S1075" i="1"/>
  <c r="R1076" i="1"/>
  <c r="S1076" i="1"/>
  <c r="R1077" i="1"/>
  <c r="S1077" i="1"/>
  <c r="R1078" i="1"/>
  <c r="S1078" i="1"/>
  <c r="R1079" i="1"/>
  <c r="S1079" i="1"/>
  <c r="R1080" i="1"/>
  <c r="S1080" i="1"/>
  <c r="R1081" i="1"/>
  <c r="S1081" i="1"/>
  <c r="R1082" i="1"/>
  <c r="S1082" i="1"/>
  <c r="R1083" i="1"/>
  <c r="S1083" i="1"/>
  <c r="R1084" i="1"/>
  <c r="S1084" i="1"/>
  <c r="R1085" i="1"/>
  <c r="S1085" i="1"/>
  <c r="R1086" i="1"/>
  <c r="S1086" i="1"/>
  <c r="R1087" i="1"/>
  <c r="S1087" i="1"/>
  <c r="R1088" i="1"/>
  <c r="S1088" i="1"/>
  <c r="R1089" i="1"/>
  <c r="S1089" i="1"/>
  <c r="R1090" i="1"/>
  <c r="S1090" i="1"/>
  <c r="R1091" i="1"/>
  <c r="S1091" i="1"/>
  <c r="R1092" i="1"/>
  <c r="S1092" i="1"/>
  <c r="R1093" i="1"/>
  <c r="S1093" i="1"/>
  <c r="R1094" i="1"/>
  <c r="S1094" i="1"/>
  <c r="R1095" i="1"/>
  <c r="S1095" i="1"/>
  <c r="R1096" i="1"/>
  <c r="S1096" i="1"/>
  <c r="R1097" i="1"/>
  <c r="S1097" i="1"/>
  <c r="R1098" i="1"/>
  <c r="S1098" i="1"/>
  <c r="R1099" i="1"/>
  <c r="S1099" i="1"/>
  <c r="R1100" i="1"/>
  <c r="S1100" i="1"/>
  <c r="R1101" i="1"/>
  <c r="S1101" i="1"/>
  <c r="R1102" i="1"/>
  <c r="S1102" i="1"/>
  <c r="R1103" i="1"/>
  <c r="S1103" i="1"/>
  <c r="R1104" i="1"/>
  <c r="S1104" i="1"/>
  <c r="R1105" i="1"/>
  <c r="S1105" i="1"/>
  <c r="R1106" i="1"/>
  <c r="S1106" i="1"/>
  <c r="R1107" i="1"/>
  <c r="S1107" i="1"/>
  <c r="R1108" i="1"/>
  <c r="S1108" i="1"/>
  <c r="R1109" i="1"/>
  <c r="S1109" i="1"/>
  <c r="R1110" i="1"/>
  <c r="S1110" i="1"/>
  <c r="R1111" i="1"/>
  <c r="S1111" i="1"/>
  <c r="R1112" i="1"/>
  <c r="S1112" i="1"/>
  <c r="R1113" i="1"/>
  <c r="S1113" i="1"/>
  <c r="R1114" i="1"/>
  <c r="S1114" i="1"/>
  <c r="R1115" i="1"/>
  <c r="S1115" i="1"/>
  <c r="R1116" i="1"/>
  <c r="S1116" i="1"/>
  <c r="R1117" i="1"/>
  <c r="S1117" i="1"/>
  <c r="R1118" i="1"/>
  <c r="S1118" i="1"/>
  <c r="R1119" i="1"/>
  <c r="S1119" i="1"/>
  <c r="R1120" i="1"/>
  <c r="S1120" i="1"/>
  <c r="R1121" i="1"/>
  <c r="S1121" i="1"/>
  <c r="R1122" i="1"/>
  <c r="S1122" i="1"/>
  <c r="R1123" i="1"/>
  <c r="S1123" i="1"/>
  <c r="R1124" i="1"/>
  <c r="S1124" i="1"/>
  <c r="R1125" i="1"/>
  <c r="S1125" i="1"/>
  <c r="R1126" i="1"/>
  <c r="S1126" i="1"/>
  <c r="R1127" i="1"/>
  <c r="S1127" i="1"/>
  <c r="R1128" i="1"/>
  <c r="S1128" i="1"/>
  <c r="R1129" i="1"/>
  <c r="S1129" i="1"/>
  <c r="R1130" i="1"/>
  <c r="S1130" i="1"/>
  <c r="R1131" i="1"/>
  <c r="S1131" i="1"/>
  <c r="R1132" i="1"/>
  <c r="S1132" i="1"/>
  <c r="R1133" i="1"/>
  <c r="S1133" i="1"/>
  <c r="R1134" i="1"/>
  <c r="S1134" i="1"/>
  <c r="R1135" i="1"/>
  <c r="S1135" i="1"/>
  <c r="R1136" i="1"/>
  <c r="S1136" i="1"/>
  <c r="R1137" i="1"/>
  <c r="S1137" i="1"/>
  <c r="R1138" i="1"/>
  <c r="S1138" i="1"/>
  <c r="R1139" i="1"/>
  <c r="S1139" i="1"/>
  <c r="R1140" i="1"/>
  <c r="S1140" i="1"/>
  <c r="R1141" i="1"/>
  <c r="S1141" i="1"/>
  <c r="R1142" i="1"/>
  <c r="S1142" i="1"/>
  <c r="R1143" i="1"/>
  <c r="S1143" i="1"/>
  <c r="R1144" i="1"/>
  <c r="S1144" i="1"/>
  <c r="R1145" i="1"/>
  <c r="S1145" i="1"/>
  <c r="R1147" i="1"/>
  <c r="S1147" i="1"/>
  <c r="R1148" i="1"/>
  <c r="Z1146" i="1" s="1" a="1"/>
  <c r="Z1146" i="1" s="1"/>
  <c r="S1148" i="1"/>
  <c r="R1149" i="1"/>
  <c r="S1149" i="1"/>
  <c r="R1150" i="1"/>
  <c r="S1150" i="1"/>
  <c r="R1151" i="1"/>
  <c r="S1151" i="1"/>
  <c r="R1152" i="1"/>
  <c r="S1152" i="1"/>
  <c r="R1153" i="1"/>
  <c r="S1153" i="1"/>
  <c r="R1154" i="1"/>
  <c r="S1154" i="1"/>
  <c r="R1155" i="1"/>
  <c r="S1155" i="1"/>
  <c r="R1156" i="1"/>
  <c r="S1156" i="1"/>
  <c r="R1157" i="1"/>
  <c r="S1157" i="1"/>
  <c r="R1158" i="1"/>
  <c r="S1158" i="1"/>
  <c r="R1159" i="1"/>
  <c r="S1159" i="1"/>
  <c r="R1160" i="1"/>
  <c r="S1160" i="1"/>
  <c r="R1161" i="1"/>
  <c r="S1161" i="1"/>
  <c r="R1162" i="1"/>
  <c r="S1162" i="1"/>
  <c r="R1163" i="1"/>
  <c r="S1163" i="1"/>
  <c r="R1164" i="1"/>
  <c r="S1164" i="1"/>
  <c r="R1165" i="1"/>
  <c r="S1165" i="1"/>
  <c r="R1166" i="1"/>
  <c r="S1166" i="1"/>
  <c r="R1167" i="1"/>
  <c r="S1167" i="1"/>
  <c r="R1168" i="1"/>
  <c r="S1168" i="1"/>
  <c r="R1169" i="1"/>
  <c r="S1169" i="1"/>
  <c r="R1170" i="1"/>
  <c r="S1170" i="1"/>
  <c r="R1171" i="1"/>
  <c r="S1171" i="1"/>
  <c r="R1172" i="1"/>
  <c r="S1172" i="1"/>
  <c r="R1173" i="1"/>
  <c r="S1173" i="1"/>
  <c r="R1174" i="1"/>
  <c r="S1174" i="1"/>
  <c r="R1175" i="1"/>
  <c r="S1175" i="1"/>
  <c r="R1176" i="1"/>
  <c r="S1176" i="1"/>
  <c r="R1177" i="1"/>
  <c r="S1177" i="1"/>
  <c r="R1178" i="1"/>
  <c r="S1178" i="1"/>
  <c r="R1179" i="1"/>
  <c r="S1179" i="1"/>
  <c r="R1180" i="1"/>
  <c r="S1180" i="1"/>
  <c r="R1181" i="1"/>
  <c r="S1181" i="1"/>
  <c r="R1182" i="1"/>
  <c r="S1182" i="1"/>
  <c r="R1183" i="1"/>
  <c r="S1183" i="1"/>
  <c r="R1184" i="1"/>
  <c r="S1184" i="1"/>
  <c r="R1185" i="1"/>
  <c r="S1185" i="1"/>
  <c r="R1186" i="1"/>
  <c r="S1186" i="1"/>
  <c r="R1187" i="1"/>
  <c r="S1187" i="1"/>
  <c r="R1188" i="1"/>
  <c r="S1188" i="1"/>
  <c r="R1189" i="1"/>
  <c r="S1189" i="1"/>
  <c r="R1190" i="1"/>
  <c r="S1190" i="1"/>
  <c r="R1191" i="1"/>
  <c r="S1191" i="1"/>
  <c r="R1192" i="1"/>
  <c r="S1192" i="1"/>
  <c r="R1193" i="1"/>
  <c r="S1193" i="1"/>
  <c r="R1194" i="1"/>
  <c r="S1194" i="1"/>
  <c r="R1195" i="1"/>
  <c r="S1195" i="1"/>
  <c r="R1196" i="1"/>
  <c r="S1196" i="1"/>
  <c r="R1197" i="1"/>
  <c r="S1197" i="1"/>
  <c r="R1198" i="1"/>
  <c r="S1198" i="1"/>
  <c r="R1199" i="1"/>
  <c r="S1199" i="1"/>
  <c r="R1200" i="1"/>
  <c r="S1200" i="1"/>
  <c r="R1201" i="1"/>
  <c r="S1201" i="1"/>
  <c r="R1202" i="1"/>
  <c r="S1202" i="1"/>
  <c r="R1203" i="1"/>
  <c r="S1203" i="1"/>
  <c r="R1204" i="1"/>
  <c r="S1204" i="1"/>
  <c r="R1205" i="1"/>
  <c r="S1205" i="1"/>
  <c r="R1206" i="1"/>
  <c r="S1206" i="1"/>
  <c r="R1207" i="1"/>
  <c r="S1207" i="1"/>
  <c r="R1208" i="1"/>
  <c r="S1208" i="1"/>
  <c r="R1209" i="1"/>
  <c r="S1209" i="1"/>
  <c r="R1210" i="1"/>
  <c r="S1210" i="1"/>
  <c r="R1211" i="1"/>
  <c r="S1211" i="1"/>
  <c r="R1212" i="1"/>
  <c r="S1212" i="1"/>
  <c r="R1213" i="1"/>
  <c r="S1213" i="1"/>
  <c r="R1214" i="1"/>
  <c r="S1214" i="1"/>
  <c r="R1215" i="1"/>
  <c r="S1215" i="1"/>
  <c r="R1216" i="1"/>
  <c r="S1216" i="1"/>
  <c r="R1217" i="1"/>
  <c r="S1217" i="1"/>
  <c r="R1218" i="1"/>
  <c r="S1218" i="1"/>
  <c r="R1219" i="1"/>
  <c r="S1219" i="1"/>
  <c r="R1220" i="1"/>
  <c r="S1220" i="1"/>
  <c r="R1221" i="1"/>
  <c r="S1221" i="1"/>
  <c r="R1222" i="1"/>
  <c r="S1222" i="1"/>
  <c r="R1223" i="1"/>
  <c r="S1223" i="1"/>
  <c r="R1224" i="1"/>
  <c r="S1224" i="1"/>
  <c r="R1225" i="1"/>
  <c r="S1225" i="1"/>
  <c r="R1226" i="1"/>
  <c r="S1226" i="1"/>
  <c r="R1227" i="1"/>
  <c r="S1227" i="1"/>
  <c r="R1228" i="1"/>
  <c r="S1228" i="1"/>
  <c r="R1229" i="1"/>
  <c r="S1229" i="1"/>
  <c r="R1230" i="1"/>
  <c r="S1230" i="1"/>
  <c r="R1231" i="1"/>
  <c r="S1231" i="1"/>
  <c r="R1232" i="1"/>
  <c r="S1232" i="1"/>
  <c r="R1233" i="1"/>
  <c r="S1233" i="1"/>
  <c r="R1234" i="1"/>
  <c r="S1234" i="1"/>
  <c r="R1235" i="1"/>
  <c r="S1235" i="1"/>
  <c r="R1236" i="1"/>
  <c r="S1236" i="1"/>
  <c r="R1237" i="1"/>
  <c r="S1237" i="1"/>
  <c r="R1238" i="1"/>
  <c r="S1238" i="1"/>
  <c r="R1239" i="1"/>
  <c r="S1239" i="1"/>
  <c r="R1240" i="1"/>
  <c r="S1240" i="1"/>
  <c r="R1241" i="1"/>
  <c r="S1241" i="1"/>
  <c r="R1242" i="1"/>
  <c r="S1242" i="1"/>
  <c r="R1243" i="1"/>
  <c r="S1243" i="1"/>
  <c r="R1244" i="1"/>
  <c r="S1244" i="1"/>
  <c r="R1245" i="1"/>
  <c r="S1245" i="1"/>
  <c r="R1246" i="1"/>
  <c r="S1246" i="1"/>
  <c r="R1247" i="1"/>
  <c r="S1247" i="1"/>
  <c r="R1248" i="1"/>
  <c r="S1248" i="1"/>
  <c r="R1249" i="1"/>
  <c r="S1249" i="1"/>
  <c r="R1250" i="1"/>
  <c r="S1250" i="1"/>
  <c r="R1251" i="1"/>
  <c r="S1251" i="1"/>
  <c r="R1252" i="1"/>
  <c r="S1252" i="1"/>
  <c r="R1253" i="1"/>
  <c r="S1253" i="1"/>
  <c r="R1254" i="1"/>
  <c r="S1254" i="1"/>
  <c r="R1255" i="1"/>
  <c r="S1255" i="1"/>
  <c r="R1256" i="1"/>
  <c r="S1256" i="1"/>
  <c r="R1257" i="1"/>
  <c r="S1257" i="1"/>
  <c r="R1258" i="1"/>
  <c r="S1258" i="1"/>
  <c r="R1259" i="1"/>
  <c r="S1259" i="1"/>
  <c r="R1260" i="1"/>
  <c r="S1260" i="1"/>
  <c r="R1261" i="1"/>
  <c r="S1261" i="1"/>
  <c r="R1262" i="1"/>
  <c r="S1262" i="1"/>
  <c r="R1263" i="1"/>
  <c r="S1263" i="1"/>
  <c r="R1264" i="1"/>
  <c r="S1264" i="1"/>
  <c r="R1265" i="1"/>
  <c r="S1265" i="1"/>
  <c r="R1266" i="1"/>
  <c r="S1266" i="1"/>
  <c r="R1267" i="1"/>
  <c r="S1267" i="1"/>
  <c r="R1268" i="1"/>
  <c r="S1268" i="1"/>
  <c r="R1269" i="1"/>
  <c r="S1269" i="1"/>
  <c r="R1270" i="1"/>
  <c r="S1270" i="1"/>
  <c r="R1271" i="1"/>
  <c r="S1271" i="1"/>
  <c r="R1272" i="1"/>
  <c r="S1272" i="1"/>
  <c r="R1273" i="1"/>
  <c r="S1273" i="1"/>
  <c r="R1274" i="1"/>
  <c r="S1274" i="1"/>
  <c r="R1275" i="1"/>
  <c r="S1275" i="1"/>
  <c r="R1276" i="1"/>
  <c r="S1276" i="1"/>
  <c r="R1277" i="1"/>
  <c r="S1277" i="1"/>
  <c r="R1278" i="1"/>
  <c r="S1278" i="1"/>
  <c r="R1279" i="1"/>
  <c r="S1279" i="1"/>
  <c r="R1280" i="1"/>
  <c r="S1280" i="1"/>
  <c r="R1281" i="1"/>
  <c r="S1281" i="1"/>
  <c r="R1282" i="1"/>
  <c r="S1282" i="1"/>
  <c r="R1283" i="1"/>
  <c r="S1283" i="1"/>
  <c r="R1284" i="1"/>
  <c r="S1284" i="1"/>
  <c r="R1285" i="1"/>
  <c r="S1285" i="1"/>
  <c r="R1286" i="1"/>
  <c r="S1286" i="1"/>
  <c r="R1287" i="1"/>
  <c r="S1287" i="1"/>
  <c r="R1288" i="1"/>
  <c r="S1288" i="1"/>
  <c r="R1289" i="1"/>
  <c r="S1289" i="1"/>
  <c r="R1290" i="1"/>
  <c r="S1290" i="1"/>
  <c r="R1291" i="1"/>
  <c r="S1291" i="1"/>
  <c r="R1292" i="1"/>
  <c r="S1292" i="1"/>
  <c r="R1293" i="1"/>
  <c r="S1293" i="1"/>
  <c r="R1294" i="1"/>
  <c r="S1294" i="1"/>
  <c r="R1295" i="1"/>
  <c r="S1295" i="1"/>
  <c r="R1296" i="1"/>
  <c r="S1296" i="1"/>
  <c r="R1297" i="1"/>
  <c r="S1297" i="1"/>
  <c r="R1298" i="1"/>
  <c r="S1298" i="1"/>
  <c r="R1299" i="1"/>
  <c r="S1299" i="1"/>
  <c r="R1300" i="1"/>
  <c r="S1300" i="1"/>
  <c r="R1301" i="1"/>
  <c r="S1301" i="1"/>
  <c r="R1302" i="1"/>
  <c r="S1302" i="1"/>
  <c r="R1303" i="1"/>
  <c r="S1303" i="1"/>
  <c r="R1304" i="1"/>
  <c r="S1304" i="1"/>
  <c r="R1305" i="1"/>
  <c r="S1305" i="1"/>
  <c r="R1306" i="1"/>
  <c r="S1306" i="1"/>
  <c r="R1307" i="1"/>
  <c r="S1307" i="1"/>
  <c r="R1308" i="1"/>
  <c r="S1308" i="1"/>
  <c r="R1309" i="1"/>
  <c r="S1309" i="1"/>
  <c r="R1310" i="1"/>
  <c r="S1310" i="1"/>
  <c r="R1311" i="1"/>
  <c r="S1311" i="1"/>
  <c r="R1312" i="1"/>
  <c r="S1312" i="1"/>
  <c r="R1313" i="1"/>
  <c r="S1313" i="1"/>
  <c r="R1314" i="1"/>
  <c r="S1314" i="1"/>
  <c r="R1315" i="1"/>
  <c r="S1315" i="1"/>
  <c r="R1316" i="1"/>
  <c r="S1316" i="1"/>
  <c r="R1317" i="1"/>
  <c r="S1317" i="1"/>
  <c r="R1318" i="1"/>
  <c r="S1318" i="1"/>
  <c r="R1319" i="1"/>
  <c r="S1319" i="1"/>
  <c r="R1320" i="1"/>
  <c r="S1320" i="1"/>
  <c r="R1321" i="1"/>
  <c r="S1321" i="1"/>
  <c r="R1322" i="1"/>
  <c r="S1322" i="1"/>
  <c r="R1323" i="1"/>
  <c r="S1323" i="1"/>
  <c r="R1324" i="1"/>
  <c r="S1324" i="1"/>
  <c r="R1325" i="1"/>
  <c r="S1325" i="1"/>
  <c r="R1326" i="1"/>
  <c r="S1326" i="1"/>
  <c r="R1327" i="1"/>
  <c r="S1327" i="1"/>
  <c r="R1328" i="1"/>
  <c r="S1328" i="1"/>
  <c r="R1329" i="1"/>
  <c r="S1329" i="1"/>
  <c r="R1330" i="1"/>
  <c r="S1330" i="1"/>
  <c r="R1331" i="1"/>
  <c r="S1331" i="1"/>
  <c r="R1332" i="1"/>
  <c r="S1332" i="1"/>
  <c r="R1333" i="1"/>
  <c r="S1333" i="1"/>
  <c r="R1334" i="1"/>
  <c r="S1334" i="1"/>
  <c r="R1335" i="1"/>
  <c r="S1335" i="1"/>
  <c r="R1336" i="1"/>
  <c r="S1336" i="1"/>
  <c r="R1337" i="1"/>
  <c r="S1337" i="1"/>
  <c r="R1338" i="1"/>
  <c r="S1338" i="1"/>
  <c r="R1339" i="1"/>
  <c r="S1339" i="1"/>
  <c r="R1340" i="1"/>
  <c r="S1340" i="1"/>
  <c r="R1341" i="1"/>
  <c r="S1341" i="1"/>
  <c r="R1342" i="1"/>
  <c r="S1342" i="1"/>
  <c r="R1343" i="1"/>
  <c r="S1343" i="1"/>
  <c r="R1344" i="1"/>
  <c r="S1344" i="1"/>
  <c r="R1345" i="1"/>
  <c r="S1345" i="1"/>
  <c r="R1346" i="1"/>
  <c r="S1346" i="1"/>
  <c r="R1347" i="1"/>
  <c r="S1347" i="1"/>
  <c r="R1348" i="1"/>
  <c r="S1348" i="1"/>
  <c r="R1349" i="1"/>
  <c r="S1349" i="1"/>
  <c r="R1350" i="1"/>
  <c r="S1350" i="1"/>
  <c r="R1351" i="1"/>
  <c r="S1351" i="1"/>
  <c r="R1352" i="1"/>
  <c r="S1352" i="1"/>
  <c r="R1353" i="1"/>
  <c r="S1353" i="1"/>
  <c r="R1354" i="1"/>
  <c r="S1354" i="1"/>
  <c r="R1355" i="1"/>
  <c r="S1355" i="1"/>
  <c r="R1356" i="1"/>
  <c r="S1356" i="1"/>
  <c r="R1357" i="1"/>
  <c r="S1357" i="1"/>
  <c r="R1358" i="1"/>
  <c r="S1358" i="1"/>
  <c r="R1359" i="1"/>
  <c r="S1359" i="1"/>
  <c r="R1360" i="1"/>
  <c r="S1360" i="1"/>
  <c r="R1361" i="1"/>
  <c r="S1361" i="1"/>
  <c r="R1362" i="1"/>
  <c r="S1362" i="1"/>
  <c r="R1363" i="1"/>
  <c r="S1363" i="1"/>
  <c r="R1364" i="1"/>
  <c r="S1364" i="1"/>
  <c r="R1365" i="1"/>
  <c r="S1365" i="1"/>
  <c r="R1366" i="1"/>
  <c r="S1366" i="1"/>
  <c r="R1367" i="1"/>
  <c r="S1367" i="1"/>
  <c r="R1368" i="1"/>
  <c r="S1368" i="1"/>
  <c r="R1369" i="1"/>
  <c r="S1369" i="1"/>
  <c r="R1370" i="1"/>
  <c r="S1370" i="1"/>
  <c r="R1371" i="1"/>
  <c r="S1371" i="1"/>
  <c r="R1372" i="1"/>
  <c r="S1372" i="1"/>
  <c r="R1373" i="1"/>
  <c r="S1373" i="1"/>
  <c r="R1374" i="1"/>
  <c r="S1374" i="1"/>
  <c r="R1375" i="1"/>
  <c r="S1375" i="1"/>
  <c r="R1376" i="1"/>
  <c r="S1376" i="1"/>
  <c r="R1377" i="1"/>
  <c r="S1377" i="1"/>
  <c r="R1378" i="1"/>
  <c r="S1378" i="1"/>
  <c r="R1379" i="1"/>
  <c r="S1379" i="1"/>
  <c r="R1380" i="1"/>
  <c r="S1380" i="1"/>
  <c r="R1381" i="1"/>
  <c r="S1381" i="1"/>
  <c r="R1382" i="1"/>
  <c r="S1382" i="1"/>
  <c r="R1383" i="1"/>
  <c r="S1383" i="1"/>
  <c r="R1384" i="1"/>
  <c r="S1384" i="1"/>
  <c r="R1385" i="1"/>
  <c r="S1385" i="1"/>
  <c r="R1386" i="1"/>
  <c r="S1386" i="1"/>
  <c r="R1387" i="1"/>
  <c r="S1387" i="1"/>
  <c r="R1388" i="1"/>
  <c r="S1388" i="1"/>
  <c r="R1389" i="1"/>
  <c r="S1389" i="1"/>
  <c r="R1390" i="1"/>
  <c r="S1390" i="1"/>
  <c r="R1391" i="1"/>
  <c r="S1391" i="1"/>
  <c r="R1392" i="1"/>
  <c r="S1392" i="1"/>
  <c r="R1393" i="1"/>
  <c r="S1393" i="1"/>
  <c r="R1394" i="1"/>
  <c r="S1394" i="1"/>
  <c r="R1395" i="1"/>
  <c r="S1395" i="1"/>
  <c r="R1396" i="1"/>
  <c r="S1396" i="1"/>
  <c r="R1397" i="1"/>
  <c r="S1397" i="1"/>
  <c r="R1398" i="1"/>
  <c r="S1398" i="1"/>
  <c r="R1399" i="1"/>
  <c r="S1399" i="1"/>
  <c r="R1400" i="1"/>
  <c r="S1400" i="1"/>
  <c r="R1401" i="1"/>
  <c r="S1401" i="1"/>
  <c r="R1402" i="1"/>
  <c r="S1402" i="1"/>
  <c r="R1403" i="1"/>
  <c r="S1403" i="1"/>
  <c r="R1404" i="1"/>
  <c r="S1404" i="1"/>
  <c r="R1405" i="1"/>
  <c r="S1405" i="1"/>
  <c r="R1406" i="1"/>
  <c r="S1406" i="1"/>
  <c r="R1407" i="1"/>
  <c r="S1407" i="1"/>
  <c r="R1408" i="1"/>
  <c r="S1408" i="1"/>
  <c r="R1409" i="1"/>
  <c r="S1409" i="1"/>
  <c r="R1410" i="1"/>
  <c r="S1410" i="1"/>
  <c r="R1411" i="1"/>
  <c r="S1411" i="1"/>
  <c r="R1412" i="1"/>
  <c r="S1412" i="1"/>
  <c r="R1413" i="1"/>
  <c r="S1413" i="1"/>
  <c r="R1414" i="1"/>
  <c r="S1414" i="1"/>
  <c r="R1415" i="1"/>
  <c r="S1415" i="1"/>
  <c r="R1416" i="1"/>
  <c r="S1416" i="1"/>
  <c r="R1417" i="1"/>
  <c r="S1417" i="1"/>
  <c r="R1418" i="1"/>
  <c r="S1418" i="1"/>
  <c r="R1419" i="1"/>
  <c r="S1419" i="1"/>
  <c r="R1420" i="1"/>
  <c r="S1420" i="1"/>
  <c r="R1421" i="1"/>
  <c r="S1421" i="1"/>
  <c r="R1422" i="1"/>
  <c r="S1422" i="1"/>
  <c r="R1423" i="1"/>
  <c r="S1423" i="1"/>
  <c r="R1424" i="1"/>
  <c r="S1424" i="1"/>
  <c r="R1425" i="1"/>
  <c r="S1425" i="1"/>
  <c r="R1426" i="1"/>
  <c r="S1426" i="1"/>
  <c r="R1427" i="1"/>
  <c r="S1427" i="1"/>
  <c r="R1428" i="1"/>
  <c r="S1428" i="1"/>
  <c r="R1429" i="1"/>
  <c r="S1429" i="1"/>
  <c r="R1430" i="1"/>
  <c r="S1430" i="1"/>
  <c r="R1431" i="1"/>
  <c r="S1431" i="1"/>
  <c r="R1432" i="1"/>
  <c r="S1432" i="1"/>
  <c r="R1433" i="1"/>
  <c r="S1433" i="1"/>
  <c r="R1434" i="1"/>
  <c r="S1434" i="1"/>
  <c r="R1435" i="1"/>
  <c r="S1435" i="1"/>
  <c r="R1436" i="1"/>
  <c r="S1436" i="1"/>
  <c r="R1437" i="1"/>
  <c r="S1437" i="1"/>
  <c r="R1438" i="1"/>
  <c r="S1438" i="1"/>
  <c r="R1439" i="1"/>
  <c r="S1439" i="1"/>
  <c r="R1440" i="1"/>
  <c r="S1440" i="1"/>
  <c r="R1441" i="1"/>
  <c r="S1441" i="1"/>
  <c r="R1442" i="1"/>
  <c r="S1442" i="1"/>
  <c r="R1443" i="1"/>
  <c r="S1443" i="1"/>
  <c r="R1444" i="1"/>
  <c r="S1444" i="1"/>
  <c r="R1445" i="1"/>
  <c r="S1445" i="1"/>
  <c r="R1446" i="1"/>
  <c r="S1446" i="1"/>
  <c r="R1447" i="1"/>
  <c r="S1447" i="1"/>
  <c r="R1448" i="1"/>
  <c r="S1448" i="1"/>
  <c r="R1449" i="1"/>
  <c r="S1449" i="1"/>
  <c r="R1450" i="1"/>
  <c r="S1450" i="1"/>
  <c r="R1451" i="1"/>
  <c r="S1451" i="1"/>
  <c r="R1452" i="1"/>
  <c r="S1452" i="1"/>
  <c r="R1453" i="1"/>
  <c r="S1453" i="1"/>
  <c r="R1454" i="1"/>
  <c r="S1454" i="1"/>
  <c r="R1455" i="1"/>
  <c r="S1455" i="1"/>
  <c r="R1456" i="1"/>
  <c r="S1456" i="1"/>
  <c r="R1457" i="1"/>
  <c r="S1457" i="1"/>
  <c r="R1458" i="1"/>
  <c r="S1458" i="1"/>
  <c r="R1459" i="1"/>
  <c r="S1459" i="1"/>
  <c r="R1460" i="1"/>
  <c r="S1460" i="1"/>
  <c r="R1461" i="1"/>
  <c r="S1461" i="1"/>
  <c r="R1462" i="1"/>
  <c r="S1462" i="1"/>
  <c r="R1463" i="1"/>
  <c r="S1463" i="1"/>
  <c r="R1464" i="1"/>
  <c r="S1464" i="1"/>
  <c r="R1465" i="1"/>
  <c r="S1465" i="1"/>
  <c r="R1466" i="1"/>
  <c r="S1466" i="1"/>
  <c r="R1467" i="1"/>
  <c r="S1467" i="1"/>
  <c r="R1468" i="1"/>
  <c r="S1468" i="1"/>
  <c r="R1469" i="1"/>
  <c r="S1469" i="1"/>
  <c r="R1470" i="1"/>
  <c r="S1470" i="1"/>
  <c r="R1471" i="1"/>
  <c r="S1471" i="1"/>
  <c r="R1472" i="1"/>
  <c r="S1472" i="1"/>
  <c r="R1473" i="1"/>
  <c r="S1473" i="1"/>
  <c r="R1474" i="1"/>
  <c r="S1474" i="1"/>
  <c r="R1475" i="1"/>
  <c r="S1475" i="1"/>
  <c r="R1476" i="1"/>
  <c r="S1476" i="1"/>
  <c r="R1477" i="1"/>
  <c r="S1477" i="1"/>
  <c r="R1478" i="1"/>
  <c r="S1478" i="1"/>
  <c r="R1479" i="1"/>
  <c r="S1479" i="1"/>
  <c r="R1480" i="1"/>
  <c r="S1480" i="1"/>
  <c r="R1481" i="1"/>
  <c r="S1481" i="1"/>
  <c r="R1482" i="1"/>
  <c r="S1482" i="1"/>
  <c r="R1483" i="1"/>
  <c r="S1483" i="1"/>
  <c r="R1484" i="1"/>
  <c r="S1484" i="1"/>
  <c r="R1485" i="1"/>
  <c r="S1485" i="1"/>
  <c r="R1486" i="1"/>
  <c r="S1486" i="1"/>
  <c r="R1487" i="1"/>
  <c r="S1487" i="1"/>
  <c r="R1488" i="1"/>
  <c r="S1488" i="1"/>
  <c r="R1489" i="1"/>
  <c r="S1489" i="1"/>
  <c r="R1490" i="1"/>
  <c r="S1490" i="1"/>
  <c r="R1491" i="1"/>
  <c r="S1491" i="1"/>
  <c r="R1492" i="1"/>
  <c r="S1492" i="1"/>
  <c r="R1493" i="1"/>
  <c r="S1493" i="1"/>
  <c r="R1494" i="1"/>
  <c r="S1494" i="1"/>
  <c r="R1495" i="1"/>
  <c r="S1495" i="1"/>
  <c r="R1496" i="1"/>
  <c r="S1496" i="1"/>
  <c r="R1497" i="1"/>
  <c r="S1497" i="1"/>
  <c r="R1498" i="1"/>
  <c r="S1498" i="1"/>
  <c r="R1499" i="1"/>
  <c r="S1499" i="1"/>
  <c r="R1500" i="1"/>
  <c r="S1500" i="1"/>
  <c r="R1501" i="1"/>
  <c r="S1501" i="1"/>
  <c r="R1502" i="1"/>
  <c r="S1502" i="1"/>
  <c r="R1503" i="1"/>
  <c r="S1503" i="1"/>
  <c r="R1504" i="1"/>
  <c r="S1504" i="1"/>
  <c r="R1505" i="1"/>
  <c r="S1505" i="1"/>
  <c r="R1506" i="1"/>
  <c r="S1506" i="1"/>
  <c r="R1507" i="1"/>
  <c r="S1507" i="1"/>
  <c r="R1508" i="1"/>
  <c r="S1508" i="1"/>
  <c r="R1509" i="1"/>
  <c r="S1509" i="1"/>
  <c r="R1510" i="1"/>
  <c r="S1510" i="1"/>
  <c r="R1511" i="1"/>
  <c r="S1511" i="1"/>
  <c r="R1512" i="1"/>
  <c r="S1512" i="1"/>
  <c r="R1513" i="1"/>
  <c r="S1513" i="1"/>
  <c r="R1514" i="1"/>
  <c r="S1514" i="1"/>
  <c r="R1515" i="1"/>
  <c r="S1515" i="1"/>
  <c r="R1516" i="1"/>
  <c r="S1516" i="1"/>
  <c r="R1517" i="1"/>
  <c r="S1517" i="1"/>
  <c r="R1518" i="1"/>
  <c r="S1518" i="1"/>
  <c r="R1519" i="1"/>
  <c r="S1519" i="1"/>
  <c r="R1520" i="1"/>
  <c r="S1520" i="1"/>
  <c r="R1521" i="1"/>
  <c r="S1521" i="1"/>
  <c r="R1522" i="1"/>
  <c r="S1522" i="1"/>
  <c r="R1523" i="1"/>
  <c r="S1523" i="1"/>
  <c r="R1524" i="1"/>
  <c r="S1524" i="1"/>
  <c r="R1525" i="1"/>
  <c r="S1525" i="1"/>
  <c r="R1526" i="1"/>
  <c r="S1526" i="1"/>
  <c r="R1527" i="1"/>
  <c r="S1527" i="1"/>
  <c r="R1528" i="1"/>
  <c r="S1528" i="1"/>
  <c r="R1529" i="1"/>
  <c r="S1529" i="1"/>
  <c r="R1530" i="1"/>
  <c r="S1530" i="1"/>
  <c r="R1531" i="1"/>
  <c r="S1531" i="1"/>
  <c r="R1532" i="1"/>
  <c r="S1532" i="1"/>
  <c r="R1533" i="1"/>
  <c r="S1533" i="1"/>
  <c r="R1534" i="1"/>
  <c r="S1534" i="1"/>
  <c r="R1535" i="1"/>
  <c r="S1535" i="1"/>
  <c r="R1536" i="1"/>
  <c r="S1536" i="1"/>
  <c r="R1537" i="1"/>
  <c r="S1537" i="1"/>
  <c r="R1538" i="1"/>
  <c r="S1538" i="1"/>
  <c r="R1539" i="1"/>
  <c r="S1539" i="1"/>
  <c r="R1540" i="1"/>
  <c r="S1540" i="1"/>
  <c r="R1541" i="1"/>
  <c r="S1541" i="1"/>
  <c r="R1542" i="1"/>
  <c r="S1542" i="1"/>
  <c r="R1543" i="1"/>
  <c r="S1543" i="1"/>
  <c r="R1544" i="1"/>
  <c r="S1544" i="1"/>
  <c r="R1545" i="1"/>
  <c r="S1545" i="1"/>
  <c r="R1546" i="1"/>
  <c r="S1546" i="1"/>
  <c r="R1547" i="1"/>
  <c r="S1547" i="1"/>
  <c r="R1548" i="1"/>
  <c r="S1548" i="1"/>
  <c r="R1549" i="1"/>
  <c r="S1549" i="1"/>
  <c r="R1550" i="1"/>
  <c r="S1550" i="1"/>
  <c r="R1551" i="1"/>
  <c r="S1551" i="1"/>
  <c r="R1552" i="1"/>
  <c r="S1552" i="1"/>
  <c r="R1553" i="1"/>
  <c r="S1553" i="1"/>
  <c r="R1554" i="1"/>
  <c r="S1554" i="1"/>
  <c r="R1555" i="1"/>
  <c r="S1555" i="1"/>
  <c r="R1556" i="1"/>
  <c r="S1556" i="1"/>
  <c r="R1557" i="1"/>
  <c r="S1557" i="1"/>
  <c r="R1558" i="1"/>
  <c r="S1558" i="1"/>
  <c r="R1559" i="1"/>
  <c r="S1559" i="1"/>
  <c r="R1560" i="1"/>
  <c r="S1560" i="1"/>
  <c r="R1561" i="1"/>
  <c r="S1561" i="1"/>
  <c r="R1562" i="1"/>
  <c r="S1562" i="1"/>
  <c r="R1563" i="1"/>
  <c r="S1563" i="1"/>
  <c r="R1564" i="1"/>
  <c r="S1564" i="1"/>
  <c r="R1565" i="1"/>
  <c r="S1565" i="1"/>
  <c r="R1566" i="1"/>
  <c r="S1566" i="1"/>
  <c r="R1567" i="1"/>
  <c r="S1567" i="1"/>
  <c r="R1568" i="1"/>
  <c r="S1568" i="1"/>
  <c r="R1569" i="1"/>
  <c r="S1569" i="1"/>
  <c r="R1570" i="1"/>
  <c r="S1570" i="1"/>
  <c r="R1571" i="1"/>
  <c r="S1571" i="1"/>
  <c r="R1572" i="1"/>
  <c r="S1572" i="1"/>
  <c r="R1573" i="1"/>
  <c r="S1573" i="1"/>
  <c r="R1574" i="1"/>
  <c r="S1574" i="1"/>
  <c r="R1575" i="1"/>
  <c r="S1575" i="1"/>
  <c r="R1576" i="1"/>
  <c r="S1576" i="1"/>
  <c r="R1577" i="1"/>
  <c r="S1577" i="1"/>
  <c r="R1578" i="1"/>
  <c r="S1578" i="1"/>
  <c r="R1579" i="1"/>
  <c r="S1579" i="1"/>
  <c r="R1580" i="1"/>
  <c r="S1580" i="1"/>
  <c r="R1581" i="1"/>
  <c r="S1581" i="1"/>
  <c r="R1582" i="1"/>
  <c r="S1582" i="1"/>
  <c r="R1583" i="1"/>
  <c r="S1583" i="1"/>
  <c r="R1584" i="1"/>
  <c r="S1584" i="1"/>
  <c r="R1585" i="1"/>
  <c r="S1585" i="1"/>
  <c r="R1586" i="1"/>
  <c r="S1586" i="1"/>
  <c r="R1587" i="1"/>
  <c r="S1587" i="1"/>
  <c r="R1588" i="1"/>
  <c r="S1588" i="1"/>
  <c r="R1589" i="1"/>
  <c r="S1589" i="1"/>
  <c r="R1590" i="1"/>
  <c r="S1590" i="1"/>
  <c r="R1591" i="1"/>
  <c r="S1591" i="1"/>
  <c r="R1592" i="1"/>
  <c r="S1592" i="1"/>
  <c r="R1593" i="1"/>
  <c r="S1593" i="1"/>
  <c r="R1594" i="1"/>
  <c r="S1594" i="1"/>
  <c r="R1595" i="1"/>
  <c r="S1595" i="1"/>
  <c r="R1596" i="1"/>
  <c r="S1596" i="1"/>
  <c r="R1597" i="1"/>
  <c r="S1597" i="1"/>
  <c r="R1598" i="1"/>
  <c r="S1598" i="1"/>
  <c r="R1599" i="1"/>
  <c r="S1599" i="1"/>
  <c r="R1600" i="1"/>
  <c r="S1600" i="1"/>
  <c r="R1601" i="1"/>
  <c r="S1601" i="1"/>
  <c r="R1602" i="1"/>
  <c r="S1602" i="1"/>
  <c r="R1603" i="1"/>
  <c r="S1603" i="1"/>
  <c r="R1604" i="1"/>
  <c r="S1604" i="1"/>
  <c r="R1605" i="1"/>
  <c r="S1605" i="1"/>
  <c r="R1606" i="1"/>
  <c r="S1606" i="1"/>
  <c r="R1607" i="1"/>
  <c r="S1607" i="1"/>
  <c r="R1608" i="1"/>
  <c r="S1608" i="1"/>
  <c r="R1609" i="1"/>
  <c r="S1609" i="1"/>
  <c r="R1610" i="1"/>
  <c r="S1610" i="1"/>
  <c r="R1611" i="1"/>
  <c r="S1611" i="1"/>
  <c r="R1612" i="1"/>
  <c r="S1612" i="1"/>
  <c r="R1613" i="1"/>
  <c r="S1613" i="1"/>
  <c r="R1614" i="1"/>
  <c r="S1614" i="1"/>
  <c r="R1615" i="1"/>
  <c r="S1615" i="1"/>
  <c r="R1616" i="1"/>
  <c r="S1616" i="1"/>
  <c r="R1617" i="1"/>
  <c r="S1617" i="1"/>
  <c r="R1618" i="1"/>
  <c r="S1618" i="1"/>
  <c r="R1619" i="1"/>
  <c r="S1619" i="1"/>
  <c r="R1620" i="1"/>
  <c r="S1620" i="1"/>
  <c r="R1621" i="1"/>
  <c r="S1621" i="1"/>
  <c r="R1622" i="1"/>
  <c r="S1622" i="1"/>
  <c r="R1623" i="1"/>
  <c r="S1623" i="1"/>
  <c r="R1624" i="1"/>
  <c r="S1624" i="1"/>
  <c r="R1625" i="1"/>
  <c r="S1625" i="1"/>
  <c r="R1626" i="1"/>
  <c r="S1626" i="1"/>
  <c r="R1627" i="1"/>
  <c r="S1627" i="1"/>
  <c r="R1628" i="1"/>
  <c r="S1628" i="1"/>
  <c r="R1629" i="1"/>
  <c r="S1629" i="1"/>
  <c r="R1630" i="1"/>
  <c r="S1630" i="1"/>
  <c r="R1631" i="1"/>
  <c r="S1631" i="1"/>
  <c r="R1632" i="1"/>
  <c r="S1632" i="1"/>
  <c r="R1633" i="1"/>
  <c r="S1633" i="1"/>
  <c r="R1634" i="1"/>
  <c r="S1634" i="1"/>
  <c r="R1635" i="1"/>
  <c r="S1635" i="1"/>
  <c r="R1636" i="1"/>
  <c r="S1636" i="1"/>
  <c r="R1637" i="1"/>
  <c r="S1637" i="1"/>
  <c r="R1638" i="1"/>
  <c r="S1638" i="1"/>
  <c r="R1639" i="1"/>
  <c r="S1639" i="1"/>
  <c r="R1640" i="1"/>
  <c r="S1640" i="1"/>
  <c r="R1641" i="1"/>
  <c r="S1641" i="1"/>
  <c r="R1642" i="1"/>
  <c r="S1642" i="1"/>
  <c r="R1643" i="1"/>
  <c r="S1643" i="1"/>
  <c r="R1644" i="1"/>
  <c r="S1644" i="1"/>
  <c r="R1645" i="1"/>
  <c r="S1645" i="1"/>
  <c r="R1646" i="1"/>
  <c r="S1646" i="1"/>
  <c r="R1647" i="1"/>
  <c r="S1647" i="1"/>
  <c r="R1648" i="1"/>
  <c r="S1648" i="1"/>
  <c r="R1649" i="1"/>
  <c r="S1649" i="1"/>
  <c r="R1650" i="1"/>
  <c r="S1650" i="1"/>
  <c r="R1651" i="1"/>
  <c r="S1651" i="1"/>
  <c r="R1652" i="1"/>
  <c r="S1652" i="1"/>
  <c r="R1653" i="1"/>
  <c r="S1653" i="1"/>
  <c r="R1654" i="1"/>
  <c r="S1654" i="1"/>
  <c r="R1655" i="1"/>
  <c r="S1655" i="1"/>
  <c r="R1656" i="1"/>
  <c r="S1656" i="1"/>
  <c r="R1657" i="1"/>
  <c r="S1657" i="1"/>
  <c r="R1658" i="1"/>
  <c r="S1658" i="1"/>
  <c r="R1659" i="1"/>
  <c r="S1659" i="1"/>
  <c r="R1660" i="1"/>
  <c r="S1660" i="1"/>
  <c r="R1661" i="1"/>
  <c r="S1661" i="1"/>
  <c r="R1662" i="1"/>
  <c r="S1662" i="1"/>
  <c r="R1663" i="1"/>
  <c r="S1663" i="1"/>
  <c r="R1664" i="1"/>
  <c r="S1664" i="1"/>
  <c r="R1665" i="1"/>
  <c r="S1665" i="1"/>
  <c r="R1666" i="1"/>
  <c r="S1666" i="1"/>
  <c r="R1667" i="1"/>
  <c r="S1667" i="1"/>
  <c r="R1668" i="1"/>
  <c r="S1668" i="1"/>
  <c r="R1669" i="1"/>
  <c r="S1669" i="1"/>
  <c r="R1670" i="1"/>
  <c r="S1670" i="1"/>
  <c r="R1671" i="1"/>
  <c r="S1671" i="1"/>
  <c r="R1672" i="1"/>
  <c r="S1672" i="1"/>
  <c r="R1673" i="1"/>
  <c r="S1673" i="1"/>
  <c r="R1674" i="1"/>
  <c r="S1674" i="1"/>
  <c r="R1675" i="1"/>
  <c r="S1675" i="1"/>
  <c r="R1676" i="1"/>
  <c r="S1676" i="1"/>
  <c r="R1677" i="1"/>
  <c r="S1677" i="1"/>
  <c r="R1678" i="1"/>
  <c r="S1678" i="1"/>
  <c r="R1679" i="1"/>
  <c r="S1679" i="1"/>
  <c r="R1680" i="1"/>
  <c r="S1680" i="1"/>
  <c r="R1681" i="1"/>
  <c r="S1681" i="1"/>
  <c r="R1682" i="1"/>
  <c r="S1682" i="1"/>
  <c r="R1683" i="1"/>
  <c r="S1683" i="1"/>
  <c r="R1684" i="1"/>
  <c r="S1684" i="1"/>
  <c r="R1685" i="1"/>
  <c r="S1685" i="1"/>
  <c r="R1686" i="1"/>
  <c r="S1686" i="1"/>
  <c r="R1687" i="1"/>
  <c r="S1687" i="1"/>
  <c r="R1688" i="1"/>
  <c r="S1688" i="1"/>
  <c r="R1689" i="1"/>
  <c r="S1689" i="1"/>
  <c r="R1690" i="1"/>
  <c r="S1690" i="1"/>
  <c r="R1691" i="1"/>
  <c r="S1691" i="1"/>
  <c r="R1692" i="1"/>
  <c r="S1692" i="1"/>
  <c r="R1693" i="1"/>
  <c r="S1693" i="1"/>
  <c r="R1694" i="1"/>
  <c r="S1694" i="1"/>
  <c r="R1701" i="1"/>
  <c r="S1701" i="1"/>
  <c r="R1702" i="1"/>
  <c r="S1702" i="1"/>
  <c r="R1703" i="1"/>
  <c r="S1703" i="1"/>
  <c r="R1704" i="1"/>
  <c r="S1704" i="1"/>
  <c r="R1705" i="1"/>
  <c r="S1705" i="1"/>
  <c r="R1706" i="1"/>
  <c r="S1706" i="1"/>
  <c r="R1707" i="1"/>
  <c r="S1707" i="1"/>
  <c r="R1708" i="1"/>
  <c r="S1708" i="1"/>
  <c r="R1709" i="1"/>
  <c r="S1709" i="1"/>
  <c r="R1710" i="1"/>
  <c r="S1710" i="1"/>
  <c r="R1711" i="1"/>
  <c r="S1711" i="1"/>
  <c r="R1712" i="1"/>
  <c r="S1712" i="1"/>
  <c r="R1713" i="1"/>
  <c r="S1713" i="1"/>
  <c r="R1714" i="1"/>
  <c r="S1714" i="1"/>
  <c r="R1715" i="1"/>
  <c r="S1715" i="1"/>
  <c r="R1716" i="1"/>
  <c r="S1716" i="1"/>
  <c r="R1717" i="1"/>
  <c r="S1717" i="1"/>
  <c r="R1718" i="1"/>
  <c r="S1718" i="1"/>
  <c r="R1719" i="1"/>
  <c r="S1719" i="1"/>
  <c r="R1720" i="1"/>
  <c r="S1720" i="1"/>
  <c r="R1721" i="1"/>
  <c r="S1721" i="1"/>
  <c r="R1722" i="1"/>
  <c r="S1722" i="1"/>
  <c r="R1723" i="1"/>
  <c r="S1723" i="1"/>
  <c r="R1724" i="1"/>
  <c r="S1724" i="1"/>
  <c r="R1725" i="1"/>
  <c r="S1725" i="1"/>
  <c r="R1726" i="1"/>
  <c r="S1726" i="1"/>
  <c r="R1727" i="1"/>
  <c r="S1727" i="1"/>
  <c r="R1728" i="1"/>
  <c r="S1728" i="1"/>
  <c r="R1729" i="1"/>
  <c r="S1729" i="1"/>
  <c r="R1730" i="1"/>
  <c r="S1730" i="1"/>
  <c r="R1731" i="1"/>
  <c r="S1731" i="1"/>
  <c r="R1732" i="1"/>
  <c r="S1732" i="1"/>
  <c r="R1733" i="1"/>
  <c r="S1733" i="1"/>
  <c r="R1734" i="1"/>
  <c r="S1734" i="1"/>
  <c r="R1735" i="1"/>
  <c r="S1735" i="1"/>
  <c r="R1736" i="1"/>
  <c r="S1736" i="1"/>
  <c r="R1737" i="1"/>
  <c r="S1737" i="1"/>
  <c r="R1738" i="1"/>
  <c r="S1738" i="1"/>
  <c r="R1739" i="1"/>
  <c r="S1739" i="1"/>
  <c r="R1740" i="1"/>
  <c r="S1740" i="1"/>
  <c r="R1741" i="1"/>
  <c r="S1741" i="1"/>
  <c r="R1742" i="1"/>
  <c r="S1742" i="1"/>
  <c r="R1743" i="1"/>
  <c r="S1743" i="1"/>
  <c r="R1744" i="1"/>
  <c r="S1744" i="1"/>
  <c r="R1745" i="1"/>
  <c r="S1745" i="1"/>
  <c r="R1746" i="1"/>
  <c r="S1746" i="1"/>
  <c r="R1747" i="1"/>
  <c r="S1747" i="1"/>
  <c r="R1748" i="1"/>
  <c r="S1748" i="1"/>
  <c r="R1749" i="1"/>
  <c r="S1749" i="1"/>
  <c r="R1750" i="1"/>
  <c r="S1750" i="1"/>
  <c r="R1751" i="1"/>
  <c r="S1751" i="1"/>
  <c r="R1752" i="1"/>
  <c r="S1752" i="1"/>
  <c r="R1753" i="1"/>
  <c r="S1753" i="1"/>
  <c r="R1754" i="1"/>
  <c r="S1754" i="1"/>
  <c r="R1755" i="1"/>
  <c r="S1755" i="1"/>
  <c r="R1756" i="1"/>
  <c r="S1756" i="1"/>
  <c r="R1757" i="1"/>
  <c r="S1757" i="1"/>
  <c r="R1758" i="1"/>
  <c r="S1758" i="1"/>
  <c r="R1759" i="1"/>
  <c r="S1759" i="1"/>
  <c r="R1760" i="1"/>
  <c r="S1760" i="1"/>
  <c r="R1761" i="1"/>
  <c r="S1761" i="1"/>
  <c r="R1762" i="1"/>
  <c r="S1762" i="1"/>
  <c r="R1763" i="1"/>
  <c r="S1763" i="1"/>
  <c r="R1764" i="1"/>
  <c r="S1764" i="1"/>
  <c r="R1765" i="1"/>
  <c r="S1765" i="1"/>
  <c r="R1766" i="1"/>
  <c r="S1766" i="1"/>
  <c r="R1767" i="1"/>
  <c r="S1767" i="1"/>
  <c r="R1768" i="1"/>
  <c r="S1768" i="1"/>
  <c r="R1769" i="1"/>
  <c r="S1769" i="1"/>
  <c r="R1770" i="1"/>
  <c r="S1770" i="1"/>
  <c r="R1771" i="1"/>
  <c r="S1771" i="1"/>
  <c r="R1772" i="1"/>
  <c r="S1772" i="1"/>
  <c r="R1773" i="1"/>
  <c r="S1773" i="1"/>
  <c r="R1774" i="1"/>
  <c r="S1774" i="1"/>
  <c r="R1775" i="1"/>
  <c r="S1775" i="1"/>
  <c r="R1776" i="1"/>
  <c r="S1776" i="1"/>
  <c r="R1777" i="1"/>
  <c r="S1777" i="1"/>
  <c r="R1778" i="1"/>
  <c r="S1778" i="1"/>
  <c r="R1779" i="1"/>
  <c r="S1779" i="1"/>
  <c r="R1780" i="1"/>
  <c r="S1780" i="1"/>
  <c r="R1781" i="1"/>
  <c r="S1781" i="1"/>
  <c r="R1782" i="1"/>
  <c r="S1782" i="1"/>
  <c r="R1783" i="1"/>
  <c r="S1783" i="1"/>
  <c r="R1784" i="1"/>
  <c r="S1784" i="1"/>
  <c r="R1785" i="1"/>
  <c r="S1785" i="1"/>
  <c r="R1786" i="1"/>
  <c r="S1786" i="1"/>
  <c r="R1787" i="1"/>
  <c r="S1787" i="1"/>
  <c r="R1788" i="1"/>
  <c r="S1788" i="1"/>
  <c r="R1789" i="1"/>
  <c r="S1789" i="1"/>
  <c r="R1790" i="1"/>
  <c r="S1790" i="1"/>
  <c r="R1791" i="1"/>
  <c r="S1791" i="1"/>
  <c r="R1792" i="1"/>
  <c r="S1792" i="1"/>
  <c r="R1793" i="1"/>
  <c r="S1793" i="1"/>
  <c r="R1794" i="1"/>
  <c r="S1794" i="1"/>
  <c r="R1795" i="1"/>
  <c r="S1795" i="1"/>
  <c r="R1796" i="1"/>
  <c r="S1796" i="1"/>
  <c r="R1797" i="1"/>
  <c r="S1797" i="1"/>
  <c r="R1798" i="1"/>
  <c r="S1798" i="1"/>
  <c r="R1799" i="1"/>
  <c r="S1799" i="1"/>
  <c r="R1800" i="1"/>
  <c r="S1800" i="1"/>
  <c r="R1801" i="1"/>
  <c r="S1801" i="1"/>
  <c r="R1802" i="1"/>
  <c r="S1802" i="1"/>
  <c r="R1803" i="1"/>
  <c r="S1803" i="1"/>
  <c r="R1804" i="1"/>
  <c r="S1804" i="1"/>
  <c r="R1805" i="1"/>
  <c r="S1805" i="1"/>
  <c r="R1806" i="1"/>
  <c r="S1806" i="1"/>
  <c r="R1807" i="1"/>
  <c r="S1807" i="1"/>
  <c r="R1808" i="1"/>
  <c r="S1808" i="1"/>
  <c r="R1809" i="1"/>
  <c r="S1809" i="1"/>
  <c r="R1810" i="1"/>
  <c r="S1810" i="1"/>
  <c r="R1811" i="1"/>
  <c r="S1811" i="1"/>
  <c r="R1812" i="1"/>
  <c r="S1812" i="1"/>
  <c r="R1813" i="1"/>
  <c r="S1813" i="1"/>
  <c r="R1814" i="1"/>
  <c r="S1814" i="1"/>
  <c r="R1815" i="1"/>
  <c r="S1815" i="1"/>
  <c r="R1816" i="1"/>
  <c r="S1816" i="1"/>
  <c r="R1817" i="1"/>
  <c r="S1817" i="1"/>
  <c r="R1818" i="1"/>
  <c r="S1818" i="1"/>
  <c r="R1819" i="1"/>
  <c r="S1819" i="1"/>
  <c r="R1820" i="1"/>
  <c r="S1820" i="1"/>
  <c r="R1821" i="1"/>
  <c r="S1821" i="1"/>
  <c r="R1822" i="1"/>
  <c r="S1822" i="1"/>
  <c r="R1823" i="1"/>
  <c r="S1823" i="1"/>
  <c r="R1824" i="1"/>
  <c r="S1824" i="1"/>
  <c r="R1825" i="1"/>
  <c r="S1825" i="1"/>
  <c r="R1827" i="1"/>
  <c r="S1827" i="1"/>
  <c r="R1826" i="1"/>
  <c r="S1826" i="1"/>
  <c r="R1828" i="1"/>
  <c r="S1828" i="1"/>
  <c r="R1829" i="1"/>
  <c r="S1829" i="1"/>
  <c r="R1830" i="1"/>
  <c r="S1830" i="1"/>
  <c r="R1831" i="1"/>
  <c r="S1831" i="1"/>
  <c r="R1832" i="1"/>
  <c r="S1832" i="1"/>
  <c r="R1833" i="1"/>
  <c r="S1833" i="1"/>
  <c r="R1834" i="1"/>
  <c r="S1834" i="1"/>
  <c r="R1835" i="1"/>
  <c r="S1835" i="1"/>
  <c r="R1836" i="1"/>
  <c r="S1836" i="1"/>
  <c r="R1837" i="1"/>
  <c r="S1837" i="1"/>
  <c r="R1838" i="1"/>
  <c r="S1838" i="1"/>
  <c r="R1839" i="1"/>
  <c r="S1839" i="1"/>
  <c r="R1840" i="1"/>
  <c r="S1840" i="1"/>
  <c r="R1841" i="1"/>
  <c r="S1841" i="1"/>
  <c r="R1842" i="1"/>
  <c r="S1842" i="1"/>
  <c r="R1843" i="1"/>
  <c r="R1844" i="1"/>
  <c r="S1844" i="1"/>
  <c r="R1845" i="1"/>
  <c r="S1845" i="1"/>
  <c r="R1846" i="1"/>
  <c r="S1846" i="1"/>
  <c r="R1847" i="1"/>
  <c r="S1847" i="1"/>
  <c r="R1848" i="1"/>
  <c r="S1848" i="1"/>
  <c r="R1849" i="1"/>
  <c r="S1849" i="1"/>
  <c r="R1850" i="1"/>
  <c r="S1850" i="1"/>
  <c r="R1851" i="1"/>
  <c r="S1851" i="1"/>
  <c r="R1852" i="1"/>
  <c r="S1852" i="1"/>
  <c r="R1853" i="1"/>
  <c r="S1853" i="1"/>
  <c r="R1854" i="1"/>
  <c r="S1854" i="1"/>
  <c r="R1855" i="1"/>
  <c r="S1855" i="1"/>
  <c r="R1856" i="1"/>
  <c r="S1856" i="1"/>
  <c r="R1857" i="1"/>
  <c r="S1857" i="1"/>
  <c r="R1858" i="1"/>
  <c r="S1858" i="1"/>
  <c r="R1859" i="1"/>
  <c r="S1859" i="1"/>
  <c r="R1860" i="1"/>
  <c r="S1860" i="1"/>
  <c r="R1861" i="1"/>
  <c r="S1861" i="1"/>
  <c r="R1862" i="1"/>
  <c r="S1862" i="1"/>
  <c r="R1863" i="1"/>
  <c r="S1863" i="1"/>
  <c r="R1864" i="1"/>
  <c r="S1864" i="1"/>
  <c r="R1865" i="1"/>
  <c r="S1865" i="1"/>
  <c r="R1866" i="1"/>
  <c r="S1866" i="1"/>
  <c r="R1867" i="1"/>
  <c r="S1867" i="1"/>
  <c r="R1868" i="1"/>
  <c r="S1868" i="1"/>
  <c r="R1869" i="1"/>
  <c r="S1869" i="1"/>
  <c r="R1870" i="1"/>
  <c r="S1870" i="1"/>
  <c r="R1871" i="1"/>
  <c r="S1871" i="1"/>
  <c r="R1872" i="1"/>
  <c r="S1872" i="1"/>
  <c r="R1873" i="1"/>
  <c r="S1873" i="1"/>
  <c r="R1874" i="1"/>
  <c r="S1874" i="1"/>
  <c r="R1875" i="1"/>
  <c r="S1875" i="1"/>
  <c r="R1876" i="1"/>
  <c r="S1876" i="1"/>
  <c r="R1877" i="1"/>
  <c r="S1877" i="1"/>
  <c r="R1878" i="1"/>
  <c r="S1878" i="1"/>
  <c r="R1879" i="1"/>
  <c r="S1879" i="1"/>
  <c r="R1880" i="1"/>
  <c r="S1880" i="1"/>
  <c r="R1881" i="1"/>
  <c r="S1881" i="1"/>
  <c r="R1882" i="1"/>
  <c r="S1882" i="1"/>
  <c r="R1883" i="1"/>
  <c r="S1883" i="1"/>
  <c r="R1884" i="1"/>
  <c r="S1884" i="1"/>
  <c r="R1885" i="1"/>
  <c r="S1885" i="1"/>
  <c r="R1886" i="1"/>
  <c r="S1886" i="1"/>
  <c r="R1887" i="1"/>
  <c r="S1887" i="1"/>
  <c r="R1888" i="1"/>
  <c r="S1888" i="1"/>
  <c r="R1889" i="1"/>
  <c r="S1889" i="1"/>
  <c r="R1890" i="1"/>
  <c r="S1890" i="1"/>
  <c r="R1891" i="1"/>
  <c r="S1891" i="1"/>
  <c r="R1892" i="1"/>
  <c r="S1892" i="1"/>
  <c r="R1893" i="1"/>
  <c r="S1893" i="1"/>
  <c r="R1894" i="1"/>
  <c r="S1894" i="1"/>
  <c r="R1895" i="1"/>
  <c r="S1895" i="1"/>
  <c r="R1896" i="1"/>
  <c r="S1896" i="1"/>
  <c r="R1897" i="1"/>
  <c r="S1897" i="1"/>
  <c r="R1898" i="1"/>
  <c r="S1898" i="1"/>
  <c r="R1899" i="1"/>
  <c r="S1899" i="1"/>
  <c r="R1900" i="1"/>
  <c r="S1900" i="1"/>
  <c r="R1901" i="1"/>
  <c r="S1901" i="1"/>
  <c r="R1902" i="1"/>
  <c r="S1902" i="1"/>
  <c r="R1903" i="1"/>
  <c r="S1903" i="1"/>
  <c r="R1904" i="1"/>
  <c r="S1904" i="1"/>
  <c r="R1905" i="1"/>
  <c r="S1905" i="1"/>
  <c r="R1906" i="1"/>
  <c r="S1906" i="1"/>
  <c r="R1907" i="1"/>
  <c r="S1907" i="1"/>
  <c r="R1908" i="1"/>
  <c r="S1908" i="1"/>
  <c r="R1909" i="1"/>
  <c r="S1909" i="1"/>
  <c r="R1910" i="1"/>
  <c r="S1910" i="1"/>
  <c r="R1911" i="1"/>
  <c r="S1911" i="1"/>
  <c r="R1912" i="1"/>
  <c r="S1912" i="1"/>
  <c r="R1913" i="1"/>
  <c r="S1913" i="1"/>
  <c r="R1914" i="1"/>
  <c r="S1914" i="1"/>
  <c r="R1915" i="1"/>
  <c r="S1915" i="1"/>
  <c r="R1916" i="1"/>
  <c r="S1916" i="1"/>
  <c r="R1917" i="1"/>
  <c r="S1917" i="1"/>
  <c r="R1918" i="1"/>
  <c r="S1918" i="1"/>
  <c r="R1919" i="1"/>
  <c r="S1919" i="1"/>
  <c r="R1920" i="1"/>
  <c r="S1920" i="1"/>
  <c r="R1921" i="1"/>
  <c r="S1921" i="1"/>
  <c r="R1922" i="1"/>
  <c r="S1922" i="1"/>
  <c r="R1923" i="1"/>
  <c r="S1923" i="1"/>
  <c r="R1924" i="1"/>
  <c r="S1924" i="1"/>
  <c r="R1925" i="1"/>
  <c r="S1925" i="1"/>
  <c r="R1926" i="1"/>
  <c r="S1926" i="1"/>
  <c r="R1927" i="1"/>
  <c r="S1927" i="1"/>
  <c r="R1928" i="1"/>
  <c r="S1928" i="1"/>
  <c r="R1929" i="1"/>
  <c r="S1929" i="1"/>
  <c r="R1930" i="1"/>
  <c r="S1930" i="1"/>
  <c r="R1931" i="1"/>
  <c r="S1931" i="1"/>
  <c r="R1932" i="1"/>
  <c r="S1932" i="1"/>
  <c r="R1933" i="1"/>
  <c r="S1933" i="1"/>
  <c r="R1934" i="1"/>
  <c r="S1934" i="1"/>
  <c r="R1935" i="1"/>
  <c r="S1935" i="1"/>
  <c r="R1936" i="1"/>
  <c r="S1936" i="1"/>
  <c r="R1937" i="1"/>
  <c r="S1937" i="1"/>
  <c r="R1938" i="1"/>
  <c r="S1938" i="1"/>
  <c r="R1939" i="1"/>
  <c r="S1939" i="1"/>
  <c r="R1940" i="1"/>
  <c r="S1940" i="1"/>
  <c r="R1941" i="1"/>
  <c r="S1941" i="1"/>
  <c r="R1942" i="1"/>
  <c r="S1942" i="1"/>
  <c r="R1943" i="1"/>
  <c r="S1943" i="1"/>
  <c r="R1944" i="1"/>
  <c r="S1944" i="1"/>
  <c r="R1945" i="1"/>
  <c r="S1945" i="1"/>
  <c r="R1946" i="1"/>
  <c r="S1946" i="1"/>
  <c r="R1947" i="1"/>
  <c r="S1947" i="1"/>
  <c r="R1948" i="1"/>
  <c r="S1948" i="1"/>
  <c r="R1949" i="1"/>
  <c r="S1949" i="1"/>
  <c r="R1950" i="1"/>
  <c r="S1950" i="1"/>
  <c r="R1951" i="1"/>
  <c r="S1951" i="1"/>
  <c r="R1952" i="1"/>
  <c r="S1952" i="1"/>
  <c r="R1953" i="1"/>
  <c r="S1953" i="1"/>
  <c r="R1954" i="1"/>
  <c r="S1954" i="1"/>
  <c r="R1955" i="1"/>
  <c r="S1955" i="1"/>
  <c r="R1956" i="1"/>
  <c r="S1956" i="1"/>
  <c r="R1957" i="1"/>
  <c r="S1957" i="1"/>
  <c r="R1958" i="1"/>
  <c r="S1958" i="1"/>
  <c r="R1959" i="1"/>
  <c r="S1959" i="1"/>
  <c r="R1960" i="1"/>
  <c r="S1960" i="1"/>
  <c r="R1961" i="1"/>
  <c r="S1961" i="1"/>
  <c r="R1962" i="1"/>
  <c r="S1962" i="1"/>
  <c r="R1963" i="1"/>
  <c r="S1963" i="1"/>
  <c r="R1964" i="1"/>
  <c r="S1964" i="1"/>
  <c r="R1965" i="1"/>
  <c r="S1965" i="1"/>
  <c r="R1966" i="1"/>
  <c r="S1966" i="1"/>
  <c r="R1967" i="1"/>
  <c r="S1967" i="1"/>
  <c r="R1968" i="1"/>
  <c r="S1968" i="1"/>
  <c r="R1969" i="1"/>
  <c r="S1969" i="1"/>
  <c r="R1970" i="1"/>
  <c r="S1970" i="1"/>
  <c r="R1971" i="1"/>
  <c r="S1971" i="1"/>
  <c r="R1972" i="1"/>
  <c r="S1972" i="1"/>
  <c r="R1973" i="1"/>
  <c r="S1973" i="1"/>
  <c r="R1974" i="1"/>
  <c r="S1974" i="1"/>
  <c r="R1975" i="1"/>
  <c r="S1975" i="1"/>
  <c r="R1976" i="1"/>
  <c r="S1976" i="1"/>
  <c r="R1977" i="1"/>
  <c r="S1977" i="1"/>
  <c r="R1978" i="1"/>
  <c r="S1978" i="1"/>
  <c r="R1979" i="1"/>
  <c r="S1979" i="1"/>
  <c r="R1980" i="1"/>
  <c r="S1980" i="1"/>
  <c r="R1981" i="1"/>
  <c r="S1981" i="1"/>
  <c r="R1982" i="1"/>
  <c r="S1982" i="1"/>
  <c r="R1983" i="1"/>
  <c r="S1983" i="1"/>
  <c r="R1984" i="1"/>
  <c r="S1984" i="1"/>
  <c r="R1985" i="1"/>
  <c r="S1985" i="1"/>
  <c r="R1986" i="1"/>
  <c r="S1986" i="1"/>
  <c r="R1987" i="1"/>
  <c r="S1987" i="1"/>
  <c r="R1988" i="1"/>
  <c r="S1988" i="1"/>
  <c r="R1989" i="1"/>
  <c r="S1989" i="1"/>
  <c r="R1990" i="1"/>
  <c r="S1990" i="1"/>
  <c r="R1991" i="1"/>
  <c r="S1991" i="1"/>
  <c r="R1992" i="1"/>
  <c r="S1992" i="1"/>
  <c r="R1993" i="1"/>
  <c r="S1993" i="1"/>
  <c r="R1994" i="1"/>
  <c r="S1994" i="1"/>
  <c r="R1995" i="1"/>
  <c r="S1995" i="1"/>
  <c r="R1996" i="1"/>
  <c r="S1996" i="1"/>
  <c r="R1997" i="1"/>
  <c r="S1997" i="1"/>
  <c r="R1998" i="1"/>
  <c r="S1998" i="1"/>
  <c r="R1999" i="1"/>
  <c r="S1999" i="1"/>
  <c r="R2000" i="1"/>
  <c r="S2000" i="1"/>
  <c r="R2001" i="1"/>
  <c r="S2001" i="1"/>
  <c r="R2002" i="1"/>
  <c r="S2002" i="1"/>
  <c r="R2003" i="1"/>
  <c r="S2003" i="1"/>
  <c r="R2004" i="1"/>
  <c r="S2004" i="1"/>
  <c r="R2005" i="1"/>
  <c r="S2005" i="1"/>
  <c r="R2006" i="1"/>
  <c r="S2006" i="1"/>
  <c r="R2007" i="1"/>
  <c r="S2007" i="1"/>
  <c r="R2008" i="1"/>
  <c r="S2008" i="1"/>
  <c r="R2009" i="1"/>
  <c r="S2009" i="1"/>
  <c r="R2010" i="1"/>
  <c r="S2010" i="1"/>
  <c r="R2011" i="1"/>
  <c r="S2011" i="1"/>
  <c r="R2012" i="1"/>
  <c r="S2012" i="1"/>
  <c r="R2013" i="1"/>
  <c r="S2013" i="1"/>
  <c r="R2014" i="1"/>
  <c r="S2014" i="1"/>
  <c r="R2015" i="1"/>
  <c r="S2015" i="1"/>
  <c r="R2016" i="1"/>
  <c r="S2016" i="1"/>
  <c r="R2017" i="1"/>
  <c r="S2017" i="1"/>
  <c r="R2018" i="1"/>
  <c r="S2018" i="1"/>
  <c r="R2019" i="1"/>
  <c r="S2019" i="1"/>
  <c r="R2020" i="1"/>
  <c r="S2020" i="1"/>
  <c r="R2021" i="1"/>
  <c r="S2021" i="1"/>
  <c r="R2022" i="1"/>
  <c r="S2022" i="1"/>
  <c r="R2023" i="1"/>
  <c r="S2023" i="1"/>
  <c r="R2024" i="1"/>
  <c r="S2024" i="1"/>
  <c r="R2025" i="1"/>
  <c r="S2025" i="1"/>
  <c r="R2026" i="1"/>
  <c r="S2026" i="1"/>
  <c r="R2027" i="1"/>
  <c r="S2027" i="1"/>
  <c r="R2028" i="1"/>
  <c r="S2028" i="1"/>
  <c r="R2029" i="1"/>
  <c r="S2029" i="1"/>
  <c r="R2030" i="1"/>
  <c r="S2030" i="1"/>
  <c r="R2031" i="1"/>
  <c r="S2031" i="1"/>
  <c r="R2032" i="1"/>
  <c r="S2032" i="1"/>
  <c r="R2033" i="1"/>
  <c r="S2033" i="1"/>
  <c r="R2034" i="1"/>
  <c r="S2034" i="1"/>
  <c r="R2035" i="1"/>
  <c r="S2035" i="1"/>
  <c r="R2036" i="1"/>
  <c r="S2036" i="1"/>
  <c r="R2037" i="1"/>
  <c r="S2037" i="1"/>
  <c r="R2038" i="1"/>
  <c r="S2038" i="1"/>
  <c r="R2039" i="1"/>
  <c r="S2039" i="1"/>
  <c r="R2040" i="1"/>
  <c r="S2040" i="1"/>
  <c r="R2041" i="1"/>
  <c r="S2041" i="1"/>
  <c r="R2042" i="1"/>
  <c r="S2042" i="1"/>
  <c r="R2043" i="1"/>
  <c r="S2043" i="1"/>
  <c r="R2044" i="1"/>
  <c r="S2044" i="1"/>
  <c r="R2045" i="1"/>
  <c r="S2045" i="1"/>
  <c r="R2046" i="1"/>
  <c r="S2046" i="1"/>
  <c r="R2047" i="1"/>
  <c r="S2047" i="1"/>
  <c r="R2048" i="1"/>
  <c r="S2048" i="1"/>
  <c r="R2049" i="1"/>
  <c r="S2049" i="1"/>
  <c r="R2050" i="1"/>
  <c r="S2050" i="1"/>
  <c r="R2051" i="1"/>
  <c r="S2051" i="1"/>
  <c r="R2052" i="1"/>
  <c r="S2052" i="1"/>
  <c r="R2053" i="1"/>
  <c r="S2053" i="1"/>
  <c r="R2054" i="1"/>
  <c r="S2054" i="1"/>
  <c r="R2055" i="1"/>
  <c r="S2055" i="1"/>
  <c r="R2056" i="1"/>
  <c r="S2056" i="1"/>
  <c r="R2057" i="1"/>
  <c r="S2057" i="1"/>
  <c r="R2058" i="1"/>
  <c r="S2058" i="1"/>
  <c r="R2059" i="1"/>
  <c r="S2059" i="1"/>
  <c r="R2060" i="1"/>
  <c r="S2060" i="1"/>
  <c r="R2061" i="1"/>
  <c r="S2061" i="1"/>
  <c r="R2062" i="1"/>
  <c r="S2062" i="1"/>
  <c r="R2063" i="1"/>
  <c r="S2063" i="1"/>
  <c r="R2064" i="1"/>
  <c r="S2064" i="1"/>
  <c r="R2065" i="1"/>
  <c r="S2065" i="1"/>
  <c r="R2066" i="1"/>
  <c r="S2066" i="1"/>
  <c r="R2067" i="1"/>
  <c r="S2067" i="1"/>
  <c r="R2068" i="1"/>
  <c r="S2068" i="1"/>
  <c r="R2069" i="1"/>
  <c r="S2069" i="1"/>
  <c r="R2070" i="1"/>
  <c r="S2070" i="1"/>
  <c r="R2071" i="1"/>
  <c r="S2071" i="1"/>
  <c r="R2072" i="1"/>
  <c r="S2072" i="1"/>
  <c r="R2073" i="1"/>
  <c r="S2073" i="1"/>
  <c r="R2074" i="1"/>
  <c r="S2074" i="1"/>
  <c r="R2075" i="1"/>
  <c r="S2075" i="1"/>
  <c r="R2076" i="1"/>
  <c r="S2076" i="1"/>
  <c r="R2077" i="1"/>
  <c r="S2077" i="1"/>
  <c r="R2078" i="1"/>
  <c r="S2078" i="1"/>
  <c r="R2079" i="1"/>
  <c r="S2079" i="1"/>
  <c r="R2080" i="1"/>
  <c r="S2080" i="1"/>
  <c r="R2081" i="1"/>
  <c r="S2081" i="1"/>
  <c r="R2082" i="1"/>
  <c r="S2082" i="1"/>
  <c r="R2083" i="1"/>
  <c r="S2083" i="1"/>
  <c r="R2084" i="1"/>
  <c r="S2084" i="1"/>
  <c r="R2085" i="1"/>
  <c r="S2085" i="1"/>
  <c r="R2086" i="1"/>
  <c r="S2086" i="1"/>
  <c r="R2087" i="1"/>
  <c r="S2087" i="1"/>
  <c r="R2088" i="1"/>
  <c r="S2088" i="1"/>
  <c r="R2089" i="1"/>
  <c r="S2089" i="1"/>
  <c r="R2090" i="1"/>
  <c r="S2090" i="1"/>
  <c r="R2091" i="1"/>
  <c r="S2091" i="1"/>
  <c r="R2092" i="1"/>
  <c r="S2092" i="1"/>
  <c r="R2093" i="1"/>
  <c r="S2093" i="1"/>
  <c r="R2094" i="1"/>
  <c r="S2094" i="1"/>
  <c r="R2095" i="1"/>
  <c r="S2095" i="1"/>
  <c r="R2096" i="1"/>
  <c r="S2096" i="1"/>
  <c r="R2097" i="1"/>
  <c r="S2097" i="1"/>
  <c r="R2098" i="1"/>
  <c r="S2098" i="1"/>
  <c r="R2099" i="1"/>
  <c r="S2099" i="1"/>
  <c r="R2100" i="1"/>
  <c r="S2100" i="1"/>
  <c r="R2101" i="1"/>
  <c r="S2101" i="1"/>
  <c r="R2102" i="1"/>
  <c r="S2102" i="1"/>
  <c r="R2103" i="1"/>
  <c r="S2103" i="1"/>
  <c r="R2104" i="1"/>
  <c r="S2104" i="1"/>
  <c r="R2105" i="1"/>
  <c r="S2105" i="1"/>
  <c r="R2106" i="1"/>
  <c r="S2106" i="1"/>
  <c r="R2107" i="1"/>
  <c r="S2107" i="1"/>
  <c r="R2108" i="1"/>
  <c r="S2108" i="1"/>
  <c r="R2109" i="1"/>
  <c r="S2109" i="1"/>
  <c r="R2110" i="1"/>
  <c r="S2110" i="1"/>
  <c r="R2111" i="1"/>
  <c r="S2111" i="1"/>
  <c r="R2112" i="1"/>
  <c r="S2112" i="1"/>
  <c r="R2115" i="1"/>
  <c r="S2115" i="1"/>
  <c r="R2116" i="1"/>
  <c r="S2116" i="1"/>
  <c r="R2119" i="1"/>
  <c r="S2119" i="1"/>
  <c r="R2120" i="1"/>
  <c r="S2120" i="1"/>
  <c r="R2123" i="1"/>
  <c r="S2123" i="1"/>
  <c r="R2124" i="1"/>
  <c r="S2124" i="1"/>
  <c r="R2129" i="1"/>
  <c r="S2129" i="1"/>
  <c r="R2130" i="1"/>
  <c r="S2130" i="1"/>
  <c r="R2131" i="1"/>
  <c r="S2131" i="1"/>
  <c r="R2132" i="1"/>
  <c r="S2132" i="1"/>
  <c r="R2135" i="1"/>
  <c r="S2135" i="1"/>
  <c r="R2136" i="1"/>
  <c r="S2136" i="1"/>
  <c r="R2139" i="1"/>
  <c r="S2139" i="1"/>
  <c r="R2140" i="1"/>
  <c r="S2140" i="1"/>
  <c r="R2141" i="1"/>
  <c r="S2141" i="1"/>
  <c r="R2142" i="1"/>
  <c r="S2142" i="1"/>
  <c r="R2143" i="1"/>
  <c r="S2143" i="1"/>
  <c r="R2144" i="1"/>
  <c r="S2144" i="1"/>
  <c r="R2145" i="1"/>
  <c r="S2145" i="1"/>
  <c r="R2146" i="1"/>
  <c r="S2146" i="1"/>
  <c r="R2147" i="1"/>
  <c r="S2147" i="1"/>
  <c r="R2148" i="1"/>
  <c r="S2148" i="1"/>
  <c r="R2149" i="1"/>
  <c r="S2149" i="1"/>
  <c r="R2150" i="1"/>
  <c r="S2150" i="1"/>
  <c r="R2151" i="1"/>
  <c r="S2151" i="1"/>
  <c r="R2152" i="1"/>
  <c r="S2152" i="1"/>
  <c r="R2153" i="1"/>
  <c r="S2153" i="1"/>
  <c r="R2154" i="1"/>
  <c r="S2154" i="1"/>
  <c r="R2155" i="1"/>
  <c r="S2155" i="1"/>
  <c r="R2156" i="1"/>
  <c r="S2156" i="1"/>
  <c r="R2159" i="1"/>
  <c r="S2159" i="1"/>
  <c r="R2160" i="1"/>
  <c r="S2160" i="1"/>
  <c r="R2163" i="1"/>
  <c r="S2163" i="1"/>
  <c r="R2164" i="1"/>
  <c r="S2164" i="1"/>
  <c r="R2165" i="1"/>
  <c r="S2165" i="1"/>
  <c r="R2166" i="1"/>
  <c r="S2166" i="1"/>
  <c r="R2167" i="1"/>
  <c r="S2167" i="1"/>
  <c r="R2168" i="1"/>
  <c r="S2168" i="1"/>
  <c r="R2169" i="1"/>
  <c r="S2169" i="1"/>
  <c r="R2170" i="1"/>
  <c r="S2170" i="1"/>
  <c r="R2171" i="1"/>
  <c r="S2171" i="1"/>
  <c r="R2172" i="1"/>
  <c r="S2172" i="1"/>
  <c r="R2173" i="1"/>
  <c r="S2173" i="1"/>
  <c r="R2174" i="1"/>
  <c r="S2174" i="1"/>
  <c r="R2175" i="1"/>
  <c r="S2175" i="1"/>
  <c r="R2176" i="1"/>
  <c r="S2176" i="1"/>
  <c r="R2177" i="1"/>
  <c r="S2177" i="1"/>
  <c r="R2178" i="1"/>
  <c r="S2178" i="1"/>
  <c r="R2179" i="1"/>
  <c r="S2179" i="1"/>
  <c r="R2180" i="1"/>
  <c r="S2180" i="1"/>
  <c r="R2181" i="1"/>
  <c r="S2181" i="1"/>
  <c r="R2182" i="1"/>
  <c r="S2182" i="1"/>
  <c r="R2183" i="1"/>
  <c r="S2183" i="1"/>
  <c r="R2184" i="1"/>
  <c r="S2184" i="1"/>
  <c r="R2185" i="1"/>
  <c r="S2185" i="1"/>
  <c r="R2186" i="1"/>
  <c r="S2186" i="1"/>
  <c r="R2187" i="1"/>
  <c r="S2187" i="1"/>
  <c r="R2188" i="1"/>
  <c r="S2188" i="1"/>
  <c r="R2189" i="1"/>
  <c r="S2189" i="1"/>
  <c r="R2190" i="1"/>
  <c r="S2190" i="1"/>
  <c r="R2191" i="1"/>
  <c r="S2191" i="1"/>
  <c r="R2192" i="1"/>
  <c r="S2192" i="1"/>
  <c r="R2193" i="1"/>
  <c r="S2193" i="1"/>
  <c r="R2194" i="1"/>
  <c r="S2194" i="1"/>
  <c r="R2195" i="1"/>
  <c r="S2195" i="1"/>
  <c r="R2196" i="1"/>
  <c r="S2196" i="1"/>
  <c r="R2197" i="1"/>
  <c r="S2197" i="1"/>
  <c r="R2198" i="1"/>
  <c r="S2198" i="1"/>
  <c r="R2199" i="1"/>
  <c r="S2199" i="1"/>
  <c r="R2200" i="1"/>
  <c r="S2200" i="1"/>
  <c r="R2201" i="1"/>
  <c r="S2201" i="1"/>
  <c r="R2202" i="1"/>
  <c r="S2202" i="1"/>
  <c r="R2203" i="1"/>
  <c r="S2203" i="1"/>
  <c r="R2204" i="1"/>
  <c r="S2204" i="1"/>
  <c r="R2205" i="1"/>
  <c r="S2205" i="1"/>
  <c r="R2206" i="1"/>
  <c r="S2206" i="1"/>
  <c r="R2207" i="1"/>
  <c r="S2207" i="1"/>
  <c r="R2208" i="1"/>
  <c r="S2208" i="1"/>
  <c r="R2209" i="1"/>
  <c r="S2209" i="1"/>
  <c r="R2210" i="1"/>
  <c r="S2210" i="1"/>
  <c r="R2211" i="1"/>
  <c r="S2211" i="1"/>
  <c r="R2212" i="1"/>
  <c r="S2212" i="1"/>
  <c r="R2213" i="1"/>
  <c r="S2213" i="1"/>
  <c r="R2214" i="1"/>
  <c r="S2214" i="1"/>
  <c r="R2215" i="1"/>
  <c r="S2215" i="1"/>
  <c r="R2216" i="1"/>
  <c r="S2216" i="1"/>
  <c r="R2217" i="1"/>
  <c r="S2217" i="1"/>
  <c r="R2218" i="1"/>
  <c r="S2218" i="1"/>
  <c r="R2219" i="1"/>
  <c r="S2219" i="1"/>
  <c r="R2220" i="1"/>
  <c r="S2220" i="1"/>
  <c r="R2221" i="1"/>
  <c r="S2221" i="1"/>
  <c r="R2222" i="1"/>
  <c r="S2222" i="1"/>
  <c r="R2223" i="1"/>
  <c r="S2223" i="1"/>
  <c r="R2224" i="1"/>
  <c r="S2224" i="1"/>
  <c r="R2225" i="1"/>
  <c r="S2225" i="1"/>
  <c r="R2226" i="1"/>
  <c r="S2226" i="1"/>
  <c r="R2227" i="1"/>
  <c r="S2227" i="1"/>
  <c r="R2228" i="1"/>
  <c r="S2228" i="1"/>
  <c r="R2229" i="1"/>
  <c r="S2229" i="1"/>
  <c r="R2230" i="1"/>
  <c r="S2230" i="1"/>
  <c r="R2231" i="1"/>
  <c r="S2231" i="1"/>
  <c r="R2232" i="1"/>
  <c r="S2232" i="1"/>
  <c r="R2233" i="1"/>
  <c r="S2233" i="1"/>
  <c r="R2234" i="1"/>
  <c r="S2234" i="1"/>
  <c r="R2235" i="1"/>
  <c r="S2235" i="1"/>
  <c r="R2236" i="1"/>
  <c r="S2236" i="1"/>
  <c r="R2237" i="1"/>
  <c r="S2237" i="1"/>
  <c r="R2238" i="1"/>
  <c r="S2238" i="1"/>
  <c r="R2239" i="1"/>
  <c r="S2239" i="1"/>
  <c r="R2240" i="1"/>
  <c r="S2240" i="1"/>
  <c r="R2241" i="1"/>
  <c r="S2241" i="1"/>
  <c r="R2242" i="1"/>
  <c r="S2242" i="1"/>
  <c r="R2243" i="1"/>
  <c r="S2243" i="1"/>
  <c r="R2244" i="1"/>
  <c r="S2244" i="1"/>
  <c r="R2245" i="1"/>
  <c r="S2245" i="1"/>
  <c r="R2246" i="1"/>
  <c r="S2246" i="1"/>
  <c r="R2247" i="1"/>
  <c r="S2247" i="1"/>
  <c r="R2248" i="1"/>
  <c r="S2248" i="1"/>
  <c r="R2249" i="1"/>
  <c r="S2249" i="1"/>
  <c r="R2250" i="1"/>
  <c r="S2250" i="1"/>
  <c r="R2251" i="1"/>
  <c r="S2251" i="1"/>
  <c r="R2252" i="1"/>
  <c r="S2252" i="1"/>
  <c r="R2253" i="1"/>
  <c r="S2253" i="1"/>
  <c r="R2254" i="1"/>
  <c r="S2254" i="1"/>
  <c r="R2255" i="1"/>
  <c r="S2255" i="1"/>
  <c r="R2256" i="1"/>
  <c r="S2256" i="1"/>
  <c r="R2257" i="1"/>
  <c r="S2257" i="1"/>
  <c r="R2258" i="1"/>
  <c r="S2258" i="1"/>
  <c r="R2259" i="1"/>
  <c r="S2259" i="1"/>
  <c r="R2260" i="1"/>
  <c r="S2260" i="1"/>
  <c r="R2261" i="1"/>
  <c r="S2261" i="1"/>
  <c r="R2262" i="1"/>
  <c r="S2262" i="1"/>
  <c r="R2263" i="1"/>
  <c r="S2263" i="1"/>
  <c r="R2264" i="1"/>
  <c r="S2264" i="1"/>
  <c r="R2265" i="1"/>
  <c r="S2265" i="1"/>
  <c r="R2266" i="1"/>
  <c r="S2266" i="1"/>
  <c r="R2267" i="1"/>
  <c r="S2267" i="1"/>
  <c r="R2268" i="1"/>
  <c r="S2268" i="1"/>
  <c r="R2269" i="1"/>
  <c r="S2269" i="1"/>
  <c r="R2270" i="1"/>
  <c r="S2270" i="1"/>
  <c r="R2271" i="1"/>
  <c r="S2271" i="1"/>
  <c r="R2272" i="1"/>
  <c r="S2272" i="1"/>
  <c r="R2273" i="1"/>
  <c r="S2273" i="1"/>
  <c r="R2274" i="1"/>
  <c r="S2274" i="1"/>
  <c r="R2275" i="1"/>
  <c r="S2275" i="1"/>
  <c r="R2276" i="1"/>
  <c r="S2276" i="1"/>
  <c r="R2277" i="1"/>
  <c r="S2277" i="1"/>
  <c r="R2278" i="1"/>
  <c r="S2278" i="1"/>
  <c r="R2279" i="1"/>
  <c r="S2279" i="1"/>
  <c r="R2280" i="1"/>
  <c r="S2280" i="1"/>
  <c r="R2281" i="1"/>
  <c r="S2281" i="1"/>
  <c r="R2282" i="1"/>
  <c r="S2282" i="1"/>
  <c r="R2283" i="1"/>
  <c r="S2283" i="1"/>
  <c r="R2284" i="1"/>
  <c r="S2284" i="1"/>
  <c r="R2285" i="1"/>
  <c r="S2285" i="1"/>
  <c r="R2286" i="1"/>
  <c r="S2286" i="1"/>
  <c r="R2287" i="1"/>
  <c r="S2287" i="1"/>
  <c r="R2288" i="1"/>
  <c r="S2288" i="1"/>
  <c r="R2289" i="1"/>
  <c r="S2289" i="1"/>
  <c r="R2290" i="1"/>
  <c r="S2290" i="1"/>
  <c r="R2291" i="1"/>
  <c r="S2291" i="1"/>
  <c r="R2292" i="1"/>
  <c r="S2292" i="1"/>
  <c r="R2293" i="1"/>
  <c r="S2293" i="1"/>
  <c r="R2294" i="1"/>
  <c r="S2294" i="1"/>
  <c r="R2295" i="1"/>
  <c r="S2295" i="1"/>
  <c r="R2296" i="1"/>
  <c r="S2296" i="1"/>
  <c r="R2297" i="1"/>
  <c r="S2297" i="1"/>
  <c r="R2298" i="1"/>
  <c r="S2298" i="1"/>
  <c r="R2299" i="1"/>
  <c r="S2299" i="1"/>
  <c r="R2300" i="1"/>
  <c r="S2300" i="1"/>
  <c r="R2301" i="1"/>
  <c r="S2301" i="1"/>
  <c r="R2302" i="1"/>
  <c r="S2302" i="1"/>
  <c r="R2303" i="1"/>
  <c r="S2303" i="1"/>
  <c r="R2304" i="1"/>
  <c r="S2304" i="1"/>
  <c r="R2305" i="1"/>
  <c r="S2305" i="1"/>
  <c r="R2306" i="1"/>
  <c r="S2306" i="1"/>
  <c r="R2307" i="1"/>
  <c r="S2307" i="1"/>
  <c r="R2308" i="1"/>
  <c r="S2308" i="1"/>
  <c r="R2309" i="1"/>
  <c r="S2309" i="1"/>
  <c r="R2310" i="1"/>
  <c r="S2310" i="1"/>
  <c r="R2311" i="1"/>
  <c r="S2311" i="1"/>
  <c r="R2312" i="1"/>
  <c r="S2312" i="1"/>
  <c r="R2313" i="1"/>
  <c r="S2313" i="1"/>
  <c r="R2314" i="1"/>
  <c r="S2314" i="1"/>
  <c r="R2315" i="1"/>
  <c r="S2315" i="1"/>
  <c r="R2316" i="1"/>
  <c r="S2316" i="1"/>
  <c r="R2317" i="1"/>
  <c r="S2317" i="1"/>
  <c r="R2318" i="1"/>
  <c r="S2318" i="1"/>
  <c r="R2319" i="1"/>
  <c r="S2319" i="1"/>
  <c r="R2320" i="1"/>
  <c r="S2320" i="1"/>
  <c r="R2321" i="1"/>
  <c r="S2321" i="1"/>
  <c r="R2322" i="1"/>
  <c r="S2322" i="1"/>
  <c r="R2323" i="1"/>
  <c r="S2323" i="1"/>
  <c r="R2324" i="1"/>
  <c r="S2324" i="1"/>
  <c r="R2325" i="1"/>
  <c r="S2325" i="1"/>
  <c r="R2326" i="1"/>
  <c r="S2326" i="1"/>
  <c r="R2327" i="1"/>
  <c r="S2327" i="1"/>
  <c r="R2328" i="1"/>
  <c r="S2328" i="1"/>
  <c r="R2329" i="1"/>
  <c r="S2329" i="1"/>
  <c r="R2330" i="1"/>
  <c r="S2330" i="1"/>
  <c r="R2331" i="1"/>
  <c r="S2331" i="1"/>
  <c r="R2332" i="1"/>
  <c r="S2332" i="1"/>
  <c r="R2333" i="1"/>
  <c r="S2333" i="1"/>
  <c r="R2334" i="1"/>
  <c r="S2334" i="1"/>
  <c r="R2335" i="1"/>
  <c r="S2335" i="1"/>
  <c r="R2336" i="1"/>
  <c r="S2336" i="1"/>
  <c r="R2337" i="1"/>
  <c r="S2337" i="1"/>
  <c r="R2338" i="1"/>
  <c r="S2338" i="1"/>
  <c r="R2339" i="1"/>
  <c r="S2339" i="1"/>
  <c r="R2340" i="1"/>
  <c r="S2340" i="1"/>
  <c r="R2341" i="1"/>
  <c r="S2341" i="1"/>
  <c r="R2342" i="1"/>
  <c r="S2342" i="1"/>
  <c r="R2343" i="1"/>
  <c r="S2343" i="1"/>
  <c r="R2344" i="1"/>
  <c r="S2344" i="1"/>
  <c r="R2345" i="1"/>
  <c r="S2345" i="1"/>
  <c r="R2346" i="1"/>
  <c r="S2346" i="1"/>
  <c r="R2347" i="1"/>
  <c r="S2347" i="1"/>
  <c r="R2348" i="1"/>
  <c r="S2348" i="1"/>
  <c r="R2349" i="1"/>
  <c r="S2349" i="1"/>
  <c r="R2350" i="1"/>
  <c r="S2350" i="1"/>
  <c r="R2351" i="1"/>
  <c r="S2351" i="1"/>
  <c r="R2352" i="1"/>
  <c r="S2352" i="1"/>
  <c r="R2353" i="1"/>
  <c r="S2353" i="1"/>
  <c r="R2354" i="1"/>
  <c r="S2354" i="1"/>
  <c r="R2355" i="1"/>
  <c r="S2355" i="1"/>
  <c r="R2356" i="1"/>
  <c r="S2356" i="1"/>
  <c r="R2357" i="1"/>
  <c r="S2357" i="1"/>
  <c r="R2358" i="1"/>
  <c r="S2358" i="1"/>
  <c r="R2359" i="1"/>
  <c r="S2359" i="1"/>
  <c r="R2360" i="1"/>
  <c r="S2360" i="1"/>
  <c r="R2361" i="1"/>
  <c r="S2361" i="1"/>
  <c r="R2362" i="1"/>
  <c r="S2362" i="1"/>
  <c r="R2363" i="1"/>
  <c r="S2363" i="1"/>
  <c r="R2364" i="1"/>
  <c r="S2364" i="1"/>
  <c r="R2365" i="1"/>
  <c r="S2365" i="1"/>
  <c r="R2366" i="1"/>
  <c r="S2366" i="1"/>
  <c r="R2367" i="1"/>
  <c r="S2367" i="1"/>
  <c r="R2368" i="1"/>
  <c r="S2368" i="1"/>
  <c r="R2369" i="1"/>
  <c r="S2369" i="1"/>
  <c r="R2370" i="1"/>
  <c r="S2370" i="1"/>
  <c r="R2371" i="1"/>
  <c r="S2371" i="1"/>
  <c r="R2372" i="1"/>
  <c r="S2372" i="1"/>
  <c r="R2373" i="1"/>
  <c r="S2373" i="1"/>
  <c r="R2374" i="1"/>
  <c r="S2374" i="1"/>
  <c r="R2375" i="1"/>
  <c r="S2375" i="1"/>
  <c r="R2376" i="1"/>
  <c r="S2376" i="1"/>
  <c r="R2377" i="1"/>
  <c r="S2377" i="1"/>
  <c r="R2378" i="1"/>
  <c r="S2378" i="1"/>
  <c r="R2379" i="1"/>
  <c r="S2379" i="1"/>
  <c r="R2380" i="1"/>
  <c r="S2380" i="1"/>
  <c r="R2381" i="1"/>
  <c r="S2381" i="1"/>
  <c r="R2382" i="1"/>
  <c r="S2382" i="1"/>
  <c r="R2383" i="1"/>
  <c r="S2383" i="1"/>
  <c r="R2384" i="1"/>
  <c r="S2384" i="1"/>
  <c r="R2385" i="1"/>
  <c r="S2385" i="1"/>
  <c r="R2386" i="1"/>
  <c r="S2386" i="1"/>
  <c r="R2387" i="1"/>
  <c r="S2387" i="1"/>
  <c r="R2388" i="1"/>
  <c r="S2388" i="1"/>
  <c r="R2389" i="1"/>
  <c r="S2389" i="1"/>
  <c r="R2390" i="1"/>
  <c r="S2390" i="1"/>
  <c r="R2391" i="1"/>
  <c r="S2391" i="1"/>
  <c r="R2392" i="1"/>
  <c r="S2392" i="1"/>
  <c r="R2393" i="1"/>
  <c r="S2393" i="1"/>
  <c r="R2394" i="1"/>
  <c r="S2394" i="1"/>
  <c r="R2395" i="1"/>
  <c r="S2395" i="1"/>
  <c r="R2396" i="1"/>
  <c r="S2396" i="1"/>
  <c r="R2397" i="1"/>
  <c r="S2397" i="1"/>
  <c r="R2398" i="1"/>
  <c r="S2398" i="1"/>
  <c r="R2399" i="1"/>
  <c r="S2399" i="1"/>
  <c r="R2400" i="1"/>
  <c r="S2400" i="1"/>
  <c r="R2401" i="1"/>
  <c r="S2401" i="1"/>
  <c r="R2402" i="1"/>
  <c r="S2402" i="1"/>
  <c r="R2403" i="1"/>
  <c r="S2403" i="1"/>
  <c r="R2404" i="1"/>
  <c r="S2404" i="1"/>
  <c r="R2405" i="1"/>
  <c r="S2405" i="1"/>
  <c r="R2406" i="1"/>
  <c r="S2406" i="1"/>
  <c r="R2407" i="1"/>
  <c r="S2407" i="1"/>
  <c r="R2408" i="1"/>
  <c r="S2408" i="1"/>
  <c r="R2409" i="1"/>
  <c r="S2409" i="1"/>
  <c r="R2410" i="1"/>
  <c r="S2410" i="1"/>
  <c r="R2411" i="1"/>
  <c r="S2411" i="1"/>
  <c r="R2412" i="1"/>
  <c r="S2412" i="1"/>
  <c r="R2413" i="1"/>
  <c r="S2413" i="1"/>
  <c r="R2414" i="1"/>
  <c r="S2414" i="1"/>
  <c r="R2415" i="1"/>
  <c r="S2415" i="1"/>
  <c r="R2416" i="1"/>
  <c r="S2416" i="1"/>
  <c r="R2417" i="1"/>
  <c r="S2417" i="1"/>
  <c r="R2418" i="1"/>
  <c r="S2418" i="1"/>
  <c r="R2419" i="1"/>
  <c r="S2419" i="1"/>
  <c r="R2420" i="1"/>
  <c r="S2420" i="1"/>
  <c r="R2421" i="1"/>
  <c r="S2421" i="1"/>
  <c r="R2422" i="1"/>
  <c r="S2422" i="1"/>
  <c r="R2423" i="1"/>
  <c r="S2423" i="1"/>
  <c r="R2424" i="1"/>
  <c r="S2424" i="1"/>
  <c r="R2425" i="1"/>
  <c r="S2425" i="1"/>
  <c r="R2426" i="1"/>
  <c r="S2426" i="1"/>
  <c r="R2427" i="1"/>
  <c r="S2427" i="1"/>
  <c r="R2428" i="1"/>
  <c r="S2428" i="1"/>
  <c r="R2429" i="1"/>
  <c r="S2429" i="1"/>
  <c r="R2430" i="1"/>
  <c r="S2430" i="1"/>
  <c r="R2431" i="1"/>
  <c r="S2431" i="1"/>
  <c r="R2432" i="1"/>
  <c r="S2432" i="1"/>
  <c r="R2433" i="1"/>
  <c r="S2433" i="1"/>
  <c r="R2434" i="1"/>
  <c r="S2434" i="1"/>
  <c r="R2435" i="1"/>
  <c r="S2435" i="1"/>
  <c r="R2436" i="1"/>
  <c r="S2436" i="1"/>
  <c r="R2437" i="1"/>
  <c r="S2437" i="1"/>
  <c r="R2438" i="1"/>
  <c r="S2438" i="1"/>
  <c r="R2439" i="1"/>
  <c r="S2439" i="1"/>
  <c r="R2440" i="1"/>
  <c r="S2440" i="1"/>
  <c r="R2441" i="1"/>
  <c r="S2441" i="1"/>
  <c r="R2442" i="1"/>
  <c r="S2442" i="1"/>
  <c r="R2443" i="1"/>
  <c r="S2443" i="1"/>
  <c r="R2444" i="1"/>
  <c r="S2444" i="1"/>
  <c r="R2445" i="1"/>
  <c r="S2445" i="1"/>
  <c r="R2446" i="1"/>
  <c r="S2446" i="1"/>
  <c r="R2447" i="1"/>
  <c r="S2447" i="1"/>
  <c r="R2448" i="1"/>
  <c r="S2448" i="1"/>
  <c r="R2449" i="1"/>
  <c r="S2449" i="1"/>
  <c r="R2450" i="1"/>
  <c r="S2450" i="1"/>
  <c r="R2451" i="1"/>
  <c r="S2451" i="1"/>
  <c r="R2452" i="1"/>
  <c r="S2452" i="1"/>
  <c r="R2453" i="1"/>
  <c r="S2453" i="1"/>
  <c r="R2454" i="1"/>
  <c r="S2454" i="1"/>
  <c r="R2455" i="1"/>
  <c r="S2455" i="1"/>
  <c r="R2456" i="1"/>
  <c r="S2456" i="1"/>
  <c r="R2457" i="1"/>
  <c r="S2457" i="1"/>
  <c r="R2458" i="1"/>
  <c r="S2458" i="1"/>
  <c r="R2459" i="1"/>
  <c r="S2459" i="1"/>
  <c r="R2460" i="1"/>
  <c r="S2460" i="1"/>
  <c r="R2461" i="1"/>
  <c r="S2461" i="1"/>
  <c r="R2462" i="1"/>
  <c r="S2462" i="1"/>
  <c r="R2463" i="1"/>
  <c r="S2463" i="1"/>
  <c r="R2464" i="1"/>
  <c r="S2464" i="1"/>
  <c r="R2465" i="1"/>
  <c r="S2465" i="1"/>
  <c r="R2466" i="1"/>
  <c r="S2466" i="1"/>
  <c r="R2467" i="1"/>
  <c r="S2467" i="1"/>
  <c r="R2468" i="1"/>
  <c r="S2468" i="1"/>
  <c r="R2469" i="1"/>
  <c r="S2469" i="1"/>
  <c r="R2470" i="1"/>
  <c r="S2470" i="1"/>
  <c r="R2471" i="1"/>
  <c r="S2471" i="1"/>
  <c r="R2472" i="1"/>
  <c r="S2472" i="1"/>
  <c r="R2473" i="1"/>
  <c r="S2473" i="1"/>
  <c r="R2474" i="1"/>
  <c r="S2474" i="1"/>
  <c r="R2475" i="1"/>
  <c r="S2475" i="1"/>
  <c r="R2476" i="1"/>
  <c r="S2476" i="1"/>
  <c r="R2477" i="1"/>
  <c r="S2477" i="1"/>
  <c r="R2478" i="1"/>
  <c r="S2478" i="1"/>
  <c r="R2479" i="1"/>
  <c r="S2479" i="1"/>
  <c r="R2480" i="1"/>
  <c r="S2480" i="1"/>
  <c r="R2481" i="1"/>
  <c r="S2481" i="1"/>
  <c r="R2482" i="1"/>
  <c r="S2482" i="1"/>
  <c r="R2483" i="1"/>
  <c r="S2483" i="1"/>
  <c r="R2484" i="1"/>
  <c r="S2484" i="1"/>
  <c r="R2485" i="1"/>
  <c r="S2485" i="1"/>
  <c r="R2486" i="1"/>
  <c r="S2486" i="1"/>
  <c r="R2487" i="1"/>
  <c r="S2487" i="1"/>
  <c r="R2488" i="1"/>
  <c r="S2488" i="1"/>
  <c r="R2489" i="1"/>
  <c r="S2489" i="1"/>
  <c r="R2490" i="1"/>
  <c r="S2490" i="1"/>
  <c r="R2491" i="1"/>
  <c r="S2491" i="1"/>
  <c r="R2492" i="1"/>
  <c r="S2492" i="1"/>
  <c r="R2493" i="1"/>
  <c r="S2493" i="1"/>
  <c r="R2494" i="1"/>
  <c r="S2494" i="1"/>
  <c r="R2495" i="1"/>
  <c r="S2495" i="1"/>
  <c r="R2496" i="1"/>
  <c r="S2496" i="1"/>
  <c r="R2497" i="1"/>
  <c r="S2497" i="1"/>
  <c r="R2498" i="1"/>
  <c r="S2498" i="1"/>
  <c r="R2499" i="1"/>
  <c r="S2499" i="1"/>
  <c r="R2500" i="1"/>
  <c r="S2500" i="1"/>
  <c r="R2501" i="1"/>
  <c r="S2501" i="1"/>
  <c r="R2502" i="1"/>
  <c r="S2502" i="1"/>
  <c r="R2503" i="1"/>
  <c r="S2503" i="1"/>
  <c r="R2504" i="1"/>
  <c r="S2504" i="1"/>
  <c r="R2505" i="1"/>
  <c r="S2505" i="1"/>
  <c r="R2506" i="1"/>
  <c r="S2506" i="1"/>
  <c r="R2507" i="1"/>
  <c r="S2507" i="1"/>
  <c r="R2508" i="1"/>
  <c r="S2508" i="1"/>
  <c r="R2509" i="1"/>
  <c r="S2509" i="1"/>
  <c r="R2510" i="1"/>
  <c r="S2510" i="1"/>
  <c r="R2511" i="1"/>
  <c r="S2511" i="1"/>
  <c r="R2512" i="1"/>
  <c r="S2512" i="1"/>
  <c r="R2513" i="1"/>
  <c r="S2513" i="1"/>
  <c r="R2514" i="1"/>
  <c r="S2514" i="1"/>
  <c r="R2515" i="1"/>
  <c r="S2515" i="1"/>
  <c r="R2516" i="1"/>
  <c r="S2516" i="1"/>
  <c r="R2517" i="1"/>
  <c r="S2517" i="1"/>
  <c r="R2518" i="1"/>
  <c r="S2518" i="1"/>
  <c r="R2519" i="1"/>
  <c r="S2519" i="1"/>
  <c r="R2520" i="1"/>
  <c r="S2520" i="1"/>
  <c r="R2521" i="1"/>
  <c r="S2521" i="1"/>
  <c r="R2522" i="1"/>
  <c r="S2522" i="1"/>
  <c r="R2523" i="1"/>
  <c r="S2523" i="1"/>
  <c r="R2524" i="1"/>
  <c r="S2524" i="1"/>
  <c r="R2525" i="1"/>
  <c r="S2525" i="1"/>
  <c r="R2526" i="1"/>
  <c r="S2526" i="1"/>
  <c r="R2527" i="1"/>
  <c r="S2527" i="1"/>
  <c r="R2528" i="1"/>
  <c r="S2528" i="1"/>
  <c r="R2529" i="1"/>
  <c r="S2529" i="1"/>
  <c r="R2530" i="1"/>
  <c r="S2530" i="1"/>
  <c r="R2531" i="1"/>
  <c r="S2531" i="1"/>
  <c r="R2532" i="1"/>
  <c r="S2532" i="1"/>
  <c r="R2533" i="1"/>
  <c r="S2533" i="1"/>
  <c r="R2534" i="1"/>
  <c r="S2534" i="1"/>
  <c r="R2535" i="1"/>
  <c r="S2535" i="1"/>
  <c r="R2536" i="1"/>
  <c r="S2536" i="1"/>
  <c r="R2537" i="1"/>
  <c r="S2537" i="1"/>
  <c r="R2538" i="1"/>
  <c r="S2538" i="1"/>
  <c r="R2539" i="1"/>
  <c r="S2539" i="1"/>
  <c r="R2540" i="1"/>
  <c r="S2540" i="1"/>
  <c r="R2541" i="1"/>
  <c r="S2541" i="1"/>
  <c r="R2542" i="1"/>
  <c r="S2542" i="1"/>
  <c r="R2543" i="1"/>
  <c r="S2543" i="1"/>
  <c r="R2544" i="1"/>
  <c r="S2544" i="1"/>
  <c r="R2545" i="1"/>
  <c r="S2545" i="1"/>
  <c r="R2546" i="1"/>
  <c r="S2546" i="1"/>
  <c r="R2547" i="1"/>
  <c r="S2547" i="1"/>
  <c r="R2548" i="1"/>
  <c r="S2548" i="1"/>
  <c r="R2549" i="1"/>
  <c r="S2549" i="1"/>
  <c r="R2550" i="1"/>
  <c r="S2550" i="1"/>
  <c r="R2551" i="1"/>
  <c r="S2551" i="1"/>
  <c r="R2552" i="1"/>
  <c r="S2552" i="1"/>
  <c r="R2553" i="1"/>
  <c r="S2553" i="1"/>
  <c r="R2554" i="1"/>
  <c r="S2554" i="1"/>
  <c r="R2555" i="1"/>
  <c r="S2555" i="1"/>
  <c r="R2556" i="1"/>
  <c r="S2556" i="1"/>
  <c r="R2557" i="1"/>
  <c r="S2557" i="1"/>
  <c r="R2558" i="1"/>
  <c r="S2558" i="1"/>
  <c r="R2559" i="1"/>
  <c r="S2559" i="1"/>
  <c r="R2560" i="1"/>
  <c r="S2560" i="1"/>
  <c r="R2561" i="1"/>
  <c r="S2561" i="1"/>
  <c r="R2562" i="1"/>
  <c r="S2562" i="1"/>
  <c r="R2563" i="1"/>
  <c r="S2563" i="1"/>
  <c r="R2564" i="1"/>
  <c r="S2564" i="1"/>
  <c r="R2565" i="1"/>
  <c r="S2565" i="1"/>
  <c r="R2566" i="1"/>
  <c r="S2566" i="1"/>
  <c r="R2567" i="1"/>
  <c r="S2567" i="1"/>
  <c r="R2568" i="1"/>
  <c r="S2568" i="1"/>
  <c r="R2569" i="1"/>
  <c r="S2569" i="1"/>
  <c r="R2570" i="1"/>
  <c r="S2570" i="1"/>
  <c r="R2571" i="1"/>
  <c r="S2571" i="1"/>
  <c r="R2572" i="1"/>
  <c r="S2572" i="1"/>
  <c r="R2573" i="1"/>
  <c r="S2573" i="1"/>
  <c r="R2574" i="1"/>
  <c r="S2574" i="1"/>
  <c r="R2575" i="1"/>
  <c r="S2575" i="1"/>
  <c r="R2576" i="1"/>
  <c r="S2576" i="1"/>
  <c r="R2577" i="1"/>
  <c r="S2577" i="1"/>
  <c r="R2578" i="1"/>
  <c r="S2578" i="1"/>
  <c r="R2579" i="1"/>
  <c r="S2579" i="1"/>
  <c r="R2580" i="1"/>
  <c r="S2580" i="1"/>
  <c r="R2581" i="1"/>
  <c r="S2581" i="1"/>
  <c r="R2582" i="1"/>
  <c r="S2582" i="1"/>
  <c r="R2583" i="1"/>
  <c r="S2583" i="1"/>
  <c r="R2584" i="1"/>
  <c r="S2584" i="1"/>
  <c r="R2585" i="1"/>
  <c r="S2585" i="1"/>
  <c r="R2586" i="1"/>
  <c r="S2586" i="1"/>
  <c r="R2587" i="1"/>
  <c r="S2587" i="1"/>
  <c r="R2588" i="1"/>
  <c r="S2588" i="1"/>
  <c r="R2589" i="1"/>
  <c r="S2589" i="1"/>
  <c r="R2590" i="1"/>
  <c r="S2590" i="1"/>
  <c r="R2591" i="1"/>
  <c r="S2591" i="1"/>
  <c r="R2592" i="1"/>
  <c r="S2592" i="1"/>
  <c r="R2593" i="1"/>
  <c r="S2593" i="1"/>
  <c r="R2594" i="1"/>
  <c r="S2594" i="1"/>
  <c r="R2595" i="1"/>
  <c r="S2595" i="1"/>
  <c r="R2596" i="1"/>
  <c r="S2596" i="1"/>
  <c r="R2597" i="1"/>
  <c r="S2597" i="1"/>
  <c r="R2598" i="1"/>
  <c r="S2598" i="1"/>
  <c r="R2599" i="1"/>
  <c r="S2599" i="1"/>
  <c r="R2600" i="1"/>
  <c r="S2600" i="1"/>
  <c r="R2601" i="1"/>
  <c r="S2601" i="1"/>
  <c r="R2602" i="1"/>
  <c r="S2602" i="1"/>
  <c r="R2603" i="1"/>
  <c r="S2603" i="1"/>
  <c r="R2604" i="1"/>
  <c r="S2604" i="1"/>
  <c r="R2605" i="1"/>
  <c r="S2605" i="1"/>
  <c r="R2606" i="1"/>
  <c r="S2606" i="1"/>
  <c r="R2607" i="1"/>
  <c r="S2607" i="1"/>
  <c r="R2608" i="1"/>
  <c r="S2608" i="1"/>
  <c r="R2609" i="1"/>
  <c r="S2609" i="1"/>
  <c r="R2610" i="1"/>
  <c r="S2610" i="1"/>
  <c r="R2611" i="1"/>
  <c r="S2611" i="1"/>
  <c r="R2612" i="1"/>
  <c r="S2612" i="1"/>
  <c r="R2613" i="1"/>
  <c r="S2613" i="1"/>
  <c r="R2614" i="1"/>
  <c r="S2614" i="1"/>
  <c r="R2615" i="1"/>
  <c r="S2615" i="1"/>
  <c r="R2616" i="1"/>
  <c r="S2616" i="1"/>
  <c r="R2617" i="1"/>
  <c r="S2617" i="1"/>
  <c r="R2618" i="1"/>
  <c r="S2618" i="1"/>
  <c r="R2619" i="1"/>
  <c r="S2619" i="1"/>
  <c r="R2620" i="1"/>
  <c r="S2620" i="1"/>
  <c r="R2621" i="1"/>
  <c r="S2621" i="1"/>
  <c r="R2622" i="1"/>
  <c r="S2622" i="1"/>
  <c r="R2623" i="1"/>
  <c r="S2623" i="1"/>
  <c r="R2624" i="1"/>
  <c r="S2624" i="1"/>
  <c r="R2625" i="1"/>
  <c r="S2625" i="1"/>
  <c r="R2626" i="1"/>
  <c r="S2626" i="1"/>
  <c r="R2627" i="1"/>
  <c r="S2627" i="1"/>
  <c r="R2628" i="1"/>
  <c r="S2628" i="1"/>
  <c r="R2629" i="1"/>
  <c r="S2629" i="1"/>
  <c r="R2630" i="1"/>
  <c r="S2630" i="1"/>
  <c r="R2631" i="1"/>
  <c r="S2631" i="1"/>
  <c r="R2632" i="1"/>
  <c r="S2632" i="1"/>
  <c r="R2633" i="1"/>
  <c r="S2633" i="1"/>
  <c r="R2634" i="1"/>
  <c r="S2634" i="1"/>
  <c r="R2635" i="1"/>
  <c r="S2635" i="1"/>
  <c r="R2636" i="1"/>
  <c r="S2636" i="1"/>
  <c r="R2637" i="1"/>
  <c r="S2637" i="1"/>
  <c r="R2638" i="1"/>
  <c r="S2638" i="1"/>
  <c r="R2639" i="1"/>
  <c r="S2639" i="1"/>
  <c r="R2640" i="1"/>
  <c r="S2640" i="1"/>
  <c r="R2641" i="1"/>
  <c r="S2641" i="1"/>
  <c r="R2642" i="1"/>
  <c r="S2642" i="1"/>
  <c r="R2643" i="1"/>
  <c r="S2643" i="1"/>
  <c r="R2644" i="1"/>
  <c r="S2644" i="1"/>
  <c r="R2645" i="1"/>
  <c r="S2645" i="1"/>
  <c r="R2646" i="1"/>
  <c r="S2646" i="1"/>
  <c r="R2647" i="1"/>
  <c r="S2647" i="1"/>
  <c r="R2648" i="1"/>
  <c r="S2648" i="1"/>
  <c r="R2649" i="1"/>
  <c r="S2649" i="1"/>
  <c r="R2650" i="1"/>
  <c r="S2650" i="1"/>
  <c r="R2651" i="1"/>
  <c r="S2651" i="1"/>
  <c r="R2652" i="1"/>
  <c r="S2652" i="1"/>
  <c r="R2653" i="1"/>
  <c r="S2653" i="1"/>
  <c r="R2654" i="1"/>
  <c r="S2654" i="1"/>
  <c r="R2655" i="1"/>
  <c r="S2655" i="1"/>
  <c r="R2656" i="1"/>
  <c r="S2656" i="1"/>
  <c r="R2657" i="1"/>
  <c r="S2657" i="1"/>
  <c r="R2658" i="1"/>
  <c r="S2658" i="1"/>
  <c r="R2659" i="1"/>
  <c r="S2659" i="1"/>
  <c r="R2660" i="1"/>
  <c r="S2660" i="1"/>
  <c r="R2661" i="1"/>
  <c r="S2661" i="1"/>
  <c r="R2662" i="1"/>
  <c r="S2662" i="1"/>
  <c r="R2663" i="1"/>
  <c r="S2663" i="1"/>
  <c r="R2664" i="1"/>
  <c r="S2664" i="1"/>
  <c r="R2665" i="1"/>
  <c r="S2665" i="1"/>
  <c r="R2666" i="1"/>
  <c r="S2666" i="1"/>
  <c r="R2667" i="1"/>
  <c r="S2667" i="1"/>
  <c r="R2668" i="1"/>
  <c r="S2668" i="1"/>
  <c r="R2669" i="1"/>
  <c r="S2669" i="1"/>
  <c r="R2670" i="1"/>
  <c r="S2670" i="1"/>
  <c r="R2671" i="1"/>
  <c r="S2671" i="1"/>
  <c r="R2672" i="1"/>
  <c r="S2672" i="1"/>
  <c r="R2673" i="1"/>
  <c r="S2673" i="1"/>
  <c r="R2674" i="1"/>
  <c r="S2674" i="1"/>
  <c r="R2675" i="1"/>
  <c r="S2675" i="1"/>
  <c r="R2676" i="1"/>
  <c r="S2676" i="1"/>
  <c r="R2677" i="1"/>
  <c r="S2677" i="1"/>
  <c r="R2678" i="1"/>
  <c r="S2678" i="1"/>
  <c r="R2679" i="1"/>
  <c r="S2679" i="1"/>
  <c r="R2680" i="1"/>
  <c r="S2680" i="1"/>
  <c r="R2681" i="1"/>
  <c r="S2681" i="1"/>
  <c r="R2682" i="1"/>
  <c r="S2682" i="1"/>
  <c r="R2684" i="1"/>
  <c r="S2684" i="1"/>
  <c r="R2683" i="1"/>
  <c r="S2683" i="1"/>
  <c r="R2685" i="1"/>
  <c r="S2685" i="1"/>
  <c r="R2686" i="1"/>
  <c r="S2686" i="1"/>
  <c r="R2688" i="1"/>
  <c r="S2688" i="1"/>
  <c r="R2687" i="1"/>
  <c r="S2687" i="1"/>
  <c r="R2689" i="1"/>
  <c r="S2689" i="1"/>
  <c r="R2690" i="1"/>
  <c r="S2690" i="1"/>
  <c r="R2691" i="1"/>
  <c r="S2691" i="1"/>
  <c r="R2692" i="1"/>
  <c r="S2692" i="1"/>
  <c r="R2693" i="1"/>
  <c r="S2693" i="1"/>
  <c r="R2694" i="1"/>
  <c r="S2694" i="1"/>
  <c r="R2695" i="1"/>
  <c r="S2695" i="1"/>
  <c r="R2696" i="1"/>
  <c r="S2696" i="1"/>
  <c r="R2697" i="1"/>
  <c r="S2697" i="1"/>
  <c r="R2698" i="1"/>
  <c r="S2698" i="1"/>
  <c r="R2699" i="1"/>
  <c r="S2699" i="1"/>
  <c r="R2700" i="1"/>
  <c r="S2700" i="1"/>
  <c r="R2701" i="1"/>
  <c r="S2701" i="1"/>
  <c r="R2702" i="1"/>
  <c r="S2702" i="1"/>
  <c r="R2703" i="1"/>
  <c r="S2703" i="1"/>
  <c r="R2704" i="1"/>
  <c r="S2704" i="1"/>
  <c r="R2705" i="1"/>
  <c r="S2705" i="1"/>
  <c r="R2706" i="1"/>
  <c r="S2706" i="1"/>
  <c r="R2707" i="1"/>
  <c r="S2707" i="1"/>
  <c r="R2708" i="1"/>
  <c r="S2708" i="1"/>
  <c r="R2709" i="1"/>
  <c r="S2709" i="1"/>
  <c r="R2710" i="1"/>
  <c r="S2710" i="1"/>
  <c r="R2711" i="1"/>
  <c r="S2711" i="1"/>
  <c r="R2712" i="1"/>
  <c r="S2712" i="1"/>
  <c r="R2713" i="1"/>
  <c r="S2713" i="1"/>
  <c r="R2714" i="1"/>
  <c r="S2714" i="1"/>
  <c r="R2715" i="1"/>
  <c r="S2715" i="1"/>
  <c r="R2716" i="1"/>
  <c r="S2716" i="1"/>
  <c r="R2717" i="1"/>
  <c r="S2717" i="1"/>
  <c r="R2718" i="1"/>
  <c r="S2718" i="1"/>
  <c r="R2719" i="1"/>
  <c r="S2719" i="1"/>
  <c r="R2720" i="1"/>
  <c r="S2720" i="1"/>
  <c r="R2721" i="1"/>
  <c r="S2721" i="1"/>
  <c r="R2722" i="1"/>
  <c r="S2722" i="1"/>
  <c r="R2723" i="1"/>
  <c r="S2723" i="1"/>
  <c r="R2724" i="1"/>
  <c r="S2724" i="1"/>
  <c r="R2725" i="1"/>
  <c r="S2725" i="1"/>
  <c r="R2726" i="1"/>
  <c r="S2726" i="1"/>
  <c r="R2727" i="1"/>
  <c r="S2727" i="1"/>
  <c r="R2728" i="1"/>
  <c r="S2728" i="1"/>
  <c r="R2729" i="1"/>
  <c r="S2729" i="1"/>
  <c r="R2730" i="1"/>
  <c r="S2730" i="1"/>
  <c r="R2731" i="1"/>
  <c r="S2731" i="1"/>
  <c r="R2732" i="1"/>
  <c r="S2732" i="1"/>
  <c r="R2733" i="1"/>
  <c r="S2733" i="1"/>
  <c r="R2734" i="1"/>
  <c r="S2734" i="1"/>
  <c r="R2735" i="1"/>
  <c r="S2735" i="1"/>
  <c r="R2736" i="1"/>
  <c r="S2736" i="1"/>
  <c r="R2737" i="1"/>
  <c r="S2737" i="1"/>
  <c r="R2738" i="1"/>
  <c r="S2738" i="1"/>
  <c r="R2739" i="1"/>
  <c r="S2739" i="1"/>
  <c r="R2740" i="1"/>
  <c r="S2740" i="1"/>
  <c r="R2741" i="1"/>
  <c r="S2741" i="1"/>
  <c r="R2742" i="1"/>
  <c r="S2742" i="1"/>
  <c r="R2743" i="1"/>
  <c r="S2743" i="1"/>
  <c r="R2744" i="1"/>
  <c r="S2744" i="1"/>
  <c r="R2745" i="1"/>
  <c r="S2745" i="1"/>
  <c r="R2746" i="1"/>
  <c r="S2746" i="1"/>
  <c r="R2747" i="1"/>
  <c r="S2747" i="1"/>
  <c r="R2748" i="1"/>
  <c r="S2748" i="1"/>
  <c r="R2749" i="1"/>
  <c r="S2749" i="1"/>
  <c r="R2750" i="1"/>
  <c r="S2750" i="1"/>
  <c r="R2751" i="1"/>
  <c r="S2751" i="1"/>
  <c r="R2752" i="1"/>
  <c r="S2752" i="1"/>
  <c r="R2753" i="1"/>
  <c r="S2753" i="1"/>
  <c r="R2754" i="1"/>
  <c r="S2754" i="1"/>
  <c r="R2755" i="1"/>
  <c r="S2755" i="1"/>
  <c r="R2756" i="1"/>
  <c r="S2756" i="1"/>
  <c r="R2757" i="1"/>
  <c r="S2757" i="1"/>
  <c r="R2758" i="1"/>
  <c r="S2758" i="1"/>
  <c r="R2759" i="1"/>
  <c r="S2759" i="1"/>
  <c r="R2760" i="1"/>
  <c r="S2760" i="1"/>
  <c r="R2761" i="1"/>
  <c r="S2761" i="1"/>
  <c r="R2762" i="1"/>
  <c r="S2762" i="1"/>
  <c r="R2763" i="1"/>
  <c r="S2763" i="1"/>
  <c r="R2764" i="1"/>
  <c r="S2764" i="1"/>
  <c r="R2765" i="1"/>
  <c r="S2765" i="1"/>
  <c r="R2766" i="1"/>
  <c r="S2766" i="1"/>
  <c r="R2767" i="1"/>
  <c r="S2767" i="1"/>
  <c r="R2768" i="1"/>
  <c r="S2768" i="1"/>
  <c r="R2769" i="1"/>
  <c r="S2769" i="1"/>
  <c r="R2770" i="1"/>
  <c r="S2770" i="1"/>
  <c r="R2771" i="1"/>
  <c r="S2771" i="1"/>
  <c r="R2772" i="1"/>
  <c r="S2772" i="1"/>
  <c r="R2773" i="1"/>
  <c r="S2773" i="1"/>
  <c r="R2774" i="1"/>
  <c r="S2774" i="1"/>
  <c r="R2775" i="1"/>
  <c r="S2775" i="1"/>
  <c r="R2776" i="1"/>
  <c r="S2776" i="1"/>
  <c r="R2777" i="1"/>
  <c r="S2777" i="1"/>
  <c r="R2778" i="1"/>
  <c r="S2778" i="1"/>
  <c r="R2779" i="1"/>
  <c r="S2779" i="1"/>
  <c r="R2780" i="1"/>
  <c r="S2780" i="1"/>
  <c r="R2781" i="1"/>
  <c r="S2781" i="1"/>
  <c r="R2782" i="1"/>
  <c r="S2782" i="1"/>
  <c r="R2783" i="1"/>
  <c r="S2783" i="1"/>
  <c r="R2784" i="1"/>
  <c r="S2784" i="1"/>
  <c r="R2785" i="1"/>
  <c r="S2785" i="1"/>
  <c r="R2786" i="1"/>
  <c r="S2786" i="1"/>
  <c r="R2787" i="1"/>
  <c r="S2787" i="1"/>
  <c r="R2788" i="1"/>
  <c r="S2788" i="1"/>
  <c r="R2789" i="1"/>
  <c r="S2789" i="1"/>
  <c r="R2790" i="1"/>
  <c r="S2790" i="1"/>
  <c r="R2791" i="1"/>
  <c r="S2791" i="1"/>
  <c r="R2792" i="1"/>
  <c r="S2792" i="1"/>
  <c r="R2793" i="1"/>
  <c r="S2793" i="1"/>
  <c r="R2794" i="1"/>
  <c r="S2794" i="1"/>
  <c r="R2795" i="1"/>
  <c r="S2795" i="1"/>
  <c r="R2796" i="1"/>
  <c r="S2796" i="1"/>
  <c r="R2797" i="1"/>
  <c r="S2797" i="1"/>
  <c r="R2798" i="1"/>
  <c r="S2798" i="1"/>
  <c r="R2799" i="1"/>
  <c r="S2799" i="1"/>
  <c r="R2801" i="1"/>
  <c r="S2801" i="1"/>
  <c r="R2802" i="1"/>
  <c r="S2802" i="1"/>
  <c r="R2803" i="1"/>
  <c r="S2803" i="1"/>
  <c r="R2804" i="1"/>
  <c r="S2804" i="1"/>
  <c r="R2805" i="1"/>
  <c r="S2805" i="1"/>
  <c r="R2806" i="1"/>
  <c r="S2806" i="1"/>
  <c r="R2807" i="1"/>
  <c r="S2807" i="1"/>
  <c r="R2808" i="1"/>
  <c r="S2808" i="1"/>
  <c r="R2809" i="1"/>
  <c r="S2809" i="1"/>
  <c r="R2810" i="1"/>
  <c r="S2810" i="1"/>
  <c r="R2811" i="1"/>
  <c r="S2811" i="1"/>
  <c r="R2813" i="1"/>
  <c r="S2813" i="1"/>
  <c r="R2814" i="1"/>
  <c r="S2814" i="1"/>
  <c r="R2815" i="1"/>
  <c r="S2815" i="1"/>
  <c r="R2816" i="1"/>
  <c r="S2816" i="1"/>
  <c r="R2817" i="1"/>
  <c r="S2817" i="1"/>
  <c r="R2818" i="1"/>
  <c r="S2818" i="1"/>
  <c r="R2819" i="1"/>
  <c r="S2819" i="1"/>
  <c r="R2820" i="1"/>
  <c r="S2820" i="1"/>
  <c r="R2821" i="1"/>
  <c r="S2821" i="1"/>
  <c r="R2822" i="1"/>
  <c r="S2822" i="1"/>
  <c r="R2823" i="1"/>
  <c r="S2823" i="1"/>
  <c r="R2824" i="1"/>
  <c r="S2824" i="1"/>
  <c r="R2825" i="1"/>
  <c r="S2825" i="1"/>
  <c r="R2826" i="1"/>
  <c r="S2826" i="1"/>
  <c r="R2827" i="1"/>
  <c r="S2827" i="1"/>
  <c r="R2828" i="1"/>
  <c r="S2828" i="1"/>
  <c r="R2829" i="1"/>
  <c r="S2829" i="1"/>
  <c r="R2830" i="1"/>
  <c r="S2830" i="1"/>
  <c r="R2831" i="1"/>
  <c r="S2831" i="1"/>
  <c r="R2832" i="1"/>
  <c r="S2832" i="1"/>
  <c r="R2833" i="1"/>
  <c r="S2833" i="1"/>
  <c r="R2834" i="1"/>
  <c r="S2834" i="1"/>
  <c r="R2835" i="1"/>
  <c r="S2835" i="1"/>
  <c r="R2836" i="1"/>
  <c r="S2836" i="1"/>
  <c r="R2837" i="1"/>
  <c r="S2837" i="1"/>
  <c r="R2838" i="1"/>
  <c r="S2838" i="1"/>
  <c r="R2839" i="1"/>
  <c r="S2839" i="1"/>
  <c r="R2840" i="1"/>
  <c r="S2840" i="1"/>
  <c r="R2841" i="1"/>
  <c r="S2841" i="1"/>
  <c r="R2842" i="1"/>
  <c r="S2842" i="1"/>
  <c r="R2843" i="1"/>
  <c r="S2843" i="1"/>
  <c r="R2844" i="1"/>
  <c r="S2844" i="1"/>
  <c r="R2845" i="1"/>
  <c r="S2845" i="1"/>
  <c r="R2846" i="1"/>
  <c r="S2846" i="1"/>
  <c r="R2847" i="1"/>
  <c r="S2847" i="1"/>
  <c r="R2848" i="1"/>
  <c r="S2848" i="1"/>
  <c r="R2849" i="1"/>
  <c r="S2849" i="1"/>
  <c r="R2850" i="1"/>
  <c r="S2850" i="1"/>
  <c r="R2851" i="1"/>
  <c r="S2851" i="1"/>
  <c r="R2852" i="1"/>
  <c r="S2852" i="1"/>
  <c r="R2853" i="1"/>
  <c r="S2853" i="1"/>
  <c r="R2854" i="1"/>
  <c r="S2854" i="1"/>
  <c r="R2855" i="1"/>
  <c r="S2855" i="1"/>
  <c r="R2856" i="1"/>
  <c r="S2856" i="1"/>
  <c r="R2857" i="1"/>
  <c r="S2857" i="1"/>
  <c r="R2858" i="1"/>
  <c r="S2858" i="1"/>
  <c r="R2859" i="1"/>
  <c r="S2859" i="1"/>
  <c r="R2860" i="1"/>
  <c r="S2860" i="1"/>
  <c r="R2861" i="1"/>
  <c r="S2861" i="1"/>
  <c r="R2862" i="1"/>
  <c r="S2862" i="1"/>
  <c r="R2863" i="1"/>
  <c r="S2863" i="1"/>
  <c r="R2864" i="1"/>
  <c r="S2864" i="1"/>
  <c r="R2865" i="1"/>
  <c r="S2865" i="1"/>
  <c r="R2866" i="1"/>
  <c r="S2866" i="1"/>
  <c r="R2867" i="1"/>
  <c r="S2867" i="1"/>
  <c r="R2868" i="1"/>
  <c r="S2868" i="1"/>
  <c r="R2869" i="1"/>
  <c r="S2869" i="1"/>
  <c r="R2870" i="1"/>
  <c r="S2870" i="1"/>
  <c r="R2871" i="1"/>
  <c r="S2871" i="1"/>
  <c r="R2872" i="1"/>
  <c r="S2872" i="1"/>
  <c r="R2873" i="1"/>
  <c r="S2873" i="1"/>
  <c r="R2874" i="1"/>
  <c r="S2874" i="1"/>
  <c r="R2875" i="1"/>
  <c r="S2875" i="1"/>
  <c r="R2876" i="1"/>
  <c r="S2876" i="1"/>
  <c r="R2877" i="1"/>
  <c r="S2877" i="1"/>
  <c r="R2878" i="1"/>
  <c r="S2878" i="1"/>
  <c r="R2879" i="1"/>
  <c r="S2879" i="1"/>
  <c r="R2880" i="1"/>
  <c r="S2880" i="1"/>
  <c r="R2881" i="1"/>
  <c r="S2881" i="1"/>
  <c r="R2882" i="1"/>
  <c r="S2882" i="1"/>
  <c r="R2883" i="1"/>
  <c r="S2883" i="1"/>
  <c r="R2884" i="1"/>
  <c r="S2884" i="1"/>
  <c r="R2885" i="1"/>
  <c r="S2885" i="1"/>
  <c r="R2886" i="1"/>
  <c r="S2886" i="1"/>
  <c r="R2887" i="1"/>
  <c r="S2887" i="1"/>
  <c r="R2888" i="1"/>
  <c r="S2888" i="1"/>
  <c r="R2889" i="1"/>
  <c r="S2889" i="1"/>
  <c r="R2890" i="1"/>
  <c r="S2890" i="1"/>
  <c r="R2891" i="1"/>
  <c r="S2891" i="1"/>
  <c r="R2892" i="1"/>
  <c r="S2892" i="1"/>
  <c r="R2893" i="1"/>
  <c r="S2893" i="1"/>
  <c r="R2894" i="1"/>
  <c r="S2894" i="1"/>
  <c r="R2895" i="1"/>
  <c r="S2895" i="1"/>
  <c r="R2896" i="1"/>
  <c r="S2896" i="1"/>
  <c r="R2897" i="1"/>
  <c r="S2897" i="1"/>
  <c r="R2898" i="1"/>
  <c r="S2898" i="1"/>
  <c r="R2899" i="1"/>
  <c r="S2899" i="1"/>
  <c r="R2900" i="1"/>
  <c r="S2900" i="1"/>
  <c r="R2901" i="1"/>
  <c r="S2901" i="1"/>
  <c r="R2902" i="1"/>
  <c r="S2902" i="1"/>
  <c r="R2903" i="1"/>
  <c r="S2903" i="1"/>
  <c r="R2904" i="1"/>
  <c r="S2904" i="1"/>
  <c r="R2905" i="1"/>
  <c r="S2905" i="1"/>
  <c r="R2906" i="1"/>
  <c r="S2906" i="1"/>
  <c r="R2907" i="1"/>
  <c r="S2907" i="1"/>
  <c r="R2908" i="1"/>
  <c r="S2908" i="1"/>
  <c r="R2910" i="1"/>
  <c r="S2910" i="1"/>
  <c r="R2911" i="1"/>
  <c r="S2911" i="1"/>
  <c r="R2912" i="1"/>
  <c r="S2912" i="1"/>
  <c r="R2913" i="1"/>
  <c r="S2913" i="1"/>
  <c r="R2914" i="1"/>
  <c r="S2914" i="1"/>
  <c r="R2915" i="1"/>
  <c r="S2915" i="1"/>
  <c r="R2916" i="1"/>
  <c r="S2916" i="1"/>
  <c r="R2918" i="1"/>
  <c r="S2918" i="1"/>
  <c r="R2919" i="1"/>
  <c r="S2919" i="1"/>
  <c r="R2920" i="1"/>
  <c r="S2920" i="1"/>
  <c r="R2921" i="1"/>
  <c r="S2921" i="1"/>
  <c r="R2923" i="1"/>
  <c r="S2923" i="1"/>
  <c r="R2924" i="1"/>
  <c r="S2924" i="1"/>
  <c r="R2925" i="1"/>
  <c r="S2925" i="1"/>
  <c r="R2927" i="1"/>
  <c r="S2927" i="1"/>
  <c r="R2928" i="1"/>
  <c r="S2928" i="1"/>
  <c r="R2929" i="1"/>
  <c r="S2929" i="1"/>
  <c r="R2930" i="1"/>
  <c r="S2930" i="1"/>
  <c r="R2931" i="1"/>
  <c r="S2931" i="1"/>
  <c r="R2933" i="1"/>
  <c r="S2933" i="1"/>
  <c r="R2934" i="1"/>
  <c r="S2934" i="1"/>
  <c r="R2935" i="1"/>
  <c r="S2935" i="1"/>
  <c r="R2936" i="1"/>
  <c r="S2936" i="1"/>
  <c r="R2937" i="1"/>
  <c r="S2937" i="1"/>
  <c r="R2938" i="1"/>
  <c r="S2938" i="1"/>
  <c r="R2939" i="1"/>
  <c r="S2939" i="1"/>
  <c r="R2940" i="1"/>
  <c r="S2940" i="1"/>
  <c r="R2941" i="1"/>
  <c r="S2941" i="1"/>
  <c r="R2942" i="1"/>
  <c r="S2942" i="1"/>
  <c r="R2943" i="1"/>
  <c r="S2943" i="1"/>
  <c r="R2944" i="1"/>
  <c r="S2944" i="1"/>
  <c r="R2945" i="1"/>
  <c r="S2945" i="1"/>
  <c r="R2946" i="1"/>
  <c r="S2946" i="1"/>
  <c r="R2947" i="1"/>
  <c r="S2947" i="1"/>
  <c r="R2948" i="1"/>
  <c r="S2948" i="1"/>
  <c r="R2949" i="1"/>
  <c r="S2949" i="1"/>
  <c r="R2950" i="1"/>
  <c r="S2950" i="1"/>
  <c r="R2951" i="1"/>
  <c r="S2951" i="1"/>
  <c r="R2952" i="1"/>
  <c r="S2952" i="1"/>
  <c r="R2953" i="1"/>
  <c r="S2953" i="1"/>
  <c r="R2954" i="1"/>
  <c r="S2954" i="1"/>
  <c r="R2955" i="1"/>
  <c r="S2955" i="1"/>
  <c r="R2956" i="1"/>
  <c r="S2956" i="1"/>
  <c r="R2957" i="1"/>
  <c r="S2957" i="1"/>
  <c r="R2958" i="1"/>
  <c r="S2958" i="1"/>
  <c r="R2959" i="1"/>
  <c r="S2959" i="1"/>
  <c r="R2960" i="1"/>
  <c r="S2960" i="1"/>
  <c r="R2961" i="1"/>
  <c r="S2961" i="1"/>
  <c r="R2962" i="1"/>
  <c r="S2962" i="1"/>
  <c r="R2964" i="1"/>
  <c r="S2964" i="1"/>
  <c r="R2965" i="1"/>
  <c r="S2965" i="1"/>
  <c r="R2966" i="1"/>
  <c r="S2966" i="1"/>
  <c r="R2967" i="1"/>
  <c r="S2967" i="1"/>
  <c r="R2968" i="1"/>
  <c r="S2968" i="1"/>
  <c r="R2969" i="1"/>
  <c r="S2969" i="1"/>
  <c r="R2971" i="1"/>
  <c r="S2971" i="1"/>
  <c r="R2972" i="1"/>
  <c r="S2972" i="1"/>
  <c r="R2973" i="1"/>
  <c r="S2973" i="1"/>
  <c r="R2974" i="1"/>
  <c r="S2974" i="1"/>
  <c r="R2975" i="1"/>
  <c r="S2975" i="1"/>
  <c r="R2976" i="1"/>
  <c r="S2976" i="1"/>
  <c r="R2977" i="1"/>
  <c r="S2977" i="1"/>
  <c r="R2978" i="1"/>
  <c r="S2978" i="1"/>
  <c r="R2979" i="1"/>
  <c r="S2979" i="1"/>
  <c r="R2980" i="1"/>
  <c r="S2980" i="1"/>
  <c r="R2981" i="1"/>
  <c r="S2981" i="1"/>
  <c r="R2982" i="1"/>
  <c r="S2982" i="1"/>
  <c r="R2984" i="1"/>
  <c r="S2984" i="1"/>
  <c r="R2985" i="1"/>
  <c r="S2985" i="1"/>
  <c r="R2986" i="1"/>
  <c r="S2986" i="1"/>
  <c r="R2987" i="1"/>
  <c r="S2987" i="1"/>
  <c r="R2988" i="1"/>
  <c r="S2988" i="1"/>
  <c r="R2989" i="1"/>
  <c r="S2989" i="1"/>
  <c r="R2990" i="1"/>
  <c r="S2990" i="1"/>
  <c r="R2991" i="1"/>
  <c r="S2991" i="1"/>
  <c r="R2993" i="1"/>
  <c r="S2993" i="1"/>
  <c r="R2994" i="1"/>
  <c r="S2994" i="1"/>
  <c r="R2995" i="1"/>
  <c r="S2995" i="1"/>
  <c r="R2996" i="1"/>
  <c r="S2996" i="1"/>
  <c r="R2997" i="1"/>
  <c r="S2997" i="1"/>
  <c r="R2998" i="1"/>
  <c r="S2998" i="1"/>
  <c r="R2999" i="1"/>
  <c r="S2999" i="1"/>
  <c r="R3000" i="1"/>
  <c r="S3000" i="1"/>
  <c r="R3001" i="1"/>
  <c r="S3001" i="1"/>
  <c r="R3002" i="1"/>
  <c r="S3002" i="1"/>
  <c r="R3003" i="1"/>
  <c r="S3003" i="1"/>
  <c r="R3004" i="1"/>
  <c r="S3004" i="1"/>
  <c r="R3005" i="1"/>
  <c r="S3005" i="1"/>
  <c r="R3006" i="1"/>
  <c r="S3006" i="1"/>
  <c r="R3007" i="1"/>
  <c r="S3007" i="1"/>
  <c r="R3008" i="1"/>
  <c r="S3008" i="1"/>
  <c r="R3009" i="1"/>
  <c r="S3009" i="1"/>
  <c r="R3010" i="1"/>
  <c r="S3010" i="1"/>
  <c r="R3011" i="1"/>
  <c r="S3011" i="1"/>
  <c r="R3012" i="1"/>
  <c r="S3012" i="1"/>
  <c r="R3013" i="1"/>
  <c r="S3013" i="1"/>
  <c r="R3014" i="1"/>
  <c r="S3014" i="1"/>
  <c r="R3015" i="1"/>
  <c r="S3015" i="1"/>
  <c r="R3016" i="1"/>
  <c r="S3016" i="1"/>
  <c r="R3017" i="1"/>
  <c r="S3017" i="1"/>
  <c r="R3018" i="1"/>
  <c r="S3018" i="1"/>
  <c r="R3019" i="1"/>
  <c r="S3019" i="1"/>
  <c r="R3020" i="1"/>
  <c r="S3020" i="1"/>
  <c r="R3021" i="1"/>
  <c r="S3021" i="1"/>
  <c r="R3022" i="1"/>
  <c r="S3022" i="1"/>
  <c r="R3023" i="1"/>
  <c r="S3023" i="1"/>
  <c r="R3024" i="1"/>
  <c r="S3024" i="1"/>
  <c r="R3025" i="1"/>
  <c r="S3025" i="1"/>
  <c r="R3026" i="1"/>
  <c r="S3026" i="1"/>
  <c r="R3027" i="1"/>
  <c r="S3027" i="1"/>
  <c r="R3028" i="1"/>
  <c r="S3028" i="1"/>
  <c r="R3029" i="1"/>
  <c r="S3029" i="1"/>
  <c r="R3033" i="1"/>
  <c r="S3033" i="1"/>
  <c r="R3034" i="1"/>
  <c r="S3034" i="1"/>
  <c r="R3035" i="1"/>
  <c r="S3035" i="1"/>
  <c r="R3036" i="1"/>
  <c r="S3036" i="1"/>
  <c r="R3037" i="1"/>
  <c r="S3037" i="1"/>
  <c r="R3038" i="1"/>
  <c r="S3038" i="1"/>
  <c r="R3039" i="1"/>
  <c r="S3039" i="1"/>
  <c r="R3040" i="1"/>
  <c r="S3040" i="1"/>
  <c r="R3041" i="1"/>
  <c r="S3041" i="1"/>
  <c r="R3043" i="1"/>
  <c r="S3043" i="1"/>
  <c r="R3044" i="1"/>
  <c r="S3044" i="1"/>
  <c r="R3045" i="1"/>
  <c r="S3045" i="1"/>
  <c r="R3046" i="1"/>
  <c r="S3046" i="1"/>
  <c r="R3047" i="1"/>
  <c r="S3047" i="1"/>
  <c r="R3048" i="1"/>
  <c r="S3048" i="1"/>
  <c r="R3049" i="1"/>
  <c r="S3049" i="1"/>
  <c r="R3051" i="1"/>
  <c r="S3051" i="1"/>
  <c r="R3053" i="1"/>
  <c r="S3053" i="1"/>
  <c r="R3054" i="1"/>
  <c r="S3054" i="1"/>
  <c r="R3055" i="1"/>
  <c r="S3055" i="1"/>
  <c r="R3056" i="1"/>
  <c r="S3056" i="1"/>
  <c r="R3057" i="1"/>
  <c r="S3057" i="1"/>
  <c r="R3059" i="1"/>
  <c r="S3059" i="1"/>
  <c r="R3061" i="1"/>
  <c r="S3061" i="1"/>
  <c r="R3062" i="1"/>
  <c r="S3062" i="1"/>
  <c r="R3068" i="1"/>
  <c r="S3068" i="1"/>
  <c r="R3069" i="1"/>
  <c r="S3069" i="1"/>
  <c r="R3071" i="1"/>
  <c r="S3071" i="1"/>
  <c r="R3072" i="1"/>
  <c r="S3072" i="1"/>
  <c r="R3073" i="1"/>
  <c r="S3073" i="1"/>
  <c r="R3074" i="1"/>
  <c r="S3074" i="1"/>
  <c r="R3076" i="1"/>
  <c r="S3076" i="1"/>
  <c r="R3077" i="1"/>
  <c r="S3077" i="1"/>
  <c r="R3078" i="1"/>
  <c r="S3078" i="1"/>
  <c r="R3079" i="1"/>
  <c r="S3079" i="1"/>
  <c r="R3081" i="1"/>
  <c r="S3081" i="1"/>
  <c r="R3082" i="1"/>
  <c r="S3082" i="1"/>
  <c r="R3084" i="1"/>
  <c r="S3084" i="1"/>
  <c r="R3085" i="1"/>
  <c r="S3085" i="1"/>
  <c r="R3087" i="1"/>
  <c r="S3087" i="1"/>
  <c r="R3089" i="1"/>
  <c r="S3089" i="1"/>
  <c r="R3090" i="1"/>
  <c r="S3090" i="1"/>
  <c r="R3091" i="1"/>
  <c r="S3091" i="1"/>
  <c r="R3092" i="1"/>
  <c r="S3092" i="1"/>
  <c r="R3094" i="1"/>
  <c r="S3094" i="1"/>
  <c r="R3095" i="1"/>
  <c r="S3095" i="1"/>
  <c r="R3096" i="1"/>
  <c r="S3096" i="1"/>
  <c r="R3097" i="1"/>
  <c r="S3097" i="1"/>
  <c r="R3098" i="1"/>
  <c r="S3098" i="1"/>
  <c r="R3099" i="1"/>
  <c r="S3099" i="1"/>
  <c r="R3100" i="1"/>
  <c r="S3100" i="1"/>
  <c r="R3101" i="1"/>
  <c r="S3101" i="1"/>
  <c r="R3102" i="1"/>
  <c r="S3102" i="1"/>
  <c r="R3103" i="1"/>
  <c r="S3103" i="1"/>
  <c r="R3104" i="1"/>
  <c r="S3104" i="1"/>
  <c r="R3105" i="1"/>
  <c r="S3105" i="1"/>
  <c r="R3106" i="1"/>
  <c r="S3106" i="1"/>
  <c r="R3107" i="1"/>
  <c r="S3107" i="1"/>
  <c r="R3108" i="1"/>
  <c r="S3108" i="1"/>
  <c r="R3109" i="1"/>
  <c r="S3109" i="1"/>
  <c r="R3110" i="1"/>
  <c r="S3110" i="1"/>
  <c r="R3111" i="1"/>
  <c r="S3111" i="1"/>
  <c r="R3112" i="1"/>
  <c r="S3112" i="1"/>
  <c r="R3113" i="1"/>
  <c r="S3113" i="1"/>
  <c r="R3114" i="1"/>
  <c r="S3114" i="1"/>
  <c r="R3115" i="1"/>
  <c r="S3115" i="1"/>
  <c r="R3116" i="1"/>
  <c r="S3116" i="1"/>
  <c r="R3117" i="1"/>
  <c r="S3117" i="1"/>
  <c r="R3118" i="1"/>
  <c r="S3118" i="1"/>
  <c r="R3119" i="1"/>
  <c r="S3119" i="1"/>
  <c r="R3120" i="1"/>
  <c r="S3120" i="1"/>
  <c r="R3121" i="1"/>
  <c r="S3121" i="1"/>
  <c r="R3122" i="1"/>
  <c r="S3122" i="1"/>
  <c r="R3123" i="1"/>
  <c r="S3123" i="1"/>
  <c r="R3161" i="1"/>
  <c r="S3161" i="1"/>
  <c r="R3162" i="1"/>
  <c r="S3162" i="1"/>
  <c r="R3163" i="1"/>
  <c r="S3163" i="1"/>
  <c r="R3164" i="1"/>
  <c r="S3164" i="1"/>
  <c r="R3165" i="1"/>
  <c r="S3165" i="1"/>
  <c r="R3166" i="1"/>
  <c r="S3166" i="1"/>
  <c r="R3167" i="1"/>
  <c r="S3167" i="1"/>
  <c r="R3168" i="1"/>
  <c r="S3168" i="1"/>
  <c r="R3169" i="1"/>
  <c r="S3169" i="1"/>
  <c r="R3170" i="1"/>
  <c r="S3170" i="1"/>
  <c r="R3171" i="1"/>
  <c r="S3171" i="1"/>
  <c r="R3172" i="1"/>
  <c r="S3172" i="1"/>
  <c r="R3173" i="1"/>
  <c r="S3173" i="1"/>
  <c r="R3174" i="1"/>
  <c r="S3174" i="1"/>
  <c r="R3175" i="1"/>
  <c r="S3175" i="1"/>
  <c r="R3176" i="1"/>
  <c r="S3176" i="1"/>
  <c r="R3177" i="1"/>
  <c r="S3177" i="1"/>
  <c r="R3178" i="1"/>
  <c r="S3178" i="1"/>
  <c r="R3179" i="1"/>
  <c r="S3179" i="1"/>
  <c r="R3180" i="1"/>
  <c r="S3180" i="1"/>
  <c r="R3181" i="1"/>
  <c r="S3181" i="1"/>
  <c r="R3182" i="1"/>
  <c r="S3182" i="1"/>
  <c r="R3183" i="1"/>
  <c r="S3183" i="1"/>
  <c r="R3184" i="1"/>
  <c r="S3184" i="1"/>
  <c r="R3185" i="1"/>
  <c r="S3185" i="1"/>
  <c r="R3186" i="1"/>
  <c r="S3186" i="1"/>
  <c r="R3187" i="1"/>
  <c r="S3187" i="1"/>
  <c r="R3188" i="1"/>
  <c r="S3188" i="1"/>
  <c r="R3189" i="1"/>
  <c r="S3189" i="1"/>
  <c r="R3190" i="1"/>
  <c r="S3190" i="1"/>
  <c r="R3191" i="1"/>
  <c r="S3191" i="1"/>
  <c r="R3192" i="1"/>
  <c r="S3192" i="1"/>
  <c r="R3193" i="1"/>
  <c r="S3193" i="1"/>
  <c r="R3194" i="1"/>
  <c r="S3194" i="1"/>
  <c r="R3195" i="1"/>
  <c r="S3195" i="1"/>
  <c r="R3196" i="1"/>
  <c r="S3196" i="1"/>
  <c r="R3197" i="1"/>
  <c r="S3197" i="1"/>
  <c r="R3198" i="1"/>
  <c r="S3198" i="1"/>
  <c r="R3199" i="1"/>
  <c r="S3199" i="1"/>
  <c r="R3200" i="1"/>
  <c r="S3200" i="1"/>
  <c r="R3201" i="1"/>
  <c r="S3201" i="1"/>
  <c r="R3202" i="1"/>
  <c r="S3202" i="1"/>
  <c r="R3203" i="1"/>
  <c r="S3203" i="1"/>
  <c r="R3204" i="1"/>
  <c r="S3204" i="1"/>
  <c r="R3205" i="1"/>
  <c r="S3205" i="1"/>
  <c r="R3206" i="1"/>
  <c r="S3206" i="1"/>
  <c r="R3207" i="1"/>
  <c r="S3207" i="1"/>
  <c r="R3208" i="1"/>
  <c r="S3208" i="1"/>
  <c r="R3209" i="1"/>
  <c r="S3209" i="1"/>
  <c r="R3210" i="1"/>
  <c r="S3210" i="1"/>
  <c r="R3211" i="1"/>
  <c r="S3211" i="1"/>
  <c r="R3212" i="1"/>
  <c r="S3212" i="1"/>
  <c r="R3213" i="1"/>
  <c r="S3213" i="1"/>
  <c r="R3214" i="1"/>
  <c r="S3214" i="1"/>
  <c r="R3215" i="1"/>
  <c r="S3215" i="1"/>
  <c r="R3216" i="1"/>
  <c r="S3216" i="1"/>
  <c r="R3217" i="1"/>
  <c r="S3217" i="1"/>
  <c r="R3218" i="1"/>
  <c r="S3218" i="1"/>
  <c r="R3219" i="1"/>
  <c r="S3219" i="1"/>
  <c r="R3220" i="1"/>
  <c r="S3220" i="1"/>
  <c r="R3221" i="1"/>
  <c r="S3221" i="1"/>
  <c r="R3223" i="1"/>
  <c r="S3223" i="1"/>
  <c r="R3226" i="1"/>
  <c r="S3226" i="1"/>
  <c r="R3227" i="1"/>
  <c r="S3227" i="1"/>
  <c r="R3228" i="1"/>
  <c r="S3228" i="1"/>
  <c r="R3229" i="1"/>
  <c r="S3229" i="1"/>
  <c r="R3231" i="1"/>
  <c r="S3231" i="1"/>
  <c r="R3232" i="1"/>
  <c r="S3232" i="1"/>
  <c r="R3234" i="1"/>
  <c r="S3234" i="1"/>
  <c r="R3235" i="1"/>
  <c r="S3235" i="1"/>
  <c r="R3236" i="1"/>
  <c r="S3236" i="1"/>
  <c r="R3237" i="1"/>
  <c r="S3237" i="1"/>
  <c r="R3239" i="1"/>
  <c r="S3239" i="1"/>
  <c r="R3781" i="1"/>
  <c r="S3781" i="1"/>
  <c r="R3782" i="1"/>
  <c r="S3782" i="1"/>
  <c r="R3783" i="1"/>
  <c r="S3783" i="1"/>
  <c r="R3784" i="1"/>
  <c r="S3784" i="1"/>
  <c r="R3785" i="1"/>
  <c r="S3785" i="1"/>
  <c r="R3786" i="1"/>
  <c r="S3786" i="1"/>
  <c r="R3787" i="1"/>
  <c r="S3787" i="1"/>
  <c r="R3789" i="1"/>
  <c r="S3789" i="1"/>
  <c r="R3791" i="1"/>
  <c r="S3791" i="1"/>
  <c r="R3792" i="1"/>
  <c r="S3792" i="1"/>
  <c r="R3793" i="1"/>
  <c r="S3793" i="1"/>
  <c r="R3794" i="1"/>
  <c r="S3794" i="1"/>
  <c r="R3795" i="1"/>
  <c r="S3795" i="1"/>
  <c r="S3796" i="1"/>
  <c r="T3796" i="1" s="1"/>
  <c r="S3797" i="1"/>
  <c r="T3797" i="1" s="1"/>
  <c r="S3798" i="1"/>
  <c r="T3798" i="1" s="1"/>
  <c r="S3799" i="1"/>
  <c r="R3802" i="1"/>
  <c r="S3802" i="1"/>
  <c r="R3803" i="1"/>
  <c r="S3803" i="1"/>
  <c r="R3804" i="1"/>
  <c r="S3804" i="1"/>
  <c r="R3806" i="1"/>
  <c r="S3806" i="1"/>
  <c r="R3807" i="1"/>
  <c r="S3807" i="1"/>
  <c r="R3810" i="1"/>
  <c r="S3810" i="1"/>
  <c r="R3812" i="1"/>
  <c r="S3812" i="1"/>
  <c r="R3814" i="1"/>
  <c r="S3814" i="1"/>
  <c r="R3815" i="1"/>
  <c r="S3815" i="1"/>
  <c r="R3816" i="1"/>
  <c r="S3816" i="1"/>
  <c r="R3819" i="1"/>
  <c r="S3819" i="1"/>
  <c r="R3820" i="1"/>
  <c r="S3820" i="1"/>
  <c r="R3821" i="1"/>
  <c r="S3821" i="1"/>
  <c r="R3822" i="1"/>
  <c r="S3822" i="1"/>
  <c r="R3823" i="1"/>
  <c r="S3823" i="1"/>
  <c r="R3826" i="1"/>
  <c r="S3826" i="1"/>
  <c r="R3827" i="1"/>
  <c r="S3827" i="1"/>
  <c r="R3828" i="1"/>
  <c r="S3828" i="1"/>
  <c r="R3829" i="1"/>
  <c r="S3829" i="1"/>
  <c r="R3830" i="1"/>
  <c r="S3830" i="1"/>
  <c r="R3833" i="1"/>
  <c r="S3833" i="1"/>
  <c r="R3835" i="1"/>
  <c r="S3835" i="1"/>
  <c r="R3836" i="1"/>
  <c r="S3836" i="1"/>
  <c r="R3837" i="1"/>
  <c r="S3837" i="1"/>
  <c r="R3838" i="1"/>
  <c r="S3838" i="1"/>
  <c r="R3841" i="1"/>
  <c r="S3841" i="1"/>
  <c r="R3842" i="1"/>
  <c r="S3842" i="1"/>
  <c r="R3844" i="1"/>
  <c r="S3844" i="1"/>
  <c r="R3845" i="1"/>
  <c r="S3845" i="1"/>
  <c r="R3846" i="1"/>
  <c r="S3846" i="1"/>
  <c r="S2" i="1"/>
  <c r="R2" i="1"/>
  <c r="AF3039" i="1"/>
  <c r="AD3039" i="1"/>
  <c r="AF3037" i="1"/>
  <c r="AD3037" i="1"/>
  <c r="AF3036" i="1"/>
  <c r="AD3036" i="1"/>
  <c r="AF3035" i="1"/>
  <c r="AD3035" i="1"/>
  <c r="AF3033" i="1"/>
  <c r="AD3033" i="1"/>
  <c r="AF3027" i="1"/>
  <c r="AD3027" i="1"/>
  <c r="AF3025" i="1"/>
  <c r="AD3025" i="1"/>
  <c r="AD3024" i="1"/>
  <c r="AF3024" i="1"/>
  <c r="AF3017" i="1"/>
  <c r="AD3017" i="1"/>
  <c r="AF3019" i="1"/>
  <c r="AD3019" i="1"/>
  <c r="AF3021" i="1"/>
  <c r="AD3021" i="1"/>
  <c r="AF3020" i="1"/>
  <c r="AD3020" i="1"/>
  <c r="AF3014" i="1"/>
  <c r="AD3014" i="1"/>
  <c r="AF3011" i="1"/>
  <c r="AD3011" i="1"/>
  <c r="AF3006" i="1"/>
  <c r="AD3006" i="1"/>
  <c r="AF3005" i="1"/>
  <c r="AD3005" i="1"/>
  <c r="AF3008" i="1"/>
  <c r="AD3008" i="1"/>
  <c r="AF3003" i="1"/>
  <c r="AD3003" i="1"/>
  <c r="AF3004" i="1"/>
  <c r="AD3004" i="1"/>
  <c r="AF2998" i="1"/>
  <c r="AD2998" i="1"/>
  <c r="AF2996" i="1"/>
  <c r="AD2996" i="1"/>
  <c r="AF2995" i="1"/>
  <c r="AD2995" i="1"/>
  <c r="AF2994" i="1"/>
  <c r="AD2994" i="1"/>
  <c r="AF2980" i="1"/>
  <c r="AD2980" i="1"/>
  <c r="AF2991" i="1"/>
  <c r="AD2991" i="1"/>
  <c r="AF2984" i="1"/>
  <c r="AD2984" i="1"/>
  <c r="AF2981" i="1"/>
  <c r="AD2981" i="1"/>
  <c r="AF2972" i="1"/>
  <c r="AD2972" i="1"/>
  <c r="AF2979" i="1"/>
  <c r="AD2979" i="1"/>
  <c r="AF2975" i="1"/>
  <c r="AD2975" i="1"/>
  <c r="AF2974" i="1"/>
  <c r="AD2974" i="1"/>
  <c r="AF2973" i="1"/>
  <c r="AD2973" i="1"/>
  <c r="AF2971" i="1"/>
  <c r="AD2971" i="1"/>
  <c r="AF2968" i="1"/>
  <c r="AD2968" i="1"/>
  <c r="AF2967" i="1"/>
  <c r="AD2967" i="1"/>
  <c r="AF2959" i="1"/>
  <c r="AD2959" i="1"/>
  <c r="AF2958" i="1"/>
  <c r="AD2958" i="1"/>
  <c r="AF2966" i="1"/>
  <c r="AD2966" i="1"/>
  <c r="AF2957" i="1"/>
  <c r="AD2957" i="1"/>
  <c r="AF2956" i="1"/>
  <c r="AD2956" i="1"/>
  <c r="AF2951" i="1"/>
  <c r="AD2951" i="1"/>
  <c r="AF2953" i="1"/>
  <c r="AD2953" i="1"/>
  <c r="AF2954" i="1"/>
  <c r="AD2954" i="1"/>
  <c r="AF2942" i="1"/>
  <c r="AD2942" i="1"/>
  <c r="AF2940" i="1"/>
  <c r="AD2940" i="1"/>
  <c r="AF2939" i="1"/>
  <c r="AD2939" i="1"/>
  <c r="AF2938" i="1"/>
  <c r="AD2938" i="1"/>
  <c r="AF2936" i="1"/>
  <c r="AD2936" i="1"/>
  <c r="AF2935" i="1"/>
  <c r="AD2935" i="1"/>
  <c r="AF2934" i="1"/>
  <c r="AD2934" i="1"/>
  <c r="AF2930" i="1"/>
  <c r="AD2930" i="1"/>
  <c r="AD2931" i="1"/>
  <c r="AF2931" i="1"/>
  <c r="AF2929" i="1"/>
  <c r="AD2929" i="1"/>
  <c r="AF2928" i="1"/>
  <c r="AD2928" i="1"/>
  <c r="AF2919" i="1"/>
  <c r="AD2919" i="1"/>
  <c r="AF2920" i="1"/>
  <c r="AD2920" i="1"/>
  <c r="AF2918" i="1"/>
  <c r="AD2918" i="1"/>
  <c r="AF2924" i="1"/>
  <c r="AD2924" i="1"/>
  <c r="AF2913" i="1"/>
  <c r="AD2913" i="1"/>
  <c r="AF2906" i="1"/>
  <c r="AD2906" i="1"/>
  <c r="AF2904" i="1"/>
  <c r="AD2904" i="1"/>
  <c r="AF2902" i="1"/>
  <c r="AD2902" i="1"/>
  <c r="AF2901" i="1"/>
  <c r="AD2901" i="1"/>
  <c r="AF2898" i="1"/>
  <c r="AD2898" i="1"/>
  <c r="AF2896" i="1"/>
  <c r="AD2896" i="1"/>
  <c r="AF2893" i="1"/>
  <c r="AD2893" i="1"/>
  <c r="AF2894" i="1"/>
  <c r="AD2894" i="1"/>
  <c r="AF2892" i="1"/>
  <c r="AD2892" i="1"/>
  <c r="AF2891" i="1"/>
  <c r="AD2891" i="1"/>
  <c r="AF2887" i="1"/>
  <c r="AD2887" i="1"/>
  <c r="AF2886" i="1"/>
  <c r="AD2886" i="1"/>
  <c r="AF2885" i="1"/>
  <c r="AD2885" i="1"/>
  <c r="AF2884" i="1"/>
  <c r="AD2884" i="1"/>
  <c r="AF2883" i="1"/>
  <c r="AD2883" i="1"/>
  <c r="AF2875" i="1"/>
  <c r="AD2875" i="1"/>
  <c r="AF2874" i="1"/>
  <c r="AD2874" i="1"/>
  <c r="AF2868" i="1"/>
  <c r="AD2868" i="1"/>
  <c r="AF2871" i="1"/>
  <c r="AD2871" i="1"/>
  <c r="AF2867" i="1"/>
  <c r="AD2867" i="1"/>
  <c r="AF2863" i="1"/>
  <c r="AD2863" i="1"/>
  <c r="AF2862" i="1"/>
  <c r="AD2862" i="1"/>
  <c r="AF2861" i="1"/>
  <c r="AD2861" i="1"/>
  <c r="AF2856" i="1"/>
  <c r="AD2856" i="1"/>
  <c r="AD2855" i="1"/>
  <c r="AF2855" i="1"/>
  <c r="AF2852" i="1"/>
  <c r="AD2852" i="1"/>
  <c r="AF2851" i="1"/>
  <c r="AD2851" i="1"/>
  <c r="AF2839" i="1"/>
  <c r="AD2839" i="1"/>
  <c r="AD2834" i="1"/>
  <c r="AF2834" i="1"/>
  <c r="AF2833" i="1"/>
  <c r="AD2833" i="1"/>
  <c r="AF2840" i="1"/>
  <c r="AD2840" i="1"/>
  <c r="AF2832" i="1"/>
  <c r="AD2832" i="1"/>
  <c r="AF2831" i="1"/>
  <c r="AD2831" i="1"/>
  <c r="AF2830" i="1"/>
  <c r="AE2830" i="1"/>
  <c r="AD2830" i="1"/>
  <c r="AF2827" i="1"/>
  <c r="AD2827" i="1"/>
  <c r="AF2826" i="1"/>
  <c r="AD2826" i="1"/>
  <c r="AF2823" i="1"/>
  <c r="AD2823" i="1"/>
  <c r="AF2821" i="1"/>
  <c r="AD2821" i="1"/>
  <c r="AF2820" i="1"/>
  <c r="AD2820" i="1"/>
  <c r="AF2816" i="1"/>
  <c r="AD2816" i="1"/>
  <c r="AF2815" i="1"/>
  <c r="AD2815" i="1"/>
  <c r="AD2814" i="1"/>
  <c r="AF2814" i="1"/>
  <c r="AF2804" i="1"/>
  <c r="AD2804" i="1"/>
  <c r="AF2801" i="1"/>
  <c r="AD2801" i="1"/>
  <c r="AF2799" i="1"/>
  <c r="AD2799" i="1"/>
  <c r="AF2797" i="1"/>
  <c r="AD2797" i="1"/>
  <c r="AF2793" i="1"/>
  <c r="AD2793" i="1"/>
  <c r="AF2792" i="1"/>
  <c r="AD2792" i="1"/>
  <c r="AF2790" i="1"/>
  <c r="AD2790" i="1"/>
  <c r="AF2784" i="1"/>
  <c r="AD2784" i="1"/>
  <c r="AF2773" i="1"/>
  <c r="AD2773" i="1"/>
  <c r="AF2791" i="1"/>
  <c r="AD2791" i="1"/>
  <c r="AF2789" i="1"/>
  <c r="AD2789" i="1"/>
  <c r="AF2788" i="1"/>
  <c r="AD2788" i="1"/>
  <c r="AF2787" i="1"/>
  <c r="AD2787" i="1"/>
  <c r="AF2783" i="1"/>
  <c r="AD2783" i="1"/>
  <c r="AF2781" i="1"/>
  <c r="AD2781" i="1"/>
  <c r="AF2786" i="1"/>
  <c r="AD2786" i="1"/>
  <c r="AF2782" i="1"/>
  <c r="AD2782" i="1"/>
  <c r="AF2775" i="1"/>
  <c r="AD2775" i="1"/>
  <c r="AF2777" i="1"/>
  <c r="AD2777" i="1"/>
  <c r="AF2776" i="1"/>
  <c r="AD2776" i="1"/>
  <c r="AF2772" i="1"/>
  <c r="AD2772" i="1"/>
  <c r="AF2771" i="1"/>
  <c r="AD2771" i="1"/>
  <c r="AF2770" i="1"/>
  <c r="AD2770" i="1"/>
  <c r="AF2769" i="1"/>
  <c r="AD2769" i="1"/>
  <c r="AF2767" i="1"/>
  <c r="AD2767" i="1"/>
  <c r="AF2766" i="1"/>
  <c r="AD2766" i="1"/>
  <c r="AF2768" i="1"/>
  <c r="AD2768" i="1"/>
  <c r="AF2764" i="1"/>
  <c r="AD2764" i="1"/>
  <c r="AF2761" i="1"/>
  <c r="AD2761" i="1"/>
  <c r="AF2763" i="1"/>
  <c r="AD2763" i="1"/>
  <c r="I44" i="6"/>
  <c r="B4" i="13"/>
  <c r="B5" i="13"/>
  <c r="B6" i="13"/>
  <c r="B7" i="13"/>
  <c r="B8" i="13"/>
  <c r="B9" i="13"/>
  <c r="B10" i="13"/>
  <c r="B11" i="13"/>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45" i="13"/>
  <c r="B47" i="13"/>
  <c r="B48" i="13"/>
  <c r="B49" i="13"/>
  <c r="B50" i="13"/>
  <c r="B51" i="13"/>
  <c r="B52" i="13"/>
  <c r="B53" i="13"/>
  <c r="B54" i="13"/>
  <c r="B55" i="13"/>
  <c r="B56" i="13"/>
  <c r="B57" i="13"/>
  <c r="B58" i="13"/>
  <c r="B59" i="13"/>
  <c r="B60" i="13"/>
  <c r="B61" i="13"/>
  <c r="B62" i="13"/>
  <c r="B63" i="13"/>
  <c r="B64" i="13"/>
  <c r="B65" i="13"/>
  <c r="B66" i="13"/>
  <c r="B67" i="13"/>
  <c r="B68" i="13"/>
  <c r="B69" i="13"/>
  <c r="B70" i="13"/>
  <c r="B71" i="13"/>
  <c r="B72" i="13"/>
  <c r="B73" i="13"/>
  <c r="B74" i="13"/>
  <c r="B75" i="13"/>
  <c r="B76" i="13"/>
  <c r="B77" i="13"/>
  <c r="B78" i="13"/>
  <c r="B79" i="13"/>
  <c r="B80" i="13"/>
  <c r="B81" i="13"/>
  <c r="B82" i="13"/>
  <c r="B83" i="13"/>
  <c r="B84" i="13"/>
  <c r="B85" i="13"/>
  <c r="B86" i="13"/>
  <c r="B87" i="13"/>
  <c r="B88" i="13"/>
  <c r="B89" i="13"/>
  <c r="B90" i="13"/>
  <c r="B91" i="13"/>
  <c r="B92" i="13"/>
  <c r="B93" i="13"/>
  <c r="B94" i="13"/>
  <c r="B95" i="13"/>
  <c r="B97" i="13"/>
  <c r="B98" i="13"/>
  <c r="B101" i="13"/>
  <c r="B102" i="13"/>
  <c r="B103" i="13"/>
  <c r="B104" i="13"/>
  <c r="B105" i="13"/>
  <c r="B106" i="13"/>
  <c r="B107" i="13"/>
  <c r="B109" i="13"/>
  <c r="B110" i="13"/>
  <c r="B111" i="13"/>
  <c r="B112" i="13"/>
  <c r="B113" i="13"/>
  <c r="B114" i="13"/>
  <c r="B115" i="13"/>
  <c r="B116" i="13"/>
  <c r="B12" i="13"/>
  <c r="B117" i="13"/>
  <c r="B120" i="13"/>
  <c r="B121" i="13"/>
  <c r="B122" i="13"/>
  <c r="B124" i="13"/>
  <c r="B125" i="13"/>
  <c r="B126" i="13"/>
  <c r="B127" i="13"/>
  <c r="B128" i="13"/>
  <c r="B131" i="13"/>
  <c r="B132" i="13"/>
  <c r="B134" i="13"/>
  <c r="B135" i="13"/>
  <c r="B138" i="13"/>
  <c r="B139" i="13"/>
  <c r="B140" i="13"/>
  <c r="B141" i="13"/>
  <c r="B142" i="13"/>
  <c r="B145" i="13"/>
  <c r="B146" i="13"/>
  <c r="B149" i="13"/>
  <c r="B150" i="13"/>
  <c r="B151" i="13"/>
  <c r="B153" i="13"/>
  <c r="B154" i="13"/>
  <c r="B155" i="13"/>
  <c r="B156" i="13"/>
  <c r="B157" i="13"/>
  <c r="B158" i="13"/>
  <c r="B159" i="13"/>
  <c r="B160" i="13"/>
  <c r="B161" i="13"/>
  <c r="B162" i="13"/>
  <c r="B163" i="13"/>
  <c r="B164" i="13"/>
  <c r="B166" i="13"/>
  <c r="B167" i="13"/>
  <c r="B168" i="13"/>
  <c r="B169" i="13"/>
  <c r="B170" i="13"/>
  <c r="B171" i="13"/>
  <c r="B172" i="13"/>
  <c r="B173" i="13"/>
  <c r="B176" i="13"/>
  <c r="B177" i="13"/>
  <c r="B178" i="13"/>
  <c r="B179" i="13"/>
  <c r="B181" i="13"/>
  <c r="B182" i="13"/>
  <c r="B183" i="13"/>
  <c r="B184" i="13"/>
  <c r="B185" i="13"/>
  <c r="B186" i="13"/>
  <c r="B187" i="13"/>
  <c r="B188" i="13"/>
  <c r="B189" i="13"/>
  <c r="B190" i="13"/>
  <c r="B191" i="13"/>
  <c r="B194" i="13"/>
  <c r="B195" i="13"/>
  <c r="B196" i="13"/>
  <c r="B197" i="13"/>
  <c r="B198" i="13"/>
  <c r="B199" i="13"/>
  <c r="B200" i="13"/>
  <c r="B201" i="13"/>
  <c r="B202" i="13"/>
  <c r="B203" i="13"/>
  <c r="B204" i="13"/>
  <c r="B2" i="13"/>
  <c r="T705" i="1" l="1"/>
  <c r="Z691" i="1" a="1"/>
  <c r="Z691" i="1" s="1"/>
  <c r="Z2482" i="1" a="1"/>
  <c r="Z2482" i="1" s="1"/>
  <c r="Z1764" i="1" a="1"/>
  <c r="Z1764" i="1" s="1"/>
  <c r="Z2672" i="1" a="1"/>
  <c r="Z2672" i="1" s="1"/>
  <c r="Z414" i="1" a="1"/>
  <c r="Z414" i="1" s="1"/>
  <c r="Z2" i="1" a="1"/>
  <c r="Z2" i="1" s="1"/>
  <c r="Z1755" i="1" a="1"/>
  <c r="Z1755" i="1" s="1"/>
  <c r="Z1671" i="1" a="1"/>
  <c r="Z1671" i="1" s="1"/>
  <c r="Z1659" i="1" a="1"/>
  <c r="Z1659" i="1" s="1"/>
  <c r="Z1635" i="1" a="1"/>
  <c r="Z1635" i="1" s="1"/>
  <c r="Z1623" i="1" a="1"/>
  <c r="Z1623" i="1" s="1"/>
  <c r="Z1599" i="1" a="1"/>
  <c r="Z1599" i="1" s="1"/>
  <c r="Z1557" i="1" a="1"/>
  <c r="Z1557" i="1" s="1"/>
  <c r="Z1545" i="1" a="1"/>
  <c r="Z1545" i="1" s="1"/>
  <c r="Z1515" i="1" a="1"/>
  <c r="Z1515" i="1" s="1"/>
  <c r="Z1479" i="1" a="1"/>
  <c r="Z1479" i="1" s="1"/>
  <c r="Z1467" i="1" a="1"/>
  <c r="Z1467" i="1" s="1"/>
  <c r="Z1443" i="1" a="1"/>
  <c r="Z1443" i="1" s="1"/>
  <c r="Z1251" i="1" a="1"/>
  <c r="Z1251" i="1" s="1"/>
  <c r="Z1278" i="1" a="1"/>
  <c r="Z1278" i="1" s="1"/>
  <c r="Z1236" i="1" a="1"/>
  <c r="Z1236" i="1" s="1"/>
  <c r="Z557" i="1" a="1"/>
  <c r="Z557" i="1" s="1"/>
  <c r="Z1534" i="1" a="1"/>
  <c r="Z1534" i="1" s="1"/>
  <c r="Z1252" i="1" a="1"/>
  <c r="Z1252" i="1" s="1"/>
  <c r="Z1234" i="1" a="1"/>
  <c r="Z1234" i="1" s="1"/>
  <c r="Z1222" i="1" a="1"/>
  <c r="Z1222" i="1" s="1"/>
  <c r="Z1035" i="1" a="1"/>
  <c r="Z1035" i="1" s="1"/>
  <c r="Z903" i="1" a="1"/>
  <c r="Z903" i="1" s="1"/>
  <c r="Z771" i="1" a="1"/>
  <c r="Z771" i="1" s="1"/>
  <c r="Z463" i="1" a="1"/>
  <c r="Z463" i="1" s="1"/>
  <c r="Z342" i="1" a="1"/>
  <c r="Z342" i="1" s="1"/>
  <c r="Z324" i="1" a="1"/>
  <c r="Z324" i="1" s="1"/>
  <c r="Z294" i="1" a="1"/>
  <c r="Z294" i="1" s="1"/>
  <c r="Z252" i="1" a="1"/>
  <c r="Z252" i="1" s="1"/>
  <c r="Z246" i="1" a="1"/>
  <c r="Z246" i="1" s="1"/>
  <c r="Z240" i="1" a="1"/>
  <c r="Z240" i="1" s="1"/>
  <c r="Z174" i="1" a="1"/>
  <c r="Z174" i="1" s="1"/>
  <c r="Z132" i="1" a="1"/>
  <c r="Z132" i="1" s="1"/>
  <c r="Z108" i="1" a="1"/>
  <c r="Z108" i="1" s="1"/>
  <c r="Z78" i="1" a="1"/>
  <c r="Z78" i="1" s="1"/>
  <c r="Z1761" i="1" a="1"/>
  <c r="Z1761" i="1" s="1"/>
  <c r="Z1665" i="1" a="1"/>
  <c r="Z1665" i="1" s="1"/>
  <c r="Z1641" i="1" a="1"/>
  <c r="Z1641" i="1" s="1"/>
  <c r="Z1629" i="1" a="1"/>
  <c r="Z1629" i="1" s="1"/>
  <c r="Z1593" i="1" a="1"/>
  <c r="Z1593" i="1" s="1"/>
  <c r="Z1563" i="1" a="1"/>
  <c r="Z1563" i="1" s="1"/>
  <c r="Z1551" i="1" a="1"/>
  <c r="Z1551" i="1" s="1"/>
  <c r="Z1527" i="1" a="1"/>
  <c r="Z1527" i="1" s="1"/>
  <c r="Z1491" i="1" a="1"/>
  <c r="Z1491" i="1" s="1"/>
  <c r="Z1473" i="1" a="1"/>
  <c r="Z1473" i="1" s="1"/>
  <c r="Z1425" i="1" a="1"/>
  <c r="Z1425" i="1" s="1"/>
  <c r="Z1838" i="1" a="1"/>
  <c r="Z1838" i="1" s="1"/>
  <c r="Z1568" i="1" a="1"/>
  <c r="Z1568" i="1" s="1"/>
  <c r="Z1484" i="1" a="1"/>
  <c r="Z1484" i="1" s="1"/>
  <c r="Z1388" i="1" a="1"/>
  <c r="Z1388" i="1" s="1"/>
  <c r="Z1280" i="1" a="1"/>
  <c r="Z1280" i="1" s="1"/>
  <c r="Z1789" i="1" a="1"/>
  <c r="Z1789" i="1" s="1"/>
  <c r="Z1735" i="1" a="1"/>
  <c r="Z1735" i="1" s="1"/>
  <c r="Z1615" i="1" a="1"/>
  <c r="Z1615" i="1" s="1"/>
  <c r="Z1585" i="1" a="1"/>
  <c r="Z1585" i="1" s="1"/>
  <c r="Z1561" i="1" a="1"/>
  <c r="Z1561" i="1" s="1"/>
  <c r="Z1489" i="1" a="1"/>
  <c r="Z1489" i="1" s="1"/>
  <c r="Z1459" i="1" a="1"/>
  <c r="Z1459" i="1" s="1"/>
  <c r="Z1435" i="1" a="1"/>
  <c r="Z1435" i="1" s="1"/>
  <c r="Z1423" i="1" a="1"/>
  <c r="Z1423" i="1" s="1"/>
  <c r="Z1399" i="1" a="1"/>
  <c r="Z1399" i="1" s="1"/>
  <c r="Z1387" i="1" a="1"/>
  <c r="Z1387" i="1" s="1"/>
  <c r="Z1381" i="1" a="1"/>
  <c r="Z1381" i="1" s="1"/>
  <c r="Z1279" i="1" a="1"/>
  <c r="Z1279" i="1" s="1"/>
  <c r="Z1267" i="1" a="1"/>
  <c r="Z1267" i="1" s="1"/>
  <c r="Z1237" i="1" a="1"/>
  <c r="Z1237" i="1" s="1"/>
  <c r="Z1219" i="1" a="1"/>
  <c r="Z1219" i="1" s="1"/>
  <c r="Z1189" i="1" a="1"/>
  <c r="Z1189" i="1" s="1"/>
  <c r="Z1147" i="1" a="1"/>
  <c r="Z1147" i="1" s="1"/>
  <c r="Z1134" i="1" a="1"/>
  <c r="Z1134" i="1" s="1"/>
  <c r="Z1122" i="1" a="1"/>
  <c r="Z1122" i="1" s="1"/>
  <c r="Z1056" i="1" a="1"/>
  <c r="Z1056" i="1" s="1"/>
  <c r="Z1002" i="1" a="1"/>
  <c r="Z1002" i="1" s="1"/>
  <c r="Z978" i="1" a="1"/>
  <c r="Z978" i="1" s="1"/>
  <c r="Z954" i="1" a="1"/>
  <c r="Z954" i="1" s="1"/>
  <c r="Z906" i="1" a="1"/>
  <c r="Z906" i="1" s="1"/>
  <c r="Z888" i="1" a="1"/>
  <c r="Z888" i="1" s="1"/>
  <c r="Z858" i="1" a="1"/>
  <c r="Z858" i="1" s="1"/>
  <c r="Z846" i="1" a="1"/>
  <c r="Z846" i="1" s="1"/>
  <c r="Z816" i="1" a="1"/>
  <c r="Z816" i="1" s="1"/>
  <c r="Z786" i="1" a="1"/>
  <c r="Z786" i="1" s="1"/>
  <c r="Z720" i="1" a="1"/>
  <c r="Z720" i="1" s="1"/>
  <c r="Z624" i="1" a="1"/>
  <c r="Z624" i="1" s="1"/>
  <c r="Z606" i="1" a="1"/>
  <c r="Z606" i="1" s="1"/>
  <c r="Z600" i="1" a="1"/>
  <c r="Z600" i="1" s="1"/>
  <c r="Z594" i="1" a="1"/>
  <c r="Z594" i="1" s="1"/>
  <c r="Z576" i="1" a="1"/>
  <c r="Z576" i="1" s="1"/>
  <c r="Z570" i="1" a="1"/>
  <c r="Z570" i="1" s="1"/>
  <c r="Z552" i="1" a="1"/>
  <c r="Z552" i="1" s="1"/>
  <c r="Z534" i="1" a="1"/>
  <c r="Z534" i="1" s="1"/>
  <c r="Z516" i="1" a="1"/>
  <c r="Z516" i="1" s="1"/>
  <c r="Z510" i="1" a="1"/>
  <c r="Z510" i="1" s="1"/>
  <c r="Z498" i="1" a="1"/>
  <c r="Z498" i="1" s="1"/>
  <c r="Z405" i="1" a="1"/>
  <c r="Z405" i="1" s="1"/>
  <c r="Z387" i="1" a="1"/>
  <c r="Z387" i="1" s="1"/>
  <c r="Z381" i="1" a="1"/>
  <c r="Z381" i="1" s="1"/>
  <c r="Z375" i="1" a="1"/>
  <c r="Z375" i="1" s="1"/>
  <c r="Z369" i="1" a="1"/>
  <c r="Z369" i="1" s="1"/>
  <c r="Z357" i="1" a="1"/>
  <c r="Z357" i="1" s="1"/>
  <c r="Z351" i="1" a="1"/>
  <c r="Z351" i="1" s="1"/>
  <c r="Z345" i="1" a="1"/>
  <c r="Z345" i="1" s="1"/>
  <c r="Z327" i="1" a="1"/>
  <c r="Z327" i="1" s="1"/>
  <c r="Z309" i="1" a="1"/>
  <c r="Z309" i="1" s="1"/>
  <c r="Z303" i="1" a="1"/>
  <c r="Z303" i="1" s="1"/>
  <c r="Z297" i="1" a="1"/>
  <c r="Z297" i="1" s="1"/>
  <c r="Z291" i="1" a="1"/>
  <c r="Z291" i="1" s="1"/>
  <c r="Z255" i="1" a="1"/>
  <c r="Z255" i="1" s="1"/>
  <c r="Z1843" i="1" a="1"/>
  <c r="Z1843" i="1" s="1"/>
  <c r="Z1795" i="1" a="1"/>
  <c r="Z1795" i="1" s="1"/>
  <c r="Z1741" i="1" a="1"/>
  <c r="Z1741" i="1" s="1"/>
  <c r="Z1603" i="1" a="1"/>
  <c r="Z1603" i="1" s="1"/>
  <c r="Z1567" i="1" a="1"/>
  <c r="Z1567" i="1" s="1"/>
  <c r="Z1483" i="1" a="1"/>
  <c r="Z1483" i="1" s="1"/>
  <c r="Z1453" i="1" a="1"/>
  <c r="Z1453" i="1" s="1"/>
  <c r="Z1429" i="1" a="1"/>
  <c r="Z1429" i="1" s="1"/>
  <c r="Z1411" i="1" a="1"/>
  <c r="Z1411" i="1" s="1"/>
  <c r="Z1393" i="1" a="1"/>
  <c r="Z1393" i="1" s="1"/>
  <c r="Z1375" i="1" a="1"/>
  <c r="Z1375" i="1" s="1"/>
  <c r="Z1273" i="1" a="1"/>
  <c r="Z1273" i="1" s="1"/>
  <c r="Z1243" i="1" a="1"/>
  <c r="Z1243" i="1" s="1"/>
  <c r="Z1225" i="1" a="1"/>
  <c r="Z1225" i="1" s="1"/>
  <c r="Z1195" i="1" a="1"/>
  <c r="Z1195" i="1" s="1"/>
  <c r="Z1140" i="1" a="1"/>
  <c r="Z1140" i="1" s="1"/>
  <c r="Z1128" i="1" a="1"/>
  <c r="Z1128" i="1" s="1"/>
  <c r="Z1080" i="1" a="1"/>
  <c r="Z1080" i="1" s="1"/>
  <c r="Z1014" i="1" a="1"/>
  <c r="Z1014" i="1" s="1"/>
  <c r="Z984" i="1" a="1"/>
  <c r="Z984" i="1" s="1"/>
  <c r="Z972" i="1" a="1"/>
  <c r="Z972" i="1" s="1"/>
  <c r="Z960" i="1" a="1"/>
  <c r="Z960" i="1" s="1"/>
  <c r="Z948" i="1" a="1"/>
  <c r="Z948" i="1" s="1"/>
  <c r="Z900" i="1" a="1"/>
  <c r="Z900" i="1" s="1"/>
  <c r="Z894" i="1" a="1"/>
  <c r="Z894" i="1" s="1"/>
  <c r="Z882" i="1" a="1"/>
  <c r="Z882" i="1" s="1"/>
  <c r="Z852" i="1" a="1"/>
  <c r="Z852" i="1" s="1"/>
  <c r="Z828" i="1" a="1"/>
  <c r="Z828" i="1" s="1"/>
  <c r="Z810" i="1" a="1"/>
  <c r="Z810" i="1" s="1"/>
  <c r="Z768" i="1" a="1"/>
  <c r="Z768" i="1" s="1"/>
  <c r="Z1837" i="1" a="1"/>
  <c r="Z1837" i="1" s="1"/>
  <c r="Z1801" i="1" a="1"/>
  <c r="Z1801" i="1" s="1"/>
  <c r="Z1747" i="1" a="1"/>
  <c r="Z1747" i="1" s="1"/>
  <c r="Z1681" i="1" a="1"/>
  <c r="Z1681" i="1" s="1"/>
  <c r="Z1609" i="1" a="1"/>
  <c r="Z1609" i="1" s="1"/>
  <c r="Z1830" i="1" a="1"/>
  <c r="Z1830" i="1" s="1"/>
  <c r="Z1806" i="1" a="1"/>
  <c r="Z1806" i="1" s="1"/>
  <c r="Z1752" i="1" a="1"/>
  <c r="Z1752" i="1" s="1"/>
  <c r="Z1746" i="1" a="1"/>
  <c r="Z1746" i="1" s="1"/>
  <c r="Z1734" i="1" a="1"/>
  <c r="Z1734" i="1" s="1"/>
  <c r="Z1680" i="1" a="1"/>
  <c r="Z1680" i="1" s="1"/>
  <c r="Z1656" i="1" a="1"/>
  <c r="Z1656" i="1" s="1"/>
  <c r="Z1632" i="1" a="1"/>
  <c r="Z1632" i="1" s="1"/>
  <c r="Z1620" i="1" a="1"/>
  <c r="Z1620" i="1" s="1"/>
  <c r="Z1608" i="1" a="1"/>
  <c r="Z1608" i="1" s="1"/>
  <c r="Z1590" i="1" a="1"/>
  <c r="Z1590" i="1" s="1"/>
  <c r="Z1548" i="1" a="1"/>
  <c r="Z1548" i="1" s="1"/>
  <c r="Z1536" i="1" a="1"/>
  <c r="Z1536" i="1" s="1"/>
  <c r="Z1512" i="1" a="1"/>
  <c r="Z1512" i="1" s="1"/>
  <c r="Z1494" i="1" a="1"/>
  <c r="Z1494" i="1" s="1"/>
  <c r="Z1470" i="1" a="1"/>
  <c r="Z1470" i="1" s="1"/>
  <c r="Z1452" i="1" a="1"/>
  <c r="Z1452" i="1" s="1"/>
  <c r="Z1440" i="1" a="1"/>
  <c r="Z1440" i="1" s="1"/>
  <c r="Z1416" i="1" a="1"/>
  <c r="Z1416" i="1" s="1"/>
  <c r="Z1398" i="1" a="1"/>
  <c r="Z1398" i="1" s="1"/>
  <c r="Z1386" i="1" a="1"/>
  <c r="Z1386" i="1" s="1"/>
  <c r="Z1374" i="1" a="1"/>
  <c r="Z1374" i="1" s="1"/>
  <c r="Z1260" i="1" a="1"/>
  <c r="Z1260" i="1" s="1"/>
  <c r="Z1254" i="1" a="1"/>
  <c r="Z1254" i="1" s="1"/>
  <c r="Z1224" i="1" a="1"/>
  <c r="Z1224" i="1" s="1"/>
  <c r="Z1218" i="1" a="1"/>
  <c r="Z1218" i="1" s="1"/>
  <c r="Z1836" i="1" a="1"/>
  <c r="Z1836" i="1" s="1"/>
  <c r="Z1794" i="1" a="1"/>
  <c r="Z1794" i="1" s="1"/>
  <c r="Z1758" i="1" a="1"/>
  <c r="Z1758" i="1" s="1"/>
  <c r="Z1740" i="1" a="1"/>
  <c r="Z1740" i="1" s="1"/>
  <c r="Z1686" i="1" a="1"/>
  <c r="Z1686" i="1" s="1"/>
  <c r="Z1662" i="1" a="1"/>
  <c r="Z1662" i="1" s="1"/>
  <c r="Z1650" i="1" a="1"/>
  <c r="Z1650" i="1" s="1"/>
  <c r="Z1626" i="1" a="1"/>
  <c r="Z1626" i="1" s="1"/>
  <c r="Z1614" i="1" a="1"/>
  <c r="Z1614" i="1" s="1"/>
  <c r="Z1554" i="1" a="1"/>
  <c r="Z1554" i="1" s="1"/>
  <c r="Z1542" i="1" a="1"/>
  <c r="Z1542" i="1" s="1"/>
  <c r="Z1524" i="1" a="1"/>
  <c r="Z1524" i="1" s="1"/>
  <c r="Z1476" i="1" a="1"/>
  <c r="Z1476" i="1" s="1"/>
  <c r="Z1458" i="1" a="1"/>
  <c r="Z1458" i="1" s="1"/>
  <c r="Z1434" i="1" a="1"/>
  <c r="Z1434" i="1" s="1"/>
  <c r="Z1404" i="1" a="1"/>
  <c r="Z1404" i="1" s="1"/>
  <c r="Z1380" i="1" a="1"/>
  <c r="Z1380" i="1" s="1"/>
  <c r="Z378" i="1" a="1"/>
  <c r="Z378" i="1" s="1"/>
  <c r="Z1570" i="1" a="1"/>
  <c r="Z1570" i="1" s="1"/>
  <c r="Z1498" i="1" a="1"/>
  <c r="Z1498" i="1" s="1"/>
  <c r="Z1238" i="1" a="1"/>
  <c r="Z1238" i="1" s="1"/>
  <c r="Z1232" i="1" a="1"/>
  <c r="Z1232" i="1" s="1"/>
  <c r="Z553" i="1" a="1"/>
  <c r="Z553" i="1" s="1"/>
  <c r="Z243" i="1" a="1"/>
  <c r="Z243" i="1" s="1"/>
  <c r="Z237" i="1" a="1"/>
  <c r="Z237" i="1" s="1"/>
  <c r="Z231" i="1" a="1"/>
  <c r="Z231" i="1" s="1"/>
  <c r="Z225" i="1" a="1"/>
  <c r="Z225" i="1" s="1"/>
  <c r="Z213" i="1" a="1"/>
  <c r="Z213" i="1" s="1"/>
  <c r="Z207" i="1" a="1"/>
  <c r="Z207" i="1" s="1"/>
  <c r="Z195" i="1" a="1"/>
  <c r="Z195" i="1" s="1"/>
  <c r="Z159" i="1" a="1"/>
  <c r="Z159" i="1" s="1"/>
  <c r="Z123" i="1" a="1"/>
  <c r="Z123" i="1" s="1"/>
  <c r="Z117" i="1" a="1"/>
  <c r="Z117" i="1" s="1"/>
  <c r="Z87" i="1" a="1"/>
  <c r="Z87" i="1" s="1"/>
  <c r="Z69" i="1" a="1"/>
  <c r="Z69" i="1" s="1"/>
  <c r="Z63" i="1" a="1"/>
  <c r="Z63" i="1" s="1"/>
  <c r="Z45" i="1" a="1"/>
  <c r="Z45" i="1" s="1"/>
  <c r="Z1194" i="1" a="1"/>
  <c r="Z1194" i="1" s="1"/>
  <c r="Z1188" i="1" a="1"/>
  <c r="Z1188" i="1" s="1"/>
  <c r="Z1164" i="1" a="1"/>
  <c r="Z1164" i="1" s="1"/>
  <c r="Z1145" i="1" a="1"/>
  <c r="Z1145" i="1" s="1"/>
  <c r="Z1139" i="1" a="1"/>
  <c r="Z1139" i="1" s="1"/>
  <c r="Z1133" i="1" a="1"/>
  <c r="Z1133" i="1" s="1"/>
  <c r="Z1127" i="1" a="1"/>
  <c r="Z1127" i="1" s="1"/>
  <c r="Z1121" i="1" a="1"/>
  <c r="Z1121" i="1" s="1"/>
  <c r="Z1079" i="1" a="1"/>
  <c r="Z1079" i="1" s="1"/>
  <c r="Z1055" i="1" a="1"/>
  <c r="Z1055" i="1" s="1"/>
  <c r="Z1013" i="1" a="1"/>
  <c r="Z1013" i="1" s="1"/>
  <c r="Z1001" i="1" a="1"/>
  <c r="Z1001" i="1" s="1"/>
  <c r="Z983" i="1" a="1"/>
  <c r="Z983" i="1" s="1"/>
  <c r="Z977" i="1" a="1"/>
  <c r="Z977" i="1" s="1"/>
  <c r="Z971" i="1" a="1"/>
  <c r="Z971" i="1" s="1"/>
  <c r="Z959" i="1" a="1"/>
  <c r="Z959" i="1" s="1"/>
  <c r="Z953" i="1" a="1"/>
  <c r="Z953" i="1" s="1"/>
  <c r="Z947" i="1" a="1"/>
  <c r="Z947" i="1" s="1"/>
  <c r="Z905" i="1" a="1"/>
  <c r="Z905" i="1" s="1"/>
  <c r="Z899" i="1" a="1"/>
  <c r="Z899" i="1" s="1"/>
  <c r="Z893" i="1" a="1"/>
  <c r="Z893" i="1" s="1"/>
  <c r="Z887" i="1" a="1"/>
  <c r="Z887" i="1" s="1"/>
  <c r="Z881" i="1" a="1"/>
  <c r="Z881" i="1" s="1"/>
  <c r="Z857" i="1" a="1"/>
  <c r="Z857" i="1" s="1"/>
  <c r="Z851" i="1" a="1"/>
  <c r="Z851" i="1" s="1"/>
  <c r="Z845" i="1" a="1"/>
  <c r="Z845" i="1" s="1"/>
  <c r="Z827" i="1" a="1"/>
  <c r="Z827" i="1" s="1"/>
  <c r="Z815" i="1" a="1"/>
  <c r="Z815" i="1" s="1"/>
  <c r="Z809" i="1" a="1"/>
  <c r="Z809" i="1" s="1"/>
  <c r="Z785" i="1" a="1"/>
  <c r="Z785" i="1" s="1"/>
  <c r="Z773" i="1" a="1"/>
  <c r="Z773" i="1" s="1"/>
  <c r="Z761" i="1" a="1"/>
  <c r="Z761" i="1" s="1"/>
  <c r="Z755" i="1" a="1"/>
  <c r="Z755" i="1" s="1"/>
  <c r="Z737" i="1" a="1"/>
  <c r="Z737" i="1" s="1"/>
  <c r="Z731" i="1" a="1"/>
  <c r="Z731" i="1" s="1"/>
  <c r="Z725" i="1" a="1"/>
  <c r="Z725" i="1" s="1"/>
  <c r="Z719" i="1" a="1"/>
  <c r="Z719" i="1" s="1"/>
  <c r="Z611" i="1" a="1"/>
  <c r="Z611" i="1" s="1"/>
  <c r="Z587" i="1" a="1"/>
  <c r="Z587" i="1" s="1"/>
  <c r="Z569" i="1" a="1"/>
  <c r="Z569" i="1" s="1"/>
  <c r="Z563" i="1" a="1"/>
  <c r="Z563" i="1" s="1"/>
  <c r="Z551" i="1" a="1"/>
  <c r="Z551" i="1" s="1"/>
  <c r="Z533" i="1" a="1"/>
  <c r="Z533" i="1" s="1"/>
  <c r="Z515" i="1" a="1"/>
  <c r="Z515" i="1" s="1"/>
  <c r="Z509" i="1" a="1"/>
  <c r="Z509" i="1" s="1"/>
  <c r="Z497" i="1" a="1"/>
  <c r="Z497" i="1" s="1"/>
  <c r="Z467" i="1" a="1"/>
  <c r="Z467" i="1" s="1"/>
  <c r="Z417" i="1" a="1"/>
  <c r="Z417" i="1" s="1"/>
  <c r="Z404" i="1" a="1"/>
  <c r="Z404" i="1" s="1"/>
  <c r="Z398" i="1" a="1"/>
  <c r="Z398" i="1" s="1"/>
  <c r="Z386" i="1" a="1"/>
  <c r="Z386" i="1" s="1"/>
  <c r="Z380" i="1" a="1"/>
  <c r="Z380" i="1" s="1"/>
  <c r="Z374" i="1" a="1"/>
  <c r="Z374" i="1" s="1"/>
  <c r="Z368" i="1" a="1"/>
  <c r="Z368" i="1" s="1"/>
  <c r="Z356" i="1" a="1"/>
  <c r="Z356" i="1" s="1"/>
  <c r="Z350" i="1" a="1"/>
  <c r="Z350" i="1" s="1"/>
  <c r="Z344" i="1" a="1"/>
  <c r="Z344" i="1" s="1"/>
  <c r="Z326" i="1" a="1"/>
  <c r="Z326" i="1" s="1"/>
  <c r="Z308" i="1" a="1"/>
  <c r="Z308" i="1" s="1"/>
  <c r="Z302" i="1" a="1"/>
  <c r="Z302" i="1" s="1"/>
  <c r="Z296" i="1" a="1"/>
  <c r="Z296" i="1" s="1"/>
  <c r="Z290" i="1" a="1"/>
  <c r="Z290" i="1" s="1"/>
  <c r="Z272" i="1" a="1"/>
  <c r="Z272" i="1" s="1"/>
  <c r="Z260" i="1" a="1"/>
  <c r="Z260" i="1" s="1"/>
  <c r="Z254" i="1" a="1"/>
  <c r="Z254" i="1" s="1"/>
  <c r="Z242" i="1" a="1"/>
  <c r="Z242" i="1" s="1"/>
  <c r="Z236" i="1" a="1"/>
  <c r="Z236" i="1" s="1"/>
  <c r="Z230" i="1" a="1"/>
  <c r="Z230" i="1" s="1"/>
  <c r="Z224" i="1" a="1"/>
  <c r="Z224" i="1" s="1"/>
  <c r="Z200" i="1" a="1"/>
  <c r="Z200" i="1" s="1"/>
  <c r="Z164" i="1" a="1"/>
  <c r="Z164" i="1" s="1"/>
  <c r="Z158" i="1" a="1"/>
  <c r="Z158" i="1" s="1"/>
  <c r="Z152" i="1" a="1"/>
  <c r="Z152" i="1" s="1"/>
  <c r="Z140" i="1" a="1"/>
  <c r="Z140" i="1" s="1"/>
  <c r="Z134" i="1" a="1"/>
  <c r="Z134" i="1" s="1"/>
  <c r="Z128" i="1" a="1"/>
  <c r="Z128" i="1" s="1"/>
  <c r="Z122" i="1" a="1"/>
  <c r="Z122" i="1" s="1"/>
  <c r="Z116" i="1" a="1"/>
  <c r="Z116" i="1" s="1"/>
  <c r="Z110" i="1" a="1"/>
  <c r="Z110" i="1" s="1"/>
  <c r="Z86" i="1" a="1"/>
  <c r="Z86" i="1" s="1"/>
  <c r="Z80" i="1" a="1"/>
  <c r="Z80" i="1" s="1"/>
  <c r="Z68" i="1" a="1"/>
  <c r="Z68" i="1" s="1"/>
  <c r="Z62" i="1" a="1"/>
  <c r="Z62" i="1" s="1"/>
  <c r="Z44" i="1" a="1"/>
  <c r="Z44" i="1" s="1"/>
  <c r="Z14" i="1" a="1"/>
  <c r="Z14" i="1" s="1"/>
  <c r="Z1636" i="1" a="1"/>
  <c r="Z1636" i="1" s="1"/>
  <c r="Z1802" i="1" a="1"/>
  <c r="Z1802" i="1" s="1"/>
  <c r="Z1790" i="1" a="1"/>
  <c r="Z1790" i="1" s="1"/>
  <c r="Z1748" i="1" a="1"/>
  <c r="Z1748" i="1" s="1"/>
  <c r="Z1742" i="1" a="1"/>
  <c r="Z1742" i="1" s="1"/>
  <c r="Z1736" i="1" a="1"/>
  <c r="Z1736" i="1" s="1"/>
  <c r="Z1682" i="1" a="1"/>
  <c r="Z1682" i="1" s="1"/>
  <c r="Z1616" i="1" a="1"/>
  <c r="Z1616" i="1" s="1"/>
  <c r="Z1610" i="1" a="1"/>
  <c r="Z1610" i="1" s="1"/>
  <c r="Z1604" i="1" a="1"/>
  <c r="Z1604" i="1" s="1"/>
  <c r="Z1586" i="1" a="1"/>
  <c r="Z1586" i="1" s="1"/>
  <c r="Z1574" i="1" a="1"/>
  <c r="Z1574" i="1" s="1"/>
  <c r="Z1562" i="1" a="1"/>
  <c r="Z1562" i="1" s="1"/>
  <c r="Z1490" i="1" a="1"/>
  <c r="Z1490" i="1" s="1"/>
  <c r="Z1460" i="1" a="1"/>
  <c r="Z1460" i="1" s="1"/>
  <c r="Z1454" i="1" a="1"/>
  <c r="Z1454" i="1" s="1"/>
  <c r="Z1436" i="1" a="1"/>
  <c r="Z1436" i="1" s="1"/>
  <c r="Z1430" i="1" a="1"/>
  <c r="Z1430" i="1" s="1"/>
  <c r="Z1424" i="1" a="1"/>
  <c r="Z1424" i="1" s="1"/>
  <c r="Z1412" i="1" a="1"/>
  <c r="Z1412" i="1" s="1"/>
  <c r="Z1400" i="1" a="1"/>
  <c r="Z1400" i="1" s="1"/>
  <c r="Z1394" i="1" a="1"/>
  <c r="Z1394" i="1" s="1"/>
  <c r="Z1382" i="1" a="1"/>
  <c r="Z1382" i="1" s="1"/>
  <c r="Z1376" i="1" a="1"/>
  <c r="Z1376" i="1" s="1"/>
  <c r="Z1274" i="1" a="1"/>
  <c r="Z1274" i="1" s="1"/>
  <c r="Z1268" i="1" a="1"/>
  <c r="Z1268" i="1" s="1"/>
  <c r="Z1244" i="1" a="1"/>
  <c r="Z1244" i="1" s="1"/>
  <c r="Z1208" i="1" a="1"/>
  <c r="Z1208" i="1" s="1"/>
  <c r="Z1196" i="1" a="1"/>
  <c r="Z1196" i="1" s="1"/>
  <c r="Z1184" i="1" a="1"/>
  <c r="Z1184" i="1" s="1"/>
  <c r="Z1672" i="1" a="1"/>
  <c r="Z1672" i="1" s="1"/>
  <c r="Z2750" i="1" a="1"/>
  <c r="Z2750" i="1" s="1"/>
  <c r="Z2738" i="1" a="1"/>
  <c r="Z2738" i="1" s="1"/>
  <c r="Z2726" i="1" a="1"/>
  <c r="Z2726" i="1" s="1"/>
  <c r="Z2714" i="1" a="1"/>
  <c r="Z2714" i="1" s="1"/>
  <c r="Z2594" i="1" a="1"/>
  <c r="Z2594" i="1" s="1"/>
  <c r="Z2588" i="1" a="1"/>
  <c r="Z2588" i="1" s="1"/>
  <c r="Z2576" i="1" a="1"/>
  <c r="Z2576" i="1" s="1"/>
  <c r="Z2570" i="1" a="1"/>
  <c r="Z2570" i="1" s="1"/>
  <c r="Z2564" i="1" a="1"/>
  <c r="Z2564" i="1" s="1"/>
  <c r="Z2558" i="1" a="1"/>
  <c r="Z2558" i="1" s="1"/>
  <c r="Z2546" i="1" a="1"/>
  <c r="Z2546" i="1" s="1"/>
  <c r="Z2540" i="1" a="1"/>
  <c r="Z2540" i="1" s="1"/>
  <c r="Z2528" i="1" a="1"/>
  <c r="Z2528" i="1" s="1"/>
  <c r="Z2510" i="1" a="1"/>
  <c r="Z2510" i="1" s="1"/>
  <c r="Z2504" i="1" a="1"/>
  <c r="Z2504" i="1" s="1"/>
  <c r="Z2498" i="1" a="1"/>
  <c r="Z2498" i="1" s="1"/>
  <c r="Z2492" i="1" a="1"/>
  <c r="Z2492" i="1" s="1"/>
  <c r="Z2486" i="1" a="1"/>
  <c r="Z2486" i="1" s="1"/>
  <c r="Z2468" i="1" a="1"/>
  <c r="Z2468" i="1" s="1"/>
  <c r="Z2384" i="1" a="1"/>
  <c r="Z2384" i="1" s="1"/>
  <c r="Z2372" i="1" a="1"/>
  <c r="Z2372" i="1" s="1"/>
  <c r="Z2354" i="1" a="1"/>
  <c r="Z2354" i="1" s="1"/>
  <c r="Z2300" i="1" a="1"/>
  <c r="Z2300" i="1" s="1"/>
  <c r="Z2294" i="1" a="1"/>
  <c r="Z2294" i="1" s="1"/>
  <c r="Z2288" i="1" a="1"/>
  <c r="Z2288" i="1" s="1"/>
  <c r="Z2264" i="1" a="1"/>
  <c r="Z2264" i="1" s="1"/>
  <c r="Z2246" i="1" a="1"/>
  <c r="Z2246" i="1" s="1"/>
  <c r="Z2240" i="1" a="1"/>
  <c r="Z2240" i="1" s="1"/>
  <c r="Z2234" i="1" a="1"/>
  <c r="Z2234" i="1" s="1"/>
  <c r="Z2228" i="1" a="1"/>
  <c r="Z2228" i="1" s="1"/>
  <c r="Z1573" i="1" a="1"/>
  <c r="Z1573" i="1" s="1"/>
  <c r="Z1165" i="1" a="1"/>
  <c r="Z1165" i="1" s="1"/>
  <c r="Z834" i="1" a="1"/>
  <c r="Z834" i="1" s="1"/>
  <c r="Z690" i="1" a="1"/>
  <c r="Z690" i="1" s="1"/>
  <c r="Z684" i="1" a="1"/>
  <c r="Z684" i="1" s="1"/>
  <c r="Z618" i="1" a="1"/>
  <c r="Z618" i="1" s="1"/>
  <c r="Z564" i="1" a="1"/>
  <c r="Z564" i="1" s="1"/>
  <c r="Z558" i="1" a="1"/>
  <c r="Z558" i="1" s="1"/>
  <c r="Z448" i="1" a="1"/>
  <c r="Z448" i="1" s="1"/>
  <c r="Z442" i="1" a="1"/>
  <c r="Z442" i="1" s="1"/>
  <c r="Z418" i="1" a="1"/>
  <c r="Z418" i="1" s="1"/>
  <c r="Z411" i="1" a="1"/>
  <c r="Z411" i="1" s="1"/>
  <c r="Z399" i="1" a="1"/>
  <c r="Z399" i="1" s="1"/>
  <c r="Z2749" i="1" a="1"/>
  <c r="Z2749" i="1" s="1"/>
  <c r="Z2737" i="1" a="1"/>
  <c r="Z2737" i="1" s="1"/>
  <c r="Z2725" i="1" a="1"/>
  <c r="Z2725" i="1" s="1"/>
  <c r="Z2713" i="1" a="1"/>
  <c r="Z2713" i="1" s="1"/>
  <c r="Z2671" i="1" a="1"/>
  <c r="Z2671" i="1" s="1"/>
  <c r="Z2593" i="1" a="1"/>
  <c r="Z2593" i="1" s="1"/>
  <c r="Z2587" i="1" a="1"/>
  <c r="Z2587" i="1" s="1"/>
  <c r="Z2575" i="1" a="1"/>
  <c r="Z2575" i="1" s="1"/>
  <c r="Z2569" i="1" a="1"/>
  <c r="Z2569" i="1" s="1"/>
  <c r="Z2563" i="1" a="1"/>
  <c r="Z2563" i="1" s="1"/>
  <c r="Z2557" i="1" a="1"/>
  <c r="Z2557" i="1" s="1"/>
  <c r="Z2545" i="1" a="1"/>
  <c r="Z2545" i="1" s="1"/>
  <c r="Z2539" i="1" a="1"/>
  <c r="Z2539" i="1" s="1"/>
  <c r="Z2527" i="1" a="1"/>
  <c r="Z2527" i="1" s="1"/>
  <c r="Z2509" i="1" a="1"/>
  <c r="Z2509" i="1" s="1"/>
  <c r="Z2503" i="1" a="1"/>
  <c r="Z2503" i="1" s="1"/>
  <c r="Z2497" i="1" a="1"/>
  <c r="Z2497" i="1" s="1"/>
  <c r="Z2491" i="1" a="1"/>
  <c r="Z2491" i="1" s="1"/>
  <c r="Z2485" i="1" a="1"/>
  <c r="Z2485" i="1" s="1"/>
  <c r="Z2467" i="1" a="1"/>
  <c r="Z2467" i="1" s="1"/>
  <c r="Z2383" i="1" a="1"/>
  <c r="Z2383" i="1" s="1"/>
  <c r="Z2377" i="1" a="1"/>
  <c r="Z2377" i="1" s="1"/>
  <c r="Z2371" i="1" a="1"/>
  <c r="Z2371" i="1" s="1"/>
  <c r="Z2353" i="1" a="1"/>
  <c r="Z2353" i="1" s="1"/>
  <c r="Z2299" i="1" a="1"/>
  <c r="Z2299" i="1" s="1"/>
  <c r="Z2293" i="1" a="1"/>
  <c r="Z2293" i="1" s="1"/>
  <c r="Z2287" i="1" a="1"/>
  <c r="Z2287" i="1" s="1"/>
  <c r="Z2263" i="1" a="1"/>
  <c r="Z2263" i="1" s="1"/>
  <c r="Z2245" i="1" a="1"/>
  <c r="Z2245" i="1" s="1"/>
  <c r="Z2239" i="1" a="1"/>
  <c r="Z2239" i="1" s="1"/>
  <c r="Z2233" i="1" a="1"/>
  <c r="Z2233" i="1" s="1"/>
  <c r="Z2227" i="1" a="1"/>
  <c r="Z2227" i="1" s="1"/>
  <c r="Z2215" i="1" a="1"/>
  <c r="Z2215" i="1" s="1"/>
  <c r="Z2209" i="1" a="1"/>
  <c r="Z2209" i="1" s="1"/>
  <c r="Z2179" i="1" a="1"/>
  <c r="Z2179" i="1" s="1"/>
  <c r="Z2173" i="1" a="1"/>
  <c r="Z2173" i="1" s="1"/>
  <c r="Z2151" i="1" a="1"/>
  <c r="Z2151" i="1" s="1"/>
  <c r="Z2089" i="1" a="1"/>
  <c r="Z2089" i="1" s="1"/>
  <c r="Z2035" i="1" a="1"/>
  <c r="Z2035" i="1" s="1"/>
  <c r="Z2029" i="1" a="1"/>
  <c r="Z2029" i="1" s="1"/>
  <c r="Z2017" i="1" a="1"/>
  <c r="Z2017" i="1" s="1"/>
  <c r="Z2005" i="1" a="1"/>
  <c r="Z2005" i="1" s="1"/>
  <c r="Z1993" i="1" a="1"/>
  <c r="Z1993" i="1" s="1"/>
  <c r="Z1963" i="1" a="1"/>
  <c r="Z1963" i="1" s="1"/>
  <c r="Z1957" i="1" a="1"/>
  <c r="Z1957" i="1" s="1"/>
  <c r="Z1951" i="1" a="1"/>
  <c r="Z1951" i="1" s="1"/>
  <c r="Z1897" i="1" a="1"/>
  <c r="Z1897" i="1" s="1"/>
  <c r="Z1891" i="1" a="1"/>
  <c r="Z1891" i="1" s="1"/>
  <c r="Z1879" i="1" a="1"/>
  <c r="Z1879" i="1" s="1"/>
  <c r="Z1867" i="1" a="1"/>
  <c r="Z1867" i="1" s="1"/>
  <c r="Z1855" i="1" a="1"/>
  <c r="Z1855" i="1" s="1"/>
  <c r="Z447" i="1" a="1"/>
  <c r="Z447" i="1" s="1"/>
  <c r="Z441" i="1" a="1"/>
  <c r="Z441" i="1" s="1"/>
  <c r="Z182" i="1" a="1"/>
  <c r="Z182" i="1" s="1"/>
  <c r="Z146" i="1" a="1"/>
  <c r="Z146" i="1" s="1"/>
  <c r="Z8" i="1" a="1"/>
  <c r="Z8" i="1" s="1"/>
  <c r="Z1572" i="1" a="1"/>
  <c r="Z1572" i="1" s="1"/>
  <c r="Z2742" i="1" a="1"/>
  <c r="Z2742" i="1" s="1"/>
  <c r="Z2730" i="1" a="1"/>
  <c r="Z2730" i="1" s="1"/>
  <c r="Z2670" i="1" a="1"/>
  <c r="Z2670" i="1" s="1"/>
  <c r="Z2646" i="1" a="1"/>
  <c r="Z2646" i="1" s="1"/>
  <c r="Z2640" i="1" a="1"/>
  <c r="Z2640" i="1" s="1"/>
  <c r="Z2550" i="1" a="1"/>
  <c r="Z2550" i="1" s="1"/>
  <c r="Z2532" i="1" a="1"/>
  <c r="Z2532" i="1" s="1"/>
  <c r="Z2520" i="1" a="1"/>
  <c r="Z2520" i="1" s="1"/>
  <c r="Z2514" i="1" a="1"/>
  <c r="Z2514" i="1" s="1"/>
  <c r="Z2508" i="1" a="1"/>
  <c r="Z2508" i="1" s="1"/>
  <c r="Z2502" i="1" a="1"/>
  <c r="Z2502" i="1" s="1"/>
  <c r="Z2490" i="1" a="1"/>
  <c r="Z2490" i="1" s="1"/>
  <c r="Z2478" i="1" a="1"/>
  <c r="Z2478" i="1" s="1"/>
  <c r="Z2472" i="1" a="1"/>
  <c r="Z2472" i="1" s="1"/>
  <c r="Z2460" i="1" a="1"/>
  <c r="Z2460" i="1" s="1"/>
  <c r="Z2454" i="1" a="1"/>
  <c r="Z2454" i="1" s="1"/>
  <c r="Z2448" i="1" a="1"/>
  <c r="Z2448" i="1" s="1"/>
  <c r="Z2382" i="1" a="1"/>
  <c r="Z2382" i="1" s="1"/>
  <c r="Z2292" i="1" a="1"/>
  <c r="Z2292" i="1" s="1"/>
  <c r="Z2268" i="1" a="1"/>
  <c r="Z2268" i="1" s="1"/>
  <c r="Z2256" i="1" a="1"/>
  <c r="Z2256" i="1" s="1"/>
  <c r="Z2238" i="1" a="1"/>
  <c r="Z2238" i="1" s="1"/>
  <c r="Z2220" i="1" a="1"/>
  <c r="Z2220" i="1" s="1"/>
  <c r="Z2208" i="1" a="1"/>
  <c r="Z2208" i="1" s="1"/>
  <c r="Z2202" i="1" a="1"/>
  <c r="Z2202" i="1" s="1"/>
  <c r="Z2196" i="1" a="1"/>
  <c r="Z2196" i="1" s="1"/>
  <c r="Z2190" i="1" a="1"/>
  <c r="Z2190" i="1" s="1"/>
  <c r="Z2172" i="1" a="1"/>
  <c r="Z2172" i="1" s="1"/>
  <c r="Z2166" i="1" a="1"/>
  <c r="Z2166" i="1" s="1"/>
  <c r="Z2106" i="1" a="1"/>
  <c r="Z2106" i="1" s="1"/>
  <c r="Z2046" i="1" a="1"/>
  <c r="Z2046" i="1" s="1"/>
  <c r="Z2034" i="1" a="1"/>
  <c r="Z2034" i="1" s="1"/>
  <c r="Z2022" i="1" a="1"/>
  <c r="Z2022" i="1" s="1"/>
  <c r="Z2010" i="1" a="1"/>
  <c r="Z2010" i="1" s="1"/>
  <c r="Z1974" i="1" a="1"/>
  <c r="Z1974" i="1" s="1"/>
  <c r="Z1968" i="1" a="1"/>
  <c r="Z1968" i="1" s="1"/>
  <c r="Z1962" i="1" a="1"/>
  <c r="Z1962" i="1" s="1"/>
  <c r="Z1956" i="1" a="1"/>
  <c r="Z1956" i="1" s="1"/>
  <c r="Z1950" i="1" a="1"/>
  <c r="Z1950" i="1" s="1"/>
  <c r="Z1944" i="1" a="1"/>
  <c r="Z1944" i="1" s="1"/>
  <c r="Z1902" i="1" a="1"/>
  <c r="Z1902" i="1" s="1"/>
  <c r="Z1896" i="1" a="1"/>
  <c r="Z1896" i="1" s="1"/>
  <c r="Z1884" i="1" a="1"/>
  <c r="Z1884" i="1" s="1"/>
  <c r="Z1860" i="1" a="1"/>
  <c r="Z1860" i="1" s="1"/>
  <c r="Z1848" i="1" a="1"/>
  <c r="Z1848" i="1" s="1"/>
  <c r="Z1835" i="1" a="1"/>
  <c r="Z1835" i="1" s="1"/>
  <c r="Z1829" i="1" a="1"/>
  <c r="Z1829" i="1" s="1"/>
  <c r="Z1805" i="1" a="1"/>
  <c r="Z1805" i="1" s="1"/>
  <c r="Z1793" i="1" a="1"/>
  <c r="Z1793" i="1" s="1"/>
  <c r="Z1763" i="1" a="1"/>
  <c r="Z1763" i="1" s="1"/>
  <c r="Z1757" i="1" a="1"/>
  <c r="Z1757" i="1" s="1"/>
  <c r="Z1751" i="1" a="1"/>
  <c r="Z1751" i="1" s="1"/>
  <c r="Z1745" i="1" a="1"/>
  <c r="Z1745" i="1" s="1"/>
  <c r="Z1739" i="1" a="1"/>
  <c r="Z1739" i="1" s="1"/>
  <c r="Z1733" i="1" a="1"/>
  <c r="Z1733" i="1" s="1"/>
  <c r="Z1685" i="1" a="1"/>
  <c r="Z1685" i="1" s="1"/>
  <c r="Z1679" i="1" a="1"/>
  <c r="Z1679" i="1" s="1"/>
  <c r="Z1661" i="1" a="1"/>
  <c r="Z1661" i="1" s="1"/>
  <c r="Z1655" i="1" a="1"/>
  <c r="Z1655" i="1" s="1"/>
  <c r="Z1649" i="1" a="1"/>
  <c r="Z1649" i="1" s="1"/>
  <c r="Z1631" i="1" a="1"/>
  <c r="Z1631" i="1" s="1"/>
  <c r="Z1625" i="1" a="1"/>
  <c r="Z1625" i="1" s="1"/>
  <c r="Z1619" i="1" a="1"/>
  <c r="Z1619" i="1" s="1"/>
  <c r="Z1613" i="1" a="1"/>
  <c r="Z1613" i="1" s="1"/>
  <c r="Z1607" i="1" a="1"/>
  <c r="Z1607" i="1" s="1"/>
  <c r="Z1589" i="1" a="1"/>
  <c r="Z1589" i="1" s="1"/>
  <c r="Z1571" i="1" a="1"/>
  <c r="Z1571" i="1" s="1"/>
  <c r="Z1553" i="1" a="1"/>
  <c r="Z1553" i="1" s="1"/>
  <c r="Z1547" i="1" a="1"/>
  <c r="Z1547" i="1" s="1"/>
  <c r="Z1541" i="1" a="1"/>
  <c r="Z1541" i="1" s="1"/>
  <c r="Z1535" i="1" a="1"/>
  <c r="Z1535" i="1" s="1"/>
  <c r="Z1523" i="1" a="1"/>
  <c r="Z1523" i="1" s="1"/>
  <c r="Z1511" i="1" a="1"/>
  <c r="Z1511" i="1" s="1"/>
  <c r="Z1499" i="1" a="1"/>
  <c r="Z1499" i="1" s="1"/>
  <c r="Z1493" i="1" a="1"/>
  <c r="Z1493" i="1" s="1"/>
  <c r="Z1475" i="1" a="1"/>
  <c r="Z1475" i="1" s="1"/>
  <c r="Z1469" i="1" a="1"/>
  <c r="Z1469" i="1" s="1"/>
  <c r="Z1457" i="1" a="1"/>
  <c r="Z1457" i="1" s="1"/>
  <c r="Z1451" i="1" a="1"/>
  <c r="Z1451" i="1" s="1"/>
  <c r="Z1439" i="1" a="1"/>
  <c r="Z1439" i="1" s="1"/>
  <c r="Z1433" i="1" a="1"/>
  <c r="Z1433" i="1" s="1"/>
  <c r="Z1415" i="1" a="1"/>
  <c r="Z1415" i="1" s="1"/>
  <c r="Z1403" i="1" a="1"/>
  <c r="Z1403" i="1" s="1"/>
  <c r="Z1397" i="1" a="1"/>
  <c r="Z1397" i="1" s="1"/>
  <c r="Z1385" i="1" a="1"/>
  <c r="Z1385" i="1" s="1"/>
  <c r="Z1379" i="1" a="1"/>
  <c r="Z1379" i="1" s="1"/>
  <c r="Z1373" i="1" a="1"/>
  <c r="Z1373" i="1" s="1"/>
  <c r="Z1277" i="1" a="1"/>
  <c r="Z1277" i="1" s="1"/>
  <c r="Z1259" i="1" a="1"/>
  <c r="Z1259" i="1" s="1"/>
  <c r="Z1253" i="1" a="1"/>
  <c r="Z1253" i="1" s="1"/>
  <c r="Z2741" i="1" a="1"/>
  <c r="Z2741" i="1" s="1"/>
  <c r="Z2729" i="1" a="1"/>
  <c r="Z2729" i="1" s="1"/>
  <c r="Z2669" i="1" a="1"/>
  <c r="Z2669" i="1" s="1"/>
  <c r="Z2645" i="1" a="1"/>
  <c r="Z2645" i="1" s="1"/>
  <c r="Z2639" i="1" a="1"/>
  <c r="Z2639" i="1" s="1"/>
  <c r="Z2549" i="1" a="1"/>
  <c r="Z2549" i="1" s="1"/>
  <c r="Z2531" i="1" a="1"/>
  <c r="Z2531" i="1" s="1"/>
  <c r="Z2519" i="1" a="1"/>
  <c r="Z2519" i="1" s="1"/>
  <c r="Z2513" i="1" a="1"/>
  <c r="Z2513" i="1" s="1"/>
  <c r="Z2507" i="1" a="1"/>
  <c r="Z2507" i="1" s="1"/>
  <c r="Z2501" i="1" a="1"/>
  <c r="Z2501" i="1" s="1"/>
  <c r="Z2489" i="1" a="1"/>
  <c r="Z2489" i="1" s="1"/>
  <c r="Z2477" i="1" a="1"/>
  <c r="Z2477" i="1" s="1"/>
  <c r="Z2471" i="1" a="1"/>
  <c r="Z2471" i="1" s="1"/>
  <c r="Z2459" i="1" a="1"/>
  <c r="Z2459" i="1" s="1"/>
  <c r="Z2453" i="1" a="1"/>
  <c r="Z2453" i="1" s="1"/>
  <c r="Z2447" i="1" a="1"/>
  <c r="Z2447" i="1" s="1"/>
  <c r="Z2381" i="1" a="1"/>
  <c r="Z2381" i="1" s="1"/>
  <c r="Z1500" i="1" a="1"/>
  <c r="Z1500" i="1" s="1"/>
  <c r="Z1756" i="1" a="1"/>
  <c r="Z1756" i="1" s="1"/>
  <c r="Z1660" i="1" a="1"/>
  <c r="Z1660" i="1" s="1"/>
  <c r="Z1630" i="1" a="1"/>
  <c r="Z1630" i="1" s="1"/>
  <c r="Z1558" i="1" a="1"/>
  <c r="Z1558" i="1" s="1"/>
  <c r="Z1528" i="1" a="1"/>
  <c r="Z1528" i="1" s="1"/>
  <c r="Z1516" i="1" a="1"/>
  <c r="Z1516" i="1" s="1"/>
  <c r="Z1492" i="1" a="1"/>
  <c r="Z1492" i="1" s="1"/>
  <c r="Z1468" i="1" a="1"/>
  <c r="Z1468" i="1" s="1"/>
  <c r="Z1444" i="1" a="1"/>
  <c r="Z1444" i="1" s="1"/>
  <c r="Z1426" i="1" a="1"/>
  <c r="Z1426" i="1" s="1"/>
  <c r="Z1420" i="1" a="1"/>
  <c r="Z1420" i="1" s="1"/>
  <c r="Z1408" i="1" a="1"/>
  <c r="Z1408" i="1" s="1"/>
  <c r="Z1264" i="1" a="1"/>
  <c r="Z1264" i="1" s="1"/>
  <c r="Z1246" i="1" a="1"/>
  <c r="Z1246" i="1" s="1"/>
  <c r="Z1228" i="1" a="1"/>
  <c r="Z1228" i="1" s="1"/>
  <c r="Z1204" i="1" a="1"/>
  <c r="Z1204" i="1" s="1"/>
  <c r="Z1168" i="1" a="1"/>
  <c r="Z1168" i="1" s="1"/>
  <c r="Z1156" i="1" a="1"/>
  <c r="Z1156" i="1" s="1"/>
  <c r="Z1150" i="1" a="1"/>
  <c r="Z1150" i="1" s="1"/>
  <c r="Z1077" i="1" a="1"/>
  <c r="Z1077" i="1" s="1"/>
  <c r="Z1071" i="1" a="1"/>
  <c r="Z1071" i="1" s="1"/>
  <c r="Z1059" i="1" a="1"/>
  <c r="Z1059" i="1" s="1"/>
  <c r="Z1053" i="1" a="1"/>
  <c r="Z1053" i="1" s="1"/>
  <c r="Z1047" i="1" a="1"/>
  <c r="Z1047" i="1" s="1"/>
  <c r="Z1005" i="1" a="1"/>
  <c r="Z1005" i="1" s="1"/>
  <c r="Z987" i="1" a="1"/>
  <c r="Z987" i="1" s="1"/>
  <c r="Z963" i="1" a="1"/>
  <c r="Z963" i="1" s="1"/>
  <c r="Z933" i="1" a="1"/>
  <c r="Z933" i="1" s="1"/>
  <c r="Z927" i="1" a="1"/>
  <c r="Z927" i="1" s="1"/>
  <c r="Z921" i="1" a="1"/>
  <c r="Z921" i="1" s="1"/>
  <c r="Z873" i="1" a="1"/>
  <c r="Z873" i="1" s="1"/>
  <c r="Z867" i="1" a="1"/>
  <c r="Z867" i="1" s="1"/>
  <c r="Z861" i="1" a="1"/>
  <c r="Z861" i="1" s="1"/>
  <c r="Z837" i="1" a="1"/>
  <c r="Z837" i="1" s="1"/>
  <c r="Z807" i="1" a="1"/>
  <c r="Z807" i="1" s="1"/>
  <c r="Z801" i="1" a="1"/>
  <c r="Z801" i="1" s="1"/>
  <c r="Z765" i="1" a="1"/>
  <c r="Z765" i="1" s="1"/>
  <c r="Z759" i="1" a="1"/>
  <c r="Z759" i="1" s="1"/>
  <c r="Z747" i="1" a="1"/>
  <c r="Z747" i="1" s="1"/>
  <c r="Z735" i="1" a="1"/>
  <c r="Z735" i="1" s="1"/>
  <c r="Z729" i="1" a="1"/>
  <c r="Z729" i="1" s="1"/>
  <c r="Z723" i="1" a="1"/>
  <c r="Z723" i="1" s="1"/>
  <c r="Z717" i="1" a="1"/>
  <c r="Z717" i="1" s="1"/>
  <c r="Z705" i="1" a="1"/>
  <c r="Z705" i="1" s="1"/>
  <c r="Z699" i="1" a="1"/>
  <c r="Z699" i="1" s="1"/>
  <c r="Z693" i="1" a="1"/>
  <c r="Z693" i="1" s="1"/>
  <c r="Z687" i="1" a="1"/>
  <c r="Z687" i="1" s="1"/>
  <c r="Z609" i="1" a="1"/>
  <c r="Z609" i="1" s="1"/>
  <c r="Z603" i="1" a="1"/>
  <c r="Z603" i="1" s="1"/>
  <c r="Z597" i="1" a="1"/>
  <c r="Z597" i="1" s="1"/>
  <c r="Z579" i="1" a="1"/>
  <c r="Z579" i="1" s="1"/>
  <c r="Z573" i="1" a="1"/>
  <c r="Z573" i="1" s="1"/>
  <c r="Z567" i="1" a="1"/>
  <c r="Z567" i="1" s="1"/>
  <c r="Z561" i="1" a="1"/>
  <c r="Z561" i="1" s="1"/>
  <c r="Z555" i="1" a="1"/>
  <c r="Z555" i="1" s="1"/>
  <c r="Z537" i="1" a="1"/>
  <c r="Z537" i="1" s="1"/>
  <c r="Z525" i="1" a="1"/>
  <c r="Z525" i="1" s="1"/>
  <c r="Z1762" i="1" a="1"/>
  <c r="Z1762" i="1" s="1"/>
  <c r="Z1666" i="1" a="1"/>
  <c r="Z1666" i="1" s="1"/>
  <c r="Z1624" i="1" a="1"/>
  <c r="Z1624" i="1" s="1"/>
  <c r="Z1600" i="1" a="1"/>
  <c r="Z1600" i="1" s="1"/>
  <c r="Z1594" i="1" a="1"/>
  <c r="Z1594" i="1" s="1"/>
  <c r="Z1564" i="1" a="1"/>
  <c r="Z1564" i="1" s="1"/>
  <c r="Z1552" i="1" a="1"/>
  <c r="Z1552" i="1" s="1"/>
  <c r="Z1546" i="1" a="1"/>
  <c r="Z1546" i="1" s="1"/>
  <c r="Z1522" i="1" a="1"/>
  <c r="Z1522" i="1" s="1"/>
  <c r="Z1480" i="1" a="1"/>
  <c r="Z1480" i="1" s="1"/>
  <c r="Z1474" i="1" a="1"/>
  <c r="Z1474" i="1" s="1"/>
  <c r="Z2746" i="1" a="1"/>
  <c r="Z2746" i="1" s="1"/>
  <c r="Z2734" i="1" a="1"/>
  <c r="Z2734" i="1" s="1"/>
  <c r="Z2722" i="1" a="1"/>
  <c r="Z2722" i="1" s="1"/>
  <c r="Z2710" i="1" a="1"/>
  <c r="Z2710" i="1" s="1"/>
  <c r="Z2644" i="1" a="1"/>
  <c r="Z2644" i="1" s="1"/>
  <c r="Z2638" i="1" a="1"/>
  <c r="Z2638" i="1" s="1"/>
  <c r="Z2584" i="1" a="1"/>
  <c r="Z2584" i="1" s="1"/>
  <c r="Z2560" i="1" a="1"/>
  <c r="Z2560" i="1" s="1"/>
  <c r="Z2554" i="1" a="1"/>
  <c r="Z2554" i="1" s="1"/>
  <c r="Z2536" i="1" a="1"/>
  <c r="Z2536" i="1" s="1"/>
  <c r="Z2524" i="1" a="1"/>
  <c r="Z2524" i="1" s="1"/>
  <c r="Z2506" i="1" a="1"/>
  <c r="Z2506" i="1" s="1"/>
  <c r="Z2500" i="1" a="1"/>
  <c r="Z2500" i="1" s="1"/>
  <c r="Z2476" i="1" a="1"/>
  <c r="Z2476" i="1" s="1"/>
  <c r="Z2464" i="1" a="1"/>
  <c r="Z2464" i="1" s="1"/>
  <c r="Z2458" i="1" a="1"/>
  <c r="Z2458" i="1" s="1"/>
  <c r="Z2452" i="1" a="1"/>
  <c r="Z2452" i="1" s="1"/>
  <c r="Z2446" i="1" a="1"/>
  <c r="Z2446" i="1" s="1"/>
  <c r="Z1569" i="1" a="1"/>
  <c r="Z1569" i="1" s="1"/>
  <c r="Z1533" i="1" a="1"/>
  <c r="Z1533" i="1" s="1"/>
  <c r="Z1521" i="1" a="1"/>
  <c r="Z1521" i="1" s="1"/>
  <c r="Z1497" i="1" a="1"/>
  <c r="Z1497" i="1" s="1"/>
  <c r="Z1419" i="1" a="1"/>
  <c r="Z1419" i="1" s="1"/>
  <c r="Z1407" i="1" a="1"/>
  <c r="Z1407" i="1" s="1"/>
  <c r="Z1263" i="1" a="1"/>
  <c r="Z1263" i="1" s="1"/>
  <c r="Z1245" i="1" a="1"/>
  <c r="Z1245" i="1" s="1"/>
  <c r="Z1233" i="1" a="1"/>
  <c r="Z1233" i="1" s="1"/>
  <c r="Z1209" i="1" a="1"/>
  <c r="Z1209" i="1" s="1"/>
  <c r="Z1642" i="1" a="1"/>
  <c r="Z1642" i="1" s="1"/>
  <c r="Z1797" i="1" a="1"/>
  <c r="Z1797" i="1" s="1"/>
  <c r="Z2745" i="1" a="1"/>
  <c r="Z2745" i="1" s="1"/>
  <c r="Z2733" i="1" a="1"/>
  <c r="Z2733" i="1" s="1"/>
  <c r="Z2721" i="1" a="1"/>
  <c r="Z2721" i="1" s="1"/>
  <c r="Z2709" i="1" a="1"/>
  <c r="Z2709" i="1" s="1"/>
  <c r="Z2643" i="1" a="1"/>
  <c r="Z2643" i="1" s="1"/>
  <c r="Z2637" i="1" a="1"/>
  <c r="Z2637" i="1" s="1"/>
  <c r="Z2583" i="1" a="1"/>
  <c r="Z2583" i="1" s="1"/>
  <c r="Z2559" i="1" a="1"/>
  <c r="Z2559" i="1" s="1"/>
  <c r="Z2553" i="1" a="1"/>
  <c r="Z2553" i="1" s="1"/>
  <c r="Z2535" i="1" a="1"/>
  <c r="Z2535" i="1" s="1"/>
  <c r="Z2523" i="1" a="1"/>
  <c r="Z2523" i="1" s="1"/>
  <c r="Z2505" i="1" a="1"/>
  <c r="Z2505" i="1" s="1"/>
  <c r="Z2499" i="1" a="1"/>
  <c r="Z2499" i="1" s="1"/>
  <c r="Z2481" i="1" a="1"/>
  <c r="Z2481" i="1" s="1"/>
  <c r="Z2475" i="1" a="1"/>
  <c r="Z2475" i="1" s="1"/>
  <c r="Z2463" i="1" a="1"/>
  <c r="Z2463" i="1" s="1"/>
  <c r="Z2457" i="1" a="1"/>
  <c r="Z2457" i="1" s="1"/>
  <c r="Z2451" i="1" a="1"/>
  <c r="Z2451" i="1" s="1"/>
  <c r="Z1178" i="1" a="1"/>
  <c r="Z1178" i="1" s="1"/>
  <c r="Z1166" i="1" a="1"/>
  <c r="Z1166" i="1" s="1"/>
  <c r="Z1160" i="1" a="1"/>
  <c r="Z1160" i="1" s="1"/>
  <c r="Z1154" i="1" a="1"/>
  <c r="Z1154" i="1" s="1"/>
  <c r="Z1141" i="1" a="1"/>
  <c r="Z1141" i="1" s="1"/>
  <c r="Z1135" i="1" a="1"/>
  <c r="Z1135" i="1" s="1"/>
  <c r="Z1129" i="1" a="1"/>
  <c r="Z1129" i="1" s="1"/>
  <c r="Z1123" i="1" a="1"/>
  <c r="Z1123" i="1" s="1"/>
  <c r="Z1069" i="1" a="1"/>
  <c r="Z1069" i="1" s="1"/>
  <c r="Z1045" i="1" a="1"/>
  <c r="Z1045" i="1" s="1"/>
  <c r="Z1033" i="1" a="1"/>
  <c r="Z1033" i="1" s="1"/>
  <c r="Z1027" i="1" a="1"/>
  <c r="Z1027" i="1" s="1"/>
  <c r="Z1009" i="1" a="1"/>
  <c r="Z1009" i="1" s="1"/>
  <c r="Z979" i="1" a="1"/>
  <c r="Z979" i="1" s="1"/>
  <c r="Z949" i="1" a="1"/>
  <c r="Z949" i="1" s="1"/>
  <c r="Z919" i="1" a="1"/>
  <c r="Z919" i="1" s="1"/>
  <c r="Z907" i="1" a="1"/>
  <c r="Z907" i="1" s="1"/>
  <c r="Z895" i="1" a="1"/>
  <c r="Z895" i="1" s="1"/>
  <c r="Z883" i="1" a="1"/>
  <c r="Z883" i="1" s="1"/>
  <c r="Z877" i="1" a="1"/>
  <c r="Z877" i="1" s="1"/>
  <c r="Z865" i="1" a="1"/>
  <c r="Z865" i="1" s="1"/>
  <c r="Z853" i="1" a="1"/>
  <c r="Z853" i="1" s="1"/>
  <c r="Z847" i="1" a="1"/>
  <c r="Z847" i="1" s="1"/>
  <c r="Z841" i="1" a="1"/>
  <c r="Z841" i="1" s="1"/>
  <c r="Z835" i="1" a="1"/>
  <c r="Z835" i="1" s="1"/>
  <c r="Z829" i="1" a="1"/>
  <c r="Z829" i="1" s="1"/>
  <c r="Z823" i="1" a="1"/>
  <c r="Z823" i="1" s="1"/>
  <c r="Z817" i="1" a="1"/>
  <c r="Z817" i="1" s="1"/>
  <c r="Z799" i="1" a="1"/>
  <c r="Z799" i="1" s="1"/>
  <c r="Z787" i="1" a="1"/>
  <c r="Z787" i="1" s="1"/>
  <c r="Z769" i="1" a="1"/>
  <c r="Z769" i="1" s="1"/>
  <c r="Z733" i="1" a="1"/>
  <c r="Z733" i="1" s="1"/>
  <c r="Z721" i="1" a="1"/>
  <c r="Z721" i="1" s="1"/>
  <c r="Z703" i="1" a="1"/>
  <c r="Z703" i="1" s="1"/>
  <c r="Z685" i="1" a="1"/>
  <c r="Z685" i="1" s="1"/>
  <c r="Z625" i="1" a="1"/>
  <c r="Z625" i="1" s="1"/>
  <c r="Z619" i="1" a="1"/>
  <c r="Z619" i="1" s="1"/>
  <c r="Z607" i="1" a="1"/>
  <c r="Z607" i="1" s="1"/>
  <c r="Z601" i="1" a="1"/>
  <c r="Z601" i="1" s="1"/>
  <c r="Z595" i="1" a="1"/>
  <c r="Z595" i="1" s="1"/>
  <c r="Z577" i="1" a="1"/>
  <c r="Z577" i="1" s="1"/>
  <c r="Z571" i="1" a="1"/>
  <c r="Z571" i="1" s="1"/>
  <c r="Z565" i="1" a="1"/>
  <c r="Z565" i="1" s="1"/>
  <c r="Z559" i="1" a="1"/>
  <c r="Z559" i="1" s="1"/>
  <c r="Z547" i="1" a="1"/>
  <c r="Z547" i="1" s="1"/>
  <c r="Z541" i="1" a="1"/>
  <c r="Z541" i="1" s="1"/>
  <c r="Z529" i="1" a="1"/>
  <c r="Z529" i="1" s="1"/>
  <c r="Z523" i="1" a="1"/>
  <c r="Z523" i="1" s="1"/>
  <c r="Z517" i="1" a="1"/>
  <c r="Z517" i="1" s="1"/>
  <c r="Z511" i="1" a="1"/>
  <c r="Z511" i="1" s="1"/>
  <c r="Z475" i="1" a="1"/>
  <c r="Z475" i="1" s="1"/>
  <c r="Z449" i="1" a="1"/>
  <c r="Z449" i="1" s="1"/>
  <c r="Z443" i="1" a="1"/>
  <c r="Z443" i="1" s="1"/>
  <c r="Z419" i="1" a="1"/>
  <c r="Z419" i="1" s="1"/>
  <c r="Z412" i="1" a="1"/>
  <c r="Z412" i="1" s="1"/>
  <c r="Z400" i="1" a="1"/>
  <c r="Z400" i="1" s="1"/>
  <c r="Z388" i="1" a="1"/>
  <c r="Z388" i="1" s="1"/>
  <c r="Z382" i="1" a="1"/>
  <c r="Z382" i="1" s="1"/>
  <c r="Z376" i="1" a="1"/>
  <c r="Z376" i="1" s="1"/>
  <c r="Z322" i="1" a="1"/>
  <c r="Z322" i="1" s="1"/>
  <c r="Z316" i="1" a="1"/>
  <c r="Z316" i="1" s="1"/>
  <c r="Z286" i="1" a="1"/>
  <c r="Z286" i="1" s="1"/>
  <c r="Z280" i="1" a="1"/>
  <c r="Z280" i="1" s="1"/>
  <c r="Z262" i="1" a="1"/>
  <c r="Z262" i="1" s="1"/>
  <c r="Z244" i="1" a="1"/>
  <c r="Z244" i="1" s="1"/>
  <c r="Z232" i="1" a="1"/>
  <c r="Z232" i="1" s="1"/>
  <c r="Z214" i="1" a="1"/>
  <c r="Z214" i="1" s="1"/>
  <c r="Z208" i="1" a="1"/>
  <c r="Z208" i="1" s="1"/>
  <c r="Z202" i="1" a="1"/>
  <c r="Z202" i="1" s="1"/>
  <c r="Z196" i="1" a="1"/>
  <c r="Z196" i="1" s="1"/>
  <c r="Z172" i="1" a="1"/>
  <c r="Z172" i="1" s="1"/>
  <c r="Z160" i="1" a="1"/>
  <c r="Z160" i="1" s="1"/>
  <c r="Z154" i="1" a="1"/>
  <c r="Z154" i="1" s="1"/>
  <c r="Z148" i="1" a="1"/>
  <c r="Z148" i="1" s="1"/>
  <c r="Z124" i="1" a="1"/>
  <c r="Z124" i="1" s="1"/>
  <c r="Z118" i="1" a="1"/>
  <c r="Z118" i="1" s="1"/>
  <c r="Z94" i="1" a="1"/>
  <c r="Z94" i="1" s="1"/>
  <c r="Z70" i="1" a="1"/>
  <c r="Z70" i="1" s="1"/>
  <c r="Z64" i="1" a="1"/>
  <c r="Z64" i="1" s="1"/>
  <c r="Z52" i="1" a="1"/>
  <c r="Z52" i="1" s="1"/>
  <c r="Z46" i="1" a="1"/>
  <c r="Z46" i="1" s="1"/>
  <c r="Z34" i="1" a="1"/>
  <c r="Z34" i="1" s="1"/>
  <c r="Z22" i="1" a="1"/>
  <c r="Z22" i="1" s="1"/>
  <c r="Z10" i="1" a="1"/>
  <c r="Z10" i="1" s="1"/>
  <c r="Z4" i="1" a="1"/>
  <c r="Z4" i="1" s="1"/>
  <c r="Z2216" i="1" a="1"/>
  <c r="Z2216" i="1" s="1"/>
  <c r="Z2210" i="1" a="1"/>
  <c r="Z2210" i="1" s="1"/>
  <c r="Z2180" i="1" a="1"/>
  <c r="Z2180" i="1" s="1"/>
  <c r="Z2174" i="1" a="1"/>
  <c r="Z2174" i="1" s="1"/>
  <c r="Z2152" i="1" a="1"/>
  <c r="Z2152" i="1" s="1"/>
  <c r="Z2090" i="1" a="1"/>
  <c r="Z2090" i="1" s="1"/>
  <c r="Z2036" i="1" a="1"/>
  <c r="Z2036" i="1" s="1"/>
  <c r="Z2030" i="1" a="1"/>
  <c r="Z2030" i="1" s="1"/>
  <c r="Z2018" i="1" a="1"/>
  <c r="Z2018" i="1" s="1"/>
  <c r="Z2006" i="1" a="1"/>
  <c r="Z2006" i="1" s="1"/>
  <c r="Z1994" i="1" a="1"/>
  <c r="Z1994" i="1" s="1"/>
  <c r="Z1964" i="1" a="1"/>
  <c r="Z1964" i="1" s="1"/>
  <c r="Z1958" i="1" a="1"/>
  <c r="Z1958" i="1" s="1"/>
  <c r="Z1952" i="1" a="1"/>
  <c r="Z1952" i="1" s="1"/>
  <c r="Z1898" i="1" a="1"/>
  <c r="Z1898" i="1" s="1"/>
  <c r="Z1892" i="1" a="1"/>
  <c r="Z1892" i="1" s="1"/>
  <c r="Z1880" i="1" a="1"/>
  <c r="Z1880" i="1" s="1"/>
  <c r="Z1868" i="1" a="1"/>
  <c r="Z1868" i="1" s="1"/>
  <c r="Z1856" i="1" a="1"/>
  <c r="Z1856" i="1" s="1"/>
  <c r="Z1844" i="1" a="1"/>
  <c r="Z1844" i="1" s="1"/>
  <c r="Z285" i="1" a="1"/>
  <c r="Z285" i="1" s="1"/>
  <c r="Z279" i="1" a="1"/>
  <c r="Z279" i="1" s="1"/>
  <c r="Z273" i="1" a="1"/>
  <c r="Z273" i="1" s="1"/>
  <c r="Z261" i="1" a="1"/>
  <c r="Z261" i="1" s="1"/>
  <c r="Z201" i="1" a="1"/>
  <c r="Z201" i="1" s="1"/>
  <c r="Z183" i="1" a="1"/>
  <c r="Z183" i="1" s="1"/>
  <c r="Z171" i="1" a="1"/>
  <c r="Z171" i="1" s="1"/>
  <c r="Z153" i="1" a="1"/>
  <c r="Z153" i="1" s="1"/>
  <c r="Z147" i="1" a="1"/>
  <c r="Z147" i="1" s="1"/>
  <c r="Z81" i="1" a="1"/>
  <c r="Z81" i="1" s="1"/>
  <c r="Z15" i="1" a="1"/>
  <c r="Z15" i="1" s="1"/>
  <c r="Z9" i="1" a="1"/>
  <c r="Z9" i="1" s="1"/>
  <c r="Z3" i="1" a="1"/>
  <c r="Z3" i="1" s="1"/>
  <c r="Z1235" i="1" a="1"/>
  <c r="Z1235" i="1" s="1"/>
  <c r="Z1229" i="1" a="1"/>
  <c r="Z1229" i="1" s="1"/>
  <c r="Z1223" i="1" a="1"/>
  <c r="Z1223" i="1" s="1"/>
  <c r="Z1205" i="1" a="1"/>
  <c r="Z1205" i="1" s="1"/>
  <c r="Z1169" i="1" a="1"/>
  <c r="Z1169" i="1" s="1"/>
  <c r="Z1157" i="1" a="1"/>
  <c r="Z1157" i="1" s="1"/>
  <c r="Z1151" i="1" a="1"/>
  <c r="Z1151" i="1" s="1"/>
  <c r="Z1078" i="1" a="1"/>
  <c r="Z1078" i="1" s="1"/>
  <c r="Z1072" i="1" a="1"/>
  <c r="Z1072" i="1" s="1"/>
  <c r="Z1060" i="1" a="1"/>
  <c r="Z1060" i="1" s="1"/>
  <c r="Z1054" i="1" a="1"/>
  <c r="Z1054" i="1" s="1"/>
  <c r="Z1048" i="1" a="1"/>
  <c r="Z1048" i="1" s="1"/>
  <c r="Z1036" i="1" a="1"/>
  <c r="Z1036" i="1" s="1"/>
  <c r="Z1006" i="1" a="1"/>
  <c r="Z1006" i="1" s="1"/>
  <c r="Z988" i="1" a="1"/>
  <c r="Z988" i="1" s="1"/>
  <c r="Z964" i="1" a="1"/>
  <c r="Z964" i="1" s="1"/>
  <c r="Z934" i="1" a="1"/>
  <c r="Z934" i="1" s="1"/>
  <c r="Z928" i="1" a="1"/>
  <c r="Z928" i="1" s="1"/>
  <c r="Z922" i="1" a="1"/>
  <c r="Z922" i="1" s="1"/>
  <c r="Z904" i="1" a="1"/>
  <c r="Z904" i="1" s="1"/>
  <c r="Z874" i="1" a="1"/>
  <c r="Z874" i="1" s="1"/>
  <c r="Z868" i="1" a="1"/>
  <c r="Z868" i="1" s="1"/>
  <c r="Z862" i="1" a="1"/>
  <c r="Z862" i="1" s="1"/>
  <c r="Z838" i="1" a="1"/>
  <c r="Z838" i="1" s="1"/>
  <c r="Z832" i="1" a="1"/>
  <c r="Z832" i="1" s="1"/>
  <c r="Z808" i="1" a="1"/>
  <c r="Z808" i="1" s="1"/>
  <c r="Z802" i="1" a="1"/>
  <c r="Z802" i="1" s="1"/>
  <c r="Z784" i="1" a="1"/>
  <c r="Z784" i="1" s="1"/>
  <c r="Z772" i="1" a="1"/>
  <c r="Z772" i="1" s="1"/>
  <c r="Z760" i="1" a="1"/>
  <c r="Z760" i="1" s="1"/>
  <c r="Z754" i="1" a="1"/>
  <c r="Z754" i="1" s="1"/>
  <c r="Z736" i="1" a="1"/>
  <c r="Z736" i="1" s="1"/>
  <c r="Z730" i="1" a="1"/>
  <c r="Z730" i="1" s="1"/>
  <c r="Z724" i="1" a="1"/>
  <c r="Z724" i="1" s="1"/>
  <c r="Z718" i="1" a="1"/>
  <c r="Z718" i="1" s="1"/>
  <c r="Z610" i="1" a="1"/>
  <c r="Z610" i="1" s="1"/>
  <c r="Z586" i="1" a="1"/>
  <c r="Z586" i="1" s="1"/>
  <c r="Z568" i="1" a="1"/>
  <c r="Z568" i="1" s="1"/>
  <c r="Z562" i="1" a="1"/>
  <c r="Z562" i="1" s="1"/>
  <c r="Z556" i="1" a="1"/>
  <c r="Z556" i="1" s="1"/>
  <c r="Z538" i="1" a="1"/>
  <c r="Z538" i="1" s="1"/>
  <c r="Z526" i="1" a="1"/>
  <c r="Z526" i="1" s="1"/>
  <c r="Z496" i="1" a="1"/>
  <c r="Z496" i="1" s="1"/>
  <c r="Z452" i="1" a="1"/>
  <c r="Z452" i="1" s="1"/>
  <c r="Z446" i="1" a="1"/>
  <c r="Z446" i="1" s="1"/>
  <c r="Z409" i="1" a="1"/>
  <c r="Z409" i="1" s="1"/>
  <c r="Z397" i="1" a="1"/>
  <c r="Z397" i="1" s="1"/>
  <c r="Z391" i="1" a="1"/>
  <c r="Z391" i="1" s="1"/>
  <c r="Z385" i="1" a="1"/>
  <c r="Z385" i="1" s="1"/>
  <c r="Z379" i="1" a="1"/>
  <c r="Z379" i="1" s="1"/>
  <c r="Z367" i="1" a="1"/>
  <c r="Z367" i="1" s="1"/>
  <c r="Z343" i="1" a="1"/>
  <c r="Z343" i="1" s="1"/>
  <c r="Z325" i="1" a="1"/>
  <c r="Z325" i="1" s="1"/>
  <c r="Z319" i="1" a="1"/>
  <c r="Z319" i="1" s="1"/>
  <c r="Z307" i="1" a="1"/>
  <c r="Z307" i="1" s="1"/>
  <c r="Z295" i="1" a="1"/>
  <c r="Z295" i="1" s="1"/>
  <c r="Z283" i="1" a="1"/>
  <c r="Z283" i="1" s="1"/>
  <c r="Z271" i="1" a="1"/>
  <c r="Z271" i="1" s="1"/>
  <c r="Z253" i="1" a="1"/>
  <c r="Z253" i="1" s="1"/>
  <c r="Z247" i="1" a="1"/>
  <c r="Z247" i="1" s="1"/>
  <c r="Z241" i="1" a="1"/>
  <c r="Z241" i="1" s="1"/>
  <c r="Z223" i="1" a="1"/>
  <c r="Z223" i="1" s="1"/>
  <c r="Z217" i="1" a="1"/>
  <c r="Z217" i="1" s="1"/>
  <c r="Z199" i="1" a="1"/>
  <c r="Z199" i="1" s="1"/>
  <c r="Z181" i="1" a="1"/>
  <c r="Z181" i="1" s="1"/>
  <c r="Z163" i="1" a="1"/>
  <c r="Z163" i="1" s="1"/>
  <c r="Z157" i="1" a="1"/>
  <c r="Z157" i="1" s="1"/>
  <c r="Z151" i="1" a="1"/>
  <c r="Z151" i="1" s="1"/>
  <c r="Z145" i="1" a="1"/>
  <c r="Z145" i="1" s="1"/>
  <c r="Z139" i="1" a="1"/>
  <c r="Z139" i="1" s="1"/>
  <c r="Z133" i="1" a="1"/>
  <c r="Z133" i="1" s="1"/>
  <c r="Z127" i="1" a="1"/>
  <c r="Z127" i="1" s="1"/>
  <c r="Z121" i="1" a="1"/>
  <c r="Z121" i="1" s="1"/>
  <c r="Z115" i="1" a="1"/>
  <c r="Z115" i="1" s="1"/>
  <c r="Z109" i="1" a="1"/>
  <c r="Z109" i="1" s="1"/>
  <c r="Z91" i="1" a="1"/>
  <c r="Z91" i="1" s="1"/>
  <c r="Z79" i="1" a="1"/>
  <c r="Z79" i="1" s="1"/>
  <c r="Z73" i="1" a="1"/>
  <c r="Z73" i="1" s="1"/>
  <c r="Z67" i="1" a="1"/>
  <c r="Z67" i="1" s="1"/>
  <c r="Z61" i="1" a="1"/>
  <c r="Z61" i="1" s="1"/>
  <c r="Z55" i="1" a="1"/>
  <c r="Z55" i="1" s="1"/>
  <c r="Z37" i="1" a="1"/>
  <c r="Z37" i="1" s="1"/>
  <c r="Z25" i="1" a="1"/>
  <c r="Z25" i="1" s="1"/>
  <c r="Z13" i="1" a="1"/>
  <c r="Z13" i="1" s="1"/>
  <c r="Z7" i="1" a="1"/>
  <c r="Z7" i="1" s="1"/>
  <c r="Z2291" i="1" a="1"/>
  <c r="Z2291" i="1" s="1"/>
  <c r="Z2267" i="1" a="1"/>
  <c r="Z2267" i="1" s="1"/>
  <c r="Z2255" i="1" a="1"/>
  <c r="Z2255" i="1" s="1"/>
  <c r="Z2237" i="1" a="1"/>
  <c r="Z2237" i="1" s="1"/>
  <c r="Z2219" i="1" a="1"/>
  <c r="Z2219" i="1" s="1"/>
  <c r="Z2207" i="1" a="1"/>
  <c r="Z2207" i="1" s="1"/>
  <c r="Z2201" i="1" a="1"/>
  <c r="Z2201" i="1" s="1"/>
  <c r="Z2195" i="1" a="1"/>
  <c r="Z2195" i="1" s="1"/>
  <c r="Z2189" i="1" a="1"/>
  <c r="Z2189" i="1" s="1"/>
  <c r="Z2171" i="1" a="1"/>
  <c r="Z2171" i="1" s="1"/>
  <c r="Z2165" i="1" a="1"/>
  <c r="Z2165" i="1" s="1"/>
  <c r="Z2105" i="1" a="1"/>
  <c r="Z2105" i="1" s="1"/>
  <c r="Z2045" i="1" a="1"/>
  <c r="Z2045" i="1" s="1"/>
  <c r="Z2033" i="1" a="1"/>
  <c r="Z2033" i="1" s="1"/>
  <c r="Z2021" i="1" a="1"/>
  <c r="Z2021" i="1" s="1"/>
  <c r="Z2009" i="1" a="1"/>
  <c r="Z2009" i="1" s="1"/>
  <c r="Z1973" i="1" a="1"/>
  <c r="Z1973" i="1" s="1"/>
  <c r="Z1967" i="1" a="1"/>
  <c r="Z1967" i="1" s="1"/>
  <c r="Z1961" i="1" a="1"/>
  <c r="Z1961" i="1" s="1"/>
  <c r="Z1955" i="1" a="1"/>
  <c r="Z1955" i="1" s="1"/>
  <c r="Z1949" i="1" a="1"/>
  <c r="Z1949" i="1" s="1"/>
  <c r="Z1943" i="1" a="1"/>
  <c r="Z1943" i="1" s="1"/>
  <c r="Z1901" i="1" a="1"/>
  <c r="Z1901" i="1" s="1"/>
  <c r="Z1895" i="1" a="1"/>
  <c r="Z1895" i="1" s="1"/>
  <c r="Z1883" i="1" a="1"/>
  <c r="Z1883" i="1" s="1"/>
  <c r="Z1859" i="1" a="1"/>
  <c r="Z1859" i="1" s="1"/>
  <c r="Z1847" i="1" a="1"/>
  <c r="Z1847" i="1" s="1"/>
  <c r="Z495" i="1" a="1"/>
  <c r="Z495" i="1" s="1"/>
  <c r="Z477" i="1" a="1"/>
  <c r="Z477" i="1" s="1"/>
  <c r="Z451" i="1" a="1"/>
  <c r="Z451" i="1" s="1"/>
  <c r="Z445" i="1" a="1"/>
  <c r="Z445" i="1" s="1"/>
  <c r="Z396" i="1" a="1"/>
  <c r="Z396" i="1" s="1"/>
  <c r="Z390" i="1" a="1"/>
  <c r="Z390" i="1" s="1"/>
  <c r="Z384" i="1" a="1"/>
  <c r="Z384" i="1" s="1"/>
  <c r="Z366" i="1" a="1"/>
  <c r="Z366" i="1" s="1"/>
  <c r="Z318" i="1" a="1"/>
  <c r="Z318" i="1" s="1"/>
  <c r="Z306" i="1" a="1"/>
  <c r="Z306" i="1" s="1"/>
  <c r="Z282" i="1" a="1"/>
  <c r="Z282" i="1" s="1"/>
  <c r="Z270" i="1" a="1"/>
  <c r="Z270" i="1" s="1"/>
  <c r="Z222" i="1" a="1"/>
  <c r="Z222" i="1" s="1"/>
  <c r="Z216" i="1" a="1"/>
  <c r="Z216" i="1" s="1"/>
  <c r="Z210" i="1" a="1"/>
  <c r="Z210" i="1" s="1"/>
  <c r="Z198" i="1" a="1"/>
  <c r="Z198" i="1" s="1"/>
  <c r="Z192" i="1" a="1"/>
  <c r="Z192" i="1" s="1"/>
  <c r="Z186" i="1" a="1"/>
  <c r="Z186" i="1" s="1"/>
  <c r="Z168" i="1" a="1"/>
  <c r="Z168" i="1" s="1"/>
  <c r="Z156" i="1" a="1"/>
  <c r="Z156" i="1" s="1"/>
  <c r="Z150" i="1" a="1"/>
  <c r="Z150" i="1" s="1"/>
  <c r="Z144" i="1" a="1"/>
  <c r="Z144" i="1" s="1"/>
  <c r="Z90" i="1" a="1"/>
  <c r="Z90" i="1" s="1"/>
  <c r="Z72" i="1" a="1"/>
  <c r="Z72" i="1" s="1"/>
  <c r="Z66" i="1" a="1"/>
  <c r="Z66" i="1" s="1"/>
  <c r="Z60" i="1" a="1"/>
  <c r="Z60" i="1" s="1"/>
  <c r="Z54" i="1" a="1"/>
  <c r="Z54" i="1" s="1"/>
  <c r="Z36" i="1" a="1"/>
  <c r="Z36" i="1" s="1"/>
  <c r="Z24" i="1" a="1"/>
  <c r="Z24" i="1" s="1"/>
  <c r="Z12" i="1" a="1"/>
  <c r="Z12" i="1" s="1"/>
  <c r="Z6" i="1" a="1"/>
  <c r="Z6" i="1" s="1"/>
  <c r="Z2320" i="1" a="1"/>
  <c r="Z2320" i="1" s="1"/>
  <c r="Z2302" i="1" a="1"/>
  <c r="Z2302" i="1" s="1"/>
  <c r="Z2284" i="1" a="1"/>
  <c r="Z2284" i="1" s="1"/>
  <c r="Z2278" i="1" a="1"/>
  <c r="Z2278" i="1" s="1"/>
  <c r="Z2224" i="1" a="1"/>
  <c r="Z2224" i="1" s="1"/>
  <c r="Z2200" i="1" a="1"/>
  <c r="Z2200" i="1" s="1"/>
  <c r="Z2188" i="1" a="1"/>
  <c r="Z2188" i="1" s="1"/>
  <c r="Z2182" i="1" a="1"/>
  <c r="Z2182" i="1" s="1"/>
  <c r="Z2104" i="1" a="1"/>
  <c r="Z2104" i="1" s="1"/>
  <c r="Z2092" i="1" a="1"/>
  <c r="Z2092" i="1" s="1"/>
  <c r="Z2050" i="1" a="1"/>
  <c r="Z2050" i="1" s="1"/>
  <c r="Z2026" i="1" a="1"/>
  <c r="Z2026" i="1" s="1"/>
  <c r="Z2014" i="1" a="1"/>
  <c r="Z2014" i="1" s="1"/>
  <c r="Z1990" i="1" a="1"/>
  <c r="Z1990" i="1" s="1"/>
  <c r="Z1978" i="1" a="1"/>
  <c r="Z1978" i="1" s="1"/>
  <c r="Z1972" i="1" a="1"/>
  <c r="Z1972" i="1" s="1"/>
  <c r="Z1942" i="1" a="1"/>
  <c r="Z1942" i="1" s="1"/>
  <c r="Z1918" i="1" a="1"/>
  <c r="Z1918" i="1" s="1"/>
  <c r="Z1912" i="1" a="1"/>
  <c r="Z1912" i="1" s="1"/>
  <c r="Z1900" i="1" a="1"/>
  <c r="Z1900" i="1" s="1"/>
  <c r="Z1882" i="1" a="1"/>
  <c r="Z1882" i="1" s="1"/>
  <c r="Z1864" i="1" a="1"/>
  <c r="Z1864" i="1" s="1"/>
  <c r="Z1852" i="1" a="1"/>
  <c r="Z1852" i="1" s="1"/>
  <c r="Z1197" i="1" a="1"/>
  <c r="Z1197" i="1" s="1"/>
  <c r="Z1185" i="1" a="1"/>
  <c r="Z1185" i="1" s="1"/>
  <c r="Z1179" i="1" a="1"/>
  <c r="Z1179" i="1" s="1"/>
  <c r="Z1167" i="1" a="1"/>
  <c r="Z1167" i="1" s="1"/>
  <c r="Z1161" i="1" a="1"/>
  <c r="Z1161" i="1" s="1"/>
  <c r="Z1155" i="1" a="1"/>
  <c r="Z1155" i="1" s="1"/>
  <c r="Z1142" i="1" a="1"/>
  <c r="Z1142" i="1" s="1"/>
  <c r="Z1136" i="1" a="1"/>
  <c r="Z1136" i="1" s="1"/>
  <c r="Z1130" i="1" a="1"/>
  <c r="Z1130" i="1" s="1"/>
  <c r="Z1124" i="1" a="1"/>
  <c r="Z1124" i="1" s="1"/>
  <c r="Z1070" i="1" a="1"/>
  <c r="Z1070" i="1" s="1"/>
  <c r="Z1046" i="1" a="1"/>
  <c r="Z1046" i="1" s="1"/>
  <c r="Z1034" i="1" a="1"/>
  <c r="Z1034" i="1" s="1"/>
  <c r="Z1028" i="1" a="1"/>
  <c r="Z1028" i="1" s="1"/>
  <c r="Z1010" i="1" a="1"/>
  <c r="Z1010" i="1" s="1"/>
  <c r="Z980" i="1" a="1"/>
  <c r="Z980" i="1" s="1"/>
  <c r="Z950" i="1" a="1"/>
  <c r="Z950" i="1" s="1"/>
  <c r="Z920" i="1" a="1"/>
  <c r="Z920" i="1" s="1"/>
  <c r="Z908" i="1" a="1"/>
  <c r="Z908" i="1" s="1"/>
  <c r="Z896" i="1" a="1"/>
  <c r="Z896" i="1" s="1"/>
  <c r="Z884" i="1" a="1"/>
  <c r="Z884" i="1" s="1"/>
  <c r="Z878" i="1" a="1"/>
  <c r="Z878" i="1" s="1"/>
  <c r="Z866" i="1" a="1"/>
  <c r="Z866" i="1" s="1"/>
  <c r="Z854" i="1" a="1"/>
  <c r="Z854" i="1" s="1"/>
  <c r="Z848" i="1" a="1"/>
  <c r="Z848" i="1" s="1"/>
  <c r="Z842" i="1" a="1"/>
  <c r="Z842" i="1" s="1"/>
  <c r="Z836" i="1" a="1"/>
  <c r="Z836" i="1" s="1"/>
  <c r="Z830" i="1" a="1"/>
  <c r="Z830" i="1" s="1"/>
  <c r="Z824" i="1" a="1"/>
  <c r="Z824" i="1" s="1"/>
  <c r="Z818" i="1" a="1"/>
  <c r="Z818" i="1" s="1"/>
  <c r="Z800" i="1" a="1"/>
  <c r="Z800" i="1" s="1"/>
  <c r="Z788" i="1" a="1"/>
  <c r="Z788" i="1" s="1"/>
  <c r="Z770" i="1" a="1"/>
  <c r="Z770" i="1" s="1"/>
  <c r="Z764" i="1" a="1"/>
  <c r="Z764" i="1" s="1"/>
  <c r="Z758" i="1" a="1"/>
  <c r="Z758" i="1" s="1"/>
  <c r="Z746" i="1" a="1"/>
  <c r="Z746" i="1" s="1"/>
  <c r="Z728" i="1" a="1"/>
  <c r="Z728" i="1" s="1"/>
  <c r="Z722" i="1" a="1"/>
  <c r="Z722" i="1" s="1"/>
  <c r="Z716" i="1" a="1"/>
  <c r="Z716" i="1" s="1"/>
  <c r="Z698" i="1" a="1"/>
  <c r="Z698" i="1" s="1"/>
  <c r="Z692" i="1" a="1"/>
  <c r="Z692" i="1" s="1"/>
  <c r="Z686" i="1" a="1"/>
  <c r="Z686" i="1" s="1"/>
  <c r="Z608" i="1" a="1"/>
  <c r="Z608" i="1" s="1"/>
  <c r="Z602" i="1" a="1"/>
  <c r="Z602" i="1" s="1"/>
  <c r="Z596" i="1" a="1"/>
  <c r="Z596" i="1" s="1"/>
  <c r="Z578" i="1" a="1"/>
  <c r="Z578" i="1" s="1"/>
  <c r="Z572" i="1" a="1"/>
  <c r="Z572" i="1" s="1"/>
  <c r="Z566" i="1" a="1"/>
  <c r="Z566" i="1" s="1"/>
  <c r="Z560" i="1" a="1"/>
  <c r="Z560" i="1" s="1"/>
  <c r="Z554" i="1" a="1"/>
  <c r="Z554" i="1" s="1"/>
  <c r="Z548" i="1" a="1"/>
  <c r="Z548" i="1" s="1"/>
  <c r="Z542" i="1" a="1"/>
  <c r="Z542" i="1" s="1"/>
  <c r="Z530" i="1" a="1"/>
  <c r="Z530" i="1" s="1"/>
  <c r="Z524" i="1" a="1"/>
  <c r="Z524" i="1" s="1"/>
  <c r="Z518" i="1" a="1"/>
  <c r="Z518" i="1" s="1"/>
  <c r="Z512" i="1" a="1"/>
  <c r="Z512" i="1" s="1"/>
  <c r="Z494" i="1" a="1"/>
  <c r="Z494" i="1" s="1"/>
  <c r="Z476" i="1" a="1"/>
  <c r="Z476" i="1" s="1"/>
  <c r="Z450" i="1" a="1"/>
  <c r="Z450" i="1" s="1"/>
  <c r="Z444" i="1" a="1"/>
  <c r="Z444" i="1" s="1"/>
  <c r="Z420" i="1" a="1"/>
  <c r="Z420" i="1" s="1"/>
  <c r="Z413" i="1" a="1"/>
  <c r="Z413" i="1" s="1"/>
  <c r="Z401" i="1" a="1"/>
  <c r="Z401" i="1" s="1"/>
  <c r="Z389" i="1" a="1"/>
  <c r="Z389" i="1" s="1"/>
  <c r="Z383" i="1" a="1"/>
  <c r="Z383" i="1" s="1"/>
  <c r="Z377" i="1" a="1"/>
  <c r="Z377" i="1" s="1"/>
  <c r="Z323" i="1" a="1"/>
  <c r="Z323" i="1" s="1"/>
  <c r="Z317" i="1" a="1"/>
  <c r="Z317" i="1" s="1"/>
  <c r="Z287" i="1" a="1"/>
  <c r="Z287" i="1" s="1"/>
  <c r="Z281" i="1" a="1"/>
  <c r="Z281" i="1" s="1"/>
  <c r="Z263" i="1" a="1"/>
  <c r="Z263" i="1" s="1"/>
  <c r="Z245" i="1" a="1"/>
  <c r="Z245" i="1" s="1"/>
  <c r="Z233" i="1" a="1"/>
  <c r="Z233" i="1" s="1"/>
  <c r="Z215" i="1" a="1"/>
  <c r="Z215" i="1" s="1"/>
  <c r="Z209" i="1" a="1"/>
  <c r="Z209" i="1" s="1"/>
  <c r="Z197" i="1" a="1"/>
  <c r="Z197" i="1" s="1"/>
  <c r="Z2445" i="1" a="1"/>
  <c r="Z2445" i="1" s="1"/>
  <c r="Z2379" i="1" a="1"/>
  <c r="Z2379" i="1" s="1"/>
  <c r="Z2319" i="1" a="1"/>
  <c r="Z2319" i="1" s="1"/>
  <c r="Z2301" i="1" a="1"/>
  <c r="Z2301" i="1" s="1"/>
  <c r="Z2283" i="1" a="1"/>
  <c r="Z2283" i="1" s="1"/>
  <c r="Z2277" i="1" a="1"/>
  <c r="Z2277" i="1" s="1"/>
  <c r="Z2223" i="1" a="1"/>
  <c r="Z2223" i="1" s="1"/>
  <c r="Z2199" i="1" a="1"/>
  <c r="Z2199" i="1" s="1"/>
  <c r="Z2187" i="1" a="1"/>
  <c r="Z2187" i="1" s="1"/>
  <c r="Z2181" i="1" a="1"/>
  <c r="Z2181" i="1" s="1"/>
  <c r="Z2103" i="1" a="1"/>
  <c r="Z2103" i="1" s="1"/>
  <c r="Z2091" i="1" a="1"/>
  <c r="Z2091" i="1" s="1"/>
  <c r="Z2049" i="1" a="1"/>
  <c r="Z2049" i="1" s="1"/>
  <c r="Z2025" i="1" a="1"/>
  <c r="Z2025" i="1" s="1"/>
  <c r="Z2013" i="1" a="1"/>
  <c r="Z2013" i="1" s="1"/>
  <c r="Z1989" i="1" a="1"/>
  <c r="Z1989" i="1" s="1"/>
  <c r="Z1977" i="1" a="1"/>
  <c r="Z1977" i="1" s="1"/>
  <c r="Z1971" i="1" a="1"/>
  <c r="Z1971" i="1" s="1"/>
  <c r="Z1941" i="1" a="1"/>
  <c r="Z1941" i="1" s="1"/>
  <c r="Z1917" i="1" a="1"/>
  <c r="Z1917" i="1" s="1"/>
  <c r="Z1911" i="1" a="1"/>
  <c r="Z1911" i="1" s="1"/>
  <c r="Z1899" i="1" a="1"/>
  <c r="Z1899" i="1" s="1"/>
  <c r="Z1881" i="1" a="1"/>
  <c r="Z1881" i="1" s="1"/>
  <c r="Z1863" i="1" a="1"/>
  <c r="Z1863" i="1" s="1"/>
  <c r="Z1851" i="1" a="1"/>
  <c r="Z1851" i="1" s="1"/>
  <c r="Z191" i="1" a="1"/>
  <c r="Z191" i="1" s="1"/>
  <c r="Z185" i="1" a="1"/>
  <c r="Z185" i="1" s="1"/>
  <c r="Z179" i="1" a="1"/>
  <c r="Z179" i="1" s="1"/>
  <c r="Z173" i="1" a="1"/>
  <c r="Z173" i="1" s="1"/>
  <c r="Z167" i="1" a="1"/>
  <c r="Z167" i="1" s="1"/>
  <c r="Z155" i="1" a="1"/>
  <c r="Z155" i="1" s="1"/>
  <c r="Z149" i="1" a="1"/>
  <c r="Z149" i="1" s="1"/>
  <c r="Z143" i="1" a="1"/>
  <c r="Z143" i="1" s="1"/>
  <c r="Z131" i="1" a="1"/>
  <c r="Z131" i="1" s="1"/>
  <c r="Z107" i="1" a="1"/>
  <c r="Z107" i="1" s="1"/>
  <c r="Z101" i="1" a="1"/>
  <c r="Z101" i="1" s="1"/>
  <c r="Z71" i="1" a="1"/>
  <c r="Z71" i="1" s="1"/>
  <c r="Z65" i="1" a="1"/>
  <c r="Z65" i="1" s="1"/>
  <c r="Z53" i="1" a="1"/>
  <c r="Z53" i="1" s="1"/>
  <c r="Z47" i="1" a="1"/>
  <c r="Z47" i="1" s="1"/>
  <c r="Z35" i="1" a="1"/>
  <c r="Z35" i="1" s="1"/>
  <c r="Z23" i="1" a="1"/>
  <c r="Z23" i="1" s="1"/>
  <c r="Z11" i="1" a="1"/>
  <c r="Z11" i="1" s="1"/>
  <c r="Z5" i="1" a="1"/>
  <c r="Z5" i="1" s="1"/>
  <c r="T314" i="1"/>
  <c r="T396" i="1"/>
  <c r="T3791" i="1"/>
  <c r="T3783" i="1"/>
  <c r="T3236" i="1"/>
  <c r="T3219" i="1"/>
  <c r="T3213" i="1"/>
  <c r="T3207" i="1"/>
  <c r="T3201" i="1"/>
  <c r="T3195" i="1"/>
  <c r="T3189" i="1"/>
  <c r="T3183" i="1"/>
  <c r="T3177" i="1"/>
  <c r="T3171" i="1"/>
  <c r="T3165" i="1"/>
  <c r="T3122" i="1"/>
  <c r="T3116" i="1"/>
  <c r="T3110" i="1"/>
  <c r="T3104" i="1"/>
  <c r="T3098" i="1"/>
  <c r="T3082" i="1"/>
  <c r="T3074" i="1"/>
  <c r="T3062" i="1"/>
  <c r="T3046" i="1"/>
  <c r="T3013" i="1"/>
  <c r="T3007" i="1"/>
  <c r="T3001" i="1"/>
  <c r="T2988" i="1"/>
  <c r="T2981" i="1"/>
  <c r="T2968" i="1"/>
  <c r="T2961" i="1"/>
  <c r="T2955" i="1"/>
  <c r="T2949" i="1"/>
  <c r="T2943" i="1"/>
  <c r="T2937" i="1"/>
  <c r="T2930" i="1"/>
  <c r="T2915" i="1"/>
  <c r="T2908" i="1"/>
  <c r="T2890" i="1"/>
  <c r="T2884" i="1"/>
  <c r="T2878" i="1"/>
  <c r="T2872" i="1"/>
  <c r="T2866" i="1"/>
  <c r="T2860" i="1"/>
  <c r="T2854" i="1"/>
  <c r="T2848" i="1"/>
  <c r="T2842" i="1"/>
  <c r="T2836" i="1"/>
  <c r="T2824" i="1"/>
  <c r="T2818" i="1"/>
  <c r="T2811" i="1"/>
  <c r="T2805" i="1"/>
  <c r="T2798" i="1"/>
  <c r="T2792" i="1"/>
  <c r="T2786" i="1"/>
  <c r="T2780" i="1"/>
  <c r="T2774" i="1"/>
  <c r="T2762" i="1"/>
  <c r="T2756" i="1"/>
  <c r="T2738" i="1"/>
  <c r="T2726" i="1"/>
  <c r="T2720" i="1"/>
  <c r="T2714" i="1"/>
  <c r="T2708" i="1"/>
  <c r="T2702" i="1"/>
  <c r="T2690" i="1"/>
  <c r="T2683" i="1"/>
  <c r="T2678" i="1"/>
  <c r="T2666" i="1"/>
  <c r="T2654" i="1"/>
  <c r="T2648" i="1"/>
  <c r="T2636" i="1"/>
  <c r="T2630" i="1"/>
  <c r="T2618" i="1"/>
  <c r="T2612" i="1"/>
  <c r="T2606" i="1"/>
  <c r="T2600" i="1"/>
  <c r="T2582" i="1"/>
  <c r="T2576" i="1"/>
  <c r="T2570" i="1"/>
  <c r="T2558" i="1"/>
  <c r="T2552" i="1"/>
  <c r="T2540" i="1"/>
  <c r="T2534" i="1"/>
  <c r="T2516" i="1"/>
  <c r="T2504" i="1"/>
  <c r="T2486" i="1"/>
  <c r="T2480" i="1"/>
  <c r="T2468" i="1"/>
  <c r="T2462" i="1"/>
  <c r="T2456" i="1"/>
  <c r="T2444" i="1"/>
  <c r="T2438" i="1"/>
  <c r="T2432" i="1"/>
  <c r="T2426" i="1"/>
  <c r="T2420" i="1"/>
  <c r="T2414" i="1"/>
  <c r="T2408" i="1"/>
  <c r="T2402" i="1"/>
  <c r="T2396" i="1"/>
  <c r="T2390" i="1"/>
  <c r="T2384" i="1"/>
  <c r="T2378" i="1"/>
  <c r="T2372" i="1"/>
  <c r="T2366" i="1"/>
  <c r="T2360" i="1"/>
  <c r="T2354" i="1"/>
  <c r="T2348" i="1"/>
  <c r="T2342" i="1"/>
  <c r="T2336" i="1"/>
  <c r="T2330" i="1"/>
  <c r="T2324" i="1"/>
  <c r="T2318" i="1"/>
  <c r="T2306" i="1"/>
  <c r="T2288" i="1"/>
  <c r="T2282" i="1"/>
  <c r="T2276" i="1"/>
  <c r="T2270" i="1"/>
  <c r="T2258" i="1"/>
  <c r="T2252" i="1"/>
  <c r="T2246" i="1"/>
  <c r="T2240" i="1"/>
  <c r="T2234" i="1"/>
  <c r="T2228" i="1"/>
  <c r="T2204" i="1"/>
  <c r="T2198" i="1"/>
  <c r="T2192" i="1"/>
  <c r="T2186" i="1"/>
  <c r="T2180" i="1"/>
  <c r="T2174" i="1"/>
  <c r="T2168" i="1"/>
  <c r="T2160" i="1"/>
  <c r="T2146" i="1"/>
  <c r="T2140" i="1"/>
  <c r="T2116" i="1"/>
  <c r="T2108" i="1"/>
  <c r="T2102" i="1"/>
  <c r="T2090" i="1"/>
  <c r="T2084" i="1"/>
  <c r="T2078" i="1"/>
  <c r="T2066" i="1"/>
  <c r="T2060" i="1"/>
  <c r="T2054" i="1"/>
  <c r="T2042" i="1"/>
  <c r="T2036" i="1"/>
  <c r="T2030" i="1"/>
  <c r="T2018" i="1"/>
  <c r="T2012" i="1"/>
  <c r="T2006" i="1"/>
  <c r="T1988" i="1"/>
  <c r="T1982" i="1"/>
  <c r="T1970" i="1"/>
  <c r="T1958" i="1"/>
  <c r="T1946" i="1"/>
  <c r="T1940" i="1"/>
  <c r="T1934" i="1"/>
  <c r="T1922" i="1"/>
  <c r="T1916" i="1"/>
  <c r="T1874" i="1"/>
  <c r="T98" i="1"/>
  <c r="T833" i="1"/>
  <c r="T569" i="1"/>
  <c r="T447" i="1"/>
  <c r="T3844" i="1"/>
  <c r="T3826" i="1"/>
  <c r="T2947" i="1"/>
  <c r="T2082" i="1"/>
  <c r="T2070" i="1"/>
  <c r="T2058" i="1"/>
  <c r="T2022" i="1"/>
  <c r="T2010" i="1"/>
  <c r="T1974" i="1"/>
  <c r="T1938" i="1"/>
  <c r="T1914" i="1"/>
  <c r="T1902" i="1"/>
  <c r="T1890" i="1"/>
  <c r="T1866" i="1"/>
  <c r="T1829" i="1"/>
  <c r="T1805" i="1"/>
  <c r="T837" i="1"/>
  <c r="T807" i="1"/>
  <c r="T415" i="1"/>
  <c r="T156" i="1"/>
  <c r="T144" i="1"/>
  <c r="T1813" i="1"/>
  <c r="T1789" i="1"/>
  <c r="T1777" i="1"/>
  <c r="T1729" i="1"/>
  <c r="T1675" i="1"/>
  <c r="T1567" i="1"/>
  <c r="T1549" i="1"/>
  <c r="T1519" i="1"/>
  <c r="T1489" i="1"/>
  <c r="T1483" i="1"/>
  <c r="T1471" i="1"/>
  <c r="T1447" i="1"/>
  <c r="T1423" i="1"/>
  <c r="T1411" i="1"/>
  <c r="T1399" i="1"/>
  <c r="T1357" i="1"/>
  <c r="T1351" i="1"/>
  <c r="T1339" i="1"/>
  <c r="T1333" i="1"/>
  <c r="T1327" i="1"/>
  <c r="T1321" i="1"/>
  <c r="T1303" i="1"/>
  <c r="T1297" i="1"/>
  <c r="T1285" i="1"/>
  <c r="T1279" i="1"/>
  <c r="T1267" i="1"/>
  <c r="T1255" i="1"/>
  <c r="T1249" i="1"/>
  <c r="T1243" i="1"/>
  <c r="T1207" i="1"/>
  <c r="T1159" i="1"/>
  <c r="T1110" i="1"/>
  <c r="T1104" i="1"/>
  <c r="T1098" i="1"/>
  <c r="T1092" i="1"/>
  <c r="T1050" i="1"/>
  <c r="T1026" i="1"/>
  <c r="T1014" i="1"/>
  <c r="T1002" i="1"/>
  <c r="T966" i="1"/>
  <c r="T954" i="1"/>
  <c r="T924" i="1"/>
  <c r="T918" i="1"/>
  <c r="T894" i="1"/>
  <c r="T882" i="1"/>
  <c r="T858" i="1"/>
  <c r="T1151" i="1"/>
  <c r="T1730" i="1"/>
  <c r="T1724" i="1"/>
  <c r="T1718" i="1"/>
  <c r="T1712" i="1"/>
  <c r="T1706" i="1"/>
  <c r="T1694" i="1"/>
  <c r="T1688" i="1"/>
  <c r="T1682" i="1"/>
  <c r="T1676" i="1"/>
  <c r="T1670" i="1"/>
  <c r="T1664" i="1"/>
  <c r="T1658" i="1"/>
  <c r="T1652" i="1"/>
  <c r="T1646" i="1"/>
  <c r="T1640" i="1"/>
  <c r="T1634" i="1"/>
  <c r="T1628" i="1"/>
  <c r="T1622" i="1"/>
  <c r="T1616" i="1"/>
  <c r="T1610" i="1"/>
  <c r="T1604" i="1"/>
  <c r="T1598" i="1"/>
  <c r="T1592" i="1"/>
  <c r="T1586" i="1"/>
  <c r="T1580" i="1"/>
  <c r="T1574" i="1"/>
  <c r="T1568" i="1"/>
  <c r="T1562" i="1"/>
  <c r="T1556" i="1"/>
  <c r="T1550" i="1"/>
  <c r="T1544" i="1"/>
  <c r="T1538" i="1"/>
  <c r="T1532" i="1"/>
  <c r="T1526" i="1"/>
  <c r="T1520" i="1"/>
  <c r="T1514" i="1"/>
  <c r="T1508" i="1"/>
  <c r="T1502" i="1"/>
  <c r="T1496" i="1"/>
  <c r="T1490" i="1"/>
  <c r="T1484" i="1"/>
  <c r="T1478" i="1"/>
  <c r="T1472" i="1"/>
  <c r="T1466" i="1"/>
  <c r="T1460" i="1"/>
  <c r="T1316" i="1"/>
  <c r="T1310" i="1"/>
  <c r="T1304" i="1"/>
  <c r="T1298" i="1"/>
  <c r="T1292" i="1"/>
  <c r="T1286" i="1"/>
  <c r="T1280" i="1"/>
  <c r="T1274" i="1"/>
  <c r="T1268" i="1"/>
  <c r="T1262" i="1"/>
  <c r="T1256" i="1"/>
  <c r="T1250" i="1"/>
  <c r="T1244" i="1"/>
  <c r="T1238" i="1"/>
  <c r="T1232" i="1"/>
  <c r="T1226" i="1"/>
  <c r="T1220" i="1"/>
  <c r="T1214" i="1"/>
  <c r="T1208" i="1"/>
  <c r="T1202" i="1"/>
  <c r="T1196" i="1"/>
  <c r="T1190" i="1"/>
  <c r="T1184" i="1"/>
  <c r="T1178" i="1"/>
  <c r="T1172" i="1"/>
  <c r="T1166" i="1"/>
  <c r="T1160" i="1"/>
  <c r="T1154" i="1"/>
  <c r="T1148" i="1"/>
  <c r="T1141" i="1"/>
  <c r="T1135" i="1"/>
  <c r="T1129" i="1"/>
  <c r="T1123" i="1"/>
  <c r="T1117" i="1"/>
  <c r="T907" i="1"/>
  <c r="T763" i="1"/>
  <c r="T3785" i="1"/>
  <c r="T3215" i="1"/>
  <c r="T3106" i="1"/>
  <c r="T3085" i="1"/>
  <c r="T3077" i="1"/>
  <c r="T3069" i="1"/>
  <c r="T3048" i="1"/>
  <c r="T3041" i="1"/>
  <c r="T3015" i="1"/>
  <c r="T3009" i="1"/>
  <c r="T2997" i="1"/>
  <c r="T2990" i="1"/>
  <c r="T2984" i="1"/>
  <c r="T2977" i="1"/>
  <c r="T2945" i="1"/>
  <c r="T2933" i="1"/>
  <c r="T2925" i="1"/>
  <c r="T2911" i="1"/>
  <c r="T2880" i="1"/>
  <c r="T2850" i="1"/>
  <c r="T2844" i="1"/>
  <c r="T2838" i="1"/>
  <c r="T2820" i="1"/>
  <c r="T2807" i="1"/>
  <c r="T2794" i="1"/>
  <c r="T2788" i="1"/>
  <c r="T2776" i="1"/>
  <c r="T2770" i="1"/>
  <c r="T2764" i="1"/>
  <c r="T2758" i="1"/>
  <c r="T2752" i="1"/>
  <c r="T2740" i="1"/>
  <c r="T2734" i="1"/>
  <c r="T2728" i="1"/>
  <c r="T2722" i="1"/>
  <c r="T2716" i="1"/>
  <c r="T2704" i="1"/>
  <c r="T2698" i="1"/>
  <c r="T2692" i="1"/>
  <c r="T2680" i="1"/>
  <c r="T2668" i="1"/>
  <c r="T2662" i="1"/>
  <c r="T2656" i="1"/>
  <c r="T2650" i="1"/>
  <c r="T2644" i="1"/>
  <c r="T2632" i="1"/>
  <c r="T2626" i="1"/>
  <c r="T2620" i="1"/>
  <c r="T2614" i="1"/>
  <c r="T2608" i="1"/>
  <c r="T2596" i="1"/>
  <c r="T2590" i="1"/>
  <c r="T2584" i="1"/>
  <c r="T2572" i="1"/>
  <c r="T2566" i="1"/>
  <c r="T2560" i="1"/>
  <c r="T2548" i="1"/>
  <c r="T2530" i="1"/>
  <c r="T2524" i="1"/>
  <c r="T2518" i="1"/>
  <c r="T2512" i="1"/>
  <c r="T2500" i="1"/>
  <c r="T2494" i="1"/>
  <c r="T2476" i="1"/>
  <c r="T2470" i="1"/>
  <c r="T2464" i="1"/>
  <c r="T2392" i="1"/>
  <c r="T1539" i="1"/>
  <c r="T1203" i="1"/>
  <c r="T1016" i="1"/>
  <c r="T920" i="1"/>
  <c r="T782" i="1"/>
  <c r="T752" i="1"/>
  <c r="T722" i="1"/>
  <c r="T692" i="1"/>
  <c r="T674" i="1"/>
  <c r="T662" i="1"/>
  <c r="T644" i="1"/>
  <c r="T596" i="1"/>
  <c r="T566" i="1"/>
  <c r="T536" i="1"/>
  <c r="T420" i="1"/>
  <c r="T1717" i="1"/>
  <c r="T1114" i="1"/>
  <c r="T1084" i="1"/>
  <c r="T1078" i="1"/>
  <c r="T940" i="1"/>
  <c r="T1642" i="1"/>
  <c r="T1095" i="1"/>
  <c r="T1017" i="1"/>
  <c r="T999" i="1"/>
  <c r="T747" i="1"/>
  <c r="T735" i="1"/>
  <c r="T723" i="1"/>
  <c r="T663" i="1"/>
  <c r="T489" i="1"/>
  <c r="T477" i="1"/>
  <c r="T471" i="1"/>
  <c r="T360" i="1"/>
  <c r="T330" i="1"/>
  <c r="T258" i="1"/>
  <c r="T252" i="1"/>
  <c r="T240" i="1"/>
  <c r="T3792" i="1"/>
  <c r="T3784" i="1"/>
  <c r="T3237" i="1"/>
  <c r="T3229" i="1"/>
  <c r="T3220" i="1"/>
  <c r="T3214" i="1"/>
  <c r="T3202" i="1"/>
  <c r="T3196" i="1"/>
  <c r="T3184" i="1"/>
  <c r="T3178" i="1"/>
  <c r="T3166" i="1"/>
  <c r="T3123" i="1"/>
  <c r="T3111" i="1"/>
  <c r="T3105" i="1"/>
  <c r="T3099" i="1"/>
  <c r="T3092" i="1"/>
  <c r="T3084" i="1"/>
  <c r="T3076" i="1"/>
  <c r="T3068" i="1"/>
  <c r="T3047" i="1"/>
  <c r="T3040" i="1"/>
  <c r="T3034" i="1"/>
  <c r="T3025" i="1"/>
  <c r="T3008" i="1"/>
  <c r="T3002" i="1"/>
  <c r="T2989" i="1"/>
  <c r="T2982" i="1"/>
  <c r="T2976" i="1"/>
  <c r="T2969" i="1"/>
  <c r="T2962" i="1"/>
  <c r="T2924" i="1"/>
  <c r="T2916" i="1"/>
  <c r="T2903" i="1"/>
  <c r="T2897" i="1"/>
  <c r="T2891" i="1"/>
  <c r="T2885" i="1"/>
  <c r="T2879" i="1"/>
  <c r="T2873" i="1"/>
  <c r="T2867" i="1"/>
  <c r="T2861" i="1"/>
  <c r="T2855" i="1"/>
  <c r="T2849" i="1"/>
  <c r="T2843" i="1"/>
  <c r="T2831" i="1"/>
  <c r="T2825" i="1"/>
  <c r="T2819" i="1"/>
  <c r="T2813" i="1"/>
  <c r="T2799" i="1"/>
  <c r="T2793" i="1"/>
  <c r="T2787" i="1"/>
  <c r="T2781" i="1"/>
  <c r="T2769" i="1"/>
  <c r="T2763" i="1"/>
  <c r="T2757" i="1"/>
  <c r="T2751" i="1"/>
  <c r="T2733" i="1"/>
  <c r="T2727" i="1"/>
  <c r="T2721" i="1"/>
  <c r="T2715" i="1"/>
  <c r="T2709" i="1"/>
  <c r="T2697" i="1"/>
  <c r="T2685" i="1"/>
  <c r="T2679" i="1"/>
  <c r="T2673" i="1"/>
  <c r="T2661" i="1"/>
  <c r="T2655" i="1"/>
  <c r="T2649" i="1"/>
  <c r="T2637" i="1"/>
  <c r="T2625" i="1"/>
  <c r="T2619" i="1"/>
  <c r="T2613" i="1"/>
  <c r="T2607" i="1"/>
  <c r="T2601" i="1"/>
  <c r="T2589" i="1"/>
  <c r="T2571" i="1"/>
  <c r="T2553" i="1"/>
  <c r="T2547" i="1"/>
  <c r="T2529" i="1"/>
  <c r="T3400" i="1"/>
  <c r="T3417" i="1"/>
  <c r="T1842" i="1"/>
  <c r="T1782" i="1"/>
  <c r="T1770" i="1"/>
  <c r="T772" i="1"/>
  <c r="T760" i="1"/>
  <c r="T754" i="1"/>
  <c r="T736" i="1"/>
  <c r="T670" i="1"/>
  <c r="T646" i="1"/>
  <c r="T598" i="1"/>
  <c r="T556" i="1"/>
  <c r="T520" i="1"/>
  <c r="T514" i="1"/>
  <c r="T496" i="1"/>
  <c r="T478" i="1"/>
  <c r="T458" i="1"/>
  <c r="T428" i="1"/>
  <c r="T409" i="1"/>
  <c r="T403" i="1"/>
  <c r="T361" i="1"/>
  <c r="T295" i="1"/>
  <c r="T271" i="1"/>
  <c r="T199" i="1"/>
  <c r="T193" i="1"/>
  <c r="T187" i="1"/>
  <c r="T103" i="1"/>
  <c r="T85" i="1"/>
  <c r="T61" i="1"/>
  <c r="T3343" i="1"/>
  <c r="T3406" i="1"/>
  <c r="T3411" i="1"/>
  <c r="T3433" i="1"/>
  <c r="T3445" i="1"/>
  <c r="T3457" i="1"/>
  <c r="T180" i="1"/>
  <c r="T96" i="1"/>
  <c r="T90" i="1"/>
  <c r="T24" i="1"/>
  <c r="T323" i="1"/>
  <c r="T1722" i="1"/>
  <c r="T1710" i="1"/>
  <c r="T1668" i="1"/>
  <c r="T1614" i="1"/>
  <c r="T1596" i="1"/>
  <c r="T1590" i="1"/>
  <c r="T1584" i="1"/>
  <c r="T1578" i="1"/>
  <c r="T1542" i="1"/>
  <c r="T1506" i="1"/>
  <c r="T1488" i="1"/>
  <c r="T1464" i="1"/>
  <c r="T1458" i="1"/>
  <c r="T1434" i="1"/>
  <c r="T1428" i="1"/>
  <c r="T1398" i="1"/>
  <c r="T1392" i="1"/>
  <c r="T1386" i="1"/>
  <c r="T1368" i="1"/>
  <c r="T1362" i="1"/>
  <c r="T1356" i="1"/>
  <c r="T1350" i="1"/>
  <c r="T1338" i="1"/>
  <c r="T1332" i="1"/>
  <c r="T1326" i="1"/>
  <c r="T1320" i="1"/>
  <c r="T1296" i="1"/>
  <c r="T1284" i="1"/>
  <c r="T1278" i="1"/>
  <c r="T1272" i="1"/>
  <c r="T1248" i="1"/>
  <c r="T1242" i="1"/>
  <c r="T1218" i="1"/>
  <c r="T1194" i="1"/>
  <c r="T1182" i="1"/>
  <c r="T1176" i="1"/>
  <c r="T1170" i="1"/>
  <c r="T1152" i="1"/>
  <c r="T1145" i="1"/>
  <c r="T1133" i="1"/>
  <c r="T1121" i="1"/>
  <c r="T1115" i="1"/>
  <c r="T1103" i="1"/>
  <c r="T1097" i="1"/>
  <c r="T1091" i="1"/>
  <c r="T1085" i="1"/>
  <c r="T1067" i="1"/>
  <c r="T1043" i="1"/>
  <c r="T1037" i="1"/>
  <c r="T1025" i="1"/>
  <c r="T1019" i="1"/>
  <c r="T1013" i="1"/>
  <c r="T1007" i="1"/>
  <c r="T3137" i="1"/>
  <c r="T275" i="1"/>
  <c r="T257" i="1"/>
  <c r="T209" i="1"/>
  <c r="T191" i="1"/>
  <c r="T47" i="1"/>
  <c r="T995" i="1"/>
  <c r="T941" i="1"/>
  <c r="T935" i="1"/>
  <c r="T923" i="1"/>
  <c r="T917" i="1"/>
  <c r="T911" i="1"/>
  <c r="T893" i="1"/>
  <c r="T881" i="1"/>
  <c r="T863" i="1"/>
  <c r="T857" i="1"/>
  <c r="T845" i="1"/>
  <c r="T839" i="1"/>
  <c r="T797" i="1"/>
  <c r="T785" i="1"/>
  <c r="T779" i="1"/>
  <c r="T761" i="1"/>
  <c r="T749" i="1"/>
  <c r="T743" i="1"/>
  <c r="T725" i="1"/>
  <c r="T713" i="1"/>
  <c r="T707" i="1"/>
  <c r="T689" i="1"/>
  <c r="T671" i="1"/>
  <c r="T665" i="1"/>
  <c r="T659" i="1"/>
  <c r="T653" i="1"/>
  <c r="T647" i="1"/>
  <c r="T635" i="1"/>
  <c r="T629" i="1"/>
  <c r="T623" i="1"/>
  <c r="T617" i="1"/>
  <c r="T605" i="1"/>
  <c r="T593" i="1"/>
  <c r="T587" i="1"/>
  <c r="T581" i="1"/>
  <c r="T575" i="1"/>
  <c r="T563" i="1"/>
  <c r="T533" i="1"/>
  <c r="T527" i="1"/>
  <c r="T515" i="1"/>
  <c r="T509" i="1"/>
  <c r="T497" i="1"/>
  <c r="T491" i="1"/>
  <c r="T485" i="1"/>
  <c r="T479" i="1"/>
  <c r="T473" i="1"/>
  <c r="T467" i="1"/>
  <c r="T459" i="1"/>
  <c r="T453" i="1"/>
  <c r="T441" i="1"/>
  <c r="T435" i="1"/>
  <c r="T429" i="1"/>
  <c r="T417" i="1"/>
  <c r="T410" i="1"/>
  <c r="T398" i="1"/>
  <c r="T392" i="1"/>
  <c r="T380" i="1"/>
  <c r="T374" i="1"/>
  <c r="T368" i="1"/>
  <c r="T356" i="1"/>
  <c r="T350" i="1"/>
  <c r="T338" i="1"/>
  <c r="T332" i="1"/>
  <c r="T326" i="1"/>
  <c r="T320" i="1"/>
  <c r="T308" i="1"/>
  <c r="T302" i="1"/>
  <c r="T296" i="1"/>
  <c r="T290" i="1"/>
  <c r="T278" i="1"/>
  <c r="T272" i="1"/>
  <c r="T266" i="1"/>
  <c r="T260" i="1"/>
  <c r="T254" i="1"/>
  <c r="T248" i="1"/>
  <c r="T242" i="1"/>
  <c r="T218" i="1"/>
  <c r="T212" i="1"/>
  <c r="T182" i="1"/>
  <c r="T176" i="1"/>
  <c r="T164" i="1"/>
  <c r="T140" i="1"/>
  <c r="T134" i="1"/>
  <c r="T128" i="1"/>
  <c r="T3151" i="1"/>
  <c r="T3789" i="1"/>
  <c r="T3235" i="1"/>
  <c r="T3227" i="1"/>
  <c r="T3200" i="1"/>
  <c r="T3194" i="1"/>
  <c r="T3188" i="1"/>
  <c r="T3164" i="1"/>
  <c r="T3121" i="1"/>
  <c r="T3115" i="1"/>
  <c r="T3090" i="1"/>
  <c r="T3081" i="1"/>
  <c r="T3073" i="1"/>
  <c r="T3053" i="1"/>
  <c r="T3045" i="1"/>
  <c r="T3038" i="1"/>
  <c r="T3029" i="1"/>
  <c r="T3018" i="1"/>
  <c r="T3012" i="1"/>
  <c r="T3000" i="1"/>
  <c r="T2960" i="1"/>
  <c r="T2948" i="1"/>
  <c r="T2921" i="1"/>
  <c r="T2914" i="1"/>
  <c r="T2907" i="1"/>
  <c r="T2895" i="1"/>
  <c r="T2889" i="1"/>
  <c r="T2877" i="1"/>
  <c r="T2865" i="1"/>
  <c r="T2859" i="1"/>
  <c r="T2853" i="1"/>
  <c r="T2841" i="1"/>
  <c r="T2810" i="1"/>
  <c r="T2804" i="1"/>
  <c r="T2797" i="1"/>
  <c r="T2785" i="1"/>
  <c r="T2779" i="1"/>
  <c r="T2767" i="1"/>
  <c r="T2755" i="1"/>
  <c r="T2749" i="1"/>
  <c r="T2743" i="1"/>
  <c r="T2737" i="1"/>
  <c r="T2731" i="1"/>
  <c r="T2719" i="1"/>
  <c r="T2707" i="1"/>
  <c r="T2701" i="1"/>
  <c r="T2695" i="1"/>
  <c r="T2677" i="1"/>
  <c r="T2671" i="1"/>
  <c r="T2665" i="1"/>
  <c r="T2659" i="1"/>
  <c r="T2641" i="1"/>
  <c r="T2635" i="1"/>
  <c r="T2629" i="1"/>
  <c r="T2623" i="1"/>
  <c r="T2605" i="1"/>
  <c r="T2599" i="1"/>
  <c r="T2593" i="1"/>
  <c r="T2587" i="1"/>
  <c r="T2575" i="1"/>
  <c r="T2563" i="1"/>
  <c r="T2551" i="1"/>
  <c r="T2539" i="1"/>
  <c r="T2503" i="1"/>
  <c r="T3133" i="1"/>
  <c r="T3134" i="1"/>
  <c r="T2479" i="1"/>
  <c r="T2467" i="1"/>
  <c r="T2455" i="1"/>
  <c r="T2431" i="1"/>
  <c r="T2419" i="1"/>
  <c r="T2407" i="1"/>
  <c r="T2395" i="1"/>
  <c r="T2383" i="1"/>
  <c r="T2371" i="1"/>
  <c r="T2359" i="1"/>
  <c r="T2335" i="1"/>
  <c r="T2323" i="1"/>
  <c r="T2311" i="1"/>
  <c r="T2299" i="1"/>
  <c r="T2287" i="1"/>
  <c r="T2275" i="1"/>
  <c r="T2251" i="1"/>
  <c r="T2239" i="1"/>
  <c r="T2227" i="1"/>
  <c r="T2215" i="1"/>
  <c r="T2203" i="1"/>
  <c r="T2191" i="1"/>
  <c r="T2151" i="1"/>
  <c r="T2139" i="1"/>
  <c r="T2115" i="1"/>
  <c r="T2101" i="1"/>
  <c r="T2089" i="1"/>
  <c r="T2065" i="1"/>
  <c r="T2041" i="1"/>
  <c r="T2017" i="1"/>
  <c r="T2005" i="1"/>
  <c r="T1993" i="1"/>
  <c r="T1981" i="1"/>
  <c r="T1969" i="1"/>
  <c r="T1957" i="1"/>
  <c r="T1945" i="1"/>
  <c r="T1933" i="1"/>
  <c r="T1909" i="1"/>
  <c r="T1861" i="1"/>
  <c r="T1507" i="1"/>
  <c r="T1465" i="1"/>
  <c r="T1459" i="1"/>
  <c r="T1453" i="1"/>
  <c r="T1387" i="1"/>
  <c r="T1369" i="1"/>
  <c r="T1363" i="1"/>
  <c r="T1315" i="1"/>
  <c r="T1231" i="1"/>
  <c r="T1219" i="1"/>
  <c r="T1213" i="1"/>
  <c r="T1195" i="1"/>
  <c r="T1183" i="1"/>
  <c r="T1177" i="1"/>
  <c r="T1171" i="1"/>
  <c r="T1147" i="1"/>
  <c r="T1134" i="1"/>
  <c r="T1122" i="1"/>
  <c r="T1116" i="1"/>
  <c r="T1086" i="1"/>
  <c r="T1074" i="1"/>
  <c r="T1068" i="1"/>
  <c r="T1062" i="1"/>
  <c r="T1044" i="1"/>
  <c r="T1038" i="1"/>
  <c r="T1032" i="1"/>
  <c r="T1020" i="1"/>
  <c r="T996" i="1"/>
  <c r="T990" i="1"/>
  <c r="T978" i="1"/>
  <c r="T942" i="1"/>
  <c r="T936" i="1"/>
  <c r="T930" i="1"/>
  <c r="T912" i="1"/>
  <c r="T906" i="1"/>
  <c r="T870" i="1"/>
  <c r="T158" i="1"/>
  <c r="T122" i="1"/>
  <c r="T116" i="1"/>
  <c r="T104" i="1"/>
  <c r="T92" i="1"/>
  <c r="T86" i="1"/>
  <c r="T44" i="1"/>
  <c r="T38" i="1"/>
  <c r="T20" i="1"/>
  <c r="T8" i="1"/>
  <c r="T43" i="1"/>
  <c r="T25" i="1"/>
  <c r="T2765" i="1"/>
  <c r="T777" i="1"/>
  <c r="T537" i="1"/>
  <c r="T501" i="1"/>
  <c r="T451" i="1"/>
  <c r="T390" i="1"/>
  <c r="T306" i="1"/>
  <c r="T300" i="1"/>
  <c r="T168" i="1"/>
  <c r="T138" i="1"/>
  <c r="T126" i="1"/>
  <c r="T42" i="1"/>
  <c r="T30" i="1"/>
  <c r="T2312" i="1"/>
  <c r="T145" i="1"/>
  <c r="T3842" i="1"/>
  <c r="T3804" i="1"/>
  <c r="T2615" i="1"/>
  <c r="T1985" i="1"/>
  <c r="T1865" i="1"/>
  <c r="T1841" i="1"/>
  <c r="T1817" i="1"/>
  <c r="T1793" i="1"/>
  <c r="T1781" i="1"/>
  <c r="T1769" i="1"/>
  <c r="T1757" i="1"/>
  <c r="T1745" i="1"/>
  <c r="T1733" i="1"/>
  <c r="T1721" i="1"/>
  <c r="T1709" i="1"/>
  <c r="T1691" i="1"/>
  <c r="T1679" i="1"/>
  <c r="T1667" i="1"/>
  <c r="T1655" i="1"/>
  <c r="T1631" i="1"/>
  <c r="T1619" i="1"/>
  <c r="T1607" i="1"/>
  <c r="T1595" i="1"/>
  <c r="T1583" i="1"/>
  <c r="T1571" i="1"/>
  <c r="T1559" i="1"/>
  <c r="T1547" i="1"/>
  <c r="T1541" i="1"/>
  <c r="T1535" i="1"/>
  <c r="T1529" i="1"/>
  <c r="T1523" i="1"/>
  <c r="T1517" i="1"/>
  <c r="T1511" i="1"/>
  <c r="T1505" i="1"/>
  <c r="T1499" i="1"/>
  <c r="T1493" i="1"/>
  <c r="T1487" i="1"/>
  <c r="T1481" i="1"/>
  <c r="T1475" i="1"/>
  <c r="T1469" i="1"/>
  <c r="T1463" i="1"/>
  <c r="T1457" i="1"/>
  <c r="T1451" i="1"/>
  <c r="T1445" i="1"/>
  <c r="T1439" i="1"/>
  <c r="T1433" i="1"/>
  <c r="T1427" i="1"/>
  <c r="T1421" i="1"/>
  <c r="T1415" i="1"/>
  <c r="T1409" i="1"/>
  <c r="T1403" i="1"/>
  <c r="T1397" i="1"/>
  <c r="T1391" i="1"/>
  <c r="T1385" i="1"/>
  <c r="T1379" i="1"/>
  <c r="T1373" i="1"/>
  <c r="T1367" i="1"/>
  <c r="T1361" i="1"/>
  <c r="T1355" i="1"/>
  <c r="T235" i="1"/>
  <c r="T700" i="1"/>
  <c r="T211" i="1"/>
  <c r="T2106" i="1"/>
  <c r="T127" i="1"/>
  <c r="T36" i="1"/>
  <c r="T2446" i="1"/>
  <c r="T2440" i="1"/>
  <c r="T2428" i="1"/>
  <c r="T2422" i="1"/>
  <c r="T2416" i="1"/>
  <c r="T2404" i="1"/>
  <c r="T2398" i="1"/>
  <c r="T2380" i="1"/>
  <c r="T2374" i="1"/>
  <c r="T2368" i="1"/>
  <c r="T2356" i="1"/>
  <c r="T2350" i="1"/>
  <c r="T2344" i="1"/>
  <c r="T2338" i="1"/>
  <c r="T2332" i="1"/>
  <c r="T2326" i="1"/>
  <c r="T2320" i="1"/>
  <c r="T2308" i="1"/>
  <c r="T2296" i="1"/>
  <c r="T2290" i="1"/>
  <c r="T2284" i="1"/>
  <c r="T2278" i="1"/>
  <c r="T2272" i="1"/>
  <c r="T2266" i="1"/>
  <c r="T2260" i="1"/>
  <c r="T2254" i="1"/>
  <c r="T2248" i="1"/>
  <c r="T2242" i="1"/>
  <c r="T2236" i="1"/>
  <c r="T1868" i="1"/>
  <c r="T109" i="1"/>
  <c r="T2511" i="1"/>
  <c r="T2505" i="1"/>
  <c r="T2499" i="1"/>
  <c r="T2487" i="1"/>
  <c r="T2481" i="1"/>
  <c r="T2463" i="1"/>
  <c r="T2457" i="1"/>
  <c r="T2445" i="1"/>
  <c r="T2439" i="1"/>
  <c r="T2421" i="1"/>
  <c r="T2409" i="1"/>
  <c r="T2403" i="1"/>
  <c r="T2391" i="1"/>
  <c r="T2385" i="1"/>
  <c r="T2367" i="1"/>
  <c r="T2355" i="1"/>
  <c r="T2528" i="1"/>
  <c r="T2450" i="1"/>
  <c r="T169" i="1"/>
  <c r="T1452" i="1"/>
  <c r="T3816" i="1"/>
  <c r="T3806" i="1"/>
  <c r="T1349" i="1"/>
  <c r="T1343" i="1"/>
  <c r="T1337" i="1"/>
  <c r="T1331" i="1"/>
  <c r="T1325" i="1"/>
  <c r="T1319" i="1"/>
  <c r="T1313" i="1"/>
  <c r="T1307" i="1"/>
  <c r="T1301" i="1"/>
  <c r="T1295" i="1"/>
  <c r="T1289" i="1"/>
  <c r="T1277" i="1"/>
  <c r="T1271" i="1"/>
  <c r="T1265" i="1"/>
  <c r="T1259" i="1"/>
  <c r="T1253" i="1"/>
  <c r="T1211" i="1"/>
  <c r="T1132" i="1"/>
  <c r="T1006" i="1"/>
  <c r="T976" i="1"/>
  <c r="T970" i="1"/>
  <c r="T946" i="1"/>
  <c r="T850" i="1"/>
  <c r="T844" i="1"/>
  <c r="T838" i="1"/>
  <c r="T832" i="1"/>
  <c r="T826" i="1"/>
  <c r="T820" i="1"/>
  <c r="T814" i="1"/>
  <c r="T808" i="1"/>
  <c r="T802" i="1"/>
  <c r="T796" i="1"/>
  <c r="T790" i="1"/>
  <c r="T784" i="1"/>
  <c r="T778" i="1"/>
  <c r="T766" i="1"/>
  <c r="T748" i="1"/>
  <c r="T742" i="1"/>
  <c r="T730" i="1"/>
  <c r="T724" i="1"/>
  <c r="T718" i="1"/>
  <c r="T712" i="1"/>
  <c r="T706" i="1"/>
  <c r="T694" i="1"/>
  <c r="T1774" i="1"/>
  <c r="T1125" i="1"/>
  <c r="T1077" i="1"/>
  <c r="T1047" i="1"/>
  <c r="T1035" i="1"/>
  <c r="T975" i="1"/>
  <c r="T915" i="1"/>
  <c r="T867" i="1"/>
  <c r="T861" i="1"/>
  <c r="T831" i="1"/>
  <c r="T801" i="1"/>
  <c r="T783" i="1"/>
  <c r="T741" i="1"/>
  <c r="T717" i="1"/>
  <c r="T669" i="1"/>
  <c r="T591" i="1"/>
  <c r="T561" i="1"/>
  <c r="T549" i="1"/>
  <c r="T543" i="1"/>
  <c r="T531" i="1"/>
  <c r="T519" i="1"/>
  <c r="T507" i="1"/>
  <c r="T2230" i="1"/>
  <c r="T2224" i="1"/>
  <c r="T2218" i="1"/>
  <c r="T2212" i="1"/>
  <c r="T2206" i="1"/>
  <c r="T2200" i="1"/>
  <c r="T2194" i="1"/>
  <c r="T2188" i="1"/>
  <c r="T2182" i="1"/>
  <c r="T2176" i="1"/>
  <c r="T2170" i="1"/>
  <c r="T2164" i="1"/>
  <c r="T2154" i="1"/>
  <c r="T2148" i="1"/>
  <c r="T2132" i="1"/>
  <c r="T2120" i="1"/>
  <c r="T2110" i="1"/>
  <c r="T2098" i="1"/>
  <c r="T2092" i="1"/>
  <c r="T2086" i="1"/>
  <c r="T2074" i="1"/>
  <c r="T2068" i="1"/>
  <c r="T2062" i="1"/>
  <c r="T2050" i="1"/>
  <c r="T2044" i="1"/>
  <c r="T2038" i="1"/>
  <c r="T2026" i="1"/>
  <c r="T2014" i="1"/>
  <c r="T2002" i="1"/>
  <c r="T1996" i="1"/>
  <c r="T1990" i="1"/>
  <c r="T1972" i="1"/>
  <c r="T1966" i="1"/>
  <c r="T1954" i="1"/>
  <c r="T1948" i="1"/>
  <c r="T1942" i="1"/>
  <c r="T1930" i="1"/>
  <c r="T1924" i="1"/>
  <c r="T1918" i="1"/>
  <c r="T1906" i="1"/>
  <c r="T1900" i="1"/>
  <c r="T1894" i="1"/>
  <c r="T1888" i="1"/>
  <c r="T1882" i="1"/>
  <c r="T1876" i="1"/>
  <c r="T1864" i="1"/>
  <c r="T1858" i="1"/>
  <c r="T1852" i="1"/>
  <c r="T1713" i="1"/>
  <c r="T1701" i="1"/>
  <c r="T1689" i="1"/>
  <c r="T1683" i="1"/>
  <c r="T1677" i="1"/>
  <c r="T1671" i="1"/>
  <c r="T1659" i="1"/>
  <c r="T1647" i="1"/>
  <c r="T1641" i="1"/>
  <c r="T1635" i="1"/>
  <c r="T1629" i="1"/>
  <c r="T1623" i="1"/>
  <c r="T1617" i="1"/>
  <c r="T1611" i="1"/>
  <c r="T1605" i="1"/>
  <c r="T1599" i="1"/>
  <c r="T1587" i="1"/>
  <c r="T1581" i="1"/>
  <c r="T1563" i="1"/>
  <c r="T1557" i="1"/>
  <c r="T1551" i="1"/>
  <c r="T1533" i="1"/>
  <c r="T1527" i="1"/>
  <c r="T1521" i="1"/>
  <c r="T1515" i="1"/>
  <c r="T1503" i="1"/>
  <c r="T1491" i="1"/>
  <c r="T1485" i="1"/>
  <c r="T1479" i="1"/>
  <c r="T1467" i="1"/>
  <c r="T1461" i="1"/>
  <c r="T1455" i="1"/>
  <c r="T1443" i="1"/>
  <c r="T1431" i="1"/>
  <c r="T1425" i="1"/>
  <c r="T1419" i="1"/>
  <c r="T2349" i="1"/>
  <c r="T2337" i="1"/>
  <c r="T2331" i="1"/>
  <c r="T2319" i="1"/>
  <c r="T2301" i="1"/>
  <c r="T2295" i="1"/>
  <c r="T1454" i="1"/>
  <c r="T1448" i="1"/>
  <c r="T1442" i="1"/>
  <c r="T1436" i="1"/>
  <c r="T1430" i="1"/>
  <c r="T1424" i="1"/>
  <c r="T1418" i="1"/>
  <c r="T1412" i="1"/>
  <c r="T1406" i="1"/>
  <c r="T1400" i="1"/>
  <c r="T1394" i="1"/>
  <c r="T1388" i="1"/>
  <c r="T1382" i="1"/>
  <c r="T2144" i="1"/>
  <c r="T2124" i="1"/>
  <c r="T2094" i="1"/>
  <c r="T2046" i="1"/>
  <c r="T2034" i="1"/>
  <c r="T1998" i="1"/>
  <c r="T1986" i="1"/>
  <c r="T1962" i="1"/>
  <c r="T1950" i="1"/>
  <c r="T1926" i="1"/>
  <c r="T1878" i="1"/>
  <c r="T1854" i="1"/>
  <c r="T688" i="1"/>
  <c r="T682" i="1"/>
  <c r="T676" i="1"/>
  <c r="T664" i="1"/>
  <c r="T658" i="1"/>
  <c r="T652" i="1"/>
  <c r="T640" i="1"/>
  <c r="T634" i="1"/>
  <c r="T628" i="1"/>
  <c r="T622" i="1"/>
  <c r="T616" i="1"/>
  <c r="T610" i="1"/>
  <c r="T604" i="1"/>
  <c r="T592" i="1"/>
  <c r="T586" i="1"/>
  <c r="T580" i="1"/>
  <c r="T574" i="1"/>
  <c r="T568" i="1"/>
  <c r="T562" i="1"/>
  <c r="T550" i="1"/>
  <c r="T544" i="1"/>
  <c r="T538" i="1"/>
  <c r="T532" i="1"/>
  <c r="T526" i="1"/>
  <c r="T508" i="1"/>
  <c r="T502" i="1"/>
  <c r="T490" i="1"/>
  <c r="T484" i="1"/>
  <c r="T472" i="1"/>
  <c r="T464" i="1"/>
  <c r="T452" i="1"/>
  <c r="T446" i="1"/>
  <c r="T440" i="1"/>
  <c r="T434" i="1"/>
  <c r="T422" i="1"/>
  <c r="T416" i="1"/>
  <c r="T397" i="1"/>
  <c r="T391" i="1"/>
  <c r="T385" i="1"/>
  <c r="T379" i="1"/>
  <c r="T373" i="1"/>
  <c r="T367" i="1"/>
  <c r="T355" i="1"/>
  <c r="T349" i="1"/>
  <c r="T343" i="1"/>
  <c r="T337" i="1"/>
  <c r="T331" i="1"/>
  <c r="T325" i="1"/>
  <c r="T319" i="1"/>
  <c r="T313" i="1"/>
  <c r="T307" i="1"/>
  <c r="T301" i="1"/>
  <c r="T289" i="1"/>
  <c r="T283" i="1"/>
  <c r="T277" i="1"/>
  <c r="T265" i="1"/>
  <c r="T259" i="1"/>
  <c r="T253" i="1"/>
  <c r="T247" i="1"/>
  <c r="T241" i="1"/>
  <c r="T229" i="1"/>
  <c r="T223" i="1"/>
  <c r="T217" i="1"/>
  <c r="T205" i="1"/>
  <c r="T181" i="1"/>
  <c r="T175" i="1"/>
  <c r="T163" i="1"/>
  <c r="T157" i="1"/>
  <c r="T151" i="1"/>
  <c r="T139" i="1"/>
  <c r="T133" i="1"/>
  <c r="T121" i="1"/>
  <c r="T115" i="1"/>
  <c r="T97" i="1"/>
  <c r="T91" i="1"/>
  <c r="T79" i="1"/>
  <c r="T73" i="1"/>
  <c r="T67" i="1"/>
  <c r="T55" i="1"/>
  <c r="T49" i="1"/>
  <c r="T37" i="1"/>
  <c r="T31" i="1"/>
  <c r="T19" i="1"/>
  <c r="T13" i="1"/>
  <c r="T7" i="1"/>
  <c r="T457" i="1"/>
  <c r="T427" i="1"/>
  <c r="T372" i="1"/>
  <c r="T354" i="1"/>
  <c r="T318" i="1"/>
  <c r="T270" i="1"/>
  <c r="T216" i="1"/>
  <c r="T186" i="1"/>
  <c r="T162" i="1"/>
  <c r="T84" i="1"/>
  <c r="T72" i="1"/>
  <c r="T3340" i="1"/>
  <c r="T3403" i="1"/>
  <c r="T3408" i="1"/>
  <c r="T3420" i="1"/>
  <c r="T3428" i="1"/>
  <c r="T3430" i="1"/>
  <c r="T3454" i="1"/>
  <c r="T1413" i="1"/>
  <c r="T1407" i="1"/>
  <c r="T1389" i="1"/>
  <c r="T1383" i="1"/>
  <c r="T1377" i="1"/>
  <c r="T1371" i="1"/>
  <c r="T1359" i="1"/>
  <c r="T1353" i="1"/>
  <c r="T1341" i="1"/>
  <c r="T1335" i="1"/>
  <c r="T1317" i="1"/>
  <c r="T1311" i="1"/>
  <c r="T1305" i="1"/>
  <c r="T1287" i="1"/>
  <c r="T1281" i="1"/>
  <c r="T1275" i="1"/>
  <c r="T1269" i="1"/>
  <c r="T1263" i="1"/>
  <c r="T1251" i="1"/>
  <c r="T1245" i="1"/>
  <c r="T1239" i="1"/>
  <c r="T1227" i="1"/>
  <c r="T1215" i="1"/>
  <c r="T1197" i="1"/>
  <c r="T1191" i="1"/>
  <c r="T1179" i="1"/>
  <c r="T1167" i="1"/>
  <c r="T1155" i="1"/>
  <c r="T1149" i="1"/>
  <c r="T1142" i="1"/>
  <c r="T1136" i="1"/>
  <c r="T1130" i="1"/>
  <c r="T1124" i="1"/>
  <c r="T1112" i="1"/>
  <c r="T1094" i="1"/>
  <c r="T1082" i="1"/>
  <c r="T3155" i="1"/>
  <c r="T1376" i="1"/>
  <c r="T1370" i="1"/>
  <c r="T1364" i="1"/>
  <c r="T1358" i="1"/>
  <c r="T1352" i="1"/>
  <c r="T1346" i="1"/>
  <c r="T1340" i="1"/>
  <c r="T1334" i="1"/>
  <c r="T1328" i="1"/>
  <c r="T1322" i="1"/>
  <c r="T1111" i="1"/>
  <c r="T1105" i="1"/>
  <c r="T1099" i="1"/>
  <c r="T1093" i="1"/>
  <c r="T1087" i="1"/>
  <c r="T1081" i="1"/>
  <c r="T1075" i="1"/>
  <c r="T1069" i="1"/>
  <c r="T1063" i="1"/>
  <c r="T1057" i="1"/>
  <c r="T1051" i="1"/>
  <c r="T3337" i="1"/>
  <c r="T3439" i="1"/>
  <c r="T3451" i="1"/>
  <c r="T3463" i="1"/>
  <c r="T3138" i="1"/>
  <c r="T2522" i="1"/>
  <c r="T2152" i="1"/>
  <c r="T2510" i="1"/>
  <c r="T2294" i="1"/>
  <c r="T2222" i="1"/>
  <c r="T1856" i="1"/>
  <c r="T2594" i="1"/>
  <c r="T2216" i="1"/>
  <c r="T1910" i="1"/>
  <c r="T1850" i="1"/>
  <c r="T2300" i="1"/>
  <c r="T1862" i="1"/>
  <c r="T2672" i="1"/>
  <c r="T2492" i="1"/>
  <c r="T2210" i="1"/>
  <c r="T1844" i="1"/>
  <c r="T1994" i="1"/>
  <c r="T2750" i="1"/>
  <c r="T1898" i="1"/>
  <c r="T2744" i="1"/>
  <c r="T1964" i="1"/>
  <c r="T1892" i="1"/>
  <c r="T2474" i="1"/>
  <c r="T2264" i="1"/>
  <c r="T194" i="1"/>
  <c r="T2642" i="1"/>
  <c r="T1886" i="1"/>
  <c r="T1839" i="1"/>
  <c r="T1833" i="1"/>
  <c r="T1821" i="1"/>
  <c r="T1809" i="1"/>
  <c r="T1803" i="1"/>
  <c r="T1791" i="1"/>
  <c r="T1785" i="1"/>
  <c r="T1779" i="1"/>
  <c r="T1773" i="1"/>
  <c r="T1767" i="1"/>
  <c r="T1761" i="1"/>
  <c r="T1755" i="1"/>
  <c r="T1749" i="1"/>
  <c r="T1731" i="1"/>
  <c r="T1725" i="1"/>
  <c r="T1880" i="1"/>
  <c r="T2265" i="1"/>
  <c r="T2247" i="1"/>
  <c r="T2241" i="1"/>
  <c r="T2019" i="1"/>
  <c r="T1838" i="1"/>
  <c r="T1832" i="1"/>
  <c r="T1827" i="1"/>
  <c r="T1820" i="1"/>
  <c r="T1814" i="1"/>
  <c r="T1808" i="1"/>
  <c r="T1802" i="1"/>
  <c r="T1796" i="1"/>
  <c r="T1790" i="1"/>
  <c r="T1784" i="1"/>
  <c r="T1778" i="1"/>
  <c r="T1772" i="1"/>
  <c r="T1766" i="1"/>
  <c r="T1760" i="1"/>
  <c r="T1754" i="1"/>
  <c r="T1748" i="1"/>
  <c r="T1742" i="1"/>
  <c r="T1736" i="1"/>
  <c r="T846" i="1"/>
  <c r="T822" i="1"/>
  <c r="T804" i="1"/>
  <c r="T798" i="1"/>
  <c r="T792" i="1"/>
  <c r="T780" i="1"/>
  <c r="T774" i="1"/>
  <c r="T762" i="1"/>
  <c r="T750" i="1"/>
  <c r="T744" i="1"/>
  <c r="T738" i="1"/>
  <c r="T732" i="1"/>
  <c r="T726" i="1"/>
  <c r="T714" i="1"/>
  <c r="T708" i="1"/>
  <c r="T702" i="1"/>
  <c r="T684" i="1"/>
  <c r="T678" i="1"/>
  <c r="T672" i="1"/>
  <c r="T666" i="1"/>
  <c r="T660" i="1"/>
  <c r="T654" i="1"/>
  <c r="T648" i="1"/>
  <c r="T642" i="1"/>
  <c r="T636" i="1"/>
  <c r="T630" i="1"/>
  <c r="T618" i="1"/>
  <c r="T606" i="1"/>
  <c r="T594" i="1"/>
  <c r="T582" i="1"/>
  <c r="T558" i="1"/>
  <c r="T546" i="1"/>
  <c r="T534" i="1"/>
  <c r="T522" i="1"/>
  <c r="T510" i="1"/>
  <c r="T504" i="1"/>
  <c r="T492" i="1"/>
  <c r="T486" i="1"/>
  <c r="T474" i="1"/>
  <c r="T468" i="1"/>
  <c r="T460" i="1"/>
  <c r="T454" i="1"/>
  <c r="T448" i="1"/>
  <c r="T436" i="1"/>
  <c r="T430" i="1"/>
  <c r="T424" i="1"/>
  <c r="T405" i="1"/>
  <c r="T393" i="1"/>
  <c r="T381" i="1"/>
  <c r="T369" i="1"/>
  <c r="T363" i="1"/>
  <c r="T357" i="1"/>
  <c r="T345" i="1"/>
  <c r="T339" i="1"/>
  <c r="T333" i="1"/>
  <c r="T315" i="1"/>
  <c r="T297" i="1"/>
  <c r="T285" i="1"/>
  <c r="T279" i="1"/>
  <c r="T255" i="1"/>
  <c r="T249" i="1"/>
  <c r="T243" i="1"/>
  <c r="T231" i="1"/>
  <c r="T219" i="1"/>
  <c r="T189" i="1"/>
  <c r="T171" i="1"/>
  <c r="T129" i="1"/>
  <c r="T111" i="1"/>
  <c r="T99" i="1"/>
  <c r="T75" i="1"/>
  <c r="T57" i="1"/>
  <c r="T51" i="1"/>
  <c r="T39" i="1"/>
  <c r="T33" i="1"/>
  <c r="T27" i="1"/>
  <c r="T21" i="1"/>
  <c r="T9" i="1"/>
  <c r="T3334" i="1"/>
  <c r="T3397" i="1"/>
  <c r="T3414" i="1"/>
  <c r="T3436" i="1"/>
  <c r="T3448" i="1"/>
  <c r="T3460" i="1"/>
  <c r="T3418" i="1"/>
  <c r="T3440" i="1"/>
  <c r="T3452" i="1"/>
  <c r="T3464" i="1"/>
  <c r="T3135" i="1"/>
  <c r="T3355" i="1"/>
  <c r="T3367" i="1"/>
  <c r="T3379" i="1"/>
  <c r="T3391" i="1"/>
  <c r="T3328" i="1"/>
  <c r="T3396" i="1"/>
  <c r="T3129" i="1"/>
  <c r="T945" i="1"/>
  <c r="T693" i="1"/>
  <c r="T687" i="1"/>
  <c r="T18" i="1"/>
  <c r="T3442" i="1"/>
  <c r="T3466" i="1"/>
  <c r="T3141" i="1"/>
  <c r="T1076" i="1"/>
  <c r="T1064" i="1"/>
  <c r="T1058" i="1"/>
  <c r="T1052" i="1"/>
  <c r="T1046" i="1"/>
  <c r="T1034" i="1"/>
  <c r="T1028" i="1"/>
  <c r="T998" i="1"/>
  <c r="T986" i="1"/>
  <c r="T980" i="1"/>
  <c r="T962" i="1"/>
  <c r="T956" i="1"/>
  <c r="T944" i="1"/>
  <c r="T938" i="1"/>
  <c r="T914" i="1"/>
  <c r="T902" i="1"/>
  <c r="T890" i="1"/>
  <c r="T884" i="1"/>
  <c r="T878" i="1"/>
  <c r="T860" i="1"/>
  <c r="T854" i="1"/>
  <c r="T842" i="1"/>
  <c r="T830" i="1"/>
  <c r="T812" i="1"/>
  <c r="T800" i="1"/>
  <c r="T740" i="1"/>
  <c r="T626" i="1"/>
  <c r="T518" i="1"/>
  <c r="T470" i="1"/>
  <c r="T401" i="1"/>
  <c r="T305" i="1"/>
  <c r="T227" i="1"/>
  <c r="T95" i="1"/>
  <c r="T65" i="1"/>
  <c r="T29" i="1"/>
  <c r="T3415" i="1"/>
  <c r="T3437" i="1"/>
  <c r="T3449" i="1"/>
  <c r="T3131" i="1"/>
  <c r="T3434" i="1"/>
  <c r="T989" i="1"/>
  <c r="T983" i="1"/>
  <c r="T971" i="1"/>
  <c r="T965" i="1"/>
  <c r="T959" i="1"/>
  <c r="T947" i="1"/>
  <c r="T899" i="1"/>
  <c r="T887" i="1"/>
  <c r="T869" i="1"/>
  <c r="T851" i="1"/>
  <c r="T821" i="1"/>
  <c r="T815" i="1"/>
  <c r="T803" i="1"/>
  <c r="T755" i="1"/>
  <c r="T731" i="1"/>
  <c r="T683" i="1"/>
  <c r="T611" i="1"/>
  <c r="T599" i="1"/>
  <c r="T1273" i="1"/>
  <c r="T1165" i="1"/>
  <c r="T1128" i="1"/>
  <c r="T864" i="1"/>
  <c r="T834" i="1"/>
  <c r="T768" i="1"/>
  <c r="T624" i="1"/>
  <c r="T516" i="1"/>
  <c r="T273" i="1"/>
  <c r="T3" i="1"/>
  <c r="T1261" i="1"/>
  <c r="T1237" i="1"/>
  <c r="T1189" i="1"/>
  <c r="T816" i="1"/>
  <c r="T696" i="1"/>
  <c r="T588" i="1"/>
  <c r="T552" i="1"/>
  <c r="T442" i="1"/>
  <c r="T399" i="1"/>
  <c r="T237" i="1"/>
  <c r="T117" i="1"/>
  <c r="T87" i="1"/>
  <c r="T3807" i="1"/>
  <c r="T1830" i="1"/>
  <c r="T1794" i="1"/>
  <c r="T1734" i="1"/>
  <c r="T1656" i="1"/>
  <c r="T1572" i="1"/>
  <c r="T1548" i="1"/>
  <c r="T1518" i="1"/>
  <c r="T1494" i="1"/>
  <c r="T1476" i="1"/>
  <c r="T1224" i="1"/>
  <c r="T1061" i="1"/>
  <c r="T45" i="1"/>
  <c r="T827" i="1"/>
  <c r="T1573" i="1"/>
  <c r="T1543" i="1"/>
  <c r="T1309" i="1"/>
  <c r="T1008" i="1"/>
  <c r="T960" i="1"/>
  <c r="T690" i="1"/>
  <c r="T375" i="1"/>
  <c r="T327" i="1"/>
  <c r="T291" i="1"/>
  <c r="T207" i="1"/>
  <c r="T183" i="1"/>
  <c r="T153" i="1"/>
  <c r="T135" i="1"/>
  <c r="T105" i="1"/>
  <c r="T69" i="1"/>
  <c r="T1380" i="1"/>
  <c r="T1843" i="1"/>
  <c r="T1837" i="1"/>
  <c r="T1441" i="1"/>
  <c r="T900" i="1"/>
  <c r="T810" i="1"/>
  <c r="T576" i="1"/>
  <c r="T498" i="1"/>
  <c r="T418" i="1"/>
  <c r="T321" i="1"/>
  <c r="T159" i="1"/>
  <c r="T123" i="1"/>
  <c r="T93" i="1"/>
  <c r="T15" i="1"/>
  <c r="T3836" i="1"/>
  <c r="T1626" i="1"/>
  <c r="T1055" i="1"/>
  <c r="T1302" i="1"/>
  <c r="T1477" i="1"/>
  <c r="T1417" i="1"/>
  <c r="T1140" i="1"/>
  <c r="T948" i="1"/>
  <c r="T888" i="1"/>
  <c r="T828" i="1"/>
  <c r="T600" i="1"/>
  <c r="T540" i="1"/>
  <c r="T261" i="1"/>
  <c r="T147" i="1"/>
  <c r="T1806" i="1"/>
  <c r="T1554" i="1"/>
  <c r="T1524" i="1"/>
  <c r="T1049" i="1"/>
  <c r="T1429" i="1"/>
  <c r="T1381" i="1"/>
  <c r="T972" i="1"/>
  <c r="T570" i="1"/>
  <c r="T411" i="1"/>
  <c r="T351" i="1"/>
  <c r="T309" i="1"/>
  <c r="T267" i="1"/>
  <c r="T177" i="1"/>
  <c r="T81" i="1"/>
  <c r="T1680" i="1"/>
  <c r="T1127" i="1"/>
  <c r="T1201" i="1"/>
  <c r="T1765" i="1"/>
  <c r="T1525" i="1"/>
  <c r="T876" i="1"/>
  <c r="T213" i="1"/>
  <c r="T1632" i="1"/>
  <c r="T1608" i="1"/>
  <c r="T1512" i="1"/>
  <c r="T1482" i="1"/>
  <c r="T1260" i="1"/>
  <c r="T1236" i="1"/>
  <c r="T1585" i="1"/>
  <c r="T701" i="1"/>
  <c r="T1651" i="1"/>
  <c r="T1615" i="1"/>
  <c r="T1579" i="1"/>
  <c r="T1537" i="1"/>
  <c r="T1153" i="1"/>
  <c r="T1056" i="1"/>
  <c r="T984" i="1"/>
  <c r="T756" i="1"/>
  <c r="T720" i="1"/>
  <c r="T612" i="1"/>
  <c r="T564" i="1"/>
  <c r="T480" i="1"/>
  <c r="T387" i="1"/>
  <c r="T303" i="1"/>
  <c r="T195" i="1"/>
  <c r="T141" i="1"/>
  <c r="T3845" i="1"/>
  <c r="T1536" i="1"/>
  <c r="T1410" i="1"/>
  <c r="T1290" i="1"/>
  <c r="T1212" i="1"/>
  <c r="T767" i="1"/>
  <c r="T1687" i="1"/>
  <c r="T1627" i="1"/>
  <c r="T1393" i="1"/>
  <c r="T1291" i="1"/>
  <c r="T1080" i="1"/>
  <c r="T840" i="1"/>
  <c r="T786" i="1"/>
  <c r="T225" i="1"/>
  <c r="T201" i="1"/>
  <c r="T165" i="1"/>
  <c r="T63" i="1"/>
  <c r="T3827" i="1"/>
  <c r="T1416" i="1"/>
  <c r="T1308" i="1"/>
  <c r="T1266" i="1"/>
  <c r="T1230" i="1"/>
  <c r="T1188" i="1"/>
  <c r="T1139" i="1"/>
  <c r="T1073" i="1"/>
  <c r="T1560" i="1"/>
  <c r="T1495" i="1"/>
  <c r="T1225" i="1"/>
  <c r="T852" i="1"/>
  <c r="T528" i="1"/>
  <c r="T1620" i="1"/>
  <c r="T1446" i="1"/>
  <c r="T1422" i="1"/>
  <c r="T1206" i="1"/>
  <c r="T1158" i="1"/>
  <c r="T1079" i="1"/>
  <c r="T545" i="1"/>
  <c r="T236" i="1"/>
  <c r="T230" i="1"/>
  <c r="T224" i="1"/>
  <c r="T206" i="1"/>
  <c r="T200" i="1"/>
  <c r="T146" i="1"/>
  <c r="T74" i="1"/>
  <c r="T68" i="1"/>
  <c r="T56" i="1"/>
  <c r="T3409" i="1"/>
  <c r="T3431" i="1"/>
  <c r="T3443" i="1"/>
  <c r="T3455" i="1"/>
  <c r="T3467" i="1"/>
  <c r="T551" i="1"/>
  <c r="T26" i="1"/>
  <c r="T80" i="1"/>
  <c r="T62" i="1"/>
  <c r="T1031" i="1"/>
  <c r="T1001" i="1"/>
  <c r="T977" i="1"/>
  <c r="T953" i="1"/>
  <c r="T929" i="1"/>
  <c r="T905" i="1"/>
  <c r="T875" i="1"/>
  <c r="T809" i="1"/>
  <c r="T791" i="1"/>
  <c r="T773" i="1"/>
  <c r="T737" i="1"/>
  <c r="T719" i="1"/>
  <c r="T695" i="1"/>
  <c r="T677" i="1"/>
  <c r="T641" i="1"/>
  <c r="T557" i="1"/>
  <c r="T539" i="1"/>
  <c r="T423" i="1"/>
  <c r="T404" i="1"/>
  <c r="T386" i="1"/>
  <c r="T362" i="1"/>
  <c r="T284" i="1"/>
  <c r="T188" i="1"/>
  <c r="T170" i="1"/>
  <c r="T152" i="1"/>
  <c r="T110" i="1"/>
  <c r="T50" i="1"/>
  <c r="T32" i="1"/>
  <c r="T3358" i="1"/>
  <c r="T3370" i="1"/>
  <c r="T3382" i="1"/>
  <c r="T3394" i="1"/>
  <c r="T3331" i="1"/>
  <c r="T3336" i="1"/>
  <c r="T3399" i="1"/>
  <c r="T3149" i="1"/>
  <c r="T3154" i="1"/>
  <c r="T3126" i="1"/>
  <c r="T3158" i="1"/>
  <c r="T3364" i="1"/>
  <c r="T3376" i="1"/>
  <c r="T3388" i="1"/>
  <c r="T3325" i="1"/>
  <c r="T3342" i="1"/>
  <c r="T3405" i="1"/>
  <c r="T3412" i="1"/>
  <c r="T3446" i="1"/>
  <c r="T3470" i="1"/>
  <c r="T3361" i="1"/>
  <c r="T3373" i="1"/>
  <c r="T3385" i="1"/>
  <c r="T3322" i="1"/>
  <c r="T3339" i="1"/>
  <c r="T3402" i="1"/>
  <c r="T3421" i="1"/>
  <c r="T3159" i="1"/>
  <c r="T3160" i="1"/>
  <c r="T3156" i="1"/>
  <c r="T3139" i="1"/>
  <c r="T3143" i="1"/>
  <c r="T3146" i="1"/>
  <c r="T3140" i="1"/>
  <c r="T3127" i="1"/>
  <c r="T3124" i="1"/>
  <c r="T824" i="1"/>
  <c r="T818" i="1"/>
  <c r="T806" i="1"/>
  <c r="T794" i="1"/>
  <c r="T776" i="1"/>
  <c r="T770" i="1"/>
  <c r="T746" i="1"/>
  <c r="T734" i="1"/>
  <c r="T716" i="1"/>
  <c r="T710" i="1"/>
  <c r="T698" i="1"/>
  <c r="T686" i="1"/>
  <c r="T680" i="1"/>
  <c r="T668" i="1"/>
  <c r="T656" i="1"/>
  <c r="T638" i="1"/>
  <c r="T632" i="1"/>
  <c r="T620" i="1"/>
  <c r="T614" i="1"/>
  <c r="T608" i="1"/>
  <c r="T590" i="1"/>
  <c r="T584" i="1"/>
  <c r="T578" i="1"/>
  <c r="T560" i="1"/>
  <c r="T554" i="1"/>
  <c r="T530" i="1"/>
  <c r="T506" i="1"/>
  <c r="T488" i="1"/>
  <c r="T456" i="1"/>
  <c r="T444" i="1"/>
  <c r="T438" i="1"/>
  <c r="T413" i="1"/>
  <c r="T395" i="1"/>
  <c r="T389" i="1"/>
  <c r="T383" i="1"/>
  <c r="T365" i="1"/>
  <c r="T359" i="1"/>
  <c r="T347" i="1"/>
  <c r="T341" i="1"/>
  <c r="T317" i="1"/>
  <c r="T299" i="1"/>
  <c r="T293" i="1"/>
  <c r="T287" i="1"/>
  <c r="T269" i="1"/>
  <c r="T245" i="1"/>
  <c r="T233" i="1"/>
  <c r="T197" i="1"/>
  <c r="T185" i="1"/>
  <c r="T179" i="1"/>
  <c r="T155" i="1"/>
  <c r="T3039" i="1"/>
  <c r="T3019" i="1"/>
  <c r="T2896" i="1"/>
  <c r="T2830" i="1"/>
  <c r="T3815" i="1"/>
  <c r="T3782" i="1"/>
  <c r="T3218" i="1"/>
  <c r="T3212" i="1"/>
  <c r="T3206" i="1"/>
  <c r="T3182" i="1"/>
  <c r="T3176" i="1"/>
  <c r="T3170" i="1"/>
  <c r="T3109" i="1"/>
  <c r="T3103" i="1"/>
  <c r="T3097" i="1"/>
  <c r="T3061" i="1"/>
  <c r="T3023" i="1"/>
  <c r="T2987" i="1"/>
  <c r="T2847" i="1"/>
  <c r="T2835" i="1"/>
  <c r="T2829" i="1"/>
  <c r="T2823" i="1"/>
  <c r="T2817" i="1"/>
  <c r="T2791" i="1"/>
  <c r="T2773" i="1"/>
  <c r="T2761" i="1"/>
  <c r="T2725" i="1"/>
  <c r="T2713" i="1"/>
  <c r="T2689" i="1"/>
  <c r="T2684" i="1"/>
  <c r="T2653" i="1"/>
  <c r="T2647" i="1"/>
  <c r="T2617" i="1"/>
  <c r="T2611" i="1"/>
  <c r="T2581" i="1"/>
  <c r="T2527" i="1"/>
  <c r="T2515" i="1"/>
  <c r="T2491" i="1"/>
  <c r="T2443" i="1"/>
  <c r="T2347" i="1"/>
  <c r="T2263" i="1"/>
  <c r="T2179" i="1"/>
  <c r="T2167" i="1"/>
  <c r="T2077" i="1"/>
  <c r="T2053" i="1"/>
  <c r="T2029" i="1"/>
  <c r="T1921" i="1"/>
  <c r="T1897" i="1"/>
  <c r="T1885" i="1"/>
  <c r="T1873" i="1"/>
  <c r="T1849" i="1"/>
  <c r="T1825" i="1"/>
  <c r="T1801" i="1"/>
  <c r="T1753" i="1"/>
  <c r="T1741" i="1"/>
  <c r="T1705" i="1"/>
  <c r="T1663" i="1"/>
  <c r="T1639" i="1"/>
  <c r="T1603" i="1"/>
  <c r="T1597" i="1"/>
  <c r="T1591" i="1"/>
  <c r="T1561" i="1"/>
  <c r="T1555" i="1"/>
  <c r="T1531" i="1"/>
  <c r="T1513" i="1"/>
  <c r="T1501" i="1"/>
  <c r="T1435" i="1"/>
  <c r="T1405" i="1"/>
  <c r="T1375" i="1"/>
  <c r="T1345" i="1"/>
  <c r="T2999" i="1"/>
  <c r="T1818" i="1"/>
  <c r="T1758" i="1"/>
  <c r="T1746" i="1"/>
  <c r="T1692" i="1"/>
  <c r="T1650" i="1"/>
  <c r="T1644" i="1"/>
  <c r="T1638" i="1"/>
  <c r="T1602" i="1"/>
  <c r="T1566" i="1"/>
  <c r="T1530" i="1"/>
  <c r="T1500" i="1"/>
  <c r="T1470" i="1"/>
  <c r="T1440" i="1"/>
  <c r="T1404" i="1"/>
  <c r="T1374" i="1"/>
  <c r="T1344" i="1"/>
  <c r="T1314" i="1"/>
  <c r="T1254" i="1"/>
  <c r="T1200" i="1"/>
  <c r="T1643" i="1"/>
  <c r="T3157" i="1"/>
  <c r="T2" i="1"/>
  <c r="T3812" i="1"/>
  <c r="T3216" i="1"/>
  <c r="T3186" i="1"/>
  <c r="T3162" i="1"/>
  <c r="T3057" i="1"/>
  <c r="T2808" i="1"/>
  <c r="T2735" i="1"/>
  <c r="T2693" i="1"/>
  <c r="T2688" i="1"/>
  <c r="T2675" i="1"/>
  <c r="T2597" i="1"/>
  <c r="T2543" i="1"/>
  <c r="T2471" i="1"/>
  <c r="T2375" i="1"/>
  <c r="T2351" i="1"/>
  <c r="T2327" i="1"/>
  <c r="T2267" i="1"/>
  <c r="T2243" i="1"/>
  <c r="T2219" i="1"/>
  <c r="T2195" i="1"/>
  <c r="T2171" i="1"/>
  <c r="T1822" i="1"/>
  <c r="T1726" i="1"/>
  <c r="T1119" i="1"/>
  <c r="T1113" i="1"/>
  <c r="T1107" i="1"/>
  <c r="T1101" i="1"/>
  <c r="T1089" i="1"/>
  <c r="T1083" i="1"/>
  <c r="T1071" i="1"/>
  <c r="T1065" i="1"/>
  <c r="T1059" i="1"/>
  <c r="T1053" i="1"/>
  <c r="T1041" i="1"/>
  <c r="T1029" i="1"/>
  <c r="T1023" i="1"/>
  <c r="T1011" i="1"/>
  <c r="T1005" i="1"/>
  <c r="T993" i="1"/>
  <c r="T987" i="1"/>
  <c r="T981" i="1"/>
  <c r="T969" i="1"/>
  <c r="T963" i="1"/>
  <c r="T957" i="1"/>
  <c r="T951" i="1"/>
  <c r="T939" i="1"/>
  <c r="T933" i="1"/>
  <c r="T927" i="1"/>
  <c r="T921" i="1"/>
  <c r="T909" i="1"/>
  <c r="T903" i="1"/>
  <c r="T897" i="1"/>
  <c r="T891" i="1"/>
  <c r="T885" i="1"/>
  <c r="T879" i="1"/>
  <c r="T873" i="1"/>
  <c r="T855" i="1"/>
  <c r="T1283" i="1"/>
  <c r="T849" i="1"/>
  <c r="T843" i="1"/>
  <c r="T825" i="1"/>
  <c r="T819" i="1"/>
  <c r="T813" i="1"/>
  <c r="T795" i="1"/>
  <c r="T789" i="1"/>
  <c r="T771" i="1"/>
  <c r="T765" i="1"/>
  <c r="T759" i="1"/>
  <c r="T753" i="1"/>
  <c r="T729" i="1"/>
  <c r="T711" i="1"/>
  <c r="T699" i="1"/>
  <c r="T681" i="1"/>
  <c r="T675" i="1"/>
  <c r="T657" i="1"/>
  <c r="T651" i="1"/>
  <c r="T645" i="1"/>
  <c r="T639" i="1"/>
  <c r="T633" i="1"/>
  <c r="T627" i="1"/>
  <c r="T621" i="1"/>
  <c r="T615" i="1"/>
  <c r="T609" i="1"/>
  <c r="T603" i="1"/>
  <c r="T597" i="1"/>
  <c r="T585" i="1"/>
  <c r="T579" i="1"/>
  <c r="T573" i="1"/>
  <c r="T567" i="1"/>
  <c r="T555" i="1"/>
  <c r="T525" i="1"/>
  <c r="T513" i="1"/>
  <c r="T495" i="1"/>
  <c r="T483" i="1"/>
  <c r="T463" i="1"/>
  <c r="T445" i="1"/>
  <c r="T439" i="1"/>
  <c r="T433" i="1"/>
  <c r="T421" i="1"/>
  <c r="T408" i="1"/>
  <c r="T402" i="1"/>
  <c r="T384" i="1"/>
  <c r="T378" i="1"/>
  <c r="T366" i="1"/>
  <c r="T348" i="1"/>
  <c r="T342" i="1"/>
  <c r="T336" i="1"/>
  <c r="T324" i="1"/>
  <c r="T312" i="1"/>
  <c r="T294" i="1"/>
  <c r="T288" i="1"/>
  <c r="T282" i="1"/>
  <c r="T276" i="1"/>
  <c r="T264" i="1"/>
  <c r="T246" i="1"/>
  <c r="T234" i="1"/>
  <c r="T228" i="1"/>
  <c r="T222" i="1"/>
  <c r="T210" i="1"/>
  <c r="T204" i="1"/>
  <c r="T198" i="1"/>
  <c r="T192" i="1"/>
  <c r="T174" i="1"/>
  <c r="T150" i="1"/>
  <c r="T132" i="1"/>
  <c r="T120" i="1"/>
  <c r="T114" i="1"/>
  <c r="T108" i="1"/>
  <c r="T102" i="1"/>
  <c r="T78" i="1"/>
  <c r="T66" i="1"/>
  <c r="T60" i="1"/>
  <c r="T54" i="1"/>
  <c r="T48" i="1"/>
  <c r="T12" i="1"/>
  <c r="T6" i="1"/>
  <c r="T3136" i="1"/>
  <c r="T3152" i="1"/>
  <c r="T149" i="1"/>
  <c r="T137" i="1"/>
  <c r="T131" i="1"/>
  <c r="T119" i="1"/>
  <c r="T113" i="1"/>
  <c r="T107" i="1"/>
  <c r="T101" i="1"/>
  <c r="T89" i="1"/>
  <c r="T59" i="1"/>
  <c r="T17" i="1"/>
  <c r="T11" i="1"/>
  <c r="T3130" i="1"/>
  <c r="T3142" i="1"/>
  <c r="T3145" i="1"/>
  <c r="T3148" i="1"/>
  <c r="T1045" i="1"/>
  <c r="T1039" i="1"/>
  <c r="T1033" i="1"/>
  <c r="T1027" i="1"/>
  <c r="T1021" i="1"/>
  <c r="T1015" i="1"/>
  <c r="T1009" i="1"/>
  <c r="T1003" i="1"/>
  <c r="T997" i="1"/>
  <c r="T991" i="1"/>
  <c r="T985" i="1"/>
  <c r="T979" i="1"/>
  <c r="T973" i="1"/>
  <c r="T967" i="1"/>
  <c r="T961" i="1"/>
  <c r="T955" i="1"/>
  <c r="T949" i="1"/>
  <c r="T943" i="1"/>
  <c r="T937" i="1"/>
  <c r="T931" i="1"/>
  <c r="T925" i="1"/>
  <c r="T919" i="1"/>
  <c r="T913" i="1"/>
  <c r="T901" i="1"/>
  <c r="T895" i="1"/>
  <c r="T889" i="1"/>
  <c r="T883" i="1"/>
  <c r="T877" i="1"/>
  <c r="T871" i="1"/>
  <c r="T865" i="1"/>
  <c r="T859" i="1"/>
  <c r="T853" i="1"/>
  <c r="T847" i="1"/>
  <c r="T841" i="1"/>
  <c r="T835" i="1"/>
  <c r="T829" i="1"/>
  <c r="T823" i="1"/>
  <c r="T817" i="1"/>
  <c r="T811" i="1"/>
  <c r="T805" i="1"/>
  <c r="T799" i="1"/>
  <c r="T793" i="1"/>
  <c r="T787" i="1"/>
  <c r="T781" i="1"/>
  <c r="T775" i="1"/>
  <c r="T769" i="1"/>
  <c r="T757" i="1"/>
  <c r="T751" i="1"/>
  <c r="T745" i="1"/>
  <c r="T739" i="1"/>
  <c r="T733" i="1"/>
  <c r="T727" i="1"/>
  <c r="T721" i="1"/>
  <c r="T715" i="1"/>
  <c r="T709" i="1"/>
  <c r="T703" i="1"/>
  <c r="T697" i="1"/>
  <c r="T691" i="1"/>
  <c r="T685" i="1"/>
  <c r="T679" i="1"/>
  <c r="T673" i="1"/>
  <c r="T667" i="1"/>
  <c r="T661" i="1"/>
  <c r="T655" i="1"/>
  <c r="T649" i="1"/>
  <c r="T643" i="1"/>
  <c r="T637" i="1"/>
  <c r="T631" i="1"/>
  <c r="T625" i="1"/>
  <c r="T619" i="1"/>
  <c r="T613" i="1"/>
  <c r="T607" i="1"/>
  <c r="T601" i="1"/>
  <c r="T595" i="1"/>
  <c r="T589" i="1"/>
  <c r="T583" i="1"/>
  <c r="T577" i="1"/>
  <c r="T571" i="1"/>
  <c r="T565" i="1"/>
  <c r="T559" i="1"/>
  <c r="T553" i="1"/>
  <c r="T547" i="1"/>
  <c r="T541" i="1"/>
  <c r="T535" i="1"/>
  <c r="T3125" i="1"/>
  <c r="T3144" i="1"/>
  <c r="T3147" i="1"/>
  <c r="T3150" i="1"/>
  <c r="T3132" i="1"/>
  <c r="T1164" i="1"/>
  <c r="T1109" i="1"/>
  <c r="T521" i="1"/>
  <c r="T503" i="1"/>
  <c r="T344" i="1"/>
  <c r="T14" i="1"/>
  <c r="T3352" i="1"/>
  <c r="T3153" i="1"/>
  <c r="T1743" i="1"/>
  <c r="T1707" i="1"/>
  <c r="T1665" i="1"/>
  <c r="T1575" i="1"/>
  <c r="T1497" i="1"/>
  <c r="T1449" i="1"/>
  <c r="T1395" i="1"/>
  <c r="T1347" i="1"/>
  <c r="T1323" i="1"/>
  <c r="T1299" i="1"/>
  <c r="T1233" i="1"/>
  <c r="T1209" i="1"/>
  <c r="T1185" i="1"/>
  <c r="T1173" i="1"/>
  <c r="T1161" i="1"/>
  <c r="T1118" i="1"/>
  <c r="T1106" i="1"/>
  <c r="T1100" i="1"/>
  <c r="T1088" i="1"/>
  <c r="T1070" i="1"/>
  <c r="T1040" i="1"/>
  <c r="T1022" i="1"/>
  <c r="T1010" i="1"/>
  <c r="T1004" i="1"/>
  <c r="T992" i="1"/>
  <c r="T974" i="1"/>
  <c r="T968" i="1"/>
  <c r="T950" i="1"/>
  <c r="T932" i="1"/>
  <c r="T926" i="1"/>
  <c r="T908" i="1"/>
  <c r="T896" i="1"/>
  <c r="T872" i="1"/>
  <c r="T866" i="1"/>
  <c r="T848" i="1"/>
  <c r="T2211" i="1"/>
  <c r="T2205" i="1"/>
  <c r="T3128" i="1"/>
  <c r="T3833" i="1"/>
  <c r="T3823" i="1"/>
  <c r="T1247" i="1"/>
  <c r="T1241" i="1"/>
  <c r="T1235" i="1"/>
  <c r="T1229" i="1"/>
  <c r="T1223" i="1"/>
  <c r="T1217" i="1"/>
  <c r="T1205" i="1"/>
  <c r="T1199" i="1"/>
  <c r="T1193" i="1"/>
  <c r="T1187" i="1"/>
  <c r="T1181" i="1"/>
  <c r="T1175" i="1"/>
  <c r="T1169" i="1"/>
  <c r="T1163" i="1"/>
  <c r="T1157" i="1"/>
  <c r="T1144" i="1"/>
  <c r="T1138" i="1"/>
  <c r="T1126" i="1"/>
  <c r="T1120" i="1"/>
  <c r="T1108" i="1"/>
  <c r="T1102" i="1"/>
  <c r="T1096" i="1"/>
  <c r="T1090" i="1"/>
  <c r="T1072" i="1"/>
  <c r="T1066" i="1"/>
  <c r="T1060" i="1"/>
  <c r="T1054" i="1"/>
  <c r="T1048" i="1"/>
  <c r="T1042" i="1"/>
  <c r="T1036" i="1"/>
  <c r="T1030" i="1"/>
  <c r="T1024" i="1"/>
  <c r="T1018" i="1"/>
  <c r="T1012" i="1"/>
  <c r="T1000" i="1"/>
  <c r="T994" i="1"/>
  <c r="T988" i="1"/>
  <c r="T982" i="1"/>
  <c r="T964" i="1"/>
  <c r="T958" i="1"/>
  <c r="T952" i="1"/>
  <c r="T934" i="1"/>
  <c r="T928" i="1"/>
  <c r="T922" i="1"/>
  <c r="T916" i="1"/>
  <c r="T910" i="1"/>
  <c r="T904" i="1"/>
  <c r="T898" i="1"/>
  <c r="T892" i="1"/>
  <c r="T886" i="1"/>
  <c r="T880" i="1"/>
  <c r="T874" i="1"/>
  <c r="T868" i="1"/>
  <c r="T862" i="1"/>
  <c r="T856" i="1"/>
  <c r="T2965" i="1"/>
  <c r="T2927" i="1"/>
  <c r="T3357" i="1"/>
  <c r="T3360" i="1"/>
  <c r="T3363" i="1"/>
  <c r="T3366" i="1"/>
  <c r="T3369" i="1"/>
  <c r="T3372" i="1"/>
  <c r="T3375" i="1"/>
  <c r="T3378" i="1"/>
  <c r="T3381" i="1"/>
  <c r="T3384" i="1"/>
  <c r="T3387" i="1"/>
  <c r="T3390" i="1"/>
  <c r="T3393" i="1"/>
  <c r="T3321" i="1"/>
  <c r="T3324" i="1"/>
  <c r="T3327" i="1"/>
  <c r="T3330" i="1"/>
  <c r="T3333" i="1"/>
  <c r="T3432" i="1"/>
  <c r="T3435" i="1"/>
  <c r="T3438" i="1"/>
  <c r="T3441" i="1"/>
  <c r="T3444" i="1"/>
  <c r="T3447" i="1"/>
  <c r="T3450" i="1"/>
  <c r="T3453" i="1"/>
  <c r="T3456" i="1"/>
  <c r="T3459" i="1"/>
  <c r="T3462" i="1"/>
  <c r="T3465" i="1"/>
  <c r="T836" i="1"/>
  <c r="T788" i="1"/>
  <c r="T764" i="1"/>
  <c r="T758" i="1"/>
  <c r="T728" i="1"/>
  <c r="T704" i="1"/>
  <c r="T650" i="1"/>
  <c r="T602" i="1"/>
  <c r="T572" i="1"/>
  <c r="T548" i="1"/>
  <c r="T524" i="1"/>
  <c r="T500" i="1"/>
  <c r="T482" i="1"/>
  <c r="T476" i="1"/>
  <c r="T426" i="1"/>
  <c r="T407" i="1"/>
  <c r="T377" i="1"/>
  <c r="T353" i="1"/>
  <c r="T335" i="1"/>
  <c r="T329" i="1"/>
  <c r="T311" i="1"/>
  <c r="T281" i="1"/>
  <c r="T239" i="1"/>
  <c r="T215" i="1"/>
  <c r="T167" i="1"/>
  <c r="T125" i="1"/>
  <c r="T77" i="1"/>
  <c r="T71" i="1"/>
  <c r="T529" i="1"/>
  <c r="T523" i="1"/>
  <c r="T517" i="1"/>
  <c r="T511" i="1"/>
  <c r="T505" i="1"/>
  <c r="T499" i="1"/>
  <c r="T493" i="1"/>
  <c r="T487" i="1"/>
  <c r="T481" i="1"/>
  <c r="T475" i="1"/>
  <c r="T469" i="1"/>
  <c r="T461" i="1"/>
  <c r="T455" i="1"/>
  <c r="T449" i="1"/>
  <c r="T443" i="1"/>
  <c r="T437" i="1"/>
  <c r="T431" i="1"/>
  <c r="T425" i="1"/>
  <c r="T419" i="1"/>
  <c r="T412" i="1"/>
  <c r="T406" i="1"/>
  <c r="T400" i="1"/>
  <c r="T394" i="1"/>
  <c r="T388" i="1"/>
  <c r="T382" i="1"/>
  <c r="T376" i="1"/>
  <c r="T370" i="1"/>
  <c r="T364" i="1"/>
  <c r="T358" i="1"/>
  <c r="T352" i="1"/>
  <c r="T346" i="1"/>
  <c r="T340" i="1"/>
  <c r="T334" i="1"/>
  <c r="T328" i="1"/>
  <c r="T322" i="1"/>
  <c r="T316" i="1"/>
  <c r="T310" i="1"/>
  <c r="T304" i="1"/>
  <c r="T298" i="1"/>
  <c r="T292" i="1"/>
  <c r="T286" i="1"/>
  <c r="T280" i="1"/>
  <c r="T274" i="1"/>
  <c r="T268" i="1"/>
  <c r="T262" i="1"/>
  <c r="T256" i="1"/>
  <c r="T250" i="1"/>
  <c r="T244" i="1"/>
  <c r="T238" i="1"/>
  <c r="T232" i="1"/>
  <c r="T226" i="1"/>
  <c r="T220" i="1"/>
  <c r="T214" i="1"/>
  <c r="T208" i="1"/>
  <c r="T202" i="1"/>
  <c r="T196" i="1"/>
  <c r="T190" i="1"/>
  <c r="T184" i="1"/>
  <c r="T178" i="1"/>
  <c r="T172" i="1"/>
  <c r="T166" i="1"/>
  <c r="T160" i="1"/>
  <c r="T154" i="1"/>
  <c r="T148" i="1"/>
  <c r="T142" i="1"/>
  <c r="T136" i="1"/>
  <c r="T130" i="1"/>
  <c r="T124" i="1"/>
  <c r="T118" i="1"/>
  <c r="T112" i="1"/>
  <c r="T106" i="1"/>
  <c r="T100" i="1"/>
  <c r="T88" i="1"/>
  <c r="T82" i="1"/>
  <c r="T76" i="1"/>
  <c r="T64" i="1"/>
  <c r="T58" i="1"/>
  <c r="T52" i="1"/>
  <c r="T40" i="1"/>
  <c r="T28" i="1"/>
  <c r="T16" i="1"/>
  <c r="T10" i="1"/>
  <c r="T4" i="1"/>
  <c r="T2314" i="1"/>
  <c r="T2020" i="1"/>
  <c r="T1815" i="1"/>
  <c r="T542" i="1"/>
  <c r="T512" i="1"/>
  <c r="T494" i="1"/>
  <c r="T462" i="1"/>
  <c r="T450" i="1"/>
  <c r="T432" i="1"/>
  <c r="T371" i="1"/>
  <c r="T263" i="1"/>
  <c r="T251" i="1"/>
  <c r="T221" i="1"/>
  <c r="T203" i="1"/>
  <c r="T173" i="1"/>
  <c r="T161" i="1"/>
  <c r="T143" i="1"/>
  <c r="T83" i="1"/>
  <c r="T53" i="1"/>
  <c r="T35" i="1"/>
  <c r="T23" i="1"/>
  <c r="T5" i="1"/>
  <c r="T2175" i="1"/>
  <c r="T2147" i="1"/>
  <c r="T2141" i="1"/>
  <c r="T2131" i="1"/>
  <c r="T2119" i="1"/>
  <c r="T2109" i="1"/>
  <c r="T2103" i="1"/>
  <c r="T2097" i="1"/>
  <c r="T2091" i="1"/>
  <c r="T2085" i="1"/>
  <c r="T2079" i="1"/>
  <c r="T2073" i="1"/>
  <c r="T2067" i="1"/>
  <c r="T2061" i="1"/>
  <c r="T2043" i="1"/>
  <c r="T2037" i="1"/>
  <c r="T2031" i="1"/>
  <c r="T2025" i="1"/>
  <c r="T2013" i="1"/>
  <c r="T2007" i="1"/>
  <c r="T2001" i="1"/>
  <c r="T1989" i="1"/>
  <c r="T1983" i="1"/>
  <c r="T1977" i="1"/>
  <c r="T1971" i="1"/>
  <c r="T1965" i="1"/>
  <c r="T2452" i="1"/>
  <c r="T2302" i="1"/>
  <c r="T1978" i="1"/>
  <c r="T41" i="1"/>
  <c r="T2578" i="1"/>
  <c r="T3829" i="1"/>
  <c r="T3794" i="1"/>
  <c r="T3786" i="1"/>
  <c r="T3232" i="1"/>
  <c r="T3223" i="1"/>
  <c r="T3210" i="1"/>
  <c r="T3204" i="1"/>
  <c r="T3198" i="1"/>
  <c r="T3192" i="1"/>
  <c r="T3180" i="1"/>
  <c r="T3174" i="1"/>
  <c r="T3168" i="1"/>
  <c r="T3119" i="1"/>
  <c r="T3113" i="1"/>
  <c r="T3107" i="1"/>
  <c r="T3469" i="1"/>
  <c r="T1953" i="1"/>
  <c r="T1947" i="1"/>
  <c r="T1941" i="1"/>
  <c r="T1935" i="1"/>
  <c r="T1929" i="1"/>
  <c r="T1923" i="1"/>
  <c r="T1917" i="1"/>
  <c r="T1905" i="1"/>
  <c r="T1893" i="1"/>
  <c r="T1875" i="1"/>
  <c r="T1869" i="1"/>
  <c r="T1857" i="1"/>
  <c r="T1851" i="1"/>
  <c r="T1845" i="1"/>
  <c r="T3351" i="1"/>
  <c r="T3356" i="1"/>
  <c r="T3359" i="1"/>
  <c r="T3362" i="1"/>
  <c r="T3365" i="1"/>
  <c r="T3368" i="1"/>
  <c r="T3371" i="1"/>
  <c r="T3374" i="1"/>
  <c r="T3377" i="1"/>
  <c r="T3380" i="1"/>
  <c r="T3383" i="1"/>
  <c r="T3386" i="1"/>
  <c r="T3389" i="1"/>
  <c r="T3392" i="1"/>
  <c r="T3395" i="1"/>
  <c r="T3323" i="1"/>
  <c r="T3326" i="1"/>
  <c r="T3329" i="1"/>
  <c r="T3332" i="1"/>
  <c r="T3335" i="1"/>
  <c r="T3338" i="1"/>
  <c r="T3341" i="1"/>
  <c r="T3344" i="1"/>
  <c r="T3398" i="1"/>
  <c r="T3401" i="1"/>
  <c r="T3404" i="1"/>
  <c r="T3407" i="1"/>
  <c r="T3410" i="1"/>
  <c r="T3413" i="1"/>
  <c r="T3416" i="1"/>
  <c r="T3419" i="1"/>
  <c r="T3427" i="1"/>
  <c r="T3348" i="1"/>
  <c r="T3350" i="1"/>
  <c r="T3423" i="1"/>
  <c r="T3458" i="1"/>
  <c r="T3461" i="1"/>
  <c r="T3101" i="1"/>
  <c r="T3095" i="1"/>
  <c r="T3087" i="1"/>
  <c r="T3078" i="1"/>
  <c r="T3071" i="1"/>
  <c r="T3049" i="1"/>
  <c r="T2985" i="1"/>
  <c r="T2952" i="1"/>
  <c r="T2946" i="1"/>
  <c r="T2905" i="1"/>
  <c r="T2821" i="1"/>
  <c r="T2795" i="1"/>
  <c r="T2789" i="1"/>
  <c r="T2783" i="1"/>
  <c r="T2777" i="1"/>
  <c r="T2771" i="1"/>
  <c r="T2759" i="1"/>
  <c r="T2753" i="1"/>
  <c r="T2747" i="1"/>
  <c r="T2741" i="1"/>
  <c r="T2729" i="1"/>
  <c r="T2723" i="1"/>
  <c r="T2717" i="1"/>
  <c r="T2711" i="1"/>
  <c r="T2705" i="1"/>
  <c r="T2699" i="1"/>
  <c r="T2681" i="1"/>
  <c r="T2669" i="1"/>
  <c r="T2663" i="1"/>
  <c r="T2657" i="1"/>
  <c r="T2651" i="1"/>
  <c r="T2645" i="1"/>
  <c r="T2639" i="1"/>
  <c r="T2633" i="1"/>
  <c r="T2627" i="1"/>
  <c r="T2621" i="1"/>
  <c r="T2609" i="1"/>
  <c r="T2603" i="1"/>
  <c r="T2591" i="1"/>
  <c r="T2585" i="1"/>
  <c r="T2579" i="1"/>
  <c r="T2573" i="1"/>
  <c r="T2561" i="1"/>
  <c r="T2519" i="1"/>
  <c r="T2495" i="1"/>
  <c r="T2459" i="1"/>
  <c r="T2447" i="1"/>
  <c r="T2435" i="1"/>
  <c r="T2423" i="1"/>
  <c r="T2411" i="1"/>
  <c r="T2399" i="1"/>
  <c r="T2387" i="1"/>
  <c r="T2363" i="1"/>
  <c r="T2339" i="1"/>
  <c r="T2315" i="1"/>
  <c r="T2303" i="1"/>
  <c r="T2291" i="1"/>
  <c r="T2279" i="1"/>
  <c r="T2255" i="1"/>
  <c r="T2231" i="1"/>
  <c r="T2207" i="1"/>
  <c r="T2183" i="1"/>
  <c r="T2155" i="1"/>
  <c r="T2143" i="1"/>
  <c r="T2123" i="1"/>
  <c r="T2105" i="1"/>
  <c r="T2093" i="1"/>
  <c r="T2081" i="1"/>
  <c r="T2069" i="1"/>
  <c r="T2057" i="1"/>
  <c r="T2045" i="1"/>
  <c r="T2033" i="1"/>
  <c r="T2021" i="1"/>
  <c r="T2009" i="1"/>
  <c r="T1997" i="1"/>
  <c r="T1973" i="1"/>
  <c r="T1961" i="1"/>
  <c r="T1949" i="1"/>
  <c r="T1937" i="1"/>
  <c r="T1925" i="1"/>
  <c r="T1913" i="1"/>
  <c r="T1901" i="1"/>
  <c r="T1877" i="1"/>
  <c r="T1853" i="1"/>
  <c r="T3347" i="1"/>
  <c r="T3424" i="1"/>
  <c r="T3429" i="1"/>
  <c r="T3468" i="1"/>
  <c r="T3426" i="1"/>
  <c r="T3425" i="1"/>
  <c r="T3422" i="1"/>
  <c r="T2277" i="1"/>
  <c r="T2991" i="1"/>
  <c r="T2839" i="1"/>
  <c r="T3846" i="1"/>
  <c r="T3837" i="1"/>
  <c r="T3828" i="1"/>
  <c r="T3820" i="1"/>
  <c r="T3810" i="1"/>
  <c r="T3799" i="1"/>
  <c r="T3793" i="1"/>
  <c r="T3239" i="1"/>
  <c r="T3231" i="1"/>
  <c r="T3221" i="1"/>
  <c r="T3209" i="1"/>
  <c r="T3203" i="1"/>
  <c r="T3197" i="1"/>
  <c r="T3191" i="1"/>
  <c r="T3185" i="1"/>
  <c r="T3179" i="1"/>
  <c r="T3173" i="1"/>
  <c r="T3167" i="1"/>
  <c r="T3161" i="1"/>
  <c r="T3118" i="1"/>
  <c r="T3112" i="1"/>
  <c r="T3100" i="1"/>
  <c r="T3094" i="1"/>
  <c r="T3056" i="1"/>
  <c r="T3026" i="1"/>
  <c r="T2971" i="1"/>
  <c r="T2964" i="1"/>
  <c r="T2957" i="1"/>
  <c r="T2951" i="1"/>
  <c r="T2939" i="1"/>
  <c r="T2918" i="1"/>
  <c r="T2904" i="1"/>
  <c r="T2898" i="1"/>
  <c r="T2892" i="1"/>
  <c r="T2886" i="1"/>
  <c r="T2874" i="1"/>
  <c r="T2868" i="1"/>
  <c r="T2862" i="1"/>
  <c r="T2856" i="1"/>
  <c r="T2832" i="1"/>
  <c r="T2826" i="1"/>
  <c r="T2814" i="1"/>
  <c r="T2801" i="1"/>
  <c r="T2782" i="1"/>
  <c r="T2746" i="1"/>
  <c r="T2710" i="1"/>
  <c r="T2686" i="1"/>
  <c r="T2674" i="1"/>
  <c r="T2638" i="1"/>
  <c r="T2602" i="1"/>
  <c r="T2554" i="1"/>
  <c r="T2542" i="1"/>
  <c r="T2536" i="1"/>
  <c r="T2506" i="1"/>
  <c r="T2488" i="1"/>
  <c r="T2482" i="1"/>
  <c r="T2458" i="1"/>
  <c r="T2434" i="1"/>
  <c r="T2410" i="1"/>
  <c r="T2386" i="1"/>
  <c r="T2362" i="1"/>
  <c r="T2583" i="1"/>
  <c r="T2523" i="1"/>
  <c r="T2142" i="1"/>
  <c r="T2104" i="1"/>
  <c r="T2080" i="1"/>
  <c r="T2056" i="1"/>
  <c r="T2032" i="1"/>
  <c r="T2008" i="1"/>
  <c r="T1984" i="1"/>
  <c r="T1960" i="1"/>
  <c r="T1936" i="1"/>
  <c r="T1912" i="1"/>
  <c r="T1870" i="1"/>
  <c r="T1846" i="1"/>
  <c r="T1840" i="1"/>
  <c r="T1834" i="1"/>
  <c r="T1828" i="1"/>
  <c r="T1816" i="1"/>
  <c r="T1810" i="1"/>
  <c r="T1804" i="1"/>
  <c r="T1798" i="1"/>
  <c r="T1792" i="1"/>
  <c r="T1786" i="1"/>
  <c r="T1780" i="1"/>
  <c r="T1768" i="1"/>
  <c r="T1762" i="1"/>
  <c r="T1756" i="1"/>
  <c r="T1750" i="1"/>
  <c r="T1744" i="1"/>
  <c r="T1738" i="1"/>
  <c r="T1732" i="1"/>
  <c r="T1720" i="1"/>
  <c r="T1714" i="1"/>
  <c r="T1708" i="1"/>
  <c r="T1702" i="1"/>
  <c r="T1690" i="1"/>
  <c r="T1684" i="1"/>
  <c r="T1678" i="1"/>
  <c r="T1672" i="1"/>
  <c r="T1666" i="1"/>
  <c r="T1660" i="1"/>
  <c r="T1654" i="1"/>
  <c r="T1648" i="1"/>
  <c r="T1636" i="1"/>
  <c r="T1630" i="1"/>
  <c r="T1624" i="1"/>
  <c r="T1618" i="1"/>
  <c r="T1612" i="1"/>
  <c r="T1606" i="1"/>
  <c r="T1600" i="1"/>
  <c r="T1594" i="1"/>
  <c r="T1588" i="1"/>
  <c r="T1582" i="1"/>
  <c r="T1576" i="1"/>
  <c r="T1570" i="1"/>
  <c r="T1564" i="1"/>
  <c r="T1558" i="1"/>
  <c r="T1552" i="1"/>
  <c r="T1546" i="1"/>
  <c r="T1540" i="1"/>
  <c r="T1534" i="1"/>
  <c r="T1528" i="1"/>
  <c r="T1522" i="1"/>
  <c r="T1516" i="1"/>
  <c r="T1510" i="1"/>
  <c r="T1504" i="1"/>
  <c r="T1826" i="1"/>
  <c r="T1797" i="1"/>
  <c r="T1737" i="1"/>
  <c r="T1719" i="1"/>
  <c r="T1653" i="1"/>
  <c r="T1593" i="1"/>
  <c r="T1569" i="1"/>
  <c r="T3835" i="1"/>
  <c r="T3228" i="1"/>
  <c r="T3841" i="1"/>
  <c r="T3830" i="1"/>
  <c r="T3822" i="1"/>
  <c r="T3814" i="1"/>
  <c r="T3803" i="1"/>
  <c r="T3795" i="1"/>
  <c r="T3787" i="1"/>
  <c r="T3781" i="1"/>
  <c r="T3234" i="1"/>
  <c r="T3226" i="1"/>
  <c r="T3217" i="1"/>
  <c r="T3211" i="1"/>
  <c r="T3205" i="1"/>
  <c r="T3199" i="1"/>
  <c r="T3193" i="1"/>
  <c r="T3187" i="1"/>
  <c r="T3181" i="1"/>
  <c r="T3175" i="1"/>
  <c r="T3169" i="1"/>
  <c r="T3163" i="1"/>
  <c r="T3120" i="1"/>
  <c r="T3114" i="1"/>
  <c r="T3108" i="1"/>
  <c r="T3102" i="1"/>
  <c r="T3051" i="1"/>
  <c r="T3044" i="1"/>
  <c r="T3037" i="1"/>
  <c r="T3028" i="1"/>
  <c r="T3022" i="1"/>
  <c r="T3017" i="1"/>
  <c r="T3011" i="1"/>
  <c r="T3005" i="1"/>
  <c r="T2993" i="1"/>
  <c r="T2986" i="1"/>
  <c r="T2979" i="1"/>
  <c r="T2973" i="1"/>
  <c r="T2966" i="1"/>
  <c r="T2959" i="1"/>
  <c r="T2953" i="1"/>
  <c r="T2941" i="1"/>
  <c r="T2935" i="1"/>
  <c r="T2928" i="1"/>
  <c r="T2920" i="1"/>
  <c r="T2913" i="1"/>
  <c r="T2906" i="1"/>
  <c r="T2900" i="1"/>
  <c r="T2894" i="1"/>
  <c r="T2888" i="1"/>
  <c r="T2882" i="1"/>
  <c r="T2876" i="1"/>
  <c r="T2870" i="1"/>
  <c r="T2864" i="1"/>
  <c r="T2858" i="1"/>
  <c r="T1498" i="1"/>
  <c r="T1492" i="1"/>
  <c r="T1486" i="1"/>
  <c r="T1480" i="1"/>
  <c r="T1474" i="1"/>
  <c r="T1468" i="1"/>
  <c r="T1462" i="1"/>
  <c r="T1456" i="1"/>
  <c r="T1450" i="1"/>
  <c r="T1444" i="1"/>
  <c r="T1438" i="1"/>
  <c r="T1432" i="1"/>
  <c r="T1426" i="1"/>
  <c r="T1420" i="1"/>
  <c r="T1414" i="1"/>
  <c r="T1408" i="1"/>
  <c r="T1402" i="1"/>
  <c r="T1396" i="1"/>
  <c r="T1390" i="1"/>
  <c r="T1384" i="1"/>
  <c r="T1378" i="1"/>
  <c r="T1372" i="1"/>
  <c r="T1366" i="1"/>
  <c r="T1360" i="1"/>
  <c r="T1354" i="1"/>
  <c r="T1348" i="1"/>
  <c r="T1342" i="1"/>
  <c r="T1336" i="1"/>
  <c r="T1330" i="1"/>
  <c r="T1324" i="1"/>
  <c r="T1318" i="1"/>
  <c r="T1312" i="1"/>
  <c r="T1306" i="1"/>
  <c r="T1300" i="1"/>
  <c r="T1294" i="1"/>
  <c r="T1288" i="1"/>
  <c r="T1282" i="1"/>
  <c r="T1276" i="1"/>
  <c r="T1270" i="1"/>
  <c r="T1264" i="1"/>
  <c r="T1258" i="1"/>
  <c r="T1252" i="1"/>
  <c r="T1246" i="1"/>
  <c r="T1240" i="1"/>
  <c r="T1234" i="1"/>
  <c r="T1228" i="1"/>
  <c r="T1222" i="1"/>
  <c r="T1216" i="1"/>
  <c r="T1210" i="1"/>
  <c r="T1204" i="1"/>
  <c r="T1198" i="1"/>
  <c r="T1192" i="1"/>
  <c r="T1186" i="1"/>
  <c r="T1180" i="1"/>
  <c r="T1174" i="1"/>
  <c r="T1168" i="1"/>
  <c r="T1162" i="1"/>
  <c r="T1156" i="1"/>
  <c r="T1150" i="1"/>
  <c r="T1143" i="1"/>
  <c r="T1137" i="1"/>
  <c r="T1131" i="1"/>
  <c r="T1545" i="1"/>
  <c r="T1509" i="1"/>
  <c r="T1473" i="1"/>
  <c r="T1437" i="1"/>
  <c r="T1401" i="1"/>
  <c r="T1365" i="1"/>
  <c r="T1329" i="1"/>
  <c r="T1293" i="1"/>
  <c r="T1257" i="1"/>
  <c r="T1221" i="1"/>
  <c r="T3346" i="1"/>
  <c r="T3349" i="1"/>
  <c r="T3354" i="1"/>
  <c r="T3091" i="1"/>
  <c r="T3054" i="1"/>
  <c r="T3033" i="1"/>
  <c r="T3024" i="1"/>
  <c r="T2995" i="1"/>
  <c r="T2975" i="1"/>
  <c r="T2923" i="1"/>
  <c r="T2902" i="1"/>
  <c r="T2768" i="1"/>
  <c r="T2732" i="1"/>
  <c r="T2696" i="1"/>
  <c r="T2660" i="1"/>
  <c r="T2624" i="1"/>
  <c r="T2588" i="1"/>
  <c r="T2564" i="1"/>
  <c r="T2546" i="1"/>
  <c r="T2498" i="1"/>
  <c r="T2130" i="1"/>
  <c r="T2096" i="1"/>
  <c r="T2072" i="1"/>
  <c r="T2048" i="1"/>
  <c r="T2024" i="1"/>
  <c r="T2000" i="1"/>
  <c r="T1976" i="1"/>
  <c r="T1952" i="1"/>
  <c r="T1928" i="1"/>
  <c r="T1904" i="1"/>
  <c r="T3345" i="1"/>
  <c r="T3353" i="1"/>
  <c r="T2852" i="1"/>
  <c r="T2846" i="1"/>
  <c r="T2840" i="1"/>
  <c r="T2834" i="1"/>
  <c r="T2828" i="1"/>
  <c r="T2822" i="1"/>
  <c r="T2816" i="1"/>
  <c r="T2809" i="1"/>
  <c r="T2803" i="1"/>
  <c r="T2796" i="1"/>
  <c r="T2790" i="1"/>
  <c r="T2784" i="1"/>
  <c r="T2778" i="1"/>
  <c r="T2772" i="1"/>
  <c r="T2766" i="1"/>
  <c r="T2760" i="1"/>
  <c r="T2754" i="1"/>
  <c r="T2748" i="1"/>
  <c r="T2742" i="1"/>
  <c r="T2736" i="1"/>
  <c r="T2730" i="1"/>
  <c r="T2724" i="1"/>
  <c r="T2718" i="1"/>
  <c r="T2712" i="1"/>
  <c r="T2706" i="1"/>
  <c r="T2700" i="1"/>
  <c r="T2694" i="1"/>
  <c r="T2687" i="1"/>
  <c r="T2682" i="1"/>
  <c r="T2676" i="1"/>
  <c r="T2670" i="1"/>
  <c r="T2664" i="1"/>
  <c r="T2658" i="1"/>
  <c r="T2652" i="1"/>
  <c r="T2646" i="1"/>
  <c r="T2640" i="1"/>
  <c r="T2634" i="1"/>
  <c r="T2628" i="1"/>
  <c r="T2622" i="1"/>
  <c r="T2616" i="1"/>
  <c r="T2610" i="1"/>
  <c r="T2604" i="1"/>
  <c r="T2598" i="1"/>
  <c r="T2592" i="1"/>
  <c r="T2586" i="1"/>
  <c r="T2580" i="1"/>
  <c r="T2574" i="1"/>
  <c r="T2568" i="1"/>
  <c r="T2562" i="1"/>
  <c r="T2556" i="1"/>
  <c r="T2550" i="1"/>
  <c r="T2544" i="1"/>
  <c r="T2538" i="1"/>
  <c r="T2532" i="1"/>
  <c r="T2526" i="1"/>
  <c r="T2520" i="1"/>
  <c r="T2514" i="1"/>
  <c r="T2508" i="1"/>
  <c r="T2502" i="1"/>
  <c r="T2496" i="1"/>
  <c r="T2490" i="1"/>
  <c r="T2484" i="1"/>
  <c r="T2478" i="1"/>
  <c r="T2472" i="1"/>
  <c r="T2466" i="1"/>
  <c r="T2460" i="1"/>
  <c r="T2454" i="1"/>
  <c r="T2475" i="1"/>
  <c r="T2259" i="1"/>
  <c r="T1959" i="1"/>
  <c r="T1899" i="1"/>
  <c r="T3819" i="1"/>
  <c r="T3208" i="1"/>
  <c r="T3190" i="1"/>
  <c r="T3172" i="1"/>
  <c r="T3117" i="1"/>
  <c r="T2996" i="1"/>
  <c r="T2950" i="1"/>
  <c r="T2944" i="1"/>
  <c r="T2938" i="1"/>
  <c r="T2910" i="1"/>
  <c r="T2837" i="1"/>
  <c r="T2806" i="1"/>
  <c r="T2775" i="1"/>
  <c r="T2739" i="1"/>
  <c r="T2703" i="1"/>
  <c r="T2667" i="1"/>
  <c r="T2631" i="1"/>
  <c r="T2595" i="1"/>
  <c r="T2517" i="1"/>
  <c r="T2469" i="1"/>
  <c r="T2451" i="1"/>
  <c r="T2433" i="1"/>
  <c r="T2415" i="1"/>
  <c r="T2397" i="1"/>
  <c r="T2379" i="1"/>
  <c r="T2361" i="1"/>
  <c r="T2343" i="1"/>
  <c r="T2325" i="1"/>
  <c r="T2307" i="1"/>
  <c r="T2289" i="1"/>
  <c r="T2271" i="1"/>
  <c r="T2253" i="1"/>
  <c r="T2235" i="1"/>
  <c r="T2217" i="1"/>
  <c r="T2199" i="1"/>
  <c r="T2181" i="1"/>
  <c r="T2163" i="1"/>
  <c r="T1887" i="1"/>
  <c r="T1863" i="1"/>
  <c r="T94" i="1"/>
  <c r="T70" i="1"/>
  <c r="T46" i="1"/>
  <c r="T34" i="1"/>
  <c r="T22" i="1"/>
  <c r="T2565" i="1"/>
  <c r="T2373" i="1"/>
  <c r="T2153" i="1"/>
  <c r="T2745" i="1"/>
  <c r="T2541" i="1"/>
  <c r="T2493" i="1"/>
  <c r="T2313" i="1"/>
  <c r="T2193" i="1"/>
  <c r="T2055" i="1"/>
  <c r="T1995" i="1"/>
  <c r="T1911" i="1"/>
  <c r="T2427" i="1"/>
  <c r="T2691" i="1"/>
  <c r="T2643" i="1"/>
  <c r="T2577" i="1"/>
  <c r="T2559" i="1"/>
  <c r="T2535" i="1"/>
  <c r="T2229" i="1"/>
  <c r="T2169" i="1"/>
  <c r="T2187" i="1"/>
  <c r="T2049" i="1"/>
  <c r="T2283" i="1"/>
  <c r="T2223" i="1"/>
  <c r="T1881" i="1"/>
  <c r="T3055" i="1"/>
  <c r="T2956" i="1"/>
  <c r="T2931" i="1"/>
  <c r="T2448" i="1"/>
  <c r="T2442" i="1"/>
  <c r="T2436" i="1"/>
  <c r="T2430" i="1"/>
  <c r="T2424" i="1"/>
  <c r="T2418" i="1"/>
  <c r="T2412" i="1"/>
  <c r="T2406" i="1"/>
  <c r="T2400" i="1"/>
  <c r="T2394" i="1"/>
  <c r="T2388" i="1"/>
  <c r="T2382" i="1"/>
  <c r="T2376" i="1"/>
  <c r="T2370" i="1"/>
  <c r="T2364" i="1"/>
  <c r="T2358" i="1"/>
  <c r="T2352" i="1"/>
  <c r="T2346" i="1"/>
  <c r="T2340" i="1"/>
  <c r="T2334" i="1"/>
  <c r="T2328" i="1"/>
  <c r="T2322" i="1"/>
  <c r="T2316" i="1"/>
  <c r="T2310" i="1"/>
  <c r="T2304" i="1"/>
  <c r="T2298" i="1"/>
  <c r="T2292" i="1"/>
  <c r="T2286" i="1"/>
  <c r="T2280" i="1"/>
  <c r="T2274" i="1"/>
  <c r="T2268" i="1"/>
  <c r="T2262" i="1"/>
  <c r="T2256" i="1"/>
  <c r="T2250" i="1"/>
  <c r="T2244" i="1"/>
  <c r="T2238" i="1"/>
  <c r="T2232" i="1"/>
  <c r="T2226" i="1"/>
  <c r="T2220" i="1"/>
  <c r="T2214" i="1"/>
  <c r="T2208" i="1"/>
  <c r="T2202" i="1"/>
  <c r="T2196" i="1"/>
  <c r="T2190" i="1"/>
  <c r="T2184" i="1"/>
  <c r="T2178" i="1"/>
  <c r="T2172" i="1"/>
  <c r="T2166" i="1"/>
  <c r="T2156" i="1"/>
  <c r="T2150" i="1"/>
  <c r="T2136" i="1"/>
  <c r="T2112" i="1"/>
  <c r="T2100" i="1"/>
  <c r="T2088" i="1"/>
  <c r="T2076" i="1"/>
  <c r="T2064" i="1"/>
  <c r="T1835" i="1"/>
  <c r="T1823" i="1"/>
  <c r="T1811" i="1"/>
  <c r="T1799" i="1"/>
  <c r="T1787" i="1"/>
  <c r="T1775" i="1"/>
  <c r="T1763" i="1"/>
  <c r="T1751" i="1"/>
  <c r="T1739" i="1"/>
  <c r="T1727" i="1"/>
  <c r="T1715" i="1"/>
  <c r="T1703" i="1"/>
  <c r="T1685" i="1"/>
  <c r="T1673" i="1"/>
  <c r="T1661" i="1"/>
  <c r="T1649" i="1"/>
  <c r="T1637" i="1"/>
  <c r="T1625" i="1"/>
  <c r="T1613" i="1"/>
  <c r="T1601" i="1"/>
  <c r="T1589" i="1"/>
  <c r="T1577" i="1"/>
  <c r="T1565" i="1"/>
  <c r="T1553" i="1"/>
  <c r="T3838" i="1"/>
  <c r="T3821" i="1"/>
  <c r="T3802" i="1"/>
  <c r="T3027" i="1"/>
  <c r="T3021" i="1"/>
  <c r="T3010" i="1"/>
  <c r="T3004" i="1"/>
  <c r="T2978" i="1"/>
  <c r="T2958" i="1"/>
  <c r="T2934" i="1"/>
  <c r="T2919" i="1"/>
  <c r="T2912" i="1"/>
  <c r="T2899" i="1"/>
  <c r="T2887" i="1"/>
  <c r="T2881" i="1"/>
  <c r="T2875" i="1"/>
  <c r="T2869" i="1"/>
  <c r="T2863" i="1"/>
  <c r="T2857" i="1"/>
  <c r="T2851" i="1"/>
  <c r="T2845" i="1"/>
  <c r="T2833" i="1"/>
  <c r="T2827" i="1"/>
  <c r="T2802" i="1"/>
  <c r="T2567" i="1"/>
  <c r="T2555" i="1"/>
  <c r="T2549" i="1"/>
  <c r="T3003" i="1"/>
  <c r="T2537" i="1"/>
  <c r="T2531" i="1"/>
  <c r="T2525" i="1"/>
  <c r="T2513" i="1"/>
  <c r="T2507" i="1"/>
  <c r="T2501" i="1"/>
  <c r="T2489" i="1"/>
  <c r="T2483" i="1"/>
  <c r="T2477" i="1"/>
  <c r="T2465" i="1"/>
  <c r="T2453" i="1"/>
  <c r="T2441" i="1"/>
  <c r="T2429" i="1"/>
  <c r="T2417" i="1"/>
  <c r="T2405" i="1"/>
  <c r="T2393" i="1"/>
  <c r="T2381" i="1"/>
  <c r="T2369" i="1"/>
  <c r="T2357" i="1"/>
  <c r="T2345" i="1"/>
  <c r="T2333" i="1"/>
  <c r="T2321" i="1"/>
  <c r="T2309" i="1"/>
  <c r="T2297" i="1"/>
  <c r="T2285" i="1"/>
  <c r="T2273" i="1"/>
  <c r="T2261" i="1"/>
  <c r="T2249" i="1"/>
  <c r="T2237" i="1"/>
  <c r="T2225" i="1"/>
  <c r="T2213" i="1"/>
  <c r="T2201" i="1"/>
  <c r="T2189" i="1"/>
  <c r="T2177" i="1"/>
  <c r="T2165" i="1"/>
  <c r="T2149" i="1"/>
  <c r="T2135" i="1"/>
  <c r="T2111" i="1"/>
  <c r="T2099" i="1"/>
  <c r="T2087" i="1"/>
  <c r="T2075" i="1"/>
  <c r="T2063" i="1"/>
  <c r="T2051" i="1"/>
  <c r="T2039" i="1"/>
  <c r="T2027" i="1"/>
  <c r="T2015" i="1"/>
  <c r="T2003" i="1"/>
  <c r="T1991" i="1"/>
  <c r="T1979" i="1"/>
  <c r="T1967" i="1"/>
  <c r="T1955" i="1"/>
  <c r="T1943" i="1"/>
  <c r="T1931" i="1"/>
  <c r="T1919" i="1"/>
  <c r="T1907" i="1"/>
  <c r="T1895" i="1"/>
  <c r="T1883" i="1"/>
  <c r="T1871" i="1"/>
  <c r="T1859" i="1"/>
  <c r="T1847" i="1"/>
  <c r="T3006" i="1"/>
  <c r="T2994" i="1"/>
  <c r="T2980" i="1"/>
  <c r="T2974" i="1"/>
  <c r="T2967" i="1"/>
  <c r="T2954" i="1"/>
  <c r="T3014" i="1"/>
  <c r="T2942" i="1"/>
  <c r="T2936" i="1"/>
  <c r="T2929" i="1"/>
  <c r="T2901" i="1"/>
  <c r="T2883" i="1"/>
  <c r="T2871" i="1"/>
  <c r="T2569" i="1"/>
  <c r="T2557" i="1"/>
  <c r="T2545" i="1"/>
  <c r="T2533" i="1"/>
  <c r="T2521" i="1"/>
  <c r="T2509" i="1"/>
  <c r="T2497" i="1"/>
  <c r="T2485" i="1"/>
  <c r="T2473" i="1"/>
  <c r="T2461" i="1"/>
  <c r="T2449" i="1"/>
  <c r="T2437" i="1"/>
  <c r="T2425" i="1"/>
  <c r="T2413" i="1"/>
  <c r="T2401" i="1"/>
  <c r="T2389" i="1"/>
  <c r="T2377" i="1"/>
  <c r="T2365" i="1"/>
  <c r="T2353" i="1"/>
  <c r="T2341" i="1"/>
  <c r="T2329" i="1"/>
  <c r="T2317" i="1"/>
  <c r="T2305" i="1"/>
  <c r="T2293" i="1"/>
  <c r="T2281" i="1"/>
  <c r="T2269" i="1"/>
  <c r="T2257" i="1"/>
  <c r="T2245" i="1"/>
  <c r="T2233" i="1"/>
  <c r="T2221" i="1"/>
  <c r="T2209" i="1"/>
  <c r="T2197" i="1"/>
  <c r="T2185" i="1"/>
  <c r="T2173" i="1"/>
  <c r="T2159" i="1"/>
  <c r="T2145" i="1"/>
  <c r="T2129" i="1"/>
  <c r="T2107" i="1"/>
  <c r="T2095" i="1"/>
  <c r="T2083" i="1"/>
  <c r="T2071" i="1"/>
  <c r="T2059" i="1"/>
  <c r="T2047" i="1"/>
  <c r="T2035" i="1"/>
  <c r="T2023" i="1"/>
  <c r="T2011" i="1"/>
  <c r="T1999" i="1"/>
  <c r="T1987" i="1"/>
  <c r="T1975" i="1"/>
  <c r="T1963" i="1"/>
  <c r="T1951" i="1"/>
  <c r="T1939" i="1"/>
  <c r="T1927" i="1"/>
  <c r="T1915" i="1"/>
  <c r="T1903" i="1"/>
  <c r="T1891" i="1"/>
  <c r="T1879" i="1"/>
  <c r="T1867" i="1"/>
  <c r="T1855" i="1"/>
  <c r="T1831" i="1"/>
  <c r="T1819" i="1"/>
  <c r="T1807" i="1"/>
  <c r="T1795" i="1"/>
  <c r="T1783" i="1"/>
  <c r="T1771" i="1"/>
  <c r="T1759" i="1"/>
  <c r="T1747" i="1"/>
  <c r="T1735" i="1"/>
  <c r="T1723" i="1"/>
  <c r="T1711" i="1"/>
  <c r="T1693" i="1"/>
  <c r="T1681" i="1"/>
  <c r="T1669" i="1"/>
  <c r="T1657" i="1"/>
  <c r="T1645" i="1"/>
  <c r="T1633" i="1"/>
  <c r="T1621" i="1"/>
  <c r="T1609" i="1"/>
  <c r="T2052" i="1"/>
  <c r="T2040" i="1"/>
  <c r="T2028" i="1"/>
  <c r="T2016" i="1"/>
  <c r="T2004" i="1"/>
  <c r="T1992" i="1"/>
  <c r="T1980" i="1"/>
  <c r="T1968" i="1"/>
  <c r="T1956" i="1"/>
  <c r="T1944" i="1"/>
  <c r="T1932" i="1"/>
  <c r="T1920" i="1"/>
  <c r="T1908" i="1"/>
  <c r="T1896" i="1"/>
  <c r="T1884" i="1"/>
  <c r="T1872" i="1"/>
  <c r="T1860" i="1"/>
  <c r="T1848" i="1"/>
  <c r="T1836" i="1"/>
  <c r="T1824" i="1"/>
  <c r="T1812" i="1"/>
  <c r="T1800" i="1"/>
  <c r="T1788" i="1"/>
  <c r="T1776" i="1"/>
  <c r="T1764" i="1"/>
  <c r="T1752" i="1"/>
  <c r="T1740" i="1"/>
  <c r="T1728" i="1"/>
  <c r="T1716" i="1"/>
  <c r="T1704" i="1"/>
  <c r="T1686" i="1"/>
  <c r="T1674" i="1"/>
  <c r="T1662" i="1"/>
  <c r="T3043" i="1"/>
  <c r="T3016" i="1"/>
  <c r="T1889" i="1"/>
  <c r="T3035" i="1"/>
  <c r="T3020" i="1"/>
  <c r="T3096" i="1"/>
  <c r="T3089" i="1"/>
  <c r="T3079" i="1"/>
  <c r="T3072" i="1"/>
  <c r="T3059" i="1"/>
  <c r="T2972" i="1"/>
  <c r="T2940" i="1"/>
  <c r="T2893" i="1"/>
  <c r="T2815" i="1"/>
  <c r="T3036" i="1"/>
  <c r="T2998" i="1"/>
  <c r="AF681" i="1"/>
  <c r="AD681" i="1"/>
  <c r="AF680" i="1"/>
  <c r="AD680" i="1"/>
  <c r="AF653" i="1"/>
  <c r="AD653" i="1"/>
  <c r="AF652" i="1"/>
  <c r="AD652" i="1"/>
  <c r="AF651" i="1"/>
  <c r="AD651" i="1"/>
  <c r="AF650" i="1"/>
  <c r="AD650" i="1"/>
  <c r="AF649" i="1"/>
  <c r="AD649" i="1"/>
  <c r="AF648" i="1"/>
  <c r="AD648" i="1"/>
  <c r="AF647" i="1"/>
  <c r="AD647" i="1"/>
  <c r="AF646" i="1"/>
  <c r="AD646" i="1"/>
  <c r="AF645" i="1"/>
  <c r="AD645" i="1"/>
  <c r="AF644" i="1"/>
  <c r="AD644" i="1"/>
  <c r="AF643" i="1"/>
  <c r="AD643" i="1"/>
  <c r="AF642" i="1"/>
  <c r="AD642" i="1"/>
  <c r="AF641" i="1"/>
  <c r="AD641" i="1"/>
  <c r="AF640" i="1"/>
  <c r="AD640" i="1"/>
  <c r="AF639" i="1"/>
  <c r="AD639" i="1"/>
  <c r="AF638" i="1"/>
  <c r="AD638" i="1"/>
  <c r="AF637" i="1"/>
  <c r="AD637" i="1"/>
  <c r="AF636" i="1"/>
  <c r="AD636" i="1"/>
  <c r="AF635" i="1"/>
  <c r="AD635" i="1"/>
  <c r="AF634" i="1"/>
  <c r="AD634" i="1"/>
  <c r="AF633" i="1"/>
  <c r="AD633" i="1"/>
  <c r="AF632" i="1"/>
  <c r="AD632" i="1"/>
  <c r="AF631" i="1"/>
  <c r="AD631" i="1"/>
  <c r="AF630" i="1"/>
  <c r="AD630" i="1"/>
  <c r="AF629" i="1"/>
  <c r="AD629" i="1"/>
  <c r="AF628" i="1"/>
  <c r="AD628" i="1"/>
  <c r="AF627" i="1"/>
  <c r="AD627" i="1"/>
  <c r="AF679" i="1"/>
  <c r="AD679" i="1"/>
  <c r="AF678" i="1"/>
  <c r="AD678" i="1"/>
  <c r="AF677" i="1"/>
  <c r="AD677" i="1"/>
  <c r="AF676" i="1"/>
  <c r="AD676" i="1"/>
  <c r="AF675" i="1"/>
  <c r="AD675" i="1"/>
  <c r="AF674" i="1"/>
  <c r="AD674" i="1"/>
  <c r="AF673" i="1"/>
  <c r="AD673" i="1"/>
  <c r="AF672" i="1"/>
  <c r="AD672" i="1"/>
  <c r="AF671" i="1"/>
  <c r="AD671" i="1"/>
  <c r="AF670" i="1"/>
  <c r="AD670" i="1"/>
  <c r="AF669" i="1"/>
  <c r="AD669" i="1"/>
  <c r="AF668" i="1"/>
  <c r="AD668" i="1"/>
  <c r="AF667" i="1"/>
  <c r="AD667" i="1"/>
  <c r="AF666" i="1"/>
  <c r="AD666" i="1"/>
  <c r="AF665" i="1"/>
  <c r="AD665" i="1"/>
  <c r="AF664" i="1"/>
  <c r="AD664" i="1"/>
  <c r="AF663" i="1"/>
  <c r="AD663" i="1"/>
  <c r="AF662" i="1"/>
  <c r="AD662" i="1"/>
  <c r="AF661" i="1"/>
  <c r="AD661" i="1"/>
  <c r="AF660" i="1"/>
  <c r="AD660" i="1"/>
  <c r="AF659" i="1"/>
  <c r="AD659" i="1"/>
  <c r="AF658" i="1"/>
  <c r="AD658" i="1"/>
  <c r="AF657" i="1"/>
  <c r="AD657" i="1"/>
  <c r="AF656" i="1"/>
  <c r="AD656" i="1"/>
  <c r="AF655" i="1"/>
  <c r="AD655" i="1"/>
  <c r="AF2760" i="1"/>
  <c r="AD2760" i="1"/>
  <c r="AF2758" i="1"/>
  <c r="AD2758" i="1"/>
  <c r="AF2756" i="1"/>
  <c r="AD2756" i="1"/>
  <c r="AF2754" i="1"/>
  <c r="AD2754" i="1"/>
  <c r="AF2752" i="1"/>
  <c r="AD2752" i="1"/>
  <c r="AF2750" i="1"/>
  <c r="AD2750" i="1"/>
  <c r="AF2748" i="1"/>
  <c r="AD2748" i="1"/>
  <c r="AF2746" i="1"/>
  <c r="AD2746" i="1"/>
  <c r="AF2744" i="1"/>
  <c r="AD2744" i="1"/>
  <c r="AF2742" i="1"/>
  <c r="AD2742" i="1"/>
  <c r="AF2740" i="1"/>
  <c r="AD2740" i="1"/>
  <c r="AF2738" i="1"/>
  <c r="AD2738" i="1"/>
  <c r="AF2736" i="1"/>
  <c r="AD2736" i="1"/>
  <c r="AF2734" i="1"/>
  <c r="AD2734" i="1"/>
  <c r="AF2732" i="1"/>
  <c r="AD2732" i="1"/>
  <c r="AF2730" i="1"/>
  <c r="AD2730" i="1"/>
  <c r="AF2728" i="1"/>
  <c r="AD2728" i="1"/>
  <c r="AF2726" i="1"/>
  <c r="AD2726" i="1"/>
  <c r="AF2724" i="1"/>
  <c r="AD2724" i="1"/>
  <c r="AF2722" i="1"/>
  <c r="AD2722" i="1"/>
  <c r="AF2720" i="1"/>
  <c r="AD2720" i="1"/>
  <c r="AF2719" i="1"/>
  <c r="AD2719" i="1"/>
  <c r="AF2716" i="1"/>
  <c r="AD2716" i="1"/>
  <c r="AF2714" i="1"/>
  <c r="AD2714" i="1"/>
  <c r="AF2712" i="1"/>
  <c r="AD2712" i="1"/>
  <c r="AF2710" i="1"/>
  <c r="AD2710" i="1"/>
  <c r="AF2708" i="1"/>
  <c r="AD2708" i="1"/>
  <c r="AF2706" i="1"/>
  <c r="AD2706" i="1"/>
  <c r="AF2705" i="1"/>
  <c r="AD2705" i="1"/>
  <c r="AF2704" i="1"/>
  <c r="AD2704" i="1"/>
  <c r="AF2700" i="1"/>
  <c r="AD2700" i="1"/>
  <c r="AF2698" i="1"/>
  <c r="AD2698" i="1"/>
  <c r="AF2696" i="1"/>
  <c r="AD2696" i="1"/>
  <c r="AF2694" i="1"/>
  <c r="AD2694" i="1"/>
  <c r="AF2692" i="1"/>
  <c r="AD2692" i="1"/>
  <c r="AF2690" i="1"/>
  <c r="AD2690" i="1"/>
  <c r="AF2688" i="1"/>
  <c r="AD2688" i="1"/>
  <c r="AF2687" i="1"/>
  <c r="AD2687" i="1"/>
  <c r="AF2686" i="1"/>
  <c r="AD2686" i="1"/>
  <c r="AF2685" i="1"/>
  <c r="AD2685" i="1"/>
  <c r="AF2680" i="1"/>
  <c r="AD2680" i="1"/>
  <c r="AF2678" i="1"/>
  <c r="AD2678" i="1"/>
  <c r="AF2676" i="1"/>
  <c r="AD2676" i="1"/>
  <c r="AF2674" i="1"/>
  <c r="AD2674" i="1"/>
  <c r="AF2672" i="1"/>
  <c r="AD2672" i="1"/>
  <c r="AF2670" i="1"/>
  <c r="AD2670" i="1"/>
  <c r="AF2668" i="1"/>
  <c r="AD2668" i="1"/>
  <c r="AF2666" i="1"/>
  <c r="AD2666" i="1"/>
  <c r="AF2664" i="1"/>
  <c r="AD2664" i="1"/>
  <c r="AF2662" i="1"/>
  <c r="AD2662" i="1"/>
  <c r="AF2660" i="1"/>
  <c r="AD2660" i="1"/>
  <c r="AF2658" i="1"/>
  <c r="AD2658" i="1"/>
  <c r="AF2656" i="1"/>
  <c r="AD2656" i="1"/>
  <c r="AF2654" i="1"/>
  <c r="AD2654" i="1"/>
  <c r="AF2652" i="1"/>
  <c r="AD2652" i="1"/>
  <c r="AF2650" i="1"/>
  <c r="AD2650" i="1"/>
  <c r="AF2648" i="1"/>
  <c r="AD2648" i="1"/>
  <c r="AF2646" i="1"/>
  <c r="AD2646" i="1"/>
  <c r="AF2645" i="1"/>
  <c r="AD2645" i="1"/>
  <c r="AF2642" i="1"/>
  <c r="AD2642" i="1"/>
  <c r="AF2640" i="1"/>
  <c r="AD2640" i="1"/>
  <c r="AF2638" i="1"/>
  <c r="AD2638" i="1"/>
  <c r="AF2636" i="1"/>
  <c r="AD2636" i="1"/>
  <c r="AF2634" i="1"/>
  <c r="AD2634" i="1"/>
  <c r="AF2632" i="1"/>
  <c r="AD2632" i="1"/>
  <c r="AF2630" i="1"/>
  <c r="AD2630" i="1"/>
  <c r="AF2628" i="1"/>
  <c r="AD2628" i="1"/>
  <c r="AF2626" i="1"/>
  <c r="AD2626" i="1"/>
  <c r="AF2624" i="1"/>
  <c r="AD2624" i="1"/>
  <c r="AF2622" i="1"/>
  <c r="AD2622" i="1"/>
  <c r="AF2620" i="1"/>
  <c r="AD2620" i="1"/>
  <c r="AF2618" i="1"/>
  <c r="AD2618" i="1"/>
  <c r="AF2616" i="1"/>
  <c r="AD2616" i="1"/>
  <c r="AF2614" i="1"/>
  <c r="AD2614" i="1"/>
  <c r="AF2612" i="1"/>
  <c r="AD2612" i="1"/>
  <c r="AF2610" i="1"/>
  <c r="AD2610" i="1"/>
  <c r="AF2608" i="1"/>
  <c r="AD2608" i="1"/>
  <c r="AF2606" i="1"/>
  <c r="AD2606" i="1"/>
  <c r="AF2604" i="1"/>
  <c r="AD2604" i="1"/>
  <c r="AF2602" i="1"/>
  <c r="AD2602" i="1"/>
  <c r="AF2600" i="1"/>
  <c r="AD2600" i="1"/>
  <c r="AF2598" i="1"/>
  <c r="AD2598" i="1"/>
  <c r="AF2596" i="1"/>
  <c r="AD2596" i="1"/>
  <c r="AF2594" i="1"/>
  <c r="AD2594" i="1"/>
  <c r="AF2592" i="1"/>
  <c r="AD2592" i="1"/>
  <c r="AF2590" i="1"/>
  <c r="AD2590" i="1"/>
  <c r="AF2588" i="1"/>
  <c r="AD2588" i="1"/>
  <c r="AF2586" i="1"/>
  <c r="AD2586" i="1"/>
  <c r="AF2584" i="1"/>
  <c r="AD2584" i="1"/>
  <c r="AF2582" i="1"/>
  <c r="AD2582" i="1"/>
  <c r="AF2580" i="1"/>
  <c r="AD2580" i="1"/>
  <c r="AF2578" i="1"/>
  <c r="AD2578" i="1"/>
  <c r="AF2576" i="1"/>
  <c r="AD2576" i="1"/>
  <c r="AF2574" i="1"/>
  <c r="AD2574" i="1"/>
  <c r="AF2573" i="1"/>
  <c r="AD2573" i="1"/>
  <c r="AF2570" i="1"/>
  <c r="AD2570" i="1"/>
  <c r="AF2568" i="1"/>
  <c r="AD2568" i="1"/>
  <c r="AF2566" i="1"/>
  <c r="AD2566" i="1"/>
  <c r="AF2564" i="1"/>
  <c r="AD2564" i="1"/>
  <c r="AF2562" i="1"/>
  <c r="AD2562" i="1"/>
  <c r="AF2560" i="1"/>
  <c r="AD2560" i="1"/>
  <c r="AF2558" i="1"/>
  <c r="AD2558" i="1"/>
  <c r="AF2556" i="1"/>
  <c r="AD2556" i="1"/>
  <c r="AF2554" i="1"/>
  <c r="AD2554" i="1"/>
  <c r="AF2552" i="1"/>
  <c r="AD2552" i="1"/>
  <c r="AF2550" i="1"/>
  <c r="AD2550" i="1"/>
  <c r="AF2548" i="1"/>
  <c r="AD2548" i="1"/>
  <c r="AF2546" i="1"/>
  <c r="AD2546" i="1"/>
  <c r="AF2544" i="1"/>
  <c r="AD2544" i="1"/>
  <c r="AF2542" i="1"/>
  <c r="AD2542" i="1"/>
  <c r="AF2540" i="1"/>
  <c r="AD2540" i="1"/>
  <c r="AF2538" i="1"/>
  <c r="AD2538" i="1"/>
  <c r="AF2536" i="1"/>
  <c r="AD2536" i="1"/>
  <c r="AF2534" i="1"/>
  <c r="AD2534" i="1"/>
  <c r="AF2532" i="1"/>
  <c r="AD2532" i="1"/>
  <c r="AF2530" i="1"/>
  <c r="AD2530" i="1"/>
  <c r="AF2528" i="1"/>
  <c r="AD2528" i="1"/>
  <c r="AF2526" i="1"/>
  <c r="AD2526" i="1"/>
  <c r="AF2524" i="1"/>
  <c r="AD2524" i="1"/>
  <c r="AF2522" i="1"/>
  <c r="AD2522" i="1"/>
  <c r="AF2520" i="1"/>
  <c r="AD2520" i="1"/>
  <c r="AF2518" i="1"/>
  <c r="AD2518" i="1"/>
  <c r="AF2516" i="1"/>
  <c r="AD2516" i="1"/>
  <c r="AF2514" i="1"/>
  <c r="AD2514" i="1"/>
  <c r="AF2512" i="1"/>
  <c r="AD2512" i="1"/>
  <c r="AF2510" i="1"/>
  <c r="AD2510" i="1"/>
  <c r="AF2508" i="1"/>
  <c r="AD2508" i="1"/>
  <c r="AF2496" i="1"/>
  <c r="AD2496" i="1"/>
  <c r="AF2494" i="1"/>
  <c r="AD2494" i="1"/>
  <c r="AF2492" i="1"/>
  <c r="AD2492" i="1"/>
  <c r="AF2490" i="1"/>
  <c r="AD2490" i="1"/>
  <c r="AF2488" i="1"/>
  <c r="AD2488" i="1"/>
  <c r="AF2486" i="1"/>
  <c r="AD2486" i="1"/>
  <c r="AF2484" i="1"/>
  <c r="AD2484" i="1"/>
  <c r="AF2482" i="1"/>
  <c r="AD2482" i="1"/>
  <c r="AF2480" i="1"/>
  <c r="AD2480" i="1"/>
  <c r="AF2478" i="1"/>
  <c r="AD2478" i="1"/>
  <c r="AF2476" i="1"/>
  <c r="AD2476" i="1"/>
  <c r="AF2474" i="1"/>
  <c r="AD2474" i="1"/>
  <c r="AF2472" i="1"/>
  <c r="AD2472" i="1"/>
  <c r="AF2470" i="1"/>
  <c r="AD2470" i="1"/>
  <c r="AF2468" i="1"/>
  <c r="AD2468" i="1"/>
  <c r="AF2466" i="1"/>
  <c r="AD2466" i="1"/>
  <c r="AF2464" i="1"/>
  <c r="AD2464" i="1"/>
  <c r="AF2462" i="1"/>
  <c r="AD2462" i="1"/>
  <c r="AF2460" i="1"/>
  <c r="AD2460" i="1"/>
  <c r="AF2458" i="1"/>
  <c r="AD2458" i="1"/>
  <c r="AF2456" i="1"/>
  <c r="AD2456" i="1"/>
  <c r="AF2454" i="1"/>
  <c r="AD2454" i="1"/>
  <c r="AF2452" i="1"/>
  <c r="AD2452" i="1"/>
  <c r="AF2450" i="1"/>
  <c r="AD2450" i="1"/>
  <c r="AF2448" i="1"/>
  <c r="AD2448" i="1"/>
  <c r="AF2446" i="1"/>
  <c r="AD2446" i="1"/>
  <c r="AF2444" i="1"/>
  <c r="AD2444" i="1"/>
  <c r="AF2443" i="1"/>
  <c r="AD2443" i="1"/>
  <c r="AF2440" i="1"/>
  <c r="AD2440" i="1"/>
  <c r="AF2438" i="1"/>
  <c r="AD2438" i="1"/>
  <c r="AF2436" i="1"/>
  <c r="AD2436" i="1"/>
  <c r="AF2435" i="1"/>
  <c r="AD2435" i="1"/>
  <c r="AF2432" i="1"/>
  <c r="AD2432" i="1"/>
  <c r="AF2431" i="1"/>
  <c r="AD2431" i="1"/>
  <c r="AF2428" i="1"/>
  <c r="AD2428" i="1"/>
  <c r="AF2426" i="1"/>
  <c r="AD2426" i="1"/>
  <c r="AF2424" i="1"/>
  <c r="AD2424" i="1"/>
  <c r="AF2423" i="1"/>
  <c r="AD2423" i="1"/>
  <c r="AF2422" i="1"/>
  <c r="AD2422" i="1"/>
  <c r="AF2418" i="1"/>
  <c r="AD2418" i="1"/>
  <c r="AF2416" i="1"/>
  <c r="AD2416" i="1"/>
  <c r="AF2414" i="1"/>
  <c r="AD2414" i="1"/>
  <c r="AF2412" i="1"/>
  <c r="AD2412" i="1"/>
  <c r="AF2410" i="1"/>
  <c r="AD2410" i="1"/>
  <c r="AF2408" i="1"/>
  <c r="AD2408" i="1"/>
  <c r="AF2407" i="1"/>
  <c r="AD2407" i="1"/>
  <c r="AF2406" i="1"/>
  <c r="AD2406" i="1"/>
  <c r="AF2405" i="1"/>
  <c r="AD2405" i="1"/>
  <c r="AF2400" i="1"/>
  <c r="AD2400" i="1"/>
  <c r="AF2398" i="1"/>
  <c r="AD2398" i="1"/>
  <c r="AF2397" i="1"/>
  <c r="AD2397" i="1"/>
  <c r="AF2394" i="1"/>
  <c r="AD2394" i="1"/>
  <c r="AF2393" i="1"/>
  <c r="AD2393" i="1"/>
  <c r="AF2390" i="1"/>
  <c r="AD2390" i="1"/>
  <c r="AF2389" i="1"/>
  <c r="AD2389" i="1"/>
  <c r="AF2386" i="1"/>
  <c r="AD2386" i="1"/>
  <c r="AF2384" i="1"/>
  <c r="AD2384" i="1"/>
  <c r="AF2382" i="1"/>
  <c r="AD2382" i="1"/>
  <c r="AF2380" i="1"/>
  <c r="AD2380" i="1"/>
  <c r="AF2379" i="1"/>
  <c r="AD2379" i="1"/>
  <c r="AF2376" i="1"/>
  <c r="AD2376" i="1"/>
  <c r="AF2375" i="1"/>
  <c r="AD2375" i="1"/>
  <c r="AF2372" i="1"/>
  <c r="AD2372" i="1"/>
  <c r="AF2370" i="1"/>
  <c r="AD2370" i="1"/>
  <c r="AF2369" i="1"/>
  <c r="AD2369" i="1"/>
  <c r="AF2366" i="1"/>
  <c r="AD2366" i="1"/>
  <c r="AF2365" i="1"/>
  <c r="AD2365" i="1"/>
  <c r="AF2362" i="1"/>
  <c r="AD2362" i="1"/>
  <c r="AF2361" i="1"/>
  <c r="AD2361" i="1"/>
  <c r="AF2358" i="1"/>
  <c r="AD2358" i="1"/>
  <c r="AF2356" i="1"/>
  <c r="AD2356" i="1"/>
  <c r="AF2354" i="1"/>
  <c r="AD2354" i="1"/>
  <c r="AF2352" i="1"/>
  <c r="AD2352" i="1"/>
  <c r="AF2350" i="1"/>
  <c r="AD2350" i="1"/>
  <c r="AF2348" i="1"/>
  <c r="AD2348" i="1"/>
  <c r="AF2347" i="1"/>
  <c r="AD2347" i="1"/>
  <c r="AF2346" i="1"/>
  <c r="AD2346" i="1"/>
  <c r="AF2345" i="1"/>
  <c r="AD2345" i="1"/>
  <c r="AF2342" i="1"/>
  <c r="AD2342" i="1"/>
  <c r="AF2343" i="1"/>
  <c r="AD2343" i="1"/>
  <c r="AF2344" i="1"/>
  <c r="AD2344" i="1"/>
  <c r="AF2341" i="1"/>
  <c r="AD2341" i="1"/>
  <c r="AF2338" i="1"/>
  <c r="AD2338" i="1"/>
  <c r="AF2339" i="1"/>
  <c r="AD2339" i="1"/>
  <c r="AF2336" i="1"/>
  <c r="AD2336" i="1"/>
  <c r="AF2337" i="1"/>
  <c r="AD2337" i="1"/>
  <c r="AF2340" i="1"/>
  <c r="AD2340" i="1"/>
  <c r="AF2335" i="1"/>
  <c r="AD2335" i="1"/>
  <c r="AF2320" i="1"/>
  <c r="AD2320" i="1"/>
  <c r="AF2318" i="1"/>
  <c r="AD2318" i="1"/>
  <c r="AF2316" i="1"/>
  <c r="AD2316" i="1"/>
  <c r="AF2314" i="1"/>
  <c r="AD2314" i="1"/>
  <c r="AF2312" i="1"/>
  <c r="AD2312" i="1"/>
  <c r="AF2310" i="1"/>
  <c r="AD2310" i="1"/>
  <c r="AF2308" i="1"/>
  <c r="AD2308" i="1"/>
  <c r="AF2306" i="1"/>
  <c r="AD2306" i="1"/>
  <c r="AF2305" i="1"/>
  <c r="AD2305" i="1"/>
  <c r="AF2302" i="1"/>
  <c r="AD2302" i="1"/>
  <c r="AF2300" i="1"/>
  <c r="AD2300" i="1"/>
  <c r="AF2298" i="1"/>
  <c r="AD2298" i="1"/>
  <c r="AF2297" i="1"/>
  <c r="AD2297" i="1"/>
  <c r="AF2294" i="1"/>
  <c r="AD2294" i="1"/>
  <c r="AF2292" i="1"/>
  <c r="AD2292" i="1"/>
  <c r="AF2290" i="1"/>
  <c r="AD2290" i="1"/>
  <c r="AF2288" i="1"/>
  <c r="AD2288" i="1"/>
  <c r="AF2286" i="1"/>
  <c r="AD2286" i="1"/>
  <c r="AF2284" i="1"/>
  <c r="AD2284" i="1"/>
  <c r="AF2282" i="1"/>
  <c r="AD2282" i="1"/>
  <c r="AF2281" i="1"/>
  <c r="AD2281" i="1"/>
  <c r="AF2278" i="1"/>
  <c r="AD2278" i="1"/>
  <c r="AF2274" i="1"/>
  <c r="AD2274" i="1"/>
  <c r="AF2275" i="1"/>
  <c r="AD2275" i="1"/>
  <c r="AF2276" i="1"/>
  <c r="AD2276" i="1"/>
  <c r="AF2273" i="1"/>
  <c r="AD2273" i="1"/>
  <c r="AF2268" i="1"/>
  <c r="AD2268" i="1"/>
  <c r="AF2266" i="1"/>
  <c r="AD2266" i="1"/>
  <c r="AF2264" i="1"/>
  <c r="AD2264" i="1"/>
  <c r="AF2262" i="1"/>
  <c r="AD2262" i="1"/>
  <c r="AF2260" i="1"/>
  <c r="AD2260" i="1"/>
  <c r="AF2259" i="1"/>
  <c r="AD2259" i="1"/>
  <c r="AF2256" i="1"/>
  <c r="AD2256" i="1"/>
  <c r="AF2254" i="1"/>
  <c r="AD2254" i="1"/>
  <c r="AF2253" i="1"/>
  <c r="AD2253" i="1"/>
  <c r="AF2250" i="1"/>
  <c r="AD2250" i="1"/>
  <c r="AF2249" i="1"/>
  <c r="AD2249" i="1"/>
  <c r="AF2246" i="1"/>
  <c r="AD2246" i="1"/>
  <c r="AF2244" i="1"/>
  <c r="AD2244" i="1"/>
  <c r="AF2243" i="1"/>
  <c r="AD2243" i="1"/>
  <c r="AF2240" i="1"/>
  <c r="AD2240" i="1"/>
  <c r="AF2238" i="1"/>
  <c r="AD2238" i="1"/>
  <c r="AF2236" i="1"/>
  <c r="AD2236" i="1"/>
  <c r="AF2234" i="1"/>
  <c r="AD2234" i="1"/>
  <c r="AF2232" i="1"/>
  <c r="AD2232" i="1"/>
  <c r="AF2231" i="1"/>
  <c r="AD2231" i="1"/>
  <c r="AF2228" i="1"/>
  <c r="AD2228" i="1"/>
  <c r="AF2226" i="1"/>
  <c r="AD2226" i="1"/>
  <c r="AF2224" i="1"/>
  <c r="AD2224" i="1"/>
  <c r="AF2222" i="1"/>
  <c r="AD2222" i="1"/>
  <c r="AF2220" i="1"/>
  <c r="AD2220" i="1"/>
  <c r="AF2218" i="1"/>
  <c r="AD2218" i="1"/>
  <c r="AF2216" i="1"/>
  <c r="AD2216" i="1"/>
  <c r="AF2214" i="1"/>
  <c r="AD2214" i="1"/>
  <c r="AF2213" i="1"/>
  <c r="AD2213" i="1"/>
  <c r="AF2210" i="1"/>
  <c r="AD2210" i="1"/>
  <c r="AF2208" i="1"/>
  <c r="AD2208" i="1"/>
  <c r="AF2206" i="1"/>
  <c r="AD2206" i="1"/>
  <c r="AF2205" i="1"/>
  <c r="AD2205" i="1"/>
  <c r="AF2202" i="1"/>
  <c r="AD2202" i="1"/>
  <c r="AF2200" i="1"/>
  <c r="AD2200" i="1"/>
  <c r="AF2198" i="1"/>
  <c r="AD2198" i="1"/>
  <c r="AF2196" i="1"/>
  <c r="AD2196" i="1"/>
  <c r="AF2194" i="1"/>
  <c r="AD2194" i="1"/>
  <c r="AF2193" i="1"/>
  <c r="AD2193" i="1"/>
  <c r="AF2190" i="1"/>
  <c r="AD2190" i="1"/>
  <c r="AF2188" i="1"/>
  <c r="AD2188" i="1"/>
  <c r="AF2186" i="1"/>
  <c r="AD2186" i="1"/>
  <c r="AF2185" i="1"/>
  <c r="AD2185" i="1"/>
  <c r="AF2182" i="1"/>
  <c r="AD2182" i="1"/>
  <c r="AF2180" i="1"/>
  <c r="AD2180" i="1"/>
  <c r="AF2178" i="1"/>
  <c r="AD2178" i="1"/>
  <c r="AF2177" i="1"/>
  <c r="AD2177" i="1"/>
  <c r="AF2174" i="1"/>
  <c r="AD2174" i="1"/>
  <c r="AF2172" i="1"/>
  <c r="AD2172" i="1"/>
  <c r="AF2170" i="1"/>
  <c r="AD2170" i="1"/>
  <c r="AF2169" i="1"/>
  <c r="AD2169" i="1"/>
  <c r="AF2166" i="1"/>
  <c r="AD2166" i="1"/>
  <c r="AF2164" i="1"/>
  <c r="AD2164" i="1"/>
  <c r="AF2160" i="1"/>
  <c r="AD2160" i="1"/>
  <c r="AF2156" i="1"/>
  <c r="AE2156" i="1"/>
  <c r="AD2156" i="1"/>
  <c r="AF2154" i="1"/>
  <c r="AD2154" i="1"/>
  <c r="AF2152" i="1"/>
  <c r="AD2152" i="1"/>
  <c r="AF2150" i="1"/>
  <c r="AD2150" i="1"/>
  <c r="AF2148" i="1"/>
  <c r="AD2148" i="1"/>
  <c r="AF2146" i="1"/>
  <c r="AD2146" i="1"/>
  <c r="AF2145" i="1"/>
  <c r="AD2145" i="1"/>
  <c r="AF2144" i="1"/>
  <c r="AD2144" i="1"/>
  <c r="AF2143" i="1"/>
  <c r="AD2143" i="1"/>
  <c r="AF2136" i="1"/>
  <c r="AD2136" i="1"/>
  <c r="AF2132" i="1"/>
  <c r="AD2132" i="1"/>
  <c r="AF2130" i="1"/>
  <c r="AD2130" i="1"/>
  <c r="AF2124" i="1"/>
  <c r="AD2124" i="1"/>
  <c r="AF2120" i="1"/>
  <c r="AD2120" i="1"/>
  <c r="AF2116" i="1"/>
  <c r="AD2116" i="1"/>
  <c r="AF2112" i="1"/>
  <c r="AD2112" i="1"/>
  <c r="AF2110" i="1"/>
  <c r="AD2110" i="1"/>
  <c r="AF2108" i="1"/>
  <c r="AD2108" i="1"/>
  <c r="AF2106" i="1"/>
  <c r="AD2106" i="1"/>
  <c r="AF2104" i="1"/>
  <c r="AD2104" i="1"/>
  <c r="AF2102" i="1"/>
  <c r="AD2102" i="1"/>
  <c r="AF2100" i="1"/>
  <c r="AD2100" i="1"/>
  <c r="AF2098" i="1"/>
  <c r="AD2098" i="1"/>
  <c r="AF2096" i="1"/>
  <c r="AD2096" i="1"/>
  <c r="AF2094" i="1"/>
  <c r="AD2094" i="1"/>
  <c r="AF2092" i="1"/>
  <c r="AD2092" i="1"/>
  <c r="AF2090" i="1"/>
  <c r="AD2090" i="1"/>
  <c r="AF2088" i="1"/>
  <c r="AD2088" i="1"/>
  <c r="AF2086" i="1"/>
  <c r="AD2086" i="1"/>
  <c r="AF2084" i="1"/>
  <c r="AD2084" i="1"/>
  <c r="AF2082" i="1"/>
  <c r="AD2082" i="1"/>
  <c r="AF2080" i="1"/>
  <c r="AD2080" i="1"/>
  <c r="AF2078" i="1"/>
  <c r="AD2078" i="1"/>
  <c r="AF2076" i="1"/>
  <c r="AD2076" i="1"/>
  <c r="AF2074" i="1"/>
  <c r="AD2074" i="1"/>
  <c r="AF2073" i="1"/>
  <c r="AD2073" i="1"/>
  <c r="AF2072" i="1"/>
  <c r="AD2072" i="1"/>
  <c r="AF2071" i="1"/>
  <c r="AD2071" i="1"/>
  <c r="AF2070" i="1"/>
  <c r="AD2070" i="1"/>
  <c r="AF2069" i="1"/>
  <c r="AD2069" i="1"/>
  <c r="AF2068" i="1"/>
  <c r="AD2068" i="1"/>
  <c r="AF2067" i="1"/>
  <c r="AE2067" i="1"/>
  <c r="AD2067" i="1"/>
  <c r="AF2058" i="1"/>
  <c r="AD2058" i="1"/>
  <c r="AF2056" i="1"/>
  <c r="AD2056" i="1"/>
  <c r="AF2054" i="1"/>
  <c r="AD2054" i="1"/>
  <c r="AF2052" i="1"/>
  <c r="AD2052" i="1"/>
  <c r="AF2050" i="1"/>
  <c r="AD2050" i="1"/>
  <c r="AF2048" i="1"/>
  <c r="AD2048" i="1"/>
  <c r="AF2046" i="1"/>
  <c r="AD2046" i="1"/>
  <c r="AF2044" i="1"/>
  <c r="AD2044" i="1"/>
  <c r="AF2042" i="1"/>
  <c r="AD2042" i="1"/>
  <c r="AF2040" i="1"/>
  <c r="AD2040" i="1"/>
  <c r="AF2038" i="1"/>
  <c r="AD2038" i="1"/>
  <c r="AF2036" i="1"/>
  <c r="AD2036" i="1"/>
  <c r="AF2034" i="1"/>
  <c r="AD2034" i="1"/>
  <c r="AF2032" i="1"/>
  <c r="AD2032" i="1"/>
  <c r="AF2030" i="1"/>
  <c r="AD2030" i="1"/>
  <c r="AF2028" i="1"/>
  <c r="AD2028" i="1"/>
  <c r="AF2026" i="1"/>
  <c r="AD2026" i="1"/>
  <c r="AF2024" i="1"/>
  <c r="AD2024" i="1"/>
  <c r="AF2022" i="1"/>
  <c r="AD2022" i="1"/>
  <c r="AF2020" i="1"/>
  <c r="AD2020" i="1"/>
  <c r="AF2018" i="1"/>
  <c r="AD2018" i="1"/>
  <c r="AF2016" i="1"/>
  <c r="AD2016" i="1"/>
  <c r="AF2014" i="1"/>
  <c r="AD2014" i="1"/>
  <c r="AF2012" i="1"/>
  <c r="AD2012" i="1"/>
  <c r="AF2010" i="1"/>
  <c r="AD2010" i="1"/>
  <c r="AF2008" i="1"/>
  <c r="AD2008" i="1"/>
  <c r="AF2006" i="1"/>
  <c r="AD2006" i="1"/>
  <c r="AF2004" i="1"/>
  <c r="AD2004" i="1"/>
  <c r="AF2003" i="1"/>
  <c r="AD2003" i="1"/>
  <c r="AF2000" i="1"/>
  <c r="AD2000" i="1"/>
  <c r="AF1999" i="1"/>
  <c r="AD1999" i="1"/>
  <c r="AF1998" i="1"/>
  <c r="AD1998" i="1"/>
  <c r="AF1994" i="1"/>
  <c r="AD1994" i="1"/>
  <c r="AF1992" i="1"/>
  <c r="AD1992" i="1"/>
  <c r="AF1990" i="1"/>
  <c r="AD1990" i="1"/>
  <c r="AF1988" i="1"/>
  <c r="AD1988" i="1"/>
  <c r="AF1987" i="1"/>
  <c r="AD1987" i="1"/>
  <c r="AF1986" i="1"/>
  <c r="AD1986" i="1"/>
  <c r="AF1985" i="1"/>
  <c r="AD1985" i="1"/>
  <c r="AF1980" i="1"/>
  <c r="AD1980" i="1"/>
  <c r="AF1978" i="1"/>
  <c r="AD1978" i="1"/>
  <c r="AF1976" i="1"/>
  <c r="AD1976" i="1"/>
  <c r="AF1974" i="1"/>
  <c r="AD1974" i="1"/>
  <c r="AF1972" i="1"/>
  <c r="AD1972" i="1"/>
  <c r="AF1970" i="1"/>
  <c r="AD1970" i="1"/>
  <c r="AF1968" i="1"/>
  <c r="AD1968" i="1"/>
  <c r="AF1966" i="1"/>
  <c r="AD1966" i="1"/>
  <c r="AF1964" i="1"/>
  <c r="AD1964" i="1"/>
  <c r="AF1962" i="1"/>
  <c r="AD1962" i="1"/>
  <c r="AF1960" i="1"/>
  <c r="AD1960" i="1"/>
  <c r="AF1958" i="1"/>
  <c r="AD1958" i="1"/>
  <c r="AF1956" i="1"/>
  <c r="AD1956" i="1"/>
  <c r="AF1954" i="1"/>
  <c r="AD1954" i="1"/>
  <c r="AF1952" i="1"/>
  <c r="AD1952" i="1"/>
  <c r="AF1950" i="1"/>
  <c r="AD1950" i="1"/>
  <c r="AF1948" i="1"/>
  <c r="AD1948" i="1"/>
  <c r="AF1947" i="1"/>
  <c r="AD1947" i="1"/>
  <c r="AF1944" i="1"/>
  <c r="AD1944" i="1"/>
  <c r="AF1942" i="1"/>
  <c r="AD1942" i="1"/>
  <c r="AF1940" i="1"/>
  <c r="AD1940" i="1"/>
  <c r="AF1938" i="1"/>
  <c r="AD1938" i="1"/>
  <c r="AF1937" i="1"/>
  <c r="AD1937" i="1"/>
  <c r="AF1934" i="1"/>
  <c r="AD1934" i="1"/>
  <c r="AF1933" i="1"/>
  <c r="AD1933" i="1"/>
  <c r="AF1930" i="1"/>
  <c r="AD1930" i="1"/>
  <c r="AF1929" i="1"/>
  <c r="AD1929" i="1"/>
  <c r="AF1928" i="1"/>
  <c r="AD1928" i="1"/>
  <c r="AF1924" i="1"/>
  <c r="AD1924" i="1"/>
  <c r="AF1922" i="1"/>
  <c r="AD1922" i="1"/>
  <c r="AF1920" i="1"/>
  <c r="AD1920" i="1"/>
  <c r="AF1918" i="1"/>
  <c r="AD1918" i="1"/>
  <c r="AF1916" i="1"/>
  <c r="AD1916" i="1"/>
  <c r="AF1915" i="1"/>
  <c r="AD1915" i="1"/>
  <c r="AF1912" i="1"/>
  <c r="AD1912" i="1"/>
  <c r="AF1910" i="1"/>
  <c r="AD1910" i="1"/>
  <c r="AF1909" i="1"/>
  <c r="AD1909" i="1"/>
  <c r="AF1908" i="1"/>
  <c r="AD1908" i="1"/>
  <c r="AF1907" i="1"/>
  <c r="AD1907" i="1"/>
  <c r="AF1902" i="1"/>
  <c r="AD1902" i="1"/>
  <c r="AF1901" i="1"/>
  <c r="AD1901" i="1"/>
  <c r="AF1900" i="1"/>
  <c r="AD1900" i="1"/>
  <c r="AF1899" i="1"/>
  <c r="AD1899" i="1"/>
  <c r="AF1894" i="1"/>
  <c r="AD1894" i="1"/>
  <c r="AF1892" i="1"/>
  <c r="AD1892" i="1"/>
  <c r="AF1890" i="1"/>
  <c r="AD1890" i="1"/>
  <c r="AF1888" i="1"/>
  <c r="AD1888" i="1"/>
  <c r="AF1887" i="1"/>
  <c r="AD1887" i="1"/>
  <c r="AF1884" i="1"/>
  <c r="AD1884" i="1"/>
  <c r="AF1883" i="1"/>
  <c r="AD1883" i="1"/>
  <c r="AF1880" i="1"/>
  <c r="AD1880" i="1"/>
  <c r="AF1878" i="1"/>
  <c r="AD1878" i="1"/>
  <c r="AF1876" i="1"/>
  <c r="AD1876" i="1"/>
  <c r="AF1874" i="1"/>
  <c r="AD1874" i="1"/>
  <c r="AF1872" i="1"/>
  <c r="AD1872" i="1"/>
  <c r="AF1870" i="1"/>
  <c r="AD1870" i="1"/>
  <c r="AF1868" i="1"/>
  <c r="AD1868" i="1"/>
  <c r="AF1866" i="1"/>
  <c r="AD1866" i="1"/>
  <c r="AF1864" i="1"/>
  <c r="AD1864" i="1"/>
  <c r="AF1862" i="1"/>
  <c r="AD1862" i="1"/>
  <c r="AF1860" i="1"/>
  <c r="AD1860" i="1"/>
  <c r="AF1858" i="1"/>
  <c r="AD1858" i="1"/>
  <c r="AF1856" i="1"/>
  <c r="AD1856" i="1"/>
  <c r="AF1854" i="1"/>
  <c r="AD1854" i="1"/>
  <c r="AF1852" i="1"/>
  <c r="AD1852" i="1"/>
  <c r="AF1850" i="1"/>
  <c r="AD1850" i="1"/>
  <c r="AF1848" i="1"/>
  <c r="AD1848" i="1"/>
  <c r="AF1846" i="1"/>
  <c r="AD1846" i="1"/>
  <c r="AF1844" i="1"/>
  <c r="AD1844" i="1"/>
  <c r="AF1842" i="1"/>
  <c r="AD1842" i="1"/>
  <c r="AF1841" i="1"/>
  <c r="AD1841" i="1"/>
  <c r="AF1838" i="1"/>
  <c r="AD1838" i="1"/>
  <c r="AF1836" i="1"/>
  <c r="AD1836" i="1"/>
  <c r="AF1834" i="1"/>
  <c r="AD1834" i="1"/>
  <c r="AF1833" i="1"/>
  <c r="AD1833" i="1"/>
  <c r="AF1830" i="1"/>
  <c r="AD1830" i="1"/>
  <c r="AF1828" i="1"/>
  <c r="AD1828" i="1"/>
  <c r="AF1827" i="1"/>
  <c r="AD1827" i="1"/>
  <c r="AF1826" i="1"/>
  <c r="AD1826" i="1"/>
  <c r="AF1825" i="1"/>
  <c r="AD1825" i="1"/>
  <c r="AF1824" i="1"/>
  <c r="AD1824" i="1"/>
  <c r="AF1823" i="1"/>
  <c r="AD1823" i="1"/>
  <c r="AF1822" i="1"/>
  <c r="AD1822" i="1"/>
  <c r="AF1821" i="1"/>
  <c r="AD1821" i="1"/>
  <c r="AF1820" i="1"/>
  <c r="AD1820" i="1"/>
  <c r="AF1819" i="1"/>
  <c r="AD1819" i="1"/>
  <c r="AF1808" i="1"/>
  <c r="AD1808" i="1"/>
  <c r="AF1806" i="1"/>
  <c r="AD1806" i="1"/>
  <c r="AF1804" i="1"/>
  <c r="AD1804" i="1"/>
  <c r="AF1802" i="1"/>
  <c r="AD1802" i="1"/>
  <c r="AF1800" i="1"/>
  <c r="AD1800" i="1"/>
  <c r="AF1798" i="1"/>
  <c r="AD1798" i="1"/>
  <c r="AF1797" i="1"/>
  <c r="AD1797" i="1"/>
  <c r="AF1794" i="1"/>
  <c r="AD1794" i="1"/>
  <c r="AF1792" i="1"/>
  <c r="AD1792" i="1"/>
  <c r="AF1790" i="1"/>
  <c r="AD1790" i="1"/>
  <c r="AF1784" i="1"/>
  <c r="AD1784" i="1"/>
  <c r="AF1783" i="1"/>
  <c r="AD1783" i="1"/>
  <c r="AF1787" i="1"/>
  <c r="AD1787" i="1"/>
  <c r="AF1782" i="1"/>
  <c r="AD1782" i="1"/>
  <c r="AF1781" i="1"/>
  <c r="AD1781" i="1"/>
  <c r="AF1780" i="1"/>
  <c r="AD1780" i="1"/>
  <c r="AF1785" i="1"/>
  <c r="AD1785" i="1"/>
  <c r="AF1779" i="1"/>
  <c r="AD1779" i="1"/>
  <c r="AF1788" i="1"/>
  <c r="AD1788" i="1"/>
  <c r="AF1786" i="1"/>
  <c r="AD1786" i="1"/>
  <c r="AF1778" i="1"/>
  <c r="AD1778" i="1"/>
  <c r="AF1777" i="1"/>
  <c r="AD1777" i="1"/>
  <c r="AF1764" i="1"/>
  <c r="AD1764" i="1"/>
  <c r="AF1762" i="1"/>
  <c r="AD1762" i="1"/>
  <c r="AF1760" i="1"/>
  <c r="AD1760" i="1"/>
  <c r="AF1758" i="1"/>
  <c r="AD1758" i="1"/>
  <c r="AF1756" i="1"/>
  <c r="AD1756" i="1"/>
  <c r="AF1754" i="1"/>
  <c r="AD1754" i="1"/>
  <c r="AF1752" i="1"/>
  <c r="AD1752" i="1"/>
  <c r="AF1750" i="1"/>
  <c r="AD1750" i="1"/>
  <c r="AF1748" i="1"/>
  <c r="AD1748" i="1"/>
  <c r="AF1746" i="1"/>
  <c r="AD1746" i="1"/>
  <c r="AF1744" i="1"/>
  <c r="AD1744" i="1"/>
  <c r="AF1742" i="1"/>
  <c r="AD1742" i="1"/>
  <c r="AF1740" i="1"/>
  <c r="AD1740" i="1"/>
  <c r="AF1738" i="1"/>
  <c r="AD1738" i="1"/>
  <c r="AF1736" i="1"/>
  <c r="AD1736" i="1"/>
  <c r="AF1734" i="1"/>
  <c r="AD1734" i="1"/>
  <c r="AF1732" i="1"/>
  <c r="AD1732" i="1"/>
  <c r="AF1730" i="1"/>
  <c r="AD1730" i="1"/>
  <c r="AF1729" i="1"/>
  <c r="AD1729" i="1"/>
  <c r="AF1726" i="1"/>
  <c r="AD1726" i="1"/>
  <c r="AF1725" i="1"/>
  <c r="AD1725" i="1"/>
  <c r="AF1722" i="1"/>
  <c r="AD1722" i="1"/>
  <c r="AF1721" i="1"/>
  <c r="AD1721" i="1"/>
  <c r="AF1720" i="1"/>
  <c r="AD1720" i="1"/>
  <c r="AF1716" i="1"/>
  <c r="AD1716" i="1"/>
  <c r="AF1715" i="1"/>
  <c r="AD1715" i="1"/>
  <c r="AF1712" i="1"/>
  <c r="AD1712" i="1"/>
  <c r="AF1710" i="1"/>
  <c r="AD1710" i="1"/>
  <c r="AF1708" i="1"/>
  <c r="AD1708" i="1"/>
  <c r="AF1707" i="1"/>
  <c r="AD1707" i="1"/>
  <c r="AF1704" i="1"/>
  <c r="AD1704" i="1"/>
  <c r="AF1703" i="1"/>
  <c r="AD1703" i="1"/>
  <c r="AF1694" i="1"/>
  <c r="AD1694" i="1"/>
  <c r="AF1692" i="1"/>
  <c r="AD1692" i="1"/>
  <c r="AF1690" i="1"/>
  <c r="AD1690" i="1"/>
  <c r="AF1688" i="1"/>
  <c r="AD1688" i="1"/>
  <c r="AF1686" i="1"/>
  <c r="AD1686" i="1"/>
  <c r="AF1684" i="1"/>
  <c r="AD1684" i="1"/>
  <c r="AF1682" i="1"/>
  <c r="AD1682" i="1"/>
  <c r="AF1680" i="1"/>
  <c r="AD1680" i="1"/>
  <c r="AF1678" i="1"/>
  <c r="AD1678" i="1"/>
  <c r="AF1676" i="1"/>
  <c r="AD1676" i="1"/>
  <c r="AF1674" i="1"/>
  <c r="AD1674" i="1"/>
  <c r="AF1672" i="1"/>
  <c r="AD1672" i="1"/>
  <c r="AF1670" i="1"/>
  <c r="AD1670" i="1"/>
  <c r="AF1669" i="1"/>
  <c r="AD1669" i="1"/>
  <c r="AF1666" i="1"/>
  <c r="AD1666" i="1"/>
  <c r="AF1664" i="1"/>
  <c r="AD1664" i="1"/>
  <c r="AF1662" i="1"/>
  <c r="AD1662" i="1"/>
  <c r="AF1660" i="1"/>
  <c r="AD1660" i="1"/>
  <c r="AF1658" i="1"/>
  <c r="AD1658" i="1"/>
  <c r="AF1656" i="1"/>
  <c r="AD1656" i="1"/>
  <c r="AF1654" i="1"/>
  <c r="AD1654" i="1"/>
  <c r="AF1652" i="1"/>
  <c r="AD1652" i="1"/>
  <c r="AF1650" i="1"/>
  <c r="AD1650" i="1"/>
  <c r="AF1648" i="1"/>
  <c r="AD1648" i="1"/>
  <c r="AF1647" i="1"/>
  <c r="AD1647" i="1"/>
  <c r="AF1644" i="1"/>
  <c r="AD1644" i="1"/>
  <c r="AF1642" i="1"/>
  <c r="AD1642" i="1"/>
  <c r="AF1640" i="1"/>
  <c r="AD1640" i="1"/>
  <c r="AF1638" i="1"/>
  <c r="AD1638" i="1"/>
  <c r="AF1636" i="1"/>
  <c r="AD1636" i="1"/>
  <c r="AF1634" i="1"/>
  <c r="AD1634" i="1"/>
  <c r="AF1632" i="1"/>
  <c r="AD1632" i="1"/>
  <c r="AF1630" i="1"/>
  <c r="AD1630" i="1"/>
  <c r="AF1628" i="1"/>
  <c r="AD1628" i="1"/>
  <c r="AF1626" i="1"/>
  <c r="AD1626" i="1"/>
  <c r="AF1624" i="1"/>
  <c r="AD1624" i="1"/>
  <c r="AF1622" i="1"/>
  <c r="AD1622" i="1"/>
  <c r="AF1620" i="1"/>
  <c r="AD1620" i="1"/>
  <c r="AF1618" i="1"/>
  <c r="AD1618" i="1"/>
  <c r="AF1616" i="1"/>
  <c r="AD1616" i="1"/>
  <c r="AF1614" i="1"/>
  <c r="AD1614" i="1"/>
  <c r="AF1612" i="1"/>
  <c r="AD1612" i="1"/>
  <c r="AF1610" i="1"/>
  <c r="AD1610" i="1"/>
  <c r="AF1608" i="1"/>
  <c r="AD1608" i="1"/>
  <c r="AF1606" i="1"/>
  <c r="AD1606" i="1"/>
  <c r="AF1604" i="1"/>
  <c r="AD1604" i="1"/>
  <c r="AF1602" i="1"/>
  <c r="AD1602" i="1"/>
  <c r="AF1600" i="1"/>
  <c r="AD1600" i="1"/>
  <c r="AF1598" i="1"/>
  <c r="AD1598" i="1"/>
  <c r="AF1596" i="1"/>
  <c r="AD1596" i="1"/>
  <c r="AF1594" i="1"/>
  <c r="AD1594" i="1"/>
  <c r="AF1592" i="1"/>
  <c r="AD1592" i="1"/>
  <c r="AF1590" i="1"/>
  <c r="AD1590" i="1"/>
  <c r="AF1588" i="1"/>
  <c r="AD1588" i="1"/>
  <c r="AF1586" i="1"/>
  <c r="AD1586" i="1"/>
  <c r="AF1584" i="1"/>
  <c r="AD1584" i="1"/>
  <c r="AF1581" i="1"/>
  <c r="AD1581" i="1"/>
  <c r="AF1580" i="1"/>
  <c r="AD1580" i="1"/>
  <c r="AF1582" i="1"/>
  <c r="AD1582" i="1"/>
  <c r="AF1579" i="1"/>
  <c r="AD1579" i="1"/>
  <c r="AF1573" i="1"/>
  <c r="AD1573" i="1"/>
  <c r="AF1572" i="1"/>
  <c r="AD1572" i="1"/>
  <c r="AF1574" i="1"/>
  <c r="AD1574" i="1"/>
  <c r="AF1571" i="1"/>
  <c r="AD1571" i="1"/>
  <c r="AF1566" i="1"/>
  <c r="AD1566" i="1"/>
  <c r="AF1564" i="1"/>
  <c r="AD1564" i="1"/>
  <c r="AF1562" i="1"/>
  <c r="AD1562" i="1"/>
  <c r="AF1560" i="1"/>
  <c r="AD1560" i="1"/>
  <c r="AF1558" i="1"/>
  <c r="AD1558" i="1"/>
  <c r="AF1556" i="1"/>
  <c r="AD1556" i="1"/>
  <c r="AF1554" i="1"/>
  <c r="AD1554" i="1"/>
  <c r="AF1552" i="1"/>
  <c r="AD1552" i="1"/>
  <c r="AF1550" i="1"/>
  <c r="AD1550" i="1"/>
  <c r="AF1548" i="1"/>
  <c r="AD1548" i="1"/>
  <c r="AF1546" i="1"/>
  <c r="AD1546" i="1"/>
  <c r="AF1544" i="1"/>
  <c r="AD1544" i="1"/>
  <c r="AF1542" i="1"/>
  <c r="AD1542" i="1"/>
  <c r="AF1540" i="1"/>
  <c r="AD1540" i="1"/>
  <c r="AF1539" i="1"/>
  <c r="AE1539" i="1"/>
  <c r="AD1539" i="1"/>
  <c r="AF1536" i="1"/>
  <c r="AD1536" i="1"/>
  <c r="AF1535" i="1"/>
  <c r="AD1535" i="1"/>
  <c r="AF1532" i="1"/>
  <c r="AD1532" i="1"/>
  <c r="AF1531" i="1"/>
  <c r="AD1531" i="1"/>
  <c r="AF1528" i="1"/>
  <c r="AD1528" i="1"/>
  <c r="AF1526" i="1"/>
  <c r="AD1526" i="1"/>
  <c r="AF1524" i="1"/>
  <c r="AD1524" i="1"/>
  <c r="AF1523" i="1"/>
  <c r="AD1523" i="1"/>
  <c r="AF1520" i="1"/>
  <c r="AD1520" i="1"/>
  <c r="AF1518" i="1"/>
  <c r="AD1518" i="1"/>
  <c r="AF1516" i="1"/>
  <c r="AD1516" i="1"/>
  <c r="AF1514" i="1"/>
  <c r="AD1514" i="1"/>
  <c r="AF1512" i="1"/>
  <c r="AD1512" i="1"/>
  <c r="AF1510" i="1"/>
  <c r="AD1510" i="1"/>
  <c r="AF1508" i="1"/>
  <c r="AD1508" i="1"/>
  <c r="AF1507" i="1"/>
  <c r="AD1507" i="1"/>
  <c r="AF1506" i="1"/>
  <c r="AD1506" i="1"/>
  <c r="AF1505" i="1"/>
  <c r="AD1505" i="1"/>
  <c r="AF1500" i="1"/>
  <c r="AD1500" i="1"/>
  <c r="AF1499" i="1"/>
  <c r="AD1499" i="1"/>
  <c r="AF1496" i="1"/>
  <c r="AD1496" i="1"/>
  <c r="AF1494" i="1"/>
  <c r="AD1494" i="1"/>
  <c r="AF1492" i="1"/>
  <c r="AD1492" i="1"/>
  <c r="AF1490" i="1"/>
  <c r="AD1490" i="1"/>
  <c r="AF1488" i="1"/>
  <c r="AD1488" i="1"/>
  <c r="AF1487" i="1"/>
  <c r="AD1487" i="1"/>
  <c r="AF1484" i="1"/>
  <c r="AD1484" i="1"/>
  <c r="AF1482" i="1"/>
  <c r="AD1482" i="1"/>
  <c r="AF1480" i="1"/>
  <c r="AD1480" i="1"/>
  <c r="AF1478" i="1"/>
  <c r="AD1478" i="1"/>
  <c r="AF1476" i="1"/>
  <c r="AD1476" i="1"/>
  <c r="AF1474" i="1"/>
  <c r="AD1474" i="1"/>
  <c r="AF1472" i="1"/>
  <c r="AD1472" i="1"/>
  <c r="AF1470" i="1"/>
  <c r="AD1470" i="1"/>
  <c r="AF1468" i="1"/>
  <c r="AD1468" i="1"/>
  <c r="AF1466" i="1"/>
  <c r="AD1466" i="1"/>
  <c r="AF1464" i="1"/>
  <c r="AD1464" i="1"/>
  <c r="AF1462" i="1"/>
  <c r="AD1462" i="1"/>
  <c r="AF1460" i="1"/>
  <c r="AD1460" i="1"/>
  <c r="AF1458" i="1"/>
  <c r="AD1458" i="1"/>
  <c r="AF1456" i="1"/>
  <c r="AD1456" i="1"/>
  <c r="AF1454" i="1"/>
  <c r="AD1454" i="1"/>
  <c r="AF1452" i="1"/>
  <c r="AD1452" i="1"/>
  <c r="AF1450" i="1"/>
  <c r="AD1450" i="1"/>
  <c r="AF1449" i="1"/>
  <c r="AD1449" i="1"/>
  <c r="AF1446" i="1"/>
  <c r="AD1446" i="1"/>
  <c r="AF1444" i="1"/>
  <c r="AD1444" i="1"/>
  <c r="AF1442" i="1"/>
  <c r="AD1442" i="1"/>
  <c r="AF1440" i="1"/>
  <c r="AD1440" i="1"/>
  <c r="AF1438" i="1"/>
  <c r="AD1438" i="1"/>
  <c r="AF1436" i="1"/>
  <c r="AD1436" i="1"/>
  <c r="AF1434" i="1"/>
  <c r="AD1434" i="1"/>
  <c r="AF1432" i="1"/>
  <c r="AD1432" i="1"/>
  <c r="AF1430" i="1"/>
  <c r="AD1430" i="1"/>
  <c r="AF1428" i="1"/>
  <c r="AD1428" i="1"/>
  <c r="AF1426" i="1"/>
  <c r="AD1426" i="1"/>
  <c r="AF1424" i="1"/>
  <c r="AD1424" i="1"/>
  <c r="AF1422" i="1"/>
  <c r="AD1422" i="1"/>
  <c r="AF1420" i="1"/>
  <c r="AD1420" i="1"/>
  <c r="AF1418" i="1"/>
  <c r="AD1418" i="1"/>
  <c r="AF1416" i="1"/>
  <c r="AD1416" i="1"/>
  <c r="AF1414" i="1"/>
  <c r="AD1414" i="1"/>
  <c r="AF1412" i="1"/>
  <c r="AD1412" i="1"/>
  <c r="AF1410" i="1"/>
  <c r="AD1410" i="1"/>
  <c r="AF1408" i="1"/>
  <c r="AD1408" i="1"/>
  <c r="AF1406" i="1"/>
  <c r="AD1406" i="1"/>
  <c r="AF1404" i="1"/>
  <c r="AD1404" i="1"/>
  <c r="AF1402" i="1"/>
  <c r="AD1402" i="1"/>
  <c r="AF1400" i="1"/>
  <c r="AD1400" i="1"/>
  <c r="AF1398" i="1"/>
  <c r="AD1398" i="1"/>
  <c r="AF1396" i="1"/>
  <c r="AD1396" i="1"/>
  <c r="AF1394" i="1"/>
  <c r="AD1394" i="1"/>
  <c r="AF1392" i="1"/>
  <c r="AD1392" i="1"/>
  <c r="AF1391" i="1"/>
  <c r="AD1391" i="1"/>
  <c r="AF1388" i="1"/>
  <c r="AD1388" i="1"/>
  <c r="AF1386" i="1"/>
  <c r="AD1386" i="1"/>
  <c r="AF1384" i="1"/>
  <c r="AD1384" i="1"/>
  <c r="AF1382" i="1"/>
  <c r="AD1382" i="1"/>
  <c r="AF1380" i="1"/>
  <c r="AD1380" i="1"/>
  <c r="AF1378" i="1"/>
  <c r="AD1378" i="1"/>
  <c r="AF1376" i="1"/>
  <c r="AD1376" i="1"/>
  <c r="AF1374" i="1"/>
  <c r="AD1374" i="1"/>
  <c r="AF1372" i="1"/>
  <c r="AD1372" i="1"/>
  <c r="AF1370" i="1"/>
  <c r="AD1370" i="1"/>
  <c r="AF1368" i="1"/>
  <c r="AD1368" i="1"/>
  <c r="AF1367" i="1"/>
  <c r="AD1367" i="1"/>
  <c r="AF1364" i="1"/>
  <c r="AD1364" i="1"/>
  <c r="AF1362" i="1"/>
  <c r="AD1362" i="1"/>
  <c r="AF1360" i="1"/>
  <c r="AD1360" i="1"/>
  <c r="AF1358" i="1"/>
  <c r="AD1358" i="1"/>
  <c r="AF1356" i="1"/>
  <c r="AD1356" i="1"/>
  <c r="AF1355" i="1"/>
  <c r="AD1355" i="1"/>
  <c r="AF1352" i="1"/>
  <c r="AD1352" i="1"/>
  <c r="AF1350" i="1"/>
  <c r="AD1350" i="1"/>
  <c r="AF1348" i="1"/>
  <c r="AD1348" i="1"/>
  <c r="AF1347" i="1"/>
  <c r="AD1347" i="1"/>
  <c r="AF1344" i="1"/>
  <c r="AD1344" i="1"/>
  <c r="AF1343" i="1"/>
  <c r="AD1343" i="1"/>
  <c r="AF1340" i="1"/>
  <c r="AD1340" i="1"/>
  <c r="AF1338" i="1"/>
  <c r="AD1338" i="1"/>
  <c r="AF1336" i="1"/>
  <c r="AD1336" i="1"/>
  <c r="AF1334" i="1"/>
  <c r="AD1334" i="1"/>
  <c r="AF1333" i="1"/>
  <c r="AD1333" i="1"/>
  <c r="AF1332" i="1"/>
  <c r="AD1332" i="1"/>
  <c r="AF1331" i="1"/>
  <c r="AD1331" i="1"/>
  <c r="AF1330" i="1"/>
  <c r="AD1330" i="1"/>
  <c r="AF1329" i="1"/>
  <c r="AD1329" i="1"/>
  <c r="AF1322" i="1"/>
  <c r="AD1322" i="1"/>
  <c r="AF1320" i="1"/>
  <c r="AD1320" i="1"/>
  <c r="AF1318" i="1"/>
  <c r="AD1318" i="1"/>
  <c r="AF1316" i="1"/>
  <c r="AD1316" i="1"/>
  <c r="AF1315" i="1"/>
  <c r="AD1315" i="1"/>
  <c r="AF1312" i="1"/>
  <c r="AD1312" i="1"/>
  <c r="AF1310" i="1"/>
  <c r="AD1310" i="1"/>
  <c r="AF1308" i="1"/>
  <c r="AD1308" i="1"/>
  <c r="AF1306" i="1"/>
  <c r="AD1306" i="1"/>
  <c r="AF1304" i="1"/>
  <c r="AD1304" i="1"/>
  <c r="AF1302" i="1"/>
  <c r="AD1302" i="1"/>
  <c r="AF1300" i="1"/>
  <c r="AD1300" i="1"/>
  <c r="AF1298" i="1"/>
  <c r="AD1298" i="1"/>
  <c r="AF1296" i="1"/>
  <c r="AD1296" i="1"/>
  <c r="AF1294" i="1"/>
  <c r="AD1294" i="1"/>
  <c r="AF1292" i="1"/>
  <c r="AD1292" i="1"/>
  <c r="AF1290" i="1"/>
  <c r="AD1290" i="1"/>
  <c r="AF1288" i="1"/>
  <c r="AD1288" i="1"/>
  <c r="AF1286" i="1"/>
  <c r="AD1286" i="1"/>
  <c r="AF1284" i="1"/>
  <c r="AD1284" i="1"/>
  <c r="AF1283" i="1"/>
  <c r="AD1283" i="1"/>
  <c r="AF1280" i="1"/>
  <c r="AD1280" i="1"/>
  <c r="AF1278" i="1"/>
  <c r="AD1278" i="1"/>
  <c r="AF1276" i="1"/>
  <c r="AD1276" i="1"/>
  <c r="AF1274" i="1"/>
  <c r="AD1274" i="1"/>
  <c r="AF1272" i="1"/>
  <c r="AD1272" i="1"/>
  <c r="AF1270" i="1"/>
  <c r="AD1270" i="1"/>
  <c r="AF1268" i="1"/>
  <c r="AE1268" i="1"/>
  <c r="AD1268" i="1"/>
  <c r="AF1266" i="1"/>
  <c r="AD1266" i="1"/>
  <c r="AF1264" i="1"/>
  <c r="AD1264" i="1"/>
  <c r="AF1262" i="1"/>
  <c r="AD1262" i="1"/>
  <c r="AF1260" i="1"/>
  <c r="AD1260" i="1"/>
  <c r="AF1258" i="1"/>
  <c r="AD1258" i="1"/>
  <c r="AF1257" i="1"/>
  <c r="AD1257" i="1"/>
  <c r="AF1254" i="1"/>
  <c r="AD1254" i="1"/>
  <c r="AF1252" i="1"/>
  <c r="AD1252" i="1"/>
  <c r="AF1250" i="1"/>
  <c r="AD1250" i="1"/>
  <c r="AF1249" i="1"/>
  <c r="AD1249" i="1"/>
  <c r="AF1246" i="1"/>
  <c r="AD1246" i="1"/>
  <c r="AF1244" i="1"/>
  <c r="AD1244" i="1"/>
  <c r="AF1242" i="1"/>
  <c r="AD1242" i="1"/>
  <c r="AF1240" i="1"/>
  <c r="AD1240" i="1"/>
  <c r="AF1238" i="1"/>
  <c r="AD1238" i="1"/>
  <c r="AF1236" i="1"/>
  <c r="AD1236" i="1"/>
  <c r="AF1233" i="1"/>
  <c r="AD1233" i="1"/>
  <c r="AF1231" i="1"/>
  <c r="AD1231" i="1"/>
  <c r="AF1229" i="1"/>
  <c r="AD1229" i="1"/>
  <c r="AF1227" i="1"/>
  <c r="AD1227" i="1"/>
  <c r="AF1225" i="1"/>
  <c r="AD1225" i="1"/>
  <c r="AF1223" i="1"/>
  <c r="AD1223" i="1"/>
  <c r="AF1221" i="1"/>
  <c r="AD1221" i="1"/>
  <c r="AF1219" i="1"/>
  <c r="AD1219" i="1"/>
  <c r="AF1217" i="1"/>
  <c r="AD1217" i="1"/>
  <c r="AF1215" i="1"/>
  <c r="AD1215" i="1"/>
  <c r="AF1213" i="1"/>
  <c r="AD1213" i="1"/>
  <c r="AF1212" i="1"/>
  <c r="AD1212" i="1"/>
  <c r="AF1209" i="1"/>
  <c r="AD1209" i="1"/>
  <c r="AF1207" i="1"/>
  <c r="AD1207" i="1"/>
  <c r="AF1205" i="1"/>
  <c r="AD1205" i="1"/>
  <c r="AF1203" i="1"/>
  <c r="AD1203" i="1"/>
  <c r="AF1201" i="1"/>
  <c r="AD1201" i="1"/>
  <c r="AF1200" i="1"/>
  <c r="AD1200" i="1"/>
  <c r="AF1197" i="1"/>
  <c r="AD1197" i="1"/>
  <c r="AF1196" i="1"/>
  <c r="AD1196" i="1"/>
  <c r="AF1193" i="1"/>
  <c r="AD1193" i="1"/>
  <c r="AF1192" i="1"/>
  <c r="AD1192" i="1"/>
  <c r="AF1189" i="1"/>
  <c r="AD1189" i="1"/>
  <c r="AF1187" i="1"/>
  <c r="AD1187" i="1"/>
  <c r="AF1185" i="1"/>
  <c r="AD1185" i="1"/>
  <c r="AF1183" i="1"/>
  <c r="AD1183" i="1"/>
  <c r="AF1181" i="1"/>
  <c r="AD1181" i="1"/>
  <c r="AF1179" i="1"/>
  <c r="AD1179" i="1"/>
  <c r="AF1177" i="1"/>
  <c r="AD1177" i="1"/>
  <c r="AF1175" i="1"/>
  <c r="AD1175" i="1"/>
  <c r="AF1174" i="1"/>
  <c r="AD1174" i="1"/>
  <c r="AF1173" i="1"/>
  <c r="AD1173" i="1"/>
  <c r="AF1169" i="1"/>
  <c r="AD1169" i="1"/>
  <c r="AF1168" i="1"/>
  <c r="AD1168" i="1"/>
  <c r="AF1167" i="1"/>
  <c r="AD1167" i="1"/>
  <c r="AF1163" i="1"/>
  <c r="AD1163" i="1"/>
  <c r="AF1161" i="1"/>
  <c r="AD1161" i="1"/>
  <c r="AF1159" i="1"/>
  <c r="AD1159" i="1"/>
  <c r="AF1157" i="1"/>
  <c r="AD1157" i="1"/>
  <c r="AF1155" i="1"/>
  <c r="AD1155" i="1"/>
  <c r="AF1153" i="1"/>
  <c r="AD1153" i="1"/>
  <c r="AF1151" i="1"/>
  <c r="AD1151" i="1"/>
  <c r="AF1149" i="1"/>
  <c r="AD1149" i="1"/>
  <c r="AF1147" i="1"/>
  <c r="AD1147" i="1"/>
  <c r="AF1144" i="1"/>
  <c r="AD1144" i="1"/>
  <c r="AF1142" i="1"/>
  <c r="AD1142" i="1"/>
  <c r="AF1140" i="1"/>
  <c r="AD1140" i="1"/>
  <c r="AF1138" i="1"/>
  <c r="AD1138" i="1"/>
  <c r="AF1136" i="1"/>
  <c r="AD1136" i="1"/>
  <c r="AF1134" i="1"/>
  <c r="AD1134" i="1"/>
  <c r="AF1132" i="1"/>
  <c r="AD1132" i="1"/>
  <c r="AF1130" i="1"/>
  <c r="AD1130" i="1"/>
  <c r="AF1128" i="1"/>
  <c r="AD1128" i="1"/>
  <c r="AF1126" i="1"/>
  <c r="AD1126" i="1"/>
  <c r="AF1124" i="1"/>
  <c r="AD1124" i="1"/>
  <c r="AF1122" i="1"/>
  <c r="AD1122" i="1"/>
  <c r="AF1120" i="1"/>
  <c r="AD1120" i="1"/>
  <c r="AF1119" i="1"/>
  <c r="AD1119" i="1"/>
  <c r="AF1118" i="1"/>
  <c r="AD1118" i="1"/>
  <c r="AF1117" i="1"/>
  <c r="AD1117" i="1"/>
  <c r="AF1112" i="1"/>
  <c r="AD1112" i="1"/>
  <c r="AF1110" i="1"/>
  <c r="AD1110" i="1"/>
  <c r="AF1109" i="1"/>
  <c r="AD1109" i="1"/>
  <c r="AF1106" i="1"/>
  <c r="AD1106" i="1"/>
  <c r="AF1105" i="1"/>
  <c r="AD1105" i="1"/>
  <c r="AF1102" i="1"/>
  <c r="AD1102" i="1"/>
  <c r="AF1101" i="1"/>
  <c r="AD1101" i="1"/>
  <c r="AF1098" i="1"/>
  <c r="AD1098" i="1"/>
  <c r="AF1097" i="1"/>
  <c r="AD1097" i="1"/>
  <c r="AF1094" i="1"/>
  <c r="AD1094" i="1"/>
  <c r="AF1093" i="1"/>
  <c r="AD1093" i="1"/>
  <c r="AF1090" i="1"/>
  <c r="AD1090" i="1"/>
  <c r="AF1088" i="1"/>
  <c r="AD1088" i="1"/>
  <c r="AF1086" i="1"/>
  <c r="AD1086" i="1"/>
  <c r="AF1084" i="1"/>
  <c r="AD1084" i="1"/>
  <c r="AF1083" i="1"/>
  <c r="AD1083" i="1"/>
  <c r="AF1080" i="1"/>
  <c r="AD1080" i="1"/>
  <c r="AF1078" i="1"/>
  <c r="AD1078" i="1"/>
  <c r="AF1076" i="1"/>
  <c r="AD1076" i="1"/>
  <c r="AF1075" i="1"/>
  <c r="AD1075" i="1"/>
  <c r="AF1072" i="1"/>
  <c r="AD1072" i="1"/>
  <c r="AF1070" i="1"/>
  <c r="AD1070" i="1"/>
  <c r="AF1068" i="1"/>
  <c r="AD1068" i="1"/>
  <c r="AF1066" i="1"/>
  <c r="AD1066" i="1"/>
  <c r="AF1064" i="1"/>
  <c r="AD1064" i="1"/>
  <c r="AF1062" i="1"/>
  <c r="AD1062" i="1"/>
  <c r="AF1060" i="1"/>
  <c r="AD1060" i="1"/>
  <c r="AF1058" i="1"/>
  <c r="AD1058" i="1"/>
  <c r="AF1056" i="1"/>
  <c r="AD1056" i="1"/>
  <c r="AF1054" i="1"/>
  <c r="AD1054" i="1"/>
  <c r="AF1052" i="1"/>
  <c r="AD1052" i="1"/>
  <c r="AF1051" i="1"/>
  <c r="AD1051" i="1"/>
  <c r="AF1048" i="1"/>
  <c r="AD1048" i="1"/>
  <c r="AF1046" i="1"/>
  <c r="AD1046" i="1"/>
  <c r="AF1044" i="1"/>
  <c r="AD1044" i="1"/>
  <c r="AF1043" i="1"/>
  <c r="AD1043" i="1"/>
  <c r="AF1040" i="1"/>
  <c r="AD1040" i="1"/>
  <c r="AF1038" i="1"/>
  <c r="AD1038" i="1"/>
  <c r="AF1036" i="1"/>
  <c r="AD1036" i="1"/>
  <c r="AF1034" i="1"/>
  <c r="AD1034" i="1"/>
  <c r="AF1032" i="1"/>
  <c r="AD1032" i="1"/>
  <c r="AF1031" i="1"/>
  <c r="AD1031" i="1"/>
  <c r="AF1028" i="1"/>
  <c r="AD1028" i="1"/>
  <c r="AF1026" i="1"/>
  <c r="AD1026" i="1"/>
  <c r="AF1024" i="1"/>
  <c r="AD1024" i="1"/>
  <c r="AF1023" i="1"/>
  <c r="AD1023" i="1"/>
  <c r="AF1022" i="1"/>
  <c r="AD1022" i="1"/>
  <c r="AF1021" i="1"/>
  <c r="AD1021" i="1"/>
  <c r="AF1016" i="1"/>
  <c r="AD1016" i="1"/>
  <c r="AF1014" i="1"/>
  <c r="AD1014" i="1"/>
  <c r="AF1012" i="1"/>
  <c r="AD1012" i="1"/>
  <c r="AF1010" i="1"/>
  <c r="AD1010" i="1"/>
  <c r="AF1008" i="1"/>
  <c r="AD1008" i="1"/>
  <c r="AF1006" i="1"/>
  <c r="AD1006" i="1"/>
  <c r="AF1004" i="1"/>
  <c r="AD1004" i="1"/>
  <c r="AF1002" i="1"/>
  <c r="AD1002" i="1"/>
  <c r="AF1000" i="1"/>
  <c r="AD1000" i="1"/>
  <c r="AF998" i="1"/>
  <c r="AD998" i="1"/>
  <c r="AF996" i="1"/>
  <c r="AD996" i="1"/>
  <c r="AF994" i="1"/>
  <c r="AD994" i="1"/>
  <c r="AF992" i="1"/>
  <c r="AD992" i="1"/>
  <c r="AF991" i="1"/>
  <c r="AD991" i="1"/>
  <c r="AF988" i="1"/>
  <c r="AD988" i="1"/>
  <c r="AF986" i="1"/>
  <c r="AD986" i="1"/>
  <c r="AF984" i="1"/>
  <c r="AD984" i="1"/>
  <c r="AF982" i="1"/>
  <c r="AD982" i="1"/>
  <c r="AF980" i="1"/>
  <c r="AD980" i="1"/>
  <c r="AF978" i="1"/>
  <c r="AD978" i="1"/>
  <c r="AF976" i="1"/>
  <c r="AD976" i="1"/>
  <c r="AF974" i="1"/>
  <c r="AD974" i="1"/>
  <c r="AF972" i="1"/>
  <c r="AD972" i="1"/>
  <c r="AF970" i="1"/>
  <c r="AD970" i="1"/>
  <c r="AF968" i="1"/>
  <c r="AD968" i="1"/>
  <c r="AF967" i="1"/>
  <c r="AD967" i="1"/>
  <c r="AF964" i="1"/>
  <c r="AD964" i="1"/>
  <c r="AF962" i="1"/>
  <c r="AD962" i="1"/>
  <c r="AF960" i="1"/>
  <c r="AD960" i="1"/>
  <c r="AF958" i="1"/>
  <c r="AD958" i="1"/>
  <c r="AF957" i="1"/>
  <c r="AD957" i="1"/>
  <c r="AF954" i="1"/>
  <c r="AD954" i="1"/>
  <c r="AF952" i="1"/>
  <c r="AD952" i="1"/>
  <c r="AF950" i="1"/>
  <c r="AD950" i="1"/>
  <c r="AF948" i="1"/>
  <c r="AD948" i="1"/>
  <c r="AF946" i="1"/>
  <c r="AD946" i="1"/>
  <c r="AF944" i="1"/>
  <c r="AD944" i="1"/>
  <c r="AF942" i="1"/>
  <c r="AD942" i="1"/>
  <c r="AF940" i="1"/>
  <c r="AD940" i="1"/>
  <c r="AF938" i="1"/>
  <c r="AD938" i="1"/>
  <c r="AF937" i="1"/>
  <c r="AD937" i="1"/>
  <c r="AF934" i="1"/>
  <c r="AD934" i="1"/>
  <c r="AF932" i="1"/>
  <c r="AD932" i="1"/>
  <c r="AF931" i="1"/>
  <c r="AD931" i="1"/>
  <c r="AF928" i="1"/>
  <c r="AD928" i="1"/>
  <c r="AF926" i="1"/>
  <c r="AD926" i="1"/>
  <c r="AF925" i="1"/>
  <c r="AD925" i="1"/>
  <c r="AF922" i="1"/>
  <c r="AD922" i="1"/>
  <c r="AF920" i="1"/>
  <c r="AD920" i="1"/>
  <c r="AF918" i="1"/>
  <c r="AD918" i="1"/>
  <c r="AF917" i="1"/>
  <c r="AD917" i="1"/>
  <c r="AF914" i="1"/>
  <c r="AD914" i="1"/>
  <c r="AF913" i="1"/>
  <c r="AD913" i="1"/>
  <c r="AF910" i="1"/>
  <c r="AD910" i="1"/>
  <c r="AF908" i="1"/>
  <c r="AD908" i="1"/>
  <c r="AF906" i="1"/>
  <c r="AD906" i="1"/>
  <c r="AF904" i="1"/>
  <c r="AD904" i="1"/>
  <c r="AF902" i="1"/>
  <c r="AD902" i="1"/>
  <c r="AF900" i="1"/>
  <c r="AD900" i="1"/>
  <c r="AF898" i="1"/>
  <c r="AD898" i="1"/>
  <c r="AF896" i="1"/>
  <c r="AD896" i="1"/>
  <c r="AF894" i="1"/>
  <c r="AD894" i="1"/>
  <c r="AF892" i="1"/>
  <c r="AE892" i="1"/>
  <c r="AD892" i="1"/>
  <c r="AF890" i="1"/>
  <c r="AD890" i="1"/>
  <c r="AF888" i="1"/>
  <c r="AD888" i="1"/>
  <c r="AF886" i="1"/>
  <c r="AD886" i="1"/>
  <c r="AF884" i="1"/>
  <c r="AD884" i="1"/>
  <c r="AF882" i="1"/>
  <c r="AD882" i="1"/>
  <c r="AF880" i="1"/>
  <c r="AD880" i="1"/>
  <c r="AF878" i="1"/>
  <c r="AD878" i="1"/>
  <c r="AF876" i="1"/>
  <c r="AD876" i="1"/>
  <c r="AF874" i="1"/>
  <c r="AD874" i="1"/>
  <c r="AF872" i="1"/>
  <c r="AD872" i="1"/>
  <c r="AF871" i="1"/>
  <c r="AD871" i="1"/>
  <c r="AF868" i="1"/>
  <c r="AD868" i="1"/>
  <c r="AF866" i="1"/>
  <c r="AD866" i="1"/>
  <c r="AF864" i="1"/>
  <c r="AD864" i="1"/>
  <c r="AF862" i="1"/>
  <c r="AD862" i="1"/>
  <c r="AF860" i="1"/>
  <c r="AD860" i="1"/>
  <c r="AF858" i="1"/>
  <c r="AD858" i="1"/>
  <c r="AF856" i="1"/>
  <c r="AD856" i="1"/>
  <c r="AF854" i="1"/>
  <c r="AD854" i="1"/>
  <c r="AF852" i="1"/>
  <c r="AD852" i="1"/>
  <c r="AF850" i="1"/>
  <c r="AD850" i="1"/>
  <c r="AF848" i="1"/>
  <c r="AD848" i="1"/>
  <c r="AF846" i="1"/>
  <c r="AD846" i="1"/>
  <c r="AF844" i="1"/>
  <c r="AD844" i="1"/>
  <c r="AF842" i="1"/>
  <c r="AD842" i="1"/>
  <c r="AF840" i="1"/>
  <c r="AD840" i="1"/>
  <c r="AF838" i="1"/>
  <c r="AD838" i="1"/>
  <c r="AF836" i="1"/>
  <c r="AD836" i="1"/>
  <c r="AF834" i="1"/>
  <c r="AD834" i="1"/>
  <c r="AF833" i="1"/>
  <c r="AD833" i="1"/>
  <c r="AF830" i="1"/>
  <c r="AD830" i="1"/>
  <c r="AF829" i="1"/>
  <c r="AD829" i="1"/>
  <c r="AF826" i="1"/>
  <c r="AD826" i="1"/>
  <c r="AF824" i="1"/>
  <c r="AD824" i="1"/>
  <c r="AF822" i="1"/>
  <c r="AD822" i="1"/>
  <c r="AF821" i="1"/>
  <c r="AD821" i="1"/>
  <c r="AF818" i="1"/>
  <c r="AD818" i="1"/>
  <c r="AF816" i="1"/>
  <c r="AD816" i="1"/>
  <c r="AF814" i="1"/>
  <c r="AD814" i="1"/>
  <c r="AF813" i="1"/>
  <c r="AD813" i="1"/>
  <c r="AF810" i="1"/>
  <c r="AD810" i="1"/>
  <c r="AF808" i="1"/>
  <c r="AD808" i="1"/>
  <c r="AF806" i="1"/>
  <c r="AD806" i="1"/>
  <c r="AF805" i="1"/>
  <c r="AD805" i="1"/>
  <c r="AF802" i="1"/>
  <c r="AD802" i="1"/>
  <c r="AF800" i="1"/>
  <c r="AD800" i="1"/>
  <c r="AF798" i="1"/>
  <c r="AD798" i="1"/>
  <c r="AF796" i="1"/>
  <c r="AD796" i="1"/>
  <c r="AF794" i="1"/>
  <c r="AD794" i="1"/>
  <c r="AF792" i="1"/>
  <c r="AD792" i="1"/>
  <c r="AF791" i="1"/>
  <c r="AD791" i="1"/>
  <c r="AF788" i="1"/>
  <c r="AD788" i="1"/>
  <c r="AF786" i="1"/>
  <c r="AD786" i="1"/>
  <c r="AF783" i="1"/>
  <c r="AD783" i="1"/>
  <c r="AF781" i="1"/>
  <c r="AD781" i="1"/>
  <c r="AF779" i="1"/>
  <c r="AD779" i="1"/>
  <c r="AF777" i="1"/>
  <c r="AD777" i="1"/>
  <c r="AF775" i="1"/>
  <c r="AD775" i="1"/>
  <c r="AF773" i="1"/>
  <c r="AD773" i="1"/>
  <c r="AF771" i="1"/>
  <c r="AD771" i="1"/>
  <c r="AF769" i="1"/>
  <c r="AD769" i="1"/>
  <c r="AF767" i="1"/>
  <c r="AD767" i="1"/>
  <c r="AF765" i="1"/>
  <c r="AD765" i="1"/>
  <c r="AF763" i="1"/>
  <c r="AD763" i="1"/>
  <c r="AF761" i="1"/>
  <c r="AD761" i="1"/>
  <c r="AF759" i="1"/>
  <c r="AD759" i="1"/>
  <c r="AF757" i="1"/>
  <c r="AD757" i="1"/>
  <c r="AF755" i="1"/>
  <c r="AD755" i="1"/>
  <c r="AF753" i="1"/>
  <c r="AD753" i="1"/>
  <c r="AF751" i="1"/>
  <c r="AD751" i="1"/>
  <c r="AF750" i="1"/>
  <c r="AD750" i="1"/>
  <c r="AF747" i="1"/>
  <c r="AD747" i="1"/>
  <c r="AF745" i="1"/>
  <c r="AD745" i="1"/>
  <c r="AF743" i="1"/>
  <c r="AD743" i="1"/>
  <c r="AF741" i="1"/>
  <c r="AD741" i="1"/>
  <c r="AF739" i="1"/>
  <c r="AD739" i="1"/>
  <c r="AF737" i="1"/>
  <c r="AD737" i="1"/>
  <c r="AF735" i="1"/>
  <c r="AD735" i="1"/>
  <c r="AF734" i="1"/>
  <c r="AD734" i="1"/>
  <c r="AF731" i="1"/>
  <c r="AD731" i="1"/>
  <c r="AF729" i="1"/>
  <c r="AD729" i="1"/>
  <c r="AF727" i="1"/>
  <c r="AD727" i="1"/>
  <c r="AF725" i="1"/>
  <c r="AD725" i="1"/>
  <c r="AF723" i="1"/>
  <c r="AD723" i="1"/>
  <c r="AF721" i="1"/>
  <c r="AD721" i="1"/>
  <c r="AF719" i="1"/>
  <c r="AD719" i="1"/>
  <c r="AF718" i="1"/>
  <c r="AD718" i="1"/>
  <c r="AF715" i="1"/>
  <c r="AD715" i="1"/>
  <c r="AF714" i="1"/>
  <c r="AD714" i="1"/>
  <c r="AF711" i="1"/>
  <c r="AD711" i="1"/>
  <c r="AF709" i="1"/>
  <c r="AD709" i="1"/>
  <c r="AF708" i="1"/>
  <c r="AD708" i="1"/>
  <c r="AF705" i="1"/>
  <c r="AD705" i="1"/>
  <c r="AF704" i="1"/>
  <c r="AD704" i="1"/>
  <c r="AF701" i="1"/>
  <c r="AD701" i="1"/>
  <c r="AF699" i="1"/>
  <c r="AD699" i="1"/>
  <c r="AF697" i="1"/>
  <c r="AD697" i="1"/>
  <c r="AF696" i="1"/>
  <c r="AD696" i="1"/>
  <c r="AF693" i="1"/>
  <c r="AD693" i="1"/>
  <c r="AF691" i="1"/>
  <c r="AD691" i="1"/>
  <c r="AF689" i="1"/>
  <c r="AD689" i="1"/>
  <c r="AF687" i="1"/>
  <c r="AD687" i="1"/>
  <c r="AF685" i="1"/>
  <c r="AD685" i="1"/>
  <c r="AF683" i="1"/>
  <c r="AD683" i="1"/>
  <c r="AF654" i="1"/>
  <c r="AD654" i="1"/>
  <c r="AF625" i="1"/>
  <c r="AD625" i="1"/>
  <c r="AF623" i="1"/>
  <c r="AD623" i="1"/>
  <c r="AF622" i="1"/>
  <c r="AD622" i="1"/>
  <c r="AF619" i="1"/>
  <c r="AD619" i="1"/>
  <c r="AF617" i="1"/>
  <c r="AD617" i="1"/>
  <c r="AF615" i="1"/>
  <c r="AD615" i="1"/>
  <c r="AF613" i="1"/>
  <c r="AD613" i="1"/>
  <c r="AF611" i="1"/>
  <c r="AD611" i="1"/>
  <c r="AF610" i="1"/>
  <c r="AD610" i="1"/>
  <c r="AF607" i="1"/>
  <c r="AD607" i="1"/>
  <c r="AF605" i="1"/>
  <c r="AD605" i="1"/>
  <c r="AF603" i="1"/>
  <c r="AD603" i="1"/>
  <c r="AF601" i="1"/>
  <c r="AD601" i="1"/>
  <c r="AF599" i="1"/>
  <c r="AD599" i="1"/>
  <c r="AF597" i="1"/>
  <c r="AD597" i="1"/>
  <c r="AF595" i="1"/>
  <c r="AD595" i="1"/>
  <c r="AF593" i="1"/>
  <c r="AD593" i="1"/>
  <c r="AF591" i="1"/>
  <c r="AD591" i="1"/>
  <c r="AF589" i="1"/>
  <c r="AD589" i="1"/>
  <c r="AF587" i="1"/>
  <c r="AD587" i="1"/>
  <c r="AF585" i="1"/>
  <c r="AD585" i="1"/>
  <c r="AF583" i="1"/>
  <c r="AD583" i="1"/>
  <c r="AF582" i="1"/>
  <c r="AD582" i="1"/>
  <c r="AF579" i="1"/>
  <c r="AD579" i="1"/>
  <c r="AF577" i="1"/>
  <c r="AD577" i="1"/>
  <c r="AF575" i="1"/>
  <c r="AD575" i="1"/>
  <c r="AF573" i="1"/>
  <c r="AD573" i="1"/>
  <c r="AF571" i="1"/>
  <c r="AD571" i="1"/>
  <c r="AF569" i="1"/>
  <c r="AD569" i="1"/>
  <c r="AF557" i="1"/>
  <c r="AD557" i="1"/>
  <c r="AF555" i="1"/>
  <c r="AD555" i="1"/>
  <c r="AF553" i="1"/>
  <c r="AD553" i="1"/>
  <c r="AF550" i="1"/>
  <c r="AD550" i="1"/>
  <c r="AF548" i="1"/>
  <c r="AD548" i="1"/>
  <c r="AF546" i="1"/>
  <c r="AD546" i="1"/>
  <c r="AF544" i="1"/>
  <c r="AD544" i="1"/>
  <c r="AF542" i="1"/>
  <c r="AD542" i="1"/>
  <c r="AF540" i="1"/>
  <c r="AD540" i="1"/>
  <c r="AF538" i="1"/>
  <c r="AD538" i="1"/>
  <c r="AF536" i="1"/>
  <c r="AD536" i="1"/>
  <c r="AF534" i="1"/>
  <c r="AD534" i="1"/>
  <c r="AF532" i="1"/>
  <c r="AD532" i="1"/>
  <c r="AF530" i="1"/>
  <c r="AD530" i="1"/>
  <c r="AF528" i="1"/>
  <c r="AD528" i="1"/>
  <c r="AF526" i="1"/>
  <c r="AD526" i="1"/>
  <c r="AF524" i="1"/>
  <c r="AD524" i="1"/>
  <c r="AF522" i="1"/>
  <c r="AD522" i="1"/>
  <c r="AF521" i="1"/>
  <c r="AD521" i="1"/>
  <c r="AF518" i="1"/>
  <c r="AD518" i="1"/>
  <c r="AF516" i="1"/>
  <c r="AD516" i="1"/>
  <c r="AF514" i="1"/>
  <c r="AD514" i="1"/>
  <c r="AF512" i="1"/>
  <c r="AD512" i="1"/>
  <c r="AF510" i="1"/>
  <c r="AD510" i="1"/>
  <c r="AF508" i="1"/>
  <c r="AE508" i="1"/>
  <c r="AD508" i="1"/>
  <c r="AF506" i="1"/>
  <c r="AD506" i="1"/>
  <c r="AF505" i="1"/>
  <c r="AD505" i="1"/>
  <c r="AF504" i="1"/>
  <c r="AD504" i="1"/>
  <c r="AF500" i="1"/>
  <c r="AD500" i="1"/>
  <c r="AF498" i="1"/>
  <c r="AD498" i="1"/>
  <c r="AF496" i="1"/>
  <c r="AD496" i="1"/>
  <c r="AF493" i="1"/>
  <c r="AD493" i="1"/>
  <c r="AF492" i="1"/>
  <c r="AD492" i="1"/>
  <c r="AF489" i="1"/>
  <c r="AD489" i="1"/>
  <c r="AF488" i="1"/>
  <c r="AD488" i="1"/>
  <c r="AF485" i="1"/>
  <c r="AD485" i="1"/>
  <c r="AF484" i="1"/>
  <c r="AD484" i="1"/>
  <c r="AF481" i="1"/>
  <c r="AD481" i="1"/>
  <c r="AF480" i="1"/>
  <c r="AD480" i="1"/>
  <c r="AF477" i="1"/>
  <c r="AD477" i="1"/>
  <c r="AF474" i="1"/>
  <c r="AD474" i="1"/>
  <c r="AF472" i="1"/>
  <c r="AD472" i="1"/>
  <c r="AF470" i="1"/>
  <c r="AD470" i="1"/>
  <c r="AF468" i="1"/>
  <c r="AD468" i="1"/>
  <c r="AF467" i="1"/>
  <c r="AD467" i="1"/>
  <c r="AF462" i="1"/>
  <c r="AD462" i="1"/>
  <c r="AF460" i="1"/>
  <c r="AD460" i="1"/>
  <c r="AF459" i="1"/>
  <c r="AD459" i="1"/>
  <c r="AF456" i="1"/>
  <c r="AD456" i="1"/>
  <c r="AF455" i="1"/>
  <c r="AD455" i="1"/>
  <c r="AF452" i="1"/>
  <c r="AD452" i="1"/>
  <c r="AF440" i="1"/>
  <c r="AD440" i="1"/>
  <c r="AF439" i="1"/>
  <c r="AD439" i="1"/>
  <c r="AF438" i="1"/>
  <c r="AD438" i="1"/>
  <c r="AF437" i="1"/>
  <c r="AD437" i="1"/>
  <c r="AF424" i="1"/>
  <c r="AD424" i="1"/>
  <c r="AF423" i="1"/>
  <c r="AD423" i="1"/>
  <c r="AF420" i="1"/>
  <c r="AD420" i="1"/>
  <c r="AF418" i="1"/>
  <c r="AD418" i="1"/>
  <c r="AF416" i="1"/>
  <c r="AD416" i="1"/>
  <c r="AF413" i="1"/>
  <c r="AD413" i="1"/>
  <c r="AF411" i="1"/>
  <c r="AD411" i="1"/>
  <c r="AF410" i="1"/>
  <c r="AD410" i="1"/>
  <c r="AF407" i="1"/>
  <c r="AD407" i="1"/>
  <c r="AF405" i="1"/>
  <c r="AD405" i="1"/>
  <c r="AF403" i="1"/>
  <c r="AD403" i="1"/>
  <c r="AF401" i="1"/>
  <c r="AD401" i="1"/>
  <c r="AF399" i="1"/>
  <c r="AD399" i="1"/>
  <c r="AF397" i="1"/>
  <c r="AD397" i="1"/>
  <c r="AF395" i="1"/>
  <c r="AD395" i="1"/>
  <c r="AF394" i="1"/>
  <c r="AD394" i="1"/>
  <c r="AF391" i="1"/>
  <c r="AD391" i="1"/>
  <c r="AF379" i="1"/>
  <c r="AD379" i="1"/>
  <c r="AF377" i="1"/>
  <c r="AD377" i="1"/>
  <c r="AF375" i="1"/>
  <c r="AD375" i="1"/>
  <c r="AF373" i="1"/>
  <c r="AD373" i="1"/>
  <c r="AF372" i="1"/>
  <c r="AD372" i="1"/>
  <c r="AF369" i="1"/>
  <c r="AD369" i="1"/>
  <c r="AF367" i="1"/>
  <c r="AD367" i="1"/>
  <c r="AF365" i="1"/>
  <c r="AD365" i="1"/>
  <c r="AF363" i="1"/>
  <c r="AD363" i="1"/>
  <c r="AF361" i="1"/>
  <c r="AD361" i="1"/>
  <c r="AF360" i="1"/>
  <c r="AD360" i="1"/>
  <c r="AF357" i="1"/>
  <c r="AD357" i="1"/>
  <c r="AF355" i="1"/>
  <c r="AD355" i="1"/>
  <c r="AF354" i="1"/>
  <c r="AD354" i="1"/>
  <c r="AF351" i="1"/>
  <c r="AD351" i="1"/>
  <c r="AF349" i="1"/>
  <c r="AD349" i="1"/>
  <c r="AF348" i="1"/>
  <c r="AD348" i="1"/>
  <c r="AF345" i="1"/>
  <c r="AD345" i="1"/>
  <c r="AF344" i="1"/>
  <c r="AD344" i="1"/>
  <c r="AF341" i="1"/>
  <c r="AD341" i="1"/>
  <c r="AF340" i="1"/>
  <c r="AD340" i="1"/>
  <c r="AF327" i="1"/>
  <c r="AD327" i="1"/>
  <c r="AF321" i="1"/>
  <c r="AD321" i="1"/>
  <c r="AF319" i="1"/>
  <c r="AD319" i="1"/>
  <c r="AF317" i="1"/>
  <c r="AD317" i="1"/>
  <c r="AF315" i="1"/>
  <c r="AD315" i="1"/>
  <c r="AF314" i="1"/>
  <c r="AD314" i="1"/>
  <c r="AF313" i="1"/>
  <c r="AD313" i="1"/>
  <c r="AF309" i="1"/>
  <c r="AD309" i="1"/>
  <c r="AF307" i="1"/>
  <c r="AD307" i="1"/>
  <c r="AF305" i="1"/>
  <c r="AD305" i="1"/>
  <c r="AF303" i="1"/>
  <c r="AD303" i="1"/>
  <c r="AF301" i="1"/>
  <c r="AD301" i="1"/>
  <c r="AF300" i="1"/>
  <c r="AD300" i="1"/>
  <c r="AF297" i="1"/>
  <c r="AD297" i="1"/>
  <c r="AF296" i="1"/>
  <c r="AD296" i="1"/>
  <c r="AF293" i="1"/>
  <c r="AD293" i="1"/>
  <c r="AF291" i="1"/>
  <c r="AD291" i="1"/>
  <c r="AF289" i="1"/>
  <c r="AD289" i="1"/>
  <c r="AF287" i="1"/>
  <c r="AD287" i="1"/>
  <c r="AF285" i="1"/>
  <c r="AD285" i="1"/>
  <c r="AF284" i="1"/>
  <c r="AD284" i="1"/>
  <c r="AF273" i="1"/>
  <c r="AD273" i="1"/>
  <c r="AF271" i="1"/>
  <c r="AD271" i="1"/>
  <c r="AF268" i="1"/>
  <c r="AD268" i="1"/>
  <c r="AF267" i="1"/>
  <c r="AD267" i="1"/>
  <c r="AF269" i="1"/>
  <c r="AD269" i="1"/>
  <c r="AF263" i="1"/>
  <c r="AD263" i="1"/>
  <c r="AF262" i="1"/>
  <c r="AD262" i="1"/>
  <c r="AF259" i="1"/>
  <c r="AD259" i="1"/>
  <c r="AF258" i="1"/>
  <c r="AD258" i="1"/>
  <c r="AF255" i="1"/>
  <c r="AD255" i="1"/>
  <c r="AF254" i="1"/>
  <c r="AD254" i="1"/>
  <c r="AF251" i="1"/>
  <c r="AD251" i="1"/>
  <c r="AF250" i="1"/>
  <c r="AD250" i="1"/>
  <c r="AF247" i="1"/>
  <c r="AD247" i="1"/>
  <c r="AF246" i="1"/>
  <c r="AD246" i="1"/>
  <c r="AF243" i="1"/>
  <c r="AD243" i="1"/>
  <c r="AF242" i="1"/>
  <c r="AD242" i="1"/>
  <c r="AF239" i="1"/>
  <c r="AD239" i="1"/>
  <c r="AF237" i="1"/>
  <c r="AD237" i="1"/>
  <c r="AF235" i="1"/>
  <c r="AD235" i="1"/>
  <c r="AF233" i="1"/>
  <c r="AD233" i="1"/>
  <c r="AF231" i="1"/>
  <c r="AD231" i="1"/>
  <c r="AF229" i="1"/>
  <c r="AD229" i="1"/>
  <c r="AF228" i="1"/>
  <c r="AD228" i="1"/>
  <c r="AF225" i="1"/>
  <c r="AE225" i="1"/>
  <c r="AD225" i="1"/>
  <c r="AF223" i="1"/>
  <c r="AD223" i="1"/>
  <c r="AF221" i="1"/>
  <c r="AD221" i="1"/>
  <c r="AF220" i="1"/>
  <c r="AD220" i="1"/>
  <c r="AF217" i="1"/>
  <c r="AE217" i="1"/>
  <c r="AD217" i="1"/>
  <c r="AF215" i="1"/>
  <c r="AD215" i="1"/>
  <c r="AF212" i="1"/>
  <c r="AD212" i="1"/>
  <c r="AF210" i="1"/>
  <c r="AD210" i="1"/>
  <c r="AF208" i="1"/>
  <c r="AD208" i="1"/>
  <c r="AF206" i="1"/>
  <c r="AD206" i="1"/>
  <c r="AF205" i="1"/>
  <c r="AD205" i="1"/>
  <c r="AF202" i="1"/>
  <c r="AD202" i="1"/>
  <c r="AF201" i="1"/>
  <c r="AD201" i="1"/>
  <c r="AF198" i="1"/>
  <c r="AD198" i="1"/>
  <c r="AF196" i="1"/>
  <c r="AE196" i="1"/>
  <c r="AD196" i="1"/>
  <c r="AF194" i="1"/>
  <c r="AD194" i="1"/>
  <c r="AF192" i="1"/>
  <c r="AD192" i="1"/>
  <c r="AF190" i="1"/>
  <c r="AD190" i="1"/>
  <c r="AF189" i="1"/>
  <c r="AD189" i="1"/>
  <c r="AF186" i="1"/>
  <c r="AD186" i="1"/>
  <c r="AF185" i="1"/>
  <c r="AD185" i="1"/>
  <c r="AF184" i="1"/>
  <c r="AD184" i="1"/>
  <c r="AF183" i="1"/>
  <c r="AD183" i="1"/>
  <c r="AF178" i="1"/>
  <c r="AD178" i="1"/>
  <c r="AF177" i="1"/>
  <c r="AD177" i="1"/>
  <c r="AF174" i="1"/>
  <c r="AD174" i="1"/>
  <c r="AF173" i="1"/>
  <c r="AD173" i="1"/>
  <c r="AF170" i="1"/>
  <c r="AD170" i="1"/>
  <c r="AF168" i="1"/>
  <c r="AD168" i="1"/>
  <c r="AF166" i="1"/>
  <c r="AD166" i="1"/>
  <c r="AF164" i="1"/>
  <c r="AD164" i="1"/>
  <c r="AF162" i="1"/>
  <c r="AD162" i="1"/>
  <c r="AF160" i="1"/>
  <c r="AD160" i="1"/>
  <c r="AF158" i="1"/>
  <c r="AD158" i="1"/>
  <c r="AF146" i="1"/>
  <c r="AD146" i="1"/>
  <c r="AF144" i="1"/>
  <c r="AD144" i="1"/>
  <c r="AF142" i="1"/>
  <c r="AD142" i="1"/>
  <c r="AF140" i="1"/>
  <c r="AD140" i="1"/>
  <c r="AF138" i="1"/>
  <c r="AD138" i="1"/>
  <c r="AF137" i="1"/>
  <c r="AD137" i="1"/>
  <c r="AF134" i="1"/>
  <c r="AD134" i="1"/>
  <c r="AF133" i="1"/>
  <c r="AD133" i="1"/>
  <c r="AF130" i="1"/>
  <c r="AD130" i="1"/>
  <c r="AF128" i="1"/>
  <c r="AD128" i="1"/>
  <c r="AF126" i="1"/>
  <c r="AD126" i="1"/>
  <c r="AF124" i="1"/>
  <c r="AD124" i="1"/>
  <c r="AF122" i="1"/>
  <c r="AD122" i="1"/>
  <c r="AF120" i="1"/>
  <c r="AD120" i="1"/>
  <c r="AF118" i="1"/>
  <c r="AD118" i="1"/>
  <c r="AF116" i="1"/>
  <c r="AD116" i="1"/>
  <c r="AF114" i="1"/>
  <c r="AD114" i="1"/>
  <c r="AF113" i="1"/>
  <c r="AD113" i="1"/>
  <c r="AF110" i="1"/>
  <c r="AD110" i="1"/>
  <c r="AF109" i="1"/>
  <c r="AD109" i="1"/>
  <c r="AF106" i="1"/>
  <c r="AD106" i="1"/>
  <c r="AF105" i="1"/>
  <c r="AD105" i="1"/>
  <c r="AF102" i="1"/>
  <c r="AD102" i="1"/>
  <c r="AF101" i="1"/>
  <c r="AD101" i="1"/>
  <c r="AF93" i="1"/>
  <c r="AD93" i="1"/>
  <c r="AF91" i="1"/>
  <c r="AD91" i="1"/>
  <c r="AF89" i="1"/>
  <c r="AD89" i="1"/>
  <c r="AF87" i="1"/>
  <c r="AD87" i="1"/>
  <c r="AF85" i="1"/>
  <c r="AD85" i="1"/>
  <c r="AF84" i="1"/>
  <c r="AD84" i="1"/>
  <c r="AF81" i="1"/>
  <c r="AD81" i="1"/>
  <c r="AF80" i="1"/>
  <c r="AD80" i="1"/>
  <c r="AF77" i="1"/>
  <c r="AD77" i="1"/>
  <c r="AF76" i="1"/>
  <c r="AD76" i="1"/>
  <c r="AF73" i="1"/>
  <c r="AD73" i="1"/>
  <c r="AF71" i="1"/>
  <c r="AD71" i="1"/>
  <c r="AF59" i="1"/>
  <c r="AD59" i="1"/>
  <c r="AF58" i="1"/>
  <c r="AD58" i="1"/>
  <c r="AF55" i="1"/>
  <c r="AD55" i="1"/>
  <c r="AF53" i="1"/>
  <c r="AD53" i="1"/>
  <c r="AF51" i="1"/>
  <c r="AD51" i="1"/>
  <c r="AF50" i="1"/>
  <c r="AD50" i="1"/>
  <c r="AF47" i="1"/>
  <c r="AD47" i="1"/>
  <c r="AF45" i="1"/>
  <c r="AD45" i="1"/>
  <c r="AF43" i="1"/>
  <c r="AD43" i="1"/>
  <c r="AF42" i="1"/>
  <c r="AD42" i="1"/>
  <c r="AF41" i="1"/>
  <c r="AD41" i="1"/>
  <c r="AF37" i="1"/>
  <c r="AD37" i="1"/>
  <c r="AF35" i="1"/>
  <c r="AD35" i="1"/>
  <c r="AF33" i="1"/>
  <c r="AD33" i="1"/>
  <c r="AF32" i="1"/>
  <c r="AD32" i="1"/>
  <c r="AF31" i="1"/>
  <c r="AD31" i="1"/>
  <c r="AF30" i="1"/>
  <c r="AD30" i="1"/>
  <c r="AF25" i="1"/>
  <c r="AD25" i="1"/>
  <c r="AF23" i="1"/>
  <c r="AD23" i="1"/>
  <c r="AF21" i="1"/>
  <c r="AD21" i="1"/>
  <c r="AF20" i="1"/>
  <c r="AD20" i="1"/>
  <c r="AF19" i="1"/>
  <c r="AD19" i="1"/>
  <c r="AF15" i="1"/>
  <c r="AD15" i="1"/>
  <c r="AF13" i="1"/>
  <c r="AD13" i="1"/>
  <c r="AE2720" i="1"/>
  <c r="AE2719" i="1"/>
  <c r="AE2700" i="1"/>
  <c r="AE2698" i="1"/>
  <c r="AE2680" i="1"/>
  <c r="AE2678" i="1"/>
  <c r="AE2676" i="1"/>
  <c r="AE2674" i="1"/>
  <c r="AE2668" i="1"/>
  <c r="AE2666" i="1"/>
  <c r="AE2664" i="1"/>
  <c r="AE2662" i="1"/>
  <c r="AE2660" i="1"/>
  <c r="AE2654" i="1"/>
  <c r="AE2656" i="1"/>
  <c r="AE2650" i="1"/>
  <c r="AE2648" i="1"/>
  <c r="AE2638" i="1"/>
  <c r="AE2642" i="1"/>
  <c r="AE2636" i="1"/>
  <c r="AE2634" i="1"/>
  <c r="AE2632" i="1"/>
  <c r="AE2630" i="1"/>
  <c r="AE2628" i="1"/>
  <c r="AE2626" i="1"/>
  <c r="AE2624" i="1"/>
  <c r="AE2620" i="1"/>
  <c r="AE2618" i="1"/>
  <c r="AE2616" i="1"/>
  <c r="AE2614" i="1"/>
  <c r="AE2612" i="1"/>
  <c r="AE2608" i="1"/>
  <c r="AE2606" i="1"/>
  <c r="AE2602" i="1"/>
  <c r="AE2586" i="1"/>
  <c r="AE2580" i="1"/>
  <c r="AE2578" i="1"/>
  <c r="AE2574" i="1"/>
  <c r="AE2566" i="1"/>
  <c r="AE2562" i="1"/>
  <c r="AE2556" i="1"/>
  <c r="AE2548" i="1"/>
  <c r="AE2534" i="1"/>
  <c r="AE2532" i="1"/>
  <c r="AE2518" i="1"/>
  <c r="AE2516" i="1"/>
  <c r="AE2514" i="1"/>
  <c r="AE2512" i="1"/>
  <c r="AE2484" i="1"/>
  <c r="AE2462" i="1"/>
  <c r="AE2456" i="1"/>
  <c r="AE2450" i="1"/>
  <c r="AE2038" i="1"/>
  <c r="AE2422" i="1"/>
  <c r="AE2444" i="1"/>
  <c r="AE2443" i="1"/>
  <c r="AE2438" i="1"/>
  <c r="AE2435" i="1"/>
  <c r="AE2436" i="1"/>
  <c r="AE2431" i="1"/>
  <c r="AE2423" i="1"/>
  <c r="AE2424" i="1"/>
  <c r="AE2414" i="1"/>
  <c r="AE2412" i="1"/>
  <c r="AE2410" i="1"/>
  <c r="AE2398" i="1"/>
  <c r="AE2397" i="1"/>
  <c r="AE2394" i="1"/>
  <c r="AE2390" i="1"/>
  <c r="AE2393" i="1"/>
  <c r="AE2389" i="1"/>
  <c r="AE2380" i="1"/>
  <c r="AE2376" i="1"/>
  <c r="AE2375" i="1"/>
  <c r="AE926" i="1"/>
  <c r="AE2350" i="1"/>
  <c r="AE2314" i="1"/>
  <c r="AE2310" i="1"/>
  <c r="AE2306" i="1"/>
  <c r="AE2305" i="1"/>
  <c r="AE2298" i="1"/>
  <c r="AE2297" i="1"/>
  <c r="AE2282" i="1"/>
  <c r="AE2281" i="1"/>
  <c r="AE2262" i="1"/>
  <c r="AE2260" i="1"/>
  <c r="AE2249" i="1"/>
  <c r="AE2253" i="1"/>
  <c r="AE2243" i="1"/>
  <c r="AE2244" i="1"/>
  <c r="AE2232" i="1"/>
  <c r="AE2214" i="1"/>
  <c r="AE2213" i="1"/>
  <c r="AE2206" i="1"/>
  <c r="AE2188" i="1"/>
  <c r="AE2194" i="1"/>
  <c r="AE2193" i="1"/>
  <c r="AE2186" i="1"/>
  <c r="AE2185" i="1"/>
  <c r="AE2178" i="1"/>
  <c r="AE2177" i="1"/>
  <c r="AE2166" i="1"/>
  <c r="AE2169" i="1"/>
  <c r="AE2170" i="1"/>
  <c r="AE2164" i="1"/>
  <c r="AE2154" i="1"/>
  <c r="AE2148" i="1"/>
  <c r="AE2144" i="1"/>
  <c r="AE2145" i="1"/>
  <c r="AE2136" i="1"/>
  <c r="AE2132" i="1"/>
  <c r="AE2130" i="1"/>
  <c r="AE2124" i="1"/>
  <c r="AE2120" i="1"/>
  <c r="AE2116" i="1"/>
  <c r="AE2112" i="1"/>
  <c r="AE2110" i="1"/>
  <c r="AE2108" i="1"/>
  <c r="AE2082" i="1"/>
  <c r="AE2052" i="1"/>
  <c r="AE2048" i="1"/>
  <c r="AE2036" i="1"/>
  <c r="AE2008" i="1"/>
  <c r="AE1598" i="1"/>
  <c r="AE2003" i="1"/>
  <c r="AE1998" i="1"/>
  <c r="AE1999" i="1"/>
  <c r="AE2000" i="1"/>
  <c r="AE1960" i="1"/>
  <c r="AE1954" i="1"/>
  <c r="AE1948" i="1"/>
  <c r="AE1947" i="1"/>
  <c r="AE1940" i="1"/>
  <c r="AE1938" i="1"/>
  <c r="AE1937" i="1"/>
  <c r="AE1933" i="1"/>
  <c r="AE1934" i="1"/>
  <c r="AE1928" i="1"/>
  <c r="AE1930" i="1"/>
  <c r="AE1929" i="1"/>
  <c r="AE1924" i="1"/>
  <c r="AE1922" i="1"/>
  <c r="AE1883" i="1"/>
  <c r="AE1872" i="1"/>
  <c r="AE1854" i="1"/>
  <c r="AE1750" i="1"/>
  <c r="AE1744" i="1"/>
  <c r="AE1738" i="1"/>
  <c r="AE1725" i="1"/>
  <c r="AE1726" i="1"/>
  <c r="AE1721" i="1"/>
  <c r="AE1720" i="1"/>
  <c r="AE1722" i="1"/>
  <c r="AE1716" i="1"/>
  <c r="AE1715" i="1"/>
  <c r="AE1712" i="1"/>
  <c r="AE1710" i="1"/>
  <c r="AE1704" i="1"/>
  <c r="AE1703" i="1"/>
  <c r="AE1692" i="1"/>
  <c r="AE1694" i="1"/>
  <c r="AE1690" i="1"/>
  <c r="AE1688" i="1"/>
  <c r="AE1684" i="1"/>
  <c r="AE1666" i="1"/>
  <c r="AE1670" i="1"/>
  <c r="AE1622" i="1"/>
  <c r="AE2042" i="1"/>
  <c r="AE1610" i="1"/>
  <c r="AE1602" i="1"/>
  <c r="AE1562" i="1"/>
  <c r="AE1544" i="1"/>
  <c r="AE1540" i="1"/>
  <c r="AE1532" i="1"/>
  <c r="AE1488" i="1"/>
  <c r="AE1464" i="1"/>
  <c r="AE2730" i="1"/>
  <c r="AE1450" i="1"/>
  <c r="AE1440" i="1"/>
  <c r="AE1414" i="1"/>
  <c r="AE1306" i="1"/>
  <c r="AE2979" i="1"/>
  <c r="AE459" i="1"/>
  <c r="AE1284" i="1"/>
  <c r="AE2416" i="1"/>
  <c r="AE3008" i="1"/>
  <c r="AE1564" i="1"/>
  <c r="AE2920" i="1"/>
  <c r="AE484" i="1"/>
  <c r="AE1283" i="1"/>
  <c r="AE3006" i="1"/>
  <c r="AE3005" i="1"/>
  <c r="AE2996" i="1"/>
  <c r="AE413" i="1"/>
  <c r="AE994" i="1"/>
  <c r="AE2482" i="1"/>
  <c r="AE2288" i="1"/>
  <c r="AE1312" i="1"/>
  <c r="AE2030" i="1"/>
  <c r="AE1352" i="1"/>
  <c r="AE1396" i="1"/>
  <c r="AE1528" i="1"/>
  <c r="AE395" i="1"/>
  <c r="AE824" i="1"/>
  <c r="AE379" i="1"/>
  <c r="AE2090" i="1"/>
  <c r="AE516" i="1"/>
  <c r="AE530" i="1"/>
  <c r="AE1149" i="1"/>
  <c r="AE1830" i="1"/>
  <c r="AE128" i="1"/>
  <c r="AE1213" i="1"/>
  <c r="AE496" i="1"/>
  <c r="AE91" i="1"/>
  <c r="AE2490" i="1"/>
  <c r="AE808" i="1"/>
  <c r="AE140" i="1"/>
  <c r="AE896" i="1"/>
  <c r="AE894" i="1"/>
  <c r="AE555" i="1"/>
  <c r="AE1918" i="1"/>
  <c r="AE452" i="1"/>
  <c r="AE423" i="1"/>
  <c r="AE759" i="1"/>
  <c r="AE882" i="1"/>
  <c r="AE87" i="1"/>
  <c r="AE1300" i="1"/>
  <c r="AE976" i="1"/>
  <c r="AE2092" i="1"/>
  <c r="AE189" i="1"/>
  <c r="AE890" i="1"/>
  <c r="AE603" i="1"/>
  <c r="AE467" i="1"/>
  <c r="AE3133" i="1"/>
  <c r="AE886" i="1"/>
  <c r="AE2855" i="1"/>
  <c r="AE1669" i="1"/>
  <c r="AE532" i="1"/>
  <c r="AE372" i="1"/>
  <c r="AE767" i="1"/>
  <c r="AE1212" i="1"/>
  <c r="AE775" i="1"/>
  <c r="AE777" i="1"/>
  <c r="AE898" i="1"/>
  <c r="AE757" i="1"/>
  <c r="AE480" i="1"/>
  <c r="AE1298" i="1"/>
  <c r="AE481" i="1"/>
  <c r="AE184" i="1"/>
  <c r="AE2006" i="1"/>
  <c r="AE2440" i="1"/>
  <c r="AE59" i="1"/>
  <c r="AE146" i="1"/>
  <c r="AE369" i="1"/>
  <c r="AE231" i="1"/>
  <c r="AE1380" i="1"/>
  <c r="AE1163" i="1"/>
  <c r="AE269" i="1"/>
  <c r="AE126" i="1"/>
  <c r="AE683" i="1"/>
  <c r="AE2106" i="1"/>
  <c r="AE410" i="1"/>
  <c r="AE1506" i="1"/>
  <c r="AE215" i="1"/>
  <c r="AE868" i="1"/>
  <c r="AE168" i="1"/>
  <c r="AE259" i="1"/>
  <c r="AE1420" i="1"/>
  <c r="AE505" i="1"/>
  <c r="AE1336" i="1"/>
  <c r="AE1338" i="1"/>
  <c r="AE1340" i="1"/>
  <c r="AE1278" i="1"/>
  <c r="AE504" i="1"/>
  <c r="AE416" i="1"/>
  <c r="AE622" i="1"/>
  <c r="AE2365" i="1"/>
  <c r="AE850" i="1"/>
  <c r="AE1000" i="1"/>
  <c r="AE998" i="1"/>
  <c r="AE221" i="1"/>
  <c r="AE654" i="1"/>
  <c r="AE1120" i="1"/>
  <c r="AE1118" i="1"/>
  <c r="AE1119" i="1"/>
  <c r="AE871" i="1"/>
  <c r="AE1117" i="1"/>
  <c r="AE872" i="1"/>
  <c r="AE1358" i="1"/>
  <c r="AE1094" i="1"/>
  <c r="AE506" i="1"/>
  <c r="AE3135" i="1"/>
  <c r="AE615" i="1"/>
  <c r="AE2146" i="1"/>
  <c r="AE1244" i="1"/>
  <c r="AE242" i="1"/>
  <c r="AE1436" i="1"/>
  <c r="AE1512" i="1"/>
  <c r="AE906" i="1"/>
  <c r="AE1292" i="1"/>
  <c r="AE407" i="1"/>
  <c r="AE2820" i="1"/>
  <c r="AE2428" i="1"/>
  <c r="AE2958" i="1"/>
  <c r="AE2728" i="1"/>
  <c r="AE1841" i="1"/>
  <c r="AE1648" i="1"/>
  <c r="AE258" i="1"/>
  <c r="AE1884" i="1"/>
  <c r="AE2777" i="1"/>
  <c r="AE2893" i="1"/>
  <c r="AE1842" i="1"/>
  <c r="AE1090" i="1"/>
  <c r="AE2930" i="1"/>
  <c r="AE697" i="1"/>
  <c r="AE696" i="1"/>
  <c r="AE1084" i="1"/>
  <c r="AE1400" i="1"/>
  <c r="AE1392" i="1"/>
  <c r="AE1384" i="1"/>
  <c r="AE1378" i="1"/>
  <c r="AE1372" i="1"/>
  <c r="AE1370" i="1"/>
  <c r="AE1367" i="1"/>
  <c r="AE1368" i="1"/>
  <c r="AE1364" i="1"/>
  <c r="AE1362" i="1"/>
  <c r="AE1360" i="1"/>
  <c r="AE1302" i="1"/>
  <c r="AE1356" i="1"/>
  <c r="AE1350" i="1"/>
  <c r="AE1347" i="1"/>
  <c r="AE1348" i="1"/>
  <c r="AE1344" i="1"/>
  <c r="AE1322" i="1"/>
  <c r="AE1316" i="1"/>
  <c r="AE1315" i="1"/>
  <c r="AE1288" i="1"/>
  <c r="AE1257" i="1"/>
  <c r="AE1258" i="1"/>
  <c r="AE1250" i="1"/>
  <c r="AE1249" i="1"/>
  <c r="AE1093" i="1"/>
  <c r="AE1242" i="1"/>
  <c r="AE1203" i="1"/>
  <c r="AE1181" i="1"/>
  <c r="AE1159" i="1"/>
  <c r="AE1153" i="1"/>
  <c r="AE1144" i="1"/>
  <c r="AE1132" i="1"/>
  <c r="AE1952" i="1"/>
  <c r="AE1126" i="1"/>
  <c r="AE1110" i="1"/>
  <c r="AE1109" i="1"/>
  <c r="AE1105" i="1"/>
  <c r="AE1106" i="1"/>
  <c r="AE1102" i="1"/>
  <c r="AE1101" i="1"/>
  <c r="AE1098" i="1"/>
  <c r="AE1097" i="1"/>
  <c r="AE1086" i="1"/>
  <c r="AE1088" i="1"/>
  <c r="AE1083" i="1"/>
  <c r="AE1076" i="1"/>
  <c r="AE1075" i="1"/>
  <c r="AE1052" i="1"/>
  <c r="AE1044" i="1"/>
  <c r="AE1656" i="1"/>
  <c r="AE1032" i="1"/>
  <c r="AE1026" i="1"/>
  <c r="AE1016" i="1"/>
  <c r="AE982" i="1"/>
  <c r="AE970" i="1"/>
  <c r="AE968" i="1"/>
  <c r="AE962" i="1"/>
  <c r="AE958" i="1"/>
  <c r="AE938" i="1"/>
  <c r="AE932" i="1"/>
  <c r="AE925" i="1"/>
  <c r="AE918" i="1"/>
  <c r="AE914" i="1"/>
  <c r="AE856" i="1"/>
  <c r="AE3146" i="1"/>
  <c r="AE822" i="1"/>
  <c r="AE816" i="1"/>
  <c r="AE814" i="1"/>
  <c r="AE813" i="1"/>
  <c r="AE806" i="1"/>
  <c r="AE805" i="1"/>
  <c r="AE796" i="1"/>
  <c r="AE794" i="1"/>
  <c r="AE792" i="1"/>
  <c r="AE791" i="1"/>
  <c r="AE783" i="1"/>
  <c r="AE781" i="1"/>
  <c r="AE779" i="1"/>
  <c r="AE763" i="1"/>
  <c r="AE753" i="1"/>
  <c r="AE751" i="1"/>
  <c r="AE739" i="1"/>
  <c r="AE721" i="1"/>
  <c r="AE623" i="1"/>
  <c r="AE617" i="1"/>
  <c r="AE599" i="1"/>
  <c r="AE583" i="1"/>
  <c r="AE546" i="1"/>
  <c r="AE528" i="1"/>
  <c r="AE522" i="1"/>
  <c r="AE1304" i="1"/>
  <c r="AE493" i="1"/>
  <c r="AE488" i="1"/>
  <c r="AE489" i="1"/>
  <c r="AE474" i="1"/>
  <c r="AE472" i="1"/>
  <c r="AE470" i="1"/>
  <c r="AE468" i="1"/>
  <c r="AE460" i="1"/>
  <c r="AE437" i="1"/>
  <c r="AE373" i="1"/>
  <c r="AE341" i="1"/>
  <c r="AE1394" i="1"/>
  <c r="AE268" i="1"/>
  <c r="AE267" i="1"/>
  <c r="AE243" i="1"/>
  <c r="AE1858" i="1"/>
  <c r="AE229" i="1"/>
  <c r="AE206" i="1"/>
  <c r="AE205" i="1"/>
  <c r="AE186" i="1"/>
  <c r="AE2496" i="1"/>
  <c r="AE351" i="1"/>
  <c r="AE1179" i="1"/>
  <c r="AE106" i="1"/>
  <c r="AE105" i="1"/>
  <c r="AE102" i="1"/>
  <c r="AE85" i="1"/>
  <c r="AE77" i="1"/>
  <c r="AE58" i="1"/>
  <c r="AE41" i="1"/>
  <c r="AE43" i="1"/>
  <c r="AE42" i="1"/>
  <c r="AE31" i="1"/>
  <c r="AE32" i="1"/>
  <c r="AE33" i="1"/>
  <c r="AE21" i="1"/>
  <c r="AE20" i="1"/>
  <c r="AE19" i="1"/>
  <c r="AE1066" i="1" l="1"/>
  <c r="AE3459" i="1"/>
  <c r="AE3384" i="1"/>
  <c r="AE3124" i="1"/>
  <c r="AE3137" i="1"/>
  <c r="AE327" i="1"/>
  <c r="AE2935" i="1"/>
  <c r="AE3418" i="1"/>
  <c r="AE3343" i="1"/>
  <c r="AE314" i="1"/>
  <c r="AE2885" i="1"/>
  <c r="AE714" i="1"/>
  <c r="AE2815" i="1"/>
  <c r="AE137" i="1"/>
  <c r="AE3127" i="1"/>
  <c r="AE319" i="1"/>
  <c r="AE2831" i="1"/>
  <c r="AE601" i="1"/>
  <c r="AE3425" i="1"/>
  <c r="AE3350" i="1"/>
  <c r="AE3403" i="1"/>
  <c r="AE3328" i="1"/>
  <c r="AE2150" i="1"/>
  <c r="AE2928" i="1"/>
  <c r="AE2604" i="1"/>
  <c r="AE2919" i="1"/>
  <c r="AE456" i="1"/>
  <c r="AE2784" i="1"/>
  <c r="AE1672" i="1"/>
  <c r="AE2772" i="1"/>
  <c r="AE220" i="1"/>
  <c r="AE3460" i="1"/>
  <c r="AE3385" i="1"/>
  <c r="AE3438" i="1"/>
  <c r="AE3363" i="1"/>
  <c r="AE3426" i="1"/>
  <c r="AE3351" i="1"/>
  <c r="AE2174" i="1"/>
  <c r="AE2768" i="1"/>
  <c r="AE2752" i="1"/>
  <c r="AE3466" i="1"/>
  <c r="AE3439" i="1"/>
  <c r="AE3391" i="1"/>
  <c r="AE3364" i="1"/>
  <c r="AE2708" i="1"/>
  <c r="AE2898" i="1"/>
  <c r="AE315" i="1"/>
  <c r="AE2886" i="1"/>
  <c r="AE715" i="1"/>
  <c r="AE2816" i="1"/>
  <c r="AE190" i="1"/>
  <c r="AE3141" i="1"/>
  <c r="AE2710" i="1"/>
  <c r="AE3408" i="1"/>
  <c r="AE3333" i="1"/>
  <c r="AE2904" i="1"/>
  <c r="AE2832" i="1"/>
  <c r="AE3462" i="1"/>
  <c r="AE3387" i="1"/>
  <c r="AE2160" i="1"/>
  <c r="AE2896" i="1"/>
  <c r="AE300" i="1"/>
  <c r="AE3422" i="1"/>
  <c r="AE3347" i="1"/>
  <c r="AE455" i="1"/>
  <c r="AE2783" i="1"/>
  <c r="AE2722" i="1"/>
  <c r="AE2981" i="1"/>
  <c r="AE2352" i="1"/>
  <c r="AE3138" i="1"/>
  <c r="AE2913" i="1"/>
  <c r="AE2918" i="1"/>
  <c r="AE1552" i="1"/>
  <c r="AE2939" i="1"/>
  <c r="AE2432" i="1"/>
  <c r="AE2852" i="1"/>
  <c r="AE3421" i="1"/>
  <c r="AE3346" i="1"/>
  <c r="AE485" i="1"/>
  <c r="AE2788" i="1"/>
  <c r="AE1628" i="1"/>
  <c r="AE2887" i="1"/>
  <c r="AE544" i="1"/>
  <c r="AE3150" i="1"/>
  <c r="AE3449" i="1"/>
  <c r="AE3374" i="1"/>
  <c r="AE538" i="1"/>
  <c r="AE3411" i="1"/>
  <c r="AE3336" i="1"/>
  <c r="AE1112" i="1"/>
  <c r="AE2968" i="1"/>
  <c r="AE3437" i="1"/>
  <c r="AE3362" i="1"/>
  <c r="AE1264" i="1"/>
  <c r="AE2767" i="1"/>
  <c r="AE394" i="1"/>
  <c r="AE3432" i="1"/>
  <c r="AE3357" i="1"/>
  <c r="AE2480" i="1"/>
  <c r="AE2814" i="1"/>
  <c r="AE51" i="1"/>
  <c r="AE2773" i="1"/>
  <c r="AE2622" i="1"/>
  <c r="AE2823" i="1"/>
  <c r="AE2652" i="1"/>
  <c r="AE3003" i="1"/>
  <c r="AE950" i="1"/>
  <c r="AE2839" i="1"/>
  <c r="AE3442" i="1"/>
  <c r="AE3367" i="1"/>
  <c r="AE952" i="1"/>
  <c r="AE3436" i="1"/>
  <c r="AE3361" i="1"/>
  <c r="AE3128" i="1"/>
  <c r="AE3446" i="1"/>
  <c r="AE3371" i="1"/>
  <c r="AE3410" i="1"/>
  <c r="AE3398" i="1"/>
  <c r="AE3335" i="1"/>
  <c r="AE3323" i="1"/>
  <c r="AE477" i="1"/>
  <c r="AE2827" i="1"/>
  <c r="AE305" i="1"/>
  <c r="AE3465" i="1"/>
  <c r="AE3390" i="1"/>
  <c r="AE1729" i="1"/>
  <c r="AE2862" i="1"/>
  <c r="AE2690" i="1"/>
  <c r="AE3033" i="1"/>
  <c r="AE1320" i="1"/>
  <c r="AE2892" i="1"/>
  <c r="AE3463" i="1"/>
  <c r="AE3388" i="1"/>
  <c r="AE2929" i="1"/>
  <c r="AE1836" i="1"/>
  <c r="AE3416" i="1"/>
  <c r="AE3341" i="1"/>
  <c r="AE2024" i="1"/>
  <c r="AE2833" i="1"/>
  <c r="AE2210" i="1"/>
  <c r="AE3405" i="1"/>
  <c r="AE3330" i="1"/>
  <c r="AE1294" i="1"/>
  <c r="AE3147" i="1"/>
  <c r="AE2584" i="1"/>
  <c r="AE3024" i="1"/>
  <c r="AE934" i="1"/>
  <c r="AE3396" i="1"/>
  <c r="AE3321" i="1"/>
  <c r="AE1707" i="1"/>
  <c r="AE2789" i="1"/>
  <c r="AE1730" i="1"/>
  <c r="AE2863" i="1"/>
  <c r="AE2058" i="1"/>
  <c r="AE2861" i="1"/>
  <c r="AE2308" i="1"/>
  <c r="AE2851" i="1"/>
  <c r="AE2692" i="1"/>
  <c r="AE3035" i="1"/>
  <c r="AE2867" i="1"/>
  <c r="AE2973" i="1"/>
  <c r="AE1754" i="1"/>
  <c r="AE3428" i="1"/>
  <c r="AE3353" i="1"/>
  <c r="AE166" i="1"/>
  <c r="AE2804" i="1"/>
  <c r="AE313" i="1"/>
  <c r="AE2884" i="1"/>
  <c r="AE992" i="1"/>
  <c r="AE3021" i="1"/>
  <c r="AE1138" i="1"/>
  <c r="AE2956" i="1"/>
  <c r="AE1286" i="1"/>
  <c r="AE3156" i="1"/>
  <c r="AE1454" i="1"/>
  <c r="AE2782" i="1"/>
  <c r="AE1520" i="1"/>
  <c r="AE3134" i="1"/>
  <c r="AE931" i="1"/>
  <c r="AE2998" i="1"/>
  <c r="AE1708" i="1"/>
  <c r="AE2790" i="1"/>
  <c r="AE1732" i="1"/>
  <c r="AE2821" i="1"/>
  <c r="AE2658" i="1"/>
  <c r="AE3037" i="1"/>
  <c r="AE680" i="1"/>
  <c r="AE681" i="1"/>
  <c r="AE656" i="1"/>
  <c r="AE671" i="1"/>
  <c r="AE673" i="1"/>
  <c r="AE675" i="1"/>
  <c r="AE677" i="1"/>
  <c r="AE679" i="1"/>
  <c r="AE658" i="1"/>
  <c r="AE660" i="1"/>
  <c r="AE662" i="1"/>
  <c r="AE664" i="1"/>
  <c r="AE666" i="1"/>
  <c r="AE668" i="1"/>
  <c r="AE670" i="1"/>
  <c r="AE655" i="1"/>
  <c r="AE672" i="1"/>
  <c r="AE657" i="1"/>
  <c r="AE674" i="1"/>
  <c r="AE676" i="1"/>
  <c r="AE678" i="1"/>
  <c r="AE659" i="1"/>
  <c r="AE661" i="1"/>
  <c r="AE663" i="1"/>
  <c r="AE665" i="1"/>
  <c r="AE667" i="1"/>
  <c r="AE669" i="1"/>
  <c r="AE765" i="1"/>
  <c r="AE575" i="1"/>
  <c r="AE114" i="1"/>
  <c r="AE1036" i="1"/>
  <c r="AE1426" i="1"/>
  <c r="AE1183" i="1"/>
  <c r="AE1548" i="1"/>
  <c r="AE2354" i="1"/>
  <c r="AE2014" i="1"/>
  <c r="AE2536" i="1"/>
  <c r="AE2172" i="1"/>
  <c r="AE1219" i="1"/>
  <c r="AE354" i="1"/>
  <c r="AE411" i="1"/>
  <c r="AE589" i="1"/>
  <c r="AE691" i="1"/>
  <c r="AE786" i="1"/>
  <c r="AE922" i="1"/>
  <c r="AE1209" i="1"/>
  <c r="AE1355" i="1"/>
  <c r="AE1147" i="1"/>
  <c r="AE2372" i="1"/>
  <c r="AE2400" i="1"/>
  <c r="AE2284" i="1"/>
  <c r="AE2550" i="1"/>
  <c r="AE2046" i="1"/>
  <c r="AE2379" i="1"/>
  <c r="AE2748" i="1"/>
  <c r="AE1586" i="1"/>
  <c r="AE1880" i="1"/>
  <c r="AE2216" i="1"/>
  <c r="AE1516" i="1"/>
  <c r="AE2470" i="1"/>
  <c r="AE2560" i="1"/>
  <c r="AE71" i="1"/>
  <c r="AE124" i="1"/>
  <c r="AE440" i="1"/>
  <c r="AE585" i="1"/>
  <c r="AE687" i="1"/>
  <c r="AE711" i="1"/>
  <c r="AE755" i="1"/>
  <c r="AE908" i="1"/>
  <c r="AE954" i="1"/>
  <c r="AE1140" i="1"/>
  <c r="AE1404" i="1"/>
  <c r="AE13" i="1"/>
  <c r="AE23" i="1"/>
  <c r="AE81" i="1"/>
  <c r="AE321" i="1"/>
  <c r="AE571" i="1"/>
  <c r="AE761" i="1"/>
  <c r="AE771" i="1"/>
  <c r="AE858" i="1"/>
  <c r="AE1078" i="1"/>
  <c r="AE1296" i="1"/>
  <c r="AE1572" i="1"/>
  <c r="AE2268" i="1"/>
  <c r="AE1642" i="1"/>
  <c r="AE902" i="1"/>
  <c r="AE1252" i="1"/>
  <c r="AE2750" i="1"/>
  <c r="AE1280" i="1"/>
  <c r="AE144" i="1"/>
  <c r="AE202" i="1"/>
  <c r="AE228" i="1"/>
  <c r="AE251" i="1"/>
  <c r="AE438" i="1"/>
  <c r="AE708" i="1"/>
  <c r="AE1136" i="1"/>
  <c r="AE1189" i="1"/>
  <c r="AE1238" i="1"/>
  <c r="AE1270" i="1"/>
  <c r="AE1416" i="1"/>
  <c r="AE1944" i="1"/>
  <c r="AE2645" i="1"/>
  <c r="AE2744" i="1"/>
  <c r="AE2358" i="1"/>
  <c r="AE1878" i="1"/>
  <c r="AE1916" i="1"/>
  <c r="AE2278" i="1"/>
  <c r="AE1614" i="1"/>
  <c r="AE2256" i="1"/>
  <c r="AE130" i="1"/>
  <c r="AE262" i="1"/>
  <c r="AE293" i="1"/>
  <c r="AE557" i="1"/>
  <c r="AE693" i="1"/>
  <c r="AE788" i="1"/>
  <c r="AE829" i="1"/>
  <c r="AE940" i="1"/>
  <c r="AE996" i="1"/>
  <c r="AE1012" i="1"/>
  <c r="AE1260" i="1"/>
  <c r="AE2335" i="1"/>
  <c r="AE2337" i="1"/>
  <c r="AE2339" i="1"/>
  <c r="AE2341" i="1"/>
  <c r="AE2343" i="1"/>
  <c r="AE2345" i="1"/>
  <c r="AE174" i="1"/>
  <c r="AE271" i="1"/>
  <c r="AE303" i="1"/>
  <c r="AE542" i="1"/>
  <c r="AE704" i="1"/>
  <c r="AE844" i="1"/>
  <c r="AE967" i="1"/>
  <c r="AE1233" i="1"/>
  <c r="AE1608" i="1"/>
  <c r="AE1484" i="1"/>
  <c r="AE2018" i="1"/>
  <c r="AE2510" i="1"/>
  <c r="AE1554" i="1"/>
  <c r="AE2558" i="1"/>
  <c r="AE1542" i="1"/>
  <c r="AE2366" i="1"/>
  <c r="AE2294" i="1"/>
  <c r="AE1080" i="1"/>
  <c r="AE1970" i="1"/>
  <c r="AE833" i="1"/>
  <c r="AE1786" i="1"/>
  <c r="AE1787" i="1"/>
  <c r="AE1779" i="1"/>
  <c r="AE1784" i="1"/>
  <c r="AE1780" i="1"/>
  <c r="AE1778" i="1"/>
  <c r="AE1782" i="1"/>
  <c r="AE1788" i="1"/>
  <c r="AE1783" i="1"/>
  <c r="AE1785" i="1"/>
  <c r="AE1777" i="1"/>
  <c r="AE2234" i="1"/>
  <c r="AE1994" i="1"/>
  <c r="AE2276" i="1"/>
  <c r="AE2274" i="1"/>
  <c r="AE2344" i="1"/>
  <c r="AE2342" i="1"/>
  <c r="AE2346" i="1"/>
  <c r="AE2348" i="1"/>
  <c r="AE2340" i="1"/>
  <c r="AE2336" i="1"/>
  <c r="AE2338" i="1"/>
  <c r="AE73" i="1"/>
  <c r="AE185" i="1"/>
  <c r="AE208" i="1"/>
  <c r="AE689" i="1"/>
  <c r="AE920" i="1"/>
  <c r="AE1478" i="1"/>
  <c r="AE1620" i="1"/>
  <c r="AE2724" i="1"/>
  <c r="AE1850" i="1"/>
  <c r="AE2670" i="1"/>
  <c r="AE1797" i="1"/>
  <c r="AE1410" i="1"/>
  <c r="AE1634" i="1"/>
  <c r="AE1008" i="1"/>
  <c r="AE1662" i="1"/>
  <c r="AE1888" i="1"/>
  <c r="AE2056" i="1"/>
  <c r="AE2238" i="1"/>
  <c r="AE2228" i="1"/>
  <c r="AE2275" i="1"/>
  <c r="AE2273" i="1"/>
  <c r="AE2180" i="1"/>
  <c r="AE1752" i="1"/>
  <c r="AE1444" i="1"/>
  <c r="AE1630" i="1"/>
  <c r="AE50" i="1"/>
  <c r="AE84" i="1"/>
  <c r="AE113" i="1"/>
  <c r="AE194" i="1"/>
  <c r="AE514" i="1"/>
  <c r="AE723" i="1"/>
  <c r="AE900" i="1"/>
  <c r="AE946" i="1"/>
  <c r="AE1223" i="1"/>
  <c r="AE1374" i="1"/>
  <c r="AE1574" i="1"/>
  <c r="AE1573" i="1"/>
  <c r="AE1571" i="1"/>
  <c r="AE2016" i="1"/>
  <c r="AE1686" i="1"/>
  <c r="AE2740" i="1"/>
  <c r="AE2568" i="1"/>
  <c r="AE93" i="1"/>
  <c r="AE183" i="1"/>
  <c r="AE285" i="1"/>
  <c r="AE405" i="1"/>
  <c r="AE439" i="1"/>
  <c r="AE685" i="1"/>
  <c r="AE1402" i="1"/>
  <c r="AE1644" i="1"/>
  <c r="AE1240" i="1"/>
  <c r="AE1449" i="1"/>
  <c r="AE1833" i="1"/>
  <c r="AE2552" i="1"/>
  <c r="AE2426" i="1"/>
  <c r="AE2086" i="1"/>
  <c r="AE1231" i="1"/>
  <c r="AE2076" i="1"/>
  <c r="AE1010" i="1"/>
  <c r="AE1408" i="1"/>
  <c r="AE1412" i="1"/>
  <c r="AE1950" i="1"/>
  <c r="AE2104" i="1"/>
  <c r="AE904" i="1"/>
  <c r="AE109" i="1"/>
  <c r="AE263" i="1"/>
  <c r="AE510" i="1"/>
  <c r="AE719" i="1"/>
  <c r="AE800" i="1"/>
  <c r="AE1014" i="1"/>
  <c r="AE1051" i="1"/>
  <c r="AE1330" i="1"/>
  <c r="AE1756" i="1"/>
  <c r="AE974" i="1"/>
  <c r="AE1550" i="1"/>
  <c r="AE2596" i="1"/>
  <c r="AE1915" i="1"/>
  <c r="AE2316" i="1"/>
  <c r="AE1566" i="1"/>
  <c r="AE1058" i="1"/>
  <c r="AE2756" i="1"/>
  <c r="AE2356" i="1"/>
  <c r="AE138" i="1"/>
  <c r="AE2386" i="1"/>
  <c r="AE2094" i="1"/>
  <c r="AE1343" i="1"/>
  <c r="AE1442" i="1"/>
  <c r="AE1556" i="1"/>
  <c r="AE1531" i="1"/>
  <c r="AE1606" i="1"/>
  <c r="AE830" i="1"/>
  <c r="AE2196" i="1"/>
  <c r="AE2734" i="1"/>
  <c r="AE2508" i="1"/>
  <c r="AE2250" i="1"/>
  <c r="AE2254" i="1"/>
  <c r="AE250" i="1"/>
  <c r="AE705" i="1"/>
  <c r="AE876" i="1"/>
  <c r="AE1040" i="1"/>
  <c r="AE1161" i="1"/>
  <c r="AE1236" i="1"/>
  <c r="AE1310" i="1"/>
  <c r="AE1781" i="1"/>
  <c r="AE798" i="1"/>
  <c r="AI3846" i="1"/>
  <c r="AI3845" i="1"/>
  <c r="AI3844" i="1"/>
  <c r="AI3842" i="1"/>
  <c r="AI3841" i="1"/>
  <c r="AI3838" i="1"/>
  <c r="AI3837" i="1"/>
  <c r="AI3836" i="1"/>
  <c r="AI3835" i="1"/>
  <c r="AI3833" i="1"/>
  <c r="AI3830" i="1"/>
  <c r="AI3829" i="1"/>
  <c r="AI3828" i="1"/>
  <c r="AI3827" i="1"/>
  <c r="AI3826" i="1"/>
  <c r="AI3823" i="1"/>
  <c r="AI3822" i="1"/>
  <c r="AI3821" i="1"/>
  <c r="AI3820" i="1"/>
  <c r="AI3819" i="1"/>
  <c r="AI3816" i="1"/>
  <c r="AI3815" i="1"/>
  <c r="AI3814" i="1"/>
  <c r="AI3812" i="1"/>
  <c r="AI3810" i="1"/>
  <c r="AI3807" i="1"/>
  <c r="AI3806" i="1"/>
  <c r="AI3804" i="1"/>
  <c r="AI3803" i="1"/>
  <c r="AI3802" i="1"/>
  <c r="AI3799" i="1"/>
  <c r="AI3798" i="1"/>
  <c r="AI3797" i="1"/>
  <c r="AI3796" i="1"/>
  <c r="AI3795" i="1"/>
  <c r="AI3794" i="1"/>
  <c r="AI3793" i="1"/>
  <c r="AI3792" i="1"/>
  <c r="AI3791" i="1"/>
  <c r="AI3789" i="1"/>
  <c r="AI3787" i="1"/>
  <c r="AI3786" i="1"/>
  <c r="AI3785" i="1"/>
  <c r="AI3784" i="1"/>
  <c r="AI3783" i="1"/>
  <c r="AI3782" i="1"/>
  <c r="AI3781" i="1"/>
  <c r="AI3239" i="1"/>
  <c r="AI3237" i="1"/>
  <c r="AI3236" i="1"/>
  <c r="AI3235" i="1"/>
  <c r="AI3234" i="1"/>
  <c r="AI3232" i="1"/>
  <c r="AI3231" i="1"/>
  <c r="AI3229" i="1"/>
  <c r="AI3228" i="1"/>
  <c r="AI3227" i="1"/>
  <c r="AI3226" i="1"/>
  <c r="AI3223" i="1"/>
  <c r="AI3221" i="1"/>
  <c r="AI3220" i="1"/>
  <c r="AI3219" i="1"/>
  <c r="AI3218" i="1"/>
  <c r="AI3217" i="1"/>
  <c r="AI3216" i="1"/>
  <c r="AI3215" i="1"/>
  <c r="AI3214" i="1"/>
  <c r="AI3213" i="1"/>
  <c r="AI3212" i="1"/>
  <c r="AI3211" i="1"/>
  <c r="AI3210" i="1"/>
  <c r="AI3209" i="1"/>
  <c r="AI3208" i="1"/>
  <c r="AI3207" i="1"/>
  <c r="AI3206" i="1"/>
  <c r="AI3205" i="1"/>
  <c r="AI3204" i="1"/>
  <c r="AI3203" i="1"/>
  <c r="AI3202" i="1"/>
  <c r="AI3201" i="1"/>
  <c r="AI3200" i="1"/>
  <c r="AI3199" i="1"/>
  <c r="AI3198" i="1"/>
  <c r="AI3197" i="1"/>
  <c r="AI3196" i="1"/>
  <c r="AI3195" i="1"/>
  <c r="AI3194" i="1"/>
  <c r="AI3193" i="1"/>
  <c r="AI3192" i="1"/>
  <c r="AI3191" i="1"/>
  <c r="AI3190" i="1"/>
  <c r="AI3189" i="1"/>
  <c r="AI3188" i="1"/>
  <c r="AI3187" i="1"/>
  <c r="AI3186" i="1"/>
  <c r="AI3185" i="1"/>
  <c r="AI3184" i="1"/>
  <c r="AI3183" i="1"/>
  <c r="AI3182" i="1"/>
  <c r="AI3181" i="1"/>
  <c r="AI3180" i="1"/>
  <c r="AI3179" i="1"/>
  <c r="AI3178" i="1"/>
  <c r="AI3177" i="1"/>
  <c r="AI3176" i="1"/>
  <c r="AI3175" i="1"/>
  <c r="AI3174" i="1"/>
  <c r="AI3173" i="1"/>
  <c r="AI3172" i="1"/>
  <c r="AI3171" i="1"/>
  <c r="AI3170" i="1"/>
  <c r="AI3169" i="1"/>
  <c r="AI3168" i="1"/>
  <c r="AI3167" i="1"/>
  <c r="AI3166" i="1"/>
  <c r="AI3165" i="1"/>
  <c r="AI3164" i="1"/>
  <c r="AI3163" i="1"/>
  <c r="AI3162" i="1"/>
  <c r="AI3161" i="1"/>
  <c r="AI3123" i="1"/>
  <c r="AI3122" i="1"/>
  <c r="AI3121" i="1"/>
  <c r="AI3120" i="1"/>
  <c r="AI3119" i="1"/>
  <c r="AI3118" i="1"/>
  <c r="AI3117" i="1"/>
  <c r="AI3116" i="1"/>
  <c r="AI3115" i="1"/>
  <c r="AI3114" i="1"/>
  <c r="AI3113" i="1"/>
  <c r="AI3112" i="1"/>
  <c r="AI3111" i="1"/>
  <c r="AI3110" i="1"/>
  <c r="AI3109" i="1"/>
  <c r="AI3108" i="1"/>
  <c r="AI3107" i="1"/>
  <c r="AI3106" i="1"/>
  <c r="AI3105" i="1"/>
  <c r="AI3104" i="1"/>
  <c r="AI3103" i="1"/>
  <c r="AI3102" i="1"/>
  <c r="AI3101" i="1"/>
  <c r="AI3100" i="1"/>
  <c r="AI3099" i="1"/>
  <c r="AI3098" i="1"/>
  <c r="AI3097" i="1"/>
  <c r="AI3096" i="1"/>
  <c r="AI3095" i="1"/>
  <c r="AI3094" i="1"/>
  <c r="AI3092" i="1"/>
  <c r="AI3091" i="1"/>
  <c r="AI3090" i="1"/>
  <c r="AI3089" i="1"/>
  <c r="AI3087" i="1"/>
  <c r="AI3084" i="1"/>
  <c r="AI3082" i="1"/>
  <c r="AI3081" i="1"/>
  <c r="AF46" i="1"/>
  <c r="AD2779" i="1" l="1"/>
  <c r="AF2779" i="1"/>
  <c r="AD2780" i="1"/>
  <c r="AF2780" i="1"/>
  <c r="AD2785" i="1"/>
  <c r="AF2785" i="1"/>
  <c r="AD2794" i="1"/>
  <c r="AF2794" i="1"/>
  <c r="AD2795" i="1"/>
  <c r="AE2795" i="1"/>
  <c r="AF2795" i="1"/>
  <c r="AD2796" i="1"/>
  <c r="AF2796" i="1"/>
  <c r="AD2798" i="1"/>
  <c r="AF2798" i="1"/>
  <c r="AD2802" i="1"/>
  <c r="AF2802" i="1"/>
  <c r="AD2803" i="1"/>
  <c r="AF2803" i="1"/>
  <c r="AD2805" i="1"/>
  <c r="AF2805" i="1"/>
  <c r="AD2806" i="1"/>
  <c r="AF2806" i="1"/>
  <c r="AD2807" i="1"/>
  <c r="AF2807" i="1"/>
  <c r="AD2808" i="1"/>
  <c r="AF2808" i="1"/>
  <c r="AD2809" i="1"/>
  <c r="AF2809" i="1"/>
  <c r="AD2810" i="1"/>
  <c r="AF2810" i="1"/>
  <c r="AD2811" i="1"/>
  <c r="AF2811" i="1"/>
  <c r="AD2813" i="1"/>
  <c r="AF2813" i="1"/>
  <c r="AD2817" i="1"/>
  <c r="AF2817" i="1"/>
  <c r="AD2818" i="1"/>
  <c r="AF2818" i="1"/>
  <c r="AD2819" i="1"/>
  <c r="AF2819" i="1"/>
  <c r="AD2822" i="1"/>
  <c r="AF2822" i="1"/>
  <c r="AD2824" i="1"/>
  <c r="AF2824" i="1"/>
  <c r="AD2825" i="1"/>
  <c r="AF2825" i="1"/>
  <c r="AD2828" i="1"/>
  <c r="AF2828" i="1"/>
  <c r="AD2829" i="1"/>
  <c r="AF2829" i="1"/>
  <c r="AD2835" i="1"/>
  <c r="AF2835" i="1"/>
  <c r="AD2836" i="1"/>
  <c r="AF2836" i="1"/>
  <c r="AD2837" i="1"/>
  <c r="AE2837" i="1"/>
  <c r="AF2837" i="1"/>
  <c r="AD2838" i="1"/>
  <c r="AF2838" i="1"/>
  <c r="AD2841" i="1"/>
  <c r="AF2841" i="1"/>
  <c r="AD2842" i="1"/>
  <c r="AF2842" i="1"/>
  <c r="AD2843" i="1"/>
  <c r="AF2843" i="1"/>
  <c r="AD2844" i="1"/>
  <c r="AF2844" i="1"/>
  <c r="AD2845" i="1"/>
  <c r="AF2845" i="1"/>
  <c r="AD2846" i="1"/>
  <c r="AF2846" i="1"/>
  <c r="AD2847" i="1"/>
  <c r="AF2847" i="1"/>
  <c r="AD2848" i="1"/>
  <c r="AF2848" i="1"/>
  <c r="AD2849" i="1"/>
  <c r="AF2849" i="1"/>
  <c r="AD2850" i="1"/>
  <c r="AF2850" i="1"/>
  <c r="AD2853" i="1"/>
  <c r="AF2853" i="1"/>
  <c r="AD2854" i="1"/>
  <c r="AF2854" i="1"/>
  <c r="AD2857" i="1"/>
  <c r="AF2857" i="1"/>
  <c r="AD2858" i="1"/>
  <c r="AF2858" i="1"/>
  <c r="AD2859" i="1"/>
  <c r="AF2859" i="1"/>
  <c r="AD2860" i="1"/>
  <c r="AF2860" i="1"/>
  <c r="AD2864" i="1"/>
  <c r="AF2864" i="1"/>
  <c r="AD2865" i="1"/>
  <c r="AF2865" i="1"/>
  <c r="AD2866" i="1"/>
  <c r="AF2866" i="1"/>
  <c r="AD2869" i="1"/>
  <c r="AF2869" i="1"/>
  <c r="AD2870" i="1"/>
  <c r="AF2870" i="1"/>
  <c r="AD2872" i="1"/>
  <c r="AF2872" i="1"/>
  <c r="AD2873" i="1"/>
  <c r="AF2873" i="1"/>
  <c r="AD2876" i="1"/>
  <c r="AF2876" i="1"/>
  <c r="AD2877" i="1"/>
  <c r="AF2877" i="1"/>
  <c r="AD2878" i="1"/>
  <c r="AF2878" i="1"/>
  <c r="AD2879" i="1"/>
  <c r="AF2879" i="1"/>
  <c r="AD2880" i="1"/>
  <c r="AF2880" i="1"/>
  <c r="AD2881" i="1"/>
  <c r="AF2881" i="1"/>
  <c r="AD2882" i="1"/>
  <c r="AF2882" i="1"/>
  <c r="AD2888" i="1"/>
  <c r="AF2888" i="1"/>
  <c r="AD2889" i="1"/>
  <c r="AF2889" i="1"/>
  <c r="AD2890" i="1"/>
  <c r="AF2890" i="1"/>
  <c r="AD2895" i="1"/>
  <c r="AF2895" i="1"/>
  <c r="AD2897" i="1"/>
  <c r="AF2897" i="1"/>
  <c r="AD2899" i="1"/>
  <c r="AF2899" i="1"/>
  <c r="AD2900" i="1"/>
  <c r="AF2900" i="1"/>
  <c r="AD2903" i="1"/>
  <c r="AF2903" i="1"/>
  <c r="AD2905" i="1"/>
  <c r="AF2905" i="1"/>
  <c r="AD2907" i="1"/>
  <c r="AF2907" i="1"/>
  <c r="AD2908" i="1"/>
  <c r="AF2908" i="1"/>
  <c r="AD2910" i="1"/>
  <c r="AF2910" i="1"/>
  <c r="AD2911" i="1"/>
  <c r="AF2911" i="1"/>
  <c r="AD2912" i="1"/>
  <c r="AF2912" i="1"/>
  <c r="AD2914" i="1"/>
  <c r="AF2914" i="1"/>
  <c r="AD2915" i="1"/>
  <c r="AF2915" i="1"/>
  <c r="AD2916" i="1"/>
  <c r="AF2916" i="1"/>
  <c r="AD2921" i="1"/>
  <c r="AF2921" i="1"/>
  <c r="AD2923" i="1"/>
  <c r="AF2923" i="1"/>
  <c r="AD2925" i="1"/>
  <c r="AF2925" i="1"/>
  <c r="AD2927" i="1"/>
  <c r="AF2927" i="1"/>
  <c r="AD2933" i="1"/>
  <c r="AF2933" i="1"/>
  <c r="AD2937" i="1"/>
  <c r="AF2937" i="1"/>
  <c r="AD2941" i="1"/>
  <c r="AF2941" i="1"/>
  <c r="AD2943" i="1"/>
  <c r="AE2943" i="1"/>
  <c r="AF2943" i="1"/>
  <c r="AD2944" i="1"/>
  <c r="AF2944" i="1"/>
  <c r="AD2945" i="1"/>
  <c r="AF2945" i="1"/>
  <c r="AD2946" i="1"/>
  <c r="AF2946" i="1"/>
  <c r="AD2947" i="1"/>
  <c r="AF2947" i="1"/>
  <c r="AD2948" i="1"/>
  <c r="AF2948" i="1"/>
  <c r="AD2949" i="1"/>
  <c r="AF2949" i="1"/>
  <c r="AD2950" i="1"/>
  <c r="AF2950" i="1"/>
  <c r="AD2952" i="1"/>
  <c r="AF2952" i="1"/>
  <c r="AD2955" i="1"/>
  <c r="AF2955" i="1"/>
  <c r="AD2960" i="1"/>
  <c r="AF2960" i="1"/>
  <c r="AD2961" i="1"/>
  <c r="AF2961" i="1"/>
  <c r="AD2962" i="1"/>
  <c r="AF2962" i="1"/>
  <c r="AD2964" i="1"/>
  <c r="AF2964" i="1"/>
  <c r="AD2965" i="1"/>
  <c r="AF2965" i="1"/>
  <c r="AD2969" i="1"/>
  <c r="AF2969" i="1"/>
  <c r="AD2976" i="1"/>
  <c r="AF2976" i="1"/>
  <c r="AD2977" i="1"/>
  <c r="AF2977" i="1"/>
  <c r="AD2978" i="1"/>
  <c r="AF2978" i="1"/>
  <c r="AD2982" i="1"/>
  <c r="AF2982" i="1"/>
  <c r="AD2985" i="1"/>
  <c r="AF2985" i="1"/>
  <c r="AD2986" i="1"/>
  <c r="AF2986" i="1"/>
  <c r="AD2987" i="1"/>
  <c r="AF2987" i="1"/>
  <c r="AD2988" i="1"/>
  <c r="AF2988" i="1"/>
  <c r="AD2989" i="1"/>
  <c r="AF2989" i="1"/>
  <c r="AD2990" i="1"/>
  <c r="AF2990" i="1"/>
  <c r="AD2993" i="1"/>
  <c r="AF2993" i="1"/>
  <c r="AD2997" i="1"/>
  <c r="AF2997" i="1"/>
  <c r="AD2999" i="1"/>
  <c r="AF2999" i="1"/>
  <c r="AD3000" i="1"/>
  <c r="AF3000" i="1"/>
  <c r="AD3001" i="1"/>
  <c r="AF3001" i="1"/>
  <c r="AD3002" i="1"/>
  <c r="AF3002" i="1"/>
  <c r="AD3007" i="1"/>
  <c r="AF3007" i="1"/>
  <c r="AD3009" i="1"/>
  <c r="AF3009" i="1"/>
  <c r="AD3010" i="1"/>
  <c r="AF3010" i="1"/>
  <c r="AD3012" i="1"/>
  <c r="AF3012" i="1"/>
  <c r="AD3013" i="1"/>
  <c r="AF3013" i="1"/>
  <c r="AD3015" i="1"/>
  <c r="AF3015" i="1"/>
  <c r="AD3016" i="1"/>
  <c r="AF3016" i="1"/>
  <c r="AD3018" i="1"/>
  <c r="AF3018" i="1"/>
  <c r="AD3022" i="1"/>
  <c r="AF3022" i="1"/>
  <c r="AD3023" i="1"/>
  <c r="AF3023" i="1"/>
  <c r="AD3026" i="1"/>
  <c r="AF3026" i="1"/>
  <c r="AD3028" i="1"/>
  <c r="AF3028" i="1"/>
  <c r="AD3029" i="1"/>
  <c r="AF3029" i="1"/>
  <c r="AD3034" i="1"/>
  <c r="AF3034" i="1"/>
  <c r="AD3038" i="1"/>
  <c r="AF3038" i="1"/>
  <c r="AD3040" i="1"/>
  <c r="AF3040" i="1"/>
  <c r="AD3041" i="1"/>
  <c r="AF3041" i="1"/>
  <c r="AD3043" i="1"/>
  <c r="AF3043" i="1"/>
  <c r="AD3044" i="1"/>
  <c r="AF3044" i="1"/>
  <c r="AD3045" i="1"/>
  <c r="AF3045" i="1"/>
  <c r="AD3046" i="1"/>
  <c r="AF3046" i="1"/>
  <c r="AD3047" i="1"/>
  <c r="AF3047" i="1"/>
  <c r="AD3048" i="1"/>
  <c r="AF3048" i="1"/>
  <c r="AD3049" i="1"/>
  <c r="AF3049" i="1"/>
  <c r="AD3051" i="1"/>
  <c r="AF3051" i="1"/>
  <c r="AD3053" i="1"/>
  <c r="AF3053" i="1"/>
  <c r="AD3054" i="1"/>
  <c r="AF3054" i="1"/>
  <c r="AD3055" i="1"/>
  <c r="AF3055" i="1"/>
  <c r="AD3056" i="1"/>
  <c r="AF3056" i="1"/>
  <c r="AD3057" i="1"/>
  <c r="AF3057" i="1"/>
  <c r="AD3059" i="1"/>
  <c r="AF3059" i="1"/>
  <c r="AD3061" i="1"/>
  <c r="AF3061" i="1"/>
  <c r="AD3062" i="1"/>
  <c r="AF3062" i="1"/>
  <c r="AD3068" i="1"/>
  <c r="AF3068" i="1"/>
  <c r="AD3069" i="1"/>
  <c r="AF3069" i="1"/>
  <c r="AD3071" i="1"/>
  <c r="AF3071" i="1"/>
  <c r="AD3072" i="1"/>
  <c r="AF3072" i="1"/>
  <c r="AD3073" i="1"/>
  <c r="AF3073" i="1"/>
  <c r="AD3074" i="1"/>
  <c r="AF3074" i="1"/>
  <c r="AD3076" i="1"/>
  <c r="AF3076" i="1"/>
  <c r="AD3077" i="1"/>
  <c r="AF3077" i="1"/>
  <c r="AD3078" i="1"/>
  <c r="AF3078" i="1"/>
  <c r="AD3079" i="1"/>
  <c r="AF3079" i="1"/>
  <c r="AD3081" i="1"/>
  <c r="AF3081" i="1"/>
  <c r="AD3082" i="1"/>
  <c r="AF3082" i="1"/>
  <c r="AD3084" i="1"/>
  <c r="AF3084" i="1"/>
  <c r="AD3085" i="1"/>
  <c r="AF3085" i="1"/>
  <c r="AD3087" i="1"/>
  <c r="AF3087" i="1"/>
  <c r="AD3089" i="1"/>
  <c r="AF3089" i="1"/>
  <c r="AD3090" i="1"/>
  <c r="AF3090" i="1"/>
  <c r="AD3091" i="1"/>
  <c r="AF3091" i="1"/>
  <c r="AD3092" i="1"/>
  <c r="AF3092" i="1"/>
  <c r="AB3094" i="1"/>
  <c r="AD3094" i="1"/>
  <c r="AF3094" i="1"/>
  <c r="AB3095" i="1"/>
  <c r="AD3095" i="1"/>
  <c r="AF3095" i="1"/>
  <c r="AD3096" i="1"/>
  <c r="AF3096" i="1"/>
  <c r="AB3097" i="1"/>
  <c r="AD3097" i="1"/>
  <c r="AF3097" i="1"/>
  <c r="AB3098" i="1"/>
  <c r="AD3098" i="1"/>
  <c r="AF3098" i="1"/>
  <c r="AB3099" i="1"/>
  <c r="AD3099" i="1"/>
  <c r="AF3099" i="1"/>
  <c r="AB3100" i="1"/>
  <c r="AD3100" i="1"/>
  <c r="AF3100" i="1"/>
  <c r="AD3101" i="1"/>
  <c r="AF3101" i="1"/>
  <c r="AB3102" i="1"/>
  <c r="AD3102" i="1"/>
  <c r="AF3102" i="1"/>
  <c r="AB3103" i="1"/>
  <c r="AD3103" i="1"/>
  <c r="AF3103" i="1"/>
  <c r="AB3104" i="1"/>
  <c r="AD3104" i="1"/>
  <c r="AF3104" i="1"/>
  <c r="AB3105" i="1"/>
  <c r="AD3105" i="1"/>
  <c r="AF3105" i="1"/>
  <c r="AD3106" i="1"/>
  <c r="AF3106" i="1"/>
  <c r="AB3107" i="1"/>
  <c r="AD3107" i="1"/>
  <c r="AF3107" i="1"/>
  <c r="AB3108" i="1"/>
  <c r="AD3108" i="1"/>
  <c r="AF3108" i="1"/>
  <c r="AB3109" i="1"/>
  <c r="AD3109" i="1"/>
  <c r="AF3109" i="1"/>
  <c r="AB3110" i="1"/>
  <c r="AD3110" i="1"/>
  <c r="AF3110" i="1"/>
  <c r="AD3111" i="1"/>
  <c r="AF3111" i="1"/>
  <c r="AB3112" i="1"/>
  <c r="AD3112" i="1"/>
  <c r="AF3112" i="1"/>
  <c r="AB3113" i="1"/>
  <c r="AD3113" i="1"/>
  <c r="AF3113" i="1"/>
  <c r="AB3114" i="1"/>
  <c r="AD3114" i="1"/>
  <c r="AF3114" i="1"/>
  <c r="AB3115" i="1"/>
  <c r="AD3115" i="1"/>
  <c r="AF3115" i="1"/>
  <c r="AD3116" i="1"/>
  <c r="AF3116" i="1"/>
  <c r="AB3117" i="1"/>
  <c r="AD3117" i="1"/>
  <c r="AF3117" i="1"/>
  <c r="AB3118" i="1"/>
  <c r="AD3118" i="1"/>
  <c r="AF3118" i="1"/>
  <c r="AB3119" i="1"/>
  <c r="AD3119" i="1"/>
  <c r="AF3119" i="1"/>
  <c r="AB3120" i="1"/>
  <c r="AD3120" i="1"/>
  <c r="AF3120" i="1"/>
  <c r="AD3121" i="1"/>
  <c r="AF3121" i="1"/>
  <c r="AB3122" i="1"/>
  <c r="AD3122" i="1"/>
  <c r="AF3122" i="1"/>
  <c r="AB3123" i="1"/>
  <c r="AD3123" i="1"/>
  <c r="AF3123" i="1"/>
  <c r="AD3161" i="1"/>
  <c r="AF3161" i="1"/>
  <c r="AD3162" i="1"/>
  <c r="AF3162" i="1"/>
  <c r="AD3163" i="1"/>
  <c r="AF3163" i="1"/>
  <c r="AD3164" i="1"/>
  <c r="AF3164" i="1"/>
  <c r="AD3165" i="1"/>
  <c r="AF3165" i="1"/>
  <c r="AD3166" i="1"/>
  <c r="AF3166" i="1"/>
  <c r="AD3167" i="1"/>
  <c r="AF3167" i="1"/>
  <c r="AD3168" i="1"/>
  <c r="AF3168" i="1"/>
  <c r="AD3169" i="1"/>
  <c r="AF3169" i="1"/>
  <c r="AD3170" i="1"/>
  <c r="AF3170" i="1"/>
  <c r="AD3171" i="1"/>
  <c r="AF3171" i="1"/>
  <c r="AD3172" i="1"/>
  <c r="AF3172" i="1"/>
  <c r="AD3173" i="1"/>
  <c r="AF3173" i="1"/>
  <c r="AD3174" i="1"/>
  <c r="AF3174" i="1"/>
  <c r="AD3175" i="1"/>
  <c r="AF3175" i="1"/>
  <c r="AD3176" i="1"/>
  <c r="AF3176" i="1"/>
  <c r="AD3177" i="1"/>
  <c r="AF3177" i="1"/>
  <c r="AD3178" i="1"/>
  <c r="AF3178" i="1"/>
  <c r="AD3179" i="1"/>
  <c r="AF3179" i="1"/>
  <c r="AD3180" i="1"/>
  <c r="AE3180" i="1"/>
  <c r="AF3180" i="1"/>
  <c r="AD3181" i="1"/>
  <c r="AF3181" i="1"/>
  <c r="AD3182" i="1"/>
  <c r="AF3182" i="1"/>
  <c r="AD3183" i="1"/>
  <c r="AE3183" i="1"/>
  <c r="AF3183" i="1"/>
  <c r="AD3184" i="1"/>
  <c r="AF3184" i="1"/>
  <c r="AD3185" i="1"/>
  <c r="AF3185" i="1"/>
  <c r="AD3186" i="1"/>
  <c r="AF3186" i="1"/>
  <c r="AD3187" i="1"/>
  <c r="AF3187" i="1"/>
  <c r="AD3188" i="1"/>
  <c r="AF3188" i="1"/>
  <c r="AD3189" i="1"/>
  <c r="AF3189" i="1"/>
  <c r="AD3190" i="1"/>
  <c r="AF3190" i="1"/>
  <c r="AD3191" i="1"/>
  <c r="AF3191" i="1"/>
  <c r="AD3192" i="1"/>
  <c r="AF3192" i="1"/>
  <c r="AD3193" i="1"/>
  <c r="AF3193" i="1"/>
  <c r="AD3194" i="1"/>
  <c r="AF3194" i="1"/>
  <c r="AD3195" i="1"/>
  <c r="AF3195" i="1"/>
  <c r="AD3196" i="1"/>
  <c r="AF3196" i="1"/>
  <c r="AD3197" i="1"/>
  <c r="AF3197" i="1"/>
  <c r="AD3198" i="1"/>
  <c r="AF3198" i="1"/>
  <c r="AD3199" i="1"/>
  <c r="AF3199" i="1"/>
  <c r="AD3200" i="1"/>
  <c r="AF3200" i="1"/>
  <c r="AD3201" i="1"/>
  <c r="AF3201" i="1"/>
  <c r="AD3202" i="1"/>
  <c r="AF3202" i="1"/>
  <c r="AD3203" i="1"/>
  <c r="AF3203" i="1"/>
  <c r="AD3204" i="1"/>
  <c r="AF3204" i="1"/>
  <c r="AD3205" i="1"/>
  <c r="AF3205" i="1"/>
  <c r="AD3206" i="1"/>
  <c r="AF3206" i="1"/>
  <c r="AD3207" i="1"/>
  <c r="AF3207" i="1"/>
  <c r="AD3208" i="1"/>
  <c r="AF3208" i="1"/>
  <c r="AD3209" i="1"/>
  <c r="AF3209" i="1"/>
  <c r="AD3210" i="1"/>
  <c r="AF3210" i="1"/>
  <c r="AD3211" i="1"/>
  <c r="AF3211" i="1"/>
  <c r="AD3212" i="1"/>
  <c r="AF3212" i="1"/>
  <c r="AD3213" i="1"/>
  <c r="AF3213" i="1"/>
  <c r="AD3214" i="1"/>
  <c r="AF3214" i="1"/>
  <c r="AD3215" i="1"/>
  <c r="AF3215" i="1"/>
  <c r="AD3216" i="1"/>
  <c r="AF3216" i="1"/>
  <c r="AD3217" i="1"/>
  <c r="AF3217" i="1"/>
  <c r="AD3218" i="1"/>
  <c r="AF3218" i="1"/>
  <c r="AD3219" i="1"/>
  <c r="AF3219" i="1"/>
  <c r="AD3220" i="1"/>
  <c r="AF3220" i="1"/>
  <c r="AD3221" i="1"/>
  <c r="AF3221" i="1"/>
  <c r="AD3223" i="1"/>
  <c r="AF3223" i="1"/>
  <c r="AD3226" i="1"/>
  <c r="AF3226" i="1"/>
  <c r="AD3227" i="1"/>
  <c r="AF3227" i="1"/>
  <c r="AD3228" i="1"/>
  <c r="AF3228" i="1"/>
  <c r="AD3229" i="1"/>
  <c r="AF3229" i="1"/>
  <c r="AD3231" i="1"/>
  <c r="AF3231" i="1"/>
  <c r="AD3232" i="1"/>
  <c r="AF3232" i="1"/>
  <c r="AD3234" i="1"/>
  <c r="AF3234" i="1"/>
  <c r="AD3235" i="1"/>
  <c r="AF3235" i="1"/>
  <c r="AD3236" i="1"/>
  <c r="AF3236" i="1"/>
  <c r="AD3237" i="1"/>
  <c r="AF3237" i="1"/>
  <c r="AD3239" i="1"/>
  <c r="AF3239" i="1"/>
  <c r="AD3781" i="1"/>
  <c r="AF3781" i="1"/>
  <c r="AD3782" i="1"/>
  <c r="AF3782" i="1"/>
  <c r="AD3783" i="1"/>
  <c r="AF3783" i="1"/>
  <c r="AD3784" i="1"/>
  <c r="AF3784" i="1"/>
  <c r="AD3785" i="1"/>
  <c r="AF3785" i="1"/>
  <c r="AD3786" i="1"/>
  <c r="AF3786" i="1"/>
  <c r="AD3787" i="1"/>
  <c r="AF3787" i="1"/>
  <c r="AD3789" i="1"/>
  <c r="AF3789" i="1"/>
  <c r="AD3791" i="1"/>
  <c r="AF3791" i="1"/>
  <c r="AD3792" i="1"/>
  <c r="AF3792" i="1"/>
  <c r="AD3793" i="1"/>
  <c r="AF3793" i="1"/>
  <c r="AD3794" i="1"/>
  <c r="AF3794" i="1"/>
  <c r="AB3795" i="1"/>
  <c r="AD3795" i="1"/>
  <c r="AF3795" i="1"/>
  <c r="AB3796" i="1"/>
  <c r="AD3796" i="1"/>
  <c r="AF3796" i="1"/>
  <c r="AD3797" i="1"/>
  <c r="AF3797" i="1"/>
  <c r="AB3798" i="1"/>
  <c r="AD3798" i="1"/>
  <c r="AF3798" i="1"/>
  <c r="AB3799" i="1"/>
  <c r="AD3799" i="1"/>
  <c r="AF3799" i="1"/>
  <c r="AB3802" i="1"/>
  <c r="AD3802" i="1"/>
  <c r="AF3802" i="1"/>
  <c r="AB3803" i="1"/>
  <c r="AD3803" i="1"/>
  <c r="AF3803" i="1"/>
  <c r="AD3804" i="1"/>
  <c r="AF3804" i="1"/>
  <c r="AB3806" i="1"/>
  <c r="AD3806" i="1"/>
  <c r="AF3806" i="1"/>
  <c r="AB3807" i="1"/>
  <c r="AD3807" i="1"/>
  <c r="AF3807" i="1"/>
  <c r="AB3810" i="1"/>
  <c r="AD3810" i="1"/>
  <c r="AF3810" i="1"/>
  <c r="AB3812" i="1"/>
  <c r="AD3812" i="1"/>
  <c r="AF3812" i="1"/>
  <c r="AB3814" i="1"/>
  <c r="AD3814" i="1"/>
  <c r="AF3814" i="1"/>
  <c r="AB3815" i="1"/>
  <c r="AD3815" i="1"/>
  <c r="AF3815" i="1"/>
  <c r="AD3816" i="1"/>
  <c r="AF3816" i="1"/>
  <c r="AB3819" i="1"/>
  <c r="AD3819" i="1"/>
  <c r="AF3819" i="1"/>
  <c r="AB3820" i="1"/>
  <c r="AD3820" i="1"/>
  <c r="AF3820" i="1"/>
  <c r="AB3821" i="1"/>
  <c r="AD3821" i="1"/>
  <c r="AF3821" i="1"/>
  <c r="AB3822" i="1"/>
  <c r="AD3822" i="1"/>
  <c r="AF3822" i="1"/>
  <c r="AD3823" i="1"/>
  <c r="AF3823" i="1"/>
  <c r="AD3826" i="1"/>
  <c r="AF3826" i="1"/>
  <c r="AD3827" i="1"/>
  <c r="AD3828" i="1"/>
  <c r="AF3828" i="1"/>
  <c r="AD3829" i="1"/>
  <c r="AF3829" i="1"/>
  <c r="AD3830" i="1"/>
  <c r="AF3830" i="1"/>
  <c r="AD3833" i="1"/>
  <c r="AF3833" i="1"/>
  <c r="AD3835" i="1"/>
  <c r="AF3835" i="1"/>
  <c r="AD3836" i="1"/>
  <c r="AF3836" i="1"/>
  <c r="AD3837" i="1"/>
  <c r="AF3837" i="1"/>
  <c r="AD3838" i="1"/>
  <c r="AF3838" i="1"/>
  <c r="AD3841" i="1"/>
  <c r="AF3841" i="1"/>
  <c r="AD3842" i="1"/>
  <c r="AF3842" i="1"/>
  <c r="AD3844" i="1"/>
  <c r="AF3844" i="1"/>
  <c r="AD3845" i="1"/>
  <c r="AF3845" i="1"/>
  <c r="AD3846" i="1"/>
  <c r="AF3846" i="1"/>
  <c r="AD2059" i="1"/>
  <c r="AF2778" i="1"/>
  <c r="AF2774" i="1"/>
  <c r="AF2765" i="1"/>
  <c r="AF2762" i="1"/>
  <c r="AF2759" i="1"/>
  <c r="AF2757" i="1"/>
  <c r="AF2755" i="1"/>
  <c r="AF2753" i="1"/>
  <c r="AF2751" i="1"/>
  <c r="AF2749" i="1"/>
  <c r="AF2747" i="1"/>
  <c r="AF2745" i="1"/>
  <c r="AF2743" i="1"/>
  <c r="AF2741" i="1"/>
  <c r="AF2739" i="1"/>
  <c r="AF2737" i="1"/>
  <c r="AF2735" i="1"/>
  <c r="AF2733" i="1"/>
  <c r="AF2731" i="1"/>
  <c r="AF2729" i="1"/>
  <c r="AF2727" i="1"/>
  <c r="AF2725" i="1"/>
  <c r="AF2723" i="1"/>
  <c r="AF2721" i="1"/>
  <c r="AF2718" i="1"/>
  <c r="AF2717" i="1"/>
  <c r="AF2715" i="1"/>
  <c r="AF2713" i="1"/>
  <c r="AF2711" i="1"/>
  <c r="AF2709" i="1"/>
  <c r="AF2707" i="1"/>
  <c r="AF2703" i="1"/>
  <c r="AF2702" i="1"/>
  <c r="AF2701" i="1"/>
  <c r="AF2699" i="1"/>
  <c r="AF2697" i="1"/>
  <c r="AF2695" i="1"/>
  <c r="AF2693" i="1"/>
  <c r="AF2691" i="1"/>
  <c r="AF2689" i="1"/>
  <c r="AF2684" i="1"/>
  <c r="AF2683" i="1"/>
  <c r="AF2682" i="1"/>
  <c r="AF2681" i="1"/>
  <c r="AF2679" i="1"/>
  <c r="AF2677" i="1"/>
  <c r="AF2675" i="1"/>
  <c r="AF2673" i="1"/>
  <c r="AF2671" i="1"/>
  <c r="AF2669" i="1"/>
  <c r="AF2667" i="1"/>
  <c r="AF2665" i="1"/>
  <c r="AF2663" i="1"/>
  <c r="AF2661" i="1"/>
  <c r="AF2659" i="1"/>
  <c r="AF2657" i="1"/>
  <c r="AF2655" i="1"/>
  <c r="AF2653" i="1"/>
  <c r="AF2651" i="1"/>
  <c r="AF2649" i="1"/>
  <c r="AF2647" i="1"/>
  <c r="AF2644" i="1"/>
  <c r="AF2643" i="1"/>
  <c r="AF2641" i="1"/>
  <c r="AF2639" i="1"/>
  <c r="AF2637" i="1"/>
  <c r="AF2635" i="1"/>
  <c r="AF2633" i="1"/>
  <c r="AF2631" i="1"/>
  <c r="AF2629" i="1"/>
  <c r="AF2627" i="1"/>
  <c r="AF2625" i="1"/>
  <c r="AF2623" i="1"/>
  <c r="AF2621" i="1"/>
  <c r="AF2619" i="1"/>
  <c r="AF2617" i="1"/>
  <c r="AF2615" i="1"/>
  <c r="AF2613" i="1"/>
  <c r="AF2611" i="1"/>
  <c r="AF2609" i="1"/>
  <c r="AF2607" i="1"/>
  <c r="AF2605" i="1"/>
  <c r="AF2603" i="1"/>
  <c r="AF2601" i="1"/>
  <c r="AF2599" i="1"/>
  <c r="AF2597" i="1"/>
  <c r="AF2595" i="1"/>
  <c r="AF2593" i="1"/>
  <c r="AF2591" i="1"/>
  <c r="AF2589" i="1"/>
  <c r="AF2587" i="1"/>
  <c r="AF2585" i="1"/>
  <c r="AF2583" i="1"/>
  <c r="AF2581" i="1"/>
  <c r="AF2579" i="1"/>
  <c r="AF2577" i="1"/>
  <c r="AF2575" i="1"/>
  <c r="AF2572" i="1"/>
  <c r="AF2571" i="1"/>
  <c r="AF2569" i="1"/>
  <c r="AF2567" i="1"/>
  <c r="AF2565" i="1"/>
  <c r="AF2563" i="1"/>
  <c r="AF2561" i="1"/>
  <c r="AF2559" i="1"/>
  <c r="AF2557" i="1"/>
  <c r="AF2555" i="1"/>
  <c r="AF2553" i="1"/>
  <c r="AF2551" i="1"/>
  <c r="AF2549" i="1"/>
  <c r="AF2547" i="1"/>
  <c r="AF2545" i="1"/>
  <c r="AF2543" i="1"/>
  <c r="AF2541" i="1"/>
  <c r="AF2539" i="1"/>
  <c r="AF2537" i="1"/>
  <c r="AF2535" i="1"/>
  <c r="AF2533" i="1"/>
  <c r="AF2531" i="1"/>
  <c r="AF2529" i="1"/>
  <c r="AF2527" i="1"/>
  <c r="AF2525" i="1"/>
  <c r="AF2523" i="1"/>
  <c r="AF2521" i="1"/>
  <c r="AF2519" i="1"/>
  <c r="AF2517" i="1"/>
  <c r="AF2515" i="1"/>
  <c r="AF2513" i="1"/>
  <c r="AF2511" i="1"/>
  <c r="AF2509" i="1"/>
  <c r="AF2507" i="1"/>
  <c r="AF2506" i="1"/>
  <c r="AF2505" i="1"/>
  <c r="AF2504" i="1"/>
  <c r="AF2503" i="1"/>
  <c r="AF2502" i="1"/>
  <c r="AF2501" i="1"/>
  <c r="AF2500" i="1"/>
  <c r="AF2499" i="1"/>
  <c r="AF2498" i="1"/>
  <c r="AF2497" i="1"/>
  <c r="AF2495" i="1"/>
  <c r="AF2493" i="1"/>
  <c r="AF2491" i="1"/>
  <c r="AF2489" i="1"/>
  <c r="AF2487" i="1"/>
  <c r="AF2485" i="1"/>
  <c r="AF2483" i="1"/>
  <c r="AF2481" i="1"/>
  <c r="AF2479" i="1"/>
  <c r="AF2477" i="1"/>
  <c r="AF2475" i="1"/>
  <c r="AF2473" i="1"/>
  <c r="AF2471" i="1"/>
  <c r="AF2469" i="1"/>
  <c r="AF2467" i="1"/>
  <c r="AF2465" i="1"/>
  <c r="AF2463" i="1"/>
  <c r="AF2461" i="1"/>
  <c r="AF2459" i="1"/>
  <c r="AF2457" i="1"/>
  <c r="AF2455" i="1"/>
  <c r="AF2453" i="1"/>
  <c r="AF2451" i="1"/>
  <c r="AF2449" i="1"/>
  <c r="AF2447" i="1"/>
  <c r="AF2445" i="1"/>
  <c r="AF2442" i="1"/>
  <c r="AF2441" i="1"/>
  <c r="AF2439" i="1"/>
  <c r="AF2437" i="1"/>
  <c r="AF2434" i="1"/>
  <c r="AF2433" i="1"/>
  <c r="AF2430" i="1"/>
  <c r="AF2429" i="1"/>
  <c r="AF2427" i="1"/>
  <c r="AF2425" i="1"/>
  <c r="AF2421" i="1"/>
  <c r="AF2420" i="1"/>
  <c r="AF2419" i="1"/>
  <c r="AF2417" i="1"/>
  <c r="AF2415" i="1"/>
  <c r="AF2413" i="1"/>
  <c r="AF2411" i="1"/>
  <c r="AF2409" i="1"/>
  <c r="AF2404" i="1"/>
  <c r="AF2403" i="1"/>
  <c r="AF2402" i="1"/>
  <c r="AF2401" i="1"/>
  <c r="AF2399" i="1"/>
  <c r="AF2396" i="1"/>
  <c r="AF2395" i="1"/>
  <c r="AF2392" i="1"/>
  <c r="AF2391" i="1"/>
  <c r="AF2388" i="1"/>
  <c r="AF2387" i="1"/>
  <c r="AF2385" i="1"/>
  <c r="AF2383" i="1"/>
  <c r="AF2381" i="1"/>
  <c r="AF2378" i="1"/>
  <c r="AF2377" i="1"/>
  <c r="AF2374" i="1"/>
  <c r="AF2373" i="1"/>
  <c r="AF2371" i="1"/>
  <c r="AF2368" i="1"/>
  <c r="AF2367" i="1"/>
  <c r="AF2364" i="1"/>
  <c r="AF2363" i="1"/>
  <c r="AF2360" i="1"/>
  <c r="AF2359" i="1"/>
  <c r="AF2357" i="1"/>
  <c r="AF2355" i="1"/>
  <c r="AF2353" i="1"/>
  <c r="AF2351" i="1"/>
  <c r="AF2349" i="1"/>
  <c r="AF2324" i="1"/>
  <c r="AF2333" i="1"/>
  <c r="AF2334" i="1"/>
  <c r="AF2331" i="1"/>
  <c r="AF2332" i="1"/>
  <c r="AF2329" i="1"/>
  <c r="AF2322" i="1"/>
  <c r="AF2327" i="1"/>
  <c r="AF2326" i="1"/>
  <c r="AF2325" i="1"/>
  <c r="AF2328" i="1"/>
  <c r="AF2323" i="1"/>
  <c r="AF2330" i="1"/>
  <c r="AF2321" i="1"/>
  <c r="AF2319" i="1"/>
  <c r="AF2317" i="1"/>
  <c r="AF2315" i="1"/>
  <c r="AF2313" i="1"/>
  <c r="AF2311" i="1"/>
  <c r="AF2309" i="1"/>
  <c r="AF2307" i="1"/>
  <c r="AF2304" i="1"/>
  <c r="AF2303" i="1"/>
  <c r="AF2301" i="1"/>
  <c r="AF2299" i="1"/>
  <c r="AF2296" i="1"/>
  <c r="AF2295" i="1"/>
  <c r="AF2293" i="1"/>
  <c r="AF2291" i="1"/>
  <c r="AF2289" i="1"/>
  <c r="AF2287" i="1"/>
  <c r="AF2285" i="1"/>
  <c r="AF2283" i="1"/>
  <c r="AF2280" i="1"/>
  <c r="AF2279" i="1"/>
  <c r="AF2277" i="1"/>
  <c r="AF2272" i="1"/>
  <c r="AF2271" i="1"/>
  <c r="AF2270" i="1"/>
  <c r="AF2269" i="1"/>
  <c r="AF2267" i="1"/>
  <c r="AF2265" i="1"/>
  <c r="AF2263" i="1"/>
  <c r="AF2261" i="1"/>
  <c r="AF2258" i="1"/>
  <c r="AF2257" i="1"/>
  <c r="AF2255" i="1"/>
  <c r="AF2252" i="1"/>
  <c r="AF2251" i="1"/>
  <c r="AF2248" i="1"/>
  <c r="AF2247" i="1"/>
  <c r="AF2245" i="1"/>
  <c r="AF2242" i="1"/>
  <c r="AF2241" i="1"/>
  <c r="AF2239" i="1"/>
  <c r="AF2237" i="1"/>
  <c r="AF2235" i="1"/>
  <c r="AF2233" i="1"/>
  <c r="AF2230" i="1"/>
  <c r="AF2229" i="1"/>
  <c r="AF2227" i="1"/>
  <c r="AF2225" i="1"/>
  <c r="AF2223" i="1"/>
  <c r="AF2221" i="1"/>
  <c r="AF2219" i="1"/>
  <c r="AF2217" i="1"/>
  <c r="AF2215" i="1"/>
  <c r="AF2212" i="1"/>
  <c r="AF2211" i="1"/>
  <c r="AF2209" i="1"/>
  <c r="AF2207" i="1"/>
  <c r="AF2204" i="1"/>
  <c r="AF2203" i="1"/>
  <c r="AF2201" i="1"/>
  <c r="AF2199" i="1"/>
  <c r="AF2197" i="1"/>
  <c r="AF2195" i="1"/>
  <c r="AF2192" i="1"/>
  <c r="AF2191" i="1"/>
  <c r="AF2189" i="1"/>
  <c r="AF2187" i="1"/>
  <c r="AF2184" i="1"/>
  <c r="AF2183" i="1"/>
  <c r="AF2181" i="1"/>
  <c r="AF2179" i="1"/>
  <c r="AF2176" i="1"/>
  <c r="AF2175" i="1"/>
  <c r="AF2173" i="1"/>
  <c r="AF2171" i="1"/>
  <c r="AF2168" i="1"/>
  <c r="AF2167" i="1"/>
  <c r="AF2165" i="1"/>
  <c r="AF2163" i="1"/>
  <c r="AF2159" i="1"/>
  <c r="AF2155" i="1"/>
  <c r="AF2153" i="1"/>
  <c r="AF2151" i="1"/>
  <c r="AF2149" i="1"/>
  <c r="AF2147" i="1"/>
  <c r="AF2142" i="1"/>
  <c r="AF2141" i="1"/>
  <c r="AF2140" i="1"/>
  <c r="AF2139" i="1"/>
  <c r="AF2135" i="1"/>
  <c r="AF2131" i="1"/>
  <c r="AF2129" i="1"/>
  <c r="AF2123" i="1"/>
  <c r="AF2119" i="1"/>
  <c r="AF2115" i="1"/>
  <c r="AF2111" i="1"/>
  <c r="AF2109" i="1"/>
  <c r="AF2107" i="1"/>
  <c r="AF2105" i="1"/>
  <c r="AF2103" i="1"/>
  <c r="AF2101" i="1"/>
  <c r="AF2099" i="1"/>
  <c r="AF2097" i="1"/>
  <c r="AF2095" i="1"/>
  <c r="AF2093" i="1"/>
  <c r="AF2091" i="1"/>
  <c r="AF2089" i="1"/>
  <c r="AF2087" i="1"/>
  <c r="AF2085" i="1"/>
  <c r="AF2083" i="1"/>
  <c r="AF2081" i="1"/>
  <c r="AF2079" i="1"/>
  <c r="AF2077" i="1"/>
  <c r="AF2075" i="1"/>
  <c r="AF2066" i="1"/>
  <c r="AF2065" i="1"/>
  <c r="AF2064" i="1"/>
  <c r="AF2063" i="1"/>
  <c r="AF2062" i="1"/>
  <c r="AF2061" i="1"/>
  <c r="AF2060" i="1"/>
  <c r="AF2059" i="1"/>
  <c r="AF2057" i="1"/>
  <c r="AF2055" i="1"/>
  <c r="AF2053" i="1"/>
  <c r="AF2051" i="1"/>
  <c r="AF2049" i="1"/>
  <c r="AF2047" i="1"/>
  <c r="AF2045" i="1"/>
  <c r="AF2043" i="1"/>
  <c r="AF2041" i="1"/>
  <c r="AF2039" i="1"/>
  <c r="AF2037" i="1"/>
  <c r="AF2035" i="1"/>
  <c r="AF2033" i="1"/>
  <c r="AF2031" i="1"/>
  <c r="AF2029" i="1"/>
  <c r="AF2027" i="1"/>
  <c r="AF2025" i="1"/>
  <c r="AF2023" i="1"/>
  <c r="AF2021" i="1"/>
  <c r="AF2019" i="1"/>
  <c r="AF2017" i="1"/>
  <c r="AF2015" i="1"/>
  <c r="AF2013" i="1"/>
  <c r="AF2011" i="1"/>
  <c r="AF2009" i="1"/>
  <c r="AF2007" i="1"/>
  <c r="AF2005" i="1"/>
  <c r="AF2002" i="1"/>
  <c r="AF2001" i="1"/>
  <c r="AF1997" i="1"/>
  <c r="AF1996" i="1"/>
  <c r="AF1995" i="1"/>
  <c r="AF1993" i="1"/>
  <c r="AF1991" i="1"/>
  <c r="AF1989" i="1"/>
  <c r="AF1984" i="1"/>
  <c r="AF1983" i="1"/>
  <c r="AF1982" i="1"/>
  <c r="AF1981" i="1"/>
  <c r="AF1979" i="1"/>
  <c r="AF1977" i="1"/>
  <c r="AF1975" i="1"/>
  <c r="AF1973" i="1"/>
  <c r="AF1971" i="1"/>
  <c r="AF1969" i="1"/>
  <c r="AF1967" i="1"/>
  <c r="AF1965" i="1"/>
  <c r="AF1963" i="1"/>
  <c r="AF1961" i="1"/>
  <c r="AF1959" i="1"/>
  <c r="AF1957" i="1"/>
  <c r="AF1955" i="1"/>
  <c r="AF1953" i="1"/>
  <c r="AF1951" i="1"/>
  <c r="AF1949" i="1"/>
  <c r="AF1946" i="1"/>
  <c r="AF1945" i="1"/>
  <c r="AF1943" i="1"/>
  <c r="AF1941" i="1"/>
  <c r="AF1939" i="1"/>
  <c r="AF1936" i="1"/>
  <c r="AF1935" i="1"/>
  <c r="AF1932" i="1"/>
  <c r="AF1931" i="1"/>
  <c r="AF1927" i="1"/>
  <c r="AF1926" i="1"/>
  <c r="AF1925" i="1"/>
  <c r="AF1923" i="1"/>
  <c r="AF1921" i="1"/>
  <c r="AF1919" i="1"/>
  <c r="AF1917" i="1"/>
  <c r="AF1914" i="1"/>
  <c r="AF1913" i="1"/>
  <c r="AF1911" i="1"/>
  <c r="AF1906" i="1"/>
  <c r="AF1905" i="1"/>
  <c r="AF1904" i="1"/>
  <c r="AF1903" i="1"/>
  <c r="AF1898" i="1"/>
  <c r="AF1897" i="1"/>
  <c r="AF1896" i="1"/>
  <c r="AF1895" i="1"/>
  <c r="AF1893" i="1"/>
  <c r="AF1891" i="1"/>
  <c r="AF1889" i="1"/>
  <c r="AF1886" i="1"/>
  <c r="AF1885" i="1"/>
  <c r="AF1882" i="1"/>
  <c r="AF1881" i="1"/>
  <c r="AF1879" i="1"/>
  <c r="AF1877" i="1"/>
  <c r="AF1875" i="1"/>
  <c r="AF1873" i="1"/>
  <c r="AF1871" i="1"/>
  <c r="AF1869" i="1"/>
  <c r="AF1867" i="1"/>
  <c r="AF1865" i="1"/>
  <c r="AF1863" i="1"/>
  <c r="AF1861" i="1"/>
  <c r="AF1859" i="1"/>
  <c r="AF1857" i="1"/>
  <c r="AF1855" i="1"/>
  <c r="AF1853" i="1"/>
  <c r="AF1851" i="1"/>
  <c r="AF1849" i="1"/>
  <c r="AF1847" i="1"/>
  <c r="AF1845" i="1"/>
  <c r="AF1843" i="1"/>
  <c r="AF1840" i="1"/>
  <c r="AF1839" i="1"/>
  <c r="AF1837" i="1"/>
  <c r="AF1835" i="1"/>
  <c r="AF1832" i="1"/>
  <c r="AF1831" i="1"/>
  <c r="AF1829" i="1"/>
  <c r="AF1818" i="1"/>
  <c r="AF1817" i="1"/>
  <c r="AF1816" i="1"/>
  <c r="AF1815" i="1"/>
  <c r="AF1814" i="1"/>
  <c r="AF1813" i="1"/>
  <c r="AF1812" i="1"/>
  <c r="AF1811" i="1"/>
  <c r="AF1810" i="1"/>
  <c r="AF1809" i="1"/>
  <c r="AF1807" i="1"/>
  <c r="AF1805" i="1"/>
  <c r="AF1803" i="1"/>
  <c r="AF1801" i="1"/>
  <c r="AF1799" i="1"/>
  <c r="AF1796" i="1"/>
  <c r="AF1795" i="1"/>
  <c r="AF1793" i="1"/>
  <c r="AF1791" i="1"/>
  <c r="AF1789" i="1"/>
  <c r="AF1773" i="1"/>
  <c r="AF1772" i="1"/>
  <c r="AF1771" i="1"/>
  <c r="AF1770" i="1"/>
  <c r="AF1769" i="1"/>
  <c r="AF1776" i="1"/>
  <c r="AF1775" i="1"/>
  <c r="AF1768" i="1"/>
  <c r="AF1767" i="1"/>
  <c r="AF1774" i="1"/>
  <c r="AF1766" i="1"/>
  <c r="AF1765" i="1"/>
  <c r="AF1763" i="1"/>
  <c r="AF1761" i="1"/>
  <c r="AF1759" i="1"/>
  <c r="AF1757" i="1"/>
  <c r="AF1755" i="1"/>
  <c r="AF1753" i="1"/>
  <c r="AF1751" i="1"/>
  <c r="AF1749" i="1"/>
  <c r="AF1747" i="1"/>
  <c r="AF1745" i="1"/>
  <c r="AF1743" i="1"/>
  <c r="AF1741" i="1"/>
  <c r="AF1739" i="1"/>
  <c r="AF1737" i="1"/>
  <c r="AF1735" i="1"/>
  <c r="AF1733" i="1"/>
  <c r="AF1731" i="1"/>
  <c r="AF1728" i="1"/>
  <c r="AF1727" i="1"/>
  <c r="AF1724" i="1"/>
  <c r="AF1723" i="1"/>
  <c r="AF1719" i="1"/>
  <c r="AF1718" i="1"/>
  <c r="AF1717" i="1"/>
  <c r="AF1714" i="1"/>
  <c r="AF1713" i="1"/>
  <c r="AF1711" i="1"/>
  <c r="AF1709" i="1"/>
  <c r="AF1706" i="1"/>
  <c r="AF1705" i="1"/>
  <c r="AF1702" i="1"/>
  <c r="AF1701" i="1"/>
  <c r="AF1693" i="1"/>
  <c r="AF1691" i="1"/>
  <c r="AF1689" i="1"/>
  <c r="AF1687" i="1"/>
  <c r="AF1685" i="1"/>
  <c r="AF1683" i="1"/>
  <c r="AF1681" i="1"/>
  <c r="AF1679" i="1"/>
  <c r="AF1677" i="1"/>
  <c r="AF1675" i="1"/>
  <c r="AF1673" i="1"/>
  <c r="AF1671" i="1"/>
  <c r="AF1668" i="1"/>
  <c r="AF1667" i="1"/>
  <c r="AF1665" i="1"/>
  <c r="AF1663" i="1"/>
  <c r="AF1661" i="1"/>
  <c r="AF1659" i="1"/>
  <c r="AF1657" i="1"/>
  <c r="AF1655" i="1"/>
  <c r="AF1653" i="1"/>
  <c r="AF1651" i="1"/>
  <c r="AF1649" i="1"/>
  <c r="AF1646" i="1"/>
  <c r="AF1645" i="1"/>
  <c r="AF1643" i="1"/>
  <c r="AF1641" i="1"/>
  <c r="AF1639" i="1"/>
  <c r="AF1637" i="1"/>
  <c r="AF1635" i="1"/>
  <c r="AF1633" i="1"/>
  <c r="AF1631" i="1"/>
  <c r="AF1629" i="1"/>
  <c r="AF1627" i="1"/>
  <c r="AF1625" i="1"/>
  <c r="AF1623" i="1"/>
  <c r="AF1621" i="1"/>
  <c r="AF1619" i="1"/>
  <c r="AF1617" i="1"/>
  <c r="AF1615" i="1"/>
  <c r="AF1613" i="1"/>
  <c r="AF1611" i="1"/>
  <c r="AF1609" i="1"/>
  <c r="AF1607" i="1"/>
  <c r="AF1605" i="1"/>
  <c r="AF1603" i="1"/>
  <c r="AF1601" i="1"/>
  <c r="AF1599" i="1"/>
  <c r="AF1597" i="1"/>
  <c r="AF1595" i="1"/>
  <c r="AF1593" i="1"/>
  <c r="AF1591" i="1"/>
  <c r="AF1589" i="1"/>
  <c r="AF1587" i="1"/>
  <c r="AF1585" i="1"/>
  <c r="AF1583" i="1"/>
  <c r="AF1577" i="1"/>
  <c r="AF1576" i="1"/>
  <c r="AF1578" i="1"/>
  <c r="AF1575" i="1"/>
  <c r="AF1569" i="1"/>
  <c r="AF1568" i="1"/>
  <c r="AF1570" i="1"/>
  <c r="AF1567" i="1"/>
  <c r="AF1565" i="1"/>
  <c r="AF1563" i="1"/>
  <c r="AF1561" i="1"/>
  <c r="AF1559" i="1"/>
  <c r="AF1557" i="1"/>
  <c r="AF1555" i="1"/>
  <c r="AF1553" i="1"/>
  <c r="AF1551" i="1"/>
  <c r="AF1549" i="1"/>
  <c r="AF1547" i="1"/>
  <c r="AF1545" i="1"/>
  <c r="AF1543" i="1"/>
  <c r="AF1541" i="1"/>
  <c r="AF1538" i="1"/>
  <c r="AF1537" i="1"/>
  <c r="AF1534" i="1"/>
  <c r="AF1533" i="1"/>
  <c r="AF1530" i="1"/>
  <c r="AF1529" i="1"/>
  <c r="AF1527" i="1"/>
  <c r="AF1525" i="1"/>
  <c r="AF1522" i="1"/>
  <c r="AF1521" i="1"/>
  <c r="AF1519" i="1"/>
  <c r="AF1517" i="1"/>
  <c r="AF1515" i="1"/>
  <c r="AF1513" i="1"/>
  <c r="AF1511" i="1"/>
  <c r="AF1509" i="1"/>
  <c r="AF1504" i="1"/>
  <c r="AF1503" i="1"/>
  <c r="AF1502" i="1"/>
  <c r="AF1501" i="1"/>
  <c r="AF1498" i="1"/>
  <c r="AF1497" i="1"/>
  <c r="AF1495" i="1"/>
  <c r="AF1493" i="1"/>
  <c r="AF1491" i="1"/>
  <c r="AF1489" i="1"/>
  <c r="AF1486" i="1"/>
  <c r="AF1485" i="1"/>
  <c r="AF1483" i="1"/>
  <c r="AF1481" i="1"/>
  <c r="AF1479" i="1"/>
  <c r="AF1477" i="1"/>
  <c r="AF1475" i="1"/>
  <c r="AF1473" i="1"/>
  <c r="AF1471" i="1"/>
  <c r="AF1469" i="1"/>
  <c r="AF1467" i="1"/>
  <c r="AF1465" i="1"/>
  <c r="AF1463" i="1"/>
  <c r="AF1461" i="1"/>
  <c r="AF1459" i="1"/>
  <c r="AF1457" i="1"/>
  <c r="AF1455" i="1"/>
  <c r="AF1453" i="1"/>
  <c r="AF1451" i="1"/>
  <c r="AF1448" i="1"/>
  <c r="AF1447" i="1"/>
  <c r="AF1445" i="1"/>
  <c r="AF1443" i="1"/>
  <c r="AF1441" i="1"/>
  <c r="AF1439" i="1"/>
  <c r="AF1437" i="1"/>
  <c r="AF1435" i="1"/>
  <c r="AF1433" i="1"/>
  <c r="AF1431" i="1"/>
  <c r="AF1429" i="1"/>
  <c r="AF1427" i="1"/>
  <c r="AF1425" i="1"/>
  <c r="AF1423" i="1"/>
  <c r="AF1421" i="1"/>
  <c r="AF1419" i="1"/>
  <c r="AF1417" i="1"/>
  <c r="AF1415" i="1"/>
  <c r="AF1413" i="1"/>
  <c r="AF1411" i="1"/>
  <c r="AF1409" i="1"/>
  <c r="AF1407" i="1"/>
  <c r="AF1405" i="1"/>
  <c r="AF1403" i="1"/>
  <c r="AF1401" i="1"/>
  <c r="AF1399" i="1"/>
  <c r="AF1397" i="1"/>
  <c r="AF1395" i="1"/>
  <c r="AF1393" i="1"/>
  <c r="AF1390" i="1"/>
  <c r="AF1389" i="1"/>
  <c r="AF1387" i="1"/>
  <c r="AF1385" i="1"/>
  <c r="AF1383" i="1"/>
  <c r="AF1381" i="1"/>
  <c r="AF1379" i="1"/>
  <c r="AF1377" i="1"/>
  <c r="AF1375" i="1"/>
  <c r="AF1373" i="1"/>
  <c r="AF1371" i="1"/>
  <c r="AF1369" i="1"/>
  <c r="AF1366" i="1"/>
  <c r="AF1365" i="1"/>
  <c r="AF1363" i="1"/>
  <c r="AF1361" i="1"/>
  <c r="AF1359" i="1"/>
  <c r="AF1357" i="1"/>
  <c r="AF1354" i="1"/>
  <c r="AF1353" i="1"/>
  <c r="AF1351" i="1"/>
  <c r="AF1349" i="1"/>
  <c r="AF1346" i="1"/>
  <c r="AF1345" i="1"/>
  <c r="AF1342" i="1"/>
  <c r="AF1341" i="1"/>
  <c r="AF1339" i="1"/>
  <c r="AF1337" i="1"/>
  <c r="AF1335" i="1"/>
  <c r="AF1328" i="1"/>
  <c r="AF1327" i="1"/>
  <c r="AF1326" i="1"/>
  <c r="AF1325" i="1"/>
  <c r="AF1324" i="1"/>
  <c r="AF1323" i="1"/>
  <c r="AF1321" i="1"/>
  <c r="AF1319" i="1"/>
  <c r="AF1317" i="1"/>
  <c r="AF1314" i="1"/>
  <c r="AF1313" i="1"/>
  <c r="AF1311" i="1"/>
  <c r="AF1309" i="1"/>
  <c r="AF1307" i="1"/>
  <c r="AF1305" i="1"/>
  <c r="AF1303" i="1"/>
  <c r="AF1301" i="1"/>
  <c r="AF1299" i="1"/>
  <c r="AF1297" i="1"/>
  <c r="AF1295" i="1"/>
  <c r="AF1293" i="1"/>
  <c r="AF1291" i="1"/>
  <c r="AF1289" i="1"/>
  <c r="AF1287" i="1"/>
  <c r="AF1285" i="1"/>
  <c r="AF1282" i="1"/>
  <c r="AF1281" i="1"/>
  <c r="AF1279" i="1"/>
  <c r="AF1277" i="1"/>
  <c r="AF1275" i="1"/>
  <c r="AF1273" i="1"/>
  <c r="AF1271" i="1"/>
  <c r="AF1269" i="1"/>
  <c r="AF1267" i="1"/>
  <c r="AF1265" i="1"/>
  <c r="AF1263" i="1"/>
  <c r="AF1261" i="1"/>
  <c r="AF1259" i="1"/>
  <c r="AF1256" i="1"/>
  <c r="AF1255" i="1"/>
  <c r="AF1253" i="1"/>
  <c r="AF1251" i="1"/>
  <c r="AF1248" i="1"/>
  <c r="AF1247" i="1"/>
  <c r="AF1245" i="1"/>
  <c r="AF1243" i="1"/>
  <c r="AF1241" i="1"/>
  <c r="AF1239" i="1"/>
  <c r="AF1237" i="1"/>
  <c r="AF1235" i="1"/>
  <c r="AF1234" i="1"/>
  <c r="AF1232" i="1"/>
  <c r="AF1230" i="1"/>
  <c r="AF1228" i="1"/>
  <c r="AF1226" i="1"/>
  <c r="AF1224" i="1"/>
  <c r="AF1222" i="1"/>
  <c r="AF1220" i="1"/>
  <c r="AF1218" i="1"/>
  <c r="AF1216" i="1"/>
  <c r="AF1214" i="1"/>
  <c r="AF1211" i="1"/>
  <c r="AF1210" i="1"/>
  <c r="AF1208" i="1"/>
  <c r="AF1206" i="1"/>
  <c r="AF1204" i="1"/>
  <c r="AF1202" i="1"/>
  <c r="AF1199" i="1"/>
  <c r="AF1198" i="1"/>
  <c r="AF1195" i="1"/>
  <c r="AF1194" i="1"/>
  <c r="AF1191" i="1"/>
  <c r="AF1190" i="1"/>
  <c r="AF1188" i="1"/>
  <c r="AF1186" i="1"/>
  <c r="AF1184" i="1"/>
  <c r="AF1182" i="1"/>
  <c r="AF1180" i="1"/>
  <c r="AF1178" i="1"/>
  <c r="AF1176" i="1"/>
  <c r="AF1172" i="1"/>
  <c r="AF1171" i="1"/>
  <c r="AF1170" i="1"/>
  <c r="AF1166" i="1"/>
  <c r="AF1165" i="1"/>
  <c r="AF1164" i="1"/>
  <c r="AF1162" i="1"/>
  <c r="AF1160" i="1"/>
  <c r="AF1158" i="1"/>
  <c r="AF1156" i="1"/>
  <c r="AF1154" i="1"/>
  <c r="AF1152" i="1"/>
  <c r="AF1150" i="1"/>
  <c r="AF1148" i="1"/>
  <c r="AF1145" i="1"/>
  <c r="AF1143" i="1"/>
  <c r="AF1141" i="1"/>
  <c r="AF1139" i="1"/>
  <c r="AF1137" i="1"/>
  <c r="AF1135" i="1"/>
  <c r="AF1133" i="1"/>
  <c r="AF1131" i="1"/>
  <c r="AF1129" i="1"/>
  <c r="AF1127" i="1"/>
  <c r="AF1125" i="1"/>
  <c r="AF1123" i="1"/>
  <c r="AF1121" i="1"/>
  <c r="AF1116" i="1"/>
  <c r="AF1115" i="1"/>
  <c r="AF1114" i="1"/>
  <c r="AF1113" i="1"/>
  <c r="AF1111" i="1"/>
  <c r="AF1108" i="1"/>
  <c r="AF1107" i="1"/>
  <c r="AF1104" i="1"/>
  <c r="AF1103" i="1"/>
  <c r="AF1100" i="1"/>
  <c r="AF1099" i="1"/>
  <c r="AF1096" i="1"/>
  <c r="AF1095" i="1"/>
  <c r="AF1092" i="1"/>
  <c r="AF1091" i="1"/>
  <c r="AF1089" i="1"/>
  <c r="AF1087" i="1"/>
  <c r="AF1085" i="1"/>
  <c r="AF1082" i="1"/>
  <c r="AF1081" i="1"/>
  <c r="AF1079" i="1"/>
  <c r="AF1077" i="1"/>
  <c r="AF1074" i="1"/>
  <c r="AF1073" i="1"/>
  <c r="AF1071" i="1"/>
  <c r="AF1069" i="1"/>
  <c r="AF1067" i="1"/>
  <c r="AF1065" i="1"/>
  <c r="AF1063" i="1"/>
  <c r="AF1061" i="1"/>
  <c r="AF1059" i="1"/>
  <c r="AF1057" i="1"/>
  <c r="AF1055" i="1"/>
  <c r="AF1053" i="1"/>
  <c r="AF1050" i="1"/>
  <c r="AF1049" i="1"/>
  <c r="AF1047" i="1"/>
  <c r="AF1045" i="1"/>
  <c r="AF1042" i="1"/>
  <c r="AF1041" i="1"/>
  <c r="AF1039" i="1"/>
  <c r="AF1037" i="1"/>
  <c r="AF1035" i="1"/>
  <c r="AF1033" i="1"/>
  <c r="AF1030" i="1"/>
  <c r="AF1029" i="1"/>
  <c r="AF1027" i="1"/>
  <c r="AF1025" i="1"/>
  <c r="AF1020" i="1"/>
  <c r="AF1019" i="1"/>
  <c r="AF1018" i="1"/>
  <c r="AF1017" i="1"/>
  <c r="AF1015" i="1"/>
  <c r="AF1013" i="1"/>
  <c r="AF1011" i="1"/>
  <c r="AF1009" i="1"/>
  <c r="AF1007" i="1"/>
  <c r="AF1005" i="1"/>
  <c r="AF1003" i="1"/>
  <c r="AF1001" i="1"/>
  <c r="AF999" i="1"/>
  <c r="AF997" i="1"/>
  <c r="AF995" i="1"/>
  <c r="AF993" i="1"/>
  <c r="AF990" i="1"/>
  <c r="AF989" i="1"/>
  <c r="AF987" i="1"/>
  <c r="AF985" i="1"/>
  <c r="AF983" i="1"/>
  <c r="AF981" i="1"/>
  <c r="AF979" i="1"/>
  <c r="AF977" i="1"/>
  <c r="AF975" i="1"/>
  <c r="AF973" i="1"/>
  <c r="AF971" i="1"/>
  <c r="AF969" i="1"/>
  <c r="AF966" i="1"/>
  <c r="AF965" i="1"/>
  <c r="AF963" i="1"/>
  <c r="AF961" i="1"/>
  <c r="AF959" i="1"/>
  <c r="AF956" i="1"/>
  <c r="AF955" i="1"/>
  <c r="AF953" i="1"/>
  <c r="AF951" i="1"/>
  <c r="AF949" i="1"/>
  <c r="AF947" i="1"/>
  <c r="AF945" i="1"/>
  <c r="AF943" i="1"/>
  <c r="AF941" i="1"/>
  <c r="AF939" i="1"/>
  <c r="AF936" i="1"/>
  <c r="AF935" i="1"/>
  <c r="AF933" i="1"/>
  <c r="AF930" i="1"/>
  <c r="AF929" i="1"/>
  <c r="AF927" i="1"/>
  <c r="AF924" i="1"/>
  <c r="AF923" i="1"/>
  <c r="AF921" i="1"/>
  <c r="AF919" i="1"/>
  <c r="AF916" i="1"/>
  <c r="AF915" i="1"/>
  <c r="AF912" i="1"/>
  <c r="AF911" i="1"/>
  <c r="AF909" i="1"/>
  <c r="AF907" i="1"/>
  <c r="AF905" i="1"/>
  <c r="AF903" i="1"/>
  <c r="AF901" i="1"/>
  <c r="AF899" i="1"/>
  <c r="AF897" i="1"/>
  <c r="AF895" i="1"/>
  <c r="AF893" i="1"/>
  <c r="AF891" i="1"/>
  <c r="AF889" i="1"/>
  <c r="AF887" i="1"/>
  <c r="AF885" i="1"/>
  <c r="AF883" i="1"/>
  <c r="AF881" i="1"/>
  <c r="AF879" i="1"/>
  <c r="AF877" i="1"/>
  <c r="AF875" i="1"/>
  <c r="AF873" i="1"/>
  <c r="AF870" i="1"/>
  <c r="AF869" i="1"/>
  <c r="AF867" i="1"/>
  <c r="AF865" i="1"/>
  <c r="AF863" i="1"/>
  <c r="AF861" i="1"/>
  <c r="AF859" i="1"/>
  <c r="AF857" i="1"/>
  <c r="AF855" i="1"/>
  <c r="AF853" i="1"/>
  <c r="AF851" i="1"/>
  <c r="AF849" i="1"/>
  <c r="AF847" i="1"/>
  <c r="AF845" i="1"/>
  <c r="AF843" i="1"/>
  <c r="AF841" i="1"/>
  <c r="AF839" i="1"/>
  <c r="AF837" i="1"/>
  <c r="AF835" i="1"/>
  <c r="AF832" i="1"/>
  <c r="AF831" i="1"/>
  <c r="AF828" i="1"/>
  <c r="AF827" i="1"/>
  <c r="AF825" i="1"/>
  <c r="AF823" i="1"/>
  <c r="AF820" i="1"/>
  <c r="AF819" i="1"/>
  <c r="AF817" i="1"/>
  <c r="AF815" i="1"/>
  <c r="AF812" i="1"/>
  <c r="AF811" i="1"/>
  <c r="AF809" i="1"/>
  <c r="AF807" i="1"/>
  <c r="AF804" i="1"/>
  <c r="AF803" i="1"/>
  <c r="AF801" i="1"/>
  <c r="AF799" i="1"/>
  <c r="AF797" i="1"/>
  <c r="AF795" i="1"/>
  <c r="AF793" i="1"/>
  <c r="AF790" i="1"/>
  <c r="AF789" i="1"/>
  <c r="AF787" i="1"/>
  <c r="AF785" i="1"/>
  <c r="AF784" i="1"/>
  <c r="AF782" i="1"/>
  <c r="AF780" i="1"/>
  <c r="AF778" i="1"/>
  <c r="AF776" i="1"/>
  <c r="AF774" i="1"/>
  <c r="AF772" i="1"/>
  <c r="AF770" i="1"/>
  <c r="AF768" i="1"/>
  <c r="AF766" i="1"/>
  <c r="AF764" i="1"/>
  <c r="AF762" i="1"/>
  <c r="AF760" i="1"/>
  <c r="AF758" i="1"/>
  <c r="AF756" i="1"/>
  <c r="AF754" i="1"/>
  <c r="AF752" i="1"/>
  <c r="AF749" i="1"/>
  <c r="AF748" i="1"/>
  <c r="AF746" i="1"/>
  <c r="AF744" i="1"/>
  <c r="AF742" i="1"/>
  <c r="AF740" i="1"/>
  <c r="AF738" i="1"/>
  <c r="AF736" i="1"/>
  <c r="AF733" i="1"/>
  <c r="AF732" i="1"/>
  <c r="AF730" i="1"/>
  <c r="AF728" i="1"/>
  <c r="AF726" i="1"/>
  <c r="AF724" i="1"/>
  <c r="AF722" i="1"/>
  <c r="AF720" i="1"/>
  <c r="AF717" i="1"/>
  <c r="AF716" i="1"/>
  <c r="AF713" i="1"/>
  <c r="AF712" i="1"/>
  <c r="AF710" i="1"/>
  <c r="AF707" i="1"/>
  <c r="AF706" i="1"/>
  <c r="AF703" i="1"/>
  <c r="AF702" i="1"/>
  <c r="AF700" i="1"/>
  <c r="AF698" i="1"/>
  <c r="AF695" i="1"/>
  <c r="AF694" i="1"/>
  <c r="AF692" i="1"/>
  <c r="AF690" i="1"/>
  <c r="AF688" i="1"/>
  <c r="AF686" i="1"/>
  <c r="AF684" i="1"/>
  <c r="AF682" i="1"/>
  <c r="AF626" i="1"/>
  <c r="AF624" i="1"/>
  <c r="AF621" i="1"/>
  <c r="AF620" i="1"/>
  <c r="AF618" i="1"/>
  <c r="AF616" i="1"/>
  <c r="AF614" i="1"/>
  <c r="AF612" i="1"/>
  <c r="AF609" i="1"/>
  <c r="AF608" i="1"/>
  <c r="AF606" i="1"/>
  <c r="AF604" i="1"/>
  <c r="AF602" i="1"/>
  <c r="AF600" i="1"/>
  <c r="AF598" i="1"/>
  <c r="AF596" i="1"/>
  <c r="AF594" i="1"/>
  <c r="AF592" i="1"/>
  <c r="AF590" i="1"/>
  <c r="AF588" i="1"/>
  <c r="AF586" i="1"/>
  <c r="AF584" i="1"/>
  <c r="AF581" i="1"/>
  <c r="AF580" i="1"/>
  <c r="AF578" i="1"/>
  <c r="AF576" i="1"/>
  <c r="AF574" i="1"/>
  <c r="AF572" i="1"/>
  <c r="AF570" i="1"/>
  <c r="AF568" i="1"/>
  <c r="AF567" i="1"/>
  <c r="AF566" i="1"/>
  <c r="AF565" i="1"/>
  <c r="AF564" i="1"/>
  <c r="AF563" i="1"/>
  <c r="AF562" i="1"/>
  <c r="AF561" i="1"/>
  <c r="AF560" i="1"/>
  <c r="AF559" i="1"/>
  <c r="AF558" i="1"/>
  <c r="AF556" i="1"/>
  <c r="AF554" i="1"/>
  <c r="AF552" i="1"/>
  <c r="AF551" i="1"/>
  <c r="AF549" i="1"/>
  <c r="AF547" i="1"/>
  <c r="AF545" i="1"/>
  <c r="AF543" i="1"/>
  <c r="AF541" i="1"/>
  <c r="AF539" i="1"/>
  <c r="AF537" i="1"/>
  <c r="AF535" i="1"/>
  <c r="AF533" i="1"/>
  <c r="AF531" i="1"/>
  <c r="AF529" i="1"/>
  <c r="AF527" i="1"/>
  <c r="AF525" i="1"/>
  <c r="AF523" i="1"/>
  <c r="AF520" i="1"/>
  <c r="AF519" i="1"/>
  <c r="AF517" i="1"/>
  <c r="AF515" i="1"/>
  <c r="AF513" i="1"/>
  <c r="AF511" i="1"/>
  <c r="AF509" i="1"/>
  <c r="AF507" i="1"/>
  <c r="AF503" i="1"/>
  <c r="AF502" i="1"/>
  <c r="AF501" i="1"/>
  <c r="AF499" i="1"/>
  <c r="AF497" i="1"/>
  <c r="AF495" i="1"/>
  <c r="AF494" i="1"/>
  <c r="AF491" i="1"/>
  <c r="AF490" i="1"/>
  <c r="AF487" i="1"/>
  <c r="AF486" i="1"/>
  <c r="AF483" i="1"/>
  <c r="AF482" i="1"/>
  <c r="AF479" i="1"/>
  <c r="AF478" i="1"/>
  <c r="AF476" i="1"/>
  <c r="AF475" i="1"/>
  <c r="AF473" i="1"/>
  <c r="AF471" i="1"/>
  <c r="AF469" i="1"/>
  <c r="AF464" i="1"/>
  <c r="AF463" i="1"/>
  <c r="AF461" i="1"/>
  <c r="AF458" i="1"/>
  <c r="AF457" i="1"/>
  <c r="AF454" i="1"/>
  <c r="AF453" i="1"/>
  <c r="AF451" i="1"/>
  <c r="AF450" i="1"/>
  <c r="AF449" i="1"/>
  <c r="AF448" i="1"/>
  <c r="AF447" i="1"/>
  <c r="AF446" i="1"/>
  <c r="AF445" i="1"/>
  <c r="AF444" i="1"/>
  <c r="AF443" i="1"/>
  <c r="AF442" i="1"/>
  <c r="AF441" i="1"/>
  <c r="AF436" i="1"/>
  <c r="AF435" i="1"/>
  <c r="AF434" i="1"/>
  <c r="AF433" i="1"/>
  <c r="AF432" i="1"/>
  <c r="AF431" i="1"/>
  <c r="AF430" i="1"/>
  <c r="AF429" i="1"/>
  <c r="AF428" i="1"/>
  <c r="AF427" i="1"/>
  <c r="AF426" i="1"/>
  <c r="AF425" i="1"/>
  <c r="AF422" i="1"/>
  <c r="AF421" i="1"/>
  <c r="AF419" i="1"/>
  <c r="AF417" i="1"/>
  <c r="AF415" i="1"/>
  <c r="AF412" i="1"/>
  <c r="AF409" i="1"/>
  <c r="AF408" i="1"/>
  <c r="AF406" i="1"/>
  <c r="AF404" i="1"/>
  <c r="AF402" i="1"/>
  <c r="AF400" i="1"/>
  <c r="AF398" i="1"/>
  <c r="AF396" i="1"/>
  <c r="AF393" i="1"/>
  <c r="AF392" i="1"/>
  <c r="AF390" i="1"/>
  <c r="AF389" i="1"/>
  <c r="AF388" i="1"/>
  <c r="AF387" i="1"/>
  <c r="AF386" i="1"/>
  <c r="AF385" i="1"/>
  <c r="AF384" i="1"/>
  <c r="AF383" i="1"/>
  <c r="AF382" i="1"/>
  <c r="AF381" i="1"/>
  <c r="AF380" i="1"/>
  <c r="AF378" i="1"/>
  <c r="AF376" i="1"/>
  <c r="AF374" i="1"/>
  <c r="AF371" i="1"/>
  <c r="AF370" i="1"/>
  <c r="AF368" i="1"/>
  <c r="AF366" i="1"/>
  <c r="AF364" i="1"/>
  <c r="AF362" i="1"/>
  <c r="AF359" i="1"/>
  <c r="AF358" i="1"/>
  <c r="AF356" i="1"/>
  <c r="AF353" i="1"/>
  <c r="AF352" i="1"/>
  <c r="AF350" i="1"/>
  <c r="AF347" i="1"/>
  <c r="AF346" i="1"/>
  <c r="AF343" i="1"/>
  <c r="AF342" i="1"/>
  <c r="AF339" i="1"/>
  <c r="AF338" i="1"/>
  <c r="AF337" i="1"/>
  <c r="AF336" i="1"/>
  <c r="AF333" i="1"/>
  <c r="AF334" i="1"/>
  <c r="AF335" i="1"/>
  <c r="AF332" i="1"/>
  <c r="AF329" i="1"/>
  <c r="AF330" i="1"/>
  <c r="AF331" i="1"/>
  <c r="AF328" i="1"/>
  <c r="AF326" i="1"/>
  <c r="AF325" i="1"/>
  <c r="AF324" i="1"/>
  <c r="AF323" i="1"/>
  <c r="AF322" i="1"/>
  <c r="AF320" i="1"/>
  <c r="AF318" i="1"/>
  <c r="AF316" i="1"/>
  <c r="AF312" i="1"/>
  <c r="AF311" i="1"/>
  <c r="AF310" i="1"/>
  <c r="AF308" i="1"/>
  <c r="AF306" i="1"/>
  <c r="AF304" i="1"/>
  <c r="AF302" i="1"/>
  <c r="AF299" i="1"/>
  <c r="AF298" i="1"/>
  <c r="AF295" i="1"/>
  <c r="AF294" i="1"/>
  <c r="AF292" i="1"/>
  <c r="AF290" i="1"/>
  <c r="AF288" i="1"/>
  <c r="AF286" i="1"/>
  <c r="AF283" i="1"/>
  <c r="AF282" i="1"/>
  <c r="AF281" i="1"/>
  <c r="AF280" i="1"/>
  <c r="AF279" i="1"/>
  <c r="AF278" i="1"/>
  <c r="AF277" i="1"/>
  <c r="AF276" i="1"/>
  <c r="AF275" i="1"/>
  <c r="AF274" i="1"/>
  <c r="AF272" i="1"/>
  <c r="AF270" i="1"/>
  <c r="AF265" i="1"/>
  <c r="AF264" i="1"/>
  <c r="AF266" i="1"/>
  <c r="AF261" i="1"/>
  <c r="AF260" i="1"/>
  <c r="AF257" i="1"/>
  <c r="AF256" i="1"/>
  <c r="AF253" i="1"/>
  <c r="AF252" i="1"/>
  <c r="AF249" i="1"/>
  <c r="AF248" i="1"/>
  <c r="AF245" i="1"/>
  <c r="AF244" i="1"/>
  <c r="AF241" i="1"/>
  <c r="AF240" i="1"/>
  <c r="AF238" i="1"/>
  <c r="AF236" i="1"/>
  <c r="AF234" i="1"/>
  <c r="AF232" i="1"/>
  <c r="AF230" i="1"/>
  <c r="AF227" i="1"/>
  <c r="AF226" i="1"/>
  <c r="AF224" i="1"/>
  <c r="AF222" i="1"/>
  <c r="AF219" i="1"/>
  <c r="AF218" i="1"/>
  <c r="AF216" i="1"/>
  <c r="AF214" i="1"/>
  <c r="AF213" i="1"/>
  <c r="AF211" i="1"/>
  <c r="AF209" i="1"/>
  <c r="AF207" i="1"/>
  <c r="AF204" i="1"/>
  <c r="AF203" i="1"/>
  <c r="AF200" i="1"/>
  <c r="AF199" i="1"/>
  <c r="AF197" i="1"/>
  <c r="AF195" i="1"/>
  <c r="AF193" i="1"/>
  <c r="AF191" i="1"/>
  <c r="AF188" i="1"/>
  <c r="AF187" i="1"/>
  <c r="AF182" i="1"/>
  <c r="AF181" i="1"/>
  <c r="AF180" i="1"/>
  <c r="AF179" i="1"/>
  <c r="AF176" i="1"/>
  <c r="AF175" i="1"/>
  <c r="AF172" i="1"/>
  <c r="AF171" i="1"/>
  <c r="AF169" i="1"/>
  <c r="AF167" i="1"/>
  <c r="AF165" i="1"/>
  <c r="AF163" i="1"/>
  <c r="AF161" i="1"/>
  <c r="AF159" i="1"/>
  <c r="AF157" i="1"/>
  <c r="AF156" i="1"/>
  <c r="AF155" i="1"/>
  <c r="AF154" i="1"/>
  <c r="AF153" i="1"/>
  <c r="AF152" i="1"/>
  <c r="AF151" i="1"/>
  <c r="AF150" i="1"/>
  <c r="AF149" i="1"/>
  <c r="AF148" i="1"/>
  <c r="AF147" i="1"/>
  <c r="AF145" i="1"/>
  <c r="AF143" i="1"/>
  <c r="AF141" i="1"/>
  <c r="AF139" i="1"/>
  <c r="AF136" i="1"/>
  <c r="AF135" i="1"/>
  <c r="AF132" i="1"/>
  <c r="AF131" i="1"/>
  <c r="AF129" i="1"/>
  <c r="AF127" i="1"/>
  <c r="AF125" i="1"/>
  <c r="AF123" i="1"/>
  <c r="AF121" i="1"/>
  <c r="AF119" i="1"/>
  <c r="AF117" i="1"/>
  <c r="AF115" i="1"/>
  <c r="AF112" i="1"/>
  <c r="AF111" i="1"/>
  <c r="AF108" i="1"/>
  <c r="AF107" i="1"/>
  <c r="AF104" i="1"/>
  <c r="AF103" i="1"/>
  <c r="AF100" i="1"/>
  <c r="AF99" i="1"/>
  <c r="AF98" i="1"/>
  <c r="AF97" i="1"/>
  <c r="AF96" i="1"/>
  <c r="AF95" i="1"/>
  <c r="AF94" i="1"/>
  <c r="AF92" i="1"/>
  <c r="AF90" i="1"/>
  <c r="AF88" i="1"/>
  <c r="AF86" i="1"/>
  <c r="AF83" i="1"/>
  <c r="AF82" i="1"/>
  <c r="AF79" i="1"/>
  <c r="AF78" i="1"/>
  <c r="AF75" i="1"/>
  <c r="AF74" i="1"/>
  <c r="AF72" i="1"/>
  <c r="AF70" i="1"/>
  <c r="AF69" i="1"/>
  <c r="AF68" i="1"/>
  <c r="AF67" i="1"/>
  <c r="AF66" i="1"/>
  <c r="AF65" i="1"/>
  <c r="AF64" i="1"/>
  <c r="AF63" i="1"/>
  <c r="AF62" i="1"/>
  <c r="AF61" i="1"/>
  <c r="AF60" i="1"/>
  <c r="AF57" i="1"/>
  <c r="AF56" i="1"/>
  <c r="AF54" i="1"/>
  <c r="AF52" i="1"/>
  <c r="AF49" i="1"/>
  <c r="AF48" i="1"/>
  <c r="AF44" i="1"/>
  <c r="AF40" i="1"/>
  <c r="AF39" i="1"/>
  <c r="AF38" i="1"/>
  <c r="AF36" i="1"/>
  <c r="AF34" i="1"/>
  <c r="AF29" i="1"/>
  <c r="AF28" i="1"/>
  <c r="AF27" i="1"/>
  <c r="AF26" i="1"/>
  <c r="AF24" i="1"/>
  <c r="AF22" i="1"/>
  <c r="AF18" i="1"/>
  <c r="AF17" i="1"/>
  <c r="AF16" i="1"/>
  <c r="AF14" i="1"/>
  <c r="AF12" i="1"/>
  <c r="AF11" i="1"/>
  <c r="AF10" i="1"/>
  <c r="AF9" i="1"/>
  <c r="AF8" i="1"/>
  <c r="AF7" i="1"/>
  <c r="AF6" i="1"/>
  <c r="AF5" i="1"/>
  <c r="AF4" i="1"/>
  <c r="AF3" i="1"/>
  <c r="AE2575" i="1"/>
  <c r="AE2561" i="1"/>
  <c r="AE2135" i="1"/>
  <c r="AE2059" i="1"/>
  <c r="AE2025" i="1"/>
  <c r="AE1515" i="1"/>
  <c r="AE1451" i="1"/>
  <c r="AE1025" i="1"/>
  <c r="AE891" i="1"/>
  <c r="AE772" i="1"/>
  <c r="AE762" i="1"/>
  <c r="AE195" i="1"/>
  <c r="AD2778" i="1"/>
  <c r="AD2774" i="1"/>
  <c r="AD2765" i="1"/>
  <c r="AD2762" i="1"/>
  <c r="AD2759" i="1"/>
  <c r="AD2757" i="1"/>
  <c r="AD2755" i="1"/>
  <c r="AD2753" i="1"/>
  <c r="AD2751" i="1"/>
  <c r="AD2749" i="1"/>
  <c r="AD2747" i="1"/>
  <c r="AD2745" i="1"/>
  <c r="AD2743" i="1"/>
  <c r="AD2741" i="1"/>
  <c r="AD2739" i="1"/>
  <c r="AD2737" i="1"/>
  <c r="AD2735" i="1"/>
  <c r="AD2733" i="1"/>
  <c r="AD2731" i="1"/>
  <c r="AD2729" i="1"/>
  <c r="AD2727" i="1"/>
  <c r="AD2725" i="1"/>
  <c r="AD2723" i="1"/>
  <c r="AD2721" i="1"/>
  <c r="AD2718" i="1"/>
  <c r="AD2717" i="1"/>
  <c r="AD2715" i="1"/>
  <c r="AD2713" i="1"/>
  <c r="AD2711" i="1"/>
  <c r="AD2709" i="1"/>
  <c r="AD2707" i="1"/>
  <c r="AD2703" i="1"/>
  <c r="AD2702" i="1"/>
  <c r="AD2701" i="1"/>
  <c r="AD2699" i="1"/>
  <c r="AD2697" i="1"/>
  <c r="AD2695" i="1"/>
  <c r="AD2693" i="1"/>
  <c r="AD2691" i="1"/>
  <c r="AD2689" i="1"/>
  <c r="AD2684" i="1"/>
  <c r="AD2683" i="1"/>
  <c r="AD2682" i="1"/>
  <c r="AD2681" i="1"/>
  <c r="AD2679" i="1"/>
  <c r="AD2677" i="1"/>
  <c r="AD2675" i="1"/>
  <c r="AD2673" i="1"/>
  <c r="AD2671" i="1"/>
  <c r="AD2669" i="1"/>
  <c r="AD2667" i="1"/>
  <c r="AD2665" i="1"/>
  <c r="AD2663" i="1"/>
  <c r="AD2661" i="1"/>
  <c r="AD2659" i="1"/>
  <c r="AD2657" i="1"/>
  <c r="AD2655" i="1"/>
  <c r="AD2653" i="1"/>
  <c r="AD2651" i="1"/>
  <c r="AD2649" i="1"/>
  <c r="AD2647" i="1"/>
  <c r="AD2644" i="1"/>
  <c r="AD2643" i="1"/>
  <c r="AD2641" i="1"/>
  <c r="AD2639" i="1"/>
  <c r="AD2637" i="1"/>
  <c r="AD2635" i="1"/>
  <c r="AD2633" i="1"/>
  <c r="AD2631" i="1"/>
  <c r="AD2629" i="1"/>
  <c r="AD2627" i="1"/>
  <c r="AD2625" i="1"/>
  <c r="AD2623" i="1"/>
  <c r="AD2621" i="1"/>
  <c r="AD2619" i="1"/>
  <c r="AD2617" i="1"/>
  <c r="AD2615" i="1"/>
  <c r="AD2613" i="1"/>
  <c r="AD2611" i="1"/>
  <c r="AD2609" i="1"/>
  <c r="AD2607" i="1"/>
  <c r="AD2605" i="1"/>
  <c r="AD2603" i="1"/>
  <c r="AD2601" i="1"/>
  <c r="AD2599" i="1"/>
  <c r="AD2597" i="1"/>
  <c r="AD2595" i="1"/>
  <c r="AD2593" i="1"/>
  <c r="AD2591" i="1"/>
  <c r="AD2589" i="1"/>
  <c r="AD2587" i="1"/>
  <c r="AD2585" i="1"/>
  <c r="AD2583" i="1"/>
  <c r="AD2581" i="1"/>
  <c r="AD2579" i="1"/>
  <c r="AD2577" i="1"/>
  <c r="AD2575" i="1"/>
  <c r="AD2572" i="1"/>
  <c r="AD2571" i="1"/>
  <c r="AD2569" i="1"/>
  <c r="AD2567" i="1"/>
  <c r="AD2565" i="1"/>
  <c r="AD2563" i="1"/>
  <c r="AD2561" i="1"/>
  <c r="AD2559" i="1"/>
  <c r="AD2557" i="1"/>
  <c r="AD2555" i="1"/>
  <c r="AD2553" i="1"/>
  <c r="AD2551" i="1"/>
  <c r="AD2549" i="1"/>
  <c r="AD2547" i="1"/>
  <c r="AD2545" i="1"/>
  <c r="AD2543" i="1"/>
  <c r="AD2541" i="1"/>
  <c r="AD2539" i="1"/>
  <c r="AD2537" i="1"/>
  <c r="AD2535" i="1"/>
  <c r="AD2533" i="1"/>
  <c r="AD2531" i="1"/>
  <c r="AD2529" i="1"/>
  <c r="AD2527" i="1"/>
  <c r="AD2525" i="1"/>
  <c r="AD2523" i="1"/>
  <c r="AD2521" i="1"/>
  <c r="AD2519" i="1"/>
  <c r="AD2517" i="1"/>
  <c r="AD2515" i="1"/>
  <c r="AD2513" i="1"/>
  <c r="AD2511" i="1"/>
  <c r="AD2509" i="1"/>
  <c r="AD2507" i="1"/>
  <c r="AD2506" i="1"/>
  <c r="AD2505" i="1"/>
  <c r="AD2504" i="1"/>
  <c r="AD2503" i="1"/>
  <c r="AD2502" i="1"/>
  <c r="AD2501" i="1"/>
  <c r="AD2500" i="1"/>
  <c r="AD2499" i="1"/>
  <c r="AD2498" i="1"/>
  <c r="AD2497" i="1"/>
  <c r="AD2495" i="1"/>
  <c r="AD2493" i="1"/>
  <c r="AD2491" i="1"/>
  <c r="AD2489" i="1"/>
  <c r="AD2487" i="1"/>
  <c r="AD2485" i="1"/>
  <c r="AD2483" i="1"/>
  <c r="AD2481" i="1"/>
  <c r="AD2479" i="1"/>
  <c r="AD2477" i="1"/>
  <c r="AD2475" i="1"/>
  <c r="AD2473" i="1"/>
  <c r="AD2471" i="1"/>
  <c r="AD2469" i="1"/>
  <c r="AD2467" i="1"/>
  <c r="AD2465" i="1"/>
  <c r="AD2463" i="1"/>
  <c r="AD2461" i="1"/>
  <c r="AD2459" i="1"/>
  <c r="AD2457" i="1"/>
  <c r="AD2455" i="1"/>
  <c r="AD2453" i="1"/>
  <c r="AD2451" i="1"/>
  <c r="AD2449" i="1"/>
  <c r="AD2447" i="1"/>
  <c r="AD2445" i="1"/>
  <c r="AD2442" i="1"/>
  <c r="AD2441" i="1"/>
  <c r="AD2439" i="1"/>
  <c r="AD2437" i="1"/>
  <c r="AD2434" i="1"/>
  <c r="AD2433" i="1"/>
  <c r="AD2430" i="1"/>
  <c r="AD2429" i="1"/>
  <c r="AD2427" i="1"/>
  <c r="AD2425" i="1"/>
  <c r="AD2421" i="1"/>
  <c r="AD2420" i="1"/>
  <c r="AD2419" i="1"/>
  <c r="AD2417" i="1"/>
  <c r="AD2415" i="1"/>
  <c r="AD2413" i="1"/>
  <c r="AD2411" i="1"/>
  <c r="AD2409" i="1"/>
  <c r="AD2404" i="1"/>
  <c r="AD2403" i="1"/>
  <c r="AD2402" i="1"/>
  <c r="AD2401" i="1"/>
  <c r="AD2399" i="1"/>
  <c r="AD2396" i="1"/>
  <c r="AD2395" i="1"/>
  <c r="AD2392" i="1"/>
  <c r="AD2391" i="1"/>
  <c r="AD2388" i="1"/>
  <c r="AD2387" i="1"/>
  <c r="AD2385" i="1"/>
  <c r="AD2383" i="1"/>
  <c r="AD2381" i="1"/>
  <c r="AD2378" i="1"/>
  <c r="AD2377" i="1"/>
  <c r="AD2374" i="1"/>
  <c r="AD2373" i="1"/>
  <c r="AD2371" i="1"/>
  <c r="AD2368" i="1"/>
  <c r="AD2367" i="1"/>
  <c r="AD2364" i="1"/>
  <c r="AD2363" i="1"/>
  <c r="AD2360" i="1"/>
  <c r="AD2359" i="1"/>
  <c r="AD2357" i="1"/>
  <c r="AD2355" i="1"/>
  <c r="AD2353" i="1"/>
  <c r="AD2351" i="1"/>
  <c r="AD2349" i="1"/>
  <c r="AD2324" i="1"/>
  <c r="AD2333" i="1"/>
  <c r="AD2334" i="1"/>
  <c r="AD2331" i="1"/>
  <c r="AD2332" i="1"/>
  <c r="AD2329" i="1"/>
  <c r="AD2322" i="1"/>
  <c r="AD2327" i="1"/>
  <c r="AD2326" i="1"/>
  <c r="AD2325" i="1"/>
  <c r="AD2328" i="1"/>
  <c r="AD2323" i="1"/>
  <c r="AD2330" i="1"/>
  <c r="AD2321" i="1"/>
  <c r="AD2319" i="1"/>
  <c r="AD2317" i="1"/>
  <c r="AD2315" i="1"/>
  <c r="AD2313" i="1"/>
  <c r="AD2311" i="1"/>
  <c r="AD2309" i="1"/>
  <c r="AD2307" i="1"/>
  <c r="AD2304" i="1"/>
  <c r="AD2303" i="1"/>
  <c r="AD2301" i="1"/>
  <c r="AD2299" i="1"/>
  <c r="AD2296" i="1"/>
  <c r="AD2295" i="1"/>
  <c r="AD2293" i="1"/>
  <c r="AD2291" i="1"/>
  <c r="AD2289" i="1"/>
  <c r="AD2287" i="1"/>
  <c r="AD2285" i="1"/>
  <c r="AD2283" i="1"/>
  <c r="AD2280" i="1"/>
  <c r="AD2279" i="1"/>
  <c r="AD2277" i="1"/>
  <c r="AD2272" i="1"/>
  <c r="AD2271" i="1"/>
  <c r="AD2270" i="1"/>
  <c r="AD2269" i="1"/>
  <c r="AD2267" i="1"/>
  <c r="AD2265" i="1"/>
  <c r="AD2263" i="1"/>
  <c r="AD2261" i="1"/>
  <c r="AD2258" i="1"/>
  <c r="AD2257" i="1"/>
  <c r="AD2255" i="1"/>
  <c r="AD2252" i="1"/>
  <c r="AD2251" i="1"/>
  <c r="AD2248" i="1"/>
  <c r="AD2247" i="1"/>
  <c r="AD2245" i="1"/>
  <c r="AD2242" i="1"/>
  <c r="AD2241" i="1"/>
  <c r="AD2239" i="1"/>
  <c r="AD2237" i="1"/>
  <c r="AD2235" i="1"/>
  <c r="AD2233" i="1"/>
  <c r="AD2230" i="1"/>
  <c r="AD2229" i="1"/>
  <c r="AD2227" i="1"/>
  <c r="AD2225" i="1"/>
  <c r="AD2223" i="1"/>
  <c r="AD2221" i="1"/>
  <c r="AD2219" i="1"/>
  <c r="AD2217" i="1"/>
  <c r="AD2215" i="1"/>
  <c r="AD2212" i="1"/>
  <c r="AD2211" i="1"/>
  <c r="AD2209" i="1"/>
  <c r="AD2207" i="1"/>
  <c r="AD2204" i="1"/>
  <c r="AD2203" i="1"/>
  <c r="AD2201" i="1"/>
  <c r="AD2199" i="1"/>
  <c r="AD2197" i="1"/>
  <c r="AD2195" i="1"/>
  <c r="AD2192" i="1"/>
  <c r="AD2191" i="1"/>
  <c r="AD2189" i="1"/>
  <c r="AD2187" i="1"/>
  <c r="AD2184" i="1"/>
  <c r="AD2183" i="1"/>
  <c r="AD2181" i="1"/>
  <c r="AD2179" i="1"/>
  <c r="AD2176" i="1"/>
  <c r="AD2175" i="1"/>
  <c r="AD2173" i="1"/>
  <c r="AD2171" i="1"/>
  <c r="AD2168" i="1"/>
  <c r="AD2167" i="1"/>
  <c r="AD2165" i="1"/>
  <c r="AD2163" i="1"/>
  <c r="AD2159" i="1"/>
  <c r="AD2155" i="1"/>
  <c r="AD2153" i="1"/>
  <c r="AD2151" i="1"/>
  <c r="AD2149" i="1"/>
  <c r="AD2147" i="1"/>
  <c r="AD2142" i="1"/>
  <c r="AD2141" i="1"/>
  <c r="AD2140" i="1"/>
  <c r="AD2139" i="1"/>
  <c r="AD2135" i="1"/>
  <c r="AD2131" i="1"/>
  <c r="AD2129" i="1"/>
  <c r="AD2123" i="1"/>
  <c r="AD2119" i="1"/>
  <c r="AD2115" i="1"/>
  <c r="AD2111" i="1"/>
  <c r="AD2109" i="1"/>
  <c r="AD2107" i="1"/>
  <c r="AD2105" i="1"/>
  <c r="AD2103" i="1"/>
  <c r="AD2101" i="1"/>
  <c r="AD2099" i="1"/>
  <c r="AD2097" i="1"/>
  <c r="AD2095" i="1"/>
  <c r="AD2093" i="1"/>
  <c r="AD2091" i="1"/>
  <c r="AD2089" i="1"/>
  <c r="AD2087" i="1"/>
  <c r="AD2085" i="1"/>
  <c r="AD2083" i="1"/>
  <c r="AD2081" i="1"/>
  <c r="AD2079" i="1"/>
  <c r="AD2077" i="1"/>
  <c r="AD2075" i="1"/>
  <c r="AD2066" i="1"/>
  <c r="AD2065" i="1"/>
  <c r="AD2064" i="1"/>
  <c r="AD2063" i="1"/>
  <c r="AD2062" i="1"/>
  <c r="AD2061" i="1"/>
  <c r="AD2060" i="1"/>
  <c r="AD2057" i="1"/>
  <c r="AD2055" i="1"/>
  <c r="AD2053" i="1"/>
  <c r="AD2051" i="1"/>
  <c r="AD2049" i="1"/>
  <c r="AD2047" i="1"/>
  <c r="AD2045" i="1"/>
  <c r="AD2043" i="1"/>
  <c r="AD2041" i="1"/>
  <c r="AD2039" i="1"/>
  <c r="AD2037" i="1"/>
  <c r="AD2035" i="1"/>
  <c r="AD2033" i="1"/>
  <c r="AD2031" i="1"/>
  <c r="AD2029" i="1"/>
  <c r="AD2027" i="1"/>
  <c r="AD2025" i="1"/>
  <c r="AD2023" i="1"/>
  <c r="AD2021" i="1"/>
  <c r="AD2019" i="1"/>
  <c r="AD2017" i="1"/>
  <c r="AD2015" i="1"/>
  <c r="AD2013" i="1"/>
  <c r="AD2011" i="1"/>
  <c r="AD2009" i="1"/>
  <c r="AD2007" i="1"/>
  <c r="AD2005" i="1"/>
  <c r="AD2002" i="1"/>
  <c r="AD2001" i="1"/>
  <c r="AD1997" i="1"/>
  <c r="AD1996" i="1"/>
  <c r="AD1995" i="1"/>
  <c r="AD1993" i="1"/>
  <c r="AD1991" i="1"/>
  <c r="AD1989" i="1"/>
  <c r="AD1984" i="1"/>
  <c r="AD1983" i="1"/>
  <c r="AD1982" i="1"/>
  <c r="AD1981" i="1"/>
  <c r="AD1979" i="1"/>
  <c r="AD1977" i="1"/>
  <c r="AD1975" i="1"/>
  <c r="AD1973" i="1"/>
  <c r="AD1971" i="1"/>
  <c r="AD1969" i="1"/>
  <c r="AD1967" i="1"/>
  <c r="AD1965" i="1"/>
  <c r="AD1963" i="1"/>
  <c r="AD1961" i="1"/>
  <c r="AD1959" i="1"/>
  <c r="AD1957" i="1"/>
  <c r="AD1955" i="1"/>
  <c r="AD1953" i="1"/>
  <c r="AD1951" i="1"/>
  <c r="AD1949" i="1"/>
  <c r="AD1946" i="1"/>
  <c r="AD1945" i="1"/>
  <c r="AD1943" i="1"/>
  <c r="AD1941" i="1"/>
  <c r="AD1939" i="1"/>
  <c r="AD1936" i="1"/>
  <c r="AD1935" i="1"/>
  <c r="AD1932" i="1"/>
  <c r="AD1931" i="1"/>
  <c r="AD1927" i="1"/>
  <c r="AD1926" i="1"/>
  <c r="AD1925" i="1"/>
  <c r="AD1923" i="1"/>
  <c r="AD1921" i="1"/>
  <c r="AD1919" i="1"/>
  <c r="AD1917" i="1"/>
  <c r="AD1914" i="1"/>
  <c r="AD1913" i="1"/>
  <c r="AD1911" i="1"/>
  <c r="AD1906" i="1"/>
  <c r="AD1905" i="1"/>
  <c r="AD1904" i="1"/>
  <c r="AD1903" i="1"/>
  <c r="AD1898" i="1"/>
  <c r="AD1897" i="1"/>
  <c r="AD1896" i="1"/>
  <c r="AD1895" i="1"/>
  <c r="AD1893" i="1"/>
  <c r="AD1891" i="1"/>
  <c r="AD1889" i="1"/>
  <c r="AD1886" i="1"/>
  <c r="AD1885" i="1"/>
  <c r="AD1882" i="1"/>
  <c r="AD1881" i="1"/>
  <c r="AD1879" i="1"/>
  <c r="AD1877" i="1"/>
  <c r="AD1875" i="1"/>
  <c r="AD1873" i="1"/>
  <c r="AD1871" i="1"/>
  <c r="AD1869" i="1"/>
  <c r="AD1867" i="1"/>
  <c r="AD1865" i="1"/>
  <c r="AD1863" i="1"/>
  <c r="AD1861" i="1"/>
  <c r="AD1859" i="1"/>
  <c r="AD1857" i="1"/>
  <c r="AD1855" i="1"/>
  <c r="AD1853" i="1"/>
  <c r="AD1851" i="1"/>
  <c r="AD1849" i="1"/>
  <c r="AD1847" i="1"/>
  <c r="AD1845" i="1"/>
  <c r="AD1843" i="1"/>
  <c r="AD1840" i="1"/>
  <c r="AD1839" i="1"/>
  <c r="AD1837" i="1"/>
  <c r="AD1835" i="1"/>
  <c r="AD1832" i="1"/>
  <c r="AD1831" i="1"/>
  <c r="AD1829" i="1"/>
  <c r="AD1818" i="1"/>
  <c r="AD1817" i="1"/>
  <c r="AD1816" i="1"/>
  <c r="AD1815" i="1"/>
  <c r="AD1814" i="1"/>
  <c r="AD1813" i="1"/>
  <c r="AD1812" i="1"/>
  <c r="AD1811" i="1"/>
  <c r="AD1810" i="1"/>
  <c r="AD1809" i="1"/>
  <c r="AD1807" i="1"/>
  <c r="AD1805" i="1"/>
  <c r="AD1803" i="1"/>
  <c r="AD1801" i="1"/>
  <c r="AD1799" i="1"/>
  <c r="AD1796" i="1"/>
  <c r="AD1795" i="1"/>
  <c r="AD1793" i="1"/>
  <c r="AD1791" i="1"/>
  <c r="AD1789" i="1"/>
  <c r="AD1773" i="1"/>
  <c r="AD1772" i="1"/>
  <c r="AD1771" i="1"/>
  <c r="AD1770" i="1"/>
  <c r="AD1769" i="1"/>
  <c r="AD1776" i="1"/>
  <c r="AD1775" i="1"/>
  <c r="AD1768" i="1"/>
  <c r="AD1767" i="1"/>
  <c r="AD1774" i="1"/>
  <c r="AD1766" i="1"/>
  <c r="AD1765" i="1"/>
  <c r="AD1763" i="1"/>
  <c r="AD1761" i="1"/>
  <c r="AD1759" i="1"/>
  <c r="AD1757" i="1"/>
  <c r="AD1755" i="1"/>
  <c r="AD1753" i="1"/>
  <c r="AD1751" i="1"/>
  <c r="AD1749" i="1"/>
  <c r="AD1747" i="1"/>
  <c r="AD1745" i="1"/>
  <c r="AD1743" i="1"/>
  <c r="AD1741" i="1"/>
  <c r="AD1739" i="1"/>
  <c r="AD1737" i="1"/>
  <c r="AD1735" i="1"/>
  <c r="AD1733" i="1"/>
  <c r="AD1731" i="1"/>
  <c r="AD1728" i="1"/>
  <c r="AD1727" i="1"/>
  <c r="AD1724" i="1"/>
  <c r="AD1723" i="1"/>
  <c r="AD1719" i="1"/>
  <c r="AD1718" i="1"/>
  <c r="AD1717" i="1"/>
  <c r="AD1714" i="1"/>
  <c r="AD1713" i="1"/>
  <c r="AD1711" i="1"/>
  <c r="AD1709" i="1"/>
  <c r="AD1706" i="1"/>
  <c r="AD1705" i="1"/>
  <c r="AD1702" i="1"/>
  <c r="AD1701" i="1"/>
  <c r="AD1693" i="1"/>
  <c r="AD1691" i="1"/>
  <c r="AD1689" i="1"/>
  <c r="AD1687" i="1"/>
  <c r="AD1685" i="1"/>
  <c r="AD1683" i="1"/>
  <c r="AD1681" i="1"/>
  <c r="AD1679" i="1"/>
  <c r="AD1677" i="1"/>
  <c r="AD1675" i="1"/>
  <c r="AD1673" i="1"/>
  <c r="AD1671" i="1"/>
  <c r="AD1668" i="1"/>
  <c r="AD1667" i="1"/>
  <c r="AD1665" i="1"/>
  <c r="AD1663" i="1"/>
  <c r="AD1661" i="1"/>
  <c r="AD1659" i="1"/>
  <c r="AD1657" i="1"/>
  <c r="AD1655" i="1"/>
  <c r="AD1653" i="1"/>
  <c r="AD1651" i="1"/>
  <c r="AD1649" i="1"/>
  <c r="AD1646" i="1"/>
  <c r="AD1645" i="1"/>
  <c r="AD1643" i="1"/>
  <c r="AD1641" i="1"/>
  <c r="AD1639" i="1"/>
  <c r="AD1637" i="1"/>
  <c r="AD1635" i="1"/>
  <c r="AD1633" i="1"/>
  <c r="AD1631" i="1"/>
  <c r="AD1629" i="1"/>
  <c r="AD1627" i="1"/>
  <c r="AD1625" i="1"/>
  <c r="AD1623" i="1"/>
  <c r="AD1621" i="1"/>
  <c r="AD1619" i="1"/>
  <c r="AD1617" i="1"/>
  <c r="AD1615" i="1"/>
  <c r="AD1613" i="1"/>
  <c r="AD1611" i="1"/>
  <c r="AD1609" i="1"/>
  <c r="AD1607" i="1"/>
  <c r="AD1605" i="1"/>
  <c r="AD1603" i="1"/>
  <c r="AD1601" i="1"/>
  <c r="AD1599" i="1"/>
  <c r="AD1597" i="1"/>
  <c r="AD1595" i="1"/>
  <c r="AD1593" i="1"/>
  <c r="AD1591" i="1"/>
  <c r="AD1589" i="1"/>
  <c r="AD1587" i="1"/>
  <c r="AD1585" i="1"/>
  <c r="AD1583" i="1"/>
  <c r="AD1577" i="1"/>
  <c r="AD1576" i="1"/>
  <c r="AD1578" i="1"/>
  <c r="AD1575" i="1"/>
  <c r="AD1569" i="1"/>
  <c r="AD1568" i="1"/>
  <c r="AD1570" i="1"/>
  <c r="AD1567" i="1"/>
  <c r="AD1565" i="1"/>
  <c r="AD1563" i="1"/>
  <c r="AD1561" i="1"/>
  <c r="AD1559" i="1"/>
  <c r="AD1557" i="1"/>
  <c r="AD1555" i="1"/>
  <c r="AD1553" i="1"/>
  <c r="AD1551" i="1"/>
  <c r="AD1549" i="1"/>
  <c r="AD1547" i="1"/>
  <c r="AD1545" i="1"/>
  <c r="AD1543" i="1"/>
  <c r="AD1541" i="1"/>
  <c r="AD1538" i="1"/>
  <c r="AD1537" i="1"/>
  <c r="AD1534" i="1"/>
  <c r="AD1533" i="1"/>
  <c r="AD1530" i="1"/>
  <c r="AD1529" i="1"/>
  <c r="AD1527" i="1"/>
  <c r="AD1525" i="1"/>
  <c r="AD1522" i="1"/>
  <c r="AD1521" i="1"/>
  <c r="AD1519" i="1"/>
  <c r="AD1517" i="1"/>
  <c r="AD1515" i="1"/>
  <c r="AD1513" i="1"/>
  <c r="AD1511" i="1"/>
  <c r="AD1509" i="1"/>
  <c r="AD1504" i="1"/>
  <c r="AD1503" i="1"/>
  <c r="AD1502" i="1"/>
  <c r="AD1501" i="1"/>
  <c r="AD1498" i="1"/>
  <c r="AD1497" i="1"/>
  <c r="AD1495" i="1"/>
  <c r="AD1493" i="1"/>
  <c r="AD1491" i="1"/>
  <c r="AD1489" i="1"/>
  <c r="AD1486" i="1"/>
  <c r="AD1485" i="1"/>
  <c r="AD1483" i="1"/>
  <c r="AD1481" i="1"/>
  <c r="AD1479" i="1"/>
  <c r="AD1477" i="1"/>
  <c r="AD1475" i="1"/>
  <c r="AD1473" i="1"/>
  <c r="AD1471" i="1"/>
  <c r="AD1469" i="1"/>
  <c r="AD1467" i="1"/>
  <c r="AD1465" i="1"/>
  <c r="AD1463" i="1"/>
  <c r="AD1461" i="1"/>
  <c r="AD1459" i="1"/>
  <c r="AD1457" i="1"/>
  <c r="AD1455" i="1"/>
  <c r="AD1453" i="1"/>
  <c r="AD1451" i="1"/>
  <c r="AD1448" i="1"/>
  <c r="AD1447" i="1"/>
  <c r="AD1445" i="1"/>
  <c r="AD1443" i="1"/>
  <c r="AD1441" i="1"/>
  <c r="AD1439" i="1"/>
  <c r="AD1437" i="1"/>
  <c r="AD1435" i="1"/>
  <c r="AD1433" i="1"/>
  <c r="AD1431" i="1"/>
  <c r="AD1429" i="1"/>
  <c r="AD1427" i="1"/>
  <c r="AD1425" i="1"/>
  <c r="AD1423" i="1"/>
  <c r="AD1421" i="1"/>
  <c r="AD1419" i="1"/>
  <c r="AD1417" i="1"/>
  <c r="AD1415" i="1"/>
  <c r="AD1413" i="1"/>
  <c r="AD1411" i="1"/>
  <c r="AD1409" i="1"/>
  <c r="AD1407" i="1"/>
  <c r="AD1405" i="1"/>
  <c r="AD1403" i="1"/>
  <c r="AD1401" i="1"/>
  <c r="AD1399" i="1"/>
  <c r="AD1397" i="1"/>
  <c r="AD1395" i="1"/>
  <c r="AD1393" i="1"/>
  <c r="AD1390" i="1"/>
  <c r="AD1389" i="1"/>
  <c r="AD1387" i="1"/>
  <c r="AD1385" i="1"/>
  <c r="AD1383" i="1"/>
  <c r="AD1381" i="1"/>
  <c r="AD1379" i="1"/>
  <c r="AD1377" i="1"/>
  <c r="AD1375" i="1"/>
  <c r="AD1373" i="1"/>
  <c r="AD1371" i="1"/>
  <c r="AD1369" i="1"/>
  <c r="AD1366" i="1"/>
  <c r="AD1365" i="1"/>
  <c r="AD1363" i="1"/>
  <c r="AD1361" i="1"/>
  <c r="AD1359" i="1"/>
  <c r="AD1357" i="1"/>
  <c r="AD1354" i="1"/>
  <c r="AD1353" i="1"/>
  <c r="AD1351" i="1"/>
  <c r="AD1349" i="1"/>
  <c r="AD1346" i="1"/>
  <c r="AD1345" i="1"/>
  <c r="AD1342" i="1"/>
  <c r="AD1341" i="1"/>
  <c r="AD1339" i="1"/>
  <c r="AD1337" i="1"/>
  <c r="AD1335" i="1"/>
  <c r="AD1328" i="1"/>
  <c r="AD1327" i="1"/>
  <c r="AD1326" i="1"/>
  <c r="AD1325" i="1"/>
  <c r="AD1324" i="1"/>
  <c r="AD1323" i="1"/>
  <c r="AD1321" i="1"/>
  <c r="AD1319" i="1"/>
  <c r="AD1317" i="1"/>
  <c r="AD1314" i="1"/>
  <c r="AD1313" i="1"/>
  <c r="AD1311" i="1"/>
  <c r="AD1309" i="1"/>
  <c r="AD1307" i="1"/>
  <c r="AD1305" i="1"/>
  <c r="AD1303" i="1"/>
  <c r="AD1301" i="1"/>
  <c r="AD1299" i="1"/>
  <c r="AD1297" i="1"/>
  <c r="AD1295" i="1"/>
  <c r="AD1293" i="1"/>
  <c r="AD1291" i="1"/>
  <c r="AD1289" i="1"/>
  <c r="AD1287" i="1"/>
  <c r="AD1285" i="1"/>
  <c r="AD1282" i="1"/>
  <c r="AD1281" i="1"/>
  <c r="AD1279" i="1"/>
  <c r="AD1277" i="1"/>
  <c r="AD1275" i="1"/>
  <c r="AD1273" i="1"/>
  <c r="AD1271" i="1"/>
  <c r="AD1269" i="1"/>
  <c r="AD1267" i="1"/>
  <c r="AD1265" i="1"/>
  <c r="AD1263" i="1"/>
  <c r="AD1261" i="1"/>
  <c r="AD1259" i="1"/>
  <c r="AD1256" i="1"/>
  <c r="AD1255" i="1"/>
  <c r="AD1253" i="1"/>
  <c r="AD1251" i="1"/>
  <c r="AD1248" i="1"/>
  <c r="AD1247" i="1"/>
  <c r="AD1245" i="1"/>
  <c r="AD1243" i="1"/>
  <c r="AD1241" i="1"/>
  <c r="AD1239" i="1"/>
  <c r="AD1237" i="1"/>
  <c r="AD1235" i="1"/>
  <c r="AD1234" i="1"/>
  <c r="AD1232" i="1"/>
  <c r="AD1230" i="1"/>
  <c r="AD1228" i="1"/>
  <c r="AD1226" i="1"/>
  <c r="AD1224" i="1"/>
  <c r="AD1222" i="1"/>
  <c r="AD1220" i="1"/>
  <c r="AD1218" i="1"/>
  <c r="AD1216" i="1"/>
  <c r="AD1214" i="1"/>
  <c r="AD1211" i="1"/>
  <c r="AD1210" i="1"/>
  <c r="AD1208" i="1"/>
  <c r="AD1206" i="1"/>
  <c r="AD1204" i="1"/>
  <c r="AD1202" i="1"/>
  <c r="AD1199" i="1"/>
  <c r="AD1198" i="1"/>
  <c r="AD1195" i="1"/>
  <c r="AD1194" i="1"/>
  <c r="AD1191" i="1"/>
  <c r="AD1190" i="1"/>
  <c r="AD1188" i="1"/>
  <c r="AD1186" i="1"/>
  <c r="AD1184" i="1"/>
  <c r="AD1182" i="1"/>
  <c r="AD1180" i="1"/>
  <c r="AD1178" i="1"/>
  <c r="AD1176" i="1"/>
  <c r="AD1172" i="1"/>
  <c r="AD1171" i="1"/>
  <c r="AD1170" i="1"/>
  <c r="AD1166" i="1"/>
  <c r="AD1165" i="1"/>
  <c r="AD1164" i="1"/>
  <c r="AD1162" i="1"/>
  <c r="AD1160" i="1"/>
  <c r="AD1158" i="1"/>
  <c r="AD1156" i="1"/>
  <c r="AD1154" i="1"/>
  <c r="AD1152" i="1"/>
  <c r="AD1150" i="1"/>
  <c r="AD1148" i="1"/>
  <c r="AD1145" i="1"/>
  <c r="AD1143" i="1"/>
  <c r="AD1141" i="1"/>
  <c r="AD1139" i="1"/>
  <c r="AD1137" i="1"/>
  <c r="AD1135" i="1"/>
  <c r="AD1133" i="1"/>
  <c r="AD1131" i="1"/>
  <c r="AD1129" i="1"/>
  <c r="AD1127" i="1"/>
  <c r="AD1125" i="1"/>
  <c r="AD1123" i="1"/>
  <c r="AD1121" i="1"/>
  <c r="AD1116" i="1"/>
  <c r="AD1115" i="1"/>
  <c r="AD1114" i="1"/>
  <c r="AD1113" i="1"/>
  <c r="AD1111" i="1"/>
  <c r="AD1108" i="1"/>
  <c r="AD1107" i="1"/>
  <c r="AD1104" i="1"/>
  <c r="AD1103" i="1"/>
  <c r="AD1100" i="1"/>
  <c r="AD1099" i="1"/>
  <c r="AD1096" i="1"/>
  <c r="AD1095" i="1"/>
  <c r="AD1092" i="1"/>
  <c r="AD1091" i="1"/>
  <c r="AD1089" i="1"/>
  <c r="AD1087" i="1"/>
  <c r="AD1085" i="1"/>
  <c r="AD1082" i="1"/>
  <c r="AD1081" i="1"/>
  <c r="AD1079" i="1"/>
  <c r="AD1077" i="1"/>
  <c r="AD1074" i="1"/>
  <c r="AD1073" i="1"/>
  <c r="AD1071" i="1"/>
  <c r="AD1069" i="1"/>
  <c r="AD1067" i="1"/>
  <c r="AD1065" i="1"/>
  <c r="AD1063" i="1"/>
  <c r="AD1061" i="1"/>
  <c r="AD1059" i="1"/>
  <c r="AD1057" i="1"/>
  <c r="AD1055" i="1"/>
  <c r="AD1053" i="1"/>
  <c r="AD1050" i="1"/>
  <c r="AD1049" i="1"/>
  <c r="AD1047" i="1"/>
  <c r="AD1045" i="1"/>
  <c r="AD1042" i="1"/>
  <c r="AD1041" i="1"/>
  <c r="AD1039" i="1"/>
  <c r="AD1037" i="1"/>
  <c r="AD1035" i="1"/>
  <c r="AD1033" i="1"/>
  <c r="AD1030" i="1"/>
  <c r="AD1029" i="1"/>
  <c r="AD1027" i="1"/>
  <c r="AD1025" i="1"/>
  <c r="AD1020" i="1"/>
  <c r="AD1019" i="1"/>
  <c r="AD1018" i="1"/>
  <c r="AD1017" i="1"/>
  <c r="AD1015" i="1"/>
  <c r="AD1013" i="1"/>
  <c r="AD1011" i="1"/>
  <c r="AD1009" i="1"/>
  <c r="AD1007" i="1"/>
  <c r="AD1005" i="1"/>
  <c r="AD1003" i="1"/>
  <c r="AD1001" i="1"/>
  <c r="AD999" i="1"/>
  <c r="AD997" i="1"/>
  <c r="AD995" i="1"/>
  <c r="AD993" i="1"/>
  <c r="AD990" i="1"/>
  <c r="AD989" i="1"/>
  <c r="AD987" i="1"/>
  <c r="AD985" i="1"/>
  <c r="AD983" i="1"/>
  <c r="AD981" i="1"/>
  <c r="AD979" i="1"/>
  <c r="AD977" i="1"/>
  <c r="AD975" i="1"/>
  <c r="AD973" i="1"/>
  <c r="AD971" i="1"/>
  <c r="AD969" i="1"/>
  <c r="AD966" i="1"/>
  <c r="AD965" i="1"/>
  <c r="AD963" i="1"/>
  <c r="AD961" i="1"/>
  <c r="AD959" i="1"/>
  <c r="AD956" i="1"/>
  <c r="AD955" i="1"/>
  <c r="AD953" i="1"/>
  <c r="AD951" i="1"/>
  <c r="AD949" i="1"/>
  <c r="AD947" i="1"/>
  <c r="AD945" i="1"/>
  <c r="AD943" i="1"/>
  <c r="AD941" i="1"/>
  <c r="AD939" i="1"/>
  <c r="AD936" i="1"/>
  <c r="AD935" i="1"/>
  <c r="AD933" i="1"/>
  <c r="AD930" i="1"/>
  <c r="AD929" i="1"/>
  <c r="AD927" i="1"/>
  <c r="AD924" i="1"/>
  <c r="AD923" i="1"/>
  <c r="AD921" i="1"/>
  <c r="AD919" i="1"/>
  <c r="AD916" i="1"/>
  <c r="AD915" i="1"/>
  <c r="AD912" i="1"/>
  <c r="AD911" i="1"/>
  <c r="AD909" i="1"/>
  <c r="AD907" i="1"/>
  <c r="AD905" i="1"/>
  <c r="AD903" i="1"/>
  <c r="AD901" i="1"/>
  <c r="AD899" i="1"/>
  <c r="AD897" i="1"/>
  <c r="AD895" i="1"/>
  <c r="AD893" i="1"/>
  <c r="AD891" i="1"/>
  <c r="AD889" i="1"/>
  <c r="AD887" i="1"/>
  <c r="AD885" i="1"/>
  <c r="AD883" i="1"/>
  <c r="AD881" i="1"/>
  <c r="AD879" i="1"/>
  <c r="AD877" i="1"/>
  <c r="AD875" i="1"/>
  <c r="AD873" i="1"/>
  <c r="AD870" i="1"/>
  <c r="AD869" i="1"/>
  <c r="AD867" i="1"/>
  <c r="AD865" i="1"/>
  <c r="AD863" i="1"/>
  <c r="AD861" i="1"/>
  <c r="AD859" i="1"/>
  <c r="AD857" i="1"/>
  <c r="AD855" i="1"/>
  <c r="AD853" i="1"/>
  <c r="AD851" i="1"/>
  <c r="AD849" i="1"/>
  <c r="AD847" i="1"/>
  <c r="AD845" i="1"/>
  <c r="AD843" i="1"/>
  <c r="AD841" i="1"/>
  <c r="AD839" i="1"/>
  <c r="AD837" i="1"/>
  <c r="AD835" i="1"/>
  <c r="AD832" i="1"/>
  <c r="AD831" i="1"/>
  <c r="AD828" i="1"/>
  <c r="AD827" i="1"/>
  <c r="AD825" i="1"/>
  <c r="AD823" i="1"/>
  <c r="AD820" i="1"/>
  <c r="AD819" i="1"/>
  <c r="AD817" i="1"/>
  <c r="AD815" i="1"/>
  <c r="AD812" i="1"/>
  <c r="AD811" i="1"/>
  <c r="AD809" i="1"/>
  <c r="AD807" i="1"/>
  <c r="AD804" i="1"/>
  <c r="AD803" i="1"/>
  <c r="AD801" i="1"/>
  <c r="AD799" i="1"/>
  <c r="AD797" i="1"/>
  <c r="AD795" i="1"/>
  <c r="AD793" i="1"/>
  <c r="AD790" i="1"/>
  <c r="AD789" i="1"/>
  <c r="AD787" i="1"/>
  <c r="AD785" i="1"/>
  <c r="AD784" i="1"/>
  <c r="AD782" i="1"/>
  <c r="AD780" i="1"/>
  <c r="AD778" i="1"/>
  <c r="AD776" i="1"/>
  <c r="AD774" i="1"/>
  <c r="AD772" i="1"/>
  <c r="AD770" i="1"/>
  <c r="AD768" i="1"/>
  <c r="AD766" i="1"/>
  <c r="AD764" i="1"/>
  <c r="AD762" i="1"/>
  <c r="AD760" i="1"/>
  <c r="AD758" i="1"/>
  <c r="AD756" i="1"/>
  <c r="AD754" i="1"/>
  <c r="AD752" i="1"/>
  <c r="AD749" i="1"/>
  <c r="AD748" i="1"/>
  <c r="AD746" i="1"/>
  <c r="AD744" i="1"/>
  <c r="AD742" i="1"/>
  <c r="AD740" i="1"/>
  <c r="AD738" i="1"/>
  <c r="AD736" i="1"/>
  <c r="AD733" i="1"/>
  <c r="AD732" i="1"/>
  <c r="AD730" i="1"/>
  <c r="AD728" i="1"/>
  <c r="AD726" i="1"/>
  <c r="AD724" i="1"/>
  <c r="AD722" i="1"/>
  <c r="AD720" i="1"/>
  <c r="AD717" i="1"/>
  <c r="AD716" i="1"/>
  <c r="AD713" i="1"/>
  <c r="AD712" i="1"/>
  <c r="AD710" i="1"/>
  <c r="AD707" i="1"/>
  <c r="AD706" i="1"/>
  <c r="AD703" i="1"/>
  <c r="AD702" i="1"/>
  <c r="AD700" i="1"/>
  <c r="AD698" i="1"/>
  <c r="AD695" i="1"/>
  <c r="AD694" i="1"/>
  <c r="AD692" i="1"/>
  <c r="AD690" i="1"/>
  <c r="AD688" i="1"/>
  <c r="AD686" i="1"/>
  <c r="AD684" i="1"/>
  <c r="AD682" i="1"/>
  <c r="AD626" i="1"/>
  <c r="AD624" i="1"/>
  <c r="AD621" i="1"/>
  <c r="AD620" i="1"/>
  <c r="AD618" i="1"/>
  <c r="AD616" i="1"/>
  <c r="AD614" i="1"/>
  <c r="AD612" i="1"/>
  <c r="AD609" i="1"/>
  <c r="AD608" i="1"/>
  <c r="AD606" i="1"/>
  <c r="AD604" i="1"/>
  <c r="AD602" i="1"/>
  <c r="AD600" i="1"/>
  <c r="AD598" i="1"/>
  <c r="AD596" i="1"/>
  <c r="AD594" i="1"/>
  <c r="AD592" i="1"/>
  <c r="AD590" i="1"/>
  <c r="AD588" i="1"/>
  <c r="AD586" i="1"/>
  <c r="AD584" i="1"/>
  <c r="AD581" i="1"/>
  <c r="AD580" i="1"/>
  <c r="AD578" i="1"/>
  <c r="AD576" i="1"/>
  <c r="AD574" i="1"/>
  <c r="AD572" i="1"/>
  <c r="AD570" i="1"/>
  <c r="AD568" i="1"/>
  <c r="AD567" i="1"/>
  <c r="AD566" i="1"/>
  <c r="AD565" i="1"/>
  <c r="AD564" i="1"/>
  <c r="AD563" i="1"/>
  <c r="AD562" i="1"/>
  <c r="AD561" i="1"/>
  <c r="AD560" i="1"/>
  <c r="AD559" i="1"/>
  <c r="AD558" i="1"/>
  <c r="AD556" i="1"/>
  <c r="AD554" i="1"/>
  <c r="AD552" i="1"/>
  <c r="AD551" i="1"/>
  <c r="AD549" i="1"/>
  <c r="AD547" i="1"/>
  <c r="AD545" i="1"/>
  <c r="AD543" i="1"/>
  <c r="AD541" i="1"/>
  <c r="AD539" i="1"/>
  <c r="AD537" i="1"/>
  <c r="AD535" i="1"/>
  <c r="AD533" i="1"/>
  <c r="AD531" i="1"/>
  <c r="AD529" i="1"/>
  <c r="AD527" i="1"/>
  <c r="AD525" i="1"/>
  <c r="AD523" i="1"/>
  <c r="AD520" i="1"/>
  <c r="AD519" i="1"/>
  <c r="AD517" i="1"/>
  <c r="AD515" i="1"/>
  <c r="AD513" i="1"/>
  <c r="AD511" i="1"/>
  <c r="AD509" i="1"/>
  <c r="AD507" i="1"/>
  <c r="AD503" i="1"/>
  <c r="AD502" i="1"/>
  <c r="AD501" i="1"/>
  <c r="AD499" i="1"/>
  <c r="AD497" i="1"/>
  <c r="AD495" i="1"/>
  <c r="AD494" i="1"/>
  <c r="AD491" i="1"/>
  <c r="AD490" i="1"/>
  <c r="AD487" i="1"/>
  <c r="AD486" i="1"/>
  <c r="AD483" i="1"/>
  <c r="AD482" i="1"/>
  <c r="AD479" i="1"/>
  <c r="AD478" i="1"/>
  <c r="AD476" i="1"/>
  <c r="AD475" i="1"/>
  <c r="AD473" i="1"/>
  <c r="AD471" i="1"/>
  <c r="AD469" i="1"/>
  <c r="AD464" i="1"/>
  <c r="AD463" i="1"/>
  <c r="AD461" i="1"/>
  <c r="AD458" i="1"/>
  <c r="AD457" i="1"/>
  <c r="AD454" i="1"/>
  <c r="AD453" i="1"/>
  <c r="AD451" i="1"/>
  <c r="AD450" i="1"/>
  <c r="AD449" i="1"/>
  <c r="AD448" i="1"/>
  <c r="AD447" i="1"/>
  <c r="AD446" i="1"/>
  <c r="AD445" i="1"/>
  <c r="AD444" i="1"/>
  <c r="AD443" i="1"/>
  <c r="AD442" i="1"/>
  <c r="AD441" i="1"/>
  <c r="AD436" i="1"/>
  <c r="AD435" i="1"/>
  <c r="AD434" i="1"/>
  <c r="AD433" i="1"/>
  <c r="AD432" i="1"/>
  <c r="AD431" i="1"/>
  <c r="AD430" i="1"/>
  <c r="AD429" i="1"/>
  <c r="AD428" i="1"/>
  <c r="AD427" i="1"/>
  <c r="AD426" i="1"/>
  <c r="AD425" i="1"/>
  <c r="AD422" i="1"/>
  <c r="AD421" i="1"/>
  <c r="AD419" i="1"/>
  <c r="AD417" i="1"/>
  <c r="AD415" i="1"/>
  <c r="AD412" i="1"/>
  <c r="AD409" i="1"/>
  <c r="AD408" i="1"/>
  <c r="AD406" i="1"/>
  <c r="AD404" i="1"/>
  <c r="AD402" i="1"/>
  <c r="AD400" i="1"/>
  <c r="AD398" i="1"/>
  <c r="AD396" i="1"/>
  <c r="AD393" i="1"/>
  <c r="AD392" i="1"/>
  <c r="AD390" i="1"/>
  <c r="AD389" i="1"/>
  <c r="AD388" i="1"/>
  <c r="AD387" i="1"/>
  <c r="AD386" i="1"/>
  <c r="AD385" i="1"/>
  <c r="AD384" i="1"/>
  <c r="AD383" i="1"/>
  <c r="AD382" i="1"/>
  <c r="AD381" i="1"/>
  <c r="AD380" i="1"/>
  <c r="AD378" i="1"/>
  <c r="AD376" i="1"/>
  <c r="AD374" i="1"/>
  <c r="AD371" i="1"/>
  <c r="AD370" i="1"/>
  <c r="AD368" i="1"/>
  <c r="AD366" i="1"/>
  <c r="AD364" i="1"/>
  <c r="AD362" i="1"/>
  <c r="AD359" i="1"/>
  <c r="AD358" i="1"/>
  <c r="AD356" i="1"/>
  <c r="AD353" i="1"/>
  <c r="AD352" i="1"/>
  <c r="AD350" i="1"/>
  <c r="AD347" i="1"/>
  <c r="AD346" i="1"/>
  <c r="AD343" i="1"/>
  <c r="AD342" i="1"/>
  <c r="AD339" i="1"/>
  <c r="AD338" i="1"/>
  <c r="AD337" i="1"/>
  <c r="AD336" i="1"/>
  <c r="AD333" i="1"/>
  <c r="AD334" i="1"/>
  <c r="AD335" i="1"/>
  <c r="AD332" i="1"/>
  <c r="AD329" i="1"/>
  <c r="AD330" i="1"/>
  <c r="AD331" i="1"/>
  <c r="AD328" i="1"/>
  <c r="AD326" i="1"/>
  <c r="AD325" i="1"/>
  <c r="AD324" i="1"/>
  <c r="AD323" i="1"/>
  <c r="AD322" i="1"/>
  <c r="AD320" i="1"/>
  <c r="AD318" i="1"/>
  <c r="AD316" i="1"/>
  <c r="AD312" i="1"/>
  <c r="AD311" i="1"/>
  <c r="AD310" i="1"/>
  <c r="AD308" i="1"/>
  <c r="AD306" i="1"/>
  <c r="AD304" i="1"/>
  <c r="AD302" i="1"/>
  <c r="AD299" i="1"/>
  <c r="AD298" i="1"/>
  <c r="AD295" i="1"/>
  <c r="AD294" i="1"/>
  <c r="AD292" i="1"/>
  <c r="AD290" i="1"/>
  <c r="AD288" i="1"/>
  <c r="AD286" i="1"/>
  <c r="AD283" i="1"/>
  <c r="AD282" i="1"/>
  <c r="AD281" i="1"/>
  <c r="AD280" i="1"/>
  <c r="AD279" i="1"/>
  <c r="AD278" i="1"/>
  <c r="AD277" i="1"/>
  <c r="AD276" i="1"/>
  <c r="AD275" i="1"/>
  <c r="AD274" i="1"/>
  <c r="AD272" i="1"/>
  <c r="AD270" i="1"/>
  <c r="AD265" i="1"/>
  <c r="AD264" i="1"/>
  <c r="AD266" i="1"/>
  <c r="AD261" i="1"/>
  <c r="AD260" i="1"/>
  <c r="AD257" i="1"/>
  <c r="AD256" i="1"/>
  <c r="AD253" i="1"/>
  <c r="AD252" i="1"/>
  <c r="AD249" i="1"/>
  <c r="AD248" i="1"/>
  <c r="AD245" i="1"/>
  <c r="AD244" i="1"/>
  <c r="AD241" i="1"/>
  <c r="AD240" i="1"/>
  <c r="AD238" i="1"/>
  <c r="AD236" i="1"/>
  <c r="AD234" i="1"/>
  <c r="AD232" i="1"/>
  <c r="AD230" i="1"/>
  <c r="AD227" i="1"/>
  <c r="AD226" i="1"/>
  <c r="AD224" i="1"/>
  <c r="AD222" i="1"/>
  <c r="AD219" i="1"/>
  <c r="AD218" i="1"/>
  <c r="AD216" i="1"/>
  <c r="AD214" i="1"/>
  <c r="AD213" i="1"/>
  <c r="AD211" i="1"/>
  <c r="AD209" i="1"/>
  <c r="AD207" i="1"/>
  <c r="AD204" i="1"/>
  <c r="AD203" i="1"/>
  <c r="AD200" i="1"/>
  <c r="AD199" i="1"/>
  <c r="AD197" i="1"/>
  <c r="AD195" i="1"/>
  <c r="AD193" i="1"/>
  <c r="AD191" i="1"/>
  <c r="AD188" i="1"/>
  <c r="AD187" i="1"/>
  <c r="AD182" i="1"/>
  <c r="AD181" i="1"/>
  <c r="AD180" i="1"/>
  <c r="AD179" i="1"/>
  <c r="AD176" i="1"/>
  <c r="AD175" i="1"/>
  <c r="AD172" i="1"/>
  <c r="AD171" i="1"/>
  <c r="AD169" i="1"/>
  <c r="AD167" i="1"/>
  <c r="AD165" i="1"/>
  <c r="AD163" i="1"/>
  <c r="AD161" i="1"/>
  <c r="AD159" i="1"/>
  <c r="AD157" i="1"/>
  <c r="AD156" i="1"/>
  <c r="AD155" i="1"/>
  <c r="AD154" i="1"/>
  <c r="AD153" i="1"/>
  <c r="AD152" i="1"/>
  <c r="AD151" i="1"/>
  <c r="AD150" i="1"/>
  <c r="AD149" i="1"/>
  <c r="AD148" i="1"/>
  <c r="AD147" i="1"/>
  <c r="AD145" i="1"/>
  <c r="AD143" i="1"/>
  <c r="AD141" i="1"/>
  <c r="AD139" i="1"/>
  <c r="AD136" i="1"/>
  <c r="AD135" i="1"/>
  <c r="AD132" i="1"/>
  <c r="AD131" i="1"/>
  <c r="AD129" i="1"/>
  <c r="AD127" i="1"/>
  <c r="AD125" i="1"/>
  <c r="AD123" i="1"/>
  <c r="AD121" i="1"/>
  <c r="AD119" i="1"/>
  <c r="AD117" i="1"/>
  <c r="AD115" i="1"/>
  <c r="AD112" i="1"/>
  <c r="AD111" i="1"/>
  <c r="AD108" i="1"/>
  <c r="AD107" i="1"/>
  <c r="AD104" i="1"/>
  <c r="AD103" i="1"/>
  <c r="AD100" i="1"/>
  <c r="AD99" i="1"/>
  <c r="AD98" i="1"/>
  <c r="AD97" i="1"/>
  <c r="AD96" i="1"/>
  <c r="AD95" i="1"/>
  <c r="AD94" i="1"/>
  <c r="AD92" i="1"/>
  <c r="AD90" i="1"/>
  <c r="AD88" i="1"/>
  <c r="AD86" i="1"/>
  <c r="AD83" i="1"/>
  <c r="AD82" i="1"/>
  <c r="AD79" i="1"/>
  <c r="AD78" i="1"/>
  <c r="AD75" i="1"/>
  <c r="AD74" i="1"/>
  <c r="AD72" i="1"/>
  <c r="AD70" i="1"/>
  <c r="AD69" i="1"/>
  <c r="AD68" i="1"/>
  <c r="AD67" i="1"/>
  <c r="AD66" i="1"/>
  <c r="AD65" i="1"/>
  <c r="AD64" i="1"/>
  <c r="AD63" i="1"/>
  <c r="AD62" i="1"/>
  <c r="AD61" i="1"/>
  <c r="AD60" i="1"/>
  <c r="AD57" i="1"/>
  <c r="AD56" i="1"/>
  <c r="AD54" i="1"/>
  <c r="AD52" i="1"/>
  <c r="AD49" i="1"/>
  <c r="AD48" i="1"/>
  <c r="AD46" i="1"/>
  <c r="AD44" i="1"/>
  <c r="AD40" i="1"/>
  <c r="AD39" i="1"/>
  <c r="AD38" i="1"/>
  <c r="AD36" i="1"/>
  <c r="AD34" i="1"/>
  <c r="AD29" i="1"/>
  <c r="AD28" i="1"/>
  <c r="AD27" i="1"/>
  <c r="AD26" i="1"/>
  <c r="AD24" i="1"/>
  <c r="AD22" i="1"/>
  <c r="AD18" i="1"/>
  <c r="AD17" i="1"/>
  <c r="AD16" i="1"/>
  <c r="AD14" i="1"/>
  <c r="AD12" i="1"/>
  <c r="AD11" i="1"/>
  <c r="AD10" i="1"/>
  <c r="AD9" i="1"/>
  <c r="AD8" i="1"/>
  <c r="AD7" i="1"/>
  <c r="AD6" i="1"/>
  <c r="AD5" i="1"/>
  <c r="AD4" i="1"/>
  <c r="AD3" i="1"/>
  <c r="B18" i="7"/>
  <c r="B19" i="7"/>
  <c r="B20" i="7"/>
  <c r="B21" i="7"/>
  <c r="B22" i="7"/>
  <c r="B23" i="7"/>
  <c r="B24" i="7"/>
  <c r="B25" i="7"/>
  <c r="B26" i="7"/>
  <c r="B27" i="7"/>
  <c r="B28" i="7"/>
  <c r="B29" i="7"/>
  <c r="B30" i="7"/>
  <c r="B31" i="7"/>
  <c r="B32" i="7"/>
  <c r="B33" i="7"/>
  <c r="B34" i="7"/>
  <c r="B17" i="7"/>
  <c r="C18" i="7"/>
  <c r="C19" i="7"/>
  <c r="C20" i="7"/>
  <c r="C21" i="7"/>
  <c r="C22" i="7"/>
  <c r="C23" i="7"/>
  <c r="C24" i="7"/>
  <c r="C25" i="7"/>
  <c r="C26" i="7"/>
  <c r="C27" i="7"/>
  <c r="C28" i="7"/>
  <c r="C29" i="7"/>
  <c r="C30" i="7"/>
  <c r="C31" i="7"/>
  <c r="C32" i="7"/>
  <c r="C33" i="7"/>
  <c r="C34" i="7"/>
  <c r="C17" i="7"/>
  <c r="D2" i="7"/>
  <c r="E2" i="7"/>
  <c r="D3" i="7"/>
  <c r="E3" i="7"/>
  <c r="D4" i="7"/>
  <c r="E4" i="7"/>
  <c r="D5" i="7"/>
  <c r="E5" i="7"/>
  <c r="D6" i="7"/>
  <c r="E6" i="7"/>
  <c r="D7" i="7"/>
  <c r="E7" i="7"/>
  <c r="D8" i="7"/>
  <c r="E8" i="7"/>
  <c r="D9" i="7"/>
  <c r="E9" i="7"/>
  <c r="D10" i="7"/>
  <c r="E10" i="7"/>
  <c r="D11" i="7"/>
  <c r="E11" i="7"/>
  <c r="D12" i="7"/>
  <c r="E12" i="7"/>
  <c r="D13" i="7"/>
  <c r="E13" i="7"/>
  <c r="C3" i="7"/>
  <c r="C4" i="7"/>
  <c r="C5" i="7"/>
  <c r="C6" i="7"/>
  <c r="C7" i="7"/>
  <c r="C8" i="7"/>
  <c r="C9" i="7"/>
  <c r="C10" i="7"/>
  <c r="C11" i="7"/>
  <c r="C12" i="7"/>
  <c r="C13" i="7"/>
  <c r="C2" i="7"/>
  <c r="AE2711" i="1"/>
  <c r="AE2102" i="1" l="1"/>
  <c r="AE2096" i="1"/>
  <c r="AE2100" i="1"/>
  <c r="AE2098" i="1"/>
  <c r="AE1202" i="1"/>
  <c r="AE764" i="1"/>
  <c r="AE847" i="1"/>
  <c r="AE1059" i="1"/>
  <c r="AE2101" i="1"/>
  <c r="AE2099" i="1"/>
  <c r="AE2097" i="1"/>
  <c r="AE2095" i="1"/>
  <c r="AE2363" i="1"/>
  <c r="AE1448" i="1"/>
  <c r="G37" i="7"/>
  <c r="D17" i="7"/>
  <c r="F2" i="7"/>
  <c r="AE2421" i="1" l="1"/>
  <c r="AE2420" i="1"/>
  <c r="AE491" i="1"/>
  <c r="AE1505" i="1"/>
  <c r="AF2" i="1"/>
  <c r="AE2192" i="1"/>
  <c r="AE2168" i="1"/>
  <c r="AE2408" i="1"/>
  <c r="AE40" i="1"/>
  <c r="AE2230" i="1"/>
  <c r="AE3143" i="1"/>
  <c r="AE2374" i="1"/>
  <c r="AE2242" i="1"/>
  <c r="AE2212" i="1"/>
  <c r="AE1530" i="1"/>
  <c r="AE180" i="1"/>
  <c r="AE464" i="1"/>
  <c r="AE479" i="1"/>
  <c r="AE458" i="1"/>
  <c r="AE2258" i="1"/>
  <c r="AE2176" i="1"/>
  <c r="AE18" i="1"/>
  <c r="AE2252" i="1"/>
  <c r="AE2248" i="1"/>
  <c r="AE2204" i="1"/>
  <c r="AE2184" i="1"/>
  <c r="AE29" i="1"/>
  <c r="AE227" i="1"/>
  <c r="AE95" i="1"/>
  <c r="AE3140" i="1"/>
  <c r="AE2406" i="1"/>
  <c r="AE2304" i="1"/>
  <c r="AE49" i="1"/>
  <c r="AE2296" i="1" l="1"/>
  <c r="AE3125" i="1"/>
  <c r="AE2280" i="1"/>
  <c r="AE3130" i="1"/>
  <c r="AE312" i="1"/>
  <c r="AE3149" i="1"/>
  <c r="AE1717" i="1"/>
  <c r="AE3004" i="1"/>
  <c r="AE2378" i="1"/>
  <c r="AE3160" i="1"/>
  <c r="AE2407" i="1"/>
  <c r="AE2404" i="1"/>
  <c r="AE2402" i="1"/>
  <c r="AE1501" i="1"/>
  <c r="AE3214" i="1"/>
  <c r="AE3174" i="1"/>
  <c r="AE3812" i="1"/>
  <c r="AE3028" i="1"/>
  <c r="AE2923" i="1"/>
  <c r="AE2836" i="1"/>
  <c r="AE2403" i="1"/>
  <c r="AE2270" i="1"/>
  <c r="AE2272" i="1"/>
  <c r="AE2334" i="1"/>
  <c r="AE2332" i="1"/>
  <c r="AE2324" i="1"/>
  <c r="AE2322" i="1"/>
  <c r="AE2326" i="1"/>
  <c r="AE2328" i="1"/>
  <c r="AE2330" i="1"/>
  <c r="AE2093" i="1"/>
  <c r="AE329" i="1"/>
  <c r="AE331" i="1"/>
  <c r="AE339" i="1"/>
  <c r="AE337" i="1"/>
  <c r="AE333" i="1"/>
  <c r="AE335" i="1"/>
  <c r="AE1543" i="1"/>
  <c r="AE141" i="1"/>
  <c r="AE895" i="1"/>
  <c r="AE989" i="1"/>
  <c r="AE2605" i="1"/>
  <c r="AE299" i="1"/>
  <c r="AE238" i="1"/>
  <c r="AE1877" i="1"/>
  <c r="AE1435" i="1"/>
  <c r="AE316" i="1"/>
  <c r="AE2049" i="1" l="1"/>
  <c r="AE2545" i="1"/>
  <c r="AE2489" i="1"/>
  <c r="AD2" i="1"/>
  <c r="AE2573" i="1" l="1"/>
  <c r="AE2007" i="1"/>
  <c r="AE2399" i="1"/>
  <c r="AE2080" i="1"/>
  <c r="AE2693" i="1"/>
  <c r="AE2004" i="1"/>
  <c r="AE2565" i="1"/>
  <c r="AE2984" i="1"/>
  <c r="AE2572" i="1"/>
  <c r="AE2362" i="1"/>
  <c r="AE2191" i="1"/>
  <c r="AE2769" i="1"/>
  <c r="AE2995" i="1"/>
  <c r="AE1959" i="1"/>
  <c r="AE2931" i="1"/>
  <c r="AE3142" i="1"/>
  <c r="AE3040" i="1"/>
  <c r="AE1939" i="1"/>
  <c r="AE1100" i="1"/>
  <c r="AE2704" i="1"/>
  <c r="AE462" i="1"/>
  <c r="AE2705" i="1"/>
  <c r="AE507" i="1"/>
  <c r="AE2057" i="1"/>
  <c r="AE1369" i="1"/>
  <c r="AE1882" i="1"/>
  <c r="AE2969" i="1"/>
  <c r="AE1089" i="1"/>
  <c r="AE2087" i="1"/>
  <c r="AE2107" i="1"/>
  <c r="AE2392" i="1"/>
  <c r="AE2388" i="1"/>
  <c r="AE1342" i="1"/>
  <c r="AE2625" i="1"/>
  <c r="AE1111" i="1"/>
  <c r="AE2140" i="1"/>
  <c r="AE2205" i="1"/>
  <c r="AE2241" i="1"/>
  <c r="AE1995" i="1"/>
  <c r="AE2509" i="1"/>
  <c r="AE1085" i="1"/>
  <c r="AE2427" i="1"/>
  <c r="AE2697" i="1"/>
  <c r="AE2543" i="1"/>
  <c r="AE1932" i="1"/>
  <c r="AE2041" i="1"/>
  <c r="AE1502" i="1"/>
  <c r="AE1009" i="1"/>
  <c r="AE1228" i="1"/>
  <c r="AE216" i="1"/>
  <c r="AE1361" i="1"/>
  <c r="AE408" i="1"/>
  <c r="AE2667" i="1"/>
  <c r="AE2555" i="1"/>
  <c r="AE3823" i="1"/>
  <c r="AE2083" i="1"/>
  <c r="AE483" i="1"/>
  <c r="AE1095" i="1"/>
  <c r="AE1091" i="1"/>
  <c r="AE219" i="1"/>
  <c r="AE1357" i="1"/>
  <c r="AE503" i="1"/>
  <c r="AE2139" i="1"/>
  <c r="AE1113" i="1"/>
  <c r="AE2142" i="1"/>
  <c r="AE2053" i="1"/>
  <c r="AE3802" i="1"/>
  <c r="AE995" i="1"/>
  <c r="AE2437" i="1"/>
  <c r="AE2111" i="1"/>
  <c r="AE2597" i="1"/>
  <c r="AE1553" i="1"/>
  <c r="AE2857" i="1"/>
  <c r="AE2533" i="1"/>
  <c r="AE2181" i="1"/>
  <c r="AE1791" i="1"/>
  <c r="AE2835" i="1"/>
  <c r="AE2828" i="1"/>
  <c r="AE179" i="1"/>
  <c r="AE350" i="1"/>
  <c r="AE2289" i="1"/>
  <c r="AE975" i="1"/>
  <c r="AE614" i="1"/>
  <c r="AE2853" i="1"/>
  <c r="AE2989" i="1"/>
  <c r="AE554" i="1"/>
  <c r="AE1145" i="1"/>
  <c r="AE893" i="1"/>
  <c r="AE740" i="1"/>
  <c r="AE74" i="1"/>
  <c r="AE3115" i="1"/>
  <c r="AE1667" i="1"/>
  <c r="AE3798" i="1"/>
  <c r="AE951" i="1"/>
  <c r="AE1663" i="1"/>
  <c r="AE2430" i="1"/>
  <c r="AE3114" i="1"/>
  <c r="AE2361" i="1"/>
  <c r="AE1507" i="1"/>
  <c r="AE1958" i="1"/>
  <c r="AE731" i="1"/>
  <c r="AE3007" i="1"/>
  <c r="AE1187" i="1"/>
  <c r="AE290" i="1"/>
  <c r="AE1337" i="1"/>
  <c r="AE1914" i="1"/>
  <c r="AE1979" i="1"/>
  <c r="AE1719" i="1"/>
  <c r="AE1718" i="1"/>
  <c r="AE686" i="1"/>
  <c r="AE2257" i="1"/>
  <c r="AE2938" i="1"/>
  <c r="AE356" i="1"/>
  <c r="AE2653" i="1"/>
  <c r="AE1925" i="1"/>
  <c r="AE2011" i="1"/>
  <c r="AE1927" i="1"/>
  <c r="AE1104" i="1"/>
  <c r="AE2429" i="1"/>
  <c r="AE2547" i="1"/>
  <c r="AE2409" i="1"/>
  <c r="AE2226" i="1"/>
  <c r="AE2541" i="1"/>
  <c r="AE602" i="1"/>
  <c r="AE2022" i="1"/>
  <c r="AE1192" i="1"/>
  <c r="AE2868" i="1"/>
  <c r="AE985" i="1"/>
  <c r="AE2766" i="1"/>
  <c r="AE797" i="1"/>
  <c r="AE2775" i="1"/>
  <c r="AE2649" i="1"/>
  <c r="AE598" i="1"/>
  <c r="AE2173" i="1"/>
  <c r="AE2251" i="1"/>
  <c r="AE2037" i="1"/>
  <c r="AE2449" i="1"/>
  <c r="AE2247" i="1"/>
  <c r="AE1365" i="1"/>
  <c r="AE2883" i="1"/>
  <c r="AE3792" i="1"/>
  <c r="AE2875" i="1"/>
  <c r="AE1838" i="1"/>
  <c r="AE2785" i="1"/>
  <c r="AE1031" i="1"/>
  <c r="AE2417" i="1"/>
  <c r="AE3145" i="1"/>
  <c r="AE2895" i="1"/>
  <c r="AE3799" i="1"/>
  <c r="AE2109" i="1"/>
  <c r="AE2141" i="1"/>
  <c r="AE2826" i="1"/>
  <c r="AE28" i="1"/>
  <c r="AE1239" i="1"/>
  <c r="AE1923" i="1"/>
  <c r="AE1702" i="1"/>
  <c r="AE2953" i="1"/>
  <c r="AE793" i="1"/>
  <c r="AE1108" i="1"/>
  <c r="AE2382" i="1"/>
  <c r="AE1381" i="1"/>
  <c r="AE3129" i="1"/>
  <c r="AE2771" i="1"/>
  <c r="AE2655" i="1"/>
  <c r="AE812" i="1"/>
  <c r="AE2817" i="1"/>
  <c r="AE1339" i="1"/>
  <c r="AE2517" i="1"/>
  <c r="AE795" i="1"/>
  <c r="AE2694" i="1"/>
  <c r="AE2183" i="1"/>
  <c r="AE2078" i="1"/>
  <c r="AE2515" i="1"/>
  <c r="AE1508" i="1"/>
  <c r="AE1709" i="1"/>
  <c r="AE27" i="1"/>
  <c r="AE1371" i="1"/>
  <c r="AE3095" i="1"/>
  <c r="AE2349" i="1"/>
  <c r="AE1486" i="1"/>
  <c r="AE2770" i="1"/>
  <c r="AE2906" i="1"/>
  <c r="AE223" i="1"/>
  <c r="AE1463" i="1"/>
  <c r="AE2915" i="1"/>
  <c r="AE2822" i="1"/>
  <c r="AE3131" i="1"/>
  <c r="AE1946" i="1"/>
  <c r="AE2994" i="1"/>
  <c r="AE1724" i="1"/>
  <c r="AE930" i="1"/>
  <c r="AE197" i="1"/>
  <c r="AE1921" i="1"/>
  <c r="AE2972" i="1"/>
  <c r="AE2039" i="1"/>
  <c r="AE2934" i="1"/>
  <c r="AE1889" i="1"/>
  <c r="AE582" i="1"/>
  <c r="AE3121" i="1"/>
  <c r="AE2442" i="1"/>
  <c r="AE1798" i="1"/>
  <c r="AE1869" i="1"/>
  <c r="AE2798" i="1"/>
  <c r="AE933" i="1"/>
  <c r="AE2123" i="1"/>
  <c r="AE3139" i="1"/>
  <c r="AE2411" i="1"/>
  <c r="AE2954" i="1"/>
  <c r="AE1335" i="1"/>
  <c r="AE1616" i="1"/>
  <c r="AE2163" i="1"/>
  <c r="AE937" i="1"/>
  <c r="AE2663" i="1"/>
  <c r="AE1706" i="1"/>
  <c r="AE2689" i="1"/>
  <c r="AE1711" i="1"/>
  <c r="AE942" i="1"/>
  <c r="AE2905" i="1"/>
  <c r="AE3011" i="1"/>
  <c r="AE2599" i="1"/>
  <c r="AE1926" i="1"/>
  <c r="AE2980" i="1"/>
  <c r="AE353" i="1"/>
  <c r="AE1341" i="1"/>
  <c r="AE500" i="1"/>
  <c r="AE2396" i="1"/>
  <c r="AE3038" i="1"/>
  <c r="AE1217" i="1"/>
  <c r="AE1524" i="1"/>
  <c r="AE1968" i="1"/>
  <c r="AE2405" i="1"/>
  <c r="AE1363" i="1"/>
  <c r="AE357" i="1"/>
  <c r="AE1390" i="1"/>
  <c r="AE2991" i="1"/>
  <c r="AE2229" i="1"/>
  <c r="AE120" i="1"/>
  <c r="AE3109" i="1"/>
  <c r="AE1936" i="1"/>
  <c r="AE1992" i="1"/>
  <c r="AE1590" i="1"/>
  <c r="AE1178" i="1"/>
  <c r="AE56" i="1"/>
  <c r="AE2472" i="1"/>
  <c r="AE2901" i="1"/>
  <c r="AE2803" i="1"/>
  <c r="AE540" i="1"/>
  <c r="AE1991" i="1"/>
  <c r="AE2824" i="1"/>
  <c r="AE3455" i="1" l="1"/>
  <c r="AE3380" i="1"/>
  <c r="AE3397" i="1"/>
  <c r="AE3322" i="1"/>
  <c r="AE2936" i="1"/>
  <c r="AE884" i="1"/>
  <c r="AE3433" i="1"/>
  <c r="AE3358" i="1"/>
  <c r="AE2763" i="1"/>
  <c r="AE2974" i="1"/>
  <c r="AE3401" i="1"/>
  <c r="AE3326" i="1"/>
  <c r="AE2813" i="1"/>
  <c r="AE3467" i="1"/>
  <c r="AE3392" i="1"/>
  <c r="AE3443" i="1"/>
  <c r="AE3368" i="1"/>
  <c r="AE3435" i="1"/>
  <c r="AE3360" i="1"/>
  <c r="AE2940" i="1"/>
  <c r="AE3429" i="1"/>
  <c r="AE3468" i="1"/>
  <c r="AE3354" i="1"/>
  <c r="AE3393" i="1"/>
  <c r="AE3136" i="1"/>
  <c r="AE2753" i="1"/>
  <c r="AE3036" i="1"/>
  <c r="AE2283" i="1"/>
  <c r="AE2902" i="1"/>
  <c r="AE1676" i="1"/>
  <c r="AE3155" i="1"/>
  <c r="AE3448" i="1"/>
  <c r="AE3373" i="1"/>
  <c r="AE2077" i="1"/>
  <c r="AE3017" i="1"/>
  <c r="AE3804" i="1"/>
  <c r="AE3148" i="1"/>
  <c r="AE2799" i="1"/>
  <c r="AE2764" i="1"/>
  <c r="AE2469" i="1"/>
  <c r="AE2801" i="1"/>
  <c r="AE2834" i="1"/>
  <c r="AE3144" i="1"/>
  <c r="AE3458" i="1"/>
  <c r="AE3383" i="1"/>
  <c r="AE3453" i="1"/>
  <c r="AE3378" i="1"/>
  <c r="AE3454" i="1"/>
  <c r="AE3379" i="1"/>
  <c r="AE3447" i="1"/>
  <c r="AE3372" i="1"/>
  <c r="AE3154" i="1"/>
  <c r="AE3441" i="1"/>
  <c r="AE3366" i="1"/>
  <c r="AE1646" i="1"/>
  <c r="AE2942" i="1"/>
  <c r="AE3400" i="1"/>
  <c r="AE3325" i="1"/>
  <c r="AE2611" i="1"/>
  <c r="AE2957" i="1"/>
  <c r="AE2661" i="1"/>
  <c r="AE3039" i="1"/>
  <c r="AE1353" i="1"/>
  <c r="AE3152" i="1"/>
  <c r="AE3427" i="1"/>
  <c r="AE3352" i="1"/>
  <c r="AE3431" i="1"/>
  <c r="AE3356" i="1"/>
  <c r="AE1965" i="1"/>
  <c r="AE2786" i="1"/>
  <c r="AE377" i="1"/>
  <c r="AE2966" i="1"/>
  <c r="AE2776" i="1"/>
  <c r="AE3027" i="1"/>
  <c r="AE3470" i="1"/>
  <c r="AE3395" i="1"/>
  <c r="AE3420" i="1"/>
  <c r="AE3430" i="1"/>
  <c r="AE3345" i="1"/>
  <c r="AE3355" i="1"/>
  <c r="AE3349" i="1"/>
  <c r="AE3424" i="1"/>
  <c r="AE3440" i="1"/>
  <c r="AE3365" i="1"/>
  <c r="AE3417" i="1"/>
  <c r="AE3342" i="1"/>
  <c r="AE2793" i="1"/>
  <c r="AE3159" i="1"/>
  <c r="AE2959" i="1"/>
  <c r="AE3402" i="1"/>
  <c r="AE3399" i="1"/>
  <c r="AE3327" i="1"/>
  <c r="AE3324" i="1"/>
  <c r="AE3409" i="1"/>
  <c r="AE3334" i="1"/>
  <c r="AE3020" i="1"/>
  <c r="AE3120" i="1"/>
  <c r="AE3461" i="1"/>
  <c r="AE3386" i="1"/>
  <c r="AE2673" i="1"/>
  <c r="AE2894" i="1"/>
  <c r="AE3434" i="1"/>
  <c r="AE3359" i="1"/>
  <c r="AE2975" i="1"/>
  <c r="AE3412" i="1"/>
  <c r="AE3337" i="1"/>
  <c r="AE3456" i="1"/>
  <c r="AE3381" i="1"/>
  <c r="AE1680" i="1"/>
  <c r="AE3014" i="1"/>
  <c r="AE3419" i="1"/>
  <c r="AE3344" i="1"/>
  <c r="AE2479" i="1"/>
  <c r="AE2924" i="1"/>
  <c r="AE1349" i="1"/>
  <c r="AE2971" i="1"/>
  <c r="AE359" i="1"/>
  <c r="AE2874" i="1"/>
  <c r="AE2669" i="1"/>
  <c r="AE3025" i="1"/>
  <c r="AE1345" i="1"/>
  <c r="AE3157" i="1"/>
  <c r="AE3407" i="1"/>
  <c r="AE3332" i="1"/>
  <c r="AE103" i="1"/>
  <c r="AE3132" i="1"/>
  <c r="AE1870" i="1"/>
  <c r="AE2856" i="1"/>
  <c r="AE487" i="1"/>
  <c r="AE2787" i="1"/>
  <c r="AE3444" i="1"/>
  <c r="AE3369" i="1"/>
  <c r="AE3451" i="1"/>
  <c r="AE3376" i="1"/>
  <c r="AE1714" i="1"/>
  <c r="AE2792" i="1"/>
  <c r="AE620" i="1"/>
  <c r="AE3151" i="1"/>
  <c r="AE1346" i="1"/>
  <c r="AE3158" i="1"/>
  <c r="AE3413" i="1"/>
  <c r="AE3338" i="1"/>
  <c r="AE3445" i="1"/>
  <c r="AE3370" i="1"/>
  <c r="AE3450" i="1"/>
  <c r="AE3375" i="1"/>
  <c r="AE2891" i="1"/>
  <c r="AE2951" i="1"/>
  <c r="AE2840" i="1"/>
  <c r="AE3469" i="1"/>
  <c r="AE3394" i="1"/>
  <c r="AE3404" i="1"/>
  <c r="AE3329" i="1"/>
  <c r="AE1204" i="1"/>
  <c r="AE2761" i="1"/>
  <c r="AE2871" i="1"/>
  <c r="AE3457" i="1"/>
  <c r="AE3382" i="1"/>
  <c r="AE3414" i="1"/>
  <c r="AE3339" i="1"/>
  <c r="AE2797" i="1"/>
  <c r="AE3415" i="1"/>
  <c r="AE3340" i="1"/>
  <c r="AE3019" i="1"/>
  <c r="AE3836" i="1"/>
  <c r="AE2967" i="1"/>
  <c r="AE3423" i="1"/>
  <c r="AE3348" i="1"/>
  <c r="AE1354" i="1"/>
  <c r="AE3153" i="1"/>
  <c r="AE3464" i="1"/>
  <c r="AE3389" i="1"/>
  <c r="AE76" i="1"/>
  <c r="AE3452" i="1"/>
  <c r="AE3377" i="1"/>
  <c r="AE3126" i="1"/>
  <c r="AE2781" i="1"/>
  <c r="AE2791" i="1"/>
  <c r="AE2706" i="1"/>
  <c r="AE2854" i="1"/>
  <c r="AE626" i="1"/>
  <c r="AE652" i="1"/>
  <c r="AE647" i="1"/>
  <c r="AE642" i="1"/>
  <c r="AE650" i="1"/>
  <c r="AE645" i="1"/>
  <c r="AE637" i="1"/>
  <c r="AE634" i="1"/>
  <c r="AE631" i="1"/>
  <c r="AE628" i="1"/>
  <c r="AE640" i="1"/>
  <c r="AE653" i="1"/>
  <c r="AE648" i="1"/>
  <c r="AE643" i="1"/>
  <c r="AE651" i="1"/>
  <c r="AE638" i="1"/>
  <c r="AE635" i="1"/>
  <c r="AE632" i="1"/>
  <c r="AE629" i="1"/>
  <c r="AE646" i="1"/>
  <c r="AE641" i="1"/>
  <c r="AE649" i="1"/>
  <c r="AE644" i="1"/>
  <c r="AE639" i="1"/>
  <c r="AE636" i="1"/>
  <c r="AE633" i="1"/>
  <c r="AE630" i="1"/>
  <c r="AE627" i="1"/>
  <c r="AE2478" i="1"/>
  <c r="AE1974" i="1"/>
  <c r="AE1764" i="1"/>
  <c r="AE842" i="1"/>
  <c r="AE55" i="1"/>
  <c r="AE838" i="1"/>
  <c r="AE47" i="1"/>
  <c r="AE2640" i="1"/>
  <c r="AE1654" i="1"/>
  <c r="AE1632" i="1"/>
  <c r="AE2696" i="1"/>
  <c r="AE1846" i="1"/>
  <c r="AE1422" i="1"/>
  <c r="AE536" i="1"/>
  <c r="AE991" i="1"/>
  <c r="AE2446" i="1"/>
  <c r="AE1740" i="1"/>
  <c r="AE1546" i="1"/>
  <c r="AE2594" i="1"/>
  <c r="AE699" i="1"/>
  <c r="AE1658" i="1"/>
  <c r="AE340" i="1"/>
  <c r="AE928" i="1"/>
  <c r="AE1760" i="1"/>
  <c r="AE361" i="1"/>
  <c r="AE284" i="1"/>
  <c r="AE1579" i="1"/>
  <c r="AE2494" i="1"/>
  <c r="AE1580" i="1"/>
  <c r="AE1582" i="1"/>
  <c r="AE1800" i="1"/>
  <c r="AE1640" i="1"/>
  <c r="AE1592" i="1"/>
  <c r="AE1581" i="1"/>
  <c r="AE1038" i="1"/>
  <c r="AE2034" i="1"/>
  <c r="AE625" i="1"/>
  <c r="AE512" i="1"/>
  <c r="AE1446" i="1"/>
  <c r="AE1004" i="1"/>
  <c r="AE2582" i="1"/>
  <c r="AE317" i="1"/>
  <c r="AE980" i="1"/>
  <c r="AE2736" i="1"/>
  <c r="AE1023" i="1"/>
  <c r="AE1024" i="1"/>
  <c r="AE1021" i="1"/>
  <c r="AE1022" i="1"/>
  <c r="AE1866" i="1"/>
  <c r="AE2738" i="1"/>
  <c r="AE1185" i="1"/>
  <c r="AE291" i="1"/>
  <c r="AE2320" i="1"/>
  <c r="AE569" i="1"/>
  <c r="AE553" i="1"/>
  <c r="AE1068" i="1"/>
  <c r="AE1518" i="1"/>
  <c r="AE1874" i="1"/>
  <c r="AE363" i="1"/>
  <c r="AE1332" i="1"/>
  <c r="AE2538" i="1"/>
  <c r="AE1907" i="1"/>
  <c r="AE1215" i="1"/>
  <c r="AE2590" i="1"/>
  <c r="AE1909" i="1"/>
  <c r="AE1908" i="1"/>
  <c r="AE1910" i="1"/>
  <c r="AE1604" i="1"/>
  <c r="AE391" i="1"/>
  <c r="AE1262" i="1"/>
  <c r="AE25" i="1"/>
  <c r="AE1588" i="1"/>
  <c r="AE1173" i="1"/>
  <c r="AE1175" i="1"/>
  <c r="AE1174" i="1"/>
  <c r="AE2712" i="1"/>
  <c r="AE1462" i="1"/>
  <c r="AE593" i="1"/>
  <c r="AE864" i="1"/>
  <c r="AE550" i="1"/>
  <c r="AE1860" i="1"/>
  <c r="AE1196" i="1"/>
  <c r="AE2564" i="1"/>
  <c r="AE846" i="1"/>
  <c r="AE1197" i="1"/>
  <c r="AE1060" i="1"/>
  <c r="AE548" i="1"/>
  <c r="AE35" i="1"/>
  <c r="AE1002" i="1"/>
  <c r="AE237" i="1"/>
  <c r="AE192" i="1"/>
  <c r="AE2474" i="1"/>
  <c r="AE101" i="1"/>
  <c r="AE1966" i="1"/>
  <c r="AE745" i="1"/>
  <c r="AE2592" i="1"/>
  <c r="AE1560" i="1"/>
  <c r="AE2742" i="1"/>
  <c r="AE862" i="1"/>
  <c r="AE619" i="1"/>
  <c r="AE2685" i="1"/>
  <c r="AE2687" i="1"/>
  <c r="AE2686" i="1"/>
  <c r="AE2688" i="1"/>
  <c r="AE878" i="1"/>
  <c r="AE2540" i="1"/>
  <c r="AE2050" i="1"/>
  <c r="AE164" i="1"/>
  <c r="AE158" i="1"/>
  <c r="AE1418" i="1"/>
  <c r="AE403" i="1"/>
  <c r="AE1274" i="1"/>
  <c r="AE1458" i="1"/>
  <c r="AE2240" i="1"/>
  <c r="AE2182" i="1"/>
  <c r="AE1964" i="1"/>
  <c r="AE1430" i="1"/>
  <c r="AE810" i="1"/>
  <c r="AE518" i="1"/>
  <c r="AE2526" i="1"/>
  <c r="AE1482" i="1"/>
  <c r="AE1920" i="1"/>
  <c r="AE2524" i="1"/>
  <c r="AE1852" i="1"/>
  <c r="AE2452" i="1"/>
  <c r="AE1746" i="1"/>
  <c r="AE2588" i="1"/>
  <c r="AE367" i="1"/>
  <c r="AE2222" i="1"/>
  <c r="AE1472" i="1"/>
  <c r="AE349" i="1"/>
  <c r="AE1333" i="1"/>
  <c r="AE2600" i="1"/>
  <c r="AE2084" i="1"/>
  <c r="AE2448" i="1"/>
  <c r="AE233" i="1"/>
  <c r="AE1006" i="1"/>
  <c r="AE1514" i="1"/>
  <c r="AE2544" i="1"/>
  <c r="AE1678" i="1"/>
  <c r="AE709" i="1"/>
  <c r="AE1468" i="1"/>
  <c r="AE836" i="1"/>
  <c r="AE2028" i="1"/>
  <c r="AE1072" i="1"/>
  <c r="AE1890" i="1"/>
  <c r="AE2488" i="1"/>
  <c r="AE2236" i="1"/>
  <c r="AE142" i="1"/>
  <c r="AE1406" i="1"/>
  <c r="AE910" i="1"/>
  <c r="AE1876" i="1"/>
  <c r="AE1221" i="1"/>
  <c r="AE826" i="1"/>
  <c r="AE1142" i="1"/>
  <c r="AE1650" i="1"/>
  <c r="AE1494" i="1"/>
  <c r="AE701" i="1"/>
  <c r="AE2528" i="1"/>
  <c r="AE750" i="1"/>
  <c r="AE834" i="1"/>
  <c r="AE2369" i="1"/>
  <c r="AE344" i="1"/>
  <c r="AE577" i="1"/>
  <c r="AE2476" i="1"/>
  <c r="AE1806" i="1"/>
  <c r="AE1382" i="1"/>
  <c r="AE201" i="1"/>
  <c r="AE254" i="1"/>
  <c r="AE2460" i="1"/>
  <c r="AE1758" i="1"/>
  <c r="AE1130" i="1"/>
  <c r="AE1584" i="1"/>
  <c r="AE1205" i="1"/>
  <c r="AE2290" i="1"/>
  <c r="AE1834" i="1"/>
  <c r="AE1207" i="1"/>
  <c r="AE1624" i="1"/>
  <c r="AE1536" i="1"/>
  <c r="AE296" i="1"/>
  <c r="AE2020" i="1"/>
  <c r="AE1193" i="1"/>
  <c r="AE1487" i="1"/>
  <c r="AE1376" i="1"/>
  <c r="AE597" i="1"/>
  <c r="AE948" i="1"/>
  <c r="AE848" i="1"/>
  <c r="AE802" i="1"/>
  <c r="AE1124" i="1"/>
  <c r="AE1254" i="1"/>
  <c r="AE375" i="1"/>
  <c r="AE2143" i="1"/>
  <c r="AE1887" i="1"/>
  <c r="AE2246" i="1"/>
  <c r="AE1664" i="1"/>
  <c r="AE2610" i="1"/>
  <c r="AE1856" i="1"/>
  <c r="AE1660" i="1"/>
  <c r="AE1386" i="1"/>
  <c r="AE1972" i="1"/>
  <c r="AE1600" i="1"/>
  <c r="AE2468" i="1"/>
  <c r="AE1848" i="1"/>
  <c r="AE874" i="1"/>
  <c r="AE1618" i="1"/>
  <c r="AE1612" i="1"/>
  <c r="AE1318" i="1"/>
  <c r="AE2726" i="1"/>
  <c r="AE1168" i="1"/>
  <c r="AE1169" i="1"/>
  <c r="AE45" i="1"/>
  <c r="AE1474" i="1"/>
  <c r="AE1167" i="1"/>
  <c r="AE607" i="1"/>
  <c r="AE53" i="1"/>
  <c r="AE1748" i="1"/>
  <c r="AE2202" i="1"/>
  <c r="AE1128" i="1"/>
  <c r="AE2576" i="1"/>
  <c r="AE1535" i="1"/>
  <c r="AE1452" i="1"/>
  <c r="AE860" i="1"/>
  <c r="AE1790" i="1"/>
  <c r="AE1499" i="1"/>
  <c r="AE1674" i="1"/>
  <c r="AE1428" i="1"/>
  <c r="AE492" i="1"/>
  <c r="AE2200" i="1"/>
  <c r="AE2554" i="1"/>
  <c r="AE1134" i="1"/>
  <c r="AE401" i="1"/>
  <c r="AE534" i="1"/>
  <c r="AE287" i="1"/>
  <c r="AE2418" i="1"/>
  <c r="AE2040" i="1"/>
  <c r="AE162" i="1"/>
  <c r="AE1990" i="1"/>
  <c r="AE1762" i="1"/>
  <c r="AE2466" i="1"/>
  <c r="AE1201" i="1"/>
  <c r="AE2542" i="1"/>
  <c r="AE727" i="1"/>
  <c r="AE178" i="1"/>
  <c r="AE1200" i="1"/>
  <c r="AE1655" i="1"/>
  <c r="AE2746" i="1"/>
  <c r="AE2069" i="1"/>
  <c r="AE2071" i="1"/>
  <c r="AE2073" i="1"/>
  <c r="AE2068" i="1"/>
  <c r="AE2070" i="1"/>
  <c r="AE2072" i="1"/>
  <c r="AE2074" i="1"/>
  <c r="AE2758" i="1"/>
  <c r="AE1391" i="1"/>
  <c r="AE239" i="1"/>
  <c r="AE1978" i="1"/>
  <c r="AE734" i="1"/>
  <c r="AE610" i="1"/>
  <c r="AE1424" i="1"/>
  <c r="AE1558" i="1"/>
  <c r="AE1942" i="1"/>
  <c r="AE1028" i="1"/>
  <c r="AE913" i="1"/>
  <c r="AE2088" i="1"/>
  <c r="AE1290" i="1"/>
  <c r="AE1272" i="1"/>
  <c r="AE235" i="1"/>
  <c r="AE1900" i="1"/>
  <c r="AE1802" i="1"/>
  <c r="AE1902" i="1"/>
  <c r="AE2492" i="1"/>
  <c r="AE1899" i="1"/>
  <c r="AE1901" i="1"/>
  <c r="AE2318" i="1"/>
  <c r="AE1496" i="1"/>
  <c r="AE1438" i="1"/>
  <c r="AE177" i="1"/>
  <c r="AE821" i="1"/>
  <c r="AE1308" i="1"/>
  <c r="AE613" i="1"/>
  <c r="AE2716" i="1"/>
  <c r="AE2231" i="1"/>
  <c r="AE2598" i="1"/>
  <c r="AE957" i="1"/>
  <c r="AE2370" i="1"/>
  <c r="AE2754" i="1"/>
  <c r="AE498" i="1"/>
  <c r="AE2384" i="1"/>
  <c r="AE1682" i="1"/>
  <c r="AE1246" i="1"/>
  <c r="AE1432" i="1"/>
  <c r="AE1976" i="1"/>
  <c r="AE2522" i="1"/>
  <c r="AE1329" i="1"/>
  <c r="AE579" i="1"/>
  <c r="AE273" i="1"/>
  <c r="AE348" i="1"/>
  <c r="AE418" i="1"/>
  <c r="AE1652" i="1"/>
  <c r="AE2026" i="1"/>
  <c r="AE773" i="1"/>
  <c r="AE747" i="1"/>
  <c r="AE964" i="1"/>
  <c r="AE725" i="1"/>
  <c r="AE1736" i="1"/>
  <c r="AE2152" i="1"/>
  <c r="AE1476" i="1"/>
  <c r="AE2672" i="1"/>
  <c r="AE852" i="1"/>
  <c r="AE1808" i="1"/>
  <c r="AE2218" i="1"/>
  <c r="AE1266" i="1"/>
  <c r="AE397" i="1"/>
  <c r="AE2292" i="1"/>
  <c r="AE2300" i="1"/>
  <c r="AE2010" i="1"/>
  <c r="AE2224" i="1"/>
  <c r="AE118" i="1"/>
  <c r="AE122" i="1"/>
  <c r="AE89" i="1"/>
  <c r="AE289" i="1"/>
  <c r="AE741" i="1"/>
  <c r="AE1892" i="1"/>
  <c r="AE1034" i="1"/>
  <c r="AE133" i="1"/>
  <c r="AE1229" i="1"/>
  <c r="AE972" i="1"/>
  <c r="AE573" i="1"/>
  <c r="AE307" i="1"/>
  <c r="AE986" i="1"/>
  <c r="AE15" i="1"/>
  <c r="AE605" i="1"/>
  <c r="AE1734" i="1"/>
  <c r="AE2220" i="1"/>
  <c r="AE1844" i="1"/>
  <c r="AE2714" i="1"/>
  <c r="AE611" i="1"/>
  <c r="AE1912" i="1"/>
  <c r="AE769" i="1"/>
  <c r="AE1054" i="1"/>
  <c r="AE1500" i="1"/>
  <c r="AE110" i="1"/>
  <c r="AE2757" i="1"/>
  <c r="AE2760" i="1"/>
  <c r="AE1056" i="1"/>
  <c r="AE1470" i="1"/>
  <c r="AE2208" i="1"/>
  <c r="AE1151" i="1"/>
  <c r="AE2286" i="1"/>
  <c r="AE2264" i="1"/>
  <c r="AE1490" i="1"/>
  <c r="AE1225" i="1"/>
  <c r="AE1070" i="1"/>
  <c r="AE1398" i="1"/>
  <c r="AE2546" i="1"/>
  <c r="AE1155" i="1"/>
  <c r="AE2486" i="1"/>
  <c r="AE978" i="1"/>
  <c r="AE80" i="1"/>
  <c r="AE524" i="1"/>
  <c r="AE116" i="1"/>
  <c r="AE2302" i="1"/>
  <c r="AE2190" i="1"/>
  <c r="AE1647" i="1"/>
  <c r="AE1510" i="1"/>
  <c r="AE917" i="1"/>
  <c r="AE1043" i="1"/>
  <c r="AE2732" i="1"/>
  <c r="AE2530" i="1"/>
  <c r="AE1862" i="1"/>
  <c r="AE1794" i="1"/>
  <c r="AE2464" i="1"/>
  <c r="AE866" i="1"/>
  <c r="AE988" i="1"/>
  <c r="AE1638" i="1"/>
  <c r="AE2032" i="1"/>
  <c r="AE2012" i="1"/>
  <c r="AE424" i="1"/>
  <c r="AE880" i="1"/>
  <c r="AE246" i="1"/>
  <c r="AE360" i="1"/>
  <c r="AE1792" i="1"/>
  <c r="AE1227" i="1"/>
  <c r="AE1276" i="1"/>
  <c r="AE743" i="1"/>
  <c r="AE587" i="1"/>
  <c r="AE1526" i="1"/>
  <c r="AE1596" i="1"/>
  <c r="AE591" i="1"/>
  <c r="AE355" i="1"/>
  <c r="AE2259" i="1"/>
  <c r="AE173" i="1"/>
  <c r="AE1636" i="1"/>
  <c r="AE718" i="1"/>
  <c r="AE134" i="1"/>
  <c r="AE2266" i="1"/>
  <c r="AE1062" i="1"/>
  <c r="AE2570" i="1"/>
  <c r="AE1956" i="1"/>
  <c r="AE1864" i="1"/>
  <c r="AE526" i="1"/>
  <c r="AE247" i="1"/>
  <c r="AE521" i="1"/>
  <c r="AE420" i="1"/>
  <c r="AE2454" i="1"/>
  <c r="AE1742" i="1"/>
  <c r="AE1048" i="1"/>
  <c r="AE840" i="1"/>
  <c r="AE984" i="1"/>
  <c r="AE1492" i="1"/>
  <c r="AE1434" i="1"/>
  <c r="AE1985" i="1"/>
  <c r="AE1987" i="1"/>
  <c r="AE1986" i="1"/>
  <c r="AE1988" i="1"/>
  <c r="AE1064" i="1"/>
  <c r="AE1334" i="1"/>
  <c r="AE2054" i="1"/>
  <c r="AE1626" i="1"/>
  <c r="AE297" i="1"/>
  <c r="AE1868" i="1"/>
  <c r="AE1157" i="1"/>
  <c r="AE1480" i="1"/>
  <c r="AE595" i="1"/>
  <c r="AE255" i="1"/>
  <c r="AE1466" i="1"/>
  <c r="AE2044" i="1"/>
  <c r="AE1980" i="1"/>
  <c r="AE365" i="1"/>
  <c r="AE198" i="1"/>
  <c r="AE1046" i="1"/>
  <c r="AE2458" i="1"/>
  <c r="AE1177" i="1"/>
  <c r="AE1331" i="1"/>
  <c r="AE170" i="1"/>
  <c r="AE30" i="1"/>
  <c r="AE1594" i="1"/>
  <c r="AE2646" i="1"/>
  <c r="AE735" i="1"/>
  <c r="AE309" i="1"/>
  <c r="AE1523" i="1"/>
  <c r="AE1804" i="1"/>
  <c r="AE1894" i="1"/>
  <c r="AE2312" i="1"/>
  <c r="AE960" i="1"/>
  <c r="AE1388" i="1"/>
  <c r="AE818" i="1"/>
  <c r="AE399" i="1"/>
  <c r="AE37" i="1"/>
  <c r="AE210" i="1"/>
  <c r="AE160" i="1"/>
  <c r="AE944" i="1"/>
  <c r="AE1456" i="1"/>
  <c r="AE212" i="1"/>
  <c r="AE1460" i="1"/>
  <c r="AE301" i="1"/>
  <c r="AE854" i="1"/>
  <c r="AE1962" i="1"/>
  <c r="AE2198" i="1"/>
  <c r="AE737" i="1"/>
  <c r="AE345" i="1"/>
  <c r="AE1122" i="1"/>
  <c r="AE2520" i="1"/>
  <c r="AE729" i="1"/>
  <c r="AE888" i="1"/>
  <c r="AE1823" i="1"/>
  <c r="AE1825" i="1"/>
  <c r="AE1820" i="1"/>
  <c r="AE1827" i="1"/>
  <c r="AE1822" i="1"/>
  <c r="AE1824" i="1"/>
  <c r="AE1819" i="1"/>
  <c r="AE1826" i="1"/>
  <c r="AE1821" i="1"/>
  <c r="AE1828" i="1"/>
  <c r="AE2859" i="1"/>
  <c r="AE2860" i="1"/>
  <c r="AE2858" i="1"/>
  <c r="AE3094" i="1"/>
  <c r="AE2571" i="1"/>
  <c r="AE2927" i="1"/>
  <c r="AE2866" i="1"/>
  <c r="AE2359" i="1"/>
  <c r="AE2360" i="1"/>
  <c r="AE2221" i="1"/>
  <c r="AE3797" i="1"/>
  <c r="AE1735" i="1"/>
  <c r="AE3096" i="1"/>
  <c r="AE2021" i="1"/>
  <c r="AE2035" i="1"/>
  <c r="AE2527" i="1"/>
  <c r="AE584" i="1"/>
  <c r="AE1867" i="1"/>
  <c r="AE1796" i="1"/>
  <c r="AE1847" i="1"/>
  <c r="AE2872" i="1"/>
  <c r="AE3111" i="1"/>
  <c r="AE3100" i="1"/>
  <c r="AE2617" i="1"/>
  <c r="AE2299" i="1"/>
  <c r="AE3002" i="1"/>
  <c r="AE3001" i="1"/>
  <c r="AE3016" i="1"/>
  <c r="AE1401" i="1"/>
  <c r="AE1597" i="1"/>
  <c r="AE2882" i="1"/>
  <c r="AE3112" i="1"/>
  <c r="AE3116" i="1"/>
  <c r="AE525" i="1"/>
  <c r="AE1190" i="1"/>
  <c r="AE17" i="1"/>
  <c r="AE3023" i="1"/>
  <c r="AE1417" i="1"/>
  <c r="AE2990" i="1"/>
  <c r="AE3062" i="1"/>
  <c r="AE1232" i="1"/>
  <c r="AE422" i="1"/>
  <c r="AE2802" i="1"/>
  <c r="AE94" i="1"/>
  <c r="AE3101" i="1"/>
  <c r="AE3076" i="1"/>
  <c r="AE1289" i="1"/>
  <c r="AE1453" i="1"/>
  <c r="AE760" i="1"/>
  <c r="AE2825" i="1"/>
  <c r="AE941" i="1"/>
  <c r="AE2215" i="1"/>
  <c r="AE2933" i="1"/>
  <c r="AE1030" i="1"/>
  <c r="AE2491" i="1"/>
  <c r="AE1210" i="1"/>
  <c r="AE2999" i="1"/>
  <c r="AE768" i="1"/>
  <c r="AE3082" i="1"/>
  <c r="AE903" i="1"/>
  <c r="AE3022" i="1"/>
  <c r="AE3830" i="1"/>
  <c r="AE3098" i="1"/>
  <c r="AE1115" i="1"/>
  <c r="AE2105" i="1"/>
  <c r="AE2838" i="1"/>
  <c r="AE2982" i="1"/>
  <c r="AE724" i="1"/>
  <c r="AE2535" i="1"/>
  <c r="AE1033" i="1"/>
  <c r="AE1649" i="1"/>
  <c r="AE2355" i="1"/>
  <c r="AE3046" i="1"/>
  <c r="AE3015" i="1"/>
  <c r="AE2877" i="1"/>
  <c r="AE1267" i="1"/>
  <c r="AE517" i="1"/>
  <c r="AE2952" i="1"/>
  <c r="AE3013" i="1"/>
  <c r="AE3819" i="1"/>
  <c r="AE107" i="1"/>
  <c r="AE199" i="1"/>
  <c r="AE624" i="1"/>
  <c r="AE1953" i="1"/>
  <c r="AE2907" i="1"/>
  <c r="AE1963" i="1"/>
  <c r="AE3113" i="1"/>
  <c r="AE3827" i="1"/>
  <c r="AE3193" i="1"/>
  <c r="AE3170" i="1"/>
  <c r="AE3194" i="1"/>
  <c r="AE3166" i="1"/>
  <c r="AE3216" i="1"/>
  <c r="AE3181" i="1"/>
  <c r="AE3188" i="1"/>
  <c r="AE3234" i="1"/>
  <c r="AE3202" i="1"/>
  <c r="AE3163" i="1"/>
  <c r="AE3204" i="1"/>
  <c r="AE3207" i="1"/>
  <c r="AE3236" i="1"/>
  <c r="AE3168" i="1"/>
  <c r="AE3196" i="1"/>
  <c r="AE3203" i="1"/>
  <c r="AE3219" i="1"/>
  <c r="AE3172" i="1"/>
  <c r="AE3228" i="1"/>
  <c r="AE3198" i="1"/>
  <c r="AE3176" i="1"/>
  <c r="AE3205" i="1"/>
  <c r="AE3211" i="1"/>
  <c r="AE3208" i="1"/>
  <c r="AE3177" i="1"/>
  <c r="AE3169" i="1"/>
  <c r="AE3783" i="1"/>
  <c r="AE3043" i="1"/>
  <c r="AE2809" i="1"/>
  <c r="AE2810" i="1"/>
  <c r="AE2808" i="1"/>
  <c r="AE3846" i="1"/>
  <c r="AE3199" i="1"/>
  <c r="AE3822" i="1"/>
  <c r="AE3227" i="1"/>
  <c r="AE3820" i="1"/>
  <c r="AE3826" i="1"/>
  <c r="AE3078" i="1"/>
  <c r="AE3828" i="1"/>
  <c r="AE3206" i="1"/>
  <c r="AE2914" i="1"/>
  <c r="AE3190" i="1"/>
  <c r="AE3789" i="1"/>
  <c r="AE3074" i="1"/>
  <c r="AE3110" i="1"/>
  <c r="AE3029" i="1"/>
  <c r="AE3197" i="1"/>
  <c r="AE3056" i="1"/>
  <c r="AE3218" i="1"/>
  <c r="AE3786" i="1"/>
  <c r="AE3047" i="1"/>
  <c r="AE2864" i="1"/>
  <c r="AE3164" i="1"/>
  <c r="AE3784" i="1"/>
  <c r="AE3803" i="1"/>
  <c r="AE3223" i="1"/>
  <c r="AE3841" i="1"/>
  <c r="AE3053" i="1"/>
  <c r="AE3186" i="1"/>
  <c r="AE2912" i="1"/>
  <c r="AE3105" i="1"/>
  <c r="AE3232" i="1"/>
  <c r="AE3187" i="1"/>
  <c r="AE2873" i="1"/>
  <c r="AE3010" i="1"/>
  <c r="AE3785" i="1"/>
  <c r="AE3068" i="1"/>
  <c r="AE3212" i="1"/>
  <c r="AE3821" i="1"/>
  <c r="AE2961" i="1"/>
  <c r="AE2890" i="1"/>
  <c r="AE3107" i="1"/>
  <c r="AE3034" i="1"/>
  <c r="AE2910" i="1"/>
  <c r="AE3201" i="1"/>
  <c r="AE3041" i="1"/>
  <c r="AE3829" i="1"/>
  <c r="AE3106" i="1"/>
  <c r="AE3165" i="1"/>
  <c r="AE3079" i="1"/>
  <c r="AE3217" i="1"/>
  <c r="AE3793" i="1"/>
  <c r="AE3097" i="1"/>
  <c r="AE3123" i="1"/>
  <c r="AE2911" i="1"/>
  <c r="AE3081" i="1"/>
  <c r="AE3077" i="1"/>
  <c r="AE3161" i="1"/>
  <c r="AE3781" i="1"/>
  <c r="AE3806" i="1"/>
  <c r="AE3235" i="1"/>
  <c r="AE3237" i="1"/>
  <c r="AE3049" i="1"/>
  <c r="AE3796" i="1"/>
  <c r="AE3092" i="1"/>
  <c r="AE2962" i="1"/>
  <c r="AE3816" i="1"/>
  <c r="AE3842" i="1"/>
  <c r="AE3184" i="1"/>
  <c r="AE2978" i="1"/>
  <c r="AE3191" i="1"/>
  <c r="AE3787" i="1"/>
  <c r="AE3173" i="1"/>
  <c r="AE2977" i="1"/>
  <c r="AE3782" i="1"/>
  <c r="AE3162" i="1"/>
  <c r="AE3844" i="1"/>
  <c r="AE3087" i="1"/>
  <c r="AE3103" i="1"/>
  <c r="AE2900" i="1"/>
  <c r="AE3239" i="1"/>
  <c r="AE2811" i="1"/>
  <c r="AE2945" i="1"/>
  <c r="AE2948" i="1"/>
  <c r="AE2946" i="1"/>
  <c r="AE2949" i="1"/>
  <c r="AE2944" i="1"/>
  <c r="AE2947" i="1"/>
  <c r="AE2950" i="1"/>
  <c r="AE3838" i="1"/>
  <c r="AE2897" i="1"/>
  <c r="AE3220" i="1"/>
  <c r="AE3091" i="1"/>
  <c r="AE2903" i="1"/>
  <c r="AE2937" i="1"/>
  <c r="AE3175" i="1"/>
  <c r="AE2794" i="1"/>
  <c r="AE3009" i="1"/>
  <c r="AE3195" i="1"/>
  <c r="AE3051" i="1"/>
  <c r="AE2818" i="1"/>
  <c r="AE2955" i="1"/>
  <c r="AE3221" i="1"/>
  <c r="AE2806" i="1"/>
  <c r="AE3185" i="1"/>
  <c r="AE3791" i="1"/>
  <c r="AE3073" i="1"/>
  <c r="AE3057" i="1"/>
  <c r="AE2908" i="1"/>
  <c r="AE3226" i="1"/>
  <c r="AE3794" i="1"/>
  <c r="AE3807" i="1"/>
  <c r="AE3210" i="1"/>
  <c r="AE2925" i="1"/>
  <c r="AE3069" i="1"/>
  <c r="AE3810" i="1"/>
  <c r="AE3814" i="1"/>
  <c r="AE3104" i="1"/>
  <c r="AE3189" i="1"/>
  <c r="AE2805" i="1"/>
  <c r="AE3071" i="1"/>
  <c r="AE3108" i="1"/>
  <c r="AE3072" i="1"/>
  <c r="AE3118" i="1"/>
  <c r="AE3119" i="1"/>
  <c r="AE2865" i="1"/>
  <c r="AE3167" i="1"/>
  <c r="AE3171" i="1"/>
  <c r="AE3090" i="1"/>
  <c r="AE2796" i="1"/>
  <c r="AE3182" i="1"/>
  <c r="AE2976" i="1"/>
  <c r="AE3000" i="1"/>
  <c r="AE3200" i="1"/>
  <c r="AE2876" i="1"/>
  <c r="AE2941" i="1"/>
  <c r="AE2889" i="1"/>
  <c r="AE2960" i="1"/>
  <c r="AE2880" i="1"/>
  <c r="AE2878" i="1"/>
  <c r="AE2881" i="1"/>
  <c r="AE2879" i="1"/>
  <c r="AE2888" i="1"/>
  <c r="AE3018" i="1"/>
  <c r="AE3835" i="1"/>
  <c r="AE3084" i="1"/>
  <c r="AE2964" i="1"/>
  <c r="AE3178" i="1"/>
  <c r="AE2870" i="1"/>
  <c r="AE3054" i="1"/>
  <c r="AE2965" i="1"/>
  <c r="AE3102" i="1"/>
  <c r="AE3845" i="1"/>
  <c r="AE2819" i="1"/>
  <c r="AE2993" i="1"/>
  <c r="AE3026" i="1"/>
  <c r="AE3229" i="1"/>
  <c r="AE3833" i="1"/>
  <c r="AE2780" i="1"/>
  <c r="AE2916" i="1"/>
  <c r="AE3059" i="1"/>
  <c r="AE3179" i="1"/>
  <c r="AE3055" i="1"/>
  <c r="AE3213" i="1"/>
  <c r="AE3209" i="1"/>
  <c r="AE3122" i="1"/>
  <c r="AE2841" i="1"/>
  <c r="AE2844" i="1"/>
  <c r="AE2847" i="1"/>
  <c r="AE2850" i="1"/>
  <c r="AE2842" i="1"/>
  <c r="AE2845" i="1"/>
  <c r="AE2848" i="1"/>
  <c r="AE2843" i="1"/>
  <c r="AE2846" i="1"/>
  <c r="AE2849" i="1"/>
  <c r="AE3099" i="1"/>
  <c r="AE3215" i="1"/>
  <c r="AE2807" i="1"/>
  <c r="AE3048" i="1"/>
  <c r="AE3815" i="1"/>
  <c r="AE2779" i="1"/>
  <c r="AE2921" i="1"/>
  <c r="AE3061" i="1"/>
  <c r="AE3012" i="1"/>
  <c r="AE2899" i="1"/>
  <c r="AE2829" i="1"/>
  <c r="AE2869" i="1"/>
  <c r="AE2997" i="1"/>
  <c r="AE3231" i="1"/>
  <c r="AE3117" i="1"/>
  <c r="AE3192" i="1"/>
  <c r="AE3089" i="1"/>
  <c r="AE3837" i="1"/>
  <c r="AE3795" i="1"/>
  <c r="AE3085" i="1"/>
  <c r="AE3044" i="1"/>
  <c r="AE3045" i="1"/>
  <c r="AE2985" i="1"/>
  <c r="AE2988" i="1"/>
  <c r="AE2986" i="1"/>
  <c r="AE2987" i="1"/>
  <c r="AE1092" i="1"/>
  <c r="AE1096" i="1"/>
  <c r="AE2529" i="1"/>
  <c r="AE1631" i="1"/>
  <c r="AE222" i="1"/>
  <c r="AE1705" i="1"/>
  <c r="AE471" i="1"/>
  <c r="AE936" i="1"/>
  <c r="AE2271" i="1"/>
  <c r="AE2269" i="1"/>
  <c r="AE2233" i="1"/>
  <c r="AE2267" i="1"/>
  <c r="AE1182" i="1"/>
  <c r="AE552" i="1"/>
  <c r="AE551" i="1"/>
  <c r="AE2475" i="1"/>
  <c r="AE939" i="1"/>
  <c r="AE1957" i="1"/>
  <c r="AE1237" i="1"/>
  <c r="AE556" i="1"/>
  <c r="AE1455" i="1"/>
  <c r="AE1114" i="1"/>
  <c r="AE588" i="1"/>
  <c r="AE527" i="1"/>
  <c r="AE502" i="1"/>
  <c r="AE1465" i="1"/>
  <c r="AE717" i="1"/>
  <c r="AE224" i="1"/>
  <c r="AE1129" i="1"/>
  <c r="AE879" i="1"/>
  <c r="AE539" i="1"/>
  <c r="AE2159" i="1"/>
  <c r="AE419" i="1"/>
  <c r="AE748" i="1"/>
  <c r="AE26" i="1"/>
  <c r="AE311" i="1"/>
  <c r="AE1538" i="1"/>
  <c r="AE1321" i="1"/>
  <c r="AE1319" i="1"/>
  <c r="AE682" i="1"/>
  <c r="AE1737" i="1"/>
  <c r="AE1327" i="1"/>
  <c r="AE1281" i="1"/>
  <c r="AE2171" i="1"/>
  <c r="AE1891" i="1"/>
  <c r="AE1243" i="1"/>
  <c r="AE977" i="1"/>
  <c r="AE2759" i="1"/>
  <c r="AE1637" i="1"/>
  <c r="AE1913" i="1"/>
  <c r="AE1285" i="1"/>
  <c r="AE260" i="1"/>
  <c r="AE1039" i="1"/>
  <c r="AE909" i="1"/>
  <c r="AE2295" i="1"/>
  <c r="AE1042" i="1"/>
  <c r="AE912" i="1"/>
  <c r="AE2553" i="1"/>
  <c r="AE1547" i="1"/>
  <c r="AE318" i="1"/>
  <c r="AE971" i="1"/>
  <c r="AE1513" i="1"/>
  <c r="AE1291" i="1"/>
  <c r="AE2129" i="1"/>
  <c r="AE2703" i="1"/>
  <c r="AE1171" i="1"/>
  <c r="AE1172" i="1"/>
  <c r="AE1170" i="1"/>
  <c r="AE2739" i="1"/>
  <c r="AE2002" i="1"/>
  <c r="AE1328" i="1"/>
  <c r="AE1723" i="1"/>
  <c r="AE38" i="1"/>
  <c r="AE469" i="1"/>
  <c r="AE2001" i="1"/>
  <c r="AE1385" i="1"/>
  <c r="AE2725" i="1"/>
  <c r="AE2457" i="1"/>
  <c r="AE1277" i="1"/>
  <c r="AE815" i="1"/>
  <c r="AE207" i="1"/>
  <c r="AE1745" i="1"/>
  <c r="AE608" i="1"/>
  <c r="AE523" i="1"/>
  <c r="AE873" i="1"/>
  <c r="AE2187" i="1"/>
  <c r="AE1855" i="1"/>
  <c r="AE2217" i="1"/>
  <c r="AE618" i="1"/>
  <c r="AE1248" i="1"/>
  <c r="AE804" i="1"/>
  <c r="AE2311" i="1"/>
  <c r="AE1625" i="1"/>
  <c r="AE1595" i="1"/>
  <c r="AE1035" i="1"/>
  <c r="AE308" i="1"/>
  <c r="AE2643" i="1"/>
  <c r="AE2381" i="1"/>
  <c r="AE2287" i="1"/>
  <c r="AE1522" i="1"/>
  <c r="AE2019" i="1"/>
  <c r="AE2723" i="1"/>
  <c r="AE159" i="1"/>
  <c r="AE849" i="1"/>
  <c r="AE1437" i="1"/>
  <c r="AE346" i="1"/>
  <c r="AE1351" i="1"/>
  <c r="AE1541" i="1"/>
  <c r="AE463" i="1"/>
  <c r="AE65" i="1"/>
  <c r="AE64" i="1"/>
  <c r="AE63" i="1"/>
  <c r="AE529" i="1"/>
  <c r="AE78" i="1"/>
  <c r="AE62" i="1"/>
  <c r="AE61" i="1"/>
  <c r="AE827" i="1"/>
  <c r="AE60" i="1"/>
  <c r="AE70" i="1"/>
  <c r="AE69" i="1"/>
  <c r="AE68" i="1"/>
  <c r="AE67" i="1"/>
  <c r="AE66" i="1"/>
  <c r="AE90" i="1"/>
  <c r="AE2395" i="1"/>
  <c r="AE310" i="1"/>
  <c r="AE2531" i="1"/>
  <c r="AE949" i="1"/>
  <c r="AE1222" i="1"/>
  <c r="AE927" i="1"/>
  <c r="AE1611" i="1"/>
  <c r="AE364" i="1"/>
  <c r="AE956" i="1"/>
  <c r="AE453" i="1"/>
  <c r="AE193" i="1"/>
  <c r="AE2119" i="1"/>
  <c r="AE1389" i="1"/>
  <c r="AE1477" i="1"/>
  <c r="AE712" i="1"/>
  <c r="AE402" i="1"/>
  <c r="AE1853" i="1"/>
  <c r="AE2091" i="1"/>
  <c r="AE497" i="1"/>
  <c r="AE417" i="1"/>
  <c r="AE2115" i="1"/>
  <c r="AE969" i="1"/>
  <c r="AE726" i="1"/>
  <c r="AE1585" i="1"/>
  <c r="AE277" i="1"/>
  <c r="AE276" i="1"/>
  <c r="AE275" i="1"/>
  <c r="AE274" i="1"/>
  <c r="AE1511" i="1"/>
  <c r="AE412" i="1"/>
  <c r="AE278" i="1"/>
  <c r="AE2657" i="1"/>
  <c r="AE1683" i="1"/>
  <c r="AE454" i="1"/>
  <c r="AE2587" i="1"/>
  <c r="AE368" i="1"/>
  <c r="AE2525" i="1"/>
  <c r="AE1875" i="1"/>
  <c r="AE1583" i="1"/>
  <c r="AE2147" i="1"/>
  <c r="AE1989" i="1"/>
  <c r="AE1793" i="1"/>
  <c r="AE1131" i="1"/>
  <c r="AE713" i="1"/>
  <c r="AE901" i="1"/>
  <c r="AE2155" i="1"/>
  <c r="AE2203" i="1"/>
  <c r="AE1297" i="1"/>
  <c r="AE1413" i="1"/>
  <c r="AE135" i="1"/>
  <c r="AE1623" i="1"/>
  <c r="AE1739" i="1"/>
  <c r="AE2459" i="1"/>
  <c r="AE1037" i="1"/>
  <c r="AE839" i="1"/>
  <c r="AE742" i="1"/>
  <c r="AE1904" i="1"/>
  <c r="AE1903" i="1"/>
  <c r="AE1906" i="1"/>
  <c r="AE1905" i="1"/>
  <c r="AE1375" i="1"/>
  <c r="AE1303" i="1"/>
  <c r="AE855" i="1"/>
  <c r="AE801" i="1"/>
  <c r="AE1577" i="1"/>
  <c r="AE1576" i="1"/>
  <c r="AE1578" i="1"/>
  <c r="AE1575" i="1"/>
  <c r="AE1803" i="1"/>
  <c r="AE1206" i="1"/>
  <c r="AE733" i="1"/>
  <c r="AE1504" i="1"/>
  <c r="AE392" i="1"/>
  <c r="AE1843" i="1"/>
  <c r="AE149" i="1"/>
  <c r="AE148" i="1"/>
  <c r="AE147" i="1"/>
  <c r="AE157" i="1"/>
  <c r="AE156" i="1"/>
  <c r="AE155" i="1"/>
  <c r="AE154" i="1"/>
  <c r="AE153" i="1"/>
  <c r="AE152" i="1"/>
  <c r="AE151" i="1"/>
  <c r="AE150" i="1"/>
  <c r="AE266" i="1"/>
  <c r="AE1859" i="1"/>
  <c r="AE1241" i="1"/>
  <c r="AE1421" i="1"/>
  <c r="AE535" i="1"/>
  <c r="AE320" i="1"/>
  <c r="AE2209" i="1"/>
  <c r="AE1551" i="1"/>
  <c r="AE1619" i="1"/>
  <c r="AE1545" i="1"/>
  <c r="AE1829" i="1"/>
  <c r="AE2291" i="1"/>
  <c r="AE1439" i="1"/>
  <c r="AE261" i="1"/>
  <c r="AE191" i="1"/>
  <c r="AE167" i="1"/>
  <c r="AE1259" i="1"/>
  <c r="AE2749" i="1"/>
  <c r="AE244" i="1"/>
  <c r="AE1840" i="1"/>
  <c r="AE2167" i="1"/>
  <c r="AE1731" i="1"/>
  <c r="AE2433" i="1"/>
  <c r="AE1186" i="1"/>
  <c r="AE752" i="1"/>
  <c r="AE2285" i="1"/>
  <c r="AE738" i="1"/>
  <c r="AE2671" i="1"/>
  <c r="AE1447" i="1"/>
  <c r="AE1216" i="1"/>
  <c r="AE1405" i="1"/>
  <c r="AE1041" i="1"/>
  <c r="AE832" i="1"/>
  <c r="AE1661" i="1"/>
  <c r="AE188" i="1"/>
  <c r="AE2557" i="1"/>
  <c r="AE1067" i="1"/>
  <c r="AE99" i="1"/>
  <c r="AE867" i="1"/>
  <c r="AE2439" i="1"/>
  <c r="AE57" i="1"/>
  <c r="AE1996" i="1"/>
  <c r="AE1061" i="1"/>
  <c r="AE83" i="1"/>
  <c r="AE531" i="1"/>
  <c r="AE1029" i="1"/>
  <c r="AE853" i="1"/>
  <c r="AE2631" i="1"/>
  <c r="AE1633" i="1"/>
  <c r="AE1495" i="1"/>
  <c r="AE790" i="1"/>
  <c r="AE581" i="1"/>
  <c r="AE499" i="1"/>
  <c r="AE1074" i="1"/>
  <c r="AE2207" i="1"/>
  <c r="AE1166" i="1"/>
  <c r="AE1165" i="1"/>
  <c r="AE1164" i="1"/>
  <c r="AE2045" i="1"/>
  <c r="AE1641" i="1"/>
  <c r="AE537" i="1"/>
  <c r="AE486" i="1"/>
  <c r="AE2639" i="1"/>
  <c r="AE1393" i="1"/>
  <c r="AE1629" i="1"/>
  <c r="AE2227" i="1"/>
  <c r="AE1679" i="1"/>
  <c r="AE1993" i="1"/>
  <c r="AE181" i="1"/>
  <c r="AE79" i="1"/>
  <c r="AE785" i="1"/>
  <c r="AE784" i="1"/>
  <c r="AE117" i="1"/>
  <c r="AE36" i="1"/>
  <c r="AE823" i="1"/>
  <c r="AE1491" i="1"/>
  <c r="AE746" i="1"/>
  <c r="AE698" i="1"/>
  <c r="AE2621" i="1"/>
  <c r="AE2473" i="1"/>
  <c r="AE2047" i="1"/>
  <c r="AE1537" i="1"/>
  <c r="AE2559" i="1"/>
  <c r="AE2029" i="1"/>
  <c r="AE283" i="1"/>
  <c r="AE282" i="1"/>
  <c r="AE281" i="1"/>
  <c r="AE280" i="1"/>
  <c r="AE279" i="1"/>
  <c r="AE2567" i="1"/>
  <c r="AE2677" i="1"/>
  <c r="AE2235" i="1"/>
  <c r="AE1431" i="1"/>
  <c r="AE1158" i="1"/>
  <c r="AE935" i="1"/>
  <c r="AE2519" i="1"/>
  <c r="AE905" i="1"/>
  <c r="AE241" i="1"/>
  <c r="AE1154" i="1"/>
  <c r="AE2023" i="1"/>
  <c r="AE616" i="1"/>
  <c r="AE843" i="1"/>
  <c r="AE211" i="1"/>
  <c r="AE226" i="1"/>
  <c r="AE490" i="1"/>
  <c r="AE1935" i="1"/>
  <c r="AE520" i="1"/>
  <c r="AE347" i="1"/>
  <c r="AE1941" i="1"/>
  <c r="AE1188" i="1"/>
  <c r="AE2219" i="1"/>
  <c r="AE799" i="1"/>
  <c r="AE2445" i="1"/>
  <c r="AE1445" i="1"/>
  <c r="AE690" i="1"/>
  <c r="AE88" i="1"/>
  <c r="AE2563" i="1"/>
  <c r="AE2539" i="1"/>
  <c r="AE1001" i="1"/>
  <c r="AE2651" i="1"/>
  <c r="AE2353" i="1"/>
  <c r="AE1279" i="1"/>
  <c r="AE1635" i="1"/>
  <c r="AE728" i="1"/>
  <c r="AE132" i="1"/>
  <c r="AE1047" i="1"/>
  <c r="AE1411" i="1"/>
  <c r="AE1407" i="1"/>
  <c r="AE1415" i="1"/>
  <c r="AE1150" i="1"/>
  <c r="AE987" i="1"/>
  <c r="AE2483" i="1"/>
  <c r="AE2465" i="1"/>
  <c r="AE2197" i="1"/>
  <c r="AE370" i="1"/>
  <c r="AE92" i="1"/>
  <c r="AE1473" i="1"/>
  <c r="AE835" i="1"/>
  <c r="AE121" i="1"/>
  <c r="AE143" i="1"/>
  <c r="AE115" i="1"/>
  <c r="AE52" i="1"/>
  <c r="AE236" i="1"/>
  <c r="AE621" i="1"/>
  <c r="AE2635" i="1"/>
  <c r="AE2511" i="1"/>
  <c r="AE789" i="1"/>
  <c r="AE923" i="1"/>
  <c r="AE1256" i="1"/>
  <c r="AE98" i="1"/>
  <c r="AE1081" i="1"/>
  <c r="AE1659" i="1"/>
  <c r="AE182" i="1"/>
  <c r="AE1443" i="1"/>
  <c r="AE172" i="1"/>
  <c r="AE919" i="1"/>
  <c r="AE108" i="1"/>
  <c r="AE2702" i="1"/>
  <c r="AE1461" i="1"/>
  <c r="AE1198" i="1"/>
  <c r="AE612" i="1"/>
  <c r="AE1003" i="1"/>
  <c r="AE819" i="1"/>
  <c r="AE1199" i="1"/>
  <c r="AE1387" i="1"/>
  <c r="AE1857" i="1"/>
  <c r="AE1005" i="1"/>
  <c r="AE302" i="1"/>
  <c r="AE2245" i="1"/>
  <c r="AE34" i="1"/>
  <c r="AE1768" i="1"/>
  <c r="AE1775" i="1"/>
  <c r="AE1767" i="1"/>
  <c r="AE1774" i="1"/>
  <c r="AE1766" i="1"/>
  <c r="AE1765" i="1"/>
  <c r="AE1773" i="1"/>
  <c r="AE1772" i="1"/>
  <c r="AE1771" i="1"/>
  <c r="AE1770" i="1"/>
  <c r="AE1769" i="1"/>
  <c r="AE48" i="1"/>
  <c r="AE1776" i="1"/>
  <c r="AE1176" i="1"/>
  <c r="AE875" i="1"/>
  <c r="AE943" i="1"/>
  <c r="AE837" i="1"/>
  <c r="AE46" i="1"/>
  <c r="AE54" i="1"/>
  <c r="AE841" i="1"/>
  <c r="AE2413" i="1"/>
  <c r="AE2745" i="1"/>
  <c r="AE2743" i="1"/>
  <c r="AE2619" i="1"/>
  <c r="AE1931" i="1"/>
  <c r="AE2441" i="1"/>
  <c r="AE1799" i="1"/>
  <c r="AE1871" i="1"/>
  <c r="AE1481" i="1"/>
  <c r="AE997" i="1"/>
  <c r="AE161" i="1"/>
  <c r="AE870" i="1"/>
  <c r="AE916" i="1"/>
  <c r="AE129" i="1"/>
  <c r="AE2319" i="1"/>
  <c r="AE1045" i="1"/>
  <c r="AE907" i="1"/>
  <c r="AE2031" i="1"/>
  <c r="AE1555" i="1"/>
  <c r="AE1383" i="1"/>
  <c r="AE1807" i="1"/>
  <c r="AE820" i="1"/>
  <c r="AE1253" i="1"/>
  <c r="AE1103" i="1"/>
  <c r="AE780" i="1"/>
  <c r="AE965" i="1"/>
  <c r="AE256" i="1"/>
  <c r="AE473" i="1"/>
  <c r="AE2455" i="1"/>
  <c r="AE1441" i="1"/>
  <c r="AE1425" i="1"/>
  <c r="AE145" i="1"/>
  <c r="AE2149" i="1"/>
  <c r="AE1893" i="1"/>
  <c r="AE2317" i="1"/>
  <c r="AE1191" i="1"/>
  <c r="AE16" i="1"/>
  <c r="AE999" i="1"/>
  <c r="AE604" i="1"/>
  <c r="AE1795" i="1"/>
  <c r="AE2447" i="1"/>
  <c r="AE947" i="1"/>
  <c r="AE1591" i="1"/>
  <c r="AE877" i="1"/>
  <c r="AE1261" i="1"/>
  <c r="AE175" i="1"/>
  <c r="AE2255" i="1"/>
  <c r="AE1753" i="1"/>
  <c r="AE887" i="1"/>
  <c r="AE171" i="1"/>
  <c r="AE111" i="1"/>
  <c r="AE409" i="1"/>
  <c r="AE1563" i="1"/>
  <c r="AE1639" i="1"/>
  <c r="AE1561" i="1"/>
  <c r="AE1911" i="1"/>
  <c r="AE2637" i="1"/>
  <c r="AE362" i="1"/>
  <c r="AE393" i="1"/>
  <c r="AE2089" i="1"/>
  <c r="AE1433" i="1"/>
  <c r="AE1497" i="1"/>
  <c r="AE1397" i="1"/>
  <c r="AE1077" i="1"/>
  <c r="AE1251" i="1"/>
  <c r="AE97" i="1"/>
  <c r="AE2005" i="1"/>
  <c r="AE1224" i="1"/>
  <c r="AE2364" i="1"/>
  <c r="AE1621" i="1"/>
  <c r="AE1832" i="1"/>
  <c r="AE501" i="1"/>
  <c r="AE218" i="1"/>
  <c r="AE104" i="1"/>
  <c r="AE1668" i="1"/>
  <c r="AE2778" i="1"/>
  <c r="AE2357" i="1"/>
  <c r="AE1230" i="1"/>
  <c r="AE921" i="1"/>
  <c r="AE1805" i="1"/>
  <c r="AE706" i="1"/>
  <c r="AE915" i="1"/>
  <c r="AE2060" i="1"/>
  <c r="AE2061" i="1"/>
  <c r="AE2066" i="1"/>
  <c r="AE2065" i="1"/>
  <c r="AE2064" i="1"/>
  <c r="AE2063" i="1"/>
  <c r="AE2062" i="1"/>
  <c r="AE461" i="1"/>
  <c r="AE1148" i="1"/>
  <c r="AE406" i="1"/>
  <c r="AE457" i="1"/>
  <c r="AE1055" i="1"/>
  <c r="AE264" i="1"/>
  <c r="AE1275" i="1"/>
  <c r="AE1015" i="1"/>
  <c r="AE1955" i="1"/>
  <c r="AE1457" i="1"/>
  <c r="AE1133" i="1"/>
  <c r="AE326" i="1"/>
  <c r="AE325" i="1"/>
  <c r="AE324" i="1"/>
  <c r="AE323" i="1"/>
  <c r="AE322" i="1"/>
  <c r="AE1273" i="1"/>
  <c r="AE1557" i="1"/>
  <c r="AE861" i="1"/>
  <c r="AE2644" i="1"/>
  <c r="AE371" i="1"/>
  <c r="AE1651" i="1"/>
  <c r="AE1211" i="1"/>
  <c r="AE929" i="1"/>
  <c r="AE766" i="1"/>
  <c r="AE1741" i="1"/>
  <c r="AE1214" i="1"/>
  <c r="AE2434" i="1"/>
  <c r="AE2589" i="1"/>
  <c r="AE2131" i="1"/>
  <c r="AE1429" i="1"/>
  <c r="AE590" i="1"/>
  <c r="AE2721" i="1"/>
  <c r="AE983" i="1"/>
  <c r="AE2051" i="1"/>
  <c r="AE1493" i="1"/>
  <c r="AE2415" i="1"/>
  <c r="AE2593" i="1"/>
  <c r="AE1498" i="1"/>
  <c r="AE2755" i="1"/>
  <c r="AE2225" i="1"/>
  <c r="AE776" i="1"/>
  <c r="AE376" i="1"/>
  <c r="AE1317" i="1"/>
  <c r="AE2055" i="1"/>
  <c r="AE288" i="1"/>
  <c r="AE272" i="1"/>
  <c r="AE1208" i="1"/>
  <c r="AE139" i="1"/>
  <c r="AE1967" i="1"/>
  <c r="AE82" i="1"/>
  <c r="AE1395" i="1"/>
  <c r="AE2153" i="1"/>
  <c r="AE1269" i="1"/>
  <c r="AE1307" i="1"/>
  <c r="AE2675" i="1"/>
  <c r="AE2585" i="1"/>
  <c r="AE2211" i="1"/>
  <c r="AE1831" i="1"/>
  <c r="AE684" i="1"/>
  <c r="AE2735" i="1"/>
  <c r="AE2377" i="1"/>
  <c r="AE924" i="1"/>
  <c r="AE2581" i="1"/>
  <c r="AE694" i="1"/>
  <c r="AE1605" i="1"/>
  <c r="AE688" i="1"/>
  <c r="AE2701" i="1"/>
  <c r="AE2015" i="1"/>
  <c r="AE2307" i="1"/>
  <c r="AE2013" i="1"/>
  <c r="AE2277" i="1"/>
  <c r="AE1509" i="1"/>
  <c r="AE1603" i="1"/>
  <c r="AE1469" i="1"/>
  <c r="AE710" i="1"/>
  <c r="AE2591" i="1"/>
  <c r="AE883" i="1"/>
  <c r="AE1533" i="1"/>
  <c r="AE911" i="1"/>
  <c r="AE295" i="1"/>
  <c r="AE981" i="1"/>
  <c r="AE1107" i="1"/>
  <c r="AE2385" i="1"/>
  <c r="AE2477" i="1"/>
  <c r="AE2521" i="1"/>
  <c r="AE2679" i="1"/>
  <c r="AE990" i="1"/>
  <c r="AE2327" i="1"/>
  <c r="AE2333" i="1"/>
  <c r="AE2331" i="1"/>
  <c r="AE2329" i="1"/>
  <c r="AE2325" i="1"/>
  <c r="AE2323" i="1"/>
  <c r="AE2321" i="1"/>
  <c r="AE204" i="1"/>
  <c r="AE1143" i="1"/>
  <c r="AE1759" i="1"/>
  <c r="AE859" i="1"/>
  <c r="AE1141" i="1"/>
  <c r="AE72" i="1"/>
  <c r="AE2603" i="1"/>
  <c r="AE2684" i="1"/>
  <c r="AE2681" i="1"/>
  <c r="AE2683" i="1"/>
  <c r="AE2682" i="1"/>
  <c r="AE1483" i="1"/>
  <c r="AE1479" i="1"/>
  <c r="AE594" i="1"/>
  <c r="AE851" i="1"/>
  <c r="AE1121" i="1"/>
  <c r="AE845" i="1"/>
  <c r="AE1195" i="1"/>
  <c r="AE1194" i="1"/>
  <c r="AE14" i="1"/>
  <c r="AE1282" i="1"/>
  <c r="AE1565" i="1"/>
  <c r="AE1057" i="1"/>
  <c r="AE782" i="1"/>
  <c r="AE2609" i="1"/>
  <c r="AE187" i="1"/>
  <c r="AE831" i="1"/>
  <c r="AE1403" i="1"/>
  <c r="AE993" i="1"/>
  <c r="AE396" i="1"/>
  <c r="AE1265" i="1"/>
  <c r="AE545" i="1"/>
  <c r="AE609" i="1"/>
  <c r="AE702" i="1"/>
  <c r="AE1313" i="1"/>
  <c r="AE257" i="1"/>
  <c r="AE2103" i="1"/>
  <c r="AE214" i="1"/>
  <c r="AE865" i="1"/>
  <c r="AE213" i="1"/>
  <c r="AE404" i="1"/>
  <c r="AE732" i="1"/>
  <c r="AE578" i="1"/>
  <c r="AE695" i="1"/>
  <c r="AE1082" i="1"/>
  <c r="AE1609" i="1"/>
  <c r="AE430" i="1"/>
  <c r="AE429" i="1"/>
  <c r="AE428" i="1"/>
  <c r="AE427" i="1"/>
  <c r="AE426" i="1"/>
  <c r="AE425" i="1"/>
  <c r="AE436" i="1"/>
  <c r="AE435" i="1"/>
  <c r="AE434" i="1"/>
  <c r="AE433" i="1"/>
  <c r="AE432" i="1"/>
  <c r="AE431" i="1"/>
  <c r="AE1099" i="1"/>
  <c r="AE39" i="1"/>
  <c r="AE961" i="1"/>
  <c r="AE959" i="1"/>
  <c r="AE292" i="1"/>
  <c r="AE2715" i="1"/>
  <c r="AE169" i="1"/>
  <c r="AE2513" i="1"/>
  <c r="AE1685" i="1"/>
  <c r="AE252" i="1"/>
  <c r="AE1701" i="1"/>
  <c r="AE1325" i="1"/>
  <c r="AE863" i="1"/>
  <c r="AE75" i="1"/>
  <c r="AE1559" i="1"/>
  <c r="AE2741" i="1"/>
  <c r="AE2199" i="1"/>
  <c r="AE1671" i="1"/>
  <c r="AE1135" i="1"/>
  <c r="AE828" i="1"/>
  <c r="AE306" i="1"/>
  <c r="AE1377" i="1"/>
  <c r="AE803" i="1"/>
  <c r="AE2595" i="1"/>
  <c r="AE1728" i="1"/>
  <c r="AE1727" i="1"/>
  <c r="AE476" i="1"/>
  <c r="AE475" i="1"/>
  <c r="AE378" i="1"/>
  <c r="AE1527" i="1"/>
  <c r="AE294" i="1"/>
  <c r="AE543" i="1"/>
  <c r="AE2425" i="1"/>
  <c r="AE1886" i="1"/>
  <c r="AE1137" i="1"/>
  <c r="AE1607" i="1"/>
  <c r="AE2261" i="1"/>
  <c r="AE1184" i="1"/>
  <c r="AE2265" i="1"/>
  <c r="AE2727" i="1"/>
  <c r="AE1471" i="1"/>
  <c r="AE421" i="1"/>
  <c r="AE1152" i="1"/>
  <c r="AE889" i="1"/>
  <c r="AE165" i="1"/>
  <c r="AE2301" i="1"/>
  <c r="AE2401" i="1"/>
  <c r="AE2085" i="1"/>
  <c r="AE2601" i="1"/>
  <c r="AE1681" i="1"/>
  <c r="AE580" i="1"/>
  <c r="AE2079" i="1"/>
  <c r="AE2351" i="1"/>
  <c r="AE1599" i="1"/>
  <c r="AE1849" i="1"/>
  <c r="AE2081" i="1"/>
  <c r="AE2485" i="1"/>
  <c r="AE1399" i="1"/>
  <c r="AE586" i="1"/>
  <c r="AE700" i="1"/>
  <c r="AE722" i="1"/>
  <c r="AE1301" i="1"/>
  <c r="AE692" i="1"/>
  <c r="AE596" i="1"/>
  <c r="AE1359" i="1"/>
  <c r="AE945" i="1"/>
  <c r="AE2487" i="1"/>
  <c r="AE1653" i="1"/>
  <c r="AE1969" i="1"/>
  <c r="AE955" i="1"/>
  <c r="AE1123" i="1"/>
  <c r="AE825" i="1"/>
  <c r="AE1156" i="1"/>
  <c r="AE1049" i="1"/>
  <c r="AE2641" i="1"/>
  <c r="AE2367" i="1"/>
  <c r="AE1973" i="1"/>
  <c r="AE1613" i="1"/>
  <c r="AE547" i="1"/>
  <c r="AE1845" i="1"/>
  <c r="AE2293" i="1"/>
  <c r="AE253" i="1"/>
  <c r="AE136" i="1"/>
  <c r="AE1689" i="1"/>
  <c r="AE1314" i="1"/>
  <c r="AE1693" i="1"/>
  <c r="AE1691" i="1"/>
  <c r="AE1977" i="1"/>
  <c r="AE899" i="1"/>
  <c r="AE1503" i="1"/>
  <c r="AE1943" i="1"/>
  <c r="AE1525" i="1"/>
  <c r="AE2383" i="1"/>
  <c r="AE1521" i="1"/>
  <c r="AE1027" i="1"/>
  <c r="AE234" i="1"/>
  <c r="AE1271" i="1"/>
  <c r="AE1673" i="1"/>
  <c r="AE358" i="1"/>
  <c r="AE2009" i="1"/>
  <c r="AE2371" i="1"/>
  <c r="AE963" i="1"/>
  <c r="AE2627" i="1"/>
  <c r="AE2751" i="1"/>
  <c r="AE1324" i="1"/>
  <c r="AE1305" i="1"/>
  <c r="AE1050" i="1"/>
  <c r="AE885" i="1"/>
  <c r="AE203" i="1"/>
  <c r="AE778" i="1"/>
  <c r="AE1116" i="1"/>
  <c r="AE2195" i="1"/>
  <c r="AE720" i="1"/>
  <c r="AE1013" i="1"/>
  <c r="AE446" i="1"/>
  <c r="AE445" i="1"/>
  <c r="AE444" i="1"/>
  <c r="AE443" i="1"/>
  <c r="AE442" i="1"/>
  <c r="AE441" i="1"/>
  <c r="AE451" i="1"/>
  <c r="AE450" i="1"/>
  <c r="AE449" i="1"/>
  <c r="AE448" i="1"/>
  <c r="AE447" i="1"/>
  <c r="AE2551" i="1"/>
  <c r="AE2151" i="1"/>
  <c r="AE1861" i="1"/>
  <c r="AE232" i="1"/>
  <c r="AE2549" i="1"/>
  <c r="AE1733" i="1"/>
  <c r="AE1475" i="1"/>
  <c r="AE343" i="1"/>
  <c r="AE366" i="1"/>
  <c r="AE245" i="1"/>
  <c r="AE1053" i="1"/>
  <c r="AE754" i="1"/>
  <c r="AE2717" i="1"/>
  <c r="AE2391" i="1"/>
  <c r="AE2387" i="1"/>
  <c r="AE2373" i="1"/>
  <c r="AE2309" i="1"/>
  <c r="AE1837" i="1"/>
  <c r="AE1587" i="1"/>
  <c r="AE176" i="1"/>
  <c r="AE707" i="1"/>
  <c r="AE112" i="1"/>
  <c r="AE1839" i="1"/>
  <c r="AE1982" i="1"/>
  <c r="AE1981" i="1"/>
  <c r="AE1984" i="1"/>
  <c r="AE1983" i="1"/>
  <c r="AE2733" i="1"/>
  <c r="AE1763" i="1"/>
  <c r="AE1180" i="1"/>
  <c r="AE2467" i="1"/>
  <c r="AE1761" i="1"/>
  <c r="AE44" i="1"/>
  <c r="AE1975" i="1"/>
  <c r="AE2623" i="1"/>
  <c r="AE1287" i="1"/>
  <c r="AE2471" i="1"/>
  <c r="AE1263" i="1"/>
  <c r="AE1971" i="1"/>
  <c r="AE1677" i="1"/>
  <c r="AE1467" i="1"/>
  <c r="AE541" i="1"/>
  <c r="AE787" i="1"/>
  <c r="AE716" i="1"/>
  <c r="AE1218" i="1"/>
  <c r="AE2691" i="1"/>
  <c r="AE2629" i="1"/>
  <c r="AE1617" i="1"/>
  <c r="AE2659" i="1"/>
  <c r="AE2303" i="1"/>
  <c r="AE2313" i="1"/>
  <c r="AE1873" i="1"/>
  <c r="AE100" i="1"/>
  <c r="AE1997" i="1"/>
  <c r="AE2043" i="1"/>
  <c r="AE811" i="1"/>
  <c r="AE2453" i="1"/>
  <c r="AE2239" i="1"/>
  <c r="AE1519" i="1"/>
  <c r="AE1366" i="1"/>
  <c r="AE2765" i="1"/>
  <c r="AE1139" i="1"/>
  <c r="AE1423" i="1"/>
  <c r="AE1961" i="1"/>
  <c r="AE857" i="1"/>
  <c r="AE1665" i="1"/>
  <c r="AE572" i="1"/>
  <c r="AE86" i="1"/>
  <c r="AE1485" i="1"/>
  <c r="AE1162" i="1"/>
  <c r="AE513" i="1"/>
  <c r="AE1160" i="1"/>
  <c r="AE1589" i="1"/>
  <c r="AE163" i="1"/>
  <c r="AE1011" i="1"/>
  <c r="AE592" i="1"/>
  <c r="AE119" i="1"/>
  <c r="AE482" i="1"/>
  <c r="AE2718" i="1"/>
  <c r="AE478" i="1"/>
  <c r="AE2223" i="1"/>
  <c r="AE2729" i="1"/>
  <c r="AE1789" i="1"/>
  <c r="AE2481" i="1"/>
  <c r="AE286" i="1"/>
  <c r="AE600" i="1"/>
  <c r="AE570" i="1"/>
  <c r="AE703" i="1"/>
  <c r="AE2237" i="1"/>
  <c r="AE200" i="1"/>
  <c r="AE240" i="1"/>
  <c r="AE2699" i="1"/>
  <c r="AE2577" i="1"/>
  <c r="AE2461" i="1"/>
  <c r="AE1593" i="1"/>
  <c r="AE2189" i="1"/>
  <c r="AE736" i="1"/>
  <c r="AE1881" i="1"/>
  <c r="AE2368" i="1"/>
  <c r="AE1245" i="1"/>
  <c r="AE2579" i="1"/>
  <c r="AE1879" i="1"/>
  <c r="AE1071" i="1"/>
  <c r="AE24" i="1"/>
  <c r="AE979" i="1"/>
  <c r="AE1601" i="1"/>
  <c r="AE1615" i="1"/>
  <c r="AE249" i="1"/>
  <c r="AE549" i="1"/>
  <c r="AE1295" i="1"/>
  <c r="AE2695" i="1"/>
  <c r="AE2165" i="1"/>
  <c r="AE342" i="1"/>
  <c r="AE270" i="1"/>
  <c r="AE576" i="1"/>
  <c r="AE770" i="1"/>
  <c r="AE1865" i="1"/>
  <c r="AE1255" i="1"/>
  <c r="AE1299" i="1"/>
  <c r="AE2633" i="1"/>
  <c r="AE1326" i="1"/>
  <c r="AE966" i="1"/>
  <c r="AE2762" i="1"/>
  <c r="AE2179" i="1"/>
  <c r="AE1949" i="1"/>
  <c r="AE1069" i="1"/>
  <c r="AE1379" i="1"/>
  <c r="AE2451" i="1"/>
  <c r="AE1755" i="1"/>
  <c r="AE22" i="1"/>
  <c r="AE1127" i="1"/>
  <c r="AE807" i="1"/>
  <c r="AE515" i="1"/>
  <c r="AE131" i="1"/>
  <c r="AE2495" i="1"/>
  <c r="AE1427" i="1"/>
  <c r="AE1757" i="1"/>
  <c r="AE1073" i="1"/>
  <c r="AE2523" i="1"/>
  <c r="AE1917" i="1"/>
  <c r="AE2201" i="1"/>
  <c r="AE1657" i="1"/>
  <c r="AE1323" i="1"/>
  <c r="AE1747" i="1"/>
  <c r="AE1898" i="1"/>
  <c r="AE1897" i="1"/>
  <c r="AE1896" i="1"/>
  <c r="AE1895" i="1"/>
  <c r="AE1835" i="1"/>
  <c r="AE1534" i="1"/>
  <c r="AE2537" i="1"/>
  <c r="AE1293" i="1"/>
  <c r="AE1885" i="1"/>
  <c r="AE2033" i="1"/>
  <c r="AE2017" i="1"/>
  <c r="AE511" i="1"/>
  <c r="AE1713" i="1"/>
  <c r="AE1309" i="1"/>
  <c r="AE2613" i="1"/>
  <c r="AE125" i="1"/>
  <c r="AE1247" i="1"/>
  <c r="AE1125" i="1"/>
  <c r="AE248" i="1"/>
  <c r="AE756" i="1"/>
  <c r="AE96" i="1"/>
  <c r="AE304" i="1"/>
  <c r="AE1311" i="1"/>
  <c r="AE1220" i="1"/>
  <c r="AE374" i="1"/>
  <c r="AE123" i="1"/>
  <c r="AE400" i="1"/>
  <c r="AE415" i="1"/>
  <c r="AE2075" i="1"/>
  <c r="AE881" i="1"/>
  <c r="AE1419" i="1"/>
  <c r="AE1529" i="1"/>
  <c r="AE1226" i="1"/>
  <c r="AE298" i="1"/>
  <c r="AE973" i="1"/>
  <c r="AE1079" i="1"/>
  <c r="AE1851" i="1"/>
  <c r="AE533" i="1"/>
  <c r="AE209" i="1"/>
  <c r="AE2504" i="1"/>
  <c r="AE2503" i="1"/>
  <c r="AE2501" i="1"/>
  <c r="AE2499" i="1"/>
  <c r="AE2500" i="1"/>
  <c r="AE2498" i="1"/>
  <c r="AE2497" i="1"/>
  <c r="AE2507" i="1"/>
  <c r="AE2506" i="1"/>
  <c r="AE2505" i="1"/>
  <c r="AE2502" i="1"/>
  <c r="AE2647" i="1"/>
  <c r="AE744" i="1"/>
  <c r="AE558" i="1"/>
  <c r="AE127" i="1"/>
  <c r="AE568" i="1"/>
  <c r="AE567" i="1"/>
  <c r="AE566" i="1"/>
  <c r="AE565" i="1"/>
  <c r="AE564" i="1"/>
  <c r="AE563" i="1"/>
  <c r="AE562" i="1"/>
  <c r="AE561" i="1"/>
  <c r="AE560" i="1"/>
  <c r="AE559" i="1"/>
  <c r="AE1815" i="1"/>
  <c r="AE1818" i="1"/>
  <c r="AE1817" i="1"/>
  <c r="AE1816" i="1"/>
  <c r="AE1814" i="1"/>
  <c r="AE1813" i="1"/>
  <c r="AE1812" i="1"/>
  <c r="AE1811" i="1"/>
  <c r="AE1810" i="1"/>
  <c r="AE1809" i="1"/>
  <c r="AE2665" i="1"/>
  <c r="AE1063" i="1"/>
  <c r="AE398" i="1"/>
  <c r="AE495" i="1"/>
  <c r="AE494" i="1"/>
  <c r="AE1951" i="1"/>
  <c r="AE1569" i="1"/>
  <c r="AE1568" i="1"/>
  <c r="AE1570" i="1"/>
  <c r="AE1567" i="1"/>
  <c r="AE809" i="1"/>
  <c r="AE1627" i="1"/>
  <c r="AE519" i="1"/>
  <c r="AE749" i="1"/>
  <c r="AE1687" i="1"/>
  <c r="AE2027" i="1"/>
  <c r="AE2279" i="1"/>
  <c r="AE1675" i="1"/>
  <c r="AE1945" i="1"/>
  <c r="AE1409" i="1"/>
  <c r="AE2493" i="1"/>
  <c r="AE352" i="1"/>
  <c r="AE1373" i="1"/>
  <c r="AE388" i="1"/>
  <c r="AE7" i="1"/>
  <c r="AE509" i="1"/>
  <c r="AE387" i="1"/>
  <c r="AE6" i="1"/>
  <c r="AE386" i="1"/>
  <c r="AE230" i="1"/>
  <c r="AE5" i="1"/>
  <c r="AE4" i="1"/>
  <c r="AE385" i="1"/>
  <c r="AE3" i="1"/>
  <c r="AE384" i="1"/>
  <c r="AE383" i="1"/>
  <c r="AE382" i="1"/>
  <c r="AE12" i="1"/>
  <c r="AE381" i="1"/>
  <c r="AE11" i="1"/>
  <c r="AE380" i="1"/>
  <c r="AE10" i="1"/>
  <c r="AE390" i="1"/>
  <c r="AE9" i="1"/>
  <c r="AE389" i="1"/>
  <c r="AE8" i="1"/>
  <c r="AE2463" i="1"/>
  <c r="AE1459" i="1"/>
  <c r="AE1645" i="1"/>
  <c r="AE1751" i="1"/>
  <c r="AE817" i="1"/>
  <c r="AE1087" i="1"/>
  <c r="AE2175" i="1"/>
  <c r="AE2615" i="1"/>
  <c r="AE1919" i="1"/>
  <c r="AE897" i="1"/>
  <c r="AE2607" i="1"/>
  <c r="AE758" i="1"/>
  <c r="AE1801" i="1"/>
  <c r="AE774" i="1"/>
  <c r="AE2707" i="1"/>
  <c r="AE2774" i="1"/>
  <c r="AE1743" i="1"/>
  <c r="AE1549" i="1"/>
  <c r="AE265" i="1"/>
  <c r="AE869" i="1"/>
  <c r="AE574" i="1"/>
  <c r="AE2315" i="1"/>
  <c r="AE2419" i="1"/>
  <c r="AE2747" i="1"/>
  <c r="AE2731" i="1"/>
  <c r="AE1517" i="1"/>
  <c r="AE2737" i="1"/>
  <c r="AE2583" i="1"/>
  <c r="AE2709" i="1"/>
  <c r="AE1065" i="1"/>
  <c r="AE606" i="1"/>
  <c r="AE730" i="1"/>
  <c r="AE1235" i="1"/>
  <c r="AE1234" i="1"/>
  <c r="AE1019" i="1"/>
  <c r="AE1020" i="1"/>
  <c r="AE1018" i="1"/>
  <c r="AE1017" i="1"/>
  <c r="AE332" i="1"/>
  <c r="AE1007" i="1"/>
  <c r="AE330" i="1"/>
  <c r="AE328" i="1"/>
  <c r="AE338" i="1"/>
  <c r="AE336" i="1"/>
  <c r="AE334" i="1"/>
  <c r="AE1749" i="1"/>
  <c r="AE1643" i="1"/>
  <c r="AE2263" i="1"/>
  <c r="AE1489" i="1"/>
  <c r="AE1863" i="1"/>
  <c r="AE2713" i="1"/>
  <c r="AE2569" i="1"/>
  <c r="AE953" i="1"/>
  <c r="AE2" i="1"/>
  <c r="G52" i="7" l="1"/>
  <c r="G45" i="7"/>
  <c r="G48" i="7"/>
  <c r="G38" i="7"/>
  <c r="G42" i="7"/>
  <c r="G54" i="7"/>
  <c r="G46" i="7"/>
  <c r="G40" i="7"/>
  <c r="C14" i="7"/>
  <c r="G47" i="7"/>
  <c r="G49" i="7"/>
  <c r="G43" i="7"/>
  <c r="G50" i="7"/>
  <c r="G51" i="7"/>
  <c r="G44" i="7"/>
  <c r="G53" i="7"/>
  <c r="G39" i="7"/>
  <c r="G41" i="7"/>
  <c r="E14" i="7"/>
  <c r="F9" i="7"/>
  <c r="F12" i="7"/>
  <c r="F5" i="7"/>
  <c r="F4" i="7"/>
  <c r="F6" i="7"/>
  <c r="F8" i="7"/>
  <c r="F13" i="7"/>
  <c r="F7" i="7"/>
  <c r="F10" i="7"/>
  <c r="F3" i="7"/>
  <c r="F11" i="7"/>
  <c r="D14" i="7" l="1"/>
  <c r="F14" i="7" s="1"/>
  <c r="D23" i="7"/>
  <c r="D27" i="7"/>
  <c r="D32" i="7"/>
  <c r="D34" i="7"/>
  <c r="D20" i="7"/>
  <c r="D22" i="7"/>
  <c r="D31" i="7"/>
  <c r="D25" i="7"/>
  <c r="D33" i="7"/>
  <c r="D18" i="7"/>
  <c r="D21" i="7"/>
  <c r="D28" i="7"/>
  <c r="D19" i="7"/>
  <c r="D26" i="7"/>
  <c r="D29" i="7"/>
  <c r="D30" i="7"/>
  <c r="D2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<sst xmlns="http://schemas.openxmlformats.org/spreadsheetml/2006/main" count="63982" uniqueCount="9119">
  <si>
    <t>hp</t>
  </si>
  <si>
    <t>pokedex_number</t>
  </si>
  <si>
    <t>grass</t>
  </si>
  <si>
    <t>poison</t>
  </si>
  <si>
    <t>fire</t>
  </si>
  <si>
    <t>flying</t>
  </si>
  <si>
    <t>water</t>
  </si>
  <si>
    <t>bug</t>
  </si>
  <si>
    <t>normal</t>
  </si>
  <si>
    <t>dark</t>
  </si>
  <si>
    <t>Pikachu</t>
  </si>
  <si>
    <t>electric</t>
  </si>
  <si>
    <t>Raichu</t>
  </si>
  <si>
    <t>ground</t>
  </si>
  <si>
    <t>ice</t>
  </si>
  <si>
    <t>Clefairy</t>
  </si>
  <si>
    <t>fairy</t>
  </si>
  <si>
    <t>Clefable</t>
  </si>
  <si>
    <t>Vulpix</t>
  </si>
  <si>
    <t>Ninetales</t>
  </si>
  <si>
    <t>Zubat</t>
  </si>
  <si>
    <t>Golbat</t>
  </si>
  <si>
    <t>fighting</t>
  </si>
  <si>
    <t>Growlithe</t>
  </si>
  <si>
    <t>Arcanine</t>
  </si>
  <si>
    <t>Abra</t>
  </si>
  <si>
    <t>psychic</t>
  </si>
  <si>
    <t>Kadabra</t>
  </si>
  <si>
    <t>Alakazam</t>
  </si>
  <si>
    <t>Machop</t>
  </si>
  <si>
    <t>Machoke</t>
  </si>
  <si>
    <t>Machamp</t>
  </si>
  <si>
    <t>Geodude</t>
  </si>
  <si>
    <t>rock</t>
  </si>
  <si>
    <t>Graveler</t>
  </si>
  <si>
    <t>Golem</t>
  </si>
  <si>
    <t>Ponyta</t>
  </si>
  <si>
    <t>Rapidash</t>
  </si>
  <si>
    <t>Magnemite</t>
  </si>
  <si>
    <t>steel</t>
  </si>
  <si>
    <t>Magneton</t>
  </si>
  <si>
    <t>Gastly</t>
  </si>
  <si>
    <t>ghost</t>
  </si>
  <si>
    <t>Haunter</t>
  </si>
  <si>
    <t>Gengar</t>
  </si>
  <si>
    <t>Onix</t>
  </si>
  <si>
    <t>Hitmonlee</t>
  </si>
  <si>
    <t>Hitmonchan</t>
  </si>
  <si>
    <t>Lickitung</t>
  </si>
  <si>
    <t>Rhyhorn</t>
  </si>
  <si>
    <t>Rhydon</t>
  </si>
  <si>
    <t>Chansey</t>
  </si>
  <si>
    <t>Tangela</t>
  </si>
  <si>
    <t>Mr. Mime</t>
  </si>
  <si>
    <t>Electabuzz</t>
  </si>
  <si>
    <t>Magmar</t>
  </si>
  <si>
    <t>Magikarp</t>
  </si>
  <si>
    <t>Gyarados</t>
  </si>
  <si>
    <t>Eevee</t>
  </si>
  <si>
    <t>Vaporeon</t>
  </si>
  <si>
    <t>Jolteon</t>
  </si>
  <si>
    <t>Flareon</t>
  </si>
  <si>
    <t>Snorlax</t>
  </si>
  <si>
    <t>Articuno</t>
  </si>
  <si>
    <t>Zapdos</t>
  </si>
  <si>
    <t>Moltres</t>
  </si>
  <si>
    <t>Dratini</t>
  </si>
  <si>
    <t>dragon</t>
  </si>
  <si>
    <t>Dragonair</t>
  </si>
  <si>
    <t>Dragonite</t>
  </si>
  <si>
    <t>Crobat</t>
  </si>
  <si>
    <t>Pichu</t>
  </si>
  <si>
    <t>Cleffa</t>
  </si>
  <si>
    <t>Togepi</t>
  </si>
  <si>
    <t>Togetic</t>
  </si>
  <si>
    <t>Marill</t>
  </si>
  <si>
    <t>Azumarill</t>
  </si>
  <si>
    <t>Sudowoodo</t>
  </si>
  <si>
    <t>Aipom</t>
  </si>
  <si>
    <t>Yanma</t>
  </si>
  <si>
    <t>Wooper</t>
  </si>
  <si>
    <t>Quagsire</t>
  </si>
  <si>
    <t>Espeon</t>
  </si>
  <si>
    <t>Umbreon</t>
  </si>
  <si>
    <t>Murkrow</t>
  </si>
  <si>
    <t>Misdreavus</t>
  </si>
  <si>
    <t>Unown</t>
  </si>
  <si>
    <t>Gligar</t>
  </si>
  <si>
    <t>Steelix</t>
  </si>
  <si>
    <t>Heracross</t>
  </si>
  <si>
    <t>Sneasel</t>
  </si>
  <si>
    <t>Teddiursa</t>
  </si>
  <si>
    <t>Ursaring</t>
  </si>
  <si>
    <t>Swinub</t>
  </si>
  <si>
    <t>Piloswine</t>
  </si>
  <si>
    <t>Corsola</t>
  </si>
  <si>
    <t>Remoraid</t>
  </si>
  <si>
    <t>Octillery</t>
  </si>
  <si>
    <t>Mantine</t>
  </si>
  <si>
    <t>Houndour</t>
  </si>
  <si>
    <t>Houndoom</t>
  </si>
  <si>
    <t>Stantler</t>
  </si>
  <si>
    <t>Tyrogue</t>
  </si>
  <si>
    <t>Hitmontop</t>
  </si>
  <si>
    <t>Elekid</t>
  </si>
  <si>
    <t>Magby</t>
  </si>
  <si>
    <t>Blissey</t>
  </si>
  <si>
    <t>Larvitar</t>
  </si>
  <si>
    <t>Pupitar</t>
  </si>
  <si>
    <t>Tyranitar</t>
  </si>
  <si>
    <t>Celebi</t>
  </si>
  <si>
    <t>Wurmple</t>
  </si>
  <si>
    <t>Silcoon</t>
  </si>
  <si>
    <t>Beautifly</t>
  </si>
  <si>
    <t>Cascoon</t>
  </si>
  <si>
    <t>Dustox</t>
  </si>
  <si>
    <t>Ralts</t>
  </si>
  <si>
    <t>Kirlia</t>
  </si>
  <si>
    <t>Gardevoir</t>
  </si>
  <si>
    <t>Azurill</t>
  </si>
  <si>
    <t>Nosepass</t>
  </si>
  <si>
    <t>Meditite</t>
  </si>
  <si>
    <t>Medicham</t>
  </si>
  <si>
    <t>Roselia</t>
  </si>
  <si>
    <t>Swablu</t>
  </si>
  <si>
    <t>Altaria</t>
  </si>
  <si>
    <t>Feebas</t>
  </si>
  <si>
    <t>Milotic</t>
  </si>
  <si>
    <t>Duskull</t>
  </si>
  <si>
    <t>Dusclops</t>
  </si>
  <si>
    <t>Chimecho</t>
  </si>
  <si>
    <t>Absol</t>
  </si>
  <si>
    <t>Snorunt</t>
  </si>
  <si>
    <t>Glalie</t>
  </si>
  <si>
    <t>Spheal</t>
  </si>
  <si>
    <t>Sealeo</t>
  </si>
  <si>
    <t>Walrein</t>
  </si>
  <si>
    <t>Bagon</t>
  </si>
  <si>
    <t>Shelgon</t>
  </si>
  <si>
    <t>Salamence</t>
  </si>
  <si>
    <t>Regirock</t>
  </si>
  <si>
    <t>Regice</t>
  </si>
  <si>
    <t>Registeel</t>
  </si>
  <si>
    <t>Turtwig</t>
  </si>
  <si>
    <t>Grotle</t>
  </si>
  <si>
    <t>Torterra</t>
  </si>
  <si>
    <t>Chimchar</t>
  </si>
  <si>
    <t>Monferno</t>
  </si>
  <si>
    <t>Infernape</t>
  </si>
  <si>
    <t>Piplup</t>
  </si>
  <si>
    <t>Prinplup</t>
  </si>
  <si>
    <t>Empoleon</t>
  </si>
  <si>
    <t>Starly</t>
  </si>
  <si>
    <t>Staravia</t>
  </si>
  <si>
    <t>Staraptor</t>
  </si>
  <si>
    <t>Bidoof</t>
  </si>
  <si>
    <t>Bibarel</t>
  </si>
  <si>
    <t>Kricketot</t>
  </si>
  <si>
    <t>Kricketune</t>
  </si>
  <si>
    <t>Shinx</t>
  </si>
  <si>
    <t>Luxio</t>
  </si>
  <si>
    <t>Luxray</t>
  </si>
  <si>
    <t>Budew</t>
  </si>
  <si>
    <t>Roserade</t>
  </si>
  <si>
    <t>Cranidos</t>
  </si>
  <si>
    <t>Rampardos</t>
  </si>
  <si>
    <t>Shieldon</t>
  </si>
  <si>
    <t>Bastiodon</t>
  </si>
  <si>
    <t>Burmy</t>
  </si>
  <si>
    <t>Wormadam</t>
  </si>
  <si>
    <t>Mothim</t>
  </si>
  <si>
    <t>Combee</t>
  </si>
  <si>
    <t>Vespiquen</t>
  </si>
  <si>
    <t>Pachirisu</t>
  </si>
  <si>
    <t>Buizel</t>
  </si>
  <si>
    <t>Floatzel</t>
  </si>
  <si>
    <t>Cherubi</t>
  </si>
  <si>
    <t>Cherrim</t>
  </si>
  <si>
    <t>Ambipom</t>
  </si>
  <si>
    <t>Drifloon</t>
  </si>
  <si>
    <t>Drifblim</t>
  </si>
  <si>
    <t>Buneary</t>
  </si>
  <si>
    <t>Lopunny</t>
  </si>
  <si>
    <t>Mismagius</t>
  </si>
  <si>
    <t>Honchkrow</t>
  </si>
  <si>
    <t>Glameow</t>
  </si>
  <si>
    <t>Purugly</t>
  </si>
  <si>
    <t>Chingling</t>
  </si>
  <si>
    <t>Stunky</t>
  </si>
  <si>
    <t>Skuntank</t>
  </si>
  <si>
    <t>Bronzor</t>
  </si>
  <si>
    <t>Bronzong</t>
  </si>
  <si>
    <t>Bonsly</t>
  </si>
  <si>
    <t>Mime Jr.</t>
  </si>
  <si>
    <t>Happiny</t>
  </si>
  <si>
    <t>Chatot</t>
  </si>
  <si>
    <t>Spiritomb</t>
  </si>
  <si>
    <t>Gible</t>
  </si>
  <si>
    <t>Gabite</t>
  </si>
  <si>
    <t>Garchomp</t>
  </si>
  <si>
    <t>Munchlax</t>
  </si>
  <si>
    <t>Riolu</t>
  </si>
  <si>
    <t>Lucario</t>
  </si>
  <si>
    <t>Hippopotas</t>
  </si>
  <si>
    <t>Hippowdon</t>
  </si>
  <si>
    <t>Skorupi</t>
  </si>
  <si>
    <t>Drapion</t>
  </si>
  <si>
    <t>Croagunk</t>
  </si>
  <si>
    <t>Toxicroak</t>
  </si>
  <si>
    <t>Carnivine</t>
  </si>
  <si>
    <t>Finneon</t>
  </si>
  <si>
    <t>Lumineon</t>
  </si>
  <si>
    <t>Mantyke</t>
  </si>
  <si>
    <t>Snover</t>
  </si>
  <si>
    <t>Abomasnow</t>
  </si>
  <si>
    <t>Weavile</t>
  </si>
  <si>
    <t>Magnezone</t>
  </si>
  <si>
    <t>Lickilicky</t>
  </si>
  <si>
    <t>Rhyperior</t>
  </si>
  <si>
    <t>Tangrowth</t>
  </si>
  <si>
    <t>Electivire</t>
  </si>
  <si>
    <t>Magmortar</t>
  </si>
  <si>
    <t>Togekiss</t>
  </si>
  <si>
    <t>Yanmega</t>
  </si>
  <si>
    <t>Leafeon</t>
  </si>
  <si>
    <t>Glaceon</t>
  </si>
  <si>
    <t>Gliscor</t>
  </si>
  <si>
    <t>Mamoswine</t>
  </si>
  <si>
    <t>Gallade</t>
  </si>
  <si>
    <t>Probopass</t>
  </si>
  <si>
    <t>Dusknoir</t>
  </si>
  <si>
    <t>Froslass</t>
  </si>
  <si>
    <t>Rotom</t>
  </si>
  <si>
    <t>Uxie</t>
  </si>
  <si>
    <t>Mesprit</t>
  </si>
  <si>
    <t>Azelf</t>
  </si>
  <si>
    <t>Dialga</t>
  </si>
  <si>
    <t>Palkia</t>
  </si>
  <si>
    <t>Heatran</t>
  </si>
  <si>
    <t>Regigigas</t>
  </si>
  <si>
    <t>Giratina</t>
  </si>
  <si>
    <t>Cresselia</t>
  </si>
  <si>
    <t>Phione</t>
  </si>
  <si>
    <t>Manaphy</t>
  </si>
  <si>
    <t>Darkrai</t>
  </si>
  <si>
    <t>Shaymin</t>
  </si>
  <si>
    <t>Arceus</t>
  </si>
  <si>
    <t>Forest</t>
  </si>
  <si>
    <t>Cold</t>
  </si>
  <si>
    <t>Temperate</t>
  </si>
  <si>
    <t>Plains</t>
  </si>
  <si>
    <t>Warm</t>
  </si>
  <si>
    <t>Ocean</t>
  </si>
  <si>
    <t>Mountain</t>
  </si>
  <si>
    <t>type_1</t>
  </si>
  <si>
    <t>type_2</t>
  </si>
  <si>
    <t>pokedex_name</t>
  </si>
  <si>
    <t>atk</t>
  </si>
  <si>
    <t>def</t>
  </si>
  <si>
    <t>sp_atk</t>
  </si>
  <si>
    <t>sp_def</t>
  </si>
  <si>
    <t>spd</t>
  </si>
  <si>
    <t>Ruins</t>
  </si>
  <si>
    <t>description</t>
  </si>
  <si>
    <t>Shellos</t>
  </si>
  <si>
    <t>Gastrodon</t>
  </si>
  <si>
    <t>classification</t>
  </si>
  <si>
    <t>Tiny Leaf Pokémon</t>
  </si>
  <si>
    <t>Grove Pokémon</t>
  </si>
  <si>
    <t>Continent Pokémon</t>
  </si>
  <si>
    <t>Chimp Pokémon</t>
  </si>
  <si>
    <t>Playful Pokémon</t>
  </si>
  <si>
    <t>Flame Pokémon</t>
  </si>
  <si>
    <t>Penguin Pokémon</t>
  </si>
  <si>
    <t>Emperor Pokémon</t>
  </si>
  <si>
    <t>Starling Pokémon</t>
  </si>
  <si>
    <t>Predator Pokémon</t>
  </si>
  <si>
    <t>Plump Mouse Pokémon</t>
  </si>
  <si>
    <t>Beaver Pokémon</t>
  </si>
  <si>
    <t>Cricket Pokémon</t>
  </si>
  <si>
    <t>Flash Pokémon</t>
  </si>
  <si>
    <t>Spark Pokémon</t>
  </si>
  <si>
    <t>Gleam Eyes Pokémon</t>
  </si>
  <si>
    <t>Bud Pokémon</t>
  </si>
  <si>
    <t>Thorn Pokémon</t>
  </si>
  <si>
    <t>Bouquet Pokémon</t>
  </si>
  <si>
    <t>Head Butt Pokémon</t>
  </si>
  <si>
    <t>Shield Pokémon</t>
  </si>
  <si>
    <t>Bagworm Pokémon</t>
  </si>
  <si>
    <t>Moth Pokémon</t>
  </si>
  <si>
    <t>Tiny Bee Pokémon</t>
  </si>
  <si>
    <t>Beehive Pokémon</t>
  </si>
  <si>
    <t>EleSquirrel Pokémon</t>
  </si>
  <si>
    <t>Sea Weasel Pokémon</t>
  </si>
  <si>
    <t>Cherry Pokémon</t>
  </si>
  <si>
    <t>Blossom Pokémon</t>
  </si>
  <si>
    <t>Sea Slug Pokémon</t>
  </si>
  <si>
    <t>Long Tail Pokémon</t>
  </si>
  <si>
    <t>Balloon Pokémon</t>
  </si>
  <si>
    <t>Blimp Pokémon</t>
  </si>
  <si>
    <t>Rabbit Pokémon</t>
  </si>
  <si>
    <t>Screech Pokémon</t>
  </si>
  <si>
    <t>Magical Pokémon</t>
  </si>
  <si>
    <t>Darkness Pokémon</t>
  </si>
  <si>
    <t>Big Boss Pokémon</t>
  </si>
  <si>
    <t>Catty Pokémon</t>
  </si>
  <si>
    <t>Tiger Cat Pokémon</t>
  </si>
  <si>
    <t>Bell Pokémon</t>
  </si>
  <si>
    <t>Wind Chime Pokémon</t>
  </si>
  <si>
    <t>Skunk Pokémon</t>
  </si>
  <si>
    <t>Bronze Pokémon</t>
  </si>
  <si>
    <t>Bronze Bell Pokémon</t>
  </si>
  <si>
    <t>Bonsai Pokémon</t>
  </si>
  <si>
    <t>Imitation Pokémon</t>
  </si>
  <si>
    <t>Mime Pokémon</t>
  </si>
  <si>
    <t>Barrier Pokémon</t>
  </si>
  <si>
    <t>Playhouse Pokémon</t>
  </si>
  <si>
    <t>Egg Pokémon</t>
  </si>
  <si>
    <t>Happiness Pokémon</t>
  </si>
  <si>
    <t>Music Note Pokémon</t>
  </si>
  <si>
    <t>Forbidden Pokémon</t>
  </si>
  <si>
    <t>Land Shark Pokémon</t>
  </si>
  <si>
    <t>Cave Pokémon</t>
  </si>
  <si>
    <t>Mach Pokémon</t>
  </si>
  <si>
    <t>Big Eater Pokémon</t>
  </si>
  <si>
    <t>Sleeping Pokémon</t>
  </si>
  <si>
    <t>Emanation Pokémon</t>
  </si>
  <si>
    <t>Aura Pokémon</t>
  </si>
  <si>
    <t>Hippo Pokémon</t>
  </si>
  <si>
    <t>Heavyweight Pokémon</t>
  </si>
  <si>
    <t>Scorpion Pokémon</t>
  </si>
  <si>
    <t>Toxic Mouth Pokémon</t>
  </si>
  <si>
    <t>Bug Catcher Pokémon</t>
  </si>
  <si>
    <t>Wing Fish Pokémon</t>
  </si>
  <si>
    <t>Neon Pokémon</t>
  </si>
  <si>
    <t>Kite Pokémon</t>
  </si>
  <si>
    <t>Sharp Claw Pokémon</t>
  </si>
  <si>
    <t>Magnet Pokémon</t>
  </si>
  <si>
    <t>Magnet Area Pokémon</t>
  </si>
  <si>
    <t>Licking Pokémon</t>
  </si>
  <si>
    <t>Spikes Pokémon</t>
  </si>
  <si>
    <t>Drill Pokémon</t>
  </si>
  <si>
    <t>Vine Pokémon</t>
  </si>
  <si>
    <t>Electric Pokémon</t>
  </si>
  <si>
    <t>Thunderbolt Pokémon</t>
  </si>
  <si>
    <t>Live Coal Pokémon</t>
  </si>
  <si>
    <t>Spitfire Pokémon</t>
  </si>
  <si>
    <t>Blast Pokémon</t>
  </si>
  <si>
    <t>Spike Ball Pokémon</t>
  </si>
  <si>
    <t>Jubilee Pokémon</t>
  </si>
  <si>
    <t>Clear Wing Pokémon</t>
  </si>
  <si>
    <t>Ogre Darner Pokémon</t>
  </si>
  <si>
    <t>Evolution Pokémon</t>
  </si>
  <si>
    <t>Bubble Jet Pokémon</t>
  </si>
  <si>
    <t>Lightning Pokémon</t>
  </si>
  <si>
    <t>Sun Pokémon</t>
  </si>
  <si>
    <t>Moonlight Pokémon</t>
  </si>
  <si>
    <t>Verdant Pokémon</t>
  </si>
  <si>
    <t>Fresh Snow Pokémon</t>
  </si>
  <si>
    <t>Pig Pokémon</t>
  </si>
  <si>
    <t>Swine Pokémon</t>
  </si>
  <si>
    <t>Twin Tusk Pokémon</t>
  </si>
  <si>
    <t>Feeling Pokémon</t>
  </si>
  <si>
    <t>Emotion Pokémon</t>
  </si>
  <si>
    <t>Embrace Pokémon</t>
  </si>
  <si>
    <t>Blade Pokémon</t>
  </si>
  <si>
    <t>Compass Pokémon</t>
  </si>
  <si>
    <t>Requiem Pokémon</t>
  </si>
  <si>
    <t>Beckon Pokémon</t>
  </si>
  <si>
    <t>Gripper Pokémon</t>
  </si>
  <si>
    <t>Snow Hat Pokémon</t>
  </si>
  <si>
    <t>Face Pokémon</t>
  </si>
  <si>
    <t>Snow Land Pokémon</t>
  </si>
  <si>
    <t>Dark Pokémon</t>
  </si>
  <si>
    <t>Disaster Pokémon</t>
  </si>
  <si>
    <t>Fish Pokémon</t>
  </si>
  <si>
    <t>Atrocious Pokémon</t>
  </si>
  <si>
    <t>Clap Pokémon</t>
  </si>
  <si>
    <t>Ball Roll Pokémon</t>
  </si>
  <si>
    <t>Ice Break Pokémon</t>
  </si>
  <si>
    <t>move_1</t>
  </si>
  <si>
    <t>move_2</t>
  </si>
  <si>
    <t>move_3</t>
  </si>
  <si>
    <t>evolve_cost</t>
  </si>
  <si>
    <t>internal_name</t>
  </si>
  <si>
    <t>evolve_into</t>
  </si>
  <si>
    <t>Iron Pokémon</t>
  </si>
  <si>
    <t>Iceberg Pokémon</t>
  </si>
  <si>
    <t>Rock Peak Pokémon</t>
  </si>
  <si>
    <t>Gratitude Pokémon</t>
  </si>
  <si>
    <t>Pitch-Black Pokémon</t>
  </si>
  <si>
    <t>Seafaring Pokémon</t>
  </si>
  <si>
    <t>Sea Drifter Pokémon</t>
  </si>
  <si>
    <t>Lunar Pokémon</t>
  </si>
  <si>
    <t>Renegade Pokémon</t>
  </si>
  <si>
    <t>Colossal Pokémon</t>
  </si>
  <si>
    <t>Lava Dome Pokémon</t>
  </si>
  <si>
    <t>Spatial Pokémon</t>
  </si>
  <si>
    <t>Temporal Pokémon</t>
  </si>
  <si>
    <t>is_legendary</t>
  </si>
  <si>
    <t>number_in_deck</t>
  </si>
  <si>
    <t>Porygon-Z</t>
  </si>
  <si>
    <t>Plasma Pokémon</t>
  </si>
  <si>
    <t>Gardevoir/Gallade</t>
  </si>
  <si>
    <t>Glalie/Froslass</t>
  </si>
  <si>
    <t>Cross Poison</t>
  </si>
  <si>
    <t>Double Hit</t>
  </si>
  <si>
    <t>trainer</t>
  </si>
  <si>
    <t>biome</t>
  </si>
  <si>
    <t>climate</t>
  </si>
  <si>
    <t>Blazing Valor</t>
  </si>
  <si>
    <t>Spacial Rend</t>
  </si>
  <si>
    <t>Fire Blast</t>
  </si>
  <si>
    <t>Hydro Pump</t>
  </si>
  <si>
    <t>Flamethrower</t>
  </si>
  <si>
    <t>Volt Switch</t>
  </si>
  <si>
    <t>U-Turn</t>
  </si>
  <si>
    <t>Scald</t>
  </si>
  <si>
    <t>Earthquake</t>
  </si>
  <si>
    <t>Thunderbolt</t>
  </si>
  <si>
    <t>Thunder</t>
  </si>
  <si>
    <t>Giga Drain</t>
  </si>
  <si>
    <t>Blizzard</t>
  </si>
  <si>
    <t>Ice Beam</t>
  </si>
  <si>
    <t>Powder Snow</t>
  </si>
  <si>
    <t>Aura Sphere</t>
  </si>
  <si>
    <t>Close Combat</t>
  </si>
  <si>
    <t>Toxic</t>
  </si>
  <si>
    <t>Wing Attack</t>
  </si>
  <si>
    <t>Psychic</t>
  </si>
  <si>
    <t>Confusion</t>
  </si>
  <si>
    <t>Megahorn</t>
  </si>
  <si>
    <t>Stone Edge</t>
  </si>
  <si>
    <t>Rock Wrecker</t>
  </si>
  <si>
    <t>Rock Blast</t>
  </si>
  <si>
    <t>Hex</t>
  </si>
  <si>
    <t>Outrage</t>
  </si>
  <si>
    <t>Roar of Time</t>
  </si>
  <si>
    <t>Crunch</t>
  </si>
  <si>
    <t>Dark Void</t>
  </si>
  <si>
    <t>Iron Tail</t>
  </si>
  <si>
    <t>Flash Cannon</t>
  </si>
  <si>
    <t>Play Rough</t>
  </si>
  <si>
    <t>move_name</t>
  </si>
  <si>
    <t>Tackle</t>
  </si>
  <si>
    <t>Take Down</t>
  </si>
  <si>
    <t>?</t>
  </si>
  <si>
    <t>Head Smash</t>
  </si>
  <si>
    <t>Bug Bite</t>
  </si>
  <si>
    <t>Air Slash</t>
  </si>
  <si>
    <t>Explosion</t>
  </si>
  <si>
    <t>Heal Bell</t>
  </si>
  <si>
    <t>Mimic</t>
  </si>
  <si>
    <t>Grass Whistle</t>
  </si>
  <si>
    <t>Night Slash</t>
  </si>
  <si>
    <t>Shadow Force</t>
  </si>
  <si>
    <t>Soft-Boiled</t>
  </si>
  <si>
    <t>Chatter</t>
  </si>
  <si>
    <t>Sand Tomb</t>
  </si>
  <si>
    <t>Body Slam</t>
  </si>
  <si>
    <t>Bite</t>
  </si>
  <si>
    <t>Revenge</t>
  </si>
  <si>
    <t>Octazooka</t>
  </si>
  <si>
    <t>Wood Hammer</t>
  </si>
  <si>
    <t>Slash</t>
  </si>
  <si>
    <t>Tri Attack</t>
  </si>
  <si>
    <t>Rollout</t>
  </si>
  <si>
    <t>Ancient Power</t>
  </si>
  <si>
    <t>Moonblast</t>
  </si>
  <si>
    <t>Magma Storm</t>
  </si>
  <si>
    <t>Crush Grip</t>
  </si>
  <si>
    <t>Seed Flare</t>
  </si>
  <si>
    <t>Hidden Power</t>
  </si>
  <si>
    <t>Teleport</t>
  </si>
  <si>
    <t>Metronome</t>
  </si>
  <si>
    <t>Water Pulse</t>
  </si>
  <si>
    <t>Silcoon/Cascoon</t>
  </si>
  <si>
    <t>Perish Song</t>
  </si>
  <si>
    <t>move_4</t>
  </si>
  <si>
    <t>Judgement</t>
  </si>
  <si>
    <t>Poltergeist</t>
  </si>
  <si>
    <t>Confuse Ray</t>
  </si>
  <si>
    <t>typeless</t>
  </si>
  <si>
    <t>Space</t>
  </si>
  <si>
    <t>Splash</t>
  </si>
  <si>
    <t>health</t>
  </si>
  <si>
    <t>initiative</t>
  </si>
  <si>
    <t>total</t>
  </si>
  <si>
    <t>Heavy Slam</t>
  </si>
  <si>
    <t>Choose any learnable type of the user as the type of this attack.</t>
  </si>
  <si>
    <t>High Jump Kick</t>
  </si>
  <si>
    <t>Triple Kick</t>
  </si>
  <si>
    <t>Thrash</t>
  </si>
  <si>
    <t>Thunder Shock</t>
  </si>
  <si>
    <t>Sheer Cold</t>
  </si>
  <si>
    <t>Sky Attack</t>
  </si>
  <si>
    <t>Zap Cannon</t>
  </si>
  <si>
    <t>is_starter</t>
  </si>
  <si>
    <t>Critical hits deal +1 damage.</t>
  </si>
  <si>
    <t>Status symbols deal +1 damage.</t>
  </si>
  <si>
    <t>Surf</t>
  </si>
  <si>
    <t>Force Palm</t>
  </si>
  <si>
    <t>Acrobatics</t>
  </si>
  <si>
    <t>Double-Edge</t>
  </si>
  <si>
    <t>Mystical Fire</t>
  </si>
  <si>
    <t>Headbutt</t>
  </si>
  <si>
    <t>Bulldoze</t>
  </si>
  <si>
    <t>Twister</t>
  </si>
  <si>
    <t>Dragon Rush</t>
  </si>
  <si>
    <t>encounter_tier</t>
  </si>
  <si>
    <t>_initiative</t>
  </si>
  <si>
    <t>_health</t>
  </si>
  <si>
    <t>Knowledge Pokémon</t>
  </si>
  <si>
    <t>Willpower Pokémon</t>
  </si>
  <si>
    <t>Alpha Pokémon</t>
  </si>
  <si>
    <t>Virtual Pokémon</t>
  </si>
  <si>
    <t>Metal Claw</t>
  </si>
  <si>
    <t>Leaf Storm</t>
  </si>
  <si>
    <t>Ice Punch</t>
  </si>
  <si>
    <t>Bug Buzz</t>
  </si>
  <si>
    <t>Razor Leaf</t>
  </si>
  <si>
    <t>Water Gun</t>
  </si>
  <si>
    <t>Memento</t>
  </si>
  <si>
    <t>weak</t>
  </si>
  <si>
    <t>moderate</t>
  </si>
  <si>
    <t>strong</t>
  </si>
  <si>
    <t>Hoothoot</t>
  </si>
  <si>
    <t>Noctowl</t>
  </si>
  <si>
    <t>Owl Pokémon</t>
  </si>
  <si>
    <t>Wingull</t>
  </si>
  <si>
    <t>Pelipper</t>
  </si>
  <si>
    <t>Seagull Pokémon</t>
  </si>
  <si>
    <t>Water Bird Pokémon</t>
  </si>
  <si>
    <t>Spit Up</t>
  </si>
  <si>
    <t>Girafarig</t>
  </si>
  <si>
    <t>Long Neck Pokémon</t>
  </si>
  <si>
    <t>Tentacool</t>
  </si>
  <si>
    <t>Tentacruel</t>
  </si>
  <si>
    <t>Jellyfish Pokémon</t>
  </si>
  <si>
    <t>Sludge Wave</t>
  </si>
  <si>
    <t>Barboach</t>
  </si>
  <si>
    <t>Whiscash</t>
  </si>
  <si>
    <t>Whiskers Pokémon</t>
  </si>
  <si>
    <t>Psyduck</t>
  </si>
  <si>
    <t>Golduck</t>
  </si>
  <si>
    <t>Duck Pokémon</t>
  </si>
  <si>
    <t>Goldeen</t>
  </si>
  <si>
    <t>Seaking</t>
  </si>
  <si>
    <t>Goldfish Pokémon</t>
  </si>
  <si>
    <t>Aurora Beam</t>
  </si>
  <si>
    <t>pokemon</t>
  </si>
  <si>
    <t>moves</t>
  </si>
  <si>
    <t>ratio</t>
  </si>
  <si>
    <t>Nuzzle</t>
  </si>
  <si>
    <t>Inflict the Confused status on the target.</t>
  </si>
  <si>
    <t>Flip Turn</t>
  </si>
  <si>
    <t>Choose any type, this attack becomes the chosen type.</t>
  </si>
  <si>
    <t>Ice Fang</t>
  </si>
  <si>
    <t>Smack Down</t>
  </si>
  <si>
    <t>Hostile Pokémon</t>
  </si>
  <si>
    <t>Basculin</t>
  </si>
  <si>
    <t>Aqua Jet</t>
  </si>
  <si>
    <t>Scyther</t>
  </si>
  <si>
    <t>Mantis Pokémon</t>
  </si>
  <si>
    <t>Scizor</t>
  </si>
  <si>
    <t>Pincer Pokémon</t>
  </si>
  <si>
    <t>X-Scissor</t>
  </si>
  <si>
    <t>Bullet Punch</t>
  </si>
  <si>
    <t>Sylveon</t>
  </si>
  <si>
    <t>Intertwining Pokémon</t>
  </si>
  <si>
    <t>Voltorb</t>
  </si>
  <si>
    <t>Electrode</t>
  </si>
  <si>
    <t>Ball Pokémon</t>
  </si>
  <si>
    <t>Electro Ball</t>
  </si>
  <si>
    <t>Inflict the Poisoned status on the target.</t>
  </si>
  <si>
    <t>Zorua</t>
  </si>
  <si>
    <t>Zoroark</t>
  </si>
  <si>
    <t>Tricky Fox Pokémon</t>
  </si>
  <si>
    <t>Illusion Fox Pokémon</t>
  </si>
  <si>
    <t>Night Daze</t>
  </si>
  <si>
    <t>Rufflet</t>
  </si>
  <si>
    <t>Braviary</t>
  </si>
  <si>
    <t>Eaglet Pokémon</t>
  </si>
  <si>
    <t>Valiant Pokémon</t>
  </si>
  <si>
    <t>Brave Bird</t>
  </si>
  <si>
    <t>Mimikyu</t>
  </si>
  <si>
    <t>Disguise Pokémon</t>
  </si>
  <si>
    <t>Wild Charge</t>
  </si>
  <si>
    <t>Inflict the Burned status on the target.</t>
  </si>
  <si>
    <t>Crystallizing Pokémon</t>
  </si>
  <si>
    <t>Cryogonal</t>
  </si>
  <si>
    <t>Ice Chunk Pokémon</t>
  </si>
  <si>
    <t>Bergmite</t>
  </si>
  <si>
    <t>Avalugg</t>
  </si>
  <si>
    <t>Avalanche</t>
  </si>
  <si>
    <t>Ominous Wind</t>
  </si>
  <si>
    <t>Fire Fang</t>
  </si>
  <si>
    <t>Flare Blitz</t>
  </si>
  <si>
    <t>Dhelmise</t>
  </si>
  <si>
    <t>Sea Creeper Pokémon</t>
  </si>
  <si>
    <t>Anchor Shot</t>
  </si>
  <si>
    <t>Encore</t>
  </si>
  <si>
    <t>Shell Trap</t>
  </si>
  <si>
    <t>Turtonator</t>
  </si>
  <si>
    <t>Blast Turtle Pokémon</t>
  </si>
  <si>
    <t>Nihilego</t>
  </si>
  <si>
    <t>Parasite Pokémon</t>
  </si>
  <si>
    <t>Neurotoxin</t>
  </si>
  <si>
    <t>Buzzwole</t>
  </si>
  <si>
    <t>Pheromosa</t>
  </si>
  <si>
    <t>Xurkitree</t>
  </si>
  <si>
    <t>Celesteela</t>
  </si>
  <si>
    <t>Launch Pokémon</t>
  </si>
  <si>
    <t>Glowing Pokémon</t>
  </si>
  <si>
    <t>Lissome Pokémon</t>
  </si>
  <si>
    <t>Swollen Pokémon</t>
  </si>
  <si>
    <t>Kartana</t>
  </si>
  <si>
    <t>Drawn Sword Pokémon</t>
  </si>
  <si>
    <t>Junkivore Pokémon</t>
  </si>
  <si>
    <t>Guzzlord</t>
  </si>
  <si>
    <t>Stakataka</t>
  </si>
  <si>
    <t>Blacephalon</t>
  </si>
  <si>
    <t>Rampart Pokémon</t>
  </si>
  <si>
    <t>Fireworks Pokémon</t>
  </si>
  <si>
    <t>Mind Blown</t>
  </si>
  <si>
    <t>Stinging Punch</t>
  </si>
  <si>
    <t>Power Plant</t>
  </si>
  <si>
    <t>Hidden Punch</t>
  </si>
  <si>
    <t>Dazzling Gleam</t>
  </si>
  <si>
    <t>Litwick</t>
  </si>
  <si>
    <t>Lampent</t>
  </si>
  <si>
    <t>Chandelure</t>
  </si>
  <si>
    <t>Candle Pokémon</t>
  </si>
  <si>
    <t>Lamp Pokémon</t>
  </si>
  <si>
    <t>Luring Pokémon</t>
  </si>
  <si>
    <t>Inflict the Drowsy status on the target.</t>
  </si>
  <si>
    <t>Inflict the Frozen status on the target.</t>
  </si>
  <si>
    <t>Mud Bomb</t>
  </si>
  <si>
    <t>Headlong Rush</t>
  </si>
  <si>
    <t>Mach Punch</t>
  </si>
  <si>
    <t>Cyndaquil</t>
  </si>
  <si>
    <t>Fire Mouse Pokémon</t>
  </si>
  <si>
    <t>Quilava</t>
  </si>
  <si>
    <t>Volcano Pokémon</t>
  </si>
  <si>
    <t>Flame Wheel</t>
  </si>
  <si>
    <t>Quick Attack</t>
  </si>
  <si>
    <t>Will-O-Wisp</t>
  </si>
  <si>
    <t>Inferno</t>
  </si>
  <si>
    <t>Typhlosion</t>
  </si>
  <si>
    <t>Eruption</t>
  </si>
  <si>
    <t>Rowlet</t>
  </si>
  <si>
    <t>Grass Quill Pokémon</t>
  </si>
  <si>
    <t>Peck</t>
  </si>
  <si>
    <t>Leaf Blade</t>
  </si>
  <si>
    <t>Decidueye</t>
  </si>
  <si>
    <t>Blade Quill Pokémon</t>
  </si>
  <si>
    <t>Arrow Quill Pokémon</t>
  </si>
  <si>
    <t>Spirit Shackle</t>
  </si>
  <si>
    <t>Oshawott</t>
  </si>
  <si>
    <t>Sea Otter Pokémon</t>
  </si>
  <si>
    <t>Dewott</t>
  </si>
  <si>
    <t>Discipline Pokémon</t>
  </si>
  <si>
    <t>Formidable Pokémon</t>
  </si>
  <si>
    <t>Samurott</t>
  </si>
  <si>
    <t>Razor Shell</t>
  </si>
  <si>
    <t>Venoshock</t>
  </si>
  <si>
    <t>i_mod</t>
  </si>
  <si>
    <t>h_mod</t>
  </si>
  <si>
    <t>Roll a status dice and inflict the result on the target.</t>
  </si>
  <si>
    <t>Prism Pokémon</t>
  </si>
  <si>
    <t>Prismatic Laser</t>
  </si>
  <si>
    <t>Regular hits deal +1 damage.</t>
  </si>
  <si>
    <t>Status symbols deal -2 damage.</t>
  </si>
  <si>
    <t>Porygon</t>
  </si>
  <si>
    <t>Conversion</t>
  </si>
  <si>
    <t>Conversion 2</t>
  </si>
  <si>
    <t>Porygon2</t>
  </si>
  <si>
    <t>Paras</t>
  </si>
  <si>
    <t>Mushroom Pokémon</t>
  </si>
  <si>
    <t>Spore</t>
  </si>
  <si>
    <t>Parasect</t>
  </si>
  <si>
    <t>Barb Barrage</t>
  </si>
  <si>
    <t>Goomy</t>
  </si>
  <si>
    <t>Soft Tissue Pokémon</t>
  </si>
  <si>
    <t>Shelter</t>
  </si>
  <si>
    <t>Dragon Pulse</t>
  </si>
  <si>
    <t>Sliggoo</t>
  </si>
  <si>
    <t>Goodra</t>
  </si>
  <si>
    <t>Petilil</t>
  </si>
  <si>
    <t>Bulb Pokémon</t>
  </si>
  <si>
    <t>Lilligant</t>
  </si>
  <si>
    <t>Flowering Pokémon</t>
  </si>
  <si>
    <t>Stun Spore</t>
  </si>
  <si>
    <t>Wave Crash</t>
  </si>
  <si>
    <t>Raging Fury</t>
  </si>
  <si>
    <t>Inflict the Burned status on the target. The target may no longer switch out or flee the battle.</t>
  </si>
  <si>
    <t>Synthetic Pokémon</t>
  </si>
  <si>
    <t>Silvally</t>
  </si>
  <si>
    <t>Multi-Attack</t>
  </si>
  <si>
    <t>Poipole</t>
  </si>
  <si>
    <t>Poison Pin Pokémon</t>
  </si>
  <si>
    <t>Naganadel</t>
  </si>
  <si>
    <t>uncapturable</t>
  </si>
  <si>
    <t>Qwilfish</t>
  </si>
  <si>
    <t>Dartrix</t>
  </si>
  <si>
    <t>Necrozma</t>
  </si>
  <si>
    <t>800-dw</t>
  </si>
  <si>
    <t>800-dm</t>
  </si>
  <si>
    <t>Photon Geyser</t>
  </si>
  <si>
    <t>Kinesis</t>
  </si>
  <si>
    <t>Copy the effect of a move the user or target knows.</t>
  </si>
  <si>
    <t>Ember</t>
  </si>
  <si>
    <t>Lava Plume</t>
  </si>
  <si>
    <t>Foul Play</t>
  </si>
  <si>
    <t>Muddy Water</t>
  </si>
  <si>
    <t>Steel Wing</t>
  </si>
  <si>
    <t>Psyshield Bash</t>
  </si>
  <si>
    <t>Shadow Sneak</t>
  </si>
  <si>
    <t>Inkay</t>
  </si>
  <si>
    <t>Revolving Pokémon</t>
  </si>
  <si>
    <t>Malamar</t>
  </si>
  <si>
    <t>Overturning Pokémon</t>
  </si>
  <si>
    <t>Topsy-Turvy</t>
  </si>
  <si>
    <t>Psycho Cut</t>
  </si>
  <si>
    <t>Tynamo</t>
  </si>
  <si>
    <t>Eelektrik</t>
  </si>
  <si>
    <t>Eelektross</t>
  </si>
  <si>
    <t>EleFish Pokémon</t>
  </si>
  <si>
    <t>Charge Beam</t>
  </si>
  <si>
    <t>Ion Deluge</t>
  </si>
  <si>
    <t>Elgyem</t>
  </si>
  <si>
    <t>Beheeyem</t>
  </si>
  <si>
    <t>Cerebral Pokémon</t>
  </si>
  <si>
    <t>Imprison</t>
  </si>
  <si>
    <t>Future Sight</t>
  </si>
  <si>
    <t>Morelull</t>
  </si>
  <si>
    <t>Illuminating Pokémon</t>
  </si>
  <si>
    <t>Shiinotic</t>
  </si>
  <si>
    <t>Moonlight</t>
  </si>
  <si>
    <t>Barrier</t>
  </si>
  <si>
    <t>Struggle Bug</t>
  </si>
  <si>
    <t>Sweet Scent</t>
  </si>
  <si>
    <t>Solar Beam</t>
  </si>
  <si>
    <t>Belch</t>
  </si>
  <si>
    <t>Sweet Kiss</t>
  </si>
  <si>
    <t>Flail</t>
  </si>
  <si>
    <t>Bug Trap</t>
  </si>
  <si>
    <t>Poison Jab</t>
  </si>
  <si>
    <t>Poison Sting</t>
  </si>
  <si>
    <t>Calm Mind</t>
  </si>
  <si>
    <t>Whirlpool</t>
  </si>
  <si>
    <t>Extreme Speed</t>
  </si>
  <si>
    <t>trainer_class</t>
  </si>
  <si>
    <t>ability_1_name</t>
  </si>
  <si>
    <t>ability_1_description</t>
  </si>
  <si>
    <t>ability_2_name</t>
  </si>
  <si>
    <t>ability_2_description</t>
  </si>
  <si>
    <t>Fisherman</t>
  </si>
  <si>
    <t>Super Rod</t>
  </si>
  <si>
    <t>Hiker</t>
  </si>
  <si>
    <t>Hiking Gear</t>
  </si>
  <si>
    <t>Sturdy Footing</t>
  </si>
  <si>
    <t>Scientist</t>
  </si>
  <si>
    <t>Field Observation</t>
  </si>
  <si>
    <t>Weakness Analysis</t>
  </si>
  <si>
    <t>Kindler</t>
  </si>
  <si>
    <t>Dragon Tamer</t>
  </si>
  <si>
    <t>Apex Hatchling</t>
  </si>
  <si>
    <t>Gather Firewood</t>
  </si>
  <si>
    <t>Burning Ignition</t>
  </si>
  <si>
    <t>Apex Strength</t>
  </si>
  <si>
    <t>Team Rocket</t>
  </si>
  <si>
    <t>Natural Remedy</t>
  </si>
  <si>
    <t>Expert</t>
  </si>
  <si>
    <t>Shrine Keeper</t>
  </si>
  <si>
    <t>Delinquent</t>
  </si>
  <si>
    <t>Triathlete</t>
  </si>
  <si>
    <t>Triple Threat</t>
  </si>
  <si>
    <t>Ninja Boy</t>
  </si>
  <si>
    <t>Surprise Attack</t>
  </si>
  <si>
    <t>Artist</t>
  </si>
  <si>
    <t>Fairy Tale Girl</t>
  </si>
  <si>
    <t>Detailed Sketch</t>
  </si>
  <si>
    <t>Finished Masterpiece</t>
  </si>
  <si>
    <t>Legendary Protector</t>
  </si>
  <si>
    <t>Aroma Lady</t>
  </si>
  <si>
    <t>Wishing Star</t>
  </si>
  <si>
    <t>Bubble Beam</t>
  </si>
  <si>
    <t>Lick</t>
  </si>
  <si>
    <t>Sky Trainer</t>
  </si>
  <si>
    <t>Chef</t>
  </si>
  <si>
    <t>Wing Suit</t>
  </si>
  <si>
    <t>Masterwork Stew</t>
  </si>
  <si>
    <t>Ingredient Expert</t>
  </si>
  <si>
    <t>state</t>
  </si>
  <si>
    <t>move_type</t>
  </si>
  <si>
    <t>move_attack_strength</t>
  </si>
  <si>
    <t>Overheat</t>
  </si>
  <si>
    <t>Honedge</t>
  </si>
  <si>
    <t>Sword Pokémon</t>
  </si>
  <si>
    <t>Doublade</t>
  </si>
  <si>
    <t>Aegislash</t>
  </si>
  <si>
    <t>Royal Sword Pokémon</t>
  </si>
  <si>
    <t>Sacred Sword</t>
  </si>
  <si>
    <t>681-b</t>
  </si>
  <si>
    <t>King's Blade</t>
  </si>
  <si>
    <t>King's Shield</t>
  </si>
  <si>
    <t>move_effect</t>
  </si>
  <si>
    <t>Tempered Steel</t>
  </si>
  <si>
    <t>Frigid Ice</t>
  </si>
  <si>
    <t>Repairing Rock</t>
  </si>
  <si>
    <t>413-t</t>
  </si>
  <si>
    <t>Adaptive Cloak</t>
  </si>
  <si>
    <t>421-s</t>
  </si>
  <si>
    <t>422-e</t>
  </si>
  <si>
    <t>423-e</t>
  </si>
  <si>
    <t>Gather Sunlight</t>
  </si>
  <si>
    <t>Sunshine Form</t>
  </si>
  <si>
    <t>Shield Form</t>
  </si>
  <si>
    <t>Blade Form</t>
  </si>
  <si>
    <t>Sandy Cloak Form</t>
  </si>
  <si>
    <t>Trash Cloak Form</t>
  </si>
  <si>
    <t>Overcast Form</t>
  </si>
  <si>
    <t>Plant Cloak Form</t>
  </si>
  <si>
    <t>Dual Chop</t>
  </si>
  <si>
    <t>Bulk Up</t>
  </si>
  <si>
    <t>Hyper Beam</t>
  </si>
  <si>
    <t>Critical hits deal +2 damage.</t>
  </si>
  <si>
    <t>If 2 or more status symbols are rolled: Inflict the Burned status on the target.</t>
  </si>
  <si>
    <t>If 2 or more status symbols are rolled: Inflict the Drowsy status on the target.</t>
  </si>
  <si>
    <t>If 2 or more status symbols are rolled: Inflict the Frozen status on the target.</t>
  </si>
  <si>
    <t>If 2 or more status symbols are rolled: Inflict the Poisoned status on the target.</t>
  </si>
  <si>
    <t>If 2 or more status symbols are rolled: Deal 2 damage to all Pokémon in the target party that is not the target.</t>
  </si>
  <si>
    <t>Darumaka</t>
  </si>
  <si>
    <t>Zen Charm Pokémon</t>
  </si>
  <si>
    <t>Darmanitan</t>
  </si>
  <si>
    <t>Blazing Pokémon</t>
  </si>
  <si>
    <t>Chest Thump</t>
  </si>
  <si>
    <t>Zen Restoration</t>
  </si>
  <si>
    <t>Uproar</t>
  </si>
  <si>
    <t>Draining Kiss</t>
  </si>
  <si>
    <t>Skrelp</t>
  </si>
  <si>
    <t>Dragalge</t>
  </si>
  <si>
    <t>Mock Kelp Pokémon</t>
  </si>
  <si>
    <t>Poison Tail</t>
  </si>
  <si>
    <t>Inflict the Poisoned status on the target. Critical hits deal +1 damage.</t>
  </si>
  <si>
    <t>Morpeko</t>
  </si>
  <si>
    <t>Two-Sided Pokémon</t>
  </si>
  <si>
    <t>877-h</t>
  </si>
  <si>
    <t>Hangry Wheel</t>
  </si>
  <si>
    <t>Fire Lash</t>
  </si>
  <si>
    <t>Salandit</t>
  </si>
  <si>
    <t>Toxic Lizard Pokémon</t>
  </si>
  <si>
    <t>Salazzle</t>
  </si>
  <si>
    <t>If 2 or more status symbols are rolled: Inflict the Confused status on the target.</t>
  </si>
  <si>
    <t>Trade Monopoly</t>
  </si>
  <si>
    <t>Inflict the Burned status on the target. Status symbols deal -1 damage.</t>
  </si>
  <si>
    <t>Swim Bike Run</t>
  </si>
  <si>
    <t>Deino</t>
  </si>
  <si>
    <t>Irate Pokémon</t>
  </si>
  <si>
    <t>Brutal Pokémon</t>
  </si>
  <si>
    <t>Draco Meteor</t>
  </si>
  <si>
    <t>Dragon Breath</t>
  </si>
  <si>
    <t>Zweilous</t>
  </si>
  <si>
    <t>Hydreigon</t>
  </si>
  <si>
    <t>Day Dreamer</t>
  </si>
  <si>
    <t>During capture attempts at Apricorn Trees, replace 1 status symbol with 1 regular hit.</t>
  </si>
  <si>
    <t>legendary</t>
  </si>
  <si>
    <t>Ripple in Space</t>
  </si>
  <si>
    <t>Renegade Fury</t>
  </si>
  <si>
    <t>starter</t>
  </si>
  <si>
    <t>Larvesta</t>
  </si>
  <si>
    <t>Torch Pokémon</t>
  </si>
  <si>
    <t>Volcarona</t>
  </si>
  <si>
    <t>Fiery Dance</t>
  </si>
  <si>
    <t>Mountain Gale</t>
  </si>
  <si>
    <t>Lunge</t>
  </si>
  <si>
    <t>Power Whip</t>
  </si>
  <si>
    <t xml:space="preserve">Deals 4 extra damage to Flying-type Pokémon. For each status symbol rolled: The user takes 1 damage. </t>
  </si>
  <si>
    <t>Petal Dance</t>
  </si>
  <si>
    <t>Air Cutter</t>
  </si>
  <si>
    <t>Klefki</t>
  </si>
  <si>
    <t>Key Ring Pokémon</t>
  </si>
  <si>
    <t>Fairy Lock</t>
  </si>
  <si>
    <t>Inflict the Confused status on the user. Deal any damage taken by the user during this attack to the target as well.</t>
  </si>
  <si>
    <t>Frost Song</t>
  </si>
  <si>
    <t>Thunder Song</t>
  </si>
  <si>
    <t>Fire Song</t>
  </si>
  <si>
    <t>Heal for half the damage dealt, rounded down.</t>
  </si>
  <si>
    <t>Destiny Bond</t>
  </si>
  <si>
    <t>Air Superiority</t>
  </si>
  <si>
    <t>Toxin Dart</t>
  </si>
  <si>
    <t>Carbink</t>
  </si>
  <si>
    <t>Jewel Pokémon</t>
  </si>
  <si>
    <t>Power Gem</t>
  </si>
  <si>
    <t>Cubone</t>
  </si>
  <si>
    <t>Lonely Pokémon</t>
  </si>
  <si>
    <t>Bone Rush</t>
  </si>
  <si>
    <t>Marowak</t>
  </si>
  <si>
    <t>Bone Keeper Pokémon</t>
  </si>
  <si>
    <t>Bonemerang</t>
  </si>
  <si>
    <t>Swift</t>
  </si>
  <si>
    <t>Fissure</t>
  </si>
  <si>
    <t>The target faints if they have 2 or less health remaining after this attack. Status symbols deal -1 damage.</t>
  </si>
  <si>
    <t>If any status symbols are rolled: Inflict the Burned status on the target.</t>
  </si>
  <si>
    <t>If any status symbols are rolled: Inflict the Burned status on the target and another Pokémon in the target party.</t>
  </si>
  <si>
    <t>If any status symbols are rolled: Inflict the Frozen status on the target.</t>
  </si>
  <si>
    <t>If any status symbols are rolled: Inflict the Frozen status on the target and another Pokémon in the target party.</t>
  </si>
  <si>
    <t>If any status symbols are rolled: Roll a status dice and inflict the result on the target.</t>
  </si>
  <si>
    <t>If any status symbols are rolled: Inflict the Poisoned status on the target.</t>
  </si>
  <si>
    <t>If any status symbols are rolled: Inflict the Confused status on the target.</t>
  </si>
  <si>
    <t>This move can be used from your party: Switch the user in and then use this attack.</t>
  </si>
  <si>
    <t>Disposable Assets</t>
  </si>
  <si>
    <t>Silk Trap</t>
  </si>
  <si>
    <t>Cruel Raid</t>
  </si>
  <si>
    <t>Critical hits deal +1 damage, but status symbols deal -1 damage.</t>
  </si>
  <si>
    <t>Pollen Puff</t>
  </si>
  <si>
    <t>First Impression</t>
  </si>
  <si>
    <t>If any status symbols are rolled: Inflict the Paralyzed status on the target.</t>
  </si>
  <si>
    <t>Leech Life</t>
  </si>
  <si>
    <t>Queen's Order</t>
  </si>
  <si>
    <t>Pin Missile</t>
  </si>
  <si>
    <t>Fell Stinger</t>
  </si>
  <si>
    <t>When the user is next attacked: Remove 1 critical hit from the roll.</t>
  </si>
  <si>
    <t>Fury Cutter</t>
  </si>
  <si>
    <t>Each time this move is used in succession: Increase attack strength by 1.</t>
  </si>
  <si>
    <t>Twineedle</t>
  </si>
  <si>
    <t>Harden</t>
  </si>
  <si>
    <t>When the user is next attacked: Remove 2 regular hits from the roll.</t>
  </si>
  <si>
    <t>Honey Gather</t>
  </si>
  <si>
    <t>Sticky Web</t>
  </si>
  <si>
    <t>String Shot</t>
  </si>
  <si>
    <t>Tail Glow</t>
  </si>
  <si>
    <t>Rage Powder</t>
  </si>
  <si>
    <t>Quiver Dance</t>
  </si>
  <si>
    <t>Obstruct</t>
  </si>
  <si>
    <t>Gluttony</t>
  </si>
  <si>
    <t>Hyperspace Fury</t>
  </si>
  <si>
    <t>Kowtow Cleave</t>
  </si>
  <si>
    <t>Lash Out</t>
  </si>
  <si>
    <t>Fiery Wrath</t>
  </si>
  <si>
    <t>Darkest Lariat</t>
  </si>
  <si>
    <t>Jaw Lock</t>
  </si>
  <si>
    <t>The user and the target may no longer switch out or flee the battle.</t>
  </si>
  <si>
    <t>Throat Chop</t>
  </si>
  <si>
    <t>False Surrender</t>
  </si>
  <si>
    <t>When the target is next attacked: Add 1 regular hit to the roll.</t>
  </si>
  <si>
    <t>Dark Pulse</t>
  </si>
  <si>
    <t>Snicker Punch</t>
  </si>
  <si>
    <t>Ceaseless Edge</t>
  </si>
  <si>
    <t>Brutal Swing</t>
  </si>
  <si>
    <t>Thief</t>
  </si>
  <si>
    <t>If the target has a held item and the user does not: Steal the target's held item until the end of battle.</t>
  </si>
  <si>
    <t>Knock Off</t>
  </si>
  <si>
    <t>If the target has a held item: Increase attack strength by 1 and at the end of the turn, the target puts that held item into the target's bag.</t>
  </si>
  <si>
    <t>Wicked Blow</t>
  </si>
  <si>
    <t>Add 1 critical hit to this move's roll. Critical hits deal +1 damage.</t>
  </si>
  <si>
    <t>Snarl</t>
  </si>
  <si>
    <t>Taunt</t>
  </si>
  <si>
    <t>Payback</t>
  </si>
  <si>
    <t>Fake Tears</t>
  </si>
  <si>
    <t>When the target is next attacked: Add 1 critical hit to the roll.</t>
  </si>
  <si>
    <t>Comeuppance</t>
  </si>
  <si>
    <t>Parting Shot</t>
  </si>
  <si>
    <t>Dragon Energy</t>
  </si>
  <si>
    <t>Eternabeam</t>
  </si>
  <si>
    <t>Glaive Rush</t>
  </si>
  <si>
    <t>When the user is next attacked: Status symbols deal +1 damage.</t>
  </si>
  <si>
    <t>If the target faints from this attack: Any remaining damage is applied to the next Pokémon that switches in.</t>
  </si>
  <si>
    <t>Clanging Scales</t>
  </si>
  <si>
    <t>If 2 or more status symbols are rolled: Inflict the Paralyzed status on the target.</t>
  </si>
  <si>
    <t>Eon Burst</t>
  </si>
  <si>
    <t>Scale Shot</t>
  </si>
  <si>
    <t>Dragon Hammer</t>
  </si>
  <si>
    <t>When the target is next attacked: Status symbols deal +1 damage.</t>
  </si>
  <si>
    <t>Dragon Claw</t>
  </si>
  <si>
    <t>Core Enforcer</t>
  </si>
  <si>
    <t>Dragon Darts</t>
  </si>
  <si>
    <t>Order Up</t>
  </si>
  <si>
    <t>Fickle Beam</t>
  </si>
  <si>
    <t>Inflict the Paralyzed status on the target.</t>
  </si>
  <si>
    <t>Dragon Dance</t>
  </si>
  <si>
    <t>Bolt Strike</t>
  </si>
  <si>
    <t>If 2 or more status symbols are rolled: Inflict the Paralyzed status on the target. Status symbols deal -1 damage.</t>
  </si>
  <si>
    <t>Electro Shot</t>
  </si>
  <si>
    <t>Double Shock</t>
  </si>
  <si>
    <t>Volt Tackle</t>
  </si>
  <si>
    <t>Critical hits deal +2 damage. For each critical hit rolled: The user takes 2 damage.</t>
  </si>
  <si>
    <t>Aura Wheel</t>
  </si>
  <si>
    <t>Wildbolt Storm</t>
  </si>
  <si>
    <t>Discharge</t>
  </si>
  <si>
    <t>Electro Drift</t>
  </si>
  <si>
    <t>If this move has a type advantage against the target: Deal 2 extra damage.</t>
  </si>
  <si>
    <t>Plasma Fists</t>
  </si>
  <si>
    <t>If the user knows another Electric-type move: Deal 2 extra damage.</t>
  </si>
  <si>
    <t>Rising Voltage</t>
  </si>
  <si>
    <t>Shocking Acuity</t>
  </si>
  <si>
    <t>If any status symbols are rolled: Inflict the Paralyzed status on the target and another Pokémon in the target party.</t>
  </si>
  <si>
    <t>Zing Zap</t>
  </si>
  <si>
    <t>When the target next attacks: Status symbols deal -1 damage.</t>
  </si>
  <si>
    <t>Thunder Cage</t>
  </si>
  <si>
    <t>Amp Press</t>
  </si>
  <si>
    <t>Thunderclap</t>
  </si>
  <si>
    <t>Bolt Beak</t>
  </si>
  <si>
    <t>Overdrive</t>
  </si>
  <si>
    <t>Thunder Punch</t>
  </si>
  <si>
    <t>Spark</t>
  </si>
  <si>
    <t>Shock Wave</t>
  </si>
  <si>
    <t>Parabolic Charge</t>
  </si>
  <si>
    <t>Electroweb</t>
  </si>
  <si>
    <t>Electrify</t>
  </si>
  <si>
    <t>If all dice rolled are the same: Change the target's next move to the Electric type.</t>
  </si>
  <si>
    <t>Nature's Madness</t>
  </si>
  <si>
    <t>Light of Ruin</t>
  </si>
  <si>
    <t>The user takes damage equal to half its max health, rounded up.</t>
  </si>
  <si>
    <t>Fleur Cannon</t>
  </si>
  <si>
    <t>Springtide Storm</t>
  </si>
  <si>
    <t>Strange Steam</t>
  </si>
  <si>
    <t>Alluring Voice</t>
  </si>
  <si>
    <t>When the target next attacks: Remove 1 regular hit from the roll.</t>
  </si>
  <si>
    <t>Spirit Break</t>
  </si>
  <si>
    <t>When the target next attacks: Decrease attack strength by 1.</t>
  </si>
  <si>
    <t>Heal 1 and inflict the Drowsy status on the target.</t>
  </si>
  <si>
    <t>Disarming Voice</t>
  </si>
  <si>
    <t>Floral Healing</t>
  </si>
  <si>
    <t>Fairy Wind</t>
  </si>
  <si>
    <t>Charm</t>
  </si>
  <si>
    <t>Inflict the Confused status on the target. If the target is already Confused: Increased attack strength by 2.</t>
  </si>
  <si>
    <t>Decorate</t>
  </si>
  <si>
    <t>Geomancy</t>
  </si>
  <si>
    <t>Final Gambit</t>
  </si>
  <si>
    <t>The user takes damage equal to its remaining health. Any damage taken by the user this turn is dealt to the target.</t>
  </si>
  <si>
    <t>Low Kick</t>
  </si>
  <si>
    <t>Attack strength is equal to half the target's base health, rounded down (Max 5 attack strength).</t>
  </si>
  <si>
    <t>Meteor Assault</t>
  </si>
  <si>
    <t>Axe Kick</t>
  </si>
  <si>
    <t>Inflict the Confused status on the target. If 3 or more status symbols are rolled: The user takes damage equal to half the user's base health, rounded up.</t>
  </si>
  <si>
    <t>Secret Sword</t>
  </si>
  <si>
    <t>Superpower</t>
  </si>
  <si>
    <t xml:space="preserve">During this attack and when the user is next attacked: Status symbols and critical hits deal +1 damage. </t>
  </si>
  <si>
    <t>Collision Course</t>
  </si>
  <si>
    <t xml:space="preserve">During this attack and when the user is next attacked: Status symbols deal +1 damage. </t>
  </si>
  <si>
    <t>Dynamic Punch</t>
  </si>
  <si>
    <t>If no status symbols are rolled: Inflict Confusion status on the target.</t>
  </si>
  <si>
    <t>Hammer Arm</t>
  </si>
  <si>
    <t>Each time this move is used: Decrease the user's Initiative by 2.</t>
  </si>
  <si>
    <t>Thunderous Kick</t>
  </si>
  <si>
    <t>Triple Arrows</t>
  </si>
  <si>
    <t>For each critical hit rolled: The user may deal 2 damage to one Pokémon in the target party, ignoring resistance and weakness. Each target must be different.</t>
  </si>
  <si>
    <t>Flying Press</t>
  </si>
  <si>
    <t>The type of this move may be changed to Flying.</t>
  </si>
  <si>
    <t>Submission</t>
  </si>
  <si>
    <t>Status symbols deal -1 damage. For each critical hit rolled: The user takes 1 damage.</t>
  </si>
  <si>
    <t>Brick Break</t>
  </si>
  <si>
    <t>Critical hits deal +1 damage and for each critical hit rolled: Heal 2.</t>
  </si>
  <si>
    <t>Body Press</t>
  </si>
  <si>
    <t>Drain Punch</t>
  </si>
  <si>
    <t>Storm Throw</t>
  </si>
  <si>
    <t>When the user next attacks: Add 1 critical hit to the roll.</t>
  </si>
  <si>
    <t>For each fainted Pokémon in your party: Increase attack strength by 1.</t>
  </si>
  <si>
    <t>Arm Thrust</t>
  </si>
  <si>
    <t>Reversal</t>
  </si>
  <si>
    <t>Double Kick</t>
  </si>
  <si>
    <t>Victory Dance</t>
  </si>
  <si>
    <t>Counter</t>
  </si>
  <si>
    <t>No Retreat</t>
  </si>
  <si>
    <t>Burning Bulwark</t>
  </si>
  <si>
    <t>V-create</t>
  </si>
  <si>
    <t>Blast Burn</t>
  </si>
  <si>
    <t>This move cannot be used if used last turn.</t>
  </si>
  <si>
    <t>Blue Flare</t>
  </si>
  <si>
    <t>If 2 or more status symbols are rolled: Inflict the Burned status on the target. Status symbols deal -1 damage.</t>
  </si>
  <si>
    <t>Zen Burnout</t>
  </si>
  <si>
    <t>Armor Cannon</t>
  </si>
  <si>
    <t>Critical hits deal +2 damage. For each critical hit rolled: The user takes 3 damage.</t>
  </si>
  <si>
    <t>Pyro Ball</t>
  </si>
  <si>
    <t>Sacred Fire</t>
  </si>
  <si>
    <t>Bitter Blade</t>
  </si>
  <si>
    <t>Blaze Kick</t>
  </si>
  <si>
    <t>Critical hits deal +1 damage. If any status symbols are rolled: Inflict the Burned status on the target.</t>
  </si>
  <si>
    <t>Temper Flare</t>
  </si>
  <si>
    <t>Beads of Ruin</t>
  </si>
  <si>
    <t>Add 2 regular hits to this move's roll.</t>
  </si>
  <si>
    <t>Torch Song</t>
  </si>
  <si>
    <t>Flame Charge</t>
  </si>
  <si>
    <t>Incinerate</t>
  </si>
  <si>
    <t>When the user is next attacked: The attacker takes 5 damage if any critical hits are rolled.</t>
  </si>
  <si>
    <t>Heat Crash</t>
  </si>
  <si>
    <t>For every 2 stat total the target has more than the user: Increase attack strength by 1.</t>
  </si>
  <si>
    <t>Beak Blast</t>
  </si>
  <si>
    <t>Dragon Ascent</t>
  </si>
  <si>
    <t>This turn and when the user is next attacked: Status symbols deal +1 damage.</t>
  </si>
  <si>
    <t>Aeroblast</t>
  </si>
  <si>
    <t>Hurricane</t>
  </si>
  <si>
    <t>Bleakwind Storm</t>
  </si>
  <si>
    <t>Fly</t>
  </si>
  <si>
    <t>Drill Peck</t>
  </si>
  <si>
    <t>Critical hits deal +2 damage. Status symbols deal -1 damage.</t>
  </si>
  <si>
    <t>Bounce</t>
  </si>
  <si>
    <t>Oblivion Wing</t>
  </si>
  <si>
    <t>Heal for 75% the damage dealt, rounded down.</t>
  </si>
  <si>
    <t>Sky Drop</t>
  </si>
  <si>
    <t>Pluck</t>
  </si>
  <si>
    <t>Tailwind</t>
  </si>
  <si>
    <t>Moonraze Maelstrom</t>
  </si>
  <si>
    <t>Astral Barrage</t>
  </si>
  <si>
    <t>Terror</t>
  </si>
  <si>
    <t>Status symbols deal +1 damage. The target may no longer switch out or flee the battle.</t>
  </si>
  <si>
    <t>Moongeist Beam</t>
  </si>
  <si>
    <t>Hyperspace Hole</t>
  </si>
  <si>
    <t>Spectral Thief</t>
  </si>
  <si>
    <t>Phantom Force</t>
  </si>
  <si>
    <t>Shadow Bone</t>
  </si>
  <si>
    <t>Grim Neigh</t>
  </si>
  <si>
    <t>Shadow Ball</t>
  </si>
  <si>
    <t>Astral Path</t>
  </si>
  <si>
    <t>If the target has a held item: Deal 1 extra damage and inflict the Paralyzed status on the target.</t>
  </si>
  <si>
    <t>Bitter Malice</t>
  </si>
  <si>
    <t>Trick-or-Treat</t>
  </si>
  <si>
    <t>Infernal Parade</t>
  </si>
  <si>
    <t>Shadow Claw</t>
  </si>
  <si>
    <t>Last Respects</t>
  </si>
  <si>
    <t>Rage Fist</t>
  </si>
  <si>
    <t>Curse</t>
  </si>
  <si>
    <t xml:space="preserve">The target faints if the user faints before its next turn. </t>
  </si>
  <si>
    <t>Astonish</t>
  </si>
  <si>
    <t>Inflict the Paralyzed status on the target. If the target is already Paralyzed: Increased attack strength by 2.</t>
  </si>
  <si>
    <t>Night Shade</t>
  </si>
  <si>
    <t>Spiky Shield</t>
  </si>
  <si>
    <t>Chloroblast</t>
  </si>
  <si>
    <t>Forest Blade</t>
  </si>
  <si>
    <t>Ivy Cudgel</t>
  </si>
  <si>
    <t>The type of this move may be changed to the second typing of this Pokémon.</t>
  </si>
  <si>
    <t>Petal Blizzard</t>
  </si>
  <si>
    <t>Solar Blade</t>
  </si>
  <si>
    <t>Grav Apple</t>
  </si>
  <si>
    <t>Deals 2 extra damage to non Flying-type Pokémon.</t>
  </si>
  <si>
    <t>Flower Trick</t>
  </si>
  <si>
    <t>Matcha Gotcha</t>
  </si>
  <si>
    <t>Trop Kick</t>
  </si>
  <si>
    <t>Apple Acid</t>
  </si>
  <si>
    <t>Deal 4 extra damage to Bug-type Pokémon. The target may no longer switch out or flee the battle.</t>
  </si>
  <si>
    <t>Drum Beating</t>
  </si>
  <si>
    <t>Cotton Spore</t>
  </si>
  <si>
    <t>Seed Bomb</t>
  </si>
  <si>
    <t>Tablets of Ruin</t>
  </si>
  <si>
    <t>When the user is next attacked: Remove up to 2 dice except for status symbols from the roll.</t>
  </si>
  <si>
    <t>Horn Leech</t>
  </si>
  <si>
    <t>Bullet Seed</t>
  </si>
  <si>
    <t>Magical Leaf</t>
  </si>
  <si>
    <t>Trailblaze</t>
  </si>
  <si>
    <t>Syrup Bomb</t>
  </si>
  <si>
    <t>Voice of the Forest</t>
  </si>
  <si>
    <t>For every Pokémon from the Forest biome in your party: Increase attack strength by 1.</t>
  </si>
  <si>
    <t>Mega Drain</t>
  </si>
  <si>
    <t>Needle Arm</t>
  </si>
  <si>
    <t>Vine Whip</t>
  </si>
  <si>
    <t>Branch Poke</t>
  </si>
  <si>
    <t>Snap Trap</t>
  </si>
  <si>
    <t>Leafage</t>
  </si>
  <si>
    <t>When the user is next attacked: Remove 1 regular hit from the roll.</t>
  </si>
  <si>
    <t>Ingrain</t>
  </si>
  <si>
    <t>Absorb</t>
  </si>
  <si>
    <t>Sleep Powder</t>
  </si>
  <si>
    <t>Protective Mycelium</t>
  </si>
  <si>
    <t>Aromatherapy</t>
  </si>
  <si>
    <t>Cotton Guard</t>
  </si>
  <si>
    <t>When the user is next attacked: Remove all regular hits from the roll.</t>
  </si>
  <si>
    <t>Jungle Healing</t>
  </si>
  <si>
    <t>Strength Sap</t>
  </si>
  <si>
    <t>Heal for half of the attack strength of one of the target's moves, rounded down. When the target next attacks: Decrease attack strength by 2.</t>
  </si>
  <si>
    <t>Spicy Extract</t>
  </si>
  <si>
    <t>When the user next attacks: Add 2 regular hits to the roll. When the target is next attacked: Add 2 regular hits to the roll.</t>
  </si>
  <si>
    <t>Precipice Blades</t>
  </si>
  <si>
    <t>Sandsear Storm</t>
  </si>
  <si>
    <t>Earth Power</t>
  </si>
  <si>
    <t>If 2 or more critical hits are rolled: Deal 2 damage to a Pokémon in the target party that is not the target.</t>
  </si>
  <si>
    <t>Thousand Arrows</t>
  </si>
  <si>
    <t>This move ignores type resistances.</t>
  </si>
  <si>
    <t>High Horsepower</t>
  </si>
  <si>
    <t>Land's Wrath</t>
  </si>
  <si>
    <t>Vessel of Ruin</t>
  </si>
  <si>
    <t>When the user is next attacked: Remove up to 2 dice except for critical hits from the roll.</t>
  </si>
  <si>
    <t>Drill Run</t>
  </si>
  <si>
    <t>Dig</t>
  </si>
  <si>
    <t>Scorching Sands</t>
  </si>
  <si>
    <t>If any status symbols are rolled: Inflict the Burned status on the target</t>
  </si>
  <si>
    <t>When the target is next attacked: Add 2 status symbol to the roll.</t>
  </si>
  <si>
    <t>Stomping Tantrum</t>
  </si>
  <si>
    <t>Sandblast</t>
  </si>
  <si>
    <t>Mud Shot</t>
  </si>
  <si>
    <t>Sand Attack</t>
  </si>
  <si>
    <t>When the target next attacks: Regular hits deal -1 damage.</t>
  </si>
  <si>
    <t>Spikes</t>
  </si>
  <si>
    <t>Mud-Slap</t>
  </si>
  <si>
    <t>Freeze Shock</t>
  </si>
  <si>
    <t>Ice Burn</t>
  </si>
  <si>
    <t>Glacial Lance</t>
  </si>
  <si>
    <t>Ice Hammer</t>
  </si>
  <si>
    <t>Icicle Spear</t>
  </si>
  <si>
    <t>Critical hits deal +1 damage, but status symbols deal -1 damage. When the target next attacks: Remove 1 regular hit from the roll.</t>
  </si>
  <si>
    <t>Icicle Crash</t>
  </si>
  <si>
    <t>Glacial Path</t>
  </si>
  <si>
    <t>Chilling Verity</t>
  </si>
  <si>
    <t>Swords of Ruin</t>
  </si>
  <si>
    <t>Add 1 critical hit to this move's roll.</t>
  </si>
  <si>
    <t>Freeze-Dry</t>
  </si>
  <si>
    <t>Chilling Neigh</t>
  </si>
  <si>
    <t>Glaciate</t>
  </si>
  <si>
    <t>Ice</t>
  </si>
  <si>
    <t>Ice Spinner</t>
  </si>
  <si>
    <t>Ice Shard</t>
  </si>
  <si>
    <t>Triple Axel</t>
  </si>
  <si>
    <t>If 3 or more dice are the same: Those dice gain +1 damage.</t>
  </si>
  <si>
    <t>Icy Tactics</t>
  </si>
  <si>
    <t>Icy Wind</t>
  </si>
  <si>
    <t>Ice Face</t>
  </si>
  <si>
    <t>Chilly Reception</t>
  </si>
  <si>
    <t>Protect</t>
  </si>
  <si>
    <t>Endure</t>
  </si>
  <si>
    <t>Truant King</t>
  </si>
  <si>
    <t>Giga Impact</t>
  </si>
  <si>
    <t>Boomburst</t>
  </si>
  <si>
    <t>Last Resort</t>
  </si>
  <si>
    <t>This move can only be used if the user has used two different moves prior to this move.</t>
  </si>
  <si>
    <t>Blood Moon</t>
  </si>
  <si>
    <t>Guillotine</t>
  </si>
  <si>
    <t>Head Charge</t>
  </si>
  <si>
    <t>Critical hits deal +1 damage. For each critical hit rolled: The user takes 1 damage.</t>
  </si>
  <si>
    <t>Mega Kick</t>
  </si>
  <si>
    <t>Status symbols deal -1 damage.</t>
  </si>
  <si>
    <t>Hyper Drill</t>
  </si>
  <si>
    <t>Hyper Voice</t>
  </si>
  <si>
    <t>Critical hits deal +2 damage. For each critical hit rolled: The user takes 1 damage.</t>
  </si>
  <si>
    <t>Armor Tail</t>
  </si>
  <si>
    <t>Crush Claw</t>
  </si>
  <si>
    <t>Inflict the Paralyzed status on the target. The target may no longer switch out or flee the battle.</t>
  </si>
  <si>
    <t>Dizzy Punch</t>
  </si>
  <si>
    <t>Facade</t>
  </si>
  <si>
    <t>Present</t>
  </si>
  <si>
    <t>Status symbols heal the target by 2. Critical hits deal +2 damage.</t>
  </si>
  <si>
    <t>Relic Song</t>
  </si>
  <si>
    <t>Horn Attack</t>
  </si>
  <si>
    <t xml:space="preserve">Roll a status dice. The type of this move matches the status rolled. </t>
  </si>
  <si>
    <t>Slack Off</t>
  </si>
  <si>
    <t>Status symbols heal the user by 1.</t>
  </si>
  <si>
    <t>Vise Grip</t>
  </si>
  <si>
    <t>The target may no longer change form, switch out, or flee the battle.</t>
  </si>
  <si>
    <t>Cut</t>
  </si>
  <si>
    <t>Confide</t>
  </si>
  <si>
    <t>Constrict</t>
  </si>
  <si>
    <t>Covet</t>
  </si>
  <si>
    <t>If the user faints when it is next attacked: The user may use a final move before fainting.</t>
  </si>
  <si>
    <t>Fake Out</t>
  </si>
  <si>
    <t>Lovely Kiss</t>
  </si>
  <si>
    <t>Milk Drink</t>
  </si>
  <si>
    <t>Morning Sun</t>
  </si>
  <si>
    <t>On the next attack or capture roll against the target: Status symbols deal +1 damage.</t>
  </si>
  <si>
    <t>Scratch</t>
  </si>
  <si>
    <t>When the target is next attacked: Add 1 regular hit from the roll.</t>
  </si>
  <si>
    <t>Pound</t>
  </si>
  <si>
    <t>Fury Swipes</t>
  </si>
  <si>
    <t>Teeter Dance</t>
  </si>
  <si>
    <t>Teatime</t>
  </si>
  <si>
    <t>Barrage</t>
  </si>
  <si>
    <t>Defense Curl</t>
  </si>
  <si>
    <t>For every 2 damage taken by the user this battle: Increase attack strength by 1.</t>
  </si>
  <si>
    <t>Glare</t>
  </si>
  <si>
    <t>Inflict the Paralyzed status on the target, ignoring type immunity.</t>
  </si>
  <si>
    <t>Pay Day</t>
  </si>
  <si>
    <t>For each critical hit rolled: Gain 1 journey point.</t>
  </si>
  <si>
    <t>Recycle</t>
  </si>
  <si>
    <t>Shell Smash</t>
  </si>
  <si>
    <t>Sing</t>
  </si>
  <si>
    <t>Smokescreen</t>
  </si>
  <si>
    <t>When the target next attacks: Remove 2 regular hits from the roll.</t>
  </si>
  <si>
    <t>Wish</t>
  </si>
  <si>
    <t>Yawn</t>
  </si>
  <si>
    <t>Noble Roar</t>
  </si>
  <si>
    <t>Court Change</t>
  </si>
  <si>
    <t>Doodle</t>
  </si>
  <si>
    <t>Population Bomb</t>
  </si>
  <si>
    <t>Belly Drum</t>
  </si>
  <si>
    <t>Super Fang</t>
  </si>
  <si>
    <t>Helping Hand</t>
  </si>
  <si>
    <t>Pain Split</t>
  </si>
  <si>
    <t>Change the user's health to the average of the current health of the user and target, rounded up. Change the target's health to the average of the current health of the user and target, rounded down.</t>
  </si>
  <si>
    <t>Revival Blessing</t>
  </si>
  <si>
    <t>Fillet Away</t>
  </si>
  <si>
    <t>Baneful Bunker</t>
  </si>
  <si>
    <t>Gunk Shot</t>
  </si>
  <si>
    <t>Malignant Chain</t>
  </si>
  <si>
    <t>Inflict the Poisoned status on the target. Pokémon poisoned by this move take 1 extra damage from poison each turn.</t>
  </si>
  <si>
    <t>Deep Sea Host</t>
  </si>
  <si>
    <t>Sludge Bomb</t>
  </si>
  <si>
    <t>Shell Side Arm</t>
  </si>
  <si>
    <t>Dire Claw</t>
  </si>
  <si>
    <t>Sludge</t>
  </si>
  <si>
    <t>Smog</t>
  </si>
  <si>
    <t>Clear Smog</t>
  </si>
  <si>
    <t>Acid Spray</t>
  </si>
  <si>
    <t>Acid</t>
  </si>
  <si>
    <t>Mortal Spin</t>
  </si>
  <si>
    <t>Toxic Spikes</t>
  </si>
  <si>
    <t>Toxic Thread</t>
  </si>
  <si>
    <t>Purify</t>
  </si>
  <si>
    <t>Light That Burns the Sky</t>
  </si>
  <si>
    <t>Psycho Boost</t>
  </si>
  <si>
    <t>Will there be more, less, or an equal amount of critical hits rolled than status symbols? If incorrect: Deal -3 damage.</t>
  </si>
  <si>
    <t>Psystrike</t>
  </si>
  <si>
    <t>For each critical hit rolled: The user may deal that critical hit to one Pokémon in the target party, ignoring resistance and weakness.</t>
  </si>
  <si>
    <t>Dream Eater</t>
  </si>
  <si>
    <t>Lunar Dance</t>
  </si>
  <si>
    <t>Heal for half the damage dealt, rounded down. When the user is next attacked: Remove 2 regular hits from the roll.</t>
  </si>
  <si>
    <t>Psycho Shift</t>
  </si>
  <si>
    <t>The user may transfer any status conditions from the user to the target. The user cannot transfer status conditions that the target already has.</t>
  </si>
  <si>
    <t>Mist Ball</t>
  </si>
  <si>
    <t>Luster Purge</t>
  </si>
  <si>
    <t>When the user next attacks: Add 1 critical hit or 1 status symbol to the roll.</t>
  </si>
  <si>
    <t>Freezing Glare</t>
  </si>
  <si>
    <t>Psychic Fangs</t>
  </si>
  <si>
    <t>Zen Headbutt</t>
  </si>
  <si>
    <t>Expanding Force</t>
  </si>
  <si>
    <t>Magic Bounce</t>
  </si>
  <si>
    <t>Lumina Crash</t>
  </si>
  <si>
    <t>Psyblade</t>
  </si>
  <si>
    <t>Eerie Spell</t>
  </si>
  <si>
    <t>Esper Wing</t>
  </si>
  <si>
    <t>Psyshock</t>
  </si>
  <si>
    <t>Before damage is dealt: The user may switch the target's health and initiative.</t>
  </si>
  <si>
    <t>When the user is next attacked: All critical hits damage the attacker instead of the user.</t>
  </si>
  <si>
    <t>Heart Swap</t>
  </si>
  <si>
    <t>Hypnosis</t>
  </si>
  <si>
    <t>Psybeam</t>
  </si>
  <si>
    <t>Heal Block</t>
  </si>
  <si>
    <t>Twin Beam</t>
  </si>
  <si>
    <t>Instruct</t>
  </si>
  <si>
    <t>Cosmic Power</t>
  </si>
  <si>
    <t>Mirror Coat</t>
  </si>
  <si>
    <t>Diamond Storm</t>
  </si>
  <si>
    <t>Mighty Cleave</t>
  </si>
  <si>
    <t>Stone Axe</t>
  </si>
  <si>
    <t>Rock Slide</t>
  </si>
  <si>
    <t>Sandstorm</t>
  </si>
  <si>
    <t>Deal 2 extra damage to Flying-type Pokémon.</t>
  </si>
  <si>
    <t>Rock Throw</t>
  </si>
  <si>
    <t>Salt Cure</t>
  </si>
  <si>
    <t>Accelerock</t>
  </si>
  <si>
    <t>Stealth Rock</t>
  </si>
  <si>
    <t>Tar Shot</t>
  </si>
  <si>
    <t>Metal Burst</t>
  </si>
  <si>
    <t>Gigaton Hammer</t>
  </si>
  <si>
    <t>Steel Beam</t>
  </si>
  <si>
    <t>Sunraze Smash</t>
  </si>
  <si>
    <t>Doom Desire</t>
  </si>
  <si>
    <t>Steel Roller</t>
  </si>
  <si>
    <t>Make It Rain</t>
  </si>
  <si>
    <t>Ripple in Time</t>
  </si>
  <si>
    <t xml:space="preserve">The user may reroll any number of dice this turn once. </t>
  </si>
  <si>
    <t>Behemoth Blade</t>
  </si>
  <si>
    <t>Behemoth Bash</t>
  </si>
  <si>
    <t>Meteor Mash</t>
  </si>
  <si>
    <t>Sunsteel Strike</t>
  </si>
  <si>
    <t>Deal 4 extra damage to Water-type Pokémon. The target may no longer switch out or flee the battle.</t>
  </si>
  <si>
    <t>Iron Head</t>
  </si>
  <si>
    <t>Tachyon Cutter</t>
  </si>
  <si>
    <t>Steel Grove</t>
  </si>
  <si>
    <t>Gear Grind</t>
  </si>
  <si>
    <t>Double Iron Bash</t>
  </si>
  <si>
    <t>The user rolls twice for this attack. The first roll's status symbols deal +1 damage. The second roll's critical hits deal +1 damage.</t>
  </si>
  <si>
    <t>Gyro Ball</t>
  </si>
  <si>
    <t>Shift Gear</t>
  </si>
  <si>
    <t>Each time this move is used: Increase attack strength by 1 and the user's Initiative by 2.</t>
  </si>
  <si>
    <t>Autotomize</t>
  </si>
  <si>
    <t>Select a move from the target and then attack the target with that move.</t>
  </si>
  <si>
    <t>Sketch</t>
  </si>
  <si>
    <t>Tera Starstorm</t>
  </si>
  <si>
    <t>Techno Blast</t>
  </si>
  <si>
    <t>Rainbow Meteor</t>
  </si>
  <si>
    <t>The type of this move is the 4th learnable type of the user.</t>
  </si>
  <si>
    <t>Raging Bull</t>
  </si>
  <si>
    <t>Genesis</t>
  </si>
  <si>
    <t>Protean Power</t>
  </si>
  <si>
    <t>Revelation Dance</t>
  </si>
  <si>
    <t>Spinning Torque</t>
  </si>
  <si>
    <t xml:space="preserve">If any status symbols are rolled: Roll a status dice and inflict the result on the target. The type of this move matches the status rolled. </t>
  </si>
  <si>
    <t>Fashion Coat</t>
  </si>
  <si>
    <t>Weather Shift</t>
  </si>
  <si>
    <t>Tera Shell</t>
  </si>
  <si>
    <t>Transform</t>
  </si>
  <si>
    <t>Tera Shift</t>
  </si>
  <si>
    <t>Water Spout</t>
  </si>
  <si>
    <t>Origin Pulse</t>
  </si>
  <si>
    <t>Steam Eruption</t>
  </si>
  <si>
    <t>Hydro Steam</t>
  </si>
  <si>
    <t>Crabhammer</t>
  </si>
  <si>
    <t>Sparkling Aria</t>
  </si>
  <si>
    <t>Surging Strikes</t>
  </si>
  <si>
    <t>Status symbols and critical hits deal +1 damage.</t>
  </si>
  <si>
    <t>Liquidation</t>
  </si>
  <si>
    <t>If any critical hits are rolled: When the target is next attacked, Add 1 critical hit to the roll.</t>
  </si>
  <si>
    <t>Fishious Rend</t>
  </si>
  <si>
    <t>Dive</t>
  </si>
  <si>
    <t>Aqua Step</t>
  </si>
  <si>
    <t>Snipe Shot</t>
  </si>
  <si>
    <t>Water Shuriken</t>
  </si>
  <si>
    <t>Refreeze</t>
  </si>
  <si>
    <t>Waterfall</t>
  </si>
  <si>
    <t>When the target is next attacked: Add 2 status symbols to the roll.</t>
  </si>
  <si>
    <t>Jet Punch</t>
  </si>
  <si>
    <t>Brine</t>
  </si>
  <si>
    <t>Triple Dive</t>
  </si>
  <si>
    <t>Aqua Ring</t>
  </si>
  <si>
    <t>Life Dew</t>
  </si>
  <si>
    <t xml:space="preserve">Regular hits deal -1 damage. Heal 3 from all of your active Pokémon. </t>
  </si>
  <si>
    <t>Withdraw</t>
  </si>
  <si>
    <t>Rain Dance</t>
  </si>
  <si>
    <t>Catch and Release</t>
  </si>
  <si>
    <t>Daycare Owner</t>
  </si>
  <si>
    <t>Knights Errant</t>
  </si>
  <si>
    <t>Wonder Armor</t>
  </si>
  <si>
    <t>Perseverance</t>
  </si>
  <si>
    <t>Fire Dancer</t>
  </si>
  <si>
    <t>Become a Fire</t>
  </si>
  <si>
    <t>And Burn</t>
  </si>
  <si>
    <t>Rancher</t>
  </si>
  <si>
    <t>Tuff and Toil</t>
  </si>
  <si>
    <t>Overwork</t>
  </si>
  <si>
    <t>Fossil Maniac</t>
  </si>
  <si>
    <t>Dig Daredevil</t>
  </si>
  <si>
    <t>When searching Dig Sites, roll 2 extra dice. You may remove 1 critical hit from the roll.
Whenever you discover a fossil, gain 3 Journey Points.</t>
  </si>
  <si>
    <t>Dino Desperado</t>
  </si>
  <si>
    <t>You may move to adjacent tiles that are 2 or more elevations lower than your current tile for 1 movement. After doing so, you may move up to 4 additional tiles in a row for free so long as your elevation does not increase.</t>
  </si>
  <si>
    <t>Before attacking, you may discard 1 Apricorn to increase the base attack strength of a move this turn by 1/2/3 based on the tier of the Apricorn used (maximum 7). 
For example, 1 Black Apricorn would be required to increase the attack strength by 3.</t>
  </si>
  <si>
    <t>Ninja Girl</t>
  </si>
  <si>
    <t>Smoke Bombs</t>
  </si>
  <si>
    <t>Lethal Dose</t>
  </si>
  <si>
    <t>When attacking, positive type effectiveness is increased by 1.</t>
  </si>
  <si>
    <t>Mark Hunter</t>
  </si>
  <si>
    <t>Mark Charm</t>
  </si>
  <si>
    <t>Zealot</t>
  </si>
  <si>
    <t>Devotion</t>
  </si>
  <si>
    <t>Bestowed Power</t>
  </si>
  <si>
    <t>Mystery Man</t>
  </si>
  <si>
    <t>Bend The Spoon</t>
  </si>
  <si>
    <t>Stored Power</t>
  </si>
  <si>
    <t>You may freely unbend your Spoon by 1 level to gain +1 attack strength on all of your Psychic, Ghost, or Dark-type moves (you choose which type for each unbend) for the remainder of the battle. You may boost the same type multiple times.</t>
  </si>
  <si>
    <t>Once per turn, you may move up to 2 Mountain tiles in a row for free. Additionally, when moving up in elevation, you only need 1 movement speed per elevation regardless of the elevation difference.</t>
  </si>
  <si>
    <t>Team Galactic</t>
  </si>
  <si>
    <t>Team Rivalry</t>
  </si>
  <si>
    <t>Still Bad</t>
  </si>
  <si>
    <t>Renegade</t>
  </si>
  <si>
    <t>Reverie</t>
  </si>
  <si>
    <t>Disdain</t>
  </si>
  <si>
    <t>Villain Perks</t>
  </si>
  <si>
    <t>Mine Now</t>
  </si>
  <si>
    <t>Genius</t>
  </si>
  <si>
    <t>Collect Power</t>
  </si>
  <si>
    <t>Power Release</t>
  </si>
  <si>
    <t>Rock Climber</t>
  </si>
  <si>
    <t>Loose Rocks</t>
  </si>
  <si>
    <t>Hazard Removal</t>
  </si>
  <si>
    <t>It's Not Over</t>
  </si>
  <si>
    <t>Gang Up</t>
  </si>
  <si>
    <t>Maid</t>
  </si>
  <si>
    <t>Servitude</t>
  </si>
  <si>
    <t>Never Alone</t>
  </si>
  <si>
    <t>Bulbasaur</t>
  </si>
  <si>
    <t>Grass</t>
  </si>
  <si>
    <t>Poison</t>
  </si>
  <si>
    <t>Seed Pokémon</t>
  </si>
  <si>
    <t>Dark</t>
  </si>
  <si>
    <t>Ground</t>
  </si>
  <si>
    <t>Ivysaur</t>
  </si>
  <si>
    <t>Venusaur</t>
  </si>
  <si>
    <t>3-m</t>
  </si>
  <si>
    <t>Mega</t>
  </si>
  <si>
    <t>Mega Form</t>
  </si>
  <si>
    <t>Charmander</t>
  </si>
  <si>
    <t>Fire</t>
  </si>
  <si>
    <t>Lizard Pokémon</t>
  </si>
  <si>
    <t>Flying</t>
  </si>
  <si>
    <t>Dragon</t>
  </si>
  <si>
    <t>Charmeleon</t>
  </si>
  <si>
    <t>Charizard</t>
  </si>
  <si>
    <t>6-mx</t>
  </si>
  <si>
    <t>Mega Form X</t>
  </si>
  <si>
    <t>6-my</t>
  </si>
  <si>
    <t>Mega Form Y</t>
  </si>
  <si>
    <t>Squirtle</t>
  </si>
  <si>
    <t>Water</t>
  </si>
  <si>
    <t>Tiny Turtle Pokémon</t>
  </si>
  <si>
    <t>Fighting</t>
  </si>
  <si>
    <t>Wartortle</t>
  </si>
  <si>
    <t>Turtle Pokémon</t>
  </si>
  <si>
    <t>Blastoise</t>
  </si>
  <si>
    <t>Shellfish Pokémon</t>
  </si>
  <si>
    <t>9-m</t>
  </si>
  <si>
    <t>Caterpie</t>
  </si>
  <si>
    <t>Bug</t>
  </si>
  <si>
    <t>Worm Pokémon</t>
  </si>
  <si>
    <t>Metapod</t>
  </si>
  <si>
    <t>Cocoon Pokémon</t>
  </si>
  <si>
    <t>Butterfree</t>
  </si>
  <si>
    <t>Butterfly Pokémon</t>
  </si>
  <si>
    <t>Weedle</t>
  </si>
  <si>
    <t>Hairy Bug Pokémon</t>
  </si>
  <si>
    <t>Kakuna</t>
  </si>
  <si>
    <t>Beedrill</t>
  </si>
  <si>
    <t>Poison Bee Pokémon</t>
  </si>
  <si>
    <t>15-m</t>
  </si>
  <si>
    <t>Pidgey</t>
  </si>
  <si>
    <t>Normal</t>
  </si>
  <si>
    <t>Tiny Bird Pokémon</t>
  </si>
  <si>
    <t>Steel</t>
  </si>
  <si>
    <t>Pidgeotto</t>
  </si>
  <si>
    <t>Bird Pokémon</t>
  </si>
  <si>
    <t>Pidgeot</t>
  </si>
  <si>
    <t>18-m</t>
  </si>
  <si>
    <t>Rattata</t>
  </si>
  <si>
    <t>Mouse Pokémon</t>
  </si>
  <si>
    <t>Electric</t>
  </si>
  <si>
    <t>Raticate</t>
  </si>
  <si>
    <t>19-a</t>
  </si>
  <si>
    <t>Ghost</t>
  </si>
  <si>
    <t>Alolan Raticate</t>
  </si>
  <si>
    <t>Alolan Rattata</t>
  </si>
  <si>
    <t>Alolan Form</t>
  </si>
  <si>
    <t>20-a</t>
  </si>
  <si>
    <t>Spearow</t>
  </si>
  <si>
    <t>Fearow</t>
  </si>
  <si>
    <t>Beak Pokémon</t>
  </si>
  <si>
    <t>Ekans</t>
  </si>
  <si>
    <t>Snake Pokémon</t>
  </si>
  <si>
    <t>Arbok</t>
  </si>
  <si>
    <t>Cobra Pokémon</t>
  </si>
  <si>
    <t>Fairy</t>
  </si>
  <si>
    <t>Raichu/Alolan Raichu</t>
  </si>
  <si>
    <t>25-beautiful</t>
  </si>
  <si>
    <t>25-clever</t>
  </si>
  <si>
    <t>25-cool</t>
  </si>
  <si>
    <t>25-cute</t>
  </si>
  <si>
    <t>25-tough</t>
  </si>
  <si>
    <t>26-a</t>
  </si>
  <si>
    <t>Alolan Raichu</t>
  </si>
  <si>
    <t>Sandshrew</t>
  </si>
  <si>
    <t>Rock</t>
  </si>
  <si>
    <t>Sandslash</t>
  </si>
  <si>
    <t>27-a</t>
  </si>
  <si>
    <t>Alolan Sandslash</t>
  </si>
  <si>
    <t>Alolan Sandshrew</t>
  </si>
  <si>
    <t>28-a</t>
  </si>
  <si>
    <t>Nidoran</t>
  </si>
  <si>
    <t>Nidorina</t>
  </si>
  <si>
    <t>Female</t>
  </si>
  <si>
    <t>Nidoqueen</t>
  </si>
  <si>
    <t>Nidorino</t>
  </si>
  <si>
    <t>Male</t>
  </si>
  <si>
    <t>Nidoking</t>
  </si>
  <si>
    <t>Fairy Pokémon</t>
  </si>
  <si>
    <t>Fox Pokémon</t>
  </si>
  <si>
    <t>37-a</t>
  </si>
  <si>
    <t>Alolan Ninetales</t>
  </si>
  <si>
    <t>Alolan Vulpix</t>
  </si>
  <si>
    <t>38-a</t>
  </si>
  <si>
    <t>Jigglypuff</t>
  </si>
  <si>
    <t>Wigglytuff</t>
  </si>
  <si>
    <t>Bat Pokémon</t>
  </si>
  <si>
    <t>Oddish</t>
  </si>
  <si>
    <t>Weed Pokémon</t>
  </si>
  <si>
    <t>Gloom</t>
  </si>
  <si>
    <t>Vileplume/Bellossom</t>
  </si>
  <si>
    <t>Vileplume</t>
  </si>
  <si>
    <t>Flower Pokémon</t>
  </si>
  <si>
    <t>Venonat</t>
  </si>
  <si>
    <t>Insect Pokémon</t>
  </si>
  <si>
    <t>Venomoth</t>
  </si>
  <si>
    <t>Poison Moth Pokémon</t>
  </si>
  <si>
    <t>Diglett</t>
  </si>
  <si>
    <t>Mole Pokémon</t>
  </si>
  <si>
    <t>Dugtrio</t>
  </si>
  <si>
    <t>50-a</t>
  </si>
  <si>
    <t>Alolan Dugtrio</t>
  </si>
  <si>
    <t>Alolan Diglett</t>
  </si>
  <si>
    <t>51-a</t>
  </si>
  <si>
    <t>Meowth</t>
  </si>
  <si>
    <t>Scratch Cat Pokémon</t>
  </si>
  <si>
    <t>Persian</t>
  </si>
  <si>
    <t>52-a</t>
  </si>
  <si>
    <t>Alolan Persian</t>
  </si>
  <si>
    <t>Alolan Meowth</t>
  </si>
  <si>
    <t>52-g</t>
  </si>
  <si>
    <t>Perrserker</t>
  </si>
  <si>
    <t>Galarian Meowth</t>
  </si>
  <si>
    <t>Galarian Form</t>
  </si>
  <si>
    <t>Classy Cat Pokémon</t>
  </si>
  <si>
    <t>53-a</t>
  </si>
  <si>
    <t>Mankey</t>
  </si>
  <si>
    <t>Pig Monkey Pokémon</t>
  </si>
  <si>
    <t>Primeape</t>
  </si>
  <si>
    <t>Annihilape</t>
  </si>
  <si>
    <t>Puppy Pokémon</t>
  </si>
  <si>
    <t>58-h</t>
  </si>
  <si>
    <t>Scout Pokémon</t>
  </si>
  <si>
    <t>Hisuian Arcanine</t>
  </si>
  <si>
    <t>Hisuian Growlithe</t>
  </si>
  <si>
    <t>Hisuian Form</t>
  </si>
  <si>
    <t>Legendary Pokémon</t>
  </si>
  <si>
    <t>59-h</t>
  </si>
  <si>
    <t>Poliwag</t>
  </si>
  <si>
    <t>Tadpole Pokémon</t>
  </si>
  <si>
    <t>Poliwhirl</t>
  </si>
  <si>
    <t>Poliwrath/Politoed</t>
  </si>
  <si>
    <t>Poliwrath</t>
  </si>
  <si>
    <t>Psi Pokémon</t>
  </si>
  <si>
    <t>65-m</t>
  </si>
  <si>
    <t>Superpower Pokémon</t>
  </si>
  <si>
    <t>Bellsprout</t>
  </si>
  <si>
    <t>Weepinbell</t>
  </si>
  <si>
    <t>Flycatcher Pokémon</t>
  </si>
  <si>
    <t>Victreebel</t>
  </si>
  <si>
    <t>Rock Pokémon</t>
  </si>
  <si>
    <t>74-a</t>
  </si>
  <si>
    <t>Alolan Graveler</t>
  </si>
  <si>
    <t>Alolan Geodude</t>
  </si>
  <si>
    <t>75-a</t>
  </si>
  <si>
    <t>Alolan Golem</t>
  </si>
  <si>
    <t>Megaton Pokémon</t>
  </si>
  <si>
    <t>76-a</t>
  </si>
  <si>
    <t>Fire Horse Pokémon</t>
  </si>
  <si>
    <t>77-g</t>
  </si>
  <si>
    <t>Unique Horn Pokémon</t>
  </si>
  <si>
    <t>Galarian Rapidash</t>
  </si>
  <si>
    <t>Galarian Ponyta</t>
  </si>
  <si>
    <t>78-g</t>
  </si>
  <si>
    <t>Slowpoke</t>
  </si>
  <si>
    <t>Dopey Pokémon</t>
  </si>
  <si>
    <t>Slowbro/Slowking</t>
  </si>
  <si>
    <t>79-g</t>
  </si>
  <si>
    <t>Galarian Slowbro/Galarian Slowking</t>
  </si>
  <si>
    <t>Galarian Slowpoke</t>
  </si>
  <si>
    <t>Slowbro</t>
  </si>
  <si>
    <t>Hermit Crab Pokémon</t>
  </si>
  <si>
    <t>80-g</t>
  </si>
  <si>
    <t>Galarian Slowbro</t>
  </si>
  <si>
    <t>80-m</t>
  </si>
  <si>
    <t>Farfetch'd</t>
  </si>
  <si>
    <t>Wild Duck Pokémon</t>
  </si>
  <si>
    <t>83-g</t>
  </si>
  <si>
    <t>Sirfetch'd</t>
  </si>
  <si>
    <t>Galarian Farfetch'd</t>
  </si>
  <si>
    <t>Doduo</t>
  </si>
  <si>
    <t>Twin Bird Pokémon</t>
  </si>
  <si>
    <t>Dodrio</t>
  </si>
  <si>
    <t>Triple Bird Pokémon</t>
  </si>
  <si>
    <t>Seel</t>
  </si>
  <si>
    <t>Sea Lion Pokémon</t>
  </si>
  <si>
    <t>Dewgong</t>
  </si>
  <si>
    <t>Grimer</t>
  </si>
  <si>
    <t>Sludge Pokémon</t>
  </si>
  <si>
    <t>Muk</t>
  </si>
  <si>
    <t>88-a</t>
  </si>
  <si>
    <t>Alolan Muk</t>
  </si>
  <si>
    <t>Alolan Grimer</t>
  </si>
  <si>
    <t>89-a</t>
  </si>
  <si>
    <t>Shellder</t>
  </si>
  <si>
    <t>Bivalve Pokémon</t>
  </si>
  <si>
    <t>Cloyster</t>
  </si>
  <si>
    <t>Gas Pokémon</t>
  </si>
  <si>
    <t>Shadow Pokémon</t>
  </si>
  <si>
    <t>94-m</t>
  </si>
  <si>
    <t>Rock Snake Pokémon</t>
  </si>
  <si>
    <t>Drowzee</t>
  </si>
  <si>
    <t>Hypnosis Pokémon</t>
  </si>
  <si>
    <t>Hypno</t>
  </si>
  <si>
    <t>Krabby</t>
  </si>
  <si>
    <t>River Crab Pokémon</t>
  </si>
  <si>
    <t>Kingler</t>
  </si>
  <si>
    <t>100-h</t>
  </si>
  <si>
    <t>Sphere Pokémon</t>
  </si>
  <si>
    <t>Hisuian Electrode</t>
  </si>
  <si>
    <t>Hisuian Voltorb</t>
  </si>
  <si>
    <t>101-h</t>
  </si>
  <si>
    <t>Exeggcute</t>
  </si>
  <si>
    <t>Exeggutor/Alolan Exeggutor</t>
  </si>
  <si>
    <t>Exeggutor</t>
  </si>
  <si>
    <t>Coconut Pokémon</t>
  </si>
  <si>
    <t>103-a</t>
  </si>
  <si>
    <t>Alolan Exeggutor</t>
  </si>
  <si>
    <t>Marowak/Alolan Marowak</t>
  </si>
  <si>
    <t>105-a</t>
  </si>
  <si>
    <t>Alolan Marowak</t>
  </si>
  <si>
    <t>Kicking Pokémon</t>
  </si>
  <si>
    <t>Punching Pokémon</t>
  </si>
  <si>
    <t>Koffing</t>
  </si>
  <si>
    <t>Poison Gas Pokémon</t>
  </si>
  <si>
    <t>Weezing/Galarian Weezing</t>
  </si>
  <si>
    <t>Weezing</t>
  </si>
  <si>
    <t>110-g</t>
  </si>
  <si>
    <t>Galarian Weezing</t>
  </si>
  <si>
    <t>Kangaskhan</t>
  </si>
  <si>
    <t>Parent Pokémon</t>
  </si>
  <si>
    <t>115-m</t>
  </si>
  <si>
    <t>Horsea</t>
  </si>
  <si>
    <t>Dragon Pokémon</t>
  </si>
  <si>
    <t>Seadra</t>
  </si>
  <si>
    <t>Kingdra</t>
  </si>
  <si>
    <t>Staryu</t>
  </si>
  <si>
    <t>Star Shape Pokémon</t>
  </si>
  <si>
    <t>Starmie</t>
  </si>
  <si>
    <t>Mysterious Pokémon</t>
  </si>
  <si>
    <t>122-g</t>
  </si>
  <si>
    <t>Dancing Pokémon</t>
  </si>
  <si>
    <t>Mr. Rime</t>
  </si>
  <si>
    <t>Galarian Mr. Mime</t>
  </si>
  <si>
    <t>Kleavor/Scizor</t>
  </si>
  <si>
    <t>Jynx</t>
  </si>
  <si>
    <t>Human Shape Pokémon</t>
  </si>
  <si>
    <t>Pinsir</t>
  </si>
  <si>
    <t>Stag Beetle Pokémon</t>
  </si>
  <si>
    <t>127-m</t>
  </si>
  <si>
    <t>Tauros</t>
  </si>
  <si>
    <t>Wild Bull Pokémon</t>
  </si>
  <si>
    <t>128-pa</t>
  </si>
  <si>
    <t>128-pb</t>
  </si>
  <si>
    <t>128-pc</t>
  </si>
  <si>
    <t>130-m</t>
  </si>
  <si>
    <t>Lapras</t>
  </si>
  <si>
    <t>Transport Pokémon</t>
  </si>
  <si>
    <t>Ditto</t>
  </si>
  <si>
    <t>Transform Pokémon</t>
  </si>
  <si>
    <t>Vaporeon/Jolteon/Flareon/Umbreon/Espeon/Leafeon/Glaceon/Sylveon</t>
  </si>
  <si>
    <t>Omanyte</t>
  </si>
  <si>
    <t>Spiral Pokémon</t>
  </si>
  <si>
    <t>Ancient</t>
  </si>
  <si>
    <t>Omastar</t>
  </si>
  <si>
    <t>Kabuto</t>
  </si>
  <si>
    <t>Kabutops</t>
  </si>
  <si>
    <t>Aerodactyl</t>
  </si>
  <si>
    <t>Fossil Pokémon</t>
  </si>
  <si>
    <t>142-m</t>
  </si>
  <si>
    <t>Freeze Pokémon</t>
  </si>
  <si>
    <t>144-g</t>
  </si>
  <si>
    <t>145-g</t>
  </si>
  <si>
    <t>146-g</t>
  </si>
  <si>
    <t>Mewtwo</t>
  </si>
  <si>
    <t>Genetic Pokémon</t>
  </si>
  <si>
    <t>150-mx</t>
  </si>
  <si>
    <t>150-my</t>
  </si>
  <si>
    <t>Mew</t>
  </si>
  <si>
    <t>New Species Pokémon</t>
  </si>
  <si>
    <t>Chikorita</t>
  </si>
  <si>
    <t>Leaf Pokémon</t>
  </si>
  <si>
    <t>Bayleef</t>
  </si>
  <si>
    <t>Meganium</t>
  </si>
  <si>
    <t>Herb Pokémon</t>
  </si>
  <si>
    <t>Typhlosion/Hisuian Typhlosion</t>
  </si>
  <si>
    <t>157-h</t>
  </si>
  <si>
    <t>Ghost Flame Pokémon</t>
  </si>
  <si>
    <t>Hisuian Typhlosion</t>
  </si>
  <si>
    <t>Totodile</t>
  </si>
  <si>
    <t>Big Jaw Pokémon</t>
  </si>
  <si>
    <t>Croconaw</t>
  </si>
  <si>
    <t>Feraligatr</t>
  </si>
  <si>
    <t>Sentret</t>
  </si>
  <si>
    <t>Furret</t>
  </si>
  <si>
    <t>Long Body Pokémon</t>
  </si>
  <si>
    <t>Ledyba</t>
  </si>
  <si>
    <t>Five Star Pokémon</t>
  </si>
  <si>
    <t>Ledian</t>
  </si>
  <si>
    <t>Spinarak</t>
  </si>
  <si>
    <t>String Spit Pokémon</t>
  </si>
  <si>
    <t>Ariados</t>
  </si>
  <si>
    <t>Long Leg Pokémon</t>
  </si>
  <si>
    <t>Chinchou</t>
  </si>
  <si>
    <t>Angler Pokémon</t>
  </si>
  <si>
    <t>Lanturn</t>
  </si>
  <si>
    <t>Light Pokémon</t>
  </si>
  <si>
    <t>Tiny Mouse Pokémon</t>
  </si>
  <si>
    <t>Igglybuff</t>
  </si>
  <si>
    <t>Natu</t>
  </si>
  <si>
    <t>Xatu</t>
  </si>
  <si>
    <t>Mystic Pokémon</t>
  </si>
  <si>
    <t>Mareep</t>
  </si>
  <si>
    <t>Wool Pokémon</t>
  </si>
  <si>
    <t>Flaaffy</t>
  </si>
  <si>
    <t>Ampharos</t>
  </si>
  <si>
    <t>181-m</t>
  </si>
  <si>
    <t>Bellossom</t>
  </si>
  <si>
    <t>Aqua Mouse Pokémon</t>
  </si>
  <si>
    <t>Aqua Rabbit Pokémon</t>
  </si>
  <si>
    <t>Politoed</t>
  </si>
  <si>
    <t>Frog Pokémon</t>
  </si>
  <si>
    <t>Hoppip</t>
  </si>
  <si>
    <t>Cottonweed Pokémon</t>
  </si>
  <si>
    <t>Skiploom</t>
  </si>
  <si>
    <t>Jumpluff</t>
  </si>
  <si>
    <t>Sunkern</t>
  </si>
  <si>
    <t>Sunflora</t>
  </si>
  <si>
    <t>Water Fish Pokémon</t>
  </si>
  <si>
    <t>194-p</t>
  </si>
  <si>
    <t>Clodsire</t>
  </si>
  <si>
    <t>Paldean Wooper</t>
  </si>
  <si>
    <t>Paldean Form</t>
  </si>
  <si>
    <t>Slowking</t>
  </si>
  <si>
    <t>Royal Pokémon</t>
  </si>
  <si>
    <t>199-g</t>
  </si>
  <si>
    <t>Galarian Slowking</t>
  </si>
  <si>
    <t>Symbol Pokémon</t>
  </si>
  <si>
    <t>Typeless</t>
  </si>
  <si>
    <t>Wobbuffet</t>
  </si>
  <si>
    <t>Patient Pokémon</t>
  </si>
  <si>
    <t>Farigiraf</t>
  </si>
  <si>
    <t>Pineco</t>
  </si>
  <si>
    <t>Forretress</t>
  </si>
  <si>
    <t>Dunsparce</t>
  </si>
  <si>
    <t>Land Snake Pokémon</t>
  </si>
  <si>
    <t>Dudunsparce</t>
  </si>
  <si>
    <t>Fly Scorpion Pokémon</t>
  </si>
  <si>
    <t>Iron Snake Pokémon</t>
  </si>
  <si>
    <t>208-m</t>
  </si>
  <si>
    <t>Snubbull</t>
  </si>
  <si>
    <t>Granbull</t>
  </si>
  <si>
    <t>211-h</t>
  </si>
  <si>
    <t>Overqwil</t>
  </si>
  <si>
    <t>Hisuian Qwilfish</t>
  </si>
  <si>
    <t>212-m</t>
  </si>
  <si>
    <t>Shuckle</t>
  </si>
  <si>
    <t>Mold Pokémon</t>
  </si>
  <si>
    <t>Single Horn Pokémon</t>
  </si>
  <si>
    <t>214-m</t>
  </si>
  <si>
    <t>215-h</t>
  </si>
  <si>
    <t>Sneasler</t>
  </si>
  <si>
    <t>Hisuian Sneasel</t>
  </si>
  <si>
    <t>Little Bear Pokémon</t>
  </si>
  <si>
    <t>Hibernator Pokémon</t>
  </si>
  <si>
    <t>Slugma</t>
  </si>
  <si>
    <t>Lava Pokémon</t>
  </si>
  <si>
    <t>Magcargo</t>
  </si>
  <si>
    <t>Coral Pokémon</t>
  </si>
  <si>
    <t>222-g</t>
  </si>
  <si>
    <t>Cursola</t>
  </si>
  <si>
    <t>Galarian Corsola</t>
  </si>
  <si>
    <t>Jet Pokémon</t>
  </si>
  <si>
    <t>Delibird</t>
  </si>
  <si>
    <t>Delivery Pokémon</t>
  </si>
  <si>
    <t>Skarmory</t>
  </si>
  <si>
    <t>Armor Bird Pokémon</t>
  </si>
  <si>
    <t>229-m</t>
  </si>
  <si>
    <t>Phanpy</t>
  </si>
  <si>
    <t>Long Nose Pokémon</t>
  </si>
  <si>
    <t>Donphan</t>
  </si>
  <si>
    <t>Armor Pokémon</t>
  </si>
  <si>
    <t>Big Horn Pokémon</t>
  </si>
  <si>
    <t>Wyrdeer</t>
  </si>
  <si>
    <t>Smeargle</t>
  </si>
  <si>
    <t>Painter Pokémon</t>
  </si>
  <si>
    <t>Scuffle Pokémon</t>
  </si>
  <si>
    <t>Hitmontop/Hitmonlee/Hitmonchan</t>
  </si>
  <si>
    <t>Handstand Pokémon</t>
  </si>
  <si>
    <t>Smoochum</t>
  </si>
  <si>
    <t>Kiss Pokémon</t>
  </si>
  <si>
    <t>Miltank</t>
  </si>
  <si>
    <t>Milk Cow Pokémon</t>
  </si>
  <si>
    <t>Raikou</t>
  </si>
  <si>
    <t>Thunder Pokémon</t>
  </si>
  <si>
    <t>Entei</t>
  </si>
  <si>
    <t>Suicune</t>
  </si>
  <si>
    <t>Aurora Pokémon</t>
  </si>
  <si>
    <t>Rock Skin Pokémon</t>
  </si>
  <si>
    <t>Hard Shell Pokémon</t>
  </si>
  <si>
    <t>248-m</t>
  </si>
  <si>
    <t>Lugia</t>
  </si>
  <si>
    <t>Diving Pokémon</t>
  </si>
  <si>
    <t>Rainbow Pokémon</t>
  </si>
  <si>
    <t>Time Travel Pokémon</t>
  </si>
  <si>
    <t>Treecko</t>
  </si>
  <si>
    <t>Wood Gecko Pokémon</t>
  </si>
  <si>
    <t>Grovyle</t>
  </si>
  <si>
    <t>Sceptile</t>
  </si>
  <si>
    <t>Forest Pokémon</t>
  </si>
  <si>
    <t>254-m</t>
  </si>
  <si>
    <t>Torchic</t>
  </si>
  <si>
    <t>Chick Pokémon</t>
  </si>
  <si>
    <t>Combusken</t>
  </si>
  <si>
    <t>Young Fowl Pokémon</t>
  </si>
  <si>
    <t>Blaziken</t>
  </si>
  <si>
    <t>Blaze Pokémon</t>
  </si>
  <si>
    <t>257-m</t>
  </si>
  <si>
    <t>Mudkip</t>
  </si>
  <si>
    <t>Mud Fish Pokémon</t>
  </si>
  <si>
    <t>Marshtomp</t>
  </si>
  <si>
    <t>Swampert</t>
  </si>
  <si>
    <t>260-m</t>
  </si>
  <si>
    <t>Poochyena</t>
  </si>
  <si>
    <t>Bite Pokémon</t>
  </si>
  <si>
    <t>Mightyena</t>
  </si>
  <si>
    <t>Zigzagoon</t>
  </si>
  <si>
    <t>Tiny Raccoon Pokémon</t>
  </si>
  <si>
    <t>Linoone</t>
  </si>
  <si>
    <t>263-g</t>
  </si>
  <si>
    <t>Galarian Linoone</t>
  </si>
  <si>
    <t>Galarian Zigzagoon</t>
  </si>
  <si>
    <t>Rushing Pokémon</t>
  </si>
  <si>
    <t>264-g</t>
  </si>
  <si>
    <t>Obstagoon</t>
  </si>
  <si>
    <t>Lotad</t>
  </si>
  <si>
    <t>Water Weed Pokémon</t>
  </si>
  <si>
    <t>Lombre</t>
  </si>
  <si>
    <t>Jolly Pokémon</t>
  </si>
  <si>
    <t>Ludicolo</t>
  </si>
  <si>
    <t>Carefree Pokémon</t>
  </si>
  <si>
    <t>Seedot</t>
  </si>
  <si>
    <t>Acorn Pokémon</t>
  </si>
  <si>
    <t>Nuzleaf</t>
  </si>
  <si>
    <t>Wily Pokémon</t>
  </si>
  <si>
    <t>Shiftry</t>
  </si>
  <si>
    <t>Wicked Pokémon</t>
  </si>
  <si>
    <t>Taillow</t>
  </si>
  <si>
    <t>Tiny Swallow Pokémon</t>
  </si>
  <si>
    <t>Swellow</t>
  </si>
  <si>
    <t>Swallow Pokémon</t>
  </si>
  <si>
    <t>282-m</t>
  </si>
  <si>
    <t>Surskit</t>
  </si>
  <si>
    <t>Pond Skater Pokémon</t>
  </si>
  <si>
    <t>Masquerain</t>
  </si>
  <si>
    <t>Eyeball Pokémon</t>
  </si>
  <si>
    <t>Shroomish</t>
  </si>
  <si>
    <t>Breloom</t>
  </si>
  <si>
    <t>Slakoth</t>
  </si>
  <si>
    <t>Slacker Pokémon</t>
  </si>
  <si>
    <t>Vigoroth</t>
  </si>
  <si>
    <t>Wild Monkey Pokémon</t>
  </si>
  <si>
    <t>Slaking</t>
  </si>
  <si>
    <t>Lazy Pokémon</t>
  </si>
  <si>
    <t>Nincada</t>
  </si>
  <si>
    <t>Trainee Pokémon</t>
  </si>
  <si>
    <t>Ninjask/Shedinja</t>
  </si>
  <si>
    <t>Ninjask</t>
  </si>
  <si>
    <t>Ninja Pokémon</t>
  </si>
  <si>
    <t>Whismur</t>
  </si>
  <si>
    <t>Whisper Pokémon</t>
  </si>
  <si>
    <t>Loudred</t>
  </si>
  <si>
    <t>Big Voice Pokémon</t>
  </si>
  <si>
    <t>Exploud</t>
  </si>
  <si>
    <t>Loud Noise Pokémon</t>
  </si>
  <si>
    <t>Makuhita</t>
  </si>
  <si>
    <t>Guts Pokémon</t>
  </si>
  <si>
    <t>Hariyama</t>
  </si>
  <si>
    <t>Arm Thrust Pokémon</t>
  </si>
  <si>
    <t>Polka Dot Pokémon</t>
  </si>
  <si>
    <t>Skitty</t>
  </si>
  <si>
    <t>Kitten Pokémon</t>
  </si>
  <si>
    <t>Delcatty</t>
  </si>
  <si>
    <t>Prim Pokémon</t>
  </si>
  <si>
    <t>Sableye</t>
  </si>
  <si>
    <t>302-m</t>
  </si>
  <si>
    <t>Mawile</t>
  </si>
  <si>
    <t>Deceiver Pokémon</t>
  </si>
  <si>
    <t>303-m</t>
  </si>
  <si>
    <t>Aron</t>
  </si>
  <si>
    <t>Iron Armor Pokémon</t>
  </si>
  <si>
    <t>Lairon</t>
  </si>
  <si>
    <t>Aggron</t>
  </si>
  <si>
    <t>306-m</t>
  </si>
  <si>
    <t>Meditate Pokémon</t>
  </si>
  <si>
    <t>308-m</t>
  </si>
  <si>
    <t>Electrike</t>
  </si>
  <si>
    <t>Manectric</t>
  </si>
  <si>
    <t>Discharge Pokémon</t>
  </si>
  <si>
    <t>310-m</t>
  </si>
  <si>
    <t>Plusle</t>
  </si>
  <si>
    <t>Cheering Pokémon</t>
  </si>
  <si>
    <t>Minun</t>
  </si>
  <si>
    <t>Volbeat</t>
  </si>
  <si>
    <t>Firefly Pokémon</t>
  </si>
  <si>
    <t>Illumise</t>
  </si>
  <si>
    <t>Gulpin</t>
  </si>
  <si>
    <t>Stomach Pokémon</t>
  </si>
  <si>
    <t>Swalot</t>
  </si>
  <si>
    <t>Poison Bag Pokémon</t>
  </si>
  <si>
    <t>Carvanha</t>
  </si>
  <si>
    <t>Savage Pokémon</t>
  </si>
  <si>
    <t>Sharpedo</t>
  </si>
  <si>
    <t>319-m</t>
  </si>
  <si>
    <t>Wailmer</t>
  </si>
  <si>
    <t>Ball Whale Pokémon</t>
  </si>
  <si>
    <t>Wailord</t>
  </si>
  <si>
    <t>Float Whale Pokémon</t>
  </si>
  <si>
    <t>Numel</t>
  </si>
  <si>
    <t>Numb Pokémon</t>
  </si>
  <si>
    <t>Camerupt</t>
  </si>
  <si>
    <t>Eruption Pokémon</t>
  </si>
  <si>
    <t>323-m</t>
  </si>
  <si>
    <t>Torkoal</t>
  </si>
  <si>
    <t>Coal Pokémon</t>
  </si>
  <si>
    <t>Spoink</t>
  </si>
  <si>
    <t>Bounce Pokémon</t>
  </si>
  <si>
    <t>Grumpig</t>
  </si>
  <si>
    <t>Manipulate Pokémon</t>
  </si>
  <si>
    <t>Spinda</t>
  </si>
  <si>
    <t>Spot Panda Pokémon</t>
  </si>
  <si>
    <t>Trapinch</t>
  </si>
  <si>
    <t>Ant Pit Pokémon</t>
  </si>
  <si>
    <t>Vibrava</t>
  </si>
  <si>
    <t>Vibration Pokémon</t>
  </si>
  <si>
    <t>Flygon</t>
  </si>
  <si>
    <t>Cacnea</t>
  </si>
  <si>
    <t>Cactus Pokémon</t>
  </si>
  <si>
    <t>Cacturne</t>
  </si>
  <si>
    <t>Scarecrow Pokémon</t>
  </si>
  <si>
    <t>Cotton Bird Pokémon</t>
  </si>
  <si>
    <t>Humming Pokémon</t>
  </si>
  <si>
    <t>334-m</t>
  </si>
  <si>
    <t>Zangoose</t>
  </si>
  <si>
    <t>Cat Ferret Pokémon</t>
  </si>
  <si>
    <t>Seviper</t>
  </si>
  <si>
    <t>Fang Snake Pokémon</t>
  </si>
  <si>
    <t>Lunatone</t>
  </si>
  <si>
    <t>Meteorite Pokémon</t>
  </si>
  <si>
    <t>Solrock</t>
  </si>
  <si>
    <t>Corphish</t>
  </si>
  <si>
    <t>Ruffian Pokémon</t>
  </si>
  <si>
    <t>Crawdaunt</t>
  </si>
  <si>
    <t>Rogue Pokémon</t>
  </si>
  <si>
    <t>Baltoy</t>
  </si>
  <si>
    <t>Clay Doll Pokémon</t>
  </si>
  <si>
    <t>Claydol</t>
  </si>
  <si>
    <t>Lileep</t>
  </si>
  <si>
    <t>Sea Lily Pokémon</t>
  </si>
  <si>
    <t>Cradily</t>
  </si>
  <si>
    <t>Barnacle Pokémon</t>
  </si>
  <si>
    <t>Anorith</t>
  </si>
  <si>
    <t>Old Shrimp Pokémon</t>
  </si>
  <si>
    <t>Armaldo</t>
  </si>
  <si>
    <t>Water gun</t>
  </si>
  <si>
    <t>Plate Pokémon</t>
  </si>
  <si>
    <t>Tender Pokémon</t>
  </si>
  <si>
    <t>Castform</t>
  </si>
  <si>
    <t>Weather Pokémon</t>
  </si>
  <si>
    <t>Normal Weather Form</t>
  </si>
  <si>
    <t>351-h</t>
  </si>
  <si>
    <t>Snowy Weather Form</t>
  </si>
  <si>
    <t>351-r</t>
  </si>
  <si>
    <t>Rainy Weather Form</t>
  </si>
  <si>
    <t>351-s</t>
  </si>
  <si>
    <t>Sunny Weather Form</t>
  </si>
  <si>
    <t>Kecleon</t>
  </si>
  <si>
    <t>Color Swap Pokémon</t>
  </si>
  <si>
    <t>Shuppet</t>
  </si>
  <si>
    <t>Puppet Pokémon</t>
  </si>
  <si>
    <t>Banette</t>
  </si>
  <si>
    <t>Marionette Pokémon</t>
  </si>
  <si>
    <t>354-m</t>
  </si>
  <si>
    <t>Tropius</t>
  </si>
  <si>
    <t>Fruit Pokémon</t>
  </si>
  <si>
    <t>359-m</t>
  </si>
  <si>
    <t>Wynaut</t>
  </si>
  <si>
    <t>Bright Pokémon</t>
  </si>
  <si>
    <t>362-m</t>
  </si>
  <si>
    <t>Clamperl</t>
  </si>
  <si>
    <t>Huntail/Gorebyss</t>
  </si>
  <si>
    <t>Huntail</t>
  </si>
  <si>
    <t>Deep Sea Pokémon</t>
  </si>
  <si>
    <t>Gorebyss</t>
  </si>
  <si>
    <t>South Sea Pokémon</t>
  </si>
  <si>
    <t>Relicanth</t>
  </si>
  <si>
    <t>Longevity Pokémon</t>
  </si>
  <si>
    <t>Luvdisc</t>
  </si>
  <si>
    <t>Rendezvous Pokémon</t>
  </si>
  <si>
    <t>Rock Head Pokémon</t>
  </si>
  <si>
    <t>Endurance Pokémon</t>
  </si>
  <si>
    <t>373-m</t>
  </si>
  <si>
    <t>Beldum</t>
  </si>
  <si>
    <t>Iron Ball Pokémon</t>
  </si>
  <si>
    <t>Metang</t>
  </si>
  <si>
    <t>Iron Claw Pokémon</t>
  </si>
  <si>
    <t>Metagross</t>
  </si>
  <si>
    <t>Iron Leg Pokémon</t>
  </si>
  <si>
    <t>376-m</t>
  </si>
  <si>
    <t>Latias</t>
  </si>
  <si>
    <t>Eon Pokémon</t>
  </si>
  <si>
    <t>Latios</t>
  </si>
  <si>
    <t>Kyogre</t>
  </si>
  <si>
    <t>Sea Basin Pokémon</t>
  </si>
  <si>
    <t>382-p</t>
  </si>
  <si>
    <t>Groudon</t>
  </si>
  <si>
    <t>383-p</t>
  </si>
  <si>
    <t>Rayquaza</t>
  </si>
  <si>
    <t>Sky High Pokémon</t>
  </si>
  <si>
    <t>384-m</t>
  </si>
  <si>
    <t>Jirachi</t>
  </si>
  <si>
    <t>Wish Pokémon</t>
  </si>
  <si>
    <t>Deoxys</t>
  </si>
  <si>
    <t>DNA Pokémon</t>
  </si>
  <si>
    <t>386-a</t>
  </si>
  <si>
    <t>386-d</t>
  </si>
  <si>
    <t>386-s</t>
  </si>
  <si>
    <t>412-s</t>
  </si>
  <si>
    <t>412-t</t>
  </si>
  <si>
    <t>413-s</t>
  </si>
  <si>
    <t>West Sea</t>
  </si>
  <si>
    <t>East Sea</t>
  </si>
  <si>
    <t>428-m</t>
  </si>
  <si>
    <t>Mr. Mime/Galarian Mr. Mime</t>
  </si>
  <si>
    <t>445-m</t>
  </si>
  <si>
    <t>448-m</t>
  </si>
  <si>
    <t>Ogre Scorpion Pokémon</t>
  </si>
  <si>
    <t>Frost Tree Pokémon</t>
  </si>
  <si>
    <t>460-m</t>
  </si>
  <si>
    <t>Fang Scorpion Pokémon</t>
  </si>
  <si>
    <t>475-m</t>
  </si>
  <si>
    <t>Almighty Sinnoh</t>
  </si>
  <si>
    <t>Dialga-o</t>
  </si>
  <si>
    <t>Palkia-o</t>
  </si>
  <si>
    <t>Giratina-o</t>
  </si>
  <si>
    <t>Altered Forme</t>
  </si>
  <si>
    <t>Shaymin-s</t>
  </si>
  <si>
    <t>The Original One</t>
  </si>
  <si>
    <t>Victini</t>
  </si>
  <si>
    <t>Victory Pokémon</t>
  </si>
  <si>
    <t>Snivy</t>
  </si>
  <si>
    <t>Grass Snake Pokémon</t>
  </si>
  <si>
    <t>Servine</t>
  </si>
  <si>
    <t>Serperior</t>
  </si>
  <si>
    <t>Regal Pokémon</t>
  </si>
  <si>
    <t>Tepig</t>
  </si>
  <si>
    <t>Fire Pig Pokémon</t>
  </si>
  <si>
    <t>Pignite</t>
  </si>
  <si>
    <t>Emboar</t>
  </si>
  <si>
    <t>Mega Fire Pig Pokémon</t>
  </si>
  <si>
    <t>Samurott/Hisuian Samurott</t>
  </si>
  <si>
    <t>503-h</t>
  </si>
  <si>
    <t>Hisuian Samurott</t>
  </si>
  <si>
    <t>Patrat</t>
  </si>
  <si>
    <t>Watchog</t>
  </si>
  <si>
    <t>Lookout Pokémon</t>
  </si>
  <si>
    <t>Lillipup</t>
  </si>
  <si>
    <t>Herdier</t>
  </si>
  <si>
    <t>Loyal Dog Pokémon</t>
  </si>
  <si>
    <t>Stoutland</t>
  </si>
  <si>
    <t>Big-Hearted Pokémon</t>
  </si>
  <si>
    <t>Purrloin</t>
  </si>
  <si>
    <t>Devious Pokémon</t>
  </si>
  <si>
    <t>Liepard</t>
  </si>
  <si>
    <t>Cruel Pokémon</t>
  </si>
  <si>
    <t>Pansage</t>
  </si>
  <si>
    <t>Grass Monkey Pokémon</t>
  </si>
  <si>
    <t>Simisage</t>
  </si>
  <si>
    <t>Thorn Monkey Pokémon</t>
  </si>
  <si>
    <t>Pansear</t>
  </si>
  <si>
    <t>High Temp Pokémon</t>
  </si>
  <si>
    <t>Simisear</t>
  </si>
  <si>
    <t>Ember Pokémon</t>
  </si>
  <si>
    <t>Panpour</t>
  </si>
  <si>
    <t>Spray Pokémon</t>
  </si>
  <si>
    <t>Simipour</t>
  </si>
  <si>
    <t>Geyser Pokémon</t>
  </si>
  <si>
    <t>Munna</t>
  </si>
  <si>
    <t>Dream Eater Pokémon</t>
  </si>
  <si>
    <t>Musharna</t>
  </si>
  <si>
    <t>Drowsing Pokémon</t>
  </si>
  <si>
    <t>Pidove</t>
  </si>
  <si>
    <t>Tiny Pigeon Pokémon</t>
  </si>
  <si>
    <t>Tranquill</t>
  </si>
  <si>
    <t>Wild Pigeon Pokémon</t>
  </si>
  <si>
    <t>Unfezant</t>
  </si>
  <si>
    <t>Proud Pokémon</t>
  </si>
  <si>
    <t>Blitzle</t>
  </si>
  <si>
    <t>Electrified Pokémon</t>
  </si>
  <si>
    <t>Zebstrika</t>
  </si>
  <si>
    <t>Roggenrola</t>
  </si>
  <si>
    <t>Mantle Pokémon</t>
  </si>
  <si>
    <t>Boldore</t>
  </si>
  <si>
    <t>Ore Pokémon</t>
  </si>
  <si>
    <t>Gigalith</t>
  </si>
  <si>
    <t>Compressed Pokémon</t>
  </si>
  <si>
    <t>Woobat</t>
  </si>
  <si>
    <t>Swoobat</t>
  </si>
  <si>
    <t>Courting Pokémon</t>
  </si>
  <si>
    <t>Drilbur</t>
  </si>
  <si>
    <t>Excadrill</t>
  </si>
  <si>
    <t>Subterrene Pokémon</t>
  </si>
  <si>
    <t>Audino</t>
  </si>
  <si>
    <t>Hearing Pokémon</t>
  </si>
  <si>
    <t>531-m</t>
  </si>
  <si>
    <t>Timburr</t>
  </si>
  <si>
    <t>Muscular Pokémon</t>
  </si>
  <si>
    <t>Gurdurr</t>
  </si>
  <si>
    <t>Conkeldurr</t>
  </si>
  <si>
    <t>Tympole</t>
  </si>
  <si>
    <t>Palpitoad</t>
  </si>
  <si>
    <t>Seismitoad</t>
  </si>
  <si>
    <t>Throh</t>
  </si>
  <si>
    <t>Judo Pokémon</t>
  </si>
  <si>
    <t>Sawk</t>
  </si>
  <si>
    <t>Karate Pokémon</t>
  </si>
  <si>
    <t>Sewaddle</t>
  </si>
  <si>
    <t>Sewing Pokémon</t>
  </si>
  <si>
    <t>Swadloon</t>
  </si>
  <si>
    <t>Leaf-Wrapped Pokémon</t>
  </si>
  <si>
    <t>Leavanny</t>
  </si>
  <si>
    <t>Nurturing Pokémon</t>
  </si>
  <si>
    <t>Venipede</t>
  </si>
  <si>
    <t>Centipede Pokémon</t>
  </si>
  <si>
    <t>Whirlipede</t>
  </si>
  <si>
    <t>Curlipede Pokémon</t>
  </si>
  <si>
    <t>Scolipede</t>
  </si>
  <si>
    <t>Megapede Pokémon</t>
  </si>
  <si>
    <t>Cottonee</t>
  </si>
  <si>
    <t>Cotton Puff Pokémon</t>
  </si>
  <si>
    <t>Whimsicott</t>
  </si>
  <si>
    <t>Windveiled Pokémon</t>
  </si>
  <si>
    <t>Lilligant/Hisuian Lilligant</t>
  </si>
  <si>
    <t>549-h</t>
  </si>
  <si>
    <t>Hisuian Lilligant</t>
  </si>
  <si>
    <t>550-h</t>
  </si>
  <si>
    <t>Mellow Pokémon</t>
  </si>
  <si>
    <t>Hisuian Basculin</t>
  </si>
  <si>
    <t>Sandile</t>
  </si>
  <si>
    <t>Desert Croc Pokémon</t>
  </si>
  <si>
    <t>Krokorok</t>
  </si>
  <si>
    <t>Krookodile</t>
  </si>
  <si>
    <t>Intimidation Pokémon</t>
  </si>
  <si>
    <t>554-g</t>
  </si>
  <si>
    <t>Galarian Darmanitan</t>
  </si>
  <si>
    <t>Galarian Darumaka</t>
  </si>
  <si>
    <t>555-g</t>
  </si>
  <si>
    <t>555-gz</t>
  </si>
  <si>
    <t>Galarian Zen Mode</t>
  </si>
  <si>
    <t>555-z</t>
  </si>
  <si>
    <t>Zen Mode</t>
  </si>
  <si>
    <t>Maractus</t>
  </si>
  <si>
    <t>Dwebble</t>
  </si>
  <si>
    <t>Rock Inn Pokémon</t>
  </si>
  <si>
    <t>Crustle</t>
  </si>
  <si>
    <t>Stone Home Pokémon</t>
  </si>
  <si>
    <t>Scraggy</t>
  </si>
  <si>
    <t>Shedding Pokémon</t>
  </si>
  <si>
    <t>Scrafty</t>
  </si>
  <si>
    <t>Hoodlum Pokémon</t>
  </si>
  <si>
    <t>Sigilyph</t>
  </si>
  <si>
    <t>Avianoid Pokémon</t>
  </si>
  <si>
    <t>Yamask</t>
  </si>
  <si>
    <t>Spirit Pokémon</t>
  </si>
  <si>
    <t>Cofagrigus</t>
  </si>
  <si>
    <t>562-g</t>
  </si>
  <si>
    <t>Runerigus</t>
  </si>
  <si>
    <t>Galarian Yamask</t>
  </si>
  <si>
    <t>Coffin Pokémon</t>
  </si>
  <si>
    <t>Tirtouga</t>
  </si>
  <si>
    <t>Prototurtle Pokémon</t>
  </si>
  <si>
    <t>Carracosta</t>
  </si>
  <si>
    <t>Archen</t>
  </si>
  <si>
    <t>First Bird Pokémon</t>
  </si>
  <si>
    <t>Archeops</t>
  </si>
  <si>
    <t>Trubbish</t>
  </si>
  <si>
    <t>Trash Bag Pokémon</t>
  </si>
  <si>
    <t>Garbodor</t>
  </si>
  <si>
    <t>Trash Heap Pokémon</t>
  </si>
  <si>
    <t>570-h</t>
  </si>
  <si>
    <t>Hisuian Zoroark</t>
  </si>
  <si>
    <t>Hisuian Zorua</t>
  </si>
  <si>
    <t>571-h</t>
  </si>
  <si>
    <t>Minccino</t>
  </si>
  <si>
    <t>Chinchilla Pokémon</t>
  </si>
  <si>
    <t>Cinccino</t>
  </si>
  <si>
    <t>Scarf Pokémon</t>
  </si>
  <si>
    <t>Gothita</t>
  </si>
  <si>
    <t>Fixation Pokémon</t>
  </si>
  <si>
    <t>Gothorita</t>
  </si>
  <si>
    <t>Gothitelle</t>
  </si>
  <si>
    <t>Astral Body Pokémon</t>
  </si>
  <si>
    <t>Solosis</t>
  </si>
  <si>
    <t>Cell Pokémon</t>
  </si>
  <si>
    <t>Duosion</t>
  </si>
  <si>
    <t>Mitosis Pokémon</t>
  </si>
  <si>
    <t>Reuniclus</t>
  </si>
  <si>
    <t>Multiplying Pokémon</t>
  </si>
  <si>
    <t>Ducklett</t>
  </si>
  <si>
    <t>Swanna</t>
  </si>
  <si>
    <t>White Bird Pokémon</t>
  </si>
  <si>
    <t>Vanillite</t>
  </si>
  <si>
    <t>Vanillish</t>
  </si>
  <si>
    <t>Icy Snow Pokémon</t>
  </si>
  <si>
    <t>Vanilluxe</t>
  </si>
  <si>
    <t>Snowstorm Pokémon</t>
  </si>
  <si>
    <t>Deerling</t>
  </si>
  <si>
    <t>Season Pokémon</t>
  </si>
  <si>
    <t>Spring Form</t>
  </si>
  <si>
    <t>585-a</t>
  </si>
  <si>
    <t>Autumn Form</t>
  </si>
  <si>
    <t>585-s</t>
  </si>
  <si>
    <t>Summer Form</t>
  </si>
  <si>
    <t>585-w</t>
  </si>
  <si>
    <t>Winter Form</t>
  </si>
  <si>
    <t>Sawsbuck</t>
  </si>
  <si>
    <t>586-a</t>
  </si>
  <si>
    <t>586-s</t>
  </si>
  <si>
    <t>586-w</t>
  </si>
  <si>
    <t>Emolga</t>
  </si>
  <si>
    <t>Sky Squirrel Pokémon</t>
  </si>
  <si>
    <t>Karrablast</t>
  </si>
  <si>
    <t>Clamping Pokémon</t>
  </si>
  <si>
    <t>Escavalier</t>
  </si>
  <si>
    <t>Cavalry Pokémon</t>
  </si>
  <si>
    <t>Foongus</t>
  </si>
  <si>
    <t>Amoonguss</t>
  </si>
  <si>
    <t>Frillish</t>
  </si>
  <si>
    <t>Floating Pokémon</t>
  </si>
  <si>
    <t>Jellicent</t>
  </si>
  <si>
    <t>Alomomola</t>
  </si>
  <si>
    <t>Caring Pokémon</t>
  </si>
  <si>
    <t>Joltik</t>
  </si>
  <si>
    <t>Attaching Pokémon</t>
  </si>
  <si>
    <t>Galvantula</t>
  </si>
  <si>
    <t>EleSpider Pokémon</t>
  </si>
  <si>
    <t>Ferroseed</t>
  </si>
  <si>
    <t>Thorn Seed Pokémon</t>
  </si>
  <si>
    <t>Ferrothorn</t>
  </si>
  <si>
    <t>Thorn Pod Pokémon</t>
  </si>
  <si>
    <t>Klink</t>
  </si>
  <si>
    <t>Gear Pokémon</t>
  </si>
  <si>
    <t>Klang</t>
  </si>
  <si>
    <t>Klinklang</t>
  </si>
  <si>
    <t>Axew</t>
  </si>
  <si>
    <t>Tusk Pokémon</t>
  </si>
  <si>
    <t>Fraxure</t>
  </si>
  <si>
    <t>Axe Jaw Pokémon</t>
  </si>
  <si>
    <t>Haxorus</t>
  </si>
  <si>
    <t>Cubchoo</t>
  </si>
  <si>
    <t>Chill Pokémon</t>
  </si>
  <si>
    <t>Beartic</t>
  </si>
  <si>
    <t>Freezing Pokémon</t>
  </si>
  <si>
    <t>Shelmet</t>
  </si>
  <si>
    <t>Snail Pokémon</t>
  </si>
  <si>
    <t>Accelgor</t>
  </si>
  <si>
    <t>Shell Out Pokémon</t>
  </si>
  <si>
    <t>Stunfisk</t>
  </si>
  <si>
    <t>Trap Pokémon</t>
  </si>
  <si>
    <t>618-g</t>
  </si>
  <si>
    <t>Galarian Stunfisk</t>
  </si>
  <si>
    <t>Mienfoo</t>
  </si>
  <si>
    <t>Martial Arts Pokémon</t>
  </si>
  <si>
    <t>Mienshao</t>
  </si>
  <si>
    <t>Druddigon</t>
  </si>
  <si>
    <t>Golett</t>
  </si>
  <si>
    <t>Automaton Pokémon</t>
  </si>
  <si>
    <t>Golurk</t>
  </si>
  <si>
    <t>Pawniard</t>
  </si>
  <si>
    <t>Sharp Blade Pokémon</t>
  </si>
  <si>
    <t>Bisharp</t>
  </si>
  <si>
    <t>Sword Blade Pokémon</t>
  </si>
  <si>
    <t>Kingambit</t>
  </si>
  <si>
    <t>Bouffalant</t>
  </si>
  <si>
    <t>Bash Buffalo Pokémon</t>
  </si>
  <si>
    <t>Braviary/Hisuian Braviary</t>
  </si>
  <si>
    <t>628-h</t>
  </si>
  <si>
    <t>Hisuian Braviary</t>
  </si>
  <si>
    <t>Vullaby</t>
  </si>
  <si>
    <t>Diapered Pokémon</t>
  </si>
  <si>
    <t>Mandibuzz</t>
  </si>
  <si>
    <t>Bone Vulture Pokémon</t>
  </si>
  <si>
    <t>Heatmor</t>
  </si>
  <si>
    <t>Anteater Pokémon</t>
  </si>
  <si>
    <t>Durant</t>
  </si>
  <si>
    <t>Iron Ant Pokémon</t>
  </si>
  <si>
    <t>Cobalion</t>
  </si>
  <si>
    <t>Iron Will Pokémon</t>
  </si>
  <si>
    <t>Terrakion</t>
  </si>
  <si>
    <t>Cavern Pokémon</t>
  </si>
  <si>
    <t>Virizion</t>
  </si>
  <si>
    <t>Grassland Pokémon</t>
  </si>
  <si>
    <t>Tornadus</t>
  </si>
  <si>
    <t>Cyclone Pokémon</t>
  </si>
  <si>
    <t>Incarnate Forme</t>
  </si>
  <si>
    <t>641-t</t>
  </si>
  <si>
    <t>Therian Forme</t>
  </si>
  <si>
    <t>Thundurus</t>
  </si>
  <si>
    <t>Bolt Strike Pokémon</t>
  </si>
  <si>
    <t>642-t</t>
  </si>
  <si>
    <t>Reshiram</t>
  </si>
  <si>
    <t>Vast White Pokémon</t>
  </si>
  <si>
    <t>Zekrom</t>
  </si>
  <si>
    <t>Deep Black Pokémon</t>
  </si>
  <si>
    <t>Landorus</t>
  </si>
  <si>
    <t>Abundance Pokémon</t>
  </si>
  <si>
    <t>645-t</t>
  </si>
  <si>
    <t>Kyurem</t>
  </si>
  <si>
    <t>Boundary Pokémon</t>
  </si>
  <si>
    <t>646-b</t>
  </si>
  <si>
    <t>Black DnA</t>
  </si>
  <si>
    <t>646-w</t>
  </si>
  <si>
    <t>White DnA</t>
  </si>
  <si>
    <t>Keldeo</t>
  </si>
  <si>
    <t>Colt Pokémon</t>
  </si>
  <si>
    <t>647-r</t>
  </si>
  <si>
    <t>Resolute Form</t>
  </si>
  <si>
    <t>Meloetta</t>
  </si>
  <si>
    <t>Melody Pokémon</t>
  </si>
  <si>
    <t>Aria Forme</t>
  </si>
  <si>
    <t>648-p</t>
  </si>
  <si>
    <t>Pirouette Forme</t>
  </si>
  <si>
    <t>Genesect</t>
  </si>
  <si>
    <t>Paleozoic Pokémon</t>
  </si>
  <si>
    <t>Chespin</t>
  </si>
  <si>
    <t>Spiny Nut Pokémon</t>
  </si>
  <si>
    <t>Quilladin</t>
  </si>
  <si>
    <t>Spiny Armor Pokémon</t>
  </si>
  <si>
    <t>Chesnaught</t>
  </si>
  <si>
    <t>Fennekin</t>
  </si>
  <si>
    <t>Braixen</t>
  </si>
  <si>
    <t>Will-o-Wisp</t>
  </si>
  <si>
    <t>Delphox</t>
  </si>
  <si>
    <t>Froakie</t>
  </si>
  <si>
    <t>Bubble Frog Pokémon</t>
  </si>
  <si>
    <t>Frogadier</t>
  </si>
  <si>
    <t>Greninja</t>
  </si>
  <si>
    <t>Bunnelby</t>
  </si>
  <si>
    <t>Digging Pokémon</t>
  </si>
  <si>
    <t>Diggersby</t>
  </si>
  <si>
    <t>Fletchling</t>
  </si>
  <si>
    <t>Tiny Robin Pokémon</t>
  </si>
  <si>
    <t>Fletchinder</t>
  </si>
  <si>
    <t>Talonflame</t>
  </si>
  <si>
    <t>Scorching Pokémon</t>
  </si>
  <si>
    <t>Scatterbug</t>
  </si>
  <si>
    <t>Scatterdust Pokémon</t>
  </si>
  <si>
    <t>Spewpa</t>
  </si>
  <si>
    <t>Vivillon</t>
  </si>
  <si>
    <t>Scale Pokémon</t>
  </si>
  <si>
    <t>Meadow Pattern</t>
  </si>
  <si>
    <t>666-c</t>
  </si>
  <si>
    <t>Continental Pattern</t>
  </si>
  <si>
    <t>666-g</t>
  </si>
  <si>
    <t>Garden Pattern</t>
  </si>
  <si>
    <t>666-i</t>
  </si>
  <si>
    <t>Icy Snow Pattern</t>
  </si>
  <si>
    <t>666-j</t>
  </si>
  <si>
    <t>Jungle Pattern</t>
  </si>
  <si>
    <t>666-m</t>
  </si>
  <si>
    <t>Marine Pattern</t>
  </si>
  <si>
    <t>666-mo</t>
  </si>
  <si>
    <t>Monsoon Pattern</t>
  </si>
  <si>
    <t>666-o</t>
  </si>
  <si>
    <t>Ocean Pattern</t>
  </si>
  <si>
    <t>666-p</t>
  </si>
  <si>
    <t>Polar Pattern</t>
  </si>
  <si>
    <t>666-s</t>
  </si>
  <si>
    <t>Savannah Pattern</t>
  </si>
  <si>
    <t>666-su</t>
  </si>
  <si>
    <t>Sun Pattern</t>
  </si>
  <si>
    <t>666-t</t>
  </si>
  <si>
    <t>Tundra Pattern</t>
  </si>
  <si>
    <t>Litleo</t>
  </si>
  <si>
    <t>Lion Cub Pokémon</t>
  </si>
  <si>
    <t>Pyroar</t>
  </si>
  <si>
    <t>Single Bloom Pokémon</t>
  </si>
  <si>
    <t>Floette</t>
  </si>
  <si>
    <t>Eternal Flower</t>
  </si>
  <si>
    <t>Florges</t>
  </si>
  <si>
    <t>Garden Pokémon</t>
  </si>
  <si>
    <t>Skiddo</t>
  </si>
  <si>
    <t>Mount Pokémon</t>
  </si>
  <si>
    <t>Gogoat</t>
  </si>
  <si>
    <t>Pancham</t>
  </si>
  <si>
    <t>Pangoro</t>
  </si>
  <si>
    <t>Daunting Pokémon</t>
  </si>
  <si>
    <t>Furfrou</t>
  </si>
  <si>
    <t>Poodle Pokémon</t>
  </si>
  <si>
    <t>Natural Trim</t>
  </si>
  <si>
    <t>676-d</t>
  </si>
  <si>
    <t>Diamond Trim</t>
  </si>
  <si>
    <t>676-da</t>
  </si>
  <si>
    <t>Dandy Trim</t>
  </si>
  <si>
    <t>676-de</t>
  </si>
  <si>
    <t>Debutante Trim</t>
  </si>
  <si>
    <t>676-h</t>
  </si>
  <si>
    <t>Heart Trim</t>
  </si>
  <si>
    <t>676-k</t>
  </si>
  <si>
    <t>Kabuki Trim</t>
  </si>
  <si>
    <t>676-l</t>
  </si>
  <si>
    <t>La Reine Trim</t>
  </si>
  <si>
    <t>676-m</t>
  </si>
  <si>
    <t>Matron Trim</t>
  </si>
  <si>
    <t>676-p</t>
  </si>
  <si>
    <t>Pharaoh Trim</t>
  </si>
  <si>
    <t>676-s</t>
  </si>
  <si>
    <t>Star Trim</t>
  </si>
  <si>
    <t>Espurr</t>
  </si>
  <si>
    <t>Restraint Pokémon</t>
  </si>
  <si>
    <t>Meowstic</t>
  </si>
  <si>
    <t>Constraint Pokémon</t>
  </si>
  <si>
    <t>678-f</t>
  </si>
  <si>
    <t>Spritzee</t>
  </si>
  <si>
    <t>Perfume Pokémon</t>
  </si>
  <si>
    <t>Aromatisse</t>
  </si>
  <si>
    <t>Fragrance Pokémon</t>
  </si>
  <si>
    <t>Swirlix</t>
  </si>
  <si>
    <t>Cotton Candy Pokémon</t>
  </si>
  <si>
    <t>Slurpuff</t>
  </si>
  <si>
    <t>Meringue Pokémon</t>
  </si>
  <si>
    <t>Binacle</t>
  </si>
  <si>
    <t>Two-Handed Pokémon</t>
  </si>
  <si>
    <t>Barbaracle</t>
  </si>
  <si>
    <t>Collective Pokémon</t>
  </si>
  <si>
    <t>Clauncher</t>
  </si>
  <si>
    <t>Water Gun Pokémon</t>
  </si>
  <si>
    <t>Clawitzer</t>
  </si>
  <si>
    <t>Howitzer Pokémon</t>
  </si>
  <si>
    <t>Helioptile</t>
  </si>
  <si>
    <t>Generator Pokémon</t>
  </si>
  <si>
    <t>Heliolisk</t>
  </si>
  <si>
    <t>Tyrunt</t>
  </si>
  <si>
    <t>Royal Heir Pokémon</t>
  </si>
  <si>
    <t>Tyrantrum</t>
  </si>
  <si>
    <t>Despot Pokémon</t>
  </si>
  <si>
    <t>Amaura</t>
  </si>
  <si>
    <t>Tundra Pokémon</t>
  </si>
  <si>
    <t>Aurorus</t>
  </si>
  <si>
    <t>Hawlucha</t>
  </si>
  <si>
    <t>Wrestling Pokémon</t>
  </si>
  <si>
    <t>Dedenne</t>
  </si>
  <si>
    <t>Antenna Pokémon</t>
  </si>
  <si>
    <t>Sliggoo/Hisuian Sliggoo</t>
  </si>
  <si>
    <t>705-h</t>
  </si>
  <si>
    <t>Hisuian Goodra</t>
  </si>
  <si>
    <t>Hisuian Sliggoo</t>
  </si>
  <si>
    <t>706-h</t>
  </si>
  <si>
    <t>Phantump</t>
  </si>
  <si>
    <t>Stump Pokémon</t>
  </si>
  <si>
    <t>Trevenant</t>
  </si>
  <si>
    <t>Elder Tree Pokémon</t>
  </si>
  <si>
    <t>Pumpkaboo</t>
  </si>
  <si>
    <t>Pumpkin Pokémon</t>
  </si>
  <si>
    <t>Small Size</t>
  </si>
  <si>
    <t>Average Size</t>
  </si>
  <si>
    <t>Large Size</t>
  </si>
  <si>
    <t>Super Size</t>
  </si>
  <si>
    <t>Gourgeist</t>
  </si>
  <si>
    <t>Avalugg/Hisuian Avalugg</t>
  </si>
  <si>
    <t>713-h</t>
  </si>
  <si>
    <t>Hisuian Avalugg</t>
  </si>
  <si>
    <t>Noibat</t>
  </si>
  <si>
    <t>Sound Wave Pokémon</t>
  </si>
  <si>
    <t>Noivern</t>
  </si>
  <si>
    <t>Xerneas</t>
  </si>
  <si>
    <t>Life Pokémon</t>
  </si>
  <si>
    <t>Yveltal</t>
  </si>
  <si>
    <t>Destruction Pokémon</t>
  </si>
  <si>
    <t>Zygarde</t>
  </si>
  <si>
    <t>Order Pokémon</t>
  </si>
  <si>
    <t>10% Forme</t>
  </si>
  <si>
    <t>718-50</t>
  </si>
  <si>
    <t>50% Forme</t>
  </si>
  <si>
    <t>718-c</t>
  </si>
  <si>
    <t>Complete Forme</t>
  </si>
  <si>
    <t>Diancie</t>
  </si>
  <si>
    <t>719-m</t>
  </si>
  <si>
    <t>Hoopa</t>
  </si>
  <si>
    <t>Mischief Pokémon</t>
  </si>
  <si>
    <t>Confined Forme</t>
  </si>
  <si>
    <t>720-u</t>
  </si>
  <si>
    <t>Djinn Pokémon</t>
  </si>
  <si>
    <t>Hoopa Unbound</t>
  </si>
  <si>
    <t>Unbound Forme</t>
  </si>
  <si>
    <t>Volcanion</t>
  </si>
  <si>
    <t>Steam Pokémon</t>
  </si>
  <si>
    <t>Decidueye/Hisuian Decidueye</t>
  </si>
  <si>
    <t>724-h</t>
  </si>
  <si>
    <t>Hisuian Decidueye</t>
  </si>
  <si>
    <t>Litten</t>
  </si>
  <si>
    <t>Fire Cat Pokémon</t>
  </si>
  <si>
    <t>Torracat</t>
  </si>
  <si>
    <t>Incineroar</t>
  </si>
  <si>
    <t>Heel Pokémon</t>
  </si>
  <si>
    <t>Popplio</t>
  </si>
  <si>
    <t>Brionne</t>
  </si>
  <si>
    <t>Pop Star Pokémon</t>
  </si>
  <si>
    <t>Primarina</t>
  </si>
  <si>
    <t>Soloist Pokémon</t>
  </si>
  <si>
    <t>Pikipek</t>
  </si>
  <si>
    <t>Woodpecker Pokémon</t>
  </si>
  <si>
    <t>Trumbeak</t>
  </si>
  <si>
    <t>Bugle Beak Pokémon</t>
  </si>
  <si>
    <t>Toucannon</t>
  </si>
  <si>
    <t>Cannon Pokémon</t>
  </si>
  <si>
    <t>Yungoos</t>
  </si>
  <si>
    <t>Loitering Pokémon</t>
  </si>
  <si>
    <t>Gumshoos</t>
  </si>
  <si>
    <t>Stakeout Pokémon</t>
  </si>
  <si>
    <t>Grubbin</t>
  </si>
  <si>
    <t>Larva Pokémon</t>
  </si>
  <si>
    <t>Charjabug</t>
  </si>
  <si>
    <t>Battery Pokémon</t>
  </si>
  <si>
    <t>Vikavolt</t>
  </si>
  <si>
    <t>Crabrawler</t>
  </si>
  <si>
    <t>Boxing Pokémon</t>
  </si>
  <si>
    <t>Crabominable</t>
  </si>
  <si>
    <t>Woolly Crab Pokémon</t>
  </si>
  <si>
    <t>Oricorio</t>
  </si>
  <si>
    <t>Baile Style</t>
  </si>
  <si>
    <t>741-pa</t>
  </si>
  <si>
    <t>Pa'u Style</t>
  </si>
  <si>
    <t>Pom-Pom Style</t>
  </si>
  <si>
    <t>741-s</t>
  </si>
  <si>
    <t>Sensu Style</t>
  </si>
  <si>
    <t>Cutiefly</t>
  </si>
  <si>
    <t>Bee Fly Pokémon</t>
  </si>
  <si>
    <t>Ribombee</t>
  </si>
  <si>
    <t>Rockruff</t>
  </si>
  <si>
    <t>Lycanroc Midday/Lycanroc Midnight/Lycanroc Dusk</t>
  </si>
  <si>
    <t>Lycanroc</t>
  </si>
  <si>
    <t>Wolf Pokémon</t>
  </si>
  <si>
    <t>Lycanroc Midday</t>
  </si>
  <si>
    <t>Midday Form</t>
  </si>
  <si>
    <t>745-d</t>
  </si>
  <si>
    <t>Lycanroc Dusk</t>
  </si>
  <si>
    <t>Dusk Form</t>
  </si>
  <si>
    <t>745-m</t>
  </si>
  <si>
    <t>Lycanroc Midnight</t>
  </si>
  <si>
    <t>Midnight Form</t>
  </si>
  <si>
    <t>Wishiwashi</t>
  </si>
  <si>
    <t>Small Fry Pokémon</t>
  </si>
  <si>
    <t>Solo Form</t>
  </si>
  <si>
    <t>746-s</t>
  </si>
  <si>
    <t>School Form</t>
  </si>
  <si>
    <t>Mareanie</t>
  </si>
  <si>
    <t>Brutal Star Pokémon</t>
  </si>
  <si>
    <t>Toxapex</t>
  </si>
  <si>
    <t>Mudbray</t>
  </si>
  <si>
    <t>Donkey Pokémon</t>
  </si>
  <si>
    <t>Mudsdale</t>
  </si>
  <si>
    <t>Draft Horse Pokémon</t>
  </si>
  <si>
    <t>Dewpider</t>
  </si>
  <si>
    <t>Water Bubble Pokémon</t>
  </si>
  <si>
    <t>Araquanid</t>
  </si>
  <si>
    <t>Fomantis</t>
  </si>
  <si>
    <t>Sickle Grass Pokémon</t>
  </si>
  <si>
    <t>Lurantis</t>
  </si>
  <si>
    <t>Bloom Sickle Pokémon</t>
  </si>
  <si>
    <t>Stufful</t>
  </si>
  <si>
    <t>Flailing Pokémon</t>
  </si>
  <si>
    <t>Bewear</t>
  </si>
  <si>
    <t>Strong Arm Pokémon</t>
  </si>
  <si>
    <t>Bounsweet</t>
  </si>
  <si>
    <t>Steenee</t>
  </si>
  <si>
    <t>Tsareena</t>
  </si>
  <si>
    <t>Comfey</t>
  </si>
  <si>
    <t>Posy Picker Pokémon</t>
  </si>
  <si>
    <t>Oranguru</t>
  </si>
  <si>
    <t>Sage Pokémon</t>
  </si>
  <si>
    <t>Passimian</t>
  </si>
  <si>
    <t>Teamwork Pokémon</t>
  </si>
  <si>
    <t>Wimpod</t>
  </si>
  <si>
    <t>Turn Tail Pokémon</t>
  </si>
  <si>
    <t>Golisopod</t>
  </si>
  <si>
    <t>Hard Scale Pokémon</t>
  </si>
  <si>
    <t>Sandygast</t>
  </si>
  <si>
    <t>Sand Heap Pokémon</t>
  </si>
  <si>
    <t>Palossand</t>
  </si>
  <si>
    <t>Sand Castle Pokémon</t>
  </si>
  <si>
    <t>Pyukumuku</t>
  </si>
  <si>
    <t>Sea Cucumber Pokémon</t>
  </si>
  <si>
    <t>Type: Null</t>
  </si>
  <si>
    <t>Minior</t>
  </si>
  <si>
    <t>Meteor Pokémon</t>
  </si>
  <si>
    <t>774-b</t>
  </si>
  <si>
    <t>Blue Core</t>
  </si>
  <si>
    <t>774-g</t>
  </si>
  <si>
    <t>Green Core</t>
  </si>
  <si>
    <t>774-i</t>
  </si>
  <si>
    <t>Indigo Core</t>
  </si>
  <si>
    <t>774-o</t>
  </si>
  <si>
    <t>Orange Core</t>
  </si>
  <si>
    <t>774-r</t>
  </si>
  <si>
    <t>Red Core</t>
  </si>
  <si>
    <t>774-v</t>
  </si>
  <si>
    <t>Violet Core</t>
  </si>
  <si>
    <t>774-y</t>
  </si>
  <si>
    <t>Yellow Core</t>
  </si>
  <si>
    <t>Komala</t>
  </si>
  <si>
    <t>Togedemaru</t>
  </si>
  <si>
    <t>Roly-Poly Pokémon</t>
  </si>
  <si>
    <t>Bruxish</t>
  </si>
  <si>
    <t>Gnash Teeth Pokémon</t>
  </si>
  <si>
    <t>Drampa</t>
  </si>
  <si>
    <t>Placid Pokémon</t>
  </si>
  <si>
    <t>Jangmo-o</t>
  </si>
  <si>
    <t>Scaly Pokémon</t>
  </si>
  <si>
    <t>Hakamo-o</t>
  </si>
  <si>
    <t>Kommo-o</t>
  </si>
  <si>
    <t>Tapu Koko</t>
  </si>
  <si>
    <t>Land Spirit Pokémon</t>
  </si>
  <si>
    <t>Tapu Lele</t>
  </si>
  <si>
    <t>Tapu Bulu</t>
  </si>
  <si>
    <t>Tapu Fini</t>
  </si>
  <si>
    <t>Cosmog</t>
  </si>
  <si>
    <t>Nebula Pokémon</t>
  </si>
  <si>
    <t>Cosmoem</t>
  </si>
  <si>
    <t>Protostar Pokémon</t>
  </si>
  <si>
    <t>Solgaleo/Lunala</t>
  </si>
  <si>
    <t>Solgaleo</t>
  </si>
  <si>
    <t>Sunne Pokémon</t>
  </si>
  <si>
    <t>Lunala</t>
  </si>
  <si>
    <t>Moone Pokémon</t>
  </si>
  <si>
    <t>Dusk Mane</t>
  </si>
  <si>
    <t>Dawn Wings</t>
  </si>
  <si>
    <t>Ultra</t>
  </si>
  <si>
    <t>Light that Burns the Sky</t>
  </si>
  <si>
    <t>Magearna</t>
  </si>
  <si>
    <t>Artificial Pokémon</t>
  </si>
  <si>
    <t>Marshadow</t>
  </si>
  <si>
    <t>Gloomdweller Pokémon</t>
  </si>
  <si>
    <t>Zeraora</t>
  </si>
  <si>
    <t>Thunderclap Pokémon</t>
  </si>
  <si>
    <t>Meltan</t>
  </si>
  <si>
    <t>Hex Nut Pokémon</t>
  </si>
  <si>
    <t>Melmetal</t>
  </si>
  <si>
    <t>Grookey</t>
  </si>
  <si>
    <t>Thwackey</t>
  </si>
  <si>
    <t>Beat Pokémon</t>
  </si>
  <si>
    <t>Rillaboom</t>
  </si>
  <si>
    <t>Drummer Pokémon</t>
  </si>
  <si>
    <t>Scorbunny</t>
  </si>
  <si>
    <t>Raboot</t>
  </si>
  <si>
    <t>Cinderace</t>
  </si>
  <si>
    <t>Striker Pokémon</t>
  </si>
  <si>
    <t>Sobble</t>
  </si>
  <si>
    <t>Water Lizard Pokémon</t>
  </si>
  <si>
    <t>Drizzile</t>
  </si>
  <si>
    <t>Inteleon</t>
  </si>
  <si>
    <t>Secret Agent Pokémon</t>
  </si>
  <si>
    <t>Skwovet</t>
  </si>
  <si>
    <t>Cheeky Pokémon</t>
  </si>
  <si>
    <t>Greedent</t>
  </si>
  <si>
    <t>Greedy Pokémon</t>
  </si>
  <si>
    <t>Rookidee</t>
  </si>
  <si>
    <t>Corvisquire</t>
  </si>
  <si>
    <t>Raven Pokémon</t>
  </si>
  <si>
    <t>Corviknight</t>
  </si>
  <si>
    <t>Blipbug</t>
  </si>
  <si>
    <t>Dottler</t>
  </si>
  <si>
    <t>Radome Pokémon</t>
  </si>
  <si>
    <t>Orbeetle</t>
  </si>
  <si>
    <t>Seven Spot Pokémon</t>
  </si>
  <si>
    <t>Nickit</t>
  </si>
  <si>
    <t>Thievul</t>
  </si>
  <si>
    <t>Gossifleur</t>
  </si>
  <si>
    <t>Eldegoss</t>
  </si>
  <si>
    <t>Cotton Bloom Pokémon</t>
  </si>
  <si>
    <t>Wooloo</t>
  </si>
  <si>
    <t>Sheep Pokémon</t>
  </si>
  <si>
    <t>Dubwool</t>
  </si>
  <si>
    <t>Chewtle</t>
  </si>
  <si>
    <t>Snapping Pokémon</t>
  </si>
  <si>
    <t>Drednaw</t>
  </si>
  <si>
    <t>Yamper</t>
  </si>
  <si>
    <t>Boltund</t>
  </si>
  <si>
    <t>Dog Pokémon</t>
  </si>
  <si>
    <t>Rolycoly</t>
  </si>
  <si>
    <t>Carkol</t>
  </si>
  <si>
    <t>Coalossal</t>
  </si>
  <si>
    <t>Applin</t>
  </si>
  <si>
    <t>Apple Core Pokémon</t>
  </si>
  <si>
    <t>Flapple/Appletun/Dipplin</t>
  </si>
  <si>
    <t>Flapple</t>
  </si>
  <si>
    <t>Apple Wing Pokémon</t>
  </si>
  <si>
    <t>Appletun</t>
  </si>
  <si>
    <t>Apple Nectar Pokémon</t>
  </si>
  <si>
    <t>Silicobra</t>
  </si>
  <si>
    <t>Sand Snake Pokémon</t>
  </si>
  <si>
    <t>Sandaconda</t>
  </si>
  <si>
    <t>Cramorant</t>
  </si>
  <si>
    <t>Gulp Pokémon</t>
  </si>
  <si>
    <t>Arrokuda</t>
  </si>
  <si>
    <t>Rush Pokémon</t>
  </si>
  <si>
    <t>Barraskewda</t>
  </si>
  <si>
    <t>Skewer Pokémon</t>
  </si>
  <si>
    <t>Toxel</t>
  </si>
  <si>
    <t>Baby Pokémon</t>
  </si>
  <si>
    <t>Toxtricity</t>
  </si>
  <si>
    <t>Punk Pokémon</t>
  </si>
  <si>
    <t>Amped Form</t>
  </si>
  <si>
    <t>849-l</t>
  </si>
  <si>
    <t>Low Key Form</t>
  </si>
  <si>
    <t>Sizzlipede</t>
  </si>
  <si>
    <t>Radiator Pokémon</t>
  </si>
  <si>
    <t>Centiskorch</t>
  </si>
  <si>
    <t>Clobbopus</t>
  </si>
  <si>
    <t>Tantrum Pokémon</t>
  </si>
  <si>
    <t>Grapploct</t>
  </si>
  <si>
    <t>Jujitsu Pokémon</t>
  </si>
  <si>
    <t>Sinistea</t>
  </si>
  <si>
    <t>Black Tea Pokémon</t>
  </si>
  <si>
    <t>Polteageist</t>
  </si>
  <si>
    <t>Hatenna</t>
  </si>
  <si>
    <t>Calm Pokémon</t>
  </si>
  <si>
    <t>Hattrem</t>
  </si>
  <si>
    <t>Serene Pokémon</t>
  </si>
  <si>
    <t>Hatterene</t>
  </si>
  <si>
    <t>Silent Pokémon</t>
  </si>
  <si>
    <t>Impidimp</t>
  </si>
  <si>
    <t>Morgrem</t>
  </si>
  <si>
    <t>Grimmsnarl</t>
  </si>
  <si>
    <t>Bulk Up Pokémon</t>
  </si>
  <si>
    <t>Blocking Pokémon</t>
  </si>
  <si>
    <t>Viking Pokémon</t>
  </si>
  <si>
    <t>Comedian Pokémon</t>
  </si>
  <si>
    <t>Grudge Pokémon</t>
  </si>
  <si>
    <t>Milcery</t>
  </si>
  <si>
    <t>Cream Pokémon</t>
  </si>
  <si>
    <t>Alcremie</t>
  </si>
  <si>
    <t>Falinks</t>
  </si>
  <si>
    <t>Formation Pokémon</t>
  </si>
  <si>
    <t>Pincurchin</t>
  </si>
  <si>
    <t>Sea Urchin Pokémon</t>
  </si>
  <si>
    <t>Snom</t>
  </si>
  <si>
    <t>Frosmoth</t>
  </si>
  <si>
    <t>Powder snow</t>
  </si>
  <si>
    <t>Frost Moth Pokémon</t>
  </si>
  <si>
    <t>Stonjourner</t>
  </si>
  <si>
    <t>Big Rock Pokémon</t>
  </si>
  <si>
    <t>Eiscue</t>
  </si>
  <si>
    <t>875-n</t>
  </si>
  <si>
    <t>No Ice Face</t>
  </si>
  <si>
    <t>Indeedee</t>
  </si>
  <si>
    <t>876-f</t>
  </si>
  <si>
    <t>Full Belly</t>
  </si>
  <si>
    <t>Hangry</t>
  </si>
  <si>
    <t>Cufant</t>
  </si>
  <si>
    <t>Copperderm Pokémon</t>
  </si>
  <si>
    <t>Copperajah</t>
  </si>
  <si>
    <t>Dracozolt</t>
  </si>
  <si>
    <t>Arctozolt</t>
  </si>
  <si>
    <t>Dracovish</t>
  </si>
  <si>
    <t>Arctovish</t>
  </si>
  <si>
    <t>Duraludon</t>
  </si>
  <si>
    <t>Alloy Pokémon</t>
  </si>
  <si>
    <t>Archaludon</t>
  </si>
  <si>
    <t>Dreepy</t>
  </si>
  <si>
    <t>Lingering Pokémon</t>
  </si>
  <si>
    <t>Drakloak</t>
  </si>
  <si>
    <t>Caretaker Pokémon</t>
  </si>
  <si>
    <t>Dragapult</t>
  </si>
  <si>
    <t>Stealth Pokémon</t>
  </si>
  <si>
    <t>Zacian</t>
  </si>
  <si>
    <t>Warrior Pokémon</t>
  </si>
  <si>
    <t>Hero of Many Battles</t>
  </si>
  <si>
    <t>888-c</t>
  </si>
  <si>
    <t>Crowned Sword</t>
  </si>
  <si>
    <t>Zamazenta</t>
  </si>
  <si>
    <t>889-c</t>
  </si>
  <si>
    <t>Crowned Shield</t>
  </si>
  <si>
    <t>Eternatus</t>
  </si>
  <si>
    <t>Gigantic Pokémon</t>
  </si>
  <si>
    <t>890-e</t>
  </si>
  <si>
    <t>Eternamax</t>
  </si>
  <si>
    <t>Kubfu</t>
  </si>
  <si>
    <t>Wushu Pokémon</t>
  </si>
  <si>
    <t>Urshifu</t>
  </si>
  <si>
    <t>892-r</t>
  </si>
  <si>
    <t>Zarude</t>
  </si>
  <si>
    <t>Rogue Monkey Pokémon</t>
  </si>
  <si>
    <t>Regieleki</t>
  </si>
  <si>
    <t>Electron Pokémon</t>
  </si>
  <si>
    <t>Regidrago</t>
  </si>
  <si>
    <t>Dragon Orb Pokémon</t>
  </si>
  <si>
    <t>Glastrier</t>
  </si>
  <si>
    <t>Wild Horse Pokémon</t>
  </si>
  <si>
    <t>Spectrier</t>
  </si>
  <si>
    <t>Swift Horse Pokémon</t>
  </si>
  <si>
    <t>Calyrex</t>
  </si>
  <si>
    <t>King Pokémon</t>
  </si>
  <si>
    <t>898-i</t>
  </si>
  <si>
    <t>Ice Rider</t>
  </si>
  <si>
    <t>898-s</t>
  </si>
  <si>
    <t>Shadow Rider</t>
  </si>
  <si>
    <t>Kleavor</t>
  </si>
  <si>
    <t>Axe Pokémon</t>
  </si>
  <si>
    <t>Ursaluna</t>
  </si>
  <si>
    <t>Peat Pokémon</t>
  </si>
  <si>
    <t>901-b</t>
  </si>
  <si>
    <t>Basculegion</t>
  </si>
  <si>
    <t>Big Fish Pokémon</t>
  </si>
  <si>
    <t>902-f</t>
  </si>
  <si>
    <t>Free Climb Pokémon</t>
  </si>
  <si>
    <t>Pin Cluster Pokémon</t>
  </si>
  <si>
    <t>Enamorus</t>
  </si>
  <si>
    <t>Love-Hate Pokémon</t>
  </si>
  <si>
    <t>Incarnate</t>
  </si>
  <si>
    <t>905-t</t>
  </si>
  <si>
    <t>Sprigatito</t>
  </si>
  <si>
    <t>Grass Cat Pokémon</t>
  </si>
  <si>
    <t>Floragato</t>
  </si>
  <si>
    <t>Meowscarada</t>
  </si>
  <si>
    <t>Magician Pokémon</t>
  </si>
  <si>
    <t>Fuecoco</t>
  </si>
  <si>
    <t>Fire Croc Pokémon</t>
  </si>
  <si>
    <t>Crocalor</t>
  </si>
  <si>
    <t>Skeledirge</t>
  </si>
  <si>
    <t>Singer Pokémon</t>
  </si>
  <si>
    <t>Quaxly</t>
  </si>
  <si>
    <t>Duckling Pokémon</t>
  </si>
  <si>
    <t>Quaxwell</t>
  </si>
  <si>
    <t>Practicing Pokémon</t>
  </si>
  <si>
    <t>Quaquaval</t>
  </si>
  <si>
    <t>Dancer Pokémon</t>
  </si>
  <si>
    <t>Lechonk</t>
  </si>
  <si>
    <t>Hog Pokémon</t>
  </si>
  <si>
    <t>Oinkologne</t>
  </si>
  <si>
    <t>Tarountula</t>
  </si>
  <si>
    <t>String Ball Pokémon</t>
  </si>
  <si>
    <t>Spidops</t>
  </si>
  <si>
    <t>Nymble</t>
  </si>
  <si>
    <t>Grasshopper Pokémon</t>
  </si>
  <si>
    <t>Lokix</t>
  </si>
  <si>
    <t>Pawmi</t>
  </si>
  <si>
    <t>Pawmo</t>
  </si>
  <si>
    <t>Pawmot</t>
  </si>
  <si>
    <t>Hands-On Pokémon</t>
  </si>
  <si>
    <t>Tandemaus</t>
  </si>
  <si>
    <t>Couple Pokémon</t>
  </si>
  <si>
    <t>Maushold</t>
  </si>
  <si>
    <t>Family Pokémon</t>
  </si>
  <si>
    <t>Fidough</t>
  </si>
  <si>
    <t>Dachsbun</t>
  </si>
  <si>
    <t>Smoliv</t>
  </si>
  <si>
    <t>Olive Pokémon</t>
  </si>
  <si>
    <t>Dolliv</t>
  </si>
  <si>
    <t>Arboliva</t>
  </si>
  <si>
    <t>Squawkabilly</t>
  </si>
  <si>
    <t>Parrot Pokémon</t>
  </si>
  <si>
    <t>Nacli</t>
  </si>
  <si>
    <t>Rock Salt Pokémon</t>
  </si>
  <si>
    <t>Naclstack</t>
  </si>
  <si>
    <t>Garganacl</t>
  </si>
  <si>
    <t>Charcadet</t>
  </si>
  <si>
    <t>Fire Child Pokémon</t>
  </si>
  <si>
    <t>Armarouge/Ceruledge</t>
  </si>
  <si>
    <t>Armarouge</t>
  </si>
  <si>
    <t>Fire Warrior Pokémon</t>
  </si>
  <si>
    <t>Ceruledge</t>
  </si>
  <si>
    <t>Fire Blades Pokémon</t>
  </si>
  <si>
    <t>Tadbulb</t>
  </si>
  <si>
    <t>EleTadpole Pokémon</t>
  </si>
  <si>
    <t>Bellibolt</t>
  </si>
  <si>
    <t>EleFrog Pokémon</t>
  </si>
  <si>
    <t>Wattrel</t>
  </si>
  <si>
    <t>Storm Petrel Pokémon</t>
  </si>
  <si>
    <t>Kilowattrel</t>
  </si>
  <si>
    <t>Frigatebird Pokémon</t>
  </si>
  <si>
    <t>Maschiff</t>
  </si>
  <si>
    <t>Rascal Pokémon</t>
  </si>
  <si>
    <t>Mabosstiff</t>
  </si>
  <si>
    <t>Boss Pokémon</t>
  </si>
  <si>
    <t>Shroodle</t>
  </si>
  <si>
    <t>Toxic Mouse Pokémon</t>
  </si>
  <si>
    <t>Grafaiai</t>
  </si>
  <si>
    <t>Toxic Monkey Pokémon</t>
  </si>
  <si>
    <t>Bramblin</t>
  </si>
  <si>
    <t>Tumbleweed Pokémon</t>
  </si>
  <si>
    <t>Brambleghast</t>
  </si>
  <si>
    <t>Toedscool</t>
  </si>
  <si>
    <t>Woodear Pokémon</t>
  </si>
  <si>
    <t>Toedscruel</t>
  </si>
  <si>
    <t>Klawf</t>
  </si>
  <si>
    <t>Ambush Pokémon</t>
  </si>
  <si>
    <t>Capsakid</t>
  </si>
  <si>
    <t>Spicy Pepper Pokémon</t>
  </si>
  <si>
    <t>Scovillain</t>
  </si>
  <si>
    <t>Rellor</t>
  </si>
  <si>
    <t>Rolling Pokémon</t>
  </si>
  <si>
    <t>Rabsca</t>
  </si>
  <si>
    <t>Flittle</t>
  </si>
  <si>
    <t>Frill Pokémon</t>
  </si>
  <si>
    <t>Espathra</t>
  </si>
  <si>
    <t>Ostrich Pokémon</t>
  </si>
  <si>
    <t>Tinkatink</t>
  </si>
  <si>
    <t>Metalsmith Pokémon</t>
  </si>
  <si>
    <t>Tinkatuff</t>
  </si>
  <si>
    <t>Hammer Pokémon</t>
  </si>
  <si>
    <t>Tinkaton</t>
  </si>
  <si>
    <t>Wiglett</t>
  </si>
  <si>
    <t>Garden Eel Pokémon</t>
  </si>
  <si>
    <t>Wugtrio</t>
  </si>
  <si>
    <t>Bombirdier</t>
  </si>
  <si>
    <t>Item Drop Pokémon</t>
  </si>
  <si>
    <t>Finizen</t>
  </si>
  <si>
    <t>Dolphin Pokémon</t>
  </si>
  <si>
    <t>Palafin</t>
  </si>
  <si>
    <t>Zero Form</t>
  </si>
  <si>
    <t>964-h</t>
  </si>
  <si>
    <t>Hero Pokémon</t>
  </si>
  <si>
    <t>Hero Form</t>
  </si>
  <si>
    <t>Varoom</t>
  </si>
  <si>
    <t>Single-Cyl Pokémon</t>
  </si>
  <si>
    <t>Revavroom</t>
  </si>
  <si>
    <t>Multi-Cyl Pokémon</t>
  </si>
  <si>
    <t>Cyclizar</t>
  </si>
  <si>
    <t>Orthworm</t>
  </si>
  <si>
    <t>Earthworm Pokémon</t>
  </si>
  <si>
    <t>Glimmet</t>
  </si>
  <si>
    <t>Glimmora</t>
  </si>
  <si>
    <t>Greavard</t>
  </si>
  <si>
    <t>Ghost Dog Pokémon</t>
  </si>
  <si>
    <t>Houndstone</t>
  </si>
  <si>
    <t>Flamigo</t>
  </si>
  <si>
    <t>Synchronize Pokémon</t>
  </si>
  <si>
    <t>Cetoddle</t>
  </si>
  <si>
    <t>Terra Whale Pokémon</t>
  </si>
  <si>
    <t>Cetitan</t>
  </si>
  <si>
    <t>Veluza</t>
  </si>
  <si>
    <t>Jettison Pokémon</t>
  </si>
  <si>
    <t>Dondozo</t>
  </si>
  <si>
    <t>Big Catfish Pokémon</t>
  </si>
  <si>
    <t>Tatsugiri</t>
  </si>
  <si>
    <t>Mimicry Pokémon</t>
  </si>
  <si>
    <t>Rage Monkey Pokémon</t>
  </si>
  <si>
    <t>Spiny Fish Pokémon</t>
  </si>
  <si>
    <t>Big Blade Pokémon</t>
  </si>
  <si>
    <t>Great Tusk</t>
  </si>
  <si>
    <t>Paradox Pokémon</t>
  </si>
  <si>
    <t>Scream Tail</t>
  </si>
  <si>
    <t>Brute Bonnet</t>
  </si>
  <si>
    <t>Flutter Mane</t>
  </si>
  <si>
    <t>Slither Wing</t>
  </si>
  <si>
    <t>Sandy Shocks</t>
  </si>
  <si>
    <t>Iron Treads</t>
  </si>
  <si>
    <t>Future</t>
  </si>
  <si>
    <t>Iron Bundle</t>
  </si>
  <si>
    <t>Iron Hands</t>
  </si>
  <si>
    <t>Iron Jugulis</t>
  </si>
  <si>
    <t>Iron Moth</t>
  </si>
  <si>
    <t>Iron Thorns</t>
  </si>
  <si>
    <t>Frigibax</t>
  </si>
  <si>
    <t>Ice Fin Pokémon</t>
  </si>
  <si>
    <t>Arctibax</t>
  </si>
  <si>
    <t>Baxcalibur</t>
  </si>
  <si>
    <t>Ice Dragon Pokémon</t>
  </si>
  <si>
    <t>Gimmighoul</t>
  </si>
  <si>
    <t>Coin Chest Pokémon</t>
  </si>
  <si>
    <t>Gholdengo</t>
  </si>
  <si>
    <t>Chest Form</t>
  </si>
  <si>
    <t>999-r</t>
  </si>
  <si>
    <t>Coin Hunter Pokémon</t>
  </si>
  <si>
    <t>Roaming Form</t>
  </si>
  <si>
    <t>Coin Entity Pokémon</t>
  </si>
  <si>
    <t>Wo-Chien</t>
  </si>
  <si>
    <t>Ruinous Pokémon</t>
  </si>
  <si>
    <t>Chien-Pao</t>
  </si>
  <si>
    <t>Ting-Lu</t>
  </si>
  <si>
    <t>Chi-Yu</t>
  </si>
  <si>
    <t>Roaring Moon</t>
  </si>
  <si>
    <t>Iron Valiant</t>
  </si>
  <si>
    <t>Koraidon</t>
  </si>
  <si>
    <t>Miraidon</t>
  </si>
  <si>
    <t>Walking Wake</t>
  </si>
  <si>
    <t>Iron Leaves</t>
  </si>
  <si>
    <t>Dipplin</t>
  </si>
  <si>
    <t>Candy Apple Pokémon</t>
  </si>
  <si>
    <t>Hydrapple</t>
  </si>
  <si>
    <t>Poltchageist</t>
  </si>
  <si>
    <t>Matcha Pokémon</t>
  </si>
  <si>
    <t>Sinistcha</t>
  </si>
  <si>
    <t>Okidogi</t>
  </si>
  <si>
    <t>Retainer Pokémon</t>
  </si>
  <si>
    <t>Munkidori</t>
  </si>
  <si>
    <t>Fezandipiti</t>
  </si>
  <si>
    <t>Ogerpon</t>
  </si>
  <si>
    <t>Mask Pokémon</t>
  </si>
  <si>
    <t>1017-c</t>
  </si>
  <si>
    <t>Cornerstone Mask</t>
  </si>
  <si>
    <t>1017-h</t>
  </si>
  <si>
    <t>Hearthflame Mask</t>
  </si>
  <si>
    <t>1017-w</t>
  </si>
  <si>
    <t>Wellspring Mask</t>
  </si>
  <si>
    <t>Apple Hydra Pokémon</t>
  </si>
  <si>
    <t>Gouging Fire</t>
  </si>
  <si>
    <t>Raging Bolt</t>
  </si>
  <si>
    <t>Iron Boulder</t>
  </si>
  <si>
    <t>Iron Crown</t>
  </si>
  <si>
    <t>Terapagos</t>
  </si>
  <si>
    <t>1024-s</t>
  </si>
  <si>
    <t>Tera Pokémon</t>
  </si>
  <si>
    <t>Stellar Forme</t>
  </si>
  <si>
    <t>1024-t</t>
  </si>
  <si>
    <t>Terastal Forme</t>
  </si>
  <si>
    <t>Pecharunt</t>
  </si>
  <si>
    <t>Subjugation Pokémon</t>
  </si>
  <si>
    <t>381-m</t>
  </si>
  <si>
    <t>380-m</t>
  </si>
  <si>
    <t>-</t>
  </si>
  <si>
    <t>Heroic Exit</t>
  </si>
  <si>
    <t>869-b</t>
  </si>
  <si>
    <t>869-c</t>
  </si>
  <si>
    <t>869-l</t>
  </si>
  <si>
    <t>869-f</t>
  </si>
  <si>
    <t>869-r</t>
  </si>
  <si>
    <t>869-s</t>
  </si>
  <si>
    <t>Sunny Day</t>
  </si>
  <si>
    <t>Change the weather condition to Sandstorm.</t>
  </si>
  <si>
    <t>479-h</t>
  </si>
  <si>
    <t>479-fa</t>
  </si>
  <si>
    <t>479-f</t>
  </si>
  <si>
    <t>479-w</t>
  </si>
  <si>
    <t>479-m</t>
  </si>
  <si>
    <t>483-o</t>
  </si>
  <si>
    <t>484-o</t>
  </si>
  <si>
    <t>487-o</t>
  </si>
  <si>
    <t>492-s</t>
  </si>
  <si>
    <t>670-e</t>
  </si>
  <si>
    <t>710-l</t>
  </si>
  <si>
    <t>710-s</t>
  </si>
  <si>
    <t>710-ss</t>
  </si>
  <si>
    <t>711-s</t>
  </si>
  <si>
    <t>711-l</t>
  </si>
  <si>
    <t>711-ss</t>
  </si>
  <si>
    <t>741-p</t>
  </si>
  <si>
    <t>800-u</t>
  </si>
  <si>
    <t>Meteor Form</t>
  </si>
  <si>
    <t>Shields Down</t>
  </si>
  <si>
    <t>Wonder Guard</t>
  </si>
  <si>
    <t>This Pokémon cannot be damaged by non-super effective moves.</t>
  </si>
  <si>
    <t>Shedinja</t>
  </si>
  <si>
    <t>Shed Pokémon</t>
  </si>
  <si>
    <t>Alcremie (Strawberry Ruby Swirl)</t>
  </si>
  <si>
    <t>Alcremie (Berry Mint Cream)</t>
  </si>
  <si>
    <t>Alcremie (Clover Matcha Cream)</t>
  </si>
  <si>
    <t>Alcremie (Flower Caramel Swirl)</t>
  </si>
  <si>
    <t>Alcremie (Love Ruby Cream)</t>
  </si>
  <si>
    <t>Alcremie (Ribbon Rainbow Swirl)</t>
  </si>
  <si>
    <t>Alcremie (Star Lemon Cream)</t>
  </si>
  <si>
    <t>Alcremie (Strawberry Ruby Swirl)/Alcremie (Berry Mint Cream)/Alcremie (Clover Matcha Cream)/Alcremie (Flower Caramel Swirl)/Alcremie (Love Ruby Cream)/Alcremie (Ribbon Rainbow Swirl)/Alcremie (Star Lemon Cream)</t>
  </si>
  <si>
    <t>Zygarde 10% Forme</t>
  </si>
  <si>
    <t>Zygarde 50% Forme</t>
  </si>
  <si>
    <t>Zygarde Complete Forme</t>
  </si>
  <si>
    <t>Mega Charizard X</t>
  </si>
  <si>
    <t>Mega Charizard Y</t>
  </si>
  <si>
    <t>Mega Mewtwo X</t>
  </si>
  <si>
    <t>Mega Mewtwo Y</t>
  </si>
  <si>
    <t>Nidoran Female</t>
  </si>
  <si>
    <t>Nidoran Male</t>
  </si>
  <si>
    <t>Paldean Tauros Aqua Breed</t>
  </si>
  <si>
    <t>Paldean Tauros Blaze Breed</t>
  </si>
  <si>
    <t>Paldean Tauros Combat Breed</t>
  </si>
  <si>
    <t>Paldean Aqua Breed</t>
  </si>
  <si>
    <t>Paldean Blaze Breed</t>
  </si>
  <si>
    <t>Paldean Combat Breed</t>
  </si>
  <si>
    <t>Snowy Castform</t>
  </si>
  <si>
    <t>Rainy Castform</t>
  </si>
  <si>
    <t>Sunny Castform</t>
  </si>
  <si>
    <t>Primal Kyogre</t>
  </si>
  <si>
    <t>Primal Groudon</t>
  </si>
  <si>
    <t>Normal Forme</t>
  </si>
  <si>
    <t>Attack Forme</t>
  </si>
  <si>
    <t>Defense Forme</t>
  </si>
  <si>
    <t>Speed Forme</t>
  </si>
  <si>
    <t>Deoxys Attack Forme</t>
  </si>
  <si>
    <t>Deoxys Speed Forme</t>
  </si>
  <si>
    <t>Deoxys Defense Forme</t>
  </si>
  <si>
    <t>Burmy Plant Cloak</t>
  </si>
  <si>
    <t>Burmy Sandy Cloak</t>
  </si>
  <si>
    <t>Burmy Trash Cloak</t>
  </si>
  <si>
    <t>Wormadam Plant Cloak</t>
  </si>
  <si>
    <t>Wormadam Sandy Cloak</t>
  </si>
  <si>
    <t>Wormadam Trash Cloak</t>
  </si>
  <si>
    <t>Cherrim Overcast</t>
  </si>
  <si>
    <t>Cherrim Sunshine</t>
  </si>
  <si>
    <t>Shellos West Ocean</t>
  </si>
  <si>
    <t>Shellos East Ocean</t>
  </si>
  <si>
    <t>Gastrodon West Ocean</t>
  </si>
  <si>
    <t>Gastrodon East Ocean</t>
  </si>
  <si>
    <t>Wormadam Plant Cloak/Mothim</t>
  </si>
  <si>
    <t>Wormadam Sandy Cloak/Mothim</t>
  </si>
  <si>
    <t>Wormadam Trash Cloak/Mothim</t>
  </si>
  <si>
    <t>Rotom Frost Forme</t>
  </si>
  <si>
    <t>Rotom Fan Forme</t>
  </si>
  <si>
    <t>Rotom Heat Forme</t>
  </si>
  <si>
    <t>Rotom Mow Forme</t>
  </si>
  <si>
    <t>Rotom Wash Forme</t>
  </si>
  <si>
    <t>Frost Forme</t>
  </si>
  <si>
    <t>Fan Forme</t>
  </si>
  <si>
    <t>Heat Forme</t>
  </si>
  <si>
    <t>Mow Forme</t>
  </si>
  <si>
    <t>Wash Forme</t>
  </si>
  <si>
    <t>Dialga Origin Forme</t>
  </si>
  <si>
    <t>Palkia Origin Forme</t>
  </si>
  <si>
    <t>Giratina Origin Forme</t>
  </si>
  <si>
    <t>Land Forme</t>
  </si>
  <si>
    <t>Sky Forme</t>
  </si>
  <si>
    <t>Shaymin Sky Forme</t>
  </si>
  <si>
    <t>Galarian Darmanitan Zen Forme</t>
  </si>
  <si>
    <t>Deerling Spring</t>
  </si>
  <si>
    <t>Deerling Autumn</t>
  </si>
  <si>
    <t>Deerling Summer</t>
  </si>
  <si>
    <t>Deerling Winter</t>
  </si>
  <si>
    <t>Sawsbuck Spring</t>
  </si>
  <si>
    <t>Sawsbuck Autumn</t>
  </si>
  <si>
    <t>Sawsbuck Summer</t>
  </si>
  <si>
    <t>Sawsbuck Winter</t>
  </si>
  <si>
    <t>Sawsbuck Spring/Sawsbuck Autumn/Sawsbuck Summer/Sawsbuck Winter</t>
  </si>
  <si>
    <t>Thornadus Therian Forme</t>
  </si>
  <si>
    <t>Thunderus Therian Forme</t>
  </si>
  <si>
    <t>Landorus Therian Forme</t>
  </si>
  <si>
    <t>Kyurem Black</t>
  </si>
  <si>
    <t>Kyurem White</t>
  </si>
  <si>
    <t>Keldeo Resolute</t>
  </si>
  <si>
    <t>Meloetta Pirouette Forme</t>
  </si>
  <si>
    <t>Meowstic Male</t>
  </si>
  <si>
    <t>Meowstic Female</t>
  </si>
  <si>
    <t>Oricorio Baile Style</t>
  </si>
  <si>
    <t>Oricorio Pom-Pom Style</t>
  </si>
  <si>
    <t>Oricorio Pa'u Style</t>
  </si>
  <si>
    <t>Oricorio Sensu Style</t>
  </si>
  <si>
    <t>Wishiwashi School Form</t>
  </si>
  <si>
    <t>Minior Red Core</t>
  </si>
  <si>
    <t>Minior Orange Core</t>
  </si>
  <si>
    <t>Minior Yellow Core</t>
  </si>
  <si>
    <t>Minior Green Core</t>
  </si>
  <si>
    <t>Minior Blue Core</t>
  </si>
  <si>
    <t>Minior Indigo Core</t>
  </si>
  <si>
    <t>Minior Violet Core</t>
  </si>
  <si>
    <t>Dusk Mane Necrozma</t>
  </si>
  <si>
    <t>Dawn Wings Necrozma</t>
  </si>
  <si>
    <t>Ultra Necrozma</t>
  </si>
  <si>
    <t>Toxtricity Amped</t>
  </si>
  <si>
    <t>Toxtricity Low-Key</t>
  </si>
  <si>
    <t>Strawberry Ruby Swirl</t>
  </si>
  <si>
    <t>Berry Mint Cream</t>
  </si>
  <si>
    <t>Clover Matcha Cream</t>
  </si>
  <si>
    <t>Flower Caramel Swirl</t>
  </si>
  <si>
    <t>Love Ruby Cream</t>
  </si>
  <si>
    <t>Ribbon Rainbow Swirl</t>
  </si>
  <si>
    <t>Star Lemon Cream</t>
  </si>
  <si>
    <t>Eiscue Noice Face</t>
  </si>
  <si>
    <t>Indeedee Male</t>
  </si>
  <si>
    <t>Indeedee Female</t>
  </si>
  <si>
    <t>Basculegion Male</t>
  </si>
  <si>
    <t>Basculegion Female</t>
  </si>
  <si>
    <t>Morpeko Hangry</t>
  </si>
  <si>
    <t>Zacian Crowned Sword</t>
  </si>
  <si>
    <t>Zamazenta Crowned Shield</t>
  </si>
  <si>
    <t>Eternamax Eternatus</t>
  </si>
  <si>
    <t>Urshifu Single-Strike</t>
  </si>
  <si>
    <t>Urshifu Rapid-Strike</t>
  </si>
  <si>
    <t>Single Strike Style</t>
  </si>
  <si>
    <t>Rapid Strike Style</t>
  </si>
  <si>
    <t>Calyrex Ice Rider</t>
  </si>
  <si>
    <t>Calyrex Shadow Rider</t>
  </si>
  <si>
    <t>Bloodmoon Ursaluna</t>
  </si>
  <si>
    <t>Urshifu Single-Strike/Urshifu Rapid-Strike</t>
  </si>
  <si>
    <t>Bloodmoon</t>
  </si>
  <si>
    <t>Ursaluna/Bloodmoon Ursaluna</t>
  </si>
  <si>
    <t>Enamorus Therian Forme</t>
  </si>
  <si>
    <t>Gimmighoul Chest</t>
  </si>
  <si>
    <t>Gimmighoul Roaming</t>
  </si>
  <si>
    <t>Ogerpon Cornerstone Mask</t>
  </si>
  <si>
    <t>Ogerpon Hearthflame Mask</t>
  </si>
  <si>
    <t>Ogerpon Wellspring Mask</t>
  </si>
  <si>
    <t>Terapagos Terastal Forme</t>
  </si>
  <si>
    <t>Terapagos Stellar Forme</t>
  </si>
  <si>
    <t>Basculegion Male/Basculegion Female</t>
  </si>
  <si>
    <t>Vivillon Meadow Pattern</t>
  </si>
  <si>
    <t>Vivillon Continental Pattern</t>
  </si>
  <si>
    <t>Vivillon Garden Pattern</t>
  </si>
  <si>
    <t>Vivillon Icy Snow Pattern</t>
  </si>
  <si>
    <t>Vivillon Jungle Pattern</t>
  </si>
  <si>
    <t>Vivillon Marine Pattern</t>
  </si>
  <si>
    <t>Vivillon Monsoon Pattern</t>
  </si>
  <si>
    <t>Vivillon Ocean Pattern</t>
  </si>
  <si>
    <t>Vivillon Polar Pattern</t>
  </si>
  <si>
    <t>Vivillon Savannah Pattern</t>
  </si>
  <si>
    <t>Vivillon Sun Pattern</t>
  </si>
  <si>
    <t>Vivillon Tundra Pattern</t>
  </si>
  <si>
    <t>Vivillon Meadow Pattern/Vivillon Continental Pattern/Vivillon Garden Pattern/Vivillon Icy Snow Pattern/Vivillon Jungle Pattern/Vivillon Marine Pattern/Vivillon Monsoon Pattern/Vivillon Ocean Pattern/Vivillon Polar Pattern/Vivillon Savannah Pattern/Vivillon Sun Pattern/Vivillon Tundra Pattern</t>
  </si>
  <si>
    <t>Meowstic Male/Meowstic Female</t>
  </si>
  <si>
    <t>Pumpkaboo Average Size</t>
  </si>
  <si>
    <t>Pumpkaboo Small Size</t>
  </si>
  <si>
    <t>Pumpkaboo Large Size</t>
  </si>
  <si>
    <t>Pumpkaboo Super Size</t>
  </si>
  <si>
    <t>Gourgeist Average Size</t>
  </si>
  <si>
    <t>Gourgeist Small Size</t>
  </si>
  <si>
    <t>Gourgeist Large Size</t>
  </si>
  <si>
    <t>Gourgeist Super Size</t>
  </si>
  <si>
    <t>Toxtricity Amped/Toxtricity Low-Key</t>
  </si>
  <si>
    <t>3-gm</t>
  </si>
  <si>
    <t>Gigantamax</t>
  </si>
  <si>
    <t>6-gm</t>
  </si>
  <si>
    <t>9-gm</t>
  </si>
  <si>
    <t>12-gm</t>
  </si>
  <si>
    <t>25-gm</t>
  </si>
  <si>
    <t>172-c</t>
  </si>
  <si>
    <t>Pikachu Clever</t>
  </si>
  <si>
    <t>Pikachu Cool</t>
  </si>
  <si>
    <t>Pikachu Cute</t>
  </si>
  <si>
    <t>Pikachu Tough</t>
  </si>
  <si>
    <t>Pikachu Beautiful</t>
  </si>
  <si>
    <t>Pikachu Beautiful/Pikachu Clever/Pikachu Cool/Pikachu Cute/Pikachu Tough</t>
  </si>
  <si>
    <t>Gigantamax Form</t>
  </si>
  <si>
    <t>Gigantamax Butterfree</t>
  </si>
  <si>
    <t>Gigantamax Blastoise</t>
  </si>
  <si>
    <t>G-Max Vine Lash</t>
  </si>
  <si>
    <t>G-Max Wildfire</t>
  </si>
  <si>
    <t>G-Max Cannonade</t>
  </si>
  <si>
    <t>G-Max Befuddle</t>
  </si>
  <si>
    <t>G-Max Volt Crash</t>
  </si>
  <si>
    <t>52-gm</t>
  </si>
  <si>
    <t>68-gm</t>
  </si>
  <si>
    <t>94-gm</t>
  </si>
  <si>
    <t>99-gm</t>
  </si>
  <si>
    <t>131-gm</t>
  </si>
  <si>
    <t>133-gm</t>
  </si>
  <si>
    <t>143-gm</t>
  </si>
  <si>
    <t>569-gm</t>
  </si>
  <si>
    <t>809-gm</t>
  </si>
  <si>
    <t>823-gm</t>
  </si>
  <si>
    <t>826-gm</t>
  </si>
  <si>
    <t>834-gm</t>
  </si>
  <si>
    <t>839-gm</t>
  </si>
  <si>
    <t>841-gm</t>
  </si>
  <si>
    <t>842-gm</t>
  </si>
  <si>
    <t>844-gm</t>
  </si>
  <si>
    <t>849-gm</t>
  </si>
  <si>
    <t>851-gm</t>
  </si>
  <si>
    <t>858-gm</t>
  </si>
  <si>
    <t>861-gm</t>
  </si>
  <si>
    <t>869-gm</t>
  </si>
  <si>
    <t>879-gm</t>
  </si>
  <si>
    <t>884-gm</t>
  </si>
  <si>
    <t>815-gm</t>
  </si>
  <si>
    <t>818-gm</t>
  </si>
  <si>
    <t>812-gm</t>
  </si>
  <si>
    <t>892-gm</t>
  </si>
  <si>
    <t>892-rgm</t>
  </si>
  <si>
    <t>G-Max Gold Rush</t>
  </si>
  <si>
    <t>G-Max Chi Strike</t>
  </si>
  <si>
    <t>G-Max Terror</t>
  </si>
  <si>
    <t>G-Max Foam Burst</t>
  </si>
  <si>
    <t>G-Max Resonance</t>
  </si>
  <si>
    <t>G-Max Cuddle</t>
  </si>
  <si>
    <t>G-Max Replenish</t>
  </si>
  <si>
    <t>G-Max Malodor</t>
  </si>
  <si>
    <t>G-Max Meltdown</t>
  </si>
  <si>
    <t>G-Max Drum Solo</t>
  </si>
  <si>
    <t>G-Max Fireball</t>
  </si>
  <si>
    <t>G-Max Hydrosnipe</t>
  </si>
  <si>
    <t>G-Max Wind Rage</t>
  </si>
  <si>
    <t>G-Max Gravitas</t>
  </si>
  <si>
    <t>G-Max Stonesurge</t>
  </si>
  <si>
    <t>G-Max Tartness</t>
  </si>
  <si>
    <t>G-Max Sweetness</t>
  </si>
  <si>
    <t>G-Max Sandblast</t>
  </si>
  <si>
    <t>G-Max Stun Shock</t>
  </si>
  <si>
    <t>G-Max Centiferno</t>
  </si>
  <si>
    <t>G-Max Smite</t>
  </si>
  <si>
    <t>G-Max Snooze</t>
  </si>
  <si>
    <t>G-Max Finale</t>
  </si>
  <si>
    <t>G-Max Steelsurge</t>
  </si>
  <si>
    <t>G-Max Depletion</t>
  </si>
  <si>
    <t>G-Max One Blow</t>
  </si>
  <si>
    <t>G-Max Rapid Flow</t>
  </si>
  <si>
    <t>Increase the target's battle fatigue by 2.</t>
  </si>
  <si>
    <t>Inflict the Confused status on the target. At the end of battle: gain 1 Pokecoin for each time this move was used this battle.</t>
  </si>
  <si>
    <t>G-Max Volcalith</t>
  </si>
  <si>
    <t>Mega Camerupt</t>
  </si>
  <si>
    <t>Mega Manectric</t>
  </si>
  <si>
    <t>Mega Gyarados</t>
  </si>
  <si>
    <t>Mega Houndoom</t>
  </si>
  <si>
    <t>Mega Kangaskhan</t>
  </si>
  <si>
    <t>Mega Altaria</t>
  </si>
  <si>
    <t>Mega Metagross</t>
  </si>
  <si>
    <t>Mega Gengar</t>
  </si>
  <si>
    <t>Mega Lucario</t>
  </si>
  <si>
    <t>Mega Absol</t>
  </si>
  <si>
    <t>Mega Salamence</t>
  </si>
  <si>
    <t>Mega Gardevoir</t>
  </si>
  <si>
    <t>Mega Venusaur</t>
  </si>
  <si>
    <t>Gigantamax Venusaur</t>
  </si>
  <si>
    <t>Gigantamax Charizard</t>
  </si>
  <si>
    <t>Mega Blastoise</t>
  </si>
  <si>
    <t>Mega Beedrill</t>
  </si>
  <si>
    <t>Mega Pidgeot</t>
  </si>
  <si>
    <t>Gigantamax Pikachu</t>
  </si>
  <si>
    <t>Gigantamax Meowth</t>
  </si>
  <si>
    <t>Mega Alakazam</t>
  </si>
  <si>
    <t>Gigantamax Machamp</t>
  </si>
  <si>
    <t>Mega Slowbro</t>
  </si>
  <si>
    <t>Gigantamax Gengar</t>
  </si>
  <si>
    <t>Gigantamax Kingler</t>
  </si>
  <si>
    <t>Mega Pinsir</t>
  </si>
  <si>
    <t>Gigantamax Lapras</t>
  </si>
  <si>
    <t>Gigantamax Eevee</t>
  </si>
  <si>
    <t>Gigantamax Snorlax</t>
  </si>
  <si>
    <t>Mega Ampharos</t>
  </si>
  <si>
    <t>Mega Steelix</t>
  </si>
  <si>
    <t>Mega Scizor</t>
  </si>
  <si>
    <t>Mega Heracross</t>
  </si>
  <si>
    <t>Mega Tyranitar</t>
  </si>
  <si>
    <t>Mega Sceptile</t>
  </si>
  <si>
    <t>Mega Blaziken</t>
  </si>
  <si>
    <t>Mega Swampert</t>
  </si>
  <si>
    <t>Mega Sableye</t>
  </si>
  <si>
    <t>Mega Mawile</t>
  </si>
  <si>
    <t>Mega Aggron</t>
  </si>
  <si>
    <t>Mega Medicham</t>
  </si>
  <si>
    <t>Mega Sharpedo</t>
  </si>
  <si>
    <t>Mega Banette</t>
  </si>
  <si>
    <t>Mega Glalie</t>
  </si>
  <si>
    <t>Mega Latias</t>
  </si>
  <si>
    <t>Mega Latios</t>
  </si>
  <si>
    <t>Mega Rayquaza</t>
  </si>
  <si>
    <t>Mega Lopunny</t>
  </si>
  <si>
    <t>Mega Garchomp</t>
  </si>
  <si>
    <t>Mega Abomasnow</t>
  </si>
  <si>
    <t>Mega Gallade</t>
  </si>
  <si>
    <t>Mega Audino</t>
  </si>
  <si>
    <t>Gigantamax Garbodor</t>
  </si>
  <si>
    <t>Mega Diancie</t>
  </si>
  <si>
    <t>Gigantamax Melmetal</t>
  </si>
  <si>
    <t>Gigantamax Rillaboom</t>
  </si>
  <si>
    <t>Gigantamax Cinderace</t>
  </si>
  <si>
    <t>Gigantamax Inteleon</t>
  </si>
  <si>
    <t>Gigantamax Corviknight</t>
  </si>
  <si>
    <t>Gigantamax Orbeetle</t>
  </si>
  <si>
    <t>Gigantamax Drednaw</t>
  </si>
  <si>
    <t>Gigantamax Flapple</t>
  </si>
  <si>
    <t>Gigantamax Appletun</t>
  </si>
  <si>
    <t>Gigantamax Sandaconda</t>
  </si>
  <si>
    <t>Gigantamax Centiskorch</t>
  </si>
  <si>
    <t>Gigantamax Hatterene</t>
  </si>
  <si>
    <t>Gigantamax Grimmsnarl</t>
  </si>
  <si>
    <t>Gigantamax Alcremie</t>
  </si>
  <si>
    <t>Gigantamax Copperajah</t>
  </si>
  <si>
    <t>Gigantamax Duraludon</t>
  </si>
  <si>
    <t>Mega Aerodactyl</t>
  </si>
  <si>
    <t>Gigantamax Toxtricity Amped</t>
  </si>
  <si>
    <t>Gigantamax Toxtricity Low-Key</t>
  </si>
  <si>
    <t>Pokémon Breeder</t>
  </si>
  <si>
    <t>When your Pokémon are attacked, you may increase their battle fatigue to 5 (if it isnt already) to take half damage from that attack, rounded up.</t>
  </si>
  <si>
    <t>When your Fossil Pokémon are attacked by a super effective move, you may reduce the damage of the attack by 1 for every other non-fainted Fossil Pokémon in your Party.
When there is only one non-fainted Fossil Pokémon left in your party, that Fossil Pokémon gains +1 initiative for every fainted Fossil Pokémon in your Party.</t>
  </si>
  <si>
    <t>After defeating a wild Pokémon, you may teach its move to any Pokémon in your party regardless of their learnable move types.</t>
  </si>
  <si>
    <t>Once per turn, search at an Apricorn Tree or Reef without starting a battle. You may teach all the moves searched to any Pokémon in your Party that can learn them.</t>
  </si>
  <si>
    <t>Right before you switch in a Rock-type Pokémon, you may decrease the state of either the Spikes or Stealth Rock Hazardous Terrain Tokens by 1 on your side of the arena. 
Right before you switch in a Poison-type Pokémon, you may decrease the state of the Toxic Spikes Hazardous Terrain Token by 1 on your side of the arena.</t>
  </si>
  <si>
    <t>Ginkgo Merchant</t>
  </si>
  <si>
    <t>Egg Moves</t>
  </si>
  <si>
    <t>blank</t>
  </si>
  <si>
    <t>Contest Form</t>
  </si>
  <si>
    <t>Libre</t>
  </si>
  <si>
    <t>Pop Star</t>
  </si>
  <si>
    <t>Rock Star</t>
  </si>
  <si>
    <t>Ph. D</t>
  </si>
  <si>
    <t>Belle</t>
  </si>
  <si>
    <t>Choose 1: Deal damage to target OR Heal the user by rolled amount</t>
  </si>
  <si>
    <t>Choose 1: When the user next attacks: Add 1 regular hit to the roll OR When the user is next attacked: Remove 1 regular hit from the roll.</t>
  </si>
  <si>
    <t>Standard Form</t>
  </si>
  <si>
    <t>Galarian Standard Form</t>
  </si>
  <si>
    <t>To use this move: The user must consume an Apricorn from the bag of the user. Increase the attack strength by 1/2/3 depending on the tier of the Apricon consumed.</t>
  </si>
  <si>
    <t>Adamant Origin Forme</t>
  </si>
  <si>
    <t>Lustrous Origin Forme</t>
  </si>
  <si>
    <t>Griseous Origin Forme</t>
  </si>
  <si>
    <t>Alpha Primal Forme</t>
  </si>
  <si>
    <t>Omega Primal Forme</t>
  </si>
  <si>
    <t>Delta Mega Forme</t>
  </si>
  <si>
    <t>Falkner</t>
  </si>
  <si>
    <t>Gym Leader Falkner</t>
  </si>
  <si>
    <t>Bugsy</t>
  </si>
  <si>
    <t>Gym Leader Bugsy</t>
  </si>
  <si>
    <t>Whitney</t>
  </si>
  <si>
    <t>Gym Leader Whitney</t>
  </si>
  <si>
    <t>Morty</t>
  </si>
  <si>
    <t>Gym Leader Morty</t>
  </si>
  <si>
    <t>Chuck</t>
  </si>
  <si>
    <t>Gym Leader Chuck</t>
  </si>
  <si>
    <t>Jasmine</t>
  </si>
  <si>
    <t>Gym Leader Jasmine</t>
  </si>
  <si>
    <t>Pryce</t>
  </si>
  <si>
    <t>Gym Leader Pryce</t>
  </si>
  <si>
    <t>Clair</t>
  </si>
  <si>
    <t>Gym Leader Clair</t>
  </si>
  <si>
    <t>Palmer</t>
  </si>
  <si>
    <t>Tower Tycoon Palmer</t>
  </si>
  <si>
    <t>Thorton</t>
  </si>
  <si>
    <t>Factory Head Thorton</t>
  </si>
  <si>
    <t>Dahlia</t>
  </si>
  <si>
    <t>Arcade Star Dahlia</t>
  </si>
  <si>
    <t>Darach</t>
  </si>
  <si>
    <t>Castle Valet Darach</t>
  </si>
  <si>
    <t>Argenta</t>
  </si>
  <si>
    <t>Hall Matron Argenta</t>
  </si>
  <si>
    <t>Caitlin</t>
  </si>
  <si>
    <t>Battle Princess Caitlin</t>
  </si>
  <si>
    <t>Flannery</t>
  </si>
  <si>
    <t>Wattson</t>
  </si>
  <si>
    <t>Juan</t>
  </si>
  <si>
    <t>Sidney</t>
  </si>
  <si>
    <t>Norman</t>
  </si>
  <si>
    <t>Winona</t>
  </si>
  <si>
    <t>Team Rocket Pokémon</t>
  </si>
  <si>
    <t>Rocket Executive Proton</t>
  </si>
  <si>
    <t>Proton</t>
  </si>
  <si>
    <t>Rocket Executive Ariana</t>
  </si>
  <si>
    <t>Ariana</t>
  </si>
  <si>
    <t>Rocket Executive Archer</t>
  </si>
  <si>
    <t>Archer</t>
  </si>
  <si>
    <t>Will</t>
  </si>
  <si>
    <t>Koga</t>
  </si>
  <si>
    <t>Bruno</t>
  </si>
  <si>
    <t>Karen</t>
  </si>
  <si>
    <t>Lance</t>
  </si>
  <si>
    <t>Kanto Champion Lance</t>
  </si>
  <si>
    <t>Queen</t>
  </si>
  <si>
    <t>Battle Queen Caitlin</t>
  </si>
  <si>
    <t>Colress</t>
  </si>
  <si>
    <t>Scientist Colress</t>
  </si>
  <si>
    <t>Critical hits deal +2 damage. If the weather condition is not Rain or Strong Winds: Status symbols deal -2 damage</t>
  </si>
  <si>
    <t>Channeler</t>
  </si>
  <si>
    <t>Soul Swap</t>
  </si>
  <si>
    <t>A Previous Life</t>
  </si>
  <si>
    <t>Worker</t>
  </si>
  <si>
    <t>Civil Engineer</t>
  </si>
  <si>
    <t>Road Works</t>
  </si>
  <si>
    <t>When your Steel-type Pokémon are switched in, increase the battle fatigue of the opposing Pokémon by 3 and prevent them from switching out or fleeing the battle.</t>
  </si>
  <si>
    <t>Youngster</t>
  </si>
  <si>
    <t>Childhood Friends</t>
  </si>
  <si>
    <t>Career Options</t>
  </si>
  <si>
    <t>Swimmer</t>
  </si>
  <si>
    <t>Swift Swim</t>
  </si>
  <si>
    <t>Debutante</t>
  </si>
  <si>
    <t>Showstopper</t>
  </si>
  <si>
    <t>Heartbreaker</t>
  </si>
  <si>
    <t>Duchess</t>
  </si>
  <si>
    <t>Snowscape</t>
  </si>
  <si>
    <t>Frozen Over</t>
  </si>
  <si>
    <t>Essentia</t>
  </si>
  <si>
    <t>Planning Ahead</t>
  </si>
  <si>
    <t>Opportune Strike</t>
  </si>
  <si>
    <t>When your Electric-type Pokémon attack, you may add the weak effect specified by the Charge Meter's current state. 
If you instead add the Strong effect specified by the Charge Meter's current state, reset the Charge Meter back to State 1.</t>
  </si>
  <si>
    <t>Guitarist</t>
  </si>
  <si>
    <t>Ramp Up</t>
  </si>
  <si>
    <t>Amplified Overload</t>
  </si>
  <si>
    <t>When you attack with an Electric-type move, you may double the value of your Amplifier Die when used. Afterward, you can no longer use the Amplifier Dice for the remainder of the battle.</t>
  </si>
  <si>
    <t>Hex Maniac</t>
  </si>
  <si>
    <t>Unstable Magic</t>
  </si>
  <si>
    <t>Spell Caster</t>
  </si>
  <si>
    <t>Lass</t>
  </si>
  <si>
    <t>Resourceful</t>
  </si>
  <si>
    <t>Quick-Thinking</t>
  </si>
  <si>
    <t>Once per battle, gain an additional action whenever you play a non-Battle Card Utility Card that specifies using your entire action. 
Your non-Battle Card Utility Cards cannot be cancelled.</t>
  </si>
  <si>
    <t>Madame</t>
  </si>
  <si>
    <t>Nurse</t>
  </si>
  <si>
    <t>Field Medic</t>
  </si>
  <si>
    <t>Once per turn, outside of battle, you may teleport to another player who has at least 1 fainted Pokémon. When you do, both your teams fully heal and you receive 1 Pokécoin.</t>
  </si>
  <si>
    <t>Immuno-Booster</t>
  </si>
  <si>
    <t>Pop Model</t>
  </si>
  <si>
    <t>Go with the Flow</t>
  </si>
  <si>
    <t>Energetic</t>
  </si>
  <si>
    <t>Telekinetic Reach</t>
  </si>
  <si>
    <t>Subtle Manipulation</t>
  </si>
  <si>
    <t>When you attack with a Psychic-type or Ghost-type move, you may change the result of 1 dice rolled to any other value.</t>
  </si>
  <si>
    <t>When a Pokémon in your party faints, their Signature Move becomes a Song Move.
Your active Pokémon can use any Song Move known by a Pokémon in your party.</t>
  </si>
  <si>
    <t>Up to Eleven</t>
  </si>
  <si>
    <t>Roller Skates</t>
  </si>
  <si>
    <t>Dip and Dodge</t>
  </si>
  <si>
    <t>If you are in possession of the Initiative Advantage token, you may remove 2 critical hits from your opponent's attack rolls and your Pokémon may swap out after attacking.</t>
  </si>
  <si>
    <t>Black Belt</t>
  </si>
  <si>
    <t>Fighting Spirit</t>
  </si>
  <si>
    <t>Bug Catcher</t>
  </si>
  <si>
    <t>Catching Frenzy</t>
  </si>
  <si>
    <t>Adventurer</t>
  </si>
  <si>
    <t>Climate Shock</t>
  </si>
  <si>
    <t>Acclimatization</t>
  </si>
  <si>
    <t>Backpacker</t>
  </si>
  <si>
    <t>Portable Tent</t>
  </si>
  <si>
    <t>Holding Capacity</t>
  </si>
  <si>
    <t>Scuba Diver</t>
  </si>
  <si>
    <t>Sunken Treasure</t>
  </si>
  <si>
    <t>Scuba Dive</t>
  </si>
  <si>
    <t>Idealist</t>
  </si>
  <si>
    <t>Invest in Progress</t>
  </si>
  <si>
    <t>Perfect State</t>
  </si>
  <si>
    <t>Innovator</t>
  </si>
  <si>
    <t>Breakthrough</t>
  </si>
  <si>
    <t>Limitless</t>
  </si>
  <si>
    <t>At the start of your turn, you may learn 1 ability from your face-up cards.
You may teach abilities to Pokémon using their learnable move types rather than their type.</t>
  </si>
  <si>
    <t>Collector</t>
  </si>
  <si>
    <t>Move Collector</t>
  </si>
  <si>
    <t>Type Collector</t>
  </si>
  <si>
    <t>Copycat</t>
  </si>
  <si>
    <t>Copycat Blue</t>
  </si>
  <si>
    <t>Copycat Red</t>
  </si>
  <si>
    <t>Woodsman</t>
  </si>
  <si>
    <t>Tumble the Snow</t>
  </si>
  <si>
    <t>Shake the Trees</t>
  </si>
  <si>
    <t>Stylish Wanderer</t>
  </si>
  <si>
    <t>Dance Troupe</t>
  </si>
  <si>
    <t>Fabulous Lineup</t>
  </si>
  <si>
    <t>Parasol Lady</t>
  </si>
  <si>
    <t>Inclement Weather</t>
  </si>
  <si>
    <t>Natural Habitat</t>
  </si>
  <si>
    <t xml:space="preserve">Your active Pokémon that share a biome or climate with the current weather gain +2 attack strength on all their moves. </t>
  </si>
  <si>
    <t>Master Hand</t>
  </si>
  <si>
    <t>Rock, Paper, Scissors</t>
  </si>
  <si>
    <t>Roller Skater</t>
  </si>
  <si>
    <t>Your Pokémon gain +1 HP for each Pokémon on your party in the same evolution line.
If 6 Pokémon on your party are in the same evolution line, all your moves gain +1 attack strength.</t>
  </si>
  <si>
    <t>Furfrou Diamond Trim</t>
  </si>
  <si>
    <t>Furfrou Dandy Trim</t>
  </si>
  <si>
    <t>Furfrou Debutante Trim</t>
  </si>
  <si>
    <t>Furfrou Heart Trim</t>
  </si>
  <si>
    <t>Furfrou Kabuki Trim</t>
  </si>
  <si>
    <t>Furfrou La Reine Trim</t>
  </si>
  <si>
    <t>Furfrou Matron Trim</t>
  </si>
  <si>
    <t>Furfrou Pharaoh Trim</t>
  </si>
  <si>
    <t>Furfrou Star Trim</t>
  </si>
  <si>
    <t>Shut the Door</t>
  </si>
  <si>
    <t>Cipher Admin</t>
  </si>
  <si>
    <t>Signature Shadow</t>
  </si>
  <si>
    <t>It's a Pokémon's World</t>
  </si>
  <si>
    <t>Liberation</t>
  </si>
  <si>
    <t>Harmonious King</t>
  </si>
  <si>
    <t>Deck Building</t>
  </si>
  <si>
    <t>Deck Builder</t>
  </si>
  <si>
    <t>Only the Best</t>
  </si>
  <si>
    <t>Legendary Challenge</t>
  </si>
  <si>
    <t>Top-Tier</t>
  </si>
  <si>
    <t>AI Assistant</t>
  </si>
  <si>
    <t>Questionable Advice</t>
  </si>
  <si>
    <t>Malware</t>
  </si>
  <si>
    <t>Ultra Hunt</t>
  </si>
  <si>
    <t>Wormhole Mastery</t>
  </si>
  <si>
    <t>Ranger</t>
  </si>
  <si>
    <t>Be Free</t>
  </si>
  <si>
    <t>Pokémon Protector</t>
  </si>
  <si>
    <t>Caretaker</t>
  </si>
  <si>
    <t>Eggs Galore</t>
  </si>
  <si>
    <t>Love and Care</t>
  </si>
  <si>
    <t>Megalomaniac</t>
  </si>
  <si>
    <t>Plasma Power</t>
  </si>
  <si>
    <t>When unlocked: Draw a random Plasma Card. You may teach this Plasma move or ability to Pokémon you own. However, Plasma abilities take up 2 slots.
When a Team Rocket Boss is defeated by any player, draw an additional Plasma card.</t>
  </si>
  <si>
    <t>Ambitious</t>
  </si>
  <si>
    <t>C-Suite</t>
  </si>
  <si>
    <t>Established Enterprise</t>
  </si>
  <si>
    <t>Darkest Hour</t>
  </si>
  <si>
    <t>When one of your Pokémon reaches 5 Battle Fatigue, it becomes Enraged.
Enraged Pokémon cannot lose battle fatigue, can no longer heal, or be the target of Battle/Utility cards. However, they attack repeatedly until they are knocked out.</t>
  </si>
  <si>
    <t>Castle in the Sky</t>
  </si>
  <si>
    <t>Lightning of Laputa</t>
  </si>
  <si>
    <t>Mechanical Princess</t>
  </si>
  <si>
    <t>Ultra Recon Member</t>
  </si>
  <si>
    <t>Deck Synergy</t>
  </si>
  <si>
    <t>Ho-Oh</t>
  </si>
  <si>
    <t>If you are in a battle that is happening within 3 tiles of the Castle in the Sky, you may use this ability:
Once per battle, immediately after an opposing Pokémon attacks, you may spend 10 JP to roll 8 typeless dice and attack that Pokémon. This does not increase your fatigue and does not count as one of your turns. 
If you use this ability in battle, the Castle in the Sky token cannot move next turn.</t>
  </si>
  <si>
    <t>Calyrex Ice Rider/Calyrex Shadow Rider</t>
  </si>
  <si>
    <t>1-shiny</t>
  </si>
  <si>
    <t>2-shiny</t>
  </si>
  <si>
    <t>3-shiny</t>
  </si>
  <si>
    <t>3-m-shiny</t>
  </si>
  <si>
    <t>3-gm-shiny</t>
  </si>
  <si>
    <t>4-shiny</t>
  </si>
  <si>
    <t>5-shiny</t>
  </si>
  <si>
    <t>6-shiny</t>
  </si>
  <si>
    <t>6-mx-shiny</t>
  </si>
  <si>
    <t>6-my-shiny</t>
  </si>
  <si>
    <t>6-gm-shiny</t>
  </si>
  <si>
    <t>7-shiny</t>
  </si>
  <si>
    <t>8-shiny</t>
  </si>
  <si>
    <t>9-shiny</t>
  </si>
  <si>
    <t>9-m-shiny</t>
  </si>
  <si>
    <t>9-gm-shiny</t>
  </si>
  <si>
    <t>10-shiny</t>
  </si>
  <si>
    <t>11-shiny</t>
  </si>
  <si>
    <t>12-shiny</t>
  </si>
  <si>
    <t>12-gm-shiny</t>
  </si>
  <si>
    <t>13-shiny</t>
  </si>
  <si>
    <t>14-shiny</t>
  </si>
  <si>
    <t>15-shiny</t>
  </si>
  <si>
    <t>15-m-shiny</t>
  </si>
  <si>
    <t>16-shiny</t>
  </si>
  <si>
    <t>17-shiny</t>
  </si>
  <si>
    <t>18-shiny</t>
  </si>
  <si>
    <t>18-m-shiny</t>
  </si>
  <si>
    <t>19-shiny</t>
  </si>
  <si>
    <t>19-a-shiny</t>
  </si>
  <si>
    <t>20-shiny</t>
  </si>
  <si>
    <t>20-a-shiny</t>
  </si>
  <si>
    <t>21-shiny</t>
  </si>
  <si>
    <t>22-shiny</t>
  </si>
  <si>
    <t>23-shiny</t>
  </si>
  <si>
    <t>24-shiny</t>
  </si>
  <si>
    <t>25-shiny</t>
  </si>
  <si>
    <t>25-gm-shiny</t>
  </si>
  <si>
    <t>26-shiny</t>
  </si>
  <si>
    <t>26-a-shiny</t>
  </si>
  <si>
    <t>27-shiny</t>
  </si>
  <si>
    <t>27-a-shiny</t>
  </si>
  <si>
    <t>28-shiny</t>
  </si>
  <si>
    <t>28-a-shiny</t>
  </si>
  <si>
    <t>29-shiny</t>
  </si>
  <si>
    <t>30-shiny</t>
  </si>
  <si>
    <t>31-shiny</t>
  </si>
  <si>
    <t>32-shiny</t>
  </si>
  <si>
    <t>33-shiny</t>
  </si>
  <si>
    <t>34-shiny</t>
  </si>
  <si>
    <t>35-shiny</t>
  </si>
  <si>
    <t>36-shiny</t>
  </si>
  <si>
    <t>37-shiny</t>
  </si>
  <si>
    <t>37-a-shiny</t>
  </si>
  <si>
    <t>38-shiny</t>
  </si>
  <si>
    <t>38-a-shiny</t>
  </si>
  <si>
    <t>39-shiny</t>
  </si>
  <si>
    <t>40-shiny</t>
  </si>
  <si>
    <t>41-shiny</t>
  </si>
  <si>
    <t>42-shiny</t>
  </si>
  <si>
    <t>43-shiny</t>
  </si>
  <si>
    <t>44-shiny</t>
  </si>
  <si>
    <t>45-shiny</t>
  </si>
  <si>
    <t>46-shiny</t>
  </si>
  <si>
    <t>47-shiny</t>
  </si>
  <si>
    <t>48-shiny</t>
  </si>
  <si>
    <t>49-shiny</t>
  </si>
  <si>
    <t>50-shiny</t>
  </si>
  <si>
    <t>50-a-shiny</t>
  </si>
  <si>
    <t>51-shiny</t>
  </si>
  <si>
    <t>51-a-shiny</t>
  </si>
  <si>
    <t>52-shiny</t>
  </si>
  <si>
    <t>52-gm-shiny</t>
  </si>
  <si>
    <t>52-a-shiny</t>
  </si>
  <si>
    <t>52-g-shiny</t>
  </si>
  <si>
    <t>53-shiny</t>
  </si>
  <si>
    <t>53-a-shiny</t>
  </si>
  <si>
    <t>54-shiny</t>
  </si>
  <si>
    <t>55-shiny</t>
  </si>
  <si>
    <t>56-shiny</t>
  </si>
  <si>
    <t>57-shiny</t>
  </si>
  <si>
    <t>58-shiny</t>
  </si>
  <si>
    <t>58-h-shiny</t>
  </si>
  <si>
    <t>59-shiny</t>
  </si>
  <si>
    <t>59-h-shiny</t>
  </si>
  <si>
    <t>60-shiny</t>
  </si>
  <si>
    <t>61-shiny</t>
  </si>
  <si>
    <t>62-shiny</t>
  </si>
  <si>
    <t>63-shiny</t>
  </si>
  <si>
    <t>64-shiny</t>
  </si>
  <si>
    <t>65-shiny</t>
  </si>
  <si>
    <t>65-m-shiny</t>
  </si>
  <si>
    <t>66-shiny</t>
  </si>
  <si>
    <t>67-shiny</t>
  </si>
  <si>
    <t>68-shiny</t>
  </si>
  <si>
    <t>68-gm-shiny</t>
  </si>
  <si>
    <t>69-shiny</t>
  </si>
  <si>
    <t>70-shiny</t>
  </si>
  <si>
    <t>71-shiny</t>
  </si>
  <si>
    <t>72-shiny</t>
  </si>
  <si>
    <t>73-shiny</t>
  </si>
  <si>
    <t>74-shiny</t>
  </si>
  <si>
    <t>74-a-shiny</t>
  </si>
  <si>
    <t>75-shiny</t>
  </si>
  <si>
    <t>75-a-shiny</t>
  </si>
  <si>
    <t>76-shiny</t>
  </si>
  <si>
    <t>76-a-shiny</t>
  </si>
  <si>
    <t>77-shiny</t>
  </si>
  <si>
    <t>77-g-shiny</t>
  </si>
  <si>
    <t>78-shiny</t>
  </si>
  <si>
    <t>78-g-shiny</t>
  </si>
  <si>
    <t>79-shiny</t>
  </si>
  <si>
    <t>79-g-shiny</t>
  </si>
  <si>
    <t>80-g-shiny</t>
  </si>
  <si>
    <t>80-shiny</t>
  </si>
  <si>
    <t>80-m-shiny</t>
  </si>
  <si>
    <t>81-shiny</t>
  </si>
  <si>
    <t>82-shiny</t>
  </si>
  <si>
    <t>83-shiny</t>
  </si>
  <si>
    <t>83-g-shiny</t>
  </si>
  <si>
    <t>84-shiny</t>
  </si>
  <si>
    <t>85-shiny</t>
  </si>
  <si>
    <t>86-shiny</t>
  </si>
  <si>
    <t>87-shiny</t>
  </si>
  <si>
    <t>88-shiny</t>
  </si>
  <si>
    <t>88-a-shiny</t>
  </si>
  <si>
    <t>89-shiny</t>
  </si>
  <si>
    <t>89-a-shiny</t>
  </si>
  <si>
    <t>90-shiny</t>
  </si>
  <si>
    <t>91-shiny</t>
  </si>
  <si>
    <t>92-shiny</t>
  </si>
  <si>
    <t>93-shiny</t>
  </si>
  <si>
    <t>94-shiny</t>
  </si>
  <si>
    <t>94-m-shiny</t>
  </si>
  <si>
    <t>94-gm-shiny</t>
  </si>
  <si>
    <t>95-shiny</t>
  </si>
  <si>
    <t>96-shiny</t>
  </si>
  <si>
    <t>97-shiny</t>
  </si>
  <si>
    <t>98-shiny</t>
  </si>
  <si>
    <t>99-shiny</t>
  </si>
  <si>
    <t>99-gm-shiny</t>
  </si>
  <si>
    <t>100-shiny</t>
  </si>
  <si>
    <t>100-h-shiny</t>
  </si>
  <si>
    <t>101-shiny</t>
  </si>
  <si>
    <t>101-h-shiny</t>
  </si>
  <si>
    <t>102-shiny</t>
  </si>
  <si>
    <t>103-shiny</t>
  </si>
  <si>
    <t>103-a-shiny</t>
  </si>
  <si>
    <t>104-shiny</t>
  </si>
  <si>
    <t>105-shiny</t>
  </si>
  <si>
    <t>105-a-shiny</t>
  </si>
  <si>
    <t>106-shiny</t>
  </si>
  <si>
    <t>107-shiny</t>
  </si>
  <si>
    <t>108-shiny</t>
  </si>
  <si>
    <t>109-shiny</t>
  </si>
  <si>
    <t>110-shiny</t>
  </si>
  <si>
    <t>110-g-shiny</t>
  </si>
  <si>
    <t>111-shiny</t>
  </si>
  <si>
    <t>112-shiny</t>
  </si>
  <si>
    <t>113-shiny</t>
  </si>
  <si>
    <t>114-shiny</t>
  </si>
  <si>
    <t>115-shiny</t>
  </si>
  <si>
    <t>115-m-shiny</t>
  </si>
  <si>
    <t>116-shiny</t>
  </si>
  <si>
    <t>117-shiny</t>
  </si>
  <si>
    <t>118-shiny</t>
  </si>
  <si>
    <t>119-shiny</t>
  </si>
  <si>
    <t>120-shiny</t>
  </si>
  <si>
    <t>121-shiny</t>
  </si>
  <si>
    <t>122-shiny</t>
  </si>
  <si>
    <t>122-g-shiny</t>
  </si>
  <si>
    <t>123-shiny</t>
  </si>
  <si>
    <t>124-shiny</t>
  </si>
  <si>
    <t>125-shiny</t>
  </si>
  <si>
    <t>126-shiny</t>
  </si>
  <si>
    <t>127-shiny</t>
  </si>
  <si>
    <t>127-m-shiny</t>
  </si>
  <si>
    <t>128-shiny</t>
  </si>
  <si>
    <t>128-pa-shiny</t>
  </si>
  <si>
    <t>128-pb-shiny</t>
  </si>
  <si>
    <t>128-pc-shiny</t>
  </si>
  <si>
    <t>129-shiny</t>
  </si>
  <si>
    <t>130-shiny</t>
  </si>
  <si>
    <t>130-m-shiny</t>
  </si>
  <si>
    <t>131-shiny</t>
  </si>
  <si>
    <t>131-gm-shiny</t>
  </si>
  <si>
    <t>132-shiny</t>
  </si>
  <si>
    <t>133-shiny</t>
  </si>
  <si>
    <t>133-gm-shiny</t>
  </si>
  <si>
    <t>134-shiny</t>
  </si>
  <si>
    <t>135-shiny</t>
  </si>
  <si>
    <t>136-shiny</t>
  </si>
  <si>
    <t>137-shiny</t>
  </si>
  <si>
    <t>143-shiny</t>
  </si>
  <si>
    <t>143-gm-shiny</t>
  </si>
  <si>
    <t>144-shiny</t>
  </si>
  <si>
    <t>144-g-shiny</t>
  </si>
  <si>
    <t>145-shiny</t>
  </si>
  <si>
    <t>145-g-shiny</t>
  </si>
  <si>
    <t>146-shiny</t>
  </si>
  <si>
    <t>146-g-shiny</t>
  </si>
  <si>
    <t>147-shiny</t>
  </si>
  <si>
    <t>148-shiny</t>
  </si>
  <si>
    <t>149-shiny</t>
  </si>
  <si>
    <t>150-shiny</t>
  </si>
  <si>
    <t>150-mx-shiny</t>
  </si>
  <si>
    <t>150-my-shiny</t>
  </si>
  <si>
    <t>151-shiny</t>
  </si>
  <si>
    <t>152-shiny</t>
  </si>
  <si>
    <t>153-shiny</t>
  </si>
  <si>
    <t>154-shiny</t>
  </si>
  <si>
    <t>155-shiny</t>
  </si>
  <si>
    <t>156-shiny</t>
  </si>
  <si>
    <t>157-shiny</t>
  </si>
  <si>
    <t>157-h-shiny</t>
  </si>
  <si>
    <t>158-shiny</t>
  </si>
  <si>
    <t>159-shiny</t>
  </si>
  <si>
    <t>160-shiny</t>
  </si>
  <si>
    <t>161-shiny</t>
  </si>
  <si>
    <t>162-shiny</t>
  </si>
  <si>
    <t>163-shiny</t>
  </si>
  <si>
    <t>164-shiny</t>
  </si>
  <si>
    <t>165-shiny</t>
  </si>
  <si>
    <t>166-shiny</t>
  </si>
  <si>
    <t>167-shiny</t>
  </si>
  <si>
    <t>168-shiny</t>
  </si>
  <si>
    <t>169-shiny</t>
  </si>
  <si>
    <t>170-shiny</t>
  </si>
  <si>
    <t>171-shiny</t>
  </si>
  <si>
    <t>172-shiny</t>
  </si>
  <si>
    <t>173-shiny</t>
  </si>
  <si>
    <t>174-shiny</t>
  </si>
  <si>
    <t>175-shiny</t>
  </si>
  <si>
    <t>176-shiny</t>
  </si>
  <si>
    <t>177-shiny</t>
  </si>
  <si>
    <t>178-shiny</t>
  </si>
  <si>
    <t>179-shiny</t>
  </si>
  <si>
    <t>180-shiny</t>
  </si>
  <si>
    <t>181-shiny</t>
  </si>
  <si>
    <t>181-m-shiny</t>
  </si>
  <si>
    <t>182-shiny</t>
  </si>
  <si>
    <t>183-shiny</t>
  </si>
  <si>
    <t>184-shiny</t>
  </si>
  <si>
    <t>185-shiny</t>
  </si>
  <si>
    <t>186-shiny</t>
  </si>
  <si>
    <t>187-shiny</t>
  </si>
  <si>
    <t>188-shiny</t>
  </si>
  <si>
    <t>189-shiny</t>
  </si>
  <si>
    <t>190-shiny</t>
  </si>
  <si>
    <t>191-shiny</t>
  </si>
  <si>
    <t>192-shiny</t>
  </si>
  <si>
    <t>193-shiny</t>
  </si>
  <si>
    <t>194-shiny</t>
  </si>
  <si>
    <t>194-p-shiny</t>
  </si>
  <si>
    <t>195-shiny</t>
  </si>
  <si>
    <t>196-shiny</t>
  </si>
  <si>
    <t>197-shiny</t>
  </si>
  <si>
    <t>198-shiny</t>
  </si>
  <si>
    <t>199-shiny</t>
  </si>
  <si>
    <t>199-g-shiny</t>
  </si>
  <si>
    <t>200-shiny</t>
  </si>
  <si>
    <t>202-shiny</t>
  </si>
  <si>
    <t>203-shiny</t>
  </si>
  <si>
    <t>204-shiny</t>
  </si>
  <si>
    <t>205-shiny</t>
  </si>
  <si>
    <t>206-shiny</t>
  </si>
  <si>
    <t>207-shiny</t>
  </si>
  <si>
    <t>208-shiny</t>
  </si>
  <si>
    <t>208-m-shiny</t>
  </si>
  <si>
    <t>209-shiny</t>
  </si>
  <si>
    <t>210-shiny</t>
  </si>
  <si>
    <t>211-shiny</t>
  </si>
  <si>
    <t>211-h-shiny</t>
  </si>
  <si>
    <t>212-shiny</t>
  </si>
  <si>
    <t>212-m-shiny</t>
  </si>
  <si>
    <t>213-shiny</t>
  </si>
  <si>
    <t>214-shiny</t>
  </si>
  <si>
    <t>214-m-shiny</t>
  </si>
  <si>
    <t>215-shiny</t>
  </si>
  <si>
    <t>215-h-shiny</t>
  </si>
  <si>
    <t>216-shiny</t>
  </si>
  <si>
    <t>217-shiny</t>
  </si>
  <si>
    <t>218-shiny</t>
  </si>
  <si>
    <t>219-shiny</t>
  </si>
  <si>
    <t>220-shiny</t>
  </si>
  <si>
    <t>221-shiny</t>
  </si>
  <si>
    <t>222-shiny</t>
  </si>
  <si>
    <t>222-g-shiny</t>
  </si>
  <si>
    <t>223-shiny</t>
  </si>
  <si>
    <t>224-shiny</t>
  </si>
  <si>
    <t>225-shiny</t>
  </si>
  <si>
    <t>226-shiny</t>
  </si>
  <si>
    <t>227-shiny</t>
  </si>
  <si>
    <t>228-shiny</t>
  </si>
  <si>
    <t>229-shiny</t>
  </si>
  <si>
    <t>229-m-shiny</t>
  </si>
  <si>
    <t>230-shiny</t>
  </si>
  <si>
    <t>231-shiny</t>
  </si>
  <si>
    <t>232-shiny</t>
  </si>
  <si>
    <t>233-shiny</t>
  </si>
  <si>
    <t>234-shiny</t>
  </si>
  <si>
    <t>235-shiny</t>
  </si>
  <si>
    <t>236-shiny</t>
  </si>
  <si>
    <t>237-shiny</t>
  </si>
  <si>
    <t>238-shiny</t>
  </si>
  <si>
    <t>239-shiny</t>
  </si>
  <si>
    <t>240-shiny</t>
  </si>
  <si>
    <t>241-shiny</t>
  </si>
  <si>
    <t>242-shiny</t>
  </si>
  <si>
    <t>243-shiny</t>
  </si>
  <si>
    <t>244-shiny</t>
  </si>
  <si>
    <t>245-shiny</t>
  </si>
  <si>
    <t>246-shiny</t>
  </si>
  <si>
    <t>247-shiny</t>
  </si>
  <si>
    <t>248-shiny</t>
  </si>
  <si>
    <t>248-m-shiny</t>
  </si>
  <si>
    <t>249-shiny</t>
  </si>
  <si>
    <t>250-shiny</t>
  </si>
  <si>
    <t>251-shiny</t>
  </si>
  <si>
    <t>252-shiny</t>
  </si>
  <si>
    <t>253-shiny</t>
  </si>
  <si>
    <t>254-shiny</t>
  </si>
  <si>
    <t>254-m-shiny</t>
  </si>
  <si>
    <t>255-shiny</t>
  </si>
  <si>
    <t>256-shiny</t>
  </si>
  <si>
    <t>257-shiny</t>
  </si>
  <si>
    <t>257-m-shiny</t>
  </si>
  <si>
    <t>258-shiny</t>
  </si>
  <si>
    <t>259-shiny</t>
  </si>
  <si>
    <t>260-shiny</t>
  </si>
  <si>
    <t>260-m-shiny</t>
  </si>
  <si>
    <t>261-shiny</t>
  </si>
  <si>
    <t>262-shiny</t>
  </si>
  <si>
    <t>263-shiny</t>
  </si>
  <si>
    <t>263-g-shiny</t>
  </si>
  <si>
    <t>264-shiny</t>
  </si>
  <si>
    <t>264-g-shiny</t>
  </si>
  <si>
    <t>265-shiny</t>
  </si>
  <si>
    <t>266-shiny</t>
  </si>
  <si>
    <t>267-shiny</t>
  </si>
  <si>
    <t>268-shiny</t>
  </si>
  <si>
    <t>269-shiny</t>
  </si>
  <si>
    <t>270-shiny</t>
  </si>
  <si>
    <t>271-shiny</t>
  </si>
  <si>
    <t>272-shiny</t>
  </si>
  <si>
    <t>273-shiny</t>
  </si>
  <si>
    <t>274-shiny</t>
  </si>
  <si>
    <t>275-shiny</t>
  </si>
  <si>
    <t>276-shiny</t>
  </si>
  <si>
    <t>277-shiny</t>
  </si>
  <si>
    <t>278-shiny</t>
  </si>
  <si>
    <t>279-shiny</t>
  </si>
  <si>
    <t>280-shiny</t>
  </si>
  <si>
    <t>281-shiny</t>
  </si>
  <si>
    <t>282-shiny</t>
  </si>
  <si>
    <t>282-m-shiny</t>
  </si>
  <si>
    <t>283-shiny</t>
  </si>
  <si>
    <t>284-shiny</t>
  </si>
  <si>
    <t>285-shiny</t>
  </si>
  <si>
    <t>286-shiny</t>
  </si>
  <si>
    <t>287-shiny</t>
  </si>
  <si>
    <t>288-shiny</t>
  </si>
  <si>
    <t>289-shiny</t>
  </si>
  <si>
    <t>290-shiny</t>
  </si>
  <si>
    <t>291-shiny</t>
  </si>
  <si>
    <t>292-shiny</t>
  </si>
  <si>
    <t>293-shiny</t>
  </si>
  <si>
    <t>294-shiny</t>
  </si>
  <si>
    <t>295-shiny</t>
  </si>
  <si>
    <t>296-shiny</t>
  </si>
  <si>
    <t>297-shiny</t>
  </si>
  <si>
    <t>298-shiny</t>
  </si>
  <si>
    <t>299-shiny</t>
  </si>
  <si>
    <t>300-shiny</t>
  </si>
  <si>
    <t>301-shiny</t>
  </si>
  <si>
    <t>302-shiny</t>
  </si>
  <si>
    <t>302-m-shiny</t>
  </si>
  <si>
    <t>303-shiny</t>
  </si>
  <si>
    <t>303-m-shiny</t>
  </si>
  <si>
    <t>304-shiny</t>
  </si>
  <si>
    <t>305-shiny</t>
  </si>
  <si>
    <t>306-shiny</t>
  </si>
  <si>
    <t>306-m-shiny</t>
  </si>
  <si>
    <t>307-shiny</t>
  </si>
  <si>
    <t>308-shiny</t>
  </si>
  <si>
    <t>308-m-shiny</t>
  </si>
  <si>
    <t>309-shiny</t>
  </si>
  <si>
    <t>310-shiny</t>
  </si>
  <si>
    <t>310-m-shiny</t>
  </si>
  <si>
    <t>311-shiny</t>
  </si>
  <si>
    <t>312-shiny</t>
  </si>
  <si>
    <t>313-shiny</t>
  </si>
  <si>
    <t>314-shiny</t>
  </si>
  <si>
    <t>315-shiny</t>
  </si>
  <si>
    <t>316-shiny</t>
  </si>
  <si>
    <t>317-shiny</t>
  </si>
  <si>
    <t>318-shiny</t>
  </si>
  <si>
    <t>319-shiny</t>
  </si>
  <si>
    <t>319-m-shiny</t>
  </si>
  <si>
    <t>320-shiny</t>
  </si>
  <si>
    <t>321-shiny</t>
  </si>
  <si>
    <t>322-shiny</t>
  </si>
  <si>
    <t>323-shiny</t>
  </si>
  <si>
    <t>323-m-shiny</t>
  </si>
  <si>
    <t>324-shiny</t>
  </si>
  <si>
    <t>325-shiny</t>
  </si>
  <si>
    <t>326-shiny</t>
  </si>
  <si>
    <t>327-shiny</t>
  </si>
  <si>
    <t>328-shiny</t>
  </si>
  <si>
    <t>329-shiny</t>
  </si>
  <si>
    <t>330-shiny</t>
  </si>
  <si>
    <t>331-shiny</t>
  </si>
  <si>
    <t>332-shiny</t>
  </si>
  <si>
    <t>333-shiny</t>
  </si>
  <si>
    <t>334-shiny</t>
  </si>
  <si>
    <t>334-m-shiny</t>
  </si>
  <si>
    <t>335-shiny</t>
  </si>
  <si>
    <t>336-shiny</t>
  </si>
  <si>
    <t>337-shiny</t>
  </si>
  <si>
    <t>338-shiny</t>
  </si>
  <si>
    <t>339-shiny</t>
  </si>
  <si>
    <t>340-shiny</t>
  </si>
  <si>
    <t>341-shiny</t>
  </si>
  <si>
    <t>342-shiny</t>
  </si>
  <si>
    <t>343-shiny</t>
  </si>
  <si>
    <t>344-shiny</t>
  </si>
  <si>
    <t>349-shiny</t>
  </si>
  <si>
    <t>350-shiny</t>
  </si>
  <si>
    <t>351-shiny</t>
  </si>
  <si>
    <t>351-h-shiny</t>
  </si>
  <si>
    <t>351-r-shiny</t>
  </si>
  <si>
    <t>351-s-shiny</t>
  </si>
  <si>
    <t>352-shiny</t>
  </si>
  <si>
    <t>353-shiny</t>
  </si>
  <si>
    <t>354-shiny</t>
  </si>
  <si>
    <t>354-m-shiny</t>
  </si>
  <si>
    <t>355-shiny</t>
  </si>
  <si>
    <t>356-shiny</t>
  </si>
  <si>
    <t>357-shiny</t>
  </si>
  <si>
    <t>358-shiny</t>
  </si>
  <si>
    <t>359-shiny</t>
  </si>
  <si>
    <t>359-m-shiny</t>
  </si>
  <si>
    <t>360-shiny</t>
  </si>
  <si>
    <t>361-shiny</t>
  </si>
  <si>
    <t>362-shiny</t>
  </si>
  <si>
    <t>362-m-shiny</t>
  </si>
  <si>
    <t>363-shiny</t>
  </si>
  <si>
    <t>364-shiny</t>
  </si>
  <si>
    <t>365-shiny</t>
  </si>
  <si>
    <t>366-shiny</t>
  </si>
  <si>
    <t>367-shiny</t>
  </si>
  <si>
    <t>368-shiny</t>
  </si>
  <si>
    <t>369-shiny</t>
  </si>
  <si>
    <t>370-shiny</t>
  </si>
  <si>
    <t>371-shiny</t>
  </si>
  <si>
    <t>372-shiny</t>
  </si>
  <si>
    <t>373-shiny</t>
  </si>
  <si>
    <t>373-m-shiny</t>
  </si>
  <si>
    <t>374-shiny</t>
  </si>
  <si>
    <t>375-shiny</t>
  </si>
  <si>
    <t>376-shiny</t>
  </si>
  <si>
    <t>376-m-shiny</t>
  </si>
  <si>
    <t>377-shiny</t>
  </si>
  <si>
    <t>378-shiny</t>
  </si>
  <si>
    <t>379-shiny</t>
  </si>
  <si>
    <t>380-shiny</t>
  </si>
  <si>
    <t>380-m-shiny</t>
  </si>
  <si>
    <t>381-shiny</t>
  </si>
  <si>
    <t>381-m-shiny</t>
  </si>
  <si>
    <t>382-shiny</t>
  </si>
  <si>
    <t>382-p-shiny</t>
  </si>
  <si>
    <t>383-shiny</t>
  </si>
  <si>
    <t>383-p-shiny</t>
  </si>
  <si>
    <t>384-shiny</t>
  </si>
  <si>
    <t>384-m-shiny</t>
  </si>
  <si>
    <t>385-shiny</t>
  </si>
  <si>
    <t>386-shiny</t>
  </si>
  <si>
    <t>386-a-shiny</t>
  </si>
  <si>
    <t>386-d-shiny</t>
  </si>
  <si>
    <t>386-s-shiny</t>
  </si>
  <si>
    <t>387-shiny</t>
  </si>
  <si>
    <t>388-shiny</t>
  </si>
  <si>
    <t>389-shiny</t>
  </si>
  <si>
    <t>390-shiny</t>
  </si>
  <si>
    <t>391-shiny</t>
  </si>
  <si>
    <t>392-shiny</t>
  </si>
  <si>
    <t>393-shiny</t>
  </si>
  <si>
    <t>394-shiny</t>
  </si>
  <si>
    <t>395-shiny</t>
  </si>
  <si>
    <t>396-shiny</t>
  </si>
  <si>
    <t>397-shiny</t>
  </si>
  <si>
    <t>398-shiny</t>
  </si>
  <si>
    <t>399-shiny</t>
  </si>
  <si>
    <t>400-shiny</t>
  </si>
  <si>
    <t>401-shiny</t>
  </si>
  <si>
    <t>402-shiny</t>
  </si>
  <si>
    <t>403-shiny</t>
  </si>
  <si>
    <t>404-shiny</t>
  </si>
  <si>
    <t>405-shiny</t>
  </si>
  <si>
    <t>406-shiny</t>
  </si>
  <si>
    <t>407-shiny</t>
  </si>
  <si>
    <t>412-shiny</t>
  </si>
  <si>
    <t>412-s-shiny</t>
  </si>
  <si>
    <t>412-t-shiny</t>
  </si>
  <si>
    <t>413-shiny</t>
  </si>
  <si>
    <t>413-s-shiny</t>
  </si>
  <si>
    <t>413-t-shiny</t>
  </si>
  <si>
    <t>414-shiny</t>
  </si>
  <si>
    <t>415-shiny</t>
  </si>
  <si>
    <t>416-shiny</t>
  </si>
  <si>
    <t>417-shiny</t>
  </si>
  <si>
    <t>418-shiny</t>
  </si>
  <si>
    <t>419-shiny</t>
  </si>
  <si>
    <t>420-shiny</t>
  </si>
  <si>
    <t>421-shiny</t>
  </si>
  <si>
    <t>421-s-shiny</t>
  </si>
  <si>
    <t>422-shiny</t>
  </si>
  <si>
    <t>422-e-shiny</t>
  </si>
  <si>
    <t>423-shiny</t>
  </si>
  <si>
    <t>423-e-shiny</t>
  </si>
  <si>
    <t>424-shiny</t>
  </si>
  <si>
    <t>425-shiny</t>
  </si>
  <si>
    <t>426-shiny</t>
  </si>
  <si>
    <t>427-shiny</t>
  </si>
  <si>
    <t>428-shiny</t>
  </si>
  <si>
    <t>428-m-shiny</t>
  </si>
  <si>
    <t>429-shiny</t>
  </si>
  <si>
    <t>430-shiny</t>
  </si>
  <si>
    <t>431-shiny</t>
  </si>
  <si>
    <t>432-shiny</t>
  </si>
  <si>
    <t>433-shiny</t>
  </si>
  <si>
    <t>434-shiny</t>
  </si>
  <si>
    <t>435-shiny</t>
  </si>
  <si>
    <t>436-shiny</t>
  </si>
  <si>
    <t>437-shiny</t>
  </si>
  <si>
    <t>438-shiny</t>
  </si>
  <si>
    <t>439-shiny</t>
  </si>
  <si>
    <t>440-shiny</t>
  </si>
  <si>
    <t>441-shiny</t>
  </si>
  <si>
    <t>442-shiny</t>
  </si>
  <si>
    <t>443-shiny</t>
  </si>
  <si>
    <t>444-shiny</t>
  </si>
  <si>
    <t>445-shiny</t>
  </si>
  <si>
    <t>445-m-shiny</t>
  </si>
  <si>
    <t>446-shiny</t>
  </si>
  <si>
    <t>447-shiny</t>
  </si>
  <si>
    <t>448-shiny</t>
  </si>
  <si>
    <t>448-m-shiny</t>
  </si>
  <si>
    <t>449-shiny</t>
  </si>
  <si>
    <t>450-shiny</t>
  </si>
  <si>
    <t>451-shiny</t>
  </si>
  <si>
    <t>452-shiny</t>
  </si>
  <si>
    <t>453-shiny</t>
  </si>
  <si>
    <t>454-shiny</t>
  </si>
  <si>
    <t>455-shiny</t>
  </si>
  <si>
    <t>456-shiny</t>
  </si>
  <si>
    <t>457-shiny</t>
  </si>
  <si>
    <t>458-shiny</t>
  </si>
  <si>
    <t>459-shiny</t>
  </si>
  <si>
    <t>460-shiny</t>
  </si>
  <si>
    <t>460-m-shiny</t>
  </si>
  <si>
    <t>461-shiny</t>
  </si>
  <si>
    <t>462-shiny</t>
  </si>
  <si>
    <t>463-shiny</t>
  </si>
  <si>
    <t>464-shiny</t>
  </si>
  <si>
    <t>465-shiny</t>
  </si>
  <si>
    <t>466-shiny</t>
  </si>
  <si>
    <t>467-shiny</t>
  </si>
  <si>
    <t>468-shiny</t>
  </si>
  <si>
    <t>469-shiny</t>
  </si>
  <si>
    <t>470-shiny</t>
  </si>
  <si>
    <t>471-shiny</t>
  </si>
  <si>
    <t>472-shiny</t>
  </si>
  <si>
    <t>473-shiny</t>
  </si>
  <si>
    <t>474-shiny</t>
  </si>
  <si>
    <t>475-shiny</t>
  </si>
  <si>
    <t>475-m-shiny</t>
  </si>
  <si>
    <t>476-shiny</t>
  </si>
  <si>
    <t>477-shiny</t>
  </si>
  <si>
    <t>478-shiny</t>
  </si>
  <si>
    <t>479-shiny</t>
  </si>
  <si>
    <t>479-f-shiny</t>
  </si>
  <si>
    <t>479-fa-shiny</t>
  </si>
  <si>
    <t>479-h-shiny</t>
  </si>
  <si>
    <t>479-m-shiny</t>
  </si>
  <si>
    <t>479-w-shiny</t>
  </si>
  <si>
    <t>480-shiny</t>
  </si>
  <si>
    <t>481-shiny</t>
  </si>
  <si>
    <t>482-shiny</t>
  </si>
  <si>
    <t>483-shiny</t>
  </si>
  <si>
    <t>483-o-shiny</t>
  </si>
  <si>
    <t>484-shiny</t>
  </si>
  <si>
    <t>484-o-shiny</t>
  </si>
  <si>
    <t>485-shiny</t>
  </si>
  <si>
    <t>486-shiny</t>
  </si>
  <si>
    <t>487-shiny</t>
  </si>
  <si>
    <t>487-o-shiny</t>
  </si>
  <si>
    <t>488-shiny</t>
  </si>
  <si>
    <t>489-shiny</t>
  </si>
  <si>
    <t>490-shiny</t>
  </si>
  <si>
    <t>491-shiny</t>
  </si>
  <si>
    <t>492-shiny</t>
  </si>
  <si>
    <t>492-s-shiny</t>
  </si>
  <si>
    <t>493-shiny</t>
  </si>
  <si>
    <t>494-shiny</t>
  </si>
  <si>
    <t>495-shiny</t>
  </si>
  <si>
    <t>496-shiny</t>
  </si>
  <si>
    <t>497-shiny</t>
  </si>
  <si>
    <t>498-shiny</t>
  </si>
  <si>
    <t>499-shiny</t>
  </si>
  <si>
    <t>500-shiny</t>
  </si>
  <si>
    <t>501-shiny</t>
  </si>
  <si>
    <t>502-shiny</t>
  </si>
  <si>
    <t>503-shiny</t>
  </si>
  <si>
    <t>503-h-shiny</t>
  </si>
  <si>
    <t>504-shiny</t>
  </si>
  <si>
    <t>505-shiny</t>
  </si>
  <si>
    <t>506-shiny</t>
  </si>
  <si>
    <t>507-shiny</t>
  </si>
  <si>
    <t>508-shiny</t>
  </si>
  <si>
    <t>509-shiny</t>
  </si>
  <si>
    <t>510-shiny</t>
  </si>
  <si>
    <t>511-shiny</t>
  </si>
  <si>
    <t>512-shiny</t>
  </si>
  <si>
    <t>513-shiny</t>
  </si>
  <si>
    <t>514-shiny</t>
  </si>
  <si>
    <t>515-shiny</t>
  </si>
  <si>
    <t>516-shiny</t>
  </si>
  <si>
    <t>517-shiny</t>
  </si>
  <si>
    <t>518-shiny</t>
  </si>
  <si>
    <t>519-shiny</t>
  </si>
  <si>
    <t>520-shiny</t>
  </si>
  <si>
    <t>521-shiny</t>
  </si>
  <si>
    <t>522-shiny</t>
  </si>
  <si>
    <t>523-shiny</t>
  </si>
  <si>
    <t>524-shiny</t>
  </si>
  <si>
    <t>525-shiny</t>
  </si>
  <si>
    <t>526-shiny</t>
  </si>
  <si>
    <t>527-shiny</t>
  </si>
  <si>
    <t>528-shiny</t>
  </si>
  <si>
    <t>529-shiny</t>
  </si>
  <si>
    <t>530-shiny</t>
  </si>
  <si>
    <t>531-shiny</t>
  </si>
  <si>
    <t>531-m-shiny</t>
  </si>
  <si>
    <t>532-shiny</t>
  </si>
  <si>
    <t>533-shiny</t>
  </si>
  <si>
    <t>534-shiny</t>
  </si>
  <si>
    <t>535-shiny</t>
  </si>
  <si>
    <t>536-shiny</t>
  </si>
  <si>
    <t>537-shiny</t>
  </si>
  <si>
    <t>538-shiny</t>
  </si>
  <si>
    <t>539-shiny</t>
  </si>
  <si>
    <t>540-shiny</t>
  </si>
  <si>
    <t>541-shiny</t>
  </si>
  <si>
    <t>542-shiny</t>
  </si>
  <si>
    <t>543-shiny</t>
  </si>
  <si>
    <t>544-shiny</t>
  </si>
  <si>
    <t>545-shiny</t>
  </si>
  <si>
    <t>546-shiny</t>
  </si>
  <si>
    <t>547-shiny</t>
  </si>
  <si>
    <t>548-shiny</t>
  </si>
  <si>
    <t>549-shiny</t>
  </si>
  <si>
    <t>549-h-shiny</t>
  </si>
  <si>
    <t>550-h-shiny</t>
  </si>
  <si>
    <t>551-shiny</t>
  </si>
  <si>
    <t>552-shiny</t>
  </si>
  <si>
    <t>553-shiny</t>
  </si>
  <si>
    <t>554-shiny</t>
  </si>
  <si>
    <t>554-g-shiny</t>
  </si>
  <si>
    <t>555-shiny</t>
  </si>
  <si>
    <t>555-z-shiny</t>
  </si>
  <si>
    <t>555-g-shiny</t>
  </si>
  <si>
    <t>555-gz-shiny</t>
  </si>
  <si>
    <t>556-shiny</t>
  </si>
  <si>
    <t>557-shiny</t>
  </si>
  <si>
    <t>558-shiny</t>
  </si>
  <si>
    <t>559-shiny</t>
  </si>
  <si>
    <t>560-shiny</t>
  </si>
  <si>
    <t>561-shiny</t>
  </si>
  <si>
    <t>562-shiny</t>
  </si>
  <si>
    <t>562-g-shiny</t>
  </si>
  <si>
    <t>563-shiny</t>
  </si>
  <si>
    <t>568-shiny</t>
  </si>
  <si>
    <t>569-shiny</t>
  </si>
  <si>
    <t>569-gm-shiny</t>
  </si>
  <si>
    <t>570-shiny</t>
  </si>
  <si>
    <t>570-h-shiny</t>
  </si>
  <si>
    <t>571-shiny</t>
  </si>
  <si>
    <t>571-h-shiny</t>
  </si>
  <si>
    <t>572-shiny</t>
  </si>
  <si>
    <t>573-shiny</t>
  </si>
  <si>
    <t>574-shiny</t>
  </si>
  <si>
    <t>575-shiny</t>
  </si>
  <si>
    <t>576-shiny</t>
  </si>
  <si>
    <t>577-shiny</t>
  </si>
  <si>
    <t>578-shiny</t>
  </si>
  <si>
    <t>579-shiny</t>
  </si>
  <si>
    <t>580-shiny</t>
  </si>
  <si>
    <t>581-shiny</t>
  </si>
  <si>
    <t>582-shiny</t>
  </si>
  <si>
    <t>583-shiny</t>
  </si>
  <si>
    <t>584-shiny</t>
  </si>
  <si>
    <t>585-shiny</t>
  </si>
  <si>
    <t>585-a-shiny</t>
  </si>
  <si>
    <t>585-s-shiny</t>
  </si>
  <si>
    <t>585-w-shiny</t>
  </si>
  <si>
    <t>586-shiny</t>
  </si>
  <si>
    <t>586-a-shiny</t>
  </si>
  <si>
    <t>586-s-shiny</t>
  </si>
  <si>
    <t>586-w-shiny</t>
  </si>
  <si>
    <t>587-shiny</t>
  </si>
  <si>
    <t>588-shiny</t>
  </si>
  <si>
    <t>589-shiny</t>
  </si>
  <si>
    <t>590-shiny</t>
  </si>
  <si>
    <t>591-shiny</t>
  </si>
  <si>
    <t>592-shiny</t>
  </si>
  <si>
    <t>593-shiny</t>
  </si>
  <si>
    <t>594-shiny</t>
  </si>
  <si>
    <t>595-shiny</t>
  </si>
  <si>
    <t>596-shiny</t>
  </si>
  <si>
    <t>597-shiny</t>
  </si>
  <si>
    <t>598-shiny</t>
  </si>
  <si>
    <t>599-shiny</t>
  </si>
  <si>
    <t>600-shiny</t>
  </si>
  <si>
    <t>601-shiny</t>
  </si>
  <si>
    <t>602-shiny</t>
  </si>
  <si>
    <t>603-shiny</t>
  </si>
  <si>
    <t>604-shiny</t>
  </si>
  <si>
    <t>605-shiny</t>
  </si>
  <si>
    <t>606-shiny</t>
  </si>
  <si>
    <t>607-shiny</t>
  </si>
  <si>
    <t>608-shiny</t>
  </si>
  <si>
    <t>609-shiny</t>
  </si>
  <si>
    <t>610-shiny</t>
  </si>
  <si>
    <t>611-shiny</t>
  </si>
  <si>
    <t>612-shiny</t>
  </si>
  <si>
    <t>613-shiny</t>
  </si>
  <si>
    <t>614-shiny</t>
  </si>
  <si>
    <t>615-shiny</t>
  </si>
  <si>
    <t>616-shiny</t>
  </si>
  <si>
    <t>617-shiny</t>
  </si>
  <si>
    <t>618-shiny</t>
  </si>
  <si>
    <t>618-g-shiny</t>
  </si>
  <si>
    <t>619-shiny</t>
  </si>
  <si>
    <t>620-shiny</t>
  </si>
  <si>
    <t>621-shiny</t>
  </si>
  <si>
    <t>622-shiny</t>
  </si>
  <si>
    <t>623-shiny</t>
  </si>
  <si>
    <t>624-shiny</t>
  </si>
  <si>
    <t>625-shiny</t>
  </si>
  <si>
    <t>626-shiny</t>
  </si>
  <si>
    <t>627-shiny</t>
  </si>
  <si>
    <t>628-shiny</t>
  </si>
  <si>
    <t>628-h-shiny</t>
  </si>
  <si>
    <t>629-shiny</t>
  </si>
  <si>
    <t>630-shiny</t>
  </si>
  <si>
    <t>631-shiny</t>
  </si>
  <si>
    <t>632-shiny</t>
  </si>
  <si>
    <t>633-shiny</t>
  </si>
  <si>
    <t>634-shiny</t>
  </si>
  <si>
    <t>635-shiny</t>
  </si>
  <si>
    <t>636-shiny</t>
  </si>
  <si>
    <t>637-shiny</t>
  </si>
  <si>
    <t>638-shiny</t>
  </si>
  <si>
    <t>639-shiny</t>
  </si>
  <si>
    <t>640-shiny</t>
  </si>
  <si>
    <t>641-shiny</t>
  </si>
  <si>
    <t>641-t-shiny</t>
  </si>
  <si>
    <t>642-shiny</t>
  </si>
  <si>
    <t>642-t-shiny</t>
  </si>
  <si>
    <t>643-shiny</t>
  </si>
  <si>
    <t>644-shiny</t>
  </si>
  <si>
    <t>645-shiny</t>
  </si>
  <si>
    <t>645-t-shiny</t>
  </si>
  <si>
    <t>646-shiny</t>
  </si>
  <si>
    <t>646-b-shiny</t>
  </si>
  <si>
    <t>646-w-shiny</t>
  </si>
  <si>
    <t>647-shiny</t>
  </si>
  <si>
    <t>647-r-shiny</t>
  </si>
  <si>
    <t>648-shiny</t>
  </si>
  <si>
    <t>648-p-shiny</t>
  </si>
  <si>
    <t>649-shiny</t>
  </si>
  <si>
    <t>650-shiny</t>
  </si>
  <si>
    <t>651-shiny</t>
  </si>
  <si>
    <t>652-shiny</t>
  </si>
  <si>
    <t>653-shiny</t>
  </si>
  <si>
    <t>654-shiny</t>
  </si>
  <si>
    <t>655-shiny</t>
  </si>
  <si>
    <t>656-shiny</t>
  </si>
  <si>
    <t>657-shiny</t>
  </si>
  <si>
    <t>658-shiny</t>
  </si>
  <si>
    <t>659-shiny</t>
  </si>
  <si>
    <t>660-shiny</t>
  </si>
  <si>
    <t>661-shiny</t>
  </si>
  <si>
    <t>662-shiny</t>
  </si>
  <si>
    <t>663-shiny</t>
  </si>
  <si>
    <t>664-shiny</t>
  </si>
  <si>
    <t>665-shiny</t>
  </si>
  <si>
    <t>666-c-shiny</t>
  </si>
  <si>
    <t>666-g-shiny</t>
  </si>
  <si>
    <t>666-p-shiny</t>
  </si>
  <si>
    <t>666-t-shiny</t>
  </si>
  <si>
    <t>667-shiny</t>
  </si>
  <si>
    <t>668-shiny</t>
  </si>
  <si>
    <t>669-shiny</t>
  </si>
  <si>
    <t>670-shiny</t>
  </si>
  <si>
    <t>670-e-shiny</t>
  </si>
  <si>
    <t>671-shiny</t>
  </si>
  <si>
    <t>672-shiny</t>
  </si>
  <si>
    <t>673-shiny</t>
  </si>
  <si>
    <t>674-shiny</t>
  </si>
  <si>
    <t>675-shiny</t>
  </si>
  <si>
    <t>676-shiny</t>
  </si>
  <si>
    <t>676-d-shiny</t>
  </si>
  <si>
    <t>676-da-shiny</t>
  </si>
  <si>
    <t>676-de-shiny</t>
  </si>
  <si>
    <t>676-h-shiny</t>
  </si>
  <si>
    <t>676-k-shiny</t>
  </si>
  <si>
    <t>676-l-shiny</t>
  </si>
  <si>
    <t>676-m-shiny</t>
  </si>
  <si>
    <t>676-p-shiny</t>
  </si>
  <si>
    <t>676-s-shiny</t>
  </si>
  <si>
    <t>677-shiny</t>
  </si>
  <si>
    <t>678-shiny</t>
  </si>
  <si>
    <t>678-f-shiny</t>
  </si>
  <si>
    <t>679-shiny</t>
  </si>
  <si>
    <t>680-shiny</t>
  </si>
  <si>
    <t>681-shiny</t>
  </si>
  <si>
    <t>681-b-shiny</t>
  </si>
  <si>
    <t>682-shiny</t>
  </si>
  <si>
    <t>683-shiny</t>
  </si>
  <si>
    <t>684-shiny</t>
  </si>
  <si>
    <t>685-shiny</t>
  </si>
  <si>
    <t>686-shiny</t>
  </si>
  <si>
    <t>687-shiny</t>
  </si>
  <si>
    <t>688-shiny</t>
  </si>
  <si>
    <t>689-shiny</t>
  </si>
  <si>
    <t>690-shiny</t>
  </si>
  <si>
    <t>691-shiny</t>
  </si>
  <si>
    <t>692-shiny</t>
  </si>
  <si>
    <t>693-shiny</t>
  </si>
  <si>
    <t>694-shiny</t>
  </si>
  <si>
    <t>695-shiny</t>
  </si>
  <si>
    <t>700-shiny</t>
  </si>
  <si>
    <t>701-shiny</t>
  </si>
  <si>
    <t>702-shiny</t>
  </si>
  <si>
    <t>703-shiny</t>
  </si>
  <si>
    <t>704-shiny</t>
  </si>
  <si>
    <t>705-shiny</t>
  </si>
  <si>
    <t>705-h-shiny</t>
  </si>
  <si>
    <t>706-shiny</t>
  </si>
  <si>
    <t>706-h-shiny</t>
  </si>
  <si>
    <t>707-shiny</t>
  </si>
  <si>
    <t>708-shiny</t>
  </si>
  <si>
    <t>709-shiny</t>
  </si>
  <si>
    <t>710-shiny</t>
  </si>
  <si>
    <t>710-s-shiny</t>
  </si>
  <si>
    <t>710-l-shiny</t>
  </si>
  <si>
    <t>710-ss-shiny</t>
  </si>
  <si>
    <t>711-shiny</t>
  </si>
  <si>
    <t>711-s-shiny</t>
  </si>
  <si>
    <t>711-l-shiny</t>
  </si>
  <si>
    <t>711-ss-shiny</t>
  </si>
  <si>
    <t>712-shiny</t>
  </si>
  <si>
    <t>713-shiny</t>
  </si>
  <si>
    <t>713-h-shiny</t>
  </si>
  <si>
    <t>714-shiny</t>
  </si>
  <si>
    <t>715-shiny</t>
  </si>
  <si>
    <t>716-shiny</t>
  </si>
  <si>
    <t>717-shiny</t>
  </si>
  <si>
    <t>718-shiny</t>
  </si>
  <si>
    <t>718-50-shiny</t>
  </si>
  <si>
    <t>718-c-shiny</t>
  </si>
  <si>
    <t>719-shiny</t>
  </si>
  <si>
    <t>719-m-shiny</t>
  </si>
  <si>
    <t>720-shiny</t>
  </si>
  <si>
    <t>720-u-shiny</t>
  </si>
  <si>
    <t>721-shiny</t>
  </si>
  <si>
    <t>722-shiny</t>
  </si>
  <si>
    <t>723-shiny</t>
  </si>
  <si>
    <t>724-shiny</t>
  </si>
  <si>
    <t>724-h-shiny</t>
  </si>
  <si>
    <t>725-shiny</t>
  </si>
  <si>
    <t>726-shiny</t>
  </si>
  <si>
    <t>727-shiny</t>
  </si>
  <si>
    <t>728-shiny</t>
  </si>
  <si>
    <t>729-shiny</t>
  </si>
  <si>
    <t>730-shiny</t>
  </si>
  <si>
    <t>731-shiny</t>
  </si>
  <si>
    <t>732-shiny</t>
  </si>
  <si>
    <t>733-shiny</t>
  </si>
  <si>
    <t>734-shiny</t>
  </si>
  <si>
    <t>735-shiny</t>
  </si>
  <si>
    <t>736-shiny</t>
  </si>
  <si>
    <t>737-shiny</t>
  </si>
  <si>
    <t>738-shiny</t>
  </si>
  <si>
    <t>739-shiny</t>
  </si>
  <si>
    <t>740-shiny</t>
  </si>
  <si>
    <t>741-shiny</t>
  </si>
  <si>
    <t>741-p-shiny</t>
  </si>
  <si>
    <t>741-pa-shiny</t>
  </si>
  <si>
    <t>741-s-shiny</t>
  </si>
  <si>
    <t>742-shiny</t>
  </si>
  <si>
    <t>743-shiny</t>
  </si>
  <si>
    <t>744-shiny</t>
  </si>
  <si>
    <t>745-shiny</t>
  </si>
  <si>
    <t>745-d-shiny</t>
  </si>
  <si>
    <t>745-m-shiny</t>
  </si>
  <si>
    <t>746-shiny</t>
  </si>
  <si>
    <t>746-s-shiny</t>
  </si>
  <si>
    <t>747-shiny</t>
  </si>
  <si>
    <t>748-shiny</t>
  </si>
  <si>
    <t>749-shiny</t>
  </si>
  <si>
    <t>750-shiny</t>
  </si>
  <si>
    <t>751-shiny</t>
  </si>
  <si>
    <t>752-shiny</t>
  </si>
  <si>
    <t>753-shiny</t>
  </si>
  <si>
    <t>754-shiny</t>
  </si>
  <si>
    <t>755-shiny</t>
  </si>
  <si>
    <t>756-shiny</t>
  </si>
  <si>
    <t>757-shiny</t>
  </si>
  <si>
    <t>758-shiny</t>
  </si>
  <si>
    <t>759-shiny</t>
  </si>
  <si>
    <t>760-shiny</t>
  </si>
  <si>
    <t>761-shiny</t>
  </si>
  <si>
    <t>762-shiny</t>
  </si>
  <si>
    <t>763-shiny</t>
  </si>
  <si>
    <t>764-shiny</t>
  </si>
  <si>
    <t>765-shiny</t>
  </si>
  <si>
    <t>766-shiny</t>
  </si>
  <si>
    <t>767-shiny</t>
  </si>
  <si>
    <t>768-shiny</t>
  </si>
  <si>
    <t>769-shiny</t>
  </si>
  <si>
    <t>770-shiny</t>
  </si>
  <si>
    <t>771-shiny</t>
  </si>
  <si>
    <t>772-shiny</t>
  </si>
  <si>
    <t>773-shiny</t>
  </si>
  <si>
    <t>774-shiny</t>
  </si>
  <si>
    <t>774-r-shiny</t>
  </si>
  <si>
    <t>774-o-shiny</t>
  </si>
  <si>
    <t>774-y-shiny</t>
  </si>
  <si>
    <t>774-g-shiny</t>
  </si>
  <si>
    <t>774-b-shiny</t>
  </si>
  <si>
    <t>774-i-shiny</t>
  </si>
  <si>
    <t>774-v-shiny</t>
  </si>
  <si>
    <t>775-shiny</t>
  </si>
  <si>
    <t>776-shiny</t>
  </si>
  <si>
    <t>777-shiny</t>
  </si>
  <si>
    <t>778-shiny</t>
  </si>
  <si>
    <t>779-shiny</t>
  </si>
  <si>
    <t>780-shiny</t>
  </si>
  <si>
    <t>781-shiny</t>
  </si>
  <si>
    <t>782-shiny</t>
  </si>
  <si>
    <t>783-shiny</t>
  </si>
  <si>
    <t>784-shiny</t>
  </si>
  <si>
    <t>785-shiny</t>
  </si>
  <si>
    <t>786-shiny</t>
  </si>
  <si>
    <t>787-shiny</t>
  </si>
  <si>
    <t>788-shiny</t>
  </si>
  <si>
    <t>789-shiny</t>
  </si>
  <si>
    <t>790-shiny</t>
  </si>
  <si>
    <t>791-shiny</t>
  </si>
  <si>
    <t>792-shiny</t>
  </si>
  <si>
    <t>793-shiny</t>
  </si>
  <si>
    <t>794-shiny</t>
  </si>
  <si>
    <t>795-shiny</t>
  </si>
  <si>
    <t>796-shiny</t>
  </si>
  <si>
    <t>797-shiny</t>
  </si>
  <si>
    <t>798-shiny</t>
  </si>
  <si>
    <t>799-shiny</t>
  </si>
  <si>
    <t>800-shiny</t>
  </si>
  <si>
    <t>800-dm-shiny</t>
  </si>
  <si>
    <t>800-dw-shiny</t>
  </si>
  <si>
    <t>800-u-shiny</t>
  </si>
  <si>
    <t>801-shiny</t>
  </si>
  <si>
    <t>802-shiny</t>
  </si>
  <si>
    <t>803-shiny</t>
  </si>
  <si>
    <t>804-shiny</t>
  </si>
  <si>
    <t>805-shiny</t>
  </si>
  <si>
    <t>806-shiny</t>
  </si>
  <si>
    <t>807-shiny</t>
  </si>
  <si>
    <t>808-shiny</t>
  </si>
  <si>
    <t>809-shiny</t>
  </si>
  <si>
    <t>809-gm-shiny</t>
  </si>
  <si>
    <t>810-shiny</t>
  </si>
  <si>
    <t>811-shiny</t>
  </si>
  <si>
    <t>812-shiny</t>
  </si>
  <si>
    <t>812-gm-shiny</t>
  </si>
  <si>
    <t>813-shiny</t>
  </si>
  <si>
    <t>814-shiny</t>
  </si>
  <si>
    <t>815-shiny</t>
  </si>
  <si>
    <t>815-gm-shiny</t>
  </si>
  <si>
    <t>816-shiny</t>
  </si>
  <si>
    <t>817-shiny</t>
  </si>
  <si>
    <t>818-shiny</t>
  </si>
  <si>
    <t>818-gm-shiny</t>
  </si>
  <si>
    <t>819-shiny</t>
  </si>
  <si>
    <t>820-shiny</t>
  </si>
  <si>
    <t>821-shiny</t>
  </si>
  <si>
    <t>822-shiny</t>
  </si>
  <si>
    <t>823-shiny</t>
  </si>
  <si>
    <t>823-gm-shiny</t>
  </si>
  <si>
    <t>824-shiny</t>
  </si>
  <si>
    <t>825-shiny</t>
  </si>
  <si>
    <t>826-shiny</t>
  </si>
  <si>
    <t>826-gm-shiny</t>
  </si>
  <si>
    <t>827-shiny</t>
  </si>
  <si>
    <t>828-shiny</t>
  </si>
  <si>
    <t>829-shiny</t>
  </si>
  <si>
    <t>830-shiny</t>
  </si>
  <si>
    <t>831-shiny</t>
  </si>
  <si>
    <t>832-shiny</t>
  </si>
  <si>
    <t>833-shiny</t>
  </si>
  <si>
    <t>834-shiny</t>
  </si>
  <si>
    <t>834-gm-shiny</t>
  </si>
  <si>
    <t>835-shiny</t>
  </si>
  <si>
    <t>836-shiny</t>
  </si>
  <si>
    <t>837-shiny</t>
  </si>
  <si>
    <t>838-shiny</t>
  </si>
  <si>
    <t>839-shiny</t>
  </si>
  <si>
    <t>840-shiny</t>
  </si>
  <si>
    <t>841-shiny</t>
  </si>
  <si>
    <t>841-gm-shiny</t>
  </si>
  <si>
    <t>842-shiny</t>
  </si>
  <si>
    <t>842-gm-shiny</t>
  </si>
  <si>
    <t>843-shiny</t>
  </si>
  <si>
    <t>844-shiny</t>
  </si>
  <si>
    <t>844-gm-shiny</t>
  </si>
  <si>
    <t>845-shiny</t>
  </si>
  <si>
    <t>846-shiny</t>
  </si>
  <si>
    <t>847-shiny</t>
  </si>
  <si>
    <t>848-shiny</t>
  </si>
  <si>
    <t>849-shiny</t>
  </si>
  <si>
    <t>849-gm-shiny</t>
  </si>
  <si>
    <t>849-l-shiny</t>
  </si>
  <si>
    <t>850-shiny</t>
  </si>
  <si>
    <t>851-shiny</t>
  </si>
  <si>
    <t>851-gm-shiny</t>
  </si>
  <si>
    <t>852-shiny</t>
  </si>
  <si>
    <t>853-shiny</t>
  </si>
  <si>
    <t>854-shiny</t>
  </si>
  <si>
    <t>855-shiny</t>
  </si>
  <si>
    <t>856-shiny</t>
  </si>
  <si>
    <t>857-shiny</t>
  </si>
  <si>
    <t>858-shiny</t>
  </si>
  <si>
    <t>858-gm-shiny</t>
  </si>
  <si>
    <t>859-shiny</t>
  </si>
  <si>
    <t>860-shiny</t>
  </si>
  <si>
    <t>861-shiny</t>
  </si>
  <si>
    <t>861-gm-shiny</t>
  </si>
  <si>
    <t>862-shiny</t>
  </si>
  <si>
    <t>863-shiny</t>
  </si>
  <si>
    <t>864-shiny</t>
  </si>
  <si>
    <t>865-shiny</t>
  </si>
  <si>
    <t>866-shiny</t>
  </si>
  <si>
    <t>867-shiny</t>
  </si>
  <si>
    <t>868-shiny</t>
  </si>
  <si>
    <t>869-shiny</t>
  </si>
  <si>
    <t>869-gm-shiny</t>
  </si>
  <si>
    <t>869-b-shiny</t>
  </si>
  <si>
    <t>869-c-shiny</t>
  </si>
  <si>
    <t>869-f-shiny</t>
  </si>
  <si>
    <t>869-l-shiny</t>
  </si>
  <si>
    <t>869-r-shiny</t>
  </si>
  <si>
    <t>869-s-shiny</t>
  </si>
  <si>
    <t>870-shiny</t>
  </si>
  <si>
    <t>871-shiny</t>
  </si>
  <si>
    <t>872-shiny</t>
  </si>
  <si>
    <t>873-shiny</t>
  </si>
  <si>
    <t>874-shiny</t>
  </si>
  <si>
    <t>875-shiny</t>
  </si>
  <si>
    <t>875-n-shiny</t>
  </si>
  <si>
    <t>876-shiny</t>
  </si>
  <si>
    <t>876-f-shiny</t>
  </si>
  <si>
    <t>877-shiny</t>
  </si>
  <si>
    <t>877-h-shiny</t>
  </si>
  <si>
    <t>878-shiny</t>
  </si>
  <si>
    <t>879-shiny</t>
  </si>
  <si>
    <t>879-gm-shiny</t>
  </si>
  <si>
    <t>884-shiny</t>
  </si>
  <si>
    <t>884-gm-shiny</t>
  </si>
  <si>
    <t>885-shiny</t>
  </si>
  <si>
    <t>886-shiny</t>
  </si>
  <si>
    <t>887-shiny</t>
  </si>
  <si>
    <t>888-shiny</t>
  </si>
  <si>
    <t>888-c-shiny</t>
  </si>
  <si>
    <t>889-shiny</t>
  </si>
  <si>
    <t>889-c-shiny</t>
  </si>
  <si>
    <t>890-shiny</t>
  </si>
  <si>
    <t>890-e-shiny</t>
  </si>
  <si>
    <t>891-shiny</t>
  </si>
  <si>
    <t>892-shiny</t>
  </si>
  <si>
    <t>892-gm-shiny</t>
  </si>
  <si>
    <t>892-r-shiny</t>
  </si>
  <si>
    <t>892-rgm-shiny</t>
  </si>
  <si>
    <t>893-shiny</t>
  </si>
  <si>
    <t>894-shiny</t>
  </si>
  <si>
    <t>895-shiny</t>
  </si>
  <si>
    <t>896-shiny</t>
  </si>
  <si>
    <t>897-shiny</t>
  </si>
  <si>
    <t>898-shiny</t>
  </si>
  <si>
    <t>898-i-shiny</t>
  </si>
  <si>
    <t>898-s-shiny</t>
  </si>
  <si>
    <t>899-shiny</t>
  </si>
  <si>
    <t>900-shiny</t>
  </si>
  <si>
    <t>901-shiny</t>
  </si>
  <si>
    <t>901-b-shiny</t>
  </si>
  <si>
    <t>902-shiny</t>
  </si>
  <si>
    <t>902-f-shiny</t>
  </si>
  <si>
    <t>903-shiny</t>
  </si>
  <si>
    <t>904-shiny</t>
  </si>
  <si>
    <t>905-shiny</t>
  </si>
  <si>
    <t>905-t-shiny</t>
  </si>
  <si>
    <t>906-shiny</t>
  </si>
  <si>
    <t>907-shiny</t>
  </si>
  <si>
    <t>908-shiny</t>
  </si>
  <si>
    <t>909-shiny</t>
  </si>
  <si>
    <t>910-shiny</t>
  </si>
  <si>
    <t>911-shiny</t>
  </si>
  <si>
    <t>912-shiny</t>
  </si>
  <si>
    <t>913-shiny</t>
  </si>
  <si>
    <t>914-shiny</t>
  </si>
  <si>
    <t>915-shiny</t>
  </si>
  <si>
    <t>916-shiny</t>
  </si>
  <si>
    <t>917-shiny</t>
  </si>
  <si>
    <t>918-shiny</t>
  </si>
  <si>
    <t>919-shiny</t>
  </si>
  <si>
    <t>920-shiny</t>
  </si>
  <si>
    <t>921-shiny</t>
  </si>
  <si>
    <t>922-shiny</t>
  </si>
  <si>
    <t>923-shiny</t>
  </si>
  <si>
    <t>924-shiny</t>
  </si>
  <si>
    <t>925-shiny</t>
  </si>
  <si>
    <t>926-shiny</t>
  </si>
  <si>
    <t>927-shiny</t>
  </si>
  <si>
    <t>928-shiny</t>
  </si>
  <si>
    <t>929-shiny</t>
  </si>
  <si>
    <t>930-shiny</t>
  </si>
  <si>
    <t>931-shiny</t>
  </si>
  <si>
    <t>932-shiny</t>
  </si>
  <si>
    <t>933-shiny</t>
  </si>
  <si>
    <t>934-shiny</t>
  </si>
  <si>
    <t>935-shiny</t>
  </si>
  <si>
    <t>936-shiny</t>
  </si>
  <si>
    <t>937-shiny</t>
  </si>
  <si>
    <t>938-shiny</t>
  </si>
  <si>
    <t>939-shiny</t>
  </si>
  <si>
    <t>940-shiny</t>
  </si>
  <si>
    <t>941-shiny</t>
  </si>
  <si>
    <t>942-shiny</t>
  </si>
  <si>
    <t>943-shiny</t>
  </si>
  <si>
    <t>944-shiny</t>
  </si>
  <si>
    <t>945-shiny</t>
  </si>
  <si>
    <t>946-shiny</t>
  </si>
  <si>
    <t>947-shiny</t>
  </si>
  <si>
    <t>948-shiny</t>
  </si>
  <si>
    <t>949-shiny</t>
  </si>
  <si>
    <t>950-shiny</t>
  </si>
  <si>
    <t>951-shiny</t>
  </si>
  <si>
    <t>952-shiny</t>
  </si>
  <si>
    <t>953-shiny</t>
  </si>
  <si>
    <t>954-shiny</t>
  </si>
  <si>
    <t>955-shiny</t>
  </si>
  <si>
    <t>956-shiny</t>
  </si>
  <si>
    <t>957-shiny</t>
  </si>
  <si>
    <t>958-shiny</t>
  </si>
  <si>
    <t>959-shiny</t>
  </si>
  <si>
    <t>960-shiny</t>
  </si>
  <si>
    <t>961-shiny</t>
  </si>
  <si>
    <t>962-shiny</t>
  </si>
  <si>
    <t>963-shiny</t>
  </si>
  <si>
    <t>964-shiny</t>
  </si>
  <si>
    <t>964-h-shiny</t>
  </si>
  <si>
    <t>965-shiny</t>
  </si>
  <si>
    <t>966-shiny</t>
  </si>
  <si>
    <t>967-shiny</t>
  </si>
  <si>
    <t>968-shiny</t>
  </si>
  <si>
    <t>969-shiny</t>
  </si>
  <si>
    <t>970-shiny</t>
  </si>
  <si>
    <t>971-shiny</t>
  </si>
  <si>
    <t>972-shiny</t>
  </si>
  <si>
    <t>973-shiny</t>
  </si>
  <si>
    <t>974-shiny</t>
  </si>
  <si>
    <t>975-shiny</t>
  </si>
  <si>
    <t>976-shiny</t>
  </si>
  <si>
    <t>977-shiny</t>
  </si>
  <si>
    <t>978-shiny</t>
  </si>
  <si>
    <t>979-shiny</t>
  </si>
  <si>
    <t>980-shiny</t>
  </si>
  <si>
    <t>981-shiny</t>
  </si>
  <si>
    <t>982-shiny</t>
  </si>
  <si>
    <t>983-shiny</t>
  </si>
  <si>
    <t>984-shiny</t>
  </si>
  <si>
    <t>985-shiny</t>
  </si>
  <si>
    <t>986-shiny</t>
  </si>
  <si>
    <t>987-shiny</t>
  </si>
  <si>
    <t>988-shiny</t>
  </si>
  <si>
    <t>989-shiny</t>
  </si>
  <si>
    <t>990-shiny</t>
  </si>
  <si>
    <t>991-shiny</t>
  </si>
  <si>
    <t>992-shiny</t>
  </si>
  <si>
    <t>993-shiny</t>
  </si>
  <si>
    <t>994-shiny</t>
  </si>
  <si>
    <t>995-shiny</t>
  </si>
  <si>
    <t>996-shiny</t>
  </si>
  <si>
    <t>997-shiny</t>
  </si>
  <si>
    <t>998-shiny</t>
  </si>
  <si>
    <t>999-shiny</t>
  </si>
  <si>
    <t>999-r-shiny</t>
  </si>
  <si>
    <t>1000-shiny</t>
  </si>
  <si>
    <t>1001-shiny</t>
  </si>
  <si>
    <t>1002-shiny</t>
  </si>
  <si>
    <t>1003-shiny</t>
  </si>
  <si>
    <t>1004-shiny</t>
  </si>
  <si>
    <t>1005-shiny</t>
  </si>
  <si>
    <t>1006-shiny</t>
  </si>
  <si>
    <t>1007-shiny</t>
  </si>
  <si>
    <t>1008-shiny</t>
  </si>
  <si>
    <t>1009-shiny</t>
  </si>
  <si>
    <t>1010-shiny</t>
  </si>
  <si>
    <t>1011-shiny</t>
  </si>
  <si>
    <t>1012-shiny</t>
  </si>
  <si>
    <t>1013-shiny</t>
  </si>
  <si>
    <t>1014-shiny</t>
  </si>
  <si>
    <t>1015-shiny</t>
  </si>
  <si>
    <t>1016-shiny</t>
  </si>
  <si>
    <t>1017-shiny</t>
  </si>
  <si>
    <t>1017-c-shiny</t>
  </si>
  <si>
    <t>1017-h-shiny</t>
  </si>
  <si>
    <t>1017-w-shiny</t>
  </si>
  <si>
    <t>1018-shiny</t>
  </si>
  <si>
    <t>1019-shiny</t>
  </si>
  <si>
    <t>1020-shiny</t>
  </si>
  <si>
    <t>1021-shiny</t>
  </si>
  <si>
    <t>1022-shiny</t>
  </si>
  <si>
    <t>1023-shiny</t>
  </si>
  <si>
    <t>1024-shiny</t>
  </si>
  <si>
    <t>1024-t-shiny</t>
  </si>
  <si>
    <t>1024-s-shiny</t>
  </si>
  <si>
    <t>1025-shiny</t>
  </si>
  <si>
    <t>138-shiny</t>
  </si>
  <si>
    <t>139-shiny</t>
  </si>
  <si>
    <t>140-shiny</t>
  </si>
  <si>
    <t>141-shiny</t>
  </si>
  <si>
    <t>142-shiny</t>
  </si>
  <si>
    <t>142-m-shiny</t>
  </si>
  <si>
    <t>345-shiny</t>
  </si>
  <si>
    <t>346-shiny</t>
  </si>
  <si>
    <t>347-shiny</t>
  </si>
  <si>
    <t>348-shiny</t>
  </si>
  <si>
    <t>408-shiny</t>
  </si>
  <si>
    <t>409-shiny</t>
  </si>
  <si>
    <t>410-shiny</t>
  </si>
  <si>
    <t>411-shiny</t>
  </si>
  <si>
    <t>564-shiny</t>
  </si>
  <si>
    <t>565-shiny</t>
  </si>
  <si>
    <t>566-shiny</t>
  </si>
  <si>
    <t>567-shiny</t>
  </si>
  <si>
    <t>696-shiny</t>
  </si>
  <si>
    <t>697-shiny</t>
  </si>
  <si>
    <t>698-shiny</t>
  </si>
  <si>
    <t>699-shiny</t>
  </si>
  <si>
    <t>880-shiny</t>
  </si>
  <si>
    <t>881-shiny</t>
  </si>
  <si>
    <t>882-shiny</t>
  </si>
  <si>
    <t>883-shiny</t>
  </si>
  <si>
    <t>Shiny Ivysaur</t>
  </si>
  <si>
    <t>Shiny Bulbasaur</t>
  </si>
  <si>
    <t>Shiny Venusaur</t>
  </si>
  <si>
    <t>Shiny Mega Venusaur</t>
  </si>
  <si>
    <t>Shiny Gigantamax Venusaur</t>
  </si>
  <si>
    <t>Shiny Charmeleon</t>
  </si>
  <si>
    <t>Shiny Charmander</t>
  </si>
  <si>
    <t>Shiny Charizard</t>
  </si>
  <si>
    <t>Shiny Mega Charizard X</t>
  </si>
  <si>
    <t>Shiny Mega Charizard Y</t>
  </si>
  <si>
    <t>Shiny Gigantamax Charizard</t>
  </si>
  <si>
    <t>Shiny Wartortle</t>
  </si>
  <si>
    <t>Shiny Squirtle</t>
  </si>
  <si>
    <t>Shiny Blastoise</t>
  </si>
  <si>
    <t>Shiny Mega Blastoise</t>
  </si>
  <si>
    <t>Shiny Gigantamax Blastoise</t>
  </si>
  <si>
    <t>Shiny Metapod</t>
  </si>
  <si>
    <t>Shiny Caterpie</t>
  </si>
  <si>
    <t>Shiny Butterfree</t>
  </si>
  <si>
    <t>Shiny Gigantamax Butterfree</t>
  </si>
  <si>
    <t>Shiny Kakuna</t>
  </si>
  <si>
    <t>Shiny Weedle</t>
  </si>
  <si>
    <t>Shiny Beedrill</t>
  </si>
  <si>
    <t>Shiny Mega Beedrill</t>
  </si>
  <si>
    <t>Shiny Pidgeotto</t>
  </si>
  <si>
    <t>Shiny Pidgey</t>
  </si>
  <si>
    <t>Shiny Pidgeot</t>
  </si>
  <si>
    <t>Shiny Mega Pidgeot</t>
  </si>
  <si>
    <t>Shiny Raticate</t>
  </si>
  <si>
    <t>Shiny Rattata</t>
  </si>
  <si>
    <t>Shiny Alolan Raticate</t>
  </si>
  <si>
    <t>Shiny Alolan Rattata</t>
  </si>
  <si>
    <t>Shiny Fearow</t>
  </si>
  <si>
    <t>Shiny Spearow</t>
  </si>
  <si>
    <t>Shiny Arbok</t>
  </si>
  <si>
    <t>Shiny Ekans</t>
  </si>
  <si>
    <t>Shiny Pikachu</t>
  </si>
  <si>
    <t>Shiny Gigantamax Pikachu</t>
  </si>
  <si>
    <t>Shiny Raichu</t>
  </si>
  <si>
    <t>Shiny Alolan Raichu</t>
  </si>
  <si>
    <t>Shiny Sandslash</t>
  </si>
  <si>
    <t>Shiny Sandshrew</t>
  </si>
  <si>
    <t>Shiny Alolan Sandslash</t>
  </si>
  <si>
    <t>Shiny Alolan Sandshrew</t>
  </si>
  <si>
    <t>Shiny Nidorina</t>
  </si>
  <si>
    <t>Shiny Nidoran Female</t>
  </si>
  <si>
    <t>Shiny Nidoqueen</t>
  </si>
  <si>
    <t>Shiny Nidorino</t>
  </si>
  <si>
    <t>Shiny Nidoran Male</t>
  </si>
  <si>
    <t>Shiny Nidoking</t>
  </si>
  <si>
    <t>Shiny Clefable</t>
  </si>
  <si>
    <t>Shiny Clefairy</t>
  </si>
  <si>
    <t>Shiny Ninetales</t>
  </si>
  <si>
    <t>Shiny Vulpix</t>
  </si>
  <si>
    <t>Shiny Alolan Ninetales</t>
  </si>
  <si>
    <t>Shiny Alolan Vulpix</t>
  </si>
  <si>
    <t>Shiny Wigglytuff</t>
  </si>
  <si>
    <t>Shiny Jigglypuff</t>
  </si>
  <si>
    <t>Shiny Golbat</t>
  </si>
  <si>
    <t>Shiny Zubat</t>
  </si>
  <si>
    <t>Shiny Crobat</t>
  </si>
  <si>
    <t>Shiny Gloom</t>
  </si>
  <si>
    <t>Shiny Oddish</t>
  </si>
  <si>
    <t>Shiny Vileplume</t>
  </si>
  <si>
    <t>Shiny Parasect</t>
  </si>
  <si>
    <t>Shiny Paras</t>
  </si>
  <si>
    <t>Shiny Venomoth</t>
  </si>
  <si>
    <t>Shiny Venonat</t>
  </si>
  <si>
    <t>Shiny Dugtrio</t>
  </si>
  <si>
    <t>Shiny Diglett</t>
  </si>
  <si>
    <t>Shiny Alolan Dugtrio</t>
  </si>
  <si>
    <t>Shiny Alolan Diglett</t>
  </si>
  <si>
    <t>Shiny Persian</t>
  </si>
  <si>
    <t>Shiny Meowth</t>
  </si>
  <si>
    <t>Shiny Gigantamax Meowth</t>
  </si>
  <si>
    <t>Shiny Alolan Persian</t>
  </si>
  <si>
    <t>Shiny Alolan Meowth</t>
  </si>
  <si>
    <t>Shiny Perrserker</t>
  </si>
  <si>
    <t>Shiny Galarian Meowth</t>
  </si>
  <si>
    <t>Shiny Golduck</t>
  </si>
  <si>
    <t>Shiny Psyduck</t>
  </si>
  <si>
    <t>Shiny Primeape</t>
  </si>
  <si>
    <t>Shiny Mankey</t>
  </si>
  <si>
    <t>Shiny Annihilape</t>
  </si>
  <si>
    <t>Shiny Arcanine</t>
  </si>
  <si>
    <t>Shiny Growlithe</t>
  </si>
  <si>
    <t>Shiny Hisuian Arcanine</t>
  </si>
  <si>
    <t>Shiny Hisuian Growlithe</t>
  </si>
  <si>
    <t>Shiny Poliwhirl</t>
  </si>
  <si>
    <t>Shiny Poliwag</t>
  </si>
  <si>
    <t>Shiny Poliwrath</t>
  </si>
  <si>
    <t>Shiny Kadabra</t>
  </si>
  <si>
    <t>Shiny Abra</t>
  </si>
  <si>
    <t>Shiny Alakazam</t>
  </si>
  <si>
    <t>Shiny Mega Alakazam</t>
  </si>
  <si>
    <t>Shiny Machoke</t>
  </si>
  <si>
    <t>Shiny Machop</t>
  </si>
  <si>
    <t>Shiny Machamp</t>
  </si>
  <si>
    <t>Shiny Gigantamax Machamp</t>
  </si>
  <si>
    <t>Shiny Weepinbell</t>
  </si>
  <si>
    <t>Shiny Bellsprout</t>
  </si>
  <si>
    <t>Shiny Victreebel</t>
  </si>
  <si>
    <t>Shiny Tentacruel</t>
  </si>
  <si>
    <t>Shiny Tentacool</t>
  </si>
  <si>
    <t>Shiny Graveler</t>
  </si>
  <si>
    <t>Shiny Geodude</t>
  </si>
  <si>
    <t>Shiny Alolan Graveler</t>
  </si>
  <si>
    <t>Shiny Alolan Geodude</t>
  </si>
  <si>
    <t>Shiny Golem</t>
  </si>
  <si>
    <t>Shiny Alolan Golem</t>
  </si>
  <si>
    <t>Shiny Rapidash</t>
  </si>
  <si>
    <t>Shiny Ponyta</t>
  </si>
  <si>
    <t>Shiny Galarian Rapidash</t>
  </si>
  <si>
    <t>Shiny Galarian Ponyta</t>
  </si>
  <si>
    <t>Shiny Slowpoke</t>
  </si>
  <si>
    <t>Shiny Galarian Slowpoke</t>
  </si>
  <si>
    <t>Shiny Galarian Slowbro</t>
  </si>
  <si>
    <t>Shiny Slowbro</t>
  </si>
  <si>
    <t>Shiny Mega Slowbro</t>
  </si>
  <si>
    <t>Shiny Magneton</t>
  </si>
  <si>
    <t>Shiny Magnemite</t>
  </si>
  <si>
    <t>Shiny Magnezone</t>
  </si>
  <si>
    <t>Shiny Farfetch'd</t>
  </si>
  <si>
    <t>Shiny Sirfetch'd</t>
  </si>
  <si>
    <t>Shiny Galarian Farfetch'd</t>
  </si>
  <si>
    <t>Shiny Dodrio</t>
  </si>
  <si>
    <t>Shiny Doduo</t>
  </si>
  <si>
    <t>Shiny Dewgong</t>
  </si>
  <si>
    <t>Shiny Seel</t>
  </si>
  <si>
    <t>Shiny Muk</t>
  </si>
  <si>
    <t>Shiny Grimer</t>
  </si>
  <si>
    <t>Shiny Alolan Muk</t>
  </si>
  <si>
    <t>Shiny Alolan Grimer</t>
  </si>
  <si>
    <t>Shiny Cloyster</t>
  </si>
  <si>
    <t>Shiny Shellder</t>
  </si>
  <si>
    <t>Shiny Haunter</t>
  </si>
  <si>
    <t>Shiny Gastly</t>
  </si>
  <si>
    <t>Shiny Gengar</t>
  </si>
  <si>
    <t>Shiny Mega Gengar</t>
  </si>
  <si>
    <t>Shiny Gigantamax Gengar</t>
  </si>
  <si>
    <t>Shiny Steelix</t>
  </si>
  <si>
    <t>Shiny Onix</t>
  </si>
  <si>
    <t>Shiny Hypno</t>
  </si>
  <si>
    <t>Shiny Drowzee</t>
  </si>
  <si>
    <t>Shiny Kingler</t>
  </si>
  <si>
    <t>Shiny Krabby</t>
  </si>
  <si>
    <t>Shiny Gigantamax Kingler</t>
  </si>
  <si>
    <t>Shiny Electrode</t>
  </si>
  <si>
    <t>Shiny Voltorb</t>
  </si>
  <si>
    <t>Shiny Hisuian Electrode</t>
  </si>
  <si>
    <t>Shiny Hisuian Voltorb</t>
  </si>
  <si>
    <t>Shiny Exeggcute</t>
  </si>
  <si>
    <t>Shiny Exeggutor</t>
  </si>
  <si>
    <t>Shiny Alolan Exeggutor</t>
  </si>
  <si>
    <t>Shiny Cubone</t>
  </si>
  <si>
    <t>Shiny Marowak</t>
  </si>
  <si>
    <t>Shiny Alolan Marowak</t>
  </si>
  <si>
    <t>Shiny Hitmonlee</t>
  </si>
  <si>
    <t>Shiny Hitmonchan</t>
  </si>
  <si>
    <t>Shiny Lickilicky</t>
  </si>
  <si>
    <t>Shiny Lickitung</t>
  </si>
  <si>
    <t>Shiny Koffing</t>
  </si>
  <si>
    <t>Shiny Weezing</t>
  </si>
  <si>
    <t>Shiny Galarian Weezing</t>
  </si>
  <si>
    <t>Shiny Rhydon</t>
  </si>
  <si>
    <t>Shiny Rhyhorn</t>
  </si>
  <si>
    <t>Shiny Rhyperior</t>
  </si>
  <si>
    <t>Shiny Blissey</t>
  </si>
  <si>
    <t>Shiny Chansey</t>
  </si>
  <si>
    <t>Shiny Tangrowth</t>
  </si>
  <si>
    <t>Shiny Tangela</t>
  </si>
  <si>
    <t>Shiny Kangaskhan</t>
  </si>
  <si>
    <t>Shiny Mega Kangaskhan</t>
  </si>
  <si>
    <t>Shiny Seadra</t>
  </si>
  <si>
    <t>Shiny Horsea</t>
  </si>
  <si>
    <t>Shiny Kingdra</t>
  </si>
  <si>
    <t>Shiny Seaking</t>
  </si>
  <si>
    <t>Shiny Goldeen</t>
  </si>
  <si>
    <t>Shiny Starmie</t>
  </si>
  <si>
    <t>Shiny Staryu</t>
  </si>
  <si>
    <t>Shiny Mr. Mime</t>
  </si>
  <si>
    <t>Shiny Mr. Rime</t>
  </si>
  <si>
    <t>Shiny Galarian Mr. Mime</t>
  </si>
  <si>
    <t>Shiny Scyther</t>
  </si>
  <si>
    <t>Shiny Jynx</t>
  </si>
  <si>
    <t>Shiny Electivire</t>
  </si>
  <si>
    <t>Shiny Electabuzz</t>
  </si>
  <si>
    <t>Shiny Magmortar</t>
  </si>
  <si>
    <t>Shiny Magmar</t>
  </si>
  <si>
    <t>Shiny Pinsir</t>
  </si>
  <si>
    <t>Shiny Mega Pinsir</t>
  </si>
  <si>
    <t>Shiny Tauros</t>
  </si>
  <si>
    <t>Shiny Paldean Tauros Aqua Breed</t>
  </si>
  <si>
    <t>Shiny Paldean Tauros Blaze Breed</t>
  </si>
  <si>
    <t>Shiny Paldean Tauros Combat Breed</t>
  </si>
  <si>
    <t>Shiny Gyarados</t>
  </si>
  <si>
    <t>Shiny Magikarp</t>
  </si>
  <si>
    <t>Shiny Mega Gyarados</t>
  </si>
  <si>
    <t>Shiny Lapras</t>
  </si>
  <si>
    <t>Shiny Gigantamax Lapras</t>
  </si>
  <si>
    <t>Shiny Ditto</t>
  </si>
  <si>
    <t>Shiny Eevee</t>
  </si>
  <si>
    <t>Shiny Gigantamax Eevee</t>
  </si>
  <si>
    <t>Shiny Vaporeon</t>
  </si>
  <si>
    <t>Shiny Jolteon</t>
  </si>
  <si>
    <t>Shiny Flareon</t>
  </si>
  <si>
    <t>Shiny Porygon2</t>
  </si>
  <si>
    <t>Shiny Porygon</t>
  </si>
  <si>
    <t>Shiny Snorlax</t>
  </si>
  <si>
    <t>Shiny Gigantamax Snorlax</t>
  </si>
  <si>
    <t>Shiny Articuno</t>
  </si>
  <si>
    <t>Shiny Zapdos</t>
  </si>
  <si>
    <t>Shiny Moltres</t>
  </si>
  <si>
    <t>Shiny Dragonair</t>
  </si>
  <si>
    <t>Shiny Dratini</t>
  </si>
  <si>
    <t>Shiny Dragonite</t>
  </si>
  <si>
    <t>Shiny Mewtwo</t>
  </si>
  <si>
    <t>Shiny Mega Mewtwo X</t>
  </si>
  <si>
    <t>Shiny Mega Mewtwo Y</t>
  </si>
  <si>
    <t>Shiny Mew</t>
  </si>
  <si>
    <t>Shiny Bayleef</t>
  </si>
  <si>
    <t>Shiny Chikorita</t>
  </si>
  <si>
    <t>Shiny Meganium</t>
  </si>
  <si>
    <t>Shiny Quilava</t>
  </si>
  <si>
    <t>Shiny Cyndaquil</t>
  </si>
  <si>
    <t>Shiny Typhlosion</t>
  </si>
  <si>
    <t>Shiny Hisuian Typhlosion</t>
  </si>
  <si>
    <t>Shiny Croconaw</t>
  </si>
  <si>
    <t>Shiny Totodile</t>
  </si>
  <si>
    <t>Shiny Feraligatr</t>
  </si>
  <si>
    <t>Shiny Furret</t>
  </si>
  <si>
    <t>Shiny Sentret</t>
  </si>
  <si>
    <t>Shiny Noctowl</t>
  </si>
  <si>
    <t>Shiny Hoothoot</t>
  </si>
  <si>
    <t>Shiny Ledian</t>
  </si>
  <si>
    <t>Shiny Ledyba</t>
  </si>
  <si>
    <t>Shiny Ariados</t>
  </si>
  <si>
    <t>Shiny Spinarak</t>
  </si>
  <si>
    <t>Shiny Lanturn</t>
  </si>
  <si>
    <t>Shiny Chinchou</t>
  </si>
  <si>
    <t>Shiny Pichu</t>
  </si>
  <si>
    <t>Shiny Cleffa</t>
  </si>
  <si>
    <t>Shiny Igglybuff</t>
  </si>
  <si>
    <t>Shiny Togetic</t>
  </si>
  <si>
    <t>Shiny Togepi</t>
  </si>
  <si>
    <t>Shiny Togekiss</t>
  </si>
  <si>
    <t>Shiny Xatu</t>
  </si>
  <si>
    <t>Shiny Natu</t>
  </si>
  <si>
    <t>Shiny Flaaffy</t>
  </si>
  <si>
    <t>Shiny Mareep</t>
  </si>
  <si>
    <t>Shiny Ampharos</t>
  </si>
  <si>
    <t>Shiny Mega Ampharos</t>
  </si>
  <si>
    <t>Shiny Bellossom</t>
  </si>
  <si>
    <t>Shiny Azumarill</t>
  </si>
  <si>
    <t>Shiny Marill</t>
  </si>
  <si>
    <t>Shiny Sudowoodo</t>
  </si>
  <si>
    <t>Shiny Politoed</t>
  </si>
  <si>
    <t>Shiny Skiploom</t>
  </si>
  <si>
    <t>Shiny Hoppip</t>
  </si>
  <si>
    <t>Shiny Jumpluff</t>
  </si>
  <si>
    <t>Shiny Ambipom</t>
  </si>
  <si>
    <t>Shiny Aipom</t>
  </si>
  <si>
    <t>Shiny Sunflora</t>
  </si>
  <si>
    <t>Shiny Sunkern</t>
  </si>
  <si>
    <t>Shiny Yanmega</t>
  </si>
  <si>
    <t>Shiny Yanma</t>
  </si>
  <si>
    <t>Shiny Quagsire</t>
  </si>
  <si>
    <t>Shiny Wooper</t>
  </si>
  <si>
    <t>Shiny Clodsire</t>
  </si>
  <si>
    <t>Shiny Paldean Wooper</t>
  </si>
  <si>
    <t>Shiny Espeon</t>
  </si>
  <si>
    <t>Shiny Umbreon</t>
  </si>
  <si>
    <t>Shiny Honchkrow</t>
  </si>
  <si>
    <t>Shiny Murkrow</t>
  </si>
  <si>
    <t>Shiny Slowking</t>
  </si>
  <si>
    <t>Shiny Galarian Slowking</t>
  </si>
  <si>
    <t>Shiny Mismagius</t>
  </si>
  <si>
    <t>Shiny Misdreavus</t>
  </si>
  <si>
    <t>Shiny Wobbuffet</t>
  </si>
  <si>
    <t>Shiny Farigiraf</t>
  </si>
  <si>
    <t>Shiny Girafarig</t>
  </si>
  <si>
    <t>Shiny Forretress</t>
  </si>
  <si>
    <t>Shiny Pineco</t>
  </si>
  <si>
    <t>Shiny Dunsparce</t>
  </si>
  <si>
    <t>Shiny Gliscor</t>
  </si>
  <si>
    <t>Shiny Gligar</t>
  </si>
  <si>
    <t>Shiny Mega Steelix</t>
  </si>
  <si>
    <t>Shiny Granbull</t>
  </si>
  <si>
    <t>Shiny Snubbull</t>
  </si>
  <si>
    <t>Shiny Qwilfish</t>
  </si>
  <si>
    <t>Shiny Overqwil</t>
  </si>
  <si>
    <t>Shiny Hisuian Qwilfish</t>
  </si>
  <si>
    <t>Shiny Scizor</t>
  </si>
  <si>
    <t>Shiny Mega Scizor</t>
  </si>
  <si>
    <t>Shiny Shuckle</t>
  </si>
  <si>
    <t>Shiny Heracross</t>
  </si>
  <si>
    <t>Shiny Mega Heracross</t>
  </si>
  <si>
    <t>Shiny Weavile</t>
  </si>
  <si>
    <t>Shiny Sneasel</t>
  </si>
  <si>
    <t>Shiny Sneasler</t>
  </si>
  <si>
    <t>Shiny Hisuian Sneasel</t>
  </si>
  <si>
    <t>Shiny Ursaring</t>
  </si>
  <si>
    <t>Shiny Teddiursa</t>
  </si>
  <si>
    <t>Shiny Magcargo</t>
  </si>
  <si>
    <t>Shiny Slugma</t>
  </si>
  <si>
    <t>Shiny Piloswine</t>
  </si>
  <si>
    <t>Shiny Swinub</t>
  </si>
  <si>
    <t>Shiny Mamoswine</t>
  </si>
  <si>
    <t>Shiny Corsola</t>
  </si>
  <si>
    <t>Shiny Cursola</t>
  </si>
  <si>
    <t>Shiny Galarian Corsola</t>
  </si>
  <si>
    <t>Shiny Octillery</t>
  </si>
  <si>
    <t>Shiny Remoraid</t>
  </si>
  <si>
    <t>Shiny Delibird</t>
  </si>
  <si>
    <t>Shiny Mantine</t>
  </si>
  <si>
    <t>Shiny Skarmory</t>
  </si>
  <si>
    <t>Shiny Houndoom</t>
  </si>
  <si>
    <t>Shiny Houndour</t>
  </si>
  <si>
    <t>Shiny Mega Houndoom</t>
  </si>
  <si>
    <t>Shiny Donphan</t>
  </si>
  <si>
    <t>Shiny Phanpy</t>
  </si>
  <si>
    <t>Shiny Porygon-Z</t>
  </si>
  <si>
    <t>Shiny Wyrdeer</t>
  </si>
  <si>
    <t>Shiny Stantler</t>
  </si>
  <si>
    <t>Shiny Smeargle</t>
  </si>
  <si>
    <t>Shiny Tyrogue</t>
  </si>
  <si>
    <t>Shiny Hitmontop</t>
  </si>
  <si>
    <t>Shiny Smoochum</t>
  </si>
  <si>
    <t>Shiny Elekid</t>
  </si>
  <si>
    <t>Shiny Magby</t>
  </si>
  <si>
    <t>Shiny Miltank</t>
  </si>
  <si>
    <t>Shiny Raikou</t>
  </si>
  <si>
    <t>Shiny Entei</t>
  </si>
  <si>
    <t>Shiny Suicune</t>
  </si>
  <si>
    <t>Shiny Pupitar</t>
  </si>
  <si>
    <t>Shiny Larvitar</t>
  </si>
  <si>
    <t>Shiny Tyranitar</t>
  </si>
  <si>
    <t>Shiny Mega Tyranitar</t>
  </si>
  <si>
    <t>Shiny Lugia</t>
  </si>
  <si>
    <t>Shiny Ho-Oh</t>
  </si>
  <si>
    <t>Shiny Celebi</t>
  </si>
  <si>
    <t>Shiny Grovyle</t>
  </si>
  <si>
    <t>Shiny Treecko</t>
  </si>
  <si>
    <t>Shiny Sceptile</t>
  </si>
  <si>
    <t>Shiny Mega Sceptile</t>
  </si>
  <si>
    <t>Shiny Combusken</t>
  </si>
  <si>
    <t>Shiny Torchic</t>
  </si>
  <si>
    <t>Shiny Blaziken</t>
  </si>
  <si>
    <t>Shiny Mega Blaziken</t>
  </si>
  <si>
    <t>Shiny Marshtomp</t>
  </si>
  <si>
    <t>Shiny Mudkip</t>
  </si>
  <si>
    <t>Shiny Swampert</t>
  </si>
  <si>
    <t>Shiny Mega Swampert</t>
  </si>
  <si>
    <t>Shiny Mightyena</t>
  </si>
  <si>
    <t>Shiny Poochyena</t>
  </si>
  <si>
    <t>Shiny Linoone</t>
  </si>
  <si>
    <t>Shiny Zigzagoon</t>
  </si>
  <si>
    <t>Shiny Galarian Linoone</t>
  </si>
  <si>
    <t>Shiny Galarian Zigzagoon</t>
  </si>
  <si>
    <t>Shiny Obstagoon</t>
  </si>
  <si>
    <t>Shiny Wurmple</t>
  </si>
  <si>
    <t>Shiny Beautifly</t>
  </si>
  <si>
    <t>Shiny Silcoon</t>
  </si>
  <si>
    <t>Shiny Dustox</t>
  </si>
  <si>
    <t>Shiny Cascoon</t>
  </si>
  <si>
    <t>Shiny Lombre</t>
  </si>
  <si>
    <t>Shiny Lotad</t>
  </si>
  <si>
    <t>Shiny Ludicolo</t>
  </si>
  <si>
    <t>Shiny Nuzleaf</t>
  </si>
  <si>
    <t>Shiny Seedot</t>
  </si>
  <si>
    <t>Shiny Shiftry</t>
  </si>
  <si>
    <t>Shiny Swellow</t>
  </si>
  <si>
    <t>Shiny Taillow</t>
  </si>
  <si>
    <t>Shiny Pelipper</t>
  </si>
  <si>
    <t>Shiny Wingull</t>
  </si>
  <si>
    <t>Shiny Kirlia</t>
  </si>
  <si>
    <t>Shiny Ralts</t>
  </si>
  <si>
    <t>Shiny Gardevoir</t>
  </si>
  <si>
    <t>Shiny Mega Gardevoir</t>
  </si>
  <si>
    <t>Shiny Masquerain</t>
  </si>
  <si>
    <t>Shiny Surskit</t>
  </si>
  <si>
    <t>Shiny Breloom</t>
  </si>
  <si>
    <t>Shiny Shroomish</t>
  </si>
  <si>
    <t>Shiny Vigoroth</t>
  </si>
  <si>
    <t>Shiny Slakoth</t>
  </si>
  <si>
    <t>Shiny Slaking</t>
  </si>
  <si>
    <t>Shiny Nincada</t>
  </si>
  <si>
    <t>Shiny Ninjask</t>
  </si>
  <si>
    <t>Shiny Shedinja</t>
  </si>
  <si>
    <t>Shiny Loudred</t>
  </si>
  <si>
    <t>Shiny Whismur</t>
  </si>
  <si>
    <t>Shiny Exploud</t>
  </si>
  <si>
    <t>Shiny Hariyama</t>
  </si>
  <si>
    <t>Shiny Makuhita</t>
  </si>
  <si>
    <t>Shiny Azurill</t>
  </si>
  <si>
    <t>Shiny Probopass</t>
  </si>
  <si>
    <t>Shiny Nosepass</t>
  </si>
  <si>
    <t>Shiny Delcatty</t>
  </si>
  <si>
    <t>Shiny Skitty</t>
  </si>
  <si>
    <t>Shiny Sableye</t>
  </si>
  <si>
    <t>Shiny Mega Sableye</t>
  </si>
  <si>
    <t>Shiny Mawile</t>
  </si>
  <si>
    <t>Shiny Mega Mawile</t>
  </si>
  <si>
    <t>Shiny Lairon</t>
  </si>
  <si>
    <t>Shiny Aron</t>
  </si>
  <si>
    <t>Shiny Aggron</t>
  </si>
  <si>
    <t>Shiny Mega Aggron</t>
  </si>
  <si>
    <t>Shiny Medicham</t>
  </si>
  <si>
    <t>Shiny Meditite</t>
  </si>
  <si>
    <t>Shiny Mega Medicham</t>
  </si>
  <si>
    <t>Shiny Manectric</t>
  </si>
  <si>
    <t>Shiny Electrike</t>
  </si>
  <si>
    <t>Shiny Mega Manectric</t>
  </si>
  <si>
    <t>Shiny Plusle</t>
  </si>
  <si>
    <t>Shiny Minun</t>
  </si>
  <si>
    <t>Shiny Volbeat</t>
  </si>
  <si>
    <t>Shiny Illumise</t>
  </si>
  <si>
    <t>Shiny Roserade</t>
  </si>
  <si>
    <t>Shiny Roselia</t>
  </si>
  <si>
    <t>Shiny Swalot</t>
  </si>
  <si>
    <t>Shiny Gulpin</t>
  </si>
  <si>
    <t>Shiny Sharpedo</t>
  </si>
  <si>
    <t>Shiny Carvanha</t>
  </si>
  <si>
    <t>Shiny Mega Sharpedo</t>
  </si>
  <si>
    <t>Shiny Wailord</t>
  </si>
  <si>
    <t>Shiny Wailmer</t>
  </si>
  <si>
    <t>Shiny Camerupt</t>
  </si>
  <si>
    <t>Shiny Numel</t>
  </si>
  <si>
    <t>Shiny Mega Camerupt</t>
  </si>
  <si>
    <t>Shiny Torkoal</t>
  </si>
  <si>
    <t>Shiny Grumpig</t>
  </si>
  <si>
    <t>Shiny Spoink</t>
  </si>
  <si>
    <t>Shiny Spinda</t>
  </si>
  <si>
    <t>Shiny Vibrava</t>
  </si>
  <si>
    <t>Shiny Trapinch</t>
  </si>
  <si>
    <t>Shiny Flygon</t>
  </si>
  <si>
    <t>Shiny Cacturne</t>
  </si>
  <si>
    <t>Shiny Cacnea</t>
  </si>
  <si>
    <t>Shiny Altaria</t>
  </si>
  <si>
    <t>Shiny Swablu</t>
  </si>
  <si>
    <t>Shiny Mega Altaria</t>
  </si>
  <si>
    <t>Shiny Zangoose</t>
  </si>
  <si>
    <t>Shiny Seviper</t>
  </si>
  <si>
    <t>Shiny Lunatone</t>
  </si>
  <si>
    <t>Shiny Solrock</t>
  </si>
  <si>
    <t>Shiny Whiscash</t>
  </si>
  <si>
    <t>Shiny Barboach</t>
  </si>
  <si>
    <t>Shiny Crawdaunt</t>
  </si>
  <si>
    <t>Shiny Corphish</t>
  </si>
  <si>
    <t>Shiny Claydol</t>
  </si>
  <si>
    <t>Shiny Baltoy</t>
  </si>
  <si>
    <t>Shiny Milotic</t>
  </si>
  <si>
    <t>Shiny Feebas</t>
  </si>
  <si>
    <t>Shiny Castform</t>
  </si>
  <si>
    <t>Shiny Snowy Castform</t>
  </si>
  <si>
    <t>Shiny Rainy Castform</t>
  </si>
  <si>
    <t>Shiny Sunny Castform</t>
  </si>
  <si>
    <t>Shiny Kecleon</t>
  </si>
  <si>
    <t>Shiny Banette</t>
  </si>
  <si>
    <t>Shiny Shuppet</t>
  </si>
  <si>
    <t>Shiny Mega Banette</t>
  </si>
  <si>
    <t>Shiny Dusclops</t>
  </si>
  <si>
    <t>Shiny Duskull</t>
  </si>
  <si>
    <t>Shiny Dusknoir</t>
  </si>
  <si>
    <t>Shiny Tropius</t>
  </si>
  <si>
    <t>Shiny Chimecho</t>
  </si>
  <si>
    <t>Shiny Absol</t>
  </si>
  <si>
    <t>Shiny Mega Absol</t>
  </si>
  <si>
    <t>Shiny Wynaut</t>
  </si>
  <si>
    <t>Shiny Snorunt</t>
  </si>
  <si>
    <t>Shiny Glalie</t>
  </si>
  <si>
    <t>Shiny Mega Glalie</t>
  </si>
  <si>
    <t>Shiny Sealeo</t>
  </si>
  <si>
    <t>Shiny Spheal</t>
  </si>
  <si>
    <t>Shiny Walrein</t>
  </si>
  <si>
    <t>Shiny Clamperl</t>
  </si>
  <si>
    <t>Shiny Huntail</t>
  </si>
  <si>
    <t>Shiny Gorebyss</t>
  </si>
  <si>
    <t>Shiny Relicanth</t>
  </si>
  <si>
    <t>Shiny Luvdisc</t>
  </si>
  <si>
    <t>Shiny Shelgon</t>
  </si>
  <si>
    <t>Shiny Bagon</t>
  </si>
  <si>
    <t>Shiny Salamence</t>
  </si>
  <si>
    <t>Shiny Mega Salamence</t>
  </si>
  <si>
    <t>Shiny Metang</t>
  </si>
  <si>
    <t>Shiny Beldum</t>
  </si>
  <si>
    <t>Shiny Metagross</t>
  </si>
  <si>
    <t>Shiny Mega Metagross</t>
  </si>
  <si>
    <t>Shiny Regirock</t>
  </si>
  <si>
    <t>Shiny Regice</t>
  </si>
  <si>
    <t>Shiny Registeel</t>
  </si>
  <si>
    <t>Shiny Latias</t>
  </si>
  <si>
    <t>Shiny Mega Latias</t>
  </si>
  <si>
    <t>Shiny Latios</t>
  </si>
  <si>
    <t>Shiny Mega Latios</t>
  </si>
  <si>
    <t>Shiny Kyogre</t>
  </si>
  <si>
    <t>Shiny Primal Kyogre</t>
  </si>
  <si>
    <t>Shiny Groudon</t>
  </si>
  <si>
    <t>Shiny Primal Groudon</t>
  </si>
  <si>
    <t>Shiny Rayquaza</t>
  </si>
  <si>
    <t>Shiny Mega Rayquaza</t>
  </si>
  <si>
    <t>Shiny Jirachi</t>
  </si>
  <si>
    <t>Shiny Deoxys</t>
  </si>
  <si>
    <t>Shiny Deoxys Attack Forme</t>
  </si>
  <si>
    <t>Shiny Deoxys Defense Forme</t>
  </si>
  <si>
    <t>Shiny Deoxys Speed Forme</t>
  </si>
  <si>
    <t>Shiny Grotle</t>
  </si>
  <si>
    <t>Shiny Turtwig</t>
  </si>
  <si>
    <t>Shiny Torterra</t>
  </si>
  <si>
    <t>Shiny Monferno</t>
  </si>
  <si>
    <t>Shiny Chimchar</t>
  </si>
  <si>
    <t>Shiny Infernape</t>
  </si>
  <si>
    <t>Shiny Prinplup</t>
  </si>
  <si>
    <t>Shiny Piplup</t>
  </si>
  <si>
    <t>Shiny Empoleon</t>
  </si>
  <si>
    <t>Shiny Staravia</t>
  </si>
  <si>
    <t>Shiny Starly</t>
  </si>
  <si>
    <t>Shiny Staraptor</t>
  </si>
  <si>
    <t>Shiny Bibarel</t>
  </si>
  <si>
    <t>Shiny Bidoof</t>
  </si>
  <si>
    <t>Shiny Kricketune</t>
  </si>
  <si>
    <t>Shiny Kricketot</t>
  </si>
  <si>
    <t>Shiny Luxio</t>
  </si>
  <si>
    <t>Shiny Shinx</t>
  </si>
  <si>
    <t>Shiny Luxray</t>
  </si>
  <si>
    <t>Shiny Budew</t>
  </si>
  <si>
    <t>Shiny Burmy Plant Cloak</t>
  </si>
  <si>
    <t>Shiny Burmy Sandy Cloak</t>
  </si>
  <si>
    <t>Shiny Burmy Trash Cloak</t>
  </si>
  <si>
    <t>Shiny Wormadam Plant Cloak</t>
  </si>
  <si>
    <t>Shiny Wormadam Sandy Cloak</t>
  </si>
  <si>
    <t>Shiny Wormadam Trash Cloak</t>
  </si>
  <si>
    <t>Shiny Mothim</t>
  </si>
  <si>
    <t>Shiny Vespiquen</t>
  </si>
  <si>
    <t>Shiny Combee</t>
  </si>
  <si>
    <t>Shiny Pachirisu</t>
  </si>
  <si>
    <t>Shiny Floatzel</t>
  </si>
  <si>
    <t>Shiny Buizel</t>
  </si>
  <si>
    <t>Shiny Cherrim Overcast</t>
  </si>
  <si>
    <t>Shiny Cherubi</t>
  </si>
  <si>
    <t>Shiny Cherrim Sunshine</t>
  </si>
  <si>
    <t>Shiny Gastrodon West Ocean</t>
  </si>
  <si>
    <t>Shiny Shellos West Ocean</t>
  </si>
  <si>
    <t>Shiny Gastrodon East Ocean</t>
  </si>
  <si>
    <t>Shiny Shellos East Ocean</t>
  </si>
  <si>
    <t>Shiny Drifblim</t>
  </si>
  <si>
    <t>Shiny Drifloon</t>
  </si>
  <si>
    <t>Shiny Lopunny</t>
  </si>
  <si>
    <t>Shiny Buneary</t>
  </si>
  <si>
    <t>Shiny Mega Lopunny</t>
  </si>
  <si>
    <t>Shiny Purugly</t>
  </si>
  <si>
    <t>Shiny Glameow</t>
  </si>
  <si>
    <t>Shiny Chingling</t>
  </si>
  <si>
    <t>Shiny Skuntank</t>
  </si>
  <si>
    <t>Shiny Stunky</t>
  </si>
  <si>
    <t>Shiny Bronzong</t>
  </si>
  <si>
    <t>Shiny Bronzor</t>
  </si>
  <si>
    <t>Shiny Bonsly</t>
  </si>
  <si>
    <t>Shiny Mime Jr.</t>
  </si>
  <si>
    <t>Shiny Happiny</t>
  </si>
  <si>
    <t>Shiny Chatot</t>
  </si>
  <si>
    <t>Shiny Spiritomb</t>
  </si>
  <si>
    <t>Shiny Gabite</t>
  </si>
  <si>
    <t>Shiny Gible</t>
  </si>
  <si>
    <t>Shiny Garchomp</t>
  </si>
  <si>
    <t>Shiny Mega Garchomp</t>
  </si>
  <si>
    <t>Shiny Munchlax</t>
  </si>
  <si>
    <t>Shiny Lucario</t>
  </si>
  <si>
    <t>Shiny Riolu</t>
  </si>
  <si>
    <t>Shiny Mega Lucario</t>
  </si>
  <si>
    <t>Shiny Hippowdon</t>
  </si>
  <si>
    <t>Shiny Hippopotas</t>
  </si>
  <si>
    <t>Shiny Drapion</t>
  </si>
  <si>
    <t>Shiny Skorupi</t>
  </si>
  <si>
    <t>Shiny Toxicroak</t>
  </si>
  <si>
    <t>Shiny Croagunk</t>
  </si>
  <si>
    <t>Shiny Carnivine</t>
  </si>
  <si>
    <t>Shiny Lumineon</t>
  </si>
  <si>
    <t>Shiny Finneon</t>
  </si>
  <si>
    <t>Shiny Mantyke</t>
  </si>
  <si>
    <t>Shiny Abomasnow</t>
  </si>
  <si>
    <t>Shiny Snover</t>
  </si>
  <si>
    <t>Shiny Mega Abomasnow</t>
  </si>
  <si>
    <t>Shiny Leafeon</t>
  </si>
  <si>
    <t>Shiny Glaceon</t>
  </si>
  <si>
    <t>Shiny Gallade</t>
  </si>
  <si>
    <t>Shiny Mega Gallade</t>
  </si>
  <si>
    <t>Shiny Froslass</t>
  </si>
  <si>
    <t>Shiny Rotom</t>
  </si>
  <si>
    <t>Shiny Rotom Frost Forme</t>
  </si>
  <si>
    <t>Shiny Rotom Fan Forme</t>
  </si>
  <si>
    <t>Shiny Rotom Heat Forme</t>
  </si>
  <si>
    <t>Shiny Rotom Mow Forme</t>
  </si>
  <si>
    <t>Shiny Rotom Wash Forme</t>
  </si>
  <si>
    <t>Shiny Uxie</t>
  </si>
  <si>
    <t>Shiny Mesprit</t>
  </si>
  <si>
    <t>Shiny Azelf</t>
  </si>
  <si>
    <t>Shiny Dialga</t>
  </si>
  <si>
    <t>Shiny Dialga Origin Forme</t>
  </si>
  <si>
    <t>Shiny Palkia</t>
  </si>
  <si>
    <t>Shiny Palkia Origin Forme</t>
  </si>
  <si>
    <t>Shiny Heatran</t>
  </si>
  <si>
    <t>Shiny Regigigas</t>
  </si>
  <si>
    <t>Shiny Giratina</t>
  </si>
  <si>
    <t>Shiny Giratina Origin Forme</t>
  </si>
  <si>
    <t>Shiny Cresselia</t>
  </si>
  <si>
    <t>Shiny Phione</t>
  </si>
  <si>
    <t>Shiny Manaphy</t>
  </si>
  <si>
    <t>Shiny Darkrai</t>
  </si>
  <si>
    <t>Shiny Shaymin</t>
  </si>
  <si>
    <t>Shiny Shaymin Sky Forme</t>
  </si>
  <si>
    <t>Shiny Arceus</t>
  </si>
  <si>
    <t>Shiny Victini</t>
  </si>
  <si>
    <t>Shiny Servine</t>
  </si>
  <si>
    <t>Shiny Snivy</t>
  </si>
  <si>
    <t>Shiny Serperior</t>
  </si>
  <si>
    <t>Shiny Pignite</t>
  </si>
  <si>
    <t>Shiny Tepig</t>
  </si>
  <si>
    <t>Shiny Emboar</t>
  </si>
  <si>
    <t>Shiny Dewott</t>
  </si>
  <si>
    <t>Shiny Oshawott</t>
  </si>
  <si>
    <t>Shiny Samurott</t>
  </si>
  <si>
    <t>Shiny Hisuian Samurott</t>
  </si>
  <si>
    <t>Shiny Watchog</t>
  </si>
  <si>
    <t>Shiny Patrat</t>
  </si>
  <si>
    <t>Shiny Herdier</t>
  </si>
  <si>
    <t>Shiny Lillipup</t>
  </si>
  <si>
    <t>Shiny Stoutland</t>
  </si>
  <si>
    <t>Shiny Liepard</t>
  </si>
  <si>
    <t>Shiny Purrloin</t>
  </si>
  <si>
    <t>Shiny Simisage</t>
  </si>
  <si>
    <t>Shiny Pansage</t>
  </si>
  <si>
    <t>Shiny Simisear</t>
  </si>
  <si>
    <t>Shiny Pansear</t>
  </si>
  <si>
    <t>Shiny Simipour</t>
  </si>
  <si>
    <t>Shiny Panpour</t>
  </si>
  <si>
    <t>Shiny Musharna</t>
  </si>
  <si>
    <t>Shiny Munna</t>
  </si>
  <si>
    <t>Shiny Tranquill</t>
  </si>
  <si>
    <t>Shiny Pidove</t>
  </si>
  <si>
    <t>Shiny Zebstrika</t>
  </si>
  <si>
    <t>Shiny Blitzle</t>
  </si>
  <si>
    <t>Shiny Boldore</t>
  </si>
  <si>
    <t>Shiny Roggenrola</t>
  </si>
  <si>
    <t>Shiny Gigalith</t>
  </si>
  <si>
    <t>Shiny Swoobat</t>
  </si>
  <si>
    <t>Shiny Woobat</t>
  </si>
  <si>
    <t>Shiny Excadrill</t>
  </si>
  <si>
    <t>Shiny Drilbur</t>
  </si>
  <si>
    <t>Shiny Audino</t>
  </si>
  <si>
    <t>Shiny Mega Audino</t>
  </si>
  <si>
    <t>Shiny Gurdurr</t>
  </si>
  <si>
    <t>Shiny Timburr</t>
  </si>
  <si>
    <t>Shiny Conkeldurr</t>
  </si>
  <si>
    <t>Shiny Palpitoad</t>
  </si>
  <si>
    <t>Shiny Tympole</t>
  </si>
  <si>
    <t>Shiny Seismitoad</t>
  </si>
  <si>
    <t>Shiny Throh</t>
  </si>
  <si>
    <t>Shiny Sawk</t>
  </si>
  <si>
    <t>Shiny Swadloon</t>
  </si>
  <si>
    <t>Shiny Sewaddle</t>
  </si>
  <si>
    <t>Shiny Leavanny</t>
  </si>
  <si>
    <t>Shiny Whirlipede</t>
  </si>
  <si>
    <t>Shiny Venipede</t>
  </si>
  <si>
    <t>Shiny Scolipede</t>
  </si>
  <si>
    <t>Shiny Whimsicott</t>
  </si>
  <si>
    <t>Shiny Cottonee</t>
  </si>
  <si>
    <t>Shiny Petilil</t>
  </si>
  <si>
    <t>Shiny Lilligant</t>
  </si>
  <si>
    <t>Shiny Hisuian Lilligant</t>
  </si>
  <si>
    <t>Shiny Hisuian Basculin</t>
  </si>
  <si>
    <t>Shiny Krokorok</t>
  </si>
  <si>
    <t>Shiny Sandile</t>
  </si>
  <si>
    <t>Shiny Krookodile</t>
  </si>
  <si>
    <t>Shiny Darmanitan</t>
  </si>
  <si>
    <t>Shiny Darumaka</t>
  </si>
  <si>
    <t>Shiny Galarian Darmanitan</t>
  </si>
  <si>
    <t>Shiny Galarian Darumaka</t>
  </si>
  <si>
    <t>Shiny Maractus</t>
  </si>
  <si>
    <t>Shiny Crustle</t>
  </si>
  <si>
    <t>Shiny Dwebble</t>
  </si>
  <si>
    <t>Shiny Scrafty</t>
  </si>
  <si>
    <t>Shiny Scraggy</t>
  </si>
  <si>
    <t>Shiny Sigilyph</t>
  </si>
  <si>
    <t>Shiny Cofagrigus</t>
  </si>
  <si>
    <t>Shiny Yamask</t>
  </si>
  <si>
    <t>Shiny Runerigus</t>
  </si>
  <si>
    <t>Shiny Galarian Yamask</t>
  </si>
  <si>
    <t>Shiny Garbodor</t>
  </si>
  <si>
    <t>Shiny Trubbish</t>
  </si>
  <si>
    <t>Shiny Gigantamax Garbodor</t>
  </si>
  <si>
    <t>Shiny Zoroark</t>
  </si>
  <si>
    <t>Shiny Zorua</t>
  </si>
  <si>
    <t>Shiny Hisuian Zoroark</t>
  </si>
  <si>
    <t>Shiny Hisuian Zorua</t>
  </si>
  <si>
    <t>Shiny Cinccino</t>
  </si>
  <si>
    <t>Shiny Minccino</t>
  </si>
  <si>
    <t>Shiny Gothorita</t>
  </si>
  <si>
    <t>Shiny Gothita</t>
  </si>
  <si>
    <t>Shiny Gothitelle</t>
  </si>
  <si>
    <t>Shiny Duosion</t>
  </si>
  <si>
    <t>Shiny Solosis</t>
  </si>
  <si>
    <t>Shiny Reuniclus</t>
  </si>
  <si>
    <t>Shiny Swanna</t>
  </si>
  <si>
    <t>Shiny Ducklett</t>
  </si>
  <si>
    <t>Shiny Vanillish</t>
  </si>
  <si>
    <t>Shiny Vanillite</t>
  </si>
  <si>
    <t>Shiny Vanilluxe</t>
  </si>
  <si>
    <t>Shiny Deerling Spring</t>
  </si>
  <si>
    <t>Shiny Deerling Autumn</t>
  </si>
  <si>
    <t>Shiny Deerling Summer</t>
  </si>
  <si>
    <t>Shiny Deerling Winter</t>
  </si>
  <si>
    <t>Shiny Sawsbuck Spring</t>
  </si>
  <si>
    <t>Shiny Sawsbuck Autumn</t>
  </si>
  <si>
    <t>Shiny Sawsbuck Summer</t>
  </si>
  <si>
    <t>Shiny Sawsbuck Winter</t>
  </si>
  <si>
    <t>Shiny Emolga</t>
  </si>
  <si>
    <t>Shiny Escavalier</t>
  </si>
  <si>
    <t>Shiny Karrablast</t>
  </si>
  <si>
    <t>Shiny Amoonguss</t>
  </si>
  <si>
    <t>Shiny Foongus</t>
  </si>
  <si>
    <t>Shiny Jellicent</t>
  </si>
  <si>
    <t>Shiny Alomomola</t>
  </si>
  <si>
    <t>Shiny Galvantula</t>
  </si>
  <si>
    <t>Shiny Joltik</t>
  </si>
  <si>
    <t>Shiny Ferrothorn</t>
  </si>
  <si>
    <t>Shiny Ferroseed</t>
  </si>
  <si>
    <t>Shiny Klang</t>
  </si>
  <si>
    <t>Shiny Klink</t>
  </si>
  <si>
    <t>Shiny Klinklang</t>
  </si>
  <si>
    <t>Shiny Eelektrik</t>
  </si>
  <si>
    <t>Shiny Tynamo</t>
  </si>
  <si>
    <t>Shiny Eelektross</t>
  </si>
  <si>
    <t>Shiny Beheeyem</t>
  </si>
  <si>
    <t>Shiny Elgyem</t>
  </si>
  <si>
    <t>Shiny Lampent</t>
  </si>
  <si>
    <t>Shiny Litwick</t>
  </si>
  <si>
    <t>Shiny Chandelure</t>
  </si>
  <si>
    <t>Shiny Fraxure</t>
  </si>
  <si>
    <t>Shiny Axew</t>
  </si>
  <si>
    <t>Shiny Haxorus</t>
  </si>
  <si>
    <t>Shiny Beartic</t>
  </si>
  <si>
    <t>Shiny Cubchoo</t>
  </si>
  <si>
    <t>Shiny Cryogonal</t>
  </si>
  <si>
    <t>Shiny Accelgor</t>
  </si>
  <si>
    <t>Shiny Shelmet</t>
  </si>
  <si>
    <t>Shiny Stunfisk</t>
  </si>
  <si>
    <t>Shiny Galarian Stunfisk</t>
  </si>
  <si>
    <t>Shiny Mienshao</t>
  </si>
  <si>
    <t>Shiny Mienfoo</t>
  </si>
  <si>
    <t>Shiny Druddigon</t>
  </si>
  <si>
    <t>Shiny Golurk</t>
  </si>
  <si>
    <t>Shiny Golett</t>
  </si>
  <si>
    <t>Shiny Bisharp</t>
  </si>
  <si>
    <t>Shiny Pawniard</t>
  </si>
  <si>
    <t>Shiny Kingambit</t>
  </si>
  <si>
    <t>Shiny Bouffalant</t>
  </si>
  <si>
    <t>Shiny Rufflet</t>
  </si>
  <si>
    <t>Shiny Braviary</t>
  </si>
  <si>
    <t>Shiny Hisuian Braviary</t>
  </si>
  <si>
    <t>Shiny Mandibuzz</t>
  </si>
  <si>
    <t>Shiny Vullaby</t>
  </si>
  <si>
    <t>Shiny Heatmor</t>
  </si>
  <si>
    <t>Shiny Durant</t>
  </si>
  <si>
    <t>Shiny Zweilous</t>
  </si>
  <si>
    <t>Shiny Deino</t>
  </si>
  <si>
    <t>Shiny Hydreigon</t>
  </si>
  <si>
    <t>Shiny Volcarona</t>
  </si>
  <si>
    <t>Shiny Larvesta</t>
  </si>
  <si>
    <t>Shiny Cobalion</t>
  </si>
  <si>
    <t>Shiny Terrakion</t>
  </si>
  <si>
    <t>Shiny Virizion</t>
  </si>
  <si>
    <t>Shiny Tornadus</t>
  </si>
  <si>
    <t>Shiny Thornadus Therian Forme</t>
  </si>
  <si>
    <t>Shiny Thundurus</t>
  </si>
  <si>
    <t>Shiny Thunderus Therian Forme</t>
  </si>
  <si>
    <t>Shiny Reshiram</t>
  </si>
  <si>
    <t>Shiny Zekrom</t>
  </si>
  <si>
    <t>Shiny Landorus</t>
  </si>
  <si>
    <t>Shiny Landorus Therian Forme</t>
  </si>
  <si>
    <t>Shiny Kyurem</t>
  </si>
  <si>
    <t>Shiny Kyurem Black</t>
  </si>
  <si>
    <t>Shiny Kyurem White</t>
  </si>
  <si>
    <t>Shiny Keldeo</t>
  </si>
  <si>
    <t>Shiny Keldeo Resolute</t>
  </si>
  <si>
    <t>Shiny Meloetta</t>
  </si>
  <si>
    <t>Shiny Meloetta Pirouette Forme</t>
  </si>
  <si>
    <t>Shiny Genesect</t>
  </si>
  <si>
    <t>Shiny Quilladin</t>
  </si>
  <si>
    <t>Shiny Chespin</t>
  </si>
  <si>
    <t>Shiny Chesnaught</t>
  </si>
  <si>
    <t>Shiny Braixen</t>
  </si>
  <si>
    <t>Shiny Fennekin</t>
  </si>
  <si>
    <t>Shiny Delphox</t>
  </si>
  <si>
    <t>Shiny Frogadier</t>
  </si>
  <si>
    <t>Shiny Froakie</t>
  </si>
  <si>
    <t>Shiny Greninja</t>
  </si>
  <si>
    <t>Shiny Diggersby</t>
  </si>
  <si>
    <t>Shiny Bunnelby</t>
  </si>
  <si>
    <t>Shiny Fletchinder</t>
  </si>
  <si>
    <t>Shiny Fletchling</t>
  </si>
  <si>
    <t>Shiny Talonflame</t>
  </si>
  <si>
    <t>Shiny Spewpa</t>
  </si>
  <si>
    <t>Shiny Scatterbug</t>
  </si>
  <si>
    <t>Shiny Vivillon Continental Pattern</t>
  </si>
  <si>
    <t>Shiny Vivillon Garden Pattern</t>
  </si>
  <si>
    <t>Shiny Vivillon Polar Pattern</t>
  </si>
  <si>
    <t>Shiny Vivillon Tundra Pattern</t>
  </si>
  <si>
    <t>Shiny Litleo</t>
  </si>
  <si>
    <t>Shiny Gogoat</t>
  </si>
  <si>
    <t>Shiny Skiddo</t>
  </si>
  <si>
    <t>Shiny Pangoro</t>
  </si>
  <si>
    <t>Shiny Pancham</t>
  </si>
  <si>
    <t>Shiny Furfrou</t>
  </si>
  <si>
    <t>Shiny Furfrou Diamond Trim</t>
  </si>
  <si>
    <t>Shiny Furfrou Dandy Trim</t>
  </si>
  <si>
    <t>Shiny Furfrou Debutante Trim</t>
  </si>
  <si>
    <t>Shiny Furfrou Heart Trim</t>
  </si>
  <si>
    <t>Shiny Furfrou Kabuki Trim</t>
  </si>
  <si>
    <t>Shiny Furfrou La Reine Trim</t>
  </si>
  <si>
    <t>Shiny Furfrou Matron Trim</t>
  </si>
  <si>
    <t>Shiny Furfrou Pharaoh Trim</t>
  </si>
  <si>
    <t>Shiny Furfrou Star Trim</t>
  </si>
  <si>
    <t>Shiny Espurr</t>
  </si>
  <si>
    <t>Shiny Meowstic Male</t>
  </si>
  <si>
    <t>Shiny Meowstic Female</t>
  </si>
  <si>
    <t>Shiny Doublade</t>
  </si>
  <si>
    <t>Shiny Honedge</t>
  </si>
  <si>
    <t>Shiny Aromatisse</t>
  </si>
  <si>
    <t>Shiny Spritzee</t>
  </si>
  <si>
    <t>Shiny Slurpuff</t>
  </si>
  <si>
    <t>Shiny Swirlix</t>
  </si>
  <si>
    <t>Shiny Malamar</t>
  </si>
  <si>
    <t>Shiny Inkay</t>
  </si>
  <si>
    <t>Shiny Barbaracle</t>
  </si>
  <si>
    <t>Shiny Binacle</t>
  </si>
  <si>
    <t>Shiny Dragalge</t>
  </si>
  <si>
    <t>Shiny Skrelp</t>
  </si>
  <si>
    <t>Shiny Clawitzer</t>
  </si>
  <si>
    <t>Shiny Clauncher</t>
  </si>
  <si>
    <t>Shiny Heliolisk</t>
  </si>
  <si>
    <t>Shiny Helioptile</t>
  </si>
  <si>
    <t>Shiny Sylveon</t>
  </si>
  <si>
    <t>Shiny Hawlucha</t>
  </si>
  <si>
    <t>Shiny Dedenne</t>
  </si>
  <si>
    <t>Shiny Carbink</t>
  </si>
  <si>
    <t>Shiny Goomy</t>
  </si>
  <si>
    <t>Shiny Goodra</t>
  </si>
  <si>
    <t>Shiny Sliggoo</t>
  </si>
  <si>
    <t>Shiny Hisuian Goodra</t>
  </si>
  <si>
    <t>Shiny Hisuian Sliggoo</t>
  </si>
  <si>
    <t>Shiny Klefki</t>
  </si>
  <si>
    <t>Shiny Trevenant</t>
  </si>
  <si>
    <t>Shiny Phantump</t>
  </si>
  <si>
    <t>Shiny Gourgeist Average Size</t>
  </si>
  <si>
    <t>Shiny Pumpkaboo Average Size</t>
  </si>
  <si>
    <t>Shiny Gourgeist Small Size</t>
  </si>
  <si>
    <t>Shiny Pumpkaboo Small Size</t>
  </si>
  <si>
    <t>Shiny Gourgeist Large Size</t>
  </si>
  <si>
    <t>Shiny Pumpkaboo Large Size</t>
  </si>
  <si>
    <t>Shiny Gourgeist Super Size</t>
  </si>
  <si>
    <t>Shiny Pumpkaboo Super Size</t>
  </si>
  <si>
    <t>Shiny Bergmite</t>
  </si>
  <si>
    <t>Shiny Avalugg</t>
  </si>
  <si>
    <t>Shiny Hisuian Avalugg</t>
  </si>
  <si>
    <t>Shiny Noivern</t>
  </si>
  <si>
    <t>Shiny Noibat</t>
  </si>
  <si>
    <t>Shiny Xerneas</t>
  </si>
  <si>
    <t>Shiny Yveltal</t>
  </si>
  <si>
    <t>Shiny Zygarde 50% Forme</t>
  </si>
  <si>
    <t>Shiny Zygarde 10% Forme</t>
  </si>
  <si>
    <t>Shiny Zygarde Complete Forme</t>
  </si>
  <si>
    <t>Shiny Diancie</t>
  </si>
  <si>
    <t>Shiny Mega Diancie</t>
  </si>
  <si>
    <t>Shiny Hoopa</t>
  </si>
  <si>
    <t>Shiny Hoopa Unbound</t>
  </si>
  <si>
    <t>Shiny Volcanion</t>
  </si>
  <si>
    <t>Shiny Dartrix</t>
  </si>
  <si>
    <t>Shiny Rowlet</t>
  </si>
  <si>
    <t>Shiny Decidueye</t>
  </si>
  <si>
    <t>Shiny Hisuian Decidueye</t>
  </si>
  <si>
    <t>Shiny Torracat</t>
  </si>
  <si>
    <t>Shiny Litten</t>
  </si>
  <si>
    <t>Shiny Incineroar</t>
  </si>
  <si>
    <t>Shiny Brionne</t>
  </si>
  <si>
    <t>Shiny Popplio</t>
  </si>
  <si>
    <t>Shiny Primarina</t>
  </si>
  <si>
    <t>Shiny Trumbeak</t>
  </si>
  <si>
    <t>Shiny Pikipek</t>
  </si>
  <si>
    <t>Shiny Toucannon</t>
  </si>
  <si>
    <t>Shiny Gumshoos</t>
  </si>
  <si>
    <t>Shiny Yungoos</t>
  </si>
  <si>
    <t>Shiny Charjabug</t>
  </si>
  <si>
    <t>Shiny Grubbin</t>
  </si>
  <si>
    <t>Shiny Vikavolt</t>
  </si>
  <si>
    <t>Shiny Crabominable</t>
  </si>
  <si>
    <t>Shiny Crabrawler</t>
  </si>
  <si>
    <t>Shiny Oricorio Baile Style</t>
  </si>
  <si>
    <t>Shiny Oricorio Pom-Pom Style</t>
  </si>
  <si>
    <t>Shiny Oricorio Pa'u Style</t>
  </si>
  <si>
    <t>Shiny Oricorio Sensu Style</t>
  </si>
  <si>
    <t>Shiny Ribombee</t>
  </si>
  <si>
    <t>Shiny Cutiefly</t>
  </si>
  <si>
    <t>Shiny Rockruff</t>
  </si>
  <si>
    <t>Shiny Lycanroc Midday</t>
  </si>
  <si>
    <t>Shiny Lycanroc Dusk</t>
  </si>
  <si>
    <t>Shiny Lycanroc Midnight</t>
  </si>
  <si>
    <t>Shiny Wishiwashi School Form</t>
  </si>
  <si>
    <t>Shiny Wishiwashi</t>
  </si>
  <si>
    <t>Shiny Toxapex</t>
  </si>
  <si>
    <t>Shiny Mareanie</t>
  </si>
  <si>
    <t>Shiny Mudsdale</t>
  </si>
  <si>
    <t>Shiny Mudbray</t>
  </si>
  <si>
    <t>Shiny Araquanid</t>
  </si>
  <si>
    <t>Shiny Dewpider</t>
  </si>
  <si>
    <t>Shiny Lurantis</t>
  </si>
  <si>
    <t>Shiny Fomantis</t>
  </si>
  <si>
    <t>Shiny Shiinotic</t>
  </si>
  <si>
    <t>Shiny Morelull</t>
  </si>
  <si>
    <t>Shiny Salazzle</t>
  </si>
  <si>
    <t>Shiny Salandit</t>
  </si>
  <si>
    <t>Shiny Bewear</t>
  </si>
  <si>
    <t>Shiny Stufful</t>
  </si>
  <si>
    <t>Shiny Steenee</t>
  </si>
  <si>
    <t>Shiny Bounsweet</t>
  </si>
  <si>
    <t>Shiny Tsareena</t>
  </si>
  <si>
    <t>Shiny Comfey</t>
  </si>
  <si>
    <t>Shiny Oranguru</t>
  </si>
  <si>
    <t>Shiny Passimian</t>
  </si>
  <si>
    <t>Shiny Golisopod</t>
  </si>
  <si>
    <t>Shiny Wimpod</t>
  </si>
  <si>
    <t>Shiny Palossand</t>
  </si>
  <si>
    <t>Shiny Sandygast</t>
  </si>
  <si>
    <t>Shiny Pyukumuku</t>
  </si>
  <si>
    <t>Shiny Silvally</t>
  </si>
  <si>
    <t>Shiny Type: Null</t>
  </si>
  <si>
    <t>Shiny Minior</t>
  </si>
  <si>
    <t>Shiny Minior Red Core</t>
  </si>
  <si>
    <t>Shiny Minior Orange Core</t>
  </si>
  <si>
    <t>Shiny Minior Yellow Core</t>
  </si>
  <si>
    <t>Shiny Minior Green Core</t>
  </si>
  <si>
    <t>Shiny Minior Blue Core</t>
  </si>
  <si>
    <t>Shiny Minior Indigo Core</t>
  </si>
  <si>
    <t>Shiny Minior Violet Core</t>
  </si>
  <si>
    <t>Shiny Komala</t>
  </si>
  <si>
    <t>Shiny Turtonator</t>
  </si>
  <si>
    <t>Shiny Togedemaru</t>
  </si>
  <si>
    <t>Shiny Mimikyu</t>
  </si>
  <si>
    <t>Shiny Bruxish</t>
  </si>
  <si>
    <t>Shiny Drampa</t>
  </si>
  <si>
    <t>Shiny Dhelmise</t>
  </si>
  <si>
    <t>Shiny Hakamo-o</t>
  </si>
  <si>
    <t>Shiny Jangmo-o</t>
  </si>
  <si>
    <t>Shiny Kommo-o</t>
  </si>
  <si>
    <t>Shiny Tapu Koko</t>
  </si>
  <si>
    <t>Shiny Tapu Lele</t>
  </si>
  <si>
    <t>Shiny Tapu Bulu</t>
  </si>
  <si>
    <t>Shiny Tapu Fini</t>
  </si>
  <si>
    <t>Shiny Cosmoem</t>
  </si>
  <si>
    <t>Shiny Cosmog</t>
  </si>
  <si>
    <t>Shiny Solgaleo</t>
  </si>
  <si>
    <t>Shiny Lunala</t>
  </si>
  <si>
    <t>Shiny Nihilego</t>
  </si>
  <si>
    <t>Shiny Buzzwole</t>
  </si>
  <si>
    <t>Shiny Pheromosa</t>
  </si>
  <si>
    <t>Shiny Xurkitree</t>
  </si>
  <si>
    <t>Shiny Celesteela</t>
  </si>
  <si>
    <t>Shiny Kartana</t>
  </si>
  <si>
    <t>Shiny Guzzlord</t>
  </si>
  <si>
    <t>Shiny Necrozma</t>
  </si>
  <si>
    <t>Shiny Dusk Mane Necrozma</t>
  </si>
  <si>
    <t>Shiny Dawn Wings Necrozma</t>
  </si>
  <si>
    <t>Shiny Ultra Necrozma</t>
  </si>
  <si>
    <t>Shiny Magearna</t>
  </si>
  <si>
    <t>Shiny Marshadow</t>
  </si>
  <si>
    <t>Shiny Naganadel</t>
  </si>
  <si>
    <t>Shiny Poipole</t>
  </si>
  <si>
    <t>Shiny Stakataka</t>
  </si>
  <si>
    <t>Shiny Blacephalon</t>
  </si>
  <si>
    <t>Shiny Zeraora</t>
  </si>
  <si>
    <t>Shiny Melmetal</t>
  </si>
  <si>
    <t>Shiny Meltan</t>
  </si>
  <si>
    <t>Shiny Gigantamax Melmetal</t>
  </si>
  <si>
    <t>Shiny Thwackey</t>
  </si>
  <si>
    <t>Shiny Grookey</t>
  </si>
  <si>
    <t>Shiny Rillaboom</t>
  </si>
  <si>
    <t>Shiny Gigantamax Rillaboom</t>
  </si>
  <si>
    <t>Shiny Raboot</t>
  </si>
  <si>
    <t>Shiny Scorbunny</t>
  </si>
  <si>
    <t>Shiny Cinderace</t>
  </si>
  <si>
    <t>Shiny Gigantamax Cinderace</t>
  </si>
  <si>
    <t>Shiny Drizzile</t>
  </si>
  <si>
    <t>Shiny Sobble</t>
  </si>
  <si>
    <t>Shiny Inteleon</t>
  </si>
  <si>
    <t>Shiny Gigantamax Inteleon</t>
  </si>
  <si>
    <t>Shiny Greedent</t>
  </si>
  <si>
    <t>Shiny Skwovet</t>
  </si>
  <si>
    <t>Shiny Corvisquire</t>
  </si>
  <si>
    <t>Shiny Rookidee</t>
  </si>
  <si>
    <t>Shiny Corviknight</t>
  </si>
  <si>
    <t>Shiny Gigantamax Corviknight</t>
  </si>
  <si>
    <t>Shiny Dottler</t>
  </si>
  <si>
    <t>Shiny Blipbug</t>
  </si>
  <si>
    <t>Shiny Orbeetle</t>
  </si>
  <si>
    <t>Shiny Gigantamax Orbeetle</t>
  </si>
  <si>
    <t>Shiny Thievul</t>
  </si>
  <si>
    <t>Shiny Nickit</t>
  </si>
  <si>
    <t>Shiny Eldegoss</t>
  </si>
  <si>
    <t>Shiny Gossifleur</t>
  </si>
  <si>
    <t>Shiny Dubwool</t>
  </si>
  <si>
    <t>Shiny Wooloo</t>
  </si>
  <si>
    <t>Shiny Drednaw</t>
  </si>
  <si>
    <t>Shiny Chewtle</t>
  </si>
  <si>
    <t>Shiny Gigantamax Drednaw</t>
  </si>
  <si>
    <t>Shiny Boltund</t>
  </si>
  <si>
    <t>Shiny Yamper</t>
  </si>
  <si>
    <t>Shiny Carkol</t>
  </si>
  <si>
    <t>Shiny Rolycoly</t>
  </si>
  <si>
    <t>Shiny Coalossal</t>
  </si>
  <si>
    <t>Shiny Applin</t>
  </si>
  <si>
    <t>Shiny Flapple</t>
  </si>
  <si>
    <t>Shiny Gigantamax Flapple</t>
  </si>
  <si>
    <t>Shiny Appletun</t>
  </si>
  <si>
    <t>Shiny Gigantamax Appletun</t>
  </si>
  <si>
    <t>Shiny Sandaconda</t>
  </si>
  <si>
    <t>Shiny Silicobra</t>
  </si>
  <si>
    <t>Shiny Gigantamax Sandaconda</t>
  </si>
  <si>
    <t>Shiny Cramorant</t>
  </si>
  <si>
    <t>Shiny Barraskewda</t>
  </si>
  <si>
    <t>Shiny Arrokuda</t>
  </si>
  <si>
    <t>Shiny Toxel</t>
  </si>
  <si>
    <t>Shiny Toxtricity Amped</t>
  </si>
  <si>
    <t>Shiny Gigantamax Toxtricity Amped</t>
  </si>
  <si>
    <t>Shiny Toxtricity Low-Key</t>
  </si>
  <si>
    <t>Shiny Centiskorch</t>
  </si>
  <si>
    <t>Shiny Sizzlipede</t>
  </si>
  <si>
    <t>Shiny Gigantamax Centiskorch</t>
  </si>
  <si>
    <t>Shiny Grapploct</t>
  </si>
  <si>
    <t>Shiny Clobbopus</t>
  </si>
  <si>
    <t>Shiny Polteageist</t>
  </si>
  <si>
    <t>Shiny Sinistea</t>
  </si>
  <si>
    <t>Shiny Hattrem</t>
  </si>
  <si>
    <t>Shiny Hatenna</t>
  </si>
  <si>
    <t>Shiny Hatterene</t>
  </si>
  <si>
    <t>Shiny Gigantamax Hatterene</t>
  </si>
  <si>
    <t>Shiny Morgrem</t>
  </si>
  <si>
    <t>Shiny Impidimp</t>
  </si>
  <si>
    <t>Shiny Grimmsnarl</t>
  </si>
  <si>
    <t>Shiny Gigantamax Grimmsnarl</t>
  </si>
  <si>
    <t>Shiny Milcery</t>
  </si>
  <si>
    <t>Shiny Alcremie (Strawberry Ruby Swirl)</t>
  </si>
  <si>
    <t>Shiny Gigantamax Alcremie</t>
  </si>
  <si>
    <t>Shiny Alcremie (Berry Mint Cream)</t>
  </si>
  <si>
    <t>Shiny Alcremie (Clover Matcha Cream)</t>
  </si>
  <si>
    <t>Shiny Alcremie (Flower Caramel Swirl)</t>
  </si>
  <si>
    <t>Shiny Alcremie (Love Ruby Cream)</t>
  </si>
  <si>
    <t>Shiny Alcremie (Ribbon Rainbow Swirl)</t>
  </si>
  <si>
    <t>Shiny Alcremie (Star Lemon Cream)</t>
  </si>
  <si>
    <t>Shiny Falinks</t>
  </si>
  <si>
    <t>Shiny Pincurchin</t>
  </si>
  <si>
    <t>Shiny Frosmoth</t>
  </si>
  <si>
    <t>Shiny Snom</t>
  </si>
  <si>
    <t>Shiny Stonjourner</t>
  </si>
  <si>
    <t>Shiny Eiscue</t>
  </si>
  <si>
    <t>Shiny Eiscue Noice Face</t>
  </si>
  <si>
    <t>Shiny Indeedee Male</t>
  </si>
  <si>
    <t>Shiny Indeedee Female</t>
  </si>
  <si>
    <t>Shiny Morpeko</t>
  </si>
  <si>
    <t>Shiny Morpeko Hangry</t>
  </si>
  <si>
    <t>Shiny Copperajah</t>
  </si>
  <si>
    <t>Shiny Cufant</t>
  </si>
  <si>
    <t>Shiny Gigantamax Copperajah</t>
  </si>
  <si>
    <t>Shiny Archaludon</t>
  </si>
  <si>
    <t>Shiny Duraludon</t>
  </si>
  <si>
    <t>Shiny Gigantamax Duraludon</t>
  </si>
  <si>
    <t>Shiny Drakloak</t>
  </si>
  <si>
    <t>Shiny Dreepy</t>
  </si>
  <si>
    <t>Shiny Dragapult</t>
  </si>
  <si>
    <t>Shiny Zacian</t>
  </si>
  <si>
    <t>Shiny Zacian Crowned Sword</t>
  </si>
  <si>
    <t>Shiny Zamazenta</t>
  </si>
  <si>
    <t>Shiny Zamazenta Crowned Shield</t>
  </si>
  <si>
    <t>Shiny Eternatus</t>
  </si>
  <si>
    <t>Shiny Eternamax Eternatus</t>
  </si>
  <si>
    <t>Shiny Kubfu</t>
  </si>
  <si>
    <t>Shiny Urshifu Single-Strike</t>
  </si>
  <si>
    <t>Shiny Urshifu Rapid-Strike</t>
  </si>
  <si>
    <t>Shiny Zarude</t>
  </si>
  <si>
    <t>Shiny Regieleki</t>
  </si>
  <si>
    <t>Shiny Regidrago</t>
  </si>
  <si>
    <t>Shiny Glastrier</t>
  </si>
  <si>
    <t>Shiny Spectrier</t>
  </si>
  <si>
    <t>Shiny Calyrex</t>
  </si>
  <si>
    <t>Shiny Calyrex Ice Rider</t>
  </si>
  <si>
    <t>Shiny Calyrex Shadow Rider</t>
  </si>
  <si>
    <t>Shiny Kleavor</t>
  </si>
  <si>
    <t>Shiny Ursaluna</t>
  </si>
  <si>
    <t>Shiny Bloodmoon Ursaluna</t>
  </si>
  <si>
    <t>Shiny Basculegion Male</t>
  </si>
  <si>
    <t>Shiny Basculegion Female</t>
  </si>
  <si>
    <t>Shiny Enamorus</t>
  </si>
  <si>
    <t>Shiny Enamorus Therian Forme</t>
  </si>
  <si>
    <t>Shiny Floragato</t>
  </si>
  <si>
    <t>Shiny Sprigatito</t>
  </si>
  <si>
    <t>Shiny Meowscarada</t>
  </si>
  <si>
    <t>Shiny Crocalor</t>
  </si>
  <si>
    <t>Shiny Fuecoco</t>
  </si>
  <si>
    <t>Shiny Skeledirge</t>
  </si>
  <si>
    <t>Shiny Quaxwell</t>
  </si>
  <si>
    <t>Shiny Quaxly</t>
  </si>
  <si>
    <t>Shiny Quaquaval</t>
  </si>
  <si>
    <t>Shiny Lechonk</t>
  </si>
  <si>
    <t>Shiny Spidops</t>
  </si>
  <si>
    <t>Shiny Tarountula</t>
  </si>
  <si>
    <t>Shiny Lokix</t>
  </si>
  <si>
    <t>Shiny Nymble</t>
  </si>
  <si>
    <t>Shiny Pawmo</t>
  </si>
  <si>
    <t>Shiny Pawmi</t>
  </si>
  <si>
    <t>Shiny Pawmot</t>
  </si>
  <si>
    <t>Shiny Tandemaus</t>
  </si>
  <si>
    <t>Shiny Dachsbun</t>
  </si>
  <si>
    <t>Shiny Fidough</t>
  </si>
  <si>
    <t>Shiny Dolliv</t>
  </si>
  <si>
    <t>Shiny Smoliv</t>
  </si>
  <si>
    <t>Shiny Arboliva</t>
  </si>
  <si>
    <t>Shiny Naclstack</t>
  </si>
  <si>
    <t>Shiny Nacli</t>
  </si>
  <si>
    <t>Shiny Garganacl</t>
  </si>
  <si>
    <t>Shiny Charcadet</t>
  </si>
  <si>
    <t>Shiny Armarouge</t>
  </si>
  <si>
    <t>Shiny Ceruledge</t>
  </si>
  <si>
    <t>Shiny Bellibolt</t>
  </si>
  <si>
    <t>Shiny Tadbulb</t>
  </si>
  <si>
    <t>Shiny Kilowattrel</t>
  </si>
  <si>
    <t>Shiny Wattrel</t>
  </si>
  <si>
    <t>Shiny Mabosstiff</t>
  </si>
  <si>
    <t>Shiny Maschiff</t>
  </si>
  <si>
    <t>Shiny Grafaiai</t>
  </si>
  <si>
    <t>Shiny Shroodle</t>
  </si>
  <si>
    <t>Shiny Brambleghast</t>
  </si>
  <si>
    <t>Shiny Bramblin</t>
  </si>
  <si>
    <t>Shiny Toedscruel</t>
  </si>
  <si>
    <t>Shiny Toedscool</t>
  </si>
  <si>
    <t>Shiny Klawf</t>
  </si>
  <si>
    <t>Shiny Scovillain</t>
  </si>
  <si>
    <t>Shiny Capsakid</t>
  </si>
  <si>
    <t>Shiny Rabsca</t>
  </si>
  <si>
    <t>Shiny Rellor</t>
  </si>
  <si>
    <t>Shiny Espathra</t>
  </si>
  <si>
    <t>Shiny Flittle</t>
  </si>
  <si>
    <t>Shiny Tinkatuff</t>
  </si>
  <si>
    <t>Shiny Tinkatink</t>
  </si>
  <si>
    <t>Shiny Tinkaton</t>
  </si>
  <si>
    <t>Shiny Wugtrio</t>
  </si>
  <si>
    <t>Shiny Wiglett</t>
  </si>
  <si>
    <t>Shiny Bombirdier</t>
  </si>
  <si>
    <t>Shiny Palafin</t>
  </si>
  <si>
    <t>Shiny Finizen</t>
  </si>
  <si>
    <t>Shiny Revavroom</t>
  </si>
  <si>
    <t>Shiny Varoom</t>
  </si>
  <si>
    <t>Shiny Cyclizar</t>
  </si>
  <si>
    <t>Shiny Orthworm</t>
  </si>
  <si>
    <t>Shiny Glimmora</t>
  </si>
  <si>
    <t>Shiny Glimmet</t>
  </si>
  <si>
    <t>Shiny Houndstone</t>
  </si>
  <si>
    <t>Shiny Greavard</t>
  </si>
  <si>
    <t>Shiny Flamigo</t>
  </si>
  <si>
    <t>Shiny Cetitan</t>
  </si>
  <si>
    <t>Shiny Cetoddle</t>
  </si>
  <si>
    <t>Shiny Veluza</t>
  </si>
  <si>
    <t>Shiny Dondozo</t>
  </si>
  <si>
    <t>Shiny Great Tusk</t>
  </si>
  <si>
    <t>Shiny Scream Tail</t>
  </si>
  <si>
    <t>Shiny Brute Bonnet</t>
  </si>
  <si>
    <t>Shiny Flutter Mane</t>
  </si>
  <si>
    <t>Shiny Slither Wing</t>
  </si>
  <si>
    <t>Shiny Sandy Shocks</t>
  </si>
  <si>
    <t>Shiny Iron Treads</t>
  </si>
  <si>
    <t>Shiny Iron Bundle</t>
  </si>
  <si>
    <t>Shiny Iron Hands</t>
  </si>
  <si>
    <t>Shiny Iron Jugulis</t>
  </si>
  <si>
    <t>Shiny Iron Moth</t>
  </si>
  <si>
    <t>Shiny Iron Thorns</t>
  </si>
  <si>
    <t>Shiny Arctibax</t>
  </si>
  <si>
    <t>Shiny Frigibax</t>
  </si>
  <si>
    <t>Shiny Baxcalibur</t>
  </si>
  <si>
    <t>Shiny Gholdengo</t>
  </si>
  <si>
    <t>Shiny Gimmighoul Chest</t>
  </si>
  <si>
    <t>Shiny Gimmighoul Roaming</t>
  </si>
  <si>
    <t>Shiny Wo-Chien</t>
  </si>
  <si>
    <t>Shiny Chien-Pao</t>
  </si>
  <si>
    <t>Shiny Ting-Lu</t>
  </si>
  <si>
    <t>Shiny Chi-Yu</t>
  </si>
  <si>
    <t>Shiny Roaring Moon</t>
  </si>
  <si>
    <t>Shiny Iron Valiant</t>
  </si>
  <si>
    <t>Shiny Koraidon</t>
  </si>
  <si>
    <t>Shiny Miraidon</t>
  </si>
  <si>
    <t>Shiny Walking Wake</t>
  </si>
  <si>
    <t>Shiny Iron Leaves</t>
  </si>
  <si>
    <t>Shiny Hydrapple</t>
  </si>
  <si>
    <t>Shiny Dipplin</t>
  </si>
  <si>
    <t>Shiny Okidogi</t>
  </si>
  <si>
    <t>Shiny Munkidori</t>
  </si>
  <si>
    <t>Shiny Fezandipiti</t>
  </si>
  <si>
    <t>Shiny Ogerpon</t>
  </si>
  <si>
    <t>Shiny Ogerpon Cornerstone Mask</t>
  </si>
  <si>
    <t>Shiny Ogerpon Hearthflame Mask</t>
  </si>
  <si>
    <t>Shiny Ogerpon Wellspring Mask</t>
  </si>
  <si>
    <t>Shiny Gouging Fire</t>
  </si>
  <si>
    <t>Shiny Raging Bolt</t>
  </si>
  <si>
    <t>Shiny Iron Boulder</t>
  </si>
  <si>
    <t>Shiny Iron Crown</t>
  </si>
  <si>
    <t>Shiny Terapagos</t>
  </si>
  <si>
    <t>Shiny Terapagos Terastal Forme</t>
  </si>
  <si>
    <t>Shiny Terapagos Stellar Forme</t>
  </si>
  <si>
    <t>Shiny Pecharunt</t>
  </si>
  <si>
    <t>Shiny Omastar</t>
  </si>
  <si>
    <t>Shiny Omanyte</t>
  </si>
  <si>
    <t>Shiny Kabutops</t>
  </si>
  <si>
    <t>Shiny Kabuto</t>
  </si>
  <si>
    <t>Shiny Aerodactyl</t>
  </si>
  <si>
    <t>Shiny Mega Aerodactyl</t>
  </si>
  <si>
    <t>Shiny Cradily</t>
  </si>
  <si>
    <t>Shiny Lileep</t>
  </si>
  <si>
    <t>Shiny Armaldo</t>
  </si>
  <si>
    <t>Shiny Anorith</t>
  </si>
  <si>
    <t>Shiny Rampardos</t>
  </si>
  <si>
    <t>Shiny Cranidos</t>
  </si>
  <si>
    <t>Shiny Bastiodon</t>
  </si>
  <si>
    <t>Shiny Shieldon</t>
  </si>
  <si>
    <t>Shiny Carracosta</t>
  </si>
  <si>
    <t>Shiny Tirtouga</t>
  </si>
  <si>
    <t>Shiny Archeops</t>
  </si>
  <si>
    <t>Shiny Archen</t>
  </si>
  <si>
    <t>Shiny Tyrantrum</t>
  </si>
  <si>
    <t>Shiny Tyrunt</t>
  </si>
  <si>
    <t>Shiny Aurorus</t>
  </si>
  <si>
    <t>Shiny Amaura</t>
  </si>
  <si>
    <t>Shiny Dracozolt</t>
  </si>
  <si>
    <t>Shiny Arctozolt</t>
  </si>
  <si>
    <t>Shiny Dracovish</t>
  </si>
  <si>
    <t>Shiny Arctovish</t>
  </si>
  <si>
    <t>Shiny Raichu/Shiny Alolan Raichu</t>
  </si>
  <si>
    <t>Shiny Vileplume/Shiny Bellossom</t>
  </si>
  <si>
    <t>Shiny Poliwrath/Shiny Politoed</t>
  </si>
  <si>
    <t>Shiny Slowbro/Shiny Slowking</t>
  </si>
  <si>
    <t>Shiny Galarian Slowbro/Shiny Galarian Slowking</t>
  </si>
  <si>
    <t>Shiny Exeggutor/Shiny Alolan Exeggutor</t>
  </si>
  <si>
    <t>Shiny Marowak/Shiny Alolan Marowak</t>
  </si>
  <si>
    <t>Shiny Weezing/Shiny Galarian Weezing</t>
  </si>
  <si>
    <t>Shiny Kleavor/Shiny Scizor</t>
  </si>
  <si>
    <t>Shiny Vaporeon/Shiny Jolteon/Shiny Flareon/Shiny Umbreon/Shiny Espeon/Shiny Leafeon/Shiny Glaceon/Shiny Sylveon</t>
  </si>
  <si>
    <t>Shiny Typhlosion/Shiny Hisuian Typhlosion</t>
  </si>
  <si>
    <t>Shiny Ursaluna/Shiny Bloodmoon Ursaluna</t>
  </si>
  <si>
    <t>Shiny Hitmontop/Shiny Hitmonlee/Shiny Hitmonchan</t>
  </si>
  <si>
    <t>Shiny Silcoon/Shiny Cascoon</t>
  </si>
  <si>
    <t>Shiny Gardevoir/Shiny Gallade</t>
  </si>
  <si>
    <t>Shiny Ninjask/Shiny Shedinja</t>
  </si>
  <si>
    <t>Shiny Glalie/Shiny Froslass</t>
  </si>
  <si>
    <t>Shiny Huntail/Shiny Gorebyss</t>
  </si>
  <si>
    <t>Shiny Wormadam Plant Cloak/Shiny Mothim</t>
  </si>
  <si>
    <t>Shiny Wormadam Sandy Cloak/Shiny Mothim</t>
  </si>
  <si>
    <t>Shiny Wormadam Trash Cloak/Shiny Mothim</t>
  </si>
  <si>
    <t>Shiny Mr. Mime/Shiny Galarian Mr. Mime</t>
  </si>
  <si>
    <t>Shiny Samurott/Shiny Hisuian Samurott</t>
  </si>
  <si>
    <t>Shiny Lilligant/Shiny Hisuian Lilligant</t>
  </si>
  <si>
    <t>Shiny Basculegion Male/Shiny Basculegion Female</t>
  </si>
  <si>
    <t>Shiny Sawsbuck Spring/Shiny Sawsbuck Autumn/Shiny Sawsbuck Summer/Shiny Sawsbuck Winter</t>
  </si>
  <si>
    <t>Shiny Braviary/Shiny Hisuian Braviary</t>
  </si>
  <si>
    <t>Shiny Meowstic Male/Shiny Meowstic Female</t>
  </si>
  <si>
    <t>Shiny Sliggoo/Shiny Hisuian Sliggoo</t>
  </si>
  <si>
    <t>Shiny Avalugg/Shiny Hisuian Avalugg</t>
  </si>
  <si>
    <t>Shiny Decidueye/Shiny Hisuian Decidueye</t>
  </si>
  <si>
    <t>Shiny Lycanroc Midday/Shiny Lycanroc Midnight/Shiny Lycanroc Dusk</t>
  </si>
  <si>
    <t>Shiny Solgaleo/Shiny Lunala</t>
  </si>
  <si>
    <t>Shiny Flapple/Shiny Appletun/Shiny Dipplin</t>
  </si>
  <si>
    <t>Shiny Toxtricity Amped/Shiny Toxtricity Low-Key</t>
  </si>
  <si>
    <t>Shiny Alcremie (Strawberry Ruby Swirl)/Shiny Alcremie (Berry Mint Cream)/Shiny Alcremie (Clover Matcha Cream)/Shiny Alcremie (Flower Caramel Swirl)/Shiny Alcremie (Love Ruby Cream)/Shiny Alcremie (Ribbon Rainbow Swirl)/Shiny Alcremie (Star Lemon Cream)</t>
  </si>
  <si>
    <t>Shiny Urshifu Single-Strike/Shiny Urshifu Rapid-Strike</t>
  </si>
  <si>
    <t>Shiny Calyrex Ice Rider/Shiny Calyrex Shadow Rider</t>
  </si>
  <si>
    <t>Shiny Armarouge/Shiny Ceruledge</t>
  </si>
  <si>
    <t>The user skips their next turn. This effect cannot be altered or removed.</t>
  </si>
  <si>
    <t>Stellar</t>
  </si>
  <si>
    <t>When your currently active Pokémon next attack: Add a critical hit to their attack roll.</t>
  </si>
  <si>
    <t>If any status symbols are rolled: Inflict the Poisoned status on the target. When the user is next attacked: Remove 2 regular hits from the roll.</t>
  </si>
  <si>
    <t>Frillish Male</t>
  </si>
  <si>
    <t>839-gm-shiny</t>
  </si>
  <si>
    <t>666-f-shiny</t>
  </si>
  <si>
    <t>666-mod-shiny</t>
  </si>
  <si>
    <t>666-pok-shiny</t>
  </si>
  <si>
    <t>666-a-shiny</t>
  </si>
  <si>
    <t>666-e-shiny</t>
  </si>
  <si>
    <t>666-r-shiny</t>
  </si>
  <si>
    <t>666-h-shiny</t>
  </si>
  <si>
    <t>666-sa-shiny</t>
  </si>
  <si>
    <t>Fancy Pattern</t>
  </si>
  <si>
    <t>Modern Pattern</t>
  </si>
  <si>
    <t>Poké Ball Pattern</t>
  </si>
  <si>
    <t>Archipelago Pattern</t>
  </si>
  <si>
    <t>Elegant Pattern</t>
  </si>
  <si>
    <t>River Pattern</t>
  </si>
  <si>
    <t>High Plains Pattern</t>
  </si>
  <si>
    <t>Sandstorm Pattern</t>
  </si>
  <si>
    <t>Shiny Vivillon Fancy Pattern</t>
  </si>
  <si>
    <t>Shiny Vivillon Modern Pattern</t>
  </si>
  <si>
    <t>Shiny Vivillon Archipelago Pattern</t>
  </si>
  <si>
    <t>Shiny Vivillon Elegant Pattern</t>
  </si>
  <si>
    <t>Shiny Vivillon River Pattern</t>
  </si>
  <si>
    <t>Shiny Vivillon High Plains Pattern</t>
  </si>
  <si>
    <t>Shiny Vivillon Sandstorm Pattern</t>
  </si>
  <si>
    <t>Ticking Curse</t>
  </si>
  <si>
    <t>is_shiny</t>
  </si>
  <si>
    <t>Rocket Grunt</t>
  </si>
  <si>
    <t>Rocket Ace</t>
  </si>
  <si>
    <t>Evergreen</t>
  </si>
  <si>
    <t>PRIORITY 2</t>
  </si>
  <si>
    <t>PRIORITY 4</t>
  </si>
  <si>
    <t>Decrease the target's initiative by 2.</t>
  </si>
  <si>
    <t>If any status symbols are rolled: Inflict the Poisoned status on the target, ignoring type immunity. If any critical hits are rolled: the user may use this move a second time this turn.</t>
  </si>
  <si>
    <t>Choose 1: Deal damage to target OR Heal the target by rolled amount.</t>
  </si>
  <si>
    <t>archetype_2</t>
  </si>
  <si>
    <t>archetype_3</t>
  </si>
  <si>
    <t>archetype_1</t>
  </si>
  <si>
    <t>MODIFY</t>
  </si>
  <si>
    <t>SWITCH</t>
  </si>
  <si>
    <t>BOMB</t>
  </si>
  <si>
    <t>MULTI</t>
  </si>
  <si>
    <t>FORM</t>
  </si>
  <si>
    <t>MULTI ALL</t>
  </si>
  <si>
    <t>The target can no longer use song moves.</t>
  </si>
  <si>
    <t>Status symbols deal +1 damage. Ignore the effects of PROTECT moves.</t>
  </si>
  <si>
    <t>PROTECT</t>
  </si>
  <si>
    <t>For each status symbol rolled: The user may deal 2 damage to one Pokémon in the target party other than the target, ignoring resistance and weakness. Each target must be different.</t>
  </si>
  <si>
    <t>When the targets are next attacked: Add 1 regular hit to the roll.</t>
  </si>
  <si>
    <t>Add 1 critical hit or 1 status symbol to the user's rolls.</t>
  </si>
  <si>
    <t>PERSISTING</t>
  </si>
  <si>
    <t>Each time this move is used: Increase attack strength by 2.</t>
  </si>
  <si>
    <t>Each time this move is used: Increase the user's initiative by 1.</t>
  </si>
  <si>
    <t>Each time this move is used: Decrease attack strength by 2.</t>
  </si>
  <si>
    <t>Each time this move is used: Decrease the target's initiative by 2</t>
  </si>
  <si>
    <t>Heal 1 damage at the end of the user's turns and add 1 critical hit to the user's attack rolls.</t>
  </si>
  <si>
    <t>Ignore the effects of PROTECT moves.</t>
  </si>
  <si>
    <t>SONG</t>
  </si>
  <si>
    <t>The target takes 2 damage at the end of their turns. The target may no longer switch out or flee the battle.</t>
  </si>
  <si>
    <t>For each other non-fainted Pokémon in your party with a Song move: Increase attack strength by 1.</t>
  </si>
  <si>
    <t>Inflict the Paralyzed status on the targets. Status symbols deal -1 damage.</t>
  </si>
  <si>
    <t>For the remainder of the round: All Normal-type moves become Electric-type moves.</t>
  </si>
  <si>
    <t>Increase the user's initiative by 2</t>
  </si>
  <si>
    <t>Inflict the Paralyzed status on the target. Status symbols deal -1 damage.</t>
  </si>
  <si>
    <t>Add 1 critical hit OR 1 status symbol to the target's rolls.</t>
  </si>
  <si>
    <t>This move deals damage equal to half the target's current health, rounded up. This move cannot be used if used last turn.</t>
  </si>
  <si>
    <t>Heal 2 damage at the end of the user's turns.</t>
  </si>
  <si>
    <t>When the target next attacks: Remove 1 critical hit from the roll.</t>
  </si>
  <si>
    <t>All currently active Pokémon can no longer switch out.</t>
  </si>
  <si>
    <t>PRIORITY 3</t>
  </si>
  <si>
    <t>Change the weather condition to Harsh Sunlight.</t>
  </si>
  <si>
    <t>Each time this move is used: Initiative is increased by 1.</t>
  </si>
  <si>
    <t>Each time this move is used: Increase attack strength by 1.</t>
  </si>
  <si>
    <t xml:space="preserve"> Each time this move is used: Decrease attack strength by 2 and the user may obtain any one tier 1 Apricorn.</t>
  </si>
  <si>
    <t>If any status symbols are rolled: Inflict the Burned status on all targets.</t>
  </si>
  <si>
    <t>Each time this move is used: Add 1 critical hit to all incoming attacks and Decrease the user's initiative by 2</t>
  </si>
  <si>
    <t>Increase the initiative of all of your currently active Pokémon by 5 and change the weather condition to Strong Winds.</t>
  </si>
  <si>
    <t>DELAY 1</t>
  </si>
  <si>
    <t>When the user rolls for this attack: Status symbols deal -1 damage and Inflict the Paralyzed status on the target.</t>
  </si>
  <si>
    <t>DELAY 2</t>
  </si>
  <si>
    <t>Inflict the Frozen status on the targets. Status symbols deal -1 damage.</t>
  </si>
  <si>
    <t>For each Hazardous Terrain token active on the user's side: Deal 1 extra damage. Then, decrease the state of all Hazardous Terrain Tokens by 1 on the user's side of the arena.</t>
  </si>
  <si>
    <t>Deal damage equal to the absolute value of the difference in the user and target's current health.</t>
  </si>
  <si>
    <t>The target takes 3 damage at the end of its turns. Each time this move is used: the user takes damage equal to half its max health, rounded up.</t>
  </si>
  <si>
    <t>Add 1 critical hit and 1 status symbol to your attack rolls.</t>
  </si>
  <si>
    <t>The target loses their typing and becomes the Ghost type.</t>
  </si>
  <si>
    <t>Increase the user's initiative by 2.</t>
  </si>
  <si>
    <t>Once per battle:  The user may consume 5 Green Apricorn from the user's bag. If so, fully heal any Pokémon. If not, fully heal any non-fainted Pokémon.</t>
  </si>
  <si>
    <t>Heal 2 damage at the end of the user's turns. The user may no longer switch out or flee the battle.</t>
  </si>
  <si>
    <t>Critical hits deal +1 damage but status symbols deal -1 damage.</t>
  </si>
  <si>
    <t>Increase the user's initiative by 3.</t>
  </si>
  <si>
    <t>Every 2 regular hits deal +1 damage.</t>
  </si>
  <si>
    <t>Status symbols deal -1 damage. Decrease the target's initiative by 2.</t>
  </si>
  <si>
    <t>All Pokémon that targeted the user this round take 2 damage.</t>
  </si>
  <si>
    <t>If 2 or more status symbols are rolled: Deal 2 damage to a Pokémon in the target party that is not the target.</t>
  </si>
  <si>
    <t>Inflict the Burned status on the targets. Status symbols deal -1 damage.</t>
  </si>
  <si>
    <t>When the user is next attacked: Ignore all damage.</t>
  </si>
  <si>
    <t>Each time the user is attacked: Inflict the Frozen status on the attacker.</t>
  </si>
  <si>
    <t>Each time this move is used: Inflict the Frozen status on the targets and Decrease the target's initiative by 1.</t>
  </si>
  <si>
    <t>All PERSISTING move effects are removed.</t>
  </si>
  <si>
    <t>Type effectiveness against Water-type Pokémon is +2 instead of -2.</t>
  </si>
  <si>
    <t>Any PERSISTING effects on both sides are swapped.</t>
  </si>
  <si>
    <t>The user's currently active Pokémon copy the effect of an ability the target has.</t>
  </si>
  <si>
    <t>Choose 1: The user heals 4 OR heal a Pokémon in your party by 1/6 of their base health, rounded down.</t>
  </si>
  <si>
    <t>Heal 2 damage at the beginning of your turns.</t>
  </si>
  <si>
    <t>If any status symbols are rolled: Inflict the Drowsy status on the targets.</t>
  </si>
  <si>
    <t xml:space="preserve">Ignore the effects of PROTECT moves. </t>
  </si>
  <si>
    <t>The target (after being damaged by this move) and user receive the effect of PROTECT. The target cannot perform an action anymore this round.</t>
  </si>
  <si>
    <t>Each time this move is selected: Increase the user's attack strength by 1. If this move is used during Rain: Ignore the delay.</t>
  </si>
  <si>
    <t>If any one-time use items attached to all of your active Pokémon have been used: Restore those items.</t>
  </si>
  <si>
    <t>PRIORITY 1</t>
  </si>
  <si>
    <t>Inflict the Poisoned status on the target. Pokémon poisoned by this move take 1 extra damage from poison each turn. All PERSISTING move effects are removed.</t>
  </si>
  <si>
    <t>Status symbols deal +1 damage. If any status symbols are rolled: Inflict the Poisoned status on the target.</t>
  </si>
  <si>
    <t>If 2 or more critical hits are rolled: The user forces the target to use a move of the user's choosing on its next turn. The target chooses the move's target.</t>
  </si>
  <si>
    <t>Inflict the Poisoned Status on all Pokémon that targeted the user this round.</t>
  </si>
  <si>
    <t>Each time this move is used: Remove 1 regular hit from the roll.</t>
  </si>
  <si>
    <t>Remove all status conditions on the user, then inflict the Drowsy status on the user and Heal 6.</t>
  </si>
  <si>
    <t>The target's abilities have no effect.</t>
  </si>
  <si>
    <t>Critical hits deal +1 damage. Increase the user's initiative by 2.</t>
  </si>
  <si>
    <t>Before rolling for this attack, all MODIFY effects on the user are transferred to the target.</t>
  </si>
  <si>
    <t>Remove all PERSISTING effects from the target.</t>
  </si>
  <si>
    <t>When the target next attacks: Remove 1 critical hit or 1 status symbol from the roll.</t>
  </si>
  <si>
    <t>If any critical hits are rolled: Add 1 critical hit and 1 status symbol to the user's attack rolls.</t>
  </si>
  <si>
    <t>Heal 2 damage at the end of your turns.</t>
  </si>
  <si>
    <t>When the user is next attacked: Remove up to 2 regular hits from the roll.</t>
  </si>
  <si>
    <t>RECHARGE 4</t>
  </si>
  <si>
    <t>If the target is dynamaxed: Deal double damage.</t>
  </si>
  <si>
    <t>RECHARGE 6</t>
  </si>
  <si>
    <t>RECHARGE 5</t>
  </si>
  <si>
    <t>RECHARGE 3</t>
  </si>
  <si>
    <t>The user is immune to all status conditions.</t>
  </si>
  <si>
    <t>This move can only deal damage if there is Hazardous terrain in effect. Decrease the state of any Hazardous Terrain Token by 1.</t>
  </si>
  <si>
    <t>Increase the state of any Hazardous Terrain Token by 1 on the target's side of the arena.</t>
  </si>
  <si>
    <t xml:space="preserve">Attack strength is equal to two more than the attack strength of the move that last attacked the user. </t>
  </si>
  <si>
    <t>The user picks any other active Pokémon. The user is a copy of the target. Any damage on the user is transferred to the new form.</t>
  </si>
  <si>
    <t>The FORM change happens before rolling for this attack. Choose either base type of the user as the type of this attack.</t>
  </si>
  <si>
    <t>If any critical hits are rolled: The user may FORM change. The type of this move is the 4th learnable type of the user.</t>
  </si>
  <si>
    <t>Generate a Metronome move and then attack the target with that move.</t>
  </si>
  <si>
    <t>Change the weather condition to Rain.</t>
  </si>
  <si>
    <t>Each time this move is used: Remove 1 regular hit from incoming attack rolls.</t>
  </si>
  <si>
    <t>This move counts as a dual Fire- and Water-type move when attacking.</t>
  </si>
  <si>
    <t>When the user is next attacked: Ignore all damage from Fire type moves.</t>
  </si>
  <si>
    <t>Ignore the effects of PROTECT moves. The dice rolled by this attack cannot be replaced or removed by any effect.</t>
  </si>
  <si>
    <t>Pollen Hazard</t>
  </si>
  <si>
    <t>Bloom Buster</t>
  </si>
  <si>
    <t>G-Max Bloom</t>
  </si>
  <si>
    <t>Heal 4.</t>
  </si>
  <si>
    <t>G-Max Blaze</t>
  </si>
  <si>
    <t>Crimson Dive</t>
  </si>
  <si>
    <t>Wild Blaze</t>
  </si>
  <si>
    <t>Hydro Bombard</t>
  </si>
  <si>
    <t>G-Max Bombard</t>
  </si>
  <si>
    <t>Twin Cannon</t>
  </si>
  <si>
    <t>G-Max Toxbreeze</t>
  </si>
  <si>
    <t>Whirlwind</t>
  </si>
  <si>
    <t>Flash Needle</t>
  </si>
  <si>
    <t>If all dice rolled are the same: the user gains the PROTECT effect.</t>
  </si>
  <si>
    <t>Hazard Sting</t>
  </si>
  <si>
    <t>Mach Cyclone</t>
  </si>
  <si>
    <t>You may force the target to switch out, if able.</t>
  </si>
  <si>
    <t>Chase Up</t>
  </si>
  <si>
    <t>G-Max Thunder</t>
  </si>
  <si>
    <t>For each attack strength above 9 this move has: Add 1 critical hit to the roll, but take 1 damage.</t>
  </si>
  <si>
    <t>Dynamic Spark</t>
  </si>
  <si>
    <t>Lightning Ride</t>
  </si>
  <si>
    <t>Swords Dance</t>
  </si>
  <si>
    <t>Venomous Impact</t>
  </si>
  <si>
    <t>Fury Attack</t>
  </si>
  <si>
    <t>If 2 or more status symbols are rolled: Inflict the Poisoned status on all targets.</t>
  </si>
  <si>
    <t>Follow Me</t>
  </si>
  <si>
    <t>Lunar Blessing</t>
  </si>
  <si>
    <t>Extrasensory</t>
  </si>
  <si>
    <t>If all dice rolled are the same: The target skips their turn this round.</t>
  </si>
  <si>
    <t>Double Slap</t>
  </si>
  <si>
    <t>Gust</t>
  </si>
  <si>
    <t>Poison Fang</t>
  </si>
  <si>
    <t>Leech Seed</t>
  </si>
  <si>
    <t>At the end of the target's turns: The target takes 1 damage and the user Heals 1.</t>
  </si>
  <si>
    <t>Roost</t>
  </si>
  <si>
    <t>Sappy Seed</t>
  </si>
  <si>
    <t>G-Max Jackpot</t>
  </si>
  <si>
    <t>Each time this move is used: Gain 0/1/2 Pokecoins if you rolled less status symbols/regular hits/critical hits than the other options. If there is a tie, you may choose.</t>
  </si>
  <si>
    <t>Nasty Plot</t>
  </si>
  <si>
    <t>Each time this move is used: Add 1 critical hit to the user's attack rolls.</t>
  </si>
  <si>
    <t>Hone Claws</t>
  </si>
  <si>
    <t>Stalking Claws</t>
  </si>
  <si>
    <t>Slash Back</t>
  </si>
  <si>
    <t>Seismic Toss</t>
  </si>
  <si>
    <t>Cross Chop</t>
  </si>
  <si>
    <t>Inferno Onrush</t>
  </si>
  <si>
    <t>Each time this move is used: The user takes 3 damage.</t>
  </si>
  <si>
    <t>Proud Fangs</t>
  </si>
  <si>
    <t>Grass Knot</t>
  </si>
  <si>
    <t>Zen Force</t>
  </si>
  <si>
    <t>Deal damage equal to double the current damage on the target.</t>
  </si>
  <si>
    <t>G-Max Revenge Buster</t>
  </si>
  <si>
    <t>Rock Polish</t>
  </si>
  <si>
    <t>Each time this move is used: Increase the user's Initiative by 3.</t>
  </si>
  <si>
    <t>Charge</t>
  </si>
  <si>
    <t>When the user next attacks with an Electric-type move: That move deals double damage.</t>
  </si>
  <si>
    <t>Smart Strike</t>
  </si>
  <si>
    <t>Healing Wish</t>
  </si>
  <si>
    <t>Rapid-Fire Poison</t>
  </si>
  <si>
    <t>Bubble Drain</t>
  </si>
  <si>
    <t>Loll Roll Spin</t>
  </si>
  <si>
    <t>Supersonic</t>
  </si>
  <si>
    <t>Detect</t>
  </si>
  <si>
    <t>Dark Corridor</t>
  </si>
  <si>
    <t>Hollow Geist</t>
  </si>
  <si>
    <t>G-Max Swallow Up</t>
  </si>
  <si>
    <t>G-Max Pincer</t>
  </si>
  <si>
    <t>Misty Explosion</t>
  </si>
  <si>
    <t>Egg Bomb</t>
  </si>
  <si>
    <t>Wham Bam Punch</t>
  </si>
  <si>
    <t>Life Trick</t>
  </si>
  <si>
    <t>Heart-Stopping Kiss</t>
  </si>
  <si>
    <t>For each status symbol rolled: Inflict the Burned status on one target.</t>
  </si>
  <si>
    <t>Mad Bull</t>
  </si>
  <si>
    <t>Dread Storm</t>
  </si>
  <si>
    <t>Return all items on the target to the target's bag.</t>
  </si>
  <si>
    <t>Blast Geyser</t>
  </si>
  <si>
    <t>G-Max Pump</t>
  </si>
  <si>
    <t>G-Max Evolution</t>
  </si>
  <si>
    <t>Veevee Volley</t>
  </si>
  <si>
    <t>Bubble Pod</t>
  </si>
  <si>
    <t>Thunder Rumble</t>
  </si>
  <si>
    <t>Detonate</t>
  </si>
  <si>
    <t>For each critical hit rolled: Roll an additional dice. This effect does not apply to the newly rolled dice.</t>
  </si>
  <si>
    <t>Conversion 3</t>
  </si>
  <si>
    <t>Choose any type. That type is now +2 super effective against the target.</t>
  </si>
  <si>
    <t>G-Max Fall</t>
  </si>
  <si>
    <t>Thunderous Snore</t>
  </si>
  <si>
    <t>This move can only be used if the user is Drowsy.</t>
  </si>
  <si>
    <t>Frost Prison</t>
  </si>
  <si>
    <t>If the target has any MODIFY effects: Inflict the Paralyzed status on the target.</t>
  </si>
  <si>
    <t>Cruel Charge</t>
  </si>
  <si>
    <t>Fighting Instinct</t>
  </si>
  <si>
    <t>Multishot Lightning</t>
  </si>
  <si>
    <t>Direflame Wings</t>
  </si>
  <si>
    <t>Each time this move is used: Increase attack strength of the user's Dark-type moves by 1.</t>
  </si>
  <si>
    <t>Wrap</t>
  </si>
  <si>
    <t>At the end of the target's turns: The target takes 1 damage. The target may no longer switch out or flee the battle.</t>
  </si>
  <si>
    <t>Psychic Infinity</t>
  </si>
  <si>
    <t>Psy Purge</t>
  </si>
  <si>
    <t>Vanishing Strike</t>
  </si>
  <si>
    <t>Genome Hacking</t>
  </si>
  <si>
    <t>Choose any move from the user's or target's party, then attack the target with that move.</t>
  </si>
  <si>
    <t>Synthesis</t>
  </si>
  <si>
    <t>Heal 3. If this move is used during Harsh Sunlight: Heal 6.</t>
  </si>
  <si>
    <t>Giant Bloom</t>
  </si>
  <si>
    <t>Petrifying Flame</t>
  </si>
  <si>
    <t>Torrential Heart</t>
  </si>
  <si>
    <t>Baton Pass</t>
  </si>
  <si>
    <t>Critical Bite</t>
  </si>
  <si>
    <t>Exavolt</t>
  </si>
  <si>
    <t>Fluffy Barrage</t>
  </si>
  <si>
    <t>Endeavor</t>
  </si>
  <si>
    <t>Change the target's current HP to equal the user's current HP.</t>
  </si>
  <si>
    <t>Solar Revelation</t>
  </si>
  <si>
    <t>The target can no longer add new MODIFY effects.</t>
  </si>
  <si>
    <t>Moonlight Blade</t>
  </si>
  <si>
    <t>Memory Melt</t>
  </si>
  <si>
    <t>Choose a move that the target knows. The target can no longer use that move.</t>
  </si>
  <si>
    <t>Word of Ruin</t>
  </si>
  <si>
    <t>Star Cipher</t>
  </si>
  <si>
    <t>The Psychic-type is now +3 super effective against the target.</t>
  </si>
  <si>
    <t>Iron Defense</t>
  </si>
  <si>
    <t>The user takes 1 less damage from all incoming moves.</t>
  </si>
  <si>
    <t>Iron Buster</t>
  </si>
  <si>
    <t>Type effectiveness against Steel-type Pokémon is +2 instead of -2.</t>
  </si>
  <si>
    <t>Canyon Axe</t>
  </si>
  <si>
    <t>Tormenting Poison</t>
  </si>
  <si>
    <t>Inflict the Poisoned status on the target. Pokémon poisoned by this move take 2 extra damage from poison each turn.</t>
  </si>
  <si>
    <t>Smashing Horn</t>
  </si>
  <si>
    <t>Ignore type resistances.</t>
  </si>
  <si>
    <t>Big Bang Horn</t>
  </si>
  <si>
    <t>For each attack the user has been attack with this battle: Increase attack strength by 1.</t>
  </si>
  <si>
    <t>Baby-Doll Eyes</t>
  </si>
  <si>
    <t>Special Artillery</t>
  </si>
  <si>
    <t>Inferno Fang</t>
  </si>
  <si>
    <t>Deep Sea King</t>
  </si>
  <si>
    <t>If the target faints due to this attack: You may transfer any MODIFY effects from the target to the user.</t>
  </si>
  <si>
    <t>Delta Beam</t>
  </si>
  <si>
    <t>If 2 or more status symbols are rolled: Inflict any status on the target.</t>
  </si>
  <si>
    <t>Colorful Palette</t>
  </si>
  <si>
    <t>Generate a Metronome move. The type of this move is the type of the Metronome move.</t>
  </si>
  <si>
    <t>Rapid Spin</t>
  </si>
  <si>
    <t>Decrease the state of all Hazardous Terrain Tokens by 1 on the user's side of the arena.</t>
  </si>
  <si>
    <t>Milk Cannon</t>
  </si>
  <si>
    <t>Bliss Assistance</t>
  </si>
  <si>
    <t>Lightning Rondo</t>
  </si>
  <si>
    <t>Burning Rondo</t>
  </si>
  <si>
    <t>Blizzard Rondo</t>
  </si>
  <si>
    <t>Dread Mountain</t>
  </si>
  <si>
    <t>Destroyer King</t>
  </si>
  <si>
    <t>Deep Hurricane</t>
  </si>
  <si>
    <t>Critical hits deal +1 damage. If the weather condition is not Rain or Strong Winds: Status symbols deal -2 damage</t>
  </si>
  <si>
    <t>Rainbow Burn</t>
  </si>
  <si>
    <t>Jagged Saber</t>
  </si>
  <si>
    <t>Leaf Cyclone</t>
  </si>
  <si>
    <t>If the target faints due to this attack: Heal for the damage dealt.</t>
  </si>
  <si>
    <t>Explosive Kick</t>
  </si>
  <si>
    <t>Moonsault Blaze</t>
  </si>
  <si>
    <t>If this move was used last turn: Increase attack strength by 2.</t>
  </si>
  <si>
    <t>Rock Smash</t>
  </si>
  <si>
    <t>Strongarm Impact</t>
  </si>
  <si>
    <t>Scary Face</t>
  </si>
  <si>
    <t>Each time this move is used: Decrease the target's initiative by 2.</t>
  </si>
  <si>
    <t>Den of Inequity</t>
  </si>
  <si>
    <t>If the target's health is below half of the target's max health after this attack: The target must switch out.</t>
  </si>
  <si>
    <t>Miracle Force</t>
  </si>
  <si>
    <t>Remove all status conditions on the user.</t>
  </si>
  <si>
    <t>Despair Ray</t>
  </si>
  <si>
    <t>Before rolling for this attack, the target may switch out. If the target does not: This move deals 4 extra damage.</t>
  </si>
  <si>
    <t>Critical Blow</t>
  </si>
  <si>
    <t>Critical hits deal +2 damage. If more status symbols are rolled than critical hits: This move deals no damage.</t>
  </si>
  <si>
    <t>Sleep Talk</t>
  </si>
  <si>
    <t>If the user is Drowsy: Increase attack strength by 3.</t>
  </si>
  <si>
    <t>If the user is damaged: Deal 2 extra damage.</t>
  </si>
  <si>
    <t>Snore</t>
  </si>
  <si>
    <t>If the user is Drowsy and any critical hits are rolled: The target skips their turn this round.</t>
  </si>
  <si>
    <t>Sudden Shout</t>
  </si>
  <si>
    <t>Greedy Crush</t>
  </si>
  <si>
    <t>Twin Grapple</t>
  </si>
  <si>
    <t>Merciless Strike</t>
  </si>
  <si>
    <t>Megaton Slam</t>
  </si>
  <si>
    <t>If the target has less health remaining than the user: Deal 2 extra damage.</t>
  </si>
  <si>
    <t>Yoga Loop</t>
  </si>
  <si>
    <t>Turbobolt</t>
  </si>
  <si>
    <t>Infestation</t>
  </si>
  <si>
    <t>The target takes 2 damage at the end of their turns.</t>
  </si>
  <si>
    <t>Torpedo Dive</t>
  </si>
  <si>
    <t>For each status symbol rolled: The user may deal 1 damage to one Pokémon in the target party other than the target, ignoring resistance and weakness.</t>
  </si>
  <si>
    <t>Open Sea</t>
  </si>
  <si>
    <t>Super Singe</t>
  </si>
  <si>
    <t>If any status symbols are rolled: Inflict the Burned status on the target. Pokémon burned by this move deal 3 less damage instead.</t>
  </si>
  <si>
    <t>Magma Eruption</t>
  </si>
  <si>
    <t>Steam Crush</t>
  </si>
  <si>
    <t>Dizzying Spin</t>
  </si>
  <si>
    <t>Sonic Peridot</t>
  </si>
  <si>
    <t>Mist Purge</t>
  </si>
  <si>
    <t>The type of this move can either be Dragon- or Fairy-type. If this move is super effective against the target: Heal for half the damage dealt, rounded down.</t>
  </si>
  <si>
    <t>Moon Kinesis</t>
  </si>
  <si>
    <t>Solar Generator</t>
  </si>
  <si>
    <t>Sparkling Scales</t>
  </si>
  <si>
    <t>Chromashift</t>
  </si>
  <si>
    <t>Everlasting Darkness</t>
  </si>
  <si>
    <t>Shadow Punch</t>
  </si>
  <si>
    <t>Cursed Blast</t>
  </si>
  <si>
    <t>Disaster Wing</t>
  </si>
  <si>
    <t>Cryo Mouth</t>
  </si>
  <si>
    <t>Flame Jet</t>
  </si>
  <si>
    <t>Savage Wing</t>
  </si>
  <si>
    <t>Gatling Slug</t>
  </si>
  <si>
    <t>Guard Press</t>
  </si>
  <si>
    <t>For each other Steel-type move the user knows: Deal 2 extra damage.</t>
  </si>
  <si>
    <t>Ice Reflect</t>
  </si>
  <si>
    <t>Protect Charge</t>
  </si>
  <si>
    <t>Bedrock Press</t>
  </si>
  <si>
    <t>Light Pulse</t>
  </si>
  <si>
    <t>Barrier Break</t>
  </si>
  <si>
    <t>Sonic Ace</t>
  </si>
  <si>
    <t>If the target is using a priority move and has their turn before the user: This move deals no damage.</t>
  </si>
  <si>
    <t>Aero Unit</t>
  </si>
  <si>
    <t>Aqua Impact</t>
  </si>
  <si>
    <t>For each other Water-type move the user knows: Deal 2 extra damage.</t>
  </si>
  <si>
    <t>Tidal Storm</t>
  </si>
  <si>
    <t>Gaia Volcano</t>
  </si>
  <si>
    <t>Swelling Power</t>
  </si>
  <si>
    <t>For each move the target knows that is super-effective against the user: Deal 2 extra damage.</t>
  </si>
  <si>
    <t>Intensifying Burn</t>
  </si>
  <si>
    <t>If any status symbols are rolled: Inflict the Burned status on the target. Pokémon burned by this move take 1 damage at the end of their turns.</t>
  </si>
  <si>
    <t>Azure Pulse</t>
  </si>
  <si>
    <t>Perish Dream</t>
  </si>
  <si>
    <t>Psychic Javelin</t>
  </si>
  <si>
    <t>For each critical hit rolled: The user may deal 1 damage to one Pokémon in the target party, ignoring resistance and weakness.</t>
  </si>
  <si>
    <t>Spear Dive</t>
  </si>
  <si>
    <t>Protective DnA</t>
  </si>
  <si>
    <t>Star Force</t>
  </si>
  <si>
    <t>Forest March</t>
  </si>
  <si>
    <t>Pyro Dance</t>
  </si>
  <si>
    <t>Emergency Surfacing</t>
  </si>
  <si>
    <t>Strong Breeze</t>
  </si>
  <si>
    <t>Strength</t>
  </si>
  <si>
    <t>Improvisational Performance</t>
  </si>
  <si>
    <t>Radiating Pulse</t>
  </si>
  <si>
    <t>Inviting Poison</t>
  </si>
  <si>
    <t>Healing Pheromone</t>
  </si>
  <si>
    <t>Upper Hand</t>
  </si>
  <si>
    <t>Jumping Balloon</t>
  </si>
  <si>
    <t>Cursed Message</t>
  </si>
  <si>
    <t>If the user faints before its next turn: You may search the Battle Card discard pile for a card and add it to your hand.</t>
  </si>
  <si>
    <t>Shred</t>
  </si>
  <si>
    <t>Crimson Edge</t>
  </si>
  <si>
    <t>For each status symbol rolled: The user takes 1 damage.</t>
  </si>
  <si>
    <t>Rising Fist</t>
  </si>
  <si>
    <t>When the target next attacks: Remove 1 critical hit or 1 regular hit from the roll.</t>
  </si>
  <si>
    <t>Avenging Knuckle</t>
  </si>
  <si>
    <t>Agility</t>
  </si>
  <si>
    <t>Each time this move is used: Increase the user's initiative by 3.</t>
  </si>
  <si>
    <t>Aurora Veil</t>
  </si>
  <si>
    <t>When your currently active Pokémon are next attacked: Remove all critical hits from the attack roll.</t>
  </si>
  <si>
    <t>When your currently active Pokémon next attack: Critical hits deal +1 damage.</t>
  </si>
  <si>
    <t>When your currently active Pokémon are next attacked: they take half damage, rounded up.</t>
  </si>
  <si>
    <t>Freezing Disaster</t>
  </si>
  <si>
    <t>Shadow Connection</t>
  </si>
  <si>
    <t>Splitting Beam</t>
  </si>
  <si>
    <t>Geo Cannon</t>
  </si>
  <si>
    <t>Crystal Veil</t>
  </si>
  <si>
    <t>Buggy Turbo</t>
  </si>
  <si>
    <t>Swift Lunge</t>
  </si>
  <si>
    <t>Unwavering Blade</t>
  </si>
  <si>
    <t>Frost Over</t>
  </si>
  <si>
    <t>Painful Memories</t>
  </si>
  <si>
    <t>Heart Fulfilment</t>
  </si>
  <si>
    <t>Mind Kinesis</t>
  </si>
  <si>
    <t>Star Chronos</t>
  </si>
  <si>
    <t>Star Portal</t>
  </si>
  <si>
    <t>Hydro Break</t>
  </si>
  <si>
    <t>Magma Gain</t>
  </si>
  <si>
    <t>Ancient Guardian</t>
  </si>
  <si>
    <t>This move cannot be used if the user has less than 4 battle fatigue or if the user has already used this move without switching out. The target faints.</t>
  </si>
  <si>
    <t>Distortion Door</t>
  </si>
  <si>
    <t>Murmurs of the Sea</t>
  </si>
  <si>
    <t>Blessings of the Deep</t>
  </si>
  <si>
    <t>Star Abyss</t>
  </si>
  <si>
    <t>Once per battle: You may search the Battle Card discard pile for a card and add it to your hand.</t>
  </si>
  <si>
    <t>Celebration Wind</t>
  </si>
  <si>
    <t>Aroma of Gratitude</t>
  </si>
  <si>
    <t>Starbirth</t>
  </si>
  <si>
    <t>Victory Star</t>
  </si>
  <si>
    <t>Coil</t>
  </si>
  <si>
    <t>For every 2 damage taken by the user when it was last attacked: Increase attack strength by 1.</t>
  </si>
  <si>
    <t>When the targets next attack: Decrease the target's attack strength by 1.</t>
  </si>
  <si>
    <t>For every 10 cards in the Disaster Card discard pile: Increase attack strength by 1.</t>
  </si>
  <si>
    <t>Increase the user's attack strength by 1, Initiative by 2, and Remove 1 regular hit from incoming attacks. The user may no longer switch out or flee the battle.</t>
  </si>
  <si>
    <t>If the target has any damage on it: Increase attack strength by 3.</t>
  </si>
  <si>
    <t>If the target has any damage on it: Increase attack strength by 5.</t>
  </si>
  <si>
    <t>Attack strength is equal to the current health of the user (Max 7 attack strength).</t>
  </si>
  <si>
    <t>If the target faints from this attack: Increase the user's attack strength by 1.</t>
  </si>
  <si>
    <t>For each other non-fainted Grass-type Pokémon in your party: Increase attack strength by 1.</t>
  </si>
  <si>
    <t>If this move is used during Harsh Sunlight: Ignore the delay. If this move is used during Rain, Hail, or Sandstorm: Decrease attack strength by 5.</t>
  </si>
  <si>
    <t>If this move is used during Harsh Sunlight: Ignore the delay. If this move is used during Rain, Hail, or Sandstorm: Decrease attack strength by 3.</t>
  </si>
  <si>
    <t>If the target knows any SWITCH moves: Increase attack strength by 2.</t>
  </si>
  <si>
    <t>Attack strength is equal to the number of permanent stat buffs the user has (Max 7 attack strength).</t>
  </si>
  <si>
    <t>The user may discard a MooMoo Milk Utility card. If so: Increase attack strength by 3.</t>
  </si>
  <si>
    <t>For every 2 initiative the target has more than the user: Increase attack strength by 1 (Max 7 attack strength).</t>
  </si>
  <si>
    <t>Attack strength is equal to half the base health of the user, rounded down (Max 6 attack strength).</t>
  </si>
  <si>
    <t>The type of this move is the type of one of the status conditions the user has. If the user has multiple status conditions: Increase attack strength by 3.</t>
  </si>
  <si>
    <t>If any critical hits are rolled: When the target next attacks, Decrease attack strength by 1.</t>
  </si>
  <si>
    <t>For each other non-fainted Pokémon in your party with the move Surf: Increase attack strength by 1.</t>
  </si>
  <si>
    <t>Attack strength is equal to half the current initiative of the user, rounded down (Max 6 attack strength).</t>
  </si>
  <si>
    <t>For every 2 base health the user has more than the target: Increase attack strength by 1 (Max 7 attack strength).</t>
  </si>
  <si>
    <t>For every 2 base health the user has more than the target: Increase attack strength by 1 (Max 6 attack strength).</t>
  </si>
  <si>
    <t>Copy the attack strength of a move the target knows (Min 1 attack strength).</t>
  </si>
  <si>
    <t>Regal Blender</t>
  </si>
  <si>
    <t>Spiral Punch</t>
  </si>
  <si>
    <t>Merciless Blade</t>
  </si>
  <si>
    <t>Hyper Fang</t>
  </si>
  <si>
    <t>If you roll at least twice the number of critical hits than status symbols: The target skips their turn this round.</t>
  </si>
  <si>
    <t>Thunder Fang</t>
  </si>
  <si>
    <t>Energy Ball</t>
  </si>
  <si>
    <t>Flame Burst</t>
  </si>
  <si>
    <t>Attract</t>
  </si>
  <si>
    <t>Magical Symphony</t>
  </si>
  <si>
    <t>Focus Energy</t>
  </si>
  <si>
    <t>Wide Guard</t>
  </si>
  <si>
    <t>Leaf Step</t>
  </si>
  <si>
    <t>Beat Up</t>
  </si>
  <si>
    <t>G-Max Rubbish</t>
  </si>
  <si>
    <t>Trickster</t>
  </si>
  <si>
    <t>After You</t>
  </si>
  <si>
    <t>The target takes their turn next, ignoring turn order, if they have not yet taken their turn this round.</t>
  </si>
  <si>
    <t>Future SIght</t>
  </si>
  <si>
    <t>Recover</t>
  </si>
  <si>
    <t>Weather Ball</t>
  </si>
  <si>
    <t>If there is a Weather Condition: The type of this move is changed to match a type boosted by the weather.</t>
  </si>
  <si>
    <t>Fulgurite</t>
  </si>
  <si>
    <t>Metal Sound</t>
  </si>
  <si>
    <t>Trick Room</t>
  </si>
  <si>
    <t>During this round and the next round: Lower initiative wins during initiative checks.</t>
  </si>
  <si>
    <t>Power Split</t>
  </si>
  <si>
    <t>Breaking Swipe</t>
  </si>
  <si>
    <t>U-turn</t>
  </si>
  <si>
    <t>Eerie Cry</t>
  </si>
  <si>
    <t>Aerial Ace</t>
  </si>
  <si>
    <t>Obsidian</t>
  </si>
  <si>
    <t>Surging Flames</t>
  </si>
  <si>
    <t>For each Fire-type move used since the user has been active: Increase attack strength by 1.</t>
  </si>
  <si>
    <t>Iron Rule</t>
  </si>
  <si>
    <t>Once per battle: The target may not use a move on its next turn.</t>
  </si>
  <si>
    <t>Sensitive Blade</t>
  </si>
  <si>
    <t>If the target has more health remaining than the user: Deal 2 extra damage.</t>
  </si>
  <si>
    <t>Cavern Counter</t>
  </si>
  <si>
    <t>If the target last attacked the user: Deal double the damage taken from that attack to the target.</t>
  </si>
  <si>
    <t>Destructive Cyclone</t>
  </si>
  <si>
    <t>Jet Draft</t>
  </si>
  <si>
    <t>The target may switch out. If the target does not: Put the target's held item into the target's bag.</t>
  </si>
  <si>
    <t>Thundering Hurricane</t>
  </si>
  <si>
    <t>Adverse Weather</t>
  </si>
  <si>
    <t>Change the weather condition to Strong Winds.</t>
  </si>
  <si>
    <t>White Blaze</t>
  </si>
  <si>
    <t>If 2 or more status symbols are rolled: Inflict the Burned status on the target. Critical hits deal -1 damage.</t>
  </si>
  <si>
    <t>Rampage Bolt</t>
  </si>
  <si>
    <t>Land's Judgement</t>
  </si>
  <si>
    <t>Sky Lariat</t>
  </si>
  <si>
    <t>The type of this move may be changed to Rock- or Flying-type.</t>
  </si>
  <si>
    <t>Glaciated World</t>
  </si>
  <si>
    <t>Flare Blizzard</t>
  </si>
  <si>
    <t>Black Ballista</t>
  </si>
  <si>
    <t>RECHARGE 2</t>
  </si>
  <si>
    <t>Resolute Blade</t>
  </si>
  <si>
    <t>Pure Heart</t>
  </si>
  <si>
    <t>Before rolling for this attack, remove all status conditions from the user.</t>
  </si>
  <si>
    <t>Brilliant Voice</t>
  </si>
  <si>
    <t>Magical Dance</t>
  </si>
  <si>
    <t>Drive Change</t>
  </si>
  <si>
    <t>Choose any types affected by the user's held Artifact as the type of this attack.</t>
  </si>
  <si>
    <t>Spike Lariat</t>
  </si>
  <si>
    <t>Eerie Glow</t>
  </si>
  <si>
    <t>Mirage Barrage</t>
  </si>
  <si>
    <t>Colorful Wind</t>
  </si>
  <si>
    <t>The type of this move depends on the biome of the user. Plains = Flying, Mountains = Rock, Ocean = Water, Forest = Grass.</t>
  </si>
  <si>
    <t>Hyper Hypnosis</t>
  </si>
  <si>
    <t>If the target is Confused: When the target next attacks, they attack their target with one of their moves, chosen randomly.</t>
  </si>
  <si>
    <t>Angelite</t>
  </si>
  <si>
    <t>Once per battle: Choose a move the target knows. The target may no longer use that move.</t>
  </si>
  <si>
    <t>Chilling Water</t>
  </si>
  <si>
    <t>Sanctuary</t>
  </si>
  <si>
    <t>Doom Count</t>
  </si>
  <si>
    <t>If the target has exactly 4 damage: Increase the user's battle fatigue to 5 and faint the target.</t>
  </si>
  <si>
    <t>Verdict</t>
  </si>
  <si>
    <t>Cell Connector</t>
  </si>
  <si>
    <t>The target reveals all Battle Cards they have. You may discard one of these Battle Cards.</t>
  </si>
  <si>
    <t>Once per battle: The target's moves no longer have any effects.</t>
  </si>
  <si>
    <t>Each time this move is used: Roll a battle dice. Add the result to the user's attack rolls.</t>
  </si>
  <si>
    <t>Diamond Rain</t>
  </si>
  <si>
    <t>Luminous Swirl</t>
  </si>
  <si>
    <t>Status symbols deal +1 damage</t>
  </si>
  <si>
    <t>Hyperspace Ring</t>
  </si>
  <si>
    <t>Portal Strike</t>
  </si>
  <si>
    <t>Steam Up</t>
  </si>
  <si>
    <t>Hunting Arrow</t>
  </si>
  <si>
    <t>Somersault Feathers</t>
  </si>
  <si>
    <t>If the user has taken any damage this round: Heal 2.</t>
  </si>
  <si>
    <t>Darkest Tornado</t>
  </si>
  <si>
    <t>Ignore the effects of target MODIFY moves.</t>
  </si>
  <si>
    <t>Roaring Seas</t>
  </si>
  <si>
    <t>Scary Fangs</t>
  </si>
  <si>
    <t>Hunting Claw</t>
  </si>
  <si>
    <t>Lycanfang</t>
  </si>
  <si>
    <t>Roar</t>
  </si>
  <si>
    <t>Blue Surge</t>
  </si>
  <si>
    <t>Cowardice</t>
  </si>
  <si>
    <t>Torrential Vortex</t>
  </si>
  <si>
    <t>Total Shelter</t>
  </si>
  <si>
    <t>Your target takes a turn in the user's place. This counts as the user's turn.</t>
  </si>
  <si>
    <t>Queen's Orders</t>
  </si>
  <si>
    <t>Stomp</t>
  </si>
  <si>
    <t>Crossing Cut</t>
  </si>
  <si>
    <t>Barite Jail</t>
  </si>
  <si>
    <t>The target takes damage until they have 9 HP remaining.</t>
  </si>
  <si>
    <t>Silver Knight</t>
  </si>
  <si>
    <t>Jealous Eyes</t>
  </si>
  <si>
    <t>Shining Mane</t>
  </si>
  <si>
    <t>The user no longer has any type weaknesses.</t>
  </si>
  <si>
    <t>Lunar Javelin</t>
  </si>
  <si>
    <t>Empty Light</t>
  </si>
  <si>
    <t>Absorption</t>
  </si>
  <si>
    <t>Elegant Sole</t>
  </si>
  <si>
    <t>Rumbling Wires</t>
  </si>
  <si>
    <t>Rocket Fall</t>
  </si>
  <si>
    <t>Status symbols deal +2 damage. For each status symbol rolled: The user takes 3 damage.</t>
  </si>
  <si>
    <t>Gale Blade</t>
  </si>
  <si>
    <t>Violent Appetite</t>
  </si>
  <si>
    <t>Moon's Eclipse</t>
  </si>
  <si>
    <t>Sun's Eclipse</t>
  </si>
  <si>
    <t>This move counts as Psychic-, Steel-, and Fire-type. Ignore effects of statuses and type resistances.</t>
  </si>
  <si>
    <t>This move counts as Psychic-, Ghost-, and Fairy-type. Ignore effects of statuses and type resistances.</t>
  </si>
  <si>
    <t>Soul Blaster</t>
  </si>
  <si>
    <t>If the user has the Soul-Heart ability: Ignore the RECHARGE effect.</t>
  </si>
  <si>
    <t>Soul-Stealing 7-Star Strike</t>
  </si>
  <si>
    <t>For each critical hit rolled: Reduce the RECHARGE by 1.</t>
  </si>
  <si>
    <t>RECHARGE 9</t>
  </si>
  <si>
    <t>Jet Stinger</t>
  </si>
  <si>
    <t>Gigaton Stomp</t>
  </si>
  <si>
    <t>Fireball Circus</t>
  </si>
  <si>
    <t>Lightning Storm</t>
  </si>
  <si>
    <t>Full Metal Knuckle</t>
  </si>
  <si>
    <t>G-Max Juggernaut</t>
  </si>
  <si>
    <t>Thunder Wave</t>
  </si>
  <si>
    <t>Forest Feast</t>
  </si>
  <si>
    <t>G-Max Beating</t>
  </si>
  <si>
    <t>Garnet Volley</t>
  </si>
  <si>
    <t>G-Max Libero</t>
  </si>
  <si>
    <t>G-Max Spiral</t>
  </si>
  <si>
    <t>Quick Shooting</t>
  </si>
  <si>
    <t>If no status symbols are rolled: Critical hits deal +2 damage.</t>
  </si>
  <si>
    <t>Tearful Look</t>
  </si>
  <si>
    <t>Haze</t>
  </si>
  <si>
    <t>G-Max Hurricane</t>
  </si>
  <si>
    <t>G-Max Wave</t>
  </si>
  <si>
    <t>Eerie Beam</t>
  </si>
  <si>
    <t>If the target is already Confused: Deal 3 extra damage to that target.</t>
  </si>
  <si>
    <t>G-Max Headbutt</t>
  </si>
  <si>
    <t>When the target next attacks: Decrease attack strength by 2.</t>
  </si>
  <si>
    <t>G-Max Boulder</t>
  </si>
  <si>
    <t>Gatling Tar</t>
  </si>
  <si>
    <t>Moves against the target gain the effect: Status symbols deal +1 damage.</t>
  </si>
  <si>
    <t>This move counts as a dual Rock- and Fire-type move when attacking.</t>
  </si>
  <si>
    <t>Sweet Impact</t>
  </si>
  <si>
    <t>G-Max Rolling</t>
  </si>
  <si>
    <t>Sour Spit</t>
  </si>
  <si>
    <t>Heal 3.</t>
  </si>
  <si>
    <t>For every 2 damage the user has: Decrease attack strength by 1.</t>
  </si>
  <si>
    <t>G-Max Cyclone</t>
  </si>
  <si>
    <t>Spit Shot</t>
  </si>
  <si>
    <t>If you roll at least twice the number of critical hits than status symbols: Critical hits deal +1 damage and this move counts as a dual Electric- and Water-type move.</t>
  </si>
  <si>
    <t>G-Max Riot</t>
  </si>
  <si>
    <t>If any status symbols are rolled: Inflict the Poisoned or Paralyzed status on the target, ignoring effect exclusivity.</t>
  </si>
  <si>
    <t>G-Max Hundred Flames</t>
  </si>
  <si>
    <t>Burn Up</t>
  </si>
  <si>
    <t>G-Max Grudge</t>
  </si>
  <si>
    <t>Witch's Domain</t>
  </si>
  <si>
    <t>G-Max Drill</t>
  </si>
  <si>
    <t>Dark Oath</t>
  </si>
  <si>
    <t>When the target next attacks: If the move is not Dark-type, decrease attack strength by 1.</t>
  </si>
  <si>
    <t>Untamed Shout</t>
  </si>
  <si>
    <t>Treasure Rush</t>
  </si>
  <si>
    <t>The user may spend a Pokecoin. If so: Increase attack strength by 5.</t>
  </si>
  <si>
    <t>Resolute Spear</t>
  </si>
  <si>
    <t>G-Max Whisk</t>
  </si>
  <si>
    <t>Rainbow Flavor</t>
  </si>
  <si>
    <t>Generate 3 Metronome moves. Choose the type of one of those moves as the type of this move.</t>
  </si>
  <si>
    <t>Iron Defense Formation</t>
  </si>
  <si>
    <t>G-Max Hammer</t>
  </si>
  <si>
    <t>Adamantine Press</t>
  </si>
  <si>
    <t>G-Max Pulverization</t>
  </si>
  <si>
    <t>Roar of the Sword</t>
  </si>
  <si>
    <t>Growl of the Shield</t>
  </si>
  <si>
    <t>Assault Tackle</t>
  </si>
  <si>
    <t>Storm Slash</t>
  </si>
  <si>
    <t>For each move that dealt damage since the user was active: Increase attack strength by 1.</t>
  </si>
  <si>
    <t>When the target next attacks the user: Decrease attack strength by 2.</t>
  </si>
  <si>
    <t>When the target is next attacked: Remove 1 critical hit from the roll. The user may use another move this turn.</t>
  </si>
  <si>
    <t>Dread End</t>
  </si>
  <si>
    <t>Dynamax Cannon</t>
  </si>
  <si>
    <t>Jungle Rage</t>
  </si>
  <si>
    <t>The user takes 3 damage.</t>
  </si>
  <si>
    <t>Lightning Wall</t>
  </si>
  <si>
    <t>Each time the target attacks the user: The target takes 3 damage.</t>
  </si>
  <si>
    <t>Apex Dragon</t>
  </si>
  <si>
    <t>Ride of the High King</t>
  </si>
  <si>
    <t>Underworld Door</t>
  </si>
  <si>
    <t>King's Instructions</t>
  </si>
  <si>
    <t>Peat Shoulder</t>
  </si>
  <si>
    <t>Upstream Spirits</t>
  </si>
  <si>
    <t>Grudge Dive</t>
  </si>
  <si>
    <t>For each Battle card played this battle: Increase attack strength by 2.</t>
  </si>
  <si>
    <t>Poison Peak</t>
  </si>
  <si>
    <t>Blossom Tail</t>
  </si>
  <si>
    <t>Love Resonance</t>
  </si>
  <si>
    <t>For each type shared by the user and the target: Deal 3 extra damage.</t>
  </si>
  <si>
    <t>Bouquet Magic</t>
  </si>
  <si>
    <t>Burning Voice</t>
  </si>
  <si>
    <t>Exciting Dance</t>
  </si>
  <si>
    <t xml:space="preserve">The user and the target must switch out. </t>
  </si>
  <si>
    <t>Skitter Smack</t>
  </si>
  <si>
    <t>Gnaw Relentlessly</t>
  </si>
  <si>
    <t>Block Hammer</t>
  </si>
  <si>
    <t>When the target next attacks the user: Decrease attack strength by 1.</t>
  </si>
  <si>
    <t>Fire Spin</t>
  </si>
  <si>
    <t>Scorching Bazooka</t>
  </si>
  <si>
    <t>Abyssal Flames</t>
  </si>
  <si>
    <t>Numbing Saliva</t>
  </si>
  <si>
    <t>Switcheroo</t>
  </si>
  <si>
    <t>The user and target switch held items. This move fails if either the user or target does not have a held item.</t>
  </si>
  <si>
    <t>Inflict the Paralyzed status on the target. If any status symbols are rolled: Inflict the Poisoned status on the target, ignoring effect exclusivity.</t>
  </si>
  <si>
    <t>Super Spicy Breath</t>
  </si>
  <si>
    <t>If you rolled more status symbols than critical hits: Inflict the Poisoned status on the target. If you rolled more critical hits than status symbols: Inflict the Burned status on the target.</t>
  </si>
  <si>
    <t>Dazzling Gaze</t>
  </si>
  <si>
    <t>Pulverizing Press</t>
  </si>
  <si>
    <t>Undersea Tunnel</t>
  </si>
  <si>
    <t>Once per battle: This move can be used from your party: Switch the user in and then use this attack.</t>
  </si>
  <si>
    <t>Justice Kick</t>
  </si>
  <si>
    <t>Shattering Speed</t>
  </si>
  <si>
    <t>Acceleration Drive</t>
  </si>
  <si>
    <t>Corrosive Shards</t>
  </si>
  <si>
    <t>Type effectiveness against Steel-type Pokémon is 0 instead of -4.</t>
  </si>
  <si>
    <t>Cinnabar Lure</t>
  </si>
  <si>
    <t>Angry Grudge</t>
  </si>
  <si>
    <t>Muddy Hammer</t>
  </si>
  <si>
    <t>Dual Headbutt</t>
  </si>
  <si>
    <t>Strike Down</t>
  </si>
  <si>
    <t>If all dice rolled are critical hits: The target faints.</t>
  </si>
  <si>
    <t>Land Collapse</t>
  </si>
  <si>
    <t>Increase the state of the Spikes Hazardous Terrain Token by 1 on the both sides of the arena.</t>
  </si>
  <si>
    <t>Roaring Scream</t>
  </si>
  <si>
    <t>Toxic Powder</t>
  </si>
  <si>
    <t>Midnight Fluttering</t>
  </si>
  <si>
    <t>The target no longer has an ability.</t>
  </si>
  <si>
    <t>Burning Turbulence</t>
  </si>
  <si>
    <t>The user takes 3 damage. Inflict the Burned status on the target.</t>
  </si>
  <si>
    <t>Earthen Spike</t>
  </si>
  <si>
    <t>Cybernetic Wheels</t>
  </si>
  <si>
    <t>Hyper Blower</t>
  </si>
  <si>
    <t>Amp You Very Much</t>
  </si>
  <si>
    <t>Homing Headbutt</t>
  </si>
  <si>
    <t>Thermal Reactor</t>
  </si>
  <si>
    <t>If the user used a Fire-type move last turn: Increase attack strength by 1 and gain MULTI.</t>
  </si>
  <si>
    <t>If the user used a Psychic-type move last turn: Increase attack strength by 1 and gain MULTI.</t>
  </si>
  <si>
    <t>Megaton Lariat</t>
  </si>
  <si>
    <t>Super Cold</t>
  </si>
  <si>
    <t>Change the weather condition to Snowy.</t>
  </si>
  <si>
    <t>Coin Bonus</t>
  </si>
  <si>
    <t>Covetous ivy</t>
  </si>
  <si>
    <t>Covetous Ivy</t>
  </si>
  <si>
    <t>If the target has a held item: Inflict the Poisoned and Burned status on the target, simultaneously.</t>
  </si>
  <si>
    <t>Hail Blade</t>
  </si>
  <si>
    <t>Jealously Singe</t>
  </si>
  <si>
    <t>Cursed Land</t>
  </si>
  <si>
    <t>Frenzied Gouging</t>
  </si>
  <si>
    <t>Tachyon Bits</t>
  </si>
  <si>
    <t>Primordial Beatdown</t>
  </si>
  <si>
    <t>Photon Blaster</t>
  </si>
  <si>
    <t>If the target is not from the Future biome: Increase attack strength by 2.</t>
  </si>
  <si>
    <t>Catharsis Roar</t>
  </si>
  <si>
    <t>Prism Edge</t>
  </si>
  <si>
    <t>Re-Brew</t>
  </si>
  <si>
    <t>Poisonous Musculature</t>
  </si>
  <si>
    <t>If the user is Poisoned: Deal 4 extra damage.</t>
  </si>
  <si>
    <t>Adrena-Brain</t>
  </si>
  <si>
    <t>Cruel Arrow</t>
  </si>
  <si>
    <t>Metal Defender</t>
  </si>
  <si>
    <t>Syrup Storm</t>
  </si>
  <si>
    <t>Critical hits deal +1 damage. Status symbols heal the target by 1.</t>
  </si>
  <si>
    <t>Repulsor Axe</t>
  </si>
  <si>
    <t>Twin Shotels</t>
  </si>
  <si>
    <t>Subjugating Chains</t>
  </si>
  <si>
    <t>Rock Drill Dive</t>
  </si>
  <si>
    <t>Primal Winds</t>
  </si>
  <si>
    <t>evo_only</t>
  </si>
  <si>
    <t>Gigantamax Urshifu Single-Strike</t>
  </si>
  <si>
    <t>Shiny Gigantamax Urshifu Single-Strike</t>
  </si>
  <si>
    <t>Shiny Gigantamax Urshifu Rapid-Strike</t>
  </si>
  <si>
    <t>Gigantamax Urshifu Rapid-Strike</t>
  </si>
  <si>
    <t>Ignore the effects of target MODIFY and PROTECT moves.</t>
  </si>
  <si>
    <t>Remove all PERSISTING and MODIFY effects on all active Pokémon.</t>
  </si>
  <si>
    <t>The type of this move is the 2nd type of the user (1st if no 2nd type). Ignore MODIFY effects.</t>
  </si>
  <si>
    <t>Add 2 critical hits to the user's attack rolls.</t>
  </si>
  <si>
    <t>Ignore effects of the target's moves effects, abilities, and held items.</t>
  </si>
  <si>
    <t>All opposing non Fire-type active Pokémon take 2 damage at the end of their turns.</t>
  </si>
  <si>
    <t>Increase the state of the Spikes Hazardous Terrain Token by 1 on the opposing side of the arena.</t>
  </si>
  <si>
    <t>Increase the state of the Spikes Hazardous Terrain Token by 2 on the opposing side of the arena.</t>
  </si>
  <si>
    <t>Change the Web Hazardous Terrain Token to Toxic Thread on the opposing side of the arena.</t>
  </si>
  <si>
    <t>Increase the state of Toxic Spikes Hazardous Terrain Token by 1 on the opposing side of the arena.</t>
  </si>
  <si>
    <t>Increase the Stealth Rock Hazardous Terrain Token by 1 on the opposing side of the arena.</t>
  </si>
  <si>
    <t>Increase the Stealth Rock or Spikes Hazardous Terrain Token by 1 on the opposing side of the arena.</t>
  </si>
  <si>
    <t>Change the Web Hazardous Terrain Token to Sticky Web on the opposing side of the arena.</t>
  </si>
  <si>
    <t>The opposing trainer cannot use any Battle Cards or Utility Cards for the remainder of the round.</t>
  </si>
  <si>
    <t>Inflict the Burned Status on all opposing active Pokémon.</t>
  </si>
  <si>
    <t>Ignore effects of the user's staus conditions and the target's moves effects, abilities, and held items.</t>
  </si>
  <si>
    <t>All opposing Pokémon may no longer switch out or flee the battle.</t>
  </si>
  <si>
    <t>Ignore effects of the user's status conditions and the target's moves effects, abilities, and held items.</t>
  </si>
  <si>
    <t>Ignore effects of the target's moves effects, abilities, held items and type resistances.</t>
  </si>
  <si>
    <t>Inflict the Poisoned Status on all opposing active Pokémon.</t>
  </si>
  <si>
    <t>All opposing active Pokémon cannot use the same move they used last turn.</t>
  </si>
  <si>
    <t>Decrease all opposing active Pokémon's initiative by 3.</t>
  </si>
  <si>
    <t>Ignore effects of the target's abilities and type resistances.</t>
  </si>
  <si>
    <t>All opposing non Grass-type active Pokémon take 2 damage at the end of their turns.</t>
  </si>
  <si>
    <t>All opposing non Rock-type active Pokémon take 2 damage at the end of their turns.</t>
  </si>
  <si>
    <t>All opposing non Water-type active Pokémon take 2 damage at the end of their turns.</t>
  </si>
  <si>
    <t>Reduce the initiative of all Pokémon that target the user this round by 2.</t>
  </si>
  <si>
    <t>For each status symbol rolled: Gain 1 Journey Point.</t>
  </si>
  <si>
    <t>Replace status symbols with critical hits and criticals hits with status symbols.</t>
  </si>
  <si>
    <t>Consume an Apricorn from the bag of the target. The target decides which one.</t>
  </si>
  <si>
    <t>Status symbols deal +1 damage. For each status symbol rolled: Heal 2.</t>
  </si>
  <si>
    <t>Heal the target by the amount rolled. If the target is a Bug-type: Remove all status conditions after healing.</t>
  </si>
  <si>
    <t>Inflict the Poisoned and Confused status on the target, simultaneously.</t>
  </si>
  <si>
    <t>For every 3 damage on the user: Increase attack strength by 1.</t>
  </si>
  <si>
    <t>Critical hits deal +1 damage. Status symbols deal -1 damage.</t>
  </si>
  <si>
    <t>Heal the target by the amount rolled. If the target is a Grass-type: Remove all status conditions after healing.</t>
  </si>
  <si>
    <t>Roll 3 status dice. Inflict all status conditions rolled on the target, simultaneously</t>
  </si>
  <si>
    <t>Remove all status conditions on all Pokémon in the user's party.</t>
  </si>
  <si>
    <t>Your currently active Pokémon cannot be inflicted with any status conditions.</t>
  </si>
  <si>
    <t>Heal 1 and Remove all status conditions from the user and all Pokémon in your party.</t>
  </si>
  <si>
    <t>Remove all status conditions from the user. Swap the user's health with a Pokémon in the user's party.</t>
  </si>
  <si>
    <t>Inflict any status condition on the target. If any status symbols are rolled: Inflict another status condition, simultaneously.</t>
  </si>
  <si>
    <t>When the user next attacks: Regular hits deal +1 damage.</t>
  </si>
  <si>
    <t>Choose up to two Pokémon in the opposing party. This move targets those Pokémon.</t>
  </si>
  <si>
    <t>If the user does not have a held item: Steal the target's held item until the end of battle.</t>
  </si>
  <si>
    <t>If the user has at most one held item: Steal the target's held item until the end of battle. The user may hold up to 2 held items by this move effect.</t>
  </si>
  <si>
    <t>Each time the user is dealt damage this round: Deal 6 damage to the attacker.</t>
  </si>
  <si>
    <t>Reduce the attack strength of all moves next round used by all Pokémon that targeted the user this round by 1.</t>
  </si>
  <si>
    <t>For each damage the user took when it was last damaged: Increase attack strength by 1.</t>
  </si>
  <si>
    <t>Inflict both the Drowsy and Confused statuses on the target, simultaneously.</t>
  </si>
  <si>
    <t>When the target next attacks: Their moves have no move effects.</t>
  </si>
  <si>
    <t>Inflict both the Drowsy and Paralyzed statuses on the target, simultaneously.</t>
  </si>
  <si>
    <t>You may shuffle the battle card discard pile and reveal the top 2 cards. Draw 1 of these cards. At the end of the battle, return the chosen battle card to the discard pile.</t>
  </si>
  <si>
    <t>Heal for half the damage dealt, rounded down. If the user heals to full health in this way: The user takes 5 damage.</t>
  </si>
  <si>
    <t>Each time this move is used: Increase the user's initiative by 2 and add 1 critical hit to the user's attack rolls (Max 2 stacks).</t>
  </si>
  <si>
    <t>Each time this move is used: Add 1 critical hit to the user's attack rolls (Max 2 stacks).</t>
  </si>
  <si>
    <t>Each time this move is used: Increase the user's initiative by 3 and add 1 regular hit to the user's attack rolls.</t>
  </si>
  <si>
    <t>Each time this move is used: Decrease attack strength by 2 (Min 1 attack strength).</t>
  </si>
  <si>
    <t>If the target has not taken their turn yet this round: Change the target of the target to the user.</t>
  </si>
  <si>
    <t>If 2 or more status symbols are rolled: Inflict both the Burned and Paralyzed statuses on the target, simultaneously.</t>
  </si>
  <si>
    <t>The user may choose any move the user knows. That move gains PRIORITY 1.</t>
  </si>
  <si>
    <t>This move can only be used if the user is an Electric type. The user loses its Electric typing.</t>
  </si>
  <si>
    <t>The targets may no longer switch out or flee the battle. The targets take 2 damage at the end of its turns.</t>
  </si>
  <si>
    <t>When the targets next attack: Remove 1 critical hit from the rolls.</t>
  </si>
  <si>
    <t>If any status symbols are rolled: Inflict the Paralyzed status on the targets.</t>
  </si>
  <si>
    <t>When the targets next attack: Status symbols deal -1 damage.</t>
  </si>
  <si>
    <t>Heal for half the damage dealt, rounded down. If 2 or more status symbols are rolled: Inflict the Burned status on the targes.</t>
  </si>
  <si>
    <t>If any status symbols are rolled: Inflict the Frozen status on the targets. Pokémon frozen by this move can no longer heal.</t>
  </si>
  <si>
    <t>If 2 or more status symbols are rolled: Inflict the Drowsy or Confused status on the targets.</t>
  </si>
  <si>
    <t>Inflict both the Paralyzed and Poisoned statuses on the target, simultaneously.</t>
  </si>
  <si>
    <t>The user may take 3 damage. If so: Inflict the Paralyzed status on the target and deal 2 extra damage.</t>
  </si>
  <si>
    <t>If this move is super effective against the target: Deal 2 extra damage.</t>
  </si>
  <si>
    <t>Inflict the Paralyzed status on all opposing active Pokémon.</t>
  </si>
  <si>
    <t>Roll a status dice. If the Poisoned or Paralyzed status is rolled: Inflict both the Poisoned and Paralyzed statuses on the target, simultaneously.</t>
  </si>
  <si>
    <t>When the user next attacks: Add 1 critical hit to the roll. Status symbols deal -2 damage.</t>
  </si>
  <si>
    <t>Heal all the Pokémon in the user's party by 1/6 of the damage dealt, rounded down.</t>
  </si>
  <si>
    <t>Inflict the Confused status on all opposing active Pokémon.</t>
  </si>
  <si>
    <t>The user takes 2 less damage from non-super effective moves.</t>
  </si>
  <si>
    <t>The user may use this effect each time this move is used: Decrease the user's Initiative by 3 and Increase attack strength by 1.</t>
  </si>
  <si>
    <t>This move will fail if the target does not select a non-PROTECT priority move this round. If successful: The target skips their turn this round.</t>
  </si>
  <si>
    <t>RECHARGE 1</t>
  </si>
  <si>
    <t>Deal double the damage taken by the user this round.</t>
  </si>
  <si>
    <t>This move can be used outside of battle once per turn: Use 2 less movement when moving up in elevation once this turn.</t>
  </si>
  <si>
    <t>Increase the target's battle fatigue to 5. The user takes 4 damage.</t>
  </si>
  <si>
    <t>Inflict the Paralyzed status on the target. Increase the user's battle fatigue by 1 extra.</t>
  </si>
  <si>
    <t>Increase target's battle fatigue by 2. The target may no longer switch out or flee the battle.</t>
  </si>
  <si>
    <t>Increase the target's battle fatigue by 2. The target may no longer switch out or flee the battle.</t>
  </si>
  <si>
    <t>If 2 or more status symbols are rolled: The target skips their turn this round and the user's battle fatigue increases by 1 extra. This move cannot be used if the user has 5 fatigue.</t>
  </si>
  <si>
    <t>Increase the user's and all targets' battle fatigue to 5.</t>
  </si>
  <si>
    <t>If 2 or more status symbols are rolled: The target skips their turn this round and the user's battle fatigue increases by 1 extra.</t>
  </si>
  <si>
    <t>If 2 or more status symbols are rolled: The target skips their turn this round and the user's battle fatigue increases by 2. This move cannot be used if the user has 5 fatigue.</t>
  </si>
  <si>
    <t>Inflict the Drowsy status on the user. Increase the target's battle fatigue by 2. If the target has 5 battle fatigue after this attack: The target faints.</t>
  </si>
  <si>
    <t>Deal extra damage equal to the user's current battle fatigue and then reset the user's battle fatigue to 0.</t>
  </si>
  <si>
    <t>For each other non-fainted Pokémon in the user's party with a Song move: Increase attack strength by 1.</t>
  </si>
  <si>
    <t>The user may also target any other Pokémon in the target's party, ignoring weakness and resistances.</t>
  </si>
  <si>
    <t>Add 1 regular hit to the user's attack rolls and Remove 1 regular hit from incoming attack rolls.</t>
  </si>
  <si>
    <t>For each fainted Pokémon in the user's party: Increase attack strength by 1.</t>
  </si>
  <si>
    <t>For every Pokémon from the Ancient biome in the user's party: Increase attack strength by 1.</t>
  </si>
  <si>
    <t xml:space="preserve"> Add 1 critical hit to the user's attack rolls.</t>
  </si>
  <si>
    <t>The user may consume a Tier 3 Apricorn or a Berry. If so: Increase attack strength by 3.</t>
  </si>
  <si>
    <t>Each time this move is used: Increase the user's initiative by 1. When the user is next attacked: Add 1 regular hit to the roll.</t>
  </si>
  <si>
    <t>The user takes 2 damage.</t>
  </si>
  <si>
    <t>This move can only be used if the user is a Fire-type. The user loses its Fire typing.</t>
  </si>
  <si>
    <t>Until the start of the next round: All opposing active Pokémon target the user instead. This does not affect MULTI or MULTI ALL moves.</t>
  </si>
  <si>
    <t>If 2 or more status symbols are rolled: Inflict the Frozen status on all targets.</t>
  </si>
  <si>
    <t>Each time a target faints due to this attack: Increase the user's attack strength by 2.</t>
  </si>
  <si>
    <t xml:space="preserve">For each Burned target: Increase attack strength by 1. For each status symbol rolled: Inflict the Burned status on one active target. </t>
  </si>
  <si>
    <t>Inflict the Burned Status on all Pokémon that target the user this round.</t>
  </si>
  <si>
    <t>Discard the top 10 cards of the Chance Deck. For each Fortune discarded: Deal 2 extra damage. For each Utility discarded: Deal 1 extra damage. For each Disaster discarded: Take 2 damage.</t>
  </si>
  <si>
    <t>Inflict both the Burned and Poisoned statuses on the target, simultaneously.</t>
  </si>
  <si>
    <t>If the user's attack roll is modified by the target's MODIFY move effect: Deal double damage.</t>
  </si>
  <si>
    <t>If the target has a lower initiative than the user: Deal double damage.</t>
  </si>
  <si>
    <t>If the target has a higher base stat total than the user: Deal double damage.</t>
  </si>
  <si>
    <t>If the user attacked last turn and dealt no damage or if the user is paralyzed: Deal double damage.</t>
  </si>
  <si>
    <t>If the target is in a changed form: Deal double damage.</t>
  </si>
  <si>
    <t>If the target has any status conditions: Deal double damage.</t>
  </si>
  <si>
    <t>If the user has at least 8 damage: Deal double damage.</t>
  </si>
  <si>
    <t>If the user has any status conditions: Deal double damage.</t>
  </si>
  <si>
    <t>If all dice rolled are the same: Deal double damage</t>
  </si>
  <si>
    <t>If Moon Kinesis was used this battle: Deal double damage.</t>
  </si>
  <si>
    <t>If Solar Generator was used this battle: Deal double damage.</t>
  </si>
  <si>
    <t>Inflict the Confused status on the user, ignoring restrictions. If the user is already Confused: Deal double damage</t>
  </si>
  <si>
    <t>If the target's initiative is less than the user: Deal double damage.</t>
  </si>
  <si>
    <t>Heal 4. The user loses its Flying typing.</t>
  </si>
  <si>
    <t>Increase the initiative of all your currently active Pokémon by 5 and change the weather condition to Strong Winds.</t>
  </si>
  <si>
    <t>Before rolling for this attack: Transfer the target's MODIFY effects to the user.</t>
  </si>
  <si>
    <t>The opposing trainer may no longer use Utility or Battle cards.</t>
  </si>
  <si>
    <t>After being damaged by this move, the target gains PROTECT. The target cannot perform an action anymore this round.</t>
  </si>
  <si>
    <t>The targets take 1 damage at the end of their turns. The targets may no longer switch out or flee the battle.</t>
  </si>
  <si>
    <t>Heal 3 and change the weather condition to Harsh Sunlight.</t>
  </si>
  <si>
    <t>For each other non-fainted grass type Pokémon in your party: When the target next attacks, Remove 1 regular hit from the roll.</t>
  </si>
  <si>
    <t>Heal 3 from the user and all Pokémon in the user's party.</t>
  </si>
  <si>
    <t>Inflict the Confused, Burned, and Poisoned status on the target, simultaneously.</t>
  </si>
  <si>
    <t>For every 2 regular hits: deal 1 extra damage. For every 2 critical hits: Deal 2 extra damage.</t>
  </si>
  <si>
    <t>Heal 1 and Remove all status conditions from all Pokémon in the user's party.</t>
  </si>
  <si>
    <t>Deal 1 damage to the target. The user may use a second move this turn.</t>
  </si>
  <si>
    <t>If the user last attacked with a move with more than 0 attack strength and dealt no damage: Deal double damage.</t>
  </si>
  <si>
    <t>When the user is next attacked: Ignore all damage from Water-type moves.</t>
  </si>
  <si>
    <t>If 3 or more status symbols are rolled: Inflict the Burned and Frozen status on the target, simultaneously.</t>
  </si>
  <si>
    <t>If 3 or more status symbols are rolled: Inflict the Paralyzed and Frozen status on the target, simultaneously.</t>
  </si>
  <si>
    <t>If the user has 50% HP or less remaining: Change to one of the core forms.</t>
  </si>
  <si>
    <t>The user must switch out. When the target next attacks: Remove all regular hits from the roll.</t>
  </si>
  <si>
    <t>Both player's must discard a Battle card.</t>
  </si>
  <si>
    <t>The target must switch out.</t>
  </si>
  <si>
    <t>When the user is next attacked: The attacker must roll a battle dice before using a move. If the attacker rolls a status symbol: the attacker instead skips their turn.</t>
  </si>
  <si>
    <t>Inflict both the Frozen and Paralyzed statuses on the target, simultaneously.</t>
  </si>
  <si>
    <t>DANCE</t>
  </si>
  <si>
    <t>Add 2 critical hits and 2 status symbols to the user's attack rolls. When the user is attacked: Add 1 critical hit to the attack roll.</t>
  </si>
  <si>
    <t>Each time this move is used: Add 1 critical hit if the user rolls a critical hit (Max 2 stacks).</t>
  </si>
  <si>
    <t>Add 1 critical hit or 1 status symbol to the roll.</t>
  </si>
  <si>
    <t>All one-time use items on all currently active Pokémon no longer have an effect.</t>
  </si>
  <si>
    <t>Until the end of the round: If an attack would knock you out, survive with 1 HP. This move cannot be used if it was used last round.</t>
  </si>
  <si>
    <t>Once per battle: Increase the user's battle fatigue to 5, revive one of the Pokémon in your party, and fully heal that Pokémon's health.</t>
  </si>
  <si>
    <t>Restore the effect of the user's held item. If the held item was discarded: Reattach it to the user.</t>
  </si>
  <si>
    <t>Type effectiveness against Grass-type Pokémon is +2 instead of 0.</t>
  </si>
  <si>
    <t>This move can be used out of battle once per turn: Gain an extra movement speed this turn.</t>
  </si>
  <si>
    <t>Heal 2. If this move was used last round: Decrease attack strength by 2.</t>
  </si>
  <si>
    <t>If the sum of the dice rolled is odd: Deal 3 extra damage. If the sum of the dice rolled is even: Deal 5 less damage.</t>
  </si>
  <si>
    <t>Once per battle: Give the PROTECT effect to your other active Pokémon this turn.</t>
  </si>
  <si>
    <t>Inflict the Frozen status on the target. The Pokémon switching in may use a move this turn but with -4 attack strength.</t>
  </si>
  <si>
    <t>Inflict the Poisoned and Paralyzed status on the target, simultaneously. Pokémon poisoned by this move take 1 extra damage from poison each turn.</t>
  </si>
  <si>
    <t>Inflict both the Poisoned and Drowsy statuses on the target, simultaneously.</t>
  </si>
  <si>
    <t>Both trainers discard all their Battle Cards. Shuffle the Battle Card discard pile. Both trainers draw Battle cards equal to the amount they discarded.</t>
  </si>
  <si>
    <t>If the target has any status conditions: Remove one status condition from the target and Heal 3.</t>
  </si>
  <si>
    <t>Inflict the Poisoned status on the target. The user may use a second move this turn.</t>
  </si>
  <si>
    <t>If the target is Confused and at full health: The target faints.</t>
  </si>
  <si>
    <t>Chooses a move that the target knows. The target immediately uses that move targeting a Pokémon of the user's choosing. This counts as the user's turn.</t>
  </si>
  <si>
    <t>The target can no longer heal.</t>
  </si>
  <si>
    <t>If no status symbols and critical hits are rolled: Inflict Drowsy and Confused on the target, simultaneously.</t>
  </si>
  <si>
    <t>When the target is attacked: The target takes double damage from Fire-type moves.</t>
  </si>
  <si>
    <t>The target takes 2 damage at the end of their turns. If the target is Water- or Steel-type: They take 4 damage at the end of their turns instead.</t>
  </si>
  <si>
    <t>All MULTI moves used by opposing Pokémon this round will fail.</t>
  </si>
  <si>
    <t>Change the user's initiative to the average of the user's and the target's initiative, rounded down.</t>
  </si>
  <si>
    <t>When the target next attacks: Add 1 critical hit to the roll. The user may use a second move this turn.</t>
  </si>
  <si>
    <t>At the end of the next round: Damage dealt by this attack is dealt to the target a second time.</t>
  </si>
  <si>
    <t>For the remainder of the round: The user does not have any type weaknesses.</t>
  </si>
  <si>
    <t>Once per battle: The user may end the round immediately.</t>
  </si>
  <si>
    <t>Once per battle: Choose a move the target knows. Change the attack strength of both this move and the chosen move to the average of this move and the chosen move's attack strength, rounded up.</t>
  </si>
  <si>
    <t>The user may spend a Pokecoin. If so: Increase attack strength of the user's next move by 3. The user may use a second move this turn.</t>
  </si>
  <si>
    <t>You may change the weather condition. If there is a weather form that matches the weather condition: FORM change to match the weather. Otherwise, the user may FORM change into any weather form. The type of the user is the type of this attack.</t>
  </si>
  <si>
    <t>Roll a status dice. The type of this move is that type until the user switches out.</t>
  </si>
  <si>
    <t>Each time this move is used: Choose a type. The type of this move is that type in addition to any other type(s) previously chosen.</t>
  </si>
  <si>
    <t>Choose any learnable type of the user as the type of this attack. When the user is next attacked: All type effectiveness against the user is -2. After using this move 3 times in battle: FORM change.</t>
  </si>
  <si>
    <t>Choose any type. This attack and the user becomes the chosen type.</t>
  </si>
  <si>
    <t>Generate 2 Metronome moves. The types of this move are the types of the Metronome moves.</t>
  </si>
  <si>
    <t>Choose any type. This attack becomes the chosen type. If 2 or more status symbols are rolled: Inflict any one status condition on the target.</t>
  </si>
  <si>
    <t>Choose any type. This attack becomes the chosen type.</t>
  </si>
  <si>
    <t>Choose any type as the type of this attack.</t>
  </si>
  <si>
    <t>Search for any move from a non-legendary encounter deck and then attack the target with that move.</t>
  </si>
  <si>
    <t>Search for any move from the Pokémon discard piles and then attack the target with that move.</t>
  </si>
  <si>
    <t>The user takes damage until the user has 1 HP left. Deal the amount of damage taken in this way to the target.</t>
  </si>
  <si>
    <t>Heal 1 at the end of your turns. If the weather is Rain: Heal 2 at the end of your turns instead.</t>
  </si>
  <si>
    <t>If the user switches out: FORM change to Hero Form.</t>
  </si>
  <si>
    <t>The user may consume a Tier 3 Apricorn. If so: This move gains MULTI this turn.</t>
  </si>
  <si>
    <t>This move can be used out of battle once per turn: teleport up to 2 spaces away.</t>
  </si>
  <si>
    <t>The user takes 4 damage. The user may use a second move this turn. If so: Increase that move's attack strength by 3.</t>
  </si>
  <si>
    <t>Clangorous Soul</t>
  </si>
  <si>
    <t>Gain 2 additional movement each turn.
After any battle, fully restore a Pokémon in your party.</t>
  </si>
  <si>
    <t>Established Dojo</t>
  </si>
  <si>
    <t>During move selection, if your active Pokémon are at full health, you may swap that Pokémon's current HP and Initiative values.</t>
  </si>
  <si>
    <t>During move selection, once per battle, you may change one of your active Pokémon's HP or Initiative to match the current HP or Initiative of an opposing active Pokémon.</t>
  </si>
  <si>
    <t>Your Pokémon can use the move of another Pokémon in your party as long as the move's type matches at least one of both Pokémon's type.</t>
  </si>
  <si>
    <t>Your super effective attacks also heal the user for 4 HP at the end of the user's turn.</t>
  </si>
  <si>
    <t>Once per battle, if your active Pokémon does not attack first in that round, you may have its attack deal double damage.</t>
  </si>
  <si>
    <t>After you attack with a Water-type move, the user may switch out and then heal all status conditions.</t>
  </si>
  <si>
    <t>When inflicting any status conditions, you may instead roll the status dice to inflict the new status condition it lands on.</t>
  </si>
  <si>
    <t>During battle, you can remove up to 3 status symbols from your status pool to reduce the damage of a Super effective attack against your Ice- or Grass-type Pokémon equal to the amount discarded.
On your Pokémon's turn in battle, you may remove 3 status symbols from your pool to heal 1 status condition.
or
you may remove 3 status symbols from your pool to heal 2 damage.</t>
  </si>
  <si>
    <t>You may inflict additional status conditions onto a target, ignoring effect exclusivity. 
Your Ghost-type moves gain +1 attack strength.</t>
  </si>
  <si>
    <t>Your Pokémon that only have their Signature Moves and 1 ability may replace 2 status symbols for a critical hit during all attack rolls.</t>
  </si>
  <si>
    <t>If either you or your Master were to enter battle, they may force the battle to become a double battle and both participate, if willing.
If so: in addition to normal double battle rewards, both you and your Master may gain 1 more of any reward that is already offered.
For as long as you have a Master, all negative consequences are transferred to your Master instead.</t>
  </si>
  <si>
    <t>All moves on your Pokémon become Metronome:
Generate a Metronome move and then attack the target with that move.</t>
  </si>
  <si>
    <t>During your turn in battle, you may swap out your active Pokémon. The Pokémon swapping in by this effect may attack this turn but with 2 less attack strength.</t>
  </si>
  <si>
    <t>When you have Initiative Advantage, you may use it to remove all regular hits from an attack against your Poison-type Pokémon and apply the Confused status to all active Pokémon, ignoring type immunity and effect exclusivity.</t>
  </si>
  <si>
    <t>Whenever you would inflict the Poisoned status on your opponent's Pokémon, you may also inflict the Burned status, simultaneously.
During your Pokémon's turn, you may remove the Confused status from your Pokémon and apply Poison to one of your opponent's active Pokémon. When you do, your Pokémon becomes Drowsy and Paralyzed in addition to any of its current status conditions.</t>
  </si>
  <si>
    <t>Opponents cannot inflict status conditions onto your Pokémon. 
For each status inflicting move your target knows, gain +1 attack strength against the target.</t>
  </si>
  <si>
    <t>Once per turn, you may interact with something from up to 3 tiles away.</t>
  </si>
  <si>
    <t>Once per turn, you may move up to 2 Ocean tiles in a row for free. Additionally, your Water-type Pokémon gain +3 Initiative.
While the weather is Rain, your Water-type Pokémon gain PRIORITY 1 to their non-priority moves.</t>
  </si>
  <si>
    <t>Freestyle Technique</t>
  </si>
  <si>
    <t>Your Water-type Pokémon may use the moves of any other Water-type Pokémon in your party. 
Each move can only be shared with one other Pokémon per battle.</t>
  </si>
  <si>
    <t>Once per turn, you may move up to 3 non-Mountain tiles in a row for free.</t>
  </si>
  <si>
    <t>Your Weak Pokémon gain +2 health and +2 Initiative while you have this card.</t>
  </si>
  <si>
    <t>After defeating a Gym Leader for the first time, a Rocket Ace, or any non-Battle Frontier Boss, release one Pokémon they used in that battle and gain their JP release rewards.</t>
  </si>
  <si>
    <t>Into the Unown</t>
  </si>
  <si>
    <t>Unown Cipher</t>
  </si>
  <si>
    <t>When your Unown attacks, you may instead use a move that belongs to any other active Pokémon as long as the move name starts with the same letter as the Unown.
If your team consists of only Unown, you may replace undamaged Unown in your party with any other Unown you own during battle. Your party will consist of any number of undamaged Unown, but once damaged, that Unown can no longer be replaced.</t>
  </si>
  <si>
    <t>201-a-shiny</t>
  </si>
  <si>
    <t>201-b-shiny</t>
  </si>
  <si>
    <t>201-c-shiny</t>
  </si>
  <si>
    <t>201-d-shiny</t>
  </si>
  <si>
    <t>201-e-shiny</t>
  </si>
  <si>
    <t>201-f-shiny</t>
  </si>
  <si>
    <t>201-g-shiny</t>
  </si>
  <si>
    <t>201-h-shiny</t>
  </si>
  <si>
    <t>201-i-shiny</t>
  </si>
  <si>
    <t>201-j-shiny</t>
  </si>
  <si>
    <t>201-k-shiny</t>
  </si>
  <si>
    <t>201-l-shiny</t>
  </si>
  <si>
    <t>201-m-shiny</t>
  </si>
  <si>
    <t>201-n-shiny</t>
  </si>
  <si>
    <t>201-o-shiny</t>
  </si>
  <si>
    <t>201-p-shiny</t>
  </si>
  <si>
    <t>201-q-shiny</t>
  </si>
  <si>
    <t>201-r-shiny</t>
  </si>
  <si>
    <t>201-s-shiny</t>
  </si>
  <si>
    <t>201-t-shiny</t>
  </si>
  <si>
    <t>201-u-shiny</t>
  </si>
  <si>
    <t>201-v-shiny</t>
  </si>
  <si>
    <t>201-w-shiny</t>
  </si>
  <si>
    <t>201-x-shiny</t>
  </si>
  <si>
    <t>201-y-shiny</t>
  </si>
  <si>
    <t>201-z-shiny</t>
  </si>
  <si>
    <t>201-a</t>
  </si>
  <si>
    <t>201-b</t>
  </si>
  <si>
    <t>201-c</t>
  </si>
  <si>
    <t>201-d</t>
  </si>
  <si>
    <t>201-e</t>
  </si>
  <si>
    <t>201-f</t>
  </si>
  <si>
    <t>201-g</t>
  </si>
  <si>
    <t>201-h</t>
  </si>
  <si>
    <t>201-i</t>
  </si>
  <si>
    <t>201-j</t>
  </si>
  <si>
    <t>201-k</t>
  </si>
  <si>
    <t>201-l</t>
  </si>
  <si>
    <t>201-m</t>
  </si>
  <si>
    <t>201-n</t>
  </si>
  <si>
    <t>201-o</t>
  </si>
  <si>
    <t>201-p</t>
  </si>
  <si>
    <t>201-q</t>
  </si>
  <si>
    <t>201-r</t>
  </si>
  <si>
    <t>201-s</t>
  </si>
  <si>
    <t>201-t</t>
  </si>
  <si>
    <t>201-u</t>
  </si>
  <si>
    <t>201-v</t>
  </si>
  <si>
    <t>201-w</t>
  </si>
  <si>
    <t>201-x</t>
  </si>
  <si>
    <t>201-y</t>
  </si>
  <si>
    <t>201-z</t>
  </si>
  <si>
    <t>Hacker</t>
  </si>
  <si>
    <t>Disaster Devotee</t>
  </si>
  <si>
    <t>When you decrease the value of your Disaster Dice, you may also deal 1 damage to all active Pokémon for every 10 cards in the Disaster card discard pile.
Damage from this effect cannot be reduced.</t>
  </si>
  <si>
    <t>Dark Uprising</t>
  </si>
  <si>
    <t>Dark Pact</t>
  </si>
  <si>
    <t>Guildmaster</t>
  </si>
  <si>
    <t>Big Beginnings</t>
  </si>
  <si>
    <t>Bigger is Stronger</t>
  </si>
  <si>
    <t>Ruin Maniac</t>
  </si>
  <si>
    <t>The user may choose any Dark-type Pokémon in the user's party. For the remainder of the round, all damage the user would take will be taken by the chosen Pokémon instead.</t>
  </si>
  <si>
    <t>For each other non-fainted Pokémon in the user's party: Increase attack strength by 1.</t>
  </si>
  <si>
    <t>The user may target any Pokémon in the opposing party. If that Pokémon faints due to this attack, deal double the damage dealt to any other Pokémon in the opposing party.</t>
  </si>
  <si>
    <t>For each other Dark-type move any active Pokémon knows: Deal 2 extra damage.</t>
  </si>
  <si>
    <t>The user may target any Pokémon in the opposing party. Ignore type weakness and resistances.</t>
  </si>
  <si>
    <t>The user may target any Pokémon in the opposing party.</t>
  </si>
  <si>
    <t>The user may deal 2 damage to any number of Pokémon in the user's party. For each Pokémon that was dealt damage to in this way: Deal 4 damage to any Pokémon in the target's party.</t>
  </si>
  <si>
    <t>Deal 1 damage to all Pokémon in the target's party that has evolved.</t>
  </si>
  <si>
    <t>If the target can Dynamax: Dynamax that Pokémon. If the target is in Dynamax form: Deal double damage.</t>
  </si>
  <si>
    <t>For each critical hit rolled: Deal 1 damage and Inflict the Paralyzed status on a single target. For each status symbol rolled: Deal 2 damage to a non-active Pokémon in the user's party.</t>
  </si>
  <si>
    <t>The user may switch out the other active Pokémon immediately. If the Pokémon switching in is an Electric-type: Increase attack strength by 2.</t>
  </si>
  <si>
    <t>For every non-fainted Electric-type Pokémon in the user's party: Increase attack strength by 1.</t>
  </si>
  <si>
    <t>The user may deal half the damage dealt to the target, rounded down, to a non-active Pokémon in the target party that already has damage on it.</t>
  </si>
  <si>
    <t>The user may split the dice rolled amongst any active Pokémon.</t>
  </si>
  <si>
    <t>If the target fainted due to this attack: Deal half the damage dealt to that target, rounded down, to another Pokémon in the target's party.</t>
  </si>
  <si>
    <t>Critical hits deal -1 damage. The user may split the dice rolled amongst any active Pokémon.</t>
  </si>
  <si>
    <t>Choose one of your active Pokémon. Next round: The target cannot attack that Pokémon.</t>
  </si>
  <si>
    <t>Heal 4 damage from any currently active Pokémon and deal 4 damage to another currently active Pokémon. Increase the user's battle fatigue by 1 extra.</t>
  </si>
  <si>
    <t>This move can be used from your party: Switch the user in and then use this attack. If the user switched in with this effect: Deal 3 damage to any Pokémon in the opposing party.</t>
  </si>
  <si>
    <t>If 2 or more status symbols are rolled: Heal 2 from your currently active Pokémon.</t>
  </si>
  <si>
    <t>For each non-fainted Pokémon in the target's party: Increase attack strength by 1.</t>
  </si>
  <si>
    <t>Deal 2 damage to any other Pokémon in the target's party. If that Pokémon faints due to this attack: The user may use a second move this turn.</t>
  </si>
  <si>
    <t>If any other Pokémon in the user's party has any damage on it: Increase attack strength by 5.</t>
  </si>
  <si>
    <t>If one of your Pokémon fainted during the last round: Increase attack strength by 4.</t>
  </si>
  <si>
    <t>For each status symbol rolled: The user may inflict the Burned or Confused status on the user. Pokémon burned by this move take 2 less damage from moves. Pokémon confused by this move gain +1 attack strength to its moves.</t>
  </si>
  <si>
    <t>For each critical hit rolled: Deal 1 damage and Inflict the Burned status on a single target. For each status symbol rolled: Deal 2 damage to a non-active Pokémon in the user's party.</t>
  </si>
  <si>
    <t>If the target has a held item and the user does not: Inflict the Burned status on the target, ignoring restrictions. Pokémon burned by this move take 2 damage at the end of their turns.</t>
  </si>
  <si>
    <t>For each critical hit rolled: Deal 1 damage to any other opposing active Pokémon.</t>
  </si>
  <si>
    <t>For each critical hit rolled: Deal 2 damage to any other opposing active Pokémon.</t>
  </si>
  <si>
    <t>You may deal 2 damage to any number of Water-type Pokémon in your party. For each Pokémon you dealt damage to in this way: Deal 4 damage to any Pokémon in the target's party.</t>
  </si>
  <si>
    <t>For each fainted Pokémon in the user's party with a unique type in that party: Increase attack strength by 1.</t>
  </si>
  <si>
    <t>This move only has an effect if used on the first round this Pokémon becomes active. Increase the initiative of all of your currently active Pokémon by 3 and change the weather condition to Strong Winds.</t>
  </si>
  <si>
    <t>Choose up to 3 Pokémon from any party. This move targets all 3 Pokémon.</t>
  </si>
  <si>
    <t>Your currently active Pokémon may switch out. Afterwards, Increase the initiative of all of your currently active Pokémon by 5 and change the weather condition to Strong Winds.</t>
  </si>
  <si>
    <t>When rolling for this attack, if one of your Pokémon fainted during the last round: Increase attack strength by 3.</t>
  </si>
  <si>
    <t>If your other active Pokémon has not taken their turn this round: You may switch out that Pokémon. The Pokémon switching in can immediately take their turn after this move.</t>
  </si>
  <si>
    <t>If the opposing party has more non-fainted Pokémon remaining than the user's party: Increase attack strength by 4 and copy the effect of a move the target knows.</t>
  </si>
  <si>
    <t>The user takes 5 damage. If the user faints due to this effect: Choose an opposing active Pokémon. That Pokémon faints.</t>
  </si>
  <si>
    <t>Heal any other active Pokémon by 2. The user may use another move this turn.</t>
  </si>
  <si>
    <t>For each MODIFY or PERSISTING effect on the user: Deal 2 damage to any Pokémon.</t>
  </si>
  <si>
    <t>You may instead target any Pokémon that switched out this round and deal double damage to that Pokémon, ignoring weakness and resistances.</t>
  </si>
  <si>
    <t>If this is the first round this Pokémon becomes active: Increase attack strength by 3.</t>
  </si>
  <si>
    <t>Increase the state of the Spikes Hazardous Terrain Token by 1 on the both sides of the arena. All Hazardous Terrain effects immediately reactivate on all opposing active Pokémon.</t>
  </si>
  <si>
    <t>Each time this move is used: Deal 1 damage to your other active Pokémon and Increase attack strength of all Ice-type moves used by any Pokémon by 1.</t>
  </si>
  <si>
    <t>Until the user switches out: Deal 1 damage to all other Pokémon that have an ability, ignoring resistance and weakness. This damage cannot be ignored or reduced.</t>
  </si>
  <si>
    <t>When your currently active Pokémon are next attacked: All critical hits damage the attacker instead of the attacked Pokémon.</t>
  </si>
  <si>
    <t>Change the weather condition to Snowy. If the weather is Snowy: Non Ice-type Pokémon take 2 damage at the end of their turns.</t>
  </si>
  <si>
    <t>If any status symbols are rolled: Inflict the Frozen status on the target. Pokémon frozen by this move increase attack strength of incoming moves by 3 instead.</t>
  </si>
  <si>
    <t>This move can only be used on the first round this Pokémon becomes active. The target loses their turn this round.</t>
  </si>
  <si>
    <t>All opposing active Pokémon must target the user this round.</t>
  </si>
  <si>
    <t>The user may transfer all PERSISTING and MODIFY effects the user has to the Pokémon switching in.</t>
  </si>
  <si>
    <t>This move can be used from your party: Switch the user in and then use this attack. Heal the Pokémon that was switched out by this move by 4.</t>
  </si>
  <si>
    <t>Heal any active Pokémon by 4. If this move was used last turn: Increase attack strength by 3, but only heal 1.</t>
  </si>
  <si>
    <t>For each non-fainted Pokémon in the user's party: Deal 1 damage to all opposing active Pokémon.</t>
  </si>
  <si>
    <t>If the target is Confused: Deal 1 damage to all other Pokémon in the target's party.</t>
  </si>
  <si>
    <t>For each Pokémon in your party that has any damage: Increase attack strength by 1.</t>
  </si>
  <si>
    <t>Switch in any other Pokémon in your party and Inflict the Poisoned status on that Pokémon. That Pokémon may use a move with +2 attack strength this turn.</t>
  </si>
  <si>
    <t>The target must switch out. Inflict the Poisoned status on the Pokémon switching in.</t>
  </si>
  <si>
    <t>Inflict the Poisoned status on any Pokémon.</t>
  </si>
  <si>
    <t>Choose any other active Pokémon. If the user or that Pokémon selects a priority move: Both moves selected will share the highest priority between them.</t>
  </si>
  <si>
    <t>All Hazardous Terrain effects immediately reactivate on all opposing active Pokémon. Ground-type moves against the opposing active Pokémon now ignore type resistances.</t>
  </si>
  <si>
    <t>The user may choose to give the PROTECT effect to another active Pokémon instead.</t>
  </si>
  <si>
    <t>Heal 3. Deal 3 damage to any Pokémon.</t>
  </si>
  <si>
    <t>Deal 2 damage to all Pokémon in the target's party that is currently damaged, ignoring resistance and weakness. This damage cannot be ignored or reduced.</t>
  </si>
  <si>
    <t>Deal 2 damage to all Pokémon in the target's party, ignoring resistance and weakness. This damage cannot be ignored or reduced.</t>
  </si>
  <si>
    <t>Deal half the damage the user has, rounded down, to any Pokémon in the target's party.</t>
  </si>
  <si>
    <t>For each move any Pokémon has used since this move was last used: Increase attack strength by 1.</t>
  </si>
  <si>
    <t>You may deal 2 damage to any number of Pokémon in your party. For each Pokémon you dealt damage to in this way: Deal 4 damage to any Pokémon in the target's party.</t>
  </si>
  <si>
    <t>If the user took damage this round: Heal 2 and Deal 2 damage to any opposing active Pokémon.</t>
  </si>
  <si>
    <t>The user faints. The Pokémon that switches into this spot is fully restored. This move cannot be used if there are no other Pokémon to switch in.</t>
  </si>
  <si>
    <t>For the remainder of the round: Deal 4 damage to any Pokémon that target the user.</t>
  </si>
  <si>
    <t>Deal 1 damage to all Pokémon in the user's and target's party. Ignore weakness and resistance for this effect.</t>
  </si>
  <si>
    <t>Regular hits also deal 1 damage to any other opposing active Pokémon.</t>
  </si>
  <si>
    <t>If your other active Pokémon is a Steel-type: Deal 4 extra damage.</t>
  </si>
  <si>
    <t>Deal 1 damage to all non-active Pokémon in both parties.</t>
  </si>
  <si>
    <t>If more critical hits are rolled than status symbols: Deal 4 extra damage. If less critical hits are rolled than status symbols: Deal 2 damage to all non-active Pokémon in the user's party.</t>
  </si>
  <si>
    <t>Choose any move from any opposing active Pokémon, then attack the target with that move.</t>
  </si>
  <si>
    <t>Choose any move from a Dragon-type Pokémon in the user's or target's party, then attack the target with that move.</t>
  </si>
  <si>
    <t>All Water-type Pokémon in your party heal by 2.</t>
  </si>
  <si>
    <t>For each other active Water-type Pokémon: Increase attack strength by 1.</t>
  </si>
  <si>
    <t>You may choose a non-active Water-type Pokémon in your party. When that Pokémon next attacks: Increase attack strength by 1.</t>
  </si>
  <si>
    <t>Your currently active Pokémon are cured from the Confused status.</t>
  </si>
  <si>
    <t>Heal your currently active Water-type Pokémon by 3.</t>
  </si>
  <si>
    <t>If the user has a non-Artifact held item that is different from any other Pokémon in both parties: This move deals 3 extra damage.</t>
  </si>
  <si>
    <t>When the user is next attacked: Ignore all damage from moves used by Pokémon in a changed state.</t>
  </si>
  <si>
    <t>Once per battle: Before attacking, switch out the target and switch in another Pokémon in the target's party of your choosing.</t>
  </si>
  <si>
    <t>When any Pokémon enters battle: Choose one of your active Pokémon. Any Pokémon from a different climate than that Pokémon gains 1 battle fatigue.</t>
  </si>
  <si>
    <t>When your Pokémon from a warm climate are attacked by a non super effective move, reduce the damage by an amount equal to the attacker's battle fatigue before the attack.
When your Pokémon from a cold climate attack with a non super effective move, increase the damage by an amount equal to the target's battle fatigue.</t>
  </si>
  <si>
    <t>When your Pokémon attack with a Grass-type or Fairy-type move, the user heals for half the damage dealt, rounded down.</t>
  </si>
  <si>
    <t>When your Pokémon attack with a Fire-type move, you may destroy 1 Charcoal to deal 2 damage and inflict the Burned status condition on the target.</t>
  </si>
  <si>
    <t>During your turn in battle, you may freely reduce the value on the Pokémon's Stamina Dice to increase your Pokémon's initiative by 1 this battle.
If after this effect, your Pokémon has a higher initiative than your active opponents, your Pokémon may make a second attack this turn. If you do, increase your Pokémon's battle fatigue to 5 after the second attack.</t>
  </si>
  <si>
    <t>During any Rocket Encounter, you may attempt to capture ANY enemy Pokémon at an increased capture rate of +1. If the battle is won, the caught Pokémon is added to your team. The Pokémon retains its held item. Any effects that affect Rocket Pokémon also affect the caught Pokémon. Trainer Pokémon that have an evolution can be evolved for 12 JP. If Trainer Pokémon are to be discarded, return them back to their respective deck instead.</t>
  </si>
  <si>
    <t>During any non-PVP or non-Rocket Trainer Encounter, you may attempt to capture an enemy Pokémon at an increased capture rate of +1 as long as its HP is less than or equal to your Active Pokémon. If the battle is won, the caught Pokémon is added to your team. The Pokémon retains its held item and a copy of any secondary moves it knew.</t>
  </si>
  <si>
    <t>When unlocked: Gain the Disaster Dice.
When you reveal a Disaster card, you may choose to discard that Disaster card instead.
If you do not discard the Disaster Card, increase the value on the Disaster Dice by 1.
During battle, you may freely decrease the Disaster Dice. For each point decreased in this way, Increase attack strength of one of your active Pokémon by 1 this turn and deal 1 damage to one of your active Pokémon.</t>
  </si>
  <si>
    <t>Pokémon you own gain +2 HP and -2 Initiative.</t>
  </si>
  <si>
    <t>Shadow Wave</t>
  </si>
  <si>
    <t>Shadow Storm</t>
  </si>
  <si>
    <t>Shadow Sky</t>
  </si>
  <si>
    <t>Shadow Shed</t>
  </si>
  <si>
    <t>Shadow Rush</t>
  </si>
  <si>
    <t>Shadow Rave</t>
  </si>
  <si>
    <t>Shadow Panic</t>
  </si>
  <si>
    <t>Shadow Mist</t>
  </si>
  <si>
    <t>Shadow Hold</t>
  </si>
  <si>
    <t>Shadow Half</t>
  </si>
  <si>
    <t>Shadow Fire</t>
  </si>
  <si>
    <t>Shadow End</t>
  </si>
  <si>
    <t>Shadow Down</t>
  </si>
  <si>
    <t>Shadow Chill</t>
  </si>
  <si>
    <t>Shadow Break</t>
  </si>
  <si>
    <t>Shadow Bolt</t>
  </si>
  <si>
    <t>Shadow Blitz</t>
  </si>
  <si>
    <t>Shadow Blast</t>
  </si>
  <si>
    <t>Winona's Accuracy</t>
  </si>
  <si>
    <t>Will's Tricks</t>
  </si>
  <si>
    <t>Wattson's Reign</t>
  </si>
  <si>
    <t>Thorton's Replacement</t>
  </si>
  <si>
    <t>Sidney's Takeover</t>
  </si>
  <si>
    <t>Caitlin's Grace</t>
  </si>
  <si>
    <t>Proton's Dirty Tactic</t>
  </si>
  <si>
    <t>Palmer's Rivalry</t>
  </si>
  <si>
    <t>Norman's Fairness</t>
  </si>
  <si>
    <t>Lance's Power</t>
  </si>
  <si>
    <t>Koga's Venom</t>
  </si>
  <si>
    <t>Karen's Challenge</t>
  </si>
  <si>
    <t>Juan's Swift Swim</t>
  </si>
  <si>
    <t>Flannery's Steam</t>
  </si>
  <si>
    <t>Darach's Orders</t>
  </si>
  <si>
    <t>Dahlia's Fun</t>
  </si>
  <si>
    <t>Colress' Experiment</t>
  </si>
  <si>
    <t>Mind Control</t>
  </si>
  <si>
    <t>Caitlin's Calculations</t>
  </si>
  <si>
    <t>Ariana's Dirty Tactic</t>
  </si>
  <si>
    <t>Argenta's Resilience</t>
  </si>
  <si>
    <t>Archer's Dirty Tactic</t>
  </si>
  <si>
    <t>You Don't Need This</t>
  </si>
  <si>
    <t>Stolen Strategy</t>
  </si>
  <si>
    <t>Shock Traps</t>
  </si>
  <si>
    <t>No, You Didn't</t>
  </si>
  <si>
    <t>Missing Hurts</t>
  </si>
  <si>
    <t>Hostage Situation</t>
  </si>
  <si>
    <t>Fighting Dirty</t>
  </si>
  <si>
    <t>Falling Rocks</t>
  </si>
  <si>
    <t>Dangerous Failure</t>
  </si>
  <si>
    <t>Blast Off</t>
  </si>
  <si>
    <t>For each other non-fainted Shadow Pokémon in your party with a shadow move: Increase attack strength by 1.</t>
  </si>
  <si>
    <t>Increase the battle fatigue of the target by 2. The target may no longer switch out or flee the battle.</t>
  </si>
  <si>
    <t>All active Pokémon have their health changed to half of their current health, rounded down.</t>
  </si>
  <si>
    <t>For every critical hit rolled by the opponent: Remove 1 regular hit from the attack roll.</t>
  </si>
  <si>
    <t>Ancient Fossil</t>
  </si>
  <si>
    <t>Rare Bone</t>
  </si>
  <si>
    <t>Relic Band</t>
  </si>
  <si>
    <t>Relic Copper</t>
  </si>
  <si>
    <t>Relic Crown</t>
  </si>
  <si>
    <t>Relic Gold</t>
  </si>
  <si>
    <t>Relic Silver</t>
  </si>
  <si>
    <t>Relic Statue</t>
  </si>
  <si>
    <t>Relic Vase</t>
  </si>
  <si>
    <t>Capture Trap</t>
  </si>
  <si>
    <t>Disaster Card</t>
  </si>
  <si>
    <t>Giovanni's Leadership</t>
  </si>
  <si>
    <t>Grunt Explosion</t>
  </si>
  <si>
    <t>Hangry Angry</t>
  </si>
  <si>
    <t>Haunter Haunting</t>
  </si>
  <si>
    <t>Hidden Treasure</t>
  </si>
  <si>
    <t>High Stakes Gambling</t>
  </si>
  <si>
    <t>Kidnapping</t>
  </si>
  <si>
    <t>Koga's Trap</t>
  </si>
  <si>
    <t>Lance's Influence</t>
  </si>
  <si>
    <t>Lt. Surge's Plot</t>
  </si>
  <si>
    <t>New Grunt</t>
  </si>
  <si>
    <t>Oak's Interference</t>
  </si>
  <si>
    <t>Overeating</t>
  </si>
  <si>
    <t>Pokémon Swarm</t>
  </si>
  <si>
    <t>Rough Waters</t>
  </si>
  <si>
    <t>Stolen Treasure</t>
  </si>
  <si>
    <t>Sudden Disappearance</t>
  </si>
  <si>
    <t>Time for Trouble</t>
  </si>
  <si>
    <t>Volcanic Eruption</t>
  </si>
  <si>
    <t>Artificial Soul</t>
  </si>
  <si>
    <t>Fortune Card</t>
  </si>
  <si>
    <t>Calling All Companions</t>
  </si>
  <si>
    <t>Crime Crackdown</t>
  </si>
  <si>
    <t>Eon Express</t>
  </si>
  <si>
    <t>Fleet-Footing</t>
  </si>
  <si>
    <t>Fruitful Harvest</t>
  </si>
  <si>
    <t>Hit the Jackpot</t>
  </si>
  <si>
    <t>Land of Flowers</t>
  </si>
  <si>
    <t>Land of Mystery</t>
  </si>
  <si>
    <t>Land of Songs</t>
  </si>
  <si>
    <t>Lucky Trash</t>
  </si>
  <si>
    <t>Need a Nurse</t>
  </si>
  <si>
    <t>Reclaim Johto</t>
  </si>
  <si>
    <t>Sky of Fire</t>
  </si>
  <si>
    <t>Sky of Ice</t>
  </si>
  <si>
    <t>Sky of Lightning</t>
  </si>
  <si>
    <t>Whos That Pokémon</t>
  </si>
  <si>
    <t>Wish Granting</t>
  </si>
  <si>
    <t>Security Threat</t>
  </si>
  <si>
    <t>Active Influence Card</t>
  </si>
  <si>
    <t>Permanent Influence Card</t>
  </si>
  <si>
    <t>Hostile Forces</t>
  </si>
  <si>
    <t>Active Enemy</t>
  </si>
  <si>
    <t>Crime Syndicate</t>
  </si>
  <si>
    <t>Technology Shutdown</t>
  </si>
  <si>
    <t>Broken Technology</t>
  </si>
  <si>
    <t>Back to Basics</t>
  </si>
  <si>
    <t>Pokémon Poaching</t>
  </si>
  <si>
    <t>Lower Populations</t>
  </si>
  <si>
    <t>Overhunted</t>
  </si>
  <si>
    <t>Supply Chain Issues</t>
  </si>
  <si>
    <t>Inflation</t>
  </si>
  <si>
    <t>Economic Collapse</t>
  </si>
  <si>
    <t>Famine</t>
  </si>
  <si>
    <t>Food Reliance</t>
  </si>
  <si>
    <t>Hunger Strike</t>
  </si>
  <si>
    <t>Powerful Foes</t>
  </si>
  <si>
    <t>Power Creep</t>
  </si>
  <si>
    <t>Man-Made Toxins</t>
  </si>
  <si>
    <t>Toxic Remnants</t>
  </si>
  <si>
    <t>Wasteland</t>
  </si>
  <si>
    <t>Weakening Gas</t>
  </si>
  <si>
    <t>Long Term Weakness</t>
  </si>
  <si>
    <t>Decline in Health</t>
  </si>
  <si>
    <t>Carpet Bombing</t>
  </si>
  <si>
    <t>Stray Mine</t>
  </si>
  <si>
    <t>Rough Battlefield</t>
  </si>
  <si>
    <t>Legendary Quest</t>
  </si>
  <si>
    <t>Galarian Articuno</t>
  </si>
  <si>
    <t>Galarian Moltres</t>
  </si>
  <si>
    <t>Galarian Zapdos</t>
  </si>
  <si>
    <t>Pyro Dragonmaster</t>
  </si>
  <si>
    <t>Fiery Heart</t>
  </si>
  <si>
    <t>To the Skies</t>
  </si>
  <si>
    <t>Ancient Wisdom</t>
  </si>
  <si>
    <t>Chance Encounter</t>
  </si>
  <si>
    <t>Disastrous Encounter</t>
  </si>
  <si>
    <t>Fortunate Encounter</t>
  </si>
  <si>
    <t>Journey Reward</t>
  </si>
  <si>
    <t>Splendid Banquet</t>
  </si>
  <si>
    <t>Unexpected Gift</t>
  </si>
  <si>
    <t>Utility Encounter</t>
  </si>
  <si>
    <t>Wild Encounter</t>
  </si>
  <si>
    <t>Legendary Event Card</t>
  </si>
  <si>
    <t>Big Nugget</t>
  </si>
  <si>
    <t>Big Pearl</t>
  </si>
  <si>
    <t>Heart Scale</t>
  </si>
  <si>
    <t>Pearl String</t>
  </si>
  <si>
    <t>Pearl</t>
  </si>
  <si>
    <t>Shoal Shell</t>
  </si>
  <si>
    <t>Strange Souvenir</t>
  </si>
  <si>
    <t>Sunken Treasure Card</t>
  </si>
  <si>
    <t>Excavated Treasure Card</t>
  </si>
  <si>
    <t>Ability Patch (Utility)</t>
  </si>
  <si>
    <t>Adventurer (Companion)</t>
  </si>
  <si>
    <t>Apricorn Maker (Companion)</t>
  </si>
  <si>
    <t>Apricorn Voucher (Utility)</t>
  </si>
  <si>
    <t>Area Cleanse (Battle)</t>
  </si>
  <si>
    <t>Ball Guy (Companion)</t>
  </si>
  <si>
    <t>Big Mushroom (Utility)</t>
  </si>
  <si>
    <t>Bill (Companion)</t>
  </si>
  <si>
    <t>Blacksmith (Companion)</t>
  </si>
  <si>
    <t>Candice (Companion)</t>
  </si>
  <si>
    <t>Canned Alluring Stew (Utility)</t>
  </si>
  <si>
    <t>Canned Infused Stew (Utility)</t>
  </si>
  <si>
    <t>Canned Restoring Stew (Utility)</t>
  </si>
  <si>
    <t>Canned Zesty Stew (Utility)</t>
  </si>
  <si>
    <t>Cara Liss (Companion)</t>
  </si>
  <si>
    <t>Cheryl (Companion)</t>
  </si>
  <si>
    <t>Choy (Companion)</t>
  </si>
  <si>
    <t>Close Call (Battle)</t>
  </si>
  <si>
    <t>Colress (Companion)</t>
  </si>
  <si>
    <t>Concentration (Battle)</t>
  </si>
  <si>
    <t>Cook (Companion)</t>
  </si>
  <si>
    <t>Crisis Power (Battle)</t>
  </si>
  <si>
    <t>Cynthia (Companion)</t>
  </si>
  <si>
    <t>Dark Night (Battle)</t>
  </si>
  <si>
    <t>Dive Ball (Utility)</t>
  </si>
  <si>
    <t>Ether (Utility)</t>
  </si>
  <si>
    <t>Evasive Maneuvers (Battle)</t>
  </si>
  <si>
    <t>Exp Share (Utility)</t>
  </si>
  <si>
    <t>Explorer (Companion)</t>
  </si>
  <si>
    <t>Fast Ball (Utility)</t>
  </si>
  <si>
    <t>Flight Voucher (Utility)</t>
  </si>
  <si>
    <t>Friend Ball (Utility)</t>
  </si>
  <si>
    <t>Furisode Girl (Companion)</t>
  </si>
  <si>
    <t>Gimmighoul Coin (Utility)</t>
  </si>
  <si>
    <t>Gingko Emblem (Utility)</t>
  </si>
  <si>
    <t>Giovanni (Companion)</t>
  </si>
  <si>
    <t>Great Ball (Utility)</t>
  </si>
  <si>
    <t>Heal Ball (Utility)</t>
  </si>
  <si>
    <t>Heavy Ball (Utility)</t>
  </si>
  <si>
    <t>Honey (Utility)</t>
  </si>
  <si>
    <t>Howl (Battle)</t>
  </si>
  <si>
    <t>Hyper Potion (Utility)</t>
  </si>
  <si>
    <t>Lana (Companion)</t>
  </si>
  <si>
    <t>Lillie (Companion)</t>
  </si>
  <si>
    <t>Love Ball (Utility)</t>
  </si>
  <si>
    <t>Lure Ball (Utility)</t>
  </si>
  <si>
    <t>Lure Module (Utility)</t>
  </si>
  <si>
    <t>Lusamine (Companion)</t>
  </si>
  <si>
    <t>Mail (Utility)</t>
  </si>
  <si>
    <t>Max Revive (Utility)</t>
  </si>
  <si>
    <t>Mean Snarl (Battle)</t>
  </si>
  <si>
    <t>Merchant Volo (Companion)</t>
  </si>
  <si>
    <t>Miss Fortune Sisters (Companion)</t>
  </si>
  <si>
    <t>Moomoo Milk (Utility)</t>
  </si>
  <si>
    <t>Moon Ball (Utility)</t>
  </si>
  <si>
    <t>N (Companion)</t>
  </si>
  <si>
    <t>Nemona (Companion)</t>
  </si>
  <si>
    <t>Peak Acceleration (Battle)</t>
  </si>
  <si>
    <t>Perrin (Companion)</t>
  </si>
  <si>
    <t>Pokémon Breeder (Companion)</t>
  </si>
  <si>
    <t>Pokémon Center Lady (Companion)</t>
  </si>
  <si>
    <t>Pokémon Egg (Utility)</t>
  </si>
  <si>
    <t>Pokémon Encyclopedia (Utility)</t>
  </si>
  <si>
    <t>Pokémon Fan Club (Companion)</t>
  </si>
  <si>
    <t>Power Match (Battle)</t>
  </si>
  <si>
    <t>Prey Found (Battle)</t>
  </si>
  <si>
    <t>Protect the Leader (Battle)</t>
  </si>
  <si>
    <t>Rainbow Bounce (Battle)</t>
  </si>
  <si>
    <t>Rare Candy (Utility)</t>
  </si>
  <si>
    <t>Reporter (Companion)</t>
  </si>
  <si>
    <t>Rest (Battle)</t>
  </si>
  <si>
    <t>Revive (Utility)</t>
  </si>
  <si>
    <t>Roseanne (Companion)</t>
  </si>
  <si>
    <t>Roxanne (Companion)</t>
  </si>
  <si>
    <t>Running Shoes (Utility)</t>
  </si>
  <si>
    <t>Secret Box (Utility)</t>
  </si>
  <si>
    <t>Skyla (Companion)</t>
  </si>
  <si>
    <t>Slow Smoke (Utility)</t>
  </si>
  <si>
    <t>Sophocles (Companion)</t>
  </si>
  <si>
    <t>Speed Chase (Battle)</t>
  </si>
  <si>
    <t>Super Rod (Utility)</t>
  </si>
  <si>
    <t>Superpower (Battle)</t>
  </si>
  <si>
    <t>Surprise Attack (Battle)</t>
  </si>
  <si>
    <t>Tiny Mushroom (Utility)</t>
  </si>
  <si>
    <t>TM (Utility)</t>
  </si>
  <si>
    <t>Troublemakers (Companion)</t>
  </si>
  <si>
    <t>Tulip (Companion)</t>
  </si>
  <si>
    <t>Twins (Companion)</t>
  </si>
  <si>
    <t>VS Seeker (Utility)</t>
  </si>
  <si>
    <t>Warp Gate (Battle)</t>
  </si>
  <si>
    <t>What (Battle)</t>
  </si>
  <si>
    <t>Zinnia (Companion)</t>
  </si>
  <si>
    <t>Battle Card</t>
  </si>
  <si>
    <t>Companion Card</t>
  </si>
  <si>
    <t>Utility Card</t>
  </si>
  <si>
    <t>Good as Gold</t>
  </si>
  <si>
    <t>Ability Card</t>
  </si>
  <si>
    <t>Shell Armor</t>
  </si>
  <si>
    <t>Normalize</t>
  </si>
  <si>
    <t>Aerilate</t>
  </si>
  <si>
    <t>Galvanize</t>
  </si>
  <si>
    <t>Liquid Voice</t>
  </si>
  <si>
    <t>Pixilate</t>
  </si>
  <si>
    <t>Refrigerate</t>
  </si>
  <si>
    <t>Pugilate</t>
  </si>
  <si>
    <t>Intoxicate</t>
  </si>
  <si>
    <t>Muddy</t>
  </si>
  <si>
    <t>Petrify</t>
  </si>
  <si>
    <t>Infest</t>
  </si>
  <si>
    <t>Haunting</t>
  </si>
  <si>
    <t>Smithing</t>
  </si>
  <si>
    <t>Immolate</t>
  </si>
  <si>
    <t>Bloom</t>
  </si>
  <si>
    <t>Concentrate</t>
  </si>
  <si>
    <t>Draconify</t>
  </si>
  <si>
    <t>Instigate</t>
  </si>
  <si>
    <t>Drought</t>
  </si>
  <si>
    <t>Drizzle</t>
  </si>
  <si>
    <t>Sand Stream</t>
  </si>
  <si>
    <t>Snow Warning</t>
  </si>
  <si>
    <t>Delta Stream</t>
  </si>
  <si>
    <t>Chlorophyll</t>
  </si>
  <si>
    <t>Solar Power</t>
  </si>
  <si>
    <t>Leaf Guard</t>
  </si>
  <si>
    <t>Rain Dish</t>
  </si>
  <si>
    <t>Dry Skin</t>
  </si>
  <si>
    <t>Sand Veil</t>
  </si>
  <si>
    <t>Sand Rush</t>
  </si>
  <si>
    <t>Sand Force</t>
  </si>
  <si>
    <t>Ice Body</t>
  </si>
  <si>
    <t>Snow Cloak</t>
  </si>
  <si>
    <t>Slush Rush</t>
  </si>
  <si>
    <t>Wind Power</t>
  </si>
  <si>
    <t>Wind Rider</t>
  </si>
  <si>
    <t>Bad Dreams</t>
  </si>
  <si>
    <t>Healer</t>
  </si>
  <si>
    <t>Harvest</t>
  </si>
  <si>
    <t>Hydration</t>
  </si>
  <si>
    <t>Moody</t>
  </si>
  <si>
    <t>Pickup</t>
  </si>
  <si>
    <t>Poison Heal</t>
  </si>
  <si>
    <t>Schooling</t>
  </si>
  <si>
    <t>Shed Skin</t>
  </si>
  <si>
    <t>Speed Boost</t>
  </si>
  <si>
    <t>Aftermath</t>
  </si>
  <si>
    <t>Effect Spore</t>
  </si>
  <si>
    <t>Flame Body</t>
  </si>
  <si>
    <t>Gooey</t>
  </si>
  <si>
    <t>Iron Barbs</t>
  </si>
  <si>
    <t>Lingering Aroma</t>
  </si>
  <si>
    <t>Long Reach</t>
  </si>
  <si>
    <t>Mummy</t>
  </si>
  <si>
    <t>Perish Body</t>
  </si>
  <si>
    <t>Cursed Body</t>
  </si>
  <si>
    <t>Pickpocket</t>
  </si>
  <si>
    <t>Poison Point</t>
  </si>
  <si>
    <t>Rough Skin</t>
  </si>
  <si>
    <t>Static</t>
  </si>
  <si>
    <t>Snooze</t>
  </si>
  <si>
    <t>Chilly Aura</t>
  </si>
  <si>
    <t>Mindstorm</t>
  </si>
  <si>
    <t>Tangling Hair</t>
  </si>
  <si>
    <t>Air Lock</t>
  </si>
  <si>
    <t>Cloud Nine</t>
  </si>
  <si>
    <t>Dauntless Shield</t>
  </si>
  <si>
    <t>Download</t>
  </si>
  <si>
    <t>Hospitality</t>
  </si>
  <si>
    <t>Intimidate</t>
  </si>
  <si>
    <t>Intrepid Sword</t>
  </si>
  <si>
    <t>Trace</t>
  </si>
  <si>
    <t>Supreme Overlord</t>
  </si>
  <si>
    <t>Supersweet Syrup</t>
  </si>
  <si>
    <t>Screen Cleaner</t>
  </si>
  <si>
    <t>Pressure</t>
  </si>
  <si>
    <t>Neutralizing Gas</t>
  </si>
  <si>
    <t>Mold Breaker</t>
  </si>
  <si>
    <t>Natural Cure</t>
  </si>
  <si>
    <t>Regenerator</t>
  </si>
  <si>
    <t>Anger Point</t>
  </si>
  <si>
    <t>Color Change</t>
  </si>
  <si>
    <t>Cotton Down</t>
  </si>
  <si>
    <t>Disguise</t>
  </si>
  <si>
    <t>Innards Out</t>
  </si>
  <si>
    <t>Justified</t>
  </si>
  <si>
    <t>Rattled</t>
  </si>
  <si>
    <t>Sand Spit</t>
  </si>
  <si>
    <t>Stamina</t>
  </si>
  <si>
    <t>Steam Engine</t>
  </si>
  <si>
    <t>Thermal Exchange</t>
  </si>
  <si>
    <t>Toxic Debris</t>
  </si>
  <si>
    <t>Weak Armor</t>
  </si>
  <si>
    <t>Battery</t>
  </si>
  <si>
    <t>Friend Guard</t>
  </si>
  <si>
    <t>Pastel Veil</t>
  </si>
  <si>
    <t>Power Spot</t>
  </si>
  <si>
    <t>Steely Spirit</t>
  </si>
  <si>
    <t>Arena Trap</t>
  </si>
  <si>
    <t>Shadow Tag</t>
  </si>
  <si>
    <t>Compound Eyes</t>
  </si>
  <si>
    <t>Flash Fire</t>
  </si>
  <si>
    <t>Hustle</t>
  </si>
  <si>
    <t>Infiltrator</t>
  </si>
  <si>
    <t>Keen Eye</t>
  </si>
  <si>
    <t>Lightning Rod</t>
  </si>
  <si>
    <t>Magnet Pull</t>
  </si>
  <si>
    <t>No Guard</t>
  </si>
  <si>
    <t>Quick Feet</t>
  </si>
  <si>
    <t>Sticky Hold</t>
  </si>
  <si>
    <t>Storm Drain</t>
  </si>
  <si>
    <t>Super Luck</t>
  </si>
  <si>
    <t>Synchronize</t>
  </si>
  <si>
    <t>White Smoke</t>
  </si>
  <si>
    <t>Gale Wings</t>
  </si>
  <si>
    <t>Prankster</t>
  </si>
  <si>
    <t>Technician</t>
  </si>
  <si>
    <t>Triage</t>
  </si>
  <si>
    <t>Serene Grace</t>
  </si>
  <si>
    <t>Sheer Force</t>
  </si>
  <si>
    <t>Shield Dust</t>
  </si>
  <si>
    <t>Bulletproof</t>
  </si>
  <si>
    <t>Soundproof</t>
  </si>
  <si>
    <t>Earth Eater</t>
  </si>
  <si>
    <t>Filter</t>
  </si>
  <si>
    <t>Heatproof</t>
  </si>
  <si>
    <t>Levitate</t>
  </si>
  <si>
    <t>Multiscale</t>
  </si>
  <si>
    <t>Punk Rock</t>
  </si>
  <si>
    <t>Purifying Salt</t>
  </si>
  <si>
    <t>Sap Sipper</t>
  </si>
  <si>
    <t>Shadow Shield</t>
  </si>
  <si>
    <t>Solid Rock</t>
  </si>
  <si>
    <t>Thick Fat</t>
  </si>
  <si>
    <t>Volt Absorb</t>
  </si>
  <si>
    <t>Water Absorb</t>
  </si>
  <si>
    <t>Well-Baked Body</t>
  </si>
  <si>
    <t>Insomnia</t>
  </si>
  <si>
    <t>Limber</t>
  </si>
  <si>
    <t>Water Veil</t>
  </si>
  <si>
    <t>Magma Armor</t>
  </si>
  <si>
    <t>Own Tempo</t>
  </si>
  <si>
    <t>Immunity</t>
  </si>
  <si>
    <t>Comatose</t>
  </si>
  <si>
    <t>Power of Alchemy</t>
  </si>
  <si>
    <t>Receiver</t>
  </si>
  <si>
    <t>Reckless</t>
  </si>
  <si>
    <t>Hyper Cutter</t>
  </si>
  <si>
    <t>Big Pecks</t>
  </si>
  <si>
    <t>Transistor</t>
  </si>
  <si>
    <t>Damp</t>
  </si>
  <si>
    <t>Starfall</t>
  </si>
  <si>
    <t>Skill Link</t>
  </si>
  <si>
    <t>Iron Fist</t>
  </si>
  <si>
    <t>Poison Touch</t>
  </si>
  <si>
    <t>Rough Sands</t>
  </si>
  <si>
    <t>Rocky Payload</t>
  </si>
  <si>
    <t>Silver Scales</t>
  </si>
  <si>
    <t>Vital Spirit</t>
  </si>
  <si>
    <t>Steelworker</t>
  </si>
  <si>
    <t>High Heat</t>
  </si>
  <si>
    <t>Flower Gift</t>
  </si>
  <si>
    <t>Clairvoyant</t>
  </si>
  <si>
    <t>Dragon's Maw</t>
  </si>
  <si>
    <t>Strong Jaw</t>
  </si>
  <si>
    <t>Stakeout</t>
  </si>
  <si>
    <t>Toxic Boost</t>
  </si>
  <si>
    <t>Flare Boost</t>
  </si>
  <si>
    <t>Toxic Chain</t>
  </si>
  <si>
    <t>Poison Puppeteer</t>
  </si>
  <si>
    <t>Mind's Eye</t>
  </si>
  <si>
    <t>Scrappy</t>
  </si>
  <si>
    <t>Minus</t>
  </si>
  <si>
    <t>Plus</t>
  </si>
  <si>
    <t>Telepathy</t>
  </si>
  <si>
    <t>Contrary</t>
  </si>
  <si>
    <t>Wimp Out</t>
  </si>
  <si>
    <t>Unaware</t>
  </si>
  <si>
    <t>Slow Start</t>
  </si>
  <si>
    <t>Simple</t>
  </si>
  <si>
    <t>Ball Fetch</t>
  </si>
  <si>
    <t>Unburden</t>
  </si>
  <si>
    <t>Rivalry</t>
  </si>
  <si>
    <t>Sharpened</t>
  </si>
  <si>
    <t>Electric Surge</t>
  </si>
  <si>
    <t>Torrent</t>
  </si>
  <si>
    <t>Fairy Aura</t>
  </si>
  <si>
    <t>Subzero</t>
  </si>
  <si>
    <t>Unseen Fist</t>
  </si>
  <si>
    <t>Decay</t>
  </si>
  <si>
    <t>Tectonic Rage</t>
  </si>
  <si>
    <t>Splintered Rock</t>
  </si>
  <si>
    <t>Swarm</t>
  </si>
  <si>
    <t>Wrathful Specter</t>
  </si>
  <si>
    <t>Stainless</t>
  </si>
  <si>
    <t>Blaze</t>
  </si>
  <si>
    <t>Overgrow</t>
  </si>
  <si>
    <t>Psychic Surge</t>
  </si>
  <si>
    <t>Aura Break</t>
  </si>
  <si>
    <t>Dark Aura</t>
  </si>
  <si>
    <t>Marvel Scale</t>
  </si>
  <si>
    <t>Mirror Armor</t>
  </si>
  <si>
    <t>Anger Shell</t>
  </si>
  <si>
    <t>Guard Dog</t>
  </si>
  <si>
    <t>Soul-Heart</t>
  </si>
  <si>
    <t>Beast Boost</t>
  </si>
  <si>
    <t>Moxie</t>
  </si>
  <si>
    <t>Guts</t>
  </si>
  <si>
    <t>Sturdy</t>
  </si>
  <si>
    <t>Curious Medicine</t>
  </si>
  <si>
    <t>Liquid Ooze</t>
  </si>
  <si>
    <t>Battle Armor</t>
  </si>
  <si>
    <t>Sniper</t>
  </si>
  <si>
    <t>Corrosion</t>
  </si>
  <si>
    <t>Tinted Lens</t>
  </si>
  <si>
    <t>Queenly Majesty</t>
  </si>
  <si>
    <t>While the weather is Sandstorm: Status symbols from incoming attacks deal -1 damage.</t>
  </si>
  <si>
    <t>While the weather is Snow: Status symbols from incoming attacks deal -1 damage.</t>
  </si>
  <si>
    <t>All active Drowsy Pokémon take 2 damage at the end of the user's turn.</t>
  </si>
  <si>
    <t>At the end of the user's turn outside of battle, the player may roll the Harvest dice and collect the result.</t>
  </si>
  <si>
    <t>At the end of the user's turn: Roll the Moody Dice and inflict the result on the user.</t>
  </si>
  <si>
    <t>At the end of the user's turn outside of battle, the player may roll the Pickup dice and collect the result.</t>
  </si>
  <si>
    <t>At the end of the user's turn: Roll 1 battle dice. If a critical hit or status symbol is rolled: Remove all status conditions from the user.</t>
  </si>
  <si>
    <t>When the user is attacked: Roll the Effect Spore Dice and inflict the result on the target.</t>
  </si>
  <si>
    <t>When the user attacks: If the target has a held item and the user does not, Steal the target's held item until the end of battle.</t>
  </si>
  <si>
    <t>The user ignores all effects of weather. The weather is not removed.</t>
  </si>
  <si>
    <t>For every two fainted Pokémon in your party: Increase the user's attack strength by 1.</t>
  </si>
  <si>
    <t>When the user switches out: Remove all status conditions from the user.</t>
  </si>
  <si>
    <t>When the user switches out: Heal 2.</t>
  </si>
  <si>
    <t>If the user received damage from a critical hit roll last turn: When the user next attacks, Increase the user's attack strength by 2.</t>
  </si>
  <si>
    <t>When the user is first attacked this battle: Remove all regular hits from the roll.</t>
  </si>
  <si>
    <t>When the user is attacked: Change the weather to Sandstorm.</t>
  </si>
  <si>
    <t>When your active Pokémon attack: Add 1 regular hit to the roll.</t>
  </si>
  <si>
    <t>Your active Pokémon cannot be inflicted with status conditions.</t>
  </si>
  <si>
    <t>When your other active Pokémon attack: Add 1 critical hit to the roll.</t>
  </si>
  <si>
    <t>When the user attacks: Status symbols deal +2 damage. When the user is attacked: Status symbols deal +1 damage.</t>
  </si>
  <si>
    <t>When the user attacks: Critical hits deal +1 damage.</t>
  </si>
  <si>
    <t>When the user attacks with a move with a total attack strength of 2 or lower: Increase the attack strength by 2.</t>
  </si>
  <si>
    <t>If the user attacks with a move that has an effect: Remove that effect and Increase the attack strength by 2.</t>
  </si>
  <si>
    <t>When the user is attacked: The user cannot be inflicted with status conditions.</t>
  </si>
  <si>
    <t>The user cannot be damaged by Bomb moves.</t>
  </si>
  <si>
    <t>The user cannot be damaged by Song moves.</t>
  </si>
  <si>
    <t>Type effectiveness against the user is +1 instead of +2.</t>
  </si>
  <si>
    <t>The user is constantly Drowsy. This status condition cannot be removed. The user ignores all effects of the Drowsy status.</t>
  </si>
  <si>
    <t>If the target switched in last turn: Deal double damage against the target.</t>
  </si>
  <si>
    <t>When the user attacks: If 2 or more status symbols are rolled, Inflict the Poisoned status on the target. Pokémon poisoned by this ability take 1 extra damage from poison each turn.</t>
  </si>
  <si>
    <t>The user may avoid any damage from moves used by your other active Pokémon.</t>
  </si>
  <si>
    <t>At the end of the user's turn outside of battle, the player may roll the Ball Fetch dice and collect the result.</t>
  </si>
  <si>
    <t>If the user has a status condition: The user takes 2 less damage from attacks.</t>
  </si>
  <si>
    <t>Each time the user knocks out an opposing Pokémon: Increase the user's attack strength by 1.</t>
  </si>
  <si>
    <t>If the user has a status condition: When the user attacks, Deal 2 extra damage to the target. The user's damage is not affected by the Burned status.</t>
  </si>
  <si>
    <t>If the user is at full HP and an attack would knock the user out: Survive with 1 HP.</t>
  </si>
  <si>
    <t>When the user is attacked by moves that would heal the attacker: The attacker takes damage instead of healing.</t>
  </si>
  <si>
    <t>When the user is attacked: Critical hits deal -1 damage.</t>
  </si>
  <si>
    <t>Type effectiveness against the target is -1/-2 instead of -2/-4.</t>
  </si>
  <si>
    <t>ability_name</t>
  </si>
  <si>
    <t xml:space="preserve"> </t>
  </si>
  <si>
    <t>Adaptability</t>
  </si>
  <si>
    <t>archetype_count</t>
  </si>
  <si>
    <t>Shiny Frillish Female</t>
  </si>
  <si>
    <t>Shiny Pyroar Female</t>
  </si>
  <si>
    <t>Shiny Unfezant Female</t>
  </si>
  <si>
    <t>Shiny Jellicent Female</t>
  </si>
  <si>
    <t>Jellicent Male</t>
  </si>
  <si>
    <t>Unfezant Male</t>
  </si>
  <si>
    <t>Pyroar Male</t>
  </si>
  <si>
    <t>Oinkologne Male</t>
  </si>
  <si>
    <t>Shiny Oinkologne Female</t>
  </si>
  <si>
    <t>Shiny Galarian Articuno</t>
  </si>
  <si>
    <t>Shiny Galarian Zapdos</t>
  </si>
  <si>
    <t>Shiny Galarian Moltres</t>
  </si>
  <si>
    <t>Plasma Grunt</t>
  </si>
  <si>
    <t>Team Plasma Pokémon</t>
  </si>
  <si>
    <t>Plasma Ace</t>
  </si>
  <si>
    <t>Jupiter</t>
  </si>
  <si>
    <t>Mars</t>
  </si>
  <si>
    <t>Saturn</t>
  </si>
  <si>
    <t>Sird</t>
  </si>
  <si>
    <t>Charon</t>
  </si>
  <si>
    <t>Cyrus</t>
  </si>
  <si>
    <t>utility_name</t>
  </si>
  <si>
    <t>Influence</t>
  </si>
  <si>
    <t>Utility</t>
  </si>
  <si>
    <t>card_effect</t>
  </si>
  <si>
    <t>utility_type</t>
  </si>
  <si>
    <t>image_type</t>
  </si>
  <si>
    <t>Warp</t>
  </si>
  <si>
    <t>Any players who enter a city or town on their turn cannot leave the city or town until their next turn. 
Leaving a city or town takes 1 additional movement.</t>
  </si>
  <si>
    <t>If you enter a space that is within 1 space of a town or city that you have not visited yet this turn, you must stop by the town or city if you have the movement to do so.
Entering a city or town costs 1 additional movement.</t>
  </si>
  <si>
    <t>Security Check</t>
  </si>
  <si>
    <t>Closed Borders</t>
  </si>
  <si>
    <t>If you enter a space that is within 1 space of a town or city, you must stop by the town or city if you have the movement to do so.
Entering a city or town costs 1 additional movement.
You may only travel to one city or town each turn. Ignore this restriction when you are teleported.</t>
  </si>
  <si>
    <t>Each player adds a grunt to the map. The grunt must be within 3 spaces of that player and as close to the nearest city or town as possible.
Team Rocket tokens immediately challenge players to a fight if they step on a tile within 1 space of them.</t>
  </si>
  <si>
    <t>Team Rocket tokens immediately challenge players to a fight if they step on a tile within 1 space of them.</t>
  </si>
  <si>
    <t>Team Rocket tokens immediately challenge players to a fight if they step on a tile within 1 space of them.
If a player loses to a Team Rocket member, a second Pokémon is captured.</t>
  </si>
  <si>
    <t>All players cannot access their PC, buy from the General Store, and cannot fly between cities.
Healing at a city costs 1 Apricorn and ends your turn.</t>
  </si>
  <si>
    <t>Healing at a city costs 1 Apricorn and ends your turn.</t>
  </si>
  <si>
    <t>All players cannot access their PC and cannot fly between cities.
Healing at a city costs 1 Apricorn and ends your turn.</t>
  </si>
  <si>
    <t>When searching for Pokémon at a Weak or Moderate Apricorn Tree or Reef, one of the options is chosen at random. That Pokémon is immediately sent back to its encounter deck.</t>
  </si>
  <si>
    <t>All trades at the General Store cost 1 Pokécoin in addition to its normal cost.
Players cannot trade for the "Deal of the Day".</t>
  </si>
  <si>
    <t>All trades at the General Store and the ‘Deal of the Day’ cost 1 Apricorn of the highest tier involved in the trade in addition to its normal cost.</t>
  </si>
  <si>
    <t>All trades at the General Store and the ‘Deal of the Day’ cost 1 Pokécoin and 1 Apricorn of the highest tier involved in the trade in addition to its normal cost.</t>
  </si>
  <si>
    <t>Whenever a Pokémon enters the battlefield, their player may feed 1 Apricorn to that Pokémon.
Any of your Pokémon that entered the battlefield and was not fed an Apricorn this turn will attack a Pokémon in your own party with a random move as its turn.</t>
  </si>
  <si>
    <t>Whenever a Pokémon enters the battlefield for the first time each battle, their player may feed 1 Apricorn to that Pokémon.
Any of your Pokémon that was not fed an Apricorn this turn will become unruly, regardless of gym badge count, until the Pokémon switches out.</t>
  </si>
  <si>
    <t>At the beginning of each player’s turn, they may feed 1 Apricorn to each Pokémon in their Party. 
Any of your Pokémon that was not fed an Apricorn this turn will become unruly, regardless of gym badge count, until the beginning of the player’s next turn.</t>
  </si>
  <si>
    <t>Pokémon belonging to non-player trainers, excluding gym leaders, have a random item in battle, unless otherwise specified.</t>
  </si>
  <si>
    <t>When any player’s Pokémon enters the battlefield, roll the status dice and inflict that status on the Pokémon. This ignores effect exclusivity.</t>
  </si>
  <si>
    <t>When any player’s Pokémon enters the battlefield, if they don’t have a status effect, roll the status dice and inflict that status on the Pokémon.</t>
  </si>
  <si>
    <t>When any player’s Pokémon enters the battlefield, roll the status dice until 2 different results are rolled and inflict both status effects simultaneously on the Pokémon.</t>
  </si>
  <si>
    <t>All player’s Pokémon have 1/2/3 less base health and initiative if the player has at least 1/3/6 gym badges.</t>
  </si>
  <si>
    <t>All player’s Pokémon have 1/2/3 less base health and initiative if the player has at least 1/3/6 gym badges.
All player's Pokémon take 2 damage when they enter battle for the first time that turn.</t>
  </si>
  <si>
    <t>All players on and adjacent to an ocean tile or lake tile have all their Pokémon in their party take 6 damage.</t>
  </si>
  <si>
    <t>All players on a mountain tile have all their Pokémon in their party take 4 damage and are inflicted with the burned status.</t>
  </si>
  <si>
    <t>All current Team Rocket Grunts are replaced with Team Rocket Aces.
Click on the image of this card, while it is not in a deck, to turn all current Grunts into Aces.</t>
  </si>
  <si>
    <t>All players, starting with the player who revealed this card, places a Team Rocket Grunt token on a space that is not adjacent to another Rocket token and not within 3 movement spaces of another player.</t>
  </si>
  <si>
    <t>Reveal the top card of the Influence deck, change the card to State 2, and move to the permanent influence side. If there already was an active Influence card, reveal a new Influence.</t>
  </si>
  <si>
    <t>All players have a random Pokémon in their party stolen.</t>
  </si>
  <si>
    <t>Each player chooses 2 Pokémon in their party. These Pokémon faint.</t>
  </si>
  <si>
    <t>The player to your left places a Team Rocket Grunt token on a space that is not adjacent to another Rocket token and not within 3 movement spaces of another player.</t>
  </si>
  <si>
    <t>Each player returns a random Companion card they have to the Utility deck.</t>
  </si>
  <si>
    <t>Dining Voucher</t>
  </si>
  <si>
    <t>Hold onto this card until it is used.
While in the Rocket Restaurant, you may discard this card to gain any dish offered there for free.</t>
  </si>
  <si>
    <t>Reshuffle (Utility)</t>
  </si>
  <si>
    <t>Sacred Ash</t>
  </si>
  <si>
    <t>It's Him Officer</t>
  </si>
  <si>
    <t>All players roll a battle dice. Each player gains Pokécoins equal to the result rolled.</t>
  </si>
  <si>
    <t>You may remove a Team Rocket Grunt of your choosing.</t>
  </si>
  <si>
    <t>All players gain 3 more Apricorns of all Apricorns they already own.</t>
  </si>
  <si>
    <t>All players may choose to receive 3 Black Apricorns, 2 Pokécoins, or 3 Utility Cards.</t>
  </si>
  <si>
    <t>All players may choose to immediately teleport to any accessible tile on the map.</t>
  </si>
  <si>
    <t>All players may gain 1 Pokéball of their choice.</t>
  </si>
  <si>
    <t>Each player may immediately craft a held item for free.</t>
  </si>
  <si>
    <t>Each player, starting with the player who revealed this card, may search the Utility deck for a companion of their choosing. They may draw that companion.</t>
  </si>
  <si>
    <t>Each player may remove a Team Rocket Grunt of their choosing.</t>
  </si>
  <si>
    <t>All players may fully heal all Pokémon in their parties.</t>
  </si>
  <si>
    <t>On each player’s next turn, they gain 3 additional movement.</t>
  </si>
  <si>
    <t>During battle, when initiative is checked, you may play this card to increase one of your active Pokémon's initiative to 1 more than the target until the target switches out.</t>
  </si>
  <si>
    <t>During battle, before you attack and if one of your Active Pokémon have less than half health remaining, you may play this card to increase that Pokémon's attack strength by 1 until that Pokémon switches out.</t>
  </si>
  <si>
    <t>During battle, you may play this card to remove status conditions from all active Pokémon. For each status condition removed in this way, you may heal one of your Active Pokémon by 1.</t>
  </si>
  <si>
    <t>During battle, on your turn, you may play this card to turn all critical hits and regular hits into status symbols for all active Pokémon until the end of the round.</t>
  </si>
  <si>
    <t>During battle, you may play this card to remove up to 2 status conditions on one of your active Pokémon. For each status condition removed, deal 2 damage to one of your opponent’s active Pokémon.</t>
  </si>
  <si>
    <t>During battle, before initiative is checked, you may play this card to increase one of your active Pokémon's initiative by 3 until the end of battle.</t>
  </si>
  <si>
    <t>During battle, you may play this card to end the round and send all active Pokémon back to their party. 
Both trainers will send in random Pokémon from their party.</t>
  </si>
  <si>
    <t>During battle, after you roll to attack, you may play this card to remove any number of dice from the roll. On the user’s next attack, add those dice to their attack roll.</t>
  </si>
  <si>
    <t>During battle, before your opponent rolls to attack, you may play this card to change all the target’s moves to Metronome until they switch out.</t>
  </si>
  <si>
    <t>During battle, before you attack, you may play this card to double super effective type bonuses this turn.</t>
  </si>
  <si>
    <t xml:space="preserve">During battle, before the opponent rolls to attack, you may play this card to remove all regular hits from their roll. 
For each regular hit removed, increase the initiative of the Pokémon attacked by 1. </t>
  </si>
  <si>
    <t>During battle, when another trainer attempts to play a Battle card, you may play this card to send that card to the discard pile instead.</t>
  </si>
  <si>
    <t>Crafting held items cost 1 less Apricorn of your choice. 
If crafting 2 items at once, only 1 Pokécoin is needed for both items.</t>
  </si>
  <si>
    <t>You may buy the “Deal of the Day” up to 3 times before shuffling.
You may pay 1 Black Apricorn to reshuffle the “Deal of the Day”.</t>
  </si>
  <si>
    <t>You may trade 2 Held Items in for any craftable Held Item.</t>
  </si>
  <si>
    <t>You may faint all Pokémon in your party except for one.
If you do so, teleport to any accessible location on the map and shuffle Lusamine back into the deck.</t>
  </si>
  <si>
    <t>You may decline any player challenges, regardless of gym badge count. 
You may flee from a wild encounter at any time.</t>
  </si>
  <si>
    <t>Once per turn, while you are adjacent to a space of a higher elevation, you may pass through the space for 1 movement if the spot past it is the same elevation as your current space.</t>
  </si>
  <si>
    <t>Once per turn, you may reveal a Hidden Spot that is within 5 tile spaces of you.</t>
  </si>
  <si>
    <t>Once per turn, you may craft a stew at double the cost to get its effect twice this turn.</t>
  </si>
  <si>
    <t>Once per turn, outside of battle, you may fully restore all Pokémon in your party.</t>
  </si>
  <si>
    <t>When crafting any Pokéball, you may roll a battle dice. If you rolled a regular hit, gain 1 more of that Pokéball.</t>
  </si>
  <si>
    <t>When you win against any gym that you’ve already completed, add 1/2/3 Pokécoins to the prize pool if you currently have 1+/3+/6+ gym badges</t>
  </si>
  <si>
    <t>Once per battle, if you fail to capture a Pokémon, the Pokéball used returns to your inventory instead of being discarded.</t>
  </si>
  <si>
    <t>You may pay a tier 1/2/3 Apricorn to battle a Pokémon from the Weak/Moderate/Strong discard pile.
If you do so, shuffle Perrin back into the deck.</t>
  </si>
  <si>
    <t>When you search for a wild encounter, set aside the options given and search again. The combined options become your available choices.</t>
  </si>
  <si>
    <t>Once per turn, you may move up to 2 mountain spaces in a row for free.
When you complete a wild encounter, you may gain an additional Apricorn.</t>
  </si>
  <si>
    <t>When you shop at the General Store, you may pay a Pokécoin in addition to the normal cost to get double of the rewards.
Once per turn, you may draw a Chance card for free.</t>
  </si>
  <si>
    <t>Once per turn, you may move up to 2 temperate climate spaces in a row for free.
When you complete a wild encounter, you may gain an additional Apricorn.</t>
  </si>
  <si>
    <t>Once per turn, you may move up to 2 cold climate spaces in a row for free.
When you complete a wild encounter, you may gain an additional Apricorn.</t>
  </si>
  <si>
    <t>Dig Site cards you own are worth double if you trade them at Violet City.</t>
  </si>
  <si>
    <t>When reviving a Fossil, search an additional time. You may choose from both options.</t>
  </si>
  <si>
    <t>Outside of battle, you may heal all Pokémon in all player’s parties. 
If you do so, gain a Lucky Egg and shuffle Cheryl back into the deck.</t>
  </si>
  <si>
    <t>When at a fishing encounter, roll 4 dice instead.
You may ignore 1 critical hit from the fishing encounter roll.</t>
  </si>
  <si>
    <t>You can challenge other players even in cities.
If you win a player battle, gain an additional Pokécoin.</t>
  </si>
  <si>
    <t>Draw 2 random legendary quest cards. Keep one and return the other. You may return another of your legendary quests to the deck. If you do so, transfer the progress from the returned quest to the new one. Otherwise, draw 3 new location cards for the new quest. 
If you use any effect of this card, shuffle Cynthia back into the deck.</t>
  </si>
  <si>
    <t>You may pay 1 Pokécoin less for Flight passes.</t>
  </si>
  <si>
    <t>While in a city or town, you may discard this card to gain any 2 Apricorns (excluding black).</t>
  </si>
  <si>
    <t>You may discard this card to challenge any player to a player battle remotely.</t>
  </si>
  <si>
    <t>You may discard this card to reduce a Pokémon's evolution cost by half, rounded down, this turn.</t>
  </si>
  <si>
    <t>While in a city or town, you may discard this card to teach one of your Pokémon a move from the Moderate discard pile.</t>
  </si>
  <si>
    <t>While in a city or town, you may discard this card to teach one of your Pokémon a move from the Weak discard pile.</t>
  </si>
  <si>
    <t>You may discard this card to trade with another player remotely.</t>
  </si>
  <si>
    <t xml:space="preserve">You may discard this card to use the effect of a Restoring Stew:
Full restore all Pokémon in your party. </t>
  </si>
  <si>
    <t>You may discard this card to use the effect of a Zesty Stew:
Your movement speed is increased by 3 this turn. You may ignore grunt ambushes.</t>
  </si>
  <si>
    <t>You may discard this card to use the effect of an Alluring Stew:
When searching at your next wild encounter, you may return all Pokémon found and search again.</t>
  </si>
  <si>
    <t>You may discard this card to use the effect of an Infused Stew:
You may evolve one Pokémon for half its evolution cost, rounded down.</t>
  </si>
  <si>
    <t>You may discard this card after a wild encounter. You may do a second wild encounter at the same location.
You cannot use Lure Module if you would black out.</t>
  </si>
  <si>
    <t>You may discard this card while searching for a wild encounter. Set aside the options given and search again. The combined options become your available choices.
This can be used as an ingredient at the Rocket Restaurant.</t>
  </si>
  <si>
    <t>While in a city or town, you may discard this card for a Fishing Rod.</t>
  </si>
  <si>
    <t>While in a city or town, you may discard this card for a Pokécoin.</t>
  </si>
  <si>
    <t>You may pay a tier 1/2/3 Apricorn and discard this card to generate a Weak/Moderate/Strong TM.</t>
  </si>
  <si>
    <t xml:space="preserve">While in a city, you may discard this card to fly to another accessible city. </t>
  </si>
  <si>
    <t>You may discard this card to buy the “Deal of the Day” twice.</t>
  </si>
  <si>
    <t>You may discard this card to gain +3 Movement Speed this turn.</t>
  </si>
  <si>
    <t>You may discard this card to search any wild encounter deck and move one Pokémon you find there to its respective discard pile. You cannot discard quest legendaries in this way.</t>
  </si>
  <si>
    <t>You may discard this card to add a Pokémon Egg into your party.
This can be used as an ingredient at the Rocket Restaurant.</t>
  </si>
  <si>
    <t>You may use this card on another player’s turn. When another player gains any Journey Points, you may discard this card to gain the same amount of Journey Points.</t>
  </si>
  <si>
    <t>You may discard this card to gain a Great Ball.</t>
  </si>
  <si>
    <t>You may discard this card to gain a Heal Ball.</t>
  </si>
  <si>
    <t>You may discard this card to gain a Heavy Ball.</t>
  </si>
  <si>
    <t>You may discard this card to gain a Lure Ball.</t>
  </si>
  <si>
    <t>You may discard this card to gain a Moon Ball.</t>
  </si>
  <si>
    <t>You may discard this card to gain a Friend Ball.</t>
  </si>
  <si>
    <t>You may discard this card to gain a Fast Ball.</t>
  </si>
  <si>
    <t>You may discard this card to gain a Dive Ball.</t>
  </si>
  <si>
    <t>card_name</t>
  </si>
  <si>
    <t>A Rift Opens</t>
  </si>
  <si>
    <t>Place the Warped Legendary token on the Legendary Warp Gate. While on the same space as the Legendary Warp Gate, you may search the Warped Legendary token at the Deck Spawner area and battle the Pokémon that spawns.</t>
  </si>
  <si>
    <t>Draw 1/2/3 Fortune cards.</t>
  </si>
  <si>
    <t>Draw 1/2/3 Chance cards.</t>
  </si>
  <si>
    <t>Draw 1/2/3 Utility cards.</t>
  </si>
  <si>
    <t>Use 1/2/3 Apricorn Stew effects for free this turn. You may only use each stew’s effect once per turn.</t>
  </si>
  <si>
    <t>Draw 1/2/3 Disaster cards.</t>
  </si>
  <si>
    <t>Gain 1/2/3 Journey Points for every Apricorn you have of the same color that was donated (up to 25 JP).</t>
  </si>
  <si>
    <t>You may learn a move from a discarded Pokémon with an encounter tier up to Weak/Moderate/Strong.</t>
  </si>
  <si>
    <t>Gain any 1/2/3 Apricorns.</t>
  </si>
  <si>
    <t>A crown made in a civilization about 3,000 years ago. 
May be traded in any city or town for 1 Pokécoin.</t>
  </si>
  <si>
    <t>A copper coin used in a civilization about 3,000 years ago.
May be traded in any city or town for 6 Tier 1 Apricorns.</t>
  </si>
  <si>
    <t>A crown made in a civilization about 3,000 years ago. 
May be traded in any city or town for 4 Pokécoins.</t>
  </si>
  <si>
    <t>A gold coin used in a civilization about 3,000 years ago.
May be traded in any city or town for 3 Tier 3 Apricorns.</t>
  </si>
  <si>
    <t>A silver coin used in a civilization about 3,000 years ago.
May be traded in any city or town for 4 Tier 2 Apricorns.</t>
  </si>
  <si>
    <t>A statue made in a civilization about 3,000 years ago. 
May be traded in any city or town for 3 Pokécoins.</t>
  </si>
  <si>
    <t>A crown made in a civilization about 3,000 years ago. 
May be traded in any city or town for 2 Pokécoins.</t>
  </si>
  <si>
    <t>Gain all the below:
- 5 Pokécoins
- 1 Legendary Dish
- Anything from the Hidden Spot Discard Pile
After reveal, this card along with the Disaster discard is shuffled back into the Disaster deck.</t>
  </si>
  <si>
    <t>All players must offer 5 Apricorns of different types. 
Any player unable to do so will lose all their Tier 2 and Tier 3 Apricorns.</t>
  </si>
  <si>
    <t>Until the beginning of this player’s (who revealed this card) next turn: When any player donates at a shrine, inflict the Drowsy status on all Pokémon in that player’s party. 
When any player attempts to leave a shrine space, any Pokémon that are drowsy immediately faint.</t>
  </si>
  <si>
    <t>Every other player declares a Pokémon type. 
Draw a random Pokémon from any encounter deck. 
For each other player, if the type declared is super effective against the drawn Pokémon, you pay that player Pokécoins equal to the type weakness bonus. 
If the type declared is not very effective, that player pays you equal to half the type resistance.</t>
  </si>
  <si>
    <t>Each player, starting with the player that revealed this card, shuffles the random location deck and reveals the top card. That player is teleported to that location.
The player who drew this card ends their turn once they finish any ongoing actions. The player cannot start new actions this turn.</t>
  </si>
  <si>
    <t>All players have a random Held Item/Artifact stolen. Place these items on the Team Rocket Stolen Bench. 
When a hideout is beaten, the player may choose one stolen item as part of the prize. 
If there is no hideout, place one according to hideout placement rules.</t>
  </si>
  <si>
    <t>Shuffle the random location deck and then flip over the top 3 cards.
Place a Team Rocket Grunt token on those locations. If another rocket is on the location, choose a new location. 
If a player is on the location, that player must fight the grunt as soon as they can.</t>
  </si>
  <si>
    <t>Shuffle the random location deck and then flip over the top card.
If this location is a city, change the state back to a town.</t>
  </si>
  <si>
    <t>Until the beginning of the player’s (who revealed this card) next turn: 
All Apricorn Trees and Reefs do not produce Apricorns</t>
  </si>
  <si>
    <t>All players have an Artifact stolen from them. Place one Pokécoin for each player and the stolen artifacts into a bag. Shuffle the bag. 
Each player, starting with the player who revealed this card, pulls one item at random from the bag. Any artifacts not pulled will be sent to the Hidden Spot Discard Pile.</t>
  </si>
  <si>
    <t>You and another player (you choose) are immediately ambushed by the nearest two grunts in a 4v4 Doubles Battle. Both players can contribute up to 2 Pokémon to the battle. 
If there are less than 2 grunts available, instead the players to the left of you and the other chosen player each places 1 Team Rocket Grunt token on spaces that are not adjacent to another Rocket token and not within 3 movement spaces of another player.</t>
  </si>
  <si>
    <t>Each player may choose 1 effect:
Gain 3 Green Apricorns
OR
Gain 1 Journey Point for each Green Apricorn they have  (up to 15 JP).</t>
  </si>
  <si>
    <t>Each player may choose 1 effect:
Gain 3 Pink Apricorns
OR
Gain 1 Journey Point for each Pink Apricorn they have  (up to 15 JP).</t>
  </si>
  <si>
    <t>Each player may choose 1 effect:
Gain 3 White Apricorns
OR
Gain 1 Journey Point for each White Apricorn they have  (up to 15 JP).</t>
  </si>
  <si>
    <t>Choose any Pokémon in the discard piles. 
Return that Pokémon to its respective encounter deck.</t>
  </si>
  <si>
    <t>Each player may choose 1 effect:
Gain 4 Red Apricorns
OR
Gain 1 Journey Point for each Red Apricorn they have  (up to 10 JP).</t>
  </si>
  <si>
    <t>Each player may choose 1 effect:
Gain 4 Blue Apricorns
OR
Gain 1 Journey Point for each Blue Apricorn they have  (up to 10 JP).</t>
  </si>
  <si>
    <t>Each player may choose 1 effect:
Gain 4 Yellow Apricorns
OR
Gain 1 Journey Point for each Yellow Apricorn they have  (up to 10 JP).</t>
  </si>
  <si>
    <t>Click on the Metronome button on the deck spawner area. Each player guesses the types of the Pokémon based on the visible move. Flip over the card. 
For every type correct (if the Pokémon has only one type, guessing only 1 type will count as guessing both types correctly), that player gains 1 Pokécoin.</t>
  </si>
  <si>
    <t>When searching for Pokémon at an Apricorn Tree or Reef, the player rolls a battle dice. If a status symbol is rolled, no Pokémon appears.
If a Pokémon appears at a Weak or Moderate Apricorn Tree or Reef, one of the options is chosen at random. That Pokémon is immediately sent back to its encounter deck.</t>
  </si>
  <si>
    <t>Pokémon belonging to non-player trainers, excluding gym leaders, gain +1/+2/+3/+4 to their HP and Initiative if the player has at least 0/3/6/7 gym badges. 
These Pokémon also have a random item in battle, unless otherwise specified.</t>
  </si>
  <si>
    <t>At the start of a new round, all players roll a battle dice. 
If a regular hit is rolled, all Pokémon in that player’s party take 3 damage. 
If a critical hit is rolled, all Pokémon in that player's party take 10 damage.</t>
  </si>
  <si>
    <t>At the start of a new round, all players roll a battle dice. 
If a regular hit is rolled, all Pokémon in that player’s party take 3 damage.</t>
  </si>
  <si>
    <t xml:space="preserve">At the start of a new round, all players roll a battle dice. 
If a regular hit is rolled, all Pokémon in that player’s party take 5 damage. 
If a critical hit is rolled, all Pokémon in that player's party take 10 damage. </t>
  </si>
  <si>
    <t>A big nugget of pure gold that gives off a lustrous gleam.
You may trade this card in a city or town for anything sold at the General Store.</t>
  </si>
  <si>
    <t>A rather large pearl that has a very nice silvery sheen. 
May be traded in any city or town for 2 Pokécoins.</t>
  </si>
  <si>
    <t>A pretty, heart-shaped scale that is extremely rare.
You may trade this card in a city or town to generate 3 Strong TMs. Choose 1 to keep, return the rest.</t>
  </si>
  <si>
    <t>Very large pearls that have a nice silvery sheen to them. 
May be traded in any city or town for 3 Pokécoins.</t>
  </si>
  <si>
    <t>A rather small pearl that has a very nice silvery sheen. 
May be traded in any city or town for 1 Pokécoin.</t>
  </si>
  <si>
    <t>A pretty seashell found deep in ocean.
You may trade this card in a city or town to generate 1 Strong TM. You may keep this TM.</t>
  </si>
  <si>
    <t>An ornament depicting a mysterious Pokémon.
May be traded in any city or town for 5 of any Apricorns.</t>
  </si>
  <si>
    <t>You may discard this card to choose a Pokémon in your party. 
Generate abilities in sets of 3 until you can teach one to the chosen Pokémon. You may choose to teach one of the abilities to the chosen Pokémon. If not, return the abilities to the ability deck.</t>
  </si>
  <si>
    <t>Your PC is considered part of your party. 
If 6 Pokémon are fainted in your Party at any time, Bill is immediately shuffled back into the deck.</t>
  </si>
  <si>
    <t>During battle, after an attack roll is made against one of your Pokémon, you may play this card to roll a battle dice. 
Remove all of that result from your opponent’s roll.</t>
  </si>
  <si>
    <t>Once per turn, you may pay 3 Journey Points to discard a move from one of your Pokémon. 
If you do so, you may teach any move in the discard pile to another of your Pokémon. You cannot learn Legendary moves in this way.</t>
  </si>
  <si>
    <t>When you win a battle against another player, you may choose to steal one of the Pokémon used in the battle at random instead of an Artifact.
If you do so, shuffle Giovanni back into the deck.</t>
  </si>
  <si>
    <t>During battle, you may play this card to reduce the attack strength of each opposing active Pokémon this round by 1.
The current opposing active Pokémon cannot switch out or flee anymore.</t>
  </si>
  <si>
    <t xml:space="preserve">If you share a space with another player outside of a town or city, you may challenge them to a roll-off.
You roll 9 dice and the other player rolls 8 dice until one player rolls higher than the other. The winner steals an Artifact or 2 Pokécoins from the loser. This challenge cannot be declined.
If you do so, shuffle Miss Fortune Sisters back into the deck. </t>
  </si>
  <si>
    <t>Pokémon you have hatched with this Companion active, gain +1/+1.
You lose the +1/+1 if Pokémon Breeder leaves your board.
You may identify the Pokémon within an egg you own before it hatches.</t>
  </si>
  <si>
    <t>Before searching a wild encounter, you may guess the name of one of the Pokémon. 
If that Pokémon appears, replace up to 2 status symbols with regular hits when attempting to catch that Pokémon.</t>
  </si>
  <si>
    <t>During battle, on your turn before you attack, you may play this card to change one of your Pokémon’s moves to match the attack strength of a move the active enemy Pokémon knows until the end of the round.
OR 
During battle, on your opponent’s turn before an attack is rolled, you may play this card to change all their moves to match the attack strength of a move one of your active Pokémon knows until the end of the round.</t>
  </si>
  <si>
    <t>During a doubles battle, after the opponent rolls to attack, you may play this card to redirect the attack to another active Pokémon on your team. 
This effect does not work on moves with MULTI or MULTI ALL.</t>
  </si>
  <si>
    <t>On your turn, you may shuffle this card and all cards in the Utility Card discard pile back into the Utility deck. 
This does not shuffle Battle cards back into the Utility deck.</t>
  </si>
  <si>
    <t>Once per turn, you may look at the top card of the Fortune, Utility, or Disaster deck. 
You may put that card on the bottom of that deck.</t>
  </si>
  <si>
    <t>You may discard this card to roll a battle dice.
If you rolled:
0: Reveal the top 3 Disaster Cards.
1: Gain any Utility card from the utility card deck.
2: Reveal the top 3 Fortune Cards.</t>
  </si>
  <si>
    <t>During battle, on your turn before you attack, you may play this card to increase the attack strength of your next move by 2. 
After the move ends, deal 3 damage to the user.</t>
  </si>
  <si>
    <t>During battle, on your turn before you attack, you may play this card to switch in another Pokémon in your party. 
That Pokémon may attack this turn, but all their moves will have their attack strength reduced by 2 this turn.</t>
  </si>
  <si>
    <t>If you would encounter a Grunt or Ace, you may instead move that Grunt or Ace to another spot on the map. This Grunt or Ace cannot be placed adjacent to any other trainer. 
If you do so, shuffle Troublemakers back into the deck.</t>
  </si>
  <si>
    <t>When completing a wild encounter, you may turn the Pokémon into a TM instead of sending it to the discard pile.
Once you have turned 2 Pokémon into TMs, shuffle Tulip back into the deck.</t>
  </si>
  <si>
    <t>You may force any singles battle to become a doubles battle.
Once you have forced 2 battles into doubles battles, shuffle Twins back into the deck.</t>
  </si>
  <si>
    <t>BATTLE</t>
  </si>
  <si>
    <t>EXCAVATED TREASURE</t>
  </si>
  <si>
    <t>DISASTER</t>
  </si>
  <si>
    <t>FORTUNE</t>
  </si>
  <si>
    <t>ACTIVE INFLUENCE</t>
  </si>
  <si>
    <t>PERMANENT INFLUENCE</t>
  </si>
  <si>
    <t>SUNKEN TREASURE</t>
  </si>
  <si>
    <t>UTILITY</t>
  </si>
  <si>
    <t>COMPANION</t>
  </si>
  <si>
    <t>LEGENDARY EVENT</t>
  </si>
  <si>
    <t>Underground Explorers (Companion)</t>
  </si>
  <si>
    <t>image_name</t>
  </si>
  <si>
    <t>boon</t>
  </si>
  <si>
    <t>When opposing Pokémon with the Drowsy status attempt to attack one of your Pokémon, that attacking Pokemon must roll a battle dice (this does not increase battle fatigue). If a status symbol is rolled: the attacking Pokémon loses its turn instead.</t>
  </si>
  <si>
    <t>Once per battle, reduce your active Pokémon's fatigue to 0 and immediately end the round.</t>
  </si>
  <si>
    <t>Once per turn, you may shuffle any encounter deck (except the Quest Legendary deck) and reveal the top card. You may choose to battle that Pokémon.</t>
  </si>
  <si>
    <t>Once per battle, after an opponent attempts to attack (before or after rolling), you may choose to completely undo everything that happened that turn and immediately end the round.</t>
  </si>
  <si>
    <t>Once per turn, outside of battle, you may teleport to any open tile up to 6 spaces away (ignoring elevation).</t>
  </si>
  <si>
    <t>As many times per battle, you may deal X damage to your active Pokémon to increase its attack strength this turn by half of X, rounded down.</t>
  </si>
  <si>
    <t>You can teleport between whirlpools without rolling. After teleporting to any whirlpool, your Water-type Pokémon have their attack strength increased by 1 for their next battle this turn (max 1 stack).</t>
  </si>
  <si>
    <t>Once per turn outside of battle, you may burn one of your Pokémon. If you do, you can move between tiles ignoring elevation this turn. In battle, during Harsh Sunlight, your Burned Pokémon deal 2 extra damage instead of dealing 2 less.</t>
  </si>
  <si>
    <t>With all items gathered, be on the same space as Raikou. Offer the 10 Apricorns to Raikou. Upon doing so, you may attempt Raikou’s challenge. If you fail, Raikou will move to a new random location that is not within 3 spaces of any player. You will need to offer the 10 Apricorns each time you attempt the challenge.
RAIKOU’S CHALLENGE:
Defeat Raikou. At the beginning of Raikou’s turn, Raikou will roll a battle dice. If a status symbol or critical hit is rolled, Raikou will flee the battle. If so, shuffle the location deck and reveal the top card. Raikou’s token will move to that location. Raikou will always start a battle fully healed.
Once you defeat Raikou’s challenge, you may attempt to catch Raikou. You may capture Raikou (guaranteed success). If you do, no other player may defeat Raikou's challenge. All other players with the Raikou quest may draw a new Legendary Trio quest and transfer progress to the new quest.  If you choose not to catch Raikou, send Raikou to the discard pile and go to State 6.</t>
  </si>
  <si>
    <t>With all items gathered, be on the same space as Suicune. Offer the 10 Apricorns to Suicune. Upon doing so, you may attempt Suicune’s challenge. If you fail, Suicune will move to a new random location that is not within 3 spaces of any player. You will need to offer the 10 Apricorns each time you attempt the challenge.
SUICUNE’S CHALLENGE:
Defeat Suicune. At the beginning of Suicune’s turn, Suicune will roll a battle dice. If a status symbol or critical hit is rolled, Suicune will flee the battle. If so, shuffle the location deck and reveal the top card. Suicune’s token will move to that location. Suicune will always start a battle fully healed.
Once you defeat Suicune's challenge, you may attempt to catch Suicune. You may capture Suicune (guaranteed success). If you do, no other player may defeat Suicune's challenge. All other players with the Suicune quest may draw a new Legendary Trio quest and transfer progress to the new quest.  If you choose not to catch Suicune, send Suicune to the discard pile and go to State 6.</t>
  </si>
  <si>
    <t>With all items gathered, be on the same space as Entei. Offer the 10 Apricorns to Entei. Upon doing so, you may attempt Entei’s challenge. If you fail, Entei will move to a new random location that is not within 3 spaces of any player. You will need to offer the 10 Apricorns each time you attempt the challenge.
ENTEI’S CHALLENGE:
Defeat Entei. At the beginning of Entei’s turn, Entei will roll a battle dice. If a status symbol or critical hit is rolled, Entei will flee the battle. If so, shuffle the location deck and reveal the top card. Entei’s token will move to that location. Entei will always start a battle fully healed.
Once you defeat Entei's challenge, you may attempt to catch Entei. You may capture Entei (guaranteed success). If you do, no other player may defeat Entei's challenge. All other players with the Entei quest may draw a new Legendary Trio quest and transfer progress to the new quest.  If you choose not to catch Entei, send Entei to the discard pile and go to State 6.</t>
  </si>
  <si>
    <t>Once you reach the first location, go to State 2.</t>
  </si>
  <si>
    <t>Once per battle, you may revive a fainted Pokémon to half health, rounded down, and switch them into battle, if possible. Initiative is not rechecked.</t>
  </si>
  <si>
    <t>Once per battle, before you roll, you may choose to double the total damage dealt by one of your active Pokémon's next move.</t>
  </si>
  <si>
    <t>check Memory Disc item</t>
  </si>
  <si>
    <t>All Pokémon you control gain +2 attack strength against Dark-type Pokémon and +4 Initiative.</t>
  </si>
  <si>
    <t>you gain the Z-Crystal from the space beneath Necrozma’s token space (where the token originally was). Outside of battle, you may change the state of the Z-Crystal.</t>
  </si>
  <si>
    <t>You may spend 1 Zygarde cell token to draw 1 random card from the Warp Legendary deck. That card becomes a TM.
You may spend 3 Zygarde cell tokens at once to search the Warp Legendary deck for any card. That card becomes a TM.</t>
  </si>
  <si>
    <t>Legend</t>
  </si>
  <si>
    <t>ARCEUS</t>
  </si>
  <si>
    <t>ARTICUNO</t>
  </si>
  <si>
    <t>CELEBI</t>
  </si>
  <si>
    <t>CRESSELIA</t>
  </si>
  <si>
    <t>DARKRAI</t>
  </si>
  <si>
    <t>DIALGA</t>
  </si>
  <si>
    <t>ENTEI</t>
  </si>
  <si>
    <t>ETERNATUS</t>
  </si>
  <si>
    <t>GALARIAN ARTICUNO</t>
  </si>
  <si>
    <t>GALARIAN MOLTRES</t>
  </si>
  <si>
    <t>GALARIAN ZAPDOS</t>
  </si>
  <si>
    <t>GIRATINA</t>
  </si>
  <si>
    <t>GROUDON</t>
  </si>
  <si>
    <t>HO-OH</t>
  </si>
  <si>
    <t>KELDEO</t>
  </si>
  <si>
    <t>KYOGRE</t>
  </si>
  <si>
    <t>LATIAS</t>
  </si>
  <si>
    <t>LATIOS</t>
  </si>
  <si>
    <t>LUGIA</t>
  </si>
  <si>
    <t>MEW</t>
  </si>
  <si>
    <t>MOLTRES</t>
  </si>
  <si>
    <t>NECROZMA</t>
  </si>
  <si>
    <t>PALKIA</t>
  </si>
  <si>
    <t>RAIKOU</t>
  </si>
  <si>
    <t>SUICUNE</t>
  </si>
  <si>
    <t>TYPE: NULL</t>
  </si>
  <si>
    <t>ZAPDOS</t>
  </si>
  <si>
    <t>ZYGARDE</t>
  </si>
  <si>
    <t>legend_zygarde_50</t>
  </si>
  <si>
    <t>legend_zygarde_complete</t>
  </si>
  <si>
    <t>quest_info</t>
  </si>
  <si>
    <t>objectives</t>
  </si>
  <si>
    <t>Objective 1: 
Objective 2:
Objective 3:</t>
  </si>
  <si>
    <t xml:space="preserve">Objective 1: Gather 10 of each Apricorn
Objective 2: 
Objective 3: </t>
  </si>
  <si>
    <t>Once you reach the two locations, go to State 3.</t>
  </si>
  <si>
    <t xml:space="preserve">Objective 1: Gather 10 of each Apricorn
Objective 2: Gather a Legendary Dish
Objective 3: </t>
  </si>
  <si>
    <t>Once you reach all locations, go to State 4.</t>
  </si>
  <si>
    <t>Objective 1: Gather 10 of each Apricorn
Objective 2: Gather a Legendary Dish
Objective 3: Obtain 6 Pokémon in your PC with 12 different types between them</t>
  </si>
  <si>
    <t>Once all objectives are complete, go to State 5.</t>
  </si>
  <si>
    <t xml:space="preserve">Objective 1: 
Objective 2:
Objective 3: </t>
  </si>
  <si>
    <t xml:space="preserve">Objective 1: Gather 30 Blue Apricorns
Objective 2: 
Objective 3: </t>
  </si>
  <si>
    <t xml:space="preserve">Objective 1: Gather 30 Blue Apricorns
Objective 2: Gather a Legendary Dish
Objective 3: </t>
  </si>
  <si>
    <t>Objective 1: Gather 30 Blue Apricorns
Objective 2: Gather a Legendary Dish
Objective 3: Gather at least 1 Frost Feather</t>
  </si>
  <si>
    <t xml:space="preserve">Objective 1: Gather 40 Green Apricorns
Objective 2: 
Objective 3: </t>
  </si>
  <si>
    <t xml:space="preserve">Objective 1: Gather 40 Green Apricorns
Objective 2: Gather a Legendary Dish
Objective 3: </t>
  </si>
  <si>
    <t>Objective 1: Gather 40 Green Apricorns
Objective 2: Gather a Legendary Dish
Objective 3: Gain the GS Ball.</t>
  </si>
  <si>
    <t xml:space="preserve">Objective 1: Gather 20 Pink Apricorns
Objective 2: 
Objective 3: </t>
  </si>
  <si>
    <t xml:space="preserve">Objective 1: Gather 20 Pink Apricorns
Objective 2: Gather a Legendary Dish
Objective 3: </t>
  </si>
  <si>
    <t>Objective 1: Gather 20 Pink Apricorns
Objective 2: Gather a Legendary Dish
Objective 3: Recharge the Lunar Feather twice</t>
  </si>
  <si>
    <t xml:space="preserve">Objective 1: Gather 15 Black Apricorns
Objective 2: 
Objective 3: </t>
  </si>
  <si>
    <t xml:space="preserve">Objective 1: Gather 15 Black Apricorns
Objective 2: Gather a Legendary Dish
Objective 3: </t>
  </si>
  <si>
    <t xml:space="preserve">Objective 1: Gather 40 Blue Apricorns
Objective 2: 
Objective 3: </t>
  </si>
  <si>
    <t xml:space="preserve">Objective 1: Gather 40 Blue Apricorns
Objective 2: Gather a Legendary Dish
Objective 3: </t>
  </si>
  <si>
    <t>Objective 1: Gather 40 Blue Apricorns
Objective 2: Gather a Legendary Dish
Objective 3: In battle, damage an opposing Pokemon 3 times before the enemy can attack you</t>
  </si>
  <si>
    <t xml:space="preserve">Objective 1: Gather 10 Red Apricorns
Objective 2: 
Objective 3: </t>
  </si>
  <si>
    <t xml:space="preserve">Objective 1: Gather 10 Red Apricorns
Objective 2: Obtain 3 Held Items/Artifacts
Objective 3: </t>
  </si>
  <si>
    <t>Objective 1: Gather 10 Red Apricorns
Objective 2: Obtain 3 Held Items/Artifacts
Objective 3: Land on the same space as Entei</t>
  </si>
  <si>
    <t xml:space="preserve">Objective 1: Gather 40 Pink Apricorns
Objective 2: 
Objective 3: </t>
  </si>
  <si>
    <t xml:space="preserve">Objective 1: Gather 40 Pink Apricorns
Objective 2: Gather a Legendary Dish
Objective 3: </t>
  </si>
  <si>
    <t>Objective 1: Gather 40 Pink Apricorns
Objective 2: Gather a Legendary Dish
Objective 3: Capture a Pokémon while it is in its Gigantamax form.</t>
  </si>
  <si>
    <t>Objective 1: Gather 30 Blue Apricorns
Objective 2: Gather a Legendary Dish
Objective 3: Gather at least 1 Psychic Feather</t>
  </si>
  <si>
    <t xml:space="preserve">Objective 1: Gather 30 Red Apricorns
Objective 2: 
Objective 3: </t>
  </si>
  <si>
    <t xml:space="preserve">Objective 1: Gather 30 Red Apricorns
Objective 2: Gather a Legendary Dish
Objective 3: </t>
  </si>
  <si>
    <t>Objective 1: Gather 30 Red Apricorns
Objective 2: Gather a Legendary Dish
Objective 3: Gather at least 1 Dark Feather</t>
  </si>
  <si>
    <t xml:space="preserve">Objective 1: Gather 30 Yellow Apricorns
Objective 2: 
Objective 3: </t>
  </si>
  <si>
    <t xml:space="preserve">Objective 1: Gather 30 Yellow Apricorns
Objective 2: Gather a Legendary Dish
Objective 3: </t>
  </si>
  <si>
    <t>Objective 1: Gather 30 Yellow Apricorns
Objective 2: Gather a Legendary Dish
Objective 3: Gather at least 1 Static Feather</t>
  </si>
  <si>
    <t>Objective 1: Gather 15 Black Apricorns
Objective 2: Gather a Legendary Dish
Objective 3: In battle, knock out the enemy Pokémon and your Pokémon at the same time.</t>
  </si>
  <si>
    <t xml:space="preserve">Objective 1: Gather 40 Red Apricorns
Objective 2: 
Objective 3: </t>
  </si>
  <si>
    <t xml:space="preserve">Objective 1: Gather 40 Red Apricorns
Objective 2: Gather a Legendary Dish
Objective 3: </t>
  </si>
  <si>
    <t>Objective 1: Gather 40 Red Apricorns
Objective 2: Gather a Legendary Dish
Objective 3: Win 5 battles with the Harsh Sunlight weather condition active</t>
  </si>
  <si>
    <t xml:space="preserve">Objective 1: Gather 10 of each Apricorn between all players
Objective 2: 
Objective 3: </t>
  </si>
  <si>
    <t xml:space="preserve">Objective 1: Gather 10 of each Apricorn between all players
Objective 2: Gather 6 Eggs between all players
Objective 3: </t>
  </si>
  <si>
    <t>Objective 1: Gather 10 of each Apricorn between all players
Objective 2: Gather 6 Eggs between all players
Objective 3: Gather all 6 Rainbow Wings between all players</t>
  </si>
  <si>
    <t xml:space="preserve">Objective 1: Gather 15 of Red, White, and Blue Apricorns
Objective 2: 
Objective 3: </t>
  </si>
  <si>
    <t xml:space="preserve">Objective 1: Gather 15 of Red, White, and Blue Apricorns
Objective 2: Gather a Legendary Dish
Objective 3: </t>
  </si>
  <si>
    <t>Objective 1: Gather 15 of Red, White, and Blue Apricorns
Objective 2: Gather a Legendary Dish
Objective 3: Capture Keldeo</t>
  </si>
  <si>
    <t>Objective 1: Gather 40 Blue Apricorns
Objective 2: Gather a Legendary Dish
Objective 3: Travel to all whirlpools (Including the Secret Whirlpool)</t>
  </si>
  <si>
    <t>Objective 1: Gather 30 Red Apricorns
Objective 2: Gather a Legendary Dish
Objective 3: Gather 2 Eon Ticket Pieces</t>
  </si>
  <si>
    <t>Objective 1: Gather 30 Blue Apricorns
Objective 2: Gather a Legendary Dish
Objective 3: Gather 2 Eon Ticket Pieces</t>
  </si>
  <si>
    <t xml:space="preserve">Objective 1: Gather 10 of each Apricorn between all players
Objective 2: Gather 6 Pokémon to be released between all players
Objective 3: </t>
  </si>
  <si>
    <t>Objective 1: Gather 10 of each Apricorn between all players
Objective 2:  Gather 6 Pokémon to be released between all players
Objective 3: Gather all 6 Silver Wings between all players</t>
  </si>
  <si>
    <t xml:space="preserve">Objective 1: Gather 30 Pink Apricorns
Objective 2: 
Objective 3: </t>
  </si>
  <si>
    <t xml:space="preserve">Objective 1: Gather 30 Pink Apricorns
Objective 2: Gather a Legendary Dish
Objective 3: </t>
  </si>
  <si>
    <t>Objective 1: Gather 30 Pink Apricorns
Objective 2: Gather a Legendary Dish
Objective 3: Gather the Old Sea Map</t>
  </si>
  <si>
    <t>Objective 1: Gather 30 Red Apricorns
Objective 2: Gather a Legendary Dish
Objective 3: Gather at least 1 Fiery Feather</t>
  </si>
  <si>
    <t xml:space="preserve">Objective 1: Gather 30 Black Apricorns
Objective 2: 
Objective 3: </t>
  </si>
  <si>
    <t xml:space="preserve">Objective 1: Gather 30 Black Apricorns
Objective 2: Gather a Legendary Dish
Objective 3: </t>
  </si>
  <si>
    <t>Objective 1: Gather 30 Black Apricorns
Objective 2: Gather a Legendary Dish
Objective 3: Gather the N-Lunarizer or N-Solarizer</t>
  </si>
  <si>
    <t>Objective 1: Gather 30 Pink Apricorns
Objective 2: Gather a Legendary Dish
Objective 3: In one turn, travel at least 12 tiles (No flying or teleporting)</t>
  </si>
  <si>
    <t xml:space="preserve">Objective 1: Gather 10 Yellow Apricorns
Objective 2: 
Objective 3: </t>
  </si>
  <si>
    <t xml:space="preserve">Objective 1: Gather 10 Yellow Apricorns
Objective 2: Obtain 3 Held Items/Artifacts
Objective 3: </t>
  </si>
  <si>
    <t>Objective 1: Gather 10 Yellow Apricorns
Objective 2: Obtain 3 Held Items/Artifacts
Objective 3: Land on the same space as Raikou</t>
  </si>
  <si>
    <t xml:space="preserve">Objective 1: Gather 10 Blue Apricorns
Objective 2: 
Objective 3: </t>
  </si>
  <si>
    <t xml:space="preserve">Objective 1: Gather 10 Blue Apricorns
Objective 2: Obtain 3 Held Items/Artifacts
Objective 3: </t>
  </si>
  <si>
    <t>Objective 1: Gather 10 Blue Apricorns
Objective 2: Obtain 3 Held Items/Artifacts 
Objective 3: Land on the same space as Suicune</t>
  </si>
  <si>
    <t xml:space="preserve">Objective 1: Gather 20 White Apricorns
Objective 2: 
Objective 3: </t>
  </si>
  <si>
    <t xml:space="preserve">Objective 1: Gather 20 White Apricorns
Objective 2: Gather a Legendary Dish
Objective 3: </t>
  </si>
  <si>
    <t>Objective 1: Gather 20 White Apricorns
Objective 2: Gather a Legendary Dish
Objective 3: Fill out the Memory Chart</t>
  </si>
  <si>
    <t>Objective 1: Gather 30 Yellow Apricorns
Objective 2: Gather a Legendary Dish
Objective 3: Gather at least 1 Jolt Feather</t>
  </si>
  <si>
    <t xml:space="preserve">Objective 1: Gather 20 Green Apricorns
Objective 2: 
Objective 3: </t>
  </si>
  <si>
    <t xml:space="preserve">Objective 1: Gather 20 Green Apricorns
Objective 2: Gather a Legendary Dish
Objective 3: </t>
  </si>
  <si>
    <t>Objective 1: Gather 20 Green Apricorns
Objective 2: Gather a Legendary Dish
Objective 3: Gather the 9 Zygarde cell tokens</t>
  </si>
  <si>
    <t>You are on the trail of a mysterious Pokémon, but before you can find it, you must first find clues and collect materials to find the powerful ally.
Draw 3 random location cards.
You must travel to all 3 of these locations and find clues on how to lure the Pokémon. 
Objectives will be revealed to you as you find clues. Each time you reach one of the locations, change the state of this card to the next stage, then return the location card to the deck.</t>
  </si>
  <si>
    <t>You are on the trail of a mysterious Pokémon, but before you can find it, you must first find clues and collect materials to find the powerful ally.
You must travel to the remaining two locations to find clues on how to lure the Pokémon. 
Objectives will be revealed to you as you find clues. Each time you reach one of the locations, change the state of this card to the next stage, then return the location card to the deck.</t>
  </si>
  <si>
    <t>You are on the trail of a mysterious Pokémon, but before you can find it, you must first find clues and collect materials to find the powerful ally.
One more location to find the last clue on how to lure the Pokémon. 
Objectives will be revealed to you as you find clues. Each time you reach one of the locations, change the state of this card to the next stage, then return the location card to the deck.</t>
  </si>
  <si>
    <t>You are on the trail of a mysterious Pokémon, but before you can find it, you must first find clues and collect materials to find the powerful ally.
Upon revealing the final objective, you learn that there is a rumor that Arceus will only appear if you catch many different types. It will be rather tedious, but it is the only way to find the original one.</t>
  </si>
  <si>
    <t>You are on the trail of a mysterious Pokémon, but before you can find it, you must first find clues and collect materials to find the powerful ally.
Upon revealing the final objective, you learn that there is a rumor that the Lunar Feather is an Artifact hidden somewhere in the world. You must collect the feather. Additionally, when the Lunar feather is used up, it can be recharged at shrines by giving up a Pink Apricorn.</t>
  </si>
  <si>
    <t xml:space="preserve">You are on the trail of a mysterious Pokémon, but before you can find it, you must first find clues and collect materials to find the powerful ally.
You must travel to the remaining two locations to find clues on how to lure the Pokémon. 
Objectives will be revealed to you as you find clues. Each time you reach one of the locations, change the state of this card to the next stage, then return the location card to the deck.
</t>
  </si>
  <si>
    <t>You are on the trail of a mysterious Pokémon, but before you can find it, you must first find clues and collect materials to find the powerful ally.
Upon revealing the final objective, you learn that there is a rumor that the mysterious Pokémon will only appear before a trainer that is worthy of taking its challenge. Will you be able to prove your worth?</t>
  </si>
  <si>
    <t>You are on the trail of a mysterious Pokémon, but before you can find it, you must first find clues and collect materials to find the powerful ally.
Upon revealing the final objective, you learn that there has been movement with the mysterious Pokémon. At the beginning of the round, shuffle the Location Deck and reveal the top card until you find a location not within 3 spaces of any player. If no such location exists, remove Entei from the map and try again next round.</t>
  </si>
  <si>
    <t>You are on the trail of a mysterious Pokémon, but before you can find it, you must first find clues and collect materials to find the powerful ally.
Draw 3 random location cards.
Any player may travel to the 3 of locations and find clues on how to lure the Pokémon. 
Objectives will be revealed to all players as you find clues. Each time any player reaches one of the locations, change the state of this card to the next stage, then return the location card to the deck.</t>
  </si>
  <si>
    <t>You are on the trail of a mysterious Pokémon, but before you can find it, you must first find clues and collect materials to find the powerful ally.
You must travel to the remaining two locations to find clues on how to lure the Pokémon. 
Objectives will be revealed to all players as you find clues. Each time any player reaches one of the locations, change the state of this card to the next stage, then return the location card to the deck.</t>
  </si>
  <si>
    <t>You are on the trail of a mysterious Pokémon, but before you can find it, you must first find clues and collect materials to find the powerful ally.
One more location to find the last clue on how to lure the Pokémon. 
Objectives will be revealed to all players as you find clues. Each time any player reaches one of the locations, change the state of this card to the next stage, then return the location card to the deck.</t>
  </si>
  <si>
    <t>You are on the trail of a mysterious Pokémon, but before you can find it, you must first find clues and collect materials to find the powerful ally.
Upon revealing the final objective, you learn that Keldeo is incomplete as is. Keldeo is looking for help to becoming complete. Place the Keldeo token on a Forest space next to the Lake of Rage. Only you may interact with the Keldeo token. If you defeat Keldeo, return Keldeo instead of sending it to the discard pile or learning its move. You may attempt the battle again after 2 rounds.</t>
  </si>
  <si>
    <t>You are on the trail of a mysterious Pokémon, but before you can find it, you must first find clues and collect materials to find the powerful ally.
Upon revealing the final objective, you learn that there has been movement with the mysterious Pokémon. At the beginning of the round, shuffle the Location Deck and reveal the top card until you find a location not within 3 spaces of any player. If no such location exists, remove Raikou from the map and try again next round.</t>
  </si>
  <si>
    <t>You are on the trail of a mysterious Pokémon, but before you can find it, you must first find clues and collect materials to find the powerful ally.
Upon revealing the final objective, you learn that there has been movement with the mysterious Pokémon. At the beginning of the round, shuffle the Location Deck and reveal the top card until you find a location not within 3 spaces of any player. If no such location exists, remove Suicune from the map and try again next round.</t>
  </si>
  <si>
    <t>next_state</t>
  </si>
  <si>
    <t>SKIP</t>
  </si>
  <si>
    <t>With all items gathered, head to any port city or town. Offer a gold coin at the port to be taken to the Faraway Island. Offer the remaining materials to the Mysterious Shrine. Upon doing so, Mew will be summoned. Bring the Mew token to the Shrine. 
At this point, you (and only you) are allowed to take Mew’s challenge. 
MEW’S CHALLENGE:
Defeat Mew. Mew will start the battle with 25 HP and 25 Initiative. Mew cannot faint, but the battle will end once Mew reaches 1 HP. Additionally, at the beginning of Mew’s turn, Mew will roll a battle dice. If Mew rolls a status symbol or critical hit, Mew will flee the battle. If Mew flees, shuffle the location deck and reveal a card. Mew’s token will move to that location. Mew will always start a battle fully healed.
Once you defeat Mew’s challenge, you may capture Mew (guaranteed success). If you choose not to catch Mew, send Mew to the discard pile and go to State 6.</t>
  </si>
  <si>
    <t>With all items gathered, draw a random location card. Offer the Apricorns and Legendary Dish to that location. Upon doing so, Zygarde will be summoned. Bring the Zygarde token to the drawn location.
At this point, you (and only you) are allowed to take Zygarde’s challenge. 
ZYGARDE’S CHALLENGE:
Defeat Zygarde Complete Forme. If you own the Squishy Core or Zygarde Cube artifact, Zygarde will hold it during battle. After you defeat Zygarde 10% Forme, if Zygarde is holding the Zygarde Cube, it will revive and evolve (it learns the previous evolution’s move). After you defeat Zygarde 50% Forme, if Zygarde is holding the Zygarde Cube, it will revive and evolve (it learns the previous evolution’s move).
Once you defeat Zygarde’s challenge, return Zygarde 10% Forme’s evolutions to the evolution deck and you may capture Zygarde (guaranteed success). If you choose not to catch Zygarde, send Zygarde to the discard pile and go to State 6.</t>
  </si>
  <si>
    <t>With all items gathered, head to the Ruins of Alph. You can now travel between the Ruins of Alph and the Sinjoh Ruins. Offer the gathered materials to the Sinjoh Ruins. Upon doing so, Dialga will be summoned. Bring the Dialga token to the Sinjoh Ruins.
At this point, you (and only you) are allowed to take Dialga’s challenge. 
DIALGA’S CHALLENGE:
Defeat Dialga Origin Forme. Dialga will start the battle with 30 HP and 20 Initiative. If you have the Adamant Crystal artifact, after you defeat Dialga, it will revive and change to State 2. Dialga Origin Forme will start the battle with 40 HP and 20 Initiative. Dialga Origin Forme cannot faint, but the battle will end once Dialga Origin Forme reaches 1 HP.
Once you defeat Dialga’s challenge, you may capture Dialga (guaranteed success). If you choose not to catch Dialga, send Dialga to the discard pile and go to State 6.</t>
  </si>
  <si>
    <t>With all items gathered, head to the Battle Frontier. Offer the gathered materials to the Battle Frontier. Upon doing so, Eternatus will be summoned. Bring the Eternatus token to the Battle Frontier.
At this point, you (and only you) are allowed to take Eternatus’ challenge. 
ETERNATUS’ CHALLENGE:
Defeat Eternamax Eternatus. Eternatus will start the battle with 30 HP and 20 Initiative. After you defeat Eternatus, it will revive and change to State 2. Eternamax Eternatus will start the battle with 50 HP and 20 Initiative. Eternamax Eternatus cannot faint, but the battle will end once Eternamax Eternatus reaches 1 HP.
Once you defeat Eternatus’ challenge, you may capture Eternatus (guaranteed success). If you choose not to catch Eternatus, send Eternatus to the discard pile and go to State 6.</t>
  </si>
  <si>
    <t>With all items gathered, head to the Terra Cave. Offer the gathered materials to the Terra Cave. Upon doing so, Groudon will be summoned. Bring the Groudon token to the Terra Cave.
At this point, you (and only you) are allowed to take Groudon’s challenge. 
GROUDON’S CHALLENGE:
Defeat Primal Groudon. Groudon will start the battle with 30 HP and 20 Initiative. If you have the Red Orb artifact, after you defeat Groudon, it will revive and change to State 2. Primal Groudon will start the battle with 45 HP and 20 Initiative. Primal Groudon cannot faint, but the battle will end once Primal Groudon reaches 1 HP.
Once you defeat Groudon’s challenge, you may capture Groudon (guaranteed success). If you choose not to catch Groudon, send Groudon to the discard pile and go to State 6.</t>
  </si>
  <si>
    <t>With all items gathered, head to the Marine Cave. Offer the gathered materials to the Marine Cave. Upon doing so, Kyogre will be summoned. Bring the Kyogre token to the Marine Cave.
At this point, you (and only you) are allowed to take Kyogre’s challenge. 
KYOGRE’S CHALLENGE:
Defeat Primal Kyogre. Kyogre will start the battle with 30 HP and 20 Initiative. If you have the Blue Orb artifact, after you defeat Kyogre, it will revive and change to State 2. Primal Kyogre will start the battle with 45 HP and 20 Initiative. Primal Kyogre cannot faint, but the battle will end once Primal Kyogre reaches 1 HP.
Once you defeat Kyogre’s challenge, you may capture Kyogre (guaranteed success). If you choose not to catch Kyogre, send Kyogre to the discard pile and go to State 6.</t>
  </si>
  <si>
    <t>With all items gathered, head to the Whirl Island Cave, Offer the gathered materials to the Cave, and release the 6 Pokémon. Upon doing so, Lugia will be summoned. Bring the Lugia token to the Shrine. 
At this point, all players that contributed to this quest are allowed to participate in Lugia’s challenge. 
LUGIA’S CHALLENGE:
Defeat Lugia. Before the battle starts, fully evolve each released Pokémon. All eligible players will choose 1 Pokémon from their party to participate in a doubles fight against Lugia and the 6 released Pokémon. The 6 released Pokémon gain stats until their stat total is 22 (add to HP and Initiative evenly as possible) and will enter the battle in a random order. Lugia will join the battle as the last Pokémon. 
Once you defeat Lugia’s challenge, one eligible player may capture Lugia (guaranteed success). If there is a dispute, settle the dispute through a PVP battle. If any eligible players did not catch Lugia, go to State 6. Give a copy of the boon to all eligible players that did not catch Lugia.</t>
  </si>
  <si>
    <t>With all items gathered, head to the Ruins of Alph. You can now travel between the Ruins of Alph and the Sinjoh Ruins. Offer the gathered materials to the Sinjoh Ruins. Upon doing so, Palkia will be summoned. Bring the Palkia token to the Sinjoh Ruins.
At this point, you (and only you) are allowed to take Palkia’s challenge. 
PALKIA’S CHALLENGE:
Defeat Palkia Origin Forme. Palkia will start the battle with 30 HP and 20 Initiative.If you have the Lustrous Globe artifact, after you defeat Palkia, it will revive and change to State 2. Palkia Origin Forme will start the battle with 45 HP and 20 Initiative. Palkia Origin Forme cannot faint, but the battle will end once Palkia Origin Forme reaches 1 HP.
Once you defeat Palkia’s challenge, you may capture Palkia (guaranteed success). If you choose not to catch Palkia, send Palkia to the discard pile and go to State 6.</t>
  </si>
  <si>
    <t>You may continue to collect feathers until completing the challenge. With all items gathered, head to the Ice Island Shrine and offer the gathered materials to the Shrine. Upon doing so, Articuno will be summoned. Bring the Articuno token to the Shrine. 
At this point, you (and only you) are allowed to take Articuno’s challenge. 
ARTICUNO’S CHALLENGE:
Defeat Articuno. Articuno will start the battle with 40 HP, 20 Initiative, and have the Articuno’s Feather legendary item (change the offered Frost Feather to State 2) attached. Articuno cannot faint, but the battle will end once Articuno reaches 1 HP.
Additionally, all non-ice type Pokémon will take 2 damage at the end of their turns.
Once you defeat Articuno’s challenge, you may capture Articuno (guaranteed success). If you choose not to catch Articuno, send Articuno to the discard pile and change up to 3 Frost Feathers to State 2.</t>
  </si>
  <si>
    <t>With all items gathered, head to the Moon Shrine and offer the gathered materials to the Shrine. Upon doing so, Cresselia will be summoned. Bring the Cresselia token to the Shrine. 
At this point, you (and only you) are allowed to take Cresselia’s challenge. 
CRESSELIA’S CHALLENGE:
Defeat Cresselia. Cresselia will start the battle with 30 HP and 15 Initiative. Cresselia cannot faint, but the battle will end when Cresselia reaches 1 HP. Additionally, when your Pokémon would heal, they may instead deal damage to Cresselia. Cresselia does not take damage in any other way.
Once you defeat Cresselia’ challenge, you may capture Cresselia (guaranteed success). If you choose not to catch Cresselia, send Cresselia to the discard pile and go to State 6.</t>
  </si>
  <si>
    <t>With all items gathered, head to the Moon Shrine and offer the gathered materials to the Shrine. Upon doing so, Darkrai will be summoned. Bring the Darkrai token to the Shrine. 
At this point, you (and only you) are allowed to take Darkrai’s challenge. 
DARKRAI’S CHALLENGE:
Defeat Darkrai. Darkrai will start the battle with 50 HP and 20 Initiative. Additionally, Darkrai can only be damaged by Pokémon that are inflicted with the Drowsy status. The effects of Drowsy are doubled during the challenge.
Once you defeat Darkrai’s challenge, you may capture Darkrai (guaranteed success). If you choose not to catch Darkrai, send Darkrai to the discard pile and go to State 6.</t>
  </si>
  <si>
    <t>You may continue to collect feathers until completing the challenge. With all items gathered, head to the Ice Island Shrine and offer the gathered materials to the Shrine. Upon doing so, Galarian Articuno will be summoned. Bring the Galarian Articuno token to the Shrine.
At this point, you (and only you) are allowed to take Galarian Articuno’s challenge. 
GALARIAN ARTICUNO’S CHALLENGE:
Defeat Galarian Articuno. Galarian Articuno will start the battle with 40 HP, 20 Initiative, and have the Galarian Articuno’s Feather legendary item (change the offered Psychic Feather to State 2) attached. Articuno cannot faint, but the battle will end once Galarian Articuno reaches 1 HP. Additionally, all your Pokémon start the fight confused, ignoring all restrictions. 
Once you defeat Galarian Articuno’s challenge, you may capture Galarian Articuno (guaranteed success). If you choose not to catch Galarian Articuno, send Galarian Articuno to the discard pile and change up to 3 Psychic Feathers to State 2.</t>
  </si>
  <si>
    <t>You may continue to collect feathers until completing the challenge. With all items gathered, head to the Fire Island Shrine and offer the gathered materials to the Shrine. Upon doing so, Galarian Moltres will be summoned. Bring the Galarian Moltres token to the Shrine. 
At this point, you (and only you) are allowed to take Galarian Moltres’ challenge. 
GALARIAN MOLTRES’ CHALLENGE:
Defeat Galarian Moltres. Galarian Moltres will start the battle with 40 HP, 20 Initiative, and have the Galarian Moltres’ Feather legendary item (change the offered Dark Feather to State 2) attached. Galarian Moltres cannot faint, but the battle will end once Galarian Moltres reaches 1 HP. Additionally, when Galarian Moltres is attacked, replace up to 2 critical hits with status symbols.
Once you defeat Galarian Moltres’ challenge, you may capture Galarian Moltres (guaranteed success). If you choose not to catch Galarian Moltres, send Galarian Moltres to the discard pile and change up to 3 Dark Feathers to State 2.</t>
  </si>
  <si>
    <t>You may continue to collect feathers until completing the challenge. With all items gathered, head to the Lightning Island Shrine and offer the gathered materials to the Shrine. Upon doing so, Galarian Zapdos will be summoned. Bring the Galarian Zapdos token to the Shrine. 
At this point, you (and only you) are allowed to take Galarian Zapdos’ challenge. 
GALARIAN ZAPDOS’ CHALLENGE:
Defeat Galarian Zapdos. Galarian Zapdos will start the battle with 40 HP, 20 Initiative, and have the Galarian Zapdos’ Feather legendary item (change the offered Static Feather to State 2) attached. Additionally, dealing non-super effective damage to Galarian Zapdos will remove and then inflict the Paralyzed status on the attacker.
Once you defeat Galarian Zapdos’ challenge, you may capture Galarian Zapdos (guaranteed success). If you choose not to catch Galarian Zapdos, discard Galarian Zapdos and change up to 3 Static Feathers to State 2.</t>
  </si>
  <si>
    <t>With all items gathered, head to the Tin Tower and offer the gathered materials to the Tower. Upon doing so, Ho-Oh will be summoned. Bring the Ho-Oh token to the Shrine. 
At this point, all players that contributed to this quest are allowed to participate in Ho-Oh’s challenge. 
HO-OH’S CHALLENGE:
Defeat Ho-Oh. Before the battle starts, hatch all 6 offered eggs. Shuffle the weak Pokémon deck and reveal the top 6 Pokémon. Fully evolve each Pokémon. All eligible players will choose 1 Pokémon from their party to participate in a doubles fight against Ho-Oh and the 6 hatched Pokémon. The 6 hatched Pokémon gain +2/+2 for being hatched and will enter the battle in a random order. Ho-Oh will join the battle as the last Pokémon. 
Once you defeat Ho-Oh’s challenge, one eligible player may capture Ho-Oh (guaranteed success). If there is a dispute, settle the dispute through PVP battles. If any eligible players did not catch Ho-Oh, go to State 6. Give a copy of the boon to all eligible players that did not catch Ho-Oh.</t>
  </si>
  <si>
    <t>With all items gathered, head to the Eon Shrine and offer the gathered materials to the Shrine. Upon doing so, Latias will be summoned. Bring the Latias token to the Shrine. 
At this point, you (and only you) are allowed to take Latias’ challenge. 
LATIAS’ CHALLENGE:
Defeat Latias. Latias will start the battle with 15 HP and 50 Initiative.
Latias cannot faint, but the battle will end when Latias reaches 1 HP. Additionally, whenever Latias is attacked, Latias may choose to lower initiative instead of health. For every 10 initiative Latias has, Latias gains +1 attack strength.
Once you defeat Latias’ challenge, you may capture Latias (guaranteed success). If you choose not to catch Latias, send Latias to the discard pile and change one of the Eon Ticket Pieces to state 2. Get rid of the other ticket piece.</t>
  </si>
  <si>
    <t>With all items gathered, head to the Eon Shrine and offer the gathered materials to the Shrine. Upon doing so, Latios will be summoned. Bring the Latios token to the Shrine. 
At this point, you (and only you) are allowed to take Latios’ challenge. 
LATIOS’ CHALLENGE:
Defeat Latios. Latios will start the battle with 15 HP and 50 Initiative. Latios cannot faint, but the battle will end when Latios reaches 1 HP. Additionally, whenever Latios is attacked, Latios may choose to lower initiative instead of health. For every 10 initiative Latios has, Latios gains +1 attack strength.
Once you defeat Latios’ challenge, you may capture Latios (guaranteed success). If you choose not to catch Latios, send Latios to the discard pile and change one of the Eon Ticket Pieces to state 2. Get rid of the other ticket piece.</t>
  </si>
  <si>
    <t>You may continue to collect feathers until completing the challenge. With all items gathered, head to the Fire Island Shrine and offer the gathered materials to the Shrine. Upon doing so, Moltres will be summoned. Bring the Moltres token to the Shrine. 
At this point, you (and only you) are allowed to take Moltres’ challenge. 
MOLTRES’ CHALLENGE:
Defeat Moltres. Moltres will start the battle with 40 HP, 20 Initiative, and have the Moltres’ Feather legendary item (change the offered Fiery Feather to State 2) attached. Additionally, after Moltres faints the first time, it revives with half health, rounded up, and gains +1 attack strength for the rest of battle.
Moltres cannot faint after being revived, but the battle will end once Moltres reaches 1 HP.
Once you defeat Moltres’ challenge, you may capture Moltres (guaranteed success). If you choose not to catch Moltres, send Moltres to the discard pile and change up to 3 Fiery Feathers to State 2.</t>
  </si>
  <si>
    <t>You may continue to collect feathers until completing the challenge. 
With all items gathered, head to the Lightning Island Shrine and offer the gathered materials to the Shrine. Upon doing so, Zapdos will be summoned. Bring the Zapdos token to the Shrine. 
At this point, you (and only you) are allowed to take Zapdos’ challenge. 
ZAPDOS’ CHALLENGE:
Defeat Zapdos. Zapdos will start the battle with 40 HP, 20 Initiative, and have the Zapdos’ Feather legendary item (change the offered Jolt Feather to State 2) attached. Zapdos cannot faint, but the battle will end once Zapdos reaches 1 HP. Additionally, all Water, Flying, and Electric moves used by Zapdos in this battle gain the text “Status symbols deal +1 damage”.
Once you defeat Zapdos’ challenge, you may capture Zapdos (guaranteed success). If you choose not to catch Zapdos, send Zapdos to the discard pile and change up to 3 Jolt Feathers to State 2.</t>
  </si>
  <si>
    <t>move_type2</t>
  </si>
  <si>
    <t>MODIFY effects cannot be placed on the user.</t>
  </si>
  <si>
    <t>While the weather is Harsh Sunlight: Increase the user's Initiative by 6.</t>
  </si>
  <si>
    <t>While the weather is Rain: Heal 2 at the end of the user's turns.</t>
  </si>
  <si>
    <t>While the weather is Rain: Increase the user's Initiative by 6.</t>
  </si>
  <si>
    <t>While the user is active, all abilities other than Neutralizing Gas have no effect.</t>
  </si>
  <si>
    <t>Each time the user ends their turn in battle: Until the user switches out, Increase the user's Initiative by 1.</t>
  </si>
  <si>
    <t>At the end of the user's turn, if the user has any status conditions: Remove 1 status condition from the user.</t>
  </si>
  <si>
    <t>Each time the user is attacked this battle: Increase the user's initiative by 3, but the next incoming attack will deal +2 damage.</t>
  </si>
  <si>
    <t>Each time the user is attacked: Increase the Toxic Spikes Hazardous Terrain Token by 1 on the opponent's side of the arena.</t>
  </si>
  <si>
    <t>MODIFY effects that would affect the user's next attack instead affects the attacker's next attack.</t>
  </si>
  <si>
    <t>Opposing active Pokémon cannot attack more than once in a turn.</t>
  </si>
  <si>
    <t>If 2 or more status symbols are rolled: The user may remove a status condition from any Pokémon in either party.</t>
  </si>
  <si>
    <t>If the user has the Burned status: When the user attacks, Deal 2 extra damage to the target. The user's damage is not affected by the Burned status.</t>
  </si>
  <si>
    <t>If the user loses its held item during battle: Until the end of battle, double the user's current initiative.</t>
  </si>
  <si>
    <t>If the user receives damage from a Dark-type move: When the user next attacks, Increase the user's attack strength by 3.</t>
  </si>
  <si>
    <t>When the user receives damage from a Fire- or Water-type move: Until the user switches out, Increase the user's Initiative by 6.</t>
  </si>
  <si>
    <t>If the user receives damage from a Fire-type move: When the user next attacks, Increase the user's attack strength by 3.</t>
  </si>
  <si>
    <t>Once per battle, when the user uses a move that heals:  The user may use a second move this turn.</t>
  </si>
  <si>
    <t>Take half damage from Fire- and Ice-type moves, rounded up.</t>
  </si>
  <si>
    <t>Take half damage from Fire-type moves, rounded up. When the user attacks: The Burned status reduces damage by 1 instead.</t>
  </si>
  <si>
    <t>Dancer</t>
  </si>
  <si>
    <t>When any other Pokémon uses a DANCE move, the user immediately uses the same move. This does not count as the user's turn. This ability does not activate on moves used via this ability.</t>
  </si>
  <si>
    <t>The user gains +3 base health. The user cannot be inflicted with the Burned status.</t>
  </si>
  <si>
    <t>The user gains +3 base health. The user cannot be inflicted with the Confused status.</t>
  </si>
  <si>
    <t>The user gains +3 base health. The user cannot be inflicted with the Drowsy status.</t>
  </si>
  <si>
    <t>The user gains +3 base health. The user cannot be inflicted with the Frozen status.</t>
  </si>
  <si>
    <t>The user gains +3 base health. The user cannot be inflicted with the Paralyzed status.</t>
  </si>
  <si>
    <t>The user gains +3 base health. The user cannot be inflicted with the Poisoned status.</t>
  </si>
  <si>
    <t>The user takes 2 extra damage from Fire-type moves and 2 less damage from Water-type moves. While the weather is Rain: Heal 2 at the end of your turns.</t>
  </si>
  <si>
    <t>The user's moves all become Bug-type. The user's Bug-type moves gain +1 attack strength.</t>
  </si>
  <si>
    <t>The user's moves all become Dark-type. The user's Dark-type moves gain +1 attack strength.</t>
  </si>
  <si>
    <t>The user's moves all become Dragon-type. The user's Dragon-type moves gain +1 attack strength.</t>
  </si>
  <si>
    <t>The user's moves all become Electric-type. The user's Electric-type moves gain +1 attack strength.</t>
  </si>
  <si>
    <t>The user's moves all become Fairy-type. The user's Fairy-type moves gain +1 attack strength.</t>
  </si>
  <si>
    <t>The user's moves all become Fighting-type. The user's Fighting-type moves gain +1 attack strength.</t>
  </si>
  <si>
    <t>The user's moves all become Fire-type. The user's Fire-type moves gain +1 attack strength.</t>
  </si>
  <si>
    <t>The user's moves all become Flying-type. The user's Flying-type moves gain +1 attack strength.</t>
  </si>
  <si>
    <t>The user's moves all become Ghost-type. The user's Ghost-type moves gain +1 attack strength.</t>
  </si>
  <si>
    <t>The user's moves all become Grass-type. The user's Grass-type moves gain +1 attack strength.</t>
  </si>
  <si>
    <t>The user's moves all become Ground-type. The user's Ground-type moves gain +1 attack strength.</t>
  </si>
  <si>
    <t>The user's moves all become Ice-type. The user's Ice-type moves gain +1 attack strength.</t>
  </si>
  <si>
    <t>The user's moves all become Normal-type. The user's Normal-type moves gain +1 attack strength.</t>
  </si>
  <si>
    <t>The user's moves all become Poison-type. The user's Poison-type moves gain +1 attack strength.</t>
  </si>
  <si>
    <t>The user's moves all become Psychic-type. The user's Psychic-type moves gain +1 attack strength.</t>
  </si>
  <si>
    <t>The user's moves all become Rock-type. The user's Rock-type moves gain +1 attack strength.</t>
  </si>
  <si>
    <t>The user's moves all become Steel-type. The user's Steel-type moves gain +1 attack strength.</t>
  </si>
  <si>
    <t>The user's moves all become Water-type. The user's Water-type moves gain +1 attack strength.</t>
  </si>
  <si>
    <t>The user can inflict the Poisoned status, ignoring-type immunity and effect exclusivity.</t>
  </si>
  <si>
    <t xml:space="preserve">Type effectiveness from incoming Flying-type moves is -2 instead of +2 or 0. While the weather is Strong Winds: Increase the user's Initiative by 4. </t>
  </si>
  <si>
    <t>When the user attacks with a Bug-type move: Deal 2 extra damage to the target.</t>
  </si>
  <si>
    <t>When the user attacks with a Dark-type move: Deal 2 extra damage to the target.</t>
  </si>
  <si>
    <t>When the user attacks with a Dragon-type move: Deal 2 extra damage to the target.</t>
  </si>
  <si>
    <t>When the user attacks with a Electric-type move: Deal 2 extra damage to the target.</t>
  </si>
  <si>
    <t>When the user attacks with a Fairy-type move: Deal 2 extra damage to the target.</t>
  </si>
  <si>
    <t>When the user attacks with a Fighting-type move: Deal 2 extra damage to the target.</t>
  </si>
  <si>
    <t>When the user attacks with a Fire-type move: Deal 2 extra damage to the target.</t>
  </si>
  <si>
    <t>When the user attacks with a Flying-type move: Deal 2 extra damage to the target.</t>
  </si>
  <si>
    <t>When the user attacks with a Ghost-type move: Deal 2 extra damage to the target.</t>
  </si>
  <si>
    <t>When the user attacks with a Grass-type move: Deal 2 extra damage to the target.</t>
  </si>
  <si>
    <t>When the user attacks with a Ground-type move: Deal 2 extra damage to the target.</t>
  </si>
  <si>
    <t>When the user attacks with a Ice-type move: Deal 2 extra damage to the target.</t>
  </si>
  <si>
    <t>When the user attacks with a Normal-type move: Deal 2 extra damage to the target.</t>
  </si>
  <si>
    <t>When the user attacks with a Poison-type move: Deal 2 extra damage to the target.</t>
  </si>
  <si>
    <t>When the user attacks with a Psychic-type move: Deal 2 extra damage to the target.</t>
  </si>
  <si>
    <t>When the user attacks with a Rock-type move: Deal 2 extra damage to the target.</t>
  </si>
  <si>
    <t>When the user attacks with a Steel-type move: Deal 2 extra damage to the target.</t>
  </si>
  <si>
    <t>When the user attacks with a Water-type move: Deal 2 extra damage to the target.</t>
  </si>
  <si>
    <t>When the user attacks with Normal or Fighting-type moves against Ghost-type Pokémon:-type effectiveness is 0 instead of -4.</t>
  </si>
  <si>
    <t>When the user is attacked by a Electric-type move: Ignore all damage from the attack and Heal 2.</t>
  </si>
  <si>
    <t>When the user is attacked by a Fire-type move: Ignore all damage from the attack and when the user next attacks, Increase the user's attack strength by 1.</t>
  </si>
  <si>
    <t>When the user is attacked by a Grass-type move: Ignore all damage from the attack and when the user next attacks, Increase the user's attack strength by 1.</t>
  </si>
  <si>
    <t>When the user is attacked by a Ground-type move: Ignore all damage from the attack and Heal 2.</t>
  </si>
  <si>
    <t>When the user is attacked by a Ground-type move: Ignore all damage from the attack. The user is also not affected by Spikes, Sticky Web, and Toxic Thread.</t>
  </si>
  <si>
    <t>When the user is attacked by a Water-type move: Ignore all damage from the attack and Heal 2.</t>
  </si>
  <si>
    <t>When the user is attacked by a Water-type move: Ignore all damage from the attack and when the user next attacks, Increase the user's attack strength by 1.</t>
  </si>
  <si>
    <t>When the user is attacked by an Electric-type move: Ignore all damage from the attack and when the user next attacks, Increase the user's attack strength by 1.</t>
  </si>
  <si>
    <t>When any opponent active Pokémon is inflicted with the Poisoned status: Inflict the Confused status, simultaneously.</t>
  </si>
  <si>
    <t>When the opponent active Pokémon attack: Increase their battle fatigue by 1 extra.</t>
  </si>
  <si>
    <t>When the user selects a move with a total attack strength of 0: The move gains PRIORITY 3 this turn.</t>
  </si>
  <si>
    <t>When the user attacks with a recoil move: Critical hits deal +2 damage and the user takes 1 extra damage from critical hits.</t>
  </si>
  <si>
    <t>When the user attacks: Ignore MODIFY effects that affect the user's attack rolls.</t>
  </si>
  <si>
    <t>When the user attacks with a move that matches one of the user's types: Increase attack strength by 1.</t>
  </si>
  <si>
    <t>When the user attacks: Increase attack strength by 2, but status symbols deal -1 damage.</t>
  </si>
  <si>
    <t>When the user faints from damage from an opponent's move: Deal half the damage dealt, rounded down, to the attacker.</t>
  </si>
  <si>
    <t>When the user is attacked by a Fire-type move: Ignore all damage from the attack and Heal 2.</t>
  </si>
  <si>
    <t>When the user is attacked or when the user attacks: Swap "user" and "target" in MODIFY move effects.</t>
  </si>
  <si>
    <t>After the user is attacked: Change the user's-type to match the type of the attack.</t>
  </si>
  <si>
    <t>When the user is attacked: The attacker takes 1 damage.</t>
  </si>
  <si>
    <t>When the user is attacked: The attacker cannot use that move on its next turn.</t>
  </si>
  <si>
    <t>When the user is attacked by a non-super effective move: Until the user switches out: Remove 1 regular hit from all incoming attacks. This effect may be stacked up to 2 times.</t>
  </si>
  <si>
    <t>When the user is attacked: The user cannot be inflicted with status conditions and takes 2 less damage from Ghost-type moves.</t>
  </si>
  <si>
    <t>While the weather is Sandstorm: Increase the user's Initiative by 6.</t>
  </si>
  <si>
    <t>While the weather is Snow: Increase the user's Initiative by 6.</t>
  </si>
  <si>
    <t>shadow</t>
  </si>
  <si>
    <t>Until the targets switch out: The targets take double damage from moves.</t>
  </si>
  <si>
    <t>Until the targets switch out: When the targets are attacked, add 1 dice of your choosing to the roll.</t>
  </si>
  <si>
    <t>Increase the state of the Spikes Hazardous Terrain Token by 1 on the opposing's side of the arena.</t>
  </si>
  <si>
    <t>All non Shadow Pokémon take 2 damage at the end of their turns while active. This effect applies to Pokémon that switch in as well.</t>
  </si>
  <si>
    <t>Bug Specialist</t>
  </si>
  <si>
    <t>Legendary</t>
  </si>
  <si>
    <t>Rocket</t>
  </si>
  <si>
    <t>Plasma</t>
  </si>
  <si>
    <t>Galactic</t>
  </si>
  <si>
    <t>Alpha Strike</t>
  </si>
  <si>
    <t>When any opposing Pokémon faints: Set the user's battle fatigue to 0 and when the user next attacks, Increase the user's attack strength by 1.</t>
  </si>
  <si>
    <t>Falkner_Weak</t>
  </si>
  <si>
    <t>Bugsy_Weak</t>
  </si>
  <si>
    <t>Whitney_Weak</t>
  </si>
  <si>
    <t>Morty_Weak</t>
  </si>
  <si>
    <t>Chuck_Weak</t>
  </si>
  <si>
    <t>Jasmine_Weak</t>
  </si>
  <si>
    <t>Pryce_Weak</t>
  </si>
  <si>
    <t>Clair_Weak</t>
  </si>
  <si>
    <t>Falkner_Moderate</t>
  </si>
  <si>
    <t>Bugsy_Moderate</t>
  </si>
  <si>
    <t>Whitney_Moderate</t>
  </si>
  <si>
    <t>Morty_Moderate</t>
  </si>
  <si>
    <t>Chuck_Moderate</t>
  </si>
  <si>
    <t>Jasmine_Moderate</t>
  </si>
  <si>
    <t>Pryce_Moderate</t>
  </si>
  <si>
    <t>Clair_Moderate</t>
  </si>
  <si>
    <t>Falkner_Strong</t>
  </si>
  <si>
    <t>Bugsy_Strong</t>
  </si>
  <si>
    <t>Whitney_Strong</t>
  </si>
  <si>
    <t>Morty_Strong</t>
  </si>
  <si>
    <t>Chuck_Strong</t>
  </si>
  <si>
    <t>Jasmine_Strong</t>
  </si>
  <si>
    <t>Pryce_Strong</t>
  </si>
  <si>
    <t>Clair_Strong</t>
  </si>
  <si>
    <t>When opposing Pokémon attack: Status symbols deal -2 damage.</t>
  </si>
  <si>
    <t>At the beginning of battle: Ariana willl steal one of your battle cards at random. She may use this battle card during battle.</t>
  </si>
  <si>
    <t>At the beginning of battle: Archer will choose 1 Pokémon in your party to take hostage. This Pokémon cannot be used in this battle.</t>
  </si>
  <si>
    <t>When opposing Pokémon attack: Water-type moves deal half damage, rounded down.</t>
  </si>
  <si>
    <t>Opposing Pokémon gain an additional battle fatigue after each roll.</t>
  </si>
  <si>
    <t>Winona may freely replace 2 status symbols with 1 critical hit.</t>
  </si>
  <si>
    <t>When the user attacks: Ignore type resistances.</t>
  </si>
  <si>
    <t>When checking initiative, the user will always be faster than non-Water-type Pokémon.</t>
  </si>
  <si>
    <t>All non-Dark-type Pokémon have their Attack Strength reduced by 1.</t>
  </si>
  <si>
    <t>Galactic Retribution</t>
  </si>
  <si>
    <t>When the user uses a PROTECT move: The user may use a second move this turn.</t>
  </si>
  <si>
    <t>Underground Tunnel</t>
  </si>
  <si>
    <t>If the user is attacked before the end of the DELAY: Inflict the Burned status on the attacker.</t>
  </si>
  <si>
    <t>When the user is attacked by a move: Until the user switches out: Remove 1 regular hit from all incoming attacks. This effect may be stacked up to 2 times.</t>
  </si>
  <si>
    <t>When the user faints: Deal 5 damage to an opposing active Pokémon.</t>
  </si>
  <si>
    <t>If the user would faint from damage from an attack: You may choose to take no damage and faint another Pokémon in your party.</t>
  </si>
  <si>
    <t>At the beginning of every opposing active Pokémon's turn: Roll 2 status dice. Remove any status conditions on that Pokémon and inflict the rolled statuses, simultaneously, on that Pokémon. The user does the same but only 1 status dice.</t>
  </si>
  <si>
    <t>Random Slots</t>
  </si>
  <si>
    <t>When the user attacks: You may remove any number of dice from the roll. These dice can be added to the user's future rolls freely.</t>
  </si>
  <si>
    <t>If the user rolled at least twice the number of critical hits than status symbols: Critical hits deal +2 damage.</t>
  </si>
  <si>
    <t>If the user rolled at least twice the number of critical hits than status symbols: Critical hits deal +2 damage.
If the user rolled at least twice the number of status symbols than critical hits: Status symbols deal +1 damage.</t>
  </si>
  <si>
    <t>Increase the user's battle fatigue to 5. Choose 1 of the target's moves and make the target roll for it. The user chooses the target (the user can make the target hit itself). If the user is at 5 battle fatigue before using this move, the user takes 5 damage instead of 3.</t>
  </si>
  <si>
    <t>If the target faints from an attack of the user: Any remaining damage is instead used to heal the user.</t>
  </si>
  <si>
    <t>The user's moves gain the effect: Status symbols deal +1 damage.</t>
  </si>
  <si>
    <t>Bruno's Bulk</t>
  </si>
  <si>
    <t>Opposing Pokémon can be poisoned, ignoring type immunity and effect exclusivity. Poisoned Pokémon take 1 extra damage from poison each turn.</t>
  </si>
  <si>
    <t>If an opposing Pokémon attempts to switch out: Roll a battle dice. If the result is a
Status symbol: No extra effects.
Regular Hit: Deal 4 damage to the that Pokémon
Critical Hit: That Pokémon does not switch out and takes 4 damage.</t>
  </si>
  <si>
    <t>Once during battle, the Ace may steal an item/artifact from the opponent and attach it to one of the Ace's Pokémon for the duration of battle.</t>
  </si>
  <si>
    <t>Shared Pain</t>
  </si>
  <si>
    <t>When the user is attacked: Deal 1 damage to all opposing active Pokémon.</t>
  </si>
  <si>
    <t>tactic_name</t>
  </si>
  <si>
    <t>Rocket Ace Weak 1</t>
  </si>
  <si>
    <t>Rocket Ace Weak 2</t>
  </si>
  <si>
    <t>Rocket Ace Weak 3</t>
  </si>
  <si>
    <t>Rocket Ace Weak 4</t>
  </si>
  <si>
    <t>Rocket Ace Weak 5</t>
  </si>
  <si>
    <t>Rocket Ace Weak 6</t>
  </si>
  <si>
    <t>Rocket Ace Weak 7</t>
  </si>
  <si>
    <t>Rocket Ace Weak 8</t>
  </si>
  <si>
    <t>Rocket Ace Weak 9</t>
  </si>
  <si>
    <t>Rocket Ace Weak 10</t>
  </si>
  <si>
    <t>Rocket Ace Moderate 1</t>
  </si>
  <si>
    <t>Rocket Ace Moderate 2</t>
  </si>
  <si>
    <t>Rocket Ace Moderate 3</t>
  </si>
  <si>
    <t>Rocket Ace Moderate 4</t>
  </si>
  <si>
    <t>Rocket Ace Moderate 5</t>
  </si>
  <si>
    <t>Rocket Ace Moderate 6</t>
  </si>
  <si>
    <t>Rocket Ace Moderate 7</t>
  </si>
  <si>
    <t>Rocket Ace Moderate 8</t>
  </si>
  <si>
    <t>Rocket Ace Moderate 9</t>
  </si>
  <si>
    <t>Rocket Ace Moderate 10</t>
  </si>
  <si>
    <t>Rocket Ace Strong 1</t>
  </si>
  <si>
    <t>Rocket Ace Strong 2</t>
  </si>
  <si>
    <t>Rocket Ace Strong 3</t>
  </si>
  <si>
    <t>Rocket Ace Strong 4</t>
  </si>
  <si>
    <t>Rocket Ace Strong 5</t>
  </si>
  <si>
    <t>Rocket Ace Strong 6</t>
  </si>
  <si>
    <t>Rocket Ace Strong 7</t>
  </si>
  <si>
    <t>Rocket Ace Strong 8</t>
  </si>
  <si>
    <t>Rocket Ace Strong 9</t>
  </si>
  <si>
    <t>Rocket Ace Strong 10</t>
  </si>
  <si>
    <t>Plasma Ace Weak</t>
  </si>
  <si>
    <t>Plasma Ace Moderate</t>
  </si>
  <si>
    <t>Plasma Ace Strong</t>
  </si>
  <si>
    <t>Pokédoll (Battle)</t>
  </si>
  <si>
    <t>move_tier</t>
  </si>
  <si>
    <t>During battle, before an attack is rolled, you may play this card to fully restore one of your active Pokémon and then inflict the Drowsy and Confused status on that Pokémon.</t>
  </si>
  <si>
    <t>The user takes damage equal to 1 less than the user's base health. The target faints.</t>
  </si>
  <si>
    <t>If the target's health is below half of the target's base health after this attack: The target must switch out.</t>
  </si>
  <si>
    <t>The user takes damage equal to 1/3 its base health, rounded up. Each time this move is used: Add 1 critical hit to the user's rolls, Remove 1 regular hit from all incoming attacks, and Increase the user's intiative by 3.</t>
  </si>
  <si>
    <t>The user takes damage equal to half its base health, rounded up.</t>
  </si>
  <si>
    <t>The user takes damage equal to 1/3 of its base health, rounded up.</t>
  </si>
  <si>
    <t>Faint any other Pokémon in your party. Revive another Pokémon to half its base health, rounded down.</t>
  </si>
  <si>
    <t>If the target is still active by the end of the target's turn on the next round: The target takes damage equal to half its base health, rounded up.</t>
  </si>
  <si>
    <t>The target takes 3 damage at the end of its turns. Each time this move is used: the user takes damage equal to half its base health, rounded up.</t>
  </si>
  <si>
    <t>The user takes damage equal to half its base health, rounded up. Add 3 critical hits to the user's attack rolls.</t>
  </si>
  <si>
    <t>At the end of the next round: The Pokémon in the user's spot is healed by half of their base health, rounded up.</t>
  </si>
  <si>
    <t>The user takes damage equal to half its base health, rounded up. Add 2 critical hits to the user's attack rolls and Increase the user's initiative by 3.</t>
  </si>
  <si>
    <t>Double the amount of damage on the target. The target lives with 1 HP remaining if the target has more than 1/3 base health before this attack.</t>
  </si>
  <si>
    <t>Once per battle: Heal the user to base health.</t>
  </si>
  <si>
    <t>Double the amount of damage on the target. The target lives with 1 HP remaining if the target has more than 1/4 base health before this attack.</t>
  </si>
  <si>
    <t>If the target has less than half of their base health remaining: Deal double damage.</t>
  </si>
  <si>
    <t>201-za</t>
  </si>
  <si>
    <t>201-zb</t>
  </si>
  <si>
    <t>201-za-shiny</t>
  </si>
  <si>
    <t>201-zb-shiny</t>
  </si>
  <si>
    <t>0s and 1s</t>
  </si>
  <si>
    <t>Upgraded Tech</t>
  </si>
  <si>
    <t>Shiny Frillish Male</t>
  </si>
  <si>
    <t>Shiny Jellicent Male</t>
  </si>
  <si>
    <t>Shiny Unfezant Male</t>
  </si>
  <si>
    <t>Shiny Weezing/Galarian Weezing</t>
  </si>
  <si>
    <t>Shiny Slowbro/Slowking</t>
  </si>
  <si>
    <t>Shiny Shiny Zweilous</t>
  </si>
  <si>
    <t>When unlocked: Search the ability deck for any Fire-type ability. Draw this card as if it's a TM.
You may teach Fire-type moves and abilities to your Dragon-type Pokémon, ignoring restrictions.
Your Dragon-type Pokémon that have a Fire-type move or ability are immune to the Burned status and lose their Ice-type weakness.
During battle, you may change the typing of your Dragon-type moves to Fire-type or your Fire-type moves to Dragon-type.</t>
  </si>
  <si>
    <t>If your mount is a Dragon-type Pokémon and can use HM Fly, gain the effect:
Once per turn, you may choose to fly from any tile to any other tile within 6 spaces, ignoring height differences. This counts as using the HM Fly action.</t>
  </si>
  <si>
    <t>warp</t>
  </si>
  <si>
    <t>Fossil</t>
  </si>
  <si>
    <t>Once per battle, you may dynamax a Pokémon without the band</t>
  </si>
  <si>
    <t>Judgement Plate</t>
  </si>
  <si>
    <t>Frost Feather</t>
  </si>
  <si>
    <t>Red Gyarados</t>
  </si>
  <si>
    <t>Berserker Splash</t>
  </si>
  <si>
    <t>For each Magikarp that has fainted this battle: Increase attack strength by 1.</t>
  </si>
  <si>
    <t>Rage</t>
  </si>
  <si>
    <t>DELETE</t>
  </si>
  <si>
    <t>Default</t>
  </si>
  <si>
    <t>Blank</t>
  </si>
  <si>
    <t>For each rolled dice removed from this roll by move effects: Add two of that dice to the roll. Dice added this way cannot be removed.</t>
  </si>
  <si>
    <t>Before rolling, the user may take any amount of damage. For each damage you took in this way: Deal 2 extra damage.</t>
  </si>
  <si>
    <t>QUEST</t>
  </si>
  <si>
    <t>Quest Card</t>
  </si>
  <si>
    <t>150-a</t>
  </si>
  <si>
    <t>Armored Mewtwo</t>
  </si>
  <si>
    <t>Armored Forme</t>
  </si>
  <si>
    <t>Shattered Psyche</t>
  </si>
  <si>
    <t>Giovanni</t>
  </si>
  <si>
    <t>Ignore effects of the target's move effects, abilities, held items, and all damage reduction buffs.</t>
  </si>
  <si>
    <t>793-f</t>
  </si>
  <si>
    <t>Ultra Space Burst</t>
  </si>
  <si>
    <t>If any status symbols are rolled: The user takes 3 damage. If no status symbols are rolled: this move gains PROTECT this turn.</t>
  </si>
  <si>
    <t>You may discard a battle card. If you do not: This move gains RECHARGE 5 this turn.</t>
  </si>
  <si>
    <t>Gardenia (Companion)</t>
  </si>
  <si>
    <t>Outside of battle, you may gain a Berry Pot from a bag next to the General Store.
If you do so, shuffle Gardenia back into the deck.</t>
  </si>
  <si>
    <t>Erica (Companion)</t>
  </si>
  <si>
    <t>During battle, if one your Pokémon uses a Berry or Herb held item, roll a battle dice. If you roll a status symbol or critical hit, put the Berry or Herb held item into your bag instead of the discard.</t>
  </si>
  <si>
    <t>Surfer (Companion)</t>
  </si>
  <si>
    <t>When interacting with a Whirlpool, if you do not roll a status symbol, you may choose which effect occurs.</t>
  </si>
  <si>
    <t>Lisia (Companion)</t>
  </si>
  <si>
    <t>Briar (Companion)</t>
  </si>
  <si>
    <t>Iono (Companion)</t>
  </si>
  <si>
    <t>Outside of battle, you may shuffle all your non-Battle Utility cards into the Utility Deck. Then draw Utility cards equal to 1 more than the number of cards shuffled into the Utility Deck.
If you do so, shuffle Iono back into the deck.</t>
  </si>
  <si>
    <t>During battle, you may heal 3 damage from one of your active Pokémon and deal that damage to any opposing active Pokémon.
If you do so, shuffle Grimsley back into the deck.</t>
  </si>
  <si>
    <t>Grimsley (Companion)</t>
  </si>
  <si>
    <t>Raifort (Companion)</t>
  </si>
  <si>
    <t>You may discard up to 3 TMs from your hand. For each TM discarded in this way, generate and draw TMs of the same encounter tier.
If you do so, shuffle Raifort back into the deck.</t>
  </si>
  <si>
    <t>Objectives:
1) Bring at least 1 Fighting-type Pokémon to the Cold Plains tile to the right of the Fishing Encounter to the east of Mahogany.
2) Bring at least 1 Rock-type Pokémon to the Cold Plains tile to the right of the Fishing Encounter to the east of Mahogany.
3) Bring at least 1 Ground-type Pokémon to the Cold Plains tile to the right of the Fishing Encounter to the east of Mahogany.
4) Offer 2 Pokécoins. 
5) Share a space with the quest token after completing all other objectives.
Once complete, change the Cold Mountain tile to the east of your location to State 2. After this point, all players can pass through the bypass for 1 movement.</t>
  </si>
  <si>
    <t>Objectives:
1) Bring at least 1 Fighting-type Pokémon to Goldenrod.
2) Bring at least 1 Rock-type Pokémon to Goldenrod.
3) Bring at least 1 Ground-type Pokémon to Goldenrod.
4) Offer 2 Pokécoins. 
5) Share a space with the quest token after completing all other objectives.
Once complete, change the Temperate Mountain tile to the east of your location to State 2. After this point, all players can pass through the bypass for 1 movement.</t>
  </si>
  <si>
    <t>Shiny Hunting (Quest Card)</t>
  </si>
  <si>
    <t>Traveling Merchant (Quest Card)</t>
  </si>
  <si>
    <t>The Sacred Forest (Quest Card)</t>
  </si>
  <si>
    <t>Ruin Exploration (Quest Card)</t>
  </si>
  <si>
    <t>New Growth (Quest Card)</t>
  </si>
  <si>
    <t>Powerful Experiment (Quest Card)</t>
  </si>
  <si>
    <t>Death Challenge (Quest Card)</t>
  </si>
  <si>
    <t>Live Streamer (Quest Card)</t>
  </si>
  <si>
    <t>Live to Perform (Quest Card)</t>
  </si>
  <si>
    <t>History Lesson (Quest Card)</t>
  </si>
  <si>
    <t>Huge Waves (Quest Card)</t>
  </si>
  <si>
    <t>Mountain Bypass 1 (Quest Card)</t>
  </si>
  <si>
    <t>Mountain Bypass 2 (Quest Card)</t>
  </si>
  <si>
    <t>At the beginning of battle, you may change the weather to match the biome or climate. If there are multiple options, you may choose.
Harsh Sunlight: Warm or Plains
Rainy: Temperate or Ocean
Sandstorm: Plains or Mountain
Snowy: Cold or Forest
Strong Winds: Plains or Mountain</t>
  </si>
  <si>
    <t>Once per battle, you may remove all status conditions from all Pokemon in your party.
Once per turn, you may move up to 2 ocean spaces in a row for free.</t>
  </si>
  <si>
    <t>Legendary Boon
Twice during battle, you may inflict the Paralyzed status on an opposing active Pokemon.
Once per turn, you may move up to 3 plains spaces in a row for free.</t>
  </si>
  <si>
    <t>Once per battle, you may increase the Attack Strength of one of your active Pokemon's moves by 2 this turn.
Once per turn, you may move up to 2 Mountain spaces in a row for free.</t>
  </si>
  <si>
    <t>Objectives:
1) Have all of your PC slots unlocked.
2) Offer an Eevee to the quest token.
3) Share a space with the quest token after completing all other objectives.
Once complete, change this card to State 2.
You may choose to keep or discard this card after completing the quest.</t>
  </si>
  <si>
    <t>Objectives:
1) While sharing a space with the quest token, you may buy the "Deal of the Day" multiple times. Purchase the "Deal of the Day" twice.
2) Share a space with the quest token after completing all other objectives.
Once complete, change this card to State 2.
You may choose to keep or discard this card after completing the quest.</t>
  </si>
  <si>
    <t>Objectives:
1) Offer 2 berries to the Ilex Forest Shrine (west of Azalea).
2) Share a space with the quest token after completing all other objectives.
Once complete, change this card to State 2.
You may choose to keep or discard this card after completing the quest.</t>
  </si>
  <si>
    <t>Objectives:
1) Offer any 2 Dig Site cards to the quest token.
2) Share a space with the quest token after completing all other objectives.
Once complete, change this card to State 2.
You may choose to keep or discard this card after completing the quest.</t>
  </si>
  <si>
    <t>Objectives:
1) Obtain 3 different Berries.
2) Share a space with the quest token after completing all other objectives.
Once complete, change this card to State 2.
You may choose to keep or discard this card after completing the quest.</t>
  </si>
  <si>
    <t>Objectives:
1) At the beginning of your turn, pretend to live stream your turn using your best Influence voice. End your live stream turn on the same space as the quest token.
2) Share a space with the quest token after completing all other objectives.
Once complete, change this card to State 2.
You may choose to keep or discard this card after completing the quest.</t>
  </si>
  <si>
    <t>Objectives:
1) Have a Pokémon in your party with a DANCE move.
2) Have a Pokémon in your party with a SONG move.
3) Share a space with the quest token after completing all other objectives.
Once complete, change this card to State 2.
You may choose to keep or discard this card after completing the quest.</t>
  </si>
  <si>
    <t>Objectives:
1) Have at least 3 TMs in your hand.
2) Share a space with the quest token after completing all other objectives.
Once complete, change this card to State 2.
You may choose to keep or discard this card after completing the quest.</t>
  </si>
  <si>
    <t>Objectives:
1) Interact with 3 different whirlpools.
2) Share a space with the quest token after completing all other objectives.
Once complete, change this card to State 2.
You may choose to keep or discard this card after completing the quest.</t>
  </si>
  <si>
    <t>Objectives:
1) Defeat Armored Mewtwo. To challenge Armored Mewtwo, change this card to State 2. Armored Mewtwo cannot be captured and the move cannot be learned.
2) Share a space with the quest token after completing all other objectives.
Once complete, change this card to State 3.
You may choose to keep or discard this card after completing the quest.</t>
  </si>
  <si>
    <t>Motherbeast</t>
  </si>
  <si>
    <t>Objectives:
1) Defeat Motherbeast. To challenge Motherbeast, change this card to State 2. Motherbeast cannot be captured and the move cannot be learned.
2) Share a space with the quest token after completing all other objectives.
Once complete, change this card to State 3.
You may choose to keep or discard this card after completing the quest.</t>
  </si>
  <si>
    <t>Motherbeast (Quest Card)</t>
  </si>
  <si>
    <t>Choose a type that is affected by the current weather. The type of this move is that type.</t>
  </si>
  <si>
    <t>Cold Beauty</t>
  </si>
  <si>
    <t>Clever Display</t>
  </si>
  <si>
    <t>If used in a contest, gain +5 points.</t>
  </si>
  <si>
    <t>Cool Crashout</t>
  </si>
  <si>
    <t>Cute Wink</t>
  </si>
  <si>
    <t>Tough Tango</t>
  </si>
  <si>
    <t>Heal equal to the damage dealt.</t>
  </si>
  <si>
    <t>Add 1 critical hit and 1 status symbol to user's attack rolls.</t>
  </si>
  <si>
    <t>Shiny Gigantamax Toxtricity Low-Key</t>
  </si>
  <si>
    <t>978-d</t>
  </si>
  <si>
    <t>Shiny Squawkabilly (White)</t>
  </si>
  <si>
    <t>Maushold (Family of Four)</t>
  </si>
  <si>
    <t>Unown A</t>
  </si>
  <si>
    <t>Unown B</t>
  </si>
  <si>
    <t>Unown C</t>
  </si>
  <si>
    <t>Unown D</t>
  </si>
  <si>
    <t>Unown E</t>
  </si>
  <si>
    <t>Unown F</t>
  </si>
  <si>
    <t>Unown G</t>
  </si>
  <si>
    <t>Unown H</t>
  </si>
  <si>
    <t>Unown I</t>
  </si>
  <si>
    <t>Unown J</t>
  </si>
  <si>
    <t>Unown K</t>
  </si>
  <si>
    <t>Unown L</t>
  </si>
  <si>
    <t>Unown M</t>
  </si>
  <si>
    <t>Unown N</t>
  </si>
  <si>
    <t>Unown O</t>
  </si>
  <si>
    <t>Unown P</t>
  </si>
  <si>
    <t>Unown Q</t>
  </si>
  <si>
    <t>Unown R</t>
  </si>
  <si>
    <t>Unown S</t>
  </si>
  <si>
    <t>Unown T</t>
  </si>
  <si>
    <t>Unown U</t>
  </si>
  <si>
    <t>Unown V</t>
  </si>
  <si>
    <t>Unown W</t>
  </si>
  <si>
    <t>Unown X</t>
  </si>
  <si>
    <t>Unown Y</t>
  </si>
  <si>
    <t>Unown Z</t>
  </si>
  <si>
    <t>Unown !</t>
  </si>
  <si>
    <t>Unown ?</t>
  </si>
  <si>
    <t>Shiny Unown A</t>
  </si>
  <si>
    <t>Shiny Unown B</t>
  </si>
  <si>
    <t>Shiny Unown C</t>
  </si>
  <si>
    <t>Shiny Unown D</t>
  </si>
  <si>
    <t>Shiny Unown E</t>
  </si>
  <si>
    <t>Shiny Unown F</t>
  </si>
  <si>
    <t>Shiny Unown G</t>
  </si>
  <si>
    <t>Shiny Unown H</t>
  </si>
  <si>
    <t>Shiny Unown I</t>
  </si>
  <si>
    <t>Shiny Unown J</t>
  </si>
  <si>
    <t>Shiny Unown K</t>
  </si>
  <si>
    <t>Shiny Unown L</t>
  </si>
  <si>
    <t>Shiny Unown M</t>
  </si>
  <si>
    <t>Shiny Unown N</t>
  </si>
  <si>
    <t>Shiny Unown O</t>
  </si>
  <si>
    <t>Shiny Unown P</t>
  </si>
  <si>
    <t>Shiny Unown Q</t>
  </si>
  <si>
    <t>Shiny Unown R</t>
  </si>
  <si>
    <t>Shiny Unown S</t>
  </si>
  <si>
    <t>Shiny Unown T</t>
  </si>
  <si>
    <t>Shiny Unown U</t>
  </si>
  <si>
    <t>Shiny Unown V</t>
  </si>
  <si>
    <t>Shiny Unown W</t>
  </si>
  <si>
    <t>Shiny Unown X</t>
  </si>
  <si>
    <t>Shiny Unown Y</t>
  </si>
  <si>
    <t>Shiny Unown Z</t>
  </si>
  <si>
    <t>Shiny Unown !</t>
  </si>
  <si>
    <t>Shiny Unown ?</t>
  </si>
  <si>
    <t>Floette Eternal Flower</t>
  </si>
  <si>
    <t>Shiny Floette Eternal Flower</t>
  </si>
  <si>
    <t>With all items gathered, head to the Ruins of Alph. You can now travel between the Ruins of Alph and the Sinjoh Ruins. Offer the gathered materials to the Sinjoh Ruins. Upon doing so, Giratina will be summoned. Bring the Giratina token to the Sinjoh Ruins.
At this point, you (and only you) are allowed to take Giratina’s challenge. 
GIRATINA’S CHALLENGE:
Defeat Giratina Origin Forme. Giratina will start the battle with 30 HP and 20 Initiative. If you have the Griseous Orb artifact, after you defeat Giratina, it will revive and change to State 2. Giratina Origin Forme will start the battle with 45 HP and 20 Initiative. Giratina Origin Forme cannot faint, but the battle will end once Giratina Origin Forme reaches 1 HP.
Once you defeat Giratina’s challenge, you may capture Giratina (guaranteed success). If you choose not to catch Giratina, send Giratina to the discard pile and go to State 6.</t>
  </si>
  <si>
    <t>Deal damage equal to the absolute value of the difference between the user and target's current health. This damage cannot be increased in any way.</t>
  </si>
  <si>
    <t>When the target next attacks: That target deals 3 extra damage.</t>
  </si>
  <si>
    <t>During contests, your SONG and DANCE moves give +4 points instead of +3.
During contests, your positive condition bonus is +5 instead of +3.</t>
  </si>
  <si>
    <t>This move's effect can only be used while the user is fainted: Faint the currently active Pokémon, revive the user to half health, rounded down, and switch the user in, simultaneously.</t>
  </si>
  <si>
    <t>Shiny Vivillon Poke Ball Pattern</t>
  </si>
  <si>
    <t>Flabebe</t>
  </si>
  <si>
    <t>Flabebe Red Flower</t>
  </si>
  <si>
    <t>Red Flower</t>
  </si>
  <si>
    <t>Shiny Flabebe Blue Flower</t>
  </si>
  <si>
    <t>Blue Flower</t>
  </si>
  <si>
    <t>Aegislash Shield Form</t>
  </si>
  <si>
    <t>Aegislash Blade Form</t>
  </si>
  <si>
    <t>Shiny Aegislash Shield Form</t>
  </si>
  <si>
    <t>Shiny Aegislash Blade Form</t>
  </si>
  <si>
    <t>Darmanitan Zen Form</t>
  </si>
  <si>
    <t>Galarian Darmanitan Zen Form</t>
  </si>
  <si>
    <t>Shiny Darmanitan Zen Form</t>
  </si>
  <si>
    <t>Shiny Galarian Darmanitan Zen Form</t>
  </si>
  <si>
    <t>Floette Red Flower</t>
  </si>
  <si>
    <t>Shiny Floette Blue Flower</t>
  </si>
  <si>
    <t>Florges Red Flower</t>
  </si>
  <si>
    <t>Shiny Florges Blue Flower</t>
  </si>
  <si>
    <t>When the user attacks: Status symbols deal +1 damage.</t>
  </si>
  <si>
    <t>Shiny Maushold (Family of Three)</t>
  </si>
  <si>
    <t>Palafin Hero Form</t>
  </si>
  <si>
    <t>Shiny Palafin Hero Form</t>
  </si>
  <si>
    <t>Tatsugiri Droopy Form</t>
  </si>
  <si>
    <t>Shiny Tatsugiri Curly Form</t>
  </si>
  <si>
    <t>Shiny Dudunsparce Three-Segment</t>
  </si>
  <si>
    <t>Poltchageist Artisan Form</t>
  </si>
  <si>
    <t>Shiny Poltchageist Artisan Form</t>
  </si>
  <si>
    <t>Sinistcha Masterpiece Form</t>
  </si>
  <si>
    <t>Shiny Sinistcha Masterpiece Form</t>
  </si>
  <si>
    <t>When the target next attacks: Their moves have no move effects. Moves with ? attack strength that are affected by this effect have 1 attack strength.</t>
  </si>
  <si>
    <t>This move may target any Pokémon in any party. The delay from this move does not prevent the user from selecting a move on other turns. This attack can only fail if the target is fainted.</t>
  </si>
  <si>
    <t>After the user is damaged by an attack, the user may swap out, immediately.</t>
  </si>
  <si>
    <t>When the user is attacked by an opposing Pokémon but does not take damage: The attacker takes 5 damage.</t>
  </si>
  <si>
    <t>Whenever the user rolls one or more status symbols, change one into a critical hit.</t>
  </si>
  <si>
    <t>When the user is attacked by an opposing Pokémon and takes at least 4 damage: The attacker takes 5 damage.</t>
  </si>
  <si>
    <t>When the user is attacked: Status symbols deal -2 damage.</t>
  </si>
  <si>
    <t>When the user is attacked: Change one critical hit into a status symbol.</t>
  </si>
  <si>
    <t>When an opposing Pokémon would go before the user within a phase: Inflict the Paralyzed status on that Pokémon and then initiative is rechecked.</t>
  </si>
  <si>
    <t>Once during battle, the Ace may steal one of the opponent's battle cards at random. The Ace can use this battle card during this battle.</t>
  </si>
  <si>
    <t>Dream Mist</t>
  </si>
  <si>
    <t>Dragon Skull</t>
  </si>
  <si>
    <t>Choose any move from a Dragon-type Pokémon in any of the discard piles, then attack the target with that move.</t>
  </si>
  <si>
    <t>Cold Storage</t>
  </si>
  <si>
    <t>You may remove any number of dice from this roll. When the user next attacks: Add the removed dice to that roll.</t>
  </si>
  <si>
    <t>When the user is attacked: Deal 2 damage to all opposing active Pokémon.</t>
  </si>
  <si>
    <t>Frigate</t>
  </si>
  <si>
    <t>When the user enters battle: Increase the Initiative of all your active Pokémon by 2. Outside of battle: Gain 2 extra movement per turn.</t>
  </si>
  <si>
    <t>Plasma Energy</t>
  </si>
  <si>
    <t>The user has no type weaknesses. The user may switch out, ignoring restrictions.</t>
  </si>
  <si>
    <t>Power Connect</t>
  </si>
  <si>
    <t>For each other non-fainted Pokémon in the user's party with a Plasma move or Plasma ability: Increase the user's attack strength by 1.</t>
  </si>
  <si>
    <t>Plasma Transfer</t>
  </si>
  <si>
    <t>During the move selection phase, if the user is active: You may swap any Plasma Move or Plasma Ability in your party with another Plasma Move or Plasma Ability known by another Pokémon in your party.</t>
  </si>
  <si>
    <t>Transfer Junk</t>
  </si>
  <si>
    <t>During the move selection phase, if the user is active: You may swap any held items in your party with another held items you have. Held Items that are one-time use are not restored in this way.</t>
  </si>
  <si>
    <t>Each time a Team Galactic Pokémon takes damage or is dealt damage, store 1 damage on this ability. When attacked, you may move all the damage stored here to the attacker.</t>
  </si>
  <si>
    <t>You may discard this card to gain a Love Ball.</t>
  </si>
  <si>
    <t>Choose a type of the user as the type of this attack. This move can be used out of battle freely: the user may FORM change.</t>
  </si>
  <si>
    <t>Objectives:
1) Outside of the Safari Zone, search at an Apricorn Tree or Reef 3 times in one turn.
2) Share a space with the quest token after completing all other objectives.
Once complete, change this card to State 2.
You may choose to keep or discard this card after completing the quest.</t>
  </si>
  <si>
    <t>Pokémon Research (Quest Card)</t>
  </si>
  <si>
    <t>Each time this move is used: Add 2 critical hits to the user's attack rolls (Max 3 stacks).</t>
  </si>
  <si>
    <t xml:space="preserve">After defeating a wild Pokémon, gain double the Journey Points. 
During your turn whilst outside of battle, you may inflict the Burned status on your Pokémon, ignoring type immunity. Replace the effect of Burned when applied to your Fighting-type Pokémon to: Increase the total damage you deal by 3. This Burn status does not count towards effect exclusivity. </t>
  </si>
  <si>
    <t>After capturing a Bug-type Pokémon, gain double the Journey Points and immediately start an extra turn. Cannot be repeated on the extra turn.</t>
  </si>
  <si>
    <t>Once per battle, you may discard 1 of every Apricorn to increase the attack strength of all moves on your Pokémon that are the same type as that Pokémon by 2 until the end of battle.</t>
  </si>
  <si>
    <t>While your active Pokémon is at full HP, opponent Pokémon lose 1 attack strength when making attacks against it.
Your fully evolved Pokémon can use Eviolite as a held item.</t>
  </si>
  <si>
    <t>You are on the trail of a mysterious Pokémon, but before you can find it, you must first find clues and collect materials to find the powerful ally.
Upon revealing the final objective, you learn that Pokémon in the forest surrounding the Lake of Rage have a chance at holding a Frost Feather. When encountering a wild Pokémon in the forest surrounding the Lake of Rage, roll a battle dice. If you roll a critical hit or status symbol, pull a Frost Feather from the left side of the space beneath the Ice Island Shrine and attach it to the wild Pokémon as a held item.</t>
  </si>
  <si>
    <t>You are on the trail of a mysterious Pokémon, but before you can find it, you must first find clues and collect materials to find the powerful ally.
Upon revealing the final objective, you learn that Pokémon in the forest surrounding the Lake of Rage have a chance at holding a Psychic Feather. When encountering a wild Pokémon in the forest surrounding the Lake of Rage, roll a battle dice. If you roll a critical hit or status symbol, pull a Psychic Feather from the right side of the space beneath the Ice Island Shrine and attach it to the wild Pokémon as a held item.</t>
  </si>
  <si>
    <t>You are on the trail of a mysterious Pokémon, but before you can find it, you must first find clues and collect materials to find the powerful ally.
Upon revealing the final objective, you learn that Pokémon found in warm forest tiles have a chance at holding a Dark Feather. When encountering a wild Pokémon on a warm forest tile, roll a battle dice. If you roll a critical hit, pull a Dark Feather from the right side of the space beneath the Fire Island Shrine and attach it to the wild Pokémon as a held item.</t>
  </si>
  <si>
    <t>You are on the trail of a mysterious Pokémon, but before you can find it, you must first find clues and collect materials to find the powerful ally.
Upon revealing the final objective, you learn that Pokémon on elevated warm mountain tiles have a chance at holding a Static Feather. When encountering a wild Pokémon on an elevated warm mountain rile, roll a battle dice. If you roll a critical hit, pull a Static Feather from the right side of the space beneath the Lightning Island Shrine and attach it to the wild Pokémon as a held item.</t>
  </si>
  <si>
    <t>You are on the trail of a mysterious Pokémon, but before you can find it, you must first find clues and collect materials to find the powerful ally.
Upon revealing the final objective, you learn that Pokémon found in warm plains tiles have a chance at holding a Fiery Feather. When encountering a wild Pokémon on a warm plains tile, roll a battle dice. If you roll a critical hit, pull a Fiery Feather from the left side of the space beneath the Fire Island Shrine and attach it to the wild Pokémon as a held item.</t>
  </si>
  <si>
    <t>You are on the trail of a mysterious Pokémon, but before you can find it, you must first find clues and collect materials to find the powerful ally.
Upon revealing the final objective, you learn that Pokémon in the ocean adjacent to a deep ocean tile have a chance at holding a Jolt Feather. When encountering a wild Pokémon on an ocean tile in or adjacent to a deep ocean tile, roll a battle dice. If you roll a critical hit, pull a Jolt Feather from the left side of the space beneath the Lightning Island Shrine and attach it to the wild Pokémon as a held item.</t>
  </si>
  <si>
    <t>You are on the trail of a mysterious Pokémon, but before you can find it, you must first find clues and collect materials to find the powerful ally.
Upon revealing the final objective, you learn that there is a rumor that a Team Rocket Member is holding onto the Old Sea Map. After defeating a Team Rocket member, roll a battle dice. If you roll a critical hit, pull the Old Sea Map from the space beneath the Mysterious Shrine.</t>
  </si>
  <si>
    <t>You are on the trail of a mysterious Pokémon, but before you can find it, you must first find clues and collect materials to find the powerful ally.
Upon revealing the final objective, you learn that a scientist has uncovered more information regarding the mysterious Pokémon. Rumor has it that the scientist is performing research in Goldenrod City. Head to Goldenrod to start the interaction with Colress. Once there, pull the Colress cards from the space beneath Goldenrod.</t>
  </si>
  <si>
    <t>With all items gathered, head to the Megalo Tower. Offer the Apricorns and the Legendary Dish to the tower. Upon doing so, Necrozma will be summoned. Bring the Necrozma token to the Megalo Tower.
At this point, you (and only you) are allowed to take Necrozma’s challenge. 
NECROZMA’S CHALLENGE:
Defeat Ultra Necrozma. After you defeat Necrozma, it will revive and change to State 2 if you chose the N-Solarizer or State 3 if you chose N-Lunarizer. After you defeat Dusk Mane or Dawn Wings Necrozma, it will revive and change to State 4. Ultra Necrozma may use Light that Burns the Sky repeatedly in this battle.
Once you defeat Necrozma’s challenge, Necrozma reverts to State 1 and you may capture Necrozma (guaranteed success). If you capture, pull the Ultranecrozium Z from the space beneath the Megalo Tower. If you choose not to catch Necrozma, send Necrozma to the discard pile and go to State 6.</t>
  </si>
  <si>
    <t>You are on the trail of a mysterious Pokémon, but before you can find it, you must first find clues and collect materials to find the powerful ally.
Upon revealing the final objective, you learn that Zygarde cells are scattered throughout the region. Pull the 9 Zygarde Cells from the space beneath Cherrygrove. Draw 9 unique random location cards. Place a Zygarde cell token on the farthest Apricorn Tree/Reef within 2 spaces of each location. You may choose if there is a tie. Only you may collect these tokens, and you must defeat the Apricorn tree/reef to obtain the Zygarde cell.</t>
  </si>
  <si>
    <t>You are on the trail of a mysterious Pokémon, but before you can find it, you must first find clues and collect materials to find the powerful ally.
Upon revealing the final objective, you learn that there is a rumor that if you get lucky while flying between cities, you have a chance to win Eon Ticket pieces. Starting now, each time you fly between cities, roll a battle dice (using a flight pass only provides one roll per turn). If you roll a critical hit, pull an Eon Ticket from the left side of the space beneath the Eon Shrine.</t>
  </si>
  <si>
    <t>You are on the trail of a mysterious Pokémon, but before you can find it, you must first find clues and collect materials to find the powerful ally.
Upon revealing the final objective, you learn that there is a rumor that if you get lucky while flying between cities, you have a chance to win Eon Ticket pieces. Starting now, each time you fly between cities, roll a battle dice (using a flight pass only provides one roll per turn). If you roll a critical hit, pull an Eon Ticket from the right side of the space beneath the Eon Shrine.</t>
  </si>
  <si>
    <t>With all items gathered, head to any shrine. Offer the gathered materials and the memory disc to the shrine. Upon doing so, Type: Null will be summoned. Bring the Type: Null token to that shrine.
At this point, you (and only you) are allowed to take Type: Null’s challenge. 
TYPE: NULL’S CHALLENGE:
Attack Type: Null with moves of 12 different types. Type: Null will start the battle with the Memory Disc attached, cannot faint, and cannot take damage by any means. Type: Null may switch the Memory Disc’s state at will. Type: Null will only be defeated upon being hit with the 12th type.
Once you defeat Type: Null’s challenge, you may capture Type: Null (guaranteed success). The Memory Disc cannot be unequipped from Type: Null. If you choose not to catch Type: Null, send Type: Null to the discard pile and gain the Memory Disc. You may now change its state at will (including in battle).</t>
  </si>
  <si>
    <t>You are on the trail of a mysterious Pokémon, but before you can find it, you must first find clues and collect materials to find the powerful ally.
Upon revealing the final objective, you learn that the mysterious Pokémon is looking for memories of Pokémon types. You stumble upon a Memory Disc. Pull the Memory Disc and Memory Chart from the space beneath Blackthorn. You will need to attack with or be attacked by all types to fill out the Memory Chart. Stamp the chart to keep track of your progress.</t>
  </si>
  <si>
    <t xml:space="preserve">You are on the trail of a mysterious Pokémon, but before you can find it, you must first find clues and collect materials to find the powerful ally.
Upon revealing the final objective, you learn that you can summon Lugia using the 6 Silver Wings scattered around the map. Shuffle the Location Deck and reveal cards until you find 6 unique unblocked locations. Pull the Silver Wings from the Burned Tower. Place a Silver Wing on each location. </t>
  </si>
  <si>
    <t xml:space="preserve">You are on the trail of a mysterious Pokémon, but before you can find it, you must first find clues and collect materials to find the powerful ally.
Upon revealing the final objective, you learn that you can summon Ho-Oh using the 6 Rainbow Wings scattered around the map. Shuffle the Location Deck and reveal cards until you find 6 unique unblocked locations. Pull the Rainbow Wings from the Tin Tower. Place a Rainbow Wing on each location. </t>
  </si>
  <si>
    <t>Objective 1: Gather 15 Black Apricorns
Objective 2: Gather a Legendary Dish
Objective 3: Change the Lunar Feather into its New Moon Form twice</t>
  </si>
  <si>
    <t>You are on the trail of a mysterious Pokémon, but before you can find it, you must first find clues and collect materials to find the powerful ally.
Upon revealing the final objective, you learn that there is a rumor that the Lunar Feather is an Artifact hidden somewhere in the world. You must collect the feather. Additionally, after the Lunar feather is changed into its New Moon Form, it can be recharged at shrines by giving up a Pink Apricorn.</t>
  </si>
  <si>
    <t>If any other players unlock an achievement stamp, you may teleport to that player and challenge them to a fight. 
The other player cannot decline the challenge and you choose the battle rules.
If you win, you also unlock that stamp.
If you use any effect of this card, shuffle Reporter back into the deck.</t>
  </si>
  <si>
    <t xml:space="preserve">Your Apex Dragon gains +1 initiative for every 2 gym badges you have collected.
Your Apex Dragon gains +1 HP for every Boss Trainer you have defeated in battle using your Apex Dragon.
Once you have defeated at least 6 Gyms or Boss Trainers using your Apex Dragon, your Apex Dragon gains +1 attack strength to all of its moves. </t>
  </si>
  <si>
    <t>When unlocked: Gain the Essentia Suit. You may bank all unused movement (Max 5) to be used in future turns by adding the unused movement to your Essentia Suit.
At the beginning of your turn, gain movement equal to half the value of your Essentia Suit, rounded down.</t>
  </si>
  <si>
    <t>Your Pokémon heal 1 extra whenever they are healed by any move effect.</t>
  </si>
  <si>
    <t xml:space="preserve">During your turn whilst outside of battle, you may inflict the Drowsy status on your Pokémon, ignoring type immunity. Replace the effect of Drowsy when applied to your Fairy-type Pokémon: At the end of your turns during battle, heal 1.
This Drowsy status does not count towards effect exclusivity. </t>
  </si>
  <si>
    <t>Your Pokémon now gain stats equal to their Catch Size. You may choose how those stats are distributed each time you roll for their Catch Size. 
Once per turn, whilst standing on an Ocean tile, you may reroll a Pokémon in your party's Catch Size at the cost of 3 Journey Points.</t>
  </si>
  <si>
    <t>When releasing Pokémon, gain double the JP. 
You may search the Encounter decks for any Pokémon and add that Pokémon to your team by paying the corresponding JP cost:
Weak - 20 JP
Moderate - 30 JP
Strong - 50 JP
Warp Legendary - 80 JP</t>
  </si>
  <si>
    <t>On your turn outside of battle, you may freely spend 5 Journey Points to draw 1 Utility card.
When you play a Battle Card, you may discard another Battle Card from your hand and return the played Battle Card to your hand.</t>
  </si>
  <si>
    <t>Historical Treasure</t>
  </si>
  <si>
    <t>Your Normal-type Pokémon may select P on their Move Selection Token to use any move from the discard piles as long as the user has that move type as a learnable move type. This move has its attack strength reduced by 1 for every currently active Pokémon that has the move's type as a learnable move type.</t>
  </si>
  <si>
    <t>Art Discovery</t>
  </si>
  <si>
    <t>Whenever your Pokémon switch out, you may transfer any number of charge tokens on the current Pokémon to the new Pokémon entering the battle.
Whenever your Pokémon faint, all charge tokens on that Pokémon are lost.
You may remove 4 charge tokens from your current Pokémon to add 2 strength to its next attack.
Whenever your Electric- or Flying-type Pokémon are attacked by an Electric-type move, reduce the damage by half, rounded down and add 2 charge tokens to that Pokémon.</t>
  </si>
  <si>
    <t>Once per battle before rolling, you may gain +1 attack strength on an attack for each Song Move in your party.
For each die you cannot roll due to the roll limit of 9, add 1 regular hit to the roll instead.</t>
  </si>
  <si>
    <t>Once per turn, you may move up to 3 non-Mountain tiles in a row for free. Additionally, non-Legendary wild Pokémon can now only flee after defeating two of your Pokémon.</t>
  </si>
  <si>
    <t>Unown you own can always be controlled and can learn any move that starts with the same letter as the Unown.
Once per turn, outside of battle, you may generate any tier TM. You may teach that move to any Unown you own.
During battle, after your Unown attack or are attacked, you may swap out the active Unown with another Unown.</t>
  </si>
  <si>
    <t>Once per turn whilst on an Ocean Tile, pull a random object from the Hidden Spot discard pile and place it on the tile you are on face-down. You may then interact with it as usual.</t>
  </si>
  <si>
    <t>Your Flying-type Pokémon gain +1 attack strength to all their moves for each active Flying-type you have more of than your opponent. 
After your Flying-type Pokémon attack, you may change the weather condition to Strong Winds.</t>
  </si>
  <si>
    <t>You may have any number of Legendary Pokémon in your party. 
When interacting with the Warp Gate, you may search for any Warp Legendary instead of battling a random Warp Legendary.</t>
  </si>
  <si>
    <t>You may force any non-wild battle to be a Full Party battle (each side may use up to 6 Pokémon). At the beginning of a full-party battle, you may choose to only use 3 Legendaries and nothing else. If so, your Pokémon gain +5 HP, +5 Initiative, and +1 attack strength to all of their moves.</t>
  </si>
  <si>
    <t>When your Pokémon knows moves or abilities of exactly 3 different types you may change the type of your attack to any of those 3 types.
Stellar and Typeless count as the same type for this effect.</t>
  </si>
  <si>
    <t xml:space="preserve">When unlocked, search the Weak Pokémon deck for a Dragon-type Pokémon and add it to your party. This Pokémon receives the Apex Dragon stamp. 
Your Apex Dragon gains +4 HP, +1 Initiative, +1 attack strength to its signature move, and costs an extra 5 Journey Points to evolve at all stages. </t>
  </si>
  <si>
    <t>rocket_ignore</t>
  </si>
  <si>
    <t>When unlocked: Gain the Egg Tokens bag.
When any other player completes a wild encounter, you may pull a random Hidden Egg Token and place it face-down on that player's current space. There may only be as many Hidden Egg Tokens on the map as there are other players in the game. 
When you share a space with the Hidden Egg Token, you may reveal it and receive the listed bonus. Only you may reveal Hidden Egg Tokens. Return used Hidden Egg Tokens to the Hidden Egg Token bag face-down and shuffle the bag.</t>
  </si>
  <si>
    <t>When unlocked: Gain the Love token.
If you have a Pokémon holding the Love token and a Ditto in your Party, when you hatch any eggs, you may choose to clone the lowest evolution level of your Pokémon holding the Love token and give it a permanent +1/+1 to its base stats on top of the normal egg stat buffs.</t>
  </si>
  <si>
    <t>When unlocked: Gain the Shadow Move Deck.
When defeating any trainer using a Shadow Pokémon, you may draw a random card from the Shadow Move deck as a TM. Shadow Moves can be taught to any Shadow Pokémon and only cause the user to take 1 damage as recoil when rolling status symbols.
Shadow-type moves work similarly to Typeless moves but cannot be copied or used by any non-Shadow Pokémon.
If a Shadow Move would be discarded, it instead goes back into the Shadow Move deck.</t>
  </si>
  <si>
    <t>When unlocked: Gain the Ice Cube Dice.
At the beginning of every battle, you must set your Ice Cube die to 3.
When your Ice Cube die is at 3 or more, your Ice-type Pokémon gain +1 attack strength to all moves.
When your Ice-type Pokémon make an attack, increase the number on your Ice Cube die by 1 for each status rolled. 
When your Ice-type Pokémon are attacked, you may reduce the number on your Ice Cube die (to as low as 1) to reduce an equal amount of damage by the amount reduced.</t>
  </si>
  <si>
    <t>When unlocked: Gain the Charge Meter.
At the beginning of every battle, you must set your Charge Meter to State 1.
Whenever your Pokémon are attacked by or attack with an Electric type move, increase the state of the Charge Meter by 1.
At the end of battle, gain JP equal to the current state of the Charge meter minus 1.</t>
  </si>
  <si>
    <t>When unlocked: Gain the Amplifier Dice.
For every status symbol or critical hit you roll, Increase your Amplifier Die by 1. You may reset the Amplifier Die to add its value as damage to any attack. Reset the Amplifier Die to zero at the end of every battle.</t>
  </si>
  <si>
    <t>When unlocked: Gain the Charcoal Bag.
Once per turn, after a wild encounter at an Apricorn Tree, you may add a Charcoal to your bag.</t>
  </si>
  <si>
    <t>When unlocked: Gain the Enhanced Mark Dice. 
You may use the Mark Dice or the Enhanced Mark Dice when rolling for a Mark. 
Your Marked Pokémon are worth 2 Pokémon at a Black Market.</t>
  </si>
  <si>
    <t>When unlocked: Gain the Jajanken dice.
During battle, instead of using a move on your Pokémon, you may play Rock, Paper, Scissors. Publicly announce either Rock, Paper, or Scissors. Then, roll the Jajanken dice.
If you win using:
Rock - Roll 7 typeless dice to attack the target
Paper - Roll 4 typeless dice to attack any opponent Pokémon.
Scissors - Roll a status dice and inflict the result on the target. Then, roll 4 battle dice matching the type of the status dice.
If you tie: Skip your turn or attack with Metronome but increase the user's battle fatigue by 1 extra.
If you lose: increase the battle fatigue of your active Pokémon by 2 and skip your turn.</t>
  </si>
  <si>
    <t>When unlocked: Gain the Spoon.
Bend your Spoon by 1 level at the end of every battle you participate in.
Once during your turn, outside of battle, you may unbend your Spoon by 1 level to draw 4 additional cards from any deck you just drew from (excluding Pokémon searches) to add to your selection of choices.</t>
  </si>
  <si>
    <t>When unlocked: Gain the Breeder Eggs Bag.
When you obtain an egg, you may increase its turn timer up to a max of 15. For every 3 turns you increase this way, the egg Pokémon will have a permanent extra +1/+1 (on top of its normal +2/+2) when it hatches.</t>
  </si>
  <si>
    <t>When unlocked: In turn order, each player take turns placing the Ultra Beast tokens on any accessible tile on the map until all Ultra Beast tokens are placed. These Ultra Beast tokens can only be battled by you, cannot be caught, and do not obstruct movement.
When fighting the Ultra Beasts, you may use the initiative advantage token to go first regardless of initiative. Your moves gain +1 attack strength against Ultra Beasts.</t>
  </si>
  <si>
    <t>When unlocked: Gain the Distortion Breach Deck.
When you defeat an Ultra Beast, you may hold onto their Pokémon card as a TM. 
Alternatively, you may discard the Ultra Beast to choose a card from the Distortion Breach deck. Outside of battle, you may freely remove, teach, or store the Distortion Breach card.</t>
  </si>
  <si>
    <t>When unlocked: Gain the Status Pool Counter.
Your Ice- and Grass-type Pokémon have 1 status symbol added to their attack rolls.
During battle, you may remove any number of status symbols from an attack made by your Ice- and Grass-type Pokémon and set it aside in your status pool. 
During your opponent's attacks against your Ice- and Grass-type Pokémon, you may replace 1 critical hit with one of your set aside status symbols.</t>
  </si>
  <si>
    <t>For every 6 unique move or ability types known by Pokémon in your party, increase the attack strength of all your Pokémon's moves by 1. Abilities may only count as one type for this effect. Typeless moves count as its own type.</t>
  </si>
  <si>
    <t>Your Bug-type Pokémon gain +4 Initiative and +1 attack strength to their Bug-type moves.
Once per turn, outside of battle, you may pay 10 JP to move any Bug-type Pokémon from any discard pile back to its encounter deck. 
Once per turn, outside of battle, you may choose one Bug-type Pokémon in your party that can evolve and pay JP equal to its evolution cost to create a clone of that Pokémon and send it to its encounter deck.</t>
  </si>
  <si>
    <t xml:space="preserve">When unlocked: you may immediately give a Pokémon you own a Shadow Decal to turn them into a Shadow Pokémon.
Shadow Pokémon you control gain +2 attack strength, but for every status symbols rolled, the user takes 2 damage as recoil. If this recoil damage would knock the user out, their attack deals no damage instead.
During your turn, outside of battle, you may spend 2 Black Apricorns to give a Pokémon you own a Shadow Decal. </t>
  </si>
  <si>
    <t>When your Dark-type Pokémon attack, you may spend a Tier 1/2/3 Apricorn to deal 1 extra damage for every 3/2/1 non-fainted Dark-type Pokémon in your party. 
Once per battle, whilst battling a player, you may attempt to steal an Apricorn. Secretly choose one Apricorn color. The other player will secretly choose the tier of Apricorn you plan to steal. If the other player incorrectly guesses, steal that Apricorn.</t>
  </si>
  <si>
    <t>When your Ice Dice reaches 6, you may immediately reduce the dice to 1 and inflict the Frozen status on one of your Ice-type Pokémon, ignoring type immunity. Replace the effect of Frozen status when applied to your Ice-type Pokémon: The user takes 1 less damage from non super effective attacks.
When your Ice-type Pokémon are attacked whilst your Ice Cube is at 6, the attacker is inflicted with the Frozen status condition.
If you end a battle with your Ice Cube die at 6, gain 6 JP.</t>
  </si>
  <si>
    <t>During battle, your active Fire-type and Fighting-type Pokémon may take 2 damage and remove 1 status condition from itself.
When your active Pokémon have a status condition removed, for each status condition removed, deal 2 damage to an opposing active Pokémon.</t>
  </si>
  <si>
    <t>When unlocked: Search any non-legendary encounter deck for one move with 0 attack strength and one move with 1 attack strength. Draw these cards as TMs. 
After your Pokémon attack with a move with 0 attack strength, that Pokémon may use a second move this turn with an attack strength of 1. This effect can only be used once per Pokémon until they switch out.
When your Pokémon attack with a move with 1 attack strength, deal 2 extra damage for every non-fainted Pokémon you own that is holding a Super Chip held item.</t>
  </si>
  <si>
    <t>At the end of each round in battle, you may roll a battle dice. 
If you roll a status symbol or critical hit, inflict two of the following statuses simultaneously on any active opposing Pokémon: Poisoned, Confused, or Drowsy status.</t>
  </si>
  <si>
    <t>You may freely convert the Apricorns in your bag for different Apricorns of the same tier.
Whilst at the Rocket Restaurant, you may provide double the required Pokémon and Pokécoins while crafting a Legendary Dish to craft 2 of that dish at once. You still need to provide the remaining ingredients but only once.</t>
  </si>
  <si>
    <t>On your turn outside of battle, you may pay 1 Pokécoin to draw 5 abilities and teach 1 of them to a Pokémon that can learn them. Draw again if none can be learned.</t>
  </si>
  <si>
    <t>At the end of your turn, draw ability cards equal to 1 more than the number of players and place them face-up. Any player can give you 1 Pokécoin on their turn to learn one of these abilities. You may instead give that player 2 Pokécoins to prevent any players other than you from learning that ability this round. Discard all remaining abilities when you draw new ones.</t>
  </si>
  <si>
    <t>Whenever you hatch an egg Pokémon, you may generate a Strong TM. Repeat this process until you find a TM that the hatched Pokémon can learn. Teach this move to the hatched Pokémon.
Upon teaching an egg move to a newly hatched Pokémon, you may gift the Pokémon to another player. If you do, gain 3 Pokécoins.</t>
  </si>
  <si>
    <t>When unlocked: Gain the Galactic Retribution Dice.
Your attacks against Team Rocket Pokémon gain +1 strength. When you win any Team Rocket encounters, gain 1 Pokécoin in addition to the regular prizes.
Each time your Pokémon take damage or are dealt damage, store 1 damage on the retribution dice. When attacked, you may move all the damage stored here to the attacker.</t>
  </si>
  <si>
    <t>Effects that affect Team Rocket also affect you. 
When another player fights any Team Rocket encounter, you may play as that Rocket. When searching at the deck spawner for Team Rocket Pokémon, search up to 3 times and choose from the options searched. If you win as the Grunt or Ace, gain 1 Pokécoin. 
Grunt and Aces do not block spaces from you. You cannot battle Team Rocket encounters or disasters. Influences with the Rocket logo on the bottom left corner do not affect you.</t>
  </si>
  <si>
    <t>After defeating a player, gym leader for the first time, or boss in a battle, all your Fighting-type Pokémon that participated in the fight gain +1/+1. This may be stacked up to 5 times per Pokémon.</t>
  </si>
  <si>
    <t>When unlocked: Gain the Collector Token.
Outside of battle, declare one type. Change the Collector Token to that type.
If you have 2/4/6 Pokémon in your party with this same shared type, these Pokémon gain +1/+2/+3 HP.
If you have 3/6 Pokémon in your party with this same shared type, these Pokémon gain +1/+2 attack strength to their signature move.</t>
  </si>
  <si>
    <t>When unlocked: Draw 5 random cards from the ability deck. Pick one to add face-down to your second party slot as part of your ability deck. Return the remaining 4 cards and repeat until you have 5 cards in your ability deck. 
When choosing to fight with your Pokémon, shuffle the ability deck and draw a card. The drawn ability does not take a move slot and applies to all your Pokémon in that battle.
Outside of battle, you may pay 1 Pokécoin to discard one of your abilities from the ability deck, draw 5 random cards from the ability deck, and choose 1 to add to your ability deck. 
Outside of battle, you may pay 5 JP to discard a Pokémon from your Pokémon deck.</t>
  </si>
  <si>
    <t>When your Dark-type Pokémon take any damage, you may choose to swap out that Pokémon with another Pokémon in your party. If you do so, the Pokémon that was swapped out can no longer participate in this battle but does not faint even if they would otherwise.</t>
  </si>
  <si>
    <t>Once your legendary Pokémon fully regains their strength, they gain +2 HP and Initiative.
When Beast Boost triggers, your Legendary Pokémon heal 3 damage and increases attack strength by 2 instead of 1.</t>
  </si>
  <si>
    <t>Outside of battle, you may inflict your Fire-type and Fighting-type Pokémon with the Burned and Confused status conditions simultaneously, ignoring type immunity. 
Your Fire-type and Fighting-type Pokémon with the Burned status take 2 less damage from attacks.
Your Fire-type and Fighting-type Pokémon with the Confused status gain +2 attack strength to their Fire-type and Fighting-type moves but take 6 damage from the Confused status instead of 3.</t>
  </si>
  <si>
    <t>When you obtain a Pokémon or TM from any source, place it face-down in your first party slot as part of your Pokémon deck. You cannot have Pokémon in your party or PC. When encountering wild Pokémon, you may choose to fight without your Pokémon by rolling to catch. If unsuccessful, the Pokémon will attempt to flee by rolling 1 battle dice. If they roll a status symbol or critical hit, they will flee. When choosing to fight with your Pokémon, shuffle your deck and draw up to 7 cards. You instead play Pokémon from your hand as your party. You may teach any Pokémon in your hand as moves or attach held items to your active Pokémon during the Move Selection phase. When any active Pokémon is knocked out, draw another card from your deck. Your fainted Pokémon are set aside and can no longer be used this battle. After battle, shuffle all of your Pokémon cards back into the deck. 
For every 10 Pokémon in your deck, Pokémon you use gain +1 HP or +1 initiative. You may choose for each Pokémon.</t>
  </si>
  <si>
    <t>When another player uses the current "Deal of the Day", gain the Apricorns they discarded.</t>
  </si>
  <si>
    <t>Once per turn, outside of battle, you may consume 10 Black Apricorns to give one of your Pokémon a permanent +1 HP increase. 
For every 5 base HP, your Pokémon's attacks deal 1 extra damage. 
If your Pokémon's base HP is higher than the attacker's base HP, take 1 less damage from incoming attacks.</t>
  </si>
  <si>
    <t>Your Rock-type and Ground-type Pokémon gain +4 HP but -1 Initiative.
When your Rock-type and Ground-type Pokémon are attacked: Critical hits deal -1 damage.</t>
  </si>
  <si>
    <t>Your Bug-type and Steel-type Pokémon have their base Initiative reduced by 2.
Your Bug-type and Steel-type Pokémon take 2 less damage from moves that are not super effective.</t>
  </si>
  <si>
    <t xml:space="preserve">Once per turn, outside of battle, when you share a space with a Dig Site, you may generate a Weak, Moderate, or Strong TM. Send this TM to its respective Pokémon discard pile. While in the discard pile, these TMs act as Pokémon. </t>
  </si>
  <si>
    <t>Any time you do not have a master; other players may offer to become your master.
You may accept any offer to make them your master. After your master loses a battle, you may choose to have no master.
For as long as you have a Master, the Master gains all Apricorns and Pokécoins that you earn.
You and your master may freely give each other any Utility Cards or Battle Cards at any time. Outside of battle, you may freely give each other Items, Artifacts, Apricorns, and Pokécoins.</t>
  </si>
  <si>
    <t>When unlocked: Gain the Mark Dice and the Mark Reference Sheet. 
After capturing a wild Pokémon, roll a Mark Dice and place the result on the captured Pokémon.
When you release a Pokémon, you may send the Pokémon back to its encounter deck instead of the discard pile. This removes the Mark on that Pokémon.</t>
  </si>
  <si>
    <t>When unlocked: Place the Castle in the Sky token on your current space. 
Once per turn, you may move the Castle in the Sky up to 3 spaces, ignoring elevation. 
At the beginning of your turn, you may move to the Castle in the Sky token before using any movement.</t>
  </si>
  <si>
    <t>When unlocked: Gain the Team Plasma Grunt and Ace Bags.
After defeating a Team Rocket Grunt/Ace, gain a Plasma Grunt/Ace in your inventory. During your turn, outside of battle, you may place Plasma Grunt or Ace tokens you have onto the tile you are standing on. You cannot place multiple Plasma tokens on the same tile. 
Plasma Grunts and Aces work similarly to Team Rocket Grunts and Aces but use the Plasma decks instead.
Plasma tokens do not block spaces for you.
For every 3 Plasma Grunts or Aces defeated, you may draw an additional Plasma card.</t>
  </si>
  <si>
    <t>When unlocked: Gain the Charge Tokens Bag.
You may teach Electric-type moves to your Flying-type Pokémon regardless of learnable move types.
When your Electric- or Flying-type Pokémon attack with an Electric-type move, place a charge token on them.
Your Pokémon gain +1 Initiative for every charge token on them.
Your Electric- and Flying-type Pokémon may swap out after attacking by discarding 1 charge token.
At the end of battle, remove all charge tokens and gain 1 Journey Point for every 3 charge tokens removed this way.</t>
  </si>
  <si>
    <t>When unlocked: Gain both Stamina Dice.
Each of your active Ground-type Pokémon have their own Stamina Dice. Whenever your Ground-type Pokémon are attacked by a move that is not super effective, increase that Stamina Dice by 1. 
Whenever your Ground-type Pokémon take damage from attacks, reduce the damage total by the current value of their Stamina Dice. 
The Stamina Dice resets to 0 when your Pokémon swaps out, faints, or the battle ends.</t>
  </si>
  <si>
    <t>Whilst at a shrine, if you release a Pokémon, roll a battle dice.
On a status symbol: No additional bonus
On a regular hit: Draw one Shrine card and resolve its Black Apricorn effect.
On a critical hit: Your Pokémon has grown attached to you and refuses to leave. It gains +3/+3 to its stats and can no longer be released.</t>
  </si>
  <si>
    <t>Instead of a normal shrine effect, you may offer an Apricorn at a shrine for the following effects:
Green: Gain +3 Movement this turn
Pink: Ignore one Influence card effect this turn
White: The next Ace you battle this turn does not gain an Ace Tactic
Black: Add any Pokémon from any non-Legendary discard pile to your party or a random Pokémon from the Legendary discard pile to your party.</t>
  </si>
  <si>
    <t>Whenever your Rock-type Pokémon are dealt damage, you may increase the state of either the Spikes or Stealth Rock Hazardous Terrain Tokens by 1 on both sides of the arena.
Whenever your Poison-type are dealt damage, you may increase the state of the Toxic Spikes Hazardous Terrain Token by 1 on both sides of the arena.
As many times during your turn outside of battle, when attempting to go up 1 elevation, you may roll a battle dice. 
On a status symbol, you lose 1 movement extra.
On a critical hit, you don't lose any movement.</t>
  </si>
  <si>
    <t>You can no longer place Pokémon in your PC. Pokémon already there can stay but cannot be returned if they are taken out.
During your turn, outside of battle, you may spend 10 JP to clone one of your Pokémon. The clone retains all moves, abilities, and stat buffs. Artifacts/Held Items are not cloned. You start being able have one clone at a time. Add 1 to the clone limit once you have 3, 6, and 8 gym badges (total 4 clone limit).
If the original will be stolen, you may have its clone stolen instead. When defeated or stolen, the clones are deleted along with any cloned moves and abilities. You do not gain Journey Points when releasing clones.</t>
  </si>
  <si>
    <t>When you would reveal a Disaster card, you may instead draw it to your hand to be played later. You may hold up to 3 Disaster cards in your hand.
When anyone reveals a Disaster card, you may play a Disaster card in your hand to ignore the effects of the first disaster (this still affects all other players, if applicable). The Disaster card you play affects everyone, including yourself.</t>
  </si>
  <si>
    <t>You may treat the Rocket Stolen bench as a PC. When you are defeated by a player in a PVP match, that player may take any Pokémon in the Rocket Stolen bench or your PC.
When playing as a Team Rocket Ace, you may substitute one of the Ace's Pokémon for a Pokémon on the Rocket Stolen bench. 
While your PC has 6 Pokémon in it, when the Rocket Stolen bench reaches 6 and 12 Pokémon for the 1st time, you may search the Influence deck for an influence, change it to State 2, and place it in a Permanent Influence slot. If there are no available slots, change an influence to State 3 instead.</t>
  </si>
  <si>
    <t>Costs 5 Journey Points: You may build Roads between any non-Ocean tiles you move onto this turn using the Road decal. 
Once per turn, all players can move through any number of interconnected roads for 1 movement, however, other players must pay a toll to you for the distance travelled.
1 - 3 Roads: 1 Apricorn
4 - 6 Roads: 1 Pokécoin
7+ Roads: 2 Pokécoins</t>
  </si>
  <si>
    <t>When unlocked, draw 5 trainer cards from the Trainer Card deck and swap this card with one of the drawn cards. Triggers the "when unlocked" effects on the new trainer card.</t>
  </si>
  <si>
    <t>During your turn, outside of battle, permanently destroy 1 Arceus Card and 2 additional matching Change of Fate Cards to acquire the Blessing Token of the Pokémon corresponding to the 2 matching Change of Fate Cards.</t>
  </si>
  <si>
    <t>If the target faints due to this attack: The user may use an additional move this turn.</t>
  </si>
  <si>
    <t>Critical hits deal +1 damage. For each status symbol rolled: heal one of your active Pokémon by 2.</t>
  </si>
  <si>
    <t>Garbotoxin</t>
  </si>
  <si>
    <t>While the user is holding a held item, all abilities other than Garbotoxin have no effect.</t>
  </si>
  <si>
    <t>Shadowy Spellbind</t>
  </si>
  <si>
    <t>Luminous Sign</t>
  </si>
  <si>
    <t>When the user becomes active for the first time this battle: Draw a random Battle card from the Battle Card discard pile.</t>
  </si>
  <si>
    <t>While the user is active, opposing active Pokémon can no longer switch out or flee the battle.</t>
  </si>
  <si>
    <t>While the user is active, opposing trainers may not play Battle Cards or Utility Cards.</t>
  </si>
  <si>
    <t>Magic Guard</t>
  </si>
  <si>
    <t>For every other non-fainted Water-type Pokémon in your Party: Gain +1 base HP.</t>
  </si>
  <si>
    <t>If the user has a status condition: Increase the user's Initiative by 4. The user's initiative is not affected by the Paralyzed status.</t>
  </si>
  <si>
    <t>If the user has the Poisoned status: Heal 2 at the end of the user's turns instead.</t>
  </si>
  <si>
    <t>The user's dice each deal a minimum of 0 damage.</t>
  </si>
  <si>
    <t>When the user becomes active: Change the weather to Harsh Sunlight.</t>
  </si>
  <si>
    <t>When the user becomes active: Change the weather to Rain.</t>
  </si>
  <si>
    <t>When the user becomes active: Change the weather to Sandstorm.</t>
  </si>
  <si>
    <t>When the user becomes active: Change the weather to Snow.</t>
  </si>
  <si>
    <t>When the user becomes active: Change the weather to Strong Winds.</t>
  </si>
  <si>
    <t>When the user becomes active: Decrease the Initiative of all opponent active Pokémon by 2.</t>
  </si>
  <si>
    <t>When the user becomes active: Remove all PERSISTING effects.</t>
  </si>
  <si>
    <t>When the user becomes active: The user may heal any Pokémon in the user's party by 2.</t>
  </si>
  <si>
    <t>When the user becomes active: Apply the MODIFY effect: When the currently active opposing Pokemon next attack, Remove 2 regular hits from the roll.</t>
  </si>
  <si>
    <t>When the user becomes active: Apply the MODIFY effect: When the user is next attacked, Remove up to 2 regular hits from the roll.</t>
  </si>
  <si>
    <t>When the user becomes active: You may remove a status condition from any Pokémon in battle.</t>
  </si>
  <si>
    <t>When the user becomes active: Apply the MODIFY effect: When the user next attacks, Add up to 2 regular hits to the roll.</t>
  </si>
  <si>
    <t>When the user becomes active: Apply the MODIFY effect: When the user next attacks, Increase attack strength by 1.</t>
  </si>
  <si>
    <t xml:space="preserve">When the user has full health and is attacked: Take half damage, rounded down. </t>
  </si>
  <si>
    <t>When the user is attacked/when the user attacks: Until the end of battle, the attacker/target has no ability.</t>
  </si>
  <si>
    <t>When the user is attacked: Increase the attacker's fatigue by 2 and Increase the user's fatigue by 1.</t>
  </si>
  <si>
    <t>When the user is attacked: Roll 1 battle dice. If a critical hit or status symbol is rolled: Inflict the Burned status on the attacker.</t>
  </si>
  <si>
    <t>When the user is attacked: Roll 1 battle dice. If a critical hit or status symbol is rolled: Inflict the Confused status on the attacker.</t>
  </si>
  <si>
    <t>When the user is attacked: Roll 1 battle dice. If a critical hit or status symbol is rolled: Inflict the Drowsy status on the attacker.</t>
  </si>
  <si>
    <t>When the user is attacked: Roll 1 battle dice. If a critical hit or status symbol is rolled: Inflict the Frozen status on the attacker.</t>
  </si>
  <si>
    <t>When the user is attacked: Roll 1 battle dice. If a critical hit or status symbol is rolled: Inflict the Paralyzed status on the attacker.</t>
  </si>
  <si>
    <t>When the user is attacked: Roll 1 battle dice. If a critical hit or status symbol is rolled: Inflict the Poisoned status on the attacker.</t>
  </si>
  <si>
    <t>When the user switches in for the first time: The user copies the ability of a fainted Pokémon in battle.</t>
  </si>
  <si>
    <t>While the weather is Strong Winds:  Increase the Attack Strength of the user's Flying- and Electric-type moves by 1.</t>
  </si>
  <si>
    <t>While the weather is Sandstorm: Increase the Attack Strength of the user's Rock-, Ground-, and Steel-type moves by 1.</t>
  </si>
  <si>
    <t>When unlocked: Gain the Double Item Slots Bag.
On your turn outside of battle, you may have your Pokémon hold the Double Item Slots held item. Your Pokémon with this held item can hold up to 2 held items as long as they are not the same item.
When you claim your 15th stamp reward, instead change one of your Double Item Slots held items to State 2.</t>
  </si>
  <si>
    <t>When unlocked: Gain the Catch Size Dice.
During capture attempts at Apricorn Reefs or Fishing Spots, replace 1 status symbol with 1 regular hit. After capturing a wild Pokémon at an Apricorn Reef or Fishing Spot, roll the Catch Size dice and add the corresponding decal to the captured Pokémon.</t>
  </si>
  <si>
    <t>Once per battle, the user may use this effect: Choose a Pokémon in the target's party that has not been active in this battle. That Pokémon cannot be sent into the battle. The user faints.</t>
  </si>
  <si>
    <t>During your turn, outside of battle, you may spend 10 Journey Points to release all but one non-Legendary pokemon from your party. For every 2 gym badges earned, acquire a copy of your last Pokemon remaining copying the Pokemon itself, any abilities, and any learned moves. The copies retains all stat buffs.
When defeated or stolen, the defeated/stolen copies are deleted along with any cloned moves and abilities. You do not gain Journey Points when releasing copies.</t>
  </si>
  <si>
    <t>Your Pokémon gain +1 HP for each Pokémon in your party in the same evolution line.
If 6 Pokémon in your party are in the same evolution line, all your Pokémon gain +1 attack strength.</t>
  </si>
  <si>
    <t>Your Flying-type Pokémon gain +1 attack strength to all of their moves so long as they are not against another Flying-type Pokémon.</t>
  </si>
  <si>
    <t>Once per turn whilst on an Ocean Tile, shuffle the Hidden Spot discard pile and place the Hidden Spot on the tile you are on face-down. You may then interact with it as usual.</t>
  </si>
  <si>
    <t>Once per turn, you may move up to 2 Plains tiles in a row for free. Additionally, non-Legendary wild Pokémon can now only flee after defeating two of your Pokémon.</t>
  </si>
  <si>
    <t>Whenever your Rock-type Pokémon take damage from an enemy's move, you may increase the state of either the Spikes or Stealth Rock Hazardous Terrain Tokens by 1 on both sides of the arena.
Whenever your Poison-type  take damage from an enemy's move, you may increase the state of the Toxic Spikes Hazardous Terrain Token by 1 on both sides of the arena.</t>
  </si>
  <si>
    <t>When unlocked, you receive a Stamina Dice. Whenever your Ground-type Pokémon are attacked by a move that is not super effective, increase your Stamina Dice by 1. 
Whenever your Ground-type Pokémon take damage from attacks, reduce the damage total by the current value of their Stamina Dice. 
The Stamina Dice resets to 0 when your Pokémon swaps out, faints, or the battle ends.</t>
  </si>
  <si>
    <t>Effect may be used once, until the user switches: During your turn in battle if your Stamina Dice is at least 2, you may reduce your Stamina Dice to 0.
For every point lowered, increase your Pokemon's max initiative by 1.
If after this effect, your Pokémon has a higher initiative than your opponents, your Pokémon may make an additional attack this turn. If you do, increase your Pokémon's battle fatigue to 5 before the second attack.</t>
  </si>
  <si>
    <t>Once per turn, you may interact with something from up to 2 tiles away.</t>
  </si>
  <si>
    <t>When unlocked: Gain the Charge Tokens Bag.
You may teach Electric-type moves to your Flying-type Pokémon regardless of learnable move types.
When your Electric- or Flying-type Pokémon attack with an Electric-type move, place a charge token on them.
Your Pokémon gain +1 Initiative for every charge token on them.
Your Electric- and Flying-type Pokémon may swap out after attacking by discarding 1 charge token.
At the end of battle, remove all charge tokens and gain 1 Journey Point for every 3 charge tokens removed this way.</t>
  </si>
  <si>
    <t>Whenever your Pokémon swap out or faint, you may transfer any number of charge tokens on the current Pokémon to the new Pokémon entering the battle.
You may remove 3 charge tokens from your current Pokémon to add 2 strength to its next attack.
Whenever your Electric- or Flying-type Pokémon are attacked by an Electric-type move, reduce the damage by half, rounded down and add 2 charge tokens to that Pokémon.</t>
  </si>
  <si>
    <t>When unlocked: Gain the Breeder Eggs Bag.
When you first obtain an egg, you may increase its turn timer up to a max of 15. For every 3 turns you increase this way, the egg Pokémon will have a permanent extra +1/+1 (on top of its normal +2/+2) when it hatches.</t>
  </si>
  <si>
    <t>Whenever you hatch an egg Pokémon, you may shuffle the Strong Pokemon and draw the top card. Repeat this process until you draw a move that the hatched Pokémon can learn. Teach this move to the hatched Pokémon.
Upon hatching an egg Pokemon, if you don't teach it an egg move, you may gift the Pokémon to another player. If you do, gain 2 Pokécoins.</t>
  </si>
  <si>
    <t>Poké Fan</t>
  </si>
  <si>
    <t>Cute Charm</t>
  </si>
  <si>
    <t>Weak Pokémon you attempt to capture have their capture rate reduced by 1.
Your Weak Pokémon with held items can at most take 4 damage from a single attack.</t>
  </si>
  <si>
    <t>Loyalty Card</t>
  </si>
  <si>
    <t>When crafting a Battle Item, you may craft another Battle Item of the same type for free.
Your Weak Pokémon with held items heal 1 HP at the end of their turns.</t>
  </si>
  <si>
    <t>When you have Initiative Advantage, you may use it to remove all regular hits from an attack against your Poison-type Pokémon and apply the Confused status to all active Pokémon in addition to any current active status effects.</t>
  </si>
  <si>
    <t>When you have Initiative Advantage, you may use it to go first regardless of actual initiative values.</t>
  </si>
  <si>
    <t>Whenever you use Initiative Advantage, you may inflict either the Poisoned, Confused, or Drowsy status on an opponent active Pokémon.</t>
  </si>
  <si>
    <t>All moves on your Pokémon become Metronome:
Shuffle the Evolution Pokémon deck and then attack the target with the top move of the deck.</t>
  </si>
  <si>
    <t>When unlocked: Gain the Jajanken dice.
During battle, instead of using a move on your Pokémon, you may play Rock, Paper, Scissors. Publicly announce either Rock, Paper, or Scissors. Then, roll the Jajanken dice.
If you win using:
Rock - Roll 6 typeless dice to attack the target
Paper - Roll 3 typeless dice to attack any opponent Pokémon.
Scissors - Roll a status dice and inflict the result on the target. Then, roll 3 battle dice matching the type of the status dice.
If you tie: Skip your turn or attack with Metronome but increase the user's battle fatigue by 1 extra.
If you lose: increase the battle fatigue of your active Pokémon by 2 and skip your turn.</t>
  </si>
  <si>
    <t>When you unlock this ability and any time you do not have a master, each other player may bid anything to become your master. You may accept one bid to make them your master. After your master loses a battle, you may choose to have no master.
For as long as you have a Master, the Master gains all Apricorns and Pokecoins that you earn.
You and your master may freely give each other any Utility Cards or Battle Cards at any time. Outside of battle, you may freely give each other Items, Artifacts, Apricorns, and Pokecoins.</t>
  </si>
  <si>
    <t>Reuse and Recycle</t>
  </si>
  <si>
    <t>Your Normal-type Pokémon can have 2 held items.</t>
  </si>
  <si>
    <t>Rest and Zest</t>
  </si>
  <si>
    <t>Your Normal-type Pokémon recover 1 HP at the end of their turns if they have 1 Held Item or 2 HP if they have 0 Held Items.</t>
  </si>
  <si>
    <t>Once on your turn outside of battle, you may spend 5 Journey Points to draw 1 Utility card.</t>
  </si>
  <si>
    <t>When unlocked: Gain the Charcoal Bag.
Once per turn, after a wild encounter at an Apricorn Tree, you may remove that Apricorn Tree from the map to add 3 Charcoal to your bag.</t>
  </si>
  <si>
    <t>When your Pokémon attack with a Fire-type move, you may use 1 Charcoal to deal 2 damage and inflict the Burned status condition on the target.</t>
  </si>
  <si>
    <t>At the end of your turn, draw 3 ability cards and place them face-up. Any player can give you 1 Pokécoin on their turn to learn one of these abilities. Discard all remaining abilities when you draw new ones.</t>
  </si>
  <si>
    <t>Your Rock-type and Ground-type Pokémon gain +4 HP but -1 Initiative.</t>
  </si>
  <si>
    <t>You may inflict additional status conditions onto a target so long as the target does not have that status effect already. Additionally, your Ghost-type moves gain +1 attack strength.</t>
  </si>
  <si>
    <t>When unlocked: Gain the Amplifier Dice.
For every status symbol you roll, Increase your Amplifier Die by 1. You may reset the Amplifier Die to add its value as damage to any attack. Reset the Amplifier Die to zero at the end of every battle.</t>
  </si>
  <si>
    <t>When unlocked: Gain the Catch Size Dice.
During capture attempts at Apricorn Reefs or Fishing Spots, replace 1 status symbol with 1 regular hit. After capturing a wild Pokémon at an Apricorn Reef or Fishing Spot, roll and then add a Catch Size dice to them.</t>
  </si>
  <si>
    <t>Your Pokémon now gain HP equal to their Catch Size. Additionally, once per turn, whilst standing on an Ocean tile, you may reroll a Pokémon in your party's Catch Size at the cost of 2 Journey Points.</t>
  </si>
  <si>
    <t>Your Pokémon heal 1 extra whenever they are healed by any effect.</t>
  </si>
  <si>
    <t>During your turn whilst outside of battle, you may inflict the Drowsy status on your Pokémon. Replace the effect of Drowsy when applied to your Fairy-type Pokémon: At the end of your turns during battle, heal 1.</t>
  </si>
  <si>
    <t>Choose a legendary shrine. Upon donating to this shrine, you become the caretaker of a weakened Legendary Pokémon.
Draw a random Pokemon from the Warped Legendary deck. This Pokémon joins your Party and can be controlled in battle. Reduce this Pokémon's base HP and Initiative each by 8 to a minimum of 3 in either stat.
For each gym you defeat/have defeated, restore 1 HP and 1 initiative to your weakened Legendary Pokémon until they are fully restored. This Pokémon cannot be released or enter the PC and can ONLY be healed at your chosen legendary shrine or from stews.</t>
  </si>
  <si>
    <t>Choose a legendary shrine. Upon donating to this shrine, you become the caretaker of a weakened Legendary Pokémon.
Scan the Warped Legendary token three times. Choose 1 of these Pokémon and return the others. This Pokémon joins your Party and can be controlled in battle. Reduce this Pokémon's base HP and Initiative each by 8 to a minimum of 3 in either stat.
For each gym you defeat/have defeated, restore 1 HP and 1 initiative to your weakened Legendary Pokémon until they are fully restored. This Pokémon cannot be released or enter the PC and can ONLY be healed outside of battle at your chosen legendary shrine or from stews.</t>
  </si>
  <si>
    <t>Once your legendary Pokémon fully regains their strength, they gain +2 HP and Initiative.
When Beast Boost triggers, your Legendary Pokémon heal 3 damage and their battle fatigue becomes 0.</t>
  </si>
  <si>
    <t>When unlocked: Gain the Essentia Suit. You may bank all unused movement (Max 5) from this turn to be used in future turns.</t>
  </si>
  <si>
    <t>Once per battle, if your active Pokémon attacks second after checking initiative, you may have its first attack deal double damage.</t>
  </si>
  <si>
    <t>When unlocked: Gain the Ice Cube Dice.
At the beginning of every battle, you must set your Ice Cube die to 3.
When your Ice Cube die is at 3 or more, your Ice-type Pokémon gain +1 attack strength to all moves.
When your Ice-type Pokémon are attacked, you may reduce the number on your Ice Cube die (to as low as 1) to reduce an equal amount of damage by the amount reduced.</t>
  </si>
  <si>
    <t>When your Ice-type Pokémon make an attack, increase the number on your Ice Cube die by 1 for each status rolled. 
If you end a battle with your Ice Cube die at 6, gain 6 JP.</t>
  </si>
  <si>
    <t xml:space="preserve">When unlocked, search the Weak Pokémon deck for a Dragon-type Pokémon and add it to your party. This Pokémon receives the Apex Dragon held item which cannot be unequipped. Your Apex Dragon costs an extra 5 Journey Points to evolve at all stages. </t>
  </si>
  <si>
    <t xml:space="preserve">Your Apex Dragon gains +1 initiative for every 2 gym badges you have collected.
Your Apex Dragon gains +1 HP for every player you have defeated in battle using your Apex Dragon.
Once you have defeated all gyms and all other players at least once, your Apex Dragon gains +1 attack strength to all of its moves. </t>
  </si>
  <si>
    <t>When your Dark-type Pokémon take any damage, you may choose to swap out that Pokémon with another Pokémon in your party. If you do so, the Pokémon that was swapped out can no longer participate in this battle but does not faint.</t>
  </si>
  <si>
    <t>When your Dark-type Pokémon attack, you may spend an Apricorn to change the base attacks strength to the number of non-fainted Dark-type Pokemon in your party.
When you defeat another player in a battle, you may steal any Apricorn in addition to the regular prizes.</t>
  </si>
  <si>
    <t>Your super effective attacks also heal the user for 2 HP at the end of the user's turn.</t>
  </si>
  <si>
    <t>While your active Pokémon is at full HP, opponent Pokémon lose 1 attack strength when making attacks against it.</t>
  </si>
  <si>
    <t>When unlocked: Gain the Blue Copycat token. 
On your turn outside of battle, when sharing the same space as another trainer, permanently place your Blue Copycat token on their Blue ability. 
You gain this ability as long as it does not require you to make copies of other unique game components.</t>
  </si>
  <si>
    <t>When unlocked: Gain the Red Copycat token. 
On your turn outside of battle, when sharing the same space as another trainer, permanently place your Red Copycat token on their Red ability. 
You gain this ability as long as it does not require you to make copies of other unique game components.</t>
  </si>
  <si>
    <t>When unlocked: Gain the Change of Fate Cards Deck.
When you earn a badge (also works retroactively), draw 2 random Change of Fate cards from the Change of Fate Deck and choose 1 to keep. Return the other to the deck.
You can play Change of Fate Card effects once during your turn outside of battle or once during any battle you participate in. After playing these cards, they return to your hand.</t>
  </si>
  <si>
    <t>When unlocked: Gain the Change of Fate Cards Deck.
When you earn a badge (also works retroactively), draw 3 random Change of Fate cards from the Change of Fate Deck and choose 1 to keep. Return the others to the deck.
You can play Change of Fate Card effects once during your turn outside of battle or once during any battle you participate in. After playing these cards, they return to your hand.</t>
  </si>
  <si>
    <t>The Blessing of Arceus 3 Card effect has the following effect: 
During your turn, outside of battle, permanently destroy 1 Arceus Card and 2 additional matching Change of Fate Cards to acquire the Blessing Token of the Pokémon corresponding to the 2 matching Change of Fate Cards.</t>
  </si>
  <si>
    <t>Your Weak Pokémon gain +1 health and +1 Initiative while you have this card.</t>
  </si>
  <si>
    <t>When unlocked: Gain the Status Pool Counter.
Your Ice- and Grass-type Pokémon have 2 status symbols added to their attack rolls.
During battle, you may remove one status symbol from an attack made by your Ice- and Grass-type Pokémon and set it aside in your status pool. 
During your opponent's attacks against your Ice- and Grass-type Pokémon, you may replace 1 critical hit with one of your set aside status symbols.</t>
  </si>
  <si>
    <t>You may freely convert the Apricorns in your bag for different Apricorns of the same tier.</t>
  </si>
  <si>
    <t>Once per battle, you may discard 1 of every Apricorn to increase the attack strength of all moves on your Pokémon that are the same type as that Pokémon by 1 until the end of battle.</t>
  </si>
  <si>
    <t>Before checking initiative, if your active Pokémon are at full health, you may swap that Pokémon's current HP and Initiative values.</t>
  </si>
  <si>
    <t>Before checking initiative, once per battle, you may change one of your active Pokémon's HP or Initiative to match the current HP or Initiative of an opposing active Pokémon.</t>
  </si>
  <si>
    <t>Costs 2 Journey Points: You may build Roads between any non-Ocean tiles you move onto this turn. All players can move through any number of interconnected roads for 1 movement. Roads are built by drawing them with the Pen tool.</t>
  </si>
  <si>
    <t>When unlocked: Gain the Blue Copycat token. 
Once per game, you may Draw 5 unused Trainer Cards and choose 1 to place your Blue Copycat token on. Return the others. You gain the Blue ability of that Trainer Card if your Blue Copycat Token is on that card.
On your turn outside of battle, when sharing the same space as another player, you may move your Blue Copycat token to their Blue ability.
If the copied ability requires unique game components, make a copy of those components.</t>
  </si>
  <si>
    <t>When unlocked: Gain the Red Copycat token. 
Once per game, you may Draw 5 unused Trainer Cards and choose 1 to place your Red Copycat token on. Return the others. You gain the Red ability of that Trainer Card if your Red Copycat Token is on that card.
On your turn outside of battle, when sharing the same space as another player, you may move your Red Copycat token to their Red ability.
If the copied ability requires unique game components, make a copy of those components.</t>
  </si>
  <si>
    <t>After capturing a Bug-type Pokémon, gain 2 extra Journey Points and immediately start an extra turn. Cannot be repeated on the extra turn.</t>
  </si>
  <si>
    <t>Your Bug-type Pokémon gain +2 Initiative and +1 attack strength to their Bug-type moves.</t>
  </si>
  <si>
    <t xml:space="preserve">After defeating a wild Pokémon, gain2 extra Journey Points. </t>
  </si>
  <si>
    <t>During your turn whilst outside of battle, you may inflict the Burned status on your Pokémon. Replace the effect of Burned when applied to your Fighting-type Pokemon to: Increase the total damage you deal by 2.</t>
  </si>
  <si>
    <t>Once per turn, you may move up to 2 non-Mountain tiles in a row for free.</t>
  </si>
  <si>
    <t>When your Pokémon knows moves of 3 different types, including Typeless, you may change the type of your attack to any of those 3 types.</t>
  </si>
  <si>
    <t>After any battle, fully restore a Pokémon in your party.</t>
  </si>
  <si>
    <t>Your Pokémon can hold up to 2 held items as long as they are not the same item.</t>
  </si>
  <si>
    <t>Effects that affect Team Rocket also affect you. 
When another player fights any Team Rocket encounter, you may play as that Rocket. You may pick which Pokemon the rocket uses in the battle. Grunt and Aces do not block spaces from you. You cannot battle Team Rocket encounters or disasters.</t>
  </si>
  <si>
    <t>You may add Pokemon from the Rocket Stolen bench to your party whilst in cities. However, when you are defeated by a player in a PVP match, you must return any stolen Pokemon to their original owners. Any held items on the Pokemon at the time of defeat are given to the Pokemon's owner as well.</t>
  </si>
  <si>
    <t>If your party has a move of every type, your Pokémon gain +2 attack strength to all of their moves. Abilities (max 2) and Typeless moves act as wildcards and can be considered as any type towards this effect.</t>
  </si>
  <si>
    <t>When any Pokémon enters battle: If your active Hot or Cold climate Pokémon is from a different climate than your opponent's Pokémon, the opponent's Pokémon immediately gains 1 Battle Fatigue.</t>
  </si>
  <si>
    <t>When your Hot Climate Pokémon is attacked and the move is NOT super-effective, reduce the damage by an amount equal to the attacker's Battle Fatigue before the attack.
When your Cold Climate Pokémon attacks and the move is NOT super-effective, Increase the damage by an amount equal to the target's Battle Fatigue.</t>
  </si>
  <si>
    <t>Once per turn, you may move up to 2 Ocean tiles in a row for free. Additionally, your Water-type Pokémon gain +1 Initiative.</t>
  </si>
  <si>
    <t>Butterfly Technique</t>
  </si>
  <si>
    <t>When you attack with a Water-type move, you may change its type to either Bug-type or Flying-type.</t>
  </si>
  <si>
    <t>Your attacks against Team Rocket Pokémon gain +1 strength. When you win any Team Rocket encounters, gain 1 Pokécoin in addition to the regular prizes.</t>
  </si>
  <si>
    <t>If you don't have a disaster card in your hand, when you would reveal a Disaster card, instead draw it to your hand.
When anyone reveals a Disaster card, you may play the Disaster card in your hand to ignore the effects of the first disaster (this still affects all other players, if applicable). The Disaster card you play affects everyone, including yourself.</t>
  </si>
  <si>
    <t>Each time this move is used: Remove 1 regular hit from incoming attack rolls and Add 1 status symbol to the user's attack rolls.</t>
  </si>
  <si>
    <t>Shrine</t>
  </si>
  <si>
    <t>Before rolling: Remove the Burned status from the user and the target.</t>
  </si>
  <si>
    <t>Before rolling: The user may remove the Burned status from the user, the target, or both. If you do: Heal 4.</t>
  </si>
  <si>
    <t>If the user is Frozen: Before rolling, remove the Frozen status from the user. If 2 or more status symbols are rolled: Inflict the Burned status on the target.</t>
  </si>
  <si>
    <t>Status symbols deal +1 damage. Before rolling: Remove the Drowsy status condition from the user and the target.</t>
  </si>
  <si>
    <t>Before rolling: Remove the Frozen status from the user and the target. If any status symbols are rolled: Inflict the Burned status on the target.</t>
  </si>
  <si>
    <t>You may send a State 2 Permanent Influence card back to the bottom of the influence deck or you may change a State 3 Permanent Influence back to State 2.
If you cannot, shuffle this card back into the Fortune Deck.</t>
  </si>
  <si>
    <t>A</t>
  </si>
  <si>
    <t>B</t>
  </si>
  <si>
    <t>C</t>
  </si>
  <si>
    <t>D</t>
  </si>
  <si>
    <t>E</t>
  </si>
  <si>
    <t>F</t>
  </si>
  <si>
    <t>G</t>
  </si>
  <si>
    <t>H</t>
  </si>
  <si>
    <t>I</t>
  </si>
  <si>
    <t>J</t>
  </si>
  <si>
    <t>K</t>
  </si>
  <si>
    <t>L</t>
  </si>
  <si>
    <t>M</t>
  </si>
  <si>
    <t>N</t>
  </si>
  <si>
    <t>O</t>
  </si>
  <si>
    <t>P</t>
  </si>
  <si>
    <t>Q</t>
  </si>
  <si>
    <t>R</t>
  </si>
  <si>
    <t>S</t>
  </si>
  <si>
    <t>T</t>
  </si>
  <si>
    <t>U</t>
  </si>
  <si>
    <t>V</t>
  </si>
  <si>
    <t>W</t>
  </si>
  <si>
    <t>X</t>
  </si>
  <si>
    <t>Y</t>
  </si>
  <si>
    <t>Z</t>
  </si>
  <si>
    <t>!</t>
  </si>
  <si>
    <t>RAYQUAZA</t>
  </si>
  <si>
    <t xml:space="preserve">Objective 1: Gather 30 Green Apricorns
Objective 2: 
Objective 3: </t>
  </si>
  <si>
    <t xml:space="preserve">Objective 1: Gather 30 Green Apricorns
Objective 2: Gather a Legendary Dish
Objective 3: </t>
  </si>
  <si>
    <t>You are on the trail of a mysterious Pokémon, but before you can find it, you must first find clues and collect materials to find the powerful ally.
Upon revealing the final objective, you learn that only a Lore Keeper can undo the seal on the Sky Pillar where Rayquaza resides. The Lore Keeper will only grant access if you're worthy of entering the Sky Pillar. First, you will need to obtain the Strange Meteorite Artifact. Bring the Artifact to the Sky Pillar and defeat Zinnia. Upon defeating Zinnia, you will be given access to the Sky Pillar.</t>
  </si>
  <si>
    <t>Objective 1: Gather 30 Green Apricorns
Objective 2: Gather a Legendary Dish
Objective 3: Gather the Strange Meteorite Artifact and Defeat Zinnia.</t>
  </si>
  <si>
    <t>With all items gathered, head to the Sky Pillar. Offer the gathered materials to the Sky Pillar. Upon doing so, Rayquaza will be summoned. Bring the Rayquaza token to the Sky Pillar.
At this point, you (and only you) are allowed to take Rayquaza's challenge. 
RAYQUAZA'S CHALLENGE:
Defeat Mega Rayquaza. Rayquaza will start the battle with 30 HP, 30 Initiative, and holding the Strange Meteorite. If you have the Jade Orb artifact, after you defeat Rayquaza, it will revive and change to State 2. Mega Rayquaza will start the battle with 45 HP, 30 Initiative, and hold both the Strange Meteorite and Jade Orb. Mega Rayquaza cannot faint, but the battle will end once Mega Rayquaza reaches 1 HP.
Once you defeat Rayquaza’s challenge, you gain the Strange Meteorite back and you may capture Rayquaza (guaranteed success). If you choose not to catch Rayquaza, send Rayquaza to the discard pile and go to State 6.</t>
  </si>
  <si>
    <t>Zinnia</t>
  </si>
  <si>
    <t>Lore Keeper Zinnia</t>
  </si>
  <si>
    <t>Legendary Boon
Once per battle, you may Mega Evolve without the Mega Stone</t>
  </si>
  <si>
    <t>Zinnia's Resolve</t>
  </si>
  <si>
    <t>At the start of battle, the user becomes Poisoned. While the user is Poisoned: Increase attack strength by 2.</t>
  </si>
  <si>
    <t>The user ignores all indirect damage from others. Indirect damage includes damage from move effects that are not directly targeting the user.</t>
  </si>
  <si>
    <t>With all items gathered, head to the Ruins of Alph. You can now travel between the Ruins of Alph and the Sinjoh Ruins. Offer the Apricorns and Legendary Dish to the Sinjoh Ruins. Upon doing so, Arceus will be summoned. Bring the Arceus token to the Sinjoh Ruins.
At this point, you (and only you) are allowed to take Arceus’ challenge. 
ARCEUS’ CHALLENGE:
Attack Arceus with moves of 12 different types. Arceus cannot faint nor take damage by any means. Arceus will only be defeated upon being hit with the 12th type.
Once you defeat Arceus’ challenge, you may capture Arceus (guaranteed success). If you choose not to catch Arceus, send Arceus to the discard pile and go to State 6.</t>
  </si>
  <si>
    <t>You are on the trail of a mysterious Pokémon, but before you can find it, you must first find clues and collect materials to find the powerful ally.
Upon revealing the final objective, you learn that there is a rumor that the legendary ball maker made a secret ball that can contain the legendary Pokémon. You must show your appreciation for the master by collecting each Pokéball and showing that to the master. Give 1 of each craftable Pokeball to Azalea. Once done, pull the GS Ball from the space beneath the Ilex Shrine.</t>
  </si>
  <si>
    <t>With all items gathered, head to the Ilex Shrine and offer the gathered materials to the Shrine. 
At this point, you (and only you) are allowed to take Celebi’s challenge. 
CELEBI’S CHALLENGE:
Capture Celebi using the GS Ball. Celebi cannot faint, be damaged, inflicted with any status conditions, or caught in any other way than the GS Ball. At the beginning of each round, if Celebi is alone, Celebi will summon a random Pokémon from the nearby Strong Encounter Tree (you can still only send in 1 active Pokemon).
Once you defeat Celebi’s challenge, you may choose to release Celebi. If you do, go to State 6.</t>
  </si>
  <si>
    <t>Once per battle, you may fully heal one of your active Pokémon.</t>
  </si>
  <si>
    <t>You are on the trail of a mysterious Pokémon, but before you can find it, you must first find clues and collect materials to find the powerful ally.
Upon revealing the final objective, you learn that certain Pokémon have been going berserk. The energy leaking out of the Pokémon may give a clue to where the mysterious Pokémon is. When you encounter a wild Pokémon that has a Gigantamax form, change that Pokémon to its Gigantamax form for the duration of battle.</t>
  </si>
  <si>
    <t>Now that you have captured Keldeo, you (and only you) are allowed to take Keldeo’s challenge. Pull the Cobalion, Terrakion, and Virizion tokens from the Arceus statue. Place Cobalion, Terrakion, and Virizion on the tallest Cold Mountain tile, next to Reversal Mountain, and next to the Safari Zone, respectively. Only you may interact with these tokens. You may catch these legendary Pokémon, but then you cannot easily complete Keldeo’s challenge.
KELDEO’S CHALLENGE:
Defeat Cobalion, Terrakion, and Virizion using Keldeo to deal the final blow. If you defeat them any other way, return them instead of sending them to the discard pile or learning its move and their token will stay where it is.
Once you defeat Keldeo’s challenge, you may change Keldeo to Resolute Forme and then search the Ability deck for any ability to teach Keldeo (ignoring restrictions). If you choose not to change Keldeo, go to State 6.</t>
  </si>
  <si>
    <t>You may discard this card to reduce another player’s movement by 2 on their next turn.
This effect does not stack with other Slow Smoke cards.</t>
  </si>
  <si>
    <t>During battle, on your turn before you attack, you may play this card to reduce your next move’s attack strength by 1, but add the effect:
"Regular hits deal +1 damage”</t>
  </si>
  <si>
    <t>Whilst in a city, twice per turn, you may buy from the General Store in reverse order. For example, you can choose to pay 5 Red Apricorns for a Pokécoin.
Eggs tick down and hatch in your PC but only receive +1/+1.
The Flight Pass costs double their normal price, and you cannot fly for free using a Mount.</t>
  </si>
  <si>
    <t>When the user is attacked: Ignore effects that affect the attacker's attack rolls.</t>
  </si>
  <si>
    <t>lua</t>
  </si>
  <si>
    <t>When the user is attacked and when the user attacks: MODIFY effects that affect attack rolls are doubled.</t>
  </si>
  <si>
    <t>Hidden</t>
  </si>
  <si>
    <t>local LegendaryBag = "9f6b54"
local Replaced = "f5c449"
function UnvisibleCloak()
    local HiddenObjects = {
        LegendaryBag
    }
    for _, guid in ipairs(HiddenObjects) do
        local obj = getObjectFromGUID(guid)
        if obj then
            obj.setInvisibleTo({})
        end
    end
end
function InvisibleCloak()
    local HiddenObjects = {
        Replaced
    }
    for _, guid in ipairs(HiddenObjects) do
        local obj = getObjectFromGUID(guid)
        if obj then
            obj.setInvisibleTo({"Red", "Orange", "Green", "Teal", "Blue", "Purple", "Pink", "White"})
        end
    end
end
function onLoad()
    UnvisibleCloak()
    InvisibleCloak()
end</t>
  </si>
  <si>
    <t>local LegendaryBag = "5f1543"
function UnvisibleCloak()
    local HiddenObjects = {
        LegendaryBag
    }
    for _, guid in ipairs(HiddenObjects) do
        local obj = getObjectFromGUID(guid)
        if obj then
            obj.setInvisibleTo({})
        end
    end
end
function onLoad()
    UnvisibleCloak()
end</t>
  </si>
  <si>
    <t>local LegendaryBag = "368b00"
local Replaced = "163be6"
function UnvisibleCloak()
    local HiddenObjects = {
        LegendaryBag
    }
    for _, guid in ipairs(HiddenObjects) do
        local obj = getObjectFromGUID(guid)
        if obj then
            obj.setInvisibleTo({})
        end
    end
end
function InvisibleCloak()
    local HiddenObjects = {
        Replaced
    }
    for _, guid in ipairs(HiddenObjects) do
        local obj = getObjectFromGUID(guid)
        if obj then
            obj.setInvisibleTo({"Red", "Orange", "Green", "Teal", "Blue", "Purple", "Pink", "White"})
        end
    end
end
function onLoad()
    UnvisibleCloak()
    InvisibleCloak()
end</t>
  </si>
  <si>
    <t>local LegendaryBag = "c798a2"
function UnvisibleCloak()
    local HiddenObjects = {
        LegendaryBag
    }
    for _, guid in ipairs(HiddenObjects) do
        local obj = getObjectFromGUID(guid)
        if obj then
            obj.setInvisibleTo({})
        end
    end
end
function onLoad()
    UnvisibleCloak()
end</t>
  </si>
  <si>
    <t>local LegendaryBag = "6202ae"
function UnvisibleCloak()
    local HiddenObjects = {
        LegendaryBag
    }
    for _, guid in ipairs(HiddenObjects) do
        local obj = getObjectFromGUID(guid)
        if obj then
            obj.setInvisibleTo({})
        end
    end
end
function onLoad()
    UnvisibleCloak()
end</t>
  </si>
  <si>
    <t>local LegendaryBag = "e23f78"
function UnvisibleCloak()
    local HiddenObjects = {
        LegendaryBag
    }
    for _, guid in ipairs(HiddenObjects) do
        local obj = getObjectFromGUID(guid)
        if obj then
            obj.setInvisibleTo({})
        end
    end
end
function onLoad()
    UnvisibleCloak()
end</t>
  </si>
  <si>
    <t>local LegendaryBag = "306424"
function UnvisibleCloak()
    local HiddenObjects = {
        LegendaryBag
    }
    for _, guid in ipairs(HiddenObjects) do
        local obj = getObjectFromGUID(guid)
        if obj then
            obj.setInvisibleTo({})
        end
    end
end
function onLoad()
    UnvisibleCloak()
end</t>
  </si>
  <si>
    <t>local LegendaryBag = "4cb9bf"
function UnvisibleCloak()
    local HiddenObjects = {
        LegendaryBag
    }
    for _, guid in ipairs(HiddenObjects) do
        local obj = getObjectFromGUID(guid)
        if obj then
            obj.setInvisibleTo({})
        end
    end
end
function onLoad()
    UnvisibleCloak()
end</t>
  </si>
  <si>
    <t>local LegendaryBag = "f56a90"
local Replaced = "aa9986"
function UnvisibleCloak()
    local HiddenObjects = {
        LegendaryBag
    }
    for _, guid in ipairs(HiddenObjects) do
        local obj = getObjectFromGUID(guid)
        if obj then
            obj.setInvisibleTo({})
        end
    end
end
function InvisibleCloak()
    local HiddenObjects = {
        Replaced
    }
    for _, guid in ipairs(HiddenObjects) do
        local obj = getObjectFromGUID(guid)
        if obj then
            obj.setInvisibleTo({"Red", "Orange", "Green", "Teal", "Blue", "Purple", "Pink", "White"})
        end
    end
end
function onLoad()
    UnvisibleCloak()
    InvisibleCloak()
end</t>
  </si>
  <si>
    <t>local LegendaryBag = "a30e3c"
function UnvisibleCloak()
    local HiddenObjects = {
        LegendaryBag
    }
    for _, guid in ipairs(HiddenObjects) do
        local obj = getObjectFromGUID(guid)
        if obj then
            obj.setInvisibleTo({})
        end
    end
end
function onLoad()
    UnvisibleCloak()
end</t>
  </si>
  <si>
    <t>local LegendaryBag = "2be59d"
local Replaced = "978899"
function UnvisibleCloak()
    local HiddenObjects = {
        LegendaryBag
    }
    for _, guid in ipairs(HiddenObjects) do
        local obj = getObjectFromGUID(guid)
        if obj then
            obj.setInvisibleTo({})
        end
    end
end
function InvisibleCloak()
    local HiddenObjects = {
        Replaced
    }
    for _, guid in ipairs(HiddenObjects) do
        local obj = getObjectFromGUID(guid)
        if obj then
            obj.setInvisibleTo({"Red", "Orange", "Green", "Teal", "Blue", "Purple", "Pink", "White"})
        end
    end
end
function onLoad()
    UnvisibleCloak()
    InvisibleCloak()
end</t>
  </si>
  <si>
    <t>local LegendaryBag = "5039cb"
function UnvisibleCloak()
    local HiddenObjects = {
        LegendaryBag
    }
    for _, guid in ipairs(HiddenObjects) do
        local obj = getObjectFromGUID(guid)
        if obj then
            obj.setInvisibleTo({})
        end
    end
end
function onLoad()
    UnvisibleCloak()
end</t>
  </si>
  <si>
    <t>local LegendaryBag = "eef30c"
local Replaced = "0a9596"
function UnvisibleCloak()
    local HiddenObjects = {
        LegendaryBag
    }
    for _, guid in ipairs(HiddenObjects) do
        local obj = getObjectFromGUID(guid)
        if obj then
            obj.setInvisibleTo({})
        end
    end
end
function InvisibleCloak()
    local HiddenObjects = {
        Replaced
    }
    for _, guid in ipairs(HiddenObjects) do
        local obj = getObjectFromGUID(guid)
        if obj then
            obj.setInvisibleTo({"Red", "Orange", "Green", "Teal", "Blue", "Purple", "Pink", "White"})
        end
    end
end
function onLoad()
    UnvisibleCloak()
    InvisibleCloak()
end</t>
  </si>
  <si>
    <t>local LegendaryBag = "4f8297"
local Replaced = "a569a5"
function UnvisibleCloak()
    local HiddenObjects = {
        LegendaryBag
    }
    for _, guid in ipairs(HiddenObjects) do
        local obj = getObjectFromGUID(guid)
        if obj then
            obj.setInvisibleTo({})
        end
    end
end
function InvisibleCloak()
    local HiddenObjects = {
        Replaced
    }
    for _, guid in ipairs(HiddenObjects) do
        local obj = getObjectFromGUID(guid)
        if obj then
            obj.setInvisibleTo({"Red", "Orange", "Green", "Teal", "Blue", "Purple", "Pink", "White"})
        end
    end
end
function onLoad()
    UnvisibleCloak()
    InvisibleCloak()
end</t>
  </si>
  <si>
    <t>local LegendaryBag = "7086db"
local Replaced = "803d4f"
function UnvisibleCloak()
    local HiddenObjects = {
        LegendaryBag
    }
    for _, guid in ipairs(HiddenObjects) do
        local obj = getObjectFromGUID(guid)
        if obj then
            obj.setInvisibleTo({})
        end
    end
end
function InvisibleCloak()
    local HiddenObjects = {
        Replaced
    }
    for _, guid in ipairs(HiddenObjects) do
        local obj = getObjectFromGUID(guid)
        if obj then
            obj.setInvisibleTo({"Red", "Orange", "Green", "Teal", "Blue", "Purple", "Pink", "White"})
        end
    end
end
function onLoad()
    UnvisibleCloak()
    InvisibleCloak()
end</t>
  </si>
  <si>
    <t>Gamble</t>
  </si>
  <si>
    <t>Gamble Card</t>
  </si>
  <si>
    <t>The user keeps rolling until a total of 2 non-regular hits are rolled. Deal all damage rolled to the target. This move only increases battle fatigue by 1.</t>
  </si>
  <si>
    <t>The user keeps rolling until a non-regular hit is rolled. Deal all damage rolled to the target. This move only increases battle fatigue by 1.</t>
  </si>
  <si>
    <t>The user keeps rolling until a total of 2 non-regular hits are rolled. Critical hits deal +1 damage. Deal all damage rolled to the target. This move only increases battle fatigue by 1.</t>
  </si>
  <si>
    <t>Ability Capsule (Gamble Card)</t>
  </si>
  <si>
    <t>Plus 2 (Gamble Card)</t>
  </si>
  <si>
    <t>Minus 2 (Gamble Card)</t>
  </si>
  <si>
    <t>Gambling Odds (Gamble Card)</t>
  </si>
  <si>
    <t>Apricorn Cache (Gamble Card)</t>
  </si>
  <si>
    <t>Huge Apricorn Cache (Gamble Card)</t>
  </si>
  <si>
    <t>Journey Reward (Gamble Card)</t>
  </si>
  <si>
    <t>Dining Voucher (Gamble Card)</t>
  </si>
  <si>
    <t>Plus 3 (Gamble Card)</t>
  </si>
  <si>
    <t>Plus 1 (Gamble Card)</t>
  </si>
  <si>
    <t>Plus 5 (Gamble Card)</t>
  </si>
  <si>
    <t>Minus 1 (Gamble Card)</t>
  </si>
  <si>
    <t>Minus 3 (Gamble Card)</t>
  </si>
  <si>
    <t>Minus 5 (Gamble Card)</t>
  </si>
  <si>
    <t>Double! (Gamble Card)</t>
  </si>
  <si>
    <t>Double your current Bet.</t>
  </si>
  <si>
    <t>Triple! (Gamble Card)</t>
  </si>
  <si>
    <t>Bankrupt! (Gamble Card)</t>
  </si>
  <si>
    <t>Triple your current Bet.</t>
  </si>
  <si>
    <t>Half! (Gamble Card)</t>
  </si>
  <si>
    <t>Set your Bet to half its current value, rounded down.</t>
  </si>
  <si>
    <t>Gambling Evens (Gamble Card)</t>
  </si>
  <si>
    <t>Insider Trading (Gamble Card)</t>
  </si>
  <si>
    <t>Set your Bet to 0. You do not get to flip the remaining Gamble cards.</t>
  </si>
  <si>
    <t>Wonder Egg (Gamble Card)</t>
  </si>
  <si>
    <t>After you search or generate Pokémon, set aside the first set of options. You may continue searching or generating up to 5 more times. Your options include the first set of options and any Shiny Pokémon you find in your searches.
Once you have done so twice, shuffle Briar back into the deck.</t>
  </si>
  <si>
    <t>Objectives:
1) While sharing a space with the quest token, roll battle dice equal to one more than the number of Pokémon in your party. For each regular hit or status symbol rolled: Faint one of your party Pokémon.
2) Survive the Death Challenge.
3) Share a space with the quest token after completing all other objectives.
Once complete, change this card to State 2.
You may choose to keep or discard this card after completing the quest.</t>
  </si>
  <si>
    <t>For every 2 Pokécoins in your Bet, gain 10 JP.</t>
  </si>
  <si>
    <t>Add 1 Pokécoin to your Bet.</t>
  </si>
  <si>
    <t>Add 2 Pokécoins to your Bet.</t>
  </si>
  <si>
    <t>Add 3 Pokécoins to your Bet.</t>
  </si>
  <si>
    <t>Add 5 Pokécoins to your Bet.</t>
  </si>
  <si>
    <t>Remove 1 Pokécoin from your Bet.</t>
  </si>
  <si>
    <t>Remove 2 Pokécoins from your Bet.</t>
  </si>
  <si>
    <t>Remove 3 Pokécoins from your Bet.</t>
  </si>
  <si>
    <t>Remove 5 Pokécoins from your Bet.</t>
  </si>
  <si>
    <t>If your Bet is currently an odd number: Double your Bet.
If your Bet is currently an even number: Remove 3 Pokécoins from your Bet.</t>
  </si>
  <si>
    <t>If your Bet is currently an even number: Double your Bet.
If your Bet is currently an odd number: Remove 3 Pokécoins from your Bet.</t>
  </si>
  <si>
    <t>If there are unflipped Gamble cards remaining: Double your Bet and flip the next Gamble card.
If there are no unflipped Gamble cards remaining: Set your Bet to 1.</t>
  </si>
  <si>
    <t>Risk It All (Gamble Card)</t>
  </si>
  <si>
    <t>If you currently have at least 2 Pokécoins in your Bet, gain an Ability Capsule from the bag next to the General Store.</t>
  </si>
  <si>
    <t>If you currently have at least 2 Pokécoins in your Bet, gain 6 Tier 1 or Tier 2 Apricorns.</t>
  </si>
  <si>
    <t>If you currently have at least 5 Pokécoins in your Bet, gain 7 Tier 1, 7 Tier 2, and 7 Tier 3 Apricorns.</t>
  </si>
  <si>
    <t>If you currently have at least 5 Pokécoins in your Bet, gain a Pokémon Egg card from the bag next to the General Store.</t>
  </si>
  <si>
    <t>If you currently have at least 10 Pokécoins in your Bet, gain any Legendary Dish.</t>
  </si>
  <si>
    <t>If you currently have at least 7 Pokécoins in your Bet: Once you flip over all current Gamble cards, press Reset, and select another button to spawn more Gamble cards. Your Bet carries over to the new round.
If you currently have less than 7 Pokécoins in your Bet: Remove 2 Pokécoins from your Bet.</t>
  </si>
  <si>
    <t>PRIZE GAMBLE CARD</t>
  </si>
  <si>
    <t>ADDITIVE GAMBLE CARD</t>
  </si>
  <si>
    <t>MULTIPLY GAMBLE CARD</t>
  </si>
  <si>
    <t>BETTING GAMBLE CARD</t>
  </si>
  <si>
    <t>Shadow</t>
  </si>
  <si>
    <t>local MapZone = "e90661"
function onLoad()
    self.createButton({
        click_function = "Leadership",
        function_owner = self,
        label = "",
        position = {0, 0.15, -0.29},
        width = 960,
        height = 500,
        font_size = 0,
        color = {0, 0, 0 , 0},
        hover_color = {1, 1, 1, 0.1}
    })
end
function Leadership()
    local zone = getObjectFromGUID(MapZone)
    local objectsInZone = zone.getObjects()
    for _, obj in ipairs(objectsInZone) do
        if obj.getStates() then
            obj.setState(2)
        end
    end
    broadcastToAll("All Team Rocket Grunts on the map have been upgraded to Aces.", {201, 5, 5})
end</t>
  </si>
  <si>
    <t>During your turn, you may spend JP to upgrade up to two PC slots into Super Servers. Super Servers cost 32 JP for the first and 64 JP for the second. Once upgraded into a Super Server, you can no longer place Pokémon into that slot.
For each Super Server you have: Gain a Super Chip held item. While a Pokémon is holding the Super Chip held item, they gain 3 extra move slots that can be used by placing moves or abilities on the Super Server slot. Pokémon with the Super Chip held item can learn up to 2 abilities instead of 1.
Once attached, the Super Chip cannot be unequipped and can only be regained by releasing the Pokémon holding the Super Chip. If the Pokémon holding the Super Chip is released, all moves and abilities stored on the corresponding Super Server is discarded.</t>
  </si>
  <si>
    <t>Generate 1/2/3 Weak Wild Encounters on the Deck Spawner area. You may immediately battle one of these options.
(This does not end your turn)</t>
  </si>
  <si>
    <t>This move can only be used if the user has used no other moves/actions since becoming active. Deal double damage.</t>
  </si>
  <si>
    <t>This move can only be used if the user has used no other moves/actions since becoming active. The target loses their turn this round.</t>
  </si>
  <si>
    <t>Shiny Vivillon Fancy Pattern/Shiny Vivillon Continental Pattern/Shiny Vivillon Poke Ball Pattern/Shiny Vivillon Elegant Pattern/Shiny Vivillon River Pattern/Shiny Vivillon Polar Pattern/Shiny Vivillon Sandstorm Pattern/Shiny Vivillon Tundra Pattern/Shiny Vivillon Archipelago Pattern/Shiny Vivillon Garden Pattern/Shiny Vivillon High Plains Pattern/Shiny Vivillon Modern Pattern</t>
  </si>
  <si>
    <t>Outside of battle: Mark one of your other Pokémon with the Guard Dog stamp. When that Pokémon is attacked in battle, if this Pokémon is in the player's party: you may force the attacker to deal double damage to this Pokémon instead.</t>
  </si>
  <si>
    <t>Plasma Card</t>
  </si>
  <si>
    <t>When the user becomes active: Change the weather to No Weather.</t>
  </si>
  <si>
    <t>Inflict the Drowsy status on all targets. If the target(s) was already Drowsy: Choose 2 moves the target knows. The target may only use the chosen moves next round.</t>
  </si>
  <si>
    <t>If 2 or more critical hits are rolled: Inflict the Drowsy status on the target. If the target was already Drowsy: the target loses their turn this round.</t>
  </si>
  <si>
    <t>Inflict the Paralyzed status on the target. If the target was already Paralyzed: Increase attack strength by 2.</t>
  </si>
  <si>
    <t>Inflict the Confused status on the target. If the target was already Confused: Increased attack strength by 2.</t>
  </si>
  <si>
    <t>When the target nexts attacks using a move that they used last round: Decrease attack strength by 4.</t>
  </si>
  <si>
    <t>If any status symbols are rolled: Inflict the Confused status on the target. If the target was already confused: Critical hits deal +1 damage.</t>
  </si>
  <si>
    <t>Inflict the Burned status on the target. If the target was already Burned: Deal double damage.</t>
  </si>
  <si>
    <t>If any status symbols are rolled: Inflict the Burned status on the target. If the target was already Burned: Deal 2 extra damage.</t>
  </si>
  <si>
    <t>Inflict the Burned status on the target. If the target was already Burned: Increase attack strength by 2.</t>
  </si>
  <si>
    <t>Inflict the Confused status on the target. If the target was already Confused: Deal double damage.</t>
  </si>
  <si>
    <t>Inflict the Burned status on the target. If the target already had any status conditions: Deal double damage.</t>
  </si>
  <si>
    <t>Inflict the Frozen status on the target. If the target was already Frozen: Deal double damage.</t>
  </si>
  <si>
    <t>Inflict the Paralyzed status on the target. If the target was already Paralyzed: Increased attack strength by 2.</t>
  </si>
  <si>
    <t>Inflict the Drowsy status on the target. If the target was already Drowsy: Increase attack strength by 2.</t>
  </si>
  <si>
    <t>Inflict the Drowsy status on the target, ignoring type immunity. If the target was already Drowsy: Inflict any other status condition on the target, ignoring restrictions.</t>
  </si>
  <si>
    <t>This move may target any Pokémon in any party. If targeting a Pokémon in the user's party: Heal instead of dealing damage.</t>
  </si>
  <si>
    <t>Inflict the Confused status on the user and the target. If the target was already Confused: Increased attack strength by 3.</t>
  </si>
  <si>
    <t>Inflict the Confused status on the user and the target. If the target was already Confused: Increase attack strength by 3.</t>
  </si>
  <si>
    <t>Inflict the Poisoned status on the target. If the target was already Poisoned: Deal double damage.</t>
  </si>
  <si>
    <t>If the target has any damage: Increase attack strength by 4. If the target is not damaged: Inflict the Confused, Paralyzed, and Frozen statues on the target, simultaneously.</t>
  </si>
  <si>
    <t>If the target is Drowsy: Deal double damage.</t>
  </si>
  <si>
    <t>If any status symbols are rolled: Inflict the Burned or Confused status on the target. If 2 or more status symbols are rolled: Inflict both statuses simultaneously.</t>
  </si>
  <si>
    <t>If any status symbols are rolled: Inflict the Burned or Confused status on the target. If 2 or more status symbols are rolled: Inflict both statuses, simultaneously.</t>
  </si>
  <si>
    <t>Once per target: You may choose a move the target knows. Until another move is chosen this way, this move's attack strength is equal to the chosen move and the target may no longer use that move.</t>
  </si>
  <si>
    <t>While this ability is active: All Pokémon without this ability have their initiative and health swapped. Pokémon with the lower initiative go first.</t>
  </si>
  <si>
    <t>Your Pokémon that have 3 moves (not abilities) gain +3 HP, +3 Initiative, and +1 attack strength, but use their learned moves at random. 
Before attacking, roll a damage dice. If the result is:
1 or 4: use the first move
2 or 5: use the second move
3 or 6: use the third move</t>
  </si>
  <si>
    <t>Instead of rolling a damage dice to determine a move used, you may let your opponent choose what move you use. That move gains +1 attack strength this turn. 
In a doubles battle, you may also let your opponent choose one of their active Pokémon to target with this move. The target takes 3 extra total damage.</t>
  </si>
  <si>
    <t>Set the target's HP equal to half the target's base health, rounded down. This cannot heal the target.</t>
  </si>
  <si>
    <t>Iron Crusher</t>
  </si>
  <si>
    <t>Punishing Scissors</t>
  </si>
  <si>
    <t>For each ability known by opposing active Pokémon: Increase attack strength by 2.</t>
  </si>
  <si>
    <t>The target's MODIFY moves no longer have a move effect.</t>
  </si>
  <si>
    <t>If the user has the Poisoned status: When the user attacks, Deal 2 extra damage to the target. The user does not take damage from the Poisoned status.</t>
  </si>
  <si>
    <t>Each time this move is used: Decrease the target's initiative by 1. If the target's initiative is now one less than the user's due to this move: The user may take another turn immediately.</t>
  </si>
  <si>
    <t>If the user is Ultra Necrozma: Ignore effects of the target's moves effects, abilities, held items and type resistances.</t>
  </si>
  <si>
    <t>RECHARGE 8</t>
  </si>
  <si>
    <t>At the end of the user's turn, if the user has any status conditions: Inflict the same statuses on one opponent active Pokémon.</t>
  </si>
  <si>
    <t>If your other active Pokémon has the Minus ability: The user's attacks deal double damage.</t>
  </si>
  <si>
    <t>If your other active Pokémon has the Plus ability: The user's attacks deal double damage.</t>
  </si>
  <si>
    <t>Each time the user receives damage from a Dark-type move: Until the end of battle, Increase the user's inititiave by 2.</t>
  </si>
  <si>
    <t>The user's held item cannot be stolen or removed during battle.</t>
  </si>
  <si>
    <t>Mega Launcher</t>
  </si>
  <si>
    <t>When the user attacks with a Song move: Increase the attack strength by 2.</t>
  </si>
  <si>
    <t>When the user attacks with a Bomb move: Increase the attack strength by 2.</t>
  </si>
  <si>
    <t>When the user becomes active for the first time each battle: Copy the ability of any opponent active Pokémon.</t>
  </si>
  <si>
    <t>When the user becomes active: Apply the MODIFY effect: Decrease the user's Initiative and attack strength by 2. After 4 turns: Increase the user's initiative and Attack Strength by 5.</t>
  </si>
  <si>
    <t>When the user has less than 1/3 of its base health, rounded up, remaining: The user's Bug-type moves gain +3 attack strength.</t>
  </si>
  <si>
    <t>When the user has less than 1/3 of its base health, rounded up, remaining: The user's Dark-type moves gain +3 attack strength.</t>
  </si>
  <si>
    <t>When the user has less than 1/3 of its base health, rounded up, remaining: The user's Dragon-type moves gain +3 attack strength.</t>
  </si>
  <si>
    <t>When the user has less than 1/3 of its base health, rounded up, remaining: The user's Electric-type moves gain +3 attack strength.</t>
  </si>
  <si>
    <t>When the user has less than 1/3 of its base health, rounded up, remaining: The user's Fairy-type moves gain +3 attack strength.</t>
  </si>
  <si>
    <t>When the user has less than 1/3 of its base health, rounded up, remaining: The user's Fighting-type moves gain +3 attack strength.</t>
  </si>
  <si>
    <t>When the user has less than 1/3 of its base health, rounded up, remaining: The user's Fire-type moves gain +3 attack strength.</t>
  </si>
  <si>
    <t>When the user has less than 1/3 of its base health, rounded up, remaining: The user's Flying-type moves gain +3 attack strength.</t>
  </si>
  <si>
    <t>When the user has less than 1/3 of its base health, rounded up, remaining: The user's Ghost-type moves gain +3 attack strength.</t>
  </si>
  <si>
    <t>When the user has less than 1/3 of its base health, rounded up, remaining: The user's Grass-type moves gain +3 attack strength.</t>
  </si>
  <si>
    <t>When the user has less than 1/3 of its base health, rounded up, remaining: The user's Ground-type moves gain +3 attack strength.</t>
  </si>
  <si>
    <t>When the user has less than 1/3 of its base health, rounded up, remaining: The user's Ice-type moves gain +3 attack strength.</t>
  </si>
  <si>
    <t>When the user has less than 1/3 of its base health, rounded up, remaining: The user's Normal-type moves gain +3 attack strength.</t>
  </si>
  <si>
    <t>When the user has less than 1/3 of its base health, rounded up, remaining: The user's Poison-type moves gain +3 attack strength.</t>
  </si>
  <si>
    <t>When the user has less than 1/3 of its base health, rounded up, remaining: The user's Psychic-type moves gain +3 attack strength.</t>
  </si>
  <si>
    <t>When the user has less than 1/3 of its base health, rounded up, remaining: The user's Rock-type moves gain +3 attack strength.</t>
  </si>
  <si>
    <t>When the user has less than 1/3 of its base health, rounded up, remaining: The user's Steel-type moves gain +3 attack strength.</t>
  </si>
  <si>
    <t>When the user has less than 1/3 of its base health, rounded up, remaining: The user's Water-type moves gain +3 attack strength.</t>
  </si>
  <si>
    <t>When the user has less than half of its base health, rounded up, remaining: Increase the user's initiative by 3 and Increase the user's attack strength by 1.</t>
  </si>
  <si>
    <t>Each time the user is attacked: Until the attacker switches out, Decrease the attacker's inititiave by 2.</t>
  </si>
  <si>
    <t>When the user modifies an attack roll: Add/Remove one additional dice.</t>
  </si>
  <si>
    <t>When the user's health drops below half: The user may swap out immediately.</t>
  </si>
  <si>
    <t>When your other active Pokémon attack with a Steel-type move: Add 1 critical hit or 2 regular hits to the roll.</t>
  </si>
  <si>
    <t>When your other active Pokémon are attacked: Reduce the total damage by 2.</t>
  </si>
  <si>
    <t>While the weather is Harsh Sunlight: Increase the user's attack strength by 3. At the end of the user's turn, take 2 damage.</t>
  </si>
  <si>
    <t>While the weather is Harsh Sunlight: The user is immune to the effects of all status conditions.</t>
  </si>
  <si>
    <t>While the weather is Snow: Heal 2 damage at the end of the user's turn.</t>
  </si>
  <si>
    <t>While the weather is Strong Winds and the user has full health: After the user rolls to attack, the user may use a second move this turn.</t>
  </si>
  <si>
    <t>Motor Drive</t>
  </si>
  <si>
    <t>When the user is attacked by an Electric-type move: Ignore all damage from the attack and Increase the user's Initiative by 2.</t>
  </si>
  <si>
    <t>Commander</t>
  </si>
  <si>
    <t>The user may attack instead of your other active Pokémon during your other active Pokémon's turn. This does not count as the user's turn. If the user faints, your other active Pokémon faints as well.</t>
  </si>
  <si>
    <t>Opportunist</t>
  </si>
  <si>
    <t>If any opposing Pokémon gain stats during battle: the user gains the same stats.</t>
  </si>
  <si>
    <t>Cud Chew</t>
  </si>
  <si>
    <t>If the user's Berry Held Item activates for the first time this battle: The effect activates but the Berry Held Item does not get discarded. The Berry cannot activate again until the next round.</t>
  </si>
  <si>
    <t>Each time this move is used: Add 1 critical hit to the user's rolls, Remove 1 regular hit from all incoming attacks, and Increase the user's intiative by 1.</t>
  </si>
  <si>
    <t>Gigantamax Coalossal</t>
  </si>
  <si>
    <t>Shiny Gigantamax Coalossal</t>
  </si>
  <si>
    <t>As an action during battle, you may discard this card to reduce the battle fatigue of one of your active Pokémon to 0.</t>
  </si>
  <si>
    <t>As an action during battle, you may discard this card to heal 12 HP from one of your active Pokémon.</t>
  </si>
  <si>
    <t>As an action during battle, you may discard this card to revive one of the Pokémon in your party and fully heal their health.</t>
  </si>
  <si>
    <t>As an action during battle, you may discard this card to heal 5 HP from one of your active Pokémon.
This can be used as an ingredient at the Rocket Restaurant.</t>
  </si>
  <si>
    <t>As an action during battle, you may discard this card to revive one of the Pokémon in your party and heal half of their health, rounded up.</t>
  </si>
  <si>
    <t>A piece of an ancient organism preserved in the Earth.
You may discard this card on your turn to receive a Fossil.</t>
  </si>
  <si>
    <t>A bone that is extremely valuable for Pokémon archaeology.
You may discard 3 of these cards on your turn to receive a Fossil.</t>
  </si>
  <si>
    <t>When the user first becomes active: Take one of the opposing player's Pokémon hostage. This Pokémon cannot be used in this battle. The player may choose another Pokémon instead.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</si>
</sst>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rgb="FF000000"/>
      <name val="Calibri"/>
      <family val="2"/>
      <scheme val="minor"/>
    </font>
    <font>
      <sz val="10"/>
      <color theme="1"/>
      <name val="Arial"/>
      <family val="2"/>
    </font>
  </fonts>
  <fills count="5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64C864"/>
        <bgColor indexed="64"/>
      </patternFill>
    </fill>
    <fill>
      <patternFill patternType="solid">
        <fgColor rgb="FF6496FA"/>
        <bgColor indexed="64"/>
      </patternFill>
    </fill>
    <fill>
      <patternFill patternType="solid">
        <fgColor rgb="FFFAFA64"/>
        <bgColor indexed="64"/>
      </patternFill>
    </fill>
    <fill>
      <patternFill patternType="solid">
        <fgColor rgb="FF64FAFA"/>
        <bgColor indexed="64"/>
      </patternFill>
    </fill>
    <fill>
      <patternFill patternType="solid">
        <fgColor rgb="FFFA6464"/>
        <bgColor indexed="64"/>
      </patternFill>
    </fill>
    <fill>
      <patternFill patternType="solid">
        <fgColor rgb="FFC864FA"/>
        <bgColor indexed="64"/>
      </patternFill>
    </fill>
    <fill>
      <patternFill patternType="solid">
        <fgColor rgb="FFC86432"/>
        <bgColor indexed="64"/>
      </patternFill>
    </fill>
    <fill>
      <patternFill patternType="solid">
        <fgColor rgb="FFFA9632"/>
        <bgColor indexed="64"/>
      </patternFill>
    </fill>
    <fill>
      <patternFill patternType="solid">
        <fgColor rgb="FFC8C8FA"/>
        <bgColor indexed="64"/>
      </patternFill>
    </fill>
    <fill>
      <patternFill patternType="solid">
        <fgColor rgb="FFFA9696"/>
        <bgColor indexed="64"/>
      </patternFill>
    </fill>
    <fill>
      <patternFill patternType="solid">
        <fgColor rgb="FF96C832"/>
        <bgColor indexed="64"/>
      </patternFill>
    </fill>
    <fill>
      <patternFill patternType="solid">
        <fgColor rgb="FF969664"/>
        <bgColor indexed="64"/>
      </patternFill>
    </fill>
    <fill>
      <patternFill patternType="solid">
        <fgColor rgb="FF9664C8"/>
        <bgColor indexed="64"/>
      </patternFill>
    </fill>
    <fill>
      <patternFill patternType="solid">
        <fgColor rgb="FF6464C8"/>
        <bgColor indexed="64"/>
      </patternFill>
    </fill>
    <fill>
      <patternFill patternType="solid">
        <fgColor rgb="FF646464"/>
        <bgColor indexed="64"/>
      </patternFill>
    </fill>
    <fill>
      <patternFill patternType="solid">
        <fgColor rgb="FF9696C8"/>
        <bgColor indexed="64"/>
      </patternFill>
    </fill>
    <fill>
      <patternFill patternType="solid">
        <fgColor rgb="FFFA96C8"/>
        <bgColor indexed="64"/>
      </patternFill>
    </fill>
    <fill>
      <patternFill patternType="solid">
        <fgColor rgb="FFC8C8C8"/>
        <bgColor indexed="64"/>
      </patternFill>
    </fill>
    <fill>
      <patternFill patternType="solid">
        <fgColor theme="1"/>
        <bgColor indexed="64"/>
      </patternFill>
    </fill>
    <fill>
      <patternFill patternType="solid">
        <fgColor theme="1"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1">
    <xf numFmtId="0" fontId="0" fillId="0" borderId="0" xfId="0"/>
    <xf numFmtId="49" fontId="0" fillId="0" borderId="0" xfId="0" applyNumberFormat="1"/>
    <xf numFmtId="1" fontId="0" fillId="0" borderId="0" xfId="0" applyNumberFormat="1"/>
    <xf numFmtId="0" fontId="17" fillId="51" borderId="0" xfId="0" applyFont="1" applyFill="1"/>
    <xf numFmtId="49" fontId="17" fillId="51" borderId="0" xfId="0" applyNumberFormat="1" applyFont="1" applyFill="1"/>
    <xf numFmtId="1" fontId="17" fillId="51" borderId="0" xfId="0" applyNumberFormat="1" applyFont="1" applyFill="1"/>
    <xf numFmtId="0" fontId="0" fillId="37" borderId="0" xfId="0" applyFill="1"/>
    <xf numFmtId="0" fontId="0" fillId="50" borderId="0" xfId="0" applyFill="1"/>
    <xf numFmtId="0" fontId="0" fillId="40" borderId="0" xfId="0" applyFill="1"/>
    <xf numFmtId="0" fontId="0" fillId="34" borderId="0" xfId="0" applyFill="1"/>
    <xf numFmtId="0" fontId="0" fillId="35" borderId="0" xfId="0" applyFill="1"/>
    <xf numFmtId="0" fontId="0" fillId="33" borderId="0" xfId="0" applyFill="1"/>
    <xf numFmtId="0" fontId="0" fillId="36" borderId="0" xfId="0" applyFill="1"/>
    <xf numFmtId="0" fontId="0" fillId="38" borderId="0" xfId="0" applyFill="1"/>
    <xf numFmtId="0" fontId="0" fillId="39" borderId="0" xfId="0" applyFill="1"/>
    <xf numFmtId="0" fontId="0" fillId="41" borderId="0" xfId="0" applyFill="1"/>
    <xf numFmtId="0" fontId="0" fillId="42" borderId="0" xfId="0" applyFill="1"/>
    <xf numFmtId="0" fontId="0" fillId="43" borderId="0" xfId="0" applyFill="1"/>
    <xf numFmtId="0" fontId="0" fillId="44" borderId="0" xfId="0" applyFill="1"/>
    <xf numFmtId="0" fontId="0" fillId="45" borderId="0" xfId="0" applyFill="1"/>
    <xf numFmtId="0" fontId="0" fillId="46" borderId="0" xfId="0" applyFill="1"/>
    <xf numFmtId="0" fontId="0" fillId="47" borderId="0" xfId="0" applyFill="1"/>
    <xf numFmtId="0" fontId="0" fillId="48" borderId="0" xfId="0" applyFill="1"/>
    <xf numFmtId="0" fontId="0" fillId="49" borderId="0" xfId="0" applyFill="1"/>
    <xf numFmtId="0" fontId="17" fillId="51" borderId="0" xfId="0" applyFont="1" applyFill="1" applyAlignment="1">
      <alignment wrapText="1"/>
    </xf>
    <xf numFmtId="0" fontId="0" fillId="0" borderId="0" xfId="0" applyAlignment="1">
      <alignment wrapText="1"/>
    </xf>
    <xf numFmtId="2" fontId="0" fillId="0" borderId="0" xfId="0" applyNumberFormat="1"/>
    <xf numFmtId="0" fontId="17" fillId="52" borderId="0" xfId="0" applyFont="1" applyFill="1"/>
    <xf numFmtId="0" fontId="20" fillId="0" borderId="0" xfId="0" applyFont="1" applyAlignment="1">
      <alignment horizontal="left" vertical="center"/>
    </xf>
    <xf numFmtId="0" fontId="19" fillId="0" borderId="0" xfId="0" applyFont="1"/>
    <xf numFmtId="164"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52">
    <dxf>
      <fill>
        <patternFill>
          <bgColor theme="1"/>
        </patternFill>
      </fill>
    </dxf>
    <dxf>
      <font>
        <color theme="0"/>
      </font>
      <fill>
        <patternFill>
          <bgColor theme="1"/>
        </patternFill>
      </fill>
    </dxf>
    <dxf>
      <font>
        <color theme="0"/>
      </font>
      <fill>
        <patternFill>
          <bgColor theme="9" tint="0.39994506668294322"/>
        </patternFill>
      </fill>
    </dxf>
    <dxf>
      <font>
        <color theme="0"/>
      </font>
      <fill>
        <patternFill>
          <bgColor rgb="FF7030A0"/>
        </patternFill>
      </fill>
    </dxf>
    <dxf>
      <font>
        <color theme="0"/>
      </font>
      <fill>
        <patternFill>
          <bgColor rgb="FFFFFF00"/>
        </patternFill>
      </fill>
    </dxf>
    <dxf>
      <font>
        <color theme="0"/>
      </font>
      <fill>
        <patternFill>
          <bgColor rgb="FFCAC396"/>
        </patternFill>
      </fill>
    </dxf>
    <dxf>
      <font>
        <color theme="0"/>
      </font>
      <fill>
        <patternFill>
          <bgColor rgb="FFFFC000"/>
        </patternFill>
      </fill>
    </dxf>
    <dxf>
      <font>
        <color theme="0"/>
      </font>
      <fill>
        <patternFill>
          <bgColor theme="7" tint="-0.24994659260841701"/>
        </patternFill>
      </fill>
    </dxf>
    <dxf>
      <font>
        <color theme="0"/>
      </font>
      <fill>
        <patternFill>
          <bgColor theme="5" tint="-0.24994659260841701"/>
        </patternFill>
      </fill>
    </dxf>
    <dxf>
      <font>
        <color theme="0"/>
      </font>
      <fill>
        <patternFill>
          <bgColor rgb="FF66FFFF"/>
        </patternFill>
      </fill>
    </dxf>
    <dxf>
      <font>
        <color theme="0"/>
      </font>
      <fill>
        <patternFill>
          <bgColor rgb="FF99CCFF"/>
        </patternFill>
      </fill>
    </dxf>
    <dxf>
      <font>
        <color theme="0"/>
      </font>
      <fill>
        <patternFill>
          <bgColor theme="0" tint="-0.24994659260841701"/>
        </patternFill>
      </fill>
    </dxf>
    <dxf>
      <font>
        <color theme="0"/>
      </font>
      <fill>
        <patternFill>
          <bgColor theme="1" tint="0.24994659260841701"/>
        </patternFill>
      </fill>
    </dxf>
    <dxf>
      <font>
        <color theme="0"/>
      </font>
      <fill>
        <patternFill>
          <bgColor rgb="FFCC99FF"/>
        </patternFill>
      </fill>
    </dxf>
    <dxf>
      <font>
        <color theme="0"/>
      </font>
      <fill>
        <patternFill>
          <bgColor rgb="FFFF99FF"/>
        </patternFill>
      </fill>
    </dxf>
    <dxf>
      <font>
        <color theme="0"/>
      </font>
      <fill>
        <patternFill>
          <bgColor rgb="FFFF33CC"/>
        </patternFill>
      </fill>
    </dxf>
    <dxf>
      <font>
        <color theme="0"/>
      </font>
      <fill>
        <patternFill>
          <bgColor rgb="FFFF00FF"/>
        </patternFill>
      </fill>
    </dxf>
    <dxf>
      <font>
        <color theme="0"/>
      </font>
      <fill>
        <patternFill>
          <bgColor rgb="FF00B0F0"/>
        </patternFill>
      </fill>
    </dxf>
    <dxf>
      <font>
        <color theme="0"/>
      </font>
      <fill>
        <patternFill>
          <bgColor rgb="FFFF0000"/>
        </patternFill>
      </fill>
    </dxf>
    <dxf>
      <font>
        <color theme="0"/>
      </font>
      <fill>
        <patternFill>
          <bgColor rgb="FF92D050"/>
        </patternFill>
      </fill>
    </dxf>
    <dxf>
      <font>
        <color theme="0"/>
      </font>
      <fill>
        <patternFill>
          <bgColor theme="1"/>
        </patternFill>
      </fill>
    </dxf>
    <dxf>
      <font>
        <color theme="0"/>
      </font>
      <fill>
        <patternFill>
          <bgColor theme="9" tint="0.39994506668294322"/>
        </patternFill>
      </fill>
    </dxf>
    <dxf>
      <font>
        <color theme="0"/>
      </font>
      <fill>
        <patternFill>
          <bgColor rgb="FF7030A0"/>
        </patternFill>
      </fill>
    </dxf>
    <dxf>
      <font>
        <color theme="0"/>
      </font>
      <fill>
        <patternFill>
          <bgColor rgb="FFFFFF00"/>
        </patternFill>
      </fill>
    </dxf>
    <dxf>
      <font>
        <color theme="0"/>
      </font>
      <fill>
        <patternFill>
          <bgColor rgb="FFCAC396"/>
        </patternFill>
      </fill>
    </dxf>
    <dxf>
      <font>
        <color theme="0"/>
      </font>
      <fill>
        <patternFill>
          <bgColor rgb="FFFFC000"/>
        </patternFill>
      </fill>
    </dxf>
    <dxf>
      <font>
        <color theme="0"/>
      </font>
      <fill>
        <patternFill>
          <bgColor theme="7" tint="-0.24994659260841701"/>
        </patternFill>
      </fill>
    </dxf>
    <dxf>
      <font>
        <color theme="0"/>
      </font>
      <fill>
        <patternFill>
          <bgColor theme="5" tint="-0.24994659260841701"/>
        </patternFill>
      </fill>
    </dxf>
    <dxf>
      <font>
        <color theme="0"/>
      </font>
      <fill>
        <patternFill>
          <bgColor rgb="FF66FFFF"/>
        </patternFill>
      </fill>
    </dxf>
    <dxf>
      <font>
        <color theme="0"/>
      </font>
      <fill>
        <patternFill>
          <bgColor rgb="FF99CCFF"/>
        </patternFill>
      </fill>
    </dxf>
    <dxf>
      <font>
        <color theme="0"/>
      </font>
      <fill>
        <patternFill>
          <bgColor theme="0" tint="-0.24994659260841701"/>
        </patternFill>
      </fill>
    </dxf>
    <dxf>
      <font>
        <color theme="0"/>
      </font>
      <fill>
        <patternFill>
          <bgColor theme="1" tint="0.24994659260841701"/>
        </patternFill>
      </fill>
    </dxf>
    <dxf>
      <font>
        <color theme="0"/>
      </font>
      <fill>
        <patternFill>
          <bgColor rgb="FFCC99FF"/>
        </patternFill>
      </fill>
    </dxf>
    <dxf>
      <font>
        <color theme="0"/>
      </font>
      <fill>
        <patternFill>
          <bgColor rgb="FFFF99FF"/>
        </patternFill>
      </fill>
    </dxf>
    <dxf>
      <font>
        <color theme="0"/>
      </font>
      <fill>
        <patternFill>
          <bgColor rgb="FFFF33CC"/>
        </patternFill>
      </fill>
    </dxf>
    <dxf>
      <font>
        <color theme="0"/>
      </font>
      <fill>
        <patternFill>
          <bgColor rgb="FFFF00FF"/>
        </patternFill>
      </fill>
    </dxf>
    <dxf>
      <font>
        <color theme="0"/>
      </font>
      <fill>
        <patternFill>
          <bgColor rgb="FF00B0F0"/>
        </patternFill>
      </fill>
    </dxf>
    <dxf>
      <font>
        <color theme="0"/>
      </font>
      <fill>
        <patternFill>
          <bgColor rgb="FFFF0000"/>
        </patternFill>
      </fill>
    </dxf>
    <dxf>
      <font>
        <color theme="0"/>
      </font>
      <fill>
        <patternFill>
          <bgColor theme="1"/>
        </patternFill>
      </fill>
    </dxf>
    <dxf>
      <font>
        <color theme="0"/>
      </font>
      <fill>
        <patternFill>
          <bgColor theme="9" tint="0.39994506668294322"/>
        </patternFill>
      </fill>
    </dxf>
    <dxf>
      <font>
        <color theme="0"/>
      </font>
      <fill>
        <patternFill>
          <bgColor rgb="FF7030A0"/>
        </patternFill>
      </fill>
    </dxf>
    <dxf>
      <font>
        <color theme="0"/>
      </font>
      <fill>
        <patternFill>
          <bgColor rgb="FFFFFF00"/>
        </patternFill>
      </fill>
    </dxf>
    <dxf>
      <font>
        <color theme="0"/>
      </font>
      <fill>
        <patternFill>
          <bgColor rgb="FFCAC396"/>
        </patternFill>
      </fill>
    </dxf>
    <dxf>
      <font>
        <color theme="0"/>
      </font>
      <fill>
        <patternFill>
          <bgColor rgb="FFFFC000"/>
        </patternFill>
      </fill>
    </dxf>
    <dxf>
      <font>
        <color theme="0"/>
      </font>
      <fill>
        <patternFill>
          <bgColor theme="7" tint="-0.24994659260841701"/>
        </patternFill>
      </fill>
    </dxf>
    <dxf>
      <font>
        <color theme="0"/>
      </font>
      <fill>
        <patternFill>
          <bgColor theme="5" tint="-0.24994659260841701"/>
        </patternFill>
      </fill>
    </dxf>
    <dxf>
      <font>
        <color theme="0"/>
      </font>
      <fill>
        <patternFill>
          <bgColor rgb="FF66FFFF"/>
        </patternFill>
      </fill>
    </dxf>
    <dxf>
      <font>
        <color theme="0"/>
      </font>
      <fill>
        <patternFill>
          <bgColor rgb="FF99CCFF"/>
        </patternFill>
      </fill>
    </dxf>
    <dxf>
      <font>
        <color theme="0"/>
      </font>
      <fill>
        <patternFill>
          <bgColor theme="0" tint="-0.24994659260841701"/>
        </patternFill>
      </fill>
    </dxf>
    <dxf>
      <font>
        <color theme="0"/>
      </font>
      <fill>
        <patternFill>
          <bgColor theme="1" tint="0.24994659260841701"/>
        </patternFill>
      </fill>
    </dxf>
    <dxf>
      <font>
        <color theme="0"/>
      </font>
      <fill>
        <patternFill>
          <bgColor rgb="FFCC99FF"/>
        </patternFill>
      </fill>
    </dxf>
    <dxf>
      <font>
        <color theme="0"/>
      </font>
      <fill>
        <patternFill>
          <bgColor rgb="FFFF99FF"/>
        </patternFill>
      </fill>
    </dxf>
    <dxf>
      <font>
        <color theme="0"/>
      </font>
      <fill>
        <patternFill>
          <bgColor rgb="FFFF33CC"/>
        </patternFill>
      </fill>
    </dxf>
    <dxf>
      <font>
        <color theme="0"/>
      </font>
      <fill>
        <patternFill>
          <bgColor rgb="FFFF00FF"/>
        </patternFill>
      </fill>
    </dxf>
    <dxf>
      <font>
        <color theme="0"/>
      </font>
      <fill>
        <patternFill>
          <bgColor rgb="FF00B0F0"/>
        </patternFill>
      </fill>
    </dxf>
    <dxf>
      <font>
        <color theme="0"/>
      </font>
      <fill>
        <patternFill>
          <bgColor rgb="FFFF0000"/>
        </patternFill>
      </fill>
    </dxf>
    <dxf>
      <font>
        <color theme="0"/>
      </font>
      <fill>
        <patternFill>
          <bgColor rgb="FF92D050"/>
        </patternFill>
      </fill>
    </dxf>
    <dxf>
      <font>
        <color theme="0"/>
      </font>
      <fill>
        <patternFill>
          <bgColor theme="1"/>
        </patternFill>
      </fill>
    </dxf>
    <dxf>
      <font>
        <color theme="0"/>
      </font>
      <fill>
        <patternFill>
          <bgColor theme="9" tint="0.39994506668294322"/>
        </patternFill>
      </fill>
    </dxf>
    <dxf>
      <font>
        <color theme="0"/>
      </font>
      <fill>
        <patternFill>
          <bgColor rgb="FF7030A0"/>
        </patternFill>
      </fill>
    </dxf>
    <dxf>
      <font>
        <color theme="0"/>
      </font>
      <fill>
        <patternFill>
          <bgColor rgb="FFFFFF00"/>
        </patternFill>
      </fill>
    </dxf>
    <dxf>
      <font>
        <color theme="0"/>
      </font>
      <fill>
        <patternFill>
          <bgColor rgb="FFCAC396"/>
        </patternFill>
      </fill>
    </dxf>
    <dxf>
      <font>
        <color theme="0"/>
      </font>
      <fill>
        <patternFill>
          <bgColor rgb="FFFFC000"/>
        </patternFill>
      </fill>
    </dxf>
    <dxf>
      <font>
        <color theme="0"/>
      </font>
      <fill>
        <patternFill>
          <bgColor theme="7" tint="-0.24994659260841701"/>
        </patternFill>
      </fill>
    </dxf>
    <dxf>
      <font>
        <color theme="0"/>
      </font>
      <fill>
        <patternFill>
          <bgColor theme="5" tint="-0.24994659260841701"/>
        </patternFill>
      </fill>
    </dxf>
    <dxf>
      <font>
        <color theme="0"/>
      </font>
      <fill>
        <patternFill>
          <bgColor rgb="FF66FFFF"/>
        </patternFill>
      </fill>
    </dxf>
    <dxf>
      <font>
        <color theme="0"/>
      </font>
      <fill>
        <patternFill>
          <bgColor rgb="FF99CCFF"/>
        </patternFill>
      </fill>
    </dxf>
    <dxf>
      <font>
        <color theme="0"/>
      </font>
      <fill>
        <patternFill>
          <bgColor theme="0" tint="-0.24994659260841701"/>
        </patternFill>
      </fill>
    </dxf>
    <dxf>
      <font>
        <color theme="0"/>
      </font>
      <fill>
        <patternFill>
          <bgColor theme="1" tint="0.24994659260841701"/>
        </patternFill>
      </fill>
    </dxf>
    <dxf>
      <font>
        <color theme="0"/>
      </font>
      <fill>
        <patternFill>
          <bgColor rgb="FFCC99FF"/>
        </patternFill>
      </fill>
    </dxf>
    <dxf>
      <font>
        <color theme="0"/>
      </font>
      <fill>
        <patternFill>
          <bgColor rgb="FFFF99FF"/>
        </patternFill>
      </fill>
    </dxf>
    <dxf>
      <font>
        <color theme="0"/>
      </font>
      <fill>
        <patternFill>
          <bgColor rgb="FFFF33CC"/>
        </patternFill>
      </fill>
    </dxf>
    <dxf>
      <font>
        <color theme="0"/>
      </font>
      <fill>
        <patternFill>
          <bgColor rgb="FFFF00FF"/>
        </patternFill>
      </fill>
    </dxf>
    <dxf>
      <font>
        <color theme="0"/>
      </font>
      <fill>
        <patternFill>
          <bgColor rgb="FF00B0F0"/>
        </patternFill>
      </fill>
    </dxf>
    <dxf>
      <font>
        <color theme="0"/>
      </font>
      <fill>
        <patternFill>
          <bgColor rgb="FFFF0000"/>
        </patternFill>
      </fill>
    </dxf>
    <dxf>
      <font>
        <color theme="0"/>
      </font>
      <fill>
        <patternFill>
          <bgColor rgb="FF92D050"/>
        </patternFill>
      </fill>
    </dxf>
    <dxf>
      <font>
        <color theme="0"/>
      </font>
      <fill>
        <patternFill>
          <bgColor theme="1"/>
        </patternFill>
      </fill>
    </dxf>
    <dxf>
      <font>
        <color theme="0"/>
      </font>
      <fill>
        <patternFill>
          <bgColor theme="9" tint="0.39994506668294322"/>
        </patternFill>
      </fill>
    </dxf>
    <dxf>
      <font>
        <color theme="0"/>
      </font>
      <fill>
        <patternFill>
          <bgColor rgb="FF7030A0"/>
        </patternFill>
      </fill>
    </dxf>
    <dxf>
      <font>
        <color theme="0"/>
      </font>
      <fill>
        <patternFill>
          <bgColor rgb="FFFFFF00"/>
        </patternFill>
      </fill>
    </dxf>
    <dxf>
      <font>
        <color theme="0"/>
      </font>
      <fill>
        <patternFill>
          <bgColor rgb="FFCAC396"/>
        </patternFill>
      </fill>
    </dxf>
    <dxf>
      <font>
        <color theme="0"/>
      </font>
      <fill>
        <patternFill>
          <bgColor rgb="FFFFC000"/>
        </patternFill>
      </fill>
    </dxf>
    <dxf>
      <font>
        <color theme="0"/>
      </font>
      <fill>
        <patternFill>
          <bgColor theme="7" tint="-0.24994659260841701"/>
        </patternFill>
      </fill>
    </dxf>
    <dxf>
      <font>
        <color theme="0"/>
      </font>
      <fill>
        <patternFill>
          <bgColor theme="5" tint="-0.24994659260841701"/>
        </patternFill>
      </fill>
    </dxf>
    <dxf>
      <font>
        <color theme="0"/>
      </font>
      <fill>
        <patternFill>
          <bgColor rgb="FF66FFFF"/>
        </patternFill>
      </fill>
    </dxf>
    <dxf>
      <font>
        <color theme="0"/>
      </font>
      <fill>
        <patternFill>
          <bgColor rgb="FF99CCFF"/>
        </patternFill>
      </fill>
    </dxf>
    <dxf>
      <font>
        <color theme="0"/>
      </font>
      <fill>
        <patternFill>
          <bgColor theme="0" tint="-0.24994659260841701"/>
        </patternFill>
      </fill>
    </dxf>
    <dxf>
      <font>
        <color theme="0"/>
      </font>
      <fill>
        <patternFill>
          <bgColor theme="1" tint="0.24994659260841701"/>
        </patternFill>
      </fill>
    </dxf>
    <dxf>
      <font>
        <color theme="0"/>
      </font>
      <fill>
        <patternFill>
          <bgColor rgb="FFCC99FF"/>
        </patternFill>
      </fill>
    </dxf>
    <dxf>
      <font>
        <color theme="0"/>
      </font>
      <fill>
        <patternFill>
          <bgColor rgb="FFFF99FF"/>
        </patternFill>
      </fill>
    </dxf>
    <dxf>
      <font>
        <color theme="0"/>
      </font>
      <fill>
        <patternFill>
          <bgColor rgb="FFFF33CC"/>
        </patternFill>
      </fill>
    </dxf>
    <dxf>
      <font>
        <color theme="0"/>
      </font>
      <fill>
        <patternFill>
          <bgColor rgb="FFFF00FF"/>
        </patternFill>
      </fill>
    </dxf>
    <dxf>
      <font>
        <color theme="0"/>
      </font>
      <fill>
        <patternFill>
          <bgColor rgb="FF00B0F0"/>
        </patternFill>
      </fill>
    </dxf>
    <dxf>
      <font>
        <color theme="0"/>
      </font>
      <fill>
        <patternFill>
          <bgColor rgb="FFFF0000"/>
        </patternFill>
      </fill>
    </dxf>
    <dxf>
      <font>
        <color theme="0"/>
      </font>
      <fill>
        <patternFill>
          <bgColor rgb="FF92D050"/>
        </patternFill>
      </fill>
    </dxf>
    <dxf>
      <font>
        <color theme="0"/>
      </font>
      <fill>
        <patternFill>
          <bgColor theme="1"/>
        </patternFill>
      </fill>
    </dxf>
    <dxf>
      <font>
        <color theme="0"/>
      </font>
      <fill>
        <patternFill>
          <bgColor theme="9" tint="0.39994506668294322"/>
        </patternFill>
      </fill>
    </dxf>
    <dxf>
      <font>
        <color theme="0"/>
      </font>
      <fill>
        <patternFill>
          <bgColor rgb="FF7030A0"/>
        </patternFill>
      </fill>
    </dxf>
    <dxf>
      <font>
        <color theme="0"/>
      </font>
      <fill>
        <patternFill>
          <bgColor rgb="FFFFFF00"/>
        </patternFill>
      </fill>
    </dxf>
    <dxf>
      <font>
        <color theme="0"/>
      </font>
      <fill>
        <patternFill>
          <bgColor rgb="FFCAC396"/>
        </patternFill>
      </fill>
    </dxf>
    <dxf>
      <font>
        <color theme="0"/>
      </font>
      <fill>
        <patternFill>
          <bgColor rgb="FFFFC000"/>
        </patternFill>
      </fill>
    </dxf>
    <dxf>
      <font>
        <color theme="0"/>
      </font>
      <fill>
        <patternFill>
          <bgColor theme="7" tint="-0.24994659260841701"/>
        </patternFill>
      </fill>
    </dxf>
    <dxf>
      <font>
        <color theme="0"/>
      </font>
      <fill>
        <patternFill>
          <bgColor theme="5" tint="-0.24994659260841701"/>
        </patternFill>
      </fill>
    </dxf>
    <dxf>
      <font>
        <color theme="0"/>
      </font>
      <fill>
        <patternFill>
          <bgColor rgb="FF66FFFF"/>
        </patternFill>
      </fill>
    </dxf>
    <dxf>
      <font>
        <color theme="0"/>
      </font>
      <fill>
        <patternFill>
          <bgColor rgb="FF99CCFF"/>
        </patternFill>
      </fill>
    </dxf>
    <dxf>
      <font>
        <color theme="0"/>
      </font>
      <fill>
        <patternFill>
          <bgColor theme="0" tint="-0.24994659260841701"/>
        </patternFill>
      </fill>
    </dxf>
    <dxf>
      <font>
        <color theme="0"/>
      </font>
      <fill>
        <patternFill>
          <bgColor theme="1" tint="0.24994659260841701"/>
        </patternFill>
      </fill>
    </dxf>
    <dxf>
      <font>
        <color theme="0"/>
      </font>
      <fill>
        <patternFill>
          <bgColor rgb="FFCC99FF"/>
        </patternFill>
      </fill>
    </dxf>
    <dxf>
      <font>
        <color theme="0"/>
      </font>
      <fill>
        <patternFill>
          <bgColor rgb="FFFF99FF"/>
        </patternFill>
      </fill>
    </dxf>
    <dxf>
      <font>
        <color theme="0"/>
      </font>
      <fill>
        <patternFill>
          <bgColor rgb="FFFF33CC"/>
        </patternFill>
      </fill>
    </dxf>
    <dxf>
      <font>
        <color theme="0"/>
      </font>
      <fill>
        <patternFill>
          <bgColor rgb="FFFF00FF"/>
        </patternFill>
      </fill>
    </dxf>
    <dxf>
      <font>
        <color theme="0"/>
      </font>
      <fill>
        <patternFill>
          <bgColor rgb="FF00B0F0"/>
        </patternFill>
      </fill>
    </dxf>
    <dxf>
      <font>
        <color theme="0"/>
      </font>
      <fill>
        <patternFill>
          <bgColor rgb="FFFF0000"/>
        </patternFill>
      </fill>
    </dxf>
    <dxf>
      <font>
        <color theme="0"/>
      </font>
      <fill>
        <patternFill>
          <bgColor rgb="FF92D050"/>
        </patternFill>
      </fill>
    </dxf>
    <dxf>
      <font>
        <color theme="0"/>
      </font>
      <fill>
        <patternFill>
          <bgColor theme="1"/>
        </patternFill>
      </fill>
    </dxf>
    <dxf>
      <font>
        <color theme="0"/>
      </font>
      <fill>
        <patternFill>
          <bgColor theme="9" tint="0.39994506668294322"/>
        </patternFill>
      </fill>
    </dxf>
    <dxf>
      <font>
        <color theme="0"/>
      </font>
      <fill>
        <patternFill>
          <bgColor rgb="FF7030A0"/>
        </patternFill>
      </fill>
    </dxf>
    <dxf>
      <font>
        <color theme="0"/>
      </font>
      <fill>
        <patternFill>
          <bgColor rgb="FFFFFF00"/>
        </patternFill>
      </fill>
    </dxf>
    <dxf>
      <font>
        <color theme="0"/>
      </font>
      <fill>
        <patternFill>
          <bgColor rgb="FFCAC396"/>
        </patternFill>
      </fill>
    </dxf>
    <dxf>
      <font>
        <color theme="0"/>
      </font>
      <fill>
        <patternFill>
          <bgColor rgb="FFFFC000"/>
        </patternFill>
      </fill>
    </dxf>
    <dxf>
      <font>
        <color theme="0"/>
      </font>
      <fill>
        <patternFill>
          <bgColor theme="7" tint="-0.24994659260841701"/>
        </patternFill>
      </fill>
    </dxf>
    <dxf>
      <font>
        <color theme="0"/>
      </font>
      <fill>
        <patternFill>
          <bgColor theme="5" tint="-0.24994659260841701"/>
        </patternFill>
      </fill>
    </dxf>
    <dxf>
      <font>
        <color theme="0"/>
      </font>
      <fill>
        <patternFill>
          <bgColor rgb="FF66FFFF"/>
        </patternFill>
      </fill>
    </dxf>
    <dxf>
      <font>
        <color theme="0"/>
      </font>
      <fill>
        <patternFill>
          <bgColor rgb="FF99CCFF"/>
        </patternFill>
      </fill>
    </dxf>
    <dxf>
      <font>
        <color theme="0"/>
      </font>
      <fill>
        <patternFill>
          <bgColor theme="0" tint="-0.24994659260841701"/>
        </patternFill>
      </fill>
    </dxf>
    <dxf>
      <font>
        <color theme="0"/>
      </font>
      <fill>
        <patternFill>
          <bgColor theme="1" tint="0.24994659260841701"/>
        </patternFill>
      </fill>
    </dxf>
    <dxf>
      <font>
        <color theme="0"/>
      </font>
      <fill>
        <patternFill>
          <bgColor rgb="FFCC99FF"/>
        </patternFill>
      </fill>
    </dxf>
    <dxf>
      <font>
        <color theme="0"/>
      </font>
      <fill>
        <patternFill>
          <bgColor rgb="FFFF99FF"/>
        </patternFill>
      </fill>
    </dxf>
    <dxf>
      <font>
        <color theme="0"/>
      </font>
      <fill>
        <patternFill>
          <bgColor rgb="FFFF33CC"/>
        </patternFill>
      </fill>
    </dxf>
    <dxf>
      <font>
        <color theme="0"/>
      </font>
      <fill>
        <patternFill>
          <bgColor rgb="FFFF00FF"/>
        </patternFill>
      </fill>
    </dxf>
    <dxf>
      <font>
        <color theme="0"/>
      </font>
      <fill>
        <patternFill>
          <bgColor rgb="FF00B0F0"/>
        </patternFill>
      </fill>
    </dxf>
    <dxf>
      <font>
        <color theme="0"/>
      </font>
      <fill>
        <patternFill>
          <bgColor rgb="FFFF0000"/>
        </patternFill>
      </fill>
    </dxf>
    <dxf>
      <font>
        <color theme="0"/>
      </font>
      <fill>
        <patternFill>
          <bgColor rgb="FF92D050"/>
        </patternFill>
      </fill>
    </dxf>
    <dxf>
      <font>
        <color theme="0"/>
      </font>
      <fill>
        <patternFill>
          <bgColor theme="1"/>
        </patternFill>
      </fill>
    </dxf>
    <dxf>
      <font>
        <color theme="0"/>
      </font>
      <fill>
        <patternFill>
          <bgColor theme="9" tint="0.39994506668294322"/>
        </patternFill>
      </fill>
    </dxf>
    <dxf>
      <font>
        <color theme="0"/>
      </font>
      <fill>
        <patternFill>
          <bgColor rgb="FF7030A0"/>
        </patternFill>
      </fill>
    </dxf>
    <dxf>
      <font>
        <color theme="0"/>
      </font>
      <fill>
        <patternFill>
          <bgColor rgb="FFFFFF00"/>
        </patternFill>
      </fill>
    </dxf>
    <dxf>
      <font>
        <color theme="0"/>
      </font>
      <fill>
        <patternFill>
          <bgColor rgb="FFCAC396"/>
        </patternFill>
      </fill>
    </dxf>
    <dxf>
      <font>
        <color theme="0"/>
      </font>
      <fill>
        <patternFill>
          <bgColor rgb="FFFFC000"/>
        </patternFill>
      </fill>
    </dxf>
    <dxf>
      <font>
        <color theme="0"/>
      </font>
      <fill>
        <patternFill>
          <bgColor theme="7" tint="-0.24994659260841701"/>
        </patternFill>
      </fill>
    </dxf>
    <dxf>
      <font>
        <color theme="0"/>
      </font>
      <fill>
        <patternFill>
          <bgColor theme="5" tint="-0.24994659260841701"/>
        </patternFill>
      </fill>
    </dxf>
    <dxf>
      <font>
        <color theme="0"/>
      </font>
      <fill>
        <patternFill>
          <bgColor rgb="FF66FFFF"/>
        </patternFill>
      </fill>
    </dxf>
    <dxf>
      <font>
        <color theme="0"/>
      </font>
      <fill>
        <patternFill>
          <bgColor rgb="FF99CCFF"/>
        </patternFill>
      </fill>
    </dxf>
    <dxf>
      <font>
        <color theme="0"/>
      </font>
      <fill>
        <patternFill>
          <bgColor theme="0" tint="-0.24994659260841701"/>
        </patternFill>
      </fill>
    </dxf>
    <dxf>
      <font>
        <color theme="0"/>
      </font>
      <fill>
        <patternFill>
          <bgColor theme="1" tint="0.24994659260841701"/>
        </patternFill>
      </fill>
    </dxf>
    <dxf>
      <font>
        <color theme="0"/>
      </font>
      <fill>
        <patternFill>
          <bgColor rgb="FFCC99FF"/>
        </patternFill>
      </fill>
    </dxf>
    <dxf>
      <font>
        <color theme="0"/>
      </font>
      <fill>
        <patternFill>
          <bgColor rgb="FFFF99FF"/>
        </patternFill>
      </fill>
    </dxf>
    <dxf>
      <font>
        <color theme="0"/>
      </font>
      <fill>
        <patternFill>
          <bgColor rgb="FFFF33CC"/>
        </patternFill>
      </fill>
    </dxf>
    <dxf>
      <font>
        <color theme="0"/>
      </font>
      <fill>
        <patternFill>
          <bgColor rgb="FFFF00FF"/>
        </patternFill>
      </fill>
    </dxf>
    <dxf>
      <font>
        <color theme="0"/>
      </font>
      <fill>
        <patternFill>
          <bgColor rgb="FF00B0F0"/>
        </patternFill>
      </fill>
    </dxf>
    <dxf>
      <font>
        <color theme="0"/>
      </font>
      <fill>
        <patternFill>
          <bgColor rgb="FFFF0000"/>
        </patternFill>
      </fill>
    </dxf>
    <dxf>
      <font>
        <color theme="0"/>
      </font>
      <fill>
        <patternFill>
          <bgColor rgb="FF92D050"/>
        </patternFill>
      </fill>
    </dxf>
    <dxf>
      <font>
        <color theme="0"/>
      </font>
      <fill>
        <patternFill>
          <bgColor theme="1"/>
        </patternFill>
      </fill>
    </dxf>
    <dxf>
      <font>
        <color theme="0"/>
      </font>
      <fill>
        <patternFill>
          <bgColor theme="9" tint="0.39994506668294322"/>
        </patternFill>
      </fill>
    </dxf>
    <dxf>
      <font>
        <color theme="0"/>
      </font>
      <fill>
        <patternFill>
          <bgColor rgb="FF7030A0"/>
        </patternFill>
      </fill>
    </dxf>
    <dxf>
      <font>
        <color theme="0"/>
      </font>
      <fill>
        <patternFill>
          <bgColor rgb="FFFFFF00"/>
        </patternFill>
      </fill>
    </dxf>
    <dxf>
      <font>
        <color theme="0"/>
      </font>
      <fill>
        <patternFill>
          <bgColor rgb="FFCAC396"/>
        </patternFill>
      </fill>
    </dxf>
    <dxf>
      <font>
        <color theme="0"/>
      </font>
      <fill>
        <patternFill>
          <bgColor rgb="FFFFC000"/>
        </patternFill>
      </fill>
    </dxf>
    <dxf>
      <font>
        <color theme="0"/>
      </font>
      <fill>
        <patternFill>
          <bgColor theme="7" tint="-0.24994659260841701"/>
        </patternFill>
      </fill>
    </dxf>
    <dxf>
      <font>
        <color theme="0"/>
      </font>
      <fill>
        <patternFill>
          <bgColor theme="5" tint="-0.24994659260841701"/>
        </patternFill>
      </fill>
    </dxf>
    <dxf>
      <font>
        <color theme="0"/>
      </font>
      <fill>
        <patternFill>
          <bgColor rgb="FF66FFFF"/>
        </patternFill>
      </fill>
    </dxf>
    <dxf>
      <font>
        <color theme="0"/>
      </font>
      <fill>
        <patternFill>
          <bgColor rgb="FF99CCFF"/>
        </patternFill>
      </fill>
    </dxf>
    <dxf>
      <font>
        <color theme="0"/>
      </font>
      <fill>
        <patternFill>
          <bgColor theme="0" tint="-0.24994659260841701"/>
        </patternFill>
      </fill>
    </dxf>
    <dxf>
      <font>
        <color theme="0"/>
      </font>
      <fill>
        <patternFill>
          <bgColor theme="1" tint="0.24994659260841701"/>
        </patternFill>
      </fill>
    </dxf>
    <dxf>
      <font>
        <color theme="0"/>
      </font>
      <fill>
        <patternFill>
          <bgColor rgb="FFCC99FF"/>
        </patternFill>
      </fill>
    </dxf>
    <dxf>
      <font>
        <color theme="0"/>
      </font>
      <fill>
        <patternFill>
          <bgColor rgb="FFFF99FF"/>
        </patternFill>
      </fill>
    </dxf>
    <dxf>
      <font>
        <color theme="0"/>
      </font>
      <fill>
        <patternFill>
          <bgColor rgb="FFFF33CC"/>
        </patternFill>
      </fill>
    </dxf>
    <dxf>
      <font>
        <color theme="0"/>
      </font>
      <fill>
        <patternFill>
          <bgColor rgb="FFFF00FF"/>
        </patternFill>
      </fill>
    </dxf>
    <dxf>
      <font>
        <color theme="0"/>
      </font>
      <fill>
        <patternFill>
          <bgColor rgb="FF00B0F0"/>
        </patternFill>
      </fill>
    </dxf>
    <dxf>
      <font>
        <color theme="0"/>
      </font>
      <fill>
        <patternFill>
          <bgColor rgb="FFFF0000"/>
        </patternFill>
      </fill>
    </dxf>
    <dxf>
      <font>
        <color theme="0"/>
      </font>
      <fill>
        <patternFill>
          <bgColor rgb="FF92D050"/>
        </patternFill>
      </fill>
    </dxf>
    <dxf>
      <font>
        <color theme="0"/>
      </font>
      <fill>
        <patternFill>
          <bgColor theme="1"/>
        </patternFill>
      </fill>
    </dxf>
    <dxf>
      <font>
        <color theme="0"/>
      </font>
      <fill>
        <patternFill>
          <bgColor theme="9" tint="0.39994506668294322"/>
        </patternFill>
      </fill>
    </dxf>
    <dxf>
      <font>
        <color theme="0"/>
      </font>
      <fill>
        <patternFill>
          <bgColor rgb="FF7030A0"/>
        </patternFill>
      </fill>
    </dxf>
    <dxf>
      <font>
        <color theme="0"/>
      </font>
      <fill>
        <patternFill>
          <bgColor rgb="FFFFFF00"/>
        </patternFill>
      </fill>
    </dxf>
    <dxf>
      <font>
        <color theme="0"/>
      </font>
      <fill>
        <patternFill>
          <bgColor rgb="FFCAC396"/>
        </patternFill>
      </fill>
    </dxf>
    <dxf>
      <font>
        <color theme="0"/>
      </font>
      <fill>
        <patternFill>
          <bgColor rgb="FFFFC000"/>
        </patternFill>
      </fill>
    </dxf>
    <dxf>
      <font>
        <color theme="0"/>
      </font>
      <fill>
        <patternFill>
          <bgColor theme="7" tint="-0.24994659260841701"/>
        </patternFill>
      </fill>
    </dxf>
    <dxf>
      <font>
        <color theme="0"/>
      </font>
      <fill>
        <patternFill>
          <bgColor theme="5" tint="-0.24994659260841701"/>
        </patternFill>
      </fill>
    </dxf>
    <dxf>
      <font>
        <color theme="0"/>
      </font>
      <fill>
        <patternFill>
          <bgColor rgb="FF66FFFF"/>
        </patternFill>
      </fill>
    </dxf>
    <dxf>
      <font>
        <color theme="0"/>
      </font>
      <fill>
        <patternFill>
          <bgColor rgb="FF99CCFF"/>
        </patternFill>
      </fill>
    </dxf>
    <dxf>
      <font>
        <color theme="0"/>
      </font>
      <fill>
        <patternFill>
          <bgColor theme="0" tint="-0.24994659260841701"/>
        </patternFill>
      </fill>
    </dxf>
    <dxf>
      <font>
        <color theme="0"/>
      </font>
      <fill>
        <patternFill>
          <bgColor theme="1" tint="0.24994659260841701"/>
        </patternFill>
      </fill>
    </dxf>
    <dxf>
      <font>
        <color theme="0"/>
      </font>
      <fill>
        <patternFill>
          <bgColor rgb="FFCC99FF"/>
        </patternFill>
      </fill>
    </dxf>
    <dxf>
      <font>
        <color theme="0"/>
      </font>
      <fill>
        <patternFill>
          <bgColor rgb="FFFF99FF"/>
        </patternFill>
      </fill>
    </dxf>
    <dxf>
      <font>
        <color theme="0"/>
      </font>
      <fill>
        <patternFill>
          <bgColor rgb="FFFF33CC"/>
        </patternFill>
      </fill>
    </dxf>
    <dxf>
      <font>
        <color theme="0"/>
      </font>
      <fill>
        <patternFill>
          <bgColor rgb="FFFF00FF"/>
        </patternFill>
      </fill>
    </dxf>
    <dxf>
      <font>
        <color theme="0"/>
      </font>
      <fill>
        <patternFill>
          <bgColor rgb="FF00B0F0"/>
        </patternFill>
      </fill>
    </dxf>
    <dxf>
      <font>
        <color theme="0"/>
      </font>
      <fill>
        <patternFill>
          <bgColor rgb="FFFF0000"/>
        </patternFill>
      </fill>
    </dxf>
    <dxf>
      <font>
        <color theme="0"/>
      </font>
      <fill>
        <patternFill>
          <bgColor rgb="FF92D050"/>
        </patternFill>
      </fill>
    </dxf>
    <dxf>
      <font>
        <color theme="0"/>
      </font>
      <fill>
        <patternFill>
          <bgColor theme="1"/>
        </patternFill>
      </fill>
    </dxf>
    <dxf>
      <font>
        <color theme="0"/>
      </font>
      <fill>
        <patternFill>
          <bgColor theme="9" tint="0.39994506668294322"/>
        </patternFill>
      </fill>
    </dxf>
    <dxf>
      <font>
        <color theme="0"/>
      </font>
      <fill>
        <patternFill>
          <bgColor rgb="FF7030A0"/>
        </patternFill>
      </fill>
    </dxf>
    <dxf>
      <font>
        <color theme="0"/>
      </font>
      <fill>
        <patternFill>
          <bgColor rgb="FFFFFF00"/>
        </patternFill>
      </fill>
    </dxf>
    <dxf>
      <font>
        <color theme="0"/>
      </font>
      <fill>
        <patternFill>
          <bgColor rgb="FFCAC396"/>
        </patternFill>
      </fill>
    </dxf>
    <dxf>
      <font>
        <color theme="0"/>
      </font>
      <fill>
        <patternFill>
          <bgColor rgb="FFFFC000"/>
        </patternFill>
      </fill>
    </dxf>
    <dxf>
      <font>
        <color theme="0"/>
      </font>
      <fill>
        <patternFill>
          <bgColor theme="7" tint="-0.24994659260841701"/>
        </patternFill>
      </fill>
    </dxf>
    <dxf>
      <font>
        <color theme="0"/>
      </font>
      <fill>
        <patternFill>
          <bgColor theme="5" tint="-0.24994659260841701"/>
        </patternFill>
      </fill>
    </dxf>
    <dxf>
      <font>
        <color theme="0"/>
      </font>
      <fill>
        <patternFill>
          <bgColor rgb="FF66FFFF"/>
        </patternFill>
      </fill>
    </dxf>
    <dxf>
      <font>
        <color theme="0"/>
      </font>
      <fill>
        <patternFill>
          <bgColor rgb="FF99CCFF"/>
        </patternFill>
      </fill>
    </dxf>
    <dxf>
      <font>
        <color theme="0"/>
      </font>
      <fill>
        <patternFill>
          <bgColor theme="0" tint="-0.24994659260841701"/>
        </patternFill>
      </fill>
    </dxf>
    <dxf>
      <font>
        <color theme="0"/>
      </font>
      <fill>
        <patternFill>
          <bgColor theme="1" tint="0.24994659260841701"/>
        </patternFill>
      </fill>
    </dxf>
    <dxf>
      <font>
        <color theme="0"/>
      </font>
      <fill>
        <patternFill>
          <bgColor rgb="FFCC99FF"/>
        </patternFill>
      </fill>
    </dxf>
    <dxf>
      <font>
        <color theme="0"/>
      </font>
      <fill>
        <patternFill>
          <bgColor rgb="FFFF99FF"/>
        </patternFill>
      </fill>
    </dxf>
    <dxf>
      <font>
        <color theme="0"/>
      </font>
      <fill>
        <patternFill>
          <bgColor rgb="FFFF33CC"/>
        </patternFill>
      </fill>
    </dxf>
    <dxf>
      <font>
        <color theme="0"/>
      </font>
      <fill>
        <patternFill>
          <bgColor rgb="FFFF00FF"/>
        </patternFill>
      </fill>
    </dxf>
    <dxf>
      <font>
        <color theme="0"/>
      </font>
      <fill>
        <patternFill>
          <bgColor rgb="FF00B0F0"/>
        </patternFill>
      </fill>
    </dxf>
    <dxf>
      <font>
        <color theme="0"/>
      </font>
      <fill>
        <patternFill>
          <bgColor rgb="FFFF0000"/>
        </patternFill>
      </fill>
    </dxf>
    <dxf>
      <font>
        <color theme="0"/>
      </font>
      <fill>
        <patternFill>
          <bgColor rgb="FF92D050"/>
        </patternFill>
      </fill>
    </dxf>
    <dxf>
      <font>
        <color theme="0"/>
      </font>
      <fill>
        <patternFill>
          <bgColor theme="1"/>
        </patternFill>
      </fill>
    </dxf>
    <dxf>
      <font>
        <color theme="0"/>
      </font>
      <fill>
        <patternFill>
          <bgColor theme="9" tint="0.39994506668294322"/>
        </patternFill>
      </fill>
    </dxf>
    <dxf>
      <font>
        <color theme="0"/>
      </font>
      <fill>
        <patternFill>
          <bgColor rgb="FF7030A0"/>
        </patternFill>
      </fill>
    </dxf>
    <dxf>
      <font>
        <color theme="0"/>
      </font>
      <fill>
        <patternFill>
          <bgColor rgb="FFFFFF00"/>
        </patternFill>
      </fill>
    </dxf>
    <dxf>
      <font>
        <color theme="0"/>
      </font>
      <fill>
        <patternFill>
          <bgColor rgb="FFCAC396"/>
        </patternFill>
      </fill>
    </dxf>
    <dxf>
      <font>
        <color theme="0"/>
      </font>
      <fill>
        <patternFill>
          <bgColor rgb="FFFFC000"/>
        </patternFill>
      </fill>
    </dxf>
    <dxf>
      <font>
        <color theme="0"/>
      </font>
      <fill>
        <patternFill>
          <bgColor theme="7" tint="-0.24994659260841701"/>
        </patternFill>
      </fill>
    </dxf>
    <dxf>
      <font>
        <color theme="0"/>
      </font>
      <fill>
        <patternFill>
          <bgColor theme="5" tint="-0.24994659260841701"/>
        </patternFill>
      </fill>
    </dxf>
    <dxf>
      <font>
        <color theme="0"/>
      </font>
      <fill>
        <patternFill>
          <bgColor rgb="FF66FFFF"/>
        </patternFill>
      </fill>
    </dxf>
    <dxf>
      <font>
        <color theme="0"/>
      </font>
      <fill>
        <patternFill>
          <bgColor rgb="FF99CCFF"/>
        </patternFill>
      </fill>
    </dxf>
    <dxf>
      <font>
        <color theme="0"/>
      </font>
      <fill>
        <patternFill>
          <bgColor theme="0" tint="-0.24994659260841701"/>
        </patternFill>
      </fill>
    </dxf>
    <dxf>
      <font>
        <color theme="0"/>
      </font>
      <fill>
        <patternFill>
          <bgColor theme="1" tint="0.24994659260841701"/>
        </patternFill>
      </fill>
    </dxf>
    <dxf>
      <font>
        <color theme="0"/>
      </font>
      <fill>
        <patternFill>
          <bgColor rgb="FFCC99FF"/>
        </patternFill>
      </fill>
    </dxf>
    <dxf>
      <font>
        <color theme="0"/>
      </font>
      <fill>
        <patternFill>
          <bgColor rgb="FFFF99FF"/>
        </patternFill>
      </fill>
    </dxf>
    <dxf>
      <font>
        <color theme="0"/>
      </font>
      <fill>
        <patternFill>
          <bgColor rgb="FFFF33CC"/>
        </patternFill>
      </fill>
    </dxf>
    <dxf>
      <font>
        <color theme="0"/>
      </font>
      <fill>
        <patternFill>
          <bgColor rgb="FFFF00FF"/>
        </patternFill>
      </fill>
    </dxf>
    <dxf>
      <font>
        <color theme="0"/>
      </font>
      <fill>
        <patternFill>
          <bgColor rgb="FF00B0F0"/>
        </patternFill>
      </fill>
    </dxf>
    <dxf>
      <font>
        <color theme="0"/>
      </font>
      <fill>
        <patternFill>
          <bgColor rgb="FFFF0000"/>
        </patternFill>
      </fill>
    </dxf>
    <dxf>
      <font>
        <color theme="0"/>
      </font>
      <fill>
        <patternFill>
          <bgColor rgb="FF92D050"/>
        </patternFill>
      </fill>
    </dxf>
    <dxf>
      <font>
        <color theme="0"/>
      </font>
      <fill>
        <patternFill>
          <bgColor rgb="FF92D050"/>
        </patternFill>
      </fill>
    </dxf>
    <dxf>
      <font>
        <color theme="0"/>
      </font>
      <fill>
        <patternFill>
          <bgColor theme="1"/>
        </patternFill>
      </fill>
    </dxf>
    <dxf>
      <font>
        <color theme="0"/>
      </font>
      <fill>
        <patternFill>
          <bgColor theme="9" tint="0.39994506668294322"/>
        </patternFill>
      </fill>
    </dxf>
    <dxf>
      <font>
        <color theme="0"/>
      </font>
      <fill>
        <patternFill>
          <bgColor rgb="FF7030A0"/>
        </patternFill>
      </fill>
    </dxf>
    <dxf>
      <font>
        <color theme="0"/>
      </font>
      <fill>
        <patternFill>
          <bgColor rgb="FFFFFF00"/>
        </patternFill>
      </fill>
    </dxf>
    <dxf>
      <font>
        <color theme="0"/>
      </font>
      <fill>
        <patternFill>
          <bgColor rgb="FFCAC396"/>
        </patternFill>
      </fill>
    </dxf>
    <dxf>
      <font>
        <color theme="0"/>
      </font>
      <fill>
        <patternFill>
          <bgColor rgb="FFFFC000"/>
        </patternFill>
      </fill>
    </dxf>
    <dxf>
      <font>
        <color theme="0"/>
      </font>
      <fill>
        <patternFill>
          <bgColor theme="7" tint="-0.24994659260841701"/>
        </patternFill>
      </fill>
    </dxf>
    <dxf>
      <font>
        <color theme="0"/>
      </font>
      <fill>
        <patternFill>
          <bgColor theme="5" tint="-0.24994659260841701"/>
        </patternFill>
      </fill>
    </dxf>
    <dxf>
      <font>
        <color theme="0"/>
      </font>
      <fill>
        <patternFill>
          <bgColor rgb="FF66FFFF"/>
        </patternFill>
      </fill>
    </dxf>
    <dxf>
      <font>
        <color theme="0"/>
      </font>
      <fill>
        <patternFill>
          <bgColor rgb="FF99CCFF"/>
        </patternFill>
      </fill>
    </dxf>
    <dxf>
      <font>
        <color theme="0"/>
      </font>
      <fill>
        <patternFill>
          <bgColor theme="0" tint="-0.24994659260841701"/>
        </patternFill>
      </fill>
    </dxf>
    <dxf>
      <font>
        <color theme="0"/>
      </font>
      <fill>
        <patternFill>
          <bgColor theme="1" tint="0.24994659260841701"/>
        </patternFill>
      </fill>
    </dxf>
    <dxf>
      <font>
        <color theme="0"/>
      </font>
      <fill>
        <patternFill>
          <bgColor rgb="FFCC99FF"/>
        </patternFill>
      </fill>
    </dxf>
    <dxf>
      <font>
        <color theme="0"/>
      </font>
      <fill>
        <patternFill>
          <bgColor rgb="FFFF99FF"/>
        </patternFill>
      </fill>
    </dxf>
    <dxf>
      <font>
        <color theme="0"/>
      </font>
      <fill>
        <patternFill>
          <bgColor rgb="FFFF33CC"/>
        </patternFill>
      </fill>
    </dxf>
    <dxf>
      <font>
        <color theme="0"/>
      </font>
      <fill>
        <patternFill>
          <bgColor rgb="FFFF00FF"/>
        </patternFill>
      </fill>
    </dxf>
    <dxf>
      <font>
        <color theme="0"/>
      </font>
      <fill>
        <patternFill>
          <bgColor rgb="FF00B0F0"/>
        </patternFill>
      </fill>
    </dxf>
    <dxf>
      <font>
        <color theme="0"/>
      </font>
      <fill>
        <patternFill>
          <bgColor rgb="FFFF0000"/>
        </patternFill>
      </fill>
    </dxf>
    <dxf>
      <font>
        <color theme="0"/>
      </font>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FF00"/>
          <bgColor rgb="FF000000"/>
        </patternFill>
      </fill>
    </dxf>
  </dxfs>
  <tableStyles count="0" defaultTableStyle="TableStyleMedium2" defaultPivotStyle="PivotStyleLight16"/>
  <colors>
    <mruColors>
      <color rgb="FFFAFAE1"/>
      <color rgb="FFFAE1FA"/>
      <color rgb="FFE1E1E1"/>
      <color rgb="FFFAE1C8"/>
      <color rgb="FFE1FAE1"/>
      <color rgb="FFFAE1E1"/>
      <color rgb="FFC8FAC8"/>
      <color rgb="FFFAC8C8"/>
      <color rgb="FFFCE4D6"/>
      <color rgb="FFD0C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3866"/>
  <sheetViews>
    <sheetView tabSelected="1" zoomScale="80" zoomScaleNormal="80" workbookViewId="0">
      <pane ySplit="1" topLeftCell="A391" activePane="bottomLeft" state="frozen"/>
      <selection pane="bottomLeft" activeCell="B418" sqref="B418"/>
    </sheetView>
  </sheetViews>
  <sheetFormatPr defaultRowHeight="15" x14ac:dyDescent="0.25"/>
  <cols>
    <col min="1" max="1" width="10" customWidth="1"/>
    <col min="2" max="2" width="14.85546875" customWidth="1"/>
    <col min="3" max="3" width="8.42578125" style="1" customWidth="1"/>
    <col min="4" max="4" width="7.85546875" style="1" customWidth="1"/>
    <col min="5" max="7" width="4" customWidth="1"/>
    <col min="8" max="8" width="6.7109375" customWidth="1"/>
    <col min="9" max="9" width="7" customWidth="1"/>
    <col min="10" max="10" width="4.140625" customWidth="1"/>
    <col min="11" max="11" width="22.42578125" customWidth="1"/>
    <col min="12" max="12" width="9.5703125" customWidth="1"/>
    <col min="13" max="13" width="12.5703125" customWidth="1"/>
    <col min="14" max="14" width="10" customWidth="1"/>
    <col min="15" max="15" width="7.7109375" customWidth="1"/>
    <col min="16" max="16" width="6.5703125" customWidth="1"/>
    <col min="17" max="17" width="7.140625" customWidth="1"/>
    <col min="18" max="18" width="9" style="2" customWidth="1"/>
    <col min="19" max="19" width="6.7109375" style="2" customWidth="1"/>
    <col min="20" max="20" width="5.140625" style="2" customWidth="1"/>
    <col min="21" max="24" width="8" customWidth="1"/>
    <col min="25" max="25" width="21.28515625" customWidth="1"/>
    <col min="26" max="26" width="9.140625" style="2" customWidth="1"/>
    <col min="27" max="27" width="27.28515625" customWidth="1"/>
    <col min="28" max="28" width="22.5703125" customWidth="1"/>
    <col min="29" max="29" width="22.42578125" customWidth="1"/>
    <col min="30" max="30" width="9" customWidth="1"/>
    <col min="31" max="31" width="3.5703125" customWidth="1"/>
    <col min="32" max="32" width="16" customWidth="1"/>
    <col min="33" max="33" width="9.28515625" customWidth="1"/>
    <col min="34" max="35" width="12.28515625" customWidth="1"/>
    <col min="36" max="36" width="14.42578125" customWidth="1"/>
    <col min="37" max="37" width="13.140625" customWidth="1"/>
    <col min="38" max="41" width="6" customWidth="1"/>
  </cols>
  <sheetData>
    <row r="1" spans="1:41" x14ac:dyDescent="0.25">
      <c r="A1" s="3" t="s">
        <v>1</v>
      </c>
      <c r="B1" s="3" t="s">
        <v>256</v>
      </c>
      <c r="C1" s="4" t="s">
        <v>254</v>
      </c>
      <c r="D1" s="4" t="s">
        <v>255</v>
      </c>
      <c r="E1" s="3" t="s">
        <v>0</v>
      </c>
      <c r="F1" s="3" t="s">
        <v>257</v>
      </c>
      <c r="G1" s="3" t="s">
        <v>258</v>
      </c>
      <c r="H1" s="3" t="s">
        <v>259</v>
      </c>
      <c r="I1" s="3" t="s">
        <v>260</v>
      </c>
      <c r="J1" s="3" t="s">
        <v>261</v>
      </c>
      <c r="K1" s="3" t="s">
        <v>266</v>
      </c>
      <c r="L1" s="3" t="s">
        <v>408</v>
      </c>
      <c r="M1" s="3" t="s">
        <v>409</v>
      </c>
      <c r="N1" s="3" t="s">
        <v>510</v>
      </c>
      <c r="O1" s="3" t="s">
        <v>511</v>
      </c>
      <c r="P1" s="3" t="s">
        <v>666</v>
      </c>
      <c r="Q1" s="3" t="s">
        <v>667</v>
      </c>
      <c r="R1" s="5" t="s">
        <v>486</v>
      </c>
      <c r="S1" s="5" t="s">
        <v>485</v>
      </c>
      <c r="T1" s="5" t="s">
        <v>487</v>
      </c>
      <c r="U1" s="3" t="s">
        <v>380</v>
      </c>
      <c r="V1" s="3" t="s">
        <v>381</v>
      </c>
      <c r="W1" s="3" t="s">
        <v>382</v>
      </c>
      <c r="X1" s="3" t="s">
        <v>478</v>
      </c>
      <c r="Y1" s="3" t="s">
        <v>385</v>
      </c>
      <c r="Z1" s="5" t="s">
        <v>383</v>
      </c>
      <c r="AA1" s="3" t="s">
        <v>384</v>
      </c>
      <c r="AB1" s="3" t="s">
        <v>263</v>
      </c>
      <c r="AC1" s="3" t="s">
        <v>443</v>
      </c>
      <c r="AD1" s="3" t="s">
        <v>795</v>
      </c>
      <c r="AE1" s="3" t="s">
        <v>796</v>
      </c>
      <c r="AF1" s="3" t="s">
        <v>807</v>
      </c>
      <c r="AG1" s="3" t="s">
        <v>497</v>
      </c>
      <c r="AH1" s="3" t="s">
        <v>399</v>
      </c>
      <c r="AI1" s="3" t="s">
        <v>6229</v>
      </c>
      <c r="AJ1" s="3" t="s">
        <v>509</v>
      </c>
      <c r="AK1" s="3" t="s">
        <v>407</v>
      </c>
      <c r="AL1" s="3" t="s">
        <v>6944</v>
      </c>
      <c r="AM1" s="3" t="s">
        <v>400</v>
      </c>
      <c r="AN1" s="3" t="s">
        <v>702</v>
      </c>
      <c r="AO1" s="3" t="s">
        <v>794</v>
      </c>
    </row>
    <row r="2" spans="1:41" x14ac:dyDescent="0.25">
      <c r="A2">
        <v>1</v>
      </c>
      <c r="B2" t="s">
        <v>1467</v>
      </c>
      <c r="C2" t="s">
        <v>1468</v>
      </c>
      <c r="D2" t="s">
        <v>1469</v>
      </c>
      <c r="E2">
        <v>45</v>
      </c>
      <c r="F2">
        <v>49</v>
      </c>
      <c r="G2">
        <v>49</v>
      </c>
      <c r="H2">
        <v>65</v>
      </c>
      <c r="I2">
        <v>65</v>
      </c>
      <c r="J2">
        <v>45</v>
      </c>
      <c r="K2" t="s">
        <v>1470</v>
      </c>
      <c r="L2" t="s">
        <v>247</v>
      </c>
      <c r="M2" t="s">
        <v>249</v>
      </c>
      <c r="N2">
        <v>5.54</v>
      </c>
      <c r="O2">
        <v>5.2200000000000006</v>
      </c>
      <c r="P2">
        <v>-1</v>
      </c>
      <c r="R2">
        <f t="shared" ref="R2:R65" si="0">MROUND(N2,1)+P2</f>
        <v>5</v>
      </c>
      <c r="S2">
        <f t="shared" ref="S2:S65" si="1">MROUND(O2,1)+Q2</f>
        <v>5</v>
      </c>
      <c r="T2">
        <f t="shared" ref="T2:T65" si="2">SUM(S2,R2)</f>
        <v>10</v>
      </c>
      <c r="U2" t="s">
        <v>1468</v>
      </c>
      <c r="V2" t="s">
        <v>1469</v>
      </c>
      <c r="W2" t="s">
        <v>1471</v>
      </c>
      <c r="X2" t="s">
        <v>1472</v>
      </c>
      <c r="Y2" t="s">
        <v>1473</v>
      </c>
      <c r="Z2" cm="1">
        <f t="array" ref="Z2">IF(ISBLANK(AK2),_xlfn.LET(
    _xlpm.nameBeforeSlash, IF(ISNUMBER(SEARCH("/", Y2)), LEFT(Y2, SEARCH("/", Y2)-1), Y2),
    _xlpm.matchRow, IFERROR(MATCH(_xlpm.nameBeforeSlash, AA:AA, 0), ""),
    _xlpm.difference, IF(_xlpm.matchRow="", "", ABS((R2 + S2)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),IF(ISBLANK(Y2),"","Hidden"))</f>
        <v>8</v>
      </c>
      <c r="AA2" t="s">
        <v>1467</v>
      </c>
      <c r="AC2" t="s">
        <v>1156</v>
      </c>
      <c r="AD2" t="str">
        <f>_xlfn.XLOOKUP(AC2,moves!A:A,moves!B:B)</f>
        <v>grass</v>
      </c>
      <c r="AE2">
        <f>_xlfn.XLOOKUP(AC2,moves!A:A,moves!D:D)</f>
        <v>2</v>
      </c>
      <c r="AF2" t="str">
        <f>_xlfn.XLOOKUP(AC2,moves!A:A,moves!E:E)</f>
        <v>Status symbols deal +1 damage.</v>
      </c>
      <c r="AG2">
        <v>1</v>
      </c>
      <c r="AH2">
        <v>0</v>
      </c>
      <c r="AI2">
        <f t="shared" ref="AI2:AI65" si="3">IF(ISNUMBER(SEARCH("Shiny ", AA2)), 1, 0)</f>
        <v>0</v>
      </c>
      <c r="AJ2" t="s">
        <v>870</v>
      </c>
      <c r="AL2">
        <v>0</v>
      </c>
      <c r="AM2" cm="1">
        <f t="array" ref="AM2">IF(AL2=1,1,
   IF(ISTEXT(AK2),1,
   IF(AO2&gt;1,AM1,
   IF(AI2=1,
      IF(SUMPRODUCT((LEN($Y$2:$Y$4096)-LEN(SUBSTITUTE($Y$2:$Y$4096,AA2,"")))/LEN(AA2))&gt;0,2,1),
      IF(
         SUMPRODUCT((LEN($Y$2:$Y$4096)-LEN(SUBSTITUTE($Y$2:$Y$4096,AA2,"")))/LEN(AA2))
         - SUMPRODUCT((LEN($Y$2:$Y$4096)-LEN(SUBSTITUTE($Y$2:$Y$4096,"Alolan "&amp;AA2,"")))/LEN("Alolan "&amp;AA2))
         - SUMPRODUCT((LEN($Y$2:$Y$4096)-LEN(SUBSTITUTE($Y$2:$Y$4096,"Galarian "&amp;AA2,"")))/LEN("Galarian "&amp;AA2))
         - SUMPRODUCT((LEN($Y$2:$Y$4096)-LEN(SUBSTITUTE($Y$2:$Y$4096,"Hisuian "&amp;AA2,"")))/LEN("Hisuian "&amp;AA2))
         - SUMPRODUCT((LEN($Y$2:$Y$4096)-LEN(SUBSTITUTE($Y$2:$Y$4096,"Paldean "&amp;AA2,"")))/LEN("Paldean "&amp;AA2))
      &gt;0,2,1)
   ))))</f>
        <v>1</v>
      </c>
      <c r="AN2">
        <v>0</v>
      </c>
      <c r="AO2">
        <v>0</v>
      </c>
    </row>
    <row r="3" spans="1:41" x14ac:dyDescent="0.25">
      <c r="A3">
        <v>1</v>
      </c>
      <c r="B3" t="s">
        <v>1467</v>
      </c>
      <c r="C3" t="s">
        <v>1468</v>
      </c>
      <c r="D3" t="s">
        <v>1469</v>
      </c>
      <c r="E3">
        <v>45</v>
      </c>
      <c r="F3">
        <v>49</v>
      </c>
      <c r="G3">
        <v>49</v>
      </c>
      <c r="H3">
        <v>65</v>
      </c>
      <c r="I3">
        <v>65</v>
      </c>
      <c r="J3">
        <v>45</v>
      </c>
      <c r="K3" t="s">
        <v>1470</v>
      </c>
      <c r="L3" t="s">
        <v>247</v>
      </c>
      <c r="M3" t="s">
        <v>249</v>
      </c>
      <c r="N3">
        <v>5.54</v>
      </c>
      <c r="O3">
        <v>5.2200000000000006</v>
      </c>
      <c r="P3">
        <v>-1</v>
      </c>
      <c r="R3">
        <f t="shared" si="0"/>
        <v>5</v>
      </c>
      <c r="S3">
        <f t="shared" si="1"/>
        <v>5</v>
      </c>
      <c r="T3">
        <f t="shared" si="2"/>
        <v>10</v>
      </c>
      <c r="U3" t="s">
        <v>1468</v>
      </c>
      <c r="V3" t="s">
        <v>1469</v>
      </c>
      <c r="W3" t="s">
        <v>1471</v>
      </c>
      <c r="X3" t="s">
        <v>1472</v>
      </c>
      <c r="Y3" t="s">
        <v>1473</v>
      </c>
      <c r="Z3" cm="1">
        <f t="array" ref="Z3">IF(ISBLANK(AK3),_xlfn.LET(
    _xlpm.nameBeforeSlash, IF(ISNUMBER(SEARCH("/", Y3)), LEFT(Y3, SEARCH("/", Y3)-1), Y3),
    _xlpm.matchRow, IFERROR(MATCH(_xlpm.nameBeforeSlash, AA:AA, 0), ""),
    _xlpm.difference, IF(_xlpm.matchRow="", "", ABS((R3 + S3)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),IF(ISBLANK(Y3),"","Hidden"))</f>
        <v>8</v>
      </c>
      <c r="AA3" t="s">
        <v>1467</v>
      </c>
      <c r="AC3" t="s">
        <v>1156</v>
      </c>
      <c r="AD3" t="str">
        <f>_xlfn.XLOOKUP(AC3,moves!A:A,moves!B:B)</f>
        <v>grass</v>
      </c>
      <c r="AE3">
        <f>_xlfn.XLOOKUP(AC3,moves!A:A,moves!D:D)</f>
        <v>2</v>
      </c>
      <c r="AF3" t="str">
        <f>_xlfn.XLOOKUP(AC3,moves!A:A,moves!E:E)</f>
        <v>Status symbols deal +1 damage.</v>
      </c>
      <c r="AG3">
        <v>0</v>
      </c>
      <c r="AH3">
        <v>0</v>
      </c>
      <c r="AI3">
        <f t="shared" si="3"/>
        <v>0</v>
      </c>
      <c r="AJ3" t="s">
        <v>523</v>
      </c>
      <c r="AL3">
        <v>0</v>
      </c>
      <c r="AM3" cm="1">
        <f t="array" ref="AM3">IF(AL3=1,1,
   IF(ISTEXT(AK3),1,
   IF(AO3&gt;1,AM2,
   IF(AI3=1,
      IF(SUMPRODUCT((LEN($Y$2:$Y$4096)-LEN(SUBSTITUTE($Y$2:$Y$4096,AA3,"")))/LEN(AA3))&gt;0,2,1),
      IF(
         SUMPRODUCT((LEN($Y$2:$Y$4096)-LEN(SUBSTITUTE($Y$2:$Y$4096,AA3,"")))/LEN(AA3))
         - SUMPRODUCT((LEN($Y$2:$Y$4096)-LEN(SUBSTITUTE($Y$2:$Y$4096,"Alolan "&amp;AA3,"")))/LEN("Alolan "&amp;AA3))
         - SUMPRODUCT((LEN($Y$2:$Y$4096)-LEN(SUBSTITUTE($Y$2:$Y$4096,"Galarian "&amp;AA3,"")))/LEN("Galarian "&amp;AA3))
         - SUMPRODUCT((LEN($Y$2:$Y$4096)-LEN(SUBSTITUTE($Y$2:$Y$4096,"Hisuian "&amp;AA3,"")))/LEN("Hisuian "&amp;AA3))
         - SUMPRODUCT((LEN($Y$2:$Y$4096)-LEN(SUBSTITUTE($Y$2:$Y$4096,"Paldean "&amp;AA3,"")))/LEN("Paldean "&amp;AA3))
      &gt;0,2,1)
   ))))</f>
        <v>1</v>
      </c>
      <c r="AN3">
        <v>0</v>
      </c>
      <c r="AO3">
        <v>0</v>
      </c>
    </row>
    <row r="4" spans="1:41" x14ac:dyDescent="0.25">
      <c r="A4">
        <v>1</v>
      </c>
      <c r="B4" t="s">
        <v>1467</v>
      </c>
      <c r="C4" t="s">
        <v>1468</v>
      </c>
      <c r="D4" t="s">
        <v>1469</v>
      </c>
      <c r="E4">
        <v>45</v>
      </c>
      <c r="F4">
        <v>49</v>
      </c>
      <c r="G4">
        <v>49</v>
      </c>
      <c r="H4">
        <v>65</v>
      </c>
      <c r="I4">
        <v>65</v>
      </c>
      <c r="J4">
        <v>45</v>
      </c>
      <c r="K4" t="s">
        <v>1470</v>
      </c>
      <c r="L4" t="s">
        <v>247</v>
      </c>
      <c r="M4" t="s">
        <v>249</v>
      </c>
      <c r="N4">
        <v>5.54</v>
      </c>
      <c r="O4">
        <v>5.2200000000000006</v>
      </c>
      <c r="P4">
        <v>-1</v>
      </c>
      <c r="R4">
        <f t="shared" si="0"/>
        <v>5</v>
      </c>
      <c r="S4">
        <f t="shared" si="1"/>
        <v>5</v>
      </c>
      <c r="T4">
        <f t="shared" si="2"/>
        <v>10</v>
      </c>
      <c r="U4" t="s">
        <v>1468</v>
      </c>
      <c r="V4" t="s">
        <v>1469</v>
      </c>
      <c r="W4" t="s">
        <v>1471</v>
      </c>
      <c r="X4" t="s">
        <v>1472</v>
      </c>
      <c r="Y4" t="s">
        <v>1473</v>
      </c>
      <c r="Z4" cm="1">
        <f t="array" ref="Z4">IF(ISBLANK(AK4),_xlfn.LET(
    _xlpm.nameBeforeSlash, IF(ISNUMBER(SEARCH("/", Y4)), LEFT(Y4, SEARCH("/", Y4)-1), Y4),
    _xlpm.matchRow, IFERROR(MATCH(_xlpm.nameBeforeSlash, AA:AA, 0), ""),
    _xlpm.difference, IF(_xlpm.matchRow="", "", ABS((R4 + S4)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),IF(ISBLANK(Y4),"","Hidden"))</f>
        <v>8</v>
      </c>
      <c r="AA4" t="s">
        <v>1467</v>
      </c>
      <c r="AC4" t="s">
        <v>1156</v>
      </c>
      <c r="AD4" t="str">
        <f>_xlfn.XLOOKUP(AC4,moves!A:A,moves!B:B)</f>
        <v>grass</v>
      </c>
      <c r="AE4">
        <f>_xlfn.XLOOKUP(AC4,moves!A:A,moves!D:D)</f>
        <v>2</v>
      </c>
      <c r="AF4" t="str">
        <f>_xlfn.XLOOKUP(AC4,moves!A:A,moves!E:E)</f>
        <v>Status symbols deal +1 damage.</v>
      </c>
      <c r="AG4">
        <v>0</v>
      </c>
      <c r="AH4">
        <v>0</v>
      </c>
      <c r="AI4">
        <f t="shared" si="3"/>
        <v>0</v>
      </c>
      <c r="AJ4" t="s">
        <v>523</v>
      </c>
      <c r="AL4">
        <v>0</v>
      </c>
      <c r="AM4" cm="1">
        <f t="array" ref="AM4">IF(AL4=1,1,
   IF(ISTEXT(AK4),1,
   IF(AO4&gt;1,AM3,
   IF(AI4=1,
      IF(SUMPRODUCT((LEN($Y$2:$Y$4096)-LEN(SUBSTITUTE($Y$2:$Y$4096,AA4,"")))/LEN(AA4))&gt;0,2,1),
      IF(
         SUMPRODUCT((LEN($Y$2:$Y$4096)-LEN(SUBSTITUTE($Y$2:$Y$4096,AA4,"")))/LEN(AA4))
         - SUMPRODUCT((LEN($Y$2:$Y$4096)-LEN(SUBSTITUTE($Y$2:$Y$4096,"Alolan "&amp;AA4,"")))/LEN("Alolan "&amp;AA4))
         - SUMPRODUCT((LEN($Y$2:$Y$4096)-LEN(SUBSTITUTE($Y$2:$Y$4096,"Galarian "&amp;AA4,"")))/LEN("Galarian "&amp;AA4))
         - SUMPRODUCT((LEN($Y$2:$Y$4096)-LEN(SUBSTITUTE($Y$2:$Y$4096,"Hisuian "&amp;AA4,"")))/LEN("Hisuian "&amp;AA4))
         - SUMPRODUCT((LEN($Y$2:$Y$4096)-LEN(SUBSTITUTE($Y$2:$Y$4096,"Paldean "&amp;AA4,"")))/LEN("Paldean "&amp;AA4))
      &gt;0,2,1)
   ))))</f>
        <v>1</v>
      </c>
      <c r="AN4">
        <v>0</v>
      </c>
      <c r="AO4">
        <v>0</v>
      </c>
    </row>
    <row r="5" spans="1:41" x14ac:dyDescent="0.25">
      <c r="A5">
        <v>1</v>
      </c>
      <c r="B5" t="s">
        <v>1467</v>
      </c>
      <c r="C5" t="s">
        <v>1468</v>
      </c>
      <c r="D5" t="s">
        <v>1469</v>
      </c>
      <c r="E5">
        <v>45</v>
      </c>
      <c r="F5">
        <v>49</v>
      </c>
      <c r="G5">
        <v>49</v>
      </c>
      <c r="H5">
        <v>65</v>
      </c>
      <c r="I5">
        <v>65</v>
      </c>
      <c r="J5">
        <v>45</v>
      </c>
      <c r="K5" t="s">
        <v>1470</v>
      </c>
      <c r="L5" t="s">
        <v>247</v>
      </c>
      <c r="M5" t="s">
        <v>249</v>
      </c>
      <c r="N5">
        <v>5.54</v>
      </c>
      <c r="O5">
        <v>5.2200000000000006</v>
      </c>
      <c r="P5">
        <v>-1</v>
      </c>
      <c r="R5">
        <f t="shared" si="0"/>
        <v>5</v>
      </c>
      <c r="S5">
        <f t="shared" si="1"/>
        <v>5</v>
      </c>
      <c r="T5">
        <f t="shared" si="2"/>
        <v>10</v>
      </c>
      <c r="U5" t="s">
        <v>1468</v>
      </c>
      <c r="V5" t="s">
        <v>1469</v>
      </c>
      <c r="W5" t="s">
        <v>1471</v>
      </c>
      <c r="X5" t="s">
        <v>1472</v>
      </c>
      <c r="Y5" t="s">
        <v>1473</v>
      </c>
      <c r="Z5" cm="1">
        <f t="array" ref="Z5">IF(ISBLANK(AK5),_xlfn.LET(
    _xlpm.nameBeforeSlash, IF(ISNUMBER(SEARCH("/", Y5)), LEFT(Y5, SEARCH("/", Y5)-1), Y5),
    _xlpm.matchRow, IFERROR(MATCH(_xlpm.nameBeforeSlash, AA:AA, 0), ""),
    _xlpm.difference, IF(_xlpm.matchRow="", "", ABS((R5 + S5)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),IF(ISBLANK(Y5),"","Hidden"))</f>
        <v>8</v>
      </c>
      <c r="AA5" t="s">
        <v>1467</v>
      </c>
      <c r="AC5" t="s">
        <v>1156</v>
      </c>
      <c r="AD5" t="str">
        <f>_xlfn.XLOOKUP(AC5,moves!A:A,moves!B:B)</f>
        <v>grass</v>
      </c>
      <c r="AE5">
        <f>_xlfn.XLOOKUP(AC5,moves!A:A,moves!D:D)</f>
        <v>2</v>
      </c>
      <c r="AF5" t="str">
        <f>_xlfn.XLOOKUP(AC5,moves!A:A,moves!E:E)</f>
        <v>Status symbols deal +1 damage.</v>
      </c>
      <c r="AG5">
        <v>0</v>
      </c>
      <c r="AH5">
        <v>0</v>
      </c>
      <c r="AI5">
        <f t="shared" si="3"/>
        <v>0</v>
      </c>
      <c r="AJ5" t="s">
        <v>523</v>
      </c>
      <c r="AL5">
        <v>0</v>
      </c>
      <c r="AM5" cm="1">
        <f t="array" ref="AM5">IF(AL5=1,1,
   IF(ISTEXT(AK5),1,
   IF(AO5&gt;1,AM4,
   IF(AI5=1,
      IF(SUMPRODUCT((LEN($Y$2:$Y$4096)-LEN(SUBSTITUTE($Y$2:$Y$4096,AA5,"")))/LEN(AA5))&gt;0,2,1),
      IF(
         SUMPRODUCT((LEN($Y$2:$Y$4096)-LEN(SUBSTITUTE($Y$2:$Y$4096,AA5,"")))/LEN(AA5))
         - SUMPRODUCT((LEN($Y$2:$Y$4096)-LEN(SUBSTITUTE($Y$2:$Y$4096,"Alolan "&amp;AA5,"")))/LEN("Alolan "&amp;AA5))
         - SUMPRODUCT((LEN($Y$2:$Y$4096)-LEN(SUBSTITUTE($Y$2:$Y$4096,"Galarian "&amp;AA5,"")))/LEN("Galarian "&amp;AA5))
         - SUMPRODUCT((LEN($Y$2:$Y$4096)-LEN(SUBSTITUTE($Y$2:$Y$4096,"Hisuian "&amp;AA5,"")))/LEN("Hisuian "&amp;AA5))
         - SUMPRODUCT((LEN($Y$2:$Y$4096)-LEN(SUBSTITUTE($Y$2:$Y$4096,"Paldean "&amp;AA5,"")))/LEN("Paldean "&amp;AA5))
      &gt;0,2,1)
   ))))</f>
        <v>1</v>
      </c>
      <c r="AN5">
        <v>0</v>
      </c>
      <c r="AO5">
        <v>0</v>
      </c>
    </row>
    <row r="6" spans="1:41" x14ac:dyDescent="0.25">
      <c r="A6">
        <v>1</v>
      </c>
      <c r="B6" t="s">
        <v>1467</v>
      </c>
      <c r="C6" t="s">
        <v>1468</v>
      </c>
      <c r="D6" t="s">
        <v>1469</v>
      </c>
      <c r="E6">
        <v>45</v>
      </c>
      <c r="F6">
        <v>49</v>
      </c>
      <c r="G6">
        <v>49</v>
      </c>
      <c r="H6">
        <v>65</v>
      </c>
      <c r="I6">
        <v>65</v>
      </c>
      <c r="J6">
        <v>45</v>
      </c>
      <c r="K6" t="s">
        <v>1470</v>
      </c>
      <c r="L6" t="s">
        <v>247</v>
      </c>
      <c r="M6" t="s">
        <v>249</v>
      </c>
      <c r="N6">
        <v>5.54</v>
      </c>
      <c r="O6">
        <v>5.2200000000000006</v>
      </c>
      <c r="P6">
        <v>-1</v>
      </c>
      <c r="R6">
        <f t="shared" si="0"/>
        <v>5</v>
      </c>
      <c r="S6">
        <f t="shared" si="1"/>
        <v>5</v>
      </c>
      <c r="T6">
        <f t="shared" si="2"/>
        <v>10</v>
      </c>
      <c r="U6" t="s">
        <v>1468</v>
      </c>
      <c r="V6" t="s">
        <v>1469</v>
      </c>
      <c r="W6" t="s">
        <v>1471</v>
      </c>
      <c r="X6" t="s">
        <v>1472</v>
      </c>
      <c r="Y6" t="s">
        <v>1473</v>
      </c>
      <c r="Z6" cm="1">
        <f t="array" ref="Z6">IF(ISBLANK(AK6),_xlfn.LET(
    _xlpm.nameBeforeSlash, IF(ISNUMBER(SEARCH("/", Y6)), LEFT(Y6, SEARCH("/", Y6)-1), Y6),
    _xlpm.matchRow, IFERROR(MATCH(_xlpm.nameBeforeSlash, AA:AA, 0), ""),
    _xlpm.difference, IF(_xlpm.matchRow="", "", ABS((R6 + S6)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),IF(ISBLANK(Y6),"","Hidden"))</f>
        <v>8</v>
      </c>
      <c r="AA6" t="s">
        <v>1467</v>
      </c>
      <c r="AC6" t="s">
        <v>1156</v>
      </c>
      <c r="AD6" t="str">
        <f>_xlfn.XLOOKUP(AC6,moves!A:A,moves!B:B)</f>
        <v>grass</v>
      </c>
      <c r="AE6">
        <f>_xlfn.XLOOKUP(AC6,moves!A:A,moves!D:D)</f>
        <v>2</v>
      </c>
      <c r="AF6" t="str">
        <f>_xlfn.XLOOKUP(AC6,moves!A:A,moves!E:E)</f>
        <v>Status symbols deal +1 damage.</v>
      </c>
      <c r="AG6">
        <v>0</v>
      </c>
      <c r="AH6">
        <v>0</v>
      </c>
      <c r="AI6">
        <f t="shared" si="3"/>
        <v>0</v>
      </c>
      <c r="AJ6" t="s">
        <v>523</v>
      </c>
      <c r="AL6">
        <v>0</v>
      </c>
      <c r="AM6" cm="1">
        <f t="array" ref="AM6">IF(AL6=1,1,
   IF(ISTEXT(AK6),1,
   IF(AO6&gt;1,AM5,
   IF(AI6=1,
      IF(SUMPRODUCT((LEN($Y$2:$Y$4096)-LEN(SUBSTITUTE($Y$2:$Y$4096,AA6,"")))/LEN(AA6))&gt;0,2,1),
      IF(
         SUMPRODUCT((LEN($Y$2:$Y$4096)-LEN(SUBSTITUTE($Y$2:$Y$4096,AA6,"")))/LEN(AA6))
         - SUMPRODUCT((LEN($Y$2:$Y$4096)-LEN(SUBSTITUTE($Y$2:$Y$4096,"Alolan "&amp;AA6,"")))/LEN("Alolan "&amp;AA6))
         - SUMPRODUCT((LEN($Y$2:$Y$4096)-LEN(SUBSTITUTE($Y$2:$Y$4096,"Galarian "&amp;AA6,"")))/LEN("Galarian "&amp;AA6))
         - SUMPRODUCT((LEN($Y$2:$Y$4096)-LEN(SUBSTITUTE($Y$2:$Y$4096,"Hisuian "&amp;AA6,"")))/LEN("Hisuian "&amp;AA6))
         - SUMPRODUCT((LEN($Y$2:$Y$4096)-LEN(SUBSTITUTE($Y$2:$Y$4096,"Paldean "&amp;AA6,"")))/LEN("Paldean "&amp;AA6))
      &gt;0,2,1)
   ))))</f>
        <v>1</v>
      </c>
      <c r="AN6">
        <v>0</v>
      </c>
      <c r="AO6">
        <v>0</v>
      </c>
    </row>
    <row r="7" spans="1:41" x14ac:dyDescent="0.25">
      <c r="A7">
        <v>1</v>
      </c>
      <c r="B7" t="s">
        <v>1467</v>
      </c>
      <c r="C7" t="s">
        <v>1468</v>
      </c>
      <c r="D7" t="s">
        <v>1469</v>
      </c>
      <c r="E7">
        <v>45</v>
      </c>
      <c r="F7">
        <v>49</v>
      </c>
      <c r="G7">
        <v>49</v>
      </c>
      <c r="H7">
        <v>65</v>
      </c>
      <c r="I7">
        <v>65</v>
      </c>
      <c r="J7">
        <v>45</v>
      </c>
      <c r="K7" t="s">
        <v>1470</v>
      </c>
      <c r="L7" t="s">
        <v>247</v>
      </c>
      <c r="M7" t="s">
        <v>249</v>
      </c>
      <c r="N7">
        <v>5.54</v>
      </c>
      <c r="O7">
        <v>5.2200000000000006</v>
      </c>
      <c r="P7">
        <v>-1</v>
      </c>
      <c r="R7">
        <f t="shared" si="0"/>
        <v>5</v>
      </c>
      <c r="S7">
        <f t="shared" si="1"/>
        <v>5</v>
      </c>
      <c r="T7">
        <f t="shared" si="2"/>
        <v>10</v>
      </c>
      <c r="U7" t="s">
        <v>1468</v>
      </c>
      <c r="V7" t="s">
        <v>1469</v>
      </c>
      <c r="W7" t="s">
        <v>1471</v>
      </c>
      <c r="X7" t="s">
        <v>1472</v>
      </c>
      <c r="Y7" t="s">
        <v>1473</v>
      </c>
      <c r="Z7" cm="1">
        <f t="array" ref="Z7">IF(ISBLANK(AK7),_xlfn.LET(
    _xlpm.nameBeforeSlash, IF(ISNUMBER(SEARCH("/", Y7)), LEFT(Y7, SEARCH("/", Y7)-1), Y7),
    _xlpm.matchRow, IFERROR(MATCH(_xlpm.nameBeforeSlash, AA:AA, 0), ""),
    _xlpm.difference, IF(_xlpm.matchRow="", "", ABS((R7 + S7)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),IF(ISBLANK(Y7),"","Hidden"))</f>
        <v>8</v>
      </c>
      <c r="AA7" t="s">
        <v>1467</v>
      </c>
      <c r="AC7" t="s">
        <v>1156</v>
      </c>
      <c r="AD7" t="str">
        <f>_xlfn.XLOOKUP(AC7,moves!A:A,moves!B:B)</f>
        <v>grass</v>
      </c>
      <c r="AE7">
        <f>_xlfn.XLOOKUP(AC7,moves!A:A,moves!D:D)</f>
        <v>2</v>
      </c>
      <c r="AF7" t="str">
        <f>_xlfn.XLOOKUP(AC7,moves!A:A,moves!E:E)</f>
        <v>Status symbols deal +1 damage.</v>
      </c>
      <c r="AG7">
        <v>0</v>
      </c>
      <c r="AH7">
        <v>0</v>
      </c>
      <c r="AI7">
        <f t="shared" si="3"/>
        <v>0</v>
      </c>
      <c r="AJ7" t="s">
        <v>523</v>
      </c>
      <c r="AL7">
        <v>0</v>
      </c>
      <c r="AM7" cm="1">
        <f t="array" ref="AM7">IF(AL7=1,1,
   IF(ISTEXT(AK7),1,
   IF(AO7&gt;1,AM6,
   IF(AI7=1,
      IF(SUMPRODUCT((LEN($Y$2:$Y$4096)-LEN(SUBSTITUTE($Y$2:$Y$4096,AA7,"")))/LEN(AA7))&gt;0,2,1),
      IF(
         SUMPRODUCT((LEN($Y$2:$Y$4096)-LEN(SUBSTITUTE($Y$2:$Y$4096,AA7,"")))/LEN(AA7))
         - SUMPRODUCT((LEN($Y$2:$Y$4096)-LEN(SUBSTITUTE($Y$2:$Y$4096,"Alolan "&amp;AA7,"")))/LEN("Alolan "&amp;AA7))
         - SUMPRODUCT((LEN($Y$2:$Y$4096)-LEN(SUBSTITUTE($Y$2:$Y$4096,"Galarian "&amp;AA7,"")))/LEN("Galarian "&amp;AA7))
         - SUMPRODUCT((LEN($Y$2:$Y$4096)-LEN(SUBSTITUTE($Y$2:$Y$4096,"Hisuian "&amp;AA7,"")))/LEN("Hisuian "&amp;AA7))
         - SUMPRODUCT((LEN($Y$2:$Y$4096)-LEN(SUBSTITUTE($Y$2:$Y$4096,"Paldean "&amp;AA7,"")))/LEN("Paldean "&amp;AA7))
      &gt;0,2,1)
   ))))</f>
        <v>1</v>
      </c>
      <c r="AN7">
        <v>0</v>
      </c>
      <c r="AO7">
        <v>0</v>
      </c>
    </row>
    <row r="8" spans="1:41" x14ac:dyDescent="0.25">
      <c r="A8">
        <v>1</v>
      </c>
      <c r="B8" t="s">
        <v>1467</v>
      </c>
      <c r="C8" t="s">
        <v>1468</v>
      </c>
      <c r="D8" t="s">
        <v>1469</v>
      </c>
      <c r="E8">
        <v>45</v>
      </c>
      <c r="F8">
        <v>49</v>
      </c>
      <c r="G8">
        <v>49</v>
      </c>
      <c r="H8">
        <v>65</v>
      </c>
      <c r="I8">
        <v>65</v>
      </c>
      <c r="J8">
        <v>45</v>
      </c>
      <c r="K8" t="s">
        <v>1470</v>
      </c>
      <c r="L8" t="s">
        <v>247</v>
      </c>
      <c r="M8" t="s">
        <v>249</v>
      </c>
      <c r="N8">
        <v>5.54</v>
      </c>
      <c r="O8">
        <v>5.2200000000000006</v>
      </c>
      <c r="P8">
        <v>-1</v>
      </c>
      <c r="R8">
        <f t="shared" si="0"/>
        <v>5</v>
      </c>
      <c r="S8">
        <f t="shared" si="1"/>
        <v>5</v>
      </c>
      <c r="T8">
        <f t="shared" si="2"/>
        <v>10</v>
      </c>
      <c r="U8" t="s">
        <v>1468</v>
      </c>
      <c r="V8" t="s">
        <v>1469</v>
      </c>
      <c r="W8" t="s">
        <v>1471</v>
      </c>
      <c r="X8" t="s">
        <v>1472</v>
      </c>
      <c r="Y8" t="s">
        <v>1473</v>
      </c>
      <c r="Z8" cm="1">
        <f t="array" ref="Z8">IF(ISBLANK(AK8),_xlfn.LET(
    _xlpm.nameBeforeSlash, IF(ISNUMBER(SEARCH("/", Y8)), LEFT(Y8, SEARCH("/", Y8)-1), Y8),
    _xlpm.matchRow, IFERROR(MATCH(_xlpm.nameBeforeSlash, AA:AA, 0), ""),
    _xlpm.difference, IF(_xlpm.matchRow="", "", ABS((R8 + S8)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),IF(ISBLANK(Y8),"","Hidden"))</f>
        <v>8</v>
      </c>
      <c r="AA8" t="s">
        <v>1467</v>
      </c>
      <c r="AC8" t="s">
        <v>1156</v>
      </c>
      <c r="AD8" t="str">
        <f>_xlfn.XLOOKUP(AC8,moves!A:A,moves!B:B)</f>
        <v>grass</v>
      </c>
      <c r="AE8">
        <f>_xlfn.XLOOKUP(AC8,moves!A:A,moves!D:D)</f>
        <v>2</v>
      </c>
      <c r="AF8" t="str">
        <f>_xlfn.XLOOKUP(AC8,moves!A:A,moves!E:E)</f>
        <v>Status symbols deal +1 damage.</v>
      </c>
      <c r="AG8">
        <v>0</v>
      </c>
      <c r="AH8">
        <v>0</v>
      </c>
      <c r="AI8">
        <f t="shared" si="3"/>
        <v>0</v>
      </c>
      <c r="AJ8" t="s">
        <v>523</v>
      </c>
      <c r="AL8">
        <v>0</v>
      </c>
      <c r="AM8" cm="1">
        <f t="array" ref="AM8">IF(AL8=1,1,
   IF(ISTEXT(AK8),1,
   IF(AO8&gt;1,AM7,
   IF(AI8=1,
      IF(SUMPRODUCT((LEN($Y$2:$Y$4096)-LEN(SUBSTITUTE($Y$2:$Y$4096,AA8,"")))/LEN(AA8))&gt;0,2,1),
      IF(
         SUMPRODUCT((LEN($Y$2:$Y$4096)-LEN(SUBSTITUTE($Y$2:$Y$4096,AA8,"")))/LEN(AA8))
         - SUMPRODUCT((LEN($Y$2:$Y$4096)-LEN(SUBSTITUTE($Y$2:$Y$4096,"Alolan "&amp;AA8,"")))/LEN("Alolan "&amp;AA8))
         - SUMPRODUCT((LEN($Y$2:$Y$4096)-LEN(SUBSTITUTE($Y$2:$Y$4096,"Galarian "&amp;AA8,"")))/LEN("Galarian "&amp;AA8))
         - SUMPRODUCT((LEN($Y$2:$Y$4096)-LEN(SUBSTITUTE($Y$2:$Y$4096,"Hisuian "&amp;AA8,"")))/LEN("Hisuian "&amp;AA8))
         - SUMPRODUCT((LEN($Y$2:$Y$4096)-LEN(SUBSTITUTE($Y$2:$Y$4096,"Paldean "&amp;AA8,"")))/LEN("Paldean "&amp;AA8))
      &gt;0,2,1)
   ))))</f>
        <v>1</v>
      </c>
      <c r="AN8">
        <v>0</v>
      </c>
      <c r="AO8">
        <v>0</v>
      </c>
    </row>
    <row r="9" spans="1:41" x14ac:dyDescent="0.25">
      <c r="A9">
        <v>1</v>
      </c>
      <c r="B9" t="s">
        <v>1467</v>
      </c>
      <c r="C9" t="s">
        <v>1468</v>
      </c>
      <c r="D9" t="s">
        <v>1469</v>
      </c>
      <c r="E9">
        <v>45</v>
      </c>
      <c r="F9">
        <v>49</v>
      </c>
      <c r="G9">
        <v>49</v>
      </c>
      <c r="H9">
        <v>65</v>
      </c>
      <c r="I9">
        <v>65</v>
      </c>
      <c r="J9">
        <v>45</v>
      </c>
      <c r="K9" t="s">
        <v>1470</v>
      </c>
      <c r="L9" t="s">
        <v>247</v>
      </c>
      <c r="M9" t="s">
        <v>249</v>
      </c>
      <c r="N9">
        <v>5.54</v>
      </c>
      <c r="O9">
        <v>5.2200000000000006</v>
      </c>
      <c r="P9">
        <v>-1</v>
      </c>
      <c r="R9">
        <f t="shared" si="0"/>
        <v>5</v>
      </c>
      <c r="S9">
        <f t="shared" si="1"/>
        <v>5</v>
      </c>
      <c r="T9">
        <f t="shared" si="2"/>
        <v>10</v>
      </c>
      <c r="U9" t="s">
        <v>1468</v>
      </c>
      <c r="V9" t="s">
        <v>1469</v>
      </c>
      <c r="W9" t="s">
        <v>1471</v>
      </c>
      <c r="X9" t="s">
        <v>1472</v>
      </c>
      <c r="Y9" t="s">
        <v>1473</v>
      </c>
      <c r="Z9" cm="1">
        <f t="array" ref="Z9">IF(ISBLANK(AK9),_xlfn.LET(
    _xlpm.nameBeforeSlash, IF(ISNUMBER(SEARCH("/", Y9)), LEFT(Y9, SEARCH("/", Y9)-1), Y9),
    _xlpm.matchRow, IFERROR(MATCH(_xlpm.nameBeforeSlash, AA:AA, 0), ""),
    _xlpm.difference, IF(_xlpm.matchRow="", "", ABS((R9 + S9)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),IF(ISBLANK(Y9),"","Hidden"))</f>
        <v>8</v>
      </c>
      <c r="AA9" t="s">
        <v>1467</v>
      </c>
      <c r="AC9" t="s">
        <v>1156</v>
      </c>
      <c r="AD9" t="str">
        <f>_xlfn.XLOOKUP(AC9,moves!A:A,moves!B:B)</f>
        <v>grass</v>
      </c>
      <c r="AE9">
        <f>_xlfn.XLOOKUP(AC9,moves!A:A,moves!D:D)</f>
        <v>2</v>
      </c>
      <c r="AF9" t="str">
        <f>_xlfn.XLOOKUP(AC9,moves!A:A,moves!E:E)</f>
        <v>Status symbols deal +1 damage.</v>
      </c>
      <c r="AG9">
        <v>0</v>
      </c>
      <c r="AH9">
        <v>0</v>
      </c>
      <c r="AI9">
        <f t="shared" si="3"/>
        <v>0</v>
      </c>
      <c r="AJ9" t="s">
        <v>523</v>
      </c>
      <c r="AL9">
        <v>0</v>
      </c>
      <c r="AM9" cm="1">
        <f t="array" ref="AM9">IF(AL9=1,1,
   IF(ISTEXT(AK9),1,
   IF(AO9&gt;1,AM8,
   IF(AI9=1,
      IF(SUMPRODUCT((LEN($Y$2:$Y$4096)-LEN(SUBSTITUTE($Y$2:$Y$4096,AA9,"")))/LEN(AA9))&gt;0,2,1),
      IF(
         SUMPRODUCT((LEN($Y$2:$Y$4096)-LEN(SUBSTITUTE($Y$2:$Y$4096,AA9,"")))/LEN(AA9))
         - SUMPRODUCT((LEN($Y$2:$Y$4096)-LEN(SUBSTITUTE($Y$2:$Y$4096,"Alolan "&amp;AA9,"")))/LEN("Alolan "&amp;AA9))
         - SUMPRODUCT((LEN($Y$2:$Y$4096)-LEN(SUBSTITUTE($Y$2:$Y$4096,"Galarian "&amp;AA9,"")))/LEN("Galarian "&amp;AA9))
         - SUMPRODUCT((LEN($Y$2:$Y$4096)-LEN(SUBSTITUTE($Y$2:$Y$4096,"Hisuian "&amp;AA9,"")))/LEN("Hisuian "&amp;AA9))
         - SUMPRODUCT((LEN($Y$2:$Y$4096)-LEN(SUBSTITUTE($Y$2:$Y$4096,"Paldean "&amp;AA9,"")))/LEN("Paldean "&amp;AA9))
      &gt;0,2,1)
   ))))</f>
        <v>1</v>
      </c>
      <c r="AN9">
        <v>0</v>
      </c>
      <c r="AO9">
        <v>0</v>
      </c>
    </row>
    <row r="10" spans="1:41" x14ac:dyDescent="0.25">
      <c r="A10">
        <v>1</v>
      </c>
      <c r="B10" t="s">
        <v>1467</v>
      </c>
      <c r="C10" t="s">
        <v>1468</v>
      </c>
      <c r="D10" t="s">
        <v>1469</v>
      </c>
      <c r="E10">
        <v>45</v>
      </c>
      <c r="F10">
        <v>49</v>
      </c>
      <c r="G10">
        <v>49</v>
      </c>
      <c r="H10">
        <v>65</v>
      </c>
      <c r="I10">
        <v>65</v>
      </c>
      <c r="J10">
        <v>45</v>
      </c>
      <c r="K10" t="s">
        <v>1470</v>
      </c>
      <c r="L10" t="s">
        <v>247</v>
      </c>
      <c r="M10" t="s">
        <v>249</v>
      </c>
      <c r="N10">
        <v>5.54</v>
      </c>
      <c r="O10">
        <v>5.2200000000000006</v>
      </c>
      <c r="P10">
        <v>-1</v>
      </c>
      <c r="R10">
        <f t="shared" si="0"/>
        <v>5</v>
      </c>
      <c r="S10">
        <f t="shared" si="1"/>
        <v>5</v>
      </c>
      <c r="T10">
        <f t="shared" si="2"/>
        <v>10</v>
      </c>
      <c r="U10" t="s">
        <v>1468</v>
      </c>
      <c r="V10" t="s">
        <v>1469</v>
      </c>
      <c r="W10" t="s">
        <v>1471</v>
      </c>
      <c r="X10" t="s">
        <v>1472</v>
      </c>
      <c r="Y10" t="s">
        <v>1473</v>
      </c>
      <c r="Z10" cm="1">
        <f t="array" ref="Z10">IF(ISBLANK(AK10),_xlfn.LET(
    _xlpm.nameBeforeSlash, IF(ISNUMBER(SEARCH("/", Y10)), LEFT(Y10, SEARCH("/", Y10)-1), Y10),
    _xlpm.matchRow, IFERROR(MATCH(_xlpm.nameBeforeSlash, AA:AA, 0), ""),
    _xlpm.difference, IF(_xlpm.matchRow="", "", ABS((R10 + S10)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),IF(ISBLANK(Y10),"","Hidden"))</f>
        <v>8</v>
      </c>
      <c r="AA10" t="s">
        <v>1467</v>
      </c>
      <c r="AC10" t="s">
        <v>1156</v>
      </c>
      <c r="AD10" t="str">
        <f>_xlfn.XLOOKUP(AC10,moves!A:A,moves!B:B)</f>
        <v>grass</v>
      </c>
      <c r="AE10">
        <f>_xlfn.XLOOKUP(AC10,moves!A:A,moves!D:D)</f>
        <v>2</v>
      </c>
      <c r="AF10" t="str">
        <f>_xlfn.XLOOKUP(AC10,moves!A:A,moves!E:E)</f>
        <v>Status symbols deal +1 damage.</v>
      </c>
      <c r="AG10">
        <v>0</v>
      </c>
      <c r="AH10">
        <v>0</v>
      </c>
      <c r="AI10">
        <f t="shared" si="3"/>
        <v>0</v>
      </c>
      <c r="AJ10" t="s">
        <v>523</v>
      </c>
      <c r="AL10">
        <v>0</v>
      </c>
      <c r="AM10" cm="1">
        <f t="array" ref="AM10">IF(AL10=1,1,
   IF(ISTEXT(AK10),1,
   IF(AO10&gt;1,AM9,
   IF(AI10=1,
      IF(SUMPRODUCT((LEN($Y$2:$Y$4096)-LEN(SUBSTITUTE($Y$2:$Y$4096,AA10,"")))/LEN(AA10))&gt;0,2,1),
      IF(
         SUMPRODUCT((LEN($Y$2:$Y$4096)-LEN(SUBSTITUTE($Y$2:$Y$4096,AA10,"")))/LEN(AA10))
         - SUMPRODUCT((LEN($Y$2:$Y$4096)-LEN(SUBSTITUTE($Y$2:$Y$4096,"Alolan "&amp;AA10,"")))/LEN("Alolan "&amp;AA10))
         - SUMPRODUCT((LEN($Y$2:$Y$4096)-LEN(SUBSTITUTE($Y$2:$Y$4096,"Galarian "&amp;AA10,"")))/LEN("Galarian "&amp;AA10))
         - SUMPRODUCT((LEN($Y$2:$Y$4096)-LEN(SUBSTITUTE($Y$2:$Y$4096,"Hisuian "&amp;AA10,"")))/LEN("Hisuian "&amp;AA10))
         - SUMPRODUCT((LEN($Y$2:$Y$4096)-LEN(SUBSTITUTE($Y$2:$Y$4096,"Paldean "&amp;AA10,"")))/LEN("Paldean "&amp;AA10))
      &gt;0,2,1)
   ))))</f>
        <v>1</v>
      </c>
      <c r="AN10">
        <v>0</v>
      </c>
      <c r="AO10">
        <v>0</v>
      </c>
    </row>
    <row r="11" spans="1:41" x14ac:dyDescent="0.25">
      <c r="A11">
        <v>1</v>
      </c>
      <c r="B11" t="s">
        <v>1467</v>
      </c>
      <c r="C11" t="s">
        <v>1468</v>
      </c>
      <c r="D11" t="s">
        <v>1469</v>
      </c>
      <c r="E11">
        <v>45</v>
      </c>
      <c r="F11">
        <v>49</v>
      </c>
      <c r="G11">
        <v>49</v>
      </c>
      <c r="H11">
        <v>65</v>
      </c>
      <c r="I11">
        <v>65</v>
      </c>
      <c r="J11">
        <v>45</v>
      </c>
      <c r="K11" t="s">
        <v>1470</v>
      </c>
      <c r="L11" t="s">
        <v>247</v>
      </c>
      <c r="M11" t="s">
        <v>249</v>
      </c>
      <c r="N11">
        <v>5.54</v>
      </c>
      <c r="O11">
        <v>5.2200000000000006</v>
      </c>
      <c r="P11">
        <v>-1</v>
      </c>
      <c r="R11">
        <f t="shared" si="0"/>
        <v>5</v>
      </c>
      <c r="S11">
        <f t="shared" si="1"/>
        <v>5</v>
      </c>
      <c r="T11">
        <f t="shared" si="2"/>
        <v>10</v>
      </c>
      <c r="U11" t="s">
        <v>1468</v>
      </c>
      <c r="V11" t="s">
        <v>1469</v>
      </c>
      <c r="W11" t="s">
        <v>1471</v>
      </c>
      <c r="X11" t="s">
        <v>1472</v>
      </c>
      <c r="Y11" t="s">
        <v>1473</v>
      </c>
      <c r="Z11" cm="1">
        <f t="array" ref="Z11">IF(ISBLANK(AK11),_xlfn.LET(
    _xlpm.nameBeforeSlash, IF(ISNUMBER(SEARCH("/", Y11)), LEFT(Y11, SEARCH("/", Y11)-1), Y11),
    _xlpm.matchRow, IFERROR(MATCH(_xlpm.nameBeforeSlash, AA:AA, 0), ""),
    _xlpm.difference, IF(_xlpm.matchRow="", "", ABS((R11 + S11)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),IF(ISBLANK(Y11),"","Hidden"))</f>
        <v>8</v>
      </c>
      <c r="AA11" t="s">
        <v>1467</v>
      </c>
      <c r="AC11" t="s">
        <v>1156</v>
      </c>
      <c r="AD11" t="str">
        <f>_xlfn.XLOOKUP(AC11,moves!A:A,moves!B:B)</f>
        <v>grass</v>
      </c>
      <c r="AE11">
        <f>_xlfn.XLOOKUP(AC11,moves!A:A,moves!D:D)</f>
        <v>2</v>
      </c>
      <c r="AF11" t="str">
        <f>_xlfn.XLOOKUP(AC11,moves!A:A,moves!E:E)</f>
        <v>Status symbols deal +1 damage.</v>
      </c>
      <c r="AG11">
        <v>0</v>
      </c>
      <c r="AH11">
        <v>0</v>
      </c>
      <c r="AI11">
        <f t="shared" si="3"/>
        <v>0</v>
      </c>
      <c r="AJ11" t="s">
        <v>523</v>
      </c>
      <c r="AL11">
        <v>0</v>
      </c>
      <c r="AM11" cm="1">
        <f t="array" ref="AM11">IF(AL11=1,1,
   IF(ISTEXT(AK11),1,
   IF(AO11&gt;1,AM10,
   IF(AI11=1,
      IF(SUMPRODUCT((LEN($Y$2:$Y$4096)-LEN(SUBSTITUTE($Y$2:$Y$4096,AA11,"")))/LEN(AA11))&gt;0,2,1),
      IF(
         SUMPRODUCT((LEN($Y$2:$Y$4096)-LEN(SUBSTITUTE($Y$2:$Y$4096,AA11,"")))/LEN(AA11))
         - SUMPRODUCT((LEN($Y$2:$Y$4096)-LEN(SUBSTITUTE($Y$2:$Y$4096,"Alolan "&amp;AA11,"")))/LEN("Alolan "&amp;AA11))
         - SUMPRODUCT((LEN($Y$2:$Y$4096)-LEN(SUBSTITUTE($Y$2:$Y$4096,"Galarian "&amp;AA11,"")))/LEN("Galarian "&amp;AA11))
         - SUMPRODUCT((LEN($Y$2:$Y$4096)-LEN(SUBSTITUTE($Y$2:$Y$4096,"Hisuian "&amp;AA11,"")))/LEN("Hisuian "&amp;AA11))
         - SUMPRODUCT((LEN($Y$2:$Y$4096)-LEN(SUBSTITUTE($Y$2:$Y$4096,"Paldean "&amp;AA11,"")))/LEN("Paldean "&amp;AA11))
      &gt;0,2,1)
   ))))</f>
        <v>1</v>
      </c>
      <c r="AN11">
        <v>0</v>
      </c>
      <c r="AO11">
        <v>0</v>
      </c>
    </row>
    <row r="12" spans="1:41" x14ac:dyDescent="0.25">
      <c r="A12">
        <v>1</v>
      </c>
      <c r="B12" t="s">
        <v>1467</v>
      </c>
      <c r="C12" t="s">
        <v>1468</v>
      </c>
      <c r="D12" t="s">
        <v>1469</v>
      </c>
      <c r="E12">
        <v>45</v>
      </c>
      <c r="F12">
        <v>49</v>
      </c>
      <c r="G12">
        <v>49</v>
      </c>
      <c r="H12">
        <v>65</v>
      </c>
      <c r="I12">
        <v>65</v>
      </c>
      <c r="J12">
        <v>45</v>
      </c>
      <c r="K12" t="s">
        <v>1470</v>
      </c>
      <c r="L12" t="s">
        <v>247</v>
      </c>
      <c r="M12" t="s">
        <v>249</v>
      </c>
      <c r="N12">
        <v>5.54</v>
      </c>
      <c r="O12">
        <v>5.2200000000000006</v>
      </c>
      <c r="P12">
        <v>-1</v>
      </c>
      <c r="R12">
        <f t="shared" si="0"/>
        <v>5</v>
      </c>
      <c r="S12">
        <f t="shared" si="1"/>
        <v>5</v>
      </c>
      <c r="T12">
        <f t="shared" si="2"/>
        <v>10</v>
      </c>
      <c r="U12" t="s">
        <v>1468</v>
      </c>
      <c r="V12" t="s">
        <v>1469</v>
      </c>
      <c r="W12" t="s">
        <v>1471</v>
      </c>
      <c r="X12" t="s">
        <v>1472</v>
      </c>
      <c r="Y12" t="s">
        <v>1473</v>
      </c>
      <c r="Z12" cm="1">
        <f t="array" ref="Z12">IF(ISBLANK(AK12),_xlfn.LET(
    _xlpm.nameBeforeSlash, IF(ISNUMBER(SEARCH("/", Y12)), LEFT(Y12, SEARCH("/", Y12)-1), Y12),
    _xlpm.matchRow, IFERROR(MATCH(_xlpm.nameBeforeSlash, AA:AA, 0), ""),
    _xlpm.difference, IF(_xlpm.matchRow="", "", ABS((R12 + S12)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),IF(ISBLANK(Y12),"","Hidden"))</f>
        <v>8</v>
      </c>
      <c r="AA12" t="s">
        <v>1467</v>
      </c>
      <c r="AC12" t="s">
        <v>1156</v>
      </c>
      <c r="AD12" t="str">
        <f>_xlfn.XLOOKUP(AC12,moves!A:A,moves!B:B)</f>
        <v>grass</v>
      </c>
      <c r="AE12">
        <f>_xlfn.XLOOKUP(AC12,moves!A:A,moves!D:D)</f>
        <v>2</v>
      </c>
      <c r="AF12" t="str">
        <f>_xlfn.XLOOKUP(AC12,moves!A:A,moves!E:E)</f>
        <v>Status symbols deal +1 damage.</v>
      </c>
      <c r="AG12">
        <v>0</v>
      </c>
      <c r="AH12">
        <v>0</v>
      </c>
      <c r="AI12">
        <f t="shared" si="3"/>
        <v>0</v>
      </c>
      <c r="AJ12" t="s">
        <v>523</v>
      </c>
      <c r="AL12">
        <v>0</v>
      </c>
      <c r="AM12" cm="1">
        <f t="array" ref="AM12">IF(AL12=1,1,
   IF(ISTEXT(AK12),1,
   IF(AO12&gt;1,AM11,
   IF(AI12=1,
      IF(SUMPRODUCT((LEN($Y$2:$Y$4096)-LEN(SUBSTITUTE($Y$2:$Y$4096,AA12,"")))/LEN(AA12))&gt;0,2,1),
      IF(
         SUMPRODUCT((LEN($Y$2:$Y$4096)-LEN(SUBSTITUTE($Y$2:$Y$4096,AA12,"")))/LEN(AA12))
         - SUMPRODUCT((LEN($Y$2:$Y$4096)-LEN(SUBSTITUTE($Y$2:$Y$4096,"Alolan "&amp;AA12,"")))/LEN("Alolan "&amp;AA12))
         - SUMPRODUCT((LEN($Y$2:$Y$4096)-LEN(SUBSTITUTE($Y$2:$Y$4096,"Galarian "&amp;AA12,"")))/LEN("Galarian "&amp;AA12))
         - SUMPRODUCT((LEN($Y$2:$Y$4096)-LEN(SUBSTITUTE($Y$2:$Y$4096,"Hisuian "&amp;AA12,"")))/LEN("Hisuian "&amp;AA12))
         - SUMPRODUCT((LEN($Y$2:$Y$4096)-LEN(SUBSTITUTE($Y$2:$Y$4096,"Paldean "&amp;AA12,"")))/LEN("Paldean "&amp;AA12))
      &gt;0,2,1)
   ))))</f>
        <v>1</v>
      </c>
      <c r="AN12">
        <v>0</v>
      </c>
      <c r="AO12">
        <v>0</v>
      </c>
    </row>
    <row r="13" spans="1:41" x14ac:dyDescent="0.25">
      <c r="A13" t="s">
        <v>3652</v>
      </c>
      <c r="B13" t="s">
        <v>1467</v>
      </c>
      <c r="C13" t="s">
        <v>1468</v>
      </c>
      <c r="D13" t="s">
        <v>1469</v>
      </c>
      <c r="E13">
        <v>45</v>
      </c>
      <c r="F13">
        <v>49</v>
      </c>
      <c r="G13">
        <v>49</v>
      </c>
      <c r="H13">
        <v>65</v>
      </c>
      <c r="I13">
        <v>65</v>
      </c>
      <c r="J13">
        <v>45</v>
      </c>
      <c r="K13" t="s">
        <v>1470</v>
      </c>
      <c r="L13" t="s">
        <v>247</v>
      </c>
      <c r="M13" t="s">
        <v>249</v>
      </c>
      <c r="N13">
        <v>5.54</v>
      </c>
      <c r="O13">
        <v>5.2200000000000006</v>
      </c>
      <c r="P13">
        <v>-1</v>
      </c>
      <c r="R13">
        <f t="shared" si="0"/>
        <v>5</v>
      </c>
      <c r="S13">
        <f t="shared" si="1"/>
        <v>5</v>
      </c>
      <c r="T13">
        <f t="shared" si="2"/>
        <v>10</v>
      </c>
      <c r="U13" t="s">
        <v>1468</v>
      </c>
      <c r="V13" t="s">
        <v>1469</v>
      </c>
      <c r="W13" t="s">
        <v>1471</v>
      </c>
      <c r="X13" t="s">
        <v>1472</v>
      </c>
      <c r="Y13" t="s">
        <v>4918</v>
      </c>
      <c r="Z13" cm="1">
        <f t="array" ref="Z13">IF(ISBLANK(AK13),_xlfn.LET(
    _xlpm.nameBeforeSlash, IF(ISNUMBER(SEARCH("/", Y13)), LEFT(Y13, SEARCH("/", Y13)-1), Y13),
    _xlpm.matchRow, IFERROR(MATCH(_xlpm.nameBeforeSlash, AA:AA, 0), ""),
    _xlpm.difference, IF(_xlpm.matchRow="", "", ABS((R13 + S13)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),IF(ISBLANK(Y13),"","Hidden"))</f>
        <v>8</v>
      </c>
      <c r="AA13" t="s">
        <v>4919</v>
      </c>
      <c r="AC13" t="s">
        <v>6379</v>
      </c>
      <c r="AD13" t="str">
        <f>_xlfn.XLOOKUP(AC13,moves!A:A,moves!B:B)</f>
        <v>grass</v>
      </c>
      <c r="AE13">
        <f>_xlfn.XLOOKUP(AC13,moves!A:A,moves!D:D)</f>
        <v>1</v>
      </c>
      <c r="AF13" t="str">
        <f>_xlfn.XLOOKUP(AC13,moves!A:A,moves!E:E)</f>
        <v>At the end of the target's turns: The target takes 1 damage and the user Heals 1.</v>
      </c>
      <c r="AG13">
        <v>1</v>
      </c>
      <c r="AH13">
        <v>0</v>
      </c>
      <c r="AI13">
        <f t="shared" si="3"/>
        <v>1</v>
      </c>
      <c r="AJ13" t="s">
        <v>523</v>
      </c>
      <c r="AL13">
        <v>0</v>
      </c>
      <c r="AM13" cm="1">
        <f t="array" ref="AM13">IF(AL13=1,1,
   IF(ISTEXT(AK13),1,
   IF(AO13&gt;1,AM12,
   IF(AI13=1,
      IF(SUMPRODUCT((LEN($Y$2:$Y$4096)-LEN(SUBSTITUTE($Y$2:$Y$4096,AA13,"")))/LEN(AA13))&gt;0,2,1),
      IF(
         SUMPRODUCT((LEN($Y$2:$Y$4096)-LEN(SUBSTITUTE($Y$2:$Y$4096,AA13,"")))/LEN(AA13))
         - SUMPRODUCT((LEN($Y$2:$Y$4096)-LEN(SUBSTITUTE($Y$2:$Y$4096,"Alolan "&amp;AA13,"")))/LEN("Alolan "&amp;AA13))
         - SUMPRODUCT((LEN($Y$2:$Y$4096)-LEN(SUBSTITUTE($Y$2:$Y$4096,"Galarian "&amp;AA13,"")))/LEN("Galarian "&amp;AA13))
         - SUMPRODUCT((LEN($Y$2:$Y$4096)-LEN(SUBSTITUTE($Y$2:$Y$4096,"Hisuian "&amp;AA13,"")))/LEN("Hisuian "&amp;AA13))
         - SUMPRODUCT((LEN($Y$2:$Y$4096)-LEN(SUBSTITUTE($Y$2:$Y$4096,"Paldean "&amp;AA13,"")))/LEN("Paldean "&amp;AA13))
      &gt;0,2,1)
   ))))</f>
        <v>1</v>
      </c>
      <c r="AN13">
        <v>0</v>
      </c>
      <c r="AO13">
        <v>0</v>
      </c>
    </row>
    <row r="14" spans="1:41" x14ac:dyDescent="0.25">
      <c r="A14">
        <v>2</v>
      </c>
      <c r="B14" t="s">
        <v>1473</v>
      </c>
      <c r="C14" t="s">
        <v>1468</v>
      </c>
      <c r="D14" t="s">
        <v>1469</v>
      </c>
      <c r="E14">
        <v>60</v>
      </c>
      <c r="F14">
        <v>62</v>
      </c>
      <c r="G14">
        <v>63</v>
      </c>
      <c r="H14">
        <v>80</v>
      </c>
      <c r="I14">
        <v>80</v>
      </c>
      <c r="J14">
        <v>60</v>
      </c>
      <c r="K14" t="s">
        <v>1470</v>
      </c>
      <c r="L14" t="s">
        <v>247</v>
      </c>
      <c r="M14" t="s">
        <v>249</v>
      </c>
      <c r="N14">
        <v>7.0200000000000005</v>
      </c>
      <c r="O14">
        <v>6.69</v>
      </c>
      <c r="R14">
        <f t="shared" si="0"/>
        <v>7</v>
      </c>
      <c r="S14">
        <f t="shared" si="1"/>
        <v>7</v>
      </c>
      <c r="T14">
        <f t="shared" si="2"/>
        <v>14</v>
      </c>
      <c r="U14" t="s">
        <v>1468</v>
      </c>
      <c r="V14" t="s">
        <v>1469</v>
      </c>
      <c r="W14" t="s">
        <v>1471</v>
      </c>
      <c r="X14" t="s">
        <v>1472</v>
      </c>
      <c r="Y14" t="s">
        <v>1474</v>
      </c>
      <c r="Z14" cm="1">
        <f t="array" ref="Z14">IF(ISBLANK(AK14),_xlfn.LET(
    _xlpm.nameBeforeSlash, IF(ISNUMBER(SEARCH("/", Y14)), LEFT(Y14, SEARCH("/", Y14)-1), Y14),
    _xlpm.matchRow, IFERROR(MATCH(_xlpm.nameBeforeSlash, AA:AA, 0), ""),
    _xlpm.difference, IF(_xlpm.matchRow="", "", ABS((R14 + S14)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),IF(ISBLANK(Y14),"","Hidden"))</f>
        <v>14</v>
      </c>
      <c r="AA14" t="s">
        <v>1473</v>
      </c>
      <c r="AC14" t="s">
        <v>637</v>
      </c>
      <c r="AD14" t="str">
        <f>_xlfn.XLOOKUP(AC14,moves!A:A,moves!B:B)</f>
        <v>ground</v>
      </c>
      <c r="AE14">
        <f>_xlfn.XLOOKUP(AC14,moves!A:A,moves!D:D)</f>
        <v>3</v>
      </c>
      <c r="AF14" t="str">
        <f>_xlfn.XLOOKUP(AC14,moves!A:A,moves!E:E)</f>
        <v>When the target next attacks: Status symbols deal -1 damage.</v>
      </c>
      <c r="AG14">
        <v>0</v>
      </c>
      <c r="AH14">
        <v>0</v>
      </c>
      <c r="AI14">
        <f t="shared" si="3"/>
        <v>0</v>
      </c>
      <c r="AJ14" t="s">
        <v>524</v>
      </c>
      <c r="AL14">
        <v>0</v>
      </c>
      <c r="AM14" cm="1">
        <f t="array" ref="AM14">IF(AL14=1,1,
   IF(ISTEXT(AK14),1,
   IF(AO14&gt;1,AM13,
   IF(AI14=1,
      IF(SUMPRODUCT((LEN($Y$2:$Y$4096)-LEN(SUBSTITUTE($Y$2:$Y$4096,AA14,"")))/LEN(AA14))&gt;0,2,1),
      IF(
         SUMPRODUCT((LEN($Y$2:$Y$4096)-LEN(SUBSTITUTE($Y$2:$Y$4096,AA14,"")))/LEN(AA14))
         - SUMPRODUCT((LEN($Y$2:$Y$4096)-LEN(SUBSTITUTE($Y$2:$Y$4096,"Alolan "&amp;AA14,"")))/LEN("Alolan "&amp;AA14))
         - SUMPRODUCT((LEN($Y$2:$Y$4096)-LEN(SUBSTITUTE($Y$2:$Y$4096,"Galarian "&amp;AA14,"")))/LEN("Galarian "&amp;AA14))
         - SUMPRODUCT((LEN($Y$2:$Y$4096)-LEN(SUBSTITUTE($Y$2:$Y$4096,"Hisuian "&amp;AA14,"")))/LEN("Hisuian "&amp;AA14))
         - SUMPRODUCT((LEN($Y$2:$Y$4096)-LEN(SUBSTITUTE($Y$2:$Y$4096,"Paldean "&amp;AA14,"")))/LEN("Paldean "&amp;AA14))
      &gt;0,2,1)
   ))))</f>
        <v>2</v>
      </c>
      <c r="AN14">
        <v>0</v>
      </c>
      <c r="AO14">
        <v>0</v>
      </c>
    </row>
    <row r="15" spans="1:41" x14ac:dyDescent="0.25">
      <c r="A15" t="s">
        <v>3653</v>
      </c>
      <c r="B15" t="s">
        <v>1473</v>
      </c>
      <c r="C15" t="s">
        <v>1468</v>
      </c>
      <c r="D15" t="s">
        <v>1469</v>
      </c>
      <c r="E15">
        <v>60</v>
      </c>
      <c r="F15">
        <v>62</v>
      </c>
      <c r="G15">
        <v>63</v>
      </c>
      <c r="H15">
        <v>80</v>
      </c>
      <c r="I15">
        <v>80</v>
      </c>
      <c r="J15">
        <v>60</v>
      </c>
      <c r="K15" t="s">
        <v>1470</v>
      </c>
      <c r="L15" t="s">
        <v>247</v>
      </c>
      <c r="M15" t="s">
        <v>249</v>
      </c>
      <c r="N15">
        <v>7.0200000000000005</v>
      </c>
      <c r="O15">
        <v>6.69</v>
      </c>
      <c r="R15">
        <f t="shared" si="0"/>
        <v>7</v>
      </c>
      <c r="S15">
        <f t="shared" si="1"/>
        <v>7</v>
      </c>
      <c r="T15">
        <f t="shared" si="2"/>
        <v>14</v>
      </c>
      <c r="U15" t="s">
        <v>1468</v>
      </c>
      <c r="V15" t="s">
        <v>1469</v>
      </c>
      <c r="W15" t="s">
        <v>1471</v>
      </c>
      <c r="X15" t="s">
        <v>1472</v>
      </c>
      <c r="Y15" t="s">
        <v>4920</v>
      </c>
      <c r="Z15" cm="1">
        <f t="array" ref="Z15">IF(ISBLANK(AK15),_xlfn.LET(
    _xlpm.nameBeforeSlash, IF(ISNUMBER(SEARCH("/", Y15)), LEFT(Y15, SEARCH("/", Y15)-1), Y15),
    _xlpm.matchRow, IFERROR(MATCH(_xlpm.nameBeforeSlash, AA:AA, 0), ""),
    _xlpm.difference, IF(_xlpm.matchRow="", "", ABS((R15 + S15)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),IF(ISBLANK(Y15),"","Hidden"))</f>
        <v>14</v>
      </c>
      <c r="AA15" t="s">
        <v>4918</v>
      </c>
      <c r="AC15" t="s">
        <v>1144</v>
      </c>
      <c r="AD15" t="str">
        <f>_xlfn.XLOOKUP(AC15,moves!A:A,moves!B:B)</f>
        <v>grass</v>
      </c>
      <c r="AE15">
        <f>_xlfn.XLOOKUP(AC15,moves!A:A,moves!D:D)</f>
        <v>4</v>
      </c>
      <c r="AF15" t="str">
        <f>_xlfn.XLOOKUP(AC15,moves!A:A,moves!E:E)</f>
        <v>Every 2 regular hits deal +1 damage.</v>
      </c>
      <c r="AG15">
        <v>0</v>
      </c>
      <c r="AH15">
        <v>0</v>
      </c>
      <c r="AI15">
        <f t="shared" si="3"/>
        <v>1</v>
      </c>
      <c r="AJ15" t="s">
        <v>524</v>
      </c>
      <c r="AL15">
        <v>0</v>
      </c>
      <c r="AM15" cm="1">
        <f t="array" ref="AM15">IF(AL15=1,1,
   IF(ISTEXT(AK15),1,
   IF(AO15&gt;1,AM14,
   IF(AI15=1,
      IF(SUMPRODUCT((LEN($Y$2:$Y$4096)-LEN(SUBSTITUTE($Y$2:$Y$4096,AA15,"")))/LEN(AA15))&gt;0,2,1),
      IF(
         SUMPRODUCT((LEN($Y$2:$Y$4096)-LEN(SUBSTITUTE($Y$2:$Y$4096,AA15,"")))/LEN(AA15))
         - SUMPRODUCT((LEN($Y$2:$Y$4096)-LEN(SUBSTITUTE($Y$2:$Y$4096,"Alolan "&amp;AA15,"")))/LEN("Alolan "&amp;AA15))
         - SUMPRODUCT((LEN($Y$2:$Y$4096)-LEN(SUBSTITUTE($Y$2:$Y$4096,"Galarian "&amp;AA15,"")))/LEN("Galarian "&amp;AA15))
         - SUMPRODUCT((LEN($Y$2:$Y$4096)-LEN(SUBSTITUTE($Y$2:$Y$4096,"Hisuian "&amp;AA15,"")))/LEN("Hisuian "&amp;AA15))
         - SUMPRODUCT((LEN($Y$2:$Y$4096)-LEN(SUBSTITUTE($Y$2:$Y$4096,"Paldean "&amp;AA15,"")))/LEN("Paldean "&amp;AA15))
      &gt;0,2,1)
   ))))</f>
        <v>2</v>
      </c>
      <c r="AN15">
        <v>0</v>
      </c>
      <c r="AO15">
        <v>0</v>
      </c>
    </row>
    <row r="16" spans="1:41" x14ac:dyDescent="0.25">
      <c r="A16">
        <v>3</v>
      </c>
      <c r="B16" t="s">
        <v>1474</v>
      </c>
      <c r="C16" t="s">
        <v>1468</v>
      </c>
      <c r="D16" t="s">
        <v>1469</v>
      </c>
      <c r="E16">
        <v>80</v>
      </c>
      <c r="F16">
        <v>82</v>
      </c>
      <c r="G16">
        <v>83</v>
      </c>
      <c r="H16">
        <v>100</v>
      </c>
      <c r="I16">
        <v>100</v>
      </c>
      <c r="J16">
        <v>80</v>
      </c>
      <c r="K16" t="s">
        <v>1470</v>
      </c>
      <c r="L16" t="s">
        <v>247</v>
      </c>
      <c r="M16" t="s">
        <v>249</v>
      </c>
      <c r="N16">
        <v>9.02</v>
      </c>
      <c r="O16">
        <v>8.6900000000000013</v>
      </c>
      <c r="Q16">
        <v>2</v>
      </c>
      <c r="R16">
        <f t="shared" si="0"/>
        <v>9</v>
      </c>
      <c r="S16">
        <f t="shared" si="1"/>
        <v>11</v>
      </c>
      <c r="T16">
        <f t="shared" si="2"/>
        <v>20</v>
      </c>
      <c r="U16" t="s">
        <v>1468</v>
      </c>
      <c r="V16" t="s">
        <v>1469</v>
      </c>
      <c r="W16" t="s">
        <v>1471</v>
      </c>
      <c r="X16" t="s">
        <v>1472</v>
      </c>
      <c r="Z16" t="str" cm="1">
        <f t="array" ref="Z16">IF(ISBLANK(AK16),_xlfn.LET(
    _xlpm.nameBeforeSlash, IF(ISNUMBER(SEARCH("/", Y16)), LEFT(Y16, SEARCH("/", Y16)-1), Y16),
    _xlpm.matchRow, IFERROR(MATCH(_xlpm.nameBeforeSlash, AA:AA, 0), ""),
    _xlpm.difference, IF(_xlpm.matchRow="", "", ABS((R16 + S16)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),IF(ISBLANK(Y16),"","Hidden"))</f>
        <v/>
      </c>
      <c r="AA16" t="s">
        <v>1474</v>
      </c>
      <c r="AC16" t="s">
        <v>742</v>
      </c>
      <c r="AD16" t="str">
        <f>_xlfn.XLOOKUP(AC16,moves!A:A,moves!B:B)</f>
        <v>grass</v>
      </c>
      <c r="AE16">
        <f>_xlfn.XLOOKUP(AC16,moves!A:A,moves!D:D)</f>
        <v>6</v>
      </c>
      <c r="AF16" t="str">
        <f>_xlfn.XLOOKUP(AC16,moves!A:A,moves!E:E)</f>
        <v>If this move is used during Harsh Sunlight: Ignore the delay. If this move is used during Rain, Hail, or Sandstorm: Decrease attack strength by 3.</v>
      </c>
      <c r="AG16">
        <v>0</v>
      </c>
      <c r="AH16">
        <v>0</v>
      </c>
      <c r="AI16">
        <f t="shared" si="3"/>
        <v>0</v>
      </c>
      <c r="AJ16" t="s">
        <v>525</v>
      </c>
      <c r="AL16">
        <v>0</v>
      </c>
      <c r="AM16" cm="1">
        <f t="array" ref="AM16">IF(AL16=1,1,
   IF(ISTEXT(AK16),1,
   IF(AO16&gt;1,AM15,
   IF(AI16=1,
      IF(SUMPRODUCT((LEN($Y$2:$Y$4096)-LEN(SUBSTITUTE($Y$2:$Y$4096,AA16,"")))/LEN(AA16))&gt;0,2,1),
      IF(
         SUMPRODUCT((LEN($Y$2:$Y$4096)-LEN(SUBSTITUTE($Y$2:$Y$4096,AA16,"")))/LEN(AA16))
         - SUMPRODUCT((LEN($Y$2:$Y$4096)-LEN(SUBSTITUTE($Y$2:$Y$4096,"Alolan "&amp;AA16,"")))/LEN("Alolan "&amp;AA16))
         - SUMPRODUCT((LEN($Y$2:$Y$4096)-LEN(SUBSTITUTE($Y$2:$Y$4096,"Galarian "&amp;AA16,"")))/LEN("Galarian "&amp;AA16))
         - SUMPRODUCT((LEN($Y$2:$Y$4096)-LEN(SUBSTITUTE($Y$2:$Y$4096,"Hisuian "&amp;AA16,"")))/LEN("Hisuian "&amp;AA16))
         - SUMPRODUCT((LEN($Y$2:$Y$4096)-LEN(SUBSTITUTE($Y$2:$Y$4096,"Paldean "&amp;AA16,"")))/LEN("Paldean "&amp;AA16))
      &gt;0,2,1)
   ))))</f>
        <v>2</v>
      </c>
      <c r="AN16">
        <v>0</v>
      </c>
      <c r="AO16">
        <v>1</v>
      </c>
    </row>
    <row r="17" spans="1:41" x14ac:dyDescent="0.25">
      <c r="A17" t="s">
        <v>1475</v>
      </c>
      <c r="B17" t="s">
        <v>1474</v>
      </c>
      <c r="C17" t="s">
        <v>1468</v>
      </c>
      <c r="D17" t="s">
        <v>1469</v>
      </c>
      <c r="E17">
        <v>80</v>
      </c>
      <c r="F17">
        <v>100</v>
      </c>
      <c r="G17">
        <v>123</v>
      </c>
      <c r="H17">
        <v>122</v>
      </c>
      <c r="I17">
        <v>120</v>
      </c>
      <c r="J17">
        <v>80</v>
      </c>
      <c r="K17" t="s">
        <v>1470</v>
      </c>
      <c r="L17" t="s">
        <v>3446</v>
      </c>
      <c r="M17" t="s">
        <v>1476</v>
      </c>
      <c r="N17">
        <v>10.3</v>
      </c>
      <c r="O17">
        <v>10.49</v>
      </c>
      <c r="P17">
        <v>1</v>
      </c>
      <c r="Q17">
        <v>3</v>
      </c>
      <c r="R17">
        <f t="shared" si="0"/>
        <v>11</v>
      </c>
      <c r="S17">
        <f t="shared" si="1"/>
        <v>13</v>
      </c>
      <c r="T17">
        <f t="shared" si="2"/>
        <v>24</v>
      </c>
      <c r="U17" t="s">
        <v>1468</v>
      </c>
      <c r="V17" t="s">
        <v>1469</v>
      </c>
      <c r="W17" t="s">
        <v>1471</v>
      </c>
      <c r="X17" t="s">
        <v>1472</v>
      </c>
      <c r="Z17" t="str" cm="1">
        <f t="array" ref="Z17">IF(ISBLANK(AK17),_xlfn.LET(
    _xlpm.nameBeforeSlash, IF(ISNUMBER(SEARCH("/", Y17)), LEFT(Y17, SEARCH("/", Y17)-1), Y17),
    _xlpm.matchRow, IFERROR(MATCH(_xlpm.nameBeforeSlash, AA:AA, 0), ""),
    _xlpm.difference, IF(_xlpm.matchRow="", "", ABS((R17 + S17)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),IF(ISBLANK(Y17),"","Hidden"))</f>
        <v/>
      </c>
      <c r="AA17" t="s">
        <v>3377</v>
      </c>
      <c r="AB17" t="s">
        <v>1477</v>
      </c>
      <c r="AC17" t="s">
        <v>1133</v>
      </c>
      <c r="AD17" t="str">
        <f>_xlfn.XLOOKUP(AC17,moves!A:A,moves!B:B)</f>
        <v>grass</v>
      </c>
      <c r="AE17">
        <f>_xlfn.XLOOKUP(AC17,moves!A:A,moves!D:D)</f>
        <v>5</v>
      </c>
      <c r="AF17" t="str">
        <f>_xlfn.XLOOKUP(AC17,moves!A:A,moves!E:E)</f>
        <v xml:space="preserve"> </v>
      </c>
      <c r="AG17">
        <v>0</v>
      </c>
      <c r="AH17">
        <v>0</v>
      </c>
      <c r="AI17">
        <f t="shared" si="3"/>
        <v>0</v>
      </c>
      <c r="AJ17" t="s">
        <v>525</v>
      </c>
      <c r="AL17">
        <v>0</v>
      </c>
      <c r="AM17" cm="1">
        <f t="array" ref="AM17">IF(AL17=1,1,
   IF(ISTEXT(AK17),1,
   IF(AO17&gt;1,AM16,
   IF(AI17=1,
      IF(SUMPRODUCT((LEN($Y$2:$Y$4096)-LEN(SUBSTITUTE($Y$2:$Y$4096,AA17,"")))/LEN(AA17))&gt;0,2,1),
      IF(
         SUMPRODUCT((LEN($Y$2:$Y$4096)-LEN(SUBSTITUTE($Y$2:$Y$4096,AA17,"")))/LEN(AA17))
         - SUMPRODUCT((LEN($Y$2:$Y$4096)-LEN(SUBSTITUTE($Y$2:$Y$4096,"Alolan "&amp;AA17,"")))/LEN("Alolan "&amp;AA17))
         - SUMPRODUCT((LEN($Y$2:$Y$4096)-LEN(SUBSTITUTE($Y$2:$Y$4096,"Galarian "&amp;AA17,"")))/LEN("Galarian "&amp;AA17))
         - SUMPRODUCT((LEN($Y$2:$Y$4096)-LEN(SUBSTITUTE($Y$2:$Y$4096,"Hisuian "&amp;AA17,"")))/LEN("Hisuian "&amp;AA17))
         - SUMPRODUCT((LEN($Y$2:$Y$4096)-LEN(SUBSTITUTE($Y$2:$Y$4096,"Paldean "&amp;AA17,"")))/LEN("Paldean "&amp;AA17))
      &gt;0,2,1)
   ))))</f>
        <v>2</v>
      </c>
      <c r="AN17">
        <v>0</v>
      </c>
      <c r="AO17">
        <v>2</v>
      </c>
    </row>
    <row r="18" spans="1:41" x14ac:dyDescent="0.25">
      <c r="A18" t="s">
        <v>3286</v>
      </c>
      <c r="B18" t="s">
        <v>1474</v>
      </c>
      <c r="C18" t="s">
        <v>1468</v>
      </c>
      <c r="D18" t="s">
        <v>1469</v>
      </c>
      <c r="E18">
        <v>80</v>
      </c>
      <c r="F18">
        <v>100</v>
      </c>
      <c r="G18">
        <v>123</v>
      </c>
      <c r="H18">
        <v>122</v>
      </c>
      <c r="I18">
        <v>120</v>
      </c>
      <c r="J18">
        <v>80</v>
      </c>
      <c r="K18" t="s">
        <v>1470</v>
      </c>
      <c r="L18" t="s">
        <v>3446</v>
      </c>
      <c r="M18" t="s">
        <v>3287</v>
      </c>
      <c r="N18">
        <v>10.3</v>
      </c>
      <c r="O18">
        <v>10.49</v>
      </c>
      <c r="P18">
        <v>-1</v>
      </c>
      <c r="Q18">
        <v>11</v>
      </c>
      <c r="R18">
        <f t="shared" si="0"/>
        <v>9</v>
      </c>
      <c r="S18">
        <f t="shared" si="1"/>
        <v>21</v>
      </c>
      <c r="T18">
        <f t="shared" si="2"/>
        <v>30</v>
      </c>
      <c r="U18" t="s">
        <v>1468</v>
      </c>
      <c r="V18" t="s">
        <v>1469</v>
      </c>
      <c r="W18" t="s">
        <v>1471</v>
      </c>
      <c r="X18" t="s">
        <v>1472</v>
      </c>
      <c r="Z18" t="str" cm="1">
        <f t="array" ref="Z18">IF(ISBLANK(AK18),_xlfn.LET(
    _xlpm.nameBeforeSlash, IF(ISNUMBER(SEARCH("/", Y18)), LEFT(Y18, SEARCH("/", Y18)-1), Y18),
    _xlpm.matchRow, IFERROR(MATCH(_xlpm.nameBeforeSlash, AA:AA, 0), ""),
    _xlpm.difference, IF(_xlpm.matchRow="", "", ABS((R18 + S18)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),IF(ISBLANK(Y18),"","Hidden"))</f>
        <v/>
      </c>
      <c r="AA18" t="s">
        <v>3378</v>
      </c>
      <c r="AB18" t="s">
        <v>3299</v>
      </c>
      <c r="AC18" t="s">
        <v>3302</v>
      </c>
      <c r="AD18" t="str">
        <f>_xlfn.XLOOKUP(AC18,moves!A:A,moves!B:B)</f>
        <v>grass</v>
      </c>
      <c r="AE18">
        <f>_xlfn.XLOOKUP(AC18,moves!A:A,moves!D:D)</f>
        <v>5</v>
      </c>
      <c r="AF18" t="str">
        <f>_xlfn.XLOOKUP(AC18,moves!A:A,moves!E:E)</f>
        <v>All opposing non Grass-type active Pokémon take 2 damage at the end of their turns.</v>
      </c>
      <c r="AG18">
        <v>0</v>
      </c>
      <c r="AH18">
        <v>0</v>
      </c>
      <c r="AI18">
        <f t="shared" si="3"/>
        <v>0</v>
      </c>
      <c r="AJ18" t="s">
        <v>525</v>
      </c>
      <c r="AL18">
        <v>0</v>
      </c>
      <c r="AM18" cm="1">
        <f t="array" ref="AM18">IF(AL18=1,1,
   IF(ISTEXT(AK18),1,
   IF(AO18&gt;1,AM17,
   IF(AI18=1,
      IF(SUMPRODUCT((LEN($Y$2:$Y$4096)-LEN(SUBSTITUTE($Y$2:$Y$4096,AA18,"")))/LEN(AA18))&gt;0,2,1),
      IF(
         SUMPRODUCT((LEN($Y$2:$Y$4096)-LEN(SUBSTITUTE($Y$2:$Y$4096,AA18,"")))/LEN(AA18))
         - SUMPRODUCT((LEN($Y$2:$Y$4096)-LEN(SUBSTITUTE($Y$2:$Y$4096,"Alolan "&amp;AA18,"")))/LEN("Alolan "&amp;AA18))
         - SUMPRODUCT((LEN($Y$2:$Y$4096)-LEN(SUBSTITUTE($Y$2:$Y$4096,"Galarian "&amp;AA18,"")))/LEN("Galarian "&amp;AA18))
         - SUMPRODUCT((LEN($Y$2:$Y$4096)-LEN(SUBSTITUTE($Y$2:$Y$4096,"Hisuian "&amp;AA18,"")))/LEN("Hisuian "&amp;AA18))
         - SUMPRODUCT((LEN($Y$2:$Y$4096)-LEN(SUBSTITUTE($Y$2:$Y$4096,"Paldean "&amp;AA18,"")))/LEN("Paldean "&amp;AA18))
      &gt;0,2,1)
   ))))</f>
        <v>2</v>
      </c>
      <c r="AN18">
        <v>0</v>
      </c>
      <c r="AO18">
        <v>3</v>
      </c>
    </row>
    <row r="19" spans="1:41" x14ac:dyDescent="0.25">
      <c r="A19" t="s">
        <v>3654</v>
      </c>
      <c r="B19" t="s">
        <v>1474</v>
      </c>
      <c r="C19" t="s">
        <v>1468</v>
      </c>
      <c r="D19" t="s">
        <v>1469</v>
      </c>
      <c r="E19">
        <v>80</v>
      </c>
      <c r="F19">
        <v>82</v>
      </c>
      <c r="G19">
        <v>83</v>
      </c>
      <c r="H19">
        <v>100</v>
      </c>
      <c r="I19">
        <v>100</v>
      </c>
      <c r="J19">
        <v>80</v>
      </c>
      <c r="K19" t="s">
        <v>1470</v>
      </c>
      <c r="L19" t="s">
        <v>247</v>
      </c>
      <c r="M19" t="s">
        <v>249</v>
      </c>
      <c r="N19">
        <v>9.02</v>
      </c>
      <c r="O19">
        <v>8.6900000000000013</v>
      </c>
      <c r="Q19">
        <v>2</v>
      </c>
      <c r="R19">
        <f t="shared" si="0"/>
        <v>9</v>
      </c>
      <c r="S19">
        <f t="shared" si="1"/>
        <v>11</v>
      </c>
      <c r="T19">
        <f t="shared" si="2"/>
        <v>20</v>
      </c>
      <c r="U19" t="s">
        <v>1468</v>
      </c>
      <c r="V19" t="s">
        <v>1469</v>
      </c>
      <c r="W19" t="s">
        <v>1471</v>
      </c>
      <c r="X19" t="s">
        <v>1472</v>
      </c>
      <c r="Z19" t="str" cm="1">
        <f t="array" ref="Z19">IF(ISBLANK(AK19),_xlfn.LET(
    _xlpm.nameBeforeSlash, IF(ISNUMBER(SEARCH("/", Y19)), LEFT(Y19, SEARCH("/", Y19)-1), Y19),
    _xlpm.matchRow, IFERROR(MATCH(_xlpm.nameBeforeSlash, AA:AA, 0), ""),
    _xlpm.difference, IF(_xlpm.matchRow="", "", ABS((R19 + S19)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),IF(ISBLANK(Y19),"","Hidden"))</f>
        <v/>
      </c>
      <c r="AA19" t="s">
        <v>4920</v>
      </c>
      <c r="AC19" t="s">
        <v>6346</v>
      </c>
      <c r="AD19" t="str">
        <f>_xlfn.XLOOKUP(AC19,moves!A:A,moves!B:B)</f>
        <v>grass</v>
      </c>
      <c r="AE19">
        <f>_xlfn.XLOOKUP(AC19,moves!A:A,moves!D:D)</f>
        <v>4</v>
      </c>
      <c r="AF19" t="str">
        <f>_xlfn.XLOOKUP(AC19,moves!A:A,moves!E:E)</f>
        <v>Inflict the Confused, Burned, and Poisoned status on the target, simultaneously.</v>
      </c>
      <c r="AG19">
        <v>0</v>
      </c>
      <c r="AH19">
        <v>0</v>
      </c>
      <c r="AI19">
        <f t="shared" si="3"/>
        <v>1</v>
      </c>
      <c r="AJ19" t="s">
        <v>525</v>
      </c>
      <c r="AL19">
        <v>0</v>
      </c>
      <c r="AM19" cm="1">
        <f t="array" ref="AM19">IF(AL19=1,1,
   IF(ISTEXT(AK19),1,
   IF(AO19&gt;1,AM18,
   IF(AI19=1,
      IF(SUMPRODUCT((LEN($Y$2:$Y$4096)-LEN(SUBSTITUTE($Y$2:$Y$4096,AA19,"")))/LEN(AA19))&gt;0,2,1),
      IF(
         SUMPRODUCT((LEN($Y$2:$Y$4096)-LEN(SUBSTITUTE($Y$2:$Y$4096,AA19,"")))/LEN(AA19))
         - SUMPRODUCT((LEN($Y$2:$Y$4096)-LEN(SUBSTITUTE($Y$2:$Y$4096,"Alolan "&amp;AA19,"")))/LEN("Alolan "&amp;AA19))
         - SUMPRODUCT((LEN($Y$2:$Y$4096)-LEN(SUBSTITUTE($Y$2:$Y$4096,"Galarian "&amp;AA19,"")))/LEN("Galarian "&amp;AA19))
         - SUMPRODUCT((LEN($Y$2:$Y$4096)-LEN(SUBSTITUTE($Y$2:$Y$4096,"Hisuian "&amp;AA19,"")))/LEN("Hisuian "&amp;AA19))
         - SUMPRODUCT((LEN($Y$2:$Y$4096)-LEN(SUBSTITUTE($Y$2:$Y$4096,"Paldean "&amp;AA19,"")))/LEN("Paldean "&amp;AA19))
      &gt;0,2,1)
   ))))</f>
        <v>2</v>
      </c>
      <c r="AN19">
        <v>0</v>
      </c>
      <c r="AO19">
        <v>1</v>
      </c>
    </row>
    <row r="20" spans="1:41" x14ac:dyDescent="0.25">
      <c r="A20" t="s">
        <v>3655</v>
      </c>
      <c r="B20" t="s">
        <v>1474</v>
      </c>
      <c r="C20" t="s">
        <v>1468</v>
      </c>
      <c r="D20" t="s">
        <v>1469</v>
      </c>
      <c r="E20">
        <v>80</v>
      </c>
      <c r="F20">
        <v>100</v>
      </c>
      <c r="G20">
        <v>123</v>
      </c>
      <c r="H20">
        <v>122</v>
      </c>
      <c r="I20">
        <v>120</v>
      </c>
      <c r="J20">
        <v>80</v>
      </c>
      <c r="K20" t="s">
        <v>1470</v>
      </c>
      <c r="L20" t="s">
        <v>3446</v>
      </c>
      <c r="M20" t="s">
        <v>1476</v>
      </c>
      <c r="N20">
        <v>10.3</v>
      </c>
      <c r="O20">
        <v>10.49</v>
      </c>
      <c r="P20">
        <v>1</v>
      </c>
      <c r="Q20">
        <v>3</v>
      </c>
      <c r="R20">
        <f t="shared" si="0"/>
        <v>11</v>
      </c>
      <c r="S20">
        <f t="shared" si="1"/>
        <v>13</v>
      </c>
      <c r="T20">
        <f t="shared" si="2"/>
        <v>24</v>
      </c>
      <c r="U20" t="s">
        <v>1468</v>
      </c>
      <c r="V20" t="s">
        <v>1469</v>
      </c>
      <c r="W20" t="s">
        <v>1471</v>
      </c>
      <c r="X20" t="s">
        <v>1472</v>
      </c>
      <c r="Z20" t="str" cm="1">
        <f t="array" ref="Z20">IF(ISBLANK(AK20),_xlfn.LET(
    _xlpm.nameBeforeSlash, IF(ISNUMBER(SEARCH("/", Y20)), LEFT(Y20, SEARCH("/", Y20)-1), Y20),
    _xlpm.matchRow, IFERROR(MATCH(_xlpm.nameBeforeSlash, AA:AA, 0), ""),
    _xlpm.difference, IF(_xlpm.matchRow="", "", ABS((R20 + S20)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),IF(ISBLANK(Y20),"","Hidden"))</f>
        <v/>
      </c>
      <c r="AA20" t="s">
        <v>4921</v>
      </c>
      <c r="AB20" t="s">
        <v>1477</v>
      </c>
      <c r="AC20" t="s">
        <v>6347</v>
      </c>
      <c r="AD20" t="str">
        <f>_xlfn.XLOOKUP(AC20,moves!A:A,moves!B:B)</f>
        <v>grass</v>
      </c>
      <c r="AE20">
        <f>_xlfn.XLOOKUP(AC20,moves!A:A,moves!D:D)</f>
        <v>5</v>
      </c>
      <c r="AF20" t="str">
        <f>_xlfn.XLOOKUP(AC20,moves!A:A,moves!E:E)</f>
        <v>If 2 or more status symbols are rolled: Deal 2 damage to all Pokémon in the target party that is not the target.</v>
      </c>
      <c r="AG20">
        <v>0</v>
      </c>
      <c r="AH20">
        <v>0</v>
      </c>
      <c r="AI20">
        <f t="shared" si="3"/>
        <v>1</v>
      </c>
      <c r="AJ20" t="s">
        <v>525</v>
      </c>
      <c r="AL20">
        <v>0</v>
      </c>
      <c r="AM20" cm="1">
        <f t="array" ref="AM20">IF(AL20=1,1,
   IF(ISTEXT(AK20),1,
   IF(AO20&gt;1,AM19,
   IF(AI20=1,
      IF(SUMPRODUCT((LEN($Y$2:$Y$4096)-LEN(SUBSTITUTE($Y$2:$Y$4096,AA20,"")))/LEN(AA20))&gt;0,2,1),
      IF(
         SUMPRODUCT((LEN($Y$2:$Y$4096)-LEN(SUBSTITUTE($Y$2:$Y$4096,AA20,"")))/LEN(AA20))
         - SUMPRODUCT((LEN($Y$2:$Y$4096)-LEN(SUBSTITUTE($Y$2:$Y$4096,"Alolan "&amp;AA20,"")))/LEN("Alolan "&amp;AA20))
         - SUMPRODUCT((LEN($Y$2:$Y$4096)-LEN(SUBSTITUTE($Y$2:$Y$4096,"Galarian "&amp;AA20,"")))/LEN("Galarian "&amp;AA20))
         - SUMPRODUCT((LEN($Y$2:$Y$4096)-LEN(SUBSTITUTE($Y$2:$Y$4096,"Hisuian "&amp;AA20,"")))/LEN("Hisuian "&amp;AA20))
         - SUMPRODUCT((LEN($Y$2:$Y$4096)-LEN(SUBSTITUTE($Y$2:$Y$4096,"Paldean "&amp;AA20,"")))/LEN("Paldean "&amp;AA20))
      &gt;0,2,1)
   ))))</f>
        <v>2</v>
      </c>
      <c r="AN20">
        <v>0</v>
      </c>
      <c r="AO20">
        <v>2</v>
      </c>
    </row>
    <row r="21" spans="1:41" x14ac:dyDescent="0.25">
      <c r="A21" t="s">
        <v>3656</v>
      </c>
      <c r="B21" t="s">
        <v>1474</v>
      </c>
      <c r="C21" t="s">
        <v>1468</v>
      </c>
      <c r="D21" t="s">
        <v>1469</v>
      </c>
      <c r="E21">
        <v>80</v>
      </c>
      <c r="F21">
        <v>100</v>
      </c>
      <c r="G21">
        <v>123</v>
      </c>
      <c r="H21">
        <v>122</v>
      </c>
      <c r="I21">
        <v>120</v>
      </c>
      <c r="J21">
        <v>80</v>
      </c>
      <c r="K21" t="s">
        <v>1470</v>
      </c>
      <c r="L21" t="s">
        <v>3446</v>
      </c>
      <c r="M21" t="s">
        <v>3287</v>
      </c>
      <c r="N21">
        <v>10.3</v>
      </c>
      <c r="O21">
        <v>10.49</v>
      </c>
      <c r="P21">
        <v>-1</v>
      </c>
      <c r="Q21">
        <v>11</v>
      </c>
      <c r="R21">
        <f t="shared" si="0"/>
        <v>9</v>
      </c>
      <c r="S21">
        <f t="shared" si="1"/>
        <v>21</v>
      </c>
      <c r="T21">
        <f t="shared" si="2"/>
        <v>30</v>
      </c>
      <c r="U21" t="s">
        <v>1468</v>
      </c>
      <c r="V21" t="s">
        <v>1469</v>
      </c>
      <c r="W21" t="s">
        <v>1471</v>
      </c>
      <c r="X21" t="s">
        <v>1472</v>
      </c>
      <c r="Z21" t="str" cm="1">
        <f t="array" ref="Z21">IF(ISBLANK(AK21),_xlfn.LET(
    _xlpm.nameBeforeSlash, IF(ISNUMBER(SEARCH("/", Y21)), LEFT(Y21, SEARCH("/", Y21)-1), Y21),
    _xlpm.matchRow, IFERROR(MATCH(_xlpm.nameBeforeSlash, AA:AA, 0), ""),
    _xlpm.difference, IF(_xlpm.matchRow="", "", ABS((R21 + S21)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),IF(ISBLANK(Y21),"","Hidden"))</f>
        <v/>
      </c>
      <c r="AA21" t="s">
        <v>4922</v>
      </c>
      <c r="AB21" t="s">
        <v>3299</v>
      </c>
      <c r="AC21" t="s">
        <v>6348</v>
      </c>
      <c r="AD21" t="str">
        <f>_xlfn.XLOOKUP(AC21,moves!A:A,moves!B:B)</f>
        <v>grass</v>
      </c>
      <c r="AE21">
        <f>_xlfn.XLOOKUP(AC21,moves!A:A,moves!D:D)</f>
        <v>5</v>
      </c>
      <c r="AF21" t="str">
        <f>_xlfn.XLOOKUP(AC21,moves!A:A,moves!E:E)</f>
        <v>Heal 4.</v>
      </c>
      <c r="AG21">
        <v>0</v>
      </c>
      <c r="AH21">
        <v>0</v>
      </c>
      <c r="AI21">
        <f t="shared" si="3"/>
        <v>1</v>
      </c>
      <c r="AJ21" t="s">
        <v>525</v>
      </c>
      <c r="AL21">
        <v>0</v>
      </c>
      <c r="AM21" cm="1">
        <f t="array" ref="AM21">IF(AL21=1,1,
   IF(ISTEXT(AK21),1,
   IF(AO21&gt;1,AM20,
   IF(AI21=1,
      IF(SUMPRODUCT((LEN($Y$2:$Y$4096)-LEN(SUBSTITUTE($Y$2:$Y$4096,AA21,"")))/LEN(AA21))&gt;0,2,1),
      IF(
         SUMPRODUCT((LEN($Y$2:$Y$4096)-LEN(SUBSTITUTE($Y$2:$Y$4096,AA21,"")))/LEN(AA21))
         - SUMPRODUCT((LEN($Y$2:$Y$4096)-LEN(SUBSTITUTE($Y$2:$Y$4096,"Alolan "&amp;AA21,"")))/LEN("Alolan "&amp;AA21))
         - SUMPRODUCT((LEN($Y$2:$Y$4096)-LEN(SUBSTITUTE($Y$2:$Y$4096,"Galarian "&amp;AA21,"")))/LEN("Galarian "&amp;AA21))
         - SUMPRODUCT((LEN($Y$2:$Y$4096)-LEN(SUBSTITUTE($Y$2:$Y$4096,"Hisuian "&amp;AA21,"")))/LEN("Hisuian "&amp;AA21))
         - SUMPRODUCT((LEN($Y$2:$Y$4096)-LEN(SUBSTITUTE($Y$2:$Y$4096,"Paldean "&amp;AA21,"")))/LEN("Paldean "&amp;AA21))
      &gt;0,2,1)
   ))))</f>
        <v>2</v>
      </c>
      <c r="AN21">
        <v>0</v>
      </c>
      <c r="AO21">
        <v>3</v>
      </c>
    </row>
    <row r="22" spans="1:41" x14ac:dyDescent="0.25">
      <c r="A22">
        <v>4</v>
      </c>
      <c r="B22" t="s">
        <v>1478</v>
      </c>
      <c r="C22" t="s">
        <v>1479</v>
      </c>
      <c r="D22"/>
      <c r="E22">
        <v>39</v>
      </c>
      <c r="F22">
        <v>52</v>
      </c>
      <c r="G22">
        <v>43</v>
      </c>
      <c r="H22">
        <v>60</v>
      </c>
      <c r="I22">
        <v>50</v>
      </c>
      <c r="J22">
        <v>65</v>
      </c>
      <c r="K22" t="s">
        <v>1480</v>
      </c>
      <c r="L22" t="s">
        <v>253</v>
      </c>
      <c r="M22" t="s">
        <v>251</v>
      </c>
      <c r="N22">
        <v>6.12</v>
      </c>
      <c r="O22">
        <v>4.3499999999999996</v>
      </c>
      <c r="R22">
        <f t="shared" si="0"/>
        <v>6</v>
      </c>
      <c r="S22">
        <f t="shared" si="1"/>
        <v>4</v>
      </c>
      <c r="T22">
        <f t="shared" si="2"/>
        <v>10</v>
      </c>
      <c r="U22" t="s">
        <v>1479</v>
      </c>
      <c r="V22" t="s">
        <v>1481</v>
      </c>
      <c r="W22" t="s">
        <v>1482</v>
      </c>
      <c r="X22" t="s">
        <v>1472</v>
      </c>
      <c r="Y22" t="s">
        <v>1483</v>
      </c>
      <c r="Z22" cm="1">
        <f t="array" ref="Z22">IF(ISBLANK(AK22),_xlfn.LET(
    _xlpm.nameBeforeSlash, IF(ISNUMBER(SEARCH("/", Y22)), LEFT(Y22, SEARCH("/", Y22)-1), Y22),
    _xlpm.matchRow, IFERROR(MATCH(_xlpm.nameBeforeSlash, AA:AA, 0), ""),
    _xlpm.difference, IF(_xlpm.matchRow="", "", ABS((R22 + S22)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),IF(ISBLANK(Y22),"","Hidden"))</f>
        <v>8</v>
      </c>
      <c r="AA22" t="s">
        <v>1478</v>
      </c>
      <c r="AC22" t="s">
        <v>711</v>
      </c>
      <c r="AD22" t="str">
        <f>_xlfn.XLOOKUP(AC22,moves!A:A,moves!B:B)</f>
        <v>fire</v>
      </c>
      <c r="AE22">
        <f>_xlfn.XLOOKUP(AC22,moves!A:A,moves!D:D)</f>
        <v>2</v>
      </c>
      <c r="AF22" t="str">
        <f>_xlfn.XLOOKUP(AC22,moves!A:A,moves!E:E)</f>
        <v>Inflict the Burned status on the target.</v>
      </c>
      <c r="AG22">
        <v>1</v>
      </c>
      <c r="AH22">
        <v>0</v>
      </c>
      <c r="AI22">
        <f t="shared" si="3"/>
        <v>0</v>
      </c>
      <c r="AJ22" t="s">
        <v>870</v>
      </c>
      <c r="AL22">
        <v>0</v>
      </c>
      <c r="AM22" cm="1">
        <f t="array" ref="AM22">IF(AL22=1,1,
   IF(ISTEXT(AK22),1,
   IF(AO22&gt;1,AM21,
   IF(AI22=1,
      IF(SUMPRODUCT((LEN($Y$2:$Y$4096)-LEN(SUBSTITUTE($Y$2:$Y$4096,AA22,"")))/LEN(AA22))&gt;0,2,1),
      IF(
         SUMPRODUCT((LEN($Y$2:$Y$4096)-LEN(SUBSTITUTE($Y$2:$Y$4096,AA22,"")))/LEN(AA22))
         - SUMPRODUCT((LEN($Y$2:$Y$4096)-LEN(SUBSTITUTE($Y$2:$Y$4096,"Alolan "&amp;AA22,"")))/LEN("Alolan "&amp;AA22))
         - SUMPRODUCT((LEN($Y$2:$Y$4096)-LEN(SUBSTITUTE($Y$2:$Y$4096,"Galarian "&amp;AA22,"")))/LEN("Galarian "&amp;AA22))
         - SUMPRODUCT((LEN($Y$2:$Y$4096)-LEN(SUBSTITUTE($Y$2:$Y$4096,"Hisuian "&amp;AA22,"")))/LEN("Hisuian "&amp;AA22))
         - SUMPRODUCT((LEN($Y$2:$Y$4096)-LEN(SUBSTITUTE($Y$2:$Y$4096,"Paldean "&amp;AA22,"")))/LEN("Paldean "&amp;AA22))
      &gt;0,2,1)
   ))))</f>
        <v>1</v>
      </c>
      <c r="AN22">
        <v>0</v>
      </c>
      <c r="AO22">
        <v>0</v>
      </c>
    </row>
    <row r="23" spans="1:41" x14ac:dyDescent="0.25">
      <c r="A23" t="s">
        <v>3657</v>
      </c>
      <c r="B23" t="s">
        <v>1478</v>
      </c>
      <c r="C23" t="s">
        <v>1479</v>
      </c>
      <c r="D23"/>
      <c r="E23">
        <v>39</v>
      </c>
      <c r="F23">
        <v>52</v>
      </c>
      <c r="G23">
        <v>43</v>
      </c>
      <c r="H23">
        <v>60</v>
      </c>
      <c r="I23">
        <v>50</v>
      </c>
      <c r="J23">
        <v>65</v>
      </c>
      <c r="K23" t="s">
        <v>1480</v>
      </c>
      <c r="L23" t="s">
        <v>253</v>
      </c>
      <c r="M23" t="s">
        <v>251</v>
      </c>
      <c r="N23">
        <v>6.12</v>
      </c>
      <c r="O23">
        <v>4.3499999999999996</v>
      </c>
      <c r="R23">
        <f t="shared" si="0"/>
        <v>6</v>
      </c>
      <c r="S23">
        <f t="shared" si="1"/>
        <v>4</v>
      </c>
      <c r="T23">
        <f t="shared" si="2"/>
        <v>10</v>
      </c>
      <c r="U23" t="s">
        <v>1479</v>
      </c>
      <c r="V23" t="s">
        <v>1481</v>
      </c>
      <c r="W23" t="s">
        <v>1482</v>
      </c>
      <c r="X23" t="s">
        <v>1472</v>
      </c>
      <c r="Y23" t="s">
        <v>4923</v>
      </c>
      <c r="Z23" cm="1">
        <f t="array" ref="Z23">IF(ISBLANK(AK23),_xlfn.LET(
    _xlpm.nameBeforeSlash, IF(ISNUMBER(SEARCH("/", Y23)), LEFT(Y23, SEARCH("/", Y23)-1), Y23),
    _xlpm.matchRow, IFERROR(MATCH(_xlpm.nameBeforeSlash, AA:AA, 0), ""),
    _xlpm.difference, IF(_xlpm.matchRow="", "", ABS((R23 + S23)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),IF(ISBLANK(Y23),"","Hidden"))</f>
        <v>8</v>
      </c>
      <c r="AA23" t="s">
        <v>4924</v>
      </c>
      <c r="AC23" t="s">
        <v>596</v>
      </c>
      <c r="AD23" t="str">
        <f>_xlfn.XLOOKUP(AC23,moves!A:A,moves!B:B)</f>
        <v>fire</v>
      </c>
      <c r="AE23">
        <f>_xlfn.XLOOKUP(AC23,moves!A:A,moves!D:D)</f>
        <v>3</v>
      </c>
      <c r="AF23" t="str">
        <f>_xlfn.XLOOKUP(AC23,moves!A:A,moves!E:E)</f>
        <v>If any status symbols are rolled: Inflict the Burned status on the target.</v>
      </c>
      <c r="AG23">
        <v>1</v>
      </c>
      <c r="AH23">
        <v>0</v>
      </c>
      <c r="AI23">
        <f t="shared" si="3"/>
        <v>1</v>
      </c>
      <c r="AJ23" t="s">
        <v>523</v>
      </c>
      <c r="AL23">
        <v>0</v>
      </c>
      <c r="AM23" cm="1">
        <f t="array" ref="AM23">IF(AL23=1,1,
   IF(ISTEXT(AK23),1,
   IF(AO23&gt;1,AM22,
   IF(AI23=1,
      IF(SUMPRODUCT((LEN($Y$2:$Y$4096)-LEN(SUBSTITUTE($Y$2:$Y$4096,AA23,"")))/LEN(AA23))&gt;0,2,1),
      IF(
         SUMPRODUCT((LEN($Y$2:$Y$4096)-LEN(SUBSTITUTE($Y$2:$Y$4096,AA23,"")))/LEN(AA23))
         - SUMPRODUCT((LEN($Y$2:$Y$4096)-LEN(SUBSTITUTE($Y$2:$Y$4096,"Alolan "&amp;AA23,"")))/LEN("Alolan "&amp;AA23))
         - SUMPRODUCT((LEN($Y$2:$Y$4096)-LEN(SUBSTITUTE($Y$2:$Y$4096,"Galarian "&amp;AA23,"")))/LEN("Galarian "&amp;AA23))
         - SUMPRODUCT((LEN($Y$2:$Y$4096)-LEN(SUBSTITUTE($Y$2:$Y$4096,"Hisuian "&amp;AA23,"")))/LEN("Hisuian "&amp;AA23))
         - SUMPRODUCT((LEN($Y$2:$Y$4096)-LEN(SUBSTITUTE($Y$2:$Y$4096,"Paldean "&amp;AA23,"")))/LEN("Paldean "&amp;AA23))
      &gt;0,2,1)
   ))))</f>
        <v>1</v>
      </c>
      <c r="AN23">
        <v>0</v>
      </c>
      <c r="AO23">
        <v>0</v>
      </c>
    </row>
    <row r="24" spans="1:41" x14ac:dyDescent="0.25">
      <c r="A24">
        <v>5</v>
      </c>
      <c r="B24" t="s">
        <v>1483</v>
      </c>
      <c r="C24" t="s">
        <v>1479</v>
      </c>
      <c r="D24"/>
      <c r="E24">
        <v>58</v>
      </c>
      <c r="F24">
        <v>64</v>
      </c>
      <c r="G24">
        <v>58</v>
      </c>
      <c r="H24">
        <v>80</v>
      </c>
      <c r="I24">
        <v>65</v>
      </c>
      <c r="J24">
        <v>80</v>
      </c>
      <c r="K24" t="s">
        <v>272</v>
      </c>
      <c r="L24" t="s">
        <v>253</v>
      </c>
      <c r="M24" t="s">
        <v>251</v>
      </c>
      <c r="N24">
        <v>7.8400000000000007</v>
      </c>
      <c r="O24">
        <v>6.01</v>
      </c>
      <c r="R24">
        <f t="shared" si="0"/>
        <v>8</v>
      </c>
      <c r="S24">
        <f t="shared" si="1"/>
        <v>6</v>
      </c>
      <c r="T24">
        <f t="shared" si="2"/>
        <v>14</v>
      </c>
      <c r="U24" t="s">
        <v>1479</v>
      </c>
      <c r="V24" t="s">
        <v>1481</v>
      </c>
      <c r="W24" t="s">
        <v>1482</v>
      </c>
      <c r="X24" t="s">
        <v>1472</v>
      </c>
      <c r="Y24" t="s">
        <v>1484</v>
      </c>
      <c r="Z24" cm="1">
        <f t="array" ref="Z24">IF(ISBLANK(AK24),_xlfn.LET(
    _xlpm.nameBeforeSlash, IF(ISNUMBER(SEARCH("/", Y24)), LEFT(Y24, SEARCH("/", Y24)-1), Y24),
    _xlpm.matchRow, IFERROR(MATCH(_xlpm.nameBeforeSlash, AA:AA, 0), ""),
    _xlpm.difference, IF(_xlpm.matchRow="", "", ABS((R24 + S24)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),IF(ISBLANK(Y24),"","Hidden"))</f>
        <v>14</v>
      </c>
      <c r="AA24" t="s">
        <v>1483</v>
      </c>
      <c r="AC24" t="s">
        <v>862</v>
      </c>
      <c r="AD24" t="str">
        <f>_xlfn.XLOOKUP(AC24,moves!A:A,moves!B:B)</f>
        <v>dragon</v>
      </c>
      <c r="AE24">
        <f>_xlfn.XLOOKUP(AC24,moves!A:A,moves!D:D)</f>
        <v>3</v>
      </c>
      <c r="AF24" t="str">
        <f>_xlfn.XLOOKUP(AC24,moves!A:A,moves!E:E)</f>
        <v>If any status symbols are rolled: Inflict the Paralyzed status on the target.</v>
      </c>
      <c r="AG24">
        <v>0</v>
      </c>
      <c r="AH24">
        <v>0</v>
      </c>
      <c r="AI24">
        <f t="shared" si="3"/>
        <v>0</v>
      </c>
      <c r="AJ24" t="s">
        <v>524</v>
      </c>
      <c r="AL24">
        <v>0</v>
      </c>
      <c r="AM24" cm="1">
        <f t="array" ref="AM24">IF(AL24=1,1,
   IF(ISTEXT(AK24),1,
   IF(AO24&gt;1,AM23,
   IF(AI24=1,
      IF(SUMPRODUCT((LEN($Y$2:$Y$4096)-LEN(SUBSTITUTE($Y$2:$Y$4096,AA24,"")))/LEN(AA24))&gt;0,2,1),
      IF(
         SUMPRODUCT((LEN($Y$2:$Y$4096)-LEN(SUBSTITUTE($Y$2:$Y$4096,AA24,"")))/LEN(AA24))
         - SUMPRODUCT((LEN($Y$2:$Y$4096)-LEN(SUBSTITUTE($Y$2:$Y$4096,"Alolan "&amp;AA24,"")))/LEN("Alolan "&amp;AA24))
         - SUMPRODUCT((LEN($Y$2:$Y$4096)-LEN(SUBSTITUTE($Y$2:$Y$4096,"Galarian "&amp;AA24,"")))/LEN("Galarian "&amp;AA24))
         - SUMPRODUCT((LEN($Y$2:$Y$4096)-LEN(SUBSTITUTE($Y$2:$Y$4096,"Hisuian "&amp;AA24,"")))/LEN("Hisuian "&amp;AA24))
         - SUMPRODUCT((LEN($Y$2:$Y$4096)-LEN(SUBSTITUTE($Y$2:$Y$4096,"Paldean "&amp;AA24,"")))/LEN("Paldean "&amp;AA24))
      &gt;0,2,1)
   ))))</f>
        <v>2</v>
      </c>
      <c r="AN24">
        <v>0</v>
      </c>
      <c r="AO24">
        <v>0</v>
      </c>
    </row>
    <row r="25" spans="1:41" x14ac:dyDescent="0.25">
      <c r="A25" t="s">
        <v>3658</v>
      </c>
      <c r="B25" t="s">
        <v>1483</v>
      </c>
      <c r="C25" t="s">
        <v>1479</v>
      </c>
      <c r="D25"/>
      <c r="E25">
        <v>58</v>
      </c>
      <c r="F25">
        <v>64</v>
      </c>
      <c r="G25">
        <v>58</v>
      </c>
      <c r="H25">
        <v>80</v>
      </c>
      <c r="I25">
        <v>65</v>
      </c>
      <c r="J25">
        <v>80</v>
      </c>
      <c r="K25" t="s">
        <v>272</v>
      </c>
      <c r="L25" t="s">
        <v>253</v>
      </c>
      <c r="M25" t="s">
        <v>251</v>
      </c>
      <c r="N25">
        <v>7.8400000000000007</v>
      </c>
      <c r="O25">
        <v>6.01</v>
      </c>
      <c r="R25">
        <f t="shared" si="0"/>
        <v>8</v>
      </c>
      <c r="S25">
        <f t="shared" si="1"/>
        <v>6</v>
      </c>
      <c r="T25">
        <f t="shared" si="2"/>
        <v>14</v>
      </c>
      <c r="U25" t="s">
        <v>1479</v>
      </c>
      <c r="V25" t="s">
        <v>1481</v>
      </c>
      <c r="W25" t="s">
        <v>1482</v>
      </c>
      <c r="X25" t="s">
        <v>1472</v>
      </c>
      <c r="Y25" t="s">
        <v>4925</v>
      </c>
      <c r="Z25" cm="1">
        <f t="array" ref="Z25">IF(ISBLANK(AK25),_xlfn.LET(
    _xlpm.nameBeforeSlash, IF(ISNUMBER(SEARCH("/", Y25)), LEFT(Y25, SEARCH("/", Y25)-1), Y25),
    _xlpm.matchRow, IFERROR(MATCH(_xlpm.nameBeforeSlash, AA:AA, 0), ""),
    _xlpm.difference, IF(_xlpm.matchRow="", "", ABS((R25 + S25)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),IF(ISBLANK(Y25),"","Hidden"))</f>
        <v>14</v>
      </c>
      <c r="AA25" t="s">
        <v>4923</v>
      </c>
      <c r="AC25" t="s">
        <v>1185</v>
      </c>
      <c r="AD25" t="str">
        <f>_xlfn.XLOOKUP(AC25,moves!A:A,moves!B:B)</f>
        <v>ground</v>
      </c>
      <c r="AE25">
        <f>_xlfn.XLOOKUP(AC25,moves!A:A,moves!D:D)</f>
        <v>3</v>
      </c>
      <c r="AF25" t="str">
        <f>_xlfn.XLOOKUP(AC25,moves!A:A,moves!E:E)</f>
        <v>If any status symbols are rolled: Inflict the Burned status on the target</v>
      </c>
      <c r="AG25">
        <v>0</v>
      </c>
      <c r="AH25">
        <v>0</v>
      </c>
      <c r="AI25">
        <f t="shared" si="3"/>
        <v>1</v>
      </c>
      <c r="AJ25" t="s">
        <v>524</v>
      </c>
      <c r="AL25">
        <v>0</v>
      </c>
      <c r="AM25" cm="1">
        <f t="array" ref="AM25">IF(AL25=1,1,
   IF(ISTEXT(AK25),1,
   IF(AO25&gt;1,AM24,
   IF(AI25=1,
      IF(SUMPRODUCT((LEN($Y$2:$Y$4096)-LEN(SUBSTITUTE($Y$2:$Y$4096,AA25,"")))/LEN(AA25))&gt;0,2,1),
      IF(
         SUMPRODUCT((LEN($Y$2:$Y$4096)-LEN(SUBSTITUTE($Y$2:$Y$4096,AA25,"")))/LEN(AA25))
         - SUMPRODUCT((LEN($Y$2:$Y$4096)-LEN(SUBSTITUTE($Y$2:$Y$4096,"Alolan "&amp;AA25,"")))/LEN("Alolan "&amp;AA25))
         - SUMPRODUCT((LEN($Y$2:$Y$4096)-LEN(SUBSTITUTE($Y$2:$Y$4096,"Galarian "&amp;AA25,"")))/LEN("Galarian "&amp;AA25))
         - SUMPRODUCT((LEN($Y$2:$Y$4096)-LEN(SUBSTITUTE($Y$2:$Y$4096,"Hisuian "&amp;AA25,"")))/LEN("Hisuian "&amp;AA25))
         - SUMPRODUCT((LEN($Y$2:$Y$4096)-LEN(SUBSTITUTE($Y$2:$Y$4096,"Paldean "&amp;AA25,"")))/LEN("Paldean "&amp;AA25))
      &gt;0,2,1)
   ))))</f>
        <v>2</v>
      </c>
      <c r="AN25">
        <v>0</v>
      </c>
      <c r="AO25">
        <v>0</v>
      </c>
    </row>
    <row r="26" spans="1:41" x14ac:dyDescent="0.25">
      <c r="A26">
        <v>6</v>
      </c>
      <c r="B26" t="s">
        <v>1484</v>
      </c>
      <c r="C26" t="s">
        <v>1479</v>
      </c>
      <c r="D26" t="s">
        <v>1481</v>
      </c>
      <c r="E26">
        <v>78</v>
      </c>
      <c r="F26">
        <v>84</v>
      </c>
      <c r="G26">
        <v>78</v>
      </c>
      <c r="H26">
        <v>109</v>
      </c>
      <c r="I26">
        <v>85</v>
      </c>
      <c r="J26">
        <v>100</v>
      </c>
      <c r="K26" t="s">
        <v>272</v>
      </c>
      <c r="L26" t="s">
        <v>253</v>
      </c>
      <c r="M26" t="s">
        <v>251</v>
      </c>
      <c r="N26">
        <v>10.290000000000001</v>
      </c>
      <c r="O26">
        <v>8.01</v>
      </c>
      <c r="P26">
        <v>1</v>
      </c>
      <c r="Q26">
        <v>1</v>
      </c>
      <c r="R26">
        <f t="shared" si="0"/>
        <v>11</v>
      </c>
      <c r="S26">
        <f t="shared" si="1"/>
        <v>9</v>
      </c>
      <c r="T26">
        <f t="shared" si="2"/>
        <v>20</v>
      </c>
      <c r="U26" t="s">
        <v>1479</v>
      </c>
      <c r="V26" t="s">
        <v>1481</v>
      </c>
      <c r="W26" t="s">
        <v>1482</v>
      </c>
      <c r="X26" t="s">
        <v>1472</v>
      </c>
      <c r="Z26" t="str" cm="1">
        <f t="array" ref="Z26">IF(ISBLANK(AK26),_xlfn.LET(
    _xlpm.nameBeforeSlash, IF(ISNUMBER(SEARCH("/", Y26)), LEFT(Y26, SEARCH("/", Y26)-1), Y26),
    _xlpm.matchRow, IFERROR(MATCH(_xlpm.nameBeforeSlash, AA:AA, 0), ""),
    _xlpm.difference, IF(_xlpm.matchRow="", "", ABS((R26 + S26)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),IF(ISBLANK(Y26),"","Hidden"))</f>
        <v/>
      </c>
      <c r="AA26" t="s">
        <v>1484</v>
      </c>
      <c r="AC26" t="s">
        <v>414</v>
      </c>
      <c r="AD26" t="str">
        <f>_xlfn.XLOOKUP(AC26,moves!A:A,moves!B:B)</f>
        <v>fire</v>
      </c>
      <c r="AE26">
        <f>_xlfn.XLOOKUP(AC26,moves!A:A,moves!D:D)</f>
        <v>4</v>
      </c>
      <c r="AF26" t="str">
        <f>_xlfn.XLOOKUP(AC26,moves!A:A,moves!E:E)</f>
        <v>If any status symbols are rolled: Inflict the Burned status on the target.</v>
      </c>
      <c r="AG26">
        <v>0</v>
      </c>
      <c r="AH26">
        <v>0</v>
      </c>
      <c r="AI26">
        <f t="shared" si="3"/>
        <v>0</v>
      </c>
      <c r="AJ26" t="s">
        <v>525</v>
      </c>
      <c r="AL26">
        <v>0</v>
      </c>
      <c r="AM26" cm="1">
        <f t="array" ref="AM26">IF(AL26=1,1,
   IF(ISTEXT(AK26),1,
   IF(AO26&gt;1,AM25,
   IF(AI26=1,
      IF(SUMPRODUCT((LEN($Y$2:$Y$4096)-LEN(SUBSTITUTE($Y$2:$Y$4096,AA26,"")))/LEN(AA26))&gt;0,2,1),
      IF(
         SUMPRODUCT((LEN($Y$2:$Y$4096)-LEN(SUBSTITUTE($Y$2:$Y$4096,AA26,"")))/LEN(AA26))
         - SUMPRODUCT((LEN($Y$2:$Y$4096)-LEN(SUBSTITUTE($Y$2:$Y$4096,"Alolan "&amp;AA26,"")))/LEN("Alolan "&amp;AA26))
         - SUMPRODUCT((LEN($Y$2:$Y$4096)-LEN(SUBSTITUTE($Y$2:$Y$4096,"Galarian "&amp;AA26,"")))/LEN("Galarian "&amp;AA26))
         - SUMPRODUCT((LEN($Y$2:$Y$4096)-LEN(SUBSTITUTE($Y$2:$Y$4096,"Hisuian "&amp;AA26,"")))/LEN("Hisuian "&amp;AA26))
         - SUMPRODUCT((LEN($Y$2:$Y$4096)-LEN(SUBSTITUTE($Y$2:$Y$4096,"Paldean "&amp;AA26,"")))/LEN("Paldean "&amp;AA26))
      &gt;0,2,1)
   ))))</f>
        <v>2</v>
      </c>
      <c r="AN26">
        <v>0</v>
      </c>
      <c r="AO26">
        <v>1</v>
      </c>
    </row>
    <row r="27" spans="1:41" x14ac:dyDescent="0.25">
      <c r="A27" t="s">
        <v>1485</v>
      </c>
      <c r="B27" t="s">
        <v>1484</v>
      </c>
      <c r="C27" t="s">
        <v>1479</v>
      </c>
      <c r="D27" t="s">
        <v>1482</v>
      </c>
      <c r="E27">
        <v>78</v>
      </c>
      <c r="F27">
        <v>130</v>
      </c>
      <c r="G27">
        <v>111</v>
      </c>
      <c r="H27">
        <v>130</v>
      </c>
      <c r="I27">
        <v>85</v>
      </c>
      <c r="J27">
        <v>100</v>
      </c>
      <c r="K27" t="s">
        <v>272</v>
      </c>
      <c r="L27" t="s">
        <v>3446</v>
      </c>
      <c r="M27" t="s">
        <v>1476</v>
      </c>
      <c r="N27">
        <v>11.8</v>
      </c>
      <c r="O27">
        <v>9</v>
      </c>
      <c r="P27">
        <v>1</v>
      </c>
      <c r="Q27">
        <v>2</v>
      </c>
      <c r="R27">
        <f t="shared" si="0"/>
        <v>13</v>
      </c>
      <c r="S27">
        <f t="shared" si="1"/>
        <v>11</v>
      </c>
      <c r="T27">
        <f t="shared" si="2"/>
        <v>24</v>
      </c>
      <c r="U27" t="s">
        <v>1479</v>
      </c>
      <c r="V27" t="s">
        <v>1482</v>
      </c>
      <c r="W27" t="s">
        <v>1481</v>
      </c>
      <c r="X27" t="s">
        <v>1472</v>
      </c>
      <c r="Z27" t="str" cm="1">
        <f t="array" ref="Z27">IF(ISBLANK(AK27),_xlfn.LET(
    _xlpm.nameBeforeSlash, IF(ISNUMBER(SEARCH("/", Y27)), LEFT(Y27, SEARCH("/", Y27)-1), Y27),
    _xlpm.matchRow, IFERROR(MATCH(_xlpm.nameBeforeSlash, AA:AA, 0), ""),
    _xlpm.difference, IF(_xlpm.matchRow="", "", ABS((R27 + S27)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),IF(ISBLANK(Y27),"","Hidden"))</f>
        <v/>
      </c>
      <c r="AA27" t="s">
        <v>3137</v>
      </c>
      <c r="AB27" t="s">
        <v>1486</v>
      </c>
      <c r="AC27" t="s">
        <v>1068</v>
      </c>
      <c r="AD27" t="str">
        <f>_xlfn.XLOOKUP(AC27,moves!A:A,moves!B:B)</f>
        <v>fire</v>
      </c>
      <c r="AE27">
        <f>_xlfn.XLOOKUP(AC27,moves!A:A,moves!D:D)</f>
        <v>8</v>
      </c>
      <c r="AF27" t="str">
        <f>_xlfn.XLOOKUP(AC27,moves!A:A,moves!E:E)</f>
        <v xml:space="preserve"> </v>
      </c>
      <c r="AG27">
        <v>0</v>
      </c>
      <c r="AH27">
        <v>0</v>
      </c>
      <c r="AI27">
        <f t="shared" si="3"/>
        <v>0</v>
      </c>
      <c r="AJ27" t="s">
        <v>525</v>
      </c>
      <c r="AL27">
        <v>0</v>
      </c>
      <c r="AM27" cm="1">
        <f t="array" ref="AM27">IF(AL27=1,1,
   IF(ISTEXT(AK27),1,
   IF(AO27&gt;1,AM26,
   IF(AI27=1,
      IF(SUMPRODUCT((LEN($Y$2:$Y$4096)-LEN(SUBSTITUTE($Y$2:$Y$4096,AA27,"")))/LEN(AA27))&gt;0,2,1),
      IF(
         SUMPRODUCT((LEN($Y$2:$Y$4096)-LEN(SUBSTITUTE($Y$2:$Y$4096,AA27,"")))/LEN(AA27))
         - SUMPRODUCT((LEN($Y$2:$Y$4096)-LEN(SUBSTITUTE($Y$2:$Y$4096,"Alolan "&amp;AA27,"")))/LEN("Alolan "&amp;AA27))
         - SUMPRODUCT((LEN($Y$2:$Y$4096)-LEN(SUBSTITUTE($Y$2:$Y$4096,"Galarian "&amp;AA27,"")))/LEN("Galarian "&amp;AA27))
         - SUMPRODUCT((LEN($Y$2:$Y$4096)-LEN(SUBSTITUTE($Y$2:$Y$4096,"Hisuian "&amp;AA27,"")))/LEN("Hisuian "&amp;AA27))
         - SUMPRODUCT((LEN($Y$2:$Y$4096)-LEN(SUBSTITUTE($Y$2:$Y$4096,"Paldean "&amp;AA27,"")))/LEN("Paldean "&amp;AA27))
      &gt;0,2,1)
   ))))</f>
        <v>2</v>
      </c>
      <c r="AN27">
        <v>0</v>
      </c>
      <c r="AO27">
        <v>2</v>
      </c>
    </row>
    <row r="28" spans="1:41" x14ac:dyDescent="0.25">
      <c r="A28" t="s">
        <v>1487</v>
      </c>
      <c r="B28" t="s">
        <v>1484</v>
      </c>
      <c r="C28" t="s">
        <v>1479</v>
      </c>
      <c r="D28" t="s">
        <v>1481</v>
      </c>
      <c r="E28">
        <v>78</v>
      </c>
      <c r="F28">
        <v>104</v>
      </c>
      <c r="G28">
        <v>78</v>
      </c>
      <c r="H28">
        <v>159</v>
      </c>
      <c r="I28">
        <v>115</v>
      </c>
      <c r="J28">
        <v>100</v>
      </c>
      <c r="K28" t="s">
        <v>272</v>
      </c>
      <c r="L28" t="s">
        <v>3446</v>
      </c>
      <c r="M28" t="s">
        <v>1476</v>
      </c>
      <c r="N28">
        <v>12.99</v>
      </c>
      <c r="O28">
        <v>8.91</v>
      </c>
      <c r="P28">
        <v>1</v>
      </c>
      <c r="Q28">
        <v>1</v>
      </c>
      <c r="R28">
        <f t="shared" si="0"/>
        <v>14</v>
      </c>
      <c r="S28">
        <f t="shared" si="1"/>
        <v>10</v>
      </c>
      <c r="T28">
        <f t="shared" si="2"/>
        <v>24</v>
      </c>
      <c r="U28" t="s">
        <v>1479</v>
      </c>
      <c r="V28" t="s">
        <v>1481</v>
      </c>
      <c r="W28" t="s">
        <v>1482</v>
      </c>
      <c r="X28" t="s">
        <v>1472</v>
      </c>
      <c r="Z28" t="str" cm="1">
        <f t="array" ref="Z28">IF(ISBLANK(AK28),_xlfn.LET(
    _xlpm.nameBeforeSlash, IF(ISNUMBER(SEARCH("/", Y28)), LEFT(Y28, SEARCH("/", Y28)-1), Y28),
    _xlpm.matchRow, IFERROR(MATCH(_xlpm.nameBeforeSlash, AA:AA, 0), ""),
    _xlpm.difference, IF(_xlpm.matchRow="", "", ABS((R28 + S28)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),IF(ISBLANK(Y28),"","Hidden"))</f>
        <v/>
      </c>
      <c r="AA28" t="s">
        <v>3138</v>
      </c>
      <c r="AB28" t="s">
        <v>1488</v>
      </c>
      <c r="AC28" t="s">
        <v>1101</v>
      </c>
      <c r="AD28" t="str">
        <f>_xlfn.XLOOKUP(AC28,moves!A:A,moves!B:B)</f>
        <v>flying</v>
      </c>
      <c r="AE28">
        <f>_xlfn.XLOOKUP(AC28,moves!A:A,moves!D:D)</f>
        <v>3</v>
      </c>
      <c r="AF28" t="str">
        <f>_xlfn.XLOOKUP(AC28,moves!A:A,moves!E:E)</f>
        <v>The target (after being damaged by this move) and user receive the effect of PROTECT. The target cannot perform an action anymore this round.</v>
      </c>
      <c r="AG28">
        <v>0</v>
      </c>
      <c r="AH28">
        <v>0</v>
      </c>
      <c r="AI28">
        <f t="shared" si="3"/>
        <v>0</v>
      </c>
      <c r="AJ28" t="s">
        <v>525</v>
      </c>
      <c r="AL28">
        <v>0</v>
      </c>
      <c r="AM28" cm="1">
        <f t="array" ref="AM28">IF(AL28=1,1,
   IF(ISTEXT(AK28),1,
   IF(AO28&gt;1,AM27,
   IF(AI28=1,
      IF(SUMPRODUCT((LEN($Y$2:$Y$4096)-LEN(SUBSTITUTE($Y$2:$Y$4096,AA28,"")))/LEN(AA28))&gt;0,2,1),
      IF(
         SUMPRODUCT((LEN($Y$2:$Y$4096)-LEN(SUBSTITUTE($Y$2:$Y$4096,AA28,"")))/LEN(AA28))
         - SUMPRODUCT((LEN($Y$2:$Y$4096)-LEN(SUBSTITUTE($Y$2:$Y$4096,"Alolan "&amp;AA28,"")))/LEN("Alolan "&amp;AA28))
         - SUMPRODUCT((LEN($Y$2:$Y$4096)-LEN(SUBSTITUTE($Y$2:$Y$4096,"Galarian "&amp;AA28,"")))/LEN("Galarian "&amp;AA28))
         - SUMPRODUCT((LEN($Y$2:$Y$4096)-LEN(SUBSTITUTE($Y$2:$Y$4096,"Hisuian "&amp;AA28,"")))/LEN("Hisuian "&amp;AA28))
         - SUMPRODUCT((LEN($Y$2:$Y$4096)-LEN(SUBSTITUTE($Y$2:$Y$4096,"Paldean "&amp;AA28,"")))/LEN("Paldean "&amp;AA28))
      &gt;0,2,1)
   ))))</f>
        <v>2</v>
      </c>
      <c r="AN28">
        <v>0</v>
      </c>
      <c r="AO28">
        <v>3</v>
      </c>
    </row>
    <row r="29" spans="1:41" x14ac:dyDescent="0.25">
      <c r="A29" t="s">
        <v>3288</v>
      </c>
      <c r="B29" t="s">
        <v>1484</v>
      </c>
      <c r="C29" t="s">
        <v>1479</v>
      </c>
      <c r="D29" t="s">
        <v>1481</v>
      </c>
      <c r="E29">
        <v>78</v>
      </c>
      <c r="F29">
        <v>130</v>
      </c>
      <c r="G29">
        <v>111</v>
      </c>
      <c r="H29">
        <v>130</v>
      </c>
      <c r="I29">
        <v>85</v>
      </c>
      <c r="J29">
        <v>100</v>
      </c>
      <c r="K29" t="s">
        <v>272</v>
      </c>
      <c r="L29" t="s">
        <v>3446</v>
      </c>
      <c r="M29" t="s">
        <v>3287</v>
      </c>
      <c r="N29">
        <v>11.8</v>
      </c>
      <c r="O29">
        <v>9</v>
      </c>
      <c r="P29">
        <v>-1</v>
      </c>
      <c r="Q29">
        <v>10</v>
      </c>
      <c r="R29">
        <f t="shared" si="0"/>
        <v>11</v>
      </c>
      <c r="S29">
        <f t="shared" si="1"/>
        <v>19</v>
      </c>
      <c r="T29">
        <f t="shared" si="2"/>
        <v>30</v>
      </c>
      <c r="U29" t="s">
        <v>1479</v>
      </c>
      <c r="V29" t="s">
        <v>1482</v>
      </c>
      <c r="W29" t="s">
        <v>1481</v>
      </c>
      <c r="X29" t="s">
        <v>1472</v>
      </c>
      <c r="Z29" t="str" cm="1">
        <f t="array" ref="Z29">IF(ISBLANK(AK29),_xlfn.LET(
    _xlpm.nameBeforeSlash, IF(ISNUMBER(SEARCH("/", Y29)), LEFT(Y29, SEARCH("/", Y29)-1), Y29),
    _xlpm.matchRow, IFERROR(MATCH(_xlpm.nameBeforeSlash, AA:AA, 0), ""),
    _xlpm.difference, IF(_xlpm.matchRow="", "", ABS((R29 + S29)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),IF(ISBLANK(Y29),"","Hidden"))</f>
        <v/>
      </c>
      <c r="AA29" t="s">
        <v>3379</v>
      </c>
      <c r="AB29" t="s">
        <v>3299</v>
      </c>
      <c r="AC29" t="s">
        <v>3303</v>
      </c>
      <c r="AD29" t="str">
        <f>_xlfn.XLOOKUP(AC29,moves!A:A,moves!B:B)</f>
        <v>fire</v>
      </c>
      <c r="AE29">
        <f>_xlfn.XLOOKUP(AC29,moves!A:A,moves!D:D)</f>
        <v>5</v>
      </c>
      <c r="AF29" t="str">
        <f>_xlfn.XLOOKUP(AC29,moves!A:A,moves!E:E)</f>
        <v>All opposing non Fire-type active Pokémon take 2 damage at the end of their turns.</v>
      </c>
      <c r="AG29">
        <v>0</v>
      </c>
      <c r="AH29">
        <v>0</v>
      </c>
      <c r="AI29">
        <f t="shared" si="3"/>
        <v>0</v>
      </c>
      <c r="AJ29" t="s">
        <v>525</v>
      </c>
      <c r="AL29">
        <v>0</v>
      </c>
      <c r="AM29" cm="1">
        <f t="array" ref="AM29">IF(AL29=1,1,
   IF(ISTEXT(AK29),1,
   IF(AO29&gt;1,AM28,
   IF(AI29=1,
      IF(SUMPRODUCT((LEN($Y$2:$Y$4096)-LEN(SUBSTITUTE($Y$2:$Y$4096,AA29,"")))/LEN(AA29))&gt;0,2,1),
      IF(
         SUMPRODUCT((LEN($Y$2:$Y$4096)-LEN(SUBSTITUTE($Y$2:$Y$4096,AA29,"")))/LEN(AA29))
         - SUMPRODUCT((LEN($Y$2:$Y$4096)-LEN(SUBSTITUTE($Y$2:$Y$4096,"Alolan "&amp;AA29,"")))/LEN("Alolan "&amp;AA29))
         - SUMPRODUCT((LEN($Y$2:$Y$4096)-LEN(SUBSTITUTE($Y$2:$Y$4096,"Galarian "&amp;AA29,"")))/LEN("Galarian "&amp;AA29))
         - SUMPRODUCT((LEN($Y$2:$Y$4096)-LEN(SUBSTITUTE($Y$2:$Y$4096,"Hisuian "&amp;AA29,"")))/LEN("Hisuian "&amp;AA29))
         - SUMPRODUCT((LEN($Y$2:$Y$4096)-LEN(SUBSTITUTE($Y$2:$Y$4096,"Paldean "&amp;AA29,"")))/LEN("Paldean "&amp;AA29))
      &gt;0,2,1)
   ))))</f>
        <v>2</v>
      </c>
      <c r="AN29">
        <v>0</v>
      </c>
      <c r="AO29">
        <v>4</v>
      </c>
    </row>
    <row r="30" spans="1:41" x14ac:dyDescent="0.25">
      <c r="A30" t="s">
        <v>3659</v>
      </c>
      <c r="B30" t="s">
        <v>1484</v>
      </c>
      <c r="C30" t="s">
        <v>1479</v>
      </c>
      <c r="D30" t="s">
        <v>1481</v>
      </c>
      <c r="E30">
        <v>78</v>
      </c>
      <c r="F30">
        <v>84</v>
      </c>
      <c r="G30">
        <v>78</v>
      </c>
      <c r="H30">
        <v>109</v>
      </c>
      <c r="I30">
        <v>85</v>
      </c>
      <c r="J30">
        <v>100</v>
      </c>
      <c r="K30" t="s">
        <v>272</v>
      </c>
      <c r="L30" t="s">
        <v>253</v>
      </c>
      <c r="M30" t="s">
        <v>251</v>
      </c>
      <c r="N30">
        <v>10.290000000000001</v>
      </c>
      <c r="O30">
        <v>8.01</v>
      </c>
      <c r="P30">
        <v>1</v>
      </c>
      <c r="Q30">
        <v>1</v>
      </c>
      <c r="R30">
        <f t="shared" si="0"/>
        <v>11</v>
      </c>
      <c r="S30">
        <f t="shared" si="1"/>
        <v>9</v>
      </c>
      <c r="T30">
        <f t="shared" si="2"/>
        <v>20</v>
      </c>
      <c r="U30" t="s">
        <v>1479</v>
      </c>
      <c r="V30" t="s">
        <v>1481</v>
      </c>
      <c r="W30" t="s">
        <v>1482</v>
      </c>
      <c r="X30" t="s">
        <v>1472</v>
      </c>
      <c r="Z30" t="str" cm="1">
        <f t="array" ref="Z30">IF(ISBLANK(AK30),_xlfn.LET(
    _xlpm.nameBeforeSlash, IF(ISNUMBER(SEARCH("/", Y30)), LEFT(Y30, SEARCH("/", Y30)-1), Y30),
    _xlpm.matchRow, IFERROR(MATCH(_xlpm.nameBeforeSlash, AA:AA, 0), ""),
    _xlpm.difference, IF(_xlpm.matchRow="", "", ABS((R30 + S30)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),IF(ISBLANK(Y30),"","Hidden"))</f>
        <v/>
      </c>
      <c r="AA30" t="s">
        <v>4925</v>
      </c>
      <c r="AC30" t="s">
        <v>449</v>
      </c>
      <c r="AD30" t="str">
        <f>_xlfn.XLOOKUP(AC30,moves!A:A,moves!B:B)</f>
        <v>flying</v>
      </c>
      <c r="AE30">
        <f>_xlfn.XLOOKUP(AC30,moves!A:A,moves!D:D)</f>
        <v>4</v>
      </c>
      <c r="AF30" t="str">
        <f>_xlfn.XLOOKUP(AC30,moves!A:A,moves!E:E)</f>
        <v>Critical hits deal +1 damage.</v>
      </c>
      <c r="AG30">
        <v>0</v>
      </c>
      <c r="AH30">
        <v>0</v>
      </c>
      <c r="AI30">
        <f t="shared" si="3"/>
        <v>1</v>
      </c>
      <c r="AJ30" t="s">
        <v>525</v>
      </c>
      <c r="AL30">
        <v>0</v>
      </c>
      <c r="AM30" cm="1">
        <f t="array" ref="AM30">IF(AL30=1,1,
   IF(ISTEXT(AK30),1,
   IF(AO30&gt;1,AM29,
   IF(AI30=1,
      IF(SUMPRODUCT((LEN($Y$2:$Y$4096)-LEN(SUBSTITUTE($Y$2:$Y$4096,AA30,"")))/LEN(AA30))&gt;0,2,1),
      IF(
         SUMPRODUCT((LEN($Y$2:$Y$4096)-LEN(SUBSTITUTE($Y$2:$Y$4096,AA30,"")))/LEN(AA30))
         - SUMPRODUCT((LEN($Y$2:$Y$4096)-LEN(SUBSTITUTE($Y$2:$Y$4096,"Alolan "&amp;AA30,"")))/LEN("Alolan "&amp;AA30))
         - SUMPRODUCT((LEN($Y$2:$Y$4096)-LEN(SUBSTITUTE($Y$2:$Y$4096,"Galarian "&amp;AA30,"")))/LEN("Galarian "&amp;AA30))
         - SUMPRODUCT((LEN($Y$2:$Y$4096)-LEN(SUBSTITUTE($Y$2:$Y$4096,"Hisuian "&amp;AA30,"")))/LEN("Hisuian "&amp;AA30))
         - SUMPRODUCT((LEN($Y$2:$Y$4096)-LEN(SUBSTITUTE($Y$2:$Y$4096,"Paldean "&amp;AA30,"")))/LEN("Paldean "&amp;AA30))
      &gt;0,2,1)
   ))))</f>
        <v>2</v>
      </c>
      <c r="AN30">
        <v>0</v>
      </c>
      <c r="AO30">
        <v>1</v>
      </c>
    </row>
    <row r="31" spans="1:41" x14ac:dyDescent="0.25">
      <c r="A31" t="s">
        <v>3660</v>
      </c>
      <c r="B31" t="s">
        <v>1484</v>
      </c>
      <c r="C31" t="s">
        <v>1479</v>
      </c>
      <c r="D31" t="s">
        <v>1482</v>
      </c>
      <c r="E31">
        <v>78</v>
      </c>
      <c r="F31">
        <v>130</v>
      </c>
      <c r="G31">
        <v>111</v>
      </c>
      <c r="H31">
        <v>130</v>
      </c>
      <c r="I31">
        <v>85</v>
      </c>
      <c r="J31">
        <v>100</v>
      </c>
      <c r="K31" t="s">
        <v>272</v>
      </c>
      <c r="L31" t="s">
        <v>3446</v>
      </c>
      <c r="M31" t="s">
        <v>1476</v>
      </c>
      <c r="N31">
        <v>11.8</v>
      </c>
      <c r="O31">
        <v>9</v>
      </c>
      <c r="P31">
        <v>1</v>
      </c>
      <c r="Q31">
        <v>2</v>
      </c>
      <c r="R31">
        <f t="shared" si="0"/>
        <v>13</v>
      </c>
      <c r="S31">
        <f t="shared" si="1"/>
        <v>11</v>
      </c>
      <c r="T31">
        <f t="shared" si="2"/>
        <v>24</v>
      </c>
      <c r="U31" t="s">
        <v>1479</v>
      </c>
      <c r="V31" t="s">
        <v>1482</v>
      </c>
      <c r="W31" t="s">
        <v>1481</v>
      </c>
      <c r="X31" t="s">
        <v>1472</v>
      </c>
      <c r="Z31" t="str" cm="1">
        <f t="array" ref="Z31">IF(ISBLANK(AK31),_xlfn.LET(
    _xlpm.nameBeforeSlash, IF(ISNUMBER(SEARCH("/", Y31)), LEFT(Y31, SEARCH("/", Y31)-1), Y31),
    _xlpm.matchRow, IFERROR(MATCH(_xlpm.nameBeforeSlash, AA:AA, 0), ""),
    _xlpm.difference, IF(_xlpm.matchRow="", "", ABS((R31 + S31)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),IF(ISBLANK(Y31),"","Hidden"))</f>
        <v/>
      </c>
      <c r="AA31" t="s">
        <v>4926</v>
      </c>
      <c r="AB31" t="s">
        <v>1486</v>
      </c>
      <c r="AC31" t="s">
        <v>6352</v>
      </c>
      <c r="AD31" t="str">
        <f>_xlfn.XLOOKUP(AC31,moves!A:A,moves!B:B)</f>
        <v>fire</v>
      </c>
      <c r="AE31">
        <f>_xlfn.XLOOKUP(AC31,moves!A:A,moves!D:D)</f>
        <v>8</v>
      </c>
      <c r="AF31" t="str">
        <f>_xlfn.XLOOKUP(AC31,moves!A:A,moves!E:E)</f>
        <v>You may discard a battle card. If you do not: This move gains RECHARGE 5 this turn.</v>
      </c>
      <c r="AG31">
        <v>0</v>
      </c>
      <c r="AH31">
        <v>0</v>
      </c>
      <c r="AI31">
        <f t="shared" si="3"/>
        <v>1</v>
      </c>
      <c r="AJ31" t="s">
        <v>525</v>
      </c>
      <c r="AL31">
        <v>0</v>
      </c>
      <c r="AM31" cm="1">
        <f t="array" ref="AM31">IF(AL31=1,1,
   IF(ISTEXT(AK31),1,
   IF(AO31&gt;1,AM30,
   IF(AI31=1,
      IF(SUMPRODUCT((LEN($Y$2:$Y$4096)-LEN(SUBSTITUTE($Y$2:$Y$4096,AA31,"")))/LEN(AA31))&gt;0,2,1),
      IF(
         SUMPRODUCT((LEN($Y$2:$Y$4096)-LEN(SUBSTITUTE($Y$2:$Y$4096,AA31,"")))/LEN(AA31))
         - SUMPRODUCT((LEN($Y$2:$Y$4096)-LEN(SUBSTITUTE($Y$2:$Y$4096,"Alolan "&amp;AA31,"")))/LEN("Alolan "&amp;AA31))
         - SUMPRODUCT((LEN($Y$2:$Y$4096)-LEN(SUBSTITUTE($Y$2:$Y$4096,"Galarian "&amp;AA31,"")))/LEN("Galarian "&amp;AA31))
         - SUMPRODUCT((LEN($Y$2:$Y$4096)-LEN(SUBSTITUTE($Y$2:$Y$4096,"Hisuian "&amp;AA31,"")))/LEN("Hisuian "&amp;AA31))
         - SUMPRODUCT((LEN($Y$2:$Y$4096)-LEN(SUBSTITUTE($Y$2:$Y$4096,"Paldean "&amp;AA31,"")))/LEN("Paldean "&amp;AA31))
      &gt;0,2,1)
   ))))</f>
        <v>2</v>
      </c>
      <c r="AN31">
        <v>0</v>
      </c>
      <c r="AO31">
        <v>2</v>
      </c>
    </row>
    <row r="32" spans="1:41" x14ac:dyDescent="0.25">
      <c r="A32" t="s">
        <v>3661</v>
      </c>
      <c r="B32" t="s">
        <v>1484</v>
      </c>
      <c r="C32" t="s">
        <v>1479</v>
      </c>
      <c r="D32" t="s">
        <v>1481</v>
      </c>
      <c r="E32">
        <v>78</v>
      </c>
      <c r="F32">
        <v>104</v>
      </c>
      <c r="G32">
        <v>78</v>
      </c>
      <c r="H32">
        <v>159</v>
      </c>
      <c r="I32">
        <v>115</v>
      </c>
      <c r="J32">
        <v>100</v>
      </c>
      <c r="K32" t="s">
        <v>272</v>
      </c>
      <c r="L32" t="s">
        <v>3446</v>
      </c>
      <c r="M32" t="s">
        <v>1476</v>
      </c>
      <c r="N32">
        <v>12.99</v>
      </c>
      <c r="O32">
        <v>8.91</v>
      </c>
      <c r="P32">
        <v>1</v>
      </c>
      <c r="Q32">
        <v>1</v>
      </c>
      <c r="R32">
        <f t="shared" si="0"/>
        <v>14</v>
      </c>
      <c r="S32">
        <f t="shared" si="1"/>
        <v>10</v>
      </c>
      <c r="T32">
        <f t="shared" si="2"/>
        <v>24</v>
      </c>
      <c r="U32" t="s">
        <v>1479</v>
      </c>
      <c r="V32" t="s">
        <v>1481</v>
      </c>
      <c r="W32" t="s">
        <v>1482</v>
      </c>
      <c r="X32" t="s">
        <v>1472</v>
      </c>
      <c r="Z32" t="str" cm="1">
        <f t="array" ref="Z32">IF(ISBLANK(AK32),_xlfn.LET(
    _xlpm.nameBeforeSlash, IF(ISNUMBER(SEARCH("/", Y32)), LEFT(Y32, SEARCH("/", Y32)-1), Y32),
    _xlpm.matchRow, IFERROR(MATCH(_xlpm.nameBeforeSlash, AA:AA, 0), ""),
    _xlpm.difference, IF(_xlpm.matchRow="", "", ABS((R32 + S32)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),IF(ISBLANK(Y32),"","Hidden"))</f>
        <v/>
      </c>
      <c r="AA32" t="s">
        <v>4927</v>
      </c>
      <c r="AB32" t="s">
        <v>1488</v>
      </c>
      <c r="AC32" t="s">
        <v>6351</v>
      </c>
      <c r="AD32" t="str">
        <f>_xlfn.XLOOKUP(AC32,moves!A:A,moves!B:B)</f>
        <v>fire</v>
      </c>
      <c r="AE32">
        <f>_xlfn.XLOOKUP(AC32,moves!A:A,moves!D:D)</f>
        <v>8</v>
      </c>
      <c r="AF32" t="str">
        <f>_xlfn.XLOOKUP(AC32,moves!A:A,moves!E:E)</f>
        <v>The user takes damage equal to 1/3 of its base health, rounded up.</v>
      </c>
      <c r="AG32">
        <v>0</v>
      </c>
      <c r="AH32">
        <v>0</v>
      </c>
      <c r="AI32">
        <f t="shared" si="3"/>
        <v>1</v>
      </c>
      <c r="AJ32" t="s">
        <v>525</v>
      </c>
      <c r="AL32">
        <v>0</v>
      </c>
      <c r="AM32" cm="1">
        <f t="array" ref="AM32">IF(AL32=1,1,
   IF(ISTEXT(AK32),1,
   IF(AO32&gt;1,AM31,
   IF(AI32=1,
      IF(SUMPRODUCT((LEN($Y$2:$Y$4096)-LEN(SUBSTITUTE($Y$2:$Y$4096,AA32,"")))/LEN(AA32))&gt;0,2,1),
      IF(
         SUMPRODUCT((LEN($Y$2:$Y$4096)-LEN(SUBSTITUTE($Y$2:$Y$4096,AA32,"")))/LEN(AA32))
         - SUMPRODUCT((LEN($Y$2:$Y$4096)-LEN(SUBSTITUTE($Y$2:$Y$4096,"Alolan "&amp;AA32,"")))/LEN("Alolan "&amp;AA32))
         - SUMPRODUCT((LEN($Y$2:$Y$4096)-LEN(SUBSTITUTE($Y$2:$Y$4096,"Galarian "&amp;AA32,"")))/LEN("Galarian "&amp;AA32))
         - SUMPRODUCT((LEN($Y$2:$Y$4096)-LEN(SUBSTITUTE($Y$2:$Y$4096,"Hisuian "&amp;AA32,"")))/LEN("Hisuian "&amp;AA32))
         - SUMPRODUCT((LEN($Y$2:$Y$4096)-LEN(SUBSTITUTE($Y$2:$Y$4096,"Paldean "&amp;AA32,"")))/LEN("Paldean "&amp;AA32))
      &gt;0,2,1)
   ))))</f>
        <v>2</v>
      </c>
      <c r="AN32">
        <v>0</v>
      </c>
      <c r="AO32">
        <v>3</v>
      </c>
    </row>
    <row r="33" spans="1:41" x14ac:dyDescent="0.25">
      <c r="A33" t="s">
        <v>3662</v>
      </c>
      <c r="B33" t="s">
        <v>1484</v>
      </c>
      <c r="C33" t="s">
        <v>1479</v>
      </c>
      <c r="D33" t="s">
        <v>1481</v>
      </c>
      <c r="E33">
        <v>78</v>
      </c>
      <c r="F33">
        <v>130</v>
      </c>
      <c r="G33">
        <v>111</v>
      </c>
      <c r="H33">
        <v>130</v>
      </c>
      <c r="I33">
        <v>85</v>
      </c>
      <c r="J33">
        <v>100</v>
      </c>
      <c r="K33" t="s">
        <v>272</v>
      </c>
      <c r="L33" t="s">
        <v>3446</v>
      </c>
      <c r="M33" t="s">
        <v>3287</v>
      </c>
      <c r="N33">
        <v>11.8</v>
      </c>
      <c r="O33">
        <v>9</v>
      </c>
      <c r="P33">
        <v>-1</v>
      </c>
      <c r="Q33">
        <v>10</v>
      </c>
      <c r="R33">
        <f t="shared" si="0"/>
        <v>11</v>
      </c>
      <c r="S33">
        <f t="shared" si="1"/>
        <v>19</v>
      </c>
      <c r="T33">
        <f t="shared" si="2"/>
        <v>30</v>
      </c>
      <c r="U33" t="s">
        <v>1479</v>
      </c>
      <c r="V33" t="s">
        <v>1482</v>
      </c>
      <c r="W33" t="s">
        <v>1481</v>
      </c>
      <c r="X33" t="s">
        <v>1472</v>
      </c>
      <c r="Z33" t="str" cm="1">
        <f t="array" ref="Z33">IF(ISBLANK(AK33),_xlfn.LET(
    _xlpm.nameBeforeSlash, IF(ISNUMBER(SEARCH("/", Y33)), LEFT(Y33, SEARCH("/", Y33)-1), Y33),
    _xlpm.matchRow, IFERROR(MATCH(_xlpm.nameBeforeSlash, AA:AA, 0), ""),
    _xlpm.difference, IF(_xlpm.matchRow="", "", ABS((R33 + S33)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),IF(ISBLANK(Y33),"","Hidden"))</f>
        <v/>
      </c>
      <c r="AA33" t="s">
        <v>4928</v>
      </c>
      <c r="AB33" t="s">
        <v>3299</v>
      </c>
      <c r="AC33" t="s">
        <v>6350</v>
      </c>
      <c r="AD33" t="str">
        <f>_xlfn.XLOOKUP(AC33,moves!A:A,moves!B:B)</f>
        <v>fire</v>
      </c>
      <c r="AE33">
        <f>_xlfn.XLOOKUP(AC33,moves!A:A,moves!D:D)</f>
        <v>5</v>
      </c>
      <c r="AF33" t="str">
        <f>_xlfn.XLOOKUP(AC33,moves!A:A,moves!E:E)</f>
        <v>Inflict the Burned Status on all opposing active Pokémon.</v>
      </c>
      <c r="AG33">
        <v>0</v>
      </c>
      <c r="AH33">
        <v>0</v>
      </c>
      <c r="AI33">
        <f t="shared" si="3"/>
        <v>1</v>
      </c>
      <c r="AJ33" t="s">
        <v>525</v>
      </c>
      <c r="AL33">
        <v>0</v>
      </c>
      <c r="AM33" cm="1">
        <f t="array" ref="AM33">IF(AL33=1,1,
   IF(ISTEXT(AK33),1,
   IF(AO33&gt;1,AM32,
   IF(AI33=1,
      IF(SUMPRODUCT((LEN($Y$2:$Y$4096)-LEN(SUBSTITUTE($Y$2:$Y$4096,AA33,"")))/LEN(AA33))&gt;0,2,1),
      IF(
         SUMPRODUCT((LEN($Y$2:$Y$4096)-LEN(SUBSTITUTE($Y$2:$Y$4096,AA33,"")))/LEN(AA33))
         - SUMPRODUCT((LEN($Y$2:$Y$4096)-LEN(SUBSTITUTE($Y$2:$Y$4096,"Alolan "&amp;AA33,"")))/LEN("Alolan "&amp;AA33))
         - SUMPRODUCT((LEN($Y$2:$Y$4096)-LEN(SUBSTITUTE($Y$2:$Y$4096,"Galarian "&amp;AA33,"")))/LEN("Galarian "&amp;AA33))
         - SUMPRODUCT((LEN($Y$2:$Y$4096)-LEN(SUBSTITUTE($Y$2:$Y$4096,"Hisuian "&amp;AA33,"")))/LEN("Hisuian "&amp;AA33))
         - SUMPRODUCT((LEN($Y$2:$Y$4096)-LEN(SUBSTITUTE($Y$2:$Y$4096,"Paldean "&amp;AA33,"")))/LEN("Paldean "&amp;AA33))
      &gt;0,2,1)
   ))))</f>
        <v>2</v>
      </c>
      <c r="AN33">
        <v>0</v>
      </c>
      <c r="AO33">
        <v>4</v>
      </c>
    </row>
    <row r="34" spans="1:41" x14ac:dyDescent="0.25">
      <c r="A34">
        <v>7</v>
      </c>
      <c r="B34" t="s">
        <v>1489</v>
      </c>
      <c r="C34" t="s">
        <v>1490</v>
      </c>
      <c r="D34"/>
      <c r="E34">
        <v>44</v>
      </c>
      <c r="F34">
        <v>48</v>
      </c>
      <c r="G34">
        <v>65</v>
      </c>
      <c r="H34">
        <v>60</v>
      </c>
      <c r="I34">
        <v>54</v>
      </c>
      <c r="J34">
        <v>43</v>
      </c>
      <c r="K34" t="s">
        <v>1491</v>
      </c>
      <c r="L34" t="s">
        <v>252</v>
      </c>
      <c r="M34" t="s">
        <v>249</v>
      </c>
      <c r="N34">
        <v>5.2</v>
      </c>
      <c r="O34">
        <v>5.33</v>
      </c>
      <c r="R34">
        <f t="shared" si="0"/>
        <v>5</v>
      </c>
      <c r="S34">
        <f t="shared" si="1"/>
        <v>5</v>
      </c>
      <c r="T34">
        <f t="shared" si="2"/>
        <v>10</v>
      </c>
      <c r="U34" t="s">
        <v>1490</v>
      </c>
      <c r="V34" t="s">
        <v>1471</v>
      </c>
      <c r="W34" t="s">
        <v>1209</v>
      </c>
      <c r="X34" t="s">
        <v>1492</v>
      </c>
      <c r="Y34" t="s">
        <v>1493</v>
      </c>
      <c r="Z34" cm="1">
        <f t="array" ref="Z34">IF(ISBLANK(AK34),_xlfn.LET(
    _xlpm.nameBeforeSlash, IF(ISNUMBER(SEARCH("/", Y34)), LEFT(Y34, SEARCH("/", Y34)-1), Y34),
    _xlpm.matchRow, IFERROR(MATCH(_xlpm.nameBeforeSlash, AA:AA, 0), ""),
    _xlpm.difference, IF(_xlpm.matchRow="", "", ABS((R34 + S34)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),IF(ISBLANK(Y34),"","Hidden"))</f>
        <v>8</v>
      </c>
      <c r="AA34" t="s">
        <v>1489</v>
      </c>
      <c r="AC34" t="s">
        <v>1415</v>
      </c>
      <c r="AD34" t="str">
        <f>_xlfn.XLOOKUP(AC34,moves!A:A,moves!B:B)</f>
        <v>water</v>
      </c>
      <c r="AE34">
        <f>_xlfn.XLOOKUP(AC34,moves!A:A,moves!D:D)</f>
        <v>1</v>
      </c>
      <c r="AF34" t="str">
        <f>_xlfn.XLOOKUP(AC34,moves!A:A,moves!E:E)</f>
        <v>Each time this move is used: Remove 1 regular hit from incoming attack rolls.</v>
      </c>
      <c r="AG34">
        <v>1</v>
      </c>
      <c r="AH34">
        <v>0</v>
      </c>
      <c r="AI34">
        <f t="shared" si="3"/>
        <v>0</v>
      </c>
      <c r="AJ34" t="s">
        <v>870</v>
      </c>
      <c r="AL34">
        <v>0</v>
      </c>
      <c r="AM34" cm="1">
        <f t="array" ref="AM34">IF(AL34=1,1,
   IF(ISTEXT(AK34),1,
   IF(AO34&gt;1,AM33,
   IF(AI34=1,
      IF(SUMPRODUCT((LEN($Y$2:$Y$4096)-LEN(SUBSTITUTE($Y$2:$Y$4096,AA34,"")))/LEN(AA34))&gt;0,2,1),
      IF(
         SUMPRODUCT((LEN($Y$2:$Y$4096)-LEN(SUBSTITUTE($Y$2:$Y$4096,AA34,"")))/LEN(AA34))
         - SUMPRODUCT((LEN($Y$2:$Y$4096)-LEN(SUBSTITUTE($Y$2:$Y$4096,"Alolan "&amp;AA34,"")))/LEN("Alolan "&amp;AA34))
         - SUMPRODUCT((LEN($Y$2:$Y$4096)-LEN(SUBSTITUTE($Y$2:$Y$4096,"Galarian "&amp;AA34,"")))/LEN("Galarian "&amp;AA34))
         - SUMPRODUCT((LEN($Y$2:$Y$4096)-LEN(SUBSTITUTE($Y$2:$Y$4096,"Hisuian "&amp;AA34,"")))/LEN("Hisuian "&amp;AA34))
         - SUMPRODUCT((LEN($Y$2:$Y$4096)-LEN(SUBSTITUTE($Y$2:$Y$4096,"Paldean "&amp;AA34,"")))/LEN("Paldean "&amp;AA34))
      &gt;0,2,1)
   ))))</f>
        <v>1</v>
      </c>
      <c r="AN34">
        <v>0</v>
      </c>
      <c r="AO34">
        <v>0</v>
      </c>
    </row>
    <row r="35" spans="1:41" x14ac:dyDescent="0.25">
      <c r="A35" t="s">
        <v>3663</v>
      </c>
      <c r="B35" t="s">
        <v>1489</v>
      </c>
      <c r="C35" t="s">
        <v>1490</v>
      </c>
      <c r="D35"/>
      <c r="E35">
        <v>44</v>
      </c>
      <c r="F35">
        <v>48</v>
      </c>
      <c r="G35">
        <v>65</v>
      </c>
      <c r="H35">
        <v>60</v>
      </c>
      <c r="I35">
        <v>54</v>
      </c>
      <c r="J35">
        <v>43</v>
      </c>
      <c r="K35" t="s">
        <v>1491</v>
      </c>
      <c r="L35" t="s">
        <v>252</v>
      </c>
      <c r="M35" t="s">
        <v>249</v>
      </c>
      <c r="N35">
        <v>5.2</v>
      </c>
      <c r="O35">
        <v>5.33</v>
      </c>
      <c r="R35">
        <f t="shared" si="0"/>
        <v>5</v>
      </c>
      <c r="S35">
        <f t="shared" si="1"/>
        <v>5</v>
      </c>
      <c r="T35">
        <f t="shared" si="2"/>
        <v>10</v>
      </c>
      <c r="U35" t="s">
        <v>1490</v>
      </c>
      <c r="V35" t="s">
        <v>1471</v>
      </c>
      <c r="W35" t="s">
        <v>1209</v>
      </c>
      <c r="X35" t="s">
        <v>1492</v>
      </c>
      <c r="Y35" t="s">
        <v>4929</v>
      </c>
      <c r="Z35" cm="1">
        <f t="array" ref="Z35">IF(ISBLANK(AK35),_xlfn.LET(
    _xlpm.nameBeforeSlash, IF(ISNUMBER(SEARCH("/", Y35)), LEFT(Y35, SEARCH("/", Y35)-1), Y35),
    _xlpm.matchRow, IFERROR(MATCH(_xlpm.nameBeforeSlash, AA:AA, 0), ""),
    _xlpm.difference, IF(_xlpm.matchRow="", "", ABS((R35 + S35)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),IF(ISBLANK(Y35),"","Hidden"))</f>
        <v>8</v>
      </c>
      <c r="AA35" t="s">
        <v>4930</v>
      </c>
      <c r="AC35" t="s">
        <v>521</v>
      </c>
      <c r="AD35" t="str">
        <f>_xlfn.XLOOKUP(AC35,moves!A:A,moves!B:B)</f>
        <v>water</v>
      </c>
      <c r="AE35">
        <f>_xlfn.XLOOKUP(AC35,moves!A:A,moves!D:D)</f>
        <v>2</v>
      </c>
      <c r="AF35" t="str">
        <f>_xlfn.XLOOKUP(AC35,moves!A:A,moves!E:E)</f>
        <v>When the target next attacks: Remove 1 regular hit from the roll.</v>
      </c>
      <c r="AG35">
        <v>1</v>
      </c>
      <c r="AH35">
        <v>0</v>
      </c>
      <c r="AI35">
        <f t="shared" si="3"/>
        <v>1</v>
      </c>
      <c r="AJ35" t="s">
        <v>523</v>
      </c>
      <c r="AL35">
        <v>0</v>
      </c>
      <c r="AM35" cm="1">
        <f t="array" ref="AM35">IF(AL35=1,1,
   IF(ISTEXT(AK35),1,
   IF(AO35&gt;1,AM34,
   IF(AI35=1,
      IF(SUMPRODUCT((LEN($Y$2:$Y$4096)-LEN(SUBSTITUTE($Y$2:$Y$4096,AA35,"")))/LEN(AA35))&gt;0,2,1),
      IF(
         SUMPRODUCT((LEN($Y$2:$Y$4096)-LEN(SUBSTITUTE($Y$2:$Y$4096,AA35,"")))/LEN(AA35))
         - SUMPRODUCT((LEN($Y$2:$Y$4096)-LEN(SUBSTITUTE($Y$2:$Y$4096,"Alolan "&amp;AA35,"")))/LEN("Alolan "&amp;AA35))
         - SUMPRODUCT((LEN($Y$2:$Y$4096)-LEN(SUBSTITUTE($Y$2:$Y$4096,"Galarian "&amp;AA35,"")))/LEN("Galarian "&amp;AA35))
         - SUMPRODUCT((LEN($Y$2:$Y$4096)-LEN(SUBSTITUTE($Y$2:$Y$4096,"Hisuian "&amp;AA35,"")))/LEN("Hisuian "&amp;AA35))
         - SUMPRODUCT((LEN($Y$2:$Y$4096)-LEN(SUBSTITUTE($Y$2:$Y$4096,"Paldean "&amp;AA35,"")))/LEN("Paldean "&amp;AA35))
      &gt;0,2,1)
   ))))</f>
        <v>1</v>
      </c>
      <c r="AN35">
        <v>0</v>
      </c>
      <c r="AO35">
        <v>0</v>
      </c>
    </row>
    <row r="36" spans="1:41" x14ac:dyDescent="0.25">
      <c r="A36">
        <v>8</v>
      </c>
      <c r="B36" t="s">
        <v>1493</v>
      </c>
      <c r="C36" t="s">
        <v>1490</v>
      </c>
      <c r="D36"/>
      <c r="E36">
        <v>59</v>
      </c>
      <c r="F36">
        <v>63</v>
      </c>
      <c r="G36">
        <v>80</v>
      </c>
      <c r="H36">
        <v>65</v>
      </c>
      <c r="I36">
        <v>80</v>
      </c>
      <c r="J36">
        <v>58</v>
      </c>
      <c r="K36" t="s">
        <v>1494</v>
      </c>
      <c r="L36" t="s">
        <v>252</v>
      </c>
      <c r="M36" t="s">
        <v>249</v>
      </c>
      <c r="N36">
        <v>6.2</v>
      </c>
      <c r="O36">
        <v>7.1599999999999993</v>
      </c>
      <c r="Q36">
        <v>1</v>
      </c>
      <c r="R36">
        <f t="shared" si="0"/>
        <v>6</v>
      </c>
      <c r="S36">
        <f t="shared" si="1"/>
        <v>8</v>
      </c>
      <c r="T36">
        <f t="shared" si="2"/>
        <v>14</v>
      </c>
      <c r="U36" t="s">
        <v>1490</v>
      </c>
      <c r="V36" t="s">
        <v>1471</v>
      </c>
      <c r="W36" t="s">
        <v>1209</v>
      </c>
      <c r="X36" t="s">
        <v>1492</v>
      </c>
      <c r="Y36" t="s">
        <v>1495</v>
      </c>
      <c r="Z36" cm="1">
        <f t="array" ref="Z36">IF(ISBLANK(AK36),_xlfn.LET(
    _xlpm.nameBeforeSlash, IF(ISNUMBER(SEARCH("/", Y36)), LEFT(Y36, SEARCH("/", Y36)-1), Y36),
    _xlpm.matchRow, IFERROR(MATCH(_xlpm.nameBeforeSlash, AA:AA, 0), ""),
    _xlpm.difference, IF(_xlpm.matchRow="", "", ABS((R36 + S36)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),IF(ISBLANK(Y36),"","Hidden"))</f>
        <v>14</v>
      </c>
      <c r="AA36" t="s">
        <v>1493</v>
      </c>
      <c r="AC36" t="s">
        <v>460</v>
      </c>
      <c r="AD36" t="str">
        <f>_xlfn.XLOOKUP(AC36,moves!A:A,moves!B:B)</f>
        <v>dark</v>
      </c>
      <c r="AE36">
        <f>_xlfn.XLOOKUP(AC36,moves!A:A,moves!D:D)</f>
        <v>3</v>
      </c>
      <c r="AF36" t="str">
        <f>_xlfn.XLOOKUP(AC36,moves!A:A,moves!E:E)</f>
        <v>When the target is next attacked: Add 1 regular hit to the roll.</v>
      </c>
      <c r="AG36">
        <v>0</v>
      </c>
      <c r="AH36">
        <v>0</v>
      </c>
      <c r="AI36">
        <f t="shared" si="3"/>
        <v>0</v>
      </c>
      <c r="AJ36" t="s">
        <v>524</v>
      </c>
      <c r="AL36">
        <v>0</v>
      </c>
      <c r="AM36" cm="1">
        <f t="array" ref="AM36">IF(AL36=1,1,
   IF(ISTEXT(AK36),1,
   IF(AO36&gt;1,AM35,
   IF(AI36=1,
      IF(SUMPRODUCT((LEN($Y$2:$Y$4096)-LEN(SUBSTITUTE($Y$2:$Y$4096,AA36,"")))/LEN(AA36))&gt;0,2,1),
      IF(
         SUMPRODUCT((LEN($Y$2:$Y$4096)-LEN(SUBSTITUTE($Y$2:$Y$4096,AA36,"")))/LEN(AA36))
         - SUMPRODUCT((LEN($Y$2:$Y$4096)-LEN(SUBSTITUTE($Y$2:$Y$4096,"Alolan "&amp;AA36,"")))/LEN("Alolan "&amp;AA36))
         - SUMPRODUCT((LEN($Y$2:$Y$4096)-LEN(SUBSTITUTE($Y$2:$Y$4096,"Galarian "&amp;AA36,"")))/LEN("Galarian "&amp;AA36))
         - SUMPRODUCT((LEN($Y$2:$Y$4096)-LEN(SUBSTITUTE($Y$2:$Y$4096,"Hisuian "&amp;AA36,"")))/LEN("Hisuian "&amp;AA36))
         - SUMPRODUCT((LEN($Y$2:$Y$4096)-LEN(SUBSTITUTE($Y$2:$Y$4096,"Paldean "&amp;AA36,"")))/LEN("Paldean "&amp;AA36))
      &gt;0,2,1)
   ))))</f>
        <v>2</v>
      </c>
      <c r="AN36">
        <v>0</v>
      </c>
      <c r="AO36">
        <v>0</v>
      </c>
    </row>
    <row r="37" spans="1:41" x14ac:dyDescent="0.25">
      <c r="A37" t="s">
        <v>3664</v>
      </c>
      <c r="B37" t="s">
        <v>1493</v>
      </c>
      <c r="C37" t="s">
        <v>1490</v>
      </c>
      <c r="D37"/>
      <c r="E37">
        <v>59</v>
      </c>
      <c r="F37">
        <v>63</v>
      </c>
      <c r="G37">
        <v>80</v>
      </c>
      <c r="H37">
        <v>65</v>
      </c>
      <c r="I37">
        <v>80</v>
      </c>
      <c r="J37">
        <v>58</v>
      </c>
      <c r="K37" t="s">
        <v>1494</v>
      </c>
      <c r="L37" t="s">
        <v>252</v>
      </c>
      <c r="M37" t="s">
        <v>249</v>
      </c>
      <c r="N37">
        <v>6.2</v>
      </c>
      <c r="O37">
        <v>7.1599999999999993</v>
      </c>
      <c r="Q37">
        <v>1</v>
      </c>
      <c r="R37">
        <f t="shared" si="0"/>
        <v>6</v>
      </c>
      <c r="S37">
        <f t="shared" si="1"/>
        <v>8</v>
      </c>
      <c r="T37">
        <f t="shared" si="2"/>
        <v>14</v>
      </c>
      <c r="U37" t="s">
        <v>1490</v>
      </c>
      <c r="V37" t="s">
        <v>1471</v>
      </c>
      <c r="W37" t="s">
        <v>1209</v>
      </c>
      <c r="X37" t="s">
        <v>1492</v>
      </c>
      <c r="Y37" t="s">
        <v>4931</v>
      </c>
      <c r="Z37" cm="1">
        <f t="array" ref="Z37">IF(ISBLANK(AK37),_xlfn.LET(
    _xlpm.nameBeforeSlash, IF(ISNUMBER(SEARCH("/", Y37)), LEFT(Y37, SEARCH("/", Y37)-1), Y37),
    _xlpm.matchRow, IFERROR(MATCH(_xlpm.nameBeforeSlash, AA:AA, 0), ""),
    _xlpm.difference, IF(_xlpm.matchRow="", "", ABS((R37 + S37)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),IF(ISBLANK(Y37),"","Hidden"))</f>
        <v>14</v>
      </c>
      <c r="AA37" t="s">
        <v>4929</v>
      </c>
      <c r="AC37" t="s">
        <v>475</v>
      </c>
      <c r="AD37" t="str">
        <f>_xlfn.XLOOKUP(AC37,moves!A:A,moves!B:B)</f>
        <v>water</v>
      </c>
      <c r="AE37">
        <f>_xlfn.XLOOKUP(AC37,moves!A:A,moves!D:D)</f>
        <v>3</v>
      </c>
      <c r="AF37" t="str">
        <f>_xlfn.XLOOKUP(AC37,moves!A:A,moves!E:E)</f>
        <v>If any status symbols are rolled: Inflict the Confused status on the target.</v>
      </c>
      <c r="AG37">
        <v>0</v>
      </c>
      <c r="AH37">
        <v>0</v>
      </c>
      <c r="AI37">
        <f t="shared" si="3"/>
        <v>1</v>
      </c>
      <c r="AJ37" t="s">
        <v>524</v>
      </c>
      <c r="AL37">
        <v>0</v>
      </c>
      <c r="AM37" cm="1">
        <f t="array" ref="AM37">IF(AL37=1,1,
   IF(ISTEXT(AK37),1,
   IF(AO37&gt;1,AM36,
   IF(AI37=1,
      IF(SUMPRODUCT((LEN($Y$2:$Y$4096)-LEN(SUBSTITUTE($Y$2:$Y$4096,AA37,"")))/LEN(AA37))&gt;0,2,1),
      IF(
         SUMPRODUCT((LEN($Y$2:$Y$4096)-LEN(SUBSTITUTE($Y$2:$Y$4096,AA37,"")))/LEN(AA37))
         - SUMPRODUCT((LEN($Y$2:$Y$4096)-LEN(SUBSTITUTE($Y$2:$Y$4096,"Alolan "&amp;AA37,"")))/LEN("Alolan "&amp;AA37))
         - SUMPRODUCT((LEN($Y$2:$Y$4096)-LEN(SUBSTITUTE($Y$2:$Y$4096,"Galarian "&amp;AA37,"")))/LEN("Galarian "&amp;AA37))
         - SUMPRODUCT((LEN($Y$2:$Y$4096)-LEN(SUBSTITUTE($Y$2:$Y$4096,"Hisuian "&amp;AA37,"")))/LEN("Hisuian "&amp;AA37))
         - SUMPRODUCT((LEN($Y$2:$Y$4096)-LEN(SUBSTITUTE($Y$2:$Y$4096,"Paldean "&amp;AA37,"")))/LEN("Paldean "&amp;AA37))
      &gt;0,2,1)
   ))))</f>
        <v>2</v>
      </c>
      <c r="AN37">
        <v>0</v>
      </c>
      <c r="AO37">
        <v>0</v>
      </c>
    </row>
    <row r="38" spans="1:41" x14ac:dyDescent="0.25">
      <c r="A38">
        <v>9</v>
      </c>
      <c r="B38" t="s">
        <v>1495</v>
      </c>
      <c r="C38" t="s">
        <v>1490</v>
      </c>
      <c r="D38"/>
      <c r="E38">
        <v>79</v>
      </c>
      <c r="F38">
        <v>83</v>
      </c>
      <c r="G38">
        <v>100</v>
      </c>
      <c r="H38">
        <v>85</v>
      </c>
      <c r="I38">
        <v>105</v>
      </c>
      <c r="J38">
        <v>78</v>
      </c>
      <c r="K38" t="s">
        <v>1496</v>
      </c>
      <c r="L38" t="s">
        <v>252</v>
      </c>
      <c r="M38" t="s">
        <v>249</v>
      </c>
      <c r="N38">
        <v>8.1999999999999993</v>
      </c>
      <c r="O38">
        <v>9.3099999999999987</v>
      </c>
      <c r="Q38">
        <v>3</v>
      </c>
      <c r="R38">
        <f t="shared" si="0"/>
        <v>8</v>
      </c>
      <c r="S38">
        <f t="shared" si="1"/>
        <v>12</v>
      </c>
      <c r="T38">
        <f t="shared" si="2"/>
        <v>20</v>
      </c>
      <c r="U38" t="s">
        <v>1490</v>
      </c>
      <c r="V38" t="s">
        <v>1471</v>
      </c>
      <c r="W38" t="s">
        <v>1209</v>
      </c>
      <c r="X38" t="s">
        <v>1492</v>
      </c>
      <c r="Z38" t="str" cm="1">
        <f t="array" ref="Z38">IF(ISBLANK(AK38),_xlfn.LET(
    _xlpm.nameBeforeSlash, IF(ISNUMBER(SEARCH("/", Y38)), LEFT(Y38, SEARCH("/", Y38)-1), Y38),
    _xlpm.matchRow, IFERROR(MATCH(_xlpm.nameBeforeSlash, AA:AA, 0), ""),
    _xlpm.difference, IF(_xlpm.matchRow="", "", ABS((R38 + S38)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),IF(ISBLANK(Y38),"","Hidden"))</f>
        <v/>
      </c>
      <c r="AA38" t="s">
        <v>1495</v>
      </c>
      <c r="AC38" t="s">
        <v>413</v>
      </c>
      <c r="AD38" t="str">
        <f>_xlfn.XLOOKUP(AC38,moves!A:A,moves!B:B)</f>
        <v>water</v>
      </c>
      <c r="AE38">
        <f>_xlfn.XLOOKUP(AC38,moves!A:A,moves!D:D)</f>
        <v>5</v>
      </c>
      <c r="AF38" t="str">
        <f>_xlfn.XLOOKUP(AC38,moves!A:A,moves!E:E)</f>
        <v>If 2 or more status symbols are rolled: Inflict the Confused status on the target.</v>
      </c>
      <c r="AG38">
        <v>0</v>
      </c>
      <c r="AH38">
        <v>0</v>
      </c>
      <c r="AI38">
        <f t="shared" si="3"/>
        <v>0</v>
      </c>
      <c r="AJ38" t="s">
        <v>525</v>
      </c>
      <c r="AL38">
        <v>0</v>
      </c>
      <c r="AM38" cm="1">
        <f t="array" ref="AM38">IF(AL38=1,1,
   IF(ISTEXT(AK38),1,
   IF(AO38&gt;1,AM37,
   IF(AI38=1,
      IF(SUMPRODUCT((LEN($Y$2:$Y$4096)-LEN(SUBSTITUTE($Y$2:$Y$4096,AA38,"")))/LEN(AA38))&gt;0,2,1),
      IF(
         SUMPRODUCT((LEN($Y$2:$Y$4096)-LEN(SUBSTITUTE($Y$2:$Y$4096,AA38,"")))/LEN(AA38))
         - SUMPRODUCT((LEN($Y$2:$Y$4096)-LEN(SUBSTITUTE($Y$2:$Y$4096,"Alolan "&amp;AA38,"")))/LEN("Alolan "&amp;AA38))
         - SUMPRODUCT((LEN($Y$2:$Y$4096)-LEN(SUBSTITUTE($Y$2:$Y$4096,"Galarian "&amp;AA38,"")))/LEN("Galarian "&amp;AA38))
         - SUMPRODUCT((LEN($Y$2:$Y$4096)-LEN(SUBSTITUTE($Y$2:$Y$4096,"Hisuian "&amp;AA38,"")))/LEN("Hisuian "&amp;AA38))
         - SUMPRODUCT((LEN($Y$2:$Y$4096)-LEN(SUBSTITUTE($Y$2:$Y$4096,"Paldean "&amp;AA38,"")))/LEN("Paldean "&amp;AA38))
      &gt;0,2,1)
   ))))</f>
        <v>2</v>
      </c>
      <c r="AN38">
        <v>0</v>
      </c>
      <c r="AO38">
        <v>1</v>
      </c>
    </row>
    <row r="39" spans="1:41" x14ac:dyDescent="0.25">
      <c r="A39" t="s">
        <v>1497</v>
      </c>
      <c r="B39" t="s">
        <v>1495</v>
      </c>
      <c r="C39" t="s">
        <v>1490</v>
      </c>
      <c r="D39"/>
      <c r="E39">
        <v>79</v>
      </c>
      <c r="F39">
        <v>103</v>
      </c>
      <c r="G39">
        <v>120</v>
      </c>
      <c r="H39">
        <v>135</v>
      </c>
      <c r="I39">
        <v>115</v>
      </c>
      <c r="J39">
        <v>78</v>
      </c>
      <c r="K39" t="s">
        <v>1496</v>
      </c>
      <c r="L39" t="s">
        <v>3446</v>
      </c>
      <c r="M39" t="s">
        <v>1476</v>
      </c>
      <c r="N39">
        <v>10.9</v>
      </c>
      <c r="O39">
        <v>10.209999999999999</v>
      </c>
      <c r="P39">
        <v>1</v>
      </c>
      <c r="Q39">
        <v>2</v>
      </c>
      <c r="R39">
        <f t="shared" si="0"/>
        <v>12</v>
      </c>
      <c r="S39">
        <f t="shared" si="1"/>
        <v>12</v>
      </c>
      <c r="T39">
        <f t="shared" si="2"/>
        <v>24</v>
      </c>
      <c r="U39" t="s">
        <v>1490</v>
      </c>
      <c r="V39" t="s">
        <v>1471</v>
      </c>
      <c r="W39" t="s">
        <v>1209</v>
      </c>
      <c r="X39" t="s">
        <v>1492</v>
      </c>
      <c r="Z39" t="str" cm="1">
        <f t="array" ref="Z39">IF(ISBLANK(AK39),_xlfn.LET(
    _xlpm.nameBeforeSlash, IF(ISNUMBER(SEARCH("/", Y39)), LEFT(Y39, SEARCH("/", Y39)-1), Y39),
    _xlpm.matchRow, IFERROR(MATCH(_xlpm.nameBeforeSlash, AA:AA, 0), ""),
    _xlpm.difference, IF(_xlpm.matchRow="", "", ABS((R39 + S39)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),IF(ISBLANK(Y39),"","Hidden"))</f>
        <v/>
      </c>
      <c r="AA39" t="s">
        <v>3380</v>
      </c>
      <c r="AB39" t="s">
        <v>1477</v>
      </c>
      <c r="AC39" t="s">
        <v>1391</v>
      </c>
      <c r="AD39" t="str">
        <f>_xlfn.XLOOKUP(AC39,moves!A:A,moves!B:B)</f>
        <v>water</v>
      </c>
      <c r="AE39" t="str">
        <f>_xlfn.XLOOKUP(AC39,moves!A:A,moves!D:D)</f>
        <v>?</v>
      </c>
      <c r="AF39" t="str">
        <f>_xlfn.XLOOKUP(AC39,moves!A:A,moves!E:E)</f>
        <v>Attack strength is equal to the current health of the user (Max 7 attack strength).</v>
      </c>
      <c r="AG39">
        <v>0</v>
      </c>
      <c r="AH39">
        <v>0</v>
      </c>
      <c r="AI39">
        <f t="shared" si="3"/>
        <v>0</v>
      </c>
      <c r="AJ39" t="s">
        <v>525</v>
      </c>
      <c r="AL39">
        <v>0</v>
      </c>
      <c r="AM39" cm="1">
        <f t="array" ref="AM39">IF(AL39=1,1,
   IF(ISTEXT(AK39),1,
   IF(AO39&gt;1,AM38,
   IF(AI39=1,
      IF(SUMPRODUCT((LEN($Y$2:$Y$4096)-LEN(SUBSTITUTE($Y$2:$Y$4096,AA39,"")))/LEN(AA39))&gt;0,2,1),
      IF(
         SUMPRODUCT((LEN($Y$2:$Y$4096)-LEN(SUBSTITUTE($Y$2:$Y$4096,AA39,"")))/LEN(AA39))
         - SUMPRODUCT((LEN($Y$2:$Y$4096)-LEN(SUBSTITUTE($Y$2:$Y$4096,"Alolan "&amp;AA39,"")))/LEN("Alolan "&amp;AA39))
         - SUMPRODUCT((LEN($Y$2:$Y$4096)-LEN(SUBSTITUTE($Y$2:$Y$4096,"Galarian "&amp;AA39,"")))/LEN("Galarian "&amp;AA39))
         - SUMPRODUCT((LEN($Y$2:$Y$4096)-LEN(SUBSTITUTE($Y$2:$Y$4096,"Hisuian "&amp;AA39,"")))/LEN("Hisuian "&amp;AA39))
         - SUMPRODUCT((LEN($Y$2:$Y$4096)-LEN(SUBSTITUTE($Y$2:$Y$4096,"Paldean "&amp;AA39,"")))/LEN("Paldean "&amp;AA39))
      &gt;0,2,1)
   ))))</f>
        <v>2</v>
      </c>
      <c r="AN39">
        <v>0</v>
      </c>
      <c r="AO39">
        <v>2</v>
      </c>
    </row>
    <row r="40" spans="1:41" x14ac:dyDescent="0.25">
      <c r="A40" t="s">
        <v>3289</v>
      </c>
      <c r="B40" t="s">
        <v>1495</v>
      </c>
      <c r="C40" t="s">
        <v>1490</v>
      </c>
      <c r="D40"/>
      <c r="E40">
        <v>79</v>
      </c>
      <c r="F40">
        <v>103</v>
      </c>
      <c r="G40">
        <v>120</v>
      </c>
      <c r="H40">
        <v>135</v>
      </c>
      <c r="I40">
        <v>115</v>
      </c>
      <c r="J40">
        <v>78</v>
      </c>
      <c r="K40" t="s">
        <v>1496</v>
      </c>
      <c r="L40" t="s">
        <v>3446</v>
      </c>
      <c r="M40" t="s">
        <v>3287</v>
      </c>
      <c r="N40">
        <v>10.9</v>
      </c>
      <c r="O40">
        <v>10.209999999999999</v>
      </c>
      <c r="P40">
        <v>-3</v>
      </c>
      <c r="Q40">
        <v>12</v>
      </c>
      <c r="R40">
        <f t="shared" si="0"/>
        <v>8</v>
      </c>
      <c r="S40">
        <f t="shared" si="1"/>
        <v>22</v>
      </c>
      <c r="T40">
        <f t="shared" si="2"/>
        <v>30</v>
      </c>
      <c r="U40" t="s">
        <v>1490</v>
      </c>
      <c r="V40" t="s">
        <v>1471</v>
      </c>
      <c r="W40" t="s">
        <v>1209</v>
      </c>
      <c r="X40" t="s">
        <v>1492</v>
      </c>
      <c r="Z40" t="str" cm="1">
        <f t="array" ref="Z40">IF(ISBLANK(AK40),_xlfn.LET(
    _xlpm.nameBeforeSlash, IF(ISNUMBER(SEARCH("/", Y40)), LEFT(Y40, SEARCH("/", Y40)-1), Y40),
    _xlpm.matchRow, IFERROR(MATCH(_xlpm.nameBeforeSlash, AA:AA, 0), ""),
    _xlpm.difference, IF(_xlpm.matchRow="", "", ABS((R40 + S40)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),IF(ISBLANK(Y40),"","Hidden"))</f>
        <v/>
      </c>
      <c r="AA40" t="s">
        <v>3301</v>
      </c>
      <c r="AB40" t="s">
        <v>3299</v>
      </c>
      <c r="AC40" t="s">
        <v>3304</v>
      </c>
      <c r="AD40" t="str">
        <f>_xlfn.XLOOKUP(AC40,moves!A:A,moves!B:B)</f>
        <v>water</v>
      </c>
      <c r="AE40">
        <f>_xlfn.XLOOKUP(AC40,moves!A:A,moves!D:D)</f>
        <v>5</v>
      </c>
      <c r="AF40" t="str">
        <f>_xlfn.XLOOKUP(AC40,moves!A:A,moves!E:E)</f>
        <v>All opposing non Water-type active Pokémon take 2 damage at the end of their turns.</v>
      </c>
      <c r="AG40">
        <v>0</v>
      </c>
      <c r="AH40">
        <v>0</v>
      </c>
      <c r="AI40">
        <f t="shared" si="3"/>
        <v>0</v>
      </c>
      <c r="AJ40" t="s">
        <v>525</v>
      </c>
      <c r="AL40">
        <v>0</v>
      </c>
      <c r="AM40" cm="1">
        <f t="array" ref="AM40">IF(AL40=1,1,
   IF(ISTEXT(AK40),1,
   IF(AO40&gt;1,AM39,
   IF(AI40=1,
      IF(SUMPRODUCT((LEN($Y$2:$Y$4096)-LEN(SUBSTITUTE($Y$2:$Y$4096,AA40,"")))/LEN(AA40))&gt;0,2,1),
      IF(
         SUMPRODUCT((LEN($Y$2:$Y$4096)-LEN(SUBSTITUTE($Y$2:$Y$4096,AA40,"")))/LEN(AA40))
         - SUMPRODUCT((LEN($Y$2:$Y$4096)-LEN(SUBSTITUTE($Y$2:$Y$4096,"Alolan "&amp;AA40,"")))/LEN("Alolan "&amp;AA40))
         - SUMPRODUCT((LEN($Y$2:$Y$4096)-LEN(SUBSTITUTE($Y$2:$Y$4096,"Galarian "&amp;AA40,"")))/LEN("Galarian "&amp;AA40))
         - SUMPRODUCT((LEN($Y$2:$Y$4096)-LEN(SUBSTITUTE($Y$2:$Y$4096,"Hisuian "&amp;AA40,"")))/LEN("Hisuian "&amp;AA40))
         - SUMPRODUCT((LEN($Y$2:$Y$4096)-LEN(SUBSTITUTE($Y$2:$Y$4096,"Paldean "&amp;AA40,"")))/LEN("Paldean "&amp;AA40))
      &gt;0,2,1)
   ))))</f>
        <v>2</v>
      </c>
      <c r="AN40">
        <v>0</v>
      </c>
      <c r="AO40">
        <v>3</v>
      </c>
    </row>
    <row r="41" spans="1:41" x14ac:dyDescent="0.25">
      <c r="A41" t="s">
        <v>3665</v>
      </c>
      <c r="B41" t="s">
        <v>1495</v>
      </c>
      <c r="C41" t="s">
        <v>1490</v>
      </c>
      <c r="D41"/>
      <c r="E41">
        <v>79</v>
      </c>
      <c r="F41">
        <v>83</v>
      </c>
      <c r="G41">
        <v>100</v>
      </c>
      <c r="H41">
        <v>85</v>
      </c>
      <c r="I41">
        <v>105</v>
      </c>
      <c r="J41">
        <v>78</v>
      </c>
      <c r="K41" t="s">
        <v>1496</v>
      </c>
      <c r="L41" t="s">
        <v>252</v>
      </c>
      <c r="M41" t="s">
        <v>249</v>
      </c>
      <c r="N41">
        <v>8.1999999999999993</v>
      </c>
      <c r="O41">
        <v>9.3099999999999987</v>
      </c>
      <c r="Q41">
        <v>3</v>
      </c>
      <c r="R41">
        <f t="shared" si="0"/>
        <v>8</v>
      </c>
      <c r="S41">
        <f t="shared" si="1"/>
        <v>12</v>
      </c>
      <c r="T41">
        <f t="shared" si="2"/>
        <v>20</v>
      </c>
      <c r="U41" t="s">
        <v>1490</v>
      </c>
      <c r="V41" t="s">
        <v>1471</v>
      </c>
      <c r="W41" t="s">
        <v>1209</v>
      </c>
      <c r="X41" t="s">
        <v>1492</v>
      </c>
      <c r="Z41" t="str" cm="1">
        <f t="array" ref="Z41">IF(ISBLANK(AK41),_xlfn.LET(
    _xlpm.nameBeforeSlash, IF(ISNUMBER(SEARCH("/", Y41)), LEFT(Y41, SEARCH("/", Y41)-1), Y41),
    _xlpm.matchRow, IFERROR(MATCH(_xlpm.nameBeforeSlash, AA:AA, 0), ""),
    _xlpm.difference, IF(_xlpm.matchRow="", "", ABS((R41 + S41)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),IF(ISBLANK(Y41),"","Hidden"))</f>
        <v/>
      </c>
      <c r="AA41" t="s">
        <v>4931</v>
      </c>
      <c r="AC41" t="s">
        <v>6355</v>
      </c>
      <c r="AD41" t="str">
        <f>_xlfn.XLOOKUP(AC41,moves!A:A,moves!B:B)</f>
        <v>water</v>
      </c>
      <c r="AE41">
        <f>_xlfn.XLOOKUP(AC41,moves!A:A,moves!D:D)</f>
        <v>5</v>
      </c>
      <c r="AF41" t="str">
        <f>_xlfn.XLOOKUP(AC41,moves!A:A,moves!E:E)</f>
        <v>The user may consume a Tier 3 Apricorn. If so: This move gains MULTI this turn.</v>
      </c>
      <c r="AG41">
        <v>0</v>
      </c>
      <c r="AH41">
        <v>0</v>
      </c>
      <c r="AI41">
        <f t="shared" si="3"/>
        <v>1</v>
      </c>
      <c r="AJ41" t="s">
        <v>525</v>
      </c>
      <c r="AL41">
        <v>0</v>
      </c>
      <c r="AM41" cm="1">
        <f t="array" ref="AM41">IF(AL41=1,1,
   IF(ISTEXT(AK41),1,
   IF(AO41&gt;1,AM40,
   IF(AI41=1,
      IF(SUMPRODUCT((LEN($Y$2:$Y$4096)-LEN(SUBSTITUTE($Y$2:$Y$4096,AA41,"")))/LEN(AA41))&gt;0,2,1),
      IF(
         SUMPRODUCT((LEN($Y$2:$Y$4096)-LEN(SUBSTITUTE($Y$2:$Y$4096,AA41,"")))/LEN(AA41))
         - SUMPRODUCT((LEN($Y$2:$Y$4096)-LEN(SUBSTITUTE($Y$2:$Y$4096,"Alolan "&amp;AA41,"")))/LEN("Alolan "&amp;AA41))
         - SUMPRODUCT((LEN($Y$2:$Y$4096)-LEN(SUBSTITUTE($Y$2:$Y$4096,"Galarian "&amp;AA41,"")))/LEN("Galarian "&amp;AA41))
         - SUMPRODUCT((LEN($Y$2:$Y$4096)-LEN(SUBSTITUTE($Y$2:$Y$4096,"Hisuian "&amp;AA41,"")))/LEN("Hisuian "&amp;AA41))
         - SUMPRODUCT((LEN($Y$2:$Y$4096)-LEN(SUBSTITUTE($Y$2:$Y$4096,"Paldean "&amp;AA41,"")))/LEN("Paldean "&amp;AA41))
      &gt;0,2,1)
   ))))</f>
        <v>2</v>
      </c>
      <c r="AN41">
        <v>0</v>
      </c>
      <c r="AO41">
        <v>1</v>
      </c>
    </row>
    <row r="42" spans="1:41" x14ac:dyDescent="0.25">
      <c r="A42" t="s">
        <v>3666</v>
      </c>
      <c r="B42" t="s">
        <v>1495</v>
      </c>
      <c r="C42" t="s">
        <v>1490</v>
      </c>
      <c r="D42"/>
      <c r="E42">
        <v>79</v>
      </c>
      <c r="F42">
        <v>103</v>
      </c>
      <c r="G42">
        <v>120</v>
      </c>
      <c r="H42">
        <v>135</v>
      </c>
      <c r="I42">
        <v>115</v>
      </c>
      <c r="J42">
        <v>78</v>
      </c>
      <c r="K42" t="s">
        <v>1496</v>
      </c>
      <c r="L42" t="s">
        <v>3446</v>
      </c>
      <c r="M42" t="s">
        <v>1476</v>
      </c>
      <c r="N42">
        <v>10.9</v>
      </c>
      <c r="O42">
        <v>10.209999999999999</v>
      </c>
      <c r="P42">
        <v>1</v>
      </c>
      <c r="Q42">
        <v>2</v>
      </c>
      <c r="R42">
        <f t="shared" si="0"/>
        <v>12</v>
      </c>
      <c r="S42">
        <f t="shared" si="1"/>
        <v>12</v>
      </c>
      <c r="T42">
        <f t="shared" si="2"/>
        <v>24</v>
      </c>
      <c r="U42" t="s">
        <v>1490</v>
      </c>
      <c r="V42" t="s">
        <v>1471</v>
      </c>
      <c r="W42" t="s">
        <v>1209</v>
      </c>
      <c r="X42" t="s">
        <v>1492</v>
      </c>
      <c r="Z42" t="str" cm="1">
        <f t="array" ref="Z42">IF(ISBLANK(AK42),_xlfn.LET(
    _xlpm.nameBeforeSlash, IF(ISNUMBER(SEARCH("/", Y42)), LEFT(Y42, SEARCH("/", Y42)-1), Y42),
    _xlpm.matchRow, IFERROR(MATCH(_xlpm.nameBeforeSlash, AA:AA, 0), ""),
    _xlpm.difference, IF(_xlpm.matchRow="", "", ABS((R42 + S42)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),IF(ISBLANK(Y42),"","Hidden"))</f>
        <v/>
      </c>
      <c r="AA42" t="s">
        <v>4932</v>
      </c>
      <c r="AB42" t="s">
        <v>1477</v>
      </c>
      <c r="AC42" t="s">
        <v>6353</v>
      </c>
      <c r="AD42" t="str">
        <f>_xlfn.XLOOKUP(AC42,moves!A:A,moves!B:B)</f>
        <v>water</v>
      </c>
      <c r="AE42">
        <f>_xlfn.XLOOKUP(AC42,moves!A:A,moves!D:D)</f>
        <v>5</v>
      </c>
      <c r="AF42" t="str">
        <f>_xlfn.XLOOKUP(AC42,moves!A:A,moves!E:E)</f>
        <v>For each status symbol rolled: The user may deal 2 damage to one Pokémon in the target party other than the target, ignoring resistance and weakness. Each target must be different.</v>
      </c>
      <c r="AG42">
        <v>0</v>
      </c>
      <c r="AH42">
        <v>0</v>
      </c>
      <c r="AI42">
        <f t="shared" si="3"/>
        <v>1</v>
      </c>
      <c r="AJ42" t="s">
        <v>525</v>
      </c>
      <c r="AL42">
        <v>0</v>
      </c>
      <c r="AM42" cm="1">
        <f t="array" ref="AM42">IF(AL42=1,1,
   IF(ISTEXT(AK42),1,
   IF(AO42&gt;1,AM41,
   IF(AI42=1,
      IF(SUMPRODUCT((LEN($Y$2:$Y$4096)-LEN(SUBSTITUTE($Y$2:$Y$4096,AA42,"")))/LEN(AA42))&gt;0,2,1),
      IF(
         SUMPRODUCT((LEN($Y$2:$Y$4096)-LEN(SUBSTITUTE($Y$2:$Y$4096,AA42,"")))/LEN(AA42))
         - SUMPRODUCT((LEN($Y$2:$Y$4096)-LEN(SUBSTITUTE($Y$2:$Y$4096,"Alolan "&amp;AA42,"")))/LEN("Alolan "&amp;AA42))
         - SUMPRODUCT((LEN($Y$2:$Y$4096)-LEN(SUBSTITUTE($Y$2:$Y$4096,"Galarian "&amp;AA42,"")))/LEN("Galarian "&amp;AA42))
         - SUMPRODUCT((LEN($Y$2:$Y$4096)-LEN(SUBSTITUTE($Y$2:$Y$4096,"Hisuian "&amp;AA42,"")))/LEN("Hisuian "&amp;AA42))
         - SUMPRODUCT((LEN($Y$2:$Y$4096)-LEN(SUBSTITUTE($Y$2:$Y$4096,"Paldean "&amp;AA42,"")))/LEN("Paldean "&amp;AA42))
      &gt;0,2,1)
   ))))</f>
        <v>2</v>
      </c>
      <c r="AN42">
        <v>0</v>
      </c>
      <c r="AO42">
        <v>2</v>
      </c>
    </row>
    <row r="43" spans="1:41" x14ac:dyDescent="0.25">
      <c r="A43" t="s">
        <v>3667</v>
      </c>
      <c r="B43" t="s">
        <v>1495</v>
      </c>
      <c r="C43" t="s">
        <v>1490</v>
      </c>
      <c r="D43"/>
      <c r="E43">
        <v>79</v>
      </c>
      <c r="F43">
        <v>103</v>
      </c>
      <c r="G43">
        <v>120</v>
      </c>
      <c r="H43">
        <v>135</v>
      </c>
      <c r="I43">
        <v>115</v>
      </c>
      <c r="J43">
        <v>78</v>
      </c>
      <c r="K43" t="s">
        <v>1496</v>
      </c>
      <c r="L43" t="s">
        <v>3446</v>
      </c>
      <c r="M43" t="s">
        <v>3287</v>
      </c>
      <c r="N43">
        <v>10.9</v>
      </c>
      <c r="O43">
        <v>10.209999999999999</v>
      </c>
      <c r="P43">
        <v>-3</v>
      </c>
      <c r="Q43">
        <v>12</v>
      </c>
      <c r="R43">
        <f t="shared" si="0"/>
        <v>8</v>
      </c>
      <c r="S43">
        <f t="shared" si="1"/>
        <v>22</v>
      </c>
      <c r="T43">
        <f t="shared" si="2"/>
        <v>30</v>
      </c>
      <c r="U43" t="s">
        <v>1490</v>
      </c>
      <c r="V43" t="s">
        <v>1471</v>
      </c>
      <c r="W43" t="s">
        <v>1209</v>
      </c>
      <c r="X43" t="s">
        <v>1492</v>
      </c>
      <c r="Z43" t="str" cm="1">
        <f t="array" ref="Z43">IF(ISBLANK(AK43),_xlfn.LET(
    _xlpm.nameBeforeSlash, IF(ISNUMBER(SEARCH("/", Y43)), LEFT(Y43, SEARCH("/", Y43)-1), Y43),
    _xlpm.matchRow, IFERROR(MATCH(_xlpm.nameBeforeSlash, AA:AA, 0), ""),
    _xlpm.difference, IF(_xlpm.matchRow="", "", ABS((R43 + S43)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),IF(ISBLANK(Y43),"","Hidden"))</f>
        <v/>
      </c>
      <c r="AA43" t="s">
        <v>4933</v>
      </c>
      <c r="AB43" t="s">
        <v>3299</v>
      </c>
      <c r="AC43" t="s">
        <v>6354</v>
      </c>
      <c r="AD43" t="str">
        <f>_xlfn.XLOOKUP(AC43,moves!A:A,moves!B:B)</f>
        <v>water</v>
      </c>
      <c r="AE43">
        <f>_xlfn.XLOOKUP(AC43,moves!A:A,moves!D:D)</f>
        <v>6</v>
      </c>
      <c r="AF43" t="str">
        <f>_xlfn.XLOOKUP(AC43,moves!A:A,moves!E:E)</f>
        <v>For each status symbol rolled: The user may deal 2 damage to one Pokémon in the target party other than the target, ignoring resistance and weakness. Each target must be different.</v>
      </c>
      <c r="AG43">
        <v>0</v>
      </c>
      <c r="AH43">
        <v>0</v>
      </c>
      <c r="AI43">
        <f t="shared" si="3"/>
        <v>1</v>
      </c>
      <c r="AJ43" t="s">
        <v>525</v>
      </c>
      <c r="AL43">
        <v>0</v>
      </c>
      <c r="AM43" cm="1">
        <f t="array" ref="AM43">IF(AL43=1,1,
   IF(ISTEXT(AK43),1,
   IF(AO43&gt;1,AM42,
   IF(AI43=1,
      IF(SUMPRODUCT((LEN($Y$2:$Y$4096)-LEN(SUBSTITUTE($Y$2:$Y$4096,AA43,"")))/LEN(AA43))&gt;0,2,1),
      IF(
         SUMPRODUCT((LEN($Y$2:$Y$4096)-LEN(SUBSTITUTE($Y$2:$Y$4096,AA43,"")))/LEN(AA43))
         - SUMPRODUCT((LEN($Y$2:$Y$4096)-LEN(SUBSTITUTE($Y$2:$Y$4096,"Alolan "&amp;AA43,"")))/LEN("Alolan "&amp;AA43))
         - SUMPRODUCT((LEN($Y$2:$Y$4096)-LEN(SUBSTITUTE($Y$2:$Y$4096,"Galarian "&amp;AA43,"")))/LEN("Galarian "&amp;AA43))
         - SUMPRODUCT((LEN($Y$2:$Y$4096)-LEN(SUBSTITUTE($Y$2:$Y$4096,"Hisuian "&amp;AA43,"")))/LEN("Hisuian "&amp;AA43))
         - SUMPRODUCT((LEN($Y$2:$Y$4096)-LEN(SUBSTITUTE($Y$2:$Y$4096,"Paldean "&amp;AA43,"")))/LEN("Paldean "&amp;AA43))
      &gt;0,2,1)
   ))))</f>
        <v>2</v>
      </c>
      <c r="AN43">
        <v>0</v>
      </c>
      <c r="AO43">
        <v>3</v>
      </c>
    </row>
    <row r="44" spans="1:41" x14ac:dyDescent="0.25">
      <c r="A44">
        <v>10</v>
      </c>
      <c r="B44" t="s">
        <v>1498</v>
      </c>
      <c r="C44" t="s">
        <v>1499</v>
      </c>
      <c r="D44"/>
      <c r="E44">
        <v>45</v>
      </c>
      <c r="F44">
        <v>30</v>
      </c>
      <c r="G44">
        <v>35</v>
      </c>
      <c r="H44">
        <v>20</v>
      </c>
      <c r="I44">
        <v>20</v>
      </c>
      <c r="J44">
        <v>45</v>
      </c>
      <c r="K44" t="s">
        <v>1500</v>
      </c>
      <c r="L44" t="s">
        <v>247</v>
      </c>
      <c r="M44" t="s">
        <v>249</v>
      </c>
      <c r="N44">
        <v>3.5</v>
      </c>
      <c r="O44">
        <v>3.45</v>
      </c>
      <c r="R44">
        <f t="shared" si="0"/>
        <v>4</v>
      </c>
      <c r="S44">
        <f t="shared" si="1"/>
        <v>3</v>
      </c>
      <c r="T44">
        <f t="shared" si="2"/>
        <v>7</v>
      </c>
      <c r="U44" t="s">
        <v>1499</v>
      </c>
      <c r="V44" t="s">
        <v>1481</v>
      </c>
      <c r="W44" t="s">
        <v>1468</v>
      </c>
      <c r="X44" t="s">
        <v>429</v>
      </c>
      <c r="Y44" t="s">
        <v>1501</v>
      </c>
      <c r="Z44" cm="1">
        <f t="array" ref="Z44">IF(ISBLANK(AK44),_xlfn.LET(
    _xlpm.nameBeforeSlash, IF(ISNUMBER(SEARCH("/", Y44)), LEFT(Y44, SEARCH("/", Y44)-1), Y44),
    _xlpm.matchRow, IFERROR(MATCH(_xlpm.nameBeforeSlash, AA:AA, 0), ""),
    _xlpm.difference, IF(_xlpm.matchRow="", "", ABS((R44 + S44)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),IF(ISBLANK(Y44),"","Hidden"))</f>
        <v>3</v>
      </c>
      <c r="AA44" t="s">
        <v>1498</v>
      </c>
      <c r="AC44" t="s">
        <v>931</v>
      </c>
      <c r="AD44" t="str">
        <f>_xlfn.XLOOKUP(AC44,moves!A:A,moves!B:B)</f>
        <v>bug</v>
      </c>
      <c r="AE44">
        <f>_xlfn.XLOOKUP(AC44,moves!A:A,moves!D:D)</f>
        <v>1</v>
      </c>
      <c r="AF44" t="str">
        <f>_xlfn.XLOOKUP(AC44,moves!A:A,moves!E:E)</f>
        <v>Each time this move is used: Decrease the target's initiative by 2.</v>
      </c>
      <c r="AG44">
        <v>0</v>
      </c>
      <c r="AH44">
        <v>0</v>
      </c>
      <c r="AI44">
        <f t="shared" si="3"/>
        <v>0</v>
      </c>
      <c r="AJ44" t="s">
        <v>523</v>
      </c>
      <c r="AL44">
        <v>0</v>
      </c>
      <c r="AM44" cm="1">
        <f t="array" ref="AM44">IF(AL44=1,1,
   IF(ISTEXT(AK44),1,
   IF(AO44&gt;1,AM43,
   IF(AI44=1,
      IF(SUMPRODUCT((LEN($Y$2:$Y$4096)-LEN(SUBSTITUTE($Y$2:$Y$4096,AA44,"")))/LEN(AA44))&gt;0,2,1),
      IF(
         SUMPRODUCT((LEN($Y$2:$Y$4096)-LEN(SUBSTITUTE($Y$2:$Y$4096,AA44,"")))/LEN(AA44))
         - SUMPRODUCT((LEN($Y$2:$Y$4096)-LEN(SUBSTITUTE($Y$2:$Y$4096,"Alolan "&amp;AA44,"")))/LEN("Alolan "&amp;AA44))
         - SUMPRODUCT((LEN($Y$2:$Y$4096)-LEN(SUBSTITUTE($Y$2:$Y$4096,"Galarian "&amp;AA44,"")))/LEN("Galarian "&amp;AA44))
         - SUMPRODUCT((LEN($Y$2:$Y$4096)-LEN(SUBSTITUTE($Y$2:$Y$4096,"Hisuian "&amp;AA44,"")))/LEN("Hisuian "&amp;AA44))
         - SUMPRODUCT((LEN($Y$2:$Y$4096)-LEN(SUBSTITUTE($Y$2:$Y$4096,"Paldean "&amp;AA44,"")))/LEN("Paldean "&amp;AA44))
      &gt;0,2,1)
   ))))</f>
        <v>1</v>
      </c>
      <c r="AN44">
        <v>0</v>
      </c>
      <c r="AO44">
        <v>0</v>
      </c>
    </row>
    <row r="45" spans="1:41" x14ac:dyDescent="0.25">
      <c r="A45" t="s">
        <v>3668</v>
      </c>
      <c r="B45" t="s">
        <v>1498</v>
      </c>
      <c r="C45" t="s">
        <v>1499</v>
      </c>
      <c r="D45"/>
      <c r="E45">
        <v>45</v>
      </c>
      <c r="F45">
        <v>30</v>
      </c>
      <c r="G45">
        <v>35</v>
      </c>
      <c r="H45">
        <v>20</v>
      </c>
      <c r="I45">
        <v>20</v>
      </c>
      <c r="J45">
        <v>45</v>
      </c>
      <c r="K45" t="s">
        <v>1500</v>
      </c>
      <c r="L45" t="s">
        <v>247</v>
      </c>
      <c r="M45" t="s">
        <v>249</v>
      </c>
      <c r="N45">
        <v>3.5</v>
      </c>
      <c r="O45">
        <v>3.45</v>
      </c>
      <c r="R45">
        <f t="shared" si="0"/>
        <v>4</v>
      </c>
      <c r="S45">
        <f t="shared" si="1"/>
        <v>3</v>
      </c>
      <c r="T45">
        <f t="shared" si="2"/>
        <v>7</v>
      </c>
      <c r="U45" t="s">
        <v>1499</v>
      </c>
      <c r="V45" t="s">
        <v>1481</v>
      </c>
      <c r="W45" t="s">
        <v>1468</v>
      </c>
      <c r="X45" t="s">
        <v>429</v>
      </c>
      <c r="Y45" t="s">
        <v>4934</v>
      </c>
      <c r="Z45" cm="1">
        <f t="array" ref="Z45">IF(ISBLANK(AK45),_xlfn.LET(
    _xlpm.nameBeforeSlash, IF(ISNUMBER(SEARCH("/", Y45)), LEFT(Y45, SEARCH("/", Y45)-1), Y45),
    _xlpm.matchRow, IFERROR(MATCH(_xlpm.nameBeforeSlash, AA:AA, 0), ""),
    _xlpm.difference, IF(_xlpm.matchRow="", "", ABS((R45 + S45)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),IF(ISBLANK(Y45),"","Hidden"))</f>
        <v>3</v>
      </c>
      <c r="AA45" t="s">
        <v>4935</v>
      </c>
      <c r="AC45" t="s">
        <v>448</v>
      </c>
      <c r="AD45" t="str">
        <f>_xlfn.XLOOKUP(AC45,moves!A:A,moves!B:B)</f>
        <v>bug</v>
      </c>
      <c r="AE45">
        <f>_xlfn.XLOOKUP(AC45,moves!A:A,moves!D:D)</f>
        <v>3</v>
      </c>
      <c r="AF45" t="str">
        <f>_xlfn.XLOOKUP(AC45,moves!A:A,moves!E:E)</f>
        <v>Consume an Apricorn from the bag of the target. The target decides which one.</v>
      </c>
      <c r="AG45">
        <v>0</v>
      </c>
      <c r="AH45">
        <v>0</v>
      </c>
      <c r="AI45">
        <f t="shared" si="3"/>
        <v>1</v>
      </c>
      <c r="AJ45" t="s">
        <v>523</v>
      </c>
      <c r="AL45">
        <v>0</v>
      </c>
      <c r="AM45" cm="1">
        <f t="array" ref="AM45">IF(AL45=1,1,
   IF(ISTEXT(AK45),1,
   IF(AO45&gt;1,AM44,
   IF(AI45=1,
      IF(SUMPRODUCT((LEN($Y$2:$Y$4096)-LEN(SUBSTITUTE($Y$2:$Y$4096,AA45,"")))/LEN(AA45))&gt;0,2,1),
      IF(
         SUMPRODUCT((LEN($Y$2:$Y$4096)-LEN(SUBSTITUTE($Y$2:$Y$4096,AA45,"")))/LEN(AA45))
         - SUMPRODUCT((LEN($Y$2:$Y$4096)-LEN(SUBSTITUTE($Y$2:$Y$4096,"Alolan "&amp;AA45,"")))/LEN("Alolan "&amp;AA45))
         - SUMPRODUCT((LEN($Y$2:$Y$4096)-LEN(SUBSTITUTE($Y$2:$Y$4096,"Galarian "&amp;AA45,"")))/LEN("Galarian "&amp;AA45))
         - SUMPRODUCT((LEN($Y$2:$Y$4096)-LEN(SUBSTITUTE($Y$2:$Y$4096,"Hisuian "&amp;AA45,"")))/LEN("Hisuian "&amp;AA45))
         - SUMPRODUCT((LEN($Y$2:$Y$4096)-LEN(SUBSTITUTE($Y$2:$Y$4096,"Paldean "&amp;AA45,"")))/LEN("Paldean "&amp;AA45))
      &gt;0,2,1)
   ))))</f>
        <v>1</v>
      </c>
      <c r="AN45">
        <v>0</v>
      </c>
      <c r="AO45">
        <v>0</v>
      </c>
    </row>
    <row r="46" spans="1:41" x14ac:dyDescent="0.25">
      <c r="A46">
        <v>11</v>
      </c>
      <c r="B46" t="s">
        <v>1501</v>
      </c>
      <c r="C46" t="s">
        <v>1499</v>
      </c>
      <c r="D46"/>
      <c r="E46">
        <v>50</v>
      </c>
      <c r="F46">
        <v>20</v>
      </c>
      <c r="G46">
        <v>55</v>
      </c>
      <c r="H46">
        <v>25</v>
      </c>
      <c r="I46">
        <v>25</v>
      </c>
      <c r="J46">
        <v>30</v>
      </c>
      <c r="K46" t="s">
        <v>1502</v>
      </c>
      <c r="L46" t="s">
        <v>247</v>
      </c>
      <c r="M46" t="s">
        <v>249</v>
      </c>
      <c r="N46">
        <v>2.65</v>
      </c>
      <c r="O46">
        <v>4.4000000000000004</v>
      </c>
      <c r="Q46">
        <v>1</v>
      </c>
      <c r="R46">
        <f t="shared" si="0"/>
        <v>3</v>
      </c>
      <c r="S46">
        <f t="shared" si="1"/>
        <v>5</v>
      </c>
      <c r="T46">
        <f t="shared" si="2"/>
        <v>8</v>
      </c>
      <c r="U46" t="s">
        <v>1499</v>
      </c>
      <c r="V46" t="s">
        <v>1481</v>
      </c>
      <c r="W46" t="s">
        <v>1468</v>
      </c>
      <c r="X46" t="s">
        <v>429</v>
      </c>
      <c r="Y46" t="s">
        <v>1503</v>
      </c>
      <c r="Z46" cm="1">
        <f t="array" ref="Z46">IF(ISBLANK(AK46),_xlfn.LET(
    _xlpm.nameBeforeSlash, IF(ISNUMBER(SEARCH("/", Y46)), LEFT(Y46, SEARCH("/", Y46)-1), Y46),
    _xlpm.matchRow, IFERROR(MATCH(_xlpm.nameBeforeSlash, AA:AA, 0), ""),
    _xlpm.difference, IF(_xlpm.matchRow="", "", ABS((R46 + S46)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),IF(ISBLANK(Y46),"","Hidden"))</f>
        <v>11</v>
      </c>
      <c r="AA46" t="s">
        <v>1501</v>
      </c>
      <c r="AC46" t="s">
        <v>927</v>
      </c>
      <c r="AD46" t="str">
        <f>_xlfn.XLOOKUP(AC46,moves!A:A,moves!B:B)</f>
        <v>bug</v>
      </c>
      <c r="AE46">
        <f>_xlfn.XLOOKUP(AC46,moves!A:A,moves!D:D)</f>
        <v>1</v>
      </c>
      <c r="AF46" t="str">
        <f>_xlfn.XLOOKUP(AC46,moves!A:A,moves!E:E)</f>
        <v>When the user is next attacked: Remove 2 regular hits from the roll.</v>
      </c>
      <c r="AG46">
        <v>0</v>
      </c>
      <c r="AH46">
        <v>0</v>
      </c>
      <c r="AI46">
        <f t="shared" si="3"/>
        <v>0</v>
      </c>
      <c r="AJ46" t="s">
        <v>523</v>
      </c>
      <c r="AL46">
        <v>0</v>
      </c>
      <c r="AM46" cm="1">
        <f t="array" ref="AM46">IF(AL46=1,1,
   IF(ISTEXT(AK46),1,
   IF(AO46&gt;1,AM45,
   IF(AI46=1,
      IF(SUMPRODUCT((LEN($Y$2:$Y$4096)-LEN(SUBSTITUTE($Y$2:$Y$4096,AA46,"")))/LEN(AA46))&gt;0,2,1),
      IF(
         SUMPRODUCT((LEN($Y$2:$Y$4096)-LEN(SUBSTITUTE($Y$2:$Y$4096,AA46,"")))/LEN(AA46))
         - SUMPRODUCT((LEN($Y$2:$Y$4096)-LEN(SUBSTITUTE($Y$2:$Y$4096,"Alolan "&amp;AA46,"")))/LEN("Alolan "&amp;AA46))
         - SUMPRODUCT((LEN($Y$2:$Y$4096)-LEN(SUBSTITUTE($Y$2:$Y$4096,"Galarian "&amp;AA46,"")))/LEN("Galarian "&amp;AA46))
         - SUMPRODUCT((LEN($Y$2:$Y$4096)-LEN(SUBSTITUTE($Y$2:$Y$4096,"Hisuian "&amp;AA46,"")))/LEN("Hisuian "&amp;AA46))
         - SUMPRODUCT((LEN($Y$2:$Y$4096)-LEN(SUBSTITUTE($Y$2:$Y$4096,"Paldean "&amp;AA46,"")))/LEN("Paldean "&amp;AA46))
      &gt;0,2,1)
   ))))</f>
        <v>2</v>
      </c>
      <c r="AN46">
        <v>0</v>
      </c>
      <c r="AO46">
        <v>0</v>
      </c>
    </row>
    <row r="47" spans="1:41" x14ac:dyDescent="0.25">
      <c r="A47" t="s">
        <v>3669</v>
      </c>
      <c r="B47" t="s">
        <v>1501</v>
      </c>
      <c r="C47" t="s">
        <v>1499</v>
      </c>
      <c r="D47"/>
      <c r="E47">
        <v>50</v>
      </c>
      <c r="F47">
        <v>20</v>
      </c>
      <c r="G47">
        <v>55</v>
      </c>
      <c r="H47">
        <v>25</v>
      </c>
      <c r="I47">
        <v>25</v>
      </c>
      <c r="J47">
        <v>30</v>
      </c>
      <c r="K47" t="s">
        <v>1502</v>
      </c>
      <c r="L47" t="s">
        <v>247</v>
      </c>
      <c r="M47" t="s">
        <v>249</v>
      </c>
      <c r="N47">
        <v>2.65</v>
      </c>
      <c r="O47">
        <v>4.4000000000000004</v>
      </c>
      <c r="Q47">
        <v>1</v>
      </c>
      <c r="R47">
        <f t="shared" si="0"/>
        <v>3</v>
      </c>
      <c r="S47">
        <f t="shared" si="1"/>
        <v>5</v>
      </c>
      <c r="T47">
        <f t="shared" si="2"/>
        <v>8</v>
      </c>
      <c r="U47" t="s">
        <v>1499</v>
      </c>
      <c r="V47" t="s">
        <v>1481</v>
      </c>
      <c r="W47" t="s">
        <v>1468</v>
      </c>
      <c r="X47" t="s">
        <v>429</v>
      </c>
      <c r="Y47" t="s">
        <v>4936</v>
      </c>
      <c r="Z47" cm="1">
        <f t="array" ref="Z47">IF(ISBLANK(AK47),_xlfn.LET(
    _xlpm.nameBeforeSlash, IF(ISNUMBER(SEARCH("/", Y47)), LEFT(Y47, SEARCH("/", Y47)-1), Y47),
    _xlpm.matchRow, IFERROR(MATCH(_xlpm.nameBeforeSlash, AA:AA, 0), ""),
    _xlpm.difference, IF(_xlpm.matchRow="", "", ABS((R47 + S47)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),IF(ISBLANK(Y47),"","Hidden"))</f>
        <v>11</v>
      </c>
      <c r="AA47" t="s">
        <v>4934</v>
      </c>
      <c r="AC47" t="s">
        <v>927</v>
      </c>
      <c r="AD47" t="str">
        <f>_xlfn.XLOOKUP(AC47,moves!A:A,moves!B:B)</f>
        <v>bug</v>
      </c>
      <c r="AE47">
        <f>_xlfn.XLOOKUP(AC47,moves!A:A,moves!D:D)</f>
        <v>1</v>
      </c>
      <c r="AF47" t="str">
        <f>_xlfn.XLOOKUP(AC47,moves!A:A,moves!E:E)</f>
        <v>When the user is next attacked: Remove 2 regular hits from the roll.</v>
      </c>
      <c r="AG47">
        <v>0</v>
      </c>
      <c r="AH47">
        <v>0</v>
      </c>
      <c r="AI47">
        <f t="shared" si="3"/>
        <v>1</v>
      </c>
      <c r="AJ47" t="s">
        <v>523</v>
      </c>
      <c r="AL47">
        <v>0</v>
      </c>
      <c r="AM47" cm="1">
        <f t="array" ref="AM47">IF(AL47=1,1,
   IF(ISTEXT(AK47),1,
   IF(AO47&gt;1,AM46,
   IF(AI47=1,
      IF(SUMPRODUCT((LEN($Y$2:$Y$4096)-LEN(SUBSTITUTE($Y$2:$Y$4096,AA47,"")))/LEN(AA47))&gt;0,2,1),
      IF(
         SUMPRODUCT((LEN($Y$2:$Y$4096)-LEN(SUBSTITUTE($Y$2:$Y$4096,AA47,"")))/LEN(AA47))
         - SUMPRODUCT((LEN($Y$2:$Y$4096)-LEN(SUBSTITUTE($Y$2:$Y$4096,"Alolan "&amp;AA47,"")))/LEN("Alolan "&amp;AA47))
         - SUMPRODUCT((LEN($Y$2:$Y$4096)-LEN(SUBSTITUTE($Y$2:$Y$4096,"Galarian "&amp;AA47,"")))/LEN("Galarian "&amp;AA47))
         - SUMPRODUCT((LEN($Y$2:$Y$4096)-LEN(SUBSTITUTE($Y$2:$Y$4096,"Hisuian "&amp;AA47,"")))/LEN("Hisuian "&amp;AA47))
         - SUMPRODUCT((LEN($Y$2:$Y$4096)-LEN(SUBSTITUTE($Y$2:$Y$4096,"Paldean "&amp;AA47,"")))/LEN("Paldean "&amp;AA47))
      &gt;0,2,1)
   ))))</f>
        <v>2</v>
      </c>
      <c r="AN47">
        <v>0</v>
      </c>
      <c r="AO47">
        <v>0</v>
      </c>
    </row>
    <row r="48" spans="1:41" x14ac:dyDescent="0.25">
      <c r="A48">
        <v>12</v>
      </c>
      <c r="B48" t="s">
        <v>1503</v>
      </c>
      <c r="C48" t="s">
        <v>1499</v>
      </c>
      <c r="D48" t="s">
        <v>1481</v>
      </c>
      <c r="E48">
        <v>60</v>
      </c>
      <c r="F48">
        <v>45</v>
      </c>
      <c r="G48">
        <v>50</v>
      </c>
      <c r="H48">
        <v>90</v>
      </c>
      <c r="I48">
        <v>80</v>
      </c>
      <c r="J48">
        <v>70</v>
      </c>
      <c r="K48" t="s">
        <v>1504</v>
      </c>
      <c r="L48" t="s">
        <v>247</v>
      </c>
      <c r="M48" t="s">
        <v>249</v>
      </c>
      <c r="N48">
        <v>7.75</v>
      </c>
      <c r="O48">
        <v>6.3</v>
      </c>
      <c r="Q48">
        <v>1</v>
      </c>
      <c r="R48">
        <f t="shared" si="0"/>
        <v>8</v>
      </c>
      <c r="S48">
        <f t="shared" si="1"/>
        <v>7</v>
      </c>
      <c r="T48">
        <f t="shared" si="2"/>
        <v>15</v>
      </c>
      <c r="U48" t="s">
        <v>1499</v>
      </c>
      <c r="V48" t="s">
        <v>1481</v>
      </c>
      <c r="W48" t="s">
        <v>1468</v>
      </c>
      <c r="X48" t="s">
        <v>429</v>
      </c>
      <c r="Z48" t="str" cm="1">
        <f t="array" ref="Z48">IF(ISBLANK(AK48),_xlfn.LET(
    _xlpm.nameBeforeSlash, IF(ISNUMBER(SEARCH("/", Y48)), LEFT(Y48, SEARCH("/", Y48)-1), Y48),
    _xlpm.matchRow, IFERROR(MATCH(_xlpm.nameBeforeSlash, AA:AA, 0), ""),
    _xlpm.difference, IF(_xlpm.matchRow="", "", ABS((R48 + S48)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),IF(ISBLANK(Y48),"","Hidden"))</f>
        <v/>
      </c>
      <c r="AA48" t="s">
        <v>1503</v>
      </c>
      <c r="AC48" t="s">
        <v>519</v>
      </c>
      <c r="AD48" t="str">
        <f>_xlfn.XLOOKUP(AC48,moves!A:A,moves!B:B)</f>
        <v>bug</v>
      </c>
      <c r="AE48">
        <f>_xlfn.XLOOKUP(AC48,moves!A:A,moves!D:D)</f>
        <v>4</v>
      </c>
      <c r="AF48" t="str">
        <f>_xlfn.XLOOKUP(AC48,moves!A:A,moves!E:E)</f>
        <v>If any status symbols are rolled: Inflict the Paralyzed status on the target.</v>
      </c>
      <c r="AG48">
        <v>0</v>
      </c>
      <c r="AH48">
        <v>0</v>
      </c>
      <c r="AI48">
        <f t="shared" si="3"/>
        <v>0</v>
      </c>
      <c r="AJ48" t="s">
        <v>524</v>
      </c>
      <c r="AL48">
        <v>0</v>
      </c>
      <c r="AM48" cm="1">
        <f t="array" ref="AM48">IF(AL48=1,1,
   IF(ISTEXT(AK48),1,
   IF(AO48&gt;1,AM47,
   IF(AI48=1,
      IF(SUMPRODUCT((LEN($Y$2:$Y$4096)-LEN(SUBSTITUTE($Y$2:$Y$4096,AA48,"")))/LEN(AA48))&gt;0,2,1),
      IF(
         SUMPRODUCT((LEN($Y$2:$Y$4096)-LEN(SUBSTITUTE($Y$2:$Y$4096,AA48,"")))/LEN(AA48))
         - SUMPRODUCT((LEN($Y$2:$Y$4096)-LEN(SUBSTITUTE($Y$2:$Y$4096,"Alolan "&amp;AA48,"")))/LEN("Alolan "&amp;AA48))
         - SUMPRODUCT((LEN($Y$2:$Y$4096)-LEN(SUBSTITUTE($Y$2:$Y$4096,"Galarian "&amp;AA48,"")))/LEN("Galarian "&amp;AA48))
         - SUMPRODUCT((LEN($Y$2:$Y$4096)-LEN(SUBSTITUTE($Y$2:$Y$4096,"Hisuian "&amp;AA48,"")))/LEN("Hisuian "&amp;AA48))
         - SUMPRODUCT((LEN($Y$2:$Y$4096)-LEN(SUBSTITUTE($Y$2:$Y$4096,"Paldean "&amp;AA48,"")))/LEN("Paldean "&amp;AA48))
      &gt;0,2,1)
   ))))</f>
        <v>2</v>
      </c>
      <c r="AN48">
        <v>0</v>
      </c>
      <c r="AO48">
        <v>1</v>
      </c>
    </row>
    <row r="49" spans="1:41" x14ac:dyDescent="0.25">
      <c r="A49" t="s">
        <v>3290</v>
      </c>
      <c r="B49" t="s">
        <v>1503</v>
      </c>
      <c r="C49" t="s">
        <v>1499</v>
      </c>
      <c r="D49" t="s">
        <v>1481</v>
      </c>
      <c r="E49">
        <v>60</v>
      </c>
      <c r="F49">
        <v>45</v>
      </c>
      <c r="G49">
        <v>50</v>
      </c>
      <c r="H49">
        <v>90</v>
      </c>
      <c r="I49">
        <v>80</v>
      </c>
      <c r="J49">
        <v>70</v>
      </c>
      <c r="K49" t="s">
        <v>1504</v>
      </c>
      <c r="L49" t="s">
        <v>3446</v>
      </c>
      <c r="M49" t="s">
        <v>3287</v>
      </c>
      <c r="N49">
        <v>7.75</v>
      </c>
      <c r="O49">
        <v>6.3</v>
      </c>
      <c r="Q49">
        <v>16</v>
      </c>
      <c r="R49">
        <f t="shared" si="0"/>
        <v>8</v>
      </c>
      <c r="S49">
        <f t="shared" si="1"/>
        <v>22</v>
      </c>
      <c r="T49">
        <f t="shared" si="2"/>
        <v>30</v>
      </c>
      <c r="U49" t="s">
        <v>1499</v>
      </c>
      <c r="V49" t="s">
        <v>1481</v>
      </c>
      <c r="W49" t="s">
        <v>1468</v>
      </c>
      <c r="X49" t="s">
        <v>429</v>
      </c>
      <c r="Z49" t="str" cm="1">
        <f t="array" ref="Z49">IF(ISBLANK(AK49),_xlfn.LET(
    _xlpm.nameBeforeSlash, IF(ISNUMBER(SEARCH("/", Y49)), LEFT(Y49, SEARCH("/", Y49)-1), Y49),
    _xlpm.matchRow, IFERROR(MATCH(_xlpm.nameBeforeSlash, AA:AA, 0), ""),
    _xlpm.difference, IF(_xlpm.matchRow="", "", ABS((R49 + S49)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),IF(ISBLANK(Y49),"","Hidden"))</f>
        <v/>
      </c>
      <c r="AA49" t="s">
        <v>3300</v>
      </c>
      <c r="AB49" t="s">
        <v>3299</v>
      </c>
      <c r="AC49" t="s">
        <v>3305</v>
      </c>
      <c r="AD49" t="str">
        <f>_xlfn.XLOOKUP(AC49,moves!A:A,moves!B:B)</f>
        <v>bug</v>
      </c>
      <c r="AE49">
        <f>_xlfn.XLOOKUP(AC49,moves!A:A,moves!D:D)</f>
        <v>5</v>
      </c>
      <c r="AF49" t="str">
        <f>_xlfn.XLOOKUP(AC49,moves!A:A,moves!E:E)</f>
        <v>Roll 3 status dice. Inflict all status conditions rolled on the target, simultaneously</v>
      </c>
      <c r="AG49">
        <v>0</v>
      </c>
      <c r="AH49">
        <v>0</v>
      </c>
      <c r="AI49">
        <f t="shared" si="3"/>
        <v>0</v>
      </c>
      <c r="AJ49" t="s">
        <v>524</v>
      </c>
      <c r="AL49">
        <v>0</v>
      </c>
      <c r="AM49" cm="1">
        <f t="array" ref="AM49">IF(AL49=1,1,
   IF(ISTEXT(AK49),1,
   IF(AO49&gt;1,AM48,
   IF(AI49=1,
      IF(SUMPRODUCT((LEN($Y$2:$Y$4096)-LEN(SUBSTITUTE($Y$2:$Y$4096,AA49,"")))/LEN(AA49))&gt;0,2,1),
      IF(
         SUMPRODUCT((LEN($Y$2:$Y$4096)-LEN(SUBSTITUTE($Y$2:$Y$4096,AA49,"")))/LEN(AA49))
         - SUMPRODUCT((LEN($Y$2:$Y$4096)-LEN(SUBSTITUTE($Y$2:$Y$4096,"Alolan "&amp;AA49,"")))/LEN("Alolan "&amp;AA49))
         - SUMPRODUCT((LEN($Y$2:$Y$4096)-LEN(SUBSTITUTE($Y$2:$Y$4096,"Galarian "&amp;AA49,"")))/LEN("Galarian "&amp;AA49))
         - SUMPRODUCT((LEN($Y$2:$Y$4096)-LEN(SUBSTITUTE($Y$2:$Y$4096,"Hisuian "&amp;AA49,"")))/LEN("Hisuian "&amp;AA49))
         - SUMPRODUCT((LEN($Y$2:$Y$4096)-LEN(SUBSTITUTE($Y$2:$Y$4096,"Paldean "&amp;AA49,"")))/LEN("Paldean "&amp;AA49))
      &gt;0,2,1)
   ))))</f>
        <v>2</v>
      </c>
      <c r="AN49">
        <v>0</v>
      </c>
      <c r="AO49">
        <v>2</v>
      </c>
    </row>
    <row r="50" spans="1:41" x14ac:dyDescent="0.25">
      <c r="A50" t="s">
        <v>3670</v>
      </c>
      <c r="B50" t="s">
        <v>1503</v>
      </c>
      <c r="C50" t="s">
        <v>1499</v>
      </c>
      <c r="D50" t="s">
        <v>1481</v>
      </c>
      <c r="E50">
        <v>60</v>
      </c>
      <c r="F50">
        <v>45</v>
      </c>
      <c r="G50">
        <v>50</v>
      </c>
      <c r="H50">
        <v>90</v>
      </c>
      <c r="I50">
        <v>80</v>
      </c>
      <c r="J50">
        <v>70</v>
      </c>
      <c r="K50" t="s">
        <v>1504</v>
      </c>
      <c r="L50" t="s">
        <v>247</v>
      </c>
      <c r="M50" t="s">
        <v>249</v>
      </c>
      <c r="N50">
        <v>7.75</v>
      </c>
      <c r="O50">
        <v>6.3</v>
      </c>
      <c r="Q50">
        <v>1</v>
      </c>
      <c r="R50">
        <f t="shared" si="0"/>
        <v>8</v>
      </c>
      <c r="S50">
        <f t="shared" si="1"/>
        <v>7</v>
      </c>
      <c r="T50">
        <f t="shared" si="2"/>
        <v>15</v>
      </c>
      <c r="U50" t="s">
        <v>1499</v>
      </c>
      <c r="V50" t="s">
        <v>1481</v>
      </c>
      <c r="W50" t="s">
        <v>1468</v>
      </c>
      <c r="X50" t="s">
        <v>429</v>
      </c>
      <c r="Z50" t="str" cm="1">
        <f t="array" ref="Z50">IF(ISBLANK(AK50),_xlfn.LET(
    _xlpm.nameBeforeSlash, IF(ISNUMBER(SEARCH("/", Y50)), LEFT(Y50, SEARCH("/", Y50)-1), Y50),
    _xlpm.matchRow, IFERROR(MATCH(_xlpm.nameBeforeSlash, AA:AA, 0), ""),
    _xlpm.difference, IF(_xlpm.matchRow="", "", ABS((R50 + S50)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),IF(ISBLANK(Y50),"","Hidden"))</f>
        <v/>
      </c>
      <c r="AA50" t="s">
        <v>4936</v>
      </c>
      <c r="AC50" t="s">
        <v>6357</v>
      </c>
      <c r="AD50" t="str">
        <f>_xlfn.XLOOKUP(AC50,moves!A:A,moves!B:B)</f>
        <v>flying</v>
      </c>
      <c r="AE50">
        <f>_xlfn.XLOOKUP(AC50,moves!A:A,moves!D:D)</f>
        <v>1</v>
      </c>
      <c r="AF50" t="str">
        <f>_xlfn.XLOOKUP(AC50,moves!A:A,moves!E:E)</f>
        <v>The target must switch out.</v>
      </c>
      <c r="AG50">
        <v>0</v>
      </c>
      <c r="AH50">
        <v>0</v>
      </c>
      <c r="AI50">
        <f t="shared" si="3"/>
        <v>1</v>
      </c>
      <c r="AJ50" t="s">
        <v>524</v>
      </c>
      <c r="AL50">
        <v>0</v>
      </c>
      <c r="AM50" cm="1">
        <f t="array" ref="AM50">IF(AL50=1,1,
   IF(ISTEXT(AK50),1,
   IF(AO50&gt;1,AM49,
   IF(AI50=1,
      IF(SUMPRODUCT((LEN($Y$2:$Y$4096)-LEN(SUBSTITUTE($Y$2:$Y$4096,AA50,"")))/LEN(AA50))&gt;0,2,1),
      IF(
         SUMPRODUCT((LEN($Y$2:$Y$4096)-LEN(SUBSTITUTE($Y$2:$Y$4096,AA50,"")))/LEN(AA50))
         - SUMPRODUCT((LEN($Y$2:$Y$4096)-LEN(SUBSTITUTE($Y$2:$Y$4096,"Alolan "&amp;AA50,"")))/LEN("Alolan "&amp;AA50))
         - SUMPRODUCT((LEN($Y$2:$Y$4096)-LEN(SUBSTITUTE($Y$2:$Y$4096,"Galarian "&amp;AA50,"")))/LEN("Galarian "&amp;AA50))
         - SUMPRODUCT((LEN($Y$2:$Y$4096)-LEN(SUBSTITUTE($Y$2:$Y$4096,"Hisuian "&amp;AA50,"")))/LEN("Hisuian "&amp;AA50))
         - SUMPRODUCT((LEN($Y$2:$Y$4096)-LEN(SUBSTITUTE($Y$2:$Y$4096,"Paldean "&amp;AA50,"")))/LEN("Paldean "&amp;AA50))
      &gt;0,2,1)
   ))))</f>
        <v>2</v>
      </c>
      <c r="AN50">
        <v>0</v>
      </c>
      <c r="AO50">
        <v>1</v>
      </c>
    </row>
    <row r="51" spans="1:41" x14ac:dyDescent="0.25">
      <c r="A51" t="s">
        <v>3671</v>
      </c>
      <c r="B51" t="s">
        <v>1503</v>
      </c>
      <c r="C51" t="s">
        <v>1499</v>
      </c>
      <c r="D51" t="s">
        <v>1481</v>
      </c>
      <c r="E51">
        <v>60</v>
      </c>
      <c r="F51">
        <v>45</v>
      </c>
      <c r="G51">
        <v>50</v>
      </c>
      <c r="H51">
        <v>90</v>
      </c>
      <c r="I51">
        <v>80</v>
      </c>
      <c r="J51">
        <v>70</v>
      </c>
      <c r="K51" t="s">
        <v>1504</v>
      </c>
      <c r="L51" t="s">
        <v>3446</v>
      </c>
      <c r="M51" t="s">
        <v>3287</v>
      </c>
      <c r="N51">
        <v>7.75</v>
      </c>
      <c r="O51">
        <v>6.3</v>
      </c>
      <c r="Q51">
        <v>16</v>
      </c>
      <c r="R51">
        <f t="shared" si="0"/>
        <v>8</v>
      </c>
      <c r="S51">
        <f t="shared" si="1"/>
        <v>22</v>
      </c>
      <c r="T51">
        <f t="shared" si="2"/>
        <v>30</v>
      </c>
      <c r="U51" t="s">
        <v>1499</v>
      </c>
      <c r="V51" t="s">
        <v>1481</v>
      </c>
      <c r="W51" t="s">
        <v>1468</v>
      </c>
      <c r="X51" t="s">
        <v>429</v>
      </c>
      <c r="Z51" t="str" cm="1">
        <f t="array" ref="Z51">IF(ISBLANK(AK51),_xlfn.LET(
    _xlpm.nameBeforeSlash, IF(ISNUMBER(SEARCH("/", Y51)), LEFT(Y51, SEARCH("/", Y51)-1), Y51),
    _xlpm.matchRow, IFERROR(MATCH(_xlpm.nameBeforeSlash, AA:AA, 0), ""),
    _xlpm.difference, IF(_xlpm.matchRow="", "", ABS((R51 + S51)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),IF(ISBLANK(Y51),"","Hidden"))</f>
        <v/>
      </c>
      <c r="AA51" t="s">
        <v>4937</v>
      </c>
      <c r="AB51" t="s">
        <v>3299</v>
      </c>
      <c r="AC51" t="s">
        <v>6356</v>
      </c>
      <c r="AD51" t="str">
        <f>_xlfn.XLOOKUP(AC51,moves!A:A,moves!B:B)</f>
        <v>bug</v>
      </c>
      <c r="AE51">
        <f>_xlfn.XLOOKUP(AC51,moves!A:A,moves!D:D)</f>
        <v>4</v>
      </c>
      <c r="AF51" t="str">
        <f>_xlfn.XLOOKUP(AC51,moves!A:A,moves!E:E)</f>
        <v>Inflict the Poisoned and Confused status on the target, simultaneously.</v>
      </c>
      <c r="AG51">
        <v>0</v>
      </c>
      <c r="AH51">
        <v>0</v>
      </c>
      <c r="AI51">
        <f t="shared" si="3"/>
        <v>1</v>
      </c>
      <c r="AJ51" t="s">
        <v>524</v>
      </c>
      <c r="AL51">
        <v>0</v>
      </c>
      <c r="AM51" cm="1">
        <f t="array" ref="AM51">IF(AL51=1,1,
   IF(ISTEXT(AK51),1,
   IF(AO51&gt;1,AM50,
   IF(AI51=1,
      IF(SUMPRODUCT((LEN($Y$2:$Y$4096)-LEN(SUBSTITUTE($Y$2:$Y$4096,AA51,"")))/LEN(AA51))&gt;0,2,1),
      IF(
         SUMPRODUCT((LEN($Y$2:$Y$4096)-LEN(SUBSTITUTE($Y$2:$Y$4096,AA51,"")))/LEN(AA51))
         - SUMPRODUCT((LEN($Y$2:$Y$4096)-LEN(SUBSTITUTE($Y$2:$Y$4096,"Alolan "&amp;AA51,"")))/LEN("Alolan "&amp;AA51))
         - SUMPRODUCT((LEN($Y$2:$Y$4096)-LEN(SUBSTITUTE($Y$2:$Y$4096,"Galarian "&amp;AA51,"")))/LEN("Galarian "&amp;AA51))
         - SUMPRODUCT((LEN($Y$2:$Y$4096)-LEN(SUBSTITUTE($Y$2:$Y$4096,"Hisuian "&amp;AA51,"")))/LEN("Hisuian "&amp;AA51))
         - SUMPRODUCT((LEN($Y$2:$Y$4096)-LEN(SUBSTITUTE($Y$2:$Y$4096,"Paldean "&amp;AA51,"")))/LEN("Paldean "&amp;AA51))
      &gt;0,2,1)
   ))))</f>
        <v>2</v>
      </c>
      <c r="AN51">
        <v>0</v>
      </c>
      <c r="AO51">
        <v>2</v>
      </c>
    </row>
    <row r="52" spans="1:41" x14ac:dyDescent="0.25">
      <c r="A52">
        <v>13</v>
      </c>
      <c r="B52" t="s">
        <v>1505</v>
      </c>
      <c r="C52" t="s">
        <v>1499</v>
      </c>
      <c r="D52" t="s">
        <v>1469</v>
      </c>
      <c r="E52">
        <v>40</v>
      </c>
      <c r="F52">
        <v>35</v>
      </c>
      <c r="G52">
        <v>30</v>
      </c>
      <c r="H52">
        <v>20</v>
      </c>
      <c r="I52">
        <v>20</v>
      </c>
      <c r="J52">
        <v>50</v>
      </c>
      <c r="K52" t="s">
        <v>1506</v>
      </c>
      <c r="L52" t="s">
        <v>247</v>
      </c>
      <c r="M52" t="s">
        <v>249</v>
      </c>
      <c r="N52">
        <v>3.95</v>
      </c>
      <c r="O52">
        <v>3.1</v>
      </c>
      <c r="R52">
        <f t="shared" si="0"/>
        <v>4</v>
      </c>
      <c r="S52">
        <f t="shared" si="1"/>
        <v>3</v>
      </c>
      <c r="T52">
        <f t="shared" si="2"/>
        <v>7</v>
      </c>
      <c r="U52" t="s">
        <v>1499</v>
      </c>
      <c r="V52" t="s">
        <v>1469</v>
      </c>
      <c r="W52" t="s">
        <v>1481</v>
      </c>
      <c r="X52" t="s">
        <v>1471</v>
      </c>
      <c r="Y52" t="s">
        <v>1507</v>
      </c>
      <c r="Z52" cm="1">
        <f t="array" ref="Z52">IF(ISBLANK(AK52),_xlfn.LET(
    _xlpm.nameBeforeSlash, IF(ISNUMBER(SEARCH("/", Y52)), LEFT(Y52, SEARCH("/", Y52)-1), Y52),
    _xlpm.matchRow, IFERROR(MATCH(_xlpm.nameBeforeSlash, AA:AA, 0), ""),
    _xlpm.difference, IF(_xlpm.matchRow="", "", ABS((R52 + S52)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),IF(ISBLANK(Y52),"","Hidden"))</f>
        <v>3</v>
      </c>
      <c r="AA52" t="s">
        <v>1505</v>
      </c>
      <c r="AC52" t="s">
        <v>748</v>
      </c>
      <c r="AD52" t="str">
        <f>_xlfn.XLOOKUP(AC52,moves!A:A,moves!B:B)</f>
        <v>poison</v>
      </c>
      <c r="AE52">
        <f>_xlfn.XLOOKUP(AC52,moves!A:A,moves!D:D)</f>
        <v>1</v>
      </c>
      <c r="AF52" t="str">
        <f>_xlfn.XLOOKUP(AC52,moves!A:A,moves!E:E)</f>
        <v>If any status symbols are rolled: Inflict the Poisoned status on the target. When the user is next attacked: Remove 2 regular hits from the roll.</v>
      </c>
      <c r="AG52">
        <v>1</v>
      </c>
      <c r="AH52">
        <v>0</v>
      </c>
      <c r="AI52">
        <f t="shared" si="3"/>
        <v>0</v>
      </c>
      <c r="AJ52" t="s">
        <v>870</v>
      </c>
      <c r="AL52">
        <v>0</v>
      </c>
      <c r="AM52" cm="1">
        <f t="array" ref="AM52">IF(AL52=1,1,
   IF(ISTEXT(AK52),1,
   IF(AO52&gt;1,AM51,
   IF(AI52=1,
      IF(SUMPRODUCT((LEN($Y$2:$Y$4096)-LEN(SUBSTITUTE($Y$2:$Y$4096,AA52,"")))/LEN(AA52))&gt;0,2,1),
      IF(
         SUMPRODUCT((LEN($Y$2:$Y$4096)-LEN(SUBSTITUTE($Y$2:$Y$4096,AA52,"")))/LEN(AA52))
         - SUMPRODUCT((LEN($Y$2:$Y$4096)-LEN(SUBSTITUTE($Y$2:$Y$4096,"Alolan "&amp;AA52,"")))/LEN("Alolan "&amp;AA52))
         - SUMPRODUCT((LEN($Y$2:$Y$4096)-LEN(SUBSTITUTE($Y$2:$Y$4096,"Galarian "&amp;AA52,"")))/LEN("Galarian "&amp;AA52))
         - SUMPRODUCT((LEN($Y$2:$Y$4096)-LEN(SUBSTITUTE($Y$2:$Y$4096,"Hisuian "&amp;AA52,"")))/LEN("Hisuian "&amp;AA52))
         - SUMPRODUCT((LEN($Y$2:$Y$4096)-LEN(SUBSTITUTE($Y$2:$Y$4096,"Paldean "&amp;AA52,"")))/LEN("Paldean "&amp;AA52))
      &gt;0,2,1)
   ))))</f>
        <v>1</v>
      </c>
      <c r="AN52">
        <v>0</v>
      </c>
      <c r="AO52">
        <v>0</v>
      </c>
    </row>
    <row r="53" spans="1:41" x14ac:dyDescent="0.25">
      <c r="A53" t="s">
        <v>3672</v>
      </c>
      <c r="B53" t="s">
        <v>1505</v>
      </c>
      <c r="C53" t="s">
        <v>1499</v>
      </c>
      <c r="D53" t="s">
        <v>1469</v>
      </c>
      <c r="E53">
        <v>40</v>
      </c>
      <c r="F53">
        <v>35</v>
      </c>
      <c r="G53">
        <v>30</v>
      </c>
      <c r="H53">
        <v>20</v>
      </c>
      <c r="I53">
        <v>20</v>
      </c>
      <c r="J53">
        <v>50</v>
      </c>
      <c r="K53" t="s">
        <v>1506</v>
      </c>
      <c r="L53" t="s">
        <v>247</v>
      </c>
      <c r="M53" t="s">
        <v>249</v>
      </c>
      <c r="N53">
        <v>3.95</v>
      </c>
      <c r="O53">
        <v>3.1</v>
      </c>
      <c r="R53">
        <f t="shared" si="0"/>
        <v>4</v>
      </c>
      <c r="S53">
        <f t="shared" si="1"/>
        <v>3</v>
      </c>
      <c r="T53">
        <f t="shared" si="2"/>
        <v>7</v>
      </c>
      <c r="U53" t="s">
        <v>1499</v>
      </c>
      <c r="V53" t="s">
        <v>1469</v>
      </c>
      <c r="W53" t="s">
        <v>1481</v>
      </c>
      <c r="X53" t="s">
        <v>1471</v>
      </c>
      <c r="Y53" t="s">
        <v>4938</v>
      </c>
      <c r="Z53" cm="1">
        <f t="array" ref="Z53">IF(ISBLANK(AK53),_xlfn.LET(
    _xlpm.nameBeforeSlash, IF(ISNUMBER(SEARCH("/", Y53)), LEFT(Y53, SEARCH("/", Y53)-1), Y53),
    _xlpm.matchRow, IFERROR(MATCH(_xlpm.nameBeforeSlash, AA:AA, 0), ""),
    _xlpm.difference, IF(_xlpm.matchRow="", "", ABS((R53 + S53)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),IF(ISBLANK(Y53),"","Hidden"))</f>
        <v>3</v>
      </c>
      <c r="AA53" t="s">
        <v>4939</v>
      </c>
      <c r="AC53" t="s">
        <v>448</v>
      </c>
      <c r="AD53" t="str">
        <f>_xlfn.XLOOKUP(AC53,moves!A:A,moves!B:B)</f>
        <v>bug</v>
      </c>
      <c r="AE53">
        <f>_xlfn.XLOOKUP(AC53,moves!A:A,moves!D:D)</f>
        <v>3</v>
      </c>
      <c r="AF53" t="str">
        <f>_xlfn.XLOOKUP(AC53,moves!A:A,moves!E:E)</f>
        <v>Consume an Apricorn from the bag of the target. The target decides which one.</v>
      </c>
      <c r="AG53">
        <v>1</v>
      </c>
      <c r="AH53">
        <v>0</v>
      </c>
      <c r="AI53">
        <f t="shared" si="3"/>
        <v>1</v>
      </c>
      <c r="AJ53" t="s">
        <v>523</v>
      </c>
      <c r="AL53">
        <v>0</v>
      </c>
      <c r="AM53" cm="1">
        <f t="array" ref="AM53">IF(AL53=1,1,
   IF(ISTEXT(AK53),1,
   IF(AO53&gt;1,AM52,
   IF(AI53=1,
      IF(SUMPRODUCT((LEN($Y$2:$Y$4096)-LEN(SUBSTITUTE($Y$2:$Y$4096,AA53,"")))/LEN(AA53))&gt;0,2,1),
      IF(
         SUMPRODUCT((LEN($Y$2:$Y$4096)-LEN(SUBSTITUTE($Y$2:$Y$4096,AA53,"")))/LEN(AA53))
         - SUMPRODUCT((LEN($Y$2:$Y$4096)-LEN(SUBSTITUTE($Y$2:$Y$4096,"Alolan "&amp;AA53,"")))/LEN("Alolan "&amp;AA53))
         - SUMPRODUCT((LEN($Y$2:$Y$4096)-LEN(SUBSTITUTE($Y$2:$Y$4096,"Galarian "&amp;AA53,"")))/LEN("Galarian "&amp;AA53))
         - SUMPRODUCT((LEN($Y$2:$Y$4096)-LEN(SUBSTITUTE($Y$2:$Y$4096,"Hisuian "&amp;AA53,"")))/LEN("Hisuian "&amp;AA53))
         - SUMPRODUCT((LEN($Y$2:$Y$4096)-LEN(SUBSTITUTE($Y$2:$Y$4096,"Paldean "&amp;AA53,"")))/LEN("Paldean "&amp;AA53))
      &gt;0,2,1)
   ))))</f>
        <v>1</v>
      </c>
      <c r="AN53">
        <v>0</v>
      </c>
      <c r="AO53">
        <v>0</v>
      </c>
    </row>
    <row r="54" spans="1:41" x14ac:dyDescent="0.25">
      <c r="A54">
        <v>14</v>
      </c>
      <c r="B54" t="s">
        <v>1507</v>
      </c>
      <c r="C54" t="s">
        <v>1499</v>
      </c>
      <c r="D54" t="s">
        <v>1469</v>
      </c>
      <c r="E54">
        <v>45</v>
      </c>
      <c r="F54">
        <v>25</v>
      </c>
      <c r="G54">
        <v>50</v>
      </c>
      <c r="H54">
        <v>25</v>
      </c>
      <c r="I54">
        <v>25</v>
      </c>
      <c r="J54">
        <v>35</v>
      </c>
      <c r="K54" t="s">
        <v>1502</v>
      </c>
      <c r="L54" t="s">
        <v>247</v>
      </c>
      <c r="M54" t="s">
        <v>249</v>
      </c>
      <c r="N54">
        <v>2.9</v>
      </c>
      <c r="O54">
        <v>4.05</v>
      </c>
      <c r="Q54">
        <v>1</v>
      </c>
      <c r="R54">
        <f t="shared" si="0"/>
        <v>3</v>
      </c>
      <c r="S54">
        <f t="shared" si="1"/>
        <v>5</v>
      </c>
      <c r="T54">
        <f t="shared" si="2"/>
        <v>8</v>
      </c>
      <c r="U54" t="s">
        <v>1499</v>
      </c>
      <c r="V54" t="s">
        <v>1469</v>
      </c>
      <c r="W54" t="s">
        <v>1481</v>
      </c>
      <c r="X54" t="s">
        <v>1471</v>
      </c>
      <c r="Y54" t="s">
        <v>1508</v>
      </c>
      <c r="Z54" cm="1">
        <f t="array" ref="Z54">IF(ISBLANK(AK54),_xlfn.LET(
    _xlpm.nameBeforeSlash, IF(ISNUMBER(SEARCH("/", Y54)), LEFT(Y54, SEARCH("/", Y54)-1), Y54),
    _xlpm.matchRow, IFERROR(MATCH(_xlpm.nameBeforeSlash, AA:AA, 0), ""),
    _xlpm.difference, IF(_xlpm.matchRow="", "", ABS((R54 + S54)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),IF(ISBLANK(Y54),"","Hidden"))</f>
        <v>11</v>
      </c>
      <c r="AA54" t="s">
        <v>1507</v>
      </c>
      <c r="AC54" t="s">
        <v>927</v>
      </c>
      <c r="AD54" t="str">
        <f>_xlfn.XLOOKUP(AC54,moves!A:A,moves!B:B)</f>
        <v>bug</v>
      </c>
      <c r="AE54">
        <f>_xlfn.XLOOKUP(AC54,moves!A:A,moves!D:D)</f>
        <v>1</v>
      </c>
      <c r="AF54" t="str">
        <f>_xlfn.XLOOKUP(AC54,moves!A:A,moves!E:E)</f>
        <v>When the user is next attacked: Remove 2 regular hits from the roll.</v>
      </c>
      <c r="AG54">
        <v>0</v>
      </c>
      <c r="AH54">
        <v>0</v>
      </c>
      <c r="AI54">
        <f t="shared" si="3"/>
        <v>0</v>
      </c>
      <c r="AJ54" t="s">
        <v>523</v>
      </c>
      <c r="AL54">
        <v>0</v>
      </c>
      <c r="AM54" cm="1">
        <f t="array" ref="AM54">IF(AL54=1,1,
   IF(ISTEXT(AK54),1,
   IF(AO54&gt;1,AM53,
   IF(AI54=1,
      IF(SUMPRODUCT((LEN($Y$2:$Y$4096)-LEN(SUBSTITUTE($Y$2:$Y$4096,AA54,"")))/LEN(AA54))&gt;0,2,1),
      IF(
         SUMPRODUCT((LEN($Y$2:$Y$4096)-LEN(SUBSTITUTE($Y$2:$Y$4096,AA54,"")))/LEN(AA54))
         - SUMPRODUCT((LEN($Y$2:$Y$4096)-LEN(SUBSTITUTE($Y$2:$Y$4096,"Alolan "&amp;AA54,"")))/LEN("Alolan "&amp;AA54))
         - SUMPRODUCT((LEN($Y$2:$Y$4096)-LEN(SUBSTITUTE($Y$2:$Y$4096,"Galarian "&amp;AA54,"")))/LEN("Galarian "&amp;AA54))
         - SUMPRODUCT((LEN($Y$2:$Y$4096)-LEN(SUBSTITUTE($Y$2:$Y$4096,"Hisuian "&amp;AA54,"")))/LEN("Hisuian "&amp;AA54))
         - SUMPRODUCT((LEN($Y$2:$Y$4096)-LEN(SUBSTITUTE($Y$2:$Y$4096,"Paldean "&amp;AA54,"")))/LEN("Paldean "&amp;AA54))
      &gt;0,2,1)
   ))))</f>
        <v>2</v>
      </c>
      <c r="AN54">
        <v>0</v>
      </c>
      <c r="AO54">
        <v>0</v>
      </c>
    </row>
    <row r="55" spans="1:41" x14ac:dyDescent="0.25">
      <c r="A55" t="s">
        <v>3673</v>
      </c>
      <c r="B55" t="s">
        <v>1507</v>
      </c>
      <c r="C55" t="s">
        <v>1499</v>
      </c>
      <c r="D55" t="s">
        <v>1469</v>
      </c>
      <c r="E55">
        <v>45</v>
      </c>
      <c r="F55">
        <v>25</v>
      </c>
      <c r="G55">
        <v>50</v>
      </c>
      <c r="H55">
        <v>25</v>
      </c>
      <c r="I55">
        <v>25</v>
      </c>
      <c r="J55">
        <v>35</v>
      </c>
      <c r="K55" t="s">
        <v>1502</v>
      </c>
      <c r="L55" t="s">
        <v>247</v>
      </c>
      <c r="M55" t="s">
        <v>249</v>
      </c>
      <c r="N55">
        <v>2.9</v>
      </c>
      <c r="O55">
        <v>4.05</v>
      </c>
      <c r="Q55">
        <v>1</v>
      </c>
      <c r="R55">
        <f t="shared" si="0"/>
        <v>3</v>
      </c>
      <c r="S55">
        <f t="shared" si="1"/>
        <v>5</v>
      </c>
      <c r="T55">
        <f t="shared" si="2"/>
        <v>8</v>
      </c>
      <c r="U55" t="s">
        <v>1499</v>
      </c>
      <c r="V55" t="s">
        <v>1469</v>
      </c>
      <c r="W55" t="s">
        <v>1481</v>
      </c>
      <c r="X55" t="s">
        <v>1471</v>
      </c>
      <c r="Y55" t="s">
        <v>4940</v>
      </c>
      <c r="Z55" cm="1">
        <f t="array" ref="Z55">IF(ISBLANK(AK55),_xlfn.LET(
    _xlpm.nameBeforeSlash, IF(ISNUMBER(SEARCH("/", Y55)), LEFT(Y55, SEARCH("/", Y55)-1), Y55),
    _xlpm.matchRow, IFERROR(MATCH(_xlpm.nameBeforeSlash, AA:AA, 0), ""),
    _xlpm.difference, IF(_xlpm.matchRow="", "", ABS((R55 + S55)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),IF(ISBLANK(Y55),"","Hidden"))</f>
        <v>11</v>
      </c>
      <c r="AA55" t="s">
        <v>4938</v>
      </c>
      <c r="AC55" t="s">
        <v>927</v>
      </c>
      <c r="AD55" t="str">
        <f>_xlfn.XLOOKUP(AC55,moves!A:A,moves!B:B)</f>
        <v>bug</v>
      </c>
      <c r="AE55">
        <f>_xlfn.XLOOKUP(AC55,moves!A:A,moves!D:D)</f>
        <v>1</v>
      </c>
      <c r="AF55" t="str">
        <f>_xlfn.XLOOKUP(AC55,moves!A:A,moves!E:E)</f>
        <v>When the user is next attacked: Remove 2 regular hits from the roll.</v>
      </c>
      <c r="AG55">
        <v>0</v>
      </c>
      <c r="AH55">
        <v>0</v>
      </c>
      <c r="AI55">
        <f t="shared" si="3"/>
        <v>1</v>
      </c>
      <c r="AJ55" t="s">
        <v>523</v>
      </c>
      <c r="AL55">
        <v>0</v>
      </c>
      <c r="AM55" cm="1">
        <f t="array" ref="AM55">IF(AL55=1,1,
   IF(ISTEXT(AK55),1,
   IF(AO55&gt;1,AM54,
   IF(AI55=1,
      IF(SUMPRODUCT((LEN($Y$2:$Y$4096)-LEN(SUBSTITUTE($Y$2:$Y$4096,AA55,"")))/LEN(AA55))&gt;0,2,1),
      IF(
         SUMPRODUCT((LEN($Y$2:$Y$4096)-LEN(SUBSTITUTE($Y$2:$Y$4096,AA55,"")))/LEN(AA55))
         - SUMPRODUCT((LEN($Y$2:$Y$4096)-LEN(SUBSTITUTE($Y$2:$Y$4096,"Alolan "&amp;AA55,"")))/LEN("Alolan "&amp;AA55))
         - SUMPRODUCT((LEN($Y$2:$Y$4096)-LEN(SUBSTITUTE($Y$2:$Y$4096,"Galarian "&amp;AA55,"")))/LEN("Galarian "&amp;AA55))
         - SUMPRODUCT((LEN($Y$2:$Y$4096)-LEN(SUBSTITUTE($Y$2:$Y$4096,"Hisuian "&amp;AA55,"")))/LEN("Hisuian "&amp;AA55))
         - SUMPRODUCT((LEN($Y$2:$Y$4096)-LEN(SUBSTITUTE($Y$2:$Y$4096,"Paldean "&amp;AA55,"")))/LEN("Paldean "&amp;AA55))
      &gt;0,2,1)
   ))))</f>
        <v>2</v>
      </c>
      <c r="AN55">
        <v>0</v>
      </c>
      <c r="AO55">
        <v>0</v>
      </c>
    </row>
    <row r="56" spans="1:41" x14ac:dyDescent="0.25">
      <c r="A56">
        <v>15</v>
      </c>
      <c r="B56" t="s">
        <v>1508</v>
      </c>
      <c r="C56" t="s">
        <v>1499</v>
      </c>
      <c r="D56" t="s">
        <v>1469</v>
      </c>
      <c r="E56">
        <v>65</v>
      </c>
      <c r="F56">
        <v>90</v>
      </c>
      <c r="G56">
        <v>40</v>
      </c>
      <c r="H56">
        <v>40</v>
      </c>
      <c r="I56">
        <v>80</v>
      </c>
      <c r="J56">
        <v>75</v>
      </c>
      <c r="K56" t="s">
        <v>1509</v>
      </c>
      <c r="L56" t="s">
        <v>247</v>
      </c>
      <c r="M56" t="s">
        <v>249</v>
      </c>
      <c r="N56">
        <v>7.9</v>
      </c>
      <c r="O56">
        <v>6.2</v>
      </c>
      <c r="P56">
        <v>1</v>
      </c>
      <c r="R56">
        <f t="shared" si="0"/>
        <v>9</v>
      </c>
      <c r="S56">
        <f t="shared" si="1"/>
        <v>6</v>
      </c>
      <c r="T56">
        <f t="shared" si="2"/>
        <v>15</v>
      </c>
      <c r="U56" t="s">
        <v>1499</v>
      </c>
      <c r="V56" t="s">
        <v>1469</v>
      </c>
      <c r="W56" t="s">
        <v>1481</v>
      </c>
      <c r="X56" t="s">
        <v>1471</v>
      </c>
      <c r="Z56" t="str" cm="1">
        <f t="array" ref="Z56">IF(ISBLANK(AK56),_xlfn.LET(
    _xlpm.nameBeforeSlash, IF(ISNUMBER(SEARCH("/", Y56)), LEFT(Y56, SEARCH("/", Y56)-1), Y56),
    _xlpm.matchRow, IFERROR(MATCH(_xlpm.nameBeforeSlash, AA:AA, 0), ""),
    _xlpm.difference, IF(_xlpm.matchRow="", "", ABS((R56 + S56)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),IF(ISBLANK(Y56),"","Hidden"))</f>
        <v/>
      </c>
      <c r="AA56" t="s">
        <v>1508</v>
      </c>
      <c r="AC56" t="s">
        <v>926</v>
      </c>
      <c r="AD56" t="str">
        <f>_xlfn.XLOOKUP(AC56,moves!A:A,moves!B:B)</f>
        <v>bug</v>
      </c>
      <c r="AE56">
        <f>_xlfn.XLOOKUP(AC56,moves!A:A,moves!D:D)</f>
        <v>1</v>
      </c>
      <c r="AF56" t="str">
        <f>_xlfn.XLOOKUP(AC56,moves!A:A,moves!E:E)</f>
        <v>If any status symbols are rolled: Inflict the Poisoned status on the target, ignoring type immunity. If any critical hits are rolled: the user may use this move a second time this turn.</v>
      </c>
      <c r="AG56">
        <v>0</v>
      </c>
      <c r="AH56">
        <v>0</v>
      </c>
      <c r="AI56">
        <f t="shared" si="3"/>
        <v>0</v>
      </c>
      <c r="AJ56" t="s">
        <v>524</v>
      </c>
      <c r="AL56">
        <v>0</v>
      </c>
      <c r="AM56" cm="1">
        <f t="array" ref="AM56">IF(AL56=1,1,
   IF(ISTEXT(AK56),1,
   IF(AO56&gt;1,AM55,
   IF(AI56=1,
      IF(SUMPRODUCT((LEN($Y$2:$Y$4096)-LEN(SUBSTITUTE($Y$2:$Y$4096,AA56,"")))/LEN(AA56))&gt;0,2,1),
      IF(
         SUMPRODUCT((LEN($Y$2:$Y$4096)-LEN(SUBSTITUTE($Y$2:$Y$4096,AA56,"")))/LEN(AA56))
         - SUMPRODUCT((LEN($Y$2:$Y$4096)-LEN(SUBSTITUTE($Y$2:$Y$4096,"Alolan "&amp;AA56,"")))/LEN("Alolan "&amp;AA56))
         - SUMPRODUCT((LEN($Y$2:$Y$4096)-LEN(SUBSTITUTE($Y$2:$Y$4096,"Galarian "&amp;AA56,"")))/LEN("Galarian "&amp;AA56))
         - SUMPRODUCT((LEN($Y$2:$Y$4096)-LEN(SUBSTITUTE($Y$2:$Y$4096,"Hisuian "&amp;AA56,"")))/LEN("Hisuian "&amp;AA56))
         - SUMPRODUCT((LEN($Y$2:$Y$4096)-LEN(SUBSTITUTE($Y$2:$Y$4096,"Paldean "&amp;AA56,"")))/LEN("Paldean "&amp;AA56))
      &gt;0,2,1)
   ))))</f>
        <v>2</v>
      </c>
      <c r="AN56">
        <v>0</v>
      </c>
      <c r="AO56">
        <v>1</v>
      </c>
    </row>
    <row r="57" spans="1:41" x14ac:dyDescent="0.25">
      <c r="A57" t="s">
        <v>1510</v>
      </c>
      <c r="B57" t="s">
        <v>1508</v>
      </c>
      <c r="C57" t="s">
        <v>1499</v>
      </c>
      <c r="D57" t="s">
        <v>1469</v>
      </c>
      <c r="E57">
        <v>65</v>
      </c>
      <c r="F57">
        <v>150</v>
      </c>
      <c r="G57">
        <v>40</v>
      </c>
      <c r="H57">
        <v>15</v>
      </c>
      <c r="I57">
        <v>80</v>
      </c>
      <c r="J57">
        <v>145</v>
      </c>
      <c r="K57" t="s">
        <v>1509</v>
      </c>
      <c r="L57" t="s">
        <v>3446</v>
      </c>
      <c r="M57" t="s">
        <v>1476</v>
      </c>
      <c r="N57">
        <v>13.45</v>
      </c>
      <c r="O57">
        <v>6.2</v>
      </c>
      <c r="P57">
        <v>1</v>
      </c>
      <c r="Q57">
        <v>3</v>
      </c>
      <c r="R57">
        <f t="shared" si="0"/>
        <v>14</v>
      </c>
      <c r="S57">
        <f t="shared" si="1"/>
        <v>9</v>
      </c>
      <c r="T57">
        <f t="shared" si="2"/>
        <v>23</v>
      </c>
      <c r="U57" t="s">
        <v>1499</v>
      </c>
      <c r="V57" t="s">
        <v>1469</v>
      </c>
      <c r="W57" t="s">
        <v>1481</v>
      </c>
      <c r="X57" t="s">
        <v>1471</v>
      </c>
      <c r="Z57" t="str" cm="1">
        <f t="array" ref="Z57">IF(ISBLANK(AK57),_xlfn.LET(
    _xlpm.nameBeforeSlash, IF(ISNUMBER(SEARCH("/", Y57)), LEFT(Y57, SEARCH("/", Y57)-1), Y57),
    _xlpm.matchRow, IFERROR(MATCH(_xlpm.nameBeforeSlash, AA:AA, 0), ""),
    _xlpm.difference, IF(_xlpm.matchRow="", "", ABS((R57 + S57)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),IF(ISBLANK(Y57),"","Hidden"))</f>
        <v/>
      </c>
      <c r="AA57" t="s">
        <v>3381</v>
      </c>
      <c r="AB57" t="s">
        <v>1477</v>
      </c>
      <c r="AC57" t="s">
        <v>922</v>
      </c>
      <c r="AD57" t="str">
        <f>_xlfn.XLOOKUP(AC57,moves!A:A,moves!B:B)</f>
        <v>bug</v>
      </c>
      <c r="AE57">
        <f>_xlfn.XLOOKUP(AC57,moves!A:A,moves!D:D)</f>
        <v>2</v>
      </c>
      <c r="AF57" t="str">
        <f>_xlfn.XLOOKUP(AC57,moves!A:A,moves!E:E)</f>
        <v>Each time a target faints due to this attack: Increase the user's attack strength by 2.</v>
      </c>
      <c r="AG57">
        <v>0</v>
      </c>
      <c r="AH57">
        <v>0</v>
      </c>
      <c r="AI57">
        <f t="shared" si="3"/>
        <v>0</v>
      </c>
      <c r="AJ57" t="s">
        <v>524</v>
      </c>
      <c r="AL57">
        <v>0</v>
      </c>
      <c r="AM57" cm="1">
        <f t="array" ref="AM57">IF(AL57=1,1,
   IF(ISTEXT(AK57),1,
   IF(AO57&gt;1,AM56,
   IF(AI57=1,
      IF(SUMPRODUCT((LEN($Y$2:$Y$4096)-LEN(SUBSTITUTE($Y$2:$Y$4096,AA57,"")))/LEN(AA57))&gt;0,2,1),
      IF(
         SUMPRODUCT((LEN($Y$2:$Y$4096)-LEN(SUBSTITUTE($Y$2:$Y$4096,AA57,"")))/LEN(AA57))
         - SUMPRODUCT((LEN($Y$2:$Y$4096)-LEN(SUBSTITUTE($Y$2:$Y$4096,"Alolan "&amp;AA57,"")))/LEN("Alolan "&amp;AA57))
         - SUMPRODUCT((LEN($Y$2:$Y$4096)-LEN(SUBSTITUTE($Y$2:$Y$4096,"Galarian "&amp;AA57,"")))/LEN("Galarian "&amp;AA57))
         - SUMPRODUCT((LEN($Y$2:$Y$4096)-LEN(SUBSTITUTE($Y$2:$Y$4096,"Hisuian "&amp;AA57,"")))/LEN("Hisuian "&amp;AA57))
         - SUMPRODUCT((LEN($Y$2:$Y$4096)-LEN(SUBSTITUTE($Y$2:$Y$4096,"Paldean "&amp;AA57,"")))/LEN("Paldean "&amp;AA57))
      &gt;0,2,1)
   ))))</f>
        <v>2</v>
      </c>
      <c r="AN57">
        <v>0</v>
      </c>
      <c r="AO57">
        <v>2</v>
      </c>
    </row>
    <row r="58" spans="1:41" x14ac:dyDescent="0.25">
      <c r="A58" t="s">
        <v>3674</v>
      </c>
      <c r="B58" t="s">
        <v>1508</v>
      </c>
      <c r="C58" t="s">
        <v>1499</v>
      </c>
      <c r="D58" t="s">
        <v>1469</v>
      </c>
      <c r="E58">
        <v>65</v>
      </c>
      <c r="F58">
        <v>90</v>
      </c>
      <c r="G58">
        <v>40</v>
      </c>
      <c r="H58">
        <v>40</v>
      </c>
      <c r="I58">
        <v>80</v>
      </c>
      <c r="J58">
        <v>75</v>
      </c>
      <c r="K58" t="s">
        <v>1509</v>
      </c>
      <c r="L58" t="s">
        <v>247</v>
      </c>
      <c r="M58" t="s">
        <v>249</v>
      </c>
      <c r="N58">
        <v>7.9</v>
      </c>
      <c r="O58">
        <v>6.2</v>
      </c>
      <c r="P58">
        <v>1</v>
      </c>
      <c r="R58">
        <f t="shared" si="0"/>
        <v>9</v>
      </c>
      <c r="S58">
        <f t="shared" si="1"/>
        <v>6</v>
      </c>
      <c r="T58">
        <f t="shared" si="2"/>
        <v>15</v>
      </c>
      <c r="U58" t="s">
        <v>1499</v>
      </c>
      <c r="V58" t="s">
        <v>1469</v>
      </c>
      <c r="W58" t="s">
        <v>1481</v>
      </c>
      <c r="X58" t="s">
        <v>1471</v>
      </c>
      <c r="Z58" t="str" cm="1">
        <f t="array" ref="Z58">IF(ISBLANK(AK58),_xlfn.LET(
    _xlpm.nameBeforeSlash, IF(ISNUMBER(SEARCH("/", Y58)), LEFT(Y58, SEARCH("/", Y58)-1), Y58),
    _xlpm.matchRow, IFERROR(MATCH(_xlpm.nameBeforeSlash, AA:AA, 0), ""),
    _xlpm.difference, IF(_xlpm.matchRow="", "", ABS((R58 + S58)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),IF(ISBLANK(Y58),"","Hidden"))</f>
        <v/>
      </c>
      <c r="AA58" t="s">
        <v>4940</v>
      </c>
      <c r="AC58" t="s">
        <v>6358</v>
      </c>
      <c r="AD58" t="str">
        <f>_xlfn.XLOOKUP(AC58,moves!A:A,moves!B:B)</f>
        <v>bug</v>
      </c>
      <c r="AE58">
        <f>_xlfn.XLOOKUP(AC58,moves!A:A,moves!D:D)</f>
        <v>2</v>
      </c>
      <c r="AF58" t="str">
        <f>_xlfn.XLOOKUP(AC58,moves!A:A,moves!E:E)</f>
        <v>If all dice rolled are the same: the user gains the PROTECT effect.</v>
      </c>
      <c r="AG58">
        <v>0</v>
      </c>
      <c r="AH58">
        <v>0</v>
      </c>
      <c r="AI58">
        <f t="shared" si="3"/>
        <v>1</v>
      </c>
      <c r="AJ58" t="s">
        <v>524</v>
      </c>
      <c r="AL58">
        <v>0</v>
      </c>
      <c r="AM58" cm="1">
        <f t="array" ref="AM58">IF(AL58=1,1,
   IF(ISTEXT(AK58),1,
   IF(AO58&gt;1,AM57,
   IF(AI58=1,
      IF(SUMPRODUCT((LEN($Y$2:$Y$4096)-LEN(SUBSTITUTE($Y$2:$Y$4096,AA58,"")))/LEN(AA58))&gt;0,2,1),
      IF(
         SUMPRODUCT((LEN($Y$2:$Y$4096)-LEN(SUBSTITUTE($Y$2:$Y$4096,AA58,"")))/LEN(AA58))
         - SUMPRODUCT((LEN($Y$2:$Y$4096)-LEN(SUBSTITUTE($Y$2:$Y$4096,"Alolan "&amp;AA58,"")))/LEN("Alolan "&amp;AA58))
         - SUMPRODUCT((LEN($Y$2:$Y$4096)-LEN(SUBSTITUTE($Y$2:$Y$4096,"Galarian "&amp;AA58,"")))/LEN("Galarian "&amp;AA58))
         - SUMPRODUCT((LEN($Y$2:$Y$4096)-LEN(SUBSTITUTE($Y$2:$Y$4096,"Hisuian "&amp;AA58,"")))/LEN("Hisuian "&amp;AA58))
         - SUMPRODUCT((LEN($Y$2:$Y$4096)-LEN(SUBSTITUTE($Y$2:$Y$4096,"Paldean "&amp;AA58,"")))/LEN("Paldean "&amp;AA58))
      &gt;0,2,1)
   ))))</f>
        <v>2</v>
      </c>
      <c r="AN58">
        <v>0</v>
      </c>
      <c r="AO58">
        <v>1</v>
      </c>
    </row>
    <row r="59" spans="1:41" x14ac:dyDescent="0.25">
      <c r="A59" t="s">
        <v>3675</v>
      </c>
      <c r="B59" t="s">
        <v>1508</v>
      </c>
      <c r="C59" t="s">
        <v>1499</v>
      </c>
      <c r="D59" t="s">
        <v>1469</v>
      </c>
      <c r="E59">
        <v>65</v>
      </c>
      <c r="F59">
        <v>150</v>
      </c>
      <c r="G59">
        <v>40</v>
      </c>
      <c r="H59">
        <v>15</v>
      </c>
      <c r="I59">
        <v>80</v>
      </c>
      <c r="J59">
        <v>145</v>
      </c>
      <c r="K59" t="s">
        <v>1509</v>
      </c>
      <c r="L59" t="s">
        <v>3446</v>
      </c>
      <c r="M59" t="s">
        <v>1476</v>
      </c>
      <c r="N59">
        <v>13.45</v>
      </c>
      <c r="O59">
        <v>6.2</v>
      </c>
      <c r="P59">
        <v>1</v>
      </c>
      <c r="Q59">
        <v>3</v>
      </c>
      <c r="R59">
        <f t="shared" si="0"/>
        <v>14</v>
      </c>
      <c r="S59">
        <f t="shared" si="1"/>
        <v>9</v>
      </c>
      <c r="T59">
        <f t="shared" si="2"/>
        <v>23</v>
      </c>
      <c r="U59" t="s">
        <v>1499</v>
      </c>
      <c r="V59" t="s">
        <v>1469</v>
      </c>
      <c r="W59" t="s">
        <v>1481</v>
      </c>
      <c r="X59" t="s">
        <v>1471</v>
      </c>
      <c r="Z59" t="str" cm="1">
        <f t="array" ref="Z59">IF(ISBLANK(AK59),_xlfn.LET(
    _xlpm.nameBeforeSlash, IF(ISNUMBER(SEARCH("/", Y59)), LEFT(Y59, SEARCH("/", Y59)-1), Y59),
    _xlpm.matchRow, IFERROR(MATCH(_xlpm.nameBeforeSlash, AA:AA, 0), ""),
    _xlpm.difference, IF(_xlpm.matchRow="", "", ABS((R59 + S59)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),IF(ISBLANK(Y59),"","Hidden"))</f>
        <v/>
      </c>
      <c r="AA59" t="s">
        <v>4941</v>
      </c>
      <c r="AB59" t="s">
        <v>1477</v>
      </c>
      <c r="AC59" t="s">
        <v>6360</v>
      </c>
      <c r="AD59" t="str">
        <f>_xlfn.XLOOKUP(AC59,moves!A:A,moves!B:B)</f>
        <v>poison</v>
      </c>
      <c r="AE59">
        <f>_xlfn.XLOOKUP(AC59,moves!A:A,moves!D:D)</f>
        <v>2</v>
      </c>
      <c r="AF59" t="str">
        <f>_xlfn.XLOOKUP(AC59,moves!A:A,moves!E:E)</f>
        <v>Inflict the Poisoned and Paralyzed status on the target, simultaneously. Pokémon poisoned by this move take 1 extra damage from poison each turn.</v>
      </c>
      <c r="AG59">
        <v>0</v>
      </c>
      <c r="AH59">
        <v>0</v>
      </c>
      <c r="AI59">
        <f t="shared" si="3"/>
        <v>1</v>
      </c>
      <c r="AJ59" t="s">
        <v>524</v>
      </c>
      <c r="AL59">
        <v>0</v>
      </c>
      <c r="AM59" cm="1">
        <f t="array" ref="AM59">IF(AL59=1,1,
   IF(ISTEXT(AK59),1,
   IF(AO59&gt;1,AM58,
   IF(AI59=1,
      IF(SUMPRODUCT((LEN($Y$2:$Y$4096)-LEN(SUBSTITUTE($Y$2:$Y$4096,AA59,"")))/LEN(AA59))&gt;0,2,1),
      IF(
         SUMPRODUCT((LEN($Y$2:$Y$4096)-LEN(SUBSTITUTE($Y$2:$Y$4096,AA59,"")))/LEN(AA59))
         - SUMPRODUCT((LEN($Y$2:$Y$4096)-LEN(SUBSTITUTE($Y$2:$Y$4096,"Alolan "&amp;AA59,"")))/LEN("Alolan "&amp;AA59))
         - SUMPRODUCT((LEN($Y$2:$Y$4096)-LEN(SUBSTITUTE($Y$2:$Y$4096,"Galarian "&amp;AA59,"")))/LEN("Galarian "&amp;AA59))
         - SUMPRODUCT((LEN($Y$2:$Y$4096)-LEN(SUBSTITUTE($Y$2:$Y$4096,"Hisuian "&amp;AA59,"")))/LEN("Hisuian "&amp;AA59))
         - SUMPRODUCT((LEN($Y$2:$Y$4096)-LEN(SUBSTITUTE($Y$2:$Y$4096,"Paldean "&amp;AA59,"")))/LEN("Paldean "&amp;AA59))
      &gt;0,2,1)
   ))))</f>
        <v>2</v>
      </c>
      <c r="AN59">
        <v>0</v>
      </c>
      <c r="AO59">
        <v>2</v>
      </c>
    </row>
    <row r="60" spans="1:41" x14ac:dyDescent="0.25">
      <c r="A60">
        <v>16</v>
      </c>
      <c r="B60" t="s">
        <v>1511</v>
      </c>
      <c r="C60" t="s">
        <v>1512</v>
      </c>
      <c r="D60" t="s">
        <v>1481</v>
      </c>
      <c r="E60">
        <v>40</v>
      </c>
      <c r="F60">
        <v>45</v>
      </c>
      <c r="G60">
        <v>40</v>
      </c>
      <c r="H60">
        <v>35</v>
      </c>
      <c r="I60">
        <v>35</v>
      </c>
      <c r="J60">
        <v>56</v>
      </c>
      <c r="K60" t="s">
        <v>1513</v>
      </c>
      <c r="L60" t="s">
        <v>247</v>
      </c>
      <c r="M60" t="s">
        <v>249</v>
      </c>
      <c r="N60">
        <v>4.8400000000000007</v>
      </c>
      <c r="O60">
        <v>3.85</v>
      </c>
      <c r="R60">
        <f t="shared" si="0"/>
        <v>5</v>
      </c>
      <c r="S60">
        <f t="shared" si="1"/>
        <v>4</v>
      </c>
      <c r="T60">
        <f t="shared" si="2"/>
        <v>9</v>
      </c>
      <c r="U60" t="s">
        <v>1512</v>
      </c>
      <c r="V60" t="s">
        <v>1481</v>
      </c>
      <c r="W60" t="s">
        <v>1514</v>
      </c>
      <c r="X60" t="s">
        <v>1499</v>
      </c>
      <c r="Y60" t="s">
        <v>1515</v>
      </c>
      <c r="Z60" cm="1">
        <f t="array" ref="Z60">IF(ISBLANK(AK60),_xlfn.LET(
    _xlpm.nameBeforeSlash, IF(ISNUMBER(SEARCH("/", Y60)), LEFT(Y60, SEARCH("/", Y60)-1), Y60),
    _xlpm.matchRow, IFERROR(MATCH(_xlpm.nameBeforeSlash, AA:AA, 0), ""),
    _xlpm.difference, IF(_xlpm.matchRow="", "", ABS((R60 + S60)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),IF(ISBLANK(Y60),"","Hidden"))</f>
        <v>9</v>
      </c>
      <c r="AA60" t="s">
        <v>1511</v>
      </c>
      <c r="AC60" t="s">
        <v>645</v>
      </c>
      <c r="AD60" t="str">
        <f>_xlfn.XLOOKUP(AC60,moves!A:A,moves!B:B)</f>
        <v>normal</v>
      </c>
      <c r="AE60">
        <f>_xlfn.XLOOKUP(AC60,moves!A:A,moves!D:D)</f>
        <v>2</v>
      </c>
      <c r="AF60" t="str">
        <f>_xlfn.XLOOKUP(AC60,moves!A:A,moves!E:E)</f>
        <v xml:space="preserve"> </v>
      </c>
      <c r="AG60">
        <v>1</v>
      </c>
      <c r="AH60">
        <v>0</v>
      </c>
      <c r="AI60">
        <f t="shared" si="3"/>
        <v>0</v>
      </c>
      <c r="AJ60" t="s">
        <v>870</v>
      </c>
      <c r="AL60">
        <v>0</v>
      </c>
      <c r="AM60" cm="1">
        <f t="array" ref="AM60">IF(AL60=1,1,
   IF(ISTEXT(AK60),1,
   IF(AO60&gt;1,AM59,
   IF(AI60=1,
      IF(SUMPRODUCT((LEN($Y$2:$Y$4096)-LEN(SUBSTITUTE($Y$2:$Y$4096,AA60,"")))/LEN(AA60))&gt;0,2,1),
      IF(
         SUMPRODUCT((LEN($Y$2:$Y$4096)-LEN(SUBSTITUTE($Y$2:$Y$4096,AA60,"")))/LEN(AA60))
         - SUMPRODUCT((LEN($Y$2:$Y$4096)-LEN(SUBSTITUTE($Y$2:$Y$4096,"Alolan "&amp;AA60,"")))/LEN("Alolan "&amp;AA60))
         - SUMPRODUCT((LEN($Y$2:$Y$4096)-LEN(SUBSTITUTE($Y$2:$Y$4096,"Galarian "&amp;AA60,"")))/LEN("Galarian "&amp;AA60))
         - SUMPRODUCT((LEN($Y$2:$Y$4096)-LEN(SUBSTITUTE($Y$2:$Y$4096,"Hisuian "&amp;AA60,"")))/LEN("Hisuian "&amp;AA60))
         - SUMPRODUCT((LEN($Y$2:$Y$4096)-LEN(SUBSTITUTE($Y$2:$Y$4096,"Paldean "&amp;AA60,"")))/LEN("Paldean "&amp;AA60))
      &gt;0,2,1)
   ))))</f>
        <v>1</v>
      </c>
      <c r="AN60">
        <v>0</v>
      </c>
      <c r="AO60">
        <v>0</v>
      </c>
    </row>
    <row r="61" spans="1:41" x14ac:dyDescent="0.25">
      <c r="A61">
        <v>16</v>
      </c>
      <c r="B61" t="s">
        <v>1511</v>
      </c>
      <c r="C61" t="s">
        <v>1512</v>
      </c>
      <c r="D61" t="s">
        <v>1481</v>
      </c>
      <c r="E61">
        <v>40</v>
      </c>
      <c r="F61">
        <v>45</v>
      </c>
      <c r="G61">
        <v>40</v>
      </c>
      <c r="H61">
        <v>35</v>
      </c>
      <c r="I61">
        <v>35</v>
      </c>
      <c r="J61">
        <v>56</v>
      </c>
      <c r="K61" t="s">
        <v>1513</v>
      </c>
      <c r="L61" t="s">
        <v>247</v>
      </c>
      <c r="M61" t="s">
        <v>249</v>
      </c>
      <c r="N61">
        <v>4.84</v>
      </c>
      <c r="O61">
        <v>3.85</v>
      </c>
      <c r="R61">
        <f t="shared" si="0"/>
        <v>5</v>
      </c>
      <c r="S61">
        <f t="shared" si="1"/>
        <v>4</v>
      </c>
      <c r="T61">
        <f t="shared" si="2"/>
        <v>9</v>
      </c>
      <c r="U61" t="s">
        <v>1512</v>
      </c>
      <c r="V61" t="s">
        <v>1481</v>
      </c>
      <c r="W61" t="s">
        <v>1514</v>
      </c>
      <c r="X61" t="s">
        <v>1499</v>
      </c>
      <c r="Y61" t="s">
        <v>1515</v>
      </c>
      <c r="Z61" cm="1">
        <f t="array" ref="Z61">IF(ISBLANK(AK61),_xlfn.LET(
    _xlpm.nameBeforeSlash, IF(ISNUMBER(SEARCH("/", Y61)), LEFT(Y61, SEARCH("/", Y61)-1), Y61),
    _xlpm.matchRow, IFERROR(MATCH(_xlpm.nameBeforeSlash, AA:AA, 0), ""),
    _xlpm.difference, IF(_xlpm.matchRow="", "", ABS((R61 + S61)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),IF(ISBLANK(Y61),"","Hidden"))</f>
        <v>9</v>
      </c>
      <c r="AA61" t="s">
        <v>1511</v>
      </c>
      <c r="AC61" t="s">
        <v>645</v>
      </c>
      <c r="AD61" t="str">
        <f>_xlfn.XLOOKUP(AC61,moves!A:A,moves!B:B)</f>
        <v>normal</v>
      </c>
      <c r="AE61">
        <f>_xlfn.XLOOKUP(AC61,moves!A:A,moves!D:D)</f>
        <v>2</v>
      </c>
      <c r="AF61" t="str">
        <f>_xlfn.XLOOKUP(AC61,moves!A:A,moves!E:E)</f>
        <v xml:space="preserve"> </v>
      </c>
      <c r="AG61">
        <v>0</v>
      </c>
      <c r="AH61">
        <v>0</v>
      </c>
      <c r="AI61">
        <f t="shared" si="3"/>
        <v>0</v>
      </c>
      <c r="AJ61" t="s">
        <v>523</v>
      </c>
      <c r="AL61">
        <v>0</v>
      </c>
      <c r="AM61" cm="1">
        <f t="array" ref="AM61">IF(AL61=1,1,
   IF(ISTEXT(AK61),1,
   IF(AO61&gt;1,AM60,
   IF(AI61=1,
      IF(SUMPRODUCT((LEN($Y$2:$Y$4096)-LEN(SUBSTITUTE($Y$2:$Y$4096,AA61,"")))/LEN(AA61))&gt;0,2,1),
      IF(
         SUMPRODUCT((LEN($Y$2:$Y$4096)-LEN(SUBSTITUTE($Y$2:$Y$4096,AA61,"")))/LEN(AA61))
         - SUMPRODUCT((LEN($Y$2:$Y$4096)-LEN(SUBSTITUTE($Y$2:$Y$4096,"Alolan "&amp;AA61,"")))/LEN("Alolan "&amp;AA61))
         - SUMPRODUCT((LEN($Y$2:$Y$4096)-LEN(SUBSTITUTE($Y$2:$Y$4096,"Galarian "&amp;AA61,"")))/LEN("Galarian "&amp;AA61))
         - SUMPRODUCT((LEN($Y$2:$Y$4096)-LEN(SUBSTITUTE($Y$2:$Y$4096,"Hisuian "&amp;AA61,"")))/LEN("Hisuian "&amp;AA61))
         - SUMPRODUCT((LEN($Y$2:$Y$4096)-LEN(SUBSTITUTE($Y$2:$Y$4096,"Paldean "&amp;AA61,"")))/LEN("Paldean "&amp;AA61))
      &gt;0,2,1)
   ))))</f>
        <v>1</v>
      </c>
      <c r="AN61">
        <v>0</v>
      </c>
      <c r="AO61">
        <v>0</v>
      </c>
    </row>
    <row r="62" spans="1:41" x14ac:dyDescent="0.25">
      <c r="A62">
        <v>16</v>
      </c>
      <c r="B62" t="s">
        <v>1511</v>
      </c>
      <c r="C62" t="s">
        <v>1512</v>
      </c>
      <c r="D62" t="s">
        <v>1481</v>
      </c>
      <c r="E62">
        <v>40</v>
      </c>
      <c r="F62">
        <v>45</v>
      </c>
      <c r="G62">
        <v>40</v>
      </c>
      <c r="H62">
        <v>35</v>
      </c>
      <c r="I62">
        <v>35</v>
      </c>
      <c r="J62">
        <v>56</v>
      </c>
      <c r="K62" t="s">
        <v>1513</v>
      </c>
      <c r="L62" t="s">
        <v>247</v>
      </c>
      <c r="M62" t="s">
        <v>249</v>
      </c>
      <c r="N62">
        <v>4.84</v>
      </c>
      <c r="O62">
        <v>3.85</v>
      </c>
      <c r="R62">
        <f t="shared" si="0"/>
        <v>5</v>
      </c>
      <c r="S62">
        <f t="shared" si="1"/>
        <v>4</v>
      </c>
      <c r="T62">
        <f t="shared" si="2"/>
        <v>9</v>
      </c>
      <c r="U62" t="s">
        <v>1512</v>
      </c>
      <c r="V62" t="s">
        <v>1481</v>
      </c>
      <c r="W62" t="s">
        <v>1514</v>
      </c>
      <c r="X62" t="s">
        <v>1499</v>
      </c>
      <c r="Y62" t="s">
        <v>1515</v>
      </c>
      <c r="Z62" cm="1">
        <f t="array" ref="Z62">IF(ISBLANK(AK62),_xlfn.LET(
    _xlpm.nameBeforeSlash, IF(ISNUMBER(SEARCH("/", Y62)), LEFT(Y62, SEARCH("/", Y62)-1), Y62),
    _xlpm.matchRow, IFERROR(MATCH(_xlpm.nameBeforeSlash, AA:AA, 0), ""),
    _xlpm.difference, IF(_xlpm.matchRow="", "", ABS((R62 + S62)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),IF(ISBLANK(Y62),"","Hidden"))</f>
        <v>9</v>
      </c>
      <c r="AA62" t="s">
        <v>1511</v>
      </c>
      <c r="AC62" t="s">
        <v>645</v>
      </c>
      <c r="AD62" t="str">
        <f>_xlfn.XLOOKUP(AC62,moves!A:A,moves!B:B)</f>
        <v>normal</v>
      </c>
      <c r="AE62">
        <f>_xlfn.XLOOKUP(AC62,moves!A:A,moves!D:D)</f>
        <v>2</v>
      </c>
      <c r="AF62" t="str">
        <f>_xlfn.XLOOKUP(AC62,moves!A:A,moves!E:E)</f>
        <v xml:space="preserve"> </v>
      </c>
      <c r="AG62">
        <v>0</v>
      </c>
      <c r="AH62">
        <v>0</v>
      </c>
      <c r="AI62">
        <f t="shared" si="3"/>
        <v>0</v>
      </c>
      <c r="AJ62" t="s">
        <v>523</v>
      </c>
      <c r="AL62">
        <v>0</v>
      </c>
      <c r="AM62" cm="1">
        <f t="array" ref="AM62">IF(AL62=1,1,
   IF(ISTEXT(AK62),1,
   IF(AO62&gt;1,AM61,
   IF(AI62=1,
      IF(SUMPRODUCT((LEN($Y$2:$Y$4096)-LEN(SUBSTITUTE($Y$2:$Y$4096,AA62,"")))/LEN(AA62))&gt;0,2,1),
      IF(
         SUMPRODUCT((LEN($Y$2:$Y$4096)-LEN(SUBSTITUTE($Y$2:$Y$4096,AA62,"")))/LEN(AA62))
         - SUMPRODUCT((LEN($Y$2:$Y$4096)-LEN(SUBSTITUTE($Y$2:$Y$4096,"Alolan "&amp;AA62,"")))/LEN("Alolan "&amp;AA62))
         - SUMPRODUCT((LEN($Y$2:$Y$4096)-LEN(SUBSTITUTE($Y$2:$Y$4096,"Galarian "&amp;AA62,"")))/LEN("Galarian "&amp;AA62))
         - SUMPRODUCT((LEN($Y$2:$Y$4096)-LEN(SUBSTITUTE($Y$2:$Y$4096,"Hisuian "&amp;AA62,"")))/LEN("Hisuian "&amp;AA62))
         - SUMPRODUCT((LEN($Y$2:$Y$4096)-LEN(SUBSTITUTE($Y$2:$Y$4096,"Paldean "&amp;AA62,"")))/LEN("Paldean "&amp;AA62))
      &gt;0,2,1)
   ))))</f>
        <v>1</v>
      </c>
      <c r="AN62">
        <v>0</v>
      </c>
      <c r="AO62">
        <v>0</v>
      </c>
    </row>
    <row r="63" spans="1:41" x14ac:dyDescent="0.25">
      <c r="A63">
        <v>16</v>
      </c>
      <c r="B63" t="s">
        <v>1511</v>
      </c>
      <c r="C63" t="s">
        <v>1512</v>
      </c>
      <c r="D63" t="s">
        <v>1481</v>
      </c>
      <c r="E63">
        <v>40</v>
      </c>
      <c r="F63">
        <v>45</v>
      </c>
      <c r="G63">
        <v>40</v>
      </c>
      <c r="H63">
        <v>35</v>
      </c>
      <c r="I63">
        <v>35</v>
      </c>
      <c r="J63">
        <v>56</v>
      </c>
      <c r="K63" t="s">
        <v>1513</v>
      </c>
      <c r="L63" t="s">
        <v>247</v>
      </c>
      <c r="M63" t="s">
        <v>249</v>
      </c>
      <c r="N63">
        <v>4.84</v>
      </c>
      <c r="O63">
        <v>3.85</v>
      </c>
      <c r="R63">
        <f t="shared" si="0"/>
        <v>5</v>
      </c>
      <c r="S63">
        <f t="shared" si="1"/>
        <v>4</v>
      </c>
      <c r="T63">
        <f t="shared" si="2"/>
        <v>9</v>
      </c>
      <c r="U63" t="s">
        <v>1512</v>
      </c>
      <c r="V63" t="s">
        <v>1481</v>
      </c>
      <c r="W63" t="s">
        <v>1514</v>
      </c>
      <c r="X63" t="s">
        <v>1499</v>
      </c>
      <c r="Y63" t="s">
        <v>1515</v>
      </c>
      <c r="Z63" cm="1">
        <f t="array" ref="Z63">IF(ISBLANK(AK63),_xlfn.LET(
    _xlpm.nameBeforeSlash, IF(ISNUMBER(SEARCH("/", Y63)), LEFT(Y63, SEARCH("/", Y63)-1), Y63),
    _xlpm.matchRow, IFERROR(MATCH(_xlpm.nameBeforeSlash, AA:AA, 0), ""),
    _xlpm.difference, IF(_xlpm.matchRow="", "", ABS((R63 + S63)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),IF(ISBLANK(Y63),"","Hidden"))</f>
        <v>9</v>
      </c>
      <c r="AA63" t="s">
        <v>1511</v>
      </c>
      <c r="AC63" t="s">
        <v>645</v>
      </c>
      <c r="AD63" t="str">
        <f>_xlfn.XLOOKUP(AC63,moves!A:A,moves!B:B)</f>
        <v>normal</v>
      </c>
      <c r="AE63">
        <f>_xlfn.XLOOKUP(AC63,moves!A:A,moves!D:D)</f>
        <v>2</v>
      </c>
      <c r="AF63" t="str">
        <f>_xlfn.XLOOKUP(AC63,moves!A:A,moves!E:E)</f>
        <v xml:space="preserve"> </v>
      </c>
      <c r="AG63">
        <v>0</v>
      </c>
      <c r="AH63">
        <v>0</v>
      </c>
      <c r="AI63">
        <f t="shared" si="3"/>
        <v>0</v>
      </c>
      <c r="AJ63" t="s">
        <v>523</v>
      </c>
      <c r="AL63">
        <v>0</v>
      </c>
      <c r="AM63" cm="1">
        <f t="array" ref="AM63">IF(AL63=1,1,
   IF(ISTEXT(AK63),1,
   IF(AO63&gt;1,AM62,
   IF(AI63=1,
      IF(SUMPRODUCT((LEN($Y$2:$Y$4096)-LEN(SUBSTITUTE($Y$2:$Y$4096,AA63,"")))/LEN(AA63))&gt;0,2,1),
      IF(
         SUMPRODUCT((LEN($Y$2:$Y$4096)-LEN(SUBSTITUTE($Y$2:$Y$4096,AA63,"")))/LEN(AA63))
         - SUMPRODUCT((LEN($Y$2:$Y$4096)-LEN(SUBSTITUTE($Y$2:$Y$4096,"Alolan "&amp;AA63,"")))/LEN("Alolan "&amp;AA63))
         - SUMPRODUCT((LEN($Y$2:$Y$4096)-LEN(SUBSTITUTE($Y$2:$Y$4096,"Galarian "&amp;AA63,"")))/LEN("Galarian "&amp;AA63))
         - SUMPRODUCT((LEN($Y$2:$Y$4096)-LEN(SUBSTITUTE($Y$2:$Y$4096,"Hisuian "&amp;AA63,"")))/LEN("Hisuian "&amp;AA63))
         - SUMPRODUCT((LEN($Y$2:$Y$4096)-LEN(SUBSTITUTE($Y$2:$Y$4096,"Paldean "&amp;AA63,"")))/LEN("Paldean "&amp;AA63))
      &gt;0,2,1)
   ))))</f>
        <v>1</v>
      </c>
      <c r="AN63">
        <v>0</v>
      </c>
      <c r="AO63">
        <v>0</v>
      </c>
    </row>
    <row r="64" spans="1:41" x14ac:dyDescent="0.25">
      <c r="A64">
        <v>16</v>
      </c>
      <c r="B64" t="s">
        <v>1511</v>
      </c>
      <c r="C64" t="s">
        <v>1512</v>
      </c>
      <c r="D64" t="s">
        <v>1481</v>
      </c>
      <c r="E64">
        <v>40</v>
      </c>
      <c r="F64">
        <v>45</v>
      </c>
      <c r="G64">
        <v>40</v>
      </c>
      <c r="H64">
        <v>35</v>
      </c>
      <c r="I64">
        <v>35</v>
      </c>
      <c r="J64">
        <v>56</v>
      </c>
      <c r="K64" t="s">
        <v>1513</v>
      </c>
      <c r="L64" t="s">
        <v>247</v>
      </c>
      <c r="M64" t="s">
        <v>249</v>
      </c>
      <c r="N64">
        <v>4.84</v>
      </c>
      <c r="O64">
        <v>3.85</v>
      </c>
      <c r="R64">
        <f t="shared" si="0"/>
        <v>5</v>
      </c>
      <c r="S64">
        <f t="shared" si="1"/>
        <v>4</v>
      </c>
      <c r="T64">
        <f t="shared" si="2"/>
        <v>9</v>
      </c>
      <c r="U64" t="s">
        <v>1512</v>
      </c>
      <c r="V64" t="s">
        <v>1481</v>
      </c>
      <c r="W64" t="s">
        <v>1514</v>
      </c>
      <c r="X64" t="s">
        <v>1499</v>
      </c>
      <c r="Y64" t="s">
        <v>1515</v>
      </c>
      <c r="Z64" cm="1">
        <f t="array" ref="Z64">IF(ISBLANK(AK64),_xlfn.LET(
    _xlpm.nameBeforeSlash, IF(ISNUMBER(SEARCH("/", Y64)), LEFT(Y64, SEARCH("/", Y64)-1), Y64),
    _xlpm.matchRow, IFERROR(MATCH(_xlpm.nameBeforeSlash, AA:AA, 0), ""),
    _xlpm.difference, IF(_xlpm.matchRow="", "", ABS((R64 + S64)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),IF(ISBLANK(Y64),"","Hidden"))</f>
        <v>9</v>
      </c>
      <c r="AA64" t="s">
        <v>1511</v>
      </c>
      <c r="AC64" t="s">
        <v>645</v>
      </c>
      <c r="AD64" t="str">
        <f>_xlfn.XLOOKUP(AC64,moves!A:A,moves!B:B)</f>
        <v>normal</v>
      </c>
      <c r="AE64">
        <f>_xlfn.XLOOKUP(AC64,moves!A:A,moves!D:D)</f>
        <v>2</v>
      </c>
      <c r="AF64" t="str">
        <f>_xlfn.XLOOKUP(AC64,moves!A:A,moves!E:E)</f>
        <v xml:space="preserve"> </v>
      </c>
      <c r="AG64">
        <v>0</v>
      </c>
      <c r="AH64">
        <v>0</v>
      </c>
      <c r="AI64">
        <f t="shared" si="3"/>
        <v>0</v>
      </c>
      <c r="AJ64" t="s">
        <v>523</v>
      </c>
      <c r="AL64">
        <v>0</v>
      </c>
      <c r="AM64" cm="1">
        <f t="array" ref="AM64">IF(AL64=1,1,
   IF(ISTEXT(AK64),1,
   IF(AO64&gt;1,AM63,
   IF(AI64=1,
      IF(SUMPRODUCT((LEN($Y$2:$Y$4096)-LEN(SUBSTITUTE($Y$2:$Y$4096,AA64,"")))/LEN(AA64))&gt;0,2,1),
      IF(
         SUMPRODUCT((LEN($Y$2:$Y$4096)-LEN(SUBSTITUTE($Y$2:$Y$4096,AA64,"")))/LEN(AA64))
         - SUMPRODUCT((LEN($Y$2:$Y$4096)-LEN(SUBSTITUTE($Y$2:$Y$4096,"Alolan "&amp;AA64,"")))/LEN("Alolan "&amp;AA64))
         - SUMPRODUCT((LEN($Y$2:$Y$4096)-LEN(SUBSTITUTE($Y$2:$Y$4096,"Galarian "&amp;AA64,"")))/LEN("Galarian "&amp;AA64))
         - SUMPRODUCT((LEN($Y$2:$Y$4096)-LEN(SUBSTITUTE($Y$2:$Y$4096,"Hisuian "&amp;AA64,"")))/LEN("Hisuian "&amp;AA64))
         - SUMPRODUCT((LEN($Y$2:$Y$4096)-LEN(SUBSTITUTE($Y$2:$Y$4096,"Paldean "&amp;AA64,"")))/LEN("Paldean "&amp;AA64))
      &gt;0,2,1)
   ))))</f>
        <v>1</v>
      </c>
      <c r="AN64">
        <v>0</v>
      </c>
      <c r="AO64">
        <v>0</v>
      </c>
    </row>
    <row r="65" spans="1:41" x14ac:dyDescent="0.25">
      <c r="A65">
        <v>16</v>
      </c>
      <c r="B65" t="s">
        <v>1511</v>
      </c>
      <c r="C65" t="s">
        <v>1512</v>
      </c>
      <c r="D65" t="s">
        <v>1481</v>
      </c>
      <c r="E65">
        <v>40</v>
      </c>
      <c r="F65">
        <v>45</v>
      </c>
      <c r="G65">
        <v>40</v>
      </c>
      <c r="H65">
        <v>35</v>
      </c>
      <c r="I65">
        <v>35</v>
      </c>
      <c r="J65">
        <v>56</v>
      </c>
      <c r="K65" t="s">
        <v>1513</v>
      </c>
      <c r="L65" t="s">
        <v>247</v>
      </c>
      <c r="M65" t="s">
        <v>249</v>
      </c>
      <c r="N65">
        <v>4.84</v>
      </c>
      <c r="O65">
        <v>3.85</v>
      </c>
      <c r="R65">
        <f t="shared" si="0"/>
        <v>5</v>
      </c>
      <c r="S65">
        <f t="shared" si="1"/>
        <v>4</v>
      </c>
      <c r="T65">
        <f t="shared" si="2"/>
        <v>9</v>
      </c>
      <c r="U65" t="s">
        <v>1512</v>
      </c>
      <c r="V65" t="s">
        <v>1481</v>
      </c>
      <c r="W65" t="s">
        <v>1514</v>
      </c>
      <c r="X65" t="s">
        <v>1499</v>
      </c>
      <c r="Y65" t="s">
        <v>1515</v>
      </c>
      <c r="Z65" cm="1">
        <f t="array" ref="Z65">IF(ISBLANK(AK65),_xlfn.LET(
    _xlpm.nameBeforeSlash, IF(ISNUMBER(SEARCH("/", Y65)), LEFT(Y65, SEARCH("/", Y65)-1), Y65),
    _xlpm.matchRow, IFERROR(MATCH(_xlpm.nameBeforeSlash, AA:AA, 0), ""),
    _xlpm.difference, IF(_xlpm.matchRow="", "", ABS((R65 + S65)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),IF(ISBLANK(Y65),"","Hidden"))</f>
        <v>9</v>
      </c>
      <c r="AA65" t="s">
        <v>1511</v>
      </c>
      <c r="AC65" t="s">
        <v>645</v>
      </c>
      <c r="AD65" t="str">
        <f>_xlfn.XLOOKUP(AC65,moves!A:A,moves!B:B)</f>
        <v>normal</v>
      </c>
      <c r="AE65">
        <f>_xlfn.XLOOKUP(AC65,moves!A:A,moves!D:D)</f>
        <v>2</v>
      </c>
      <c r="AF65" t="str">
        <f>_xlfn.XLOOKUP(AC65,moves!A:A,moves!E:E)</f>
        <v xml:space="preserve"> </v>
      </c>
      <c r="AG65">
        <v>0</v>
      </c>
      <c r="AH65">
        <v>0</v>
      </c>
      <c r="AI65">
        <f t="shared" si="3"/>
        <v>0</v>
      </c>
      <c r="AJ65" t="s">
        <v>523</v>
      </c>
      <c r="AL65">
        <v>0</v>
      </c>
      <c r="AM65" cm="1">
        <f t="array" ref="AM65">IF(AL65=1,1,
   IF(ISTEXT(AK65),1,
   IF(AO65&gt;1,AM64,
   IF(AI65=1,
      IF(SUMPRODUCT((LEN($Y$2:$Y$4096)-LEN(SUBSTITUTE($Y$2:$Y$4096,AA65,"")))/LEN(AA65))&gt;0,2,1),
      IF(
         SUMPRODUCT((LEN($Y$2:$Y$4096)-LEN(SUBSTITUTE($Y$2:$Y$4096,AA65,"")))/LEN(AA65))
         - SUMPRODUCT((LEN($Y$2:$Y$4096)-LEN(SUBSTITUTE($Y$2:$Y$4096,"Alolan "&amp;AA65,"")))/LEN("Alolan "&amp;AA65))
         - SUMPRODUCT((LEN($Y$2:$Y$4096)-LEN(SUBSTITUTE($Y$2:$Y$4096,"Galarian "&amp;AA65,"")))/LEN("Galarian "&amp;AA65))
         - SUMPRODUCT((LEN($Y$2:$Y$4096)-LEN(SUBSTITUTE($Y$2:$Y$4096,"Hisuian "&amp;AA65,"")))/LEN("Hisuian "&amp;AA65))
         - SUMPRODUCT((LEN($Y$2:$Y$4096)-LEN(SUBSTITUTE($Y$2:$Y$4096,"Paldean "&amp;AA65,"")))/LEN("Paldean "&amp;AA65))
      &gt;0,2,1)
   ))))</f>
        <v>1</v>
      </c>
      <c r="AN65">
        <v>0</v>
      </c>
      <c r="AO65">
        <v>0</v>
      </c>
    </row>
    <row r="66" spans="1:41" x14ac:dyDescent="0.25">
      <c r="A66">
        <v>16</v>
      </c>
      <c r="B66" t="s">
        <v>1511</v>
      </c>
      <c r="C66" t="s">
        <v>1512</v>
      </c>
      <c r="D66" t="s">
        <v>1481</v>
      </c>
      <c r="E66">
        <v>40</v>
      </c>
      <c r="F66">
        <v>45</v>
      </c>
      <c r="G66">
        <v>40</v>
      </c>
      <c r="H66">
        <v>35</v>
      </c>
      <c r="I66">
        <v>35</v>
      </c>
      <c r="J66">
        <v>56</v>
      </c>
      <c r="K66" t="s">
        <v>1513</v>
      </c>
      <c r="L66" t="s">
        <v>247</v>
      </c>
      <c r="M66" t="s">
        <v>249</v>
      </c>
      <c r="N66">
        <v>4.84</v>
      </c>
      <c r="O66">
        <v>3.85</v>
      </c>
      <c r="R66">
        <f t="shared" ref="R66:R129" si="4">MROUND(N66,1)+P66</f>
        <v>5</v>
      </c>
      <c r="S66">
        <f t="shared" ref="S66:S129" si="5">MROUND(O66,1)+Q66</f>
        <v>4</v>
      </c>
      <c r="T66">
        <f t="shared" ref="T66:T129" si="6">SUM(S66,R66)</f>
        <v>9</v>
      </c>
      <c r="U66" t="s">
        <v>1512</v>
      </c>
      <c r="V66" t="s">
        <v>1481</v>
      </c>
      <c r="W66" t="s">
        <v>1514</v>
      </c>
      <c r="X66" t="s">
        <v>1499</v>
      </c>
      <c r="Y66" t="s">
        <v>1515</v>
      </c>
      <c r="Z66" cm="1">
        <f t="array" ref="Z66">IF(ISBLANK(AK66),_xlfn.LET(
    _xlpm.nameBeforeSlash, IF(ISNUMBER(SEARCH("/", Y66)), LEFT(Y66, SEARCH("/", Y66)-1), Y66),
    _xlpm.matchRow, IFERROR(MATCH(_xlpm.nameBeforeSlash, AA:AA, 0), ""),
    _xlpm.difference, IF(_xlpm.matchRow="", "", ABS((R66 + S66)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),IF(ISBLANK(Y66),"","Hidden"))</f>
        <v>9</v>
      </c>
      <c r="AA66" t="s">
        <v>1511</v>
      </c>
      <c r="AC66" t="s">
        <v>645</v>
      </c>
      <c r="AD66" t="str">
        <f>_xlfn.XLOOKUP(AC66,moves!A:A,moves!B:B)</f>
        <v>normal</v>
      </c>
      <c r="AE66">
        <f>_xlfn.XLOOKUP(AC66,moves!A:A,moves!D:D)</f>
        <v>2</v>
      </c>
      <c r="AF66" t="str">
        <f>_xlfn.XLOOKUP(AC66,moves!A:A,moves!E:E)</f>
        <v xml:space="preserve"> </v>
      </c>
      <c r="AG66">
        <v>0</v>
      </c>
      <c r="AH66">
        <v>0</v>
      </c>
      <c r="AI66">
        <f t="shared" ref="AI66:AI129" si="7">IF(ISNUMBER(SEARCH("Shiny ", AA66)), 1, 0)</f>
        <v>0</v>
      </c>
      <c r="AJ66" t="s">
        <v>523</v>
      </c>
      <c r="AL66">
        <v>0</v>
      </c>
      <c r="AM66" cm="1">
        <f t="array" ref="AM66">IF(AL66=1,1,
   IF(ISTEXT(AK66),1,
   IF(AO66&gt;1,AM65,
   IF(AI66=1,
      IF(SUMPRODUCT((LEN($Y$2:$Y$4096)-LEN(SUBSTITUTE($Y$2:$Y$4096,AA66,"")))/LEN(AA66))&gt;0,2,1),
      IF(
         SUMPRODUCT((LEN($Y$2:$Y$4096)-LEN(SUBSTITUTE($Y$2:$Y$4096,AA66,"")))/LEN(AA66))
         - SUMPRODUCT((LEN($Y$2:$Y$4096)-LEN(SUBSTITUTE($Y$2:$Y$4096,"Alolan "&amp;AA66,"")))/LEN("Alolan "&amp;AA66))
         - SUMPRODUCT((LEN($Y$2:$Y$4096)-LEN(SUBSTITUTE($Y$2:$Y$4096,"Galarian "&amp;AA66,"")))/LEN("Galarian "&amp;AA66))
         - SUMPRODUCT((LEN($Y$2:$Y$4096)-LEN(SUBSTITUTE($Y$2:$Y$4096,"Hisuian "&amp;AA66,"")))/LEN("Hisuian "&amp;AA66))
         - SUMPRODUCT((LEN($Y$2:$Y$4096)-LEN(SUBSTITUTE($Y$2:$Y$4096,"Paldean "&amp;AA66,"")))/LEN("Paldean "&amp;AA66))
      &gt;0,2,1)
   ))))</f>
        <v>1</v>
      </c>
      <c r="AN66">
        <v>0</v>
      </c>
      <c r="AO66">
        <v>0</v>
      </c>
    </row>
    <row r="67" spans="1:41" x14ac:dyDescent="0.25">
      <c r="A67">
        <v>16</v>
      </c>
      <c r="B67" t="s">
        <v>1511</v>
      </c>
      <c r="C67" t="s">
        <v>1512</v>
      </c>
      <c r="D67" t="s">
        <v>1481</v>
      </c>
      <c r="E67">
        <v>40</v>
      </c>
      <c r="F67">
        <v>45</v>
      </c>
      <c r="G67">
        <v>40</v>
      </c>
      <c r="H67">
        <v>35</v>
      </c>
      <c r="I67">
        <v>35</v>
      </c>
      <c r="J67">
        <v>56</v>
      </c>
      <c r="K67" t="s">
        <v>1513</v>
      </c>
      <c r="L67" t="s">
        <v>247</v>
      </c>
      <c r="M67" t="s">
        <v>249</v>
      </c>
      <c r="N67">
        <v>4.84</v>
      </c>
      <c r="O67">
        <v>3.85</v>
      </c>
      <c r="R67">
        <f t="shared" si="4"/>
        <v>5</v>
      </c>
      <c r="S67">
        <f t="shared" si="5"/>
        <v>4</v>
      </c>
      <c r="T67">
        <f t="shared" si="6"/>
        <v>9</v>
      </c>
      <c r="U67" t="s">
        <v>1512</v>
      </c>
      <c r="V67" t="s">
        <v>1481</v>
      </c>
      <c r="W67" t="s">
        <v>1514</v>
      </c>
      <c r="X67" t="s">
        <v>1499</v>
      </c>
      <c r="Y67" t="s">
        <v>1515</v>
      </c>
      <c r="Z67" cm="1">
        <f t="array" ref="Z67">IF(ISBLANK(AK67),_xlfn.LET(
    _xlpm.nameBeforeSlash, IF(ISNUMBER(SEARCH("/", Y67)), LEFT(Y67, SEARCH("/", Y67)-1), Y67),
    _xlpm.matchRow, IFERROR(MATCH(_xlpm.nameBeforeSlash, AA:AA, 0), ""),
    _xlpm.difference, IF(_xlpm.matchRow="", "", ABS((R67 + S67)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),IF(ISBLANK(Y67),"","Hidden"))</f>
        <v>9</v>
      </c>
      <c r="AA67" t="s">
        <v>1511</v>
      </c>
      <c r="AC67" t="s">
        <v>645</v>
      </c>
      <c r="AD67" t="str">
        <f>_xlfn.XLOOKUP(AC67,moves!A:A,moves!B:B)</f>
        <v>normal</v>
      </c>
      <c r="AE67">
        <f>_xlfn.XLOOKUP(AC67,moves!A:A,moves!D:D)</f>
        <v>2</v>
      </c>
      <c r="AF67" t="str">
        <f>_xlfn.XLOOKUP(AC67,moves!A:A,moves!E:E)</f>
        <v xml:space="preserve"> </v>
      </c>
      <c r="AG67">
        <v>0</v>
      </c>
      <c r="AH67">
        <v>0</v>
      </c>
      <c r="AI67">
        <f t="shared" si="7"/>
        <v>0</v>
      </c>
      <c r="AJ67" t="s">
        <v>523</v>
      </c>
      <c r="AL67">
        <v>0</v>
      </c>
      <c r="AM67" cm="1">
        <f t="array" ref="AM67">IF(AL67=1,1,
   IF(ISTEXT(AK67),1,
   IF(AO67&gt;1,AM66,
   IF(AI67=1,
      IF(SUMPRODUCT((LEN($Y$2:$Y$4096)-LEN(SUBSTITUTE($Y$2:$Y$4096,AA67,"")))/LEN(AA67))&gt;0,2,1),
      IF(
         SUMPRODUCT((LEN($Y$2:$Y$4096)-LEN(SUBSTITUTE($Y$2:$Y$4096,AA67,"")))/LEN(AA67))
         - SUMPRODUCT((LEN($Y$2:$Y$4096)-LEN(SUBSTITUTE($Y$2:$Y$4096,"Alolan "&amp;AA67,"")))/LEN("Alolan "&amp;AA67))
         - SUMPRODUCT((LEN($Y$2:$Y$4096)-LEN(SUBSTITUTE($Y$2:$Y$4096,"Galarian "&amp;AA67,"")))/LEN("Galarian "&amp;AA67))
         - SUMPRODUCT((LEN($Y$2:$Y$4096)-LEN(SUBSTITUTE($Y$2:$Y$4096,"Hisuian "&amp;AA67,"")))/LEN("Hisuian "&amp;AA67))
         - SUMPRODUCT((LEN($Y$2:$Y$4096)-LEN(SUBSTITUTE($Y$2:$Y$4096,"Paldean "&amp;AA67,"")))/LEN("Paldean "&amp;AA67))
      &gt;0,2,1)
   ))))</f>
        <v>1</v>
      </c>
      <c r="AN67">
        <v>0</v>
      </c>
      <c r="AO67">
        <v>0</v>
      </c>
    </row>
    <row r="68" spans="1:41" x14ac:dyDescent="0.25">
      <c r="A68">
        <v>16</v>
      </c>
      <c r="B68" t="s">
        <v>1511</v>
      </c>
      <c r="C68" t="s">
        <v>1512</v>
      </c>
      <c r="D68" t="s">
        <v>1481</v>
      </c>
      <c r="E68">
        <v>40</v>
      </c>
      <c r="F68">
        <v>45</v>
      </c>
      <c r="G68">
        <v>40</v>
      </c>
      <c r="H68">
        <v>35</v>
      </c>
      <c r="I68">
        <v>35</v>
      </c>
      <c r="J68">
        <v>56</v>
      </c>
      <c r="K68" t="s">
        <v>1513</v>
      </c>
      <c r="L68" t="s">
        <v>247</v>
      </c>
      <c r="M68" t="s">
        <v>249</v>
      </c>
      <c r="N68">
        <v>4.84</v>
      </c>
      <c r="O68">
        <v>3.85</v>
      </c>
      <c r="R68">
        <f t="shared" si="4"/>
        <v>5</v>
      </c>
      <c r="S68">
        <f t="shared" si="5"/>
        <v>4</v>
      </c>
      <c r="T68">
        <f t="shared" si="6"/>
        <v>9</v>
      </c>
      <c r="U68" t="s">
        <v>1512</v>
      </c>
      <c r="V68" t="s">
        <v>1481</v>
      </c>
      <c r="W68" t="s">
        <v>1514</v>
      </c>
      <c r="X68" t="s">
        <v>1499</v>
      </c>
      <c r="Y68" t="s">
        <v>1515</v>
      </c>
      <c r="Z68" cm="1">
        <f t="array" ref="Z68">IF(ISBLANK(AK68),_xlfn.LET(
    _xlpm.nameBeforeSlash, IF(ISNUMBER(SEARCH("/", Y68)), LEFT(Y68, SEARCH("/", Y68)-1), Y68),
    _xlpm.matchRow, IFERROR(MATCH(_xlpm.nameBeforeSlash, AA:AA, 0), ""),
    _xlpm.difference, IF(_xlpm.matchRow="", "", ABS((R68 + S68)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),IF(ISBLANK(Y68),"","Hidden"))</f>
        <v>9</v>
      </c>
      <c r="AA68" t="s">
        <v>1511</v>
      </c>
      <c r="AC68" t="s">
        <v>645</v>
      </c>
      <c r="AD68" t="str">
        <f>_xlfn.XLOOKUP(AC68,moves!A:A,moves!B:B)</f>
        <v>normal</v>
      </c>
      <c r="AE68">
        <f>_xlfn.XLOOKUP(AC68,moves!A:A,moves!D:D)</f>
        <v>2</v>
      </c>
      <c r="AF68" t="str">
        <f>_xlfn.XLOOKUP(AC68,moves!A:A,moves!E:E)</f>
        <v xml:space="preserve"> </v>
      </c>
      <c r="AG68">
        <v>0</v>
      </c>
      <c r="AH68">
        <v>0</v>
      </c>
      <c r="AI68">
        <f t="shared" si="7"/>
        <v>0</v>
      </c>
      <c r="AJ68" t="s">
        <v>523</v>
      </c>
      <c r="AL68">
        <v>0</v>
      </c>
      <c r="AM68" cm="1">
        <f t="array" ref="AM68">IF(AL68=1,1,
   IF(ISTEXT(AK68),1,
   IF(AO68&gt;1,AM67,
   IF(AI68=1,
      IF(SUMPRODUCT((LEN($Y$2:$Y$4096)-LEN(SUBSTITUTE($Y$2:$Y$4096,AA68,"")))/LEN(AA68))&gt;0,2,1),
      IF(
         SUMPRODUCT((LEN($Y$2:$Y$4096)-LEN(SUBSTITUTE($Y$2:$Y$4096,AA68,"")))/LEN(AA68))
         - SUMPRODUCT((LEN($Y$2:$Y$4096)-LEN(SUBSTITUTE($Y$2:$Y$4096,"Alolan "&amp;AA68,"")))/LEN("Alolan "&amp;AA68))
         - SUMPRODUCT((LEN($Y$2:$Y$4096)-LEN(SUBSTITUTE($Y$2:$Y$4096,"Galarian "&amp;AA68,"")))/LEN("Galarian "&amp;AA68))
         - SUMPRODUCT((LEN($Y$2:$Y$4096)-LEN(SUBSTITUTE($Y$2:$Y$4096,"Hisuian "&amp;AA68,"")))/LEN("Hisuian "&amp;AA68))
         - SUMPRODUCT((LEN($Y$2:$Y$4096)-LEN(SUBSTITUTE($Y$2:$Y$4096,"Paldean "&amp;AA68,"")))/LEN("Paldean "&amp;AA68))
      &gt;0,2,1)
   ))))</f>
        <v>1</v>
      </c>
      <c r="AN68">
        <v>0</v>
      </c>
      <c r="AO68">
        <v>0</v>
      </c>
    </row>
    <row r="69" spans="1:41" x14ac:dyDescent="0.25">
      <c r="A69">
        <v>16</v>
      </c>
      <c r="B69" t="s">
        <v>1511</v>
      </c>
      <c r="C69" t="s">
        <v>1512</v>
      </c>
      <c r="D69" t="s">
        <v>1481</v>
      </c>
      <c r="E69">
        <v>40</v>
      </c>
      <c r="F69">
        <v>45</v>
      </c>
      <c r="G69">
        <v>40</v>
      </c>
      <c r="H69">
        <v>35</v>
      </c>
      <c r="I69">
        <v>35</v>
      </c>
      <c r="J69">
        <v>56</v>
      </c>
      <c r="K69" t="s">
        <v>1513</v>
      </c>
      <c r="L69" t="s">
        <v>247</v>
      </c>
      <c r="M69" t="s">
        <v>249</v>
      </c>
      <c r="N69">
        <v>4.84</v>
      </c>
      <c r="O69">
        <v>3.85</v>
      </c>
      <c r="R69">
        <f t="shared" si="4"/>
        <v>5</v>
      </c>
      <c r="S69">
        <f t="shared" si="5"/>
        <v>4</v>
      </c>
      <c r="T69">
        <f t="shared" si="6"/>
        <v>9</v>
      </c>
      <c r="U69" t="s">
        <v>1512</v>
      </c>
      <c r="V69" t="s">
        <v>1481</v>
      </c>
      <c r="W69" t="s">
        <v>1514</v>
      </c>
      <c r="X69" t="s">
        <v>1499</v>
      </c>
      <c r="Y69" t="s">
        <v>1515</v>
      </c>
      <c r="Z69" cm="1">
        <f t="array" ref="Z69">IF(ISBLANK(AK69),_xlfn.LET(
    _xlpm.nameBeforeSlash, IF(ISNUMBER(SEARCH("/", Y69)), LEFT(Y69, SEARCH("/", Y69)-1), Y69),
    _xlpm.matchRow, IFERROR(MATCH(_xlpm.nameBeforeSlash, AA:AA, 0), ""),
    _xlpm.difference, IF(_xlpm.matchRow="", "", ABS((R69 + S69)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),IF(ISBLANK(Y69),"","Hidden"))</f>
        <v>9</v>
      </c>
      <c r="AA69" t="s">
        <v>1511</v>
      </c>
      <c r="AC69" t="s">
        <v>645</v>
      </c>
      <c r="AD69" t="str">
        <f>_xlfn.XLOOKUP(AC69,moves!A:A,moves!B:B)</f>
        <v>normal</v>
      </c>
      <c r="AE69">
        <f>_xlfn.XLOOKUP(AC69,moves!A:A,moves!D:D)</f>
        <v>2</v>
      </c>
      <c r="AF69" t="str">
        <f>_xlfn.XLOOKUP(AC69,moves!A:A,moves!E:E)</f>
        <v xml:space="preserve"> </v>
      </c>
      <c r="AG69">
        <v>0</v>
      </c>
      <c r="AH69">
        <v>0</v>
      </c>
      <c r="AI69">
        <f t="shared" si="7"/>
        <v>0</v>
      </c>
      <c r="AJ69" t="s">
        <v>523</v>
      </c>
      <c r="AL69">
        <v>0</v>
      </c>
      <c r="AM69" cm="1">
        <f t="array" ref="AM69">IF(AL69=1,1,
   IF(ISTEXT(AK69),1,
   IF(AO69&gt;1,AM68,
   IF(AI69=1,
      IF(SUMPRODUCT((LEN($Y$2:$Y$4096)-LEN(SUBSTITUTE($Y$2:$Y$4096,AA69,"")))/LEN(AA69))&gt;0,2,1),
      IF(
         SUMPRODUCT((LEN($Y$2:$Y$4096)-LEN(SUBSTITUTE($Y$2:$Y$4096,AA69,"")))/LEN(AA69))
         - SUMPRODUCT((LEN($Y$2:$Y$4096)-LEN(SUBSTITUTE($Y$2:$Y$4096,"Alolan "&amp;AA69,"")))/LEN("Alolan "&amp;AA69))
         - SUMPRODUCT((LEN($Y$2:$Y$4096)-LEN(SUBSTITUTE($Y$2:$Y$4096,"Galarian "&amp;AA69,"")))/LEN("Galarian "&amp;AA69))
         - SUMPRODUCT((LEN($Y$2:$Y$4096)-LEN(SUBSTITUTE($Y$2:$Y$4096,"Hisuian "&amp;AA69,"")))/LEN("Hisuian "&amp;AA69))
         - SUMPRODUCT((LEN($Y$2:$Y$4096)-LEN(SUBSTITUTE($Y$2:$Y$4096,"Paldean "&amp;AA69,"")))/LEN("Paldean "&amp;AA69))
      &gt;0,2,1)
   ))))</f>
        <v>1</v>
      </c>
      <c r="AN69">
        <v>0</v>
      </c>
      <c r="AO69">
        <v>0</v>
      </c>
    </row>
    <row r="70" spans="1:41" x14ac:dyDescent="0.25">
      <c r="A70">
        <v>16</v>
      </c>
      <c r="B70" t="s">
        <v>1511</v>
      </c>
      <c r="C70" t="s">
        <v>1512</v>
      </c>
      <c r="D70" t="s">
        <v>1481</v>
      </c>
      <c r="E70">
        <v>40</v>
      </c>
      <c r="F70">
        <v>45</v>
      </c>
      <c r="G70">
        <v>40</v>
      </c>
      <c r="H70">
        <v>35</v>
      </c>
      <c r="I70">
        <v>35</v>
      </c>
      <c r="J70">
        <v>56</v>
      </c>
      <c r="K70" t="s">
        <v>1513</v>
      </c>
      <c r="L70" t="s">
        <v>247</v>
      </c>
      <c r="M70" t="s">
        <v>249</v>
      </c>
      <c r="N70">
        <v>4.84</v>
      </c>
      <c r="O70">
        <v>3.85</v>
      </c>
      <c r="R70">
        <f t="shared" si="4"/>
        <v>5</v>
      </c>
      <c r="S70">
        <f t="shared" si="5"/>
        <v>4</v>
      </c>
      <c r="T70">
        <f t="shared" si="6"/>
        <v>9</v>
      </c>
      <c r="U70" t="s">
        <v>1512</v>
      </c>
      <c r="V70" t="s">
        <v>1481</v>
      </c>
      <c r="W70" t="s">
        <v>1514</v>
      </c>
      <c r="X70" t="s">
        <v>1499</v>
      </c>
      <c r="Y70" t="s">
        <v>1515</v>
      </c>
      <c r="Z70" cm="1">
        <f t="array" ref="Z70">IF(ISBLANK(AK70),_xlfn.LET(
    _xlpm.nameBeforeSlash, IF(ISNUMBER(SEARCH("/", Y70)), LEFT(Y70, SEARCH("/", Y70)-1), Y70),
    _xlpm.matchRow, IFERROR(MATCH(_xlpm.nameBeforeSlash, AA:AA, 0), ""),
    _xlpm.difference, IF(_xlpm.matchRow="", "", ABS((R70 + S70)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),IF(ISBLANK(Y70),"","Hidden"))</f>
        <v>9</v>
      </c>
      <c r="AA70" t="s">
        <v>1511</v>
      </c>
      <c r="AC70" t="s">
        <v>645</v>
      </c>
      <c r="AD70" t="str">
        <f>_xlfn.XLOOKUP(AC70,moves!A:A,moves!B:B)</f>
        <v>normal</v>
      </c>
      <c r="AE70">
        <f>_xlfn.XLOOKUP(AC70,moves!A:A,moves!D:D)</f>
        <v>2</v>
      </c>
      <c r="AF70" t="str">
        <f>_xlfn.XLOOKUP(AC70,moves!A:A,moves!E:E)</f>
        <v xml:space="preserve"> </v>
      </c>
      <c r="AG70">
        <v>0</v>
      </c>
      <c r="AH70">
        <v>0</v>
      </c>
      <c r="AI70">
        <f t="shared" si="7"/>
        <v>0</v>
      </c>
      <c r="AJ70" t="s">
        <v>523</v>
      </c>
      <c r="AL70">
        <v>0</v>
      </c>
      <c r="AM70" cm="1">
        <f t="array" ref="AM70">IF(AL70=1,1,
   IF(ISTEXT(AK70),1,
   IF(AO70&gt;1,AM69,
   IF(AI70=1,
      IF(SUMPRODUCT((LEN($Y$2:$Y$4096)-LEN(SUBSTITUTE($Y$2:$Y$4096,AA70,"")))/LEN(AA70))&gt;0,2,1),
      IF(
         SUMPRODUCT((LEN($Y$2:$Y$4096)-LEN(SUBSTITUTE($Y$2:$Y$4096,AA70,"")))/LEN(AA70))
         - SUMPRODUCT((LEN($Y$2:$Y$4096)-LEN(SUBSTITUTE($Y$2:$Y$4096,"Alolan "&amp;AA70,"")))/LEN("Alolan "&amp;AA70))
         - SUMPRODUCT((LEN($Y$2:$Y$4096)-LEN(SUBSTITUTE($Y$2:$Y$4096,"Galarian "&amp;AA70,"")))/LEN("Galarian "&amp;AA70))
         - SUMPRODUCT((LEN($Y$2:$Y$4096)-LEN(SUBSTITUTE($Y$2:$Y$4096,"Hisuian "&amp;AA70,"")))/LEN("Hisuian "&amp;AA70))
         - SUMPRODUCT((LEN($Y$2:$Y$4096)-LEN(SUBSTITUTE($Y$2:$Y$4096,"Paldean "&amp;AA70,"")))/LEN("Paldean "&amp;AA70))
      &gt;0,2,1)
   ))))</f>
        <v>1</v>
      </c>
      <c r="AN70">
        <v>0</v>
      </c>
      <c r="AO70">
        <v>0</v>
      </c>
    </row>
    <row r="71" spans="1:41" x14ac:dyDescent="0.25">
      <c r="A71" t="s">
        <v>3676</v>
      </c>
      <c r="B71" t="s">
        <v>1511</v>
      </c>
      <c r="C71" t="s">
        <v>1512</v>
      </c>
      <c r="D71" t="s">
        <v>1481</v>
      </c>
      <c r="E71">
        <v>40</v>
      </c>
      <c r="F71">
        <v>45</v>
      </c>
      <c r="G71">
        <v>40</v>
      </c>
      <c r="H71">
        <v>35</v>
      </c>
      <c r="I71">
        <v>35</v>
      </c>
      <c r="J71">
        <v>56</v>
      </c>
      <c r="K71" t="s">
        <v>1513</v>
      </c>
      <c r="L71" t="s">
        <v>247</v>
      </c>
      <c r="M71" t="s">
        <v>249</v>
      </c>
      <c r="N71">
        <v>4.8400000000000007</v>
      </c>
      <c r="O71">
        <v>3.85</v>
      </c>
      <c r="R71">
        <f t="shared" si="4"/>
        <v>5</v>
      </c>
      <c r="S71">
        <f t="shared" si="5"/>
        <v>4</v>
      </c>
      <c r="T71">
        <f t="shared" si="6"/>
        <v>9</v>
      </c>
      <c r="U71" t="s">
        <v>1512</v>
      </c>
      <c r="V71" t="s">
        <v>1481</v>
      </c>
      <c r="W71" t="s">
        <v>1514</v>
      </c>
      <c r="X71" t="s">
        <v>1499</v>
      </c>
      <c r="Y71" t="s">
        <v>4942</v>
      </c>
      <c r="Z71" cm="1">
        <f t="array" ref="Z71">IF(ISBLANK(AK71),_xlfn.LET(
    _xlpm.nameBeforeSlash, IF(ISNUMBER(SEARCH("/", Y71)), LEFT(Y71, SEARCH("/", Y71)-1), Y71),
    _xlpm.matchRow, IFERROR(MATCH(_xlpm.nameBeforeSlash, AA:AA, 0), ""),
    _xlpm.difference, IF(_xlpm.matchRow="", "", ABS((R71 + S71)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),IF(ISBLANK(Y71),"","Hidden"))</f>
        <v>9</v>
      </c>
      <c r="AA71" t="s">
        <v>4943</v>
      </c>
      <c r="AC71" t="s">
        <v>6377</v>
      </c>
      <c r="AD71" t="str">
        <f>_xlfn.XLOOKUP(AC71,moves!A:A,moves!B:B)</f>
        <v>flying</v>
      </c>
      <c r="AE71">
        <f>_xlfn.XLOOKUP(AC71,moves!A:A,moves!D:D)</f>
        <v>2</v>
      </c>
      <c r="AF71" t="str">
        <f>_xlfn.XLOOKUP(AC71,moves!A:A,moves!E:E)</f>
        <v>When the user is next attacked: Remove 1 critical hit from the roll.</v>
      </c>
      <c r="AG71">
        <v>1</v>
      </c>
      <c r="AH71">
        <v>0</v>
      </c>
      <c r="AI71">
        <f t="shared" si="7"/>
        <v>1</v>
      </c>
      <c r="AJ71" t="s">
        <v>523</v>
      </c>
      <c r="AL71">
        <v>0</v>
      </c>
      <c r="AM71" cm="1">
        <f t="array" ref="AM71">IF(AL71=1,1,
   IF(ISTEXT(AK71),1,
   IF(AO71&gt;1,AM70,
   IF(AI71=1,
      IF(SUMPRODUCT((LEN($Y$2:$Y$4096)-LEN(SUBSTITUTE($Y$2:$Y$4096,AA71,"")))/LEN(AA71))&gt;0,2,1),
      IF(
         SUMPRODUCT((LEN($Y$2:$Y$4096)-LEN(SUBSTITUTE($Y$2:$Y$4096,AA71,"")))/LEN(AA71))
         - SUMPRODUCT((LEN($Y$2:$Y$4096)-LEN(SUBSTITUTE($Y$2:$Y$4096,"Alolan "&amp;AA71,"")))/LEN("Alolan "&amp;AA71))
         - SUMPRODUCT((LEN($Y$2:$Y$4096)-LEN(SUBSTITUTE($Y$2:$Y$4096,"Galarian "&amp;AA71,"")))/LEN("Galarian "&amp;AA71))
         - SUMPRODUCT((LEN($Y$2:$Y$4096)-LEN(SUBSTITUTE($Y$2:$Y$4096,"Hisuian "&amp;AA71,"")))/LEN("Hisuian "&amp;AA71))
         - SUMPRODUCT((LEN($Y$2:$Y$4096)-LEN(SUBSTITUTE($Y$2:$Y$4096,"Paldean "&amp;AA71,"")))/LEN("Paldean "&amp;AA71))
      &gt;0,2,1)
   ))))</f>
        <v>1</v>
      </c>
      <c r="AN71">
        <v>0</v>
      </c>
      <c r="AO71">
        <v>0</v>
      </c>
    </row>
    <row r="72" spans="1:41" x14ac:dyDescent="0.25">
      <c r="A72">
        <v>17</v>
      </c>
      <c r="B72" t="s">
        <v>1515</v>
      </c>
      <c r="C72" t="s">
        <v>1512</v>
      </c>
      <c r="D72" t="s">
        <v>1481</v>
      </c>
      <c r="E72">
        <v>63</v>
      </c>
      <c r="F72">
        <v>60</v>
      </c>
      <c r="G72">
        <v>55</v>
      </c>
      <c r="H72">
        <v>50</v>
      </c>
      <c r="I72">
        <v>50</v>
      </c>
      <c r="J72">
        <v>71</v>
      </c>
      <c r="K72" t="s">
        <v>1516</v>
      </c>
      <c r="L72" t="s">
        <v>247</v>
      </c>
      <c r="M72" t="s">
        <v>249</v>
      </c>
      <c r="N72">
        <v>6.3400000000000007</v>
      </c>
      <c r="O72">
        <v>5.67</v>
      </c>
      <c r="P72">
        <v>1</v>
      </c>
      <c r="Q72">
        <v>1</v>
      </c>
      <c r="R72">
        <f t="shared" si="4"/>
        <v>7</v>
      </c>
      <c r="S72">
        <f t="shared" si="5"/>
        <v>7</v>
      </c>
      <c r="T72">
        <f t="shared" si="6"/>
        <v>14</v>
      </c>
      <c r="U72" t="s">
        <v>1512</v>
      </c>
      <c r="V72" t="s">
        <v>1481</v>
      </c>
      <c r="W72" t="s">
        <v>1514</v>
      </c>
      <c r="X72" t="s">
        <v>1499</v>
      </c>
      <c r="Y72" t="s">
        <v>1517</v>
      </c>
      <c r="Z72" cm="1">
        <f t="array" ref="Z72">IF(ISBLANK(AK72),_xlfn.LET(
    _xlpm.nameBeforeSlash, IF(ISNUMBER(SEARCH("/", Y72)), LEFT(Y72, SEARCH("/", Y72)-1), Y72),
    _xlpm.matchRow, IFERROR(MATCH(_xlpm.nameBeforeSlash, AA:AA, 0), ""),
    _xlpm.difference, IF(_xlpm.matchRow="", "", ABS((R72 + S72)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),IF(ISBLANK(Y72),"","Hidden"))</f>
        <v>13</v>
      </c>
      <c r="AA72" t="s">
        <v>1515</v>
      </c>
      <c r="AC72" t="s">
        <v>428</v>
      </c>
      <c r="AD72" t="str">
        <f>_xlfn.XLOOKUP(AC72,moves!A:A,moves!B:B)</f>
        <v>flying</v>
      </c>
      <c r="AE72">
        <f>_xlfn.XLOOKUP(AC72,moves!A:A,moves!D:D)</f>
        <v>3</v>
      </c>
      <c r="AF72" t="str">
        <f>_xlfn.XLOOKUP(AC72,moves!A:A,moves!E:E)</f>
        <v>When the target next attacks: Remove 1 regular hit from the roll.</v>
      </c>
      <c r="AG72">
        <v>0</v>
      </c>
      <c r="AH72">
        <v>0</v>
      </c>
      <c r="AI72">
        <f t="shared" si="7"/>
        <v>0</v>
      </c>
      <c r="AJ72" t="s">
        <v>524</v>
      </c>
      <c r="AL72">
        <v>0</v>
      </c>
      <c r="AM72" cm="1">
        <f t="array" ref="AM72">IF(AL72=1,1,
   IF(ISTEXT(AK72),1,
   IF(AO72&gt;1,AM71,
   IF(AI72=1,
      IF(SUMPRODUCT((LEN($Y$2:$Y$4096)-LEN(SUBSTITUTE($Y$2:$Y$4096,AA72,"")))/LEN(AA72))&gt;0,2,1),
      IF(
         SUMPRODUCT((LEN($Y$2:$Y$4096)-LEN(SUBSTITUTE($Y$2:$Y$4096,AA72,"")))/LEN(AA72))
         - SUMPRODUCT((LEN($Y$2:$Y$4096)-LEN(SUBSTITUTE($Y$2:$Y$4096,"Alolan "&amp;AA72,"")))/LEN("Alolan "&amp;AA72))
         - SUMPRODUCT((LEN($Y$2:$Y$4096)-LEN(SUBSTITUTE($Y$2:$Y$4096,"Galarian "&amp;AA72,"")))/LEN("Galarian "&amp;AA72))
         - SUMPRODUCT((LEN($Y$2:$Y$4096)-LEN(SUBSTITUTE($Y$2:$Y$4096,"Hisuian "&amp;AA72,"")))/LEN("Hisuian "&amp;AA72))
         - SUMPRODUCT((LEN($Y$2:$Y$4096)-LEN(SUBSTITUTE($Y$2:$Y$4096,"Paldean "&amp;AA72,"")))/LEN("Paldean "&amp;AA72))
      &gt;0,2,1)
   ))))</f>
        <v>2</v>
      </c>
      <c r="AN72">
        <v>0</v>
      </c>
      <c r="AO72">
        <v>0</v>
      </c>
    </row>
    <row r="73" spans="1:41" x14ac:dyDescent="0.25">
      <c r="A73" t="s">
        <v>3677</v>
      </c>
      <c r="B73" t="s">
        <v>1515</v>
      </c>
      <c r="C73" t="s">
        <v>1512</v>
      </c>
      <c r="D73" t="s">
        <v>1481</v>
      </c>
      <c r="E73">
        <v>63</v>
      </c>
      <c r="F73">
        <v>60</v>
      </c>
      <c r="G73">
        <v>55</v>
      </c>
      <c r="H73">
        <v>50</v>
      </c>
      <c r="I73">
        <v>50</v>
      </c>
      <c r="J73">
        <v>71</v>
      </c>
      <c r="K73" t="s">
        <v>1516</v>
      </c>
      <c r="L73" t="s">
        <v>247</v>
      </c>
      <c r="M73" t="s">
        <v>249</v>
      </c>
      <c r="N73">
        <v>6.3400000000000007</v>
      </c>
      <c r="O73">
        <v>5.67</v>
      </c>
      <c r="P73">
        <v>1</v>
      </c>
      <c r="Q73">
        <v>1</v>
      </c>
      <c r="R73">
        <f t="shared" si="4"/>
        <v>7</v>
      </c>
      <c r="S73">
        <f t="shared" si="5"/>
        <v>7</v>
      </c>
      <c r="T73">
        <f t="shared" si="6"/>
        <v>14</v>
      </c>
      <c r="U73" t="s">
        <v>1512</v>
      </c>
      <c r="V73" t="s">
        <v>1481</v>
      </c>
      <c r="W73" t="s">
        <v>1514</v>
      </c>
      <c r="X73" t="s">
        <v>1499</v>
      </c>
      <c r="Y73" t="s">
        <v>4944</v>
      </c>
      <c r="Z73" cm="1">
        <f t="array" ref="Z73">IF(ISBLANK(AK73),_xlfn.LET(
    _xlpm.nameBeforeSlash, IF(ISNUMBER(SEARCH("/", Y73)), LEFT(Y73, SEARCH("/", Y73)-1), Y73),
    _xlpm.matchRow, IFERROR(MATCH(_xlpm.nameBeforeSlash, AA:AA, 0), ""),
    _xlpm.difference, IF(_xlpm.matchRow="", "", ABS((R73 + S73)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),IF(ISBLANK(Y73),"","Hidden"))</f>
        <v>13</v>
      </c>
      <c r="AA73" t="s">
        <v>4942</v>
      </c>
      <c r="AC73" t="s">
        <v>6381</v>
      </c>
      <c r="AD73" t="str">
        <f>_xlfn.XLOOKUP(AC73,moves!A:A,moves!B:B)</f>
        <v>flying</v>
      </c>
      <c r="AE73">
        <f>_xlfn.XLOOKUP(AC73,moves!A:A,moves!D:D)</f>
        <v>0</v>
      </c>
      <c r="AF73" t="str">
        <f>_xlfn.XLOOKUP(AC73,moves!A:A,moves!E:E)</f>
        <v>Heal 4. The user loses its Flying typing.</v>
      </c>
      <c r="AG73">
        <v>0</v>
      </c>
      <c r="AH73">
        <v>0</v>
      </c>
      <c r="AI73">
        <f t="shared" si="7"/>
        <v>1</v>
      </c>
      <c r="AJ73" t="s">
        <v>524</v>
      </c>
      <c r="AL73">
        <v>0</v>
      </c>
      <c r="AM73" cm="1">
        <f t="array" ref="AM73">IF(AL73=1,1,
   IF(ISTEXT(AK73),1,
   IF(AO73&gt;1,AM72,
   IF(AI73=1,
      IF(SUMPRODUCT((LEN($Y$2:$Y$4096)-LEN(SUBSTITUTE($Y$2:$Y$4096,AA73,"")))/LEN(AA73))&gt;0,2,1),
      IF(
         SUMPRODUCT((LEN($Y$2:$Y$4096)-LEN(SUBSTITUTE($Y$2:$Y$4096,AA73,"")))/LEN(AA73))
         - SUMPRODUCT((LEN($Y$2:$Y$4096)-LEN(SUBSTITUTE($Y$2:$Y$4096,"Alolan "&amp;AA73,"")))/LEN("Alolan "&amp;AA73))
         - SUMPRODUCT((LEN($Y$2:$Y$4096)-LEN(SUBSTITUTE($Y$2:$Y$4096,"Galarian "&amp;AA73,"")))/LEN("Galarian "&amp;AA73))
         - SUMPRODUCT((LEN($Y$2:$Y$4096)-LEN(SUBSTITUTE($Y$2:$Y$4096,"Hisuian "&amp;AA73,"")))/LEN("Hisuian "&amp;AA73))
         - SUMPRODUCT((LEN($Y$2:$Y$4096)-LEN(SUBSTITUTE($Y$2:$Y$4096,"Paldean "&amp;AA73,"")))/LEN("Paldean "&amp;AA73))
      &gt;0,2,1)
   ))))</f>
        <v>2</v>
      </c>
      <c r="AN73">
        <v>0</v>
      </c>
      <c r="AO73">
        <v>0</v>
      </c>
    </row>
    <row r="74" spans="1:41" x14ac:dyDescent="0.25">
      <c r="A74">
        <v>18</v>
      </c>
      <c r="B74" t="s">
        <v>1517</v>
      </c>
      <c r="C74" t="s">
        <v>1512</v>
      </c>
      <c r="D74" t="s">
        <v>1481</v>
      </c>
      <c r="E74">
        <v>83</v>
      </c>
      <c r="F74">
        <v>80</v>
      </c>
      <c r="G74">
        <v>75</v>
      </c>
      <c r="H74">
        <v>70</v>
      </c>
      <c r="I74">
        <v>70</v>
      </c>
      <c r="J74">
        <v>91</v>
      </c>
      <c r="K74" t="s">
        <v>1516</v>
      </c>
      <c r="L74" t="s">
        <v>247</v>
      </c>
      <c r="M74" t="s">
        <v>249</v>
      </c>
      <c r="N74">
        <v>8.34</v>
      </c>
      <c r="O74">
        <v>7.67</v>
      </c>
      <c r="P74">
        <v>2</v>
      </c>
      <c r="Q74">
        <v>1</v>
      </c>
      <c r="R74">
        <f t="shared" si="4"/>
        <v>10</v>
      </c>
      <c r="S74">
        <f t="shared" si="5"/>
        <v>9</v>
      </c>
      <c r="T74">
        <f t="shared" si="6"/>
        <v>19</v>
      </c>
      <c r="U74" t="s">
        <v>1512</v>
      </c>
      <c r="V74" t="s">
        <v>1481</v>
      </c>
      <c r="W74" t="s">
        <v>1514</v>
      </c>
      <c r="X74" t="s">
        <v>1499</v>
      </c>
      <c r="Z74" t="str" cm="1">
        <f t="array" ref="Z74">IF(ISBLANK(AK74),_xlfn.LET(
    _xlpm.nameBeforeSlash, IF(ISNUMBER(SEARCH("/", Y74)), LEFT(Y74, SEARCH("/", Y74)-1), Y74),
    _xlpm.matchRow, IFERROR(MATCH(_xlpm.nameBeforeSlash, AA:AA, 0), ""),
    _xlpm.difference, IF(_xlpm.matchRow="", "", ABS((R74 + S74)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),IF(ISBLANK(Y74),"","Hidden"))</f>
        <v/>
      </c>
      <c r="AA74" t="s">
        <v>1517</v>
      </c>
      <c r="AC74" t="s">
        <v>1238</v>
      </c>
      <c r="AD74" t="str">
        <f>_xlfn.XLOOKUP(AC74,moves!A:A,moves!B:B)</f>
        <v>normal</v>
      </c>
      <c r="AE74">
        <f>_xlfn.XLOOKUP(AC74,moves!A:A,moves!D:D)</f>
        <v>4</v>
      </c>
      <c r="AF74" t="str">
        <f>_xlfn.XLOOKUP(AC74,moves!A:A,moves!E:E)</f>
        <v>If the user has any status conditions: Deal double damage.</v>
      </c>
      <c r="AG74">
        <v>0</v>
      </c>
      <c r="AH74">
        <v>0</v>
      </c>
      <c r="AI74">
        <f t="shared" si="7"/>
        <v>0</v>
      </c>
      <c r="AJ74" t="s">
        <v>525</v>
      </c>
      <c r="AL74">
        <v>0</v>
      </c>
      <c r="AM74" cm="1">
        <f t="array" ref="AM74">IF(AL74=1,1,
   IF(ISTEXT(AK74),1,
   IF(AO74&gt;1,AM73,
   IF(AI74=1,
      IF(SUMPRODUCT((LEN($Y$2:$Y$4096)-LEN(SUBSTITUTE($Y$2:$Y$4096,AA74,"")))/LEN(AA74))&gt;0,2,1),
      IF(
         SUMPRODUCT((LEN($Y$2:$Y$4096)-LEN(SUBSTITUTE($Y$2:$Y$4096,AA74,"")))/LEN(AA74))
         - SUMPRODUCT((LEN($Y$2:$Y$4096)-LEN(SUBSTITUTE($Y$2:$Y$4096,"Alolan "&amp;AA74,"")))/LEN("Alolan "&amp;AA74))
         - SUMPRODUCT((LEN($Y$2:$Y$4096)-LEN(SUBSTITUTE($Y$2:$Y$4096,"Galarian "&amp;AA74,"")))/LEN("Galarian "&amp;AA74))
         - SUMPRODUCT((LEN($Y$2:$Y$4096)-LEN(SUBSTITUTE($Y$2:$Y$4096,"Hisuian "&amp;AA74,"")))/LEN("Hisuian "&amp;AA74))
         - SUMPRODUCT((LEN($Y$2:$Y$4096)-LEN(SUBSTITUTE($Y$2:$Y$4096,"Paldean "&amp;AA74,"")))/LEN("Paldean "&amp;AA74))
      &gt;0,2,1)
   ))))</f>
        <v>2</v>
      </c>
      <c r="AN74">
        <v>0</v>
      </c>
      <c r="AO74">
        <v>1</v>
      </c>
    </row>
    <row r="75" spans="1:41" x14ac:dyDescent="0.25">
      <c r="A75" t="s">
        <v>1518</v>
      </c>
      <c r="B75" t="s">
        <v>1517</v>
      </c>
      <c r="C75" t="s">
        <v>1512</v>
      </c>
      <c r="D75" t="s">
        <v>1481</v>
      </c>
      <c r="E75">
        <v>83</v>
      </c>
      <c r="F75">
        <v>80</v>
      </c>
      <c r="G75">
        <v>80</v>
      </c>
      <c r="H75">
        <v>135</v>
      </c>
      <c r="I75">
        <v>80</v>
      </c>
      <c r="J75">
        <v>121</v>
      </c>
      <c r="K75" t="s">
        <v>1516</v>
      </c>
      <c r="L75" t="s">
        <v>3446</v>
      </c>
      <c r="M75" t="s">
        <v>1476</v>
      </c>
      <c r="N75">
        <v>12.39</v>
      </c>
      <c r="O75">
        <v>8.120000000000001</v>
      </c>
      <c r="P75">
        <v>2</v>
      </c>
      <c r="Q75">
        <v>1</v>
      </c>
      <c r="R75">
        <f t="shared" si="4"/>
        <v>14</v>
      </c>
      <c r="S75">
        <f t="shared" si="5"/>
        <v>9</v>
      </c>
      <c r="T75">
        <f t="shared" si="6"/>
        <v>23</v>
      </c>
      <c r="U75" t="s">
        <v>1512</v>
      </c>
      <c r="V75" t="s">
        <v>1481</v>
      </c>
      <c r="W75" t="s">
        <v>1514</v>
      </c>
      <c r="X75" t="s">
        <v>1499</v>
      </c>
      <c r="Z75" t="str" cm="1">
        <f t="array" ref="Z75">IF(ISBLANK(AK75),_xlfn.LET(
    _xlpm.nameBeforeSlash, IF(ISNUMBER(SEARCH("/", Y75)), LEFT(Y75, SEARCH("/", Y75)-1), Y75),
    _xlpm.matchRow, IFERROR(MATCH(_xlpm.nameBeforeSlash, AA:AA, 0), ""),
    _xlpm.difference, IF(_xlpm.matchRow="", "", ABS((R75 + S75)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),IF(ISBLANK(Y75),"","Hidden"))</f>
        <v/>
      </c>
      <c r="AA75" t="s">
        <v>3382</v>
      </c>
      <c r="AB75" t="s">
        <v>1477</v>
      </c>
      <c r="AC75" t="s">
        <v>1093</v>
      </c>
      <c r="AD75" t="str">
        <f>_xlfn.XLOOKUP(AC75,moves!A:A,moves!B:B)</f>
        <v>flying</v>
      </c>
      <c r="AE75">
        <f>_xlfn.XLOOKUP(AC75,moves!A:A,moves!D:D)</f>
        <v>5</v>
      </c>
      <c r="AF75" t="str">
        <f>_xlfn.XLOOKUP(AC75,moves!A:A,moves!E:E)</f>
        <v>Critical hits deal +1 damage. If the weather condition is not Rain or Strong Winds: Status symbols deal -2 damage</v>
      </c>
      <c r="AG75">
        <v>0</v>
      </c>
      <c r="AH75">
        <v>0</v>
      </c>
      <c r="AI75">
        <f t="shared" si="7"/>
        <v>0</v>
      </c>
      <c r="AJ75" t="s">
        <v>525</v>
      </c>
      <c r="AL75">
        <v>0</v>
      </c>
      <c r="AM75" cm="1">
        <f t="array" ref="AM75">IF(AL75=1,1,
   IF(ISTEXT(AK75),1,
   IF(AO75&gt;1,AM74,
   IF(AI75=1,
      IF(SUMPRODUCT((LEN($Y$2:$Y$4096)-LEN(SUBSTITUTE($Y$2:$Y$4096,AA75,"")))/LEN(AA75))&gt;0,2,1),
      IF(
         SUMPRODUCT((LEN($Y$2:$Y$4096)-LEN(SUBSTITUTE($Y$2:$Y$4096,AA75,"")))/LEN(AA75))
         - SUMPRODUCT((LEN($Y$2:$Y$4096)-LEN(SUBSTITUTE($Y$2:$Y$4096,"Alolan "&amp;AA75,"")))/LEN("Alolan "&amp;AA75))
         - SUMPRODUCT((LEN($Y$2:$Y$4096)-LEN(SUBSTITUTE($Y$2:$Y$4096,"Galarian "&amp;AA75,"")))/LEN("Galarian "&amp;AA75))
         - SUMPRODUCT((LEN($Y$2:$Y$4096)-LEN(SUBSTITUTE($Y$2:$Y$4096,"Hisuian "&amp;AA75,"")))/LEN("Hisuian "&amp;AA75))
         - SUMPRODUCT((LEN($Y$2:$Y$4096)-LEN(SUBSTITUTE($Y$2:$Y$4096,"Paldean "&amp;AA75,"")))/LEN("Paldean "&amp;AA75))
      &gt;0,2,1)
   ))))</f>
        <v>2</v>
      </c>
      <c r="AN75">
        <v>0</v>
      </c>
      <c r="AO75">
        <v>2</v>
      </c>
    </row>
    <row r="76" spans="1:41" x14ac:dyDescent="0.25">
      <c r="A76" t="s">
        <v>3678</v>
      </c>
      <c r="B76" t="s">
        <v>1517</v>
      </c>
      <c r="C76" t="s">
        <v>1512</v>
      </c>
      <c r="D76" t="s">
        <v>1481</v>
      </c>
      <c r="E76">
        <v>83</v>
      </c>
      <c r="F76">
        <v>80</v>
      </c>
      <c r="G76">
        <v>75</v>
      </c>
      <c r="H76">
        <v>70</v>
      </c>
      <c r="I76">
        <v>70</v>
      </c>
      <c r="J76">
        <v>91</v>
      </c>
      <c r="K76" t="s">
        <v>1516</v>
      </c>
      <c r="L76" t="s">
        <v>247</v>
      </c>
      <c r="M76" t="s">
        <v>249</v>
      </c>
      <c r="N76">
        <v>8.34</v>
      </c>
      <c r="O76">
        <v>7.67</v>
      </c>
      <c r="P76">
        <v>2</v>
      </c>
      <c r="Q76">
        <v>1</v>
      </c>
      <c r="R76">
        <f t="shared" si="4"/>
        <v>10</v>
      </c>
      <c r="S76">
        <f t="shared" si="5"/>
        <v>9</v>
      </c>
      <c r="T76">
        <f t="shared" si="6"/>
        <v>19</v>
      </c>
      <c r="U76" t="s">
        <v>1512</v>
      </c>
      <c r="V76" t="s">
        <v>1481</v>
      </c>
      <c r="W76" t="s">
        <v>1514</v>
      </c>
      <c r="X76" t="s">
        <v>1499</v>
      </c>
      <c r="Z76" t="str" cm="1">
        <f t="array" ref="Z76">IF(ISBLANK(AK76),_xlfn.LET(
    _xlpm.nameBeforeSlash, IF(ISNUMBER(SEARCH("/", Y76)), LEFT(Y76, SEARCH("/", Y76)-1), Y76),
    _xlpm.matchRow, IFERROR(MATCH(_xlpm.nameBeforeSlash, AA:AA, 0), ""),
    _xlpm.difference, IF(_xlpm.matchRow="", "", ABS((R76 + S76)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),IF(ISBLANK(Y76),"","Hidden"))</f>
        <v/>
      </c>
      <c r="AA76" t="s">
        <v>4944</v>
      </c>
      <c r="AC76" t="s">
        <v>1095</v>
      </c>
      <c r="AD76" t="str">
        <f>_xlfn.XLOOKUP(AC76,moves!A:A,moves!B:B)</f>
        <v>flying</v>
      </c>
      <c r="AE76">
        <f>_xlfn.XLOOKUP(AC76,moves!A:A,moves!D:D)</f>
        <v>4</v>
      </c>
      <c r="AF76" t="str">
        <f>_xlfn.XLOOKUP(AC76,moves!A:A,moves!E:E)</f>
        <v xml:space="preserve"> </v>
      </c>
      <c r="AG76">
        <v>0</v>
      </c>
      <c r="AH76">
        <v>0</v>
      </c>
      <c r="AI76">
        <f t="shared" si="7"/>
        <v>1</v>
      </c>
      <c r="AJ76" t="s">
        <v>525</v>
      </c>
      <c r="AL76">
        <v>0</v>
      </c>
      <c r="AM76" cm="1">
        <f t="array" ref="AM76">IF(AL76=1,1,
   IF(ISTEXT(AK76),1,
   IF(AO76&gt;1,AM75,
   IF(AI76=1,
      IF(SUMPRODUCT((LEN($Y$2:$Y$4096)-LEN(SUBSTITUTE($Y$2:$Y$4096,AA76,"")))/LEN(AA76))&gt;0,2,1),
      IF(
         SUMPRODUCT((LEN($Y$2:$Y$4096)-LEN(SUBSTITUTE($Y$2:$Y$4096,AA76,"")))/LEN(AA76))
         - SUMPRODUCT((LEN($Y$2:$Y$4096)-LEN(SUBSTITUTE($Y$2:$Y$4096,"Alolan "&amp;AA76,"")))/LEN("Alolan "&amp;AA76))
         - SUMPRODUCT((LEN($Y$2:$Y$4096)-LEN(SUBSTITUTE($Y$2:$Y$4096,"Galarian "&amp;AA76,"")))/LEN("Galarian "&amp;AA76))
         - SUMPRODUCT((LEN($Y$2:$Y$4096)-LEN(SUBSTITUTE($Y$2:$Y$4096,"Hisuian "&amp;AA76,"")))/LEN("Hisuian "&amp;AA76))
         - SUMPRODUCT((LEN($Y$2:$Y$4096)-LEN(SUBSTITUTE($Y$2:$Y$4096,"Paldean "&amp;AA76,"")))/LEN("Paldean "&amp;AA76))
      &gt;0,2,1)
   ))))</f>
        <v>2</v>
      </c>
      <c r="AN76">
        <v>0</v>
      </c>
      <c r="AO76">
        <v>1</v>
      </c>
    </row>
    <row r="77" spans="1:41" x14ac:dyDescent="0.25">
      <c r="A77" t="s">
        <v>3679</v>
      </c>
      <c r="B77" t="s">
        <v>1517</v>
      </c>
      <c r="C77" t="s">
        <v>1512</v>
      </c>
      <c r="D77" t="s">
        <v>1481</v>
      </c>
      <c r="E77">
        <v>83</v>
      </c>
      <c r="F77">
        <v>80</v>
      </c>
      <c r="G77">
        <v>80</v>
      </c>
      <c r="H77">
        <v>135</v>
      </c>
      <c r="I77">
        <v>80</v>
      </c>
      <c r="J77">
        <v>121</v>
      </c>
      <c r="K77" t="s">
        <v>1516</v>
      </c>
      <c r="L77" t="s">
        <v>3446</v>
      </c>
      <c r="M77" t="s">
        <v>1476</v>
      </c>
      <c r="N77">
        <v>12.39</v>
      </c>
      <c r="O77">
        <v>8.120000000000001</v>
      </c>
      <c r="P77">
        <v>2</v>
      </c>
      <c r="Q77">
        <v>1</v>
      </c>
      <c r="R77">
        <f t="shared" si="4"/>
        <v>14</v>
      </c>
      <c r="S77">
        <f t="shared" si="5"/>
        <v>9</v>
      </c>
      <c r="T77">
        <f t="shared" si="6"/>
        <v>23</v>
      </c>
      <c r="U77" t="s">
        <v>1512</v>
      </c>
      <c r="V77" t="s">
        <v>1481</v>
      </c>
      <c r="W77" t="s">
        <v>1514</v>
      </c>
      <c r="X77" t="s">
        <v>1499</v>
      </c>
      <c r="Z77" t="str" cm="1">
        <f t="array" ref="Z77">IF(ISBLANK(AK77),_xlfn.LET(
    _xlpm.nameBeforeSlash, IF(ISNUMBER(SEARCH("/", Y77)), LEFT(Y77, SEARCH("/", Y77)-1), Y77),
    _xlpm.matchRow, IFERROR(MATCH(_xlpm.nameBeforeSlash, AA:AA, 0), ""),
    _xlpm.difference, IF(_xlpm.matchRow="", "", ABS((R77 + S77)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),IF(ISBLANK(Y77),"","Hidden"))</f>
        <v/>
      </c>
      <c r="AA77" t="s">
        <v>4945</v>
      </c>
      <c r="AB77" t="s">
        <v>1477</v>
      </c>
      <c r="AC77" t="s">
        <v>6361</v>
      </c>
      <c r="AD77" t="str">
        <f>_xlfn.XLOOKUP(AC77,moves!A:A,moves!B:B)</f>
        <v>flying</v>
      </c>
      <c r="AE77">
        <f>_xlfn.XLOOKUP(AC77,moves!A:A,moves!D:D)</f>
        <v>4</v>
      </c>
      <c r="AF77" t="str">
        <f>_xlfn.XLOOKUP(AC77,moves!A:A,moves!E:E)</f>
        <v>You may force the target to switch out, if able.</v>
      </c>
      <c r="AG77">
        <v>0</v>
      </c>
      <c r="AH77">
        <v>0</v>
      </c>
      <c r="AI77">
        <f t="shared" si="7"/>
        <v>1</v>
      </c>
      <c r="AJ77" t="s">
        <v>525</v>
      </c>
      <c r="AL77">
        <v>0</v>
      </c>
      <c r="AM77" cm="1">
        <f t="array" ref="AM77">IF(AL77=1,1,
   IF(ISTEXT(AK77),1,
   IF(AO77&gt;1,AM76,
   IF(AI77=1,
      IF(SUMPRODUCT((LEN($Y$2:$Y$4096)-LEN(SUBSTITUTE($Y$2:$Y$4096,AA77,"")))/LEN(AA77))&gt;0,2,1),
      IF(
         SUMPRODUCT((LEN($Y$2:$Y$4096)-LEN(SUBSTITUTE($Y$2:$Y$4096,AA77,"")))/LEN(AA77))
         - SUMPRODUCT((LEN($Y$2:$Y$4096)-LEN(SUBSTITUTE($Y$2:$Y$4096,"Alolan "&amp;AA77,"")))/LEN("Alolan "&amp;AA77))
         - SUMPRODUCT((LEN($Y$2:$Y$4096)-LEN(SUBSTITUTE($Y$2:$Y$4096,"Galarian "&amp;AA77,"")))/LEN("Galarian "&amp;AA77))
         - SUMPRODUCT((LEN($Y$2:$Y$4096)-LEN(SUBSTITUTE($Y$2:$Y$4096,"Hisuian "&amp;AA77,"")))/LEN("Hisuian "&amp;AA77))
         - SUMPRODUCT((LEN($Y$2:$Y$4096)-LEN(SUBSTITUTE($Y$2:$Y$4096,"Paldean "&amp;AA77,"")))/LEN("Paldean "&amp;AA77))
      &gt;0,2,1)
   ))))</f>
        <v>2</v>
      </c>
      <c r="AN77">
        <v>0</v>
      </c>
      <c r="AO77">
        <v>2</v>
      </c>
    </row>
    <row r="78" spans="1:41" x14ac:dyDescent="0.25">
      <c r="A78">
        <v>19</v>
      </c>
      <c r="B78" t="s">
        <v>1519</v>
      </c>
      <c r="C78" t="s">
        <v>1512</v>
      </c>
      <c r="D78"/>
      <c r="E78">
        <v>30</v>
      </c>
      <c r="F78">
        <v>56</v>
      </c>
      <c r="G78">
        <v>35</v>
      </c>
      <c r="H78">
        <v>25</v>
      </c>
      <c r="I78">
        <v>35</v>
      </c>
      <c r="J78">
        <v>72</v>
      </c>
      <c r="K78" t="s">
        <v>1520</v>
      </c>
      <c r="L78" t="s">
        <v>250</v>
      </c>
      <c r="M78" t="s">
        <v>249</v>
      </c>
      <c r="N78">
        <v>5.93</v>
      </c>
      <c r="O78">
        <v>3.3</v>
      </c>
      <c r="R78">
        <f t="shared" si="4"/>
        <v>6</v>
      </c>
      <c r="S78">
        <f t="shared" si="5"/>
        <v>3</v>
      </c>
      <c r="T78">
        <f t="shared" si="6"/>
        <v>9</v>
      </c>
      <c r="U78" t="s">
        <v>1512</v>
      </c>
      <c r="V78" t="s">
        <v>1471</v>
      </c>
      <c r="W78" t="s">
        <v>1492</v>
      </c>
      <c r="X78" t="s">
        <v>1521</v>
      </c>
      <c r="Y78" t="s">
        <v>1522</v>
      </c>
      <c r="Z78" cm="1">
        <f t="array" ref="Z78">IF(ISBLANK(AK78),_xlfn.LET(
    _xlpm.nameBeforeSlash, IF(ISNUMBER(SEARCH("/", Y78)), LEFT(Y78, SEARCH("/", Y78)-1), Y78),
    _xlpm.matchRow, IFERROR(MATCH(_xlpm.nameBeforeSlash, AA:AA, 0), ""),
    _xlpm.difference, IF(_xlpm.matchRow="", "", ABS((R78 + S78)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),IF(ISBLANK(Y78),"","Hidden"))</f>
        <v>10</v>
      </c>
      <c r="AA78" t="s">
        <v>1519</v>
      </c>
      <c r="AC78" t="s">
        <v>645</v>
      </c>
      <c r="AD78" t="str">
        <f>_xlfn.XLOOKUP(AC78,moves!A:A,moves!B:B)</f>
        <v>normal</v>
      </c>
      <c r="AE78">
        <f>_xlfn.XLOOKUP(AC78,moves!A:A,moves!D:D)</f>
        <v>2</v>
      </c>
      <c r="AF78" t="str">
        <f>_xlfn.XLOOKUP(AC78,moves!A:A,moves!E:E)</f>
        <v xml:space="preserve"> </v>
      </c>
      <c r="AG78">
        <v>0</v>
      </c>
      <c r="AH78">
        <v>0</v>
      </c>
      <c r="AI78">
        <f t="shared" si="7"/>
        <v>0</v>
      </c>
      <c r="AJ78" t="s">
        <v>523</v>
      </c>
      <c r="AL78">
        <v>0</v>
      </c>
      <c r="AM78" cm="1">
        <f t="array" ref="AM78">IF(AL78=1,1,
   IF(ISTEXT(AK78),1,
   IF(AO78&gt;1,AM77,
   IF(AI78=1,
      IF(SUMPRODUCT((LEN($Y$2:$Y$4096)-LEN(SUBSTITUTE($Y$2:$Y$4096,AA78,"")))/LEN(AA78))&gt;0,2,1),
      IF(
         SUMPRODUCT((LEN($Y$2:$Y$4096)-LEN(SUBSTITUTE($Y$2:$Y$4096,AA78,"")))/LEN(AA78))
         - SUMPRODUCT((LEN($Y$2:$Y$4096)-LEN(SUBSTITUTE($Y$2:$Y$4096,"Alolan "&amp;AA78,"")))/LEN("Alolan "&amp;AA78))
         - SUMPRODUCT((LEN($Y$2:$Y$4096)-LEN(SUBSTITUTE($Y$2:$Y$4096,"Galarian "&amp;AA78,"")))/LEN("Galarian "&amp;AA78))
         - SUMPRODUCT((LEN($Y$2:$Y$4096)-LEN(SUBSTITUTE($Y$2:$Y$4096,"Hisuian "&amp;AA78,"")))/LEN("Hisuian "&amp;AA78))
         - SUMPRODUCT((LEN($Y$2:$Y$4096)-LEN(SUBSTITUTE($Y$2:$Y$4096,"Paldean "&amp;AA78,"")))/LEN("Paldean "&amp;AA78))
      &gt;0,2,1)
   ))))</f>
        <v>1</v>
      </c>
      <c r="AN78">
        <v>0</v>
      </c>
      <c r="AO78">
        <v>0</v>
      </c>
    </row>
    <row r="79" spans="1:41" x14ac:dyDescent="0.25">
      <c r="A79" t="s">
        <v>1523</v>
      </c>
      <c r="B79" t="s">
        <v>1519</v>
      </c>
      <c r="C79" t="s">
        <v>1471</v>
      </c>
      <c r="D79" t="s">
        <v>1512</v>
      </c>
      <c r="E79">
        <v>30</v>
      </c>
      <c r="F79">
        <v>56</v>
      </c>
      <c r="G79">
        <v>35</v>
      </c>
      <c r="H79">
        <v>25</v>
      </c>
      <c r="I79">
        <v>35</v>
      </c>
      <c r="J79">
        <v>72</v>
      </c>
      <c r="K79" t="s">
        <v>1520</v>
      </c>
      <c r="L79" t="s">
        <v>250</v>
      </c>
      <c r="M79" t="s">
        <v>249</v>
      </c>
      <c r="N79">
        <v>5.93</v>
      </c>
      <c r="O79">
        <v>3.3</v>
      </c>
      <c r="R79">
        <f t="shared" si="4"/>
        <v>6</v>
      </c>
      <c r="S79">
        <f t="shared" si="5"/>
        <v>3</v>
      </c>
      <c r="T79">
        <f t="shared" si="6"/>
        <v>9</v>
      </c>
      <c r="U79" t="s">
        <v>1471</v>
      </c>
      <c r="V79" t="s">
        <v>1512</v>
      </c>
      <c r="W79" t="s">
        <v>1492</v>
      </c>
      <c r="X79" t="s">
        <v>1524</v>
      </c>
      <c r="Y79" t="s">
        <v>1525</v>
      </c>
      <c r="Z79" cm="1">
        <f t="array" ref="Z79">IF(ISBLANK(AK79),_xlfn.LET(
    _xlpm.nameBeforeSlash, IF(ISNUMBER(SEARCH("/", Y79)), LEFT(Y79, SEARCH("/", Y79)-1), Y79),
    _xlpm.matchRow, IFERROR(MATCH(_xlpm.nameBeforeSlash, AA:AA, 0), ""),
    _xlpm.difference, IF(_xlpm.matchRow="", "", ABS((R79 + S79)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),IF(ISBLANK(Y79),"","Hidden"))</f>
        <v>10</v>
      </c>
      <c r="AA79" t="s">
        <v>1526</v>
      </c>
      <c r="AB79" t="s">
        <v>1527</v>
      </c>
      <c r="AC79" t="s">
        <v>460</v>
      </c>
      <c r="AD79" t="str">
        <f>_xlfn.XLOOKUP(AC79,moves!A:A,moves!B:B)</f>
        <v>dark</v>
      </c>
      <c r="AE79">
        <f>_xlfn.XLOOKUP(AC79,moves!A:A,moves!D:D)</f>
        <v>3</v>
      </c>
      <c r="AF79" t="str">
        <f>_xlfn.XLOOKUP(AC79,moves!A:A,moves!E:E)</f>
        <v>When the target is next attacked: Add 1 regular hit to the roll.</v>
      </c>
      <c r="AG79">
        <v>0</v>
      </c>
      <c r="AH79">
        <v>0</v>
      </c>
      <c r="AI79">
        <f t="shared" si="7"/>
        <v>0</v>
      </c>
      <c r="AJ79" t="s">
        <v>523</v>
      </c>
      <c r="AL79">
        <v>0</v>
      </c>
      <c r="AM79" cm="1">
        <f t="array" ref="AM79">IF(AL79=1,1,
   IF(ISTEXT(AK79),1,
   IF(AO79&gt;1,AM78,
   IF(AI79=1,
      IF(SUMPRODUCT((LEN($Y$2:$Y$4096)-LEN(SUBSTITUTE($Y$2:$Y$4096,AA79,"")))/LEN(AA79))&gt;0,2,1),
      IF(
         SUMPRODUCT((LEN($Y$2:$Y$4096)-LEN(SUBSTITUTE($Y$2:$Y$4096,AA79,"")))/LEN(AA79))
         - SUMPRODUCT((LEN($Y$2:$Y$4096)-LEN(SUBSTITUTE($Y$2:$Y$4096,"Alolan "&amp;AA79,"")))/LEN("Alolan "&amp;AA79))
         - SUMPRODUCT((LEN($Y$2:$Y$4096)-LEN(SUBSTITUTE($Y$2:$Y$4096,"Galarian "&amp;AA79,"")))/LEN("Galarian "&amp;AA79))
         - SUMPRODUCT((LEN($Y$2:$Y$4096)-LEN(SUBSTITUTE($Y$2:$Y$4096,"Hisuian "&amp;AA79,"")))/LEN("Hisuian "&amp;AA79))
         - SUMPRODUCT((LEN($Y$2:$Y$4096)-LEN(SUBSTITUTE($Y$2:$Y$4096,"Paldean "&amp;AA79,"")))/LEN("Paldean "&amp;AA79))
      &gt;0,2,1)
   ))))</f>
        <v>1</v>
      </c>
      <c r="AN79">
        <v>0</v>
      </c>
      <c r="AO79">
        <v>0</v>
      </c>
    </row>
    <row r="80" spans="1:41" x14ac:dyDescent="0.25">
      <c r="A80" t="s">
        <v>3680</v>
      </c>
      <c r="B80" t="s">
        <v>1519</v>
      </c>
      <c r="C80" t="s">
        <v>1512</v>
      </c>
      <c r="D80"/>
      <c r="E80">
        <v>30</v>
      </c>
      <c r="F80">
        <v>56</v>
      </c>
      <c r="G80">
        <v>35</v>
      </c>
      <c r="H80">
        <v>25</v>
      </c>
      <c r="I80">
        <v>35</v>
      </c>
      <c r="J80">
        <v>72</v>
      </c>
      <c r="K80" t="s">
        <v>1520</v>
      </c>
      <c r="L80" t="s">
        <v>250</v>
      </c>
      <c r="M80" t="s">
        <v>249</v>
      </c>
      <c r="N80">
        <v>5.93</v>
      </c>
      <c r="O80">
        <v>3.3</v>
      </c>
      <c r="R80">
        <f t="shared" si="4"/>
        <v>6</v>
      </c>
      <c r="S80">
        <f t="shared" si="5"/>
        <v>3</v>
      </c>
      <c r="T80">
        <f t="shared" si="6"/>
        <v>9</v>
      </c>
      <c r="U80" t="s">
        <v>1512</v>
      </c>
      <c r="V80" t="s">
        <v>1471</v>
      </c>
      <c r="W80" t="s">
        <v>1492</v>
      </c>
      <c r="X80" t="s">
        <v>1521</v>
      </c>
      <c r="Y80" t="s">
        <v>4946</v>
      </c>
      <c r="Z80" cm="1">
        <f t="array" ref="Z80">IF(ISBLANK(AK80),_xlfn.LET(
    _xlpm.nameBeforeSlash, IF(ISNUMBER(SEARCH("/", Y80)), LEFT(Y80, SEARCH("/", Y80)-1), Y80),
    _xlpm.matchRow, IFERROR(MATCH(_xlpm.nameBeforeSlash, AA:AA, 0), ""),
    _xlpm.difference, IF(_xlpm.matchRow="", "", ABS((R80 + S80)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),IF(ISBLANK(Y80),"","Hidden"))</f>
        <v>10</v>
      </c>
      <c r="AA80" t="s">
        <v>4947</v>
      </c>
      <c r="AC80" t="s">
        <v>460</v>
      </c>
      <c r="AD80" t="str">
        <f>_xlfn.XLOOKUP(AC80,moves!A:A,moves!B:B)</f>
        <v>dark</v>
      </c>
      <c r="AE80">
        <f>_xlfn.XLOOKUP(AC80,moves!A:A,moves!D:D)</f>
        <v>3</v>
      </c>
      <c r="AF80" t="str">
        <f>_xlfn.XLOOKUP(AC80,moves!A:A,moves!E:E)</f>
        <v>When the target is next attacked: Add 1 regular hit to the roll.</v>
      </c>
      <c r="AG80">
        <v>0</v>
      </c>
      <c r="AH80">
        <v>0</v>
      </c>
      <c r="AI80">
        <f t="shared" si="7"/>
        <v>1</v>
      </c>
      <c r="AJ80" t="s">
        <v>523</v>
      </c>
      <c r="AL80">
        <v>0</v>
      </c>
      <c r="AM80" cm="1">
        <f t="array" ref="AM80">IF(AL80=1,1,
   IF(ISTEXT(AK80),1,
   IF(AO80&gt;1,AM79,
   IF(AI80=1,
      IF(SUMPRODUCT((LEN($Y$2:$Y$4096)-LEN(SUBSTITUTE($Y$2:$Y$4096,AA80,"")))/LEN(AA80))&gt;0,2,1),
      IF(
         SUMPRODUCT((LEN($Y$2:$Y$4096)-LEN(SUBSTITUTE($Y$2:$Y$4096,AA80,"")))/LEN(AA80))
         - SUMPRODUCT((LEN($Y$2:$Y$4096)-LEN(SUBSTITUTE($Y$2:$Y$4096,"Alolan "&amp;AA80,"")))/LEN("Alolan "&amp;AA80))
         - SUMPRODUCT((LEN($Y$2:$Y$4096)-LEN(SUBSTITUTE($Y$2:$Y$4096,"Galarian "&amp;AA80,"")))/LEN("Galarian "&amp;AA80))
         - SUMPRODUCT((LEN($Y$2:$Y$4096)-LEN(SUBSTITUTE($Y$2:$Y$4096,"Hisuian "&amp;AA80,"")))/LEN("Hisuian "&amp;AA80))
         - SUMPRODUCT((LEN($Y$2:$Y$4096)-LEN(SUBSTITUTE($Y$2:$Y$4096,"Paldean "&amp;AA80,"")))/LEN("Paldean "&amp;AA80))
      &gt;0,2,1)
   ))))</f>
        <v>1</v>
      </c>
      <c r="AN80">
        <v>0</v>
      </c>
      <c r="AO80">
        <v>0</v>
      </c>
    </row>
    <row r="81" spans="1:41" x14ac:dyDescent="0.25">
      <c r="A81" t="s">
        <v>3681</v>
      </c>
      <c r="B81" t="s">
        <v>1519</v>
      </c>
      <c r="C81" t="s">
        <v>1471</v>
      </c>
      <c r="D81" t="s">
        <v>1512</v>
      </c>
      <c r="E81">
        <v>30</v>
      </c>
      <c r="F81">
        <v>56</v>
      </c>
      <c r="G81">
        <v>35</v>
      </c>
      <c r="H81">
        <v>25</v>
      </c>
      <c r="I81">
        <v>35</v>
      </c>
      <c r="J81">
        <v>72</v>
      </c>
      <c r="K81" t="s">
        <v>1520</v>
      </c>
      <c r="L81" t="s">
        <v>250</v>
      </c>
      <c r="M81" t="s">
        <v>249</v>
      </c>
      <c r="N81">
        <v>5.93</v>
      </c>
      <c r="O81">
        <v>3.3</v>
      </c>
      <c r="R81">
        <f t="shared" si="4"/>
        <v>6</v>
      </c>
      <c r="S81">
        <f t="shared" si="5"/>
        <v>3</v>
      </c>
      <c r="T81">
        <f t="shared" si="6"/>
        <v>9</v>
      </c>
      <c r="U81" t="s">
        <v>1471</v>
      </c>
      <c r="V81" t="s">
        <v>1512</v>
      </c>
      <c r="W81" t="s">
        <v>1492</v>
      </c>
      <c r="X81" t="s">
        <v>1524</v>
      </c>
      <c r="Y81" t="s">
        <v>4948</v>
      </c>
      <c r="Z81" cm="1">
        <f t="array" ref="Z81">IF(ISBLANK(AK81),_xlfn.LET(
    _xlpm.nameBeforeSlash, IF(ISNUMBER(SEARCH("/", Y81)), LEFT(Y81, SEARCH("/", Y81)-1), Y81),
    _xlpm.matchRow, IFERROR(MATCH(_xlpm.nameBeforeSlash, AA:AA, 0), ""),
    _xlpm.difference, IF(_xlpm.matchRow="", "", ABS((R81 + S81)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),IF(ISBLANK(Y81),"","Hidden"))</f>
        <v>10</v>
      </c>
      <c r="AA81" t="s">
        <v>4949</v>
      </c>
      <c r="AB81" t="s">
        <v>1527</v>
      </c>
      <c r="AC81" t="s">
        <v>645</v>
      </c>
      <c r="AD81" t="str">
        <f>_xlfn.XLOOKUP(AC81,moves!A:A,moves!B:B)</f>
        <v>normal</v>
      </c>
      <c r="AE81">
        <f>_xlfn.XLOOKUP(AC81,moves!A:A,moves!D:D)</f>
        <v>2</v>
      </c>
      <c r="AF81" t="str">
        <f>_xlfn.XLOOKUP(AC81,moves!A:A,moves!E:E)</f>
        <v xml:space="preserve"> </v>
      </c>
      <c r="AG81">
        <v>0</v>
      </c>
      <c r="AH81">
        <v>0</v>
      </c>
      <c r="AI81">
        <f t="shared" si="7"/>
        <v>1</v>
      </c>
      <c r="AJ81" t="s">
        <v>523</v>
      </c>
      <c r="AL81">
        <v>0</v>
      </c>
      <c r="AM81" cm="1">
        <f t="array" ref="AM81">IF(AL81=1,1,
   IF(ISTEXT(AK81),1,
   IF(AO81&gt;1,AM80,
   IF(AI81=1,
      IF(SUMPRODUCT((LEN($Y$2:$Y$4096)-LEN(SUBSTITUTE($Y$2:$Y$4096,AA81,"")))/LEN(AA81))&gt;0,2,1),
      IF(
         SUMPRODUCT((LEN($Y$2:$Y$4096)-LEN(SUBSTITUTE($Y$2:$Y$4096,AA81,"")))/LEN(AA81))
         - SUMPRODUCT((LEN($Y$2:$Y$4096)-LEN(SUBSTITUTE($Y$2:$Y$4096,"Alolan "&amp;AA81,"")))/LEN("Alolan "&amp;AA81))
         - SUMPRODUCT((LEN($Y$2:$Y$4096)-LEN(SUBSTITUTE($Y$2:$Y$4096,"Galarian "&amp;AA81,"")))/LEN("Galarian "&amp;AA81))
         - SUMPRODUCT((LEN($Y$2:$Y$4096)-LEN(SUBSTITUTE($Y$2:$Y$4096,"Hisuian "&amp;AA81,"")))/LEN("Hisuian "&amp;AA81))
         - SUMPRODUCT((LEN($Y$2:$Y$4096)-LEN(SUBSTITUTE($Y$2:$Y$4096,"Paldean "&amp;AA81,"")))/LEN("Paldean "&amp;AA81))
      &gt;0,2,1)
   ))))</f>
        <v>1</v>
      </c>
      <c r="AN81">
        <v>0</v>
      </c>
      <c r="AO81">
        <v>0</v>
      </c>
    </row>
    <row r="82" spans="1:41" x14ac:dyDescent="0.25">
      <c r="A82">
        <v>20</v>
      </c>
      <c r="B82" t="s">
        <v>1522</v>
      </c>
      <c r="C82" t="s">
        <v>1512</v>
      </c>
      <c r="D82"/>
      <c r="E82">
        <v>55</v>
      </c>
      <c r="F82">
        <v>81</v>
      </c>
      <c r="G82">
        <v>60</v>
      </c>
      <c r="H82">
        <v>50</v>
      </c>
      <c r="I82">
        <v>70</v>
      </c>
      <c r="J82">
        <v>97</v>
      </c>
      <c r="K82" t="s">
        <v>1520</v>
      </c>
      <c r="L82" t="s">
        <v>250</v>
      </c>
      <c r="M82" t="s">
        <v>249</v>
      </c>
      <c r="N82">
        <v>8.4300000000000015</v>
      </c>
      <c r="O82">
        <v>6.1</v>
      </c>
      <c r="Q82">
        <v>1</v>
      </c>
      <c r="R82">
        <f t="shared" si="4"/>
        <v>8</v>
      </c>
      <c r="S82">
        <f t="shared" si="5"/>
        <v>7</v>
      </c>
      <c r="T82">
        <f t="shared" si="6"/>
        <v>15</v>
      </c>
      <c r="U82" t="s">
        <v>1512</v>
      </c>
      <c r="V82" t="s">
        <v>1471</v>
      </c>
      <c r="W82" t="s">
        <v>1492</v>
      </c>
      <c r="X82" t="s">
        <v>1521</v>
      </c>
      <c r="Z82" t="str" cm="1">
        <f t="array" ref="Z82">IF(ISBLANK(AK82),_xlfn.LET(
    _xlpm.nameBeforeSlash, IF(ISNUMBER(SEARCH("/", Y82)), LEFT(Y82, SEARCH("/", Y82)-1), Y82),
    _xlpm.matchRow, IFERROR(MATCH(_xlpm.nameBeforeSlash, AA:AA, 0), ""),
    _xlpm.difference, IF(_xlpm.matchRow="", "", ABS((R82 + S82)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),IF(ISBLANK(Y82),"","Hidden"))</f>
        <v/>
      </c>
      <c r="AA82" t="s">
        <v>1522</v>
      </c>
      <c r="AC82" t="s">
        <v>1283</v>
      </c>
      <c r="AD82" t="str">
        <f>_xlfn.XLOOKUP(AC82,moves!A:A,moves!B:B)</f>
        <v>normal</v>
      </c>
      <c r="AE82">
        <f>_xlfn.XLOOKUP(AC82,moves!A:A,moves!D:D)</f>
        <v>0</v>
      </c>
      <c r="AF82" t="str">
        <f>_xlfn.XLOOKUP(AC82,moves!A:A,moves!E:E)</f>
        <v>Set the target's HP equal to half the target's base health, rounded down. This cannot heal the target.</v>
      </c>
      <c r="AG82">
        <v>0</v>
      </c>
      <c r="AH82">
        <v>0</v>
      </c>
      <c r="AI82">
        <f t="shared" si="7"/>
        <v>0</v>
      </c>
      <c r="AJ82" t="s">
        <v>524</v>
      </c>
      <c r="AL82">
        <v>0</v>
      </c>
      <c r="AM82" cm="1">
        <f t="array" ref="AM82">IF(AL82=1,1,
   IF(ISTEXT(AK82),1,
   IF(AO82&gt;1,AM81,
   IF(AI82=1,
      IF(SUMPRODUCT((LEN($Y$2:$Y$4096)-LEN(SUBSTITUTE($Y$2:$Y$4096,AA82,"")))/LEN(AA82))&gt;0,2,1),
      IF(
         SUMPRODUCT((LEN($Y$2:$Y$4096)-LEN(SUBSTITUTE($Y$2:$Y$4096,AA82,"")))/LEN(AA82))
         - SUMPRODUCT((LEN($Y$2:$Y$4096)-LEN(SUBSTITUTE($Y$2:$Y$4096,"Alolan "&amp;AA82,"")))/LEN("Alolan "&amp;AA82))
         - SUMPRODUCT((LEN($Y$2:$Y$4096)-LEN(SUBSTITUTE($Y$2:$Y$4096,"Galarian "&amp;AA82,"")))/LEN("Galarian "&amp;AA82))
         - SUMPRODUCT((LEN($Y$2:$Y$4096)-LEN(SUBSTITUTE($Y$2:$Y$4096,"Hisuian "&amp;AA82,"")))/LEN("Hisuian "&amp;AA82))
         - SUMPRODUCT((LEN($Y$2:$Y$4096)-LEN(SUBSTITUTE($Y$2:$Y$4096,"Paldean "&amp;AA82,"")))/LEN("Paldean "&amp;AA82))
      &gt;0,2,1)
   ))))</f>
        <v>2</v>
      </c>
      <c r="AN82">
        <v>0</v>
      </c>
      <c r="AO82">
        <v>0</v>
      </c>
    </row>
    <row r="83" spans="1:41" x14ac:dyDescent="0.25">
      <c r="A83" t="s">
        <v>1528</v>
      </c>
      <c r="B83" t="s">
        <v>1522</v>
      </c>
      <c r="C83" t="s">
        <v>1471</v>
      </c>
      <c r="D83" t="s">
        <v>1512</v>
      </c>
      <c r="E83">
        <v>75</v>
      </c>
      <c r="F83">
        <v>71</v>
      </c>
      <c r="G83">
        <v>70</v>
      </c>
      <c r="H83">
        <v>40</v>
      </c>
      <c r="I83">
        <v>80</v>
      </c>
      <c r="J83">
        <v>77</v>
      </c>
      <c r="K83" t="s">
        <v>1520</v>
      </c>
      <c r="L83" t="s">
        <v>250</v>
      </c>
      <c r="M83" t="s">
        <v>249</v>
      </c>
      <c r="N83">
        <v>7.0299999999999994</v>
      </c>
      <c r="O83">
        <v>7.5</v>
      </c>
      <c r="R83">
        <f t="shared" si="4"/>
        <v>7</v>
      </c>
      <c r="S83">
        <f t="shared" si="5"/>
        <v>8</v>
      </c>
      <c r="T83">
        <f t="shared" si="6"/>
        <v>15</v>
      </c>
      <c r="U83" t="s">
        <v>1471</v>
      </c>
      <c r="V83" t="s">
        <v>1512</v>
      </c>
      <c r="W83" t="s">
        <v>1492</v>
      </c>
      <c r="X83" t="s">
        <v>1524</v>
      </c>
      <c r="Z83" t="str" cm="1">
        <f t="array" ref="Z83">IF(ISBLANK(AK83),_xlfn.LET(
    _xlpm.nameBeforeSlash, IF(ISNUMBER(SEARCH("/", Y83)), LEFT(Y83, SEARCH("/", Y83)-1), Y83),
    _xlpm.matchRow, IFERROR(MATCH(_xlpm.nameBeforeSlash, AA:AA, 0), ""),
    _xlpm.difference, IF(_xlpm.matchRow="", "", ABS((R83 + S83)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),IF(ISBLANK(Y83),"","Hidden"))</f>
        <v/>
      </c>
      <c r="AA83" t="s">
        <v>1525</v>
      </c>
      <c r="AB83" t="s">
        <v>1527</v>
      </c>
      <c r="AC83" t="s">
        <v>948</v>
      </c>
      <c r="AD83" t="str">
        <f>_xlfn.XLOOKUP(AC83,moves!A:A,moves!B:B)</f>
        <v>dark</v>
      </c>
      <c r="AE83">
        <f>_xlfn.XLOOKUP(AC83,moves!A:A,moves!D:D)</f>
        <v>3</v>
      </c>
      <c r="AF83" t="str">
        <f>_xlfn.XLOOKUP(AC83,moves!A:A,moves!E:E)</f>
        <v xml:space="preserve"> </v>
      </c>
      <c r="AG83">
        <v>0</v>
      </c>
      <c r="AH83">
        <v>0</v>
      </c>
      <c r="AI83">
        <f t="shared" si="7"/>
        <v>0</v>
      </c>
      <c r="AJ83" t="s">
        <v>524</v>
      </c>
      <c r="AL83">
        <v>0</v>
      </c>
      <c r="AM83" cm="1">
        <f t="array" ref="AM83">IF(AL83=1,1,
   IF(ISTEXT(AK83),1,
   IF(AO83&gt;1,AM82,
   IF(AI83=1,
      IF(SUMPRODUCT((LEN($Y$2:$Y$4096)-LEN(SUBSTITUTE($Y$2:$Y$4096,AA83,"")))/LEN(AA83))&gt;0,2,1),
      IF(
         SUMPRODUCT((LEN($Y$2:$Y$4096)-LEN(SUBSTITUTE($Y$2:$Y$4096,AA83,"")))/LEN(AA83))
         - SUMPRODUCT((LEN($Y$2:$Y$4096)-LEN(SUBSTITUTE($Y$2:$Y$4096,"Alolan "&amp;AA83,"")))/LEN("Alolan "&amp;AA83))
         - SUMPRODUCT((LEN($Y$2:$Y$4096)-LEN(SUBSTITUTE($Y$2:$Y$4096,"Galarian "&amp;AA83,"")))/LEN("Galarian "&amp;AA83))
         - SUMPRODUCT((LEN($Y$2:$Y$4096)-LEN(SUBSTITUTE($Y$2:$Y$4096,"Hisuian "&amp;AA83,"")))/LEN("Hisuian "&amp;AA83))
         - SUMPRODUCT((LEN($Y$2:$Y$4096)-LEN(SUBSTITUTE($Y$2:$Y$4096,"Paldean "&amp;AA83,"")))/LEN("Paldean "&amp;AA83))
      &gt;0,2,1)
   ))))</f>
        <v>2</v>
      </c>
      <c r="AN83">
        <v>0</v>
      </c>
      <c r="AO83">
        <v>0</v>
      </c>
    </row>
    <row r="84" spans="1:41" x14ac:dyDescent="0.25">
      <c r="A84" t="s">
        <v>3682</v>
      </c>
      <c r="B84" t="s">
        <v>1522</v>
      </c>
      <c r="C84" t="s">
        <v>1512</v>
      </c>
      <c r="D84"/>
      <c r="E84">
        <v>55</v>
      </c>
      <c r="F84">
        <v>81</v>
      </c>
      <c r="G84">
        <v>60</v>
      </c>
      <c r="H84">
        <v>50</v>
      </c>
      <c r="I84">
        <v>70</v>
      </c>
      <c r="J84">
        <v>97</v>
      </c>
      <c r="K84" t="s">
        <v>1520</v>
      </c>
      <c r="L84" t="s">
        <v>250</v>
      </c>
      <c r="M84" t="s">
        <v>249</v>
      </c>
      <c r="N84">
        <v>8.4300000000000015</v>
      </c>
      <c r="O84">
        <v>6.1</v>
      </c>
      <c r="Q84">
        <v>1</v>
      </c>
      <c r="R84">
        <f t="shared" si="4"/>
        <v>8</v>
      </c>
      <c r="S84">
        <f t="shared" si="5"/>
        <v>7</v>
      </c>
      <c r="T84">
        <f t="shared" si="6"/>
        <v>15</v>
      </c>
      <c r="U84" t="s">
        <v>1512</v>
      </c>
      <c r="V84" t="s">
        <v>1471</v>
      </c>
      <c r="W84" t="s">
        <v>1492</v>
      </c>
      <c r="X84" t="s">
        <v>1521</v>
      </c>
      <c r="Z84" t="str" cm="1">
        <f t="array" ref="Z84">IF(ISBLANK(AK84),_xlfn.LET(
    _xlpm.nameBeforeSlash, IF(ISNUMBER(SEARCH("/", Y84)), LEFT(Y84, SEARCH("/", Y84)-1), Y84),
    _xlpm.matchRow, IFERROR(MATCH(_xlpm.nameBeforeSlash, AA:AA, 0), ""),
    _xlpm.difference, IF(_xlpm.matchRow="", "", ABS((R84 + S84)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),IF(ISBLANK(Y84),"","Hidden"))</f>
        <v/>
      </c>
      <c r="AA84" t="s">
        <v>4946</v>
      </c>
      <c r="AC84" t="s">
        <v>6661</v>
      </c>
      <c r="AD84" t="str">
        <f>_xlfn.XLOOKUP(AC84,moves!A:A,moves!B:B)</f>
        <v>normal</v>
      </c>
      <c r="AE84">
        <f>_xlfn.XLOOKUP(AC84,moves!A:A,moves!D:D)</f>
        <v>4</v>
      </c>
      <c r="AF84" t="str">
        <f>_xlfn.XLOOKUP(AC84,moves!A:A,moves!E:E)</f>
        <v>If you roll at least twice the number of critical hits than status symbols: The target skips their turn this round.</v>
      </c>
      <c r="AG84">
        <v>0</v>
      </c>
      <c r="AH84">
        <v>0</v>
      </c>
      <c r="AI84">
        <f t="shared" si="7"/>
        <v>1</v>
      </c>
      <c r="AJ84" t="s">
        <v>524</v>
      </c>
      <c r="AL84">
        <v>0</v>
      </c>
      <c r="AM84" cm="1">
        <f t="array" ref="AM84">IF(AL84=1,1,
   IF(ISTEXT(AK84),1,
   IF(AO84&gt;1,AM83,
   IF(AI84=1,
      IF(SUMPRODUCT((LEN($Y$2:$Y$4096)-LEN(SUBSTITUTE($Y$2:$Y$4096,AA84,"")))/LEN(AA84))&gt;0,2,1),
      IF(
         SUMPRODUCT((LEN($Y$2:$Y$4096)-LEN(SUBSTITUTE($Y$2:$Y$4096,AA84,"")))/LEN(AA84))
         - SUMPRODUCT((LEN($Y$2:$Y$4096)-LEN(SUBSTITUTE($Y$2:$Y$4096,"Alolan "&amp;AA84,"")))/LEN("Alolan "&amp;AA84))
         - SUMPRODUCT((LEN($Y$2:$Y$4096)-LEN(SUBSTITUTE($Y$2:$Y$4096,"Galarian "&amp;AA84,"")))/LEN("Galarian "&amp;AA84))
         - SUMPRODUCT((LEN($Y$2:$Y$4096)-LEN(SUBSTITUTE($Y$2:$Y$4096,"Hisuian "&amp;AA84,"")))/LEN("Hisuian "&amp;AA84))
         - SUMPRODUCT((LEN($Y$2:$Y$4096)-LEN(SUBSTITUTE($Y$2:$Y$4096,"Paldean "&amp;AA84,"")))/LEN("Paldean "&amp;AA84))
      &gt;0,2,1)
   ))))</f>
        <v>2</v>
      </c>
      <c r="AN84">
        <v>0</v>
      </c>
      <c r="AO84">
        <v>0</v>
      </c>
    </row>
    <row r="85" spans="1:41" x14ac:dyDescent="0.25">
      <c r="A85" t="s">
        <v>3683</v>
      </c>
      <c r="B85" t="s">
        <v>1522</v>
      </c>
      <c r="C85" t="s">
        <v>1471</v>
      </c>
      <c r="D85" t="s">
        <v>1512</v>
      </c>
      <c r="E85">
        <v>75</v>
      </c>
      <c r="F85">
        <v>71</v>
      </c>
      <c r="G85">
        <v>70</v>
      </c>
      <c r="H85">
        <v>40</v>
      </c>
      <c r="I85">
        <v>80</v>
      </c>
      <c r="J85">
        <v>77</v>
      </c>
      <c r="K85" t="s">
        <v>1520</v>
      </c>
      <c r="L85" t="s">
        <v>250</v>
      </c>
      <c r="M85" t="s">
        <v>249</v>
      </c>
      <c r="N85">
        <v>7.0299999999999994</v>
      </c>
      <c r="O85">
        <v>7.5</v>
      </c>
      <c r="R85">
        <f t="shared" si="4"/>
        <v>7</v>
      </c>
      <c r="S85">
        <f t="shared" si="5"/>
        <v>8</v>
      </c>
      <c r="T85">
        <f t="shared" si="6"/>
        <v>15</v>
      </c>
      <c r="U85" t="s">
        <v>1471</v>
      </c>
      <c r="V85" t="s">
        <v>1512</v>
      </c>
      <c r="W85" t="s">
        <v>1492</v>
      </c>
      <c r="X85" t="s">
        <v>1524</v>
      </c>
      <c r="Z85" t="str" cm="1">
        <f t="array" ref="Z85">IF(ISBLANK(AK85),_xlfn.LET(
    _xlpm.nameBeforeSlash, IF(ISNUMBER(SEARCH("/", Y85)), LEFT(Y85, SEARCH("/", Y85)-1), Y85),
    _xlpm.matchRow, IFERROR(MATCH(_xlpm.nameBeforeSlash, AA:AA, 0), ""),
    _xlpm.difference, IF(_xlpm.matchRow="", "", ABS((R85 + S85)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),IF(ISBLANK(Y85),"","Hidden"))</f>
        <v/>
      </c>
      <c r="AA85" t="s">
        <v>4948</v>
      </c>
      <c r="AB85" t="s">
        <v>1527</v>
      </c>
      <c r="AC85" t="s">
        <v>6363</v>
      </c>
      <c r="AD85" t="str">
        <f>_xlfn.XLOOKUP(AC85,moves!A:A,moves!B:B)</f>
        <v>dark</v>
      </c>
      <c r="AE85">
        <f>_xlfn.XLOOKUP(AC85,moves!A:A,moves!D:D)</f>
        <v>0</v>
      </c>
      <c r="AF85" t="str">
        <f>_xlfn.XLOOKUP(AC85,moves!A:A,moves!E:E)</f>
        <v>You may shuffle the battle card discard pile and reveal the top 2 cards. Draw 1 of these cards. At the end of the battle, return the chosen battle card to the discard pile.</v>
      </c>
      <c r="AG85">
        <v>0</v>
      </c>
      <c r="AH85">
        <v>0</v>
      </c>
      <c r="AI85">
        <f t="shared" si="7"/>
        <v>1</v>
      </c>
      <c r="AJ85" t="s">
        <v>524</v>
      </c>
      <c r="AL85">
        <v>0</v>
      </c>
      <c r="AM85" cm="1">
        <f t="array" ref="AM85">IF(AL85=1,1,
   IF(ISTEXT(AK85),1,
   IF(AO85&gt;1,AM84,
   IF(AI85=1,
      IF(SUMPRODUCT((LEN($Y$2:$Y$4096)-LEN(SUBSTITUTE($Y$2:$Y$4096,AA85,"")))/LEN(AA85))&gt;0,2,1),
      IF(
         SUMPRODUCT((LEN($Y$2:$Y$4096)-LEN(SUBSTITUTE($Y$2:$Y$4096,AA85,"")))/LEN(AA85))
         - SUMPRODUCT((LEN($Y$2:$Y$4096)-LEN(SUBSTITUTE($Y$2:$Y$4096,"Alolan "&amp;AA85,"")))/LEN("Alolan "&amp;AA85))
         - SUMPRODUCT((LEN($Y$2:$Y$4096)-LEN(SUBSTITUTE($Y$2:$Y$4096,"Galarian "&amp;AA85,"")))/LEN("Galarian "&amp;AA85))
         - SUMPRODUCT((LEN($Y$2:$Y$4096)-LEN(SUBSTITUTE($Y$2:$Y$4096,"Hisuian "&amp;AA85,"")))/LEN("Hisuian "&amp;AA85))
         - SUMPRODUCT((LEN($Y$2:$Y$4096)-LEN(SUBSTITUTE($Y$2:$Y$4096,"Paldean "&amp;AA85,"")))/LEN("Paldean "&amp;AA85))
      &gt;0,2,1)
   ))))</f>
        <v>2</v>
      </c>
      <c r="AN85">
        <v>0</v>
      </c>
      <c r="AO85">
        <v>0</v>
      </c>
    </row>
    <row r="86" spans="1:41" x14ac:dyDescent="0.25">
      <c r="A86">
        <v>21</v>
      </c>
      <c r="B86" t="s">
        <v>1529</v>
      </c>
      <c r="C86" t="s">
        <v>1512</v>
      </c>
      <c r="D86" t="s">
        <v>1481</v>
      </c>
      <c r="E86">
        <v>40</v>
      </c>
      <c r="F86">
        <v>60</v>
      </c>
      <c r="G86">
        <v>30</v>
      </c>
      <c r="H86">
        <v>31</v>
      </c>
      <c r="I86">
        <v>31</v>
      </c>
      <c r="J86">
        <v>70</v>
      </c>
      <c r="K86" t="s">
        <v>1513</v>
      </c>
      <c r="L86" t="s">
        <v>247</v>
      </c>
      <c r="M86" t="s">
        <v>249</v>
      </c>
      <c r="N86">
        <v>6.11</v>
      </c>
      <c r="O86">
        <v>3.4299999999999997</v>
      </c>
      <c r="R86">
        <f t="shared" si="4"/>
        <v>6</v>
      </c>
      <c r="S86">
        <f t="shared" si="5"/>
        <v>3</v>
      </c>
      <c r="T86">
        <f t="shared" si="6"/>
        <v>9</v>
      </c>
      <c r="U86" t="s">
        <v>1512</v>
      </c>
      <c r="V86" t="s">
        <v>1481</v>
      </c>
      <c r="W86" t="s">
        <v>1471</v>
      </c>
      <c r="X86" t="s">
        <v>1472</v>
      </c>
      <c r="Y86" t="s">
        <v>1530</v>
      </c>
      <c r="Z86" cm="1">
        <f t="array" ref="Z86">IF(ISBLANK(AK86),_xlfn.LET(
    _xlpm.nameBeforeSlash, IF(ISNUMBER(SEARCH("/", Y86)), LEFT(Y86, SEARCH("/", Y86)-1), Y86),
    _xlpm.matchRow, IFERROR(MATCH(_xlpm.nameBeforeSlash, AA:AA, 0), ""),
    _xlpm.difference, IF(_xlpm.matchRow="", "", ABS((R86 + S86)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),IF(ISBLANK(Y86),"","Hidden"))</f>
        <v>11</v>
      </c>
      <c r="AA86" t="s">
        <v>1529</v>
      </c>
      <c r="AC86" t="s">
        <v>652</v>
      </c>
      <c r="AD86" t="str">
        <f>_xlfn.XLOOKUP(AC86,moves!A:A,moves!B:B)</f>
        <v>flying</v>
      </c>
      <c r="AE86">
        <f>_xlfn.XLOOKUP(AC86,moves!A:A,moves!D:D)</f>
        <v>2</v>
      </c>
      <c r="AF86" t="str">
        <f>_xlfn.XLOOKUP(AC86,moves!A:A,moves!E:E)</f>
        <v>When the target is next attacked: Add 1 critical hit to the roll.</v>
      </c>
      <c r="AG86">
        <v>0</v>
      </c>
      <c r="AH86">
        <v>0</v>
      </c>
      <c r="AI86">
        <f t="shared" si="7"/>
        <v>0</v>
      </c>
      <c r="AJ86" t="s">
        <v>523</v>
      </c>
      <c r="AL86">
        <v>0</v>
      </c>
      <c r="AM86" cm="1">
        <f t="array" ref="AM86">IF(AL86=1,1,
   IF(ISTEXT(AK86),1,
   IF(AO86&gt;1,AM85,
   IF(AI86=1,
      IF(SUMPRODUCT((LEN($Y$2:$Y$4096)-LEN(SUBSTITUTE($Y$2:$Y$4096,AA86,"")))/LEN(AA86))&gt;0,2,1),
      IF(
         SUMPRODUCT((LEN($Y$2:$Y$4096)-LEN(SUBSTITUTE($Y$2:$Y$4096,AA86,"")))/LEN(AA86))
         - SUMPRODUCT((LEN($Y$2:$Y$4096)-LEN(SUBSTITUTE($Y$2:$Y$4096,"Alolan "&amp;AA86,"")))/LEN("Alolan "&amp;AA86))
         - SUMPRODUCT((LEN($Y$2:$Y$4096)-LEN(SUBSTITUTE($Y$2:$Y$4096,"Galarian "&amp;AA86,"")))/LEN("Galarian "&amp;AA86))
         - SUMPRODUCT((LEN($Y$2:$Y$4096)-LEN(SUBSTITUTE($Y$2:$Y$4096,"Hisuian "&amp;AA86,"")))/LEN("Hisuian "&amp;AA86))
         - SUMPRODUCT((LEN($Y$2:$Y$4096)-LEN(SUBSTITUTE($Y$2:$Y$4096,"Paldean "&amp;AA86,"")))/LEN("Paldean "&amp;AA86))
      &gt;0,2,1)
   ))))</f>
        <v>1</v>
      </c>
      <c r="AN86">
        <v>0</v>
      </c>
      <c r="AO86">
        <v>0</v>
      </c>
    </row>
    <row r="87" spans="1:41" x14ac:dyDescent="0.25">
      <c r="A87" t="s">
        <v>3684</v>
      </c>
      <c r="B87" t="s">
        <v>1529</v>
      </c>
      <c r="C87" t="s">
        <v>1512</v>
      </c>
      <c r="D87" t="s">
        <v>1481</v>
      </c>
      <c r="E87">
        <v>40</v>
      </c>
      <c r="F87">
        <v>60</v>
      </c>
      <c r="G87">
        <v>30</v>
      </c>
      <c r="H87">
        <v>31</v>
      </c>
      <c r="I87">
        <v>31</v>
      </c>
      <c r="J87">
        <v>70</v>
      </c>
      <c r="K87" t="s">
        <v>1513</v>
      </c>
      <c r="L87" t="s">
        <v>247</v>
      </c>
      <c r="M87" t="s">
        <v>249</v>
      </c>
      <c r="N87">
        <v>6.11</v>
      </c>
      <c r="O87">
        <v>3.4299999999999997</v>
      </c>
      <c r="R87">
        <f t="shared" si="4"/>
        <v>6</v>
      </c>
      <c r="S87">
        <f t="shared" si="5"/>
        <v>3</v>
      </c>
      <c r="T87">
        <f t="shared" si="6"/>
        <v>9</v>
      </c>
      <c r="U87" t="s">
        <v>1512</v>
      </c>
      <c r="V87" t="s">
        <v>1481</v>
      </c>
      <c r="W87" t="s">
        <v>1471</v>
      </c>
      <c r="X87" t="s">
        <v>1472</v>
      </c>
      <c r="Y87" t="s">
        <v>4950</v>
      </c>
      <c r="Z87" cm="1">
        <f t="array" ref="Z87">IF(ISBLANK(AK87),_xlfn.LET(
    _xlpm.nameBeforeSlash, IF(ISNUMBER(SEARCH("/", Y87)), LEFT(Y87, SEARCH("/", Y87)-1), Y87),
    _xlpm.matchRow, IFERROR(MATCH(_xlpm.nameBeforeSlash, AA:AA, 0), ""),
    _xlpm.difference, IF(_xlpm.matchRow="", "", ABS((R87 + S87)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),IF(ISBLANK(Y87),"","Hidden"))</f>
        <v>11</v>
      </c>
      <c r="AA87" t="s">
        <v>4951</v>
      </c>
      <c r="AC87" t="s">
        <v>6370</v>
      </c>
      <c r="AD87" t="str">
        <f>_xlfn.XLOOKUP(AC87,moves!A:A,moves!B:B)</f>
        <v>normal</v>
      </c>
      <c r="AE87">
        <f>_xlfn.XLOOKUP(AC87,moves!A:A,moves!D:D)</f>
        <v>2</v>
      </c>
      <c r="AF87" t="str">
        <f>_xlfn.XLOOKUP(AC87,moves!A:A,moves!E:E)</f>
        <v>Status symbols and critical hits deal +1 damage.</v>
      </c>
      <c r="AG87">
        <v>0</v>
      </c>
      <c r="AH87">
        <v>0</v>
      </c>
      <c r="AI87">
        <f t="shared" si="7"/>
        <v>1</v>
      </c>
      <c r="AJ87" t="s">
        <v>523</v>
      </c>
      <c r="AL87">
        <v>0</v>
      </c>
      <c r="AM87" cm="1">
        <f t="array" ref="AM87">IF(AL87=1,1,
   IF(ISTEXT(AK87),1,
   IF(AO87&gt;1,AM86,
   IF(AI87=1,
      IF(SUMPRODUCT((LEN($Y$2:$Y$4096)-LEN(SUBSTITUTE($Y$2:$Y$4096,AA87,"")))/LEN(AA87))&gt;0,2,1),
      IF(
         SUMPRODUCT((LEN($Y$2:$Y$4096)-LEN(SUBSTITUTE($Y$2:$Y$4096,AA87,"")))/LEN(AA87))
         - SUMPRODUCT((LEN($Y$2:$Y$4096)-LEN(SUBSTITUTE($Y$2:$Y$4096,"Alolan "&amp;AA87,"")))/LEN("Alolan "&amp;AA87))
         - SUMPRODUCT((LEN($Y$2:$Y$4096)-LEN(SUBSTITUTE($Y$2:$Y$4096,"Galarian "&amp;AA87,"")))/LEN("Galarian "&amp;AA87))
         - SUMPRODUCT((LEN($Y$2:$Y$4096)-LEN(SUBSTITUTE($Y$2:$Y$4096,"Hisuian "&amp;AA87,"")))/LEN("Hisuian "&amp;AA87))
         - SUMPRODUCT((LEN($Y$2:$Y$4096)-LEN(SUBSTITUTE($Y$2:$Y$4096,"Paldean "&amp;AA87,"")))/LEN("Paldean "&amp;AA87))
      &gt;0,2,1)
   ))))</f>
        <v>1</v>
      </c>
      <c r="AN87">
        <v>0</v>
      </c>
      <c r="AO87">
        <v>0</v>
      </c>
    </row>
    <row r="88" spans="1:41" x14ac:dyDescent="0.25">
      <c r="A88">
        <v>22</v>
      </c>
      <c r="B88" t="s">
        <v>1530</v>
      </c>
      <c r="C88" t="s">
        <v>1512</v>
      </c>
      <c r="D88" t="s">
        <v>1481</v>
      </c>
      <c r="E88">
        <v>65</v>
      </c>
      <c r="F88">
        <v>90</v>
      </c>
      <c r="G88">
        <v>65</v>
      </c>
      <c r="H88">
        <v>61</v>
      </c>
      <c r="I88">
        <v>61</v>
      </c>
      <c r="J88">
        <v>100</v>
      </c>
      <c r="K88" t="s">
        <v>1531</v>
      </c>
      <c r="L88" t="s">
        <v>247</v>
      </c>
      <c r="M88" t="s">
        <v>249</v>
      </c>
      <c r="N88">
        <v>9.11</v>
      </c>
      <c r="O88">
        <v>6.38</v>
      </c>
      <c r="Q88">
        <v>1</v>
      </c>
      <c r="R88">
        <f t="shared" si="4"/>
        <v>9</v>
      </c>
      <c r="S88">
        <f t="shared" si="5"/>
        <v>7</v>
      </c>
      <c r="T88">
        <f t="shared" si="6"/>
        <v>16</v>
      </c>
      <c r="U88" t="s">
        <v>1512</v>
      </c>
      <c r="V88" t="s">
        <v>1481</v>
      </c>
      <c r="W88" t="s">
        <v>1471</v>
      </c>
      <c r="X88" t="s">
        <v>1472</v>
      </c>
      <c r="Z88" t="str" cm="1">
        <f t="array" ref="Z88">IF(ISBLANK(AK88),_xlfn.LET(
    _xlpm.nameBeforeSlash, IF(ISNUMBER(SEARCH("/", Y88)), LEFT(Y88, SEARCH("/", Y88)-1), Y88),
    _xlpm.matchRow, IFERROR(MATCH(_xlpm.nameBeforeSlash, AA:AA, 0), ""),
    _xlpm.difference, IF(_xlpm.matchRow="", "", ABS((R88 + S88)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),IF(ISBLANK(Y88),"","Hidden"))</f>
        <v/>
      </c>
      <c r="AA88" t="s">
        <v>1530</v>
      </c>
      <c r="AC88" t="s">
        <v>1183</v>
      </c>
      <c r="AD88" t="str">
        <f>_xlfn.XLOOKUP(AC88,moves!A:A,moves!B:B)</f>
        <v>ground</v>
      </c>
      <c r="AE88">
        <f>_xlfn.XLOOKUP(AC88,moves!A:A,moves!D:D)</f>
        <v>4</v>
      </c>
      <c r="AF88" t="str">
        <f>_xlfn.XLOOKUP(AC88,moves!A:A,moves!E:E)</f>
        <v>Critical hits deal +1 damage.</v>
      </c>
      <c r="AG88">
        <v>0</v>
      </c>
      <c r="AH88">
        <v>0</v>
      </c>
      <c r="AI88">
        <f t="shared" si="7"/>
        <v>0</v>
      </c>
      <c r="AJ88" t="s">
        <v>524</v>
      </c>
      <c r="AL88">
        <v>0</v>
      </c>
      <c r="AM88" cm="1">
        <f t="array" ref="AM88">IF(AL88=1,1,
   IF(ISTEXT(AK88),1,
   IF(AO88&gt;1,AM87,
   IF(AI88=1,
      IF(SUMPRODUCT((LEN($Y$2:$Y$4096)-LEN(SUBSTITUTE($Y$2:$Y$4096,AA88,"")))/LEN(AA88))&gt;0,2,1),
      IF(
         SUMPRODUCT((LEN($Y$2:$Y$4096)-LEN(SUBSTITUTE($Y$2:$Y$4096,AA88,"")))/LEN(AA88))
         - SUMPRODUCT((LEN($Y$2:$Y$4096)-LEN(SUBSTITUTE($Y$2:$Y$4096,"Alolan "&amp;AA88,"")))/LEN("Alolan "&amp;AA88))
         - SUMPRODUCT((LEN($Y$2:$Y$4096)-LEN(SUBSTITUTE($Y$2:$Y$4096,"Galarian "&amp;AA88,"")))/LEN("Galarian "&amp;AA88))
         - SUMPRODUCT((LEN($Y$2:$Y$4096)-LEN(SUBSTITUTE($Y$2:$Y$4096,"Hisuian "&amp;AA88,"")))/LEN("Hisuian "&amp;AA88))
         - SUMPRODUCT((LEN($Y$2:$Y$4096)-LEN(SUBSTITUTE($Y$2:$Y$4096,"Paldean "&amp;AA88,"")))/LEN("Paldean "&amp;AA88))
      &gt;0,2,1)
   ))))</f>
        <v>2</v>
      </c>
      <c r="AN88">
        <v>0</v>
      </c>
      <c r="AO88">
        <v>0</v>
      </c>
    </row>
    <row r="89" spans="1:41" x14ac:dyDescent="0.25">
      <c r="A89" t="s">
        <v>3685</v>
      </c>
      <c r="B89" t="s">
        <v>1530</v>
      </c>
      <c r="C89" t="s">
        <v>1512</v>
      </c>
      <c r="D89" t="s">
        <v>1481</v>
      </c>
      <c r="E89">
        <v>65</v>
      </c>
      <c r="F89">
        <v>90</v>
      </c>
      <c r="G89">
        <v>65</v>
      </c>
      <c r="H89">
        <v>61</v>
      </c>
      <c r="I89">
        <v>61</v>
      </c>
      <c r="J89">
        <v>100</v>
      </c>
      <c r="K89" t="s">
        <v>1531</v>
      </c>
      <c r="L89" t="s">
        <v>247</v>
      </c>
      <c r="M89" t="s">
        <v>249</v>
      </c>
      <c r="N89">
        <v>9.11</v>
      </c>
      <c r="O89">
        <v>6.38</v>
      </c>
      <c r="Q89">
        <v>1</v>
      </c>
      <c r="R89">
        <f t="shared" si="4"/>
        <v>9</v>
      </c>
      <c r="S89">
        <f t="shared" si="5"/>
        <v>7</v>
      </c>
      <c r="T89">
        <f t="shared" si="6"/>
        <v>16</v>
      </c>
      <c r="U89" t="s">
        <v>1512</v>
      </c>
      <c r="V89" t="s">
        <v>1481</v>
      </c>
      <c r="W89" t="s">
        <v>1471</v>
      </c>
      <c r="X89" t="s">
        <v>1472</v>
      </c>
      <c r="Z89" t="str" cm="1">
        <f t="array" ref="Z89">IF(ISBLANK(AK89),_xlfn.LET(
    _xlpm.nameBeforeSlash, IF(ISNUMBER(SEARCH("/", Y89)), LEFT(Y89, SEARCH("/", Y89)-1), Y89),
    _xlpm.matchRow, IFERROR(MATCH(_xlpm.nameBeforeSlash, AA:AA, 0), ""),
    _xlpm.difference, IF(_xlpm.matchRow="", "", ABS((R89 + S89)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),IF(ISBLANK(Y89),"","Hidden"))</f>
        <v/>
      </c>
      <c r="AA89" t="s">
        <v>4950</v>
      </c>
      <c r="AC89" t="s">
        <v>1096</v>
      </c>
      <c r="AD89" t="str">
        <f>_xlfn.XLOOKUP(AC89,moves!A:A,moves!B:B)</f>
        <v>flying</v>
      </c>
      <c r="AE89">
        <f>_xlfn.XLOOKUP(AC89,moves!A:A,moves!D:D)</f>
        <v>4</v>
      </c>
      <c r="AF89" t="str">
        <f>_xlfn.XLOOKUP(AC89,moves!A:A,moves!E:E)</f>
        <v>Critical hits deal +2 damage. Status symbols deal -1 damage.</v>
      </c>
      <c r="AG89">
        <v>0</v>
      </c>
      <c r="AH89">
        <v>0</v>
      </c>
      <c r="AI89">
        <f t="shared" si="7"/>
        <v>1</v>
      </c>
      <c r="AJ89" t="s">
        <v>524</v>
      </c>
      <c r="AL89">
        <v>0</v>
      </c>
      <c r="AM89" cm="1">
        <f t="array" ref="AM89">IF(AL89=1,1,
   IF(ISTEXT(AK89),1,
   IF(AO89&gt;1,AM88,
   IF(AI89=1,
      IF(SUMPRODUCT((LEN($Y$2:$Y$4096)-LEN(SUBSTITUTE($Y$2:$Y$4096,AA89,"")))/LEN(AA89))&gt;0,2,1),
      IF(
         SUMPRODUCT((LEN($Y$2:$Y$4096)-LEN(SUBSTITUTE($Y$2:$Y$4096,AA89,"")))/LEN(AA89))
         - SUMPRODUCT((LEN($Y$2:$Y$4096)-LEN(SUBSTITUTE($Y$2:$Y$4096,"Alolan "&amp;AA89,"")))/LEN("Alolan "&amp;AA89))
         - SUMPRODUCT((LEN($Y$2:$Y$4096)-LEN(SUBSTITUTE($Y$2:$Y$4096,"Galarian "&amp;AA89,"")))/LEN("Galarian "&amp;AA89))
         - SUMPRODUCT((LEN($Y$2:$Y$4096)-LEN(SUBSTITUTE($Y$2:$Y$4096,"Hisuian "&amp;AA89,"")))/LEN("Hisuian "&amp;AA89))
         - SUMPRODUCT((LEN($Y$2:$Y$4096)-LEN(SUBSTITUTE($Y$2:$Y$4096,"Paldean "&amp;AA89,"")))/LEN("Paldean "&amp;AA89))
      &gt;0,2,1)
   ))))</f>
        <v>2</v>
      </c>
      <c r="AN89">
        <v>0</v>
      </c>
      <c r="AO89">
        <v>0</v>
      </c>
    </row>
    <row r="90" spans="1:41" x14ac:dyDescent="0.25">
      <c r="A90">
        <v>23</v>
      </c>
      <c r="B90" t="s">
        <v>1532</v>
      </c>
      <c r="C90" t="s">
        <v>1469</v>
      </c>
      <c r="D90"/>
      <c r="E90">
        <v>30</v>
      </c>
      <c r="F90">
        <v>60</v>
      </c>
      <c r="G90">
        <v>44</v>
      </c>
      <c r="H90">
        <v>40</v>
      </c>
      <c r="I90">
        <v>54</v>
      </c>
      <c r="J90">
        <v>55</v>
      </c>
      <c r="K90" t="s">
        <v>1533</v>
      </c>
      <c r="L90" t="s">
        <v>247</v>
      </c>
      <c r="M90" t="s">
        <v>249</v>
      </c>
      <c r="N90">
        <v>5.6</v>
      </c>
      <c r="O90">
        <v>4.1399999999999997</v>
      </c>
      <c r="R90">
        <f t="shared" si="4"/>
        <v>6</v>
      </c>
      <c r="S90">
        <f t="shared" si="5"/>
        <v>4</v>
      </c>
      <c r="T90">
        <f t="shared" si="6"/>
        <v>10</v>
      </c>
      <c r="U90" t="s">
        <v>1469</v>
      </c>
      <c r="V90" t="s">
        <v>1471</v>
      </c>
      <c r="W90" t="s">
        <v>1512</v>
      </c>
      <c r="X90" t="s">
        <v>429</v>
      </c>
      <c r="Y90" t="s">
        <v>1534</v>
      </c>
      <c r="Z90" cm="1">
        <f t="array" ref="Z90">IF(ISBLANK(AK90),_xlfn.LET(
    _xlpm.nameBeforeSlash, IF(ISNUMBER(SEARCH("/", Y90)), LEFT(Y90, SEARCH("/", Y90)-1), Y90),
    _xlpm.matchRow, IFERROR(MATCH(_xlpm.nameBeforeSlash, AA:AA, 0), ""),
    _xlpm.difference, IF(_xlpm.matchRow="", "", ABS((R90 + S90)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),IF(ISBLANK(Y90),"","Hidden"))</f>
        <v>15</v>
      </c>
      <c r="AA90" t="s">
        <v>1532</v>
      </c>
      <c r="AC90" t="s">
        <v>1267</v>
      </c>
      <c r="AD90" t="str">
        <f>_xlfn.XLOOKUP(AC90,moves!A:A,moves!B:B)</f>
        <v>normal</v>
      </c>
      <c r="AE90">
        <f>_xlfn.XLOOKUP(AC90,moves!A:A,moves!D:D)</f>
        <v>1</v>
      </c>
      <c r="AF90" t="str">
        <f>_xlfn.XLOOKUP(AC90,moves!A:A,moves!E:E)</f>
        <v>Inflict the Paralyzed status on the target, ignoring type immunity.</v>
      </c>
      <c r="AG90">
        <v>0</v>
      </c>
      <c r="AH90">
        <v>0</v>
      </c>
      <c r="AI90">
        <f t="shared" si="7"/>
        <v>0</v>
      </c>
      <c r="AJ90" t="s">
        <v>523</v>
      </c>
      <c r="AL90">
        <v>0</v>
      </c>
      <c r="AM90" cm="1">
        <f t="array" ref="AM90">IF(AL90=1,1,
   IF(ISTEXT(AK90),1,
   IF(AO90&gt;1,AM89,
   IF(AI90=1,
      IF(SUMPRODUCT((LEN($Y$2:$Y$4096)-LEN(SUBSTITUTE($Y$2:$Y$4096,AA90,"")))/LEN(AA90))&gt;0,2,1),
      IF(
         SUMPRODUCT((LEN($Y$2:$Y$4096)-LEN(SUBSTITUTE($Y$2:$Y$4096,AA90,"")))/LEN(AA90))
         - SUMPRODUCT((LEN($Y$2:$Y$4096)-LEN(SUBSTITUTE($Y$2:$Y$4096,"Alolan "&amp;AA90,"")))/LEN("Alolan "&amp;AA90))
         - SUMPRODUCT((LEN($Y$2:$Y$4096)-LEN(SUBSTITUTE($Y$2:$Y$4096,"Galarian "&amp;AA90,"")))/LEN("Galarian "&amp;AA90))
         - SUMPRODUCT((LEN($Y$2:$Y$4096)-LEN(SUBSTITUTE($Y$2:$Y$4096,"Hisuian "&amp;AA90,"")))/LEN("Hisuian "&amp;AA90))
         - SUMPRODUCT((LEN($Y$2:$Y$4096)-LEN(SUBSTITUTE($Y$2:$Y$4096,"Paldean "&amp;AA90,"")))/LEN("Paldean "&amp;AA90))
      &gt;0,2,1)
   ))))</f>
        <v>1</v>
      </c>
      <c r="AN90">
        <v>0</v>
      </c>
      <c r="AO90">
        <v>0</v>
      </c>
    </row>
    <row r="91" spans="1:41" x14ac:dyDescent="0.25">
      <c r="A91" t="s">
        <v>3686</v>
      </c>
      <c r="B91" t="s">
        <v>1532</v>
      </c>
      <c r="C91" t="s">
        <v>1469</v>
      </c>
      <c r="D91"/>
      <c r="E91">
        <v>30</v>
      </c>
      <c r="F91">
        <v>60</v>
      </c>
      <c r="G91">
        <v>44</v>
      </c>
      <c r="H91">
        <v>40</v>
      </c>
      <c r="I91">
        <v>54</v>
      </c>
      <c r="J91">
        <v>55</v>
      </c>
      <c r="K91" t="s">
        <v>1533</v>
      </c>
      <c r="L91" t="s">
        <v>247</v>
      </c>
      <c r="M91" t="s">
        <v>249</v>
      </c>
      <c r="N91">
        <v>5.6</v>
      </c>
      <c r="O91">
        <v>4.1399999999999997</v>
      </c>
      <c r="R91">
        <f t="shared" si="4"/>
        <v>6</v>
      </c>
      <c r="S91">
        <f t="shared" si="5"/>
        <v>4</v>
      </c>
      <c r="T91">
        <f t="shared" si="6"/>
        <v>10</v>
      </c>
      <c r="U91" t="s">
        <v>1469</v>
      </c>
      <c r="V91" t="s">
        <v>1471</v>
      </c>
      <c r="W91" t="s">
        <v>1512</v>
      </c>
      <c r="X91" t="s">
        <v>429</v>
      </c>
      <c r="Y91" t="s">
        <v>4952</v>
      </c>
      <c r="Z91" cm="1">
        <f t="array" ref="Z91">IF(ISBLANK(AK91),_xlfn.LET(
    _xlpm.nameBeforeSlash, IF(ISNUMBER(SEARCH("/", Y91)), LEFT(Y91, SEARCH("/", Y91)-1), Y91),
    _xlpm.matchRow, IFERROR(MATCH(_xlpm.nameBeforeSlash, AA:AA, 0), ""),
    _xlpm.difference, IF(_xlpm.matchRow="", "", ABS((R91 + S91)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),IF(ISBLANK(Y91),"","Hidden"))</f>
        <v>15</v>
      </c>
      <c r="AA91" t="s">
        <v>4953</v>
      </c>
      <c r="AC91" t="s">
        <v>1250</v>
      </c>
      <c r="AD91" t="str">
        <f>_xlfn.XLOOKUP(AC91,moves!A:A,moves!B:B)</f>
        <v>normal</v>
      </c>
      <c r="AE91">
        <f>_xlfn.XLOOKUP(AC91,moves!A:A,moves!D:D)</f>
        <v>2</v>
      </c>
      <c r="AF91" t="str">
        <f>_xlfn.XLOOKUP(AC91,moves!A:A,moves!E:E)</f>
        <v>Increase the target's battle fatigue by 2. The target may no longer switch out or flee the battle.</v>
      </c>
      <c r="AG91">
        <v>0</v>
      </c>
      <c r="AH91">
        <v>0</v>
      </c>
      <c r="AI91">
        <f t="shared" si="7"/>
        <v>1</v>
      </c>
      <c r="AJ91" t="s">
        <v>523</v>
      </c>
      <c r="AL91">
        <v>0</v>
      </c>
      <c r="AM91" cm="1">
        <f t="array" ref="AM91">IF(AL91=1,1,
   IF(ISTEXT(AK91),1,
   IF(AO91&gt;1,AM90,
   IF(AI91=1,
      IF(SUMPRODUCT((LEN($Y$2:$Y$4096)-LEN(SUBSTITUTE($Y$2:$Y$4096,AA91,"")))/LEN(AA91))&gt;0,2,1),
      IF(
         SUMPRODUCT((LEN($Y$2:$Y$4096)-LEN(SUBSTITUTE($Y$2:$Y$4096,AA91,"")))/LEN(AA91))
         - SUMPRODUCT((LEN($Y$2:$Y$4096)-LEN(SUBSTITUTE($Y$2:$Y$4096,"Alolan "&amp;AA91,"")))/LEN("Alolan "&amp;AA91))
         - SUMPRODUCT((LEN($Y$2:$Y$4096)-LEN(SUBSTITUTE($Y$2:$Y$4096,"Galarian "&amp;AA91,"")))/LEN("Galarian "&amp;AA91))
         - SUMPRODUCT((LEN($Y$2:$Y$4096)-LEN(SUBSTITUTE($Y$2:$Y$4096,"Hisuian "&amp;AA91,"")))/LEN("Hisuian "&amp;AA91))
         - SUMPRODUCT((LEN($Y$2:$Y$4096)-LEN(SUBSTITUTE($Y$2:$Y$4096,"Paldean "&amp;AA91,"")))/LEN("Paldean "&amp;AA91))
      &gt;0,2,1)
   ))))</f>
        <v>1</v>
      </c>
      <c r="AN91">
        <v>0</v>
      </c>
      <c r="AO91">
        <v>0</v>
      </c>
    </row>
    <row r="92" spans="1:41" x14ac:dyDescent="0.25">
      <c r="A92">
        <v>24</v>
      </c>
      <c r="B92" t="s">
        <v>1534</v>
      </c>
      <c r="C92" t="s">
        <v>1469</v>
      </c>
      <c r="D92"/>
      <c r="E92">
        <v>60</v>
      </c>
      <c r="F92">
        <v>95</v>
      </c>
      <c r="G92">
        <v>69</v>
      </c>
      <c r="H92">
        <v>65</v>
      </c>
      <c r="I92">
        <v>79</v>
      </c>
      <c r="J92">
        <v>80</v>
      </c>
      <c r="K92" t="s">
        <v>1535</v>
      </c>
      <c r="L92" t="s">
        <v>247</v>
      </c>
      <c r="M92" t="s">
        <v>249</v>
      </c>
      <c r="N92">
        <v>8.6</v>
      </c>
      <c r="O92">
        <v>6.8400000000000007</v>
      </c>
      <c r="Q92">
        <v>1</v>
      </c>
      <c r="R92">
        <f t="shared" si="4"/>
        <v>9</v>
      </c>
      <c r="S92">
        <f t="shared" si="5"/>
        <v>8</v>
      </c>
      <c r="T92">
        <f t="shared" si="6"/>
        <v>17</v>
      </c>
      <c r="U92" t="s">
        <v>1469</v>
      </c>
      <c r="V92" t="s">
        <v>1471</v>
      </c>
      <c r="W92" t="s">
        <v>1512</v>
      </c>
      <c r="X92" t="s">
        <v>429</v>
      </c>
      <c r="Z92" t="str" cm="1">
        <f t="array" ref="Z92">IF(ISBLANK(AK92),_xlfn.LET(
    _xlpm.nameBeforeSlash, IF(ISNUMBER(SEARCH("/", Y92)), LEFT(Y92, SEARCH("/", Y92)-1), Y92),
    _xlpm.matchRow, IFERROR(MATCH(_xlpm.nameBeforeSlash, AA:AA, 0), ""),
    _xlpm.difference, IF(_xlpm.matchRow="", "", ABS((R92 + S92)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),IF(ISBLANK(Y92),"","Hidden"))</f>
        <v/>
      </c>
      <c r="AA92" t="s">
        <v>1534</v>
      </c>
      <c r="AC92" t="s">
        <v>743</v>
      </c>
      <c r="AD92" t="str">
        <f>_xlfn.XLOOKUP(AC92,moves!A:A,moves!B:B)</f>
        <v>poison</v>
      </c>
      <c r="AE92">
        <f>_xlfn.XLOOKUP(AC92,moves!A:A,moves!D:D)</f>
        <v>4</v>
      </c>
      <c r="AF92" t="str">
        <f>_xlfn.XLOOKUP(AC92,moves!A:A,moves!E:E)</f>
        <v>To use this move: The user must consume an Apricorn from the bag of the user. Increase the attack strength by 1/2/3 depending on the tier of the Apricon consumed.</v>
      </c>
      <c r="AG92">
        <v>0</v>
      </c>
      <c r="AH92">
        <v>0</v>
      </c>
      <c r="AI92">
        <f t="shared" si="7"/>
        <v>0</v>
      </c>
      <c r="AJ92" t="s">
        <v>525</v>
      </c>
      <c r="AL92">
        <v>0</v>
      </c>
      <c r="AM92" cm="1">
        <f t="array" ref="AM92">IF(AL92=1,1,
   IF(ISTEXT(AK92),1,
   IF(AO92&gt;1,AM91,
   IF(AI92=1,
      IF(SUMPRODUCT((LEN($Y$2:$Y$4096)-LEN(SUBSTITUTE($Y$2:$Y$4096,AA92,"")))/LEN(AA92))&gt;0,2,1),
      IF(
         SUMPRODUCT((LEN($Y$2:$Y$4096)-LEN(SUBSTITUTE($Y$2:$Y$4096,AA92,"")))/LEN(AA92))
         - SUMPRODUCT((LEN($Y$2:$Y$4096)-LEN(SUBSTITUTE($Y$2:$Y$4096,"Alolan "&amp;AA92,"")))/LEN("Alolan "&amp;AA92))
         - SUMPRODUCT((LEN($Y$2:$Y$4096)-LEN(SUBSTITUTE($Y$2:$Y$4096,"Galarian "&amp;AA92,"")))/LEN("Galarian "&amp;AA92))
         - SUMPRODUCT((LEN($Y$2:$Y$4096)-LEN(SUBSTITUTE($Y$2:$Y$4096,"Hisuian "&amp;AA92,"")))/LEN("Hisuian "&amp;AA92))
         - SUMPRODUCT((LEN($Y$2:$Y$4096)-LEN(SUBSTITUTE($Y$2:$Y$4096,"Paldean "&amp;AA92,"")))/LEN("Paldean "&amp;AA92))
      &gt;0,2,1)
   ))))</f>
        <v>2</v>
      </c>
      <c r="AN92">
        <v>0</v>
      </c>
      <c r="AO92">
        <v>0</v>
      </c>
    </row>
    <row r="93" spans="1:41" x14ac:dyDescent="0.25">
      <c r="A93" t="s">
        <v>3687</v>
      </c>
      <c r="B93" t="s">
        <v>1534</v>
      </c>
      <c r="C93" t="s">
        <v>1469</v>
      </c>
      <c r="D93"/>
      <c r="E93">
        <v>60</v>
      </c>
      <c r="F93">
        <v>95</v>
      </c>
      <c r="G93">
        <v>69</v>
      </c>
      <c r="H93">
        <v>65</v>
      </c>
      <c r="I93">
        <v>79</v>
      </c>
      <c r="J93">
        <v>80</v>
      </c>
      <c r="K93" t="s">
        <v>1535</v>
      </c>
      <c r="L93" t="s">
        <v>247</v>
      </c>
      <c r="M93" t="s">
        <v>249</v>
      </c>
      <c r="N93">
        <v>8.6</v>
      </c>
      <c r="O93">
        <v>6.8400000000000007</v>
      </c>
      <c r="Q93">
        <v>1</v>
      </c>
      <c r="R93">
        <f t="shared" si="4"/>
        <v>9</v>
      </c>
      <c r="S93">
        <f t="shared" si="5"/>
        <v>8</v>
      </c>
      <c r="T93">
        <f t="shared" si="6"/>
        <v>17</v>
      </c>
      <c r="U93" t="s">
        <v>1469</v>
      </c>
      <c r="V93" t="s">
        <v>1471</v>
      </c>
      <c r="W93" t="s">
        <v>1512</v>
      </c>
      <c r="X93" t="s">
        <v>429</v>
      </c>
      <c r="Z93" t="str" cm="1">
        <f t="array" ref="Z93">IF(ISBLANK(AK93),_xlfn.LET(
    _xlpm.nameBeforeSlash, IF(ISNUMBER(SEARCH("/", Y93)), LEFT(Y93, SEARCH("/", Y93)-1), Y93),
    _xlpm.matchRow, IFERROR(MATCH(_xlpm.nameBeforeSlash, AA:AA, 0), ""),
    _xlpm.difference, IF(_xlpm.matchRow="", "", ABS((R93 + S93)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),IF(ISBLANK(Y93),"","Hidden"))</f>
        <v/>
      </c>
      <c r="AA93" t="s">
        <v>4952</v>
      </c>
      <c r="AC93" t="s">
        <v>1294</v>
      </c>
      <c r="AD93" t="str">
        <f>_xlfn.XLOOKUP(AC93,moves!A:A,moves!B:B)</f>
        <v>poison</v>
      </c>
      <c r="AE93">
        <f>_xlfn.XLOOKUP(AC93,moves!A:A,moves!D:D)</f>
        <v>5</v>
      </c>
      <c r="AF93" t="str">
        <f>_xlfn.XLOOKUP(AC93,moves!A:A,moves!E:E)</f>
        <v>Status symbols deal +1 damage. If any status symbols are rolled: Inflict the Poisoned status on the target.</v>
      </c>
      <c r="AG93">
        <v>0</v>
      </c>
      <c r="AH93">
        <v>0</v>
      </c>
      <c r="AI93">
        <f t="shared" si="7"/>
        <v>1</v>
      </c>
      <c r="AJ93" t="s">
        <v>525</v>
      </c>
      <c r="AL93">
        <v>0</v>
      </c>
      <c r="AM93" cm="1">
        <f t="array" ref="AM93">IF(AL93=1,1,
   IF(ISTEXT(AK93),1,
   IF(AO93&gt;1,AM92,
   IF(AI93=1,
      IF(SUMPRODUCT((LEN($Y$2:$Y$4096)-LEN(SUBSTITUTE($Y$2:$Y$4096,AA93,"")))/LEN(AA93))&gt;0,2,1),
      IF(
         SUMPRODUCT((LEN($Y$2:$Y$4096)-LEN(SUBSTITUTE($Y$2:$Y$4096,AA93,"")))/LEN(AA93))
         - SUMPRODUCT((LEN($Y$2:$Y$4096)-LEN(SUBSTITUTE($Y$2:$Y$4096,"Alolan "&amp;AA93,"")))/LEN("Alolan "&amp;AA93))
         - SUMPRODUCT((LEN($Y$2:$Y$4096)-LEN(SUBSTITUTE($Y$2:$Y$4096,"Galarian "&amp;AA93,"")))/LEN("Galarian "&amp;AA93))
         - SUMPRODUCT((LEN($Y$2:$Y$4096)-LEN(SUBSTITUTE($Y$2:$Y$4096,"Hisuian "&amp;AA93,"")))/LEN("Hisuian "&amp;AA93))
         - SUMPRODUCT((LEN($Y$2:$Y$4096)-LEN(SUBSTITUTE($Y$2:$Y$4096,"Paldean "&amp;AA93,"")))/LEN("Paldean "&amp;AA93))
      &gt;0,2,1)
   ))))</f>
        <v>2</v>
      </c>
      <c r="AN93">
        <v>0</v>
      </c>
      <c r="AO93">
        <v>0</v>
      </c>
    </row>
    <row r="94" spans="1:41" x14ac:dyDescent="0.25">
      <c r="A94">
        <v>25</v>
      </c>
      <c r="B94" t="s">
        <v>10</v>
      </c>
      <c r="C94" t="s">
        <v>1521</v>
      </c>
      <c r="D94"/>
      <c r="E94">
        <v>35</v>
      </c>
      <c r="F94">
        <v>55</v>
      </c>
      <c r="G94">
        <v>40</v>
      </c>
      <c r="H94">
        <v>50</v>
      </c>
      <c r="I94">
        <v>50</v>
      </c>
      <c r="J94">
        <v>90</v>
      </c>
      <c r="K94" t="s">
        <v>1520</v>
      </c>
      <c r="L94" t="s">
        <v>247</v>
      </c>
      <c r="M94" t="s">
        <v>251</v>
      </c>
      <c r="N94">
        <v>6.85</v>
      </c>
      <c r="O94">
        <v>4.0999999999999996</v>
      </c>
      <c r="R94">
        <f t="shared" si="4"/>
        <v>7</v>
      </c>
      <c r="S94">
        <f t="shared" si="5"/>
        <v>4</v>
      </c>
      <c r="T94">
        <f t="shared" si="6"/>
        <v>11</v>
      </c>
      <c r="U94" t="s">
        <v>1521</v>
      </c>
      <c r="V94" t="s">
        <v>1514</v>
      </c>
      <c r="W94" t="s">
        <v>1536</v>
      </c>
      <c r="X94" t="s">
        <v>1492</v>
      </c>
      <c r="Y94" t="s">
        <v>1537</v>
      </c>
      <c r="Z94" cm="1">
        <f t="array" ref="Z94">IF(ISBLANK(AK94),_xlfn.LET(
    _xlpm.nameBeforeSlash, IF(ISNUMBER(SEARCH("/", Y94)), LEFT(Y94, SEARCH("/", Y94)-1), Y94),
    _xlpm.matchRow, IFERROR(MATCH(_xlpm.nameBeforeSlash, AA:AA, 0), ""),
    _xlpm.difference, IF(_xlpm.matchRow="", "", ABS((R94 + S94)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),IF(ISBLANK(Y94),"","Hidden"))</f>
        <v>16</v>
      </c>
      <c r="AA94" t="s">
        <v>10</v>
      </c>
      <c r="AC94" t="s">
        <v>573</v>
      </c>
      <c r="AD94" t="str">
        <f>_xlfn.XLOOKUP(AC94,moves!A:A,moves!B:B)</f>
        <v>electric</v>
      </c>
      <c r="AE94" t="str">
        <f>_xlfn.XLOOKUP(AC94,moves!A:A,moves!D:D)</f>
        <v>?</v>
      </c>
      <c r="AF94" t="str">
        <f>_xlfn.XLOOKUP(AC94,moves!A:A,moves!E:E)</f>
        <v>Attack strength is equal to half the current initiative of the user, rounded down (Max 6 attack strength).</v>
      </c>
      <c r="AG94">
        <v>0</v>
      </c>
      <c r="AH94">
        <v>0</v>
      </c>
      <c r="AI94">
        <f t="shared" si="7"/>
        <v>0</v>
      </c>
      <c r="AJ94" t="s">
        <v>523</v>
      </c>
      <c r="AL94">
        <v>0</v>
      </c>
      <c r="AM94" cm="1">
        <f t="array" ref="AM94">IF(AL94=1,1,
   IF(ISTEXT(AK94),1,
   IF(AO94&gt;1,AM93,
   IF(AI94=1,
      IF(SUMPRODUCT((LEN($Y$2:$Y$4096)-LEN(SUBSTITUTE($Y$2:$Y$4096,AA94,"")))/LEN(AA94))&gt;0,2,1),
      IF(
         SUMPRODUCT((LEN($Y$2:$Y$4096)-LEN(SUBSTITUTE($Y$2:$Y$4096,AA94,"")))/LEN(AA94))
         - SUMPRODUCT((LEN($Y$2:$Y$4096)-LEN(SUBSTITUTE($Y$2:$Y$4096,"Alolan "&amp;AA94,"")))/LEN("Alolan "&amp;AA94))
         - SUMPRODUCT((LEN($Y$2:$Y$4096)-LEN(SUBSTITUTE($Y$2:$Y$4096,"Galarian "&amp;AA94,"")))/LEN("Galarian "&amp;AA94))
         - SUMPRODUCT((LEN($Y$2:$Y$4096)-LEN(SUBSTITUTE($Y$2:$Y$4096,"Hisuian "&amp;AA94,"")))/LEN("Hisuian "&amp;AA94))
         - SUMPRODUCT((LEN($Y$2:$Y$4096)-LEN(SUBSTITUTE($Y$2:$Y$4096,"Paldean "&amp;AA94,"")))/LEN("Paldean "&amp;AA94))
      &gt;0,2,1)
   ))))</f>
        <v>2</v>
      </c>
      <c r="AN94">
        <v>0</v>
      </c>
      <c r="AO94">
        <v>1</v>
      </c>
    </row>
    <row r="95" spans="1:41" x14ac:dyDescent="0.25">
      <c r="A95" t="s">
        <v>3291</v>
      </c>
      <c r="B95" t="s">
        <v>10</v>
      </c>
      <c r="C95" t="s">
        <v>1521</v>
      </c>
      <c r="D95"/>
      <c r="E95">
        <v>35</v>
      </c>
      <c r="F95">
        <v>55</v>
      </c>
      <c r="G95">
        <v>40</v>
      </c>
      <c r="H95">
        <v>50</v>
      </c>
      <c r="I95">
        <v>50</v>
      </c>
      <c r="J95">
        <v>90</v>
      </c>
      <c r="K95" t="s">
        <v>1520</v>
      </c>
      <c r="L95" t="s">
        <v>3446</v>
      </c>
      <c r="M95" t="s">
        <v>3287</v>
      </c>
      <c r="N95">
        <v>6.85</v>
      </c>
      <c r="O95">
        <v>4.0999999999999996</v>
      </c>
      <c r="Q95">
        <v>19</v>
      </c>
      <c r="R95">
        <f t="shared" si="4"/>
        <v>7</v>
      </c>
      <c r="S95">
        <f t="shared" si="5"/>
        <v>23</v>
      </c>
      <c r="T95">
        <f t="shared" si="6"/>
        <v>30</v>
      </c>
      <c r="U95" t="s">
        <v>1521</v>
      </c>
      <c r="V95" t="s">
        <v>1514</v>
      </c>
      <c r="W95" t="s">
        <v>1536</v>
      </c>
      <c r="X95" t="s">
        <v>1492</v>
      </c>
      <c r="Z95" t="str" cm="1">
        <f t="array" ref="Z95">IF(ISBLANK(AK95),_xlfn.LET(
    _xlpm.nameBeforeSlash, IF(ISNUMBER(SEARCH("/", Y95)), LEFT(Y95, SEARCH("/", Y95)-1), Y95),
    _xlpm.matchRow, IFERROR(MATCH(_xlpm.nameBeforeSlash, AA:AA, 0), ""),
    _xlpm.difference, IF(_xlpm.matchRow="", "", ABS((R95 + S95)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),IF(ISBLANK(Y95),"","Hidden"))</f>
        <v/>
      </c>
      <c r="AA95" t="s">
        <v>3383</v>
      </c>
      <c r="AB95" t="s">
        <v>3299</v>
      </c>
      <c r="AC95" t="s">
        <v>3306</v>
      </c>
      <c r="AD95" t="str">
        <f>_xlfn.XLOOKUP(AC95,moves!A:A,moves!B:B)</f>
        <v>electric</v>
      </c>
      <c r="AE95">
        <f>_xlfn.XLOOKUP(AC95,moves!A:A,moves!D:D)</f>
        <v>6</v>
      </c>
      <c r="AF95" t="str">
        <f>_xlfn.XLOOKUP(AC95,moves!A:A,moves!E:E)</f>
        <v>For each attack strength above 9 this move has: Add 1 critical hit to the roll, but take 1 damage.</v>
      </c>
      <c r="AG95">
        <v>0</v>
      </c>
      <c r="AH95">
        <v>0</v>
      </c>
      <c r="AI95">
        <f t="shared" si="7"/>
        <v>0</v>
      </c>
      <c r="AJ95" t="s">
        <v>523</v>
      </c>
      <c r="AL95">
        <v>0</v>
      </c>
      <c r="AM95" cm="1">
        <f t="array" ref="AM95">IF(AL95=1,1,
   IF(ISTEXT(AK95),1,
   IF(AO95&gt;1,AM94,
   IF(AI95=1,
      IF(SUMPRODUCT((LEN($Y$2:$Y$4096)-LEN(SUBSTITUTE($Y$2:$Y$4096,AA95,"")))/LEN(AA95))&gt;0,2,1),
      IF(
         SUMPRODUCT((LEN($Y$2:$Y$4096)-LEN(SUBSTITUTE($Y$2:$Y$4096,AA95,"")))/LEN(AA95))
         - SUMPRODUCT((LEN($Y$2:$Y$4096)-LEN(SUBSTITUTE($Y$2:$Y$4096,"Alolan "&amp;AA95,"")))/LEN("Alolan "&amp;AA95))
         - SUMPRODUCT((LEN($Y$2:$Y$4096)-LEN(SUBSTITUTE($Y$2:$Y$4096,"Galarian "&amp;AA95,"")))/LEN("Galarian "&amp;AA95))
         - SUMPRODUCT((LEN($Y$2:$Y$4096)-LEN(SUBSTITUTE($Y$2:$Y$4096,"Hisuian "&amp;AA95,"")))/LEN("Hisuian "&amp;AA95))
         - SUMPRODUCT((LEN($Y$2:$Y$4096)-LEN(SUBSTITUTE($Y$2:$Y$4096,"Paldean "&amp;AA95,"")))/LEN("Paldean "&amp;AA95))
      &gt;0,2,1)
   ))))</f>
        <v>2</v>
      </c>
      <c r="AN95">
        <v>0</v>
      </c>
      <c r="AO95">
        <v>2</v>
      </c>
    </row>
    <row r="96" spans="1:41" x14ac:dyDescent="0.25">
      <c r="A96" t="s">
        <v>1538</v>
      </c>
      <c r="B96" t="s">
        <v>10</v>
      </c>
      <c r="C96" t="s">
        <v>1521</v>
      </c>
      <c r="D96"/>
      <c r="E96">
        <v>35</v>
      </c>
      <c r="F96">
        <v>55</v>
      </c>
      <c r="G96">
        <v>40</v>
      </c>
      <c r="H96">
        <v>50</v>
      </c>
      <c r="I96">
        <v>50</v>
      </c>
      <c r="J96">
        <v>90</v>
      </c>
      <c r="K96" t="s">
        <v>1520</v>
      </c>
      <c r="L96" t="s">
        <v>247</v>
      </c>
      <c r="M96" t="s">
        <v>251</v>
      </c>
      <c r="N96">
        <v>6.85</v>
      </c>
      <c r="O96">
        <v>4.0999999999999996</v>
      </c>
      <c r="R96">
        <f t="shared" si="4"/>
        <v>7</v>
      </c>
      <c r="S96">
        <f t="shared" si="5"/>
        <v>4</v>
      </c>
      <c r="T96">
        <f t="shared" si="6"/>
        <v>11</v>
      </c>
      <c r="U96" t="s">
        <v>1521</v>
      </c>
      <c r="V96" t="s">
        <v>1514</v>
      </c>
      <c r="W96" t="s">
        <v>1536</v>
      </c>
      <c r="X96" t="s">
        <v>1209</v>
      </c>
      <c r="Z96" t="str" cm="1">
        <f t="array" ref="Z96">IF(ISBLANK(AK96),_xlfn.LET(
    _xlpm.nameBeforeSlash, IF(ISNUMBER(SEARCH("/", Y96)), LEFT(Y96, SEARCH("/", Y96)-1), Y96),
    _xlpm.matchRow, IFERROR(MATCH(_xlpm.nameBeforeSlash, AA:AA, 0), ""),
    _xlpm.difference, IF(_xlpm.matchRow="", "", ABS((R96 + S96)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),IF(ISBLANK(Y96),"","Hidden"))</f>
        <v/>
      </c>
      <c r="AA96" t="s">
        <v>3297</v>
      </c>
      <c r="AB96" t="s">
        <v>3452</v>
      </c>
      <c r="AC96" t="s">
        <v>8525</v>
      </c>
      <c r="AD96" t="str">
        <f>_xlfn.XLOOKUP(AC96,moves!A:A,moves!B:B)</f>
        <v>ice</v>
      </c>
      <c r="AE96">
        <f>_xlfn.XLOOKUP(AC96,moves!A:A,moves!D:D)</f>
        <v>0</v>
      </c>
      <c r="AF96" t="str">
        <f>_xlfn.XLOOKUP(AC96,moves!A:A,moves!E:E)</f>
        <v>If used in a contest, gain +5 points.</v>
      </c>
      <c r="AG96">
        <v>0</v>
      </c>
      <c r="AH96">
        <v>0</v>
      </c>
      <c r="AI96">
        <f t="shared" si="7"/>
        <v>0</v>
      </c>
      <c r="AJ96" t="s">
        <v>523</v>
      </c>
      <c r="AL96">
        <v>1</v>
      </c>
      <c r="AM96" cm="1">
        <f t="array" ref="AM96">IF(AL96=1,1,
   IF(ISTEXT(AK96),1,
   IF(AO96&gt;1,AM95,
   IF(AI96=1,
      IF(SUMPRODUCT((LEN($Y$2:$Y$4096)-LEN(SUBSTITUTE($Y$2:$Y$4096,AA96,"")))/LEN(AA96))&gt;0,2,1),
      IF(
         SUMPRODUCT((LEN($Y$2:$Y$4096)-LEN(SUBSTITUTE($Y$2:$Y$4096,AA96,"")))/LEN(AA96))
         - SUMPRODUCT((LEN($Y$2:$Y$4096)-LEN(SUBSTITUTE($Y$2:$Y$4096,"Alolan "&amp;AA96,"")))/LEN("Alolan "&amp;AA96))
         - SUMPRODUCT((LEN($Y$2:$Y$4096)-LEN(SUBSTITUTE($Y$2:$Y$4096,"Galarian "&amp;AA96,"")))/LEN("Galarian "&amp;AA96))
         - SUMPRODUCT((LEN($Y$2:$Y$4096)-LEN(SUBSTITUTE($Y$2:$Y$4096,"Hisuian "&amp;AA96,"")))/LEN("Hisuian "&amp;AA96))
         - SUMPRODUCT((LEN($Y$2:$Y$4096)-LEN(SUBSTITUTE($Y$2:$Y$4096,"Paldean "&amp;AA96,"")))/LEN("Paldean "&amp;AA96))
      &gt;0,2,1)
   ))))</f>
        <v>1</v>
      </c>
      <c r="AN96">
        <v>0</v>
      </c>
      <c r="AO96">
        <v>0</v>
      </c>
    </row>
    <row r="97" spans="1:41" x14ac:dyDescent="0.25">
      <c r="A97" t="s">
        <v>1539</v>
      </c>
      <c r="B97" t="s">
        <v>10</v>
      </c>
      <c r="C97" t="s">
        <v>1521</v>
      </c>
      <c r="D97"/>
      <c r="E97">
        <v>35</v>
      </c>
      <c r="F97">
        <v>55</v>
      </c>
      <c r="G97">
        <v>40</v>
      </c>
      <c r="H97">
        <v>50</v>
      </c>
      <c r="I97">
        <v>50</v>
      </c>
      <c r="J97">
        <v>90</v>
      </c>
      <c r="K97" t="s">
        <v>1520</v>
      </c>
      <c r="L97" t="s">
        <v>247</v>
      </c>
      <c r="M97" t="s">
        <v>251</v>
      </c>
      <c r="N97">
        <v>6.85</v>
      </c>
      <c r="O97">
        <v>4.0999999999999996</v>
      </c>
      <c r="R97">
        <f t="shared" si="4"/>
        <v>7</v>
      </c>
      <c r="S97">
        <f t="shared" si="5"/>
        <v>4</v>
      </c>
      <c r="T97">
        <f t="shared" si="6"/>
        <v>11</v>
      </c>
      <c r="U97" t="s">
        <v>1521</v>
      </c>
      <c r="V97" t="s">
        <v>1514</v>
      </c>
      <c r="W97" t="s">
        <v>1536</v>
      </c>
      <c r="X97" t="s">
        <v>1512</v>
      </c>
      <c r="Z97" t="str" cm="1">
        <f t="array" ref="Z97">IF(ISBLANK(AK97),_xlfn.LET(
    _xlpm.nameBeforeSlash, IF(ISNUMBER(SEARCH("/", Y97)), LEFT(Y97, SEARCH("/", Y97)-1), Y97),
    _xlpm.matchRow, IFERROR(MATCH(_xlpm.nameBeforeSlash, AA:AA, 0), ""),
    _xlpm.difference, IF(_xlpm.matchRow="", "", ABS((R97 + S97)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),IF(ISBLANK(Y97),"","Hidden"))</f>
        <v/>
      </c>
      <c r="AA97" t="s">
        <v>3293</v>
      </c>
      <c r="AB97" t="s">
        <v>3451</v>
      </c>
      <c r="AC97" t="s">
        <v>8526</v>
      </c>
      <c r="AD97" t="str">
        <f>_xlfn.XLOOKUP(AC97,moves!A:A,moves!B:B)</f>
        <v>normal</v>
      </c>
      <c r="AE97">
        <f>_xlfn.XLOOKUP(AC97,moves!A:A,moves!D:D)</f>
        <v>0</v>
      </c>
      <c r="AF97" t="str">
        <f>_xlfn.XLOOKUP(AC97,moves!A:A,moves!E:E)</f>
        <v>If used in a contest, gain +5 points.</v>
      </c>
      <c r="AG97">
        <v>0</v>
      </c>
      <c r="AH97">
        <v>0</v>
      </c>
      <c r="AI97">
        <f t="shared" si="7"/>
        <v>0</v>
      </c>
      <c r="AJ97" t="s">
        <v>523</v>
      </c>
      <c r="AL97">
        <v>1</v>
      </c>
      <c r="AM97" cm="1">
        <f t="array" ref="AM97">IF(AL97=1,1,
   IF(ISTEXT(AK97),1,
   IF(AO97&gt;1,AM96,
   IF(AI97=1,
      IF(SUMPRODUCT((LEN($Y$2:$Y$4096)-LEN(SUBSTITUTE($Y$2:$Y$4096,AA97,"")))/LEN(AA97))&gt;0,2,1),
      IF(
         SUMPRODUCT((LEN($Y$2:$Y$4096)-LEN(SUBSTITUTE($Y$2:$Y$4096,AA97,"")))/LEN(AA97))
         - SUMPRODUCT((LEN($Y$2:$Y$4096)-LEN(SUBSTITUTE($Y$2:$Y$4096,"Alolan "&amp;AA97,"")))/LEN("Alolan "&amp;AA97))
         - SUMPRODUCT((LEN($Y$2:$Y$4096)-LEN(SUBSTITUTE($Y$2:$Y$4096,"Galarian "&amp;AA97,"")))/LEN("Galarian "&amp;AA97))
         - SUMPRODUCT((LEN($Y$2:$Y$4096)-LEN(SUBSTITUTE($Y$2:$Y$4096,"Hisuian "&amp;AA97,"")))/LEN("Hisuian "&amp;AA97))
         - SUMPRODUCT((LEN($Y$2:$Y$4096)-LEN(SUBSTITUTE($Y$2:$Y$4096,"Paldean "&amp;AA97,"")))/LEN("Paldean "&amp;AA97))
      &gt;0,2,1)
   ))))</f>
        <v>1</v>
      </c>
      <c r="AN97">
        <v>0</v>
      </c>
      <c r="AO97">
        <v>0</v>
      </c>
    </row>
    <row r="98" spans="1:41" x14ac:dyDescent="0.25">
      <c r="A98" t="s">
        <v>1540</v>
      </c>
      <c r="B98" t="s">
        <v>10</v>
      </c>
      <c r="C98" t="s">
        <v>1521</v>
      </c>
      <c r="D98"/>
      <c r="E98">
        <v>35</v>
      </c>
      <c r="F98">
        <v>55</v>
      </c>
      <c r="G98">
        <v>40</v>
      </c>
      <c r="H98">
        <v>50</v>
      </c>
      <c r="I98">
        <v>50</v>
      </c>
      <c r="J98">
        <v>90</v>
      </c>
      <c r="K98" t="s">
        <v>1520</v>
      </c>
      <c r="L98" t="s">
        <v>247</v>
      </c>
      <c r="M98" t="s">
        <v>251</v>
      </c>
      <c r="N98">
        <v>6.85</v>
      </c>
      <c r="O98">
        <v>4.0999999999999996</v>
      </c>
      <c r="R98">
        <f t="shared" si="4"/>
        <v>7</v>
      </c>
      <c r="S98">
        <f t="shared" si="5"/>
        <v>4</v>
      </c>
      <c r="T98">
        <f t="shared" si="6"/>
        <v>11</v>
      </c>
      <c r="U98" t="s">
        <v>1521</v>
      </c>
      <c r="V98" t="s">
        <v>1514</v>
      </c>
      <c r="W98" t="s">
        <v>1536</v>
      </c>
      <c r="X98" t="s">
        <v>1492</v>
      </c>
      <c r="Z98" t="str" cm="1">
        <f t="array" ref="Z98">IF(ISBLANK(AK98),_xlfn.LET(
    _xlpm.nameBeforeSlash, IF(ISNUMBER(SEARCH("/", Y98)), LEFT(Y98, SEARCH("/", Y98)-1), Y98),
    _xlpm.matchRow, IFERROR(MATCH(_xlpm.nameBeforeSlash, AA:AA, 0), ""),
    _xlpm.difference, IF(_xlpm.matchRow="", "", ABS((R98 + S98)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),IF(ISBLANK(Y98),"","Hidden"))</f>
        <v/>
      </c>
      <c r="AA98" t="s">
        <v>3294</v>
      </c>
      <c r="AB98" t="s">
        <v>3450</v>
      </c>
      <c r="AC98" t="s">
        <v>8528</v>
      </c>
      <c r="AD98" t="str">
        <f>_xlfn.XLOOKUP(AC98,moves!A:A,moves!B:B)</f>
        <v>steel</v>
      </c>
      <c r="AE98">
        <f>_xlfn.XLOOKUP(AC98,moves!A:A,moves!D:D)</f>
        <v>0</v>
      </c>
      <c r="AF98" t="str">
        <f>_xlfn.XLOOKUP(AC98,moves!A:A,moves!E:E)</f>
        <v>If used in a contest, gain +5 points.</v>
      </c>
      <c r="AG98">
        <v>0</v>
      </c>
      <c r="AH98">
        <v>0</v>
      </c>
      <c r="AI98">
        <f t="shared" si="7"/>
        <v>0</v>
      </c>
      <c r="AJ98" t="s">
        <v>523</v>
      </c>
      <c r="AL98">
        <v>1</v>
      </c>
      <c r="AM98" cm="1">
        <f t="array" ref="AM98">IF(AL98=1,1,
   IF(ISTEXT(AK98),1,
   IF(AO98&gt;1,AM97,
   IF(AI98=1,
      IF(SUMPRODUCT((LEN($Y$2:$Y$4096)-LEN(SUBSTITUTE($Y$2:$Y$4096,AA98,"")))/LEN(AA98))&gt;0,2,1),
      IF(
         SUMPRODUCT((LEN($Y$2:$Y$4096)-LEN(SUBSTITUTE($Y$2:$Y$4096,AA98,"")))/LEN(AA98))
         - SUMPRODUCT((LEN($Y$2:$Y$4096)-LEN(SUBSTITUTE($Y$2:$Y$4096,"Alolan "&amp;AA98,"")))/LEN("Alolan "&amp;AA98))
         - SUMPRODUCT((LEN($Y$2:$Y$4096)-LEN(SUBSTITUTE($Y$2:$Y$4096,"Galarian "&amp;AA98,"")))/LEN("Galarian "&amp;AA98))
         - SUMPRODUCT((LEN($Y$2:$Y$4096)-LEN(SUBSTITUTE($Y$2:$Y$4096,"Hisuian "&amp;AA98,"")))/LEN("Hisuian "&amp;AA98))
         - SUMPRODUCT((LEN($Y$2:$Y$4096)-LEN(SUBSTITUTE($Y$2:$Y$4096,"Paldean "&amp;AA98,"")))/LEN("Paldean "&amp;AA98))
      &gt;0,2,1)
   ))))</f>
        <v>1</v>
      </c>
      <c r="AN98">
        <v>0</v>
      </c>
      <c r="AO98">
        <v>0</v>
      </c>
    </row>
    <row r="99" spans="1:41" x14ac:dyDescent="0.25">
      <c r="A99" t="s">
        <v>1541</v>
      </c>
      <c r="B99" t="s">
        <v>10</v>
      </c>
      <c r="C99" t="s">
        <v>1521</v>
      </c>
      <c r="D99"/>
      <c r="E99">
        <v>35</v>
      </c>
      <c r="F99">
        <v>55</v>
      </c>
      <c r="G99">
        <v>40</v>
      </c>
      <c r="H99">
        <v>50</v>
      </c>
      <c r="I99">
        <v>50</v>
      </c>
      <c r="J99">
        <v>90</v>
      </c>
      <c r="K99" t="s">
        <v>1520</v>
      </c>
      <c r="L99" t="s">
        <v>247</v>
      </c>
      <c r="M99" t="s">
        <v>251</v>
      </c>
      <c r="N99">
        <v>6.85</v>
      </c>
      <c r="O99">
        <v>4.0999999999999996</v>
      </c>
      <c r="R99">
        <f t="shared" si="4"/>
        <v>7</v>
      </c>
      <c r="S99">
        <f t="shared" si="5"/>
        <v>4</v>
      </c>
      <c r="T99">
        <f t="shared" si="6"/>
        <v>11</v>
      </c>
      <c r="U99" t="s">
        <v>1521</v>
      </c>
      <c r="V99" t="s">
        <v>1514</v>
      </c>
      <c r="W99" t="s">
        <v>1536</v>
      </c>
      <c r="X99" t="s">
        <v>1492</v>
      </c>
      <c r="Z99" t="str" cm="1">
        <f t="array" ref="Z99">IF(ISBLANK(AK99),_xlfn.LET(
    _xlpm.nameBeforeSlash, IF(ISNUMBER(SEARCH("/", Y99)), LEFT(Y99, SEARCH("/", Y99)-1), Y99),
    _xlpm.matchRow, IFERROR(MATCH(_xlpm.nameBeforeSlash, AA:AA, 0), ""),
    _xlpm.difference, IF(_xlpm.matchRow="", "", ABS((R99 + S99)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),IF(ISBLANK(Y99),"","Hidden"))</f>
        <v/>
      </c>
      <c r="AA99" t="s">
        <v>3295</v>
      </c>
      <c r="AB99" t="s">
        <v>3449</v>
      </c>
      <c r="AC99" t="s">
        <v>8529</v>
      </c>
      <c r="AD99" t="str">
        <f>_xlfn.XLOOKUP(AC99,moves!A:A,moves!B:B)</f>
        <v>fairy</v>
      </c>
      <c r="AE99">
        <f>_xlfn.XLOOKUP(AC99,moves!A:A,moves!D:D)</f>
        <v>0</v>
      </c>
      <c r="AF99" t="str">
        <f>_xlfn.XLOOKUP(AC99,moves!A:A,moves!E:E)</f>
        <v>If used in a contest, gain +5 points.</v>
      </c>
      <c r="AG99">
        <v>0</v>
      </c>
      <c r="AH99">
        <v>0</v>
      </c>
      <c r="AI99">
        <f t="shared" si="7"/>
        <v>0</v>
      </c>
      <c r="AJ99" t="s">
        <v>523</v>
      </c>
      <c r="AL99">
        <v>1</v>
      </c>
      <c r="AM99" cm="1">
        <f t="array" ref="AM99">IF(AL99=1,1,
   IF(ISTEXT(AK99),1,
   IF(AO99&gt;1,AM98,
   IF(AI99=1,
      IF(SUMPRODUCT((LEN($Y$2:$Y$4096)-LEN(SUBSTITUTE($Y$2:$Y$4096,AA99,"")))/LEN(AA99))&gt;0,2,1),
      IF(
         SUMPRODUCT((LEN($Y$2:$Y$4096)-LEN(SUBSTITUTE($Y$2:$Y$4096,AA99,"")))/LEN(AA99))
         - SUMPRODUCT((LEN($Y$2:$Y$4096)-LEN(SUBSTITUTE($Y$2:$Y$4096,"Alolan "&amp;AA99,"")))/LEN("Alolan "&amp;AA99))
         - SUMPRODUCT((LEN($Y$2:$Y$4096)-LEN(SUBSTITUTE($Y$2:$Y$4096,"Galarian "&amp;AA99,"")))/LEN("Galarian "&amp;AA99))
         - SUMPRODUCT((LEN($Y$2:$Y$4096)-LEN(SUBSTITUTE($Y$2:$Y$4096,"Hisuian "&amp;AA99,"")))/LEN("Hisuian "&amp;AA99))
         - SUMPRODUCT((LEN($Y$2:$Y$4096)-LEN(SUBSTITUTE($Y$2:$Y$4096,"Paldean "&amp;AA99,"")))/LEN("Paldean "&amp;AA99))
      &gt;0,2,1)
   ))))</f>
        <v>1</v>
      </c>
      <c r="AN99">
        <v>0</v>
      </c>
      <c r="AO99">
        <v>0</v>
      </c>
    </row>
    <row r="100" spans="1:41" x14ac:dyDescent="0.25">
      <c r="A100" t="s">
        <v>1542</v>
      </c>
      <c r="B100" t="s">
        <v>10</v>
      </c>
      <c r="C100" t="s">
        <v>1521</v>
      </c>
      <c r="D100"/>
      <c r="E100">
        <v>35</v>
      </c>
      <c r="F100">
        <v>55</v>
      </c>
      <c r="G100">
        <v>40</v>
      </c>
      <c r="H100">
        <v>50</v>
      </c>
      <c r="I100">
        <v>50</v>
      </c>
      <c r="J100">
        <v>90</v>
      </c>
      <c r="K100" t="s">
        <v>1520</v>
      </c>
      <c r="L100" t="s">
        <v>247</v>
      </c>
      <c r="M100" t="s">
        <v>251</v>
      </c>
      <c r="N100">
        <v>6.85</v>
      </c>
      <c r="O100">
        <v>4.0999999999999996</v>
      </c>
      <c r="R100">
        <f t="shared" si="4"/>
        <v>7</v>
      </c>
      <c r="S100">
        <f t="shared" si="5"/>
        <v>4</v>
      </c>
      <c r="T100">
        <f t="shared" si="6"/>
        <v>11</v>
      </c>
      <c r="U100" t="s">
        <v>1521</v>
      </c>
      <c r="V100" t="s">
        <v>1514</v>
      </c>
      <c r="W100" t="s">
        <v>1536</v>
      </c>
      <c r="X100" t="s">
        <v>1492</v>
      </c>
      <c r="Z100" t="str" cm="1">
        <f t="array" ref="Z100">IF(ISBLANK(AK100),_xlfn.LET(
    _xlpm.nameBeforeSlash, IF(ISNUMBER(SEARCH("/", Y100)), LEFT(Y100, SEARCH("/", Y100)-1), Y100),
    _xlpm.matchRow, IFERROR(MATCH(_xlpm.nameBeforeSlash, AA:AA, 0), ""),
    _xlpm.difference, IF(_xlpm.matchRow="", "", ABS((R100 + S100)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),IF(ISBLANK(Y100),"","Hidden"))</f>
        <v/>
      </c>
      <c r="AA100" t="s">
        <v>3296</v>
      </c>
      <c r="AB100" t="s">
        <v>3448</v>
      </c>
      <c r="AC100" t="s">
        <v>8530</v>
      </c>
      <c r="AD100" t="str">
        <f>_xlfn.XLOOKUP(AC100,moves!A:A,moves!B:B)</f>
        <v>fighting</v>
      </c>
      <c r="AE100">
        <f>_xlfn.XLOOKUP(AC100,moves!A:A,moves!D:D)</f>
        <v>0</v>
      </c>
      <c r="AF100" t="str">
        <f>_xlfn.XLOOKUP(AC100,moves!A:A,moves!E:E)</f>
        <v>If used in a contest, gain +5 points.</v>
      </c>
      <c r="AG100">
        <v>0</v>
      </c>
      <c r="AH100">
        <v>0</v>
      </c>
      <c r="AI100">
        <f t="shared" si="7"/>
        <v>0</v>
      </c>
      <c r="AJ100" t="s">
        <v>523</v>
      </c>
      <c r="AL100">
        <v>1</v>
      </c>
      <c r="AM100" cm="1">
        <f t="array" ref="AM100">IF(AL100=1,1,
   IF(ISTEXT(AK100),1,
   IF(AO100&gt;1,AM99,
   IF(AI100=1,
      IF(SUMPRODUCT((LEN($Y$2:$Y$4096)-LEN(SUBSTITUTE($Y$2:$Y$4096,AA100,"")))/LEN(AA100))&gt;0,2,1),
      IF(
         SUMPRODUCT((LEN($Y$2:$Y$4096)-LEN(SUBSTITUTE($Y$2:$Y$4096,AA100,"")))/LEN(AA100))
         - SUMPRODUCT((LEN($Y$2:$Y$4096)-LEN(SUBSTITUTE($Y$2:$Y$4096,"Alolan "&amp;AA100,"")))/LEN("Alolan "&amp;AA100))
         - SUMPRODUCT((LEN($Y$2:$Y$4096)-LEN(SUBSTITUTE($Y$2:$Y$4096,"Galarian "&amp;AA100,"")))/LEN("Galarian "&amp;AA100))
         - SUMPRODUCT((LEN($Y$2:$Y$4096)-LEN(SUBSTITUTE($Y$2:$Y$4096,"Hisuian "&amp;AA100,"")))/LEN("Hisuian "&amp;AA100))
         - SUMPRODUCT((LEN($Y$2:$Y$4096)-LEN(SUBSTITUTE($Y$2:$Y$4096,"Paldean "&amp;AA100,"")))/LEN("Paldean "&amp;AA100))
      &gt;0,2,1)
   ))))</f>
        <v>1</v>
      </c>
      <c r="AN100">
        <v>0</v>
      </c>
      <c r="AO100">
        <v>0</v>
      </c>
    </row>
    <row r="101" spans="1:41" x14ac:dyDescent="0.25">
      <c r="A101" t="s">
        <v>3688</v>
      </c>
      <c r="B101" t="s">
        <v>10</v>
      </c>
      <c r="C101" t="s">
        <v>1521</v>
      </c>
      <c r="D101"/>
      <c r="E101">
        <v>35</v>
      </c>
      <c r="F101">
        <v>55</v>
      </c>
      <c r="G101">
        <v>40</v>
      </c>
      <c r="H101">
        <v>50</v>
      </c>
      <c r="I101">
        <v>50</v>
      </c>
      <c r="J101">
        <v>90</v>
      </c>
      <c r="K101" t="s">
        <v>1520</v>
      </c>
      <c r="L101" t="s">
        <v>247</v>
      </c>
      <c r="M101" t="s">
        <v>251</v>
      </c>
      <c r="N101">
        <v>6.85</v>
      </c>
      <c r="O101">
        <v>4.0999999999999996</v>
      </c>
      <c r="R101">
        <f t="shared" si="4"/>
        <v>7</v>
      </c>
      <c r="S101">
        <f t="shared" si="5"/>
        <v>4</v>
      </c>
      <c r="T101">
        <f t="shared" si="6"/>
        <v>11</v>
      </c>
      <c r="U101" t="s">
        <v>1521</v>
      </c>
      <c r="V101" t="s">
        <v>1514</v>
      </c>
      <c r="W101" t="s">
        <v>1536</v>
      </c>
      <c r="X101" t="s">
        <v>1492</v>
      </c>
      <c r="Y101" t="s">
        <v>6160</v>
      </c>
      <c r="Z101" cm="1">
        <f t="array" ref="Z101">IF(ISBLANK(AK101),_xlfn.LET(
    _xlpm.nameBeforeSlash, IF(ISNUMBER(SEARCH("/", Y101)), LEFT(Y101, SEARCH("/", Y101)-1), Y101),
    _xlpm.matchRow, IFERROR(MATCH(_xlpm.nameBeforeSlash, AA:AA, 0), ""),
    _xlpm.difference, IF(_xlpm.matchRow="", "", ABS((R101 + S101)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),IF(ISBLANK(Y101),"","Hidden"))</f>
        <v>16</v>
      </c>
      <c r="AA101" t="s">
        <v>4954</v>
      </c>
      <c r="AC101" t="s">
        <v>419</v>
      </c>
      <c r="AD101" t="str">
        <f>_xlfn.XLOOKUP(AC101,moves!A:A,moves!B:B)</f>
        <v>electric</v>
      </c>
      <c r="AE101">
        <f>_xlfn.XLOOKUP(AC101,moves!A:A,moves!D:D)</f>
        <v>4</v>
      </c>
      <c r="AF101" t="str">
        <f>_xlfn.XLOOKUP(AC101,moves!A:A,moves!E:E)</f>
        <v>If any status symbols are rolled: Inflict the Paralyzed status on the target.</v>
      </c>
      <c r="AG101">
        <v>0</v>
      </c>
      <c r="AH101">
        <v>0</v>
      </c>
      <c r="AI101">
        <f t="shared" si="7"/>
        <v>1</v>
      </c>
      <c r="AJ101" t="s">
        <v>523</v>
      </c>
      <c r="AL101">
        <v>0</v>
      </c>
      <c r="AM101" cm="1">
        <f t="array" ref="AM101">IF(AL101=1,1,
   IF(ISTEXT(AK101),1,
   IF(AO101&gt;1,AM100,
   IF(AI101=1,
      IF(SUMPRODUCT((LEN($Y$2:$Y$4096)-LEN(SUBSTITUTE($Y$2:$Y$4096,AA101,"")))/LEN(AA101))&gt;0,2,1),
      IF(
         SUMPRODUCT((LEN($Y$2:$Y$4096)-LEN(SUBSTITUTE($Y$2:$Y$4096,AA101,"")))/LEN(AA101))
         - SUMPRODUCT((LEN($Y$2:$Y$4096)-LEN(SUBSTITUTE($Y$2:$Y$4096,"Alolan "&amp;AA101,"")))/LEN("Alolan "&amp;AA101))
         - SUMPRODUCT((LEN($Y$2:$Y$4096)-LEN(SUBSTITUTE($Y$2:$Y$4096,"Galarian "&amp;AA101,"")))/LEN("Galarian "&amp;AA101))
         - SUMPRODUCT((LEN($Y$2:$Y$4096)-LEN(SUBSTITUTE($Y$2:$Y$4096,"Hisuian "&amp;AA101,"")))/LEN("Hisuian "&amp;AA101))
         - SUMPRODUCT((LEN($Y$2:$Y$4096)-LEN(SUBSTITUTE($Y$2:$Y$4096,"Paldean "&amp;AA101,"")))/LEN("Paldean "&amp;AA101))
      &gt;0,2,1)
   ))))</f>
        <v>2</v>
      </c>
      <c r="AN101">
        <v>0</v>
      </c>
      <c r="AO101">
        <v>1</v>
      </c>
    </row>
    <row r="102" spans="1:41" x14ac:dyDescent="0.25">
      <c r="A102" t="s">
        <v>3689</v>
      </c>
      <c r="B102" t="s">
        <v>10</v>
      </c>
      <c r="C102" t="s">
        <v>1521</v>
      </c>
      <c r="D102"/>
      <c r="E102">
        <v>35</v>
      </c>
      <c r="F102">
        <v>55</v>
      </c>
      <c r="G102">
        <v>40</v>
      </c>
      <c r="H102">
        <v>50</v>
      </c>
      <c r="I102">
        <v>50</v>
      </c>
      <c r="J102">
        <v>90</v>
      </c>
      <c r="K102" t="s">
        <v>1520</v>
      </c>
      <c r="L102" t="s">
        <v>3446</v>
      </c>
      <c r="M102" t="s">
        <v>3287</v>
      </c>
      <c r="N102">
        <v>6.85</v>
      </c>
      <c r="O102">
        <v>4.0999999999999996</v>
      </c>
      <c r="Q102">
        <v>19</v>
      </c>
      <c r="R102">
        <f t="shared" si="4"/>
        <v>7</v>
      </c>
      <c r="S102">
        <f t="shared" si="5"/>
        <v>23</v>
      </c>
      <c r="T102">
        <f t="shared" si="6"/>
        <v>30</v>
      </c>
      <c r="U102" t="s">
        <v>1521</v>
      </c>
      <c r="V102" t="s">
        <v>1514</v>
      </c>
      <c r="W102" t="s">
        <v>1536</v>
      </c>
      <c r="X102" t="s">
        <v>1492</v>
      </c>
      <c r="Z102" t="str" cm="1">
        <f t="array" ref="Z102">IF(ISBLANK(AK102),_xlfn.LET(
    _xlpm.nameBeforeSlash, IF(ISNUMBER(SEARCH("/", Y102)), LEFT(Y102, SEARCH("/", Y102)-1), Y102),
    _xlpm.matchRow, IFERROR(MATCH(_xlpm.nameBeforeSlash, AA:AA, 0), ""),
    _xlpm.difference, IF(_xlpm.matchRow="", "", ABS((R102 + S102)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),IF(ISBLANK(Y102),"","Hidden"))</f>
        <v/>
      </c>
      <c r="AA102" t="s">
        <v>4955</v>
      </c>
      <c r="AB102" t="s">
        <v>3299</v>
      </c>
      <c r="AC102" t="s">
        <v>6364</v>
      </c>
      <c r="AD102" t="str">
        <f>_xlfn.XLOOKUP(AC102,moves!A:A,moves!B:B)</f>
        <v>electric</v>
      </c>
      <c r="AE102">
        <f>_xlfn.XLOOKUP(AC102,moves!A:A,moves!D:D)</f>
        <v>5</v>
      </c>
      <c r="AF102" t="str">
        <f>_xlfn.XLOOKUP(AC102,moves!A:A,moves!E:E)</f>
        <v>Inflict the Paralyzed status on all opposing active Pokémon.</v>
      </c>
      <c r="AG102">
        <v>0</v>
      </c>
      <c r="AH102">
        <v>0</v>
      </c>
      <c r="AI102">
        <f t="shared" si="7"/>
        <v>1</v>
      </c>
      <c r="AJ102" t="s">
        <v>523</v>
      </c>
      <c r="AL102">
        <v>0</v>
      </c>
      <c r="AM102" cm="1">
        <f t="array" ref="AM102">IF(AL102=1,1,
   IF(ISTEXT(AK102),1,
   IF(AO102&gt;1,AM101,
   IF(AI102=1,
      IF(SUMPRODUCT((LEN($Y$2:$Y$4096)-LEN(SUBSTITUTE($Y$2:$Y$4096,AA102,"")))/LEN(AA102))&gt;0,2,1),
      IF(
         SUMPRODUCT((LEN($Y$2:$Y$4096)-LEN(SUBSTITUTE($Y$2:$Y$4096,AA102,"")))/LEN(AA102))
         - SUMPRODUCT((LEN($Y$2:$Y$4096)-LEN(SUBSTITUTE($Y$2:$Y$4096,"Alolan "&amp;AA102,"")))/LEN("Alolan "&amp;AA102))
         - SUMPRODUCT((LEN($Y$2:$Y$4096)-LEN(SUBSTITUTE($Y$2:$Y$4096,"Galarian "&amp;AA102,"")))/LEN("Galarian "&amp;AA102))
         - SUMPRODUCT((LEN($Y$2:$Y$4096)-LEN(SUBSTITUTE($Y$2:$Y$4096,"Hisuian "&amp;AA102,"")))/LEN("Hisuian "&amp;AA102))
         - SUMPRODUCT((LEN($Y$2:$Y$4096)-LEN(SUBSTITUTE($Y$2:$Y$4096,"Paldean "&amp;AA102,"")))/LEN("Paldean "&amp;AA102))
      &gt;0,2,1)
   ))))</f>
        <v>2</v>
      </c>
      <c r="AN102">
        <v>0</v>
      </c>
      <c r="AO102">
        <v>2</v>
      </c>
    </row>
    <row r="103" spans="1:41" x14ac:dyDescent="0.25">
      <c r="A103">
        <v>26</v>
      </c>
      <c r="B103" t="s">
        <v>12</v>
      </c>
      <c r="C103" t="s">
        <v>1521</v>
      </c>
      <c r="D103"/>
      <c r="E103">
        <v>60</v>
      </c>
      <c r="F103">
        <v>90</v>
      </c>
      <c r="G103">
        <v>55</v>
      </c>
      <c r="H103">
        <v>90</v>
      </c>
      <c r="I103">
        <v>80</v>
      </c>
      <c r="J103">
        <v>110</v>
      </c>
      <c r="K103" t="s">
        <v>1520</v>
      </c>
      <c r="L103" t="s">
        <v>247</v>
      </c>
      <c r="M103" t="s">
        <v>251</v>
      </c>
      <c r="N103">
        <v>9.8000000000000007</v>
      </c>
      <c r="O103">
        <v>6.45</v>
      </c>
      <c r="P103">
        <v>1</v>
      </c>
      <c r="Q103">
        <v>2</v>
      </c>
      <c r="R103">
        <f t="shared" si="4"/>
        <v>11</v>
      </c>
      <c r="S103">
        <f t="shared" si="5"/>
        <v>8</v>
      </c>
      <c r="T103">
        <f t="shared" si="6"/>
        <v>19</v>
      </c>
      <c r="U103" t="s">
        <v>1521</v>
      </c>
      <c r="V103" t="s">
        <v>1514</v>
      </c>
      <c r="W103" t="s">
        <v>1536</v>
      </c>
      <c r="X103" t="s">
        <v>1492</v>
      </c>
      <c r="Z103" t="str" cm="1">
        <f t="array" ref="Z103">IF(ISBLANK(AK103),_xlfn.LET(
    _xlpm.nameBeforeSlash, IF(ISNUMBER(SEARCH("/", Y103)), LEFT(Y103, SEARCH("/", Y103)-1), Y103),
    _xlpm.matchRow, IFERROR(MATCH(_xlpm.nameBeforeSlash, AA:AA, 0), ""),
    _xlpm.difference, IF(_xlpm.matchRow="", "", ABS((R103 + S103)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),IF(ISBLANK(Y103),"","Hidden"))</f>
        <v/>
      </c>
      <c r="AA103" t="s">
        <v>12</v>
      </c>
      <c r="AC103" t="s">
        <v>986</v>
      </c>
      <c r="AD103" t="str">
        <f>_xlfn.XLOOKUP(AC103,moves!A:A,moves!B:B)</f>
        <v>electric</v>
      </c>
      <c r="AE103">
        <f>_xlfn.XLOOKUP(AC103,moves!A:A,moves!D:D)</f>
        <v>6</v>
      </c>
      <c r="AF103" t="str">
        <f>_xlfn.XLOOKUP(AC103,moves!A:A,moves!E:E)</f>
        <v>Critical hits deal +2 damage. For each critical hit rolled: The user takes 2 damage.</v>
      </c>
      <c r="AG103">
        <v>0</v>
      </c>
      <c r="AH103">
        <v>0</v>
      </c>
      <c r="AI103">
        <f t="shared" si="7"/>
        <v>0</v>
      </c>
      <c r="AJ103" t="s">
        <v>525</v>
      </c>
      <c r="AL103">
        <v>0</v>
      </c>
      <c r="AM103" cm="1">
        <f t="array" ref="AM103">IF(AL103=1,1,
   IF(ISTEXT(AK103),1,
   IF(AO103&gt;1,AM102,
   IF(AI103=1,
      IF(SUMPRODUCT((LEN($Y$2:$Y$4096)-LEN(SUBSTITUTE($Y$2:$Y$4096,AA103,"")))/LEN(AA103))&gt;0,2,1),
      IF(
         SUMPRODUCT((LEN($Y$2:$Y$4096)-LEN(SUBSTITUTE($Y$2:$Y$4096,AA103,"")))/LEN(AA103))
         - SUMPRODUCT((LEN($Y$2:$Y$4096)-LEN(SUBSTITUTE($Y$2:$Y$4096,"Alolan "&amp;AA103,"")))/LEN("Alolan "&amp;AA103))
         - SUMPRODUCT((LEN($Y$2:$Y$4096)-LEN(SUBSTITUTE($Y$2:$Y$4096,"Galarian "&amp;AA103,"")))/LEN("Galarian "&amp;AA103))
         - SUMPRODUCT((LEN($Y$2:$Y$4096)-LEN(SUBSTITUTE($Y$2:$Y$4096,"Hisuian "&amp;AA103,"")))/LEN("Hisuian "&amp;AA103))
         - SUMPRODUCT((LEN($Y$2:$Y$4096)-LEN(SUBSTITUTE($Y$2:$Y$4096,"Paldean "&amp;AA103,"")))/LEN("Paldean "&amp;AA103))
      &gt;0,2,1)
   ))))</f>
        <v>2</v>
      </c>
      <c r="AN103">
        <v>0</v>
      </c>
      <c r="AO103">
        <v>0</v>
      </c>
    </row>
    <row r="104" spans="1:41" x14ac:dyDescent="0.25">
      <c r="A104" t="s">
        <v>1543</v>
      </c>
      <c r="B104" t="s">
        <v>12</v>
      </c>
      <c r="C104" t="s">
        <v>1521</v>
      </c>
      <c r="D104" t="s">
        <v>429</v>
      </c>
      <c r="E104">
        <v>60</v>
      </c>
      <c r="F104">
        <v>85</v>
      </c>
      <c r="G104">
        <v>50</v>
      </c>
      <c r="H104">
        <v>95</v>
      </c>
      <c r="I104">
        <v>85</v>
      </c>
      <c r="J104">
        <v>110</v>
      </c>
      <c r="K104" t="s">
        <v>1520</v>
      </c>
      <c r="L104" t="s">
        <v>247</v>
      </c>
      <c r="M104" t="s">
        <v>251</v>
      </c>
      <c r="N104">
        <v>10</v>
      </c>
      <c r="O104">
        <v>6.45</v>
      </c>
      <c r="P104">
        <v>1</v>
      </c>
      <c r="Q104">
        <v>2</v>
      </c>
      <c r="R104">
        <f t="shared" si="4"/>
        <v>11</v>
      </c>
      <c r="S104">
        <f t="shared" si="5"/>
        <v>8</v>
      </c>
      <c r="T104">
        <f t="shared" si="6"/>
        <v>19</v>
      </c>
      <c r="U104" t="s">
        <v>1521</v>
      </c>
      <c r="V104" t="s">
        <v>429</v>
      </c>
      <c r="W104" t="s">
        <v>1536</v>
      </c>
      <c r="X104" t="s">
        <v>1514</v>
      </c>
      <c r="Z104" t="str" cm="1">
        <f t="array" ref="Z104">IF(ISBLANK(AK104),_xlfn.LET(
    _xlpm.nameBeforeSlash, IF(ISNUMBER(SEARCH("/", Y104)), LEFT(Y104, SEARCH("/", Y104)-1), Y104),
    _xlpm.matchRow, IFERROR(MATCH(_xlpm.nameBeforeSlash, AA:AA, 0), ""),
    _xlpm.difference, IF(_xlpm.matchRow="", "", ABS((R104 + S104)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),IF(ISBLANK(Y104),"","Hidden"))</f>
        <v/>
      </c>
      <c r="AA104" t="s">
        <v>1544</v>
      </c>
      <c r="AB104" t="s">
        <v>1527</v>
      </c>
      <c r="AC104" t="s">
        <v>429</v>
      </c>
      <c r="AD104" t="str">
        <f>_xlfn.XLOOKUP(AC104,moves!A:A,moves!B:B)</f>
        <v>psychic</v>
      </c>
      <c r="AE104">
        <f>_xlfn.XLOOKUP(AC104,moves!A:A,moves!D:D)</f>
        <v>5</v>
      </c>
      <c r="AF104" t="str">
        <f>_xlfn.XLOOKUP(AC104,moves!A:A,moves!E:E)</f>
        <v>If 2 or more status symbols are rolled: Inflict the Confused status on the target.</v>
      </c>
      <c r="AG104">
        <v>0</v>
      </c>
      <c r="AH104">
        <v>0</v>
      </c>
      <c r="AI104">
        <f t="shared" si="7"/>
        <v>0</v>
      </c>
      <c r="AJ104" t="s">
        <v>525</v>
      </c>
      <c r="AL104">
        <v>0</v>
      </c>
      <c r="AM104" cm="1">
        <f t="array" ref="AM104">IF(AL104=1,1,
   IF(ISTEXT(AK104),1,
   IF(AO104&gt;1,AM103,
   IF(AI104=1,
      IF(SUMPRODUCT((LEN($Y$2:$Y$4096)-LEN(SUBSTITUTE($Y$2:$Y$4096,AA104,"")))/LEN(AA104))&gt;0,2,1),
      IF(
         SUMPRODUCT((LEN($Y$2:$Y$4096)-LEN(SUBSTITUTE($Y$2:$Y$4096,AA104,"")))/LEN(AA104))
         - SUMPRODUCT((LEN($Y$2:$Y$4096)-LEN(SUBSTITUTE($Y$2:$Y$4096,"Alolan "&amp;AA104,"")))/LEN("Alolan "&amp;AA104))
         - SUMPRODUCT((LEN($Y$2:$Y$4096)-LEN(SUBSTITUTE($Y$2:$Y$4096,"Galarian "&amp;AA104,"")))/LEN("Galarian "&amp;AA104))
         - SUMPRODUCT((LEN($Y$2:$Y$4096)-LEN(SUBSTITUTE($Y$2:$Y$4096,"Hisuian "&amp;AA104,"")))/LEN("Hisuian "&amp;AA104))
         - SUMPRODUCT((LEN($Y$2:$Y$4096)-LEN(SUBSTITUTE($Y$2:$Y$4096,"Paldean "&amp;AA104,"")))/LEN("Paldean "&amp;AA104))
      &gt;0,2,1)
   ))))</f>
        <v>2</v>
      </c>
      <c r="AN104">
        <v>0</v>
      </c>
      <c r="AO104">
        <v>0</v>
      </c>
    </row>
    <row r="105" spans="1:41" x14ac:dyDescent="0.25">
      <c r="A105" t="s">
        <v>3690</v>
      </c>
      <c r="B105" t="s">
        <v>12</v>
      </c>
      <c r="C105" t="s">
        <v>1521</v>
      </c>
      <c r="D105"/>
      <c r="E105">
        <v>60</v>
      </c>
      <c r="F105">
        <v>90</v>
      </c>
      <c r="G105">
        <v>55</v>
      </c>
      <c r="H105">
        <v>90</v>
      </c>
      <c r="I105">
        <v>80</v>
      </c>
      <c r="J105">
        <v>110</v>
      </c>
      <c r="K105" t="s">
        <v>1520</v>
      </c>
      <c r="L105" t="s">
        <v>247</v>
      </c>
      <c r="M105" t="s">
        <v>251</v>
      </c>
      <c r="N105">
        <v>9.8000000000000007</v>
      </c>
      <c r="O105">
        <v>6.45</v>
      </c>
      <c r="P105">
        <v>1</v>
      </c>
      <c r="Q105">
        <v>2</v>
      </c>
      <c r="R105">
        <f t="shared" si="4"/>
        <v>11</v>
      </c>
      <c r="S105">
        <f t="shared" si="5"/>
        <v>8</v>
      </c>
      <c r="T105">
        <f t="shared" si="6"/>
        <v>19</v>
      </c>
      <c r="U105" t="s">
        <v>1521</v>
      </c>
      <c r="V105" t="s">
        <v>1514</v>
      </c>
      <c r="W105" t="s">
        <v>1536</v>
      </c>
      <c r="X105" t="s">
        <v>1492</v>
      </c>
      <c r="Z105" t="str" cm="1">
        <f t="array" ref="Z105">IF(ISBLANK(AK105),_xlfn.LET(
    _xlpm.nameBeforeSlash, IF(ISNUMBER(SEARCH("/", Y105)), LEFT(Y105, SEARCH("/", Y105)-1), Y105),
    _xlpm.matchRow, IFERROR(MATCH(_xlpm.nameBeforeSlash, AA:AA, 0), ""),
    _xlpm.difference, IF(_xlpm.matchRow="", "", ABS((R105 + S105)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),IF(ISBLANK(Y105),"","Hidden"))</f>
        <v/>
      </c>
      <c r="AA105" t="s">
        <v>4956</v>
      </c>
      <c r="AC105" t="s">
        <v>6366</v>
      </c>
      <c r="AD105" t="str">
        <f>_xlfn.XLOOKUP(AC105,moves!A:A,moves!B:B)</f>
        <v>electric</v>
      </c>
      <c r="AE105">
        <f>_xlfn.XLOOKUP(AC105,moves!A:A,moves!D:D)</f>
        <v>3</v>
      </c>
      <c r="AF105" t="str">
        <f>_xlfn.XLOOKUP(AC105,moves!A:A,moves!E:E)</f>
        <v>For every non-fainted Electric-type Pokémon in the user's party: Increase attack strength by 1.</v>
      </c>
      <c r="AG105">
        <v>0</v>
      </c>
      <c r="AH105">
        <v>0</v>
      </c>
      <c r="AI105">
        <f t="shared" si="7"/>
        <v>1</v>
      </c>
      <c r="AJ105" t="s">
        <v>525</v>
      </c>
      <c r="AL105">
        <v>0</v>
      </c>
      <c r="AM105" cm="1">
        <f t="array" ref="AM105">IF(AL105=1,1,
   IF(ISTEXT(AK105),1,
   IF(AO105&gt;1,AM104,
   IF(AI105=1,
      IF(SUMPRODUCT((LEN($Y$2:$Y$4096)-LEN(SUBSTITUTE($Y$2:$Y$4096,AA105,"")))/LEN(AA105))&gt;0,2,1),
      IF(
         SUMPRODUCT((LEN($Y$2:$Y$4096)-LEN(SUBSTITUTE($Y$2:$Y$4096,AA105,"")))/LEN(AA105))
         - SUMPRODUCT((LEN($Y$2:$Y$4096)-LEN(SUBSTITUTE($Y$2:$Y$4096,"Alolan "&amp;AA105,"")))/LEN("Alolan "&amp;AA105))
         - SUMPRODUCT((LEN($Y$2:$Y$4096)-LEN(SUBSTITUTE($Y$2:$Y$4096,"Galarian "&amp;AA105,"")))/LEN("Galarian "&amp;AA105))
         - SUMPRODUCT((LEN($Y$2:$Y$4096)-LEN(SUBSTITUTE($Y$2:$Y$4096,"Hisuian "&amp;AA105,"")))/LEN("Hisuian "&amp;AA105))
         - SUMPRODUCT((LEN($Y$2:$Y$4096)-LEN(SUBSTITUTE($Y$2:$Y$4096,"Paldean "&amp;AA105,"")))/LEN("Paldean "&amp;AA105))
      &gt;0,2,1)
   ))))</f>
        <v>2</v>
      </c>
      <c r="AN105">
        <v>0</v>
      </c>
      <c r="AO105">
        <v>0</v>
      </c>
    </row>
    <row r="106" spans="1:41" x14ac:dyDescent="0.25">
      <c r="A106" t="s">
        <v>3691</v>
      </c>
      <c r="B106" t="s">
        <v>12</v>
      </c>
      <c r="C106" t="s">
        <v>1521</v>
      </c>
      <c r="D106" t="s">
        <v>429</v>
      </c>
      <c r="E106">
        <v>60</v>
      </c>
      <c r="F106">
        <v>85</v>
      </c>
      <c r="G106">
        <v>50</v>
      </c>
      <c r="H106">
        <v>95</v>
      </c>
      <c r="I106">
        <v>85</v>
      </c>
      <c r="J106">
        <v>110</v>
      </c>
      <c r="K106" t="s">
        <v>1520</v>
      </c>
      <c r="L106" t="s">
        <v>247</v>
      </c>
      <c r="M106" t="s">
        <v>251</v>
      </c>
      <c r="N106">
        <v>10</v>
      </c>
      <c r="O106">
        <v>6.45</v>
      </c>
      <c r="P106">
        <v>1</v>
      </c>
      <c r="Q106">
        <v>2</v>
      </c>
      <c r="R106">
        <f t="shared" si="4"/>
        <v>11</v>
      </c>
      <c r="S106">
        <f t="shared" si="5"/>
        <v>8</v>
      </c>
      <c r="T106">
        <f t="shared" si="6"/>
        <v>19</v>
      </c>
      <c r="U106" t="s">
        <v>1521</v>
      </c>
      <c r="V106" t="s">
        <v>429</v>
      </c>
      <c r="W106" t="s">
        <v>1536</v>
      </c>
      <c r="X106" t="s">
        <v>1514</v>
      </c>
      <c r="Z106" t="str" cm="1">
        <f t="array" ref="Z106">IF(ISBLANK(AK106),_xlfn.LET(
    _xlpm.nameBeforeSlash, IF(ISNUMBER(SEARCH("/", Y106)), LEFT(Y106, SEARCH("/", Y106)-1), Y106),
    _xlpm.matchRow, IFERROR(MATCH(_xlpm.nameBeforeSlash, AA:AA, 0), ""),
    _xlpm.difference, IF(_xlpm.matchRow="", "", ABS((R106 + S106)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),IF(ISBLANK(Y106),"","Hidden"))</f>
        <v/>
      </c>
      <c r="AA106" t="s">
        <v>4957</v>
      </c>
      <c r="AB106" t="s">
        <v>1527</v>
      </c>
      <c r="AC106" t="s">
        <v>6367</v>
      </c>
      <c r="AD106" t="str">
        <f>_xlfn.XLOOKUP(AC106,moves!A:A,moves!B:B)</f>
        <v>electric</v>
      </c>
      <c r="AE106">
        <f>_xlfn.XLOOKUP(AC106,moves!A:A,moves!D:D)</f>
        <v>3</v>
      </c>
      <c r="AF106" t="str">
        <f>_xlfn.XLOOKUP(AC106,moves!A:A,moves!E:E)</f>
        <v>The user may switch out the other active Pokémon immediately. If the Pokémon switching in is an Electric-type: Increase attack strength by 2.</v>
      </c>
      <c r="AG106">
        <v>0</v>
      </c>
      <c r="AH106">
        <v>0</v>
      </c>
      <c r="AI106">
        <f t="shared" si="7"/>
        <v>1</v>
      </c>
      <c r="AJ106" t="s">
        <v>525</v>
      </c>
      <c r="AL106">
        <v>0</v>
      </c>
      <c r="AM106" cm="1">
        <f t="array" ref="AM106">IF(AL106=1,1,
   IF(ISTEXT(AK106),1,
   IF(AO106&gt;1,AM105,
   IF(AI106=1,
      IF(SUMPRODUCT((LEN($Y$2:$Y$4096)-LEN(SUBSTITUTE($Y$2:$Y$4096,AA106,"")))/LEN(AA106))&gt;0,2,1),
      IF(
         SUMPRODUCT((LEN($Y$2:$Y$4096)-LEN(SUBSTITUTE($Y$2:$Y$4096,AA106,"")))/LEN(AA106))
         - SUMPRODUCT((LEN($Y$2:$Y$4096)-LEN(SUBSTITUTE($Y$2:$Y$4096,"Alolan "&amp;AA106,"")))/LEN("Alolan "&amp;AA106))
         - SUMPRODUCT((LEN($Y$2:$Y$4096)-LEN(SUBSTITUTE($Y$2:$Y$4096,"Galarian "&amp;AA106,"")))/LEN("Galarian "&amp;AA106))
         - SUMPRODUCT((LEN($Y$2:$Y$4096)-LEN(SUBSTITUTE($Y$2:$Y$4096,"Hisuian "&amp;AA106,"")))/LEN("Hisuian "&amp;AA106))
         - SUMPRODUCT((LEN($Y$2:$Y$4096)-LEN(SUBSTITUTE($Y$2:$Y$4096,"Paldean "&amp;AA106,"")))/LEN("Paldean "&amp;AA106))
      &gt;0,2,1)
   ))))</f>
        <v>2</v>
      </c>
      <c r="AN106">
        <v>0</v>
      </c>
      <c r="AO106">
        <v>0</v>
      </c>
    </row>
    <row r="107" spans="1:41" x14ac:dyDescent="0.25">
      <c r="A107">
        <v>27</v>
      </c>
      <c r="B107" t="s">
        <v>1545</v>
      </c>
      <c r="C107" t="s">
        <v>1472</v>
      </c>
      <c r="D107"/>
      <c r="E107">
        <v>50</v>
      </c>
      <c r="F107">
        <v>75</v>
      </c>
      <c r="G107">
        <v>85</v>
      </c>
      <c r="H107">
        <v>20</v>
      </c>
      <c r="I107">
        <v>30</v>
      </c>
      <c r="J107">
        <v>40</v>
      </c>
      <c r="K107" t="s">
        <v>1520</v>
      </c>
      <c r="L107" t="s">
        <v>253</v>
      </c>
      <c r="M107" t="s">
        <v>249</v>
      </c>
      <c r="N107">
        <v>5.55</v>
      </c>
      <c r="O107">
        <v>5.45</v>
      </c>
      <c r="R107">
        <f t="shared" si="4"/>
        <v>6</v>
      </c>
      <c r="S107">
        <f t="shared" si="5"/>
        <v>5</v>
      </c>
      <c r="T107">
        <f t="shared" si="6"/>
        <v>11</v>
      </c>
      <c r="U107" t="s">
        <v>1472</v>
      </c>
      <c r="V107" t="s">
        <v>1499</v>
      </c>
      <c r="W107" t="s">
        <v>1492</v>
      </c>
      <c r="X107" t="s">
        <v>1546</v>
      </c>
      <c r="Y107" t="s">
        <v>1547</v>
      </c>
      <c r="Z107" cm="1">
        <f t="array" ref="Z107">IF(ISBLANK(AK107),_xlfn.LET(
    _xlpm.nameBeforeSlash, IF(ISNUMBER(SEARCH("/", Y107)), LEFT(Y107, SEARCH("/", Y107)-1), Y107),
    _xlpm.matchRow, IFERROR(MATCH(_xlpm.nameBeforeSlash, AA:AA, 0), ""),
    _xlpm.difference, IF(_xlpm.matchRow="", "", ABS((R107 + S107)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),IF(ISBLANK(Y107),"","Hidden"))</f>
        <v>14</v>
      </c>
      <c r="AA107" t="s">
        <v>1545</v>
      </c>
      <c r="AC107" t="s">
        <v>1191</v>
      </c>
      <c r="AD107" t="str">
        <f>_xlfn.XLOOKUP(AC107,moves!A:A,moves!B:B)</f>
        <v>ground</v>
      </c>
      <c r="AE107">
        <f>_xlfn.XLOOKUP(AC107,moves!A:A,moves!D:D)</f>
        <v>1</v>
      </c>
      <c r="AF107" t="str">
        <f>_xlfn.XLOOKUP(AC107,moves!A:A,moves!E:E)</f>
        <v>When the target next attacks: Regular hits deal -1 damage.</v>
      </c>
      <c r="AG107">
        <v>0</v>
      </c>
      <c r="AH107">
        <v>0</v>
      </c>
      <c r="AI107">
        <f t="shared" si="7"/>
        <v>0</v>
      </c>
      <c r="AJ107" t="s">
        <v>523</v>
      </c>
      <c r="AL107">
        <v>0</v>
      </c>
      <c r="AM107" cm="1">
        <f t="array" ref="AM107">IF(AL107=1,1,
   IF(ISTEXT(AK107),1,
   IF(AO107&gt;1,AM106,
   IF(AI107=1,
      IF(SUMPRODUCT((LEN($Y$2:$Y$4096)-LEN(SUBSTITUTE($Y$2:$Y$4096,AA107,"")))/LEN(AA107))&gt;0,2,1),
      IF(
         SUMPRODUCT((LEN($Y$2:$Y$4096)-LEN(SUBSTITUTE($Y$2:$Y$4096,AA107,"")))/LEN(AA107))
         - SUMPRODUCT((LEN($Y$2:$Y$4096)-LEN(SUBSTITUTE($Y$2:$Y$4096,"Alolan "&amp;AA107,"")))/LEN("Alolan "&amp;AA107))
         - SUMPRODUCT((LEN($Y$2:$Y$4096)-LEN(SUBSTITUTE($Y$2:$Y$4096,"Galarian "&amp;AA107,"")))/LEN("Galarian "&amp;AA107))
         - SUMPRODUCT((LEN($Y$2:$Y$4096)-LEN(SUBSTITUTE($Y$2:$Y$4096,"Hisuian "&amp;AA107,"")))/LEN("Hisuian "&amp;AA107))
         - SUMPRODUCT((LEN($Y$2:$Y$4096)-LEN(SUBSTITUTE($Y$2:$Y$4096,"Paldean "&amp;AA107,"")))/LEN("Paldean "&amp;AA107))
      &gt;0,2,1)
   ))))</f>
        <v>1</v>
      </c>
      <c r="AN107">
        <v>0</v>
      </c>
      <c r="AO107">
        <v>0</v>
      </c>
    </row>
    <row r="108" spans="1:41" x14ac:dyDescent="0.25">
      <c r="A108" t="s">
        <v>1548</v>
      </c>
      <c r="B108" t="s">
        <v>1545</v>
      </c>
      <c r="C108" t="s">
        <v>1209</v>
      </c>
      <c r="D108" t="s">
        <v>1514</v>
      </c>
      <c r="E108">
        <v>50</v>
      </c>
      <c r="F108">
        <v>75</v>
      </c>
      <c r="G108">
        <v>90</v>
      </c>
      <c r="H108">
        <v>10</v>
      </c>
      <c r="I108">
        <v>35</v>
      </c>
      <c r="J108">
        <v>40</v>
      </c>
      <c r="K108" t="s">
        <v>1520</v>
      </c>
      <c r="L108" t="s">
        <v>253</v>
      </c>
      <c r="M108" t="s">
        <v>248</v>
      </c>
      <c r="N108">
        <v>5.45</v>
      </c>
      <c r="O108">
        <v>5.75</v>
      </c>
      <c r="R108">
        <f t="shared" si="4"/>
        <v>5</v>
      </c>
      <c r="S108">
        <f t="shared" si="5"/>
        <v>6</v>
      </c>
      <c r="T108">
        <f t="shared" si="6"/>
        <v>11</v>
      </c>
      <c r="U108" t="s">
        <v>1209</v>
      </c>
      <c r="V108" t="s">
        <v>1514</v>
      </c>
      <c r="W108" t="s">
        <v>1492</v>
      </c>
      <c r="X108" t="s">
        <v>1472</v>
      </c>
      <c r="Y108" t="s">
        <v>1549</v>
      </c>
      <c r="Z108" cm="1">
        <f t="array" ref="Z108">IF(ISBLANK(AK108),_xlfn.LET(
    _xlpm.nameBeforeSlash, IF(ISNUMBER(SEARCH("/", Y108)), LEFT(Y108, SEARCH("/", Y108)-1), Y108),
    _xlpm.matchRow, IFERROR(MATCH(_xlpm.nameBeforeSlash, AA:AA, 0), ""),
    _xlpm.difference, IF(_xlpm.matchRow="", "", ABS((R108 + S108)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),IF(ISBLANK(Y108),"","Hidden"))</f>
        <v>14</v>
      </c>
      <c r="AA108" t="s">
        <v>1550</v>
      </c>
      <c r="AB108" t="s">
        <v>1527</v>
      </c>
      <c r="AC108" t="s">
        <v>516</v>
      </c>
      <c r="AD108" t="str">
        <f>_xlfn.XLOOKUP(AC108,moves!A:A,moves!B:B)</f>
        <v>steel</v>
      </c>
      <c r="AE108">
        <f>_xlfn.XLOOKUP(AC108,moves!A:A,moves!D:D)</f>
        <v>3</v>
      </c>
      <c r="AF108" t="str">
        <f>_xlfn.XLOOKUP(AC108,moves!A:A,moves!E:E)</f>
        <v>Status symbols deal +1 damage.</v>
      </c>
      <c r="AG108">
        <v>0</v>
      </c>
      <c r="AH108">
        <v>0</v>
      </c>
      <c r="AI108">
        <f t="shared" si="7"/>
        <v>0</v>
      </c>
      <c r="AJ108" t="s">
        <v>523</v>
      </c>
      <c r="AL108">
        <v>0</v>
      </c>
      <c r="AM108" cm="1">
        <f t="array" ref="AM108">IF(AL108=1,1,
   IF(ISTEXT(AK108),1,
   IF(AO108&gt;1,AM107,
   IF(AI108=1,
      IF(SUMPRODUCT((LEN($Y$2:$Y$4096)-LEN(SUBSTITUTE($Y$2:$Y$4096,AA108,"")))/LEN(AA108))&gt;0,2,1),
      IF(
         SUMPRODUCT((LEN($Y$2:$Y$4096)-LEN(SUBSTITUTE($Y$2:$Y$4096,AA108,"")))/LEN(AA108))
         - SUMPRODUCT((LEN($Y$2:$Y$4096)-LEN(SUBSTITUTE($Y$2:$Y$4096,"Alolan "&amp;AA108,"")))/LEN("Alolan "&amp;AA108))
         - SUMPRODUCT((LEN($Y$2:$Y$4096)-LEN(SUBSTITUTE($Y$2:$Y$4096,"Galarian "&amp;AA108,"")))/LEN("Galarian "&amp;AA108))
         - SUMPRODUCT((LEN($Y$2:$Y$4096)-LEN(SUBSTITUTE($Y$2:$Y$4096,"Hisuian "&amp;AA108,"")))/LEN("Hisuian "&amp;AA108))
         - SUMPRODUCT((LEN($Y$2:$Y$4096)-LEN(SUBSTITUTE($Y$2:$Y$4096,"Paldean "&amp;AA108,"")))/LEN("Paldean "&amp;AA108))
      &gt;0,2,1)
   ))))</f>
        <v>1</v>
      </c>
      <c r="AN108">
        <v>0</v>
      </c>
      <c r="AO108">
        <v>0</v>
      </c>
    </row>
    <row r="109" spans="1:41" x14ac:dyDescent="0.25">
      <c r="A109" t="s">
        <v>3692</v>
      </c>
      <c r="B109" t="s">
        <v>1545</v>
      </c>
      <c r="C109" t="s">
        <v>1472</v>
      </c>
      <c r="D109"/>
      <c r="E109">
        <v>50</v>
      </c>
      <c r="F109">
        <v>75</v>
      </c>
      <c r="G109">
        <v>85</v>
      </c>
      <c r="H109">
        <v>20</v>
      </c>
      <c r="I109">
        <v>30</v>
      </c>
      <c r="J109">
        <v>40</v>
      </c>
      <c r="K109" t="s">
        <v>1520</v>
      </c>
      <c r="L109" t="s">
        <v>253</v>
      </c>
      <c r="M109" t="s">
        <v>249</v>
      </c>
      <c r="N109">
        <v>5.55</v>
      </c>
      <c r="O109">
        <v>5.45</v>
      </c>
      <c r="R109">
        <f t="shared" si="4"/>
        <v>6</v>
      </c>
      <c r="S109">
        <f t="shared" si="5"/>
        <v>5</v>
      </c>
      <c r="T109">
        <f t="shared" si="6"/>
        <v>11</v>
      </c>
      <c r="U109" t="s">
        <v>1472</v>
      </c>
      <c r="V109" t="s">
        <v>1499</v>
      </c>
      <c r="W109" t="s">
        <v>1492</v>
      </c>
      <c r="X109" t="s">
        <v>1546</v>
      </c>
      <c r="Y109" t="s">
        <v>4958</v>
      </c>
      <c r="Z109" cm="1">
        <f t="array" ref="Z109">IF(ISBLANK(AK109),_xlfn.LET(
    _xlpm.nameBeforeSlash, IF(ISNUMBER(SEARCH("/", Y109)), LEFT(Y109, SEARCH("/", Y109)-1), Y109),
    _xlpm.matchRow, IFERROR(MATCH(_xlpm.nameBeforeSlash, AA:AA, 0), ""),
    _xlpm.difference, IF(_xlpm.matchRow="", "", ABS((R109 + S109)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),IF(ISBLANK(Y109),"","Hidden"))</f>
        <v>14</v>
      </c>
      <c r="AA109" t="s">
        <v>4959</v>
      </c>
      <c r="AC109" t="s">
        <v>466</v>
      </c>
      <c r="AD109" t="str">
        <f>_xlfn.XLOOKUP(AC109,moves!A:A,moves!B:B)</f>
        <v>rock</v>
      </c>
      <c r="AE109">
        <f>_xlfn.XLOOKUP(AC109,moves!A:A,moves!D:D)</f>
        <v>3</v>
      </c>
      <c r="AF109" t="str">
        <f>_xlfn.XLOOKUP(AC109,moves!A:A,moves!E:E)</f>
        <v>Each time this move is used in succession: Increase attack strength by 1.</v>
      </c>
      <c r="AG109">
        <v>0</v>
      </c>
      <c r="AH109">
        <v>0</v>
      </c>
      <c r="AI109">
        <f t="shared" si="7"/>
        <v>1</v>
      </c>
      <c r="AJ109" t="s">
        <v>523</v>
      </c>
      <c r="AL109">
        <v>0</v>
      </c>
      <c r="AM109" cm="1">
        <f t="array" ref="AM109">IF(AL109=1,1,
   IF(ISTEXT(AK109),1,
   IF(AO109&gt;1,AM108,
   IF(AI109=1,
      IF(SUMPRODUCT((LEN($Y$2:$Y$4096)-LEN(SUBSTITUTE($Y$2:$Y$4096,AA109,"")))/LEN(AA109))&gt;0,2,1),
      IF(
         SUMPRODUCT((LEN($Y$2:$Y$4096)-LEN(SUBSTITUTE($Y$2:$Y$4096,AA109,"")))/LEN(AA109))
         - SUMPRODUCT((LEN($Y$2:$Y$4096)-LEN(SUBSTITUTE($Y$2:$Y$4096,"Alolan "&amp;AA109,"")))/LEN("Alolan "&amp;AA109))
         - SUMPRODUCT((LEN($Y$2:$Y$4096)-LEN(SUBSTITUTE($Y$2:$Y$4096,"Galarian "&amp;AA109,"")))/LEN("Galarian "&amp;AA109))
         - SUMPRODUCT((LEN($Y$2:$Y$4096)-LEN(SUBSTITUTE($Y$2:$Y$4096,"Hisuian "&amp;AA109,"")))/LEN("Hisuian "&amp;AA109))
         - SUMPRODUCT((LEN($Y$2:$Y$4096)-LEN(SUBSTITUTE($Y$2:$Y$4096,"Paldean "&amp;AA109,"")))/LEN("Paldean "&amp;AA109))
      &gt;0,2,1)
   ))))</f>
        <v>1</v>
      </c>
      <c r="AN109">
        <v>0</v>
      </c>
      <c r="AO109">
        <v>0</v>
      </c>
    </row>
    <row r="110" spans="1:41" x14ac:dyDescent="0.25">
      <c r="A110" t="s">
        <v>3693</v>
      </c>
      <c r="B110" t="s">
        <v>1545</v>
      </c>
      <c r="C110" t="s">
        <v>1209</v>
      </c>
      <c r="D110" t="s">
        <v>1514</v>
      </c>
      <c r="E110">
        <v>50</v>
      </c>
      <c r="F110">
        <v>75</v>
      </c>
      <c r="G110">
        <v>90</v>
      </c>
      <c r="H110">
        <v>10</v>
      </c>
      <c r="I110">
        <v>35</v>
      </c>
      <c r="J110">
        <v>40</v>
      </c>
      <c r="K110" t="s">
        <v>1520</v>
      </c>
      <c r="L110" t="s">
        <v>253</v>
      </c>
      <c r="M110" t="s">
        <v>248</v>
      </c>
      <c r="N110">
        <v>5.45</v>
      </c>
      <c r="O110">
        <v>5.75</v>
      </c>
      <c r="R110">
        <f t="shared" si="4"/>
        <v>5</v>
      </c>
      <c r="S110">
        <f t="shared" si="5"/>
        <v>6</v>
      </c>
      <c r="T110">
        <f t="shared" si="6"/>
        <v>11</v>
      </c>
      <c r="U110" t="s">
        <v>1209</v>
      </c>
      <c r="V110" t="s">
        <v>1514</v>
      </c>
      <c r="W110" t="s">
        <v>1492</v>
      </c>
      <c r="X110" t="s">
        <v>1472</v>
      </c>
      <c r="Y110" t="s">
        <v>4960</v>
      </c>
      <c r="Z110" cm="1">
        <f t="array" ref="Z110">IF(ISBLANK(AK110),_xlfn.LET(
    _xlpm.nameBeforeSlash, IF(ISNUMBER(SEARCH("/", Y110)), LEFT(Y110, SEARCH("/", Y110)-1), Y110),
    _xlpm.matchRow, IFERROR(MATCH(_xlpm.nameBeforeSlash, AA:AA, 0), ""),
    _xlpm.difference, IF(_xlpm.matchRow="", "", ABS((R110 + S110)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),IF(ISBLANK(Y110),"","Hidden"))</f>
        <v>14</v>
      </c>
      <c r="AA110" t="s">
        <v>4961</v>
      </c>
      <c r="AB110" t="s">
        <v>1527</v>
      </c>
      <c r="AC110" t="s">
        <v>424</v>
      </c>
      <c r="AD110" t="str">
        <f>_xlfn.XLOOKUP(AC110,moves!A:A,moves!B:B)</f>
        <v>ice</v>
      </c>
      <c r="AE110">
        <f>_xlfn.XLOOKUP(AC110,moves!A:A,moves!D:D)</f>
        <v>2</v>
      </c>
      <c r="AF110" t="str">
        <f>_xlfn.XLOOKUP(AC110,moves!A:A,moves!E:E)</f>
        <v>Inflict the Frozen status on the target.</v>
      </c>
      <c r="AG110">
        <v>0</v>
      </c>
      <c r="AH110">
        <v>0</v>
      </c>
      <c r="AI110">
        <f t="shared" si="7"/>
        <v>1</v>
      </c>
      <c r="AJ110" t="s">
        <v>523</v>
      </c>
      <c r="AL110">
        <v>0</v>
      </c>
      <c r="AM110" cm="1">
        <f t="array" ref="AM110">IF(AL110=1,1,
   IF(ISTEXT(AK110),1,
   IF(AO110&gt;1,AM109,
   IF(AI110=1,
      IF(SUMPRODUCT((LEN($Y$2:$Y$4096)-LEN(SUBSTITUTE($Y$2:$Y$4096,AA110,"")))/LEN(AA110))&gt;0,2,1),
      IF(
         SUMPRODUCT((LEN($Y$2:$Y$4096)-LEN(SUBSTITUTE($Y$2:$Y$4096,AA110,"")))/LEN(AA110))
         - SUMPRODUCT((LEN($Y$2:$Y$4096)-LEN(SUBSTITUTE($Y$2:$Y$4096,"Alolan "&amp;AA110,"")))/LEN("Alolan "&amp;AA110))
         - SUMPRODUCT((LEN($Y$2:$Y$4096)-LEN(SUBSTITUTE($Y$2:$Y$4096,"Galarian "&amp;AA110,"")))/LEN("Galarian "&amp;AA110))
         - SUMPRODUCT((LEN($Y$2:$Y$4096)-LEN(SUBSTITUTE($Y$2:$Y$4096,"Hisuian "&amp;AA110,"")))/LEN("Hisuian "&amp;AA110))
         - SUMPRODUCT((LEN($Y$2:$Y$4096)-LEN(SUBSTITUTE($Y$2:$Y$4096,"Paldean "&amp;AA110,"")))/LEN("Paldean "&amp;AA110))
      &gt;0,2,1)
   ))))</f>
        <v>1</v>
      </c>
      <c r="AN110">
        <v>0</v>
      </c>
      <c r="AO110">
        <v>0</v>
      </c>
    </row>
    <row r="111" spans="1:41" x14ac:dyDescent="0.25">
      <c r="A111">
        <v>28</v>
      </c>
      <c r="B111" t="s">
        <v>1547</v>
      </c>
      <c r="C111" t="s">
        <v>1472</v>
      </c>
      <c r="D111"/>
      <c r="E111">
        <v>75</v>
      </c>
      <c r="F111">
        <v>100</v>
      </c>
      <c r="G111">
        <v>110</v>
      </c>
      <c r="H111">
        <v>45</v>
      </c>
      <c r="I111">
        <v>55</v>
      </c>
      <c r="J111">
        <v>65</v>
      </c>
      <c r="K111" t="s">
        <v>1520</v>
      </c>
      <c r="L111" t="s">
        <v>253</v>
      </c>
      <c r="M111" t="s">
        <v>249</v>
      </c>
      <c r="N111">
        <v>8.0500000000000007</v>
      </c>
      <c r="O111">
        <v>7.95</v>
      </c>
      <c r="P111">
        <v>1</v>
      </c>
      <c r="R111">
        <f t="shared" si="4"/>
        <v>9</v>
      </c>
      <c r="S111">
        <f t="shared" si="5"/>
        <v>8</v>
      </c>
      <c r="T111">
        <f t="shared" si="6"/>
        <v>17</v>
      </c>
      <c r="U111" t="s">
        <v>1472</v>
      </c>
      <c r="V111" t="s">
        <v>1499</v>
      </c>
      <c r="W111" t="s">
        <v>1492</v>
      </c>
      <c r="X111" t="s">
        <v>1546</v>
      </c>
      <c r="Z111" t="str" cm="1">
        <f t="array" ref="Z111">IF(ISBLANK(AK111),_xlfn.LET(
    _xlpm.nameBeforeSlash, IF(ISNUMBER(SEARCH("/", Y111)), LEFT(Y111, SEARCH("/", Y111)-1), Y111),
    _xlpm.matchRow, IFERROR(MATCH(_xlpm.nameBeforeSlash, AA:AA, 0), ""),
    _xlpm.difference, IF(_xlpm.matchRow="", "", ABS((R111 + S111)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),IF(ISBLANK(Y111),"","Hidden"))</f>
        <v/>
      </c>
      <c r="AA111" t="s">
        <v>1547</v>
      </c>
      <c r="AC111" t="s">
        <v>1184</v>
      </c>
      <c r="AD111" t="str">
        <f>_xlfn.XLOOKUP(AC111,moves!A:A,moves!B:B)</f>
        <v>ground</v>
      </c>
      <c r="AE111">
        <f>_xlfn.XLOOKUP(AC111,moves!A:A,moves!D:D)</f>
        <v>3</v>
      </c>
      <c r="AF111" t="str">
        <f>_xlfn.XLOOKUP(AC111,moves!A:A,moves!E:E)</f>
        <v xml:space="preserve"> </v>
      </c>
      <c r="AG111">
        <v>0</v>
      </c>
      <c r="AH111">
        <v>0</v>
      </c>
      <c r="AI111">
        <f t="shared" si="7"/>
        <v>0</v>
      </c>
      <c r="AJ111" t="s">
        <v>525</v>
      </c>
      <c r="AL111">
        <v>0</v>
      </c>
      <c r="AM111" cm="1">
        <f t="array" ref="AM111">IF(AL111=1,1,
   IF(ISTEXT(AK111),1,
   IF(AO111&gt;1,AM110,
   IF(AI111=1,
      IF(SUMPRODUCT((LEN($Y$2:$Y$4096)-LEN(SUBSTITUTE($Y$2:$Y$4096,AA111,"")))/LEN(AA111))&gt;0,2,1),
      IF(
         SUMPRODUCT((LEN($Y$2:$Y$4096)-LEN(SUBSTITUTE($Y$2:$Y$4096,AA111,"")))/LEN(AA111))
         - SUMPRODUCT((LEN($Y$2:$Y$4096)-LEN(SUBSTITUTE($Y$2:$Y$4096,"Alolan "&amp;AA111,"")))/LEN("Alolan "&amp;AA111))
         - SUMPRODUCT((LEN($Y$2:$Y$4096)-LEN(SUBSTITUTE($Y$2:$Y$4096,"Galarian "&amp;AA111,"")))/LEN("Galarian "&amp;AA111))
         - SUMPRODUCT((LEN($Y$2:$Y$4096)-LEN(SUBSTITUTE($Y$2:$Y$4096,"Hisuian "&amp;AA111,"")))/LEN("Hisuian "&amp;AA111))
         - SUMPRODUCT((LEN($Y$2:$Y$4096)-LEN(SUBSTITUTE($Y$2:$Y$4096,"Paldean "&amp;AA111,"")))/LEN("Paldean "&amp;AA111))
      &gt;0,2,1)
   ))))</f>
        <v>2</v>
      </c>
      <c r="AN111">
        <v>0</v>
      </c>
      <c r="AO111">
        <v>0</v>
      </c>
    </row>
    <row r="112" spans="1:41" x14ac:dyDescent="0.25">
      <c r="A112" t="s">
        <v>1551</v>
      </c>
      <c r="B112" t="s">
        <v>1547</v>
      </c>
      <c r="C112" t="s">
        <v>1209</v>
      </c>
      <c r="D112" t="s">
        <v>1514</v>
      </c>
      <c r="E112">
        <v>75</v>
      </c>
      <c r="F112">
        <v>100</v>
      </c>
      <c r="G112">
        <v>120</v>
      </c>
      <c r="H112">
        <v>25</v>
      </c>
      <c r="I112">
        <v>65</v>
      </c>
      <c r="J112">
        <v>65</v>
      </c>
      <c r="K112" t="s">
        <v>1520</v>
      </c>
      <c r="L112" t="s">
        <v>253</v>
      </c>
      <c r="M112" t="s">
        <v>248</v>
      </c>
      <c r="N112">
        <v>7.85</v>
      </c>
      <c r="O112">
        <v>8.5500000000000007</v>
      </c>
      <c r="R112">
        <f t="shared" si="4"/>
        <v>8</v>
      </c>
      <c r="S112">
        <f t="shared" si="5"/>
        <v>9</v>
      </c>
      <c r="T112">
        <f t="shared" si="6"/>
        <v>17</v>
      </c>
      <c r="U112" t="s">
        <v>1209</v>
      </c>
      <c r="V112" t="s">
        <v>1514</v>
      </c>
      <c r="W112" t="s">
        <v>1492</v>
      </c>
      <c r="X112" t="s">
        <v>1472</v>
      </c>
      <c r="Z112" t="str" cm="1">
        <f t="array" ref="Z112">IF(ISBLANK(AK112),_xlfn.LET(
    _xlpm.nameBeforeSlash, IF(ISNUMBER(SEARCH("/", Y112)), LEFT(Y112, SEARCH("/", Y112)-1), Y112),
    _xlpm.matchRow, IFERROR(MATCH(_xlpm.nameBeforeSlash, AA:AA, 0), ""),
    _xlpm.difference, IF(_xlpm.matchRow="", "", ABS((R112 + S112)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),IF(ISBLANK(Y112),"","Hidden"))</f>
        <v/>
      </c>
      <c r="AA112" t="s">
        <v>1549</v>
      </c>
      <c r="AB112" t="s">
        <v>1527</v>
      </c>
      <c r="AC112" t="s">
        <v>1364</v>
      </c>
      <c r="AD112" t="str">
        <f>_xlfn.XLOOKUP(AC112,moves!A:A,moves!B:B)</f>
        <v>steel</v>
      </c>
      <c r="AE112">
        <f>_xlfn.XLOOKUP(AC112,moves!A:A,moves!D:D)</f>
        <v>4</v>
      </c>
      <c r="AF112" t="str">
        <f>_xlfn.XLOOKUP(AC112,moves!A:A,moves!E:E)</f>
        <v>If 2 or more status symbols are rolled: The target skips their turn this round and the user's battle fatigue increases by 1 extra. This move cannot be used if the user has 5 fatigue.</v>
      </c>
      <c r="AG112">
        <v>0</v>
      </c>
      <c r="AH112">
        <v>0</v>
      </c>
      <c r="AI112">
        <f t="shared" si="7"/>
        <v>0</v>
      </c>
      <c r="AJ112" t="s">
        <v>525</v>
      </c>
      <c r="AL112">
        <v>0</v>
      </c>
      <c r="AM112" cm="1">
        <f t="array" ref="AM112">IF(AL112=1,1,
   IF(ISTEXT(AK112),1,
   IF(AO112&gt;1,AM111,
   IF(AI112=1,
      IF(SUMPRODUCT((LEN($Y$2:$Y$4096)-LEN(SUBSTITUTE($Y$2:$Y$4096,AA112,"")))/LEN(AA112))&gt;0,2,1),
      IF(
         SUMPRODUCT((LEN($Y$2:$Y$4096)-LEN(SUBSTITUTE($Y$2:$Y$4096,AA112,"")))/LEN(AA112))
         - SUMPRODUCT((LEN($Y$2:$Y$4096)-LEN(SUBSTITUTE($Y$2:$Y$4096,"Alolan "&amp;AA112,"")))/LEN("Alolan "&amp;AA112))
         - SUMPRODUCT((LEN($Y$2:$Y$4096)-LEN(SUBSTITUTE($Y$2:$Y$4096,"Galarian "&amp;AA112,"")))/LEN("Galarian "&amp;AA112))
         - SUMPRODUCT((LEN($Y$2:$Y$4096)-LEN(SUBSTITUTE($Y$2:$Y$4096,"Hisuian "&amp;AA112,"")))/LEN("Hisuian "&amp;AA112))
         - SUMPRODUCT((LEN($Y$2:$Y$4096)-LEN(SUBSTITUTE($Y$2:$Y$4096,"Paldean "&amp;AA112,"")))/LEN("Paldean "&amp;AA112))
      &gt;0,2,1)
   ))))</f>
        <v>2</v>
      </c>
      <c r="AN112">
        <v>0</v>
      </c>
      <c r="AO112">
        <v>0</v>
      </c>
    </row>
    <row r="113" spans="1:41" x14ac:dyDescent="0.25">
      <c r="A113" t="s">
        <v>3694</v>
      </c>
      <c r="B113" t="s">
        <v>1547</v>
      </c>
      <c r="C113" t="s">
        <v>1472</v>
      </c>
      <c r="D113"/>
      <c r="E113">
        <v>75</v>
      </c>
      <c r="F113">
        <v>100</v>
      </c>
      <c r="G113">
        <v>110</v>
      </c>
      <c r="H113">
        <v>45</v>
      </c>
      <c r="I113">
        <v>55</v>
      </c>
      <c r="J113">
        <v>65</v>
      </c>
      <c r="K113" t="s">
        <v>1520</v>
      </c>
      <c r="L113" t="s">
        <v>253</v>
      </c>
      <c r="M113" t="s">
        <v>249</v>
      </c>
      <c r="N113">
        <v>8.0500000000000007</v>
      </c>
      <c r="O113">
        <v>7.95</v>
      </c>
      <c r="P113">
        <v>1</v>
      </c>
      <c r="R113">
        <f t="shared" si="4"/>
        <v>9</v>
      </c>
      <c r="S113">
        <f t="shared" si="5"/>
        <v>8</v>
      </c>
      <c r="T113">
        <f t="shared" si="6"/>
        <v>17</v>
      </c>
      <c r="U113" t="s">
        <v>1472</v>
      </c>
      <c r="V113" t="s">
        <v>1499</v>
      </c>
      <c r="W113" t="s">
        <v>1492</v>
      </c>
      <c r="X113" t="s">
        <v>1546</v>
      </c>
      <c r="Z113" t="str" cm="1">
        <f t="array" ref="Z113">IF(ISBLANK(AK113),_xlfn.LET(
    _xlpm.nameBeforeSlash, IF(ISNUMBER(SEARCH("/", Y113)), LEFT(Y113, SEARCH("/", Y113)-1), Y113),
    _xlpm.matchRow, IFERROR(MATCH(_xlpm.nameBeforeSlash, AA:AA, 0), ""),
    _xlpm.difference, IF(_xlpm.matchRow="", "", ABS((R113 + S113)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),IF(ISBLANK(Y113),"","Hidden"))</f>
        <v/>
      </c>
      <c r="AA113" t="s">
        <v>4958</v>
      </c>
      <c r="AC113" t="s">
        <v>1343</v>
      </c>
      <c r="AD113" t="str">
        <f>_xlfn.XLOOKUP(AC113,moves!A:A,moves!B:B)</f>
        <v>rock</v>
      </c>
      <c r="AE113">
        <f>_xlfn.XLOOKUP(AC113,moves!A:A,moves!D:D)</f>
        <v>0</v>
      </c>
      <c r="AF113" t="str">
        <f>_xlfn.XLOOKUP(AC113,moves!A:A,moves!E:E)</f>
        <v>Change the weather condition to Sandstorm.</v>
      </c>
      <c r="AG113">
        <v>0</v>
      </c>
      <c r="AH113">
        <v>0</v>
      </c>
      <c r="AI113">
        <f t="shared" si="7"/>
        <v>1</v>
      </c>
      <c r="AJ113" t="s">
        <v>525</v>
      </c>
      <c r="AL113">
        <v>0</v>
      </c>
      <c r="AM113" cm="1">
        <f t="array" ref="AM113">IF(AL113=1,1,
   IF(ISTEXT(AK113),1,
   IF(AO113&gt;1,AM112,
   IF(AI113=1,
      IF(SUMPRODUCT((LEN($Y$2:$Y$4096)-LEN(SUBSTITUTE($Y$2:$Y$4096,AA113,"")))/LEN(AA113))&gt;0,2,1),
      IF(
         SUMPRODUCT((LEN($Y$2:$Y$4096)-LEN(SUBSTITUTE($Y$2:$Y$4096,AA113,"")))/LEN(AA113))
         - SUMPRODUCT((LEN($Y$2:$Y$4096)-LEN(SUBSTITUTE($Y$2:$Y$4096,"Alolan "&amp;AA113,"")))/LEN("Alolan "&amp;AA113))
         - SUMPRODUCT((LEN($Y$2:$Y$4096)-LEN(SUBSTITUTE($Y$2:$Y$4096,"Galarian "&amp;AA113,"")))/LEN("Galarian "&amp;AA113))
         - SUMPRODUCT((LEN($Y$2:$Y$4096)-LEN(SUBSTITUTE($Y$2:$Y$4096,"Hisuian "&amp;AA113,"")))/LEN("Hisuian "&amp;AA113))
         - SUMPRODUCT((LEN($Y$2:$Y$4096)-LEN(SUBSTITUTE($Y$2:$Y$4096,"Paldean "&amp;AA113,"")))/LEN("Paldean "&amp;AA113))
      &gt;0,2,1)
   ))))</f>
        <v>2</v>
      </c>
      <c r="AN113">
        <v>0</v>
      </c>
      <c r="AO113">
        <v>0</v>
      </c>
    </row>
    <row r="114" spans="1:41" x14ac:dyDescent="0.25">
      <c r="A114" t="s">
        <v>3695</v>
      </c>
      <c r="B114" t="s">
        <v>1547</v>
      </c>
      <c r="C114" t="s">
        <v>1209</v>
      </c>
      <c r="D114" t="s">
        <v>1514</v>
      </c>
      <c r="E114">
        <v>75</v>
      </c>
      <c r="F114">
        <v>100</v>
      </c>
      <c r="G114">
        <v>120</v>
      </c>
      <c r="H114">
        <v>25</v>
      </c>
      <c r="I114">
        <v>65</v>
      </c>
      <c r="J114">
        <v>65</v>
      </c>
      <c r="K114" t="s">
        <v>1520</v>
      </c>
      <c r="L114" t="s">
        <v>253</v>
      </c>
      <c r="M114" t="s">
        <v>248</v>
      </c>
      <c r="N114">
        <v>7.85</v>
      </c>
      <c r="O114">
        <v>8.5500000000000007</v>
      </c>
      <c r="R114">
        <f t="shared" si="4"/>
        <v>8</v>
      </c>
      <c r="S114">
        <f t="shared" si="5"/>
        <v>9</v>
      </c>
      <c r="T114">
        <f t="shared" si="6"/>
        <v>17</v>
      </c>
      <c r="U114" t="s">
        <v>1209</v>
      </c>
      <c r="V114" t="s">
        <v>1514</v>
      </c>
      <c r="W114" t="s">
        <v>1492</v>
      </c>
      <c r="X114" t="s">
        <v>1472</v>
      </c>
      <c r="Z114" t="str" cm="1">
        <f t="array" ref="Z114">IF(ISBLANK(AK114),_xlfn.LET(
    _xlpm.nameBeforeSlash, IF(ISNUMBER(SEARCH("/", Y114)), LEFT(Y114, SEARCH("/", Y114)-1), Y114),
    _xlpm.matchRow, IFERROR(MATCH(_xlpm.nameBeforeSlash, AA:AA, 0), ""),
    _xlpm.difference, IF(_xlpm.matchRow="", "", ABS((R114 + S114)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),IF(ISBLANK(Y114),"","Hidden"))</f>
        <v/>
      </c>
      <c r="AA114" t="s">
        <v>4960</v>
      </c>
      <c r="AB114" t="s">
        <v>1527</v>
      </c>
      <c r="AC114" t="s">
        <v>1201</v>
      </c>
      <c r="AD114" t="str">
        <f>_xlfn.XLOOKUP(AC114,moves!A:A,moves!B:B)</f>
        <v>ice</v>
      </c>
      <c r="AE114">
        <f>_xlfn.XLOOKUP(AC114,moves!A:A,moves!D:D)</f>
        <v>4</v>
      </c>
      <c r="AF114" t="str">
        <f>_xlfn.XLOOKUP(AC114,moves!A:A,moves!E:E)</f>
        <v>If 2 or more status symbols are rolled: The target skips their turn this round and the user's battle fatigue increases by 1 extra. This move cannot be used if the user has 5 fatigue.</v>
      </c>
      <c r="AG114">
        <v>0</v>
      </c>
      <c r="AH114">
        <v>0</v>
      </c>
      <c r="AI114">
        <f t="shared" si="7"/>
        <v>1</v>
      </c>
      <c r="AJ114" t="s">
        <v>525</v>
      </c>
      <c r="AL114">
        <v>0</v>
      </c>
      <c r="AM114" cm="1">
        <f t="array" ref="AM114">IF(AL114=1,1,
   IF(ISTEXT(AK114),1,
   IF(AO114&gt;1,AM113,
   IF(AI114=1,
      IF(SUMPRODUCT((LEN($Y$2:$Y$4096)-LEN(SUBSTITUTE($Y$2:$Y$4096,AA114,"")))/LEN(AA114))&gt;0,2,1),
      IF(
         SUMPRODUCT((LEN($Y$2:$Y$4096)-LEN(SUBSTITUTE($Y$2:$Y$4096,AA114,"")))/LEN(AA114))
         - SUMPRODUCT((LEN($Y$2:$Y$4096)-LEN(SUBSTITUTE($Y$2:$Y$4096,"Alolan "&amp;AA114,"")))/LEN("Alolan "&amp;AA114))
         - SUMPRODUCT((LEN($Y$2:$Y$4096)-LEN(SUBSTITUTE($Y$2:$Y$4096,"Galarian "&amp;AA114,"")))/LEN("Galarian "&amp;AA114))
         - SUMPRODUCT((LEN($Y$2:$Y$4096)-LEN(SUBSTITUTE($Y$2:$Y$4096,"Hisuian "&amp;AA114,"")))/LEN("Hisuian "&amp;AA114))
         - SUMPRODUCT((LEN($Y$2:$Y$4096)-LEN(SUBSTITUTE($Y$2:$Y$4096,"Paldean "&amp;AA114,"")))/LEN("Paldean "&amp;AA114))
      &gt;0,2,1)
   ))))</f>
        <v>2</v>
      </c>
      <c r="AN114">
        <v>0</v>
      </c>
      <c r="AO114">
        <v>0</v>
      </c>
    </row>
    <row r="115" spans="1:41" x14ac:dyDescent="0.25">
      <c r="A115">
        <v>29</v>
      </c>
      <c r="B115" t="s">
        <v>1552</v>
      </c>
      <c r="C115" t="s">
        <v>1469</v>
      </c>
      <c r="D115"/>
      <c r="E115">
        <v>55</v>
      </c>
      <c r="F115">
        <v>47</v>
      </c>
      <c r="G115">
        <v>52</v>
      </c>
      <c r="H115">
        <v>40</v>
      </c>
      <c r="I115">
        <v>40</v>
      </c>
      <c r="J115">
        <v>41</v>
      </c>
      <c r="K115" t="s">
        <v>700</v>
      </c>
      <c r="L115" t="s">
        <v>247</v>
      </c>
      <c r="M115" t="s">
        <v>248</v>
      </c>
      <c r="N115">
        <v>4.3900000000000006</v>
      </c>
      <c r="O115">
        <v>4.96</v>
      </c>
      <c r="R115">
        <f t="shared" si="4"/>
        <v>4</v>
      </c>
      <c r="S115">
        <f t="shared" si="5"/>
        <v>5</v>
      </c>
      <c r="T115">
        <f t="shared" si="6"/>
        <v>9</v>
      </c>
      <c r="U115" t="s">
        <v>1469</v>
      </c>
      <c r="V115" t="s">
        <v>1472</v>
      </c>
      <c r="W115" t="s">
        <v>1492</v>
      </c>
      <c r="X115" t="s">
        <v>1471</v>
      </c>
      <c r="Y115" t="s">
        <v>1553</v>
      </c>
      <c r="Z115" cm="1">
        <f t="array" ref="Z115">IF(ISBLANK(AK115),_xlfn.LET(
    _xlpm.nameBeforeSlash, IF(ISNUMBER(SEARCH("/", Y115)), LEFT(Y115, SEARCH("/", Y115)-1), Y115),
    _xlpm.matchRow, IFERROR(MATCH(_xlpm.nameBeforeSlash, AA:AA, 0), ""),
    _xlpm.difference, IF(_xlpm.matchRow="", "", ABS((R115 + S115)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),IF(ISBLANK(Y115),"","Hidden"))</f>
        <v>8</v>
      </c>
      <c r="AA115" t="s">
        <v>3141</v>
      </c>
      <c r="AB115" t="s">
        <v>1554</v>
      </c>
      <c r="AC115" t="s">
        <v>748</v>
      </c>
      <c r="AD115" t="str">
        <f>_xlfn.XLOOKUP(AC115,moves!A:A,moves!B:B)</f>
        <v>poison</v>
      </c>
      <c r="AE115">
        <f>_xlfn.XLOOKUP(AC115,moves!A:A,moves!D:D)</f>
        <v>1</v>
      </c>
      <c r="AF115" t="str">
        <f>_xlfn.XLOOKUP(AC115,moves!A:A,moves!E:E)</f>
        <v>If any status symbols are rolled: Inflict the Poisoned status on the target. When the user is next attacked: Remove 2 regular hits from the roll.</v>
      </c>
      <c r="AG115">
        <v>0</v>
      </c>
      <c r="AH115">
        <v>0</v>
      </c>
      <c r="AI115">
        <f t="shared" si="7"/>
        <v>0</v>
      </c>
      <c r="AJ115" t="s">
        <v>523</v>
      </c>
      <c r="AL115">
        <v>0</v>
      </c>
      <c r="AM115" cm="1">
        <f t="array" ref="AM115">IF(AL115=1,1,
   IF(ISTEXT(AK115),1,
   IF(AO115&gt;1,AM114,
   IF(AI115=1,
      IF(SUMPRODUCT((LEN($Y$2:$Y$4096)-LEN(SUBSTITUTE($Y$2:$Y$4096,AA115,"")))/LEN(AA115))&gt;0,2,1),
      IF(
         SUMPRODUCT((LEN($Y$2:$Y$4096)-LEN(SUBSTITUTE($Y$2:$Y$4096,AA115,"")))/LEN(AA115))
         - SUMPRODUCT((LEN($Y$2:$Y$4096)-LEN(SUBSTITUTE($Y$2:$Y$4096,"Alolan "&amp;AA115,"")))/LEN("Alolan "&amp;AA115))
         - SUMPRODUCT((LEN($Y$2:$Y$4096)-LEN(SUBSTITUTE($Y$2:$Y$4096,"Galarian "&amp;AA115,"")))/LEN("Galarian "&amp;AA115))
         - SUMPRODUCT((LEN($Y$2:$Y$4096)-LEN(SUBSTITUTE($Y$2:$Y$4096,"Hisuian "&amp;AA115,"")))/LEN("Hisuian "&amp;AA115))
         - SUMPRODUCT((LEN($Y$2:$Y$4096)-LEN(SUBSTITUTE($Y$2:$Y$4096,"Paldean "&amp;AA115,"")))/LEN("Paldean "&amp;AA115))
      &gt;0,2,1)
   ))))</f>
        <v>1</v>
      </c>
      <c r="AN115">
        <v>0</v>
      </c>
      <c r="AO115">
        <v>0</v>
      </c>
    </row>
    <row r="116" spans="1:41" x14ac:dyDescent="0.25">
      <c r="A116" t="s">
        <v>3696</v>
      </c>
      <c r="B116" t="s">
        <v>1552</v>
      </c>
      <c r="C116" t="s">
        <v>1469</v>
      </c>
      <c r="D116"/>
      <c r="E116">
        <v>55</v>
      </c>
      <c r="F116">
        <v>47</v>
      </c>
      <c r="G116">
        <v>52</v>
      </c>
      <c r="H116">
        <v>40</v>
      </c>
      <c r="I116">
        <v>40</v>
      </c>
      <c r="J116">
        <v>41</v>
      </c>
      <c r="K116" t="s">
        <v>700</v>
      </c>
      <c r="L116" t="s">
        <v>247</v>
      </c>
      <c r="M116" t="s">
        <v>248</v>
      </c>
      <c r="N116">
        <v>4.3900000000000006</v>
      </c>
      <c r="O116">
        <v>4.96</v>
      </c>
      <c r="R116">
        <f t="shared" si="4"/>
        <v>4</v>
      </c>
      <c r="S116">
        <f t="shared" si="5"/>
        <v>5</v>
      </c>
      <c r="T116">
        <f t="shared" si="6"/>
        <v>9</v>
      </c>
      <c r="U116" t="s">
        <v>1469</v>
      </c>
      <c r="V116" t="s">
        <v>1472</v>
      </c>
      <c r="W116" t="s">
        <v>1492</v>
      </c>
      <c r="X116" t="s">
        <v>1471</v>
      </c>
      <c r="Y116" t="s">
        <v>4962</v>
      </c>
      <c r="Z116" cm="1">
        <f t="array" ref="Z116">IF(ISBLANK(AK116),_xlfn.LET(
    _xlpm.nameBeforeSlash, IF(ISNUMBER(SEARCH("/", Y116)), LEFT(Y116, SEARCH("/", Y116)-1), Y116),
    _xlpm.matchRow, IFERROR(MATCH(_xlpm.nameBeforeSlash, AA:AA, 0), ""),
    _xlpm.difference, IF(_xlpm.matchRow="", "", ABS((R116 + S116)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),IF(ISBLANK(Y116),"","Hidden"))</f>
        <v>8</v>
      </c>
      <c r="AA116" t="s">
        <v>4963</v>
      </c>
      <c r="AB116" t="s">
        <v>1554</v>
      </c>
      <c r="AC116" t="s">
        <v>460</v>
      </c>
      <c r="AD116" t="str">
        <f>_xlfn.XLOOKUP(AC116,moves!A:A,moves!B:B)</f>
        <v>dark</v>
      </c>
      <c r="AE116">
        <f>_xlfn.XLOOKUP(AC116,moves!A:A,moves!D:D)</f>
        <v>3</v>
      </c>
      <c r="AF116" t="str">
        <f>_xlfn.XLOOKUP(AC116,moves!A:A,moves!E:E)</f>
        <v>When the target is next attacked: Add 1 regular hit to the roll.</v>
      </c>
      <c r="AG116">
        <v>0</v>
      </c>
      <c r="AH116">
        <v>0</v>
      </c>
      <c r="AI116">
        <f t="shared" si="7"/>
        <v>1</v>
      </c>
      <c r="AJ116" t="s">
        <v>523</v>
      </c>
      <c r="AL116">
        <v>0</v>
      </c>
      <c r="AM116" cm="1">
        <f t="array" ref="AM116">IF(AL116=1,1,
   IF(ISTEXT(AK116),1,
   IF(AO116&gt;1,AM115,
   IF(AI116=1,
      IF(SUMPRODUCT((LEN($Y$2:$Y$4096)-LEN(SUBSTITUTE($Y$2:$Y$4096,AA116,"")))/LEN(AA116))&gt;0,2,1),
      IF(
         SUMPRODUCT((LEN($Y$2:$Y$4096)-LEN(SUBSTITUTE($Y$2:$Y$4096,AA116,"")))/LEN(AA116))
         - SUMPRODUCT((LEN($Y$2:$Y$4096)-LEN(SUBSTITUTE($Y$2:$Y$4096,"Alolan "&amp;AA116,"")))/LEN("Alolan "&amp;AA116))
         - SUMPRODUCT((LEN($Y$2:$Y$4096)-LEN(SUBSTITUTE($Y$2:$Y$4096,"Galarian "&amp;AA116,"")))/LEN("Galarian "&amp;AA116))
         - SUMPRODUCT((LEN($Y$2:$Y$4096)-LEN(SUBSTITUTE($Y$2:$Y$4096,"Hisuian "&amp;AA116,"")))/LEN("Hisuian "&amp;AA116))
         - SUMPRODUCT((LEN($Y$2:$Y$4096)-LEN(SUBSTITUTE($Y$2:$Y$4096,"Paldean "&amp;AA116,"")))/LEN("Paldean "&amp;AA116))
      &gt;0,2,1)
   ))))</f>
        <v>1</v>
      </c>
      <c r="AN116">
        <v>0</v>
      </c>
      <c r="AO116">
        <v>0</v>
      </c>
    </row>
    <row r="117" spans="1:41" x14ac:dyDescent="0.25">
      <c r="A117">
        <v>30</v>
      </c>
      <c r="B117" t="s">
        <v>1553</v>
      </c>
      <c r="C117" t="s">
        <v>1469</v>
      </c>
      <c r="D117"/>
      <c r="E117">
        <v>70</v>
      </c>
      <c r="F117">
        <v>62</v>
      </c>
      <c r="G117">
        <v>67</v>
      </c>
      <c r="H117">
        <v>55</v>
      </c>
      <c r="I117">
        <v>55</v>
      </c>
      <c r="J117">
        <v>56</v>
      </c>
      <c r="K117" t="s">
        <v>700</v>
      </c>
      <c r="L117" t="s">
        <v>247</v>
      </c>
      <c r="M117" t="s">
        <v>248</v>
      </c>
      <c r="N117">
        <v>5.8900000000000006</v>
      </c>
      <c r="O117">
        <v>6.4599999999999991</v>
      </c>
      <c r="Q117">
        <v>1</v>
      </c>
      <c r="R117">
        <f t="shared" si="4"/>
        <v>6</v>
      </c>
      <c r="S117">
        <f t="shared" si="5"/>
        <v>7</v>
      </c>
      <c r="T117">
        <f t="shared" si="6"/>
        <v>13</v>
      </c>
      <c r="U117" t="s">
        <v>1469</v>
      </c>
      <c r="V117" t="s">
        <v>1472</v>
      </c>
      <c r="W117" t="s">
        <v>1492</v>
      </c>
      <c r="X117" t="s">
        <v>1471</v>
      </c>
      <c r="Y117" t="s">
        <v>1555</v>
      </c>
      <c r="Z117" cm="1">
        <f t="array" ref="Z117">IF(ISBLANK(AK117),_xlfn.LET(
    _xlpm.nameBeforeSlash, IF(ISNUMBER(SEARCH("/", Y117)), LEFT(Y117, SEARCH("/", Y117)-1), Y117),
    _xlpm.matchRow, IFERROR(MATCH(_xlpm.nameBeforeSlash, AA:AA, 0), ""),
    _xlpm.difference, IF(_xlpm.matchRow="", "", ABS((R117 + S117)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),IF(ISBLANK(Y117),"","Hidden"))</f>
        <v>14</v>
      </c>
      <c r="AA117" t="s">
        <v>1553</v>
      </c>
      <c r="AC117" t="s">
        <v>460</v>
      </c>
      <c r="AD117" t="str">
        <f>_xlfn.XLOOKUP(AC117,moves!A:A,moves!B:B)</f>
        <v>dark</v>
      </c>
      <c r="AE117">
        <f>_xlfn.XLOOKUP(AC117,moves!A:A,moves!D:D)</f>
        <v>3</v>
      </c>
      <c r="AF117" t="str">
        <f>_xlfn.XLOOKUP(AC117,moves!A:A,moves!E:E)</f>
        <v>When the target is next attacked: Add 1 regular hit to the roll.</v>
      </c>
      <c r="AG117">
        <v>0</v>
      </c>
      <c r="AH117">
        <v>0</v>
      </c>
      <c r="AI117">
        <f t="shared" si="7"/>
        <v>0</v>
      </c>
      <c r="AJ117" t="s">
        <v>524</v>
      </c>
      <c r="AL117">
        <v>0</v>
      </c>
      <c r="AM117" cm="1">
        <f t="array" ref="AM117">IF(AL117=1,1,
   IF(ISTEXT(AK117),1,
   IF(AO117&gt;1,AM116,
   IF(AI117=1,
      IF(SUMPRODUCT((LEN($Y$2:$Y$4096)-LEN(SUBSTITUTE($Y$2:$Y$4096,AA117,"")))/LEN(AA117))&gt;0,2,1),
      IF(
         SUMPRODUCT((LEN($Y$2:$Y$4096)-LEN(SUBSTITUTE($Y$2:$Y$4096,AA117,"")))/LEN(AA117))
         - SUMPRODUCT((LEN($Y$2:$Y$4096)-LEN(SUBSTITUTE($Y$2:$Y$4096,"Alolan "&amp;AA117,"")))/LEN("Alolan "&amp;AA117))
         - SUMPRODUCT((LEN($Y$2:$Y$4096)-LEN(SUBSTITUTE($Y$2:$Y$4096,"Galarian "&amp;AA117,"")))/LEN("Galarian "&amp;AA117))
         - SUMPRODUCT((LEN($Y$2:$Y$4096)-LEN(SUBSTITUTE($Y$2:$Y$4096,"Hisuian "&amp;AA117,"")))/LEN("Hisuian "&amp;AA117))
         - SUMPRODUCT((LEN($Y$2:$Y$4096)-LEN(SUBSTITUTE($Y$2:$Y$4096,"Paldean "&amp;AA117,"")))/LEN("Paldean "&amp;AA117))
      &gt;0,2,1)
   ))))</f>
        <v>2</v>
      </c>
      <c r="AN117">
        <v>0</v>
      </c>
      <c r="AO117">
        <v>0</v>
      </c>
    </row>
    <row r="118" spans="1:41" x14ac:dyDescent="0.25">
      <c r="A118" t="s">
        <v>3697</v>
      </c>
      <c r="B118" t="s">
        <v>1553</v>
      </c>
      <c r="C118" t="s">
        <v>1469</v>
      </c>
      <c r="D118"/>
      <c r="E118">
        <v>70</v>
      </c>
      <c r="F118">
        <v>62</v>
      </c>
      <c r="G118">
        <v>67</v>
      </c>
      <c r="H118">
        <v>55</v>
      </c>
      <c r="I118">
        <v>55</v>
      </c>
      <c r="J118">
        <v>56</v>
      </c>
      <c r="K118" t="s">
        <v>700</v>
      </c>
      <c r="L118" t="s">
        <v>247</v>
      </c>
      <c r="M118" t="s">
        <v>248</v>
      </c>
      <c r="N118">
        <v>5.8900000000000006</v>
      </c>
      <c r="O118">
        <v>6.4599999999999991</v>
      </c>
      <c r="Q118">
        <v>1</v>
      </c>
      <c r="R118">
        <f t="shared" si="4"/>
        <v>6</v>
      </c>
      <c r="S118">
        <f t="shared" si="5"/>
        <v>7</v>
      </c>
      <c r="T118">
        <f t="shared" si="6"/>
        <v>13</v>
      </c>
      <c r="U118" t="s">
        <v>1469</v>
      </c>
      <c r="V118" t="s">
        <v>1472</v>
      </c>
      <c r="W118" t="s">
        <v>1492</v>
      </c>
      <c r="X118" t="s">
        <v>1471</v>
      </c>
      <c r="Y118" t="s">
        <v>4964</v>
      </c>
      <c r="Z118" cm="1">
        <f t="array" ref="Z118">IF(ISBLANK(AK118),_xlfn.LET(
    _xlpm.nameBeforeSlash, IF(ISNUMBER(SEARCH("/", Y118)), LEFT(Y118, SEARCH("/", Y118)-1), Y118),
    _xlpm.matchRow, IFERROR(MATCH(_xlpm.nameBeforeSlash, AA:AA, 0), ""),
    _xlpm.difference, IF(_xlpm.matchRow="", "", ABS((R118 + S118)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),IF(ISBLANK(Y118),"","Hidden"))</f>
        <v>14</v>
      </c>
      <c r="AA118" t="s">
        <v>4962</v>
      </c>
      <c r="AC118" t="s">
        <v>1062</v>
      </c>
      <c r="AD118" t="str">
        <f>_xlfn.XLOOKUP(AC118,moves!A:A,moves!B:B)</f>
        <v>fighting</v>
      </c>
      <c r="AE118">
        <f>_xlfn.XLOOKUP(AC118,moves!A:A,moves!D:D)</f>
        <v>2</v>
      </c>
      <c r="AF118" t="str">
        <f>_xlfn.XLOOKUP(AC118,moves!A:A,moves!E:E)</f>
        <v>Regular hits deal +1 damage.</v>
      </c>
      <c r="AG118">
        <v>0</v>
      </c>
      <c r="AH118">
        <v>0</v>
      </c>
      <c r="AI118">
        <f t="shared" si="7"/>
        <v>1</v>
      </c>
      <c r="AJ118" t="s">
        <v>524</v>
      </c>
      <c r="AL118">
        <v>0</v>
      </c>
      <c r="AM118" cm="1">
        <f t="array" ref="AM118">IF(AL118=1,1,
   IF(ISTEXT(AK118),1,
   IF(AO118&gt;1,AM117,
   IF(AI118=1,
      IF(SUMPRODUCT((LEN($Y$2:$Y$4096)-LEN(SUBSTITUTE($Y$2:$Y$4096,AA118,"")))/LEN(AA118))&gt;0,2,1),
      IF(
         SUMPRODUCT((LEN($Y$2:$Y$4096)-LEN(SUBSTITUTE($Y$2:$Y$4096,AA118,"")))/LEN(AA118))
         - SUMPRODUCT((LEN($Y$2:$Y$4096)-LEN(SUBSTITUTE($Y$2:$Y$4096,"Alolan "&amp;AA118,"")))/LEN("Alolan "&amp;AA118))
         - SUMPRODUCT((LEN($Y$2:$Y$4096)-LEN(SUBSTITUTE($Y$2:$Y$4096,"Galarian "&amp;AA118,"")))/LEN("Galarian "&amp;AA118))
         - SUMPRODUCT((LEN($Y$2:$Y$4096)-LEN(SUBSTITUTE($Y$2:$Y$4096,"Hisuian "&amp;AA118,"")))/LEN("Hisuian "&amp;AA118))
         - SUMPRODUCT((LEN($Y$2:$Y$4096)-LEN(SUBSTITUTE($Y$2:$Y$4096,"Paldean "&amp;AA118,"")))/LEN("Paldean "&amp;AA118))
      &gt;0,2,1)
   ))))</f>
        <v>2</v>
      </c>
      <c r="AN118">
        <v>0</v>
      </c>
      <c r="AO118">
        <v>0</v>
      </c>
    </row>
    <row r="119" spans="1:41" x14ac:dyDescent="0.25">
      <c r="A119">
        <v>31</v>
      </c>
      <c r="B119" t="s">
        <v>1555</v>
      </c>
      <c r="C119" t="s">
        <v>1469</v>
      </c>
      <c r="D119" t="s">
        <v>1472</v>
      </c>
      <c r="E119">
        <v>90</v>
      </c>
      <c r="F119">
        <v>92</v>
      </c>
      <c r="G119">
        <v>87</v>
      </c>
      <c r="H119">
        <v>75</v>
      </c>
      <c r="I119">
        <v>85</v>
      </c>
      <c r="J119">
        <v>76</v>
      </c>
      <c r="K119" t="s">
        <v>341</v>
      </c>
      <c r="L119" t="s">
        <v>247</v>
      </c>
      <c r="M119" t="s">
        <v>248</v>
      </c>
      <c r="N119">
        <v>8.39</v>
      </c>
      <c r="O119">
        <v>8.76</v>
      </c>
      <c r="Q119">
        <v>2</v>
      </c>
      <c r="R119">
        <f t="shared" si="4"/>
        <v>8</v>
      </c>
      <c r="S119">
        <f t="shared" si="5"/>
        <v>11</v>
      </c>
      <c r="T119">
        <f t="shared" si="6"/>
        <v>19</v>
      </c>
      <c r="U119" t="s">
        <v>1469</v>
      </c>
      <c r="V119" t="s">
        <v>1472</v>
      </c>
      <c r="W119" t="s">
        <v>1492</v>
      </c>
      <c r="X119" t="s">
        <v>1471</v>
      </c>
      <c r="Z119" t="str" cm="1">
        <f t="array" ref="Z119">IF(ISBLANK(AK119),_xlfn.LET(
    _xlpm.nameBeforeSlash, IF(ISNUMBER(SEARCH("/", Y119)), LEFT(Y119, SEARCH("/", Y119)-1), Y119),
    _xlpm.matchRow, IFERROR(MATCH(_xlpm.nameBeforeSlash, AA:AA, 0), ""),
    _xlpm.difference, IF(_xlpm.matchRow="", "", ABS((R119 + S119)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),IF(ISBLANK(Y119),"","Hidden"))</f>
        <v/>
      </c>
      <c r="AA119" t="s">
        <v>1555</v>
      </c>
      <c r="AC119" t="s">
        <v>1175</v>
      </c>
      <c r="AD119" t="str">
        <f>_xlfn.XLOOKUP(AC119,moves!A:A,moves!B:B)</f>
        <v>ground</v>
      </c>
      <c r="AE119">
        <f>_xlfn.XLOOKUP(AC119,moves!A:A,moves!D:D)</f>
        <v>5</v>
      </c>
      <c r="AF119" t="str">
        <f>_xlfn.XLOOKUP(AC119,moves!A:A,moves!E:E)</f>
        <v>If 2 or more critical hits are rolled: Deal 2 damage to a Pokémon in the target party that is not the target.</v>
      </c>
      <c r="AG119">
        <v>0</v>
      </c>
      <c r="AH119">
        <v>0</v>
      </c>
      <c r="AI119">
        <f t="shared" si="7"/>
        <v>0</v>
      </c>
      <c r="AJ119" t="s">
        <v>525</v>
      </c>
      <c r="AL119">
        <v>0</v>
      </c>
      <c r="AM119" cm="1">
        <f t="array" ref="AM119">IF(AL119=1,1,
   IF(ISTEXT(AK119),1,
   IF(AO119&gt;1,AM118,
   IF(AI119=1,
      IF(SUMPRODUCT((LEN($Y$2:$Y$4096)-LEN(SUBSTITUTE($Y$2:$Y$4096,AA119,"")))/LEN(AA119))&gt;0,2,1),
      IF(
         SUMPRODUCT((LEN($Y$2:$Y$4096)-LEN(SUBSTITUTE($Y$2:$Y$4096,AA119,"")))/LEN(AA119))
         - SUMPRODUCT((LEN($Y$2:$Y$4096)-LEN(SUBSTITUTE($Y$2:$Y$4096,"Alolan "&amp;AA119,"")))/LEN("Alolan "&amp;AA119))
         - SUMPRODUCT((LEN($Y$2:$Y$4096)-LEN(SUBSTITUTE($Y$2:$Y$4096,"Galarian "&amp;AA119,"")))/LEN("Galarian "&amp;AA119))
         - SUMPRODUCT((LEN($Y$2:$Y$4096)-LEN(SUBSTITUTE($Y$2:$Y$4096,"Hisuian "&amp;AA119,"")))/LEN("Hisuian "&amp;AA119))
         - SUMPRODUCT((LEN($Y$2:$Y$4096)-LEN(SUBSTITUTE($Y$2:$Y$4096,"Paldean "&amp;AA119,"")))/LEN("Paldean "&amp;AA119))
      &gt;0,2,1)
   ))))</f>
        <v>2</v>
      </c>
      <c r="AN119">
        <v>0</v>
      </c>
      <c r="AO119">
        <v>0</v>
      </c>
    </row>
    <row r="120" spans="1:41" x14ac:dyDescent="0.25">
      <c r="A120" t="s">
        <v>3698</v>
      </c>
      <c r="B120" t="s">
        <v>1555</v>
      </c>
      <c r="C120" t="s">
        <v>1469</v>
      </c>
      <c r="D120" t="s">
        <v>1472</v>
      </c>
      <c r="E120">
        <v>90</v>
      </c>
      <c r="F120">
        <v>92</v>
      </c>
      <c r="G120">
        <v>87</v>
      </c>
      <c r="H120">
        <v>75</v>
      </c>
      <c r="I120">
        <v>85</v>
      </c>
      <c r="J120">
        <v>76</v>
      </c>
      <c r="K120" t="s">
        <v>341</v>
      </c>
      <c r="L120" t="s">
        <v>247</v>
      </c>
      <c r="M120" t="s">
        <v>248</v>
      </c>
      <c r="N120">
        <v>8.39</v>
      </c>
      <c r="O120">
        <v>8.76</v>
      </c>
      <c r="Q120">
        <v>2</v>
      </c>
      <c r="R120">
        <f t="shared" si="4"/>
        <v>8</v>
      </c>
      <c r="S120">
        <f t="shared" si="5"/>
        <v>11</v>
      </c>
      <c r="T120">
        <f t="shared" si="6"/>
        <v>19</v>
      </c>
      <c r="U120" t="s">
        <v>1469</v>
      </c>
      <c r="V120" t="s">
        <v>1472</v>
      </c>
      <c r="W120" t="s">
        <v>1492</v>
      </c>
      <c r="X120" t="s">
        <v>1471</v>
      </c>
      <c r="Z120" t="str" cm="1">
        <f t="array" ref="Z120">IF(ISBLANK(AK120),_xlfn.LET(
    _xlpm.nameBeforeSlash, IF(ISNUMBER(SEARCH("/", Y120)), LEFT(Y120, SEARCH("/", Y120)-1), Y120),
    _xlpm.matchRow, IFERROR(MATCH(_xlpm.nameBeforeSlash, AA:AA, 0), ""),
    _xlpm.difference, IF(_xlpm.matchRow="", "", ABS((R120 + S120)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),IF(ISBLANK(Y120),"","Hidden"))</f>
        <v/>
      </c>
      <c r="AA120" t="s">
        <v>4964</v>
      </c>
      <c r="AC120" t="s">
        <v>941</v>
      </c>
      <c r="AD120" t="str">
        <f>_xlfn.XLOOKUP(AC120,moves!A:A,moves!B:B)</f>
        <v>dark</v>
      </c>
      <c r="AE120">
        <f>_xlfn.XLOOKUP(AC120,moves!A:A,moves!D:D)</f>
        <v>4</v>
      </c>
      <c r="AF120" t="str">
        <f>_xlfn.XLOOKUP(AC120,moves!A:A,moves!E:E)</f>
        <v>Ignore the effects of target MODIFY moves.</v>
      </c>
      <c r="AG120">
        <v>0</v>
      </c>
      <c r="AH120">
        <v>0</v>
      </c>
      <c r="AI120">
        <f t="shared" si="7"/>
        <v>1</v>
      </c>
      <c r="AJ120" t="s">
        <v>525</v>
      </c>
      <c r="AL120">
        <v>0</v>
      </c>
      <c r="AM120" cm="1">
        <f t="array" ref="AM120">IF(AL120=1,1,
   IF(ISTEXT(AK120),1,
   IF(AO120&gt;1,AM119,
   IF(AI120=1,
      IF(SUMPRODUCT((LEN($Y$2:$Y$4096)-LEN(SUBSTITUTE($Y$2:$Y$4096,AA120,"")))/LEN(AA120))&gt;0,2,1),
      IF(
         SUMPRODUCT((LEN($Y$2:$Y$4096)-LEN(SUBSTITUTE($Y$2:$Y$4096,AA120,"")))/LEN(AA120))
         - SUMPRODUCT((LEN($Y$2:$Y$4096)-LEN(SUBSTITUTE($Y$2:$Y$4096,"Alolan "&amp;AA120,"")))/LEN("Alolan "&amp;AA120))
         - SUMPRODUCT((LEN($Y$2:$Y$4096)-LEN(SUBSTITUTE($Y$2:$Y$4096,"Galarian "&amp;AA120,"")))/LEN("Galarian "&amp;AA120))
         - SUMPRODUCT((LEN($Y$2:$Y$4096)-LEN(SUBSTITUTE($Y$2:$Y$4096,"Hisuian "&amp;AA120,"")))/LEN("Hisuian "&amp;AA120))
         - SUMPRODUCT((LEN($Y$2:$Y$4096)-LEN(SUBSTITUTE($Y$2:$Y$4096,"Paldean "&amp;AA120,"")))/LEN("Paldean "&amp;AA120))
      &gt;0,2,1)
   ))))</f>
        <v>2</v>
      </c>
      <c r="AN120">
        <v>0</v>
      </c>
      <c r="AO120">
        <v>0</v>
      </c>
    </row>
    <row r="121" spans="1:41" x14ac:dyDescent="0.25">
      <c r="A121">
        <v>32</v>
      </c>
      <c r="B121" t="s">
        <v>1552</v>
      </c>
      <c r="C121" t="s">
        <v>1469</v>
      </c>
      <c r="D121"/>
      <c r="E121">
        <v>46</v>
      </c>
      <c r="F121">
        <v>57</v>
      </c>
      <c r="G121">
        <v>40</v>
      </c>
      <c r="H121">
        <v>40</v>
      </c>
      <c r="I121">
        <v>40</v>
      </c>
      <c r="J121">
        <v>50</v>
      </c>
      <c r="K121" t="s">
        <v>700</v>
      </c>
      <c r="L121" t="s">
        <v>247</v>
      </c>
      <c r="M121" t="s">
        <v>248</v>
      </c>
      <c r="N121">
        <v>5.25</v>
      </c>
      <c r="O121">
        <v>4.24</v>
      </c>
      <c r="R121">
        <f t="shared" si="4"/>
        <v>5</v>
      </c>
      <c r="S121">
        <f t="shared" si="5"/>
        <v>4</v>
      </c>
      <c r="T121">
        <f t="shared" si="6"/>
        <v>9</v>
      </c>
      <c r="U121" t="s">
        <v>1469</v>
      </c>
      <c r="V121" t="s">
        <v>1472</v>
      </c>
      <c r="W121" t="s">
        <v>1492</v>
      </c>
      <c r="X121" t="s">
        <v>1512</v>
      </c>
      <c r="Y121" t="s">
        <v>1556</v>
      </c>
      <c r="Z121" cm="1">
        <f t="array" ref="Z121">IF(ISBLANK(AK121),_xlfn.LET(
    _xlpm.nameBeforeSlash, IF(ISNUMBER(SEARCH("/", Y121)), LEFT(Y121, SEARCH("/", Y121)-1), Y121),
    _xlpm.matchRow, IFERROR(MATCH(_xlpm.nameBeforeSlash, AA:AA, 0), ""),
    _xlpm.difference, IF(_xlpm.matchRow="", "", ABS((R121 + S121)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),IF(ISBLANK(Y121),"","Hidden"))</f>
        <v>8</v>
      </c>
      <c r="AA121" t="s">
        <v>3142</v>
      </c>
      <c r="AB121" t="s">
        <v>1557</v>
      </c>
      <c r="AC121" t="s">
        <v>748</v>
      </c>
      <c r="AD121" t="str">
        <f>_xlfn.XLOOKUP(AC121,moves!A:A,moves!B:B)</f>
        <v>poison</v>
      </c>
      <c r="AE121">
        <f>_xlfn.XLOOKUP(AC121,moves!A:A,moves!D:D)</f>
        <v>1</v>
      </c>
      <c r="AF121" t="str">
        <f>_xlfn.XLOOKUP(AC121,moves!A:A,moves!E:E)</f>
        <v>If any status symbols are rolled: Inflict the Poisoned status on the target. When the user is next attacked: Remove 2 regular hits from the roll.</v>
      </c>
      <c r="AG121">
        <v>0</v>
      </c>
      <c r="AH121">
        <v>0</v>
      </c>
      <c r="AI121">
        <f t="shared" si="7"/>
        <v>0</v>
      </c>
      <c r="AJ121" t="s">
        <v>523</v>
      </c>
      <c r="AL121">
        <v>0</v>
      </c>
      <c r="AM121" cm="1">
        <f t="array" ref="AM121">IF(AL121=1,1,
   IF(ISTEXT(AK121),1,
   IF(AO121&gt;1,AM120,
   IF(AI121=1,
      IF(SUMPRODUCT((LEN($Y$2:$Y$4096)-LEN(SUBSTITUTE($Y$2:$Y$4096,AA121,"")))/LEN(AA121))&gt;0,2,1),
      IF(
         SUMPRODUCT((LEN($Y$2:$Y$4096)-LEN(SUBSTITUTE($Y$2:$Y$4096,AA121,"")))/LEN(AA121))
         - SUMPRODUCT((LEN($Y$2:$Y$4096)-LEN(SUBSTITUTE($Y$2:$Y$4096,"Alolan "&amp;AA121,"")))/LEN("Alolan "&amp;AA121))
         - SUMPRODUCT((LEN($Y$2:$Y$4096)-LEN(SUBSTITUTE($Y$2:$Y$4096,"Galarian "&amp;AA121,"")))/LEN("Galarian "&amp;AA121))
         - SUMPRODUCT((LEN($Y$2:$Y$4096)-LEN(SUBSTITUTE($Y$2:$Y$4096,"Hisuian "&amp;AA121,"")))/LEN("Hisuian "&amp;AA121))
         - SUMPRODUCT((LEN($Y$2:$Y$4096)-LEN(SUBSTITUTE($Y$2:$Y$4096,"Paldean "&amp;AA121,"")))/LEN("Paldean "&amp;AA121))
      &gt;0,2,1)
   ))))</f>
        <v>1</v>
      </c>
      <c r="AN121">
        <v>0</v>
      </c>
      <c r="AO121">
        <v>0</v>
      </c>
    </row>
    <row r="122" spans="1:41" x14ac:dyDescent="0.25">
      <c r="A122" t="s">
        <v>3699</v>
      </c>
      <c r="B122" t="s">
        <v>1552</v>
      </c>
      <c r="C122" t="s">
        <v>1469</v>
      </c>
      <c r="D122"/>
      <c r="E122">
        <v>46</v>
      </c>
      <c r="F122">
        <v>57</v>
      </c>
      <c r="G122">
        <v>40</v>
      </c>
      <c r="H122">
        <v>40</v>
      </c>
      <c r="I122">
        <v>40</v>
      </c>
      <c r="J122">
        <v>50</v>
      </c>
      <c r="K122" t="s">
        <v>700</v>
      </c>
      <c r="L122" t="s">
        <v>247</v>
      </c>
      <c r="M122" t="s">
        <v>248</v>
      </c>
      <c r="N122">
        <v>5.25</v>
      </c>
      <c r="O122">
        <v>4.24</v>
      </c>
      <c r="R122">
        <f t="shared" si="4"/>
        <v>5</v>
      </c>
      <c r="S122">
        <f t="shared" si="5"/>
        <v>4</v>
      </c>
      <c r="T122">
        <f t="shared" si="6"/>
        <v>9</v>
      </c>
      <c r="U122" t="s">
        <v>1469</v>
      </c>
      <c r="V122" t="s">
        <v>1472</v>
      </c>
      <c r="W122" t="s">
        <v>1492</v>
      </c>
      <c r="X122" t="s">
        <v>1512</v>
      </c>
      <c r="Y122" t="s">
        <v>4965</v>
      </c>
      <c r="Z122" cm="1">
        <f t="array" ref="Z122">IF(ISBLANK(AK122),_xlfn.LET(
    _xlpm.nameBeforeSlash, IF(ISNUMBER(SEARCH("/", Y122)), LEFT(Y122, SEARCH("/", Y122)-1), Y122),
    _xlpm.matchRow, IFERROR(MATCH(_xlpm.nameBeforeSlash, AA:AA, 0), ""),
    _xlpm.difference, IF(_xlpm.matchRow="", "", ABS((R122 + S122)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),IF(ISBLANK(Y122),"","Hidden"))</f>
        <v>8</v>
      </c>
      <c r="AA122" t="s">
        <v>4966</v>
      </c>
      <c r="AB122" t="s">
        <v>1557</v>
      </c>
      <c r="AC122" t="s">
        <v>1062</v>
      </c>
      <c r="AD122" t="str">
        <f>_xlfn.XLOOKUP(AC122,moves!A:A,moves!B:B)</f>
        <v>fighting</v>
      </c>
      <c r="AE122">
        <f>_xlfn.XLOOKUP(AC122,moves!A:A,moves!D:D)</f>
        <v>2</v>
      </c>
      <c r="AF122" t="str">
        <f>_xlfn.XLOOKUP(AC122,moves!A:A,moves!E:E)</f>
        <v>Regular hits deal +1 damage.</v>
      </c>
      <c r="AG122">
        <v>0</v>
      </c>
      <c r="AH122">
        <v>0</v>
      </c>
      <c r="AI122">
        <f t="shared" si="7"/>
        <v>1</v>
      </c>
      <c r="AJ122" t="s">
        <v>523</v>
      </c>
      <c r="AL122">
        <v>0</v>
      </c>
      <c r="AM122" cm="1">
        <f t="array" ref="AM122">IF(AL122=1,1,
   IF(ISTEXT(AK122),1,
   IF(AO122&gt;1,AM121,
   IF(AI122=1,
      IF(SUMPRODUCT((LEN($Y$2:$Y$4096)-LEN(SUBSTITUTE($Y$2:$Y$4096,AA122,"")))/LEN(AA122))&gt;0,2,1),
      IF(
         SUMPRODUCT((LEN($Y$2:$Y$4096)-LEN(SUBSTITUTE($Y$2:$Y$4096,AA122,"")))/LEN(AA122))
         - SUMPRODUCT((LEN($Y$2:$Y$4096)-LEN(SUBSTITUTE($Y$2:$Y$4096,"Alolan "&amp;AA122,"")))/LEN("Alolan "&amp;AA122))
         - SUMPRODUCT((LEN($Y$2:$Y$4096)-LEN(SUBSTITUTE($Y$2:$Y$4096,"Galarian "&amp;AA122,"")))/LEN("Galarian "&amp;AA122))
         - SUMPRODUCT((LEN($Y$2:$Y$4096)-LEN(SUBSTITUTE($Y$2:$Y$4096,"Hisuian "&amp;AA122,"")))/LEN("Hisuian "&amp;AA122))
         - SUMPRODUCT((LEN($Y$2:$Y$4096)-LEN(SUBSTITUTE($Y$2:$Y$4096,"Paldean "&amp;AA122,"")))/LEN("Paldean "&amp;AA122))
      &gt;0,2,1)
   ))))</f>
        <v>1</v>
      </c>
      <c r="AN122">
        <v>0</v>
      </c>
      <c r="AO122">
        <v>0</v>
      </c>
    </row>
    <row r="123" spans="1:41" x14ac:dyDescent="0.25">
      <c r="A123">
        <v>33</v>
      </c>
      <c r="B123" t="s">
        <v>1556</v>
      </c>
      <c r="C123" t="s">
        <v>1469</v>
      </c>
      <c r="D123"/>
      <c r="E123">
        <v>61</v>
      </c>
      <c r="F123">
        <v>72</v>
      </c>
      <c r="G123">
        <v>57</v>
      </c>
      <c r="H123">
        <v>55</v>
      </c>
      <c r="I123">
        <v>55</v>
      </c>
      <c r="J123">
        <v>65</v>
      </c>
      <c r="K123" t="s">
        <v>700</v>
      </c>
      <c r="L123" t="s">
        <v>247</v>
      </c>
      <c r="M123" t="s">
        <v>248</v>
      </c>
      <c r="N123">
        <v>6.75</v>
      </c>
      <c r="O123">
        <v>5.8</v>
      </c>
      <c r="R123">
        <f t="shared" si="4"/>
        <v>7</v>
      </c>
      <c r="S123">
        <f t="shared" si="5"/>
        <v>6</v>
      </c>
      <c r="T123">
        <f t="shared" si="6"/>
        <v>13</v>
      </c>
      <c r="U123" t="s">
        <v>1469</v>
      </c>
      <c r="V123" t="s">
        <v>1472</v>
      </c>
      <c r="W123" t="s">
        <v>1492</v>
      </c>
      <c r="X123" t="s">
        <v>1512</v>
      </c>
      <c r="Y123" t="s">
        <v>1558</v>
      </c>
      <c r="Z123" cm="1">
        <f t="array" ref="Z123">IF(ISBLANK(AK123),_xlfn.LET(
    _xlpm.nameBeforeSlash, IF(ISNUMBER(SEARCH("/", Y123)), LEFT(Y123, SEARCH("/", Y123)-1), Y123),
    _xlpm.matchRow, IFERROR(MATCH(_xlpm.nameBeforeSlash, AA:AA, 0), ""),
    _xlpm.difference, IF(_xlpm.matchRow="", "", ABS((R123 + S123)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),IF(ISBLANK(Y123),"","Hidden"))</f>
        <v>14</v>
      </c>
      <c r="AA123" t="s">
        <v>1556</v>
      </c>
      <c r="AC123" t="s">
        <v>1242</v>
      </c>
      <c r="AD123" t="str">
        <f>_xlfn.XLOOKUP(AC123,moves!A:A,moves!B:B)</f>
        <v>normal</v>
      </c>
      <c r="AE123">
        <f>_xlfn.XLOOKUP(AC123,moves!A:A,moves!D:D)</f>
        <v>3</v>
      </c>
      <c r="AF123" t="str">
        <f>_xlfn.XLOOKUP(AC123,moves!A:A,moves!E:E)</f>
        <v>Critical hits deal +1 damage.</v>
      </c>
      <c r="AG123">
        <v>0</v>
      </c>
      <c r="AH123">
        <v>0</v>
      </c>
      <c r="AI123">
        <f t="shared" si="7"/>
        <v>0</v>
      </c>
      <c r="AJ123" t="s">
        <v>524</v>
      </c>
      <c r="AL123">
        <v>0</v>
      </c>
      <c r="AM123" cm="1">
        <f t="array" ref="AM123">IF(AL123=1,1,
   IF(ISTEXT(AK123),1,
   IF(AO123&gt;1,AM122,
   IF(AI123=1,
      IF(SUMPRODUCT((LEN($Y$2:$Y$4096)-LEN(SUBSTITUTE($Y$2:$Y$4096,AA123,"")))/LEN(AA123))&gt;0,2,1),
      IF(
         SUMPRODUCT((LEN($Y$2:$Y$4096)-LEN(SUBSTITUTE($Y$2:$Y$4096,AA123,"")))/LEN(AA123))
         - SUMPRODUCT((LEN($Y$2:$Y$4096)-LEN(SUBSTITUTE($Y$2:$Y$4096,"Alolan "&amp;AA123,"")))/LEN("Alolan "&amp;AA123))
         - SUMPRODUCT((LEN($Y$2:$Y$4096)-LEN(SUBSTITUTE($Y$2:$Y$4096,"Galarian "&amp;AA123,"")))/LEN("Galarian "&amp;AA123))
         - SUMPRODUCT((LEN($Y$2:$Y$4096)-LEN(SUBSTITUTE($Y$2:$Y$4096,"Hisuian "&amp;AA123,"")))/LEN("Hisuian "&amp;AA123))
         - SUMPRODUCT((LEN($Y$2:$Y$4096)-LEN(SUBSTITUTE($Y$2:$Y$4096,"Paldean "&amp;AA123,"")))/LEN("Paldean "&amp;AA123))
      &gt;0,2,1)
   ))))</f>
        <v>2</v>
      </c>
      <c r="AN123">
        <v>0</v>
      </c>
      <c r="AO123">
        <v>0</v>
      </c>
    </row>
    <row r="124" spans="1:41" x14ac:dyDescent="0.25">
      <c r="A124" t="s">
        <v>3700</v>
      </c>
      <c r="B124" t="s">
        <v>1556</v>
      </c>
      <c r="C124" t="s">
        <v>1469</v>
      </c>
      <c r="D124"/>
      <c r="E124">
        <v>61</v>
      </c>
      <c r="F124">
        <v>72</v>
      </c>
      <c r="G124">
        <v>57</v>
      </c>
      <c r="H124">
        <v>55</v>
      </c>
      <c r="I124">
        <v>55</v>
      </c>
      <c r="J124">
        <v>65</v>
      </c>
      <c r="K124" t="s">
        <v>700</v>
      </c>
      <c r="L124" t="s">
        <v>247</v>
      </c>
      <c r="M124" t="s">
        <v>248</v>
      </c>
      <c r="N124">
        <v>6.75</v>
      </c>
      <c r="O124">
        <v>5.8</v>
      </c>
      <c r="R124">
        <f t="shared" si="4"/>
        <v>7</v>
      </c>
      <c r="S124">
        <f t="shared" si="5"/>
        <v>6</v>
      </c>
      <c r="T124">
        <f t="shared" si="6"/>
        <v>13</v>
      </c>
      <c r="U124" t="s">
        <v>1469</v>
      </c>
      <c r="V124" t="s">
        <v>1472</v>
      </c>
      <c r="W124" t="s">
        <v>1492</v>
      </c>
      <c r="X124" t="s">
        <v>1512</v>
      </c>
      <c r="Y124" t="s">
        <v>4967</v>
      </c>
      <c r="Z124" cm="1">
        <f t="array" ref="Z124">IF(ISBLANK(AK124),_xlfn.LET(
    _xlpm.nameBeforeSlash, IF(ISNUMBER(SEARCH("/", Y124)), LEFT(Y124, SEARCH("/", Y124)-1), Y124),
    _xlpm.matchRow, IFERROR(MATCH(_xlpm.nameBeforeSlash, AA:AA, 0), ""),
    _xlpm.difference, IF(_xlpm.matchRow="", "", ABS((R124 + S124)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),IF(ISBLANK(Y124),"","Hidden"))</f>
        <v>14</v>
      </c>
      <c r="AA124" t="s">
        <v>4965</v>
      </c>
      <c r="AC124" t="s">
        <v>6370</v>
      </c>
      <c r="AD124" t="str">
        <f>_xlfn.XLOOKUP(AC124,moves!A:A,moves!B:B)</f>
        <v>normal</v>
      </c>
      <c r="AE124">
        <f>_xlfn.XLOOKUP(AC124,moves!A:A,moves!D:D)</f>
        <v>2</v>
      </c>
      <c r="AF124" t="str">
        <f>_xlfn.XLOOKUP(AC124,moves!A:A,moves!E:E)</f>
        <v>Status symbols and critical hits deal +1 damage.</v>
      </c>
      <c r="AG124">
        <v>0</v>
      </c>
      <c r="AH124">
        <v>0</v>
      </c>
      <c r="AI124">
        <f t="shared" si="7"/>
        <v>1</v>
      </c>
      <c r="AJ124" t="s">
        <v>524</v>
      </c>
      <c r="AL124">
        <v>0</v>
      </c>
      <c r="AM124" cm="1">
        <f t="array" ref="AM124">IF(AL124=1,1,
   IF(ISTEXT(AK124),1,
   IF(AO124&gt;1,AM123,
   IF(AI124=1,
      IF(SUMPRODUCT((LEN($Y$2:$Y$4096)-LEN(SUBSTITUTE($Y$2:$Y$4096,AA124,"")))/LEN(AA124))&gt;0,2,1),
      IF(
         SUMPRODUCT((LEN($Y$2:$Y$4096)-LEN(SUBSTITUTE($Y$2:$Y$4096,AA124,"")))/LEN(AA124))
         - SUMPRODUCT((LEN($Y$2:$Y$4096)-LEN(SUBSTITUTE($Y$2:$Y$4096,"Alolan "&amp;AA124,"")))/LEN("Alolan "&amp;AA124))
         - SUMPRODUCT((LEN($Y$2:$Y$4096)-LEN(SUBSTITUTE($Y$2:$Y$4096,"Galarian "&amp;AA124,"")))/LEN("Galarian "&amp;AA124))
         - SUMPRODUCT((LEN($Y$2:$Y$4096)-LEN(SUBSTITUTE($Y$2:$Y$4096,"Hisuian "&amp;AA124,"")))/LEN("Hisuian "&amp;AA124))
         - SUMPRODUCT((LEN($Y$2:$Y$4096)-LEN(SUBSTITUTE($Y$2:$Y$4096,"Paldean "&amp;AA124,"")))/LEN("Paldean "&amp;AA124))
      &gt;0,2,1)
   ))))</f>
        <v>2</v>
      </c>
      <c r="AN124">
        <v>0</v>
      </c>
      <c r="AO124">
        <v>0</v>
      </c>
    </row>
    <row r="125" spans="1:41" x14ac:dyDescent="0.25">
      <c r="A125">
        <v>34</v>
      </c>
      <c r="B125" t="s">
        <v>1558</v>
      </c>
      <c r="C125" t="s">
        <v>1469</v>
      </c>
      <c r="D125" t="s">
        <v>1472</v>
      </c>
      <c r="E125">
        <v>81</v>
      </c>
      <c r="F125">
        <v>102</v>
      </c>
      <c r="G125">
        <v>77</v>
      </c>
      <c r="H125">
        <v>85</v>
      </c>
      <c r="I125">
        <v>75</v>
      </c>
      <c r="J125">
        <v>85</v>
      </c>
      <c r="K125" t="s">
        <v>341</v>
      </c>
      <c r="L125" t="s">
        <v>247</v>
      </c>
      <c r="M125" t="s">
        <v>248</v>
      </c>
      <c r="N125">
        <v>9.35</v>
      </c>
      <c r="O125">
        <v>7.8</v>
      </c>
      <c r="Q125">
        <v>2</v>
      </c>
      <c r="R125">
        <f t="shared" si="4"/>
        <v>9</v>
      </c>
      <c r="S125">
        <f t="shared" si="5"/>
        <v>10</v>
      </c>
      <c r="T125">
        <f t="shared" si="6"/>
        <v>19</v>
      </c>
      <c r="U125" t="s">
        <v>1469</v>
      </c>
      <c r="V125" t="s">
        <v>1472</v>
      </c>
      <c r="W125" t="s">
        <v>1492</v>
      </c>
      <c r="X125" t="s">
        <v>1512</v>
      </c>
      <c r="Z125" t="str" cm="1">
        <f t="array" ref="Z125">IF(ISBLANK(AK125),_xlfn.LET(
    _xlpm.nameBeforeSlash, IF(ISNUMBER(SEARCH("/", Y125)), LEFT(Y125, SEARCH("/", Y125)-1), Y125),
    _xlpm.matchRow, IFERROR(MATCH(_xlpm.nameBeforeSlash, AA:AA, 0), ""),
    _xlpm.difference, IF(_xlpm.matchRow="", "", ABS((R125 + S125)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),IF(ISBLANK(Y125),"","Hidden"))</f>
        <v/>
      </c>
      <c r="AA125" t="s">
        <v>1558</v>
      </c>
      <c r="AC125" t="s">
        <v>418</v>
      </c>
      <c r="AD125" t="str">
        <f>_xlfn.XLOOKUP(AC125,moves!A:A,moves!B:B)</f>
        <v>ground</v>
      </c>
      <c r="AE125">
        <f>_xlfn.XLOOKUP(AC125,moves!A:A,moves!D:D)</f>
        <v>4</v>
      </c>
      <c r="AF125" t="str">
        <f>_xlfn.XLOOKUP(AC125,moves!A:A,moves!E:E)</f>
        <v>If 2 or more status symbols are rolled: Deal 2 damage to a Pokémon in the target party that is not the target.</v>
      </c>
      <c r="AG125">
        <v>0</v>
      </c>
      <c r="AH125">
        <v>0</v>
      </c>
      <c r="AI125">
        <f t="shared" si="7"/>
        <v>0</v>
      </c>
      <c r="AJ125" t="s">
        <v>525</v>
      </c>
      <c r="AL125">
        <v>0</v>
      </c>
      <c r="AM125" cm="1">
        <f t="array" ref="AM125">IF(AL125=1,1,
   IF(ISTEXT(AK125),1,
   IF(AO125&gt;1,AM124,
   IF(AI125=1,
      IF(SUMPRODUCT((LEN($Y$2:$Y$4096)-LEN(SUBSTITUTE($Y$2:$Y$4096,AA125,"")))/LEN(AA125))&gt;0,2,1),
      IF(
         SUMPRODUCT((LEN($Y$2:$Y$4096)-LEN(SUBSTITUTE($Y$2:$Y$4096,AA125,"")))/LEN(AA125))
         - SUMPRODUCT((LEN($Y$2:$Y$4096)-LEN(SUBSTITUTE($Y$2:$Y$4096,"Alolan "&amp;AA125,"")))/LEN("Alolan "&amp;AA125))
         - SUMPRODUCT((LEN($Y$2:$Y$4096)-LEN(SUBSTITUTE($Y$2:$Y$4096,"Galarian "&amp;AA125,"")))/LEN("Galarian "&amp;AA125))
         - SUMPRODUCT((LEN($Y$2:$Y$4096)-LEN(SUBSTITUTE($Y$2:$Y$4096,"Hisuian "&amp;AA125,"")))/LEN("Hisuian "&amp;AA125))
         - SUMPRODUCT((LEN($Y$2:$Y$4096)-LEN(SUBSTITUTE($Y$2:$Y$4096,"Paldean "&amp;AA125,"")))/LEN("Paldean "&amp;AA125))
      &gt;0,2,1)
   ))))</f>
        <v>2</v>
      </c>
      <c r="AN125">
        <v>0</v>
      </c>
      <c r="AO125">
        <v>0</v>
      </c>
    </row>
    <row r="126" spans="1:41" x14ac:dyDescent="0.25">
      <c r="A126" t="s">
        <v>3701</v>
      </c>
      <c r="B126" t="s">
        <v>1558</v>
      </c>
      <c r="C126" t="s">
        <v>1469</v>
      </c>
      <c r="D126" t="s">
        <v>1472</v>
      </c>
      <c r="E126">
        <v>81</v>
      </c>
      <c r="F126">
        <v>102</v>
      </c>
      <c r="G126">
        <v>77</v>
      </c>
      <c r="H126">
        <v>85</v>
      </c>
      <c r="I126">
        <v>75</v>
      </c>
      <c r="J126">
        <v>85</v>
      </c>
      <c r="K126" t="s">
        <v>341</v>
      </c>
      <c r="L126" t="s">
        <v>247</v>
      </c>
      <c r="M126" t="s">
        <v>248</v>
      </c>
      <c r="N126">
        <v>9.35</v>
      </c>
      <c r="O126">
        <v>7.8</v>
      </c>
      <c r="Q126">
        <v>2</v>
      </c>
      <c r="R126">
        <f t="shared" si="4"/>
        <v>9</v>
      </c>
      <c r="S126">
        <f t="shared" si="5"/>
        <v>10</v>
      </c>
      <c r="T126">
        <f t="shared" si="6"/>
        <v>19</v>
      </c>
      <c r="U126" t="s">
        <v>1469</v>
      </c>
      <c r="V126" t="s">
        <v>1472</v>
      </c>
      <c r="W126" t="s">
        <v>1492</v>
      </c>
      <c r="X126" t="s">
        <v>1512</v>
      </c>
      <c r="Z126" t="str" cm="1">
        <f t="array" ref="Z126">IF(ISBLANK(AK126),_xlfn.LET(
    _xlpm.nameBeforeSlash, IF(ISNUMBER(SEARCH("/", Y126)), LEFT(Y126, SEARCH("/", Y126)-1), Y126),
    _xlpm.matchRow, IFERROR(MATCH(_xlpm.nameBeforeSlash, AA:AA, 0), ""),
    _xlpm.difference, IF(_xlpm.matchRow="", "", ABS((R126 + S126)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),IF(ISBLANK(Y126),"","Hidden"))</f>
        <v/>
      </c>
      <c r="AA126" t="s">
        <v>4967</v>
      </c>
      <c r="AC126" t="s">
        <v>6369</v>
      </c>
      <c r="AD126" t="str">
        <f>_xlfn.XLOOKUP(AC126,moves!A:A,moves!B:B)</f>
        <v>poison</v>
      </c>
      <c r="AE126">
        <f>_xlfn.XLOOKUP(AC126,moves!A:A,moves!D:D)</f>
        <v>5</v>
      </c>
      <c r="AF126" t="str">
        <f>_xlfn.XLOOKUP(AC126,moves!A:A,moves!E:E)</f>
        <v>If 2 or more status symbols are rolled: Inflict the Poisoned status on the target.</v>
      </c>
      <c r="AG126">
        <v>0</v>
      </c>
      <c r="AH126">
        <v>0</v>
      </c>
      <c r="AI126">
        <f t="shared" si="7"/>
        <v>1</v>
      </c>
      <c r="AJ126" t="s">
        <v>525</v>
      </c>
      <c r="AL126">
        <v>0</v>
      </c>
      <c r="AM126" cm="1">
        <f t="array" ref="AM126">IF(AL126=1,1,
   IF(ISTEXT(AK126),1,
   IF(AO126&gt;1,AM125,
   IF(AI126=1,
      IF(SUMPRODUCT((LEN($Y$2:$Y$4096)-LEN(SUBSTITUTE($Y$2:$Y$4096,AA126,"")))/LEN(AA126))&gt;0,2,1),
      IF(
         SUMPRODUCT((LEN($Y$2:$Y$4096)-LEN(SUBSTITUTE($Y$2:$Y$4096,AA126,"")))/LEN(AA126))
         - SUMPRODUCT((LEN($Y$2:$Y$4096)-LEN(SUBSTITUTE($Y$2:$Y$4096,"Alolan "&amp;AA126,"")))/LEN("Alolan "&amp;AA126))
         - SUMPRODUCT((LEN($Y$2:$Y$4096)-LEN(SUBSTITUTE($Y$2:$Y$4096,"Galarian "&amp;AA126,"")))/LEN("Galarian "&amp;AA126))
         - SUMPRODUCT((LEN($Y$2:$Y$4096)-LEN(SUBSTITUTE($Y$2:$Y$4096,"Hisuian "&amp;AA126,"")))/LEN("Hisuian "&amp;AA126))
         - SUMPRODUCT((LEN($Y$2:$Y$4096)-LEN(SUBSTITUTE($Y$2:$Y$4096,"Paldean "&amp;AA126,"")))/LEN("Paldean "&amp;AA126))
      &gt;0,2,1)
   ))))</f>
        <v>2</v>
      </c>
      <c r="AN126">
        <v>0</v>
      </c>
      <c r="AO126">
        <v>0</v>
      </c>
    </row>
    <row r="127" spans="1:41" x14ac:dyDescent="0.25">
      <c r="A127">
        <v>35</v>
      </c>
      <c r="B127" t="s">
        <v>15</v>
      </c>
      <c r="C127" t="s">
        <v>1536</v>
      </c>
      <c r="D127"/>
      <c r="E127">
        <v>70</v>
      </c>
      <c r="F127">
        <v>45</v>
      </c>
      <c r="G127">
        <v>48</v>
      </c>
      <c r="H127">
        <v>60</v>
      </c>
      <c r="I127">
        <v>65</v>
      </c>
      <c r="J127">
        <v>35</v>
      </c>
      <c r="K127" t="s">
        <v>1559</v>
      </c>
      <c r="L127" t="s">
        <v>253</v>
      </c>
      <c r="M127" t="s">
        <v>249</v>
      </c>
      <c r="N127">
        <v>4.8499999999999996</v>
      </c>
      <c r="O127">
        <v>6.1899999999999995</v>
      </c>
      <c r="R127">
        <f t="shared" si="4"/>
        <v>5</v>
      </c>
      <c r="S127">
        <f t="shared" si="5"/>
        <v>6</v>
      </c>
      <c r="T127">
        <f t="shared" si="6"/>
        <v>11</v>
      </c>
      <c r="U127" t="s">
        <v>1536</v>
      </c>
      <c r="V127" t="s">
        <v>1512</v>
      </c>
      <c r="W127" t="s">
        <v>429</v>
      </c>
      <c r="X127" t="s">
        <v>1479</v>
      </c>
      <c r="Y127" t="s">
        <v>17</v>
      </c>
      <c r="Z127" cm="1">
        <f t="array" ref="Z127">IF(ISBLANK(AK127),_xlfn.LET(
    _xlpm.nameBeforeSlash, IF(ISNUMBER(SEARCH("/", Y127)), LEFT(Y127, SEARCH("/", Y127)-1), Y127),
    _xlpm.matchRow, IFERROR(MATCH(_xlpm.nameBeforeSlash, AA:AA, 0), ""),
    _xlpm.difference, IF(_xlpm.matchRow="", "", ABS((R127 + S127)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),IF(ISBLANK(Y127),"","Hidden"))</f>
        <v>16</v>
      </c>
      <c r="AA127" t="s">
        <v>15</v>
      </c>
      <c r="AC127" t="s">
        <v>474</v>
      </c>
      <c r="AD127" t="str">
        <f>_xlfn.XLOOKUP(AC127,moves!A:A,moves!B:B)</f>
        <v>typeless</v>
      </c>
      <c r="AE127" t="str">
        <f>_xlfn.XLOOKUP(AC127,moves!A:A,moves!D:D)</f>
        <v>?</v>
      </c>
      <c r="AF127" t="str">
        <f>_xlfn.XLOOKUP(AC127,moves!A:A,moves!E:E)</f>
        <v>Generate a Metronome move and then attack the target with that move.</v>
      </c>
      <c r="AG127">
        <v>0</v>
      </c>
      <c r="AH127">
        <v>0</v>
      </c>
      <c r="AI127">
        <f t="shared" si="7"/>
        <v>0</v>
      </c>
      <c r="AJ127" t="s">
        <v>523</v>
      </c>
      <c r="AL127">
        <v>0</v>
      </c>
      <c r="AM127" cm="1">
        <f t="array" ref="AM127">IF(AL127=1,1,
   IF(ISTEXT(AK127),1,
   IF(AO127&gt;1,AM126,
   IF(AI127=1,
      IF(SUMPRODUCT((LEN($Y$2:$Y$4096)-LEN(SUBSTITUTE($Y$2:$Y$4096,AA127,"")))/LEN(AA127))&gt;0,2,1),
      IF(
         SUMPRODUCT((LEN($Y$2:$Y$4096)-LEN(SUBSTITUTE($Y$2:$Y$4096,AA127,"")))/LEN(AA127))
         - SUMPRODUCT((LEN($Y$2:$Y$4096)-LEN(SUBSTITUTE($Y$2:$Y$4096,"Alolan "&amp;AA127,"")))/LEN("Alolan "&amp;AA127))
         - SUMPRODUCT((LEN($Y$2:$Y$4096)-LEN(SUBSTITUTE($Y$2:$Y$4096,"Galarian "&amp;AA127,"")))/LEN("Galarian "&amp;AA127))
         - SUMPRODUCT((LEN($Y$2:$Y$4096)-LEN(SUBSTITUTE($Y$2:$Y$4096,"Hisuian "&amp;AA127,"")))/LEN("Hisuian "&amp;AA127))
         - SUMPRODUCT((LEN($Y$2:$Y$4096)-LEN(SUBSTITUTE($Y$2:$Y$4096,"Paldean "&amp;AA127,"")))/LEN("Paldean "&amp;AA127))
      &gt;0,2,1)
   ))))</f>
        <v>2</v>
      </c>
      <c r="AN127">
        <v>0</v>
      </c>
      <c r="AO127">
        <v>0</v>
      </c>
    </row>
    <row r="128" spans="1:41" x14ac:dyDescent="0.25">
      <c r="A128" t="s">
        <v>3702</v>
      </c>
      <c r="B128" t="s">
        <v>15</v>
      </c>
      <c r="C128" t="s">
        <v>1536</v>
      </c>
      <c r="D128"/>
      <c r="E128">
        <v>70</v>
      </c>
      <c r="F128">
        <v>45</v>
      </c>
      <c r="G128">
        <v>48</v>
      </c>
      <c r="H128">
        <v>60</v>
      </c>
      <c r="I128">
        <v>65</v>
      </c>
      <c r="J128">
        <v>35</v>
      </c>
      <c r="K128" t="s">
        <v>1559</v>
      </c>
      <c r="L128" t="s">
        <v>253</v>
      </c>
      <c r="M128" t="s">
        <v>249</v>
      </c>
      <c r="N128">
        <v>4.8499999999999996</v>
      </c>
      <c r="O128">
        <v>6.1899999999999995</v>
      </c>
      <c r="R128">
        <f t="shared" si="4"/>
        <v>5</v>
      </c>
      <c r="S128">
        <f t="shared" si="5"/>
        <v>6</v>
      </c>
      <c r="T128">
        <f t="shared" si="6"/>
        <v>11</v>
      </c>
      <c r="U128" t="s">
        <v>1536</v>
      </c>
      <c r="V128" t="s">
        <v>1512</v>
      </c>
      <c r="W128" t="s">
        <v>429</v>
      </c>
      <c r="X128" t="s">
        <v>1479</v>
      </c>
      <c r="Y128" t="s">
        <v>4968</v>
      </c>
      <c r="Z128" cm="1">
        <f t="array" ref="Z128">IF(ISBLANK(AK128),_xlfn.LET(
    _xlpm.nameBeforeSlash, IF(ISNUMBER(SEARCH("/", Y128)), LEFT(Y128, SEARCH("/", Y128)-1), Y128),
    _xlpm.matchRow, IFERROR(MATCH(_xlpm.nameBeforeSlash, AA:AA, 0), ""),
    _xlpm.difference, IF(_xlpm.matchRow="", "", ABS((R128 + S128)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),IF(ISBLANK(Y128),"","Hidden"))</f>
        <v>16</v>
      </c>
      <c r="AA128" t="s">
        <v>4969</v>
      </c>
      <c r="AC128" t="s">
        <v>6372</v>
      </c>
      <c r="AD128" t="str">
        <f>_xlfn.XLOOKUP(AC128,moves!A:A,moves!B:B)</f>
        <v>normal</v>
      </c>
      <c r="AE128" t="str">
        <f>_xlfn.XLOOKUP(AC128,moves!A:A,moves!D:D)</f>
        <v>-</v>
      </c>
      <c r="AF128" t="str">
        <f>_xlfn.XLOOKUP(AC128,moves!A:A,moves!E:E)</f>
        <v>All opposing active Pokémon must target the user this round.</v>
      </c>
      <c r="AG128">
        <v>0</v>
      </c>
      <c r="AH128">
        <v>0</v>
      </c>
      <c r="AI128">
        <f t="shared" si="7"/>
        <v>1</v>
      </c>
      <c r="AJ128" t="s">
        <v>523</v>
      </c>
      <c r="AL128">
        <v>0</v>
      </c>
      <c r="AM128" cm="1">
        <f t="array" ref="AM128">IF(AL128=1,1,
   IF(ISTEXT(AK128),1,
   IF(AO128&gt;1,AM127,
   IF(AI128=1,
      IF(SUMPRODUCT((LEN($Y$2:$Y$4096)-LEN(SUBSTITUTE($Y$2:$Y$4096,AA128,"")))/LEN(AA128))&gt;0,2,1),
      IF(
         SUMPRODUCT((LEN($Y$2:$Y$4096)-LEN(SUBSTITUTE($Y$2:$Y$4096,AA128,"")))/LEN(AA128))
         - SUMPRODUCT((LEN($Y$2:$Y$4096)-LEN(SUBSTITUTE($Y$2:$Y$4096,"Alolan "&amp;AA128,"")))/LEN("Alolan "&amp;AA128))
         - SUMPRODUCT((LEN($Y$2:$Y$4096)-LEN(SUBSTITUTE($Y$2:$Y$4096,"Galarian "&amp;AA128,"")))/LEN("Galarian "&amp;AA128))
         - SUMPRODUCT((LEN($Y$2:$Y$4096)-LEN(SUBSTITUTE($Y$2:$Y$4096,"Hisuian "&amp;AA128,"")))/LEN("Hisuian "&amp;AA128))
         - SUMPRODUCT((LEN($Y$2:$Y$4096)-LEN(SUBSTITUTE($Y$2:$Y$4096,"Paldean "&amp;AA128,"")))/LEN("Paldean "&amp;AA128))
      &gt;0,2,1)
   ))))</f>
        <v>2</v>
      </c>
      <c r="AN128">
        <v>0</v>
      </c>
      <c r="AO128">
        <v>0</v>
      </c>
    </row>
    <row r="129" spans="1:41" x14ac:dyDescent="0.25">
      <c r="A129">
        <v>36</v>
      </c>
      <c r="B129" t="s">
        <v>17</v>
      </c>
      <c r="C129" t="s">
        <v>1536</v>
      </c>
      <c r="D129"/>
      <c r="E129">
        <v>95</v>
      </c>
      <c r="F129">
        <v>70</v>
      </c>
      <c r="G129">
        <v>73</v>
      </c>
      <c r="H129">
        <v>95</v>
      </c>
      <c r="I129">
        <v>90</v>
      </c>
      <c r="J129">
        <v>60</v>
      </c>
      <c r="K129" t="s">
        <v>1559</v>
      </c>
      <c r="L129" t="s">
        <v>253</v>
      </c>
      <c r="M129" t="s">
        <v>249</v>
      </c>
      <c r="N129">
        <v>7.85</v>
      </c>
      <c r="O129">
        <v>8.6900000000000013</v>
      </c>
      <c r="Q129">
        <v>2</v>
      </c>
      <c r="R129">
        <f t="shared" si="4"/>
        <v>8</v>
      </c>
      <c r="S129">
        <f t="shared" si="5"/>
        <v>11</v>
      </c>
      <c r="T129">
        <f t="shared" si="6"/>
        <v>19</v>
      </c>
      <c r="U129" t="s">
        <v>1536</v>
      </c>
      <c r="V129" t="s">
        <v>1512</v>
      </c>
      <c r="W129" t="s">
        <v>429</v>
      </c>
      <c r="X129" t="s">
        <v>1479</v>
      </c>
      <c r="Z129" t="str" cm="1">
        <f t="array" ref="Z129">IF(ISBLANK(AK129),_xlfn.LET(
    _xlpm.nameBeforeSlash, IF(ISNUMBER(SEARCH("/", Y129)), LEFT(Y129, SEARCH("/", Y129)-1), Y129),
    _xlpm.matchRow, IFERROR(MATCH(_xlpm.nameBeforeSlash, AA:AA, 0), ""),
    _xlpm.difference, IF(_xlpm.matchRow="", "", ABS((R129 + S129)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),IF(ISBLANK(Y129),"","Hidden"))</f>
        <v/>
      </c>
      <c r="AA129" t="s">
        <v>17</v>
      </c>
      <c r="AC129" t="s">
        <v>468</v>
      </c>
      <c r="AD129" t="str">
        <f>_xlfn.XLOOKUP(AC129,moves!A:A,moves!B:B)</f>
        <v>fairy</v>
      </c>
      <c r="AE129">
        <f>_xlfn.XLOOKUP(AC129,moves!A:A,moves!D:D)</f>
        <v>5</v>
      </c>
      <c r="AF129" t="str">
        <f>_xlfn.XLOOKUP(AC129,moves!A:A,moves!E:E)</f>
        <v>If 2 or more status symbols are rolled: Inflict the Drowsy status on the target.</v>
      </c>
      <c r="AG129">
        <v>0</v>
      </c>
      <c r="AH129">
        <v>0</v>
      </c>
      <c r="AI129">
        <f t="shared" si="7"/>
        <v>0</v>
      </c>
      <c r="AJ129" t="s">
        <v>525</v>
      </c>
      <c r="AL129">
        <v>0</v>
      </c>
      <c r="AM129" cm="1">
        <f t="array" ref="AM129">IF(AL129=1,1,
   IF(ISTEXT(AK129),1,
   IF(AO129&gt;1,AM128,
   IF(AI129=1,
      IF(SUMPRODUCT((LEN($Y$2:$Y$4096)-LEN(SUBSTITUTE($Y$2:$Y$4096,AA129,"")))/LEN(AA129))&gt;0,2,1),
      IF(
         SUMPRODUCT((LEN($Y$2:$Y$4096)-LEN(SUBSTITUTE($Y$2:$Y$4096,AA129,"")))/LEN(AA129))
         - SUMPRODUCT((LEN($Y$2:$Y$4096)-LEN(SUBSTITUTE($Y$2:$Y$4096,"Alolan "&amp;AA129,"")))/LEN("Alolan "&amp;AA129))
         - SUMPRODUCT((LEN($Y$2:$Y$4096)-LEN(SUBSTITUTE($Y$2:$Y$4096,"Galarian "&amp;AA129,"")))/LEN("Galarian "&amp;AA129))
         - SUMPRODUCT((LEN($Y$2:$Y$4096)-LEN(SUBSTITUTE($Y$2:$Y$4096,"Hisuian "&amp;AA129,"")))/LEN("Hisuian "&amp;AA129))
         - SUMPRODUCT((LEN($Y$2:$Y$4096)-LEN(SUBSTITUTE($Y$2:$Y$4096,"Paldean "&amp;AA129,"")))/LEN("Paldean "&amp;AA129))
      &gt;0,2,1)
   ))))</f>
        <v>2</v>
      </c>
      <c r="AN129">
        <v>0</v>
      </c>
      <c r="AO129">
        <v>0</v>
      </c>
    </row>
    <row r="130" spans="1:41" x14ac:dyDescent="0.25">
      <c r="A130" t="s">
        <v>3703</v>
      </c>
      <c r="B130" t="s">
        <v>17</v>
      </c>
      <c r="C130" t="s">
        <v>1536</v>
      </c>
      <c r="D130"/>
      <c r="E130">
        <v>95</v>
      </c>
      <c r="F130">
        <v>70</v>
      </c>
      <c r="G130">
        <v>73</v>
      </c>
      <c r="H130">
        <v>95</v>
      </c>
      <c r="I130">
        <v>90</v>
      </c>
      <c r="J130">
        <v>60</v>
      </c>
      <c r="K130" t="s">
        <v>1559</v>
      </c>
      <c r="L130" t="s">
        <v>253</v>
      </c>
      <c r="M130" t="s">
        <v>249</v>
      </c>
      <c r="N130">
        <v>7.85</v>
      </c>
      <c r="O130">
        <v>8.6900000000000013</v>
      </c>
      <c r="Q130">
        <v>2</v>
      </c>
      <c r="R130">
        <f t="shared" ref="R130:R193" si="8">MROUND(N130,1)+P130</f>
        <v>8</v>
      </c>
      <c r="S130">
        <f t="shared" ref="S130:S193" si="9">MROUND(O130,1)+Q130</f>
        <v>11</v>
      </c>
      <c r="T130">
        <f t="shared" ref="T130:T193" si="10">SUM(S130,R130)</f>
        <v>19</v>
      </c>
      <c r="U130" t="s">
        <v>1536</v>
      </c>
      <c r="V130" t="s">
        <v>1512</v>
      </c>
      <c r="W130" t="s">
        <v>429</v>
      </c>
      <c r="X130" t="s">
        <v>1479</v>
      </c>
      <c r="Z130" t="str" cm="1">
        <f t="array" ref="Z130">IF(ISBLANK(AK130),_xlfn.LET(
    _xlpm.nameBeforeSlash, IF(ISNUMBER(SEARCH("/", Y130)), LEFT(Y130, SEARCH("/", Y130)-1), Y130),
    _xlpm.matchRow, IFERROR(MATCH(_xlpm.nameBeforeSlash, AA:AA, 0), ""),
    _xlpm.difference, IF(_xlpm.matchRow="", "", ABS((R130 + S130)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),IF(ISBLANK(Y130),"","Hidden"))</f>
        <v/>
      </c>
      <c r="AA130" t="s">
        <v>4968</v>
      </c>
      <c r="AC130" t="s">
        <v>6373</v>
      </c>
      <c r="AD130" t="str">
        <f>_xlfn.XLOOKUP(AC130,moves!A:A,moves!B:B)</f>
        <v>psychic</v>
      </c>
      <c r="AE130">
        <f>_xlfn.XLOOKUP(AC130,moves!A:A,moves!D:D)</f>
        <v>1</v>
      </c>
      <c r="AF130" t="str">
        <f>_xlfn.XLOOKUP(AC130,moves!A:A,moves!E:E)</f>
        <v>Heal any active Pokémon by 4. If this move was used last turn: Increase attack strength by 3, but only heal 1.</v>
      </c>
      <c r="AG130">
        <v>0</v>
      </c>
      <c r="AH130">
        <v>0</v>
      </c>
      <c r="AI130">
        <f t="shared" ref="AI130:AI193" si="11">IF(ISNUMBER(SEARCH("Shiny ", AA130)), 1, 0)</f>
        <v>1</v>
      </c>
      <c r="AJ130" t="s">
        <v>525</v>
      </c>
      <c r="AL130">
        <v>0</v>
      </c>
      <c r="AM130" cm="1">
        <f t="array" ref="AM130">IF(AL130=1,1,
   IF(ISTEXT(AK130),1,
   IF(AO130&gt;1,AM129,
   IF(AI130=1,
      IF(SUMPRODUCT((LEN($Y$2:$Y$4096)-LEN(SUBSTITUTE($Y$2:$Y$4096,AA130,"")))/LEN(AA130))&gt;0,2,1),
      IF(
         SUMPRODUCT((LEN($Y$2:$Y$4096)-LEN(SUBSTITUTE($Y$2:$Y$4096,AA130,"")))/LEN(AA130))
         - SUMPRODUCT((LEN($Y$2:$Y$4096)-LEN(SUBSTITUTE($Y$2:$Y$4096,"Alolan "&amp;AA130,"")))/LEN("Alolan "&amp;AA130))
         - SUMPRODUCT((LEN($Y$2:$Y$4096)-LEN(SUBSTITUTE($Y$2:$Y$4096,"Galarian "&amp;AA130,"")))/LEN("Galarian "&amp;AA130))
         - SUMPRODUCT((LEN($Y$2:$Y$4096)-LEN(SUBSTITUTE($Y$2:$Y$4096,"Hisuian "&amp;AA130,"")))/LEN("Hisuian "&amp;AA130))
         - SUMPRODUCT((LEN($Y$2:$Y$4096)-LEN(SUBSTITUTE($Y$2:$Y$4096,"Paldean "&amp;AA130,"")))/LEN("Paldean "&amp;AA130))
      &gt;0,2,1)
   ))))</f>
        <v>2</v>
      </c>
      <c r="AN130">
        <v>0</v>
      </c>
      <c r="AO130">
        <v>0</v>
      </c>
    </row>
    <row r="131" spans="1:41" x14ac:dyDescent="0.25">
      <c r="A131">
        <v>37</v>
      </c>
      <c r="B131" t="s">
        <v>18</v>
      </c>
      <c r="C131" t="s">
        <v>1479</v>
      </c>
      <c r="D131"/>
      <c r="E131">
        <v>38</v>
      </c>
      <c r="F131">
        <v>41</v>
      </c>
      <c r="G131">
        <v>40</v>
      </c>
      <c r="H131">
        <v>50</v>
      </c>
      <c r="I131">
        <v>65</v>
      </c>
      <c r="J131">
        <v>65</v>
      </c>
      <c r="K131" t="s">
        <v>1560</v>
      </c>
      <c r="L131" t="s">
        <v>250</v>
      </c>
      <c r="M131" t="s">
        <v>249</v>
      </c>
      <c r="N131">
        <v>5.51</v>
      </c>
      <c r="O131">
        <v>4.67</v>
      </c>
      <c r="R131">
        <f t="shared" si="8"/>
        <v>6</v>
      </c>
      <c r="S131">
        <f t="shared" si="9"/>
        <v>5</v>
      </c>
      <c r="T131">
        <f t="shared" si="10"/>
        <v>11</v>
      </c>
      <c r="U131" t="s">
        <v>1479</v>
      </c>
      <c r="V131" t="s">
        <v>1536</v>
      </c>
      <c r="W131" t="s">
        <v>429</v>
      </c>
      <c r="X131" t="s">
        <v>1524</v>
      </c>
      <c r="Y131" t="s">
        <v>19</v>
      </c>
      <c r="Z131" cm="1">
        <f t="array" ref="Z131">IF(ISBLANK(AK131),_xlfn.LET(
    _xlpm.nameBeforeSlash, IF(ISNUMBER(SEARCH("/", Y131)), LEFT(Y131, SEARCH("/", Y131)-1), Y131),
    _xlpm.matchRow, IFERROR(MATCH(_xlpm.nameBeforeSlash, AA:AA, 0), ""),
    _xlpm.difference, IF(_xlpm.matchRow="", "", ABS((R131 + S131)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),IF(ISBLANK(Y131),"","Hidden"))</f>
        <v>15</v>
      </c>
      <c r="AA131" t="s">
        <v>18</v>
      </c>
      <c r="AC131" t="s">
        <v>711</v>
      </c>
      <c r="AD131" t="str">
        <f>_xlfn.XLOOKUP(AC131,moves!A:A,moves!B:B)</f>
        <v>fire</v>
      </c>
      <c r="AE131">
        <f>_xlfn.XLOOKUP(AC131,moves!A:A,moves!D:D)</f>
        <v>2</v>
      </c>
      <c r="AF131" t="str">
        <f>_xlfn.XLOOKUP(AC131,moves!A:A,moves!E:E)</f>
        <v>Inflict the Burned status on the target.</v>
      </c>
      <c r="AG131">
        <v>0</v>
      </c>
      <c r="AH131">
        <v>0</v>
      </c>
      <c r="AI131">
        <f t="shared" si="11"/>
        <v>0</v>
      </c>
      <c r="AJ131" t="s">
        <v>523</v>
      </c>
      <c r="AL131">
        <v>0</v>
      </c>
      <c r="AM131" cm="1">
        <f t="array" ref="AM131">IF(AL131=1,1,
   IF(ISTEXT(AK131),1,
   IF(AO131&gt;1,AM130,
   IF(AI131=1,
      IF(SUMPRODUCT((LEN($Y$2:$Y$4096)-LEN(SUBSTITUTE($Y$2:$Y$4096,AA131,"")))/LEN(AA131))&gt;0,2,1),
      IF(
         SUMPRODUCT((LEN($Y$2:$Y$4096)-LEN(SUBSTITUTE($Y$2:$Y$4096,AA131,"")))/LEN(AA131))
         - SUMPRODUCT((LEN($Y$2:$Y$4096)-LEN(SUBSTITUTE($Y$2:$Y$4096,"Alolan "&amp;AA131,"")))/LEN("Alolan "&amp;AA131))
         - SUMPRODUCT((LEN($Y$2:$Y$4096)-LEN(SUBSTITUTE($Y$2:$Y$4096,"Galarian "&amp;AA131,"")))/LEN("Galarian "&amp;AA131))
         - SUMPRODUCT((LEN($Y$2:$Y$4096)-LEN(SUBSTITUTE($Y$2:$Y$4096,"Hisuian "&amp;AA131,"")))/LEN("Hisuian "&amp;AA131))
         - SUMPRODUCT((LEN($Y$2:$Y$4096)-LEN(SUBSTITUTE($Y$2:$Y$4096,"Paldean "&amp;AA131,"")))/LEN("Paldean "&amp;AA131))
      &gt;0,2,1)
   ))))</f>
        <v>1</v>
      </c>
      <c r="AN131">
        <v>0</v>
      </c>
      <c r="AO131">
        <v>0</v>
      </c>
    </row>
    <row r="132" spans="1:41" x14ac:dyDescent="0.25">
      <c r="A132" t="s">
        <v>1561</v>
      </c>
      <c r="B132" t="s">
        <v>18</v>
      </c>
      <c r="C132" t="s">
        <v>1209</v>
      </c>
      <c r="D132"/>
      <c r="E132">
        <v>38</v>
      </c>
      <c r="F132">
        <v>41</v>
      </c>
      <c r="G132">
        <v>40</v>
      </c>
      <c r="H132">
        <v>50</v>
      </c>
      <c r="I132">
        <v>65</v>
      </c>
      <c r="J132">
        <v>65</v>
      </c>
      <c r="K132" t="s">
        <v>1560</v>
      </c>
      <c r="L132" t="s">
        <v>250</v>
      </c>
      <c r="M132" t="s">
        <v>248</v>
      </c>
      <c r="N132">
        <v>5.51</v>
      </c>
      <c r="O132">
        <v>4.67</v>
      </c>
      <c r="R132">
        <f t="shared" si="8"/>
        <v>6</v>
      </c>
      <c r="S132">
        <f t="shared" si="9"/>
        <v>5</v>
      </c>
      <c r="T132">
        <f t="shared" si="10"/>
        <v>11</v>
      </c>
      <c r="U132" t="s">
        <v>1209</v>
      </c>
      <c r="V132" t="s">
        <v>1536</v>
      </c>
      <c r="W132" t="s">
        <v>429</v>
      </c>
      <c r="X132" t="s">
        <v>1524</v>
      </c>
      <c r="Y132" t="s">
        <v>1562</v>
      </c>
      <c r="Z132" cm="1">
        <f t="array" ref="Z132">IF(ISBLANK(AK132),_xlfn.LET(
    _xlpm.nameBeforeSlash, IF(ISNUMBER(SEARCH("/", Y132)), LEFT(Y132, SEARCH("/", Y132)-1), Y132),
    _xlpm.matchRow, IFERROR(MATCH(_xlpm.nameBeforeSlash, AA:AA, 0), ""),
    _xlpm.difference, IF(_xlpm.matchRow="", "", ABS((R132 + S132)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),IF(ISBLANK(Y132),"","Hidden"))</f>
        <v>15</v>
      </c>
      <c r="AA132" t="s">
        <v>1563</v>
      </c>
      <c r="AB132" t="s">
        <v>1527</v>
      </c>
      <c r="AC132" t="s">
        <v>424</v>
      </c>
      <c r="AD132" t="str">
        <f>_xlfn.XLOOKUP(AC132,moves!A:A,moves!B:B)</f>
        <v>ice</v>
      </c>
      <c r="AE132">
        <f>_xlfn.XLOOKUP(AC132,moves!A:A,moves!D:D)</f>
        <v>2</v>
      </c>
      <c r="AF132" t="str">
        <f>_xlfn.XLOOKUP(AC132,moves!A:A,moves!E:E)</f>
        <v>Inflict the Frozen status on the target.</v>
      </c>
      <c r="AG132">
        <v>0</v>
      </c>
      <c r="AH132">
        <v>0</v>
      </c>
      <c r="AI132">
        <f t="shared" si="11"/>
        <v>0</v>
      </c>
      <c r="AJ132" t="s">
        <v>523</v>
      </c>
      <c r="AL132">
        <v>0</v>
      </c>
      <c r="AM132" cm="1">
        <f t="array" ref="AM132">IF(AL132=1,1,
   IF(ISTEXT(AK132),1,
   IF(AO132&gt;1,AM131,
   IF(AI132=1,
      IF(SUMPRODUCT((LEN($Y$2:$Y$4096)-LEN(SUBSTITUTE($Y$2:$Y$4096,AA132,"")))/LEN(AA132))&gt;0,2,1),
      IF(
         SUMPRODUCT((LEN($Y$2:$Y$4096)-LEN(SUBSTITUTE($Y$2:$Y$4096,AA132,"")))/LEN(AA132))
         - SUMPRODUCT((LEN($Y$2:$Y$4096)-LEN(SUBSTITUTE($Y$2:$Y$4096,"Alolan "&amp;AA132,"")))/LEN("Alolan "&amp;AA132))
         - SUMPRODUCT((LEN($Y$2:$Y$4096)-LEN(SUBSTITUTE($Y$2:$Y$4096,"Galarian "&amp;AA132,"")))/LEN("Galarian "&amp;AA132))
         - SUMPRODUCT((LEN($Y$2:$Y$4096)-LEN(SUBSTITUTE($Y$2:$Y$4096,"Hisuian "&amp;AA132,"")))/LEN("Hisuian "&amp;AA132))
         - SUMPRODUCT((LEN($Y$2:$Y$4096)-LEN(SUBSTITUTE($Y$2:$Y$4096,"Paldean "&amp;AA132,"")))/LEN("Paldean "&amp;AA132))
      &gt;0,2,1)
   ))))</f>
        <v>1</v>
      </c>
      <c r="AN132">
        <v>0</v>
      </c>
      <c r="AO132">
        <v>0</v>
      </c>
    </row>
    <row r="133" spans="1:41" x14ac:dyDescent="0.25">
      <c r="A133" t="s">
        <v>3704</v>
      </c>
      <c r="B133" t="s">
        <v>18</v>
      </c>
      <c r="C133" t="s">
        <v>1479</v>
      </c>
      <c r="D133"/>
      <c r="E133">
        <v>38</v>
      </c>
      <c r="F133">
        <v>41</v>
      </c>
      <c r="G133">
        <v>40</v>
      </c>
      <c r="H133">
        <v>50</v>
      </c>
      <c r="I133">
        <v>65</v>
      </c>
      <c r="J133">
        <v>65</v>
      </c>
      <c r="K133" t="s">
        <v>1560</v>
      </c>
      <c r="L133" t="s">
        <v>250</v>
      </c>
      <c r="M133" t="s">
        <v>249</v>
      </c>
      <c r="N133">
        <v>5.51</v>
      </c>
      <c r="O133">
        <v>4.67</v>
      </c>
      <c r="R133">
        <f t="shared" si="8"/>
        <v>6</v>
      </c>
      <c r="S133">
        <f t="shared" si="9"/>
        <v>5</v>
      </c>
      <c r="T133">
        <f t="shared" si="10"/>
        <v>11</v>
      </c>
      <c r="U133" t="s">
        <v>1479</v>
      </c>
      <c r="V133" t="s">
        <v>1536</v>
      </c>
      <c r="W133" t="s">
        <v>429</v>
      </c>
      <c r="X133" t="s">
        <v>1524</v>
      </c>
      <c r="Y133" t="s">
        <v>4970</v>
      </c>
      <c r="Z133" cm="1">
        <f t="array" ref="Z133">IF(ISBLANK(AK133),_xlfn.LET(
    _xlpm.nameBeforeSlash, IF(ISNUMBER(SEARCH("/", Y133)), LEFT(Y133, SEARCH("/", Y133)-1), Y133),
    _xlpm.matchRow, IFERROR(MATCH(_xlpm.nameBeforeSlash, AA:AA, 0), ""),
    _xlpm.difference, IF(_xlpm.matchRow="", "", ABS((R133 + S133)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),IF(ISBLANK(Y133),"","Hidden"))</f>
        <v>15</v>
      </c>
      <c r="AA133" t="s">
        <v>4971</v>
      </c>
      <c r="AC133" t="s">
        <v>481</v>
      </c>
      <c r="AD133" t="str">
        <f>_xlfn.XLOOKUP(AC133,moves!A:A,moves!B:B)</f>
        <v>ghost</v>
      </c>
      <c r="AE133">
        <f>_xlfn.XLOOKUP(AC133,moves!A:A,moves!D:D)</f>
        <v>1</v>
      </c>
      <c r="AF133" t="str">
        <f>_xlfn.XLOOKUP(AC133,moves!A:A,moves!E:E)</f>
        <v>Inflict the Confused status on the target. If the target was already Confused: Increased attack strength by 2.</v>
      </c>
      <c r="AG133">
        <v>0</v>
      </c>
      <c r="AH133">
        <v>0</v>
      </c>
      <c r="AI133">
        <f t="shared" si="11"/>
        <v>1</v>
      </c>
      <c r="AJ133" t="s">
        <v>523</v>
      </c>
      <c r="AL133">
        <v>0</v>
      </c>
      <c r="AM133" cm="1">
        <f t="array" ref="AM133">IF(AL133=1,1,
   IF(ISTEXT(AK133),1,
   IF(AO133&gt;1,AM132,
   IF(AI133=1,
      IF(SUMPRODUCT((LEN($Y$2:$Y$4096)-LEN(SUBSTITUTE($Y$2:$Y$4096,AA133,"")))/LEN(AA133))&gt;0,2,1),
      IF(
         SUMPRODUCT((LEN($Y$2:$Y$4096)-LEN(SUBSTITUTE($Y$2:$Y$4096,AA133,"")))/LEN(AA133))
         - SUMPRODUCT((LEN($Y$2:$Y$4096)-LEN(SUBSTITUTE($Y$2:$Y$4096,"Alolan "&amp;AA133,"")))/LEN("Alolan "&amp;AA133))
         - SUMPRODUCT((LEN($Y$2:$Y$4096)-LEN(SUBSTITUTE($Y$2:$Y$4096,"Galarian "&amp;AA133,"")))/LEN("Galarian "&amp;AA133))
         - SUMPRODUCT((LEN($Y$2:$Y$4096)-LEN(SUBSTITUTE($Y$2:$Y$4096,"Hisuian "&amp;AA133,"")))/LEN("Hisuian "&amp;AA133))
         - SUMPRODUCT((LEN($Y$2:$Y$4096)-LEN(SUBSTITUTE($Y$2:$Y$4096,"Paldean "&amp;AA133,"")))/LEN("Paldean "&amp;AA133))
      &gt;0,2,1)
   ))))</f>
        <v>1</v>
      </c>
      <c r="AN133">
        <v>0</v>
      </c>
      <c r="AO133">
        <v>0</v>
      </c>
    </row>
    <row r="134" spans="1:41" x14ac:dyDescent="0.25">
      <c r="A134" t="s">
        <v>3705</v>
      </c>
      <c r="B134" t="s">
        <v>18</v>
      </c>
      <c r="C134" t="s">
        <v>1209</v>
      </c>
      <c r="D134"/>
      <c r="E134">
        <v>38</v>
      </c>
      <c r="F134">
        <v>41</v>
      </c>
      <c r="G134">
        <v>40</v>
      </c>
      <c r="H134">
        <v>50</v>
      </c>
      <c r="I134">
        <v>65</v>
      </c>
      <c r="J134">
        <v>65</v>
      </c>
      <c r="K134" t="s">
        <v>1560</v>
      </c>
      <c r="L134" t="s">
        <v>250</v>
      </c>
      <c r="M134" t="s">
        <v>248</v>
      </c>
      <c r="N134">
        <v>5.51</v>
      </c>
      <c r="O134">
        <v>4.67</v>
      </c>
      <c r="R134">
        <f t="shared" si="8"/>
        <v>6</v>
      </c>
      <c r="S134">
        <f t="shared" si="9"/>
        <v>5</v>
      </c>
      <c r="T134">
        <f t="shared" si="10"/>
        <v>11</v>
      </c>
      <c r="U134" t="s">
        <v>1209</v>
      </c>
      <c r="V134" t="s">
        <v>1536</v>
      </c>
      <c r="W134" t="s">
        <v>429</v>
      </c>
      <c r="X134" t="s">
        <v>1524</v>
      </c>
      <c r="Y134" t="s">
        <v>4972</v>
      </c>
      <c r="Z134" cm="1">
        <f t="array" ref="Z134">IF(ISBLANK(AK134),_xlfn.LET(
    _xlpm.nameBeforeSlash, IF(ISNUMBER(SEARCH("/", Y134)), LEFT(Y134, SEARCH("/", Y134)-1), Y134),
    _xlpm.matchRow, IFERROR(MATCH(_xlpm.nameBeforeSlash, AA:AA, 0), ""),
    _xlpm.difference, IF(_xlpm.matchRow="", "", ABS((R134 + S134)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),IF(ISBLANK(Y134),"","Hidden"))</f>
        <v>15</v>
      </c>
      <c r="AA134" t="s">
        <v>4973</v>
      </c>
      <c r="AB134" t="s">
        <v>1527</v>
      </c>
      <c r="AC134" t="s">
        <v>1215</v>
      </c>
      <c r="AD134" t="str">
        <f>_xlfn.XLOOKUP(AC134,moves!A:A,moves!B:B)</f>
        <v>ice</v>
      </c>
      <c r="AE134">
        <f>_xlfn.XLOOKUP(AC134,moves!A:A,moves!D:D)</f>
        <v>2</v>
      </c>
      <c r="AF134" t="str">
        <f>_xlfn.XLOOKUP(AC134,moves!A:A,moves!E:E)</f>
        <v>Decrease the target's initiative by 2.</v>
      </c>
      <c r="AG134">
        <v>0</v>
      </c>
      <c r="AH134">
        <v>0</v>
      </c>
      <c r="AI134">
        <f t="shared" si="11"/>
        <v>1</v>
      </c>
      <c r="AJ134" t="s">
        <v>523</v>
      </c>
      <c r="AL134">
        <v>0</v>
      </c>
      <c r="AM134" cm="1">
        <f t="array" ref="AM134">IF(AL134=1,1,
   IF(ISTEXT(AK134),1,
   IF(AO134&gt;1,AM133,
   IF(AI134=1,
      IF(SUMPRODUCT((LEN($Y$2:$Y$4096)-LEN(SUBSTITUTE($Y$2:$Y$4096,AA134,"")))/LEN(AA134))&gt;0,2,1),
      IF(
         SUMPRODUCT((LEN($Y$2:$Y$4096)-LEN(SUBSTITUTE($Y$2:$Y$4096,AA134,"")))/LEN(AA134))
         - SUMPRODUCT((LEN($Y$2:$Y$4096)-LEN(SUBSTITUTE($Y$2:$Y$4096,"Alolan "&amp;AA134,"")))/LEN("Alolan "&amp;AA134))
         - SUMPRODUCT((LEN($Y$2:$Y$4096)-LEN(SUBSTITUTE($Y$2:$Y$4096,"Galarian "&amp;AA134,"")))/LEN("Galarian "&amp;AA134))
         - SUMPRODUCT((LEN($Y$2:$Y$4096)-LEN(SUBSTITUTE($Y$2:$Y$4096,"Hisuian "&amp;AA134,"")))/LEN("Hisuian "&amp;AA134))
         - SUMPRODUCT((LEN($Y$2:$Y$4096)-LEN(SUBSTITUTE($Y$2:$Y$4096,"Paldean "&amp;AA134,"")))/LEN("Paldean "&amp;AA134))
      &gt;0,2,1)
   ))))</f>
        <v>1</v>
      </c>
      <c r="AN134">
        <v>0</v>
      </c>
      <c r="AO134">
        <v>0</v>
      </c>
    </row>
    <row r="135" spans="1:41" x14ac:dyDescent="0.25">
      <c r="A135">
        <v>38</v>
      </c>
      <c r="B135" t="s">
        <v>19</v>
      </c>
      <c r="C135" t="s">
        <v>1479</v>
      </c>
      <c r="D135"/>
      <c r="E135">
        <v>73</v>
      </c>
      <c r="F135">
        <v>76</v>
      </c>
      <c r="G135">
        <v>75</v>
      </c>
      <c r="H135">
        <v>81</v>
      </c>
      <c r="I135">
        <v>100</v>
      </c>
      <c r="J135">
        <v>100</v>
      </c>
      <c r="K135" t="s">
        <v>1560</v>
      </c>
      <c r="L135" t="s">
        <v>250</v>
      </c>
      <c r="M135" t="s">
        <v>249</v>
      </c>
      <c r="N135">
        <v>8.8099999999999987</v>
      </c>
      <c r="O135">
        <v>8.17</v>
      </c>
      <c r="Q135">
        <v>1</v>
      </c>
      <c r="R135">
        <f t="shared" si="8"/>
        <v>9</v>
      </c>
      <c r="S135">
        <f t="shared" si="9"/>
        <v>9</v>
      </c>
      <c r="T135">
        <f t="shared" si="10"/>
        <v>18</v>
      </c>
      <c r="U135" t="s">
        <v>1479</v>
      </c>
      <c r="V135" t="s">
        <v>1536</v>
      </c>
      <c r="W135" t="s">
        <v>429</v>
      </c>
      <c r="X135" t="s">
        <v>1524</v>
      </c>
      <c r="Z135" t="str" cm="1">
        <f t="array" ref="Z135">IF(ISBLANK(AK135),_xlfn.LET(
    _xlpm.nameBeforeSlash, IF(ISNUMBER(SEARCH("/", Y135)), LEFT(Y135, SEARCH("/", Y135)-1), Y135),
    _xlpm.matchRow, IFERROR(MATCH(_xlpm.nameBeforeSlash, AA:AA, 0), ""),
    _xlpm.difference, IF(_xlpm.matchRow="", "", ABS((R135 + S135)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),IF(ISBLANK(Y135),"","Hidden"))</f>
        <v/>
      </c>
      <c r="AA135" t="s">
        <v>19</v>
      </c>
      <c r="AC135" t="s">
        <v>412</v>
      </c>
      <c r="AD135" t="str">
        <f>_xlfn.XLOOKUP(AC135,moves!A:A,moves!B:B)</f>
        <v>fire</v>
      </c>
      <c r="AE135">
        <f>_xlfn.XLOOKUP(AC135,moves!A:A,moves!D:D)</f>
        <v>5</v>
      </c>
      <c r="AF135" t="str">
        <f>_xlfn.XLOOKUP(AC135,moves!A:A,moves!E:E)</f>
        <v>If 2 or more status symbols are rolled: Inflict the Burned status on the target.</v>
      </c>
      <c r="AG135">
        <v>0</v>
      </c>
      <c r="AH135">
        <v>0</v>
      </c>
      <c r="AI135">
        <f t="shared" si="11"/>
        <v>0</v>
      </c>
      <c r="AJ135" t="s">
        <v>525</v>
      </c>
      <c r="AL135">
        <v>0</v>
      </c>
      <c r="AM135" cm="1">
        <f t="array" ref="AM135">IF(AL135=1,1,
   IF(ISTEXT(AK135),1,
   IF(AO135&gt;1,AM134,
   IF(AI135=1,
      IF(SUMPRODUCT((LEN($Y$2:$Y$4096)-LEN(SUBSTITUTE($Y$2:$Y$4096,AA135,"")))/LEN(AA135))&gt;0,2,1),
      IF(
         SUMPRODUCT((LEN($Y$2:$Y$4096)-LEN(SUBSTITUTE($Y$2:$Y$4096,AA135,"")))/LEN(AA135))
         - SUMPRODUCT((LEN($Y$2:$Y$4096)-LEN(SUBSTITUTE($Y$2:$Y$4096,"Alolan "&amp;AA135,"")))/LEN("Alolan "&amp;AA135))
         - SUMPRODUCT((LEN($Y$2:$Y$4096)-LEN(SUBSTITUTE($Y$2:$Y$4096,"Galarian "&amp;AA135,"")))/LEN("Galarian "&amp;AA135))
         - SUMPRODUCT((LEN($Y$2:$Y$4096)-LEN(SUBSTITUTE($Y$2:$Y$4096,"Hisuian "&amp;AA135,"")))/LEN("Hisuian "&amp;AA135))
         - SUMPRODUCT((LEN($Y$2:$Y$4096)-LEN(SUBSTITUTE($Y$2:$Y$4096,"Paldean "&amp;AA135,"")))/LEN("Paldean "&amp;AA135))
      &gt;0,2,1)
   ))))</f>
        <v>2</v>
      </c>
      <c r="AN135">
        <v>0</v>
      </c>
      <c r="AO135">
        <v>0</v>
      </c>
    </row>
    <row r="136" spans="1:41" x14ac:dyDescent="0.25">
      <c r="A136" t="s">
        <v>1564</v>
      </c>
      <c r="B136" t="s">
        <v>19</v>
      </c>
      <c r="C136" t="s">
        <v>1209</v>
      </c>
      <c r="D136" t="s">
        <v>1536</v>
      </c>
      <c r="E136">
        <v>73</v>
      </c>
      <c r="F136">
        <v>67</v>
      </c>
      <c r="G136">
        <v>75</v>
      </c>
      <c r="H136">
        <v>81</v>
      </c>
      <c r="I136">
        <v>100</v>
      </c>
      <c r="J136">
        <v>109</v>
      </c>
      <c r="K136" t="s">
        <v>1560</v>
      </c>
      <c r="L136" t="s">
        <v>250</v>
      </c>
      <c r="M136" t="s">
        <v>248</v>
      </c>
      <c r="N136">
        <v>9.08</v>
      </c>
      <c r="O136">
        <v>8.17</v>
      </c>
      <c r="Q136">
        <v>1</v>
      </c>
      <c r="R136">
        <f t="shared" si="8"/>
        <v>9</v>
      </c>
      <c r="S136">
        <f t="shared" si="9"/>
        <v>9</v>
      </c>
      <c r="T136">
        <f t="shared" si="10"/>
        <v>18</v>
      </c>
      <c r="U136" t="s">
        <v>1209</v>
      </c>
      <c r="V136" t="s">
        <v>1536</v>
      </c>
      <c r="W136" t="s">
        <v>429</v>
      </c>
      <c r="X136" t="s">
        <v>1524</v>
      </c>
      <c r="Z136" t="str" cm="1">
        <f t="array" ref="Z136">IF(ISBLANK(AK136),_xlfn.LET(
    _xlpm.nameBeforeSlash, IF(ISNUMBER(SEARCH("/", Y136)), LEFT(Y136, SEARCH("/", Y136)-1), Y136),
    _xlpm.matchRow, IFERROR(MATCH(_xlpm.nameBeforeSlash, AA:AA, 0), ""),
    _xlpm.difference, IF(_xlpm.matchRow="", "", ABS((R136 + S136)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),IF(ISBLANK(Y136),"","Hidden"))</f>
        <v/>
      </c>
      <c r="AA136" t="s">
        <v>1562</v>
      </c>
      <c r="AB136" t="s">
        <v>1527</v>
      </c>
      <c r="AC136" t="s">
        <v>628</v>
      </c>
      <c r="AD136" t="str">
        <f>_xlfn.XLOOKUP(AC136,moves!A:A,moves!B:B)</f>
        <v>fairy</v>
      </c>
      <c r="AE136">
        <f>_xlfn.XLOOKUP(AC136,moves!A:A,moves!D:D)</f>
        <v>4</v>
      </c>
      <c r="AF136" t="str">
        <f>_xlfn.XLOOKUP(AC136,moves!A:A,moves!E:E)</f>
        <v>When the target next attacks: Status symbols deal -1 damage.</v>
      </c>
      <c r="AG136">
        <v>0</v>
      </c>
      <c r="AH136">
        <v>0</v>
      </c>
      <c r="AI136">
        <f t="shared" si="11"/>
        <v>0</v>
      </c>
      <c r="AJ136" t="s">
        <v>525</v>
      </c>
      <c r="AL136">
        <v>0</v>
      </c>
      <c r="AM136" cm="1">
        <f t="array" ref="AM136">IF(AL136=1,1,
   IF(ISTEXT(AK136),1,
   IF(AO136&gt;1,AM135,
   IF(AI136=1,
      IF(SUMPRODUCT((LEN($Y$2:$Y$4096)-LEN(SUBSTITUTE($Y$2:$Y$4096,AA136,"")))/LEN(AA136))&gt;0,2,1),
      IF(
         SUMPRODUCT((LEN($Y$2:$Y$4096)-LEN(SUBSTITUTE($Y$2:$Y$4096,AA136,"")))/LEN(AA136))
         - SUMPRODUCT((LEN($Y$2:$Y$4096)-LEN(SUBSTITUTE($Y$2:$Y$4096,"Alolan "&amp;AA136,"")))/LEN("Alolan "&amp;AA136))
         - SUMPRODUCT((LEN($Y$2:$Y$4096)-LEN(SUBSTITUTE($Y$2:$Y$4096,"Galarian "&amp;AA136,"")))/LEN("Galarian "&amp;AA136))
         - SUMPRODUCT((LEN($Y$2:$Y$4096)-LEN(SUBSTITUTE($Y$2:$Y$4096,"Hisuian "&amp;AA136,"")))/LEN("Hisuian "&amp;AA136))
         - SUMPRODUCT((LEN($Y$2:$Y$4096)-LEN(SUBSTITUTE($Y$2:$Y$4096,"Paldean "&amp;AA136,"")))/LEN("Paldean "&amp;AA136))
      &gt;0,2,1)
   ))))</f>
        <v>2</v>
      </c>
      <c r="AN136">
        <v>0</v>
      </c>
      <c r="AO136">
        <v>0</v>
      </c>
    </row>
    <row r="137" spans="1:41" x14ac:dyDescent="0.25">
      <c r="A137" t="s">
        <v>3706</v>
      </c>
      <c r="B137" t="s">
        <v>19</v>
      </c>
      <c r="C137" t="s">
        <v>1479</v>
      </c>
      <c r="D137"/>
      <c r="E137">
        <v>73</v>
      </c>
      <c r="F137">
        <v>76</v>
      </c>
      <c r="G137">
        <v>75</v>
      </c>
      <c r="H137">
        <v>81</v>
      </c>
      <c r="I137">
        <v>100</v>
      </c>
      <c r="J137">
        <v>100</v>
      </c>
      <c r="K137" t="s">
        <v>1560</v>
      </c>
      <c r="L137" t="s">
        <v>250</v>
      </c>
      <c r="M137" t="s">
        <v>249</v>
      </c>
      <c r="N137">
        <v>8.8099999999999987</v>
      </c>
      <c r="O137">
        <v>8.17</v>
      </c>
      <c r="Q137">
        <v>1</v>
      </c>
      <c r="R137">
        <f t="shared" si="8"/>
        <v>9</v>
      </c>
      <c r="S137">
        <f t="shared" si="9"/>
        <v>9</v>
      </c>
      <c r="T137">
        <f t="shared" si="10"/>
        <v>18</v>
      </c>
      <c r="U137" t="s">
        <v>1479</v>
      </c>
      <c r="V137" t="s">
        <v>1536</v>
      </c>
      <c r="W137" t="s">
        <v>429</v>
      </c>
      <c r="X137" t="s">
        <v>1524</v>
      </c>
      <c r="Z137" t="str" cm="1">
        <f t="array" ref="Z137">IF(ISBLANK(AK137),_xlfn.LET(
    _xlpm.nameBeforeSlash, IF(ISNUMBER(SEARCH("/", Y137)), LEFT(Y137, SEARCH("/", Y137)-1), Y137),
    _xlpm.matchRow, IFERROR(MATCH(_xlpm.nameBeforeSlash, AA:AA, 0), ""),
    _xlpm.difference, IF(_xlpm.matchRow="", "", ABS((R137 + S137)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),IF(ISBLANK(Y137),"","Hidden"))</f>
        <v/>
      </c>
      <c r="AA137" t="s">
        <v>4970</v>
      </c>
      <c r="AC137" t="s">
        <v>6374</v>
      </c>
      <c r="AD137" t="str">
        <f>_xlfn.XLOOKUP(AC137,moves!A:A,moves!B:B)</f>
        <v>psychic</v>
      </c>
      <c r="AE137">
        <f>_xlfn.XLOOKUP(AC137,moves!A:A,moves!D:D)</f>
        <v>4</v>
      </c>
      <c r="AF137" t="str">
        <f>_xlfn.XLOOKUP(AC137,moves!A:A,moves!E:E)</f>
        <v>If all dice rolled are the same: The target skips their turn this round.</v>
      </c>
      <c r="AG137">
        <v>0</v>
      </c>
      <c r="AH137">
        <v>0</v>
      </c>
      <c r="AI137">
        <f t="shared" si="11"/>
        <v>1</v>
      </c>
      <c r="AJ137" t="s">
        <v>525</v>
      </c>
      <c r="AL137">
        <v>0</v>
      </c>
      <c r="AM137" cm="1">
        <f t="array" ref="AM137">IF(AL137=1,1,
   IF(ISTEXT(AK137),1,
   IF(AO137&gt;1,AM136,
   IF(AI137=1,
      IF(SUMPRODUCT((LEN($Y$2:$Y$4096)-LEN(SUBSTITUTE($Y$2:$Y$4096,AA137,"")))/LEN(AA137))&gt;0,2,1),
      IF(
         SUMPRODUCT((LEN($Y$2:$Y$4096)-LEN(SUBSTITUTE($Y$2:$Y$4096,AA137,"")))/LEN(AA137))
         - SUMPRODUCT((LEN($Y$2:$Y$4096)-LEN(SUBSTITUTE($Y$2:$Y$4096,"Alolan "&amp;AA137,"")))/LEN("Alolan "&amp;AA137))
         - SUMPRODUCT((LEN($Y$2:$Y$4096)-LEN(SUBSTITUTE($Y$2:$Y$4096,"Galarian "&amp;AA137,"")))/LEN("Galarian "&amp;AA137))
         - SUMPRODUCT((LEN($Y$2:$Y$4096)-LEN(SUBSTITUTE($Y$2:$Y$4096,"Hisuian "&amp;AA137,"")))/LEN("Hisuian "&amp;AA137))
         - SUMPRODUCT((LEN($Y$2:$Y$4096)-LEN(SUBSTITUTE($Y$2:$Y$4096,"Paldean "&amp;AA137,"")))/LEN("Paldean "&amp;AA137))
      &gt;0,2,1)
   ))))</f>
        <v>2</v>
      </c>
      <c r="AN137">
        <v>0</v>
      </c>
      <c r="AO137">
        <v>0</v>
      </c>
    </row>
    <row r="138" spans="1:41" x14ac:dyDescent="0.25">
      <c r="A138" t="s">
        <v>3707</v>
      </c>
      <c r="B138" t="s">
        <v>19</v>
      </c>
      <c r="C138" t="s">
        <v>1209</v>
      </c>
      <c r="D138" t="s">
        <v>1536</v>
      </c>
      <c r="E138">
        <v>73</v>
      </c>
      <c r="F138">
        <v>67</v>
      </c>
      <c r="G138">
        <v>75</v>
      </c>
      <c r="H138">
        <v>81</v>
      </c>
      <c r="I138">
        <v>100</v>
      </c>
      <c r="J138">
        <v>109</v>
      </c>
      <c r="K138" t="s">
        <v>1560</v>
      </c>
      <c r="L138" t="s">
        <v>250</v>
      </c>
      <c r="M138" t="s">
        <v>248</v>
      </c>
      <c r="N138">
        <v>9.08</v>
      </c>
      <c r="O138">
        <v>8.17</v>
      </c>
      <c r="Q138">
        <v>1</v>
      </c>
      <c r="R138">
        <f t="shared" si="8"/>
        <v>9</v>
      </c>
      <c r="S138">
        <f t="shared" si="9"/>
        <v>9</v>
      </c>
      <c r="T138">
        <f t="shared" si="10"/>
        <v>18</v>
      </c>
      <c r="U138" t="s">
        <v>1209</v>
      </c>
      <c r="V138" t="s">
        <v>1536</v>
      </c>
      <c r="W138" t="s">
        <v>429</v>
      </c>
      <c r="X138" t="s">
        <v>1524</v>
      </c>
      <c r="Z138" t="str" cm="1">
        <f t="array" ref="Z138">IF(ISBLANK(AK138),_xlfn.LET(
    _xlpm.nameBeforeSlash, IF(ISNUMBER(SEARCH("/", Y138)), LEFT(Y138, SEARCH("/", Y138)-1), Y138),
    _xlpm.matchRow, IFERROR(MATCH(_xlpm.nameBeforeSlash, AA:AA, 0), ""),
    _xlpm.difference, IF(_xlpm.matchRow="", "", ABS((R138 + S138)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),IF(ISBLANK(Y138),"","Hidden"))</f>
        <v/>
      </c>
      <c r="AA138" t="s">
        <v>4972</v>
      </c>
      <c r="AB138" t="s">
        <v>1527</v>
      </c>
      <c r="AC138" t="s">
        <v>422</v>
      </c>
      <c r="AD138" t="str">
        <f>_xlfn.XLOOKUP(AC138,moves!A:A,moves!B:B)</f>
        <v>ice</v>
      </c>
      <c r="AE138">
        <f>_xlfn.XLOOKUP(AC138,moves!A:A,moves!D:D)</f>
        <v>4</v>
      </c>
      <c r="AF138" t="str">
        <f>_xlfn.XLOOKUP(AC138,moves!A:A,moves!E:E)</f>
        <v>If 2 or more status symbols are rolled: Inflict the Frozen status on the target.</v>
      </c>
      <c r="AG138">
        <v>0</v>
      </c>
      <c r="AH138">
        <v>0</v>
      </c>
      <c r="AI138">
        <f t="shared" si="11"/>
        <v>1</v>
      </c>
      <c r="AJ138" t="s">
        <v>525</v>
      </c>
      <c r="AL138">
        <v>0</v>
      </c>
      <c r="AM138" cm="1">
        <f t="array" ref="AM138">IF(AL138=1,1,
   IF(ISTEXT(AK138),1,
   IF(AO138&gt;1,AM137,
   IF(AI138=1,
      IF(SUMPRODUCT((LEN($Y$2:$Y$4096)-LEN(SUBSTITUTE($Y$2:$Y$4096,AA138,"")))/LEN(AA138))&gt;0,2,1),
      IF(
         SUMPRODUCT((LEN($Y$2:$Y$4096)-LEN(SUBSTITUTE($Y$2:$Y$4096,AA138,"")))/LEN(AA138))
         - SUMPRODUCT((LEN($Y$2:$Y$4096)-LEN(SUBSTITUTE($Y$2:$Y$4096,"Alolan "&amp;AA138,"")))/LEN("Alolan "&amp;AA138))
         - SUMPRODUCT((LEN($Y$2:$Y$4096)-LEN(SUBSTITUTE($Y$2:$Y$4096,"Galarian "&amp;AA138,"")))/LEN("Galarian "&amp;AA138))
         - SUMPRODUCT((LEN($Y$2:$Y$4096)-LEN(SUBSTITUTE($Y$2:$Y$4096,"Hisuian "&amp;AA138,"")))/LEN("Hisuian "&amp;AA138))
         - SUMPRODUCT((LEN($Y$2:$Y$4096)-LEN(SUBSTITUTE($Y$2:$Y$4096,"Paldean "&amp;AA138,"")))/LEN("Paldean "&amp;AA138))
      &gt;0,2,1)
   ))))</f>
        <v>2</v>
      </c>
      <c r="AN138">
        <v>0</v>
      </c>
      <c r="AO138">
        <v>0</v>
      </c>
    </row>
    <row r="139" spans="1:41" x14ac:dyDescent="0.25">
      <c r="A139">
        <v>39</v>
      </c>
      <c r="B139" t="s">
        <v>1565</v>
      </c>
      <c r="C139" t="s">
        <v>1512</v>
      </c>
      <c r="D139" t="s">
        <v>1536</v>
      </c>
      <c r="E139">
        <v>115</v>
      </c>
      <c r="F139">
        <v>45</v>
      </c>
      <c r="G139">
        <v>20</v>
      </c>
      <c r="H139">
        <v>45</v>
      </c>
      <c r="I139">
        <v>25</v>
      </c>
      <c r="J139">
        <v>20</v>
      </c>
      <c r="K139" t="s">
        <v>298</v>
      </c>
      <c r="L139" t="s">
        <v>250</v>
      </c>
      <c r="M139" t="s">
        <v>249</v>
      </c>
      <c r="N139">
        <v>3.5</v>
      </c>
      <c r="O139">
        <v>5.95</v>
      </c>
      <c r="R139">
        <f t="shared" si="8"/>
        <v>4</v>
      </c>
      <c r="S139">
        <f t="shared" si="9"/>
        <v>6</v>
      </c>
      <c r="T139">
        <f t="shared" si="10"/>
        <v>10</v>
      </c>
      <c r="U139" t="s">
        <v>1512</v>
      </c>
      <c r="V139" t="s">
        <v>1536</v>
      </c>
      <c r="W139" t="s">
        <v>1492</v>
      </c>
      <c r="X139" t="s">
        <v>429</v>
      </c>
      <c r="Y139" t="s">
        <v>1566</v>
      </c>
      <c r="Z139" cm="1">
        <f t="array" ref="Z139">IF(ISBLANK(AK139),_xlfn.LET(
    _xlpm.nameBeforeSlash, IF(ISNUMBER(SEARCH("/", Y139)), LEFT(Y139, SEARCH("/", Y139)-1), Y139),
    _xlpm.matchRow, IFERROR(MATCH(_xlpm.nameBeforeSlash, AA:AA, 0), ""),
    _xlpm.difference, IF(_xlpm.matchRow="", "", ABS((R139 + S139)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),IF(ISBLANK(Y139),"","Hidden"))</f>
        <v>10</v>
      </c>
      <c r="AA139" t="s">
        <v>1565</v>
      </c>
      <c r="AC139" t="s">
        <v>1273</v>
      </c>
      <c r="AD139" t="str">
        <f>_xlfn.XLOOKUP(AC139,moves!A:A,moves!B:B)</f>
        <v>normal</v>
      </c>
      <c r="AE139">
        <f>_xlfn.XLOOKUP(AC139,moves!A:A,moves!D:D)</f>
        <v>1</v>
      </c>
      <c r="AF139" t="str">
        <f>_xlfn.XLOOKUP(AC139,moves!A:A,moves!E:E)</f>
        <v>Inflict the Drowsy status on the target. If the target was already Drowsy: Increase attack strength by 2.</v>
      </c>
      <c r="AG139">
        <v>0</v>
      </c>
      <c r="AH139">
        <v>0</v>
      </c>
      <c r="AI139">
        <f t="shared" si="11"/>
        <v>0</v>
      </c>
      <c r="AJ139" t="s">
        <v>523</v>
      </c>
      <c r="AL139">
        <v>0</v>
      </c>
      <c r="AM139" cm="1">
        <f t="array" ref="AM139">IF(AL139=1,1,
   IF(ISTEXT(AK139),1,
   IF(AO139&gt;1,AM138,
   IF(AI139=1,
      IF(SUMPRODUCT((LEN($Y$2:$Y$4096)-LEN(SUBSTITUTE($Y$2:$Y$4096,AA139,"")))/LEN(AA139))&gt;0,2,1),
      IF(
         SUMPRODUCT((LEN($Y$2:$Y$4096)-LEN(SUBSTITUTE($Y$2:$Y$4096,AA139,"")))/LEN(AA139))
         - SUMPRODUCT((LEN($Y$2:$Y$4096)-LEN(SUBSTITUTE($Y$2:$Y$4096,"Alolan "&amp;AA139,"")))/LEN("Alolan "&amp;AA139))
         - SUMPRODUCT((LEN($Y$2:$Y$4096)-LEN(SUBSTITUTE($Y$2:$Y$4096,"Galarian "&amp;AA139,"")))/LEN("Galarian "&amp;AA139))
         - SUMPRODUCT((LEN($Y$2:$Y$4096)-LEN(SUBSTITUTE($Y$2:$Y$4096,"Hisuian "&amp;AA139,"")))/LEN("Hisuian "&amp;AA139))
         - SUMPRODUCT((LEN($Y$2:$Y$4096)-LEN(SUBSTITUTE($Y$2:$Y$4096,"Paldean "&amp;AA139,"")))/LEN("Paldean "&amp;AA139))
      &gt;0,2,1)
   ))))</f>
        <v>2</v>
      </c>
      <c r="AN139">
        <v>0</v>
      </c>
      <c r="AO139">
        <v>0</v>
      </c>
    </row>
    <row r="140" spans="1:41" x14ac:dyDescent="0.25">
      <c r="A140" t="s">
        <v>3708</v>
      </c>
      <c r="B140" t="s">
        <v>1565</v>
      </c>
      <c r="C140" t="s">
        <v>1512</v>
      </c>
      <c r="D140" t="s">
        <v>1536</v>
      </c>
      <c r="E140">
        <v>115</v>
      </c>
      <c r="F140">
        <v>45</v>
      </c>
      <c r="G140">
        <v>20</v>
      </c>
      <c r="H140">
        <v>45</v>
      </c>
      <c r="I140">
        <v>25</v>
      </c>
      <c r="J140">
        <v>20</v>
      </c>
      <c r="K140" t="s">
        <v>298</v>
      </c>
      <c r="L140" t="s">
        <v>250</v>
      </c>
      <c r="M140" t="s">
        <v>249</v>
      </c>
      <c r="N140">
        <v>3.5</v>
      </c>
      <c r="O140">
        <v>5.95</v>
      </c>
      <c r="R140">
        <f t="shared" si="8"/>
        <v>4</v>
      </c>
      <c r="S140">
        <f t="shared" si="9"/>
        <v>6</v>
      </c>
      <c r="T140">
        <f t="shared" si="10"/>
        <v>10</v>
      </c>
      <c r="U140" t="s">
        <v>1512</v>
      </c>
      <c r="V140" t="s">
        <v>1536</v>
      </c>
      <c r="W140" t="s">
        <v>1492</v>
      </c>
      <c r="X140" t="s">
        <v>429</v>
      </c>
      <c r="Y140" t="s">
        <v>4974</v>
      </c>
      <c r="Z140" cm="1">
        <f t="array" ref="Z140">IF(ISBLANK(AK140),_xlfn.LET(
    _xlpm.nameBeforeSlash, IF(ISNUMBER(SEARCH("/", Y140)), LEFT(Y140, SEARCH("/", Y140)-1), Y140),
    _xlpm.matchRow, IFERROR(MATCH(_xlpm.nameBeforeSlash, AA:AA, 0), ""),
    _xlpm.difference, IF(_xlpm.matchRow="", "", ABS((R140 + S140)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),IF(ISBLANK(Y140),"","Hidden"))</f>
        <v>10</v>
      </c>
      <c r="AA140" t="s">
        <v>4975</v>
      </c>
      <c r="AC140" t="s">
        <v>6376</v>
      </c>
      <c r="AD140" t="str">
        <f>_xlfn.XLOOKUP(AC140,moves!A:A,moves!B:B)</f>
        <v>normal</v>
      </c>
      <c r="AE140">
        <f>_xlfn.XLOOKUP(AC140,moves!A:A,moves!D:D)</f>
        <v>2</v>
      </c>
      <c r="AF140" t="str">
        <f>_xlfn.XLOOKUP(AC140,moves!A:A,moves!E:E)</f>
        <v>Regular hits deal +1 damage.</v>
      </c>
      <c r="AG140">
        <v>0</v>
      </c>
      <c r="AH140">
        <v>0</v>
      </c>
      <c r="AI140">
        <f t="shared" si="11"/>
        <v>1</v>
      </c>
      <c r="AJ140" t="s">
        <v>523</v>
      </c>
      <c r="AL140">
        <v>0</v>
      </c>
      <c r="AM140" cm="1">
        <f t="array" ref="AM140">IF(AL140=1,1,
   IF(ISTEXT(AK140),1,
   IF(AO140&gt;1,AM139,
   IF(AI140=1,
      IF(SUMPRODUCT((LEN($Y$2:$Y$4096)-LEN(SUBSTITUTE($Y$2:$Y$4096,AA140,"")))/LEN(AA140))&gt;0,2,1),
      IF(
         SUMPRODUCT((LEN($Y$2:$Y$4096)-LEN(SUBSTITUTE($Y$2:$Y$4096,AA140,"")))/LEN(AA140))
         - SUMPRODUCT((LEN($Y$2:$Y$4096)-LEN(SUBSTITUTE($Y$2:$Y$4096,"Alolan "&amp;AA140,"")))/LEN("Alolan "&amp;AA140))
         - SUMPRODUCT((LEN($Y$2:$Y$4096)-LEN(SUBSTITUTE($Y$2:$Y$4096,"Galarian "&amp;AA140,"")))/LEN("Galarian "&amp;AA140))
         - SUMPRODUCT((LEN($Y$2:$Y$4096)-LEN(SUBSTITUTE($Y$2:$Y$4096,"Hisuian "&amp;AA140,"")))/LEN("Hisuian "&amp;AA140))
         - SUMPRODUCT((LEN($Y$2:$Y$4096)-LEN(SUBSTITUTE($Y$2:$Y$4096,"Paldean "&amp;AA140,"")))/LEN("Paldean "&amp;AA140))
      &gt;0,2,1)
   ))))</f>
        <v>2</v>
      </c>
      <c r="AN140">
        <v>0</v>
      </c>
      <c r="AO140">
        <v>0</v>
      </c>
    </row>
    <row r="141" spans="1:41" x14ac:dyDescent="0.25">
      <c r="A141">
        <v>40</v>
      </c>
      <c r="B141" t="s">
        <v>1566</v>
      </c>
      <c r="C141" t="s">
        <v>1512</v>
      </c>
      <c r="D141" t="s">
        <v>1536</v>
      </c>
      <c r="E141">
        <v>140</v>
      </c>
      <c r="F141">
        <v>70</v>
      </c>
      <c r="G141">
        <v>45</v>
      </c>
      <c r="H141">
        <v>85</v>
      </c>
      <c r="I141">
        <v>50</v>
      </c>
      <c r="J141">
        <v>45</v>
      </c>
      <c r="K141" t="s">
        <v>298</v>
      </c>
      <c r="L141" t="s">
        <v>250</v>
      </c>
      <c r="M141" t="s">
        <v>249</v>
      </c>
      <c r="N141">
        <v>6.75</v>
      </c>
      <c r="O141">
        <v>8.4499999999999993</v>
      </c>
      <c r="Q141">
        <v>1</v>
      </c>
      <c r="R141">
        <f t="shared" si="8"/>
        <v>7</v>
      </c>
      <c r="S141">
        <f t="shared" si="9"/>
        <v>9</v>
      </c>
      <c r="T141">
        <f t="shared" si="10"/>
        <v>16</v>
      </c>
      <c r="U141" t="s">
        <v>1512</v>
      </c>
      <c r="V141" t="s">
        <v>1536</v>
      </c>
      <c r="W141" t="s">
        <v>1492</v>
      </c>
      <c r="X141" t="s">
        <v>429</v>
      </c>
      <c r="Z141" t="str" cm="1">
        <f t="array" ref="Z141">IF(ISBLANK(AK141),_xlfn.LET(
    _xlpm.nameBeforeSlash, IF(ISNUMBER(SEARCH("/", Y141)), LEFT(Y141, SEARCH("/", Y141)-1), Y141),
    _xlpm.matchRow, IFERROR(MATCH(_xlpm.nameBeforeSlash, AA:AA, 0), ""),
    _xlpm.difference, IF(_xlpm.matchRow="", "", ABS((R141 + S141)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),IF(ISBLANK(Y141),"","Hidden"))</f>
        <v/>
      </c>
      <c r="AA141" t="s">
        <v>1566</v>
      </c>
      <c r="AC141" t="s">
        <v>1232</v>
      </c>
      <c r="AD141" t="str">
        <f>_xlfn.XLOOKUP(AC141,moves!A:A,moves!B:B)</f>
        <v>normal</v>
      </c>
      <c r="AE141">
        <f>_xlfn.XLOOKUP(AC141,moves!A:A,moves!D:D)</f>
        <v>3</v>
      </c>
      <c r="AF141" t="str">
        <f>_xlfn.XLOOKUP(AC141,moves!A:A,moves!E:E)</f>
        <v xml:space="preserve"> </v>
      </c>
      <c r="AG141">
        <v>0</v>
      </c>
      <c r="AH141">
        <v>0</v>
      </c>
      <c r="AI141">
        <f t="shared" si="11"/>
        <v>0</v>
      </c>
      <c r="AJ141" t="s">
        <v>524</v>
      </c>
      <c r="AL141">
        <v>0</v>
      </c>
      <c r="AM141" cm="1">
        <f t="array" ref="AM141">IF(AL141=1,1,
   IF(ISTEXT(AK141),1,
   IF(AO141&gt;1,AM140,
   IF(AI141=1,
      IF(SUMPRODUCT((LEN($Y$2:$Y$4096)-LEN(SUBSTITUTE($Y$2:$Y$4096,AA141,"")))/LEN(AA141))&gt;0,2,1),
      IF(
         SUMPRODUCT((LEN($Y$2:$Y$4096)-LEN(SUBSTITUTE($Y$2:$Y$4096,AA141,"")))/LEN(AA141))
         - SUMPRODUCT((LEN($Y$2:$Y$4096)-LEN(SUBSTITUTE($Y$2:$Y$4096,"Alolan "&amp;AA141,"")))/LEN("Alolan "&amp;AA141))
         - SUMPRODUCT((LEN($Y$2:$Y$4096)-LEN(SUBSTITUTE($Y$2:$Y$4096,"Galarian "&amp;AA141,"")))/LEN("Galarian "&amp;AA141))
         - SUMPRODUCT((LEN($Y$2:$Y$4096)-LEN(SUBSTITUTE($Y$2:$Y$4096,"Hisuian "&amp;AA141,"")))/LEN("Hisuian "&amp;AA141))
         - SUMPRODUCT((LEN($Y$2:$Y$4096)-LEN(SUBSTITUTE($Y$2:$Y$4096,"Paldean "&amp;AA141,"")))/LEN("Paldean "&amp;AA141))
      &gt;0,2,1)
   ))))</f>
        <v>2</v>
      </c>
      <c r="AN141">
        <v>0</v>
      </c>
      <c r="AO141">
        <v>0</v>
      </c>
    </row>
    <row r="142" spans="1:41" x14ac:dyDescent="0.25">
      <c r="A142" t="s">
        <v>3709</v>
      </c>
      <c r="B142" t="s">
        <v>1566</v>
      </c>
      <c r="C142" t="s">
        <v>1512</v>
      </c>
      <c r="D142" t="s">
        <v>1536</v>
      </c>
      <c r="E142">
        <v>140</v>
      </c>
      <c r="F142">
        <v>70</v>
      </c>
      <c r="G142">
        <v>45</v>
      </c>
      <c r="H142">
        <v>85</v>
      </c>
      <c r="I142">
        <v>50</v>
      </c>
      <c r="J142">
        <v>45</v>
      </c>
      <c r="K142" t="s">
        <v>298</v>
      </c>
      <c r="L142" t="s">
        <v>250</v>
      </c>
      <c r="M142" t="s">
        <v>249</v>
      </c>
      <c r="N142">
        <v>6.75</v>
      </c>
      <c r="O142">
        <v>8.4499999999999993</v>
      </c>
      <c r="Q142">
        <v>1</v>
      </c>
      <c r="R142">
        <f t="shared" si="8"/>
        <v>7</v>
      </c>
      <c r="S142">
        <f t="shared" si="9"/>
        <v>9</v>
      </c>
      <c r="T142">
        <f t="shared" si="10"/>
        <v>16</v>
      </c>
      <c r="U142" t="s">
        <v>1512</v>
      </c>
      <c r="V142" t="s">
        <v>1536</v>
      </c>
      <c r="W142" t="s">
        <v>1492</v>
      </c>
      <c r="X142" t="s">
        <v>429</v>
      </c>
      <c r="Z142" t="str" cm="1">
        <f t="array" ref="Z142">IF(ISBLANK(AK142),_xlfn.LET(
    _xlpm.nameBeforeSlash, IF(ISNUMBER(SEARCH("/", Y142)), LEFT(Y142, SEARCH("/", Y142)-1), Y142),
    _xlpm.matchRow, IFERROR(MATCH(_xlpm.nameBeforeSlash, AA:AA, 0), ""),
    _xlpm.difference, IF(_xlpm.matchRow="", "", ABS((R142 + S142)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),IF(ISBLANK(Y142),"","Hidden"))</f>
        <v/>
      </c>
      <c r="AA142" t="s">
        <v>4974</v>
      </c>
      <c r="AC142" t="s">
        <v>442</v>
      </c>
      <c r="AD142" t="str">
        <f>_xlfn.XLOOKUP(AC142,moves!A:A,moves!B:B)</f>
        <v>fairy</v>
      </c>
      <c r="AE142">
        <f>_xlfn.XLOOKUP(AC142,moves!A:A,moves!D:D)</f>
        <v>4</v>
      </c>
      <c r="AF142" t="str">
        <f>_xlfn.XLOOKUP(AC142,moves!A:A,moves!E:E)</f>
        <v>When the target next attacks: Remove 1 regular hit from the roll.</v>
      </c>
      <c r="AG142">
        <v>0</v>
      </c>
      <c r="AH142">
        <v>0</v>
      </c>
      <c r="AI142">
        <f t="shared" si="11"/>
        <v>1</v>
      </c>
      <c r="AJ142" t="s">
        <v>524</v>
      </c>
      <c r="AL142">
        <v>0</v>
      </c>
      <c r="AM142" cm="1">
        <f t="array" ref="AM142">IF(AL142=1,1,
   IF(ISTEXT(AK142),1,
   IF(AO142&gt;1,AM141,
   IF(AI142=1,
      IF(SUMPRODUCT((LEN($Y$2:$Y$4096)-LEN(SUBSTITUTE($Y$2:$Y$4096,AA142,"")))/LEN(AA142))&gt;0,2,1),
      IF(
         SUMPRODUCT((LEN($Y$2:$Y$4096)-LEN(SUBSTITUTE($Y$2:$Y$4096,AA142,"")))/LEN(AA142))
         - SUMPRODUCT((LEN($Y$2:$Y$4096)-LEN(SUBSTITUTE($Y$2:$Y$4096,"Alolan "&amp;AA142,"")))/LEN("Alolan "&amp;AA142))
         - SUMPRODUCT((LEN($Y$2:$Y$4096)-LEN(SUBSTITUTE($Y$2:$Y$4096,"Galarian "&amp;AA142,"")))/LEN("Galarian "&amp;AA142))
         - SUMPRODUCT((LEN($Y$2:$Y$4096)-LEN(SUBSTITUTE($Y$2:$Y$4096,"Hisuian "&amp;AA142,"")))/LEN("Hisuian "&amp;AA142))
         - SUMPRODUCT((LEN($Y$2:$Y$4096)-LEN(SUBSTITUTE($Y$2:$Y$4096,"Paldean "&amp;AA142,"")))/LEN("Paldean "&amp;AA142))
      &gt;0,2,1)
   ))))</f>
        <v>2</v>
      </c>
      <c r="AN142">
        <v>0</v>
      </c>
      <c r="AO142">
        <v>0</v>
      </c>
    </row>
    <row r="143" spans="1:41" x14ac:dyDescent="0.25">
      <c r="A143">
        <v>41</v>
      </c>
      <c r="B143" t="s">
        <v>20</v>
      </c>
      <c r="C143" t="s">
        <v>1469</v>
      </c>
      <c r="D143" t="s">
        <v>1481</v>
      </c>
      <c r="E143">
        <v>40</v>
      </c>
      <c r="F143">
        <v>45</v>
      </c>
      <c r="G143">
        <v>35</v>
      </c>
      <c r="H143">
        <v>30</v>
      </c>
      <c r="I143">
        <v>40</v>
      </c>
      <c r="J143">
        <v>55</v>
      </c>
      <c r="K143" t="s">
        <v>1567</v>
      </c>
      <c r="L143" t="s">
        <v>253</v>
      </c>
      <c r="M143" t="s">
        <v>251</v>
      </c>
      <c r="N143">
        <v>4.75</v>
      </c>
      <c r="O143">
        <v>3.85</v>
      </c>
      <c r="P143">
        <v>1</v>
      </c>
      <c r="Q143">
        <v>-1</v>
      </c>
      <c r="R143">
        <f t="shared" si="8"/>
        <v>6</v>
      </c>
      <c r="S143">
        <f t="shared" si="9"/>
        <v>3</v>
      </c>
      <c r="T143">
        <f t="shared" si="10"/>
        <v>9</v>
      </c>
      <c r="U143" t="s">
        <v>1469</v>
      </c>
      <c r="V143" t="s">
        <v>1481</v>
      </c>
      <c r="W143" t="s">
        <v>1512</v>
      </c>
      <c r="X143" t="s">
        <v>1471</v>
      </c>
      <c r="Y143" t="s">
        <v>21</v>
      </c>
      <c r="Z143" cm="1">
        <f t="array" ref="Z143">IF(ISBLANK(AK143),_xlfn.LET(
    _xlpm.nameBeforeSlash, IF(ISNUMBER(SEARCH("/", Y143)), LEFT(Y143, SEARCH("/", Y143)-1), Y143),
    _xlpm.matchRow, IFERROR(MATCH(_xlpm.nameBeforeSlash, AA:AA, 0), ""),
    _xlpm.difference, IF(_xlpm.matchRow="", "", ABS((R143 + S143)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),IF(ISBLANK(Y143),"","Hidden"))</f>
        <v>10</v>
      </c>
      <c r="AA143" t="s">
        <v>20</v>
      </c>
      <c r="AC143" t="s">
        <v>748</v>
      </c>
      <c r="AD143" t="str">
        <f>_xlfn.XLOOKUP(AC143,moves!A:A,moves!B:B)</f>
        <v>poison</v>
      </c>
      <c r="AE143">
        <f>_xlfn.XLOOKUP(AC143,moves!A:A,moves!D:D)</f>
        <v>1</v>
      </c>
      <c r="AF143" t="str">
        <f>_xlfn.XLOOKUP(AC143,moves!A:A,moves!E:E)</f>
        <v>If any status symbols are rolled: Inflict the Poisoned status on the target. When the user is next attacked: Remove 2 regular hits from the roll.</v>
      </c>
      <c r="AG143">
        <v>1</v>
      </c>
      <c r="AH143">
        <v>0</v>
      </c>
      <c r="AI143">
        <f t="shared" si="11"/>
        <v>0</v>
      </c>
      <c r="AJ143" t="s">
        <v>870</v>
      </c>
      <c r="AL143">
        <v>0</v>
      </c>
      <c r="AM143" cm="1">
        <f t="array" ref="AM143">IF(AL143=1,1,
   IF(ISTEXT(AK143),1,
   IF(AO143&gt;1,AM142,
   IF(AI143=1,
      IF(SUMPRODUCT((LEN($Y$2:$Y$4096)-LEN(SUBSTITUTE($Y$2:$Y$4096,AA143,"")))/LEN(AA143))&gt;0,2,1),
      IF(
         SUMPRODUCT((LEN($Y$2:$Y$4096)-LEN(SUBSTITUTE($Y$2:$Y$4096,AA143,"")))/LEN(AA143))
         - SUMPRODUCT((LEN($Y$2:$Y$4096)-LEN(SUBSTITUTE($Y$2:$Y$4096,"Alolan "&amp;AA143,"")))/LEN("Alolan "&amp;AA143))
         - SUMPRODUCT((LEN($Y$2:$Y$4096)-LEN(SUBSTITUTE($Y$2:$Y$4096,"Galarian "&amp;AA143,"")))/LEN("Galarian "&amp;AA143))
         - SUMPRODUCT((LEN($Y$2:$Y$4096)-LEN(SUBSTITUTE($Y$2:$Y$4096,"Hisuian "&amp;AA143,"")))/LEN("Hisuian "&amp;AA143))
         - SUMPRODUCT((LEN($Y$2:$Y$4096)-LEN(SUBSTITUTE($Y$2:$Y$4096,"Paldean "&amp;AA143,"")))/LEN("Paldean "&amp;AA143))
      &gt;0,2,1)
   ))))</f>
        <v>1</v>
      </c>
      <c r="AN143">
        <v>0</v>
      </c>
      <c r="AO143">
        <v>0</v>
      </c>
    </row>
    <row r="144" spans="1:41" ht="14.25" customHeight="1" x14ac:dyDescent="0.25">
      <c r="A144" t="s">
        <v>3710</v>
      </c>
      <c r="B144" t="s">
        <v>20</v>
      </c>
      <c r="C144" t="s">
        <v>1469</v>
      </c>
      <c r="D144" t="s">
        <v>1481</v>
      </c>
      <c r="E144">
        <v>40</v>
      </c>
      <c r="F144">
        <v>45</v>
      </c>
      <c r="G144">
        <v>35</v>
      </c>
      <c r="H144">
        <v>30</v>
      </c>
      <c r="I144">
        <v>40</v>
      </c>
      <c r="J144">
        <v>55</v>
      </c>
      <c r="K144" t="s">
        <v>1567</v>
      </c>
      <c r="L144" t="s">
        <v>253</v>
      </c>
      <c r="M144" t="s">
        <v>251</v>
      </c>
      <c r="N144">
        <v>4.75</v>
      </c>
      <c r="O144">
        <v>3.85</v>
      </c>
      <c r="P144">
        <v>1</v>
      </c>
      <c r="Q144">
        <v>-1</v>
      </c>
      <c r="R144">
        <f t="shared" si="8"/>
        <v>6</v>
      </c>
      <c r="S144">
        <f t="shared" si="9"/>
        <v>3</v>
      </c>
      <c r="T144">
        <f t="shared" si="10"/>
        <v>9</v>
      </c>
      <c r="U144" t="s">
        <v>1469</v>
      </c>
      <c r="V144" t="s">
        <v>1481</v>
      </c>
      <c r="W144" t="s">
        <v>1512</v>
      </c>
      <c r="X144" t="s">
        <v>1471</v>
      </c>
      <c r="Y144" t="s">
        <v>4976</v>
      </c>
      <c r="Z144" cm="1">
        <f t="array" ref="Z144">IF(ISBLANK(AK144),_xlfn.LET(
    _xlpm.nameBeforeSlash, IF(ISNUMBER(SEARCH("/", Y144)), LEFT(Y144, SEARCH("/", Y144)-1), Y144),
    _xlpm.matchRow, IFERROR(MATCH(_xlpm.nameBeforeSlash, AA:AA, 0), ""),
    _xlpm.difference, IF(_xlpm.matchRow="", "", ABS((R144 + S144)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),IF(ISBLANK(Y144),"","Hidden"))</f>
        <v>10</v>
      </c>
      <c r="AA144" t="s">
        <v>4977</v>
      </c>
      <c r="AC144" t="s">
        <v>6377</v>
      </c>
      <c r="AD144" t="str">
        <f>_xlfn.XLOOKUP(AC144,moves!A:A,moves!B:B)</f>
        <v>flying</v>
      </c>
      <c r="AE144">
        <f>_xlfn.XLOOKUP(AC144,moves!A:A,moves!D:D)</f>
        <v>2</v>
      </c>
      <c r="AF144" t="str">
        <f>_xlfn.XLOOKUP(AC144,moves!A:A,moves!E:E)</f>
        <v>When the user is next attacked: Remove 1 critical hit from the roll.</v>
      </c>
      <c r="AG144">
        <v>1</v>
      </c>
      <c r="AH144">
        <v>0</v>
      </c>
      <c r="AI144">
        <f t="shared" si="11"/>
        <v>1</v>
      </c>
      <c r="AJ144" t="s">
        <v>523</v>
      </c>
      <c r="AL144">
        <v>0</v>
      </c>
      <c r="AM144" cm="1">
        <f t="array" ref="AM144">IF(AL144=1,1,
   IF(ISTEXT(AK144),1,
   IF(AO144&gt;1,AM143,
   IF(AI144=1,
      IF(SUMPRODUCT((LEN($Y$2:$Y$4096)-LEN(SUBSTITUTE($Y$2:$Y$4096,AA144,"")))/LEN(AA144))&gt;0,2,1),
      IF(
         SUMPRODUCT((LEN($Y$2:$Y$4096)-LEN(SUBSTITUTE($Y$2:$Y$4096,AA144,"")))/LEN(AA144))
         - SUMPRODUCT((LEN($Y$2:$Y$4096)-LEN(SUBSTITUTE($Y$2:$Y$4096,"Alolan "&amp;AA144,"")))/LEN("Alolan "&amp;AA144))
         - SUMPRODUCT((LEN($Y$2:$Y$4096)-LEN(SUBSTITUTE($Y$2:$Y$4096,"Galarian "&amp;AA144,"")))/LEN("Galarian "&amp;AA144))
         - SUMPRODUCT((LEN($Y$2:$Y$4096)-LEN(SUBSTITUTE($Y$2:$Y$4096,"Hisuian "&amp;AA144,"")))/LEN("Hisuian "&amp;AA144))
         - SUMPRODUCT((LEN($Y$2:$Y$4096)-LEN(SUBSTITUTE($Y$2:$Y$4096,"Paldean "&amp;AA144,"")))/LEN("Paldean "&amp;AA144))
      &gt;0,2,1)
   ))))</f>
        <v>1</v>
      </c>
      <c r="AN144">
        <v>0</v>
      </c>
      <c r="AO144">
        <v>0</v>
      </c>
    </row>
    <row r="145" spans="1:41" x14ac:dyDescent="0.25">
      <c r="A145">
        <v>42</v>
      </c>
      <c r="B145" t="s">
        <v>21</v>
      </c>
      <c r="C145" t="s">
        <v>1469</v>
      </c>
      <c r="D145" t="s">
        <v>1481</v>
      </c>
      <c r="E145">
        <v>75</v>
      </c>
      <c r="F145">
        <v>80</v>
      </c>
      <c r="G145">
        <v>70</v>
      </c>
      <c r="H145">
        <v>65</v>
      </c>
      <c r="I145">
        <v>75</v>
      </c>
      <c r="J145">
        <v>90</v>
      </c>
      <c r="K145" t="s">
        <v>1567</v>
      </c>
      <c r="L145" t="s">
        <v>253</v>
      </c>
      <c r="M145" t="s">
        <v>251</v>
      </c>
      <c r="N145">
        <v>8.25</v>
      </c>
      <c r="O145">
        <v>7.35</v>
      </c>
      <c r="R145">
        <f t="shared" si="8"/>
        <v>8</v>
      </c>
      <c r="S145">
        <f t="shared" si="9"/>
        <v>7</v>
      </c>
      <c r="T145">
        <f t="shared" si="10"/>
        <v>15</v>
      </c>
      <c r="U145" t="s">
        <v>1469</v>
      </c>
      <c r="V145" t="s">
        <v>1481</v>
      </c>
      <c r="W145" t="s">
        <v>1512</v>
      </c>
      <c r="X145" t="s">
        <v>1471</v>
      </c>
      <c r="Y145" t="s">
        <v>70</v>
      </c>
      <c r="Z145" cm="1">
        <f t="array" ref="Z145">IF(ISBLANK(AK145),_xlfn.LET(
    _xlpm.nameBeforeSlash, IF(ISNUMBER(SEARCH("/", Y145)), LEFT(Y145, SEARCH("/", Y145)-1), Y145),
    _xlpm.matchRow, IFERROR(MATCH(_xlpm.nameBeforeSlash, AA:AA, 0), ""),
    _xlpm.difference, IF(_xlpm.matchRow="", "", ABS((R145 + S145)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),IF(ISBLANK(Y145),"","Hidden"))</f>
        <v>13</v>
      </c>
      <c r="AA145" t="s">
        <v>21</v>
      </c>
      <c r="AC145" t="s">
        <v>880</v>
      </c>
      <c r="AD145" t="str">
        <f>_xlfn.XLOOKUP(AC145,moves!A:A,moves!B:B)</f>
        <v>flying</v>
      </c>
      <c r="AE145">
        <f>_xlfn.XLOOKUP(AC145,moves!A:A,moves!D:D)</f>
        <v>3</v>
      </c>
      <c r="AF145" t="str">
        <f>_xlfn.XLOOKUP(AC145,moves!A:A,moves!E:E)</f>
        <v>When the target is next attacked: Add 1 critical hit to the roll.</v>
      </c>
      <c r="AG145">
        <v>0</v>
      </c>
      <c r="AH145">
        <v>0</v>
      </c>
      <c r="AI145">
        <f t="shared" si="11"/>
        <v>0</v>
      </c>
      <c r="AJ145" t="s">
        <v>524</v>
      </c>
      <c r="AL145">
        <v>0</v>
      </c>
      <c r="AM145" cm="1">
        <f t="array" ref="AM145">IF(AL145=1,1,
   IF(ISTEXT(AK145),1,
   IF(AO145&gt;1,AM144,
   IF(AI145=1,
      IF(SUMPRODUCT((LEN($Y$2:$Y$4096)-LEN(SUBSTITUTE($Y$2:$Y$4096,AA145,"")))/LEN(AA145))&gt;0,2,1),
      IF(
         SUMPRODUCT((LEN($Y$2:$Y$4096)-LEN(SUBSTITUTE($Y$2:$Y$4096,AA145,"")))/LEN(AA145))
         - SUMPRODUCT((LEN($Y$2:$Y$4096)-LEN(SUBSTITUTE($Y$2:$Y$4096,"Alolan "&amp;AA145,"")))/LEN("Alolan "&amp;AA145))
         - SUMPRODUCT((LEN($Y$2:$Y$4096)-LEN(SUBSTITUTE($Y$2:$Y$4096,"Galarian "&amp;AA145,"")))/LEN("Galarian "&amp;AA145))
         - SUMPRODUCT((LEN($Y$2:$Y$4096)-LEN(SUBSTITUTE($Y$2:$Y$4096,"Hisuian "&amp;AA145,"")))/LEN("Hisuian "&amp;AA145))
         - SUMPRODUCT((LEN($Y$2:$Y$4096)-LEN(SUBSTITUTE($Y$2:$Y$4096,"Paldean "&amp;AA145,"")))/LEN("Paldean "&amp;AA145))
      &gt;0,2,1)
   ))))</f>
        <v>2</v>
      </c>
      <c r="AN145">
        <v>0</v>
      </c>
      <c r="AO145">
        <v>0</v>
      </c>
    </row>
    <row r="146" spans="1:41" x14ac:dyDescent="0.25">
      <c r="A146" t="s">
        <v>3711</v>
      </c>
      <c r="B146" t="s">
        <v>21</v>
      </c>
      <c r="C146" t="s">
        <v>1469</v>
      </c>
      <c r="D146" t="s">
        <v>1481</v>
      </c>
      <c r="E146">
        <v>75</v>
      </c>
      <c r="F146">
        <v>80</v>
      </c>
      <c r="G146">
        <v>70</v>
      </c>
      <c r="H146">
        <v>65</v>
      </c>
      <c r="I146">
        <v>75</v>
      </c>
      <c r="J146">
        <v>90</v>
      </c>
      <c r="K146" t="s">
        <v>1567</v>
      </c>
      <c r="L146" t="s">
        <v>253</v>
      </c>
      <c r="M146" t="s">
        <v>251</v>
      </c>
      <c r="N146">
        <v>8.25</v>
      </c>
      <c r="O146">
        <v>7.35</v>
      </c>
      <c r="R146">
        <f t="shared" si="8"/>
        <v>8</v>
      </c>
      <c r="S146">
        <f t="shared" si="9"/>
        <v>7</v>
      </c>
      <c r="T146">
        <f t="shared" si="10"/>
        <v>15</v>
      </c>
      <c r="U146" t="s">
        <v>1469</v>
      </c>
      <c r="V146" t="s">
        <v>1481</v>
      </c>
      <c r="W146" t="s">
        <v>1512</v>
      </c>
      <c r="X146" t="s">
        <v>1471</v>
      </c>
      <c r="Y146" t="s">
        <v>4978</v>
      </c>
      <c r="Z146" cm="1">
        <f t="array" ref="Z146">IF(ISBLANK(AK146),_xlfn.LET(
    _xlpm.nameBeforeSlash, IF(ISNUMBER(SEARCH("/", Y146)), LEFT(Y146, SEARCH("/", Y146)-1), Y146),
    _xlpm.matchRow, IFERROR(MATCH(_xlpm.nameBeforeSlash, AA:AA, 0), ""),
    _xlpm.difference, IF(_xlpm.matchRow="", "", ABS((R146 + S146)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),IF(ISBLANK(Y146),"","Hidden"))</f>
        <v>13</v>
      </c>
      <c r="AA146" t="s">
        <v>4976</v>
      </c>
      <c r="AC146" t="s">
        <v>6378</v>
      </c>
      <c r="AD146" t="str">
        <f>_xlfn.XLOOKUP(AC146,moves!A:A,moves!B:B)</f>
        <v>poison</v>
      </c>
      <c r="AE146">
        <f>_xlfn.XLOOKUP(AC146,moves!A:A,moves!D:D)</f>
        <v>3</v>
      </c>
      <c r="AF146" t="str">
        <f>_xlfn.XLOOKUP(AC146,moves!A:A,moves!E:E)</f>
        <v>If any status symbols are rolled: Inflict the Poisoned status on the target.</v>
      </c>
      <c r="AG146">
        <v>0</v>
      </c>
      <c r="AH146">
        <v>0</v>
      </c>
      <c r="AI146">
        <f t="shared" si="11"/>
        <v>1</v>
      </c>
      <c r="AJ146" t="s">
        <v>524</v>
      </c>
      <c r="AL146">
        <v>0</v>
      </c>
      <c r="AM146" cm="1">
        <f t="array" ref="AM146">IF(AL146=1,1,
   IF(ISTEXT(AK146),1,
   IF(AO146&gt;1,AM145,
   IF(AI146=1,
      IF(SUMPRODUCT((LEN($Y$2:$Y$4096)-LEN(SUBSTITUTE($Y$2:$Y$4096,AA146,"")))/LEN(AA146))&gt;0,2,1),
      IF(
         SUMPRODUCT((LEN($Y$2:$Y$4096)-LEN(SUBSTITUTE($Y$2:$Y$4096,AA146,"")))/LEN(AA146))
         - SUMPRODUCT((LEN($Y$2:$Y$4096)-LEN(SUBSTITUTE($Y$2:$Y$4096,"Alolan "&amp;AA146,"")))/LEN("Alolan "&amp;AA146))
         - SUMPRODUCT((LEN($Y$2:$Y$4096)-LEN(SUBSTITUTE($Y$2:$Y$4096,"Galarian "&amp;AA146,"")))/LEN("Galarian "&amp;AA146))
         - SUMPRODUCT((LEN($Y$2:$Y$4096)-LEN(SUBSTITUTE($Y$2:$Y$4096,"Hisuian "&amp;AA146,"")))/LEN("Hisuian "&amp;AA146))
         - SUMPRODUCT((LEN($Y$2:$Y$4096)-LEN(SUBSTITUTE($Y$2:$Y$4096,"Paldean "&amp;AA146,"")))/LEN("Paldean "&amp;AA146))
      &gt;0,2,1)
   ))))</f>
        <v>2</v>
      </c>
      <c r="AN146">
        <v>0</v>
      </c>
      <c r="AO146">
        <v>0</v>
      </c>
    </row>
    <row r="147" spans="1:41" x14ac:dyDescent="0.25">
      <c r="A147">
        <v>43</v>
      </c>
      <c r="B147" t="s">
        <v>1568</v>
      </c>
      <c r="C147" t="s">
        <v>1468</v>
      </c>
      <c r="D147" t="s">
        <v>1469</v>
      </c>
      <c r="E147">
        <v>45</v>
      </c>
      <c r="F147">
        <v>50</v>
      </c>
      <c r="G147">
        <v>55</v>
      </c>
      <c r="H147">
        <v>75</v>
      </c>
      <c r="I147">
        <v>65</v>
      </c>
      <c r="J147">
        <v>30</v>
      </c>
      <c r="K147" t="s">
        <v>1569</v>
      </c>
      <c r="L147" t="s">
        <v>247</v>
      </c>
      <c r="M147" t="s">
        <v>251</v>
      </c>
      <c r="N147">
        <v>5.45</v>
      </c>
      <c r="O147">
        <v>5.4</v>
      </c>
      <c r="R147">
        <f t="shared" si="8"/>
        <v>5</v>
      </c>
      <c r="S147">
        <f t="shared" si="9"/>
        <v>5</v>
      </c>
      <c r="T147">
        <f t="shared" si="10"/>
        <v>10</v>
      </c>
      <c r="U147" t="s">
        <v>1468</v>
      </c>
      <c r="V147" t="s">
        <v>1469</v>
      </c>
      <c r="W147" t="s">
        <v>1536</v>
      </c>
      <c r="X147" t="s">
        <v>1512</v>
      </c>
      <c r="Y147" t="s">
        <v>1570</v>
      </c>
      <c r="Z147" cm="1">
        <f t="array" ref="Z147">IF(ISBLANK(AK147),_xlfn.LET(
    _xlpm.nameBeforeSlash, IF(ISNUMBER(SEARCH("/", Y147)), LEFT(Y147, SEARCH("/", Y147)-1), Y147),
    _xlpm.matchRow, IFERROR(MATCH(_xlpm.nameBeforeSlash, AA:AA, 0), ""),
    _xlpm.difference, IF(_xlpm.matchRow="", "", ABS((R147 + S147)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),IF(ISBLANK(Y147),"","Hidden"))</f>
        <v>8</v>
      </c>
      <c r="AA147" t="s">
        <v>1568</v>
      </c>
      <c r="AC147" t="s">
        <v>741</v>
      </c>
      <c r="AD147" t="str">
        <f>_xlfn.XLOOKUP(AC147,moves!A:A,moves!B:B)</f>
        <v>normal</v>
      </c>
      <c r="AE147">
        <f>_xlfn.XLOOKUP(AC147,moves!A:A,moves!D:D)</f>
        <v>2</v>
      </c>
      <c r="AF147" t="str">
        <f>_xlfn.XLOOKUP(AC147,moves!A:A,moves!E:E)</f>
        <v>On the next attack or capture roll against the target: Status symbols deal +1 damage.</v>
      </c>
      <c r="AG147">
        <v>1</v>
      </c>
      <c r="AH147">
        <v>0</v>
      </c>
      <c r="AI147">
        <f t="shared" si="11"/>
        <v>0</v>
      </c>
      <c r="AJ147" t="s">
        <v>870</v>
      </c>
      <c r="AL147">
        <v>0</v>
      </c>
      <c r="AM147" cm="1">
        <f t="array" ref="AM147">IF(AL147=1,1,
   IF(ISTEXT(AK147),1,
   IF(AO147&gt;1,AM146,
   IF(AI147=1,
      IF(SUMPRODUCT((LEN($Y$2:$Y$4096)-LEN(SUBSTITUTE($Y$2:$Y$4096,AA147,"")))/LEN(AA147))&gt;0,2,1),
      IF(
         SUMPRODUCT((LEN($Y$2:$Y$4096)-LEN(SUBSTITUTE($Y$2:$Y$4096,AA147,"")))/LEN(AA147))
         - SUMPRODUCT((LEN($Y$2:$Y$4096)-LEN(SUBSTITUTE($Y$2:$Y$4096,"Alolan "&amp;AA147,"")))/LEN("Alolan "&amp;AA147))
         - SUMPRODUCT((LEN($Y$2:$Y$4096)-LEN(SUBSTITUTE($Y$2:$Y$4096,"Galarian "&amp;AA147,"")))/LEN("Galarian "&amp;AA147))
         - SUMPRODUCT((LEN($Y$2:$Y$4096)-LEN(SUBSTITUTE($Y$2:$Y$4096,"Hisuian "&amp;AA147,"")))/LEN("Hisuian "&amp;AA147))
         - SUMPRODUCT((LEN($Y$2:$Y$4096)-LEN(SUBSTITUTE($Y$2:$Y$4096,"Paldean "&amp;AA147,"")))/LEN("Paldean "&amp;AA147))
      &gt;0,2,1)
   ))))</f>
        <v>1</v>
      </c>
      <c r="AN147">
        <v>0</v>
      </c>
      <c r="AO147">
        <v>0</v>
      </c>
    </row>
    <row r="148" spans="1:41" x14ac:dyDescent="0.25">
      <c r="A148">
        <v>43</v>
      </c>
      <c r="B148" t="s">
        <v>1568</v>
      </c>
      <c r="C148" t="s">
        <v>1468</v>
      </c>
      <c r="D148" t="s">
        <v>1469</v>
      </c>
      <c r="E148">
        <v>45</v>
      </c>
      <c r="F148">
        <v>50</v>
      </c>
      <c r="G148">
        <v>55</v>
      </c>
      <c r="H148">
        <v>75</v>
      </c>
      <c r="I148">
        <v>65</v>
      </c>
      <c r="J148">
        <v>30</v>
      </c>
      <c r="K148" t="s">
        <v>1569</v>
      </c>
      <c r="L148" t="s">
        <v>247</v>
      </c>
      <c r="M148" t="s">
        <v>251</v>
      </c>
      <c r="N148">
        <v>5.45</v>
      </c>
      <c r="O148">
        <v>5.4</v>
      </c>
      <c r="R148">
        <f t="shared" si="8"/>
        <v>5</v>
      </c>
      <c r="S148">
        <f t="shared" si="9"/>
        <v>5</v>
      </c>
      <c r="T148">
        <f t="shared" si="10"/>
        <v>10</v>
      </c>
      <c r="U148" t="s">
        <v>1468</v>
      </c>
      <c r="V148" t="s">
        <v>1469</v>
      </c>
      <c r="W148" t="s">
        <v>1536</v>
      </c>
      <c r="X148" t="s">
        <v>1512</v>
      </c>
      <c r="Y148" t="s">
        <v>1570</v>
      </c>
      <c r="Z148" cm="1">
        <f t="array" ref="Z148">IF(ISBLANK(AK148),_xlfn.LET(
    _xlpm.nameBeforeSlash, IF(ISNUMBER(SEARCH("/", Y148)), LEFT(Y148, SEARCH("/", Y148)-1), Y148),
    _xlpm.matchRow, IFERROR(MATCH(_xlpm.nameBeforeSlash, AA:AA, 0), ""),
    _xlpm.difference, IF(_xlpm.matchRow="", "", ABS((R148 + S148)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),IF(ISBLANK(Y148),"","Hidden"))</f>
        <v>8</v>
      </c>
      <c r="AA148" t="s">
        <v>1568</v>
      </c>
      <c r="AC148" t="s">
        <v>741</v>
      </c>
      <c r="AD148" t="str">
        <f>_xlfn.XLOOKUP(AC148,moves!A:A,moves!B:B)</f>
        <v>normal</v>
      </c>
      <c r="AE148">
        <f>_xlfn.XLOOKUP(AC148,moves!A:A,moves!D:D)</f>
        <v>2</v>
      </c>
      <c r="AF148" t="str">
        <f>_xlfn.XLOOKUP(AC148,moves!A:A,moves!E:E)</f>
        <v>On the next attack or capture roll against the target: Status symbols deal +1 damage.</v>
      </c>
      <c r="AG148">
        <v>0</v>
      </c>
      <c r="AH148">
        <v>0</v>
      </c>
      <c r="AI148">
        <f t="shared" si="11"/>
        <v>0</v>
      </c>
      <c r="AJ148" t="s">
        <v>523</v>
      </c>
      <c r="AL148">
        <v>0</v>
      </c>
      <c r="AM148" cm="1">
        <f t="array" ref="AM148">IF(AL148=1,1,
   IF(ISTEXT(AK148),1,
   IF(AO148&gt;1,AM147,
   IF(AI148=1,
      IF(SUMPRODUCT((LEN($Y$2:$Y$4096)-LEN(SUBSTITUTE($Y$2:$Y$4096,AA148,"")))/LEN(AA148))&gt;0,2,1),
      IF(
         SUMPRODUCT((LEN($Y$2:$Y$4096)-LEN(SUBSTITUTE($Y$2:$Y$4096,AA148,"")))/LEN(AA148))
         - SUMPRODUCT((LEN($Y$2:$Y$4096)-LEN(SUBSTITUTE($Y$2:$Y$4096,"Alolan "&amp;AA148,"")))/LEN("Alolan "&amp;AA148))
         - SUMPRODUCT((LEN($Y$2:$Y$4096)-LEN(SUBSTITUTE($Y$2:$Y$4096,"Galarian "&amp;AA148,"")))/LEN("Galarian "&amp;AA148))
         - SUMPRODUCT((LEN($Y$2:$Y$4096)-LEN(SUBSTITUTE($Y$2:$Y$4096,"Hisuian "&amp;AA148,"")))/LEN("Hisuian "&amp;AA148))
         - SUMPRODUCT((LEN($Y$2:$Y$4096)-LEN(SUBSTITUTE($Y$2:$Y$4096,"Paldean "&amp;AA148,"")))/LEN("Paldean "&amp;AA148))
      &gt;0,2,1)
   ))))</f>
        <v>1</v>
      </c>
      <c r="AN148">
        <v>0</v>
      </c>
      <c r="AO148">
        <v>0</v>
      </c>
    </row>
    <row r="149" spans="1:41" x14ac:dyDescent="0.25">
      <c r="A149">
        <v>43</v>
      </c>
      <c r="B149" t="s">
        <v>1568</v>
      </c>
      <c r="C149" t="s">
        <v>1468</v>
      </c>
      <c r="D149" t="s">
        <v>1469</v>
      </c>
      <c r="E149">
        <v>45</v>
      </c>
      <c r="F149">
        <v>50</v>
      </c>
      <c r="G149">
        <v>55</v>
      </c>
      <c r="H149">
        <v>75</v>
      </c>
      <c r="I149">
        <v>65</v>
      </c>
      <c r="J149">
        <v>30</v>
      </c>
      <c r="K149" t="s">
        <v>1569</v>
      </c>
      <c r="L149" t="s">
        <v>247</v>
      </c>
      <c r="M149" t="s">
        <v>251</v>
      </c>
      <c r="N149">
        <v>5.45</v>
      </c>
      <c r="O149">
        <v>5.4</v>
      </c>
      <c r="R149">
        <f t="shared" si="8"/>
        <v>5</v>
      </c>
      <c r="S149">
        <f t="shared" si="9"/>
        <v>5</v>
      </c>
      <c r="T149">
        <f t="shared" si="10"/>
        <v>10</v>
      </c>
      <c r="U149" t="s">
        <v>1468</v>
      </c>
      <c r="V149" t="s">
        <v>1469</v>
      </c>
      <c r="W149" t="s">
        <v>1536</v>
      </c>
      <c r="X149" t="s">
        <v>1512</v>
      </c>
      <c r="Y149" t="s">
        <v>1570</v>
      </c>
      <c r="Z149" cm="1">
        <f t="array" ref="Z149">IF(ISBLANK(AK149),_xlfn.LET(
    _xlpm.nameBeforeSlash, IF(ISNUMBER(SEARCH("/", Y149)), LEFT(Y149, SEARCH("/", Y149)-1), Y149),
    _xlpm.matchRow, IFERROR(MATCH(_xlpm.nameBeforeSlash, AA:AA, 0), ""),
    _xlpm.difference, IF(_xlpm.matchRow="", "", ABS((R149 + S149)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),IF(ISBLANK(Y149),"","Hidden"))</f>
        <v>8</v>
      </c>
      <c r="AA149" t="s">
        <v>1568</v>
      </c>
      <c r="AC149" t="s">
        <v>741</v>
      </c>
      <c r="AD149" t="str">
        <f>_xlfn.XLOOKUP(AC149,moves!A:A,moves!B:B)</f>
        <v>normal</v>
      </c>
      <c r="AE149">
        <f>_xlfn.XLOOKUP(AC149,moves!A:A,moves!D:D)</f>
        <v>2</v>
      </c>
      <c r="AF149" t="str">
        <f>_xlfn.XLOOKUP(AC149,moves!A:A,moves!E:E)</f>
        <v>On the next attack or capture roll against the target: Status symbols deal +1 damage.</v>
      </c>
      <c r="AG149">
        <v>0</v>
      </c>
      <c r="AH149">
        <v>0</v>
      </c>
      <c r="AI149">
        <f t="shared" si="11"/>
        <v>0</v>
      </c>
      <c r="AJ149" t="s">
        <v>523</v>
      </c>
      <c r="AL149">
        <v>0</v>
      </c>
      <c r="AM149" cm="1">
        <f t="array" ref="AM149">IF(AL149=1,1,
   IF(ISTEXT(AK149),1,
   IF(AO149&gt;1,AM148,
   IF(AI149=1,
      IF(SUMPRODUCT((LEN($Y$2:$Y$4096)-LEN(SUBSTITUTE($Y$2:$Y$4096,AA149,"")))/LEN(AA149))&gt;0,2,1),
      IF(
         SUMPRODUCT((LEN($Y$2:$Y$4096)-LEN(SUBSTITUTE($Y$2:$Y$4096,AA149,"")))/LEN(AA149))
         - SUMPRODUCT((LEN($Y$2:$Y$4096)-LEN(SUBSTITUTE($Y$2:$Y$4096,"Alolan "&amp;AA149,"")))/LEN("Alolan "&amp;AA149))
         - SUMPRODUCT((LEN($Y$2:$Y$4096)-LEN(SUBSTITUTE($Y$2:$Y$4096,"Galarian "&amp;AA149,"")))/LEN("Galarian "&amp;AA149))
         - SUMPRODUCT((LEN($Y$2:$Y$4096)-LEN(SUBSTITUTE($Y$2:$Y$4096,"Hisuian "&amp;AA149,"")))/LEN("Hisuian "&amp;AA149))
         - SUMPRODUCT((LEN($Y$2:$Y$4096)-LEN(SUBSTITUTE($Y$2:$Y$4096,"Paldean "&amp;AA149,"")))/LEN("Paldean "&amp;AA149))
      &gt;0,2,1)
   ))))</f>
        <v>1</v>
      </c>
      <c r="AN149">
        <v>0</v>
      </c>
      <c r="AO149">
        <v>0</v>
      </c>
    </row>
    <row r="150" spans="1:41" x14ac:dyDescent="0.25">
      <c r="A150">
        <v>43</v>
      </c>
      <c r="B150" t="s">
        <v>1568</v>
      </c>
      <c r="C150" t="s">
        <v>1468</v>
      </c>
      <c r="D150" t="s">
        <v>1469</v>
      </c>
      <c r="E150">
        <v>45</v>
      </c>
      <c r="F150">
        <v>50</v>
      </c>
      <c r="G150">
        <v>55</v>
      </c>
      <c r="H150">
        <v>75</v>
      </c>
      <c r="I150">
        <v>65</v>
      </c>
      <c r="J150">
        <v>30</v>
      </c>
      <c r="K150" t="s">
        <v>1569</v>
      </c>
      <c r="L150" t="s">
        <v>247</v>
      </c>
      <c r="M150" t="s">
        <v>251</v>
      </c>
      <c r="N150">
        <v>5.45</v>
      </c>
      <c r="O150">
        <v>5.4</v>
      </c>
      <c r="R150">
        <f t="shared" si="8"/>
        <v>5</v>
      </c>
      <c r="S150">
        <f t="shared" si="9"/>
        <v>5</v>
      </c>
      <c r="T150">
        <f t="shared" si="10"/>
        <v>10</v>
      </c>
      <c r="U150" t="s">
        <v>1468</v>
      </c>
      <c r="V150" t="s">
        <v>1469</v>
      </c>
      <c r="W150" t="s">
        <v>1536</v>
      </c>
      <c r="X150" t="s">
        <v>1512</v>
      </c>
      <c r="Y150" t="s">
        <v>1570</v>
      </c>
      <c r="Z150" cm="1">
        <f t="array" ref="Z150">IF(ISBLANK(AK150),_xlfn.LET(
    _xlpm.nameBeforeSlash, IF(ISNUMBER(SEARCH("/", Y150)), LEFT(Y150, SEARCH("/", Y150)-1), Y150),
    _xlpm.matchRow, IFERROR(MATCH(_xlpm.nameBeforeSlash, AA:AA, 0), ""),
    _xlpm.difference, IF(_xlpm.matchRow="", "", ABS((R150 + S150)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),IF(ISBLANK(Y150),"","Hidden"))</f>
        <v>8</v>
      </c>
      <c r="AA150" t="s">
        <v>1568</v>
      </c>
      <c r="AC150" t="s">
        <v>741</v>
      </c>
      <c r="AD150" t="str">
        <f>_xlfn.XLOOKUP(AC150,moves!A:A,moves!B:B)</f>
        <v>normal</v>
      </c>
      <c r="AE150">
        <f>_xlfn.XLOOKUP(AC150,moves!A:A,moves!D:D)</f>
        <v>2</v>
      </c>
      <c r="AF150" t="str">
        <f>_xlfn.XLOOKUP(AC150,moves!A:A,moves!E:E)</f>
        <v>On the next attack or capture roll against the target: Status symbols deal +1 damage.</v>
      </c>
      <c r="AG150">
        <v>0</v>
      </c>
      <c r="AH150">
        <v>0</v>
      </c>
      <c r="AI150">
        <f t="shared" si="11"/>
        <v>0</v>
      </c>
      <c r="AJ150" t="s">
        <v>523</v>
      </c>
      <c r="AL150">
        <v>0</v>
      </c>
      <c r="AM150" cm="1">
        <f t="array" ref="AM150">IF(AL150=1,1,
   IF(ISTEXT(AK150),1,
   IF(AO150&gt;1,AM149,
   IF(AI150=1,
      IF(SUMPRODUCT((LEN($Y$2:$Y$4096)-LEN(SUBSTITUTE($Y$2:$Y$4096,AA150,"")))/LEN(AA150))&gt;0,2,1),
      IF(
         SUMPRODUCT((LEN($Y$2:$Y$4096)-LEN(SUBSTITUTE($Y$2:$Y$4096,AA150,"")))/LEN(AA150))
         - SUMPRODUCT((LEN($Y$2:$Y$4096)-LEN(SUBSTITUTE($Y$2:$Y$4096,"Alolan "&amp;AA150,"")))/LEN("Alolan "&amp;AA150))
         - SUMPRODUCT((LEN($Y$2:$Y$4096)-LEN(SUBSTITUTE($Y$2:$Y$4096,"Galarian "&amp;AA150,"")))/LEN("Galarian "&amp;AA150))
         - SUMPRODUCT((LEN($Y$2:$Y$4096)-LEN(SUBSTITUTE($Y$2:$Y$4096,"Hisuian "&amp;AA150,"")))/LEN("Hisuian "&amp;AA150))
         - SUMPRODUCT((LEN($Y$2:$Y$4096)-LEN(SUBSTITUTE($Y$2:$Y$4096,"Paldean "&amp;AA150,"")))/LEN("Paldean "&amp;AA150))
      &gt;0,2,1)
   ))))</f>
        <v>1</v>
      </c>
      <c r="AN150">
        <v>0</v>
      </c>
      <c r="AO150">
        <v>0</v>
      </c>
    </row>
    <row r="151" spans="1:41" x14ac:dyDescent="0.25">
      <c r="A151">
        <v>43</v>
      </c>
      <c r="B151" t="s">
        <v>1568</v>
      </c>
      <c r="C151" t="s">
        <v>1468</v>
      </c>
      <c r="D151" t="s">
        <v>1469</v>
      </c>
      <c r="E151">
        <v>45</v>
      </c>
      <c r="F151">
        <v>50</v>
      </c>
      <c r="G151">
        <v>55</v>
      </c>
      <c r="H151">
        <v>75</v>
      </c>
      <c r="I151">
        <v>65</v>
      </c>
      <c r="J151">
        <v>30</v>
      </c>
      <c r="K151" t="s">
        <v>1569</v>
      </c>
      <c r="L151" t="s">
        <v>247</v>
      </c>
      <c r="M151" t="s">
        <v>251</v>
      </c>
      <c r="N151">
        <v>5.45</v>
      </c>
      <c r="O151">
        <v>5.4</v>
      </c>
      <c r="R151">
        <f t="shared" si="8"/>
        <v>5</v>
      </c>
      <c r="S151">
        <f t="shared" si="9"/>
        <v>5</v>
      </c>
      <c r="T151">
        <f t="shared" si="10"/>
        <v>10</v>
      </c>
      <c r="U151" t="s">
        <v>1468</v>
      </c>
      <c r="V151" t="s">
        <v>1469</v>
      </c>
      <c r="W151" t="s">
        <v>1536</v>
      </c>
      <c r="X151" t="s">
        <v>1512</v>
      </c>
      <c r="Y151" t="s">
        <v>1570</v>
      </c>
      <c r="Z151" cm="1">
        <f t="array" ref="Z151">IF(ISBLANK(AK151),_xlfn.LET(
    _xlpm.nameBeforeSlash, IF(ISNUMBER(SEARCH("/", Y151)), LEFT(Y151, SEARCH("/", Y151)-1), Y151),
    _xlpm.matchRow, IFERROR(MATCH(_xlpm.nameBeforeSlash, AA:AA, 0), ""),
    _xlpm.difference, IF(_xlpm.matchRow="", "", ABS((R151 + S151)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),IF(ISBLANK(Y151),"","Hidden"))</f>
        <v>8</v>
      </c>
      <c r="AA151" t="s">
        <v>1568</v>
      </c>
      <c r="AC151" t="s">
        <v>741</v>
      </c>
      <c r="AD151" t="str">
        <f>_xlfn.XLOOKUP(AC151,moves!A:A,moves!B:B)</f>
        <v>normal</v>
      </c>
      <c r="AE151">
        <f>_xlfn.XLOOKUP(AC151,moves!A:A,moves!D:D)</f>
        <v>2</v>
      </c>
      <c r="AF151" t="str">
        <f>_xlfn.XLOOKUP(AC151,moves!A:A,moves!E:E)</f>
        <v>On the next attack or capture roll against the target: Status symbols deal +1 damage.</v>
      </c>
      <c r="AG151">
        <v>0</v>
      </c>
      <c r="AH151">
        <v>0</v>
      </c>
      <c r="AI151">
        <f t="shared" si="11"/>
        <v>0</v>
      </c>
      <c r="AJ151" t="s">
        <v>523</v>
      </c>
      <c r="AL151">
        <v>0</v>
      </c>
      <c r="AM151" cm="1">
        <f t="array" ref="AM151">IF(AL151=1,1,
   IF(ISTEXT(AK151),1,
   IF(AO151&gt;1,AM150,
   IF(AI151=1,
      IF(SUMPRODUCT((LEN($Y$2:$Y$4096)-LEN(SUBSTITUTE($Y$2:$Y$4096,AA151,"")))/LEN(AA151))&gt;0,2,1),
      IF(
         SUMPRODUCT((LEN($Y$2:$Y$4096)-LEN(SUBSTITUTE($Y$2:$Y$4096,AA151,"")))/LEN(AA151))
         - SUMPRODUCT((LEN($Y$2:$Y$4096)-LEN(SUBSTITUTE($Y$2:$Y$4096,"Alolan "&amp;AA151,"")))/LEN("Alolan "&amp;AA151))
         - SUMPRODUCT((LEN($Y$2:$Y$4096)-LEN(SUBSTITUTE($Y$2:$Y$4096,"Galarian "&amp;AA151,"")))/LEN("Galarian "&amp;AA151))
         - SUMPRODUCT((LEN($Y$2:$Y$4096)-LEN(SUBSTITUTE($Y$2:$Y$4096,"Hisuian "&amp;AA151,"")))/LEN("Hisuian "&amp;AA151))
         - SUMPRODUCT((LEN($Y$2:$Y$4096)-LEN(SUBSTITUTE($Y$2:$Y$4096,"Paldean "&amp;AA151,"")))/LEN("Paldean "&amp;AA151))
      &gt;0,2,1)
   ))))</f>
        <v>1</v>
      </c>
      <c r="AN151">
        <v>0</v>
      </c>
      <c r="AO151">
        <v>0</v>
      </c>
    </row>
    <row r="152" spans="1:41" x14ac:dyDescent="0.25">
      <c r="A152">
        <v>43</v>
      </c>
      <c r="B152" t="s">
        <v>1568</v>
      </c>
      <c r="C152" t="s">
        <v>1468</v>
      </c>
      <c r="D152" t="s">
        <v>1469</v>
      </c>
      <c r="E152">
        <v>45</v>
      </c>
      <c r="F152">
        <v>50</v>
      </c>
      <c r="G152">
        <v>55</v>
      </c>
      <c r="H152">
        <v>75</v>
      </c>
      <c r="I152">
        <v>65</v>
      </c>
      <c r="J152">
        <v>30</v>
      </c>
      <c r="K152" t="s">
        <v>1569</v>
      </c>
      <c r="L152" t="s">
        <v>247</v>
      </c>
      <c r="M152" t="s">
        <v>251</v>
      </c>
      <c r="N152">
        <v>5.45</v>
      </c>
      <c r="O152">
        <v>5.4</v>
      </c>
      <c r="R152">
        <f t="shared" si="8"/>
        <v>5</v>
      </c>
      <c r="S152">
        <f t="shared" si="9"/>
        <v>5</v>
      </c>
      <c r="T152">
        <f t="shared" si="10"/>
        <v>10</v>
      </c>
      <c r="U152" t="s">
        <v>1468</v>
      </c>
      <c r="V152" t="s">
        <v>1469</v>
      </c>
      <c r="W152" t="s">
        <v>1536</v>
      </c>
      <c r="X152" t="s">
        <v>1512</v>
      </c>
      <c r="Y152" t="s">
        <v>1570</v>
      </c>
      <c r="Z152" cm="1">
        <f t="array" ref="Z152">IF(ISBLANK(AK152),_xlfn.LET(
    _xlpm.nameBeforeSlash, IF(ISNUMBER(SEARCH("/", Y152)), LEFT(Y152, SEARCH("/", Y152)-1), Y152),
    _xlpm.matchRow, IFERROR(MATCH(_xlpm.nameBeforeSlash, AA:AA, 0), ""),
    _xlpm.difference, IF(_xlpm.matchRow="", "", ABS((R152 + S152)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),IF(ISBLANK(Y152),"","Hidden"))</f>
        <v>8</v>
      </c>
      <c r="AA152" t="s">
        <v>1568</v>
      </c>
      <c r="AC152" t="s">
        <v>741</v>
      </c>
      <c r="AD152" t="str">
        <f>_xlfn.XLOOKUP(AC152,moves!A:A,moves!B:B)</f>
        <v>normal</v>
      </c>
      <c r="AE152">
        <f>_xlfn.XLOOKUP(AC152,moves!A:A,moves!D:D)</f>
        <v>2</v>
      </c>
      <c r="AF152" t="str">
        <f>_xlfn.XLOOKUP(AC152,moves!A:A,moves!E:E)</f>
        <v>On the next attack or capture roll against the target: Status symbols deal +1 damage.</v>
      </c>
      <c r="AG152">
        <v>0</v>
      </c>
      <c r="AH152">
        <v>0</v>
      </c>
      <c r="AI152">
        <f t="shared" si="11"/>
        <v>0</v>
      </c>
      <c r="AJ152" t="s">
        <v>523</v>
      </c>
      <c r="AL152">
        <v>0</v>
      </c>
      <c r="AM152" cm="1">
        <f t="array" ref="AM152">IF(AL152=1,1,
   IF(ISTEXT(AK152),1,
   IF(AO152&gt;1,AM151,
   IF(AI152=1,
      IF(SUMPRODUCT((LEN($Y$2:$Y$4096)-LEN(SUBSTITUTE($Y$2:$Y$4096,AA152,"")))/LEN(AA152))&gt;0,2,1),
      IF(
         SUMPRODUCT((LEN($Y$2:$Y$4096)-LEN(SUBSTITUTE($Y$2:$Y$4096,AA152,"")))/LEN(AA152))
         - SUMPRODUCT((LEN($Y$2:$Y$4096)-LEN(SUBSTITUTE($Y$2:$Y$4096,"Alolan "&amp;AA152,"")))/LEN("Alolan "&amp;AA152))
         - SUMPRODUCT((LEN($Y$2:$Y$4096)-LEN(SUBSTITUTE($Y$2:$Y$4096,"Galarian "&amp;AA152,"")))/LEN("Galarian "&amp;AA152))
         - SUMPRODUCT((LEN($Y$2:$Y$4096)-LEN(SUBSTITUTE($Y$2:$Y$4096,"Hisuian "&amp;AA152,"")))/LEN("Hisuian "&amp;AA152))
         - SUMPRODUCT((LEN($Y$2:$Y$4096)-LEN(SUBSTITUTE($Y$2:$Y$4096,"Paldean "&amp;AA152,"")))/LEN("Paldean "&amp;AA152))
      &gt;0,2,1)
   ))))</f>
        <v>1</v>
      </c>
      <c r="AN152">
        <v>0</v>
      </c>
      <c r="AO152">
        <v>0</v>
      </c>
    </row>
    <row r="153" spans="1:41" x14ac:dyDescent="0.25">
      <c r="A153">
        <v>43</v>
      </c>
      <c r="B153" t="s">
        <v>1568</v>
      </c>
      <c r="C153" t="s">
        <v>1468</v>
      </c>
      <c r="D153" t="s">
        <v>1469</v>
      </c>
      <c r="E153">
        <v>45</v>
      </c>
      <c r="F153">
        <v>50</v>
      </c>
      <c r="G153">
        <v>55</v>
      </c>
      <c r="H153">
        <v>75</v>
      </c>
      <c r="I153">
        <v>65</v>
      </c>
      <c r="J153">
        <v>30</v>
      </c>
      <c r="K153" t="s">
        <v>1569</v>
      </c>
      <c r="L153" t="s">
        <v>247</v>
      </c>
      <c r="M153" t="s">
        <v>251</v>
      </c>
      <c r="N153">
        <v>5.45</v>
      </c>
      <c r="O153">
        <v>5.4</v>
      </c>
      <c r="R153">
        <f t="shared" si="8"/>
        <v>5</v>
      </c>
      <c r="S153">
        <f t="shared" si="9"/>
        <v>5</v>
      </c>
      <c r="T153">
        <f t="shared" si="10"/>
        <v>10</v>
      </c>
      <c r="U153" t="s">
        <v>1468</v>
      </c>
      <c r="V153" t="s">
        <v>1469</v>
      </c>
      <c r="W153" t="s">
        <v>1536</v>
      </c>
      <c r="X153" t="s">
        <v>1512</v>
      </c>
      <c r="Y153" t="s">
        <v>1570</v>
      </c>
      <c r="Z153" cm="1">
        <f t="array" ref="Z153">IF(ISBLANK(AK153),_xlfn.LET(
    _xlpm.nameBeforeSlash, IF(ISNUMBER(SEARCH("/", Y153)), LEFT(Y153, SEARCH("/", Y153)-1), Y153),
    _xlpm.matchRow, IFERROR(MATCH(_xlpm.nameBeforeSlash, AA:AA, 0), ""),
    _xlpm.difference, IF(_xlpm.matchRow="", "", ABS((R153 + S153)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),IF(ISBLANK(Y153),"","Hidden"))</f>
        <v>8</v>
      </c>
      <c r="AA153" t="s">
        <v>1568</v>
      </c>
      <c r="AC153" t="s">
        <v>741</v>
      </c>
      <c r="AD153" t="str">
        <f>_xlfn.XLOOKUP(AC153,moves!A:A,moves!B:B)</f>
        <v>normal</v>
      </c>
      <c r="AE153">
        <f>_xlfn.XLOOKUP(AC153,moves!A:A,moves!D:D)</f>
        <v>2</v>
      </c>
      <c r="AF153" t="str">
        <f>_xlfn.XLOOKUP(AC153,moves!A:A,moves!E:E)</f>
        <v>On the next attack or capture roll against the target: Status symbols deal +1 damage.</v>
      </c>
      <c r="AG153">
        <v>0</v>
      </c>
      <c r="AH153">
        <v>0</v>
      </c>
      <c r="AI153">
        <f t="shared" si="11"/>
        <v>0</v>
      </c>
      <c r="AJ153" t="s">
        <v>523</v>
      </c>
      <c r="AL153">
        <v>0</v>
      </c>
      <c r="AM153" cm="1">
        <f t="array" ref="AM153">IF(AL153=1,1,
   IF(ISTEXT(AK153),1,
   IF(AO153&gt;1,AM152,
   IF(AI153=1,
      IF(SUMPRODUCT((LEN($Y$2:$Y$4096)-LEN(SUBSTITUTE($Y$2:$Y$4096,AA153,"")))/LEN(AA153))&gt;0,2,1),
      IF(
         SUMPRODUCT((LEN($Y$2:$Y$4096)-LEN(SUBSTITUTE($Y$2:$Y$4096,AA153,"")))/LEN(AA153))
         - SUMPRODUCT((LEN($Y$2:$Y$4096)-LEN(SUBSTITUTE($Y$2:$Y$4096,"Alolan "&amp;AA153,"")))/LEN("Alolan "&amp;AA153))
         - SUMPRODUCT((LEN($Y$2:$Y$4096)-LEN(SUBSTITUTE($Y$2:$Y$4096,"Galarian "&amp;AA153,"")))/LEN("Galarian "&amp;AA153))
         - SUMPRODUCT((LEN($Y$2:$Y$4096)-LEN(SUBSTITUTE($Y$2:$Y$4096,"Hisuian "&amp;AA153,"")))/LEN("Hisuian "&amp;AA153))
         - SUMPRODUCT((LEN($Y$2:$Y$4096)-LEN(SUBSTITUTE($Y$2:$Y$4096,"Paldean "&amp;AA153,"")))/LEN("Paldean "&amp;AA153))
      &gt;0,2,1)
   ))))</f>
        <v>1</v>
      </c>
      <c r="AN153">
        <v>0</v>
      </c>
      <c r="AO153">
        <v>0</v>
      </c>
    </row>
    <row r="154" spans="1:41" x14ac:dyDescent="0.25">
      <c r="A154">
        <v>43</v>
      </c>
      <c r="B154" t="s">
        <v>1568</v>
      </c>
      <c r="C154" t="s">
        <v>1468</v>
      </c>
      <c r="D154" t="s">
        <v>1469</v>
      </c>
      <c r="E154">
        <v>45</v>
      </c>
      <c r="F154">
        <v>50</v>
      </c>
      <c r="G154">
        <v>55</v>
      </c>
      <c r="H154">
        <v>75</v>
      </c>
      <c r="I154">
        <v>65</v>
      </c>
      <c r="J154">
        <v>30</v>
      </c>
      <c r="K154" t="s">
        <v>1569</v>
      </c>
      <c r="L154" t="s">
        <v>247</v>
      </c>
      <c r="M154" t="s">
        <v>251</v>
      </c>
      <c r="N154">
        <v>5.45</v>
      </c>
      <c r="O154">
        <v>5.4</v>
      </c>
      <c r="R154">
        <f t="shared" si="8"/>
        <v>5</v>
      </c>
      <c r="S154">
        <f t="shared" si="9"/>
        <v>5</v>
      </c>
      <c r="T154">
        <f t="shared" si="10"/>
        <v>10</v>
      </c>
      <c r="U154" t="s">
        <v>1468</v>
      </c>
      <c r="V154" t="s">
        <v>1469</v>
      </c>
      <c r="W154" t="s">
        <v>1536</v>
      </c>
      <c r="X154" t="s">
        <v>1512</v>
      </c>
      <c r="Y154" t="s">
        <v>1570</v>
      </c>
      <c r="Z154" cm="1">
        <f t="array" ref="Z154">IF(ISBLANK(AK154),_xlfn.LET(
    _xlpm.nameBeforeSlash, IF(ISNUMBER(SEARCH("/", Y154)), LEFT(Y154, SEARCH("/", Y154)-1), Y154),
    _xlpm.matchRow, IFERROR(MATCH(_xlpm.nameBeforeSlash, AA:AA, 0), ""),
    _xlpm.difference, IF(_xlpm.matchRow="", "", ABS((R154 + S154)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),IF(ISBLANK(Y154),"","Hidden"))</f>
        <v>8</v>
      </c>
      <c r="AA154" t="s">
        <v>1568</v>
      </c>
      <c r="AC154" t="s">
        <v>741</v>
      </c>
      <c r="AD154" t="str">
        <f>_xlfn.XLOOKUP(AC154,moves!A:A,moves!B:B)</f>
        <v>normal</v>
      </c>
      <c r="AE154">
        <f>_xlfn.XLOOKUP(AC154,moves!A:A,moves!D:D)</f>
        <v>2</v>
      </c>
      <c r="AF154" t="str">
        <f>_xlfn.XLOOKUP(AC154,moves!A:A,moves!E:E)</f>
        <v>On the next attack or capture roll against the target: Status symbols deal +1 damage.</v>
      </c>
      <c r="AG154">
        <v>0</v>
      </c>
      <c r="AH154">
        <v>0</v>
      </c>
      <c r="AI154">
        <f t="shared" si="11"/>
        <v>0</v>
      </c>
      <c r="AJ154" t="s">
        <v>523</v>
      </c>
      <c r="AL154">
        <v>0</v>
      </c>
      <c r="AM154" cm="1">
        <f t="array" ref="AM154">IF(AL154=1,1,
   IF(ISTEXT(AK154),1,
   IF(AO154&gt;1,AM153,
   IF(AI154=1,
      IF(SUMPRODUCT((LEN($Y$2:$Y$4096)-LEN(SUBSTITUTE($Y$2:$Y$4096,AA154,"")))/LEN(AA154))&gt;0,2,1),
      IF(
         SUMPRODUCT((LEN($Y$2:$Y$4096)-LEN(SUBSTITUTE($Y$2:$Y$4096,AA154,"")))/LEN(AA154))
         - SUMPRODUCT((LEN($Y$2:$Y$4096)-LEN(SUBSTITUTE($Y$2:$Y$4096,"Alolan "&amp;AA154,"")))/LEN("Alolan "&amp;AA154))
         - SUMPRODUCT((LEN($Y$2:$Y$4096)-LEN(SUBSTITUTE($Y$2:$Y$4096,"Galarian "&amp;AA154,"")))/LEN("Galarian "&amp;AA154))
         - SUMPRODUCT((LEN($Y$2:$Y$4096)-LEN(SUBSTITUTE($Y$2:$Y$4096,"Hisuian "&amp;AA154,"")))/LEN("Hisuian "&amp;AA154))
         - SUMPRODUCT((LEN($Y$2:$Y$4096)-LEN(SUBSTITUTE($Y$2:$Y$4096,"Paldean "&amp;AA154,"")))/LEN("Paldean "&amp;AA154))
      &gt;0,2,1)
   ))))</f>
        <v>1</v>
      </c>
      <c r="AN154">
        <v>0</v>
      </c>
      <c r="AO154">
        <v>0</v>
      </c>
    </row>
    <row r="155" spans="1:41" x14ac:dyDescent="0.25">
      <c r="A155">
        <v>43</v>
      </c>
      <c r="B155" t="s">
        <v>1568</v>
      </c>
      <c r="C155" t="s">
        <v>1468</v>
      </c>
      <c r="D155" t="s">
        <v>1469</v>
      </c>
      <c r="E155">
        <v>45</v>
      </c>
      <c r="F155">
        <v>50</v>
      </c>
      <c r="G155">
        <v>55</v>
      </c>
      <c r="H155">
        <v>75</v>
      </c>
      <c r="I155">
        <v>65</v>
      </c>
      <c r="J155">
        <v>30</v>
      </c>
      <c r="K155" t="s">
        <v>1569</v>
      </c>
      <c r="L155" t="s">
        <v>247</v>
      </c>
      <c r="M155" t="s">
        <v>251</v>
      </c>
      <c r="N155">
        <v>5.45</v>
      </c>
      <c r="O155">
        <v>5.4</v>
      </c>
      <c r="R155">
        <f t="shared" si="8"/>
        <v>5</v>
      </c>
      <c r="S155">
        <f t="shared" si="9"/>
        <v>5</v>
      </c>
      <c r="T155">
        <f t="shared" si="10"/>
        <v>10</v>
      </c>
      <c r="U155" t="s">
        <v>1468</v>
      </c>
      <c r="V155" t="s">
        <v>1469</v>
      </c>
      <c r="W155" t="s">
        <v>1536</v>
      </c>
      <c r="X155" t="s">
        <v>1512</v>
      </c>
      <c r="Y155" t="s">
        <v>1570</v>
      </c>
      <c r="Z155" cm="1">
        <f t="array" ref="Z155">IF(ISBLANK(AK155),_xlfn.LET(
    _xlpm.nameBeforeSlash, IF(ISNUMBER(SEARCH("/", Y155)), LEFT(Y155, SEARCH("/", Y155)-1), Y155),
    _xlpm.matchRow, IFERROR(MATCH(_xlpm.nameBeforeSlash, AA:AA, 0), ""),
    _xlpm.difference, IF(_xlpm.matchRow="", "", ABS((R155 + S155)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),IF(ISBLANK(Y155),"","Hidden"))</f>
        <v>8</v>
      </c>
      <c r="AA155" t="s">
        <v>1568</v>
      </c>
      <c r="AC155" t="s">
        <v>741</v>
      </c>
      <c r="AD155" t="str">
        <f>_xlfn.XLOOKUP(AC155,moves!A:A,moves!B:B)</f>
        <v>normal</v>
      </c>
      <c r="AE155">
        <f>_xlfn.XLOOKUP(AC155,moves!A:A,moves!D:D)</f>
        <v>2</v>
      </c>
      <c r="AF155" t="str">
        <f>_xlfn.XLOOKUP(AC155,moves!A:A,moves!E:E)</f>
        <v>On the next attack or capture roll against the target: Status symbols deal +1 damage.</v>
      </c>
      <c r="AG155">
        <v>0</v>
      </c>
      <c r="AH155">
        <v>0</v>
      </c>
      <c r="AI155">
        <f t="shared" si="11"/>
        <v>0</v>
      </c>
      <c r="AJ155" t="s">
        <v>523</v>
      </c>
      <c r="AL155">
        <v>0</v>
      </c>
      <c r="AM155" cm="1">
        <f t="array" ref="AM155">IF(AL155=1,1,
   IF(ISTEXT(AK155),1,
   IF(AO155&gt;1,AM154,
   IF(AI155=1,
      IF(SUMPRODUCT((LEN($Y$2:$Y$4096)-LEN(SUBSTITUTE($Y$2:$Y$4096,AA155,"")))/LEN(AA155))&gt;0,2,1),
      IF(
         SUMPRODUCT((LEN($Y$2:$Y$4096)-LEN(SUBSTITUTE($Y$2:$Y$4096,AA155,"")))/LEN(AA155))
         - SUMPRODUCT((LEN($Y$2:$Y$4096)-LEN(SUBSTITUTE($Y$2:$Y$4096,"Alolan "&amp;AA155,"")))/LEN("Alolan "&amp;AA155))
         - SUMPRODUCT((LEN($Y$2:$Y$4096)-LEN(SUBSTITUTE($Y$2:$Y$4096,"Galarian "&amp;AA155,"")))/LEN("Galarian "&amp;AA155))
         - SUMPRODUCT((LEN($Y$2:$Y$4096)-LEN(SUBSTITUTE($Y$2:$Y$4096,"Hisuian "&amp;AA155,"")))/LEN("Hisuian "&amp;AA155))
         - SUMPRODUCT((LEN($Y$2:$Y$4096)-LEN(SUBSTITUTE($Y$2:$Y$4096,"Paldean "&amp;AA155,"")))/LEN("Paldean "&amp;AA155))
      &gt;0,2,1)
   ))))</f>
        <v>1</v>
      </c>
      <c r="AN155">
        <v>0</v>
      </c>
      <c r="AO155">
        <v>0</v>
      </c>
    </row>
    <row r="156" spans="1:41" x14ac:dyDescent="0.25">
      <c r="A156">
        <v>43</v>
      </c>
      <c r="B156" t="s">
        <v>1568</v>
      </c>
      <c r="C156" t="s">
        <v>1468</v>
      </c>
      <c r="D156" t="s">
        <v>1469</v>
      </c>
      <c r="E156">
        <v>45</v>
      </c>
      <c r="F156">
        <v>50</v>
      </c>
      <c r="G156">
        <v>55</v>
      </c>
      <c r="H156">
        <v>75</v>
      </c>
      <c r="I156">
        <v>65</v>
      </c>
      <c r="J156">
        <v>30</v>
      </c>
      <c r="K156" t="s">
        <v>1569</v>
      </c>
      <c r="L156" t="s">
        <v>247</v>
      </c>
      <c r="M156" t="s">
        <v>251</v>
      </c>
      <c r="N156">
        <v>5.45</v>
      </c>
      <c r="O156">
        <v>5.4</v>
      </c>
      <c r="R156">
        <f t="shared" si="8"/>
        <v>5</v>
      </c>
      <c r="S156">
        <f t="shared" si="9"/>
        <v>5</v>
      </c>
      <c r="T156">
        <f t="shared" si="10"/>
        <v>10</v>
      </c>
      <c r="U156" t="s">
        <v>1468</v>
      </c>
      <c r="V156" t="s">
        <v>1469</v>
      </c>
      <c r="W156" t="s">
        <v>1536</v>
      </c>
      <c r="X156" t="s">
        <v>1512</v>
      </c>
      <c r="Y156" t="s">
        <v>1570</v>
      </c>
      <c r="Z156" cm="1">
        <f t="array" ref="Z156">IF(ISBLANK(AK156),_xlfn.LET(
    _xlpm.nameBeforeSlash, IF(ISNUMBER(SEARCH("/", Y156)), LEFT(Y156, SEARCH("/", Y156)-1), Y156),
    _xlpm.matchRow, IFERROR(MATCH(_xlpm.nameBeforeSlash, AA:AA, 0), ""),
    _xlpm.difference, IF(_xlpm.matchRow="", "", ABS((R156 + S156)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),IF(ISBLANK(Y156),"","Hidden"))</f>
        <v>8</v>
      </c>
      <c r="AA156" t="s">
        <v>1568</v>
      </c>
      <c r="AC156" t="s">
        <v>741</v>
      </c>
      <c r="AD156" t="str">
        <f>_xlfn.XLOOKUP(AC156,moves!A:A,moves!B:B)</f>
        <v>normal</v>
      </c>
      <c r="AE156">
        <f>_xlfn.XLOOKUP(AC156,moves!A:A,moves!D:D)</f>
        <v>2</v>
      </c>
      <c r="AF156" t="str">
        <f>_xlfn.XLOOKUP(AC156,moves!A:A,moves!E:E)</f>
        <v>On the next attack or capture roll against the target: Status symbols deal +1 damage.</v>
      </c>
      <c r="AG156">
        <v>0</v>
      </c>
      <c r="AH156">
        <v>0</v>
      </c>
      <c r="AI156">
        <f t="shared" si="11"/>
        <v>0</v>
      </c>
      <c r="AJ156" t="s">
        <v>523</v>
      </c>
      <c r="AL156">
        <v>0</v>
      </c>
      <c r="AM156" cm="1">
        <f t="array" ref="AM156">IF(AL156=1,1,
   IF(ISTEXT(AK156),1,
   IF(AO156&gt;1,AM155,
   IF(AI156=1,
      IF(SUMPRODUCT((LEN($Y$2:$Y$4096)-LEN(SUBSTITUTE($Y$2:$Y$4096,AA156,"")))/LEN(AA156))&gt;0,2,1),
      IF(
         SUMPRODUCT((LEN($Y$2:$Y$4096)-LEN(SUBSTITUTE($Y$2:$Y$4096,AA156,"")))/LEN(AA156))
         - SUMPRODUCT((LEN($Y$2:$Y$4096)-LEN(SUBSTITUTE($Y$2:$Y$4096,"Alolan "&amp;AA156,"")))/LEN("Alolan "&amp;AA156))
         - SUMPRODUCT((LEN($Y$2:$Y$4096)-LEN(SUBSTITUTE($Y$2:$Y$4096,"Galarian "&amp;AA156,"")))/LEN("Galarian "&amp;AA156))
         - SUMPRODUCT((LEN($Y$2:$Y$4096)-LEN(SUBSTITUTE($Y$2:$Y$4096,"Hisuian "&amp;AA156,"")))/LEN("Hisuian "&amp;AA156))
         - SUMPRODUCT((LEN($Y$2:$Y$4096)-LEN(SUBSTITUTE($Y$2:$Y$4096,"Paldean "&amp;AA156,"")))/LEN("Paldean "&amp;AA156))
      &gt;0,2,1)
   ))))</f>
        <v>1</v>
      </c>
      <c r="AN156">
        <v>0</v>
      </c>
      <c r="AO156">
        <v>0</v>
      </c>
    </row>
    <row r="157" spans="1:41" x14ac:dyDescent="0.25">
      <c r="A157">
        <v>43</v>
      </c>
      <c r="B157" t="s">
        <v>1568</v>
      </c>
      <c r="C157" t="s">
        <v>1468</v>
      </c>
      <c r="D157" t="s">
        <v>1469</v>
      </c>
      <c r="E157">
        <v>45</v>
      </c>
      <c r="F157">
        <v>50</v>
      </c>
      <c r="G157">
        <v>55</v>
      </c>
      <c r="H157">
        <v>75</v>
      </c>
      <c r="I157">
        <v>65</v>
      </c>
      <c r="J157">
        <v>30</v>
      </c>
      <c r="K157" t="s">
        <v>1569</v>
      </c>
      <c r="L157" t="s">
        <v>247</v>
      </c>
      <c r="M157" t="s">
        <v>251</v>
      </c>
      <c r="N157">
        <v>5.45</v>
      </c>
      <c r="O157">
        <v>5.4</v>
      </c>
      <c r="R157">
        <f t="shared" si="8"/>
        <v>5</v>
      </c>
      <c r="S157">
        <f t="shared" si="9"/>
        <v>5</v>
      </c>
      <c r="T157">
        <f t="shared" si="10"/>
        <v>10</v>
      </c>
      <c r="U157" t="s">
        <v>1468</v>
      </c>
      <c r="V157" t="s">
        <v>1469</v>
      </c>
      <c r="W157" t="s">
        <v>1536</v>
      </c>
      <c r="X157" t="s">
        <v>1512</v>
      </c>
      <c r="Y157" t="s">
        <v>1570</v>
      </c>
      <c r="Z157" cm="1">
        <f t="array" ref="Z157">IF(ISBLANK(AK157),_xlfn.LET(
    _xlpm.nameBeforeSlash, IF(ISNUMBER(SEARCH("/", Y157)), LEFT(Y157, SEARCH("/", Y157)-1), Y157),
    _xlpm.matchRow, IFERROR(MATCH(_xlpm.nameBeforeSlash, AA:AA, 0), ""),
    _xlpm.difference, IF(_xlpm.matchRow="", "", ABS((R157 + S157)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),IF(ISBLANK(Y157),"","Hidden"))</f>
        <v>8</v>
      </c>
      <c r="AA157" t="s">
        <v>1568</v>
      </c>
      <c r="AC157" t="s">
        <v>741</v>
      </c>
      <c r="AD157" t="str">
        <f>_xlfn.XLOOKUP(AC157,moves!A:A,moves!B:B)</f>
        <v>normal</v>
      </c>
      <c r="AE157">
        <f>_xlfn.XLOOKUP(AC157,moves!A:A,moves!D:D)</f>
        <v>2</v>
      </c>
      <c r="AF157" t="str">
        <f>_xlfn.XLOOKUP(AC157,moves!A:A,moves!E:E)</f>
        <v>On the next attack or capture roll against the target: Status symbols deal +1 damage.</v>
      </c>
      <c r="AG157">
        <v>0</v>
      </c>
      <c r="AH157">
        <v>0</v>
      </c>
      <c r="AI157">
        <f t="shared" si="11"/>
        <v>0</v>
      </c>
      <c r="AJ157" t="s">
        <v>523</v>
      </c>
      <c r="AL157">
        <v>0</v>
      </c>
      <c r="AM157" cm="1">
        <f t="array" ref="AM157">IF(AL157=1,1,
   IF(ISTEXT(AK157),1,
   IF(AO157&gt;1,AM156,
   IF(AI157=1,
      IF(SUMPRODUCT((LEN($Y$2:$Y$4096)-LEN(SUBSTITUTE($Y$2:$Y$4096,AA157,"")))/LEN(AA157))&gt;0,2,1),
      IF(
         SUMPRODUCT((LEN($Y$2:$Y$4096)-LEN(SUBSTITUTE($Y$2:$Y$4096,AA157,"")))/LEN(AA157))
         - SUMPRODUCT((LEN($Y$2:$Y$4096)-LEN(SUBSTITUTE($Y$2:$Y$4096,"Alolan "&amp;AA157,"")))/LEN("Alolan "&amp;AA157))
         - SUMPRODUCT((LEN($Y$2:$Y$4096)-LEN(SUBSTITUTE($Y$2:$Y$4096,"Galarian "&amp;AA157,"")))/LEN("Galarian "&amp;AA157))
         - SUMPRODUCT((LEN($Y$2:$Y$4096)-LEN(SUBSTITUTE($Y$2:$Y$4096,"Hisuian "&amp;AA157,"")))/LEN("Hisuian "&amp;AA157))
         - SUMPRODUCT((LEN($Y$2:$Y$4096)-LEN(SUBSTITUTE($Y$2:$Y$4096,"Paldean "&amp;AA157,"")))/LEN("Paldean "&amp;AA157))
      &gt;0,2,1)
   ))))</f>
        <v>1</v>
      </c>
      <c r="AN157">
        <v>0</v>
      </c>
      <c r="AO157">
        <v>0</v>
      </c>
    </row>
    <row r="158" spans="1:41" x14ac:dyDescent="0.25">
      <c r="A158" t="s">
        <v>3712</v>
      </c>
      <c r="B158" t="s">
        <v>1568</v>
      </c>
      <c r="C158" t="s">
        <v>1468</v>
      </c>
      <c r="D158" t="s">
        <v>1469</v>
      </c>
      <c r="E158">
        <v>45</v>
      </c>
      <c r="F158">
        <v>50</v>
      </c>
      <c r="G158">
        <v>55</v>
      </c>
      <c r="H158">
        <v>75</v>
      </c>
      <c r="I158">
        <v>65</v>
      </c>
      <c r="J158">
        <v>30</v>
      </c>
      <c r="K158" t="s">
        <v>1569</v>
      </c>
      <c r="L158" t="s">
        <v>247</v>
      </c>
      <c r="M158" t="s">
        <v>251</v>
      </c>
      <c r="N158">
        <v>5.45</v>
      </c>
      <c r="O158">
        <v>5.4</v>
      </c>
      <c r="R158">
        <f t="shared" si="8"/>
        <v>5</v>
      </c>
      <c r="S158">
        <f t="shared" si="9"/>
        <v>5</v>
      </c>
      <c r="T158">
        <f t="shared" si="10"/>
        <v>10</v>
      </c>
      <c r="U158" t="s">
        <v>1468</v>
      </c>
      <c r="V158" t="s">
        <v>1469</v>
      </c>
      <c r="W158" t="s">
        <v>1536</v>
      </c>
      <c r="X158" t="s">
        <v>1512</v>
      </c>
      <c r="Y158" t="s">
        <v>4979</v>
      </c>
      <c r="Z158" cm="1">
        <f t="array" ref="Z158">IF(ISBLANK(AK158),_xlfn.LET(
    _xlpm.nameBeforeSlash, IF(ISNUMBER(SEARCH("/", Y158)), LEFT(Y158, SEARCH("/", Y158)-1), Y158),
    _xlpm.matchRow, IFERROR(MATCH(_xlpm.nameBeforeSlash, AA:AA, 0), ""),
    _xlpm.difference, IF(_xlpm.matchRow="", "", ABS((R158 + S158)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),IF(ISBLANK(Y158),"","Hidden"))</f>
        <v>8</v>
      </c>
      <c r="AA158" t="s">
        <v>4980</v>
      </c>
      <c r="AC158" t="s">
        <v>1162</v>
      </c>
      <c r="AD158" t="str">
        <f>_xlfn.XLOOKUP(AC158,moves!A:A,moves!B:B)</f>
        <v>grass</v>
      </c>
      <c r="AE158">
        <f>_xlfn.XLOOKUP(AC158,moves!A:A,moves!D:D)</f>
        <v>1</v>
      </c>
      <c r="AF158" t="str">
        <f>_xlfn.XLOOKUP(AC158,moves!A:A,moves!E:E)</f>
        <v>Heal equal to the damage dealt.</v>
      </c>
      <c r="AG158">
        <v>1</v>
      </c>
      <c r="AH158">
        <v>0</v>
      </c>
      <c r="AI158">
        <f t="shared" si="11"/>
        <v>1</v>
      </c>
      <c r="AJ158" t="s">
        <v>523</v>
      </c>
      <c r="AL158">
        <v>0</v>
      </c>
      <c r="AM158" cm="1">
        <f t="array" ref="AM158">IF(AL158=1,1,
   IF(ISTEXT(AK158),1,
   IF(AO158&gt;1,AM157,
   IF(AI158=1,
      IF(SUMPRODUCT((LEN($Y$2:$Y$4096)-LEN(SUBSTITUTE($Y$2:$Y$4096,AA158,"")))/LEN(AA158))&gt;0,2,1),
      IF(
         SUMPRODUCT((LEN($Y$2:$Y$4096)-LEN(SUBSTITUTE($Y$2:$Y$4096,AA158,"")))/LEN(AA158))
         - SUMPRODUCT((LEN($Y$2:$Y$4096)-LEN(SUBSTITUTE($Y$2:$Y$4096,"Alolan "&amp;AA158,"")))/LEN("Alolan "&amp;AA158))
         - SUMPRODUCT((LEN($Y$2:$Y$4096)-LEN(SUBSTITUTE($Y$2:$Y$4096,"Galarian "&amp;AA158,"")))/LEN("Galarian "&amp;AA158))
         - SUMPRODUCT((LEN($Y$2:$Y$4096)-LEN(SUBSTITUTE($Y$2:$Y$4096,"Hisuian "&amp;AA158,"")))/LEN("Hisuian "&amp;AA158))
         - SUMPRODUCT((LEN($Y$2:$Y$4096)-LEN(SUBSTITUTE($Y$2:$Y$4096,"Paldean "&amp;AA158,"")))/LEN("Paldean "&amp;AA158))
      &gt;0,2,1)
   ))))</f>
        <v>1</v>
      </c>
      <c r="AN158">
        <v>0</v>
      </c>
      <c r="AO158">
        <v>0</v>
      </c>
    </row>
    <row r="159" spans="1:41" x14ac:dyDescent="0.25">
      <c r="A159">
        <v>44</v>
      </c>
      <c r="B159" t="s">
        <v>1570</v>
      </c>
      <c r="C159" t="s">
        <v>1468</v>
      </c>
      <c r="D159" t="s">
        <v>1469</v>
      </c>
      <c r="E159">
        <v>60</v>
      </c>
      <c r="F159">
        <v>65</v>
      </c>
      <c r="G159">
        <v>70</v>
      </c>
      <c r="H159">
        <v>85</v>
      </c>
      <c r="I159">
        <v>75</v>
      </c>
      <c r="J159">
        <v>40</v>
      </c>
      <c r="K159" t="s">
        <v>1569</v>
      </c>
      <c r="L159" t="s">
        <v>247</v>
      </c>
      <c r="M159" t="s">
        <v>251</v>
      </c>
      <c r="N159">
        <v>6.5</v>
      </c>
      <c r="O159">
        <v>6.75</v>
      </c>
      <c r="R159">
        <f t="shared" si="8"/>
        <v>7</v>
      </c>
      <c r="S159">
        <f t="shared" si="9"/>
        <v>7</v>
      </c>
      <c r="T159">
        <f t="shared" si="10"/>
        <v>14</v>
      </c>
      <c r="U159" t="s">
        <v>1468</v>
      </c>
      <c r="V159" t="s">
        <v>1469</v>
      </c>
      <c r="W159" t="s">
        <v>1536</v>
      </c>
      <c r="X159" t="s">
        <v>1512</v>
      </c>
      <c r="Y159" t="s">
        <v>1571</v>
      </c>
      <c r="Z159" cm="1">
        <f t="array" ref="Z159">IF(ISBLANK(AK159),_xlfn.LET(
    _xlpm.nameBeforeSlash, IF(ISNUMBER(SEARCH("/", Y159)), LEFT(Y159, SEARCH("/", Y159)-1), Y159),
    _xlpm.matchRow, IFERROR(MATCH(_xlpm.nameBeforeSlash, AA:AA, 0), ""),
    _xlpm.difference, IF(_xlpm.matchRow="", "", ABS((R159 + S159)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),IF(ISBLANK(Y159),"","Hidden"))</f>
        <v>12</v>
      </c>
      <c r="AA159" t="s">
        <v>1570</v>
      </c>
      <c r="AC159" t="s">
        <v>421</v>
      </c>
      <c r="AD159" t="str">
        <f>_xlfn.XLOOKUP(AC159,moves!A:A,moves!B:B)</f>
        <v>grass</v>
      </c>
      <c r="AE159">
        <f>_xlfn.XLOOKUP(AC159,moves!A:A,moves!D:D)</f>
        <v>4</v>
      </c>
      <c r="AF159" t="str">
        <f>_xlfn.XLOOKUP(AC159,moves!A:A,moves!E:E)</f>
        <v>Heal for half the damage dealt, rounded down.</v>
      </c>
      <c r="AG159">
        <v>0</v>
      </c>
      <c r="AH159">
        <v>0</v>
      </c>
      <c r="AI159">
        <f t="shared" si="11"/>
        <v>0</v>
      </c>
      <c r="AJ159" t="s">
        <v>524</v>
      </c>
      <c r="AL159">
        <v>0</v>
      </c>
      <c r="AM159" cm="1">
        <f t="array" ref="AM159">IF(AL159=1,1,
   IF(ISTEXT(AK159),1,
   IF(AO159&gt;1,AM158,
   IF(AI159=1,
      IF(SUMPRODUCT((LEN($Y$2:$Y$4096)-LEN(SUBSTITUTE($Y$2:$Y$4096,AA159,"")))/LEN(AA159))&gt;0,2,1),
      IF(
         SUMPRODUCT((LEN($Y$2:$Y$4096)-LEN(SUBSTITUTE($Y$2:$Y$4096,AA159,"")))/LEN(AA159))
         - SUMPRODUCT((LEN($Y$2:$Y$4096)-LEN(SUBSTITUTE($Y$2:$Y$4096,"Alolan "&amp;AA159,"")))/LEN("Alolan "&amp;AA159))
         - SUMPRODUCT((LEN($Y$2:$Y$4096)-LEN(SUBSTITUTE($Y$2:$Y$4096,"Galarian "&amp;AA159,"")))/LEN("Galarian "&amp;AA159))
         - SUMPRODUCT((LEN($Y$2:$Y$4096)-LEN(SUBSTITUTE($Y$2:$Y$4096,"Hisuian "&amp;AA159,"")))/LEN("Hisuian "&amp;AA159))
         - SUMPRODUCT((LEN($Y$2:$Y$4096)-LEN(SUBSTITUTE($Y$2:$Y$4096,"Paldean "&amp;AA159,"")))/LEN("Paldean "&amp;AA159))
      &gt;0,2,1)
   ))))</f>
        <v>2</v>
      </c>
      <c r="AN159">
        <v>0</v>
      </c>
      <c r="AO159">
        <v>0</v>
      </c>
    </row>
    <row r="160" spans="1:41" x14ac:dyDescent="0.25">
      <c r="A160" t="s">
        <v>3713</v>
      </c>
      <c r="B160" t="s">
        <v>1570</v>
      </c>
      <c r="C160" t="s">
        <v>1468</v>
      </c>
      <c r="D160" t="s">
        <v>1469</v>
      </c>
      <c r="E160">
        <v>60</v>
      </c>
      <c r="F160">
        <v>65</v>
      </c>
      <c r="G160">
        <v>70</v>
      </c>
      <c r="H160">
        <v>85</v>
      </c>
      <c r="I160">
        <v>75</v>
      </c>
      <c r="J160">
        <v>40</v>
      </c>
      <c r="K160" t="s">
        <v>1569</v>
      </c>
      <c r="L160" t="s">
        <v>247</v>
      </c>
      <c r="M160" t="s">
        <v>251</v>
      </c>
      <c r="N160">
        <v>6.5</v>
      </c>
      <c r="O160">
        <v>6.75</v>
      </c>
      <c r="R160">
        <f t="shared" si="8"/>
        <v>7</v>
      </c>
      <c r="S160">
        <f t="shared" si="9"/>
        <v>7</v>
      </c>
      <c r="T160">
        <f t="shared" si="10"/>
        <v>14</v>
      </c>
      <c r="U160" t="s">
        <v>1468</v>
      </c>
      <c r="V160" t="s">
        <v>1469</v>
      </c>
      <c r="W160" t="s">
        <v>1536</v>
      </c>
      <c r="X160" t="s">
        <v>1512</v>
      </c>
      <c r="Y160" t="s">
        <v>6161</v>
      </c>
      <c r="Z160" cm="1">
        <f t="array" ref="Z160">IF(ISBLANK(AK160),_xlfn.LET(
    _xlpm.nameBeforeSlash, IF(ISNUMBER(SEARCH("/", Y160)), LEFT(Y160, SEARCH("/", Y160)-1), Y160),
    _xlpm.matchRow, IFERROR(MATCH(_xlpm.nameBeforeSlash, AA:AA, 0), ""),
    _xlpm.difference, IF(_xlpm.matchRow="", "", ABS((R160 + S160)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),IF(ISBLANK(Y160),"","Hidden"))</f>
        <v>12</v>
      </c>
      <c r="AA160" t="s">
        <v>4979</v>
      </c>
      <c r="AC160" t="s">
        <v>738</v>
      </c>
      <c r="AD160" t="str">
        <f>_xlfn.XLOOKUP(AC160,moves!A:A,moves!B:B)</f>
        <v>fairy</v>
      </c>
      <c r="AE160">
        <f>_xlfn.XLOOKUP(AC160,moves!A:A,moves!D:D)</f>
        <v>2</v>
      </c>
      <c r="AF160" t="str">
        <f>_xlfn.XLOOKUP(AC160,moves!A:A,moves!E:E)</f>
        <v>Heal 2 damage at the end of the user's turns.</v>
      </c>
      <c r="AG160">
        <v>0</v>
      </c>
      <c r="AH160">
        <v>0</v>
      </c>
      <c r="AI160">
        <f t="shared" si="11"/>
        <v>1</v>
      </c>
      <c r="AJ160" t="s">
        <v>524</v>
      </c>
      <c r="AL160">
        <v>0</v>
      </c>
      <c r="AM160" cm="1">
        <f t="array" ref="AM160">IF(AL160=1,1,
   IF(ISTEXT(AK160),1,
   IF(AO160&gt;1,AM159,
   IF(AI160=1,
      IF(SUMPRODUCT((LEN($Y$2:$Y$4096)-LEN(SUBSTITUTE($Y$2:$Y$4096,AA160,"")))/LEN(AA160))&gt;0,2,1),
      IF(
         SUMPRODUCT((LEN($Y$2:$Y$4096)-LEN(SUBSTITUTE($Y$2:$Y$4096,AA160,"")))/LEN(AA160))
         - SUMPRODUCT((LEN($Y$2:$Y$4096)-LEN(SUBSTITUTE($Y$2:$Y$4096,"Alolan "&amp;AA160,"")))/LEN("Alolan "&amp;AA160))
         - SUMPRODUCT((LEN($Y$2:$Y$4096)-LEN(SUBSTITUTE($Y$2:$Y$4096,"Galarian "&amp;AA160,"")))/LEN("Galarian "&amp;AA160))
         - SUMPRODUCT((LEN($Y$2:$Y$4096)-LEN(SUBSTITUTE($Y$2:$Y$4096,"Hisuian "&amp;AA160,"")))/LEN("Hisuian "&amp;AA160))
         - SUMPRODUCT((LEN($Y$2:$Y$4096)-LEN(SUBSTITUTE($Y$2:$Y$4096,"Paldean "&amp;AA160,"")))/LEN("Paldean "&amp;AA160))
      &gt;0,2,1)
   ))))</f>
        <v>2</v>
      </c>
      <c r="AN160">
        <v>0</v>
      </c>
      <c r="AO160">
        <v>0</v>
      </c>
    </row>
    <row r="161" spans="1:41" x14ac:dyDescent="0.25">
      <c r="A161">
        <v>45</v>
      </c>
      <c r="B161" t="s">
        <v>1572</v>
      </c>
      <c r="C161" t="s">
        <v>1468</v>
      </c>
      <c r="D161" t="s">
        <v>1469</v>
      </c>
      <c r="E161">
        <v>75</v>
      </c>
      <c r="F161">
        <v>80</v>
      </c>
      <c r="G161">
        <v>85</v>
      </c>
      <c r="H161">
        <v>110</v>
      </c>
      <c r="I161">
        <v>90</v>
      </c>
      <c r="J161">
        <v>50</v>
      </c>
      <c r="K161" t="s">
        <v>1573</v>
      </c>
      <c r="L161" t="s">
        <v>247</v>
      </c>
      <c r="M161" t="s">
        <v>251</v>
      </c>
      <c r="N161">
        <v>8.3000000000000007</v>
      </c>
      <c r="O161">
        <v>8.25</v>
      </c>
      <c r="Q161">
        <v>2</v>
      </c>
      <c r="R161">
        <f t="shared" si="8"/>
        <v>8</v>
      </c>
      <c r="S161">
        <f t="shared" si="9"/>
        <v>10</v>
      </c>
      <c r="T161">
        <f t="shared" si="10"/>
        <v>18</v>
      </c>
      <c r="U161" t="s">
        <v>1468</v>
      </c>
      <c r="V161" t="s">
        <v>1469</v>
      </c>
      <c r="W161" t="s">
        <v>1536</v>
      </c>
      <c r="X161" t="s">
        <v>1512</v>
      </c>
      <c r="Z161" t="str" cm="1">
        <f t="array" ref="Z161">IF(ISBLANK(AK161),_xlfn.LET(
    _xlpm.nameBeforeSlash, IF(ISNUMBER(SEARCH("/", Y161)), LEFT(Y161, SEARCH("/", Y161)-1), Y161),
    _xlpm.matchRow, IFERROR(MATCH(_xlpm.nameBeforeSlash, AA:AA, 0), ""),
    _xlpm.difference, IF(_xlpm.matchRow="", "", ABS((R161 + S161)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),IF(ISBLANK(Y161),"","Hidden"))</f>
        <v/>
      </c>
      <c r="AA161" t="s">
        <v>1572</v>
      </c>
      <c r="AC161" t="s">
        <v>468</v>
      </c>
      <c r="AD161" t="str">
        <f>_xlfn.XLOOKUP(AC161,moves!A:A,moves!B:B)</f>
        <v>fairy</v>
      </c>
      <c r="AE161">
        <f>_xlfn.XLOOKUP(AC161,moves!A:A,moves!D:D)</f>
        <v>5</v>
      </c>
      <c r="AF161" t="str">
        <f>_xlfn.XLOOKUP(AC161,moves!A:A,moves!E:E)</f>
        <v>If 2 or more status symbols are rolled: Inflict the Drowsy status on the target.</v>
      </c>
      <c r="AG161">
        <v>0</v>
      </c>
      <c r="AH161">
        <v>0</v>
      </c>
      <c r="AI161">
        <f t="shared" si="11"/>
        <v>0</v>
      </c>
      <c r="AJ161" t="s">
        <v>525</v>
      </c>
      <c r="AL161">
        <v>0</v>
      </c>
      <c r="AM161" cm="1">
        <f t="array" ref="AM161">IF(AL161=1,1,
   IF(ISTEXT(AK161),1,
   IF(AO161&gt;1,AM160,
   IF(AI161=1,
      IF(SUMPRODUCT((LEN($Y$2:$Y$4096)-LEN(SUBSTITUTE($Y$2:$Y$4096,AA161,"")))/LEN(AA161))&gt;0,2,1),
      IF(
         SUMPRODUCT((LEN($Y$2:$Y$4096)-LEN(SUBSTITUTE($Y$2:$Y$4096,AA161,"")))/LEN(AA161))
         - SUMPRODUCT((LEN($Y$2:$Y$4096)-LEN(SUBSTITUTE($Y$2:$Y$4096,"Alolan "&amp;AA161,"")))/LEN("Alolan "&amp;AA161))
         - SUMPRODUCT((LEN($Y$2:$Y$4096)-LEN(SUBSTITUTE($Y$2:$Y$4096,"Galarian "&amp;AA161,"")))/LEN("Galarian "&amp;AA161))
         - SUMPRODUCT((LEN($Y$2:$Y$4096)-LEN(SUBSTITUTE($Y$2:$Y$4096,"Hisuian "&amp;AA161,"")))/LEN("Hisuian "&amp;AA161))
         - SUMPRODUCT((LEN($Y$2:$Y$4096)-LEN(SUBSTITUTE($Y$2:$Y$4096,"Paldean "&amp;AA161,"")))/LEN("Paldean "&amp;AA161))
      &gt;0,2,1)
   ))))</f>
        <v>2</v>
      </c>
      <c r="AN161">
        <v>0</v>
      </c>
      <c r="AO161">
        <v>0</v>
      </c>
    </row>
    <row r="162" spans="1:41" x14ac:dyDescent="0.25">
      <c r="A162" t="s">
        <v>3714</v>
      </c>
      <c r="B162" t="s">
        <v>1572</v>
      </c>
      <c r="C162" t="s">
        <v>1468</v>
      </c>
      <c r="D162" t="s">
        <v>1469</v>
      </c>
      <c r="E162">
        <v>75</v>
      </c>
      <c r="F162">
        <v>80</v>
      </c>
      <c r="G162">
        <v>85</v>
      </c>
      <c r="H162">
        <v>110</v>
      </c>
      <c r="I162">
        <v>90</v>
      </c>
      <c r="J162">
        <v>50</v>
      </c>
      <c r="K162" t="s">
        <v>1573</v>
      </c>
      <c r="L162" t="s">
        <v>247</v>
      </c>
      <c r="M162" t="s">
        <v>251</v>
      </c>
      <c r="N162">
        <v>8.3000000000000007</v>
      </c>
      <c r="O162">
        <v>8.25</v>
      </c>
      <c r="Q162">
        <v>2</v>
      </c>
      <c r="R162">
        <f t="shared" si="8"/>
        <v>8</v>
      </c>
      <c r="S162">
        <f t="shared" si="9"/>
        <v>10</v>
      </c>
      <c r="T162">
        <f t="shared" si="10"/>
        <v>18</v>
      </c>
      <c r="U162" t="s">
        <v>1468</v>
      </c>
      <c r="V162" t="s">
        <v>1469</v>
      </c>
      <c r="W162" t="s">
        <v>1536</v>
      </c>
      <c r="X162" t="s">
        <v>1512</v>
      </c>
      <c r="Z162" t="str" cm="1">
        <f t="array" ref="Z162">IF(ISBLANK(AK162),_xlfn.LET(
    _xlpm.nameBeforeSlash, IF(ISNUMBER(SEARCH("/", Y162)), LEFT(Y162, SEARCH("/", Y162)-1), Y162),
    _xlpm.matchRow, IFERROR(MATCH(_xlpm.nameBeforeSlash, AA:AA, 0), ""),
    _xlpm.difference, IF(_xlpm.matchRow="", "", ABS((R162 + S162)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),IF(ISBLANK(Y162),"","Hidden"))</f>
        <v/>
      </c>
      <c r="AA162" t="s">
        <v>4981</v>
      </c>
      <c r="AC162" t="s">
        <v>879</v>
      </c>
      <c r="AD162" t="str">
        <f>_xlfn.XLOOKUP(AC162,moves!A:A,moves!B:B)</f>
        <v>grass</v>
      </c>
      <c r="AE162">
        <f>_xlfn.XLOOKUP(AC162,moves!A:A,moves!D:D)</f>
        <v>5</v>
      </c>
      <c r="AF162" t="str">
        <f>_xlfn.XLOOKUP(AC162,moves!A:A,moves!E:E)</f>
        <v>Inflict the Confused status on the user. Deal any damage taken by the user during this attack to the target as well.</v>
      </c>
      <c r="AG162">
        <v>0</v>
      </c>
      <c r="AH162">
        <v>0</v>
      </c>
      <c r="AI162">
        <f t="shared" si="11"/>
        <v>1</v>
      </c>
      <c r="AJ162" t="s">
        <v>525</v>
      </c>
      <c r="AL162">
        <v>0</v>
      </c>
      <c r="AM162" cm="1">
        <f t="array" ref="AM162">IF(AL162=1,1,
   IF(ISTEXT(AK162),1,
   IF(AO162&gt;1,AM161,
   IF(AI162=1,
      IF(SUMPRODUCT((LEN($Y$2:$Y$4096)-LEN(SUBSTITUTE($Y$2:$Y$4096,AA162,"")))/LEN(AA162))&gt;0,2,1),
      IF(
         SUMPRODUCT((LEN($Y$2:$Y$4096)-LEN(SUBSTITUTE($Y$2:$Y$4096,AA162,"")))/LEN(AA162))
         - SUMPRODUCT((LEN($Y$2:$Y$4096)-LEN(SUBSTITUTE($Y$2:$Y$4096,"Alolan "&amp;AA162,"")))/LEN("Alolan "&amp;AA162))
         - SUMPRODUCT((LEN($Y$2:$Y$4096)-LEN(SUBSTITUTE($Y$2:$Y$4096,"Galarian "&amp;AA162,"")))/LEN("Galarian "&amp;AA162))
         - SUMPRODUCT((LEN($Y$2:$Y$4096)-LEN(SUBSTITUTE($Y$2:$Y$4096,"Hisuian "&amp;AA162,"")))/LEN("Hisuian "&amp;AA162))
         - SUMPRODUCT((LEN($Y$2:$Y$4096)-LEN(SUBSTITUTE($Y$2:$Y$4096,"Paldean "&amp;AA162,"")))/LEN("Paldean "&amp;AA162))
      &gt;0,2,1)
   ))))</f>
        <v>2</v>
      </c>
      <c r="AN162">
        <v>0</v>
      </c>
      <c r="AO162">
        <v>0</v>
      </c>
    </row>
    <row r="163" spans="1:41" x14ac:dyDescent="0.25">
      <c r="A163">
        <v>46</v>
      </c>
      <c r="B163" t="s">
        <v>677</v>
      </c>
      <c r="C163" t="s">
        <v>1499</v>
      </c>
      <c r="D163" t="s">
        <v>1468</v>
      </c>
      <c r="E163">
        <v>35</v>
      </c>
      <c r="F163">
        <v>70</v>
      </c>
      <c r="G163">
        <v>55</v>
      </c>
      <c r="H163">
        <v>45</v>
      </c>
      <c r="I163">
        <v>55</v>
      </c>
      <c r="J163">
        <v>25</v>
      </c>
      <c r="K163" t="s">
        <v>678</v>
      </c>
      <c r="L163" t="s">
        <v>247</v>
      </c>
      <c r="M163" t="s">
        <v>249</v>
      </c>
      <c r="N163">
        <v>4.95</v>
      </c>
      <c r="O163">
        <v>4.7</v>
      </c>
      <c r="R163">
        <f t="shared" si="8"/>
        <v>5</v>
      </c>
      <c r="S163">
        <f t="shared" si="9"/>
        <v>5</v>
      </c>
      <c r="T163">
        <f t="shared" si="10"/>
        <v>10</v>
      </c>
      <c r="U163" t="s">
        <v>1499</v>
      </c>
      <c r="V163" t="s">
        <v>1468</v>
      </c>
      <c r="W163" t="s">
        <v>429</v>
      </c>
      <c r="X163" t="s">
        <v>1490</v>
      </c>
      <c r="Y163" t="s">
        <v>680</v>
      </c>
      <c r="Z163" cm="1">
        <f t="array" ref="Z163">IF(ISBLANK(AK163),_xlfn.LET(
    _xlpm.nameBeforeSlash, IF(ISNUMBER(SEARCH("/", Y163)), LEFT(Y163, SEARCH("/", Y163)-1), Y163),
    _xlpm.matchRow, IFERROR(MATCH(_xlpm.nameBeforeSlash, AA:AA, 0), ""),
    _xlpm.difference, IF(_xlpm.matchRow="", "", ABS((R163 + S163)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),IF(ISBLANK(Y163),"","Hidden"))</f>
        <v>9</v>
      </c>
      <c r="AA163" t="s">
        <v>677</v>
      </c>
      <c r="AC163" t="s">
        <v>692</v>
      </c>
      <c r="AD163" t="str">
        <f>_xlfn.XLOOKUP(AC163,moves!A:A,moves!B:B)</f>
        <v>grass</v>
      </c>
      <c r="AE163">
        <f>_xlfn.XLOOKUP(AC163,moves!A:A,moves!D:D)</f>
        <v>1</v>
      </c>
      <c r="AF163" t="str">
        <f>_xlfn.XLOOKUP(AC163,moves!A:A,moves!E:E)</f>
        <v>Inflict the Paralyzed status on the target. If the target was already Paralyzed: Increase attack strength by 2.</v>
      </c>
      <c r="AG163">
        <v>0</v>
      </c>
      <c r="AH163">
        <v>0</v>
      </c>
      <c r="AI163">
        <f t="shared" si="11"/>
        <v>0</v>
      </c>
      <c r="AJ163" t="s">
        <v>523</v>
      </c>
      <c r="AL163">
        <v>0</v>
      </c>
      <c r="AM163" cm="1">
        <f t="array" ref="AM163">IF(AL163=1,1,
   IF(ISTEXT(AK163),1,
   IF(AO163&gt;1,AM162,
   IF(AI163=1,
      IF(SUMPRODUCT((LEN($Y$2:$Y$4096)-LEN(SUBSTITUTE($Y$2:$Y$4096,AA163,"")))/LEN(AA163))&gt;0,2,1),
      IF(
         SUMPRODUCT((LEN($Y$2:$Y$4096)-LEN(SUBSTITUTE($Y$2:$Y$4096,AA163,"")))/LEN(AA163))
         - SUMPRODUCT((LEN($Y$2:$Y$4096)-LEN(SUBSTITUTE($Y$2:$Y$4096,"Alolan "&amp;AA163,"")))/LEN("Alolan "&amp;AA163))
         - SUMPRODUCT((LEN($Y$2:$Y$4096)-LEN(SUBSTITUTE($Y$2:$Y$4096,"Galarian "&amp;AA163,"")))/LEN("Galarian "&amp;AA163))
         - SUMPRODUCT((LEN($Y$2:$Y$4096)-LEN(SUBSTITUTE($Y$2:$Y$4096,"Hisuian "&amp;AA163,"")))/LEN("Hisuian "&amp;AA163))
         - SUMPRODUCT((LEN($Y$2:$Y$4096)-LEN(SUBSTITUTE($Y$2:$Y$4096,"Paldean "&amp;AA163,"")))/LEN("Paldean "&amp;AA163))
      &gt;0,2,1)
   ))))</f>
        <v>2</v>
      </c>
      <c r="AN163">
        <v>0</v>
      </c>
      <c r="AO163">
        <v>0</v>
      </c>
    </row>
    <row r="164" spans="1:41" x14ac:dyDescent="0.25">
      <c r="A164" t="s">
        <v>3715</v>
      </c>
      <c r="B164" t="s">
        <v>677</v>
      </c>
      <c r="C164" t="s">
        <v>1499</v>
      </c>
      <c r="D164" t="s">
        <v>1468</v>
      </c>
      <c r="E164">
        <v>35</v>
      </c>
      <c r="F164">
        <v>70</v>
      </c>
      <c r="G164">
        <v>55</v>
      </c>
      <c r="H164">
        <v>45</v>
      </c>
      <c r="I164">
        <v>55</v>
      </c>
      <c r="J164">
        <v>25</v>
      </c>
      <c r="K164" t="s">
        <v>678</v>
      </c>
      <c r="L164" t="s">
        <v>247</v>
      </c>
      <c r="M164" t="s">
        <v>249</v>
      </c>
      <c r="N164">
        <v>4.95</v>
      </c>
      <c r="O164">
        <v>4.7</v>
      </c>
      <c r="R164">
        <f t="shared" si="8"/>
        <v>5</v>
      </c>
      <c r="S164">
        <f t="shared" si="9"/>
        <v>5</v>
      </c>
      <c r="T164">
        <f t="shared" si="10"/>
        <v>10</v>
      </c>
      <c r="U164" t="s">
        <v>1499</v>
      </c>
      <c r="V164" t="s">
        <v>1468</v>
      </c>
      <c r="W164" t="s">
        <v>429</v>
      </c>
      <c r="X164" t="s">
        <v>1490</v>
      </c>
      <c r="Y164" t="s">
        <v>4982</v>
      </c>
      <c r="Z164" cm="1">
        <f t="array" ref="Z164">IF(ISBLANK(AK164),_xlfn.LET(
    _xlpm.nameBeforeSlash, IF(ISNUMBER(SEARCH("/", Y164)), LEFT(Y164, SEARCH("/", Y164)-1), Y164),
    _xlpm.matchRow, IFERROR(MATCH(_xlpm.nameBeforeSlash, AA:AA, 0), ""),
    _xlpm.difference, IF(_xlpm.matchRow="", "", ABS((R164 + S164)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),IF(ISBLANK(Y164),"","Hidden"))</f>
        <v>9</v>
      </c>
      <c r="AA164" t="s">
        <v>4983</v>
      </c>
      <c r="AC164" t="s">
        <v>1162</v>
      </c>
      <c r="AD164" t="str">
        <f>_xlfn.XLOOKUP(AC164,moves!A:A,moves!B:B)</f>
        <v>grass</v>
      </c>
      <c r="AE164">
        <f>_xlfn.XLOOKUP(AC164,moves!A:A,moves!D:D)</f>
        <v>1</v>
      </c>
      <c r="AF164" t="str">
        <f>_xlfn.XLOOKUP(AC164,moves!A:A,moves!E:E)</f>
        <v>Heal equal to the damage dealt.</v>
      </c>
      <c r="AG164">
        <v>0</v>
      </c>
      <c r="AH164">
        <v>0</v>
      </c>
      <c r="AI164">
        <f t="shared" si="11"/>
        <v>1</v>
      </c>
      <c r="AJ164" t="s">
        <v>523</v>
      </c>
      <c r="AL164">
        <v>0</v>
      </c>
      <c r="AM164" cm="1">
        <f t="array" ref="AM164">IF(AL164=1,1,
   IF(ISTEXT(AK164),1,
   IF(AO164&gt;1,AM163,
   IF(AI164=1,
      IF(SUMPRODUCT((LEN($Y$2:$Y$4096)-LEN(SUBSTITUTE($Y$2:$Y$4096,AA164,"")))/LEN(AA164))&gt;0,2,1),
      IF(
         SUMPRODUCT((LEN($Y$2:$Y$4096)-LEN(SUBSTITUTE($Y$2:$Y$4096,AA164,"")))/LEN(AA164))
         - SUMPRODUCT((LEN($Y$2:$Y$4096)-LEN(SUBSTITUTE($Y$2:$Y$4096,"Alolan "&amp;AA164,"")))/LEN("Alolan "&amp;AA164))
         - SUMPRODUCT((LEN($Y$2:$Y$4096)-LEN(SUBSTITUTE($Y$2:$Y$4096,"Galarian "&amp;AA164,"")))/LEN("Galarian "&amp;AA164))
         - SUMPRODUCT((LEN($Y$2:$Y$4096)-LEN(SUBSTITUTE($Y$2:$Y$4096,"Hisuian "&amp;AA164,"")))/LEN("Hisuian "&amp;AA164))
         - SUMPRODUCT((LEN($Y$2:$Y$4096)-LEN(SUBSTITUTE($Y$2:$Y$4096,"Paldean "&amp;AA164,"")))/LEN("Paldean "&amp;AA164))
      &gt;0,2,1)
   ))))</f>
        <v>2</v>
      </c>
      <c r="AN164">
        <v>0</v>
      </c>
      <c r="AO164">
        <v>0</v>
      </c>
    </row>
    <row r="165" spans="1:41" x14ac:dyDescent="0.25">
      <c r="A165">
        <v>47</v>
      </c>
      <c r="B165" t="s">
        <v>680</v>
      </c>
      <c r="C165" t="s">
        <v>1499</v>
      </c>
      <c r="D165" t="s">
        <v>1468</v>
      </c>
      <c r="E165">
        <v>60</v>
      </c>
      <c r="F165">
        <v>95</v>
      </c>
      <c r="G165">
        <v>80</v>
      </c>
      <c r="H165">
        <v>60</v>
      </c>
      <c r="I165">
        <v>80</v>
      </c>
      <c r="J165">
        <v>30</v>
      </c>
      <c r="K165" t="s">
        <v>678</v>
      </c>
      <c r="L165" t="s">
        <v>247</v>
      </c>
      <c r="M165" t="s">
        <v>249</v>
      </c>
      <c r="N165">
        <v>6.55</v>
      </c>
      <c r="O165">
        <v>7.2</v>
      </c>
      <c r="Q165">
        <v>1</v>
      </c>
      <c r="R165">
        <f t="shared" si="8"/>
        <v>7</v>
      </c>
      <c r="S165">
        <f t="shared" si="9"/>
        <v>8</v>
      </c>
      <c r="T165">
        <f t="shared" si="10"/>
        <v>15</v>
      </c>
      <c r="U165" t="s">
        <v>1499</v>
      </c>
      <c r="V165" t="s">
        <v>1468</v>
      </c>
      <c r="W165" t="s">
        <v>429</v>
      </c>
      <c r="X165" t="s">
        <v>1490</v>
      </c>
      <c r="Z165" t="str" cm="1">
        <f t="array" ref="Z165">IF(ISBLANK(AK165),_xlfn.LET(
    _xlpm.nameBeforeSlash, IF(ISNUMBER(SEARCH("/", Y165)), LEFT(Y165, SEARCH("/", Y165)-1), Y165),
    _xlpm.matchRow, IFERROR(MATCH(_xlpm.nameBeforeSlash, AA:AA, 0), ""),
    _xlpm.difference, IF(_xlpm.matchRow="", "", ABS((R165 + S165)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),IF(ISBLANK(Y165),"","Hidden"))</f>
        <v/>
      </c>
      <c r="AA165" t="s">
        <v>680</v>
      </c>
      <c r="AC165" t="s">
        <v>566</v>
      </c>
      <c r="AD165" t="str">
        <f>_xlfn.XLOOKUP(AC165,moves!A:A,moves!B:B)</f>
        <v>bug</v>
      </c>
      <c r="AE165">
        <f>_xlfn.XLOOKUP(AC165,moves!A:A,moves!D:D)</f>
        <v>4</v>
      </c>
      <c r="AF165" t="str">
        <f>_xlfn.XLOOKUP(AC165,moves!A:A,moves!E:E)</f>
        <v>Critical hits deal +1 damage.</v>
      </c>
      <c r="AG165">
        <v>0</v>
      </c>
      <c r="AH165">
        <v>0</v>
      </c>
      <c r="AI165">
        <f t="shared" si="11"/>
        <v>0</v>
      </c>
      <c r="AJ165" t="s">
        <v>524</v>
      </c>
      <c r="AL165">
        <v>0</v>
      </c>
      <c r="AM165" cm="1">
        <f t="array" ref="AM165">IF(AL165=1,1,
   IF(ISTEXT(AK165),1,
   IF(AO165&gt;1,AM164,
   IF(AI165=1,
      IF(SUMPRODUCT((LEN($Y$2:$Y$4096)-LEN(SUBSTITUTE($Y$2:$Y$4096,AA165,"")))/LEN(AA165))&gt;0,2,1),
      IF(
         SUMPRODUCT((LEN($Y$2:$Y$4096)-LEN(SUBSTITUTE($Y$2:$Y$4096,AA165,"")))/LEN(AA165))
         - SUMPRODUCT((LEN($Y$2:$Y$4096)-LEN(SUBSTITUTE($Y$2:$Y$4096,"Alolan "&amp;AA165,"")))/LEN("Alolan "&amp;AA165))
         - SUMPRODUCT((LEN($Y$2:$Y$4096)-LEN(SUBSTITUTE($Y$2:$Y$4096,"Galarian "&amp;AA165,"")))/LEN("Galarian "&amp;AA165))
         - SUMPRODUCT((LEN($Y$2:$Y$4096)-LEN(SUBSTITUTE($Y$2:$Y$4096,"Hisuian "&amp;AA165,"")))/LEN("Hisuian "&amp;AA165))
         - SUMPRODUCT((LEN($Y$2:$Y$4096)-LEN(SUBSTITUTE($Y$2:$Y$4096,"Paldean "&amp;AA165,"")))/LEN("Paldean "&amp;AA165))
      &gt;0,2,1)
   ))))</f>
        <v>2</v>
      </c>
      <c r="AN165">
        <v>0</v>
      </c>
      <c r="AO165">
        <v>0</v>
      </c>
    </row>
    <row r="166" spans="1:41" x14ac:dyDescent="0.25">
      <c r="A166" t="s">
        <v>3716</v>
      </c>
      <c r="B166" t="s">
        <v>680</v>
      </c>
      <c r="C166" t="s">
        <v>1499</v>
      </c>
      <c r="D166" t="s">
        <v>1468</v>
      </c>
      <c r="E166">
        <v>60</v>
      </c>
      <c r="F166">
        <v>95</v>
      </c>
      <c r="G166">
        <v>80</v>
      </c>
      <c r="H166">
        <v>60</v>
      </c>
      <c r="I166">
        <v>80</v>
      </c>
      <c r="J166">
        <v>30</v>
      </c>
      <c r="K166" t="s">
        <v>678</v>
      </c>
      <c r="L166" t="s">
        <v>247</v>
      </c>
      <c r="M166" t="s">
        <v>249</v>
      </c>
      <c r="N166">
        <v>6.55</v>
      </c>
      <c r="O166">
        <v>7.2</v>
      </c>
      <c r="Q166">
        <v>1</v>
      </c>
      <c r="R166">
        <f t="shared" si="8"/>
        <v>7</v>
      </c>
      <c r="S166">
        <f t="shared" si="9"/>
        <v>8</v>
      </c>
      <c r="T166">
        <f t="shared" si="10"/>
        <v>15</v>
      </c>
      <c r="U166" t="s">
        <v>1499</v>
      </c>
      <c r="V166" t="s">
        <v>1468</v>
      </c>
      <c r="W166" t="s">
        <v>429</v>
      </c>
      <c r="X166" t="s">
        <v>1490</v>
      </c>
      <c r="Z166" t="str" cm="1">
        <f t="array" ref="Z166">IF(ISBLANK(AK166),_xlfn.LET(
    _xlpm.nameBeforeSlash, IF(ISNUMBER(SEARCH("/", Y166)), LEFT(Y166, SEARCH("/", Y166)-1), Y166),
    _xlpm.matchRow, IFERROR(MATCH(_xlpm.nameBeforeSlash, AA:AA, 0), ""),
    _xlpm.difference, IF(_xlpm.matchRow="", "", ABS((R166 + S166)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),IF(ISBLANK(Y166),"","Hidden"))</f>
        <v/>
      </c>
      <c r="AA166" t="s">
        <v>4982</v>
      </c>
      <c r="AC166" t="s">
        <v>6382</v>
      </c>
      <c r="AD166" t="str">
        <f>_xlfn.XLOOKUP(AC166,moves!A:A,moves!B:B)</f>
        <v>grass</v>
      </c>
      <c r="AE166">
        <f>_xlfn.XLOOKUP(AC166,moves!A:A,moves!D:D)</f>
        <v>4</v>
      </c>
      <c r="AF166" t="str">
        <f>_xlfn.XLOOKUP(AC166,moves!A:A,moves!E:E)</f>
        <v>At the end of the target's turns: The target takes 1 damage and the user Heals 1.</v>
      </c>
      <c r="AG166">
        <v>0</v>
      </c>
      <c r="AH166">
        <v>0</v>
      </c>
      <c r="AI166">
        <f t="shared" si="11"/>
        <v>1</v>
      </c>
      <c r="AJ166" t="s">
        <v>524</v>
      </c>
      <c r="AL166">
        <v>0</v>
      </c>
      <c r="AM166" cm="1">
        <f t="array" ref="AM166">IF(AL166=1,1,
   IF(ISTEXT(AK166),1,
   IF(AO166&gt;1,AM165,
   IF(AI166=1,
      IF(SUMPRODUCT((LEN($Y$2:$Y$4096)-LEN(SUBSTITUTE($Y$2:$Y$4096,AA166,"")))/LEN(AA166))&gt;0,2,1),
      IF(
         SUMPRODUCT((LEN($Y$2:$Y$4096)-LEN(SUBSTITUTE($Y$2:$Y$4096,AA166,"")))/LEN(AA166))
         - SUMPRODUCT((LEN($Y$2:$Y$4096)-LEN(SUBSTITUTE($Y$2:$Y$4096,"Alolan "&amp;AA166,"")))/LEN("Alolan "&amp;AA166))
         - SUMPRODUCT((LEN($Y$2:$Y$4096)-LEN(SUBSTITUTE($Y$2:$Y$4096,"Galarian "&amp;AA166,"")))/LEN("Galarian "&amp;AA166))
         - SUMPRODUCT((LEN($Y$2:$Y$4096)-LEN(SUBSTITUTE($Y$2:$Y$4096,"Hisuian "&amp;AA166,"")))/LEN("Hisuian "&amp;AA166))
         - SUMPRODUCT((LEN($Y$2:$Y$4096)-LEN(SUBSTITUTE($Y$2:$Y$4096,"Paldean "&amp;AA166,"")))/LEN("Paldean "&amp;AA166))
      &gt;0,2,1)
   ))))</f>
        <v>2</v>
      </c>
      <c r="AN166">
        <v>0</v>
      </c>
      <c r="AO166">
        <v>0</v>
      </c>
    </row>
    <row r="167" spans="1:41" x14ac:dyDescent="0.25">
      <c r="A167">
        <v>48</v>
      </c>
      <c r="B167" t="s">
        <v>1574</v>
      </c>
      <c r="C167" t="s">
        <v>1499</v>
      </c>
      <c r="D167" t="s">
        <v>1469</v>
      </c>
      <c r="E167">
        <v>60</v>
      </c>
      <c r="F167">
        <v>55</v>
      </c>
      <c r="G167">
        <v>50</v>
      </c>
      <c r="H167">
        <v>40</v>
      </c>
      <c r="I167">
        <v>55</v>
      </c>
      <c r="J167">
        <v>45</v>
      </c>
      <c r="K167" t="s">
        <v>1575</v>
      </c>
      <c r="L167" t="s">
        <v>247</v>
      </c>
      <c r="M167" t="s">
        <v>248</v>
      </c>
      <c r="N167">
        <v>4.95</v>
      </c>
      <c r="O167">
        <v>5.55</v>
      </c>
      <c r="R167">
        <f t="shared" si="8"/>
        <v>5</v>
      </c>
      <c r="S167">
        <f t="shared" si="9"/>
        <v>6</v>
      </c>
      <c r="T167">
        <f t="shared" si="10"/>
        <v>11</v>
      </c>
      <c r="U167" t="s">
        <v>1499</v>
      </c>
      <c r="V167" t="s">
        <v>1469</v>
      </c>
      <c r="W167" t="s">
        <v>1481</v>
      </c>
      <c r="X167" t="s">
        <v>429</v>
      </c>
      <c r="Y167" t="s">
        <v>1576</v>
      </c>
      <c r="Z167" cm="1">
        <f t="array" ref="Z167">IF(ISBLANK(AK167),_xlfn.LET(
    _xlpm.nameBeforeSlash, IF(ISNUMBER(SEARCH("/", Y167)), LEFT(Y167, SEARCH("/", Y167)-1), Y167),
    _xlpm.matchRow, IFERROR(MATCH(_xlpm.nameBeforeSlash, AA:AA, 0), ""),
    _xlpm.difference, IF(_xlpm.matchRow="", "", ABS((R167 + S167)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),IF(ISBLANK(Y167),"","Hidden"))</f>
        <v>9</v>
      </c>
      <c r="AA167" t="s">
        <v>1574</v>
      </c>
      <c r="AC167" t="s">
        <v>430</v>
      </c>
      <c r="AD167" t="str">
        <f>_xlfn.XLOOKUP(AC167,moves!A:A,moves!B:B)</f>
        <v>psychic</v>
      </c>
      <c r="AE167">
        <f>_xlfn.XLOOKUP(AC167,moves!A:A,moves!D:D)</f>
        <v>2</v>
      </c>
      <c r="AF167" t="str">
        <f>_xlfn.XLOOKUP(AC167,moves!A:A,moves!E:E)</f>
        <v>Inflict the Confused status on the target.</v>
      </c>
      <c r="AG167">
        <v>0</v>
      </c>
      <c r="AH167">
        <v>0</v>
      </c>
      <c r="AI167">
        <f t="shared" si="11"/>
        <v>0</v>
      </c>
      <c r="AJ167" t="s">
        <v>523</v>
      </c>
      <c r="AL167">
        <v>0</v>
      </c>
      <c r="AM167" cm="1">
        <f t="array" ref="AM167">IF(AL167=1,1,
   IF(ISTEXT(AK167),1,
   IF(AO167&gt;1,AM166,
   IF(AI167=1,
      IF(SUMPRODUCT((LEN($Y$2:$Y$4096)-LEN(SUBSTITUTE($Y$2:$Y$4096,AA167,"")))/LEN(AA167))&gt;0,2,1),
      IF(
         SUMPRODUCT((LEN($Y$2:$Y$4096)-LEN(SUBSTITUTE($Y$2:$Y$4096,AA167,"")))/LEN(AA167))
         - SUMPRODUCT((LEN($Y$2:$Y$4096)-LEN(SUBSTITUTE($Y$2:$Y$4096,"Alolan "&amp;AA167,"")))/LEN("Alolan "&amp;AA167))
         - SUMPRODUCT((LEN($Y$2:$Y$4096)-LEN(SUBSTITUTE($Y$2:$Y$4096,"Galarian "&amp;AA167,"")))/LEN("Galarian "&amp;AA167))
         - SUMPRODUCT((LEN($Y$2:$Y$4096)-LEN(SUBSTITUTE($Y$2:$Y$4096,"Hisuian "&amp;AA167,"")))/LEN("Hisuian "&amp;AA167))
         - SUMPRODUCT((LEN($Y$2:$Y$4096)-LEN(SUBSTITUTE($Y$2:$Y$4096,"Paldean "&amp;AA167,"")))/LEN("Paldean "&amp;AA167))
      &gt;0,2,1)
   ))))</f>
        <v>1</v>
      </c>
      <c r="AN167">
        <v>0</v>
      </c>
      <c r="AO167">
        <v>0</v>
      </c>
    </row>
    <row r="168" spans="1:41" x14ac:dyDescent="0.25">
      <c r="A168" t="s">
        <v>3717</v>
      </c>
      <c r="B168" t="s">
        <v>1574</v>
      </c>
      <c r="C168" t="s">
        <v>1499</v>
      </c>
      <c r="D168" t="s">
        <v>1469</v>
      </c>
      <c r="E168">
        <v>60</v>
      </c>
      <c r="F168">
        <v>55</v>
      </c>
      <c r="G168">
        <v>50</v>
      </c>
      <c r="H168">
        <v>40</v>
      </c>
      <c r="I168">
        <v>55</v>
      </c>
      <c r="J168">
        <v>45</v>
      </c>
      <c r="K168" t="s">
        <v>1575</v>
      </c>
      <c r="L168" t="s">
        <v>247</v>
      </c>
      <c r="M168" t="s">
        <v>248</v>
      </c>
      <c r="N168">
        <v>4.95</v>
      </c>
      <c r="O168">
        <v>5.55</v>
      </c>
      <c r="R168">
        <f t="shared" si="8"/>
        <v>5</v>
      </c>
      <c r="S168">
        <f t="shared" si="9"/>
        <v>6</v>
      </c>
      <c r="T168">
        <f t="shared" si="10"/>
        <v>11</v>
      </c>
      <c r="U168" t="s">
        <v>1499</v>
      </c>
      <c r="V168" t="s">
        <v>1469</v>
      </c>
      <c r="W168" t="s">
        <v>1481</v>
      </c>
      <c r="X168" t="s">
        <v>429</v>
      </c>
      <c r="Y168" t="s">
        <v>4984</v>
      </c>
      <c r="Z168" cm="1">
        <f t="array" ref="Z168">IF(ISBLANK(AK168),_xlfn.LET(
    _xlpm.nameBeforeSlash, IF(ISNUMBER(SEARCH("/", Y168)), LEFT(Y168, SEARCH("/", Y168)-1), Y168),
    _xlpm.matchRow, IFERROR(MATCH(_xlpm.nameBeforeSlash, AA:AA, 0), ""),
    _xlpm.difference, IF(_xlpm.matchRow="", "", ABS((R168 + S168)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),IF(ISBLANK(Y168),"","Hidden"))</f>
        <v>9</v>
      </c>
      <c r="AA168" t="s">
        <v>4985</v>
      </c>
      <c r="AC168" t="s">
        <v>1335</v>
      </c>
      <c r="AD168" t="str">
        <f>_xlfn.XLOOKUP(AC168,moves!A:A,moves!B:B)</f>
        <v>psychic</v>
      </c>
      <c r="AE168">
        <f>_xlfn.XLOOKUP(AC168,moves!A:A,moves!D:D)</f>
        <v>2</v>
      </c>
      <c r="AF168" t="str">
        <f>_xlfn.XLOOKUP(AC168,moves!A:A,moves!E:E)</f>
        <v>If all dice rolled are the same: Deal double damage</v>
      </c>
      <c r="AG168">
        <v>0</v>
      </c>
      <c r="AH168">
        <v>0</v>
      </c>
      <c r="AI168">
        <f t="shared" si="11"/>
        <v>1</v>
      </c>
      <c r="AJ168" t="s">
        <v>523</v>
      </c>
      <c r="AL168">
        <v>0</v>
      </c>
      <c r="AM168" cm="1">
        <f t="array" ref="AM168">IF(AL168=1,1,
   IF(ISTEXT(AK168),1,
   IF(AO168&gt;1,AM167,
   IF(AI168=1,
      IF(SUMPRODUCT((LEN($Y$2:$Y$4096)-LEN(SUBSTITUTE($Y$2:$Y$4096,AA168,"")))/LEN(AA168))&gt;0,2,1),
      IF(
         SUMPRODUCT((LEN($Y$2:$Y$4096)-LEN(SUBSTITUTE($Y$2:$Y$4096,AA168,"")))/LEN(AA168))
         - SUMPRODUCT((LEN($Y$2:$Y$4096)-LEN(SUBSTITUTE($Y$2:$Y$4096,"Alolan "&amp;AA168,"")))/LEN("Alolan "&amp;AA168))
         - SUMPRODUCT((LEN($Y$2:$Y$4096)-LEN(SUBSTITUTE($Y$2:$Y$4096,"Galarian "&amp;AA168,"")))/LEN("Galarian "&amp;AA168))
         - SUMPRODUCT((LEN($Y$2:$Y$4096)-LEN(SUBSTITUTE($Y$2:$Y$4096,"Hisuian "&amp;AA168,"")))/LEN("Hisuian "&amp;AA168))
         - SUMPRODUCT((LEN($Y$2:$Y$4096)-LEN(SUBSTITUTE($Y$2:$Y$4096,"Paldean "&amp;AA168,"")))/LEN("Paldean "&amp;AA168))
      &gt;0,2,1)
   ))))</f>
        <v>1</v>
      </c>
      <c r="AN168">
        <v>0</v>
      </c>
      <c r="AO168">
        <v>0</v>
      </c>
    </row>
    <row r="169" spans="1:41" x14ac:dyDescent="0.25">
      <c r="A169">
        <v>49</v>
      </c>
      <c r="B169" t="s">
        <v>1576</v>
      </c>
      <c r="C169" t="s">
        <v>1499</v>
      </c>
      <c r="D169" t="s">
        <v>1469</v>
      </c>
      <c r="E169">
        <v>70</v>
      </c>
      <c r="F169">
        <v>65</v>
      </c>
      <c r="G169">
        <v>60</v>
      </c>
      <c r="H169">
        <v>90</v>
      </c>
      <c r="I169">
        <v>75</v>
      </c>
      <c r="J169">
        <v>90</v>
      </c>
      <c r="K169" t="s">
        <v>1577</v>
      </c>
      <c r="L169" t="s">
        <v>247</v>
      </c>
      <c r="M169" t="s">
        <v>248</v>
      </c>
      <c r="N169">
        <v>8.75</v>
      </c>
      <c r="O169">
        <v>6.85</v>
      </c>
      <c r="R169">
        <f t="shared" si="8"/>
        <v>9</v>
      </c>
      <c r="S169">
        <f t="shared" si="9"/>
        <v>7</v>
      </c>
      <c r="T169">
        <f t="shared" si="10"/>
        <v>16</v>
      </c>
      <c r="U169" t="s">
        <v>1499</v>
      </c>
      <c r="V169" t="s">
        <v>1469</v>
      </c>
      <c r="W169" t="s">
        <v>1481</v>
      </c>
      <c r="X169" t="s">
        <v>429</v>
      </c>
      <c r="Z169" t="str" cm="1">
        <f t="array" ref="Z169">IF(ISBLANK(AK169),_xlfn.LET(
    _xlpm.nameBeforeSlash, IF(ISNUMBER(SEARCH("/", Y169)), LEFT(Y169, SEARCH("/", Y169)-1), Y169),
    _xlpm.matchRow, IFERROR(MATCH(_xlpm.nameBeforeSlash, AA:AA, 0), ""),
    _xlpm.difference, IF(_xlpm.matchRow="", "", ABS((R169 + S169)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),IF(ISBLANK(Y169),"","Hidden"))</f>
        <v/>
      </c>
      <c r="AA169" t="s">
        <v>1576</v>
      </c>
      <c r="AC169" t="s">
        <v>919</v>
      </c>
      <c r="AD169" t="str">
        <f>_xlfn.XLOOKUP(AC169,moves!A:A,moves!B:B)</f>
        <v>bug</v>
      </c>
      <c r="AE169">
        <f>_xlfn.XLOOKUP(AC169,moves!A:A,moves!D:D)</f>
        <v>4</v>
      </c>
      <c r="AF169" t="str">
        <f>_xlfn.XLOOKUP(AC169,moves!A:A,moves!E:E)</f>
        <v>Heal for half the damage dealt, rounded down.</v>
      </c>
      <c r="AG169">
        <v>0</v>
      </c>
      <c r="AH169">
        <v>0</v>
      </c>
      <c r="AI169">
        <f t="shared" si="11"/>
        <v>0</v>
      </c>
      <c r="AJ169" t="s">
        <v>524</v>
      </c>
      <c r="AL169">
        <v>0</v>
      </c>
      <c r="AM169" cm="1">
        <f t="array" ref="AM169">IF(AL169=1,1,
   IF(ISTEXT(AK169),1,
   IF(AO169&gt;1,AM168,
   IF(AI169=1,
      IF(SUMPRODUCT((LEN($Y$2:$Y$4096)-LEN(SUBSTITUTE($Y$2:$Y$4096,AA169,"")))/LEN(AA169))&gt;0,2,1),
      IF(
         SUMPRODUCT((LEN($Y$2:$Y$4096)-LEN(SUBSTITUTE($Y$2:$Y$4096,AA169,"")))/LEN(AA169))
         - SUMPRODUCT((LEN($Y$2:$Y$4096)-LEN(SUBSTITUTE($Y$2:$Y$4096,"Alolan "&amp;AA169,"")))/LEN("Alolan "&amp;AA169))
         - SUMPRODUCT((LEN($Y$2:$Y$4096)-LEN(SUBSTITUTE($Y$2:$Y$4096,"Galarian "&amp;AA169,"")))/LEN("Galarian "&amp;AA169))
         - SUMPRODUCT((LEN($Y$2:$Y$4096)-LEN(SUBSTITUTE($Y$2:$Y$4096,"Hisuian "&amp;AA169,"")))/LEN("Hisuian "&amp;AA169))
         - SUMPRODUCT((LEN($Y$2:$Y$4096)-LEN(SUBSTITUTE($Y$2:$Y$4096,"Paldean "&amp;AA169,"")))/LEN("Paldean "&amp;AA169))
      &gt;0,2,1)
   ))))</f>
        <v>2</v>
      </c>
      <c r="AN169">
        <v>0</v>
      </c>
      <c r="AO169">
        <v>0</v>
      </c>
    </row>
    <row r="170" spans="1:41" x14ac:dyDescent="0.25">
      <c r="A170" t="s">
        <v>3718</v>
      </c>
      <c r="B170" t="s">
        <v>1576</v>
      </c>
      <c r="C170" t="s">
        <v>1499</v>
      </c>
      <c r="D170" t="s">
        <v>1469</v>
      </c>
      <c r="E170">
        <v>70</v>
      </c>
      <c r="F170">
        <v>65</v>
      </c>
      <c r="G170">
        <v>60</v>
      </c>
      <c r="H170">
        <v>90</v>
      </c>
      <c r="I170">
        <v>75</v>
      </c>
      <c r="J170">
        <v>90</v>
      </c>
      <c r="K170" t="s">
        <v>1577</v>
      </c>
      <c r="L170" t="s">
        <v>247</v>
      </c>
      <c r="M170" t="s">
        <v>248</v>
      </c>
      <c r="N170">
        <v>8.75</v>
      </c>
      <c r="O170">
        <v>6.85</v>
      </c>
      <c r="R170">
        <f t="shared" si="8"/>
        <v>9</v>
      </c>
      <c r="S170">
        <f t="shared" si="9"/>
        <v>7</v>
      </c>
      <c r="T170">
        <f t="shared" si="10"/>
        <v>16</v>
      </c>
      <c r="U170" t="s">
        <v>1499</v>
      </c>
      <c r="V170" t="s">
        <v>1469</v>
      </c>
      <c r="W170" t="s">
        <v>1481</v>
      </c>
      <c r="X170" t="s">
        <v>429</v>
      </c>
      <c r="Z170" t="str" cm="1">
        <f t="array" ref="Z170">IF(ISBLANK(AK170),_xlfn.LET(
    _xlpm.nameBeforeSlash, IF(ISNUMBER(SEARCH("/", Y170)), LEFT(Y170, SEARCH("/", Y170)-1), Y170),
    _xlpm.matchRow, IFERROR(MATCH(_xlpm.nameBeforeSlash, AA:AA, 0), ""),
    _xlpm.difference, IF(_xlpm.matchRow="", "", ABS((R170 + S170)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),IF(ISBLANK(Y170),"","Hidden"))</f>
        <v/>
      </c>
      <c r="AA170" t="s">
        <v>4984</v>
      </c>
      <c r="AC170" t="s">
        <v>449</v>
      </c>
      <c r="AD170" t="str">
        <f>_xlfn.XLOOKUP(AC170,moves!A:A,moves!B:B)</f>
        <v>flying</v>
      </c>
      <c r="AE170">
        <f>_xlfn.XLOOKUP(AC170,moves!A:A,moves!D:D)</f>
        <v>4</v>
      </c>
      <c r="AF170" t="str">
        <f>_xlfn.XLOOKUP(AC170,moves!A:A,moves!E:E)</f>
        <v>Critical hits deal +1 damage.</v>
      </c>
      <c r="AG170">
        <v>0</v>
      </c>
      <c r="AH170">
        <v>0</v>
      </c>
      <c r="AI170">
        <f t="shared" si="11"/>
        <v>1</v>
      </c>
      <c r="AJ170" t="s">
        <v>524</v>
      </c>
      <c r="AL170">
        <v>0</v>
      </c>
      <c r="AM170" cm="1">
        <f t="array" ref="AM170">IF(AL170=1,1,
   IF(ISTEXT(AK170),1,
   IF(AO170&gt;1,AM169,
   IF(AI170=1,
      IF(SUMPRODUCT((LEN($Y$2:$Y$4096)-LEN(SUBSTITUTE($Y$2:$Y$4096,AA170,"")))/LEN(AA170))&gt;0,2,1),
      IF(
         SUMPRODUCT((LEN($Y$2:$Y$4096)-LEN(SUBSTITUTE($Y$2:$Y$4096,AA170,"")))/LEN(AA170))
         - SUMPRODUCT((LEN($Y$2:$Y$4096)-LEN(SUBSTITUTE($Y$2:$Y$4096,"Alolan "&amp;AA170,"")))/LEN("Alolan "&amp;AA170))
         - SUMPRODUCT((LEN($Y$2:$Y$4096)-LEN(SUBSTITUTE($Y$2:$Y$4096,"Galarian "&amp;AA170,"")))/LEN("Galarian "&amp;AA170))
         - SUMPRODUCT((LEN($Y$2:$Y$4096)-LEN(SUBSTITUTE($Y$2:$Y$4096,"Hisuian "&amp;AA170,"")))/LEN("Hisuian "&amp;AA170))
         - SUMPRODUCT((LEN($Y$2:$Y$4096)-LEN(SUBSTITUTE($Y$2:$Y$4096,"Paldean "&amp;AA170,"")))/LEN("Paldean "&amp;AA170))
      &gt;0,2,1)
   ))))</f>
        <v>2</v>
      </c>
      <c r="AN170">
        <v>0</v>
      </c>
      <c r="AO170">
        <v>0</v>
      </c>
    </row>
    <row r="171" spans="1:41" x14ac:dyDescent="0.25">
      <c r="A171">
        <v>50</v>
      </c>
      <c r="B171" t="s">
        <v>1578</v>
      </c>
      <c r="C171" t="s">
        <v>1472</v>
      </c>
      <c r="D171"/>
      <c r="E171">
        <v>10</v>
      </c>
      <c r="F171">
        <v>55</v>
      </c>
      <c r="G171">
        <v>25</v>
      </c>
      <c r="H171">
        <v>35</v>
      </c>
      <c r="I171">
        <v>45</v>
      </c>
      <c r="J171">
        <v>95</v>
      </c>
      <c r="K171" t="s">
        <v>1579</v>
      </c>
      <c r="L171" t="s">
        <v>253</v>
      </c>
      <c r="M171" t="s">
        <v>251</v>
      </c>
      <c r="N171">
        <v>6.9</v>
      </c>
      <c r="O171">
        <v>2.5</v>
      </c>
      <c r="R171">
        <f t="shared" si="8"/>
        <v>7</v>
      </c>
      <c r="S171">
        <f t="shared" si="9"/>
        <v>3</v>
      </c>
      <c r="T171">
        <f t="shared" si="10"/>
        <v>10</v>
      </c>
      <c r="U171" t="s">
        <v>1472</v>
      </c>
      <c r="V171" t="s">
        <v>1546</v>
      </c>
      <c r="W171" t="s">
        <v>1471</v>
      </c>
      <c r="X171" t="s">
        <v>1524</v>
      </c>
      <c r="Y171" t="s">
        <v>1580</v>
      </c>
      <c r="Z171" cm="1">
        <f t="array" ref="Z171">IF(ISBLANK(AK171),_xlfn.LET(
    _xlpm.nameBeforeSlash, IF(ISNUMBER(SEARCH("/", Y171)), LEFT(Y171, SEARCH("/", Y171)-1), Y171),
    _xlpm.matchRow, IFERROR(MATCH(_xlpm.nameBeforeSlash, AA:AA, 0), ""),
    _xlpm.difference, IF(_xlpm.matchRow="", "", ABS((R171 + S171)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),IF(ISBLANK(Y171),"","Hidden"))</f>
        <v>10</v>
      </c>
      <c r="AA171" t="s">
        <v>1578</v>
      </c>
      <c r="AC171" t="s">
        <v>1184</v>
      </c>
      <c r="AD171" t="str">
        <f>_xlfn.XLOOKUP(AC171,moves!A:A,moves!B:B)</f>
        <v>ground</v>
      </c>
      <c r="AE171">
        <f>_xlfn.XLOOKUP(AC171,moves!A:A,moves!D:D)</f>
        <v>3</v>
      </c>
      <c r="AF171" t="str">
        <f>_xlfn.XLOOKUP(AC171,moves!A:A,moves!E:E)</f>
        <v xml:space="preserve"> </v>
      </c>
      <c r="AG171">
        <v>0</v>
      </c>
      <c r="AH171">
        <v>0</v>
      </c>
      <c r="AI171">
        <f t="shared" si="11"/>
        <v>0</v>
      </c>
      <c r="AJ171" t="s">
        <v>523</v>
      </c>
      <c r="AL171">
        <v>0</v>
      </c>
      <c r="AM171" cm="1">
        <f t="array" ref="AM171">IF(AL171=1,1,
   IF(ISTEXT(AK171),1,
   IF(AO171&gt;1,AM170,
   IF(AI171=1,
      IF(SUMPRODUCT((LEN($Y$2:$Y$4096)-LEN(SUBSTITUTE($Y$2:$Y$4096,AA171,"")))/LEN(AA171))&gt;0,2,1),
      IF(
         SUMPRODUCT((LEN($Y$2:$Y$4096)-LEN(SUBSTITUTE($Y$2:$Y$4096,AA171,"")))/LEN(AA171))
         - SUMPRODUCT((LEN($Y$2:$Y$4096)-LEN(SUBSTITUTE($Y$2:$Y$4096,"Alolan "&amp;AA171,"")))/LEN("Alolan "&amp;AA171))
         - SUMPRODUCT((LEN($Y$2:$Y$4096)-LEN(SUBSTITUTE($Y$2:$Y$4096,"Galarian "&amp;AA171,"")))/LEN("Galarian "&amp;AA171))
         - SUMPRODUCT((LEN($Y$2:$Y$4096)-LEN(SUBSTITUTE($Y$2:$Y$4096,"Hisuian "&amp;AA171,"")))/LEN("Hisuian "&amp;AA171))
         - SUMPRODUCT((LEN($Y$2:$Y$4096)-LEN(SUBSTITUTE($Y$2:$Y$4096,"Paldean "&amp;AA171,"")))/LEN("Paldean "&amp;AA171))
      &gt;0,2,1)
   ))))</f>
        <v>1</v>
      </c>
      <c r="AN171">
        <v>0</v>
      </c>
      <c r="AO171">
        <v>0</v>
      </c>
    </row>
    <row r="172" spans="1:41" x14ac:dyDescent="0.25">
      <c r="A172" t="s">
        <v>1581</v>
      </c>
      <c r="B172" t="s">
        <v>1578</v>
      </c>
      <c r="C172" t="s">
        <v>1472</v>
      </c>
      <c r="D172" t="s">
        <v>1514</v>
      </c>
      <c r="E172">
        <v>10</v>
      </c>
      <c r="F172">
        <v>55</v>
      </c>
      <c r="G172">
        <v>30</v>
      </c>
      <c r="H172">
        <v>35</v>
      </c>
      <c r="I172">
        <v>45</v>
      </c>
      <c r="J172">
        <v>90</v>
      </c>
      <c r="K172" t="s">
        <v>1579</v>
      </c>
      <c r="L172" t="s">
        <v>253</v>
      </c>
      <c r="M172" t="s">
        <v>251</v>
      </c>
      <c r="N172">
        <v>6.7</v>
      </c>
      <c r="O172">
        <v>2.65</v>
      </c>
      <c r="R172">
        <f t="shared" si="8"/>
        <v>7</v>
      </c>
      <c r="S172">
        <f t="shared" si="9"/>
        <v>3</v>
      </c>
      <c r="T172">
        <f t="shared" si="10"/>
        <v>10</v>
      </c>
      <c r="U172" t="s">
        <v>1472</v>
      </c>
      <c r="V172" t="s">
        <v>1514</v>
      </c>
      <c r="W172" t="s">
        <v>1546</v>
      </c>
      <c r="X172" t="s">
        <v>1471</v>
      </c>
      <c r="Y172" t="s">
        <v>1582</v>
      </c>
      <c r="Z172" cm="1">
        <f t="array" ref="Z172">IF(ISBLANK(AK172),_xlfn.LET(
    _xlpm.nameBeforeSlash, IF(ISNUMBER(SEARCH("/", Y172)), LEFT(Y172, SEARCH("/", Y172)-1), Y172),
    _xlpm.matchRow, IFERROR(MATCH(_xlpm.nameBeforeSlash, AA:AA, 0), ""),
    _xlpm.difference, IF(_xlpm.matchRow="", "", ABS((R172 + S172)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),IF(ISBLANK(Y172),"","Hidden"))</f>
        <v>10</v>
      </c>
      <c r="AA172" t="s">
        <v>1583</v>
      </c>
      <c r="AB172" t="s">
        <v>1527</v>
      </c>
      <c r="AC172" t="s">
        <v>516</v>
      </c>
      <c r="AD172" t="str">
        <f>_xlfn.XLOOKUP(AC172,moves!A:A,moves!B:B)</f>
        <v>steel</v>
      </c>
      <c r="AE172">
        <f>_xlfn.XLOOKUP(AC172,moves!A:A,moves!D:D)</f>
        <v>3</v>
      </c>
      <c r="AF172" t="str">
        <f>_xlfn.XLOOKUP(AC172,moves!A:A,moves!E:E)</f>
        <v>Status symbols deal +1 damage.</v>
      </c>
      <c r="AG172">
        <v>0</v>
      </c>
      <c r="AH172">
        <v>0</v>
      </c>
      <c r="AI172">
        <f t="shared" si="11"/>
        <v>0</v>
      </c>
      <c r="AJ172" t="s">
        <v>523</v>
      </c>
      <c r="AL172">
        <v>0</v>
      </c>
      <c r="AM172" cm="1">
        <f t="array" ref="AM172">IF(AL172=1,1,
   IF(ISTEXT(AK172),1,
   IF(AO172&gt;1,AM171,
   IF(AI172=1,
      IF(SUMPRODUCT((LEN($Y$2:$Y$4096)-LEN(SUBSTITUTE($Y$2:$Y$4096,AA172,"")))/LEN(AA172))&gt;0,2,1),
      IF(
         SUMPRODUCT((LEN($Y$2:$Y$4096)-LEN(SUBSTITUTE($Y$2:$Y$4096,AA172,"")))/LEN(AA172))
         - SUMPRODUCT((LEN($Y$2:$Y$4096)-LEN(SUBSTITUTE($Y$2:$Y$4096,"Alolan "&amp;AA172,"")))/LEN("Alolan "&amp;AA172))
         - SUMPRODUCT((LEN($Y$2:$Y$4096)-LEN(SUBSTITUTE($Y$2:$Y$4096,"Galarian "&amp;AA172,"")))/LEN("Galarian "&amp;AA172))
         - SUMPRODUCT((LEN($Y$2:$Y$4096)-LEN(SUBSTITUTE($Y$2:$Y$4096,"Hisuian "&amp;AA172,"")))/LEN("Hisuian "&amp;AA172))
         - SUMPRODUCT((LEN($Y$2:$Y$4096)-LEN(SUBSTITUTE($Y$2:$Y$4096,"Paldean "&amp;AA172,"")))/LEN("Paldean "&amp;AA172))
      &gt;0,2,1)
   ))))</f>
        <v>1</v>
      </c>
      <c r="AN172">
        <v>0</v>
      </c>
      <c r="AO172">
        <v>0</v>
      </c>
    </row>
    <row r="173" spans="1:41" x14ac:dyDescent="0.25">
      <c r="A173" t="s">
        <v>3719</v>
      </c>
      <c r="B173" t="s">
        <v>1578</v>
      </c>
      <c r="C173" t="s">
        <v>1472</v>
      </c>
      <c r="D173"/>
      <c r="E173">
        <v>10</v>
      </c>
      <c r="F173">
        <v>55</v>
      </c>
      <c r="G173">
        <v>25</v>
      </c>
      <c r="H173">
        <v>35</v>
      </c>
      <c r="I173">
        <v>45</v>
      </c>
      <c r="J173">
        <v>95</v>
      </c>
      <c r="K173" t="s">
        <v>1579</v>
      </c>
      <c r="L173" t="s">
        <v>253</v>
      </c>
      <c r="M173" t="s">
        <v>251</v>
      </c>
      <c r="N173">
        <v>6.9</v>
      </c>
      <c r="O173">
        <v>2.5</v>
      </c>
      <c r="R173">
        <f t="shared" si="8"/>
        <v>7</v>
      </c>
      <c r="S173">
        <f t="shared" si="9"/>
        <v>3</v>
      </c>
      <c r="T173">
        <f t="shared" si="10"/>
        <v>10</v>
      </c>
      <c r="U173" t="s">
        <v>1472</v>
      </c>
      <c r="V173" t="s">
        <v>1546</v>
      </c>
      <c r="W173" t="s">
        <v>1471</v>
      </c>
      <c r="X173" t="s">
        <v>1524</v>
      </c>
      <c r="Y173" t="s">
        <v>4986</v>
      </c>
      <c r="Z173" cm="1">
        <f t="array" ref="Z173">IF(ISBLANK(AK173),_xlfn.LET(
    _xlpm.nameBeforeSlash, IF(ISNUMBER(SEARCH("/", Y173)), LEFT(Y173, SEARCH("/", Y173)-1), Y173),
    _xlpm.matchRow, IFERROR(MATCH(_xlpm.nameBeforeSlash, AA:AA, 0), ""),
    _xlpm.difference, IF(_xlpm.matchRow="", "", ABS((R173 + S173)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),IF(ISBLANK(Y173),"","Hidden"))</f>
        <v>10</v>
      </c>
      <c r="AA173" t="s">
        <v>4987</v>
      </c>
      <c r="AC173" t="s">
        <v>458</v>
      </c>
      <c r="AD173" t="str">
        <f>_xlfn.XLOOKUP(AC173,moves!A:A,moves!B:B)</f>
        <v>ground</v>
      </c>
      <c r="AE173">
        <f>_xlfn.XLOOKUP(AC173,moves!A:A,moves!D:D)</f>
        <v>2</v>
      </c>
      <c r="AF173" t="str">
        <f>_xlfn.XLOOKUP(AC173,moves!A:A,moves!E:E)</f>
        <v>Increase the target's battle fatigue by 2. The target may no longer switch out or flee the battle.</v>
      </c>
      <c r="AG173">
        <v>0</v>
      </c>
      <c r="AH173">
        <v>0</v>
      </c>
      <c r="AI173">
        <f t="shared" si="11"/>
        <v>1</v>
      </c>
      <c r="AJ173" t="s">
        <v>523</v>
      </c>
      <c r="AL173">
        <v>0</v>
      </c>
      <c r="AM173" cm="1">
        <f t="array" ref="AM173">IF(AL173=1,1,
   IF(ISTEXT(AK173),1,
   IF(AO173&gt;1,AM172,
   IF(AI173=1,
      IF(SUMPRODUCT((LEN($Y$2:$Y$4096)-LEN(SUBSTITUTE($Y$2:$Y$4096,AA173,"")))/LEN(AA173))&gt;0,2,1),
      IF(
         SUMPRODUCT((LEN($Y$2:$Y$4096)-LEN(SUBSTITUTE($Y$2:$Y$4096,AA173,"")))/LEN(AA173))
         - SUMPRODUCT((LEN($Y$2:$Y$4096)-LEN(SUBSTITUTE($Y$2:$Y$4096,"Alolan "&amp;AA173,"")))/LEN("Alolan "&amp;AA173))
         - SUMPRODUCT((LEN($Y$2:$Y$4096)-LEN(SUBSTITUTE($Y$2:$Y$4096,"Galarian "&amp;AA173,"")))/LEN("Galarian "&amp;AA173))
         - SUMPRODUCT((LEN($Y$2:$Y$4096)-LEN(SUBSTITUTE($Y$2:$Y$4096,"Hisuian "&amp;AA173,"")))/LEN("Hisuian "&amp;AA173))
         - SUMPRODUCT((LEN($Y$2:$Y$4096)-LEN(SUBSTITUTE($Y$2:$Y$4096,"Paldean "&amp;AA173,"")))/LEN("Paldean "&amp;AA173))
      &gt;0,2,1)
   ))))</f>
        <v>1</v>
      </c>
      <c r="AN173">
        <v>0</v>
      </c>
      <c r="AO173">
        <v>0</v>
      </c>
    </row>
    <row r="174" spans="1:41" x14ac:dyDescent="0.25">
      <c r="A174" t="s">
        <v>3720</v>
      </c>
      <c r="B174" t="s">
        <v>1578</v>
      </c>
      <c r="C174" t="s">
        <v>1472</v>
      </c>
      <c r="D174" t="s">
        <v>1514</v>
      </c>
      <c r="E174">
        <v>10</v>
      </c>
      <c r="F174">
        <v>55</v>
      </c>
      <c r="G174">
        <v>30</v>
      </c>
      <c r="H174">
        <v>35</v>
      </c>
      <c r="I174">
        <v>45</v>
      </c>
      <c r="J174">
        <v>90</v>
      </c>
      <c r="K174" t="s">
        <v>1579</v>
      </c>
      <c r="L174" t="s">
        <v>253</v>
      </c>
      <c r="M174" t="s">
        <v>251</v>
      </c>
      <c r="N174">
        <v>6.7</v>
      </c>
      <c r="O174">
        <v>2.65</v>
      </c>
      <c r="R174">
        <f t="shared" si="8"/>
        <v>7</v>
      </c>
      <c r="S174">
        <f t="shared" si="9"/>
        <v>3</v>
      </c>
      <c r="T174">
        <f t="shared" si="10"/>
        <v>10</v>
      </c>
      <c r="U174" t="s">
        <v>1472</v>
      </c>
      <c r="V174" t="s">
        <v>1514</v>
      </c>
      <c r="W174" t="s">
        <v>1546</v>
      </c>
      <c r="X174" t="s">
        <v>1471</v>
      </c>
      <c r="Y174" t="s">
        <v>4988</v>
      </c>
      <c r="Z174" cm="1">
        <f t="array" ref="Z174">IF(ISBLANK(AK174),_xlfn.LET(
    _xlpm.nameBeforeSlash, IF(ISNUMBER(SEARCH("/", Y174)), LEFT(Y174, SEARCH("/", Y174)-1), Y174),
    _xlpm.matchRow, IFERROR(MATCH(_xlpm.nameBeforeSlash, AA:AA, 0), ""),
    _xlpm.difference, IF(_xlpm.matchRow="", "", ABS((R174 + S174)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),IF(ISBLANK(Y174),"","Hidden"))</f>
        <v>10</v>
      </c>
      <c r="AA174" t="s">
        <v>4989</v>
      </c>
      <c r="AB174" t="s">
        <v>1527</v>
      </c>
      <c r="AC174" t="s">
        <v>1343</v>
      </c>
      <c r="AD174" t="str">
        <f>_xlfn.XLOOKUP(AC174,moves!A:A,moves!B:B)</f>
        <v>rock</v>
      </c>
      <c r="AE174">
        <f>_xlfn.XLOOKUP(AC174,moves!A:A,moves!D:D)</f>
        <v>0</v>
      </c>
      <c r="AF174" t="str">
        <f>_xlfn.XLOOKUP(AC174,moves!A:A,moves!E:E)</f>
        <v>Change the weather condition to Sandstorm.</v>
      </c>
      <c r="AG174">
        <v>0</v>
      </c>
      <c r="AH174">
        <v>0</v>
      </c>
      <c r="AI174">
        <f t="shared" si="11"/>
        <v>1</v>
      </c>
      <c r="AJ174" t="s">
        <v>523</v>
      </c>
      <c r="AL174">
        <v>0</v>
      </c>
      <c r="AM174" cm="1">
        <f t="array" ref="AM174">IF(AL174=1,1,
   IF(ISTEXT(AK174),1,
   IF(AO174&gt;1,AM173,
   IF(AI174=1,
      IF(SUMPRODUCT((LEN($Y$2:$Y$4096)-LEN(SUBSTITUTE($Y$2:$Y$4096,AA174,"")))/LEN(AA174))&gt;0,2,1),
      IF(
         SUMPRODUCT((LEN($Y$2:$Y$4096)-LEN(SUBSTITUTE($Y$2:$Y$4096,AA174,"")))/LEN(AA174))
         - SUMPRODUCT((LEN($Y$2:$Y$4096)-LEN(SUBSTITUTE($Y$2:$Y$4096,"Alolan "&amp;AA174,"")))/LEN("Alolan "&amp;AA174))
         - SUMPRODUCT((LEN($Y$2:$Y$4096)-LEN(SUBSTITUTE($Y$2:$Y$4096,"Galarian "&amp;AA174,"")))/LEN("Galarian "&amp;AA174))
         - SUMPRODUCT((LEN($Y$2:$Y$4096)-LEN(SUBSTITUTE($Y$2:$Y$4096,"Hisuian "&amp;AA174,"")))/LEN("Hisuian "&amp;AA174))
         - SUMPRODUCT((LEN($Y$2:$Y$4096)-LEN(SUBSTITUTE($Y$2:$Y$4096,"Paldean "&amp;AA174,"")))/LEN("Paldean "&amp;AA174))
      &gt;0,2,1)
   ))))</f>
        <v>1</v>
      </c>
      <c r="AN174">
        <v>0</v>
      </c>
      <c r="AO174">
        <v>0</v>
      </c>
    </row>
    <row r="175" spans="1:41" x14ac:dyDescent="0.25">
      <c r="A175">
        <v>51</v>
      </c>
      <c r="B175" t="s">
        <v>1580</v>
      </c>
      <c r="C175" t="s">
        <v>1472</v>
      </c>
      <c r="D175"/>
      <c r="E175">
        <v>35</v>
      </c>
      <c r="F175">
        <v>100</v>
      </c>
      <c r="G175">
        <v>50</v>
      </c>
      <c r="H175">
        <v>50</v>
      </c>
      <c r="I175">
        <v>70</v>
      </c>
      <c r="J175">
        <v>120</v>
      </c>
      <c r="K175" t="s">
        <v>1579</v>
      </c>
      <c r="L175" t="s">
        <v>253</v>
      </c>
      <c r="M175" t="s">
        <v>251</v>
      </c>
      <c r="N175">
        <v>10.3</v>
      </c>
      <c r="O175">
        <v>5</v>
      </c>
      <c r="P175">
        <v>1</v>
      </c>
      <c r="R175">
        <f t="shared" si="8"/>
        <v>11</v>
      </c>
      <c r="S175">
        <f t="shared" si="9"/>
        <v>5</v>
      </c>
      <c r="T175">
        <f t="shared" si="10"/>
        <v>16</v>
      </c>
      <c r="U175" t="s">
        <v>1472</v>
      </c>
      <c r="V175" t="s">
        <v>1546</v>
      </c>
      <c r="W175" t="s">
        <v>1471</v>
      </c>
      <c r="X175" t="s">
        <v>1524</v>
      </c>
      <c r="Z175" t="str" cm="1">
        <f t="array" ref="Z175">IF(ISBLANK(AK175),_xlfn.LET(
    _xlpm.nameBeforeSlash, IF(ISNUMBER(SEARCH("/", Y175)), LEFT(Y175, SEARCH("/", Y175)-1), Y175),
    _xlpm.matchRow, IFERROR(MATCH(_xlpm.nameBeforeSlash, AA:AA, 0), ""),
    _xlpm.difference, IF(_xlpm.matchRow="", "", ABS((R175 + S175)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),IF(ISBLANK(Y175),"","Hidden"))</f>
        <v/>
      </c>
      <c r="AA175" t="s">
        <v>1580</v>
      </c>
      <c r="AC175" t="s">
        <v>902</v>
      </c>
      <c r="AD175" t="str">
        <f>_xlfn.XLOOKUP(AC175,moves!A:A,moves!B:B)</f>
        <v>ground</v>
      </c>
      <c r="AE175">
        <f>_xlfn.XLOOKUP(AC175,moves!A:A,moves!D:D)</f>
        <v>6</v>
      </c>
      <c r="AF175" t="str">
        <f>_xlfn.XLOOKUP(AC175,moves!A:A,moves!E:E)</f>
        <v>The target faints if they have 2 or less health remaining after this attack. Status symbols deal -1 damage.</v>
      </c>
      <c r="AG175">
        <v>0</v>
      </c>
      <c r="AH175">
        <v>0</v>
      </c>
      <c r="AI175">
        <f t="shared" si="11"/>
        <v>0</v>
      </c>
      <c r="AJ175" t="s">
        <v>524</v>
      </c>
      <c r="AL175">
        <v>0</v>
      </c>
      <c r="AM175" cm="1">
        <f t="array" ref="AM175">IF(AL175=1,1,
   IF(ISTEXT(AK175),1,
   IF(AO175&gt;1,AM174,
   IF(AI175=1,
      IF(SUMPRODUCT((LEN($Y$2:$Y$4096)-LEN(SUBSTITUTE($Y$2:$Y$4096,AA175,"")))/LEN(AA175))&gt;0,2,1),
      IF(
         SUMPRODUCT((LEN($Y$2:$Y$4096)-LEN(SUBSTITUTE($Y$2:$Y$4096,AA175,"")))/LEN(AA175))
         - SUMPRODUCT((LEN($Y$2:$Y$4096)-LEN(SUBSTITUTE($Y$2:$Y$4096,"Alolan "&amp;AA175,"")))/LEN("Alolan "&amp;AA175))
         - SUMPRODUCT((LEN($Y$2:$Y$4096)-LEN(SUBSTITUTE($Y$2:$Y$4096,"Galarian "&amp;AA175,"")))/LEN("Galarian "&amp;AA175))
         - SUMPRODUCT((LEN($Y$2:$Y$4096)-LEN(SUBSTITUTE($Y$2:$Y$4096,"Hisuian "&amp;AA175,"")))/LEN("Hisuian "&amp;AA175))
         - SUMPRODUCT((LEN($Y$2:$Y$4096)-LEN(SUBSTITUTE($Y$2:$Y$4096,"Paldean "&amp;AA175,"")))/LEN("Paldean "&amp;AA175))
      &gt;0,2,1)
   ))))</f>
        <v>2</v>
      </c>
      <c r="AN175">
        <v>0</v>
      </c>
      <c r="AO175">
        <v>0</v>
      </c>
    </row>
    <row r="176" spans="1:41" x14ac:dyDescent="0.25">
      <c r="A176" t="s">
        <v>1584</v>
      </c>
      <c r="B176" t="s">
        <v>1580</v>
      </c>
      <c r="C176" t="s">
        <v>1472</v>
      </c>
      <c r="D176" t="s">
        <v>1514</v>
      </c>
      <c r="E176">
        <v>35</v>
      </c>
      <c r="F176">
        <v>100</v>
      </c>
      <c r="G176">
        <v>60</v>
      </c>
      <c r="H176">
        <v>50</v>
      </c>
      <c r="I176">
        <v>70</v>
      </c>
      <c r="J176">
        <v>110</v>
      </c>
      <c r="K176" t="s">
        <v>1579</v>
      </c>
      <c r="L176" t="s">
        <v>253</v>
      </c>
      <c r="M176" t="s">
        <v>251</v>
      </c>
      <c r="N176">
        <v>9.9</v>
      </c>
      <c r="O176">
        <v>5.3</v>
      </c>
      <c r="Q176">
        <v>1</v>
      </c>
      <c r="R176">
        <f t="shared" si="8"/>
        <v>10</v>
      </c>
      <c r="S176">
        <f t="shared" si="9"/>
        <v>6</v>
      </c>
      <c r="T176">
        <f t="shared" si="10"/>
        <v>16</v>
      </c>
      <c r="U176" t="s">
        <v>1472</v>
      </c>
      <c r="V176" t="s">
        <v>1514</v>
      </c>
      <c r="W176" t="s">
        <v>1546</v>
      </c>
      <c r="X176" t="s">
        <v>1524</v>
      </c>
      <c r="Z176" t="str" cm="1">
        <f t="array" ref="Z176">IF(ISBLANK(AK176),_xlfn.LET(
    _xlpm.nameBeforeSlash, IF(ISNUMBER(SEARCH("/", Y176)), LEFT(Y176, SEARCH("/", Y176)-1), Y176),
    _xlpm.matchRow, IFERROR(MATCH(_xlpm.nameBeforeSlash, AA:AA, 0), ""),
    _xlpm.difference, IF(_xlpm.matchRow="", "", ABS((R176 + S176)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),IF(ISBLANK(Y176),"","Hidden"))</f>
        <v/>
      </c>
      <c r="AA176" t="s">
        <v>1582</v>
      </c>
      <c r="AB176" t="s">
        <v>1527</v>
      </c>
      <c r="AC176" t="s">
        <v>1364</v>
      </c>
      <c r="AD176" t="str">
        <f>_xlfn.XLOOKUP(AC176,moves!A:A,moves!B:B)</f>
        <v>steel</v>
      </c>
      <c r="AE176">
        <f>_xlfn.XLOOKUP(AC176,moves!A:A,moves!D:D)</f>
        <v>4</v>
      </c>
      <c r="AF176" t="str">
        <f>_xlfn.XLOOKUP(AC176,moves!A:A,moves!E:E)</f>
        <v>If 2 or more status symbols are rolled: The target skips their turn this round and the user's battle fatigue increases by 1 extra. This move cannot be used if the user has 5 fatigue.</v>
      </c>
      <c r="AG176">
        <v>0</v>
      </c>
      <c r="AH176">
        <v>0</v>
      </c>
      <c r="AI176">
        <f t="shared" si="11"/>
        <v>0</v>
      </c>
      <c r="AJ176" t="s">
        <v>524</v>
      </c>
      <c r="AL176">
        <v>0</v>
      </c>
      <c r="AM176" cm="1">
        <f t="array" ref="AM176">IF(AL176=1,1,
   IF(ISTEXT(AK176),1,
   IF(AO176&gt;1,AM175,
   IF(AI176=1,
      IF(SUMPRODUCT((LEN($Y$2:$Y$4096)-LEN(SUBSTITUTE($Y$2:$Y$4096,AA176,"")))/LEN(AA176))&gt;0,2,1),
      IF(
         SUMPRODUCT((LEN($Y$2:$Y$4096)-LEN(SUBSTITUTE($Y$2:$Y$4096,AA176,"")))/LEN(AA176))
         - SUMPRODUCT((LEN($Y$2:$Y$4096)-LEN(SUBSTITUTE($Y$2:$Y$4096,"Alolan "&amp;AA176,"")))/LEN("Alolan "&amp;AA176))
         - SUMPRODUCT((LEN($Y$2:$Y$4096)-LEN(SUBSTITUTE($Y$2:$Y$4096,"Galarian "&amp;AA176,"")))/LEN("Galarian "&amp;AA176))
         - SUMPRODUCT((LEN($Y$2:$Y$4096)-LEN(SUBSTITUTE($Y$2:$Y$4096,"Hisuian "&amp;AA176,"")))/LEN("Hisuian "&amp;AA176))
         - SUMPRODUCT((LEN($Y$2:$Y$4096)-LEN(SUBSTITUTE($Y$2:$Y$4096,"Paldean "&amp;AA176,"")))/LEN("Paldean "&amp;AA176))
      &gt;0,2,1)
   ))))</f>
        <v>2</v>
      </c>
      <c r="AN176">
        <v>0</v>
      </c>
      <c r="AO176">
        <v>0</v>
      </c>
    </row>
    <row r="177" spans="1:41" x14ac:dyDescent="0.25">
      <c r="A177" t="s">
        <v>3721</v>
      </c>
      <c r="B177" t="s">
        <v>1580</v>
      </c>
      <c r="C177" t="s">
        <v>1472</v>
      </c>
      <c r="D177"/>
      <c r="E177">
        <v>35</v>
      </c>
      <c r="F177">
        <v>100</v>
      </c>
      <c r="G177">
        <v>50</v>
      </c>
      <c r="H177">
        <v>50</v>
      </c>
      <c r="I177">
        <v>70</v>
      </c>
      <c r="J177">
        <v>120</v>
      </c>
      <c r="K177" t="s">
        <v>1579</v>
      </c>
      <c r="L177" t="s">
        <v>253</v>
      </c>
      <c r="M177" t="s">
        <v>251</v>
      </c>
      <c r="N177">
        <v>10.3</v>
      </c>
      <c r="O177">
        <v>5</v>
      </c>
      <c r="P177">
        <v>1</v>
      </c>
      <c r="R177">
        <f t="shared" si="8"/>
        <v>11</v>
      </c>
      <c r="S177">
        <f t="shared" si="9"/>
        <v>5</v>
      </c>
      <c r="T177">
        <f t="shared" si="10"/>
        <v>16</v>
      </c>
      <c r="U177" t="s">
        <v>1472</v>
      </c>
      <c r="V177" t="s">
        <v>1546</v>
      </c>
      <c r="W177" t="s">
        <v>1471</v>
      </c>
      <c r="X177" t="s">
        <v>1524</v>
      </c>
      <c r="Z177" t="str" cm="1">
        <f t="array" ref="Z177">IF(ISBLANK(AK177),_xlfn.LET(
    _xlpm.nameBeforeSlash, IF(ISNUMBER(SEARCH("/", Y177)), LEFT(Y177, SEARCH("/", Y177)-1), Y177),
    _xlpm.matchRow, IFERROR(MATCH(_xlpm.nameBeforeSlash, AA:AA, 0), ""),
    _xlpm.difference, IF(_xlpm.matchRow="", "", ABS((R177 + S177)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),IF(ISBLANK(Y177),"","Hidden"))</f>
        <v/>
      </c>
      <c r="AA177" t="s">
        <v>4986</v>
      </c>
      <c r="AC177" t="s">
        <v>418</v>
      </c>
      <c r="AD177" t="str">
        <f>_xlfn.XLOOKUP(AC177,moves!A:A,moves!B:B)</f>
        <v>ground</v>
      </c>
      <c r="AE177">
        <f>_xlfn.XLOOKUP(AC177,moves!A:A,moves!D:D)</f>
        <v>4</v>
      </c>
      <c r="AF177" t="str">
        <f>_xlfn.XLOOKUP(AC177,moves!A:A,moves!E:E)</f>
        <v>If 2 or more status symbols are rolled: Deal 2 damage to a Pokémon in the target party that is not the target.</v>
      </c>
      <c r="AG177">
        <v>0</v>
      </c>
      <c r="AH177">
        <v>0</v>
      </c>
      <c r="AI177">
        <f t="shared" si="11"/>
        <v>1</v>
      </c>
      <c r="AJ177" t="s">
        <v>524</v>
      </c>
      <c r="AL177">
        <v>0</v>
      </c>
      <c r="AM177" cm="1">
        <f t="array" ref="AM177">IF(AL177=1,1,
   IF(ISTEXT(AK177),1,
   IF(AO177&gt;1,AM176,
   IF(AI177=1,
      IF(SUMPRODUCT((LEN($Y$2:$Y$4096)-LEN(SUBSTITUTE($Y$2:$Y$4096,AA177,"")))/LEN(AA177))&gt;0,2,1),
      IF(
         SUMPRODUCT((LEN($Y$2:$Y$4096)-LEN(SUBSTITUTE($Y$2:$Y$4096,AA177,"")))/LEN(AA177))
         - SUMPRODUCT((LEN($Y$2:$Y$4096)-LEN(SUBSTITUTE($Y$2:$Y$4096,"Alolan "&amp;AA177,"")))/LEN("Alolan "&amp;AA177))
         - SUMPRODUCT((LEN($Y$2:$Y$4096)-LEN(SUBSTITUTE($Y$2:$Y$4096,"Galarian "&amp;AA177,"")))/LEN("Galarian "&amp;AA177))
         - SUMPRODUCT((LEN($Y$2:$Y$4096)-LEN(SUBSTITUTE($Y$2:$Y$4096,"Hisuian "&amp;AA177,"")))/LEN("Hisuian "&amp;AA177))
         - SUMPRODUCT((LEN($Y$2:$Y$4096)-LEN(SUBSTITUTE($Y$2:$Y$4096,"Paldean "&amp;AA177,"")))/LEN("Paldean "&amp;AA177))
      &gt;0,2,1)
   ))))</f>
        <v>2</v>
      </c>
      <c r="AN177">
        <v>0</v>
      </c>
      <c r="AO177">
        <v>0</v>
      </c>
    </row>
    <row r="178" spans="1:41" x14ac:dyDescent="0.25">
      <c r="A178" t="s">
        <v>3722</v>
      </c>
      <c r="B178" t="s">
        <v>1580</v>
      </c>
      <c r="C178" t="s">
        <v>1472</v>
      </c>
      <c r="D178" t="s">
        <v>1514</v>
      </c>
      <c r="E178">
        <v>35</v>
      </c>
      <c r="F178">
        <v>100</v>
      </c>
      <c r="G178">
        <v>60</v>
      </c>
      <c r="H178">
        <v>50</v>
      </c>
      <c r="I178">
        <v>70</v>
      </c>
      <c r="J178">
        <v>110</v>
      </c>
      <c r="K178" t="s">
        <v>1579</v>
      </c>
      <c r="L178" t="s">
        <v>253</v>
      </c>
      <c r="M178" t="s">
        <v>251</v>
      </c>
      <c r="N178">
        <v>9.9</v>
      </c>
      <c r="O178">
        <v>5.3</v>
      </c>
      <c r="Q178">
        <v>1</v>
      </c>
      <c r="R178">
        <f t="shared" si="8"/>
        <v>10</v>
      </c>
      <c r="S178">
        <f t="shared" si="9"/>
        <v>6</v>
      </c>
      <c r="T178">
        <f t="shared" si="10"/>
        <v>16</v>
      </c>
      <c r="U178" t="s">
        <v>1472</v>
      </c>
      <c r="V178" t="s">
        <v>1514</v>
      </c>
      <c r="W178" t="s">
        <v>1546</v>
      </c>
      <c r="X178" t="s">
        <v>1524</v>
      </c>
      <c r="Z178" t="str" cm="1">
        <f t="array" ref="Z178">IF(ISBLANK(AK178),_xlfn.LET(
    _xlpm.nameBeforeSlash, IF(ISNUMBER(SEARCH("/", Y178)), LEFT(Y178, SEARCH("/", Y178)-1), Y178),
    _xlpm.matchRow, IFERROR(MATCH(_xlpm.nameBeforeSlash, AA:AA, 0), ""),
    _xlpm.difference, IF(_xlpm.matchRow="", "", ABS((R178 + S178)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),IF(ISBLANK(Y178),"","Hidden"))</f>
        <v/>
      </c>
      <c r="AA178" t="s">
        <v>4988</v>
      </c>
      <c r="AB178" t="s">
        <v>1527</v>
      </c>
      <c r="AC178" t="s">
        <v>1175</v>
      </c>
      <c r="AD178" t="str">
        <f>_xlfn.XLOOKUP(AC178,moves!A:A,moves!B:B)</f>
        <v>ground</v>
      </c>
      <c r="AE178">
        <f>_xlfn.XLOOKUP(AC178,moves!A:A,moves!D:D)</f>
        <v>5</v>
      </c>
      <c r="AF178" t="str">
        <f>_xlfn.XLOOKUP(AC178,moves!A:A,moves!E:E)</f>
        <v>If 2 or more critical hits are rolled: Deal 2 damage to a Pokémon in the target party that is not the target.</v>
      </c>
      <c r="AG178">
        <v>0</v>
      </c>
      <c r="AH178">
        <v>0</v>
      </c>
      <c r="AI178">
        <f t="shared" si="11"/>
        <v>1</v>
      </c>
      <c r="AJ178" t="s">
        <v>524</v>
      </c>
      <c r="AL178">
        <v>0</v>
      </c>
      <c r="AM178" cm="1">
        <f t="array" ref="AM178">IF(AL178=1,1,
   IF(ISTEXT(AK178),1,
   IF(AO178&gt;1,AM177,
   IF(AI178=1,
      IF(SUMPRODUCT((LEN($Y$2:$Y$4096)-LEN(SUBSTITUTE($Y$2:$Y$4096,AA178,"")))/LEN(AA178))&gt;0,2,1),
      IF(
         SUMPRODUCT((LEN($Y$2:$Y$4096)-LEN(SUBSTITUTE($Y$2:$Y$4096,AA178,"")))/LEN(AA178))
         - SUMPRODUCT((LEN($Y$2:$Y$4096)-LEN(SUBSTITUTE($Y$2:$Y$4096,"Alolan "&amp;AA178,"")))/LEN("Alolan "&amp;AA178))
         - SUMPRODUCT((LEN($Y$2:$Y$4096)-LEN(SUBSTITUTE($Y$2:$Y$4096,"Galarian "&amp;AA178,"")))/LEN("Galarian "&amp;AA178))
         - SUMPRODUCT((LEN($Y$2:$Y$4096)-LEN(SUBSTITUTE($Y$2:$Y$4096,"Hisuian "&amp;AA178,"")))/LEN("Hisuian "&amp;AA178))
         - SUMPRODUCT((LEN($Y$2:$Y$4096)-LEN(SUBSTITUTE($Y$2:$Y$4096,"Paldean "&amp;AA178,"")))/LEN("Paldean "&amp;AA178))
      &gt;0,2,1)
   ))))</f>
        <v>2</v>
      </c>
      <c r="AN178">
        <v>0</v>
      </c>
      <c r="AO178">
        <v>0</v>
      </c>
    </row>
    <row r="179" spans="1:41" x14ac:dyDescent="0.25">
      <c r="A179">
        <v>52</v>
      </c>
      <c r="B179" t="s">
        <v>1585</v>
      </c>
      <c r="C179" t="s">
        <v>1512</v>
      </c>
      <c r="D179"/>
      <c r="E179">
        <v>40</v>
      </c>
      <c r="F179">
        <v>45</v>
      </c>
      <c r="G179">
        <v>35</v>
      </c>
      <c r="H179">
        <v>40</v>
      </c>
      <c r="I179">
        <v>40</v>
      </c>
      <c r="J179">
        <v>90</v>
      </c>
      <c r="K179" t="s">
        <v>1586</v>
      </c>
      <c r="L179" t="s">
        <v>250</v>
      </c>
      <c r="M179" t="s">
        <v>249</v>
      </c>
      <c r="N179">
        <v>6.25</v>
      </c>
      <c r="O179">
        <v>3.85</v>
      </c>
      <c r="R179">
        <f t="shared" si="8"/>
        <v>6</v>
      </c>
      <c r="S179">
        <f t="shared" si="9"/>
        <v>4</v>
      </c>
      <c r="T179">
        <f t="shared" si="10"/>
        <v>10</v>
      </c>
      <c r="U179" t="s">
        <v>1512</v>
      </c>
      <c r="V179" t="s">
        <v>1492</v>
      </c>
      <c r="W179" t="s">
        <v>1471</v>
      </c>
      <c r="X179" t="s">
        <v>1536</v>
      </c>
      <c r="Y179" t="s">
        <v>1587</v>
      </c>
      <c r="Z179" cm="1">
        <f t="array" ref="Z179">IF(ISBLANK(AK179),_xlfn.LET(
    _xlpm.nameBeforeSlash, IF(ISNUMBER(SEARCH("/", Y179)), LEFT(Y179, SEARCH("/", Y179)-1), Y179),
    _xlpm.matchRow, IFERROR(MATCH(_xlpm.nameBeforeSlash, AA:AA, 0), ""),
    _xlpm.difference, IF(_xlpm.matchRow="", "", ABS((R179 + S179)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),IF(ISBLANK(Y179),"","Hidden"))</f>
        <v>10</v>
      </c>
      <c r="AA179" t="s">
        <v>1585</v>
      </c>
      <c r="AC179" t="s">
        <v>1269</v>
      </c>
      <c r="AD179" t="str">
        <f>_xlfn.XLOOKUP(AC179,moves!A:A,moves!B:B)</f>
        <v>normal</v>
      </c>
      <c r="AE179">
        <f>_xlfn.XLOOKUP(AC179,moves!A:A,moves!D:D)</f>
        <v>1</v>
      </c>
      <c r="AF179" t="str">
        <f>_xlfn.XLOOKUP(AC179,moves!A:A,moves!E:E)</f>
        <v>For each critical hit rolled: Gain 1 journey point.</v>
      </c>
      <c r="AG179">
        <v>0</v>
      </c>
      <c r="AH179">
        <v>0</v>
      </c>
      <c r="AI179">
        <f t="shared" si="11"/>
        <v>0</v>
      </c>
      <c r="AJ179" t="s">
        <v>523</v>
      </c>
      <c r="AL179">
        <v>0</v>
      </c>
      <c r="AM179" cm="1">
        <f t="array" ref="AM179">IF(AL179=1,1,
   IF(ISTEXT(AK179),1,
   IF(AO179&gt;1,AM178,
   IF(AI179=1,
      IF(SUMPRODUCT((LEN($Y$2:$Y$4096)-LEN(SUBSTITUTE($Y$2:$Y$4096,AA179,"")))/LEN(AA179))&gt;0,2,1),
      IF(
         SUMPRODUCT((LEN($Y$2:$Y$4096)-LEN(SUBSTITUTE($Y$2:$Y$4096,AA179,"")))/LEN(AA179))
         - SUMPRODUCT((LEN($Y$2:$Y$4096)-LEN(SUBSTITUTE($Y$2:$Y$4096,"Alolan "&amp;AA179,"")))/LEN("Alolan "&amp;AA179))
         - SUMPRODUCT((LEN($Y$2:$Y$4096)-LEN(SUBSTITUTE($Y$2:$Y$4096,"Galarian "&amp;AA179,"")))/LEN("Galarian "&amp;AA179))
         - SUMPRODUCT((LEN($Y$2:$Y$4096)-LEN(SUBSTITUTE($Y$2:$Y$4096,"Hisuian "&amp;AA179,"")))/LEN("Hisuian "&amp;AA179))
         - SUMPRODUCT((LEN($Y$2:$Y$4096)-LEN(SUBSTITUTE($Y$2:$Y$4096,"Paldean "&amp;AA179,"")))/LEN("Paldean "&amp;AA179))
      &gt;0,2,1)
   ))))</f>
        <v>1</v>
      </c>
      <c r="AN179">
        <v>0</v>
      </c>
      <c r="AO179">
        <v>1</v>
      </c>
    </row>
    <row r="180" spans="1:41" x14ac:dyDescent="0.25">
      <c r="A180" t="s">
        <v>3307</v>
      </c>
      <c r="B180" t="s">
        <v>1585</v>
      </c>
      <c r="C180" t="s">
        <v>1512</v>
      </c>
      <c r="D180"/>
      <c r="E180">
        <v>40</v>
      </c>
      <c r="F180">
        <v>45</v>
      </c>
      <c r="G180">
        <v>35</v>
      </c>
      <c r="H180">
        <v>40</v>
      </c>
      <c r="I180">
        <v>40</v>
      </c>
      <c r="J180">
        <v>90</v>
      </c>
      <c r="K180" t="s">
        <v>1586</v>
      </c>
      <c r="L180" t="s">
        <v>3446</v>
      </c>
      <c r="M180" t="s">
        <v>3287</v>
      </c>
      <c r="N180">
        <v>6.25</v>
      </c>
      <c r="O180">
        <v>3.85</v>
      </c>
      <c r="Q180">
        <v>20</v>
      </c>
      <c r="R180">
        <f t="shared" si="8"/>
        <v>6</v>
      </c>
      <c r="S180">
        <f t="shared" si="9"/>
        <v>24</v>
      </c>
      <c r="T180">
        <f t="shared" si="10"/>
        <v>30</v>
      </c>
      <c r="U180" t="s">
        <v>1512</v>
      </c>
      <c r="V180" t="s">
        <v>1492</v>
      </c>
      <c r="W180" t="s">
        <v>1471</v>
      </c>
      <c r="X180" t="s">
        <v>1536</v>
      </c>
      <c r="Z180" t="str" cm="1">
        <f t="array" ref="Z180">IF(ISBLANK(AK180),_xlfn.LET(
    _xlpm.nameBeforeSlash, IF(ISNUMBER(SEARCH("/", Y180)), LEFT(Y180, SEARCH("/", Y180)-1), Y180),
    _xlpm.matchRow, IFERROR(MATCH(_xlpm.nameBeforeSlash, AA:AA, 0), ""),
    _xlpm.difference, IF(_xlpm.matchRow="", "", ABS((R180 + S180)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),IF(ISBLANK(Y180),"","Hidden"))</f>
        <v/>
      </c>
      <c r="AA180" t="s">
        <v>3384</v>
      </c>
      <c r="AB180" t="s">
        <v>3299</v>
      </c>
      <c r="AC180" t="s">
        <v>3335</v>
      </c>
      <c r="AD180" t="str">
        <f>_xlfn.XLOOKUP(AC180,moves!A:A,moves!B:B)</f>
        <v>normal</v>
      </c>
      <c r="AE180">
        <f>_xlfn.XLOOKUP(AC180,moves!A:A,moves!D:D)</f>
        <v>4</v>
      </c>
      <c r="AF180" t="str">
        <f>_xlfn.XLOOKUP(AC180,moves!A:A,moves!E:E)</f>
        <v>Inflict the Confused status on the target. At the end of battle: gain 1 Pokecoin for each time this move was used this battle.</v>
      </c>
      <c r="AG180">
        <v>0</v>
      </c>
      <c r="AH180">
        <v>0</v>
      </c>
      <c r="AI180">
        <f t="shared" si="11"/>
        <v>0</v>
      </c>
      <c r="AJ180" t="s">
        <v>523</v>
      </c>
      <c r="AL180">
        <v>0</v>
      </c>
      <c r="AM180" cm="1">
        <f t="array" ref="AM180">IF(AL180=1,1,
   IF(ISTEXT(AK180),1,
   IF(AO180&gt;1,AM179,
   IF(AI180=1,
      IF(SUMPRODUCT((LEN($Y$2:$Y$4096)-LEN(SUBSTITUTE($Y$2:$Y$4096,AA180,"")))/LEN(AA180))&gt;0,2,1),
      IF(
         SUMPRODUCT((LEN($Y$2:$Y$4096)-LEN(SUBSTITUTE($Y$2:$Y$4096,AA180,"")))/LEN(AA180))
         - SUMPRODUCT((LEN($Y$2:$Y$4096)-LEN(SUBSTITUTE($Y$2:$Y$4096,"Alolan "&amp;AA180,"")))/LEN("Alolan "&amp;AA180))
         - SUMPRODUCT((LEN($Y$2:$Y$4096)-LEN(SUBSTITUTE($Y$2:$Y$4096,"Galarian "&amp;AA180,"")))/LEN("Galarian "&amp;AA180))
         - SUMPRODUCT((LEN($Y$2:$Y$4096)-LEN(SUBSTITUTE($Y$2:$Y$4096,"Hisuian "&amp;AA180,"")))/LEN("Hisuian "&amp;AA180))
         - SUMPRODUCT((LEN($Y$2:$Y$4096)-LEN(SUBSTITUTE($Y$2:$Y$4096,"Paldean "&amp;AA180,"")))/LEN("Paldean "&amp;AA180))
      &gt;0,2,1)
   ))))</f>
        <v>1</v>
      </c>
      <c r="AN180">
        <v>0</v>
      </c>
      <c r="AO180">
        <v>2</v>
      </c>
    </row>
    <row r="181" spans="1:41" x14ac:dyDescent="0.25">
      <c r="A181" t="s">
        <v>1588</v>
      </c>
      <c r="B181" t="s">
        <v>1585</v>
      </c>
      <c r="C181" t="s">
        <v>1471</v>
      </c>
      <c r="D181"/>
      <c r="E181">
        <v>40</v>
      </c>
      <c r="F181">
        <v>35</v>
      </c>
      <c r="G181">
        <v>35</v>
      </c>
      <c r="H181">
        <v>50</v>
      </c>
      <c r="I181">
        <v>40</v>
      </c>
      <c r="J181">
        <v>90</v>
      </c>
      <c r="K181" t="s">
        <v>1586</v>
      </c>
      <c r="L181" t="s">
        <v>250</v>
      </c>
      <c r="M181" t="s">
        <v>249</v>
      </c>
      <c r="N181">
        <v>6.45</v>
      </c>
      <c r="O181">
        <v>3.85</v>
      </c>
      <c r="R181">
        <f t="shared" si="8"/>
        <v>6</v>
      </c>
      <c r="S181">
        <f t="shared" si="9"/>
        <v>4</v>
      </c>
      <c r="T181">
        <f t="shared" si="10"/>
        <v>10</v>
      </c>
      <c r="U181" t="s">
        <v>1471</v>
      </c>
      <c r="V181" t="s">
        <v>1512</v>
      </c>
      <c r="W181" t="s">
        <v>1536</v>
      </c>
      <c r="X181" t="s">
        <v>429</v>
      </c>
      <c r="Y181" t="s">
        <v>1589</v>
      </c>
      <c r="Z181" cm="1">
        <f t="array" ref="Z181">IF(ISBLANK(AK181),_xlfn.LET(
    _xlpm.nameBeforeSlash, IF(ISNUMBER(SEARCH("/", Y181)), LEFT(Y181, SEARCH("/", Y181)-1), Y181),
    _xlpm.matchRow, IFERROR(MATCH(_xlpm.nameBeforeSlash, AA:AA, 0), ""),
    _xlpm.difference, IF(_xlpm.matchRow="", "", ABS((R181 + S181)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),IF(ISBLANK(Y181),"","Hidden"))</f>
        <v>10</v>
      </c>
      <c r="AA181" t="s">
        <v>1590</v>
      </c>
      <c r="AB181" t="s">
        <v>1527</v>
      </c>
      <c r="AC181" t="s">
        <v>460</v>
      </c>
      <c r="AD181" t="str">
        <f>_xlfn.XLOOKUP(AC181,moves!A:A,moves!B:B)</f>
        <v>dark</v>
      </c>
      <c r="AE181">
        <f>_xlfn.XLOOKUP(AC181,moves!A:A,moves!D:D)</f>
        <v>3</v>
      </c>
      <c r="AF181" t="str">
        <f>_xlfn.XLOOKUP(AC181,moves!A:A,moves!E:E)</f>
        <v>When the target is next attacked: Add 1 regular hit to the roll.</v>
      </c>
      <c r="AG181">
        <v>0</v>
      </c>
      <c r="AH181">
        <v>0</v>
      </c>
      <c r="AI181">
        <f t="shared" si="11"/>
        <v>0</v>
      </c>
      <c r="AJ181" t="s">
        <v>523</v>
      </c>
      <c r="AL181">
        <v>0</v>
      </c>
      <c r="AM181" cm="1">
        <f t="array" ref="AM181">IF(AL181=1,1,
   IF(ISTEXT(AK181),1,
   IF(AO181&gt;1,AM180,
   IF(AI181=1,
      IF(SUMPRODUCT((LEN($Y$2:$Y$4096)-LEN(SUBSTITUTE($Y$2:$Y$4096,AA181,"")))/LEN(AA181))&gt;0,2,1),
      IF(
         SUMPRODUCT((LEN($Y$2:$Y$4096)-LEN(SUBSTITUTE($Y$2:$Y$4096,AA181,"")))/LEN(AA181))
         - SUMPRODUCT((LEN($Y$2:$Y$4096)-LEN(SUBSTITUTE($Y$2:$Y$4096,"Alolan "&amp;AA181,"")))/LEN("Alolan "&amp;AA181))
         - SUMPRODUCT((LEN($Y$2:$Y$4096)-LEN(SUBSTITUTE($Y$2:$Y$4096,"Galarian "&amp;AA181,"")))/LEN("Galarian "&amp;AA181))
         - SUMPRODUCT((LEN($Y$2:$Y$4096)-LEN(SUBSTITUTE($Y$2:$Y$4096,"Hisuian "&amp;AA181,"")))/LEN("Hisuian "&amp;AA181))
         - SUMPRODUCT((LEN($Y$2:$Y$4096)-LEN(SUBSTITUTE($Y$2:$Y$4096,"Paldean "&amp;AA181,"")))/LEN("Paldean "&amp;AA181))
      &gt;0,2,1)
   ))))</f>
        <v>1</v>
      </c>
      <c r="AN181">
        <v>0</v>
      </c>
      <c r="AO181">
        <v>0</v>
      </c>
    </row>
    <row r="182" spans="1:41" x14ac:dyDescent="0.25">
      <c r="A182" t="s">
        <v>1591</v>
      </c>
      <c r="B182" t="s">
        <v>1585</v>
      </c>
      <c r="C182" t="s">
        <v>1514</v>
      </c>
      <c r="D182"/>
      <c r="E182">
        <v>50</v>
      </c>
      <c r="F182">
        <v>65</v>
      </c>
      <c r="G182">
        <v>55</v>
      </c>
      <c r="H182">
        <v>40</v>
      </c>
      <c r="I182">
        <v>40</v>
      </c>
      <c r="J182">
        <v>40</v>
      </c>
      <c r="K182" t="s">
        <v>1586</v>
      </c>
      <c r="L182" t="s">
        <v>253</v>
      </c>
      <c r="M182" t="s">
        <v>248</v>
      </c>
      <c r="N182">
        <v>5.25</v>
      </c>
      <c r="O182">
        <v>4.8499999999999996</v>
      </c>
      <c r="R182">
        <f t="shared" si="8"/>
        <v>5</v>
      </c>
      <c r="S182">
        <f t="shared" si="9"/>
        <v>5</v>
      </c>
      <c r="T182">
        <f t="shared" si="10"/>
        <v>10</v>
      </c>
      <c r="U182" t="s">
        <v>1514</v>
      </c>
      <c r="V182" t="s">
        <v>1512</v>
      </c>
      <c r="W182" t="s">
        <v>1471</v>
      </c>
      <c r="X182" t="s">
        <v>1524</v>
      </c>
      <c r="Y182" t="s">
        <v>1592</v>
      </c>
      <c r="Z182" cm="1">
        <f t="array" ref="Z182">IF(ISBLANK(AK182),_xlfn.LET(
    _xlpm.nameBeforeSlash, IF(ISNUMBER(SEARCH("/", Y182)), LEFT(Y182, SEARCH("/", Y182)-1), Y182),
    _xlpm.matchRow, IFERROR(MATCH(_xlpm.nameBeforeSlash, AA:AA, 0), ""),
    _xlpm.difference, IF(_xlpm.matchRow="", "", ABS((R182 + S182)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),IF(ISBLANK(Y182),"","Hidden"))</f>
        <v>10</v>
      </c>
      <c r="AA182" t="s">
        <v>1593</v>
      </c>
      <c r="AB182" t="s">
        <v>1594</v>
      </c>
      <c r="AC182" t="s">
        <v>516</v>
      </c>
      <c r="AD182" t="str">
        <f>_xlfn.XLOOKUP(AC182,moves!A:A,moves!B:B)</f>
        <v>steel</v>
      </c>
      <c r="AE182">
        <f>_xlfn.XLOOKUP(AC182,moves!A:A,moves!D:D)</f>
        <v>3</v>
      </c>
      <c r="AF182" t="str">
        <f>_xlfn.XLOOKUP(AC182,moves!A:A,moves!E:E)</f>
        <v>Status symbols deal +1 damage.</v>
      </c>
      <c r="AG182">
        <v>0</v>
      </c>
      <c r="AH182">
        <v>0</v>
      </c>
      <c r="AI182">
        <f t="shared" si="11"/>
        <v>0</v>
      </c>
      <c r="AJ182" t="s">
        <v>523</v>
      </c>
      <c r="AL182">
        <v>0</v>
      </c>
      <c r="AM182" cm="1">
        <f t="array" ref="AM182">IF(AL182=1,1,
   IF(ISTEXT(AK182),1,
   IF(AO182&gt;1,AM181,
   IF(AI182=1,
      IF(SUMPRODUCT((LEN($Y$2:$Y$4096)-LEN(SUBSTITUTE($Y$2:$Y$4096,AA182,"")))/LEN(AA182))&gt;0,2,1),
      IF(
         SUMPRODUCT((LEN($Y$2:$Y$4096)-LEN(SUBSTITUTE($Y$2:$Y$4096,AA182,"")))/LEN(AA182))
         - SUMPRODUCT((LEN($Y$2:$Y$4096)-LEN(SUBSTITUTE($Y$2:$Y$4096,"Alolan "&amp;AA182,"")))/LEN("Alolan "&amp;AA182))
         - SUMPRODUCT((LEN($Y$2:$Y$4096)-LEN(SUBSTITUTE($Y$2:$Y$4096,"Galarian "&amp;AA182,"")))/LEN("Galarian "&amp;AA182))
         - SUMPRODUCT((LEN($Y$2:$Y$4096)-LEN(SUBSTITUTE($Y$2:$Y$4096,"Hisuian "&amp;AA182,"")))/LEN("Hisuian "&amp;AA182))
         - SUMPRODUCT((LEN($Y$2:$Y$4096)-LEN(SUBSTITUTE($Y$2:$Y$4096,"Paldean "&amp;AA182,"")))/LEN("Paldean "&amp;AA182))
      &gt;0,2,1)
   ))))</f>
        <v>1</v>
      </c>
      <c r="AN182">
        <v>0</v>
      </c>
      <c r="AO182">
        <v>0</v>
      </c>
    </row>
    <row r="183" spans="1:41" x14ac:dyDescent="0.25">
      <c r="A183" t="s">
        <v>3723</v>
      </c>
      <c r="B183" t="s">
        <v>1585</v>
      </c>
      <c r="C183" t="s">
        <v>1512</v>
      </c>
      <c r="D183"/>
      <c r="E183">
        <v>40</v>
      </c>
      <c r="F183">
        <v>45</v>
      </c>
      <c r="G183">
        <v>35</v>
      </c>
      <c r="H183">
        <v>40</v>
      </c>
      <c r="I183">
        <v>40</v>
      </c>
      <c r="J183">
        <v>90</v>
      </c>
      <c r="K183" t="s">
        <v>1586</v>
      </c>
      <c r="L183" t="s">
        <v>250</v>
      </c>
      <c r="M183" t="s">
        <v>249</v>
      </c>
      <c r="N183">
        <v>6.25</v>
      </c>
      <c r="O183">
        <v>3.85</v>
      </c>
      <c r="R183">
        <f t="shared" si="8"/>
        <v>6</v>
      </c>
      <c r="S183">
        <f t="shared" si="9"/>
        <v>4</v>
      </c>
      <c r="T183">
        <f t="shared" si="10"/>
        <v>10</v>
      </c>
      <c r="U183" t="s">
        <v>1512</v>
      </c>
      <c r="V183" t="s">
        <v>1492</v>
      </c>
      <c r="W183" t="s">
        <v>1471</v>
      </c>
      <c r="X183" t="s">
        <v>1536</v>
      </c>
      <c r="Y183" t="s">
        <v>4990</v>
      </c>
      <c r="Z183" cm="1">
        <f t="array" ref="Z183">IF(ISBLANK(AK183),_xlfn.LET(
    _xlpm.nameBeforeSlash, IF(ISNUMBER(SEARCH("/", Y183)), LEFT(Y183, SEARCH("/", Y183)-1), Y183),
    _xlpm.matchRow, IFERROR(MATCH(_xlpm.nameBeforeSlash, AA:AA, 0), ""),
    _xlpm.difference, IF(_xlpm.matchRow="", "", ABS((R183 + S183)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),IF(ISBLANK(Y183),"","Hidden"))</f>
        <v>10</v>
      </c>
      <c r="AA183" t="s">
        <v>4991</v>
      </c>
      <c r="AC183" t="s">
        <v>1253</v>
      </c>
      <c r="AD183" t="str">
        <f>_xlfn.XLOOKUP(AC183,moves!A:A,moves!B:B)</f>
        <v>normal</v>
      </c>
      <c r="AE183">
        <f>_xlfn.XLOOKUP(AC183,moves!A:A,moves!D:D)</f>
        <v>1</v>
      </c>
      <c r="AF183" t="str">
        <f>_xlfn.XLOOKUP(AC183,moves!A:A,moves!E:E)</f>
        <v>This move can only be used if the user has used no other moves/actions since becoming active. The target loses their turn this round.</v>
      </c>
      <c r="AG183">
        <v>0</v>
      </c>
      <c r="AH183">
        <v>0</v>
      </c>
      <c r="AI183">
        <f t="shared" si="11"/>
        <v>1</v>
      </c>
      <c r="AJ183" t="s">
        <v>523</v>
      </c>
      <c r="AL183">
        <v>0</v>
      </c>
      <c r="AM183" cm="1">
        <f t="array" ref="AM183">IF(AL183=1,1,
   IF(ISTEXT(AK183),1,
   IF(AO183&gt;1,AM182,
   IF(AI183=1,
      IF(SUMPRODUCT((LEN($Y$2:$Y$4096)-LEN(SUBSTITUTE($Y$2:$Y$4096,AA183,"")))/LEN(AA183))&gt;0,2,1),
      IF(
         SUMPRODUCT((LEN($Y$2:$Y$4096)-LEN(SUBSTITUTE($Y$2:$Y$4096,AA183,"")))/LEN(AA183))
         - SUMPRODUCT((LEN($Y$2:$Y$4096)-LEN(SUBSTITUTE($Y$2:$Y$4096,"Alolan "&amp;AA183,"")))/LEN("Alolan "&amp;AA183))
         - SUMPRODUCT((LEN($Y$2:$Y$4096)-LEN(SUBSTITUTE($Y$2:$Y$4096,"Galarian "&amp;AA183,"")))/LEN("Galarian "&amp;AA183))
         - SUMPRODUCT((LEN($Y$2:$Y$4096)-LEN(SUBSTITUTE($Y$2:$Y$4096,"Hisuian "&amp;AA183,"")))/LEN("Hisuian "&amp;AA183))
         - SUMPRODUCT((LEN($Y$2:$Y$4096)-LEN(SUBSTITUTE($Y$2:$Y$4096,"Paldean "&amp;AA183,"")))/LEN("Paldean "&amp;AA183))
      &gt;0,2,1)
   ))))</f>
        <v>1</v>
      </c>
      <c r="AN183">
        <v>0</v>
      </c>
      <c r="AO183">
        <v>1</v>
      </c>
    </row>
    <row r="184" spans="1:41" x14ac:dyDescent="0.25">
      <c r="A184" t="s">
        <v>3724</v>
      </c>
      <c r="B184" t="s">
        <v>1585</v>
      </c>
      <c r="C184" t="s">
        <v>1512</v>
      </c>
      <c r="D184"/>
      <c r="E184">
        <v>40</v>
      </c>
      <c r="F184">
        <v>45</v>
      </c>
      <c r="G184">
        <v>35</v>
      </c>
      <c r="H184">
        <v>40</v>
      </c>
      <c r="I184">
        <v>40</v>
      </c>
      <c r="J184">
        <v>90</v>
      </c>
      <c r="K184" t="s">
        <v>1586</v>
      </c>
      <c r="L184" t="s">
        <v>3446</v>
      </c>
      <c r="M184" t="s">
        <v>3287</v>
      </c>
      <c r="N184">
        <v>6.25</v>
      </c>
      <c r="O184">
        <v>3.85</v>
      </c>
      <c r="Q184">
        <v>20</v>
      </c>
      <c r="R184">
        <f t="shared" si="8"/>
        <v>6</v>
      </c>
      <c r="S184">
        <f t="shared" si="9"/>
        <v>24</v>
      </c>
      <c r="T184">
        <f t="shared" si="10"/>
        <v>30</v>
      </c>
      <c r="U184" t="s">
        <v>1512</v>
      </c>
      <c r="V184" t="s">
        <v>1492</v>
      </c>
      <c r="W184" t="s">
        <v>1471</v>
      </c>
      <c r="X184" t="s">
        <v>1536</v>
      </c>
      <c r="Z184" t="str" cm="1">
        <f t="array" ref="Z184">IF(ISBLANK(AK184),_xlfn.LET(
    _xlpm.nameBeforeSlash, IF(ISNUMBER(SEARCH("/", Y184)), LEFT(Y184, SEARCH("/", Y184)-1), Y184),
    _xlpm.matchRow, IFERROR(MATCH(_xlpm.nameBeforeSlash, AA:AA, 0), ""),
    _xlpm.difference, IF(_xlpm.matchRow="", "", ABS((R184 + S184)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),IF(ISBLANK(Y184),"","Hidden"))</f>
        <v/>
      </c>
      <c r="AA184" t="s">
        <v>4992</v>
      </c>
      <c r="AB184" t="s">
        <v>3299</v>
      </c>
      <c r="AC184" t="s">
        <v>6383</v>
      </c>
      <c r="AD184" t="str">
        <f>_xlfn.XLOOKUP(AC184,moves!A:A,moves!B:B)</f>
        <v>normal</v>
      </c>
      <c r="AE184">
        <f>_xlfn.XLOOKUP(AC184,moves!A:A,moves!D:D)</f>
        <v>5</v>
      </c>
      <c r="AF184" t="str">
        <f>_xlfn.XLOOKUP(AC184,moves!A:A,moves!E:E)</f>
        <v>Each time this move is used: Gain 0/1/2 Pokecoins if you rolled less status symbols/regular hits/critical hits than the other options. If there is a tie, you may choose.</v>
      </c>
      <c r="AG184">
        <v>0</v>
      </c>
      <c r="AH184">
        <v>0</v>
      </c>
      <c r="AI184">
        <f t="shared" si="11"/>
        <v>1</v>
      </c>
      <c r="AJ184" t="s">
        <v>523</v>
      </c>
      <c r="AL184">
        <v>0</v>
      </c>
      <c r="AM184" cm="1">
        <f t="array" ref="AM184">IF(AL184=1,1,
   IF(ISTEXT(AK184),1,
   IF(AO184&gt;1,AM183,
   IF(AI184=1,
      IF(SUMPRODUCT((LEN($Y$2:$Y$4096)-LEN(SUBSTITUTE($Y$2:$Y$4096,AA184,"")))/LEN(AA184))&gt;0,2,1),
      IF(
         SUMPRODUCT((LEN($Y$2:$Y$4096)-LEN(SUBSTITUTE($Y$2:$Y$4096,AA184,"")))/LEN(AA184))
         - SUMPRODUCT((LEN($Y$2:$Y$4096)-LEN(SUBSTITUTE($Y$2:$Y$4096,"Alolan "&amp;AA184,"")))/LEN("Alolan "&amp;AA184))
         - SUMPRODUCT((LEN($Y$2:$Y$4096)-LEN(SUBSTITUTE($Y$2:$Y$4096,"Galarian "&amp;AA184,"")))/LEN("Galarian "&amp;AA184))
         - SUMPRODUCT((LEN($Y$2:$Y$4096)-LEN(SUBSTITUTE($Y$2:$Y$4096,"Hisuian "&amp;AA184,"")))/LEN("Hisuian "&amp;AA184))
         - SUMPRODUCT((LEN($Y$2:$Y$4096)-LEN(SUBSTITUTE($Y$2:$Y$4096,"Paldean "&amp;AA184,"")))/LEN("Paldean "&amp;AA184))
      &gt;0,2,1)
   ))))</f>
        <v>1</v>
      </c>
      <c r="AN184">
        <v>0</v>
      </c>
      <c r="AO184">
        <v>2</v>
      </c>
    </row>
    <row r="185" spans="1:41" x14ac:dyDescent="0.25">
      <c r="A185" t="s">
        <v>3725</v>
      </c>
      <c r="B185" t="s">
        <v>1585</v>
      </c>
      <c r="C185" t="s">
        <v>1471</v>
      </c>
      <c r="D185"/>
      <c r="E185">
        <v>40</v>
      </c>
      <c r="F185">
        <v>35</v>
      </c>
      <c r="G185">
        <v>35</v>
      </c>
      <c r="H185">
        <v>50</v>
      </c>
      <c r="I185">
        <v>40</v>
      </c>
      <c r="J185">
        <v>90</v>
      </c>
      <c r="K185" t="s">
        <v>1586</v>
      </c>
      <c r="L185" t="s">
        <v>250</v>
      </c>
      <c r="M185" t="s">
        <v>249</v>
      </c>
      <c r="N185">
        <v>6.45</v>
      </c>
      <c r="O185">
        <v>3.85</v>
      </c>
      <c r="R185">
        <f t="shared" si="8"/>
        <v>6</v>
      </c>
      <c r="S185">
        <f t="shared" si="9"/>
        <v>4</v>
      </c>
      <c r="T185">
        <f t="shared" si="10"/>
        <v>10</v>
      </c>
      <c r="U185" t="s">
        <v>1471</v>
      </c>
      <c r="V185" t="s">
        <v>1512</v>
      </c>
      <c r="W185" t="s">
        <v>1536</v>
      </c>
      <c r="X185" t="s">
        <v>429</v>
      </c>
      <c r="Y185" t="s">
        <v>4993</v>
      </c>
      <c r="Z185" cm="1">
        <f t="array" ref="Z185">IF(ISBLANK(AK185),_xlfn.LET(
    _xlpm.nameBeforeSlash, IF(ISNUMBER(SEARCH("/", Y185)), LEFT(Y185, SEARCH("/", Y185)-1), Y185),
    _xlpm.matchRow, IFERROR(MATCH(_xlpm.nameBeforeSlash, AA:AA, 0), ""),
    _xlpm.difference, IF(_xlpm.matchRow="", "", ABS((R185 + S185)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),IF(ISBLANK(Y185),"","Hidden"))</f>
        <v>10</v>
      </c>
      <c r="AA185" t="s">
        <v>4994</v>
      </c>
      <c r="AB185" t="s">
        <v>1527</v>
      </c>
      <c r="AC185" t="s">
        <v>6385</v>
      </c>
      <c r="AD185" t="str">
        <f>_xlfn.XLOOKUP(AC185,moves!A:A,moves!B:B)</f>
        <v>dark</v>
      </c>
      <c r="AE185">
        <f>_xlfn.XLOOKUP(AC185,moves!A:A,moves!D:D)</f>
        <v>0</v>
      </c>
      <c r="AF185" t="str">
        <f>_xlfn.XLOOKUP(AC185,moves!A:A,moves!E:E)</f>
        <v>Each time this move is used: Add 1 critical hit to the user's attack rolls (Max 2 stacks).</v>
      </c>
      <c r="AG185">
        <v>0</v>
      </c>
      <c r="AH185">
        <v>0</v>
      </c>
      <c r="AI185">
        <f t="shared" si="11"/>
        <v>1</v>
      </c>
      <c r="AJ185" t="s">
        <v>523</v>
      </c>
      <c r="AL185">
        <v>0</v>
      </c>
      <c r="AM185" cm="1">
        <f t="array" ref="AM185">IF(AL185=1,1,
   IF(ISTEXT(AK185),1,
   IF(AO185&gt;1,AM184,
   IF(AI185=1,
      IF(SUMPRODUCT((LEN($Y$2:$Y$4096)-LEN(SUBSTITUTE($Y$2:$Y$4096,AA185,"")))/LEN(AA185))&gt;0,2,1),
      IF(
         SUMPRODUCT((LEN($Y$2:$Y$4096)-LEN(SUBSTITUTE($Y$2:$Y$4096,AA185,"")))/LEN(AA185))
         - SUMPRODUCT((LEN($Y$2:$Y$4096)-LEN(SUBSTITUTE($Y$2:$Y$4096,"Alolan "&amp;AA185,"")))/LEN("Alolan "&amp;AA185))
         - SUMPRODUCT((LEN($Y$2:$Y$4096)-LEN(SUBSTITUTE($Y$2:$Y$4096,"Galarian "&amp;AA185,"")))/LEN("Galarian "&amp;AA185))
         - SUMPRODUCT((LEN($Y$2:$Y$4096)-LEN(SUBSTITUTE($Y$2:$Y$4096,"Hisuian "&amp;AA185,"")))/LEN("Hisuian "&amp;AA185))
         - SUMPRODUCT((LEN($Y$2:$Y$4096)-LEN(SUBSTITUTE($Y$2:$Y$4096,"Paldean "&amp;AA185,"")))/LEN("Paldean "&amp;AA185))
      &gt;0,2,1)
   ))))</f>
        <v>1</v>
      </c>
      <c r="AN185">
        <v>0</v>
      </c>
      <c r="AO185">
        <v>0</v>
      </c>
    </row>
    <row r="186" spans="1:41" x14ac:dyDescent="0.25">
      <c r="A186" t="s">
        <v>3726</v>
      </c>
      <c r="B186" t="s">
        <v>1585</v>
      </c>
      <c r="C186" t="s">
        <v>1514</v>
      </c>
      <c r="D186"/>
      <c r="E186">
        <v>50</v>
      </c>
      <c r="F186">
        <v>65</v>
      </c>
      <c r="G186">
        <v>55</v>
      </c>
      <c r="H186">
        <v>40</v>
      </c>
      <c r="I186">
        <v>40</v>
      </c>
      <c r="J186">
        <v>40</v>
      </c>
      <c r="K186" t="s">
        <v>1586</v>
      </c>
      <c r="L186" t="s">
        <v>253</v>
      </c>
      <c r="M186" t="s">
        <v>248</v>
      </c>
      <c r="N186">
        <v>5.25</v>
      </c>
      <c r="O186">
        <v>4.8499999999999996</v>
      </c>
      <c r="R186">
        <f t="shared" si="8"/>
        <v>5</v>
      </c>
      <c r="S186">
        <f t="shared" si="9"/>
        <v>5</v>
      </c>
      <c r="T186">
        <f t="shared" si="10"/>
        <v>10</v>
      </c>
      <c r="U186" t="s">
        <v>1514</v>
      </c>
      <c r="V186" t="s">
        <v>1512</v>
      </c>
      <c r="W186" t="s">
        <v>1471</v>
      </c>
      <c r="X186" t="s">
        <v>1524</v>
      </c>
      <c r="Y186" t="s">
        <v>4995</v>
      </c>
      <c r="Z186" cm="1">
        <f t="array" ref="Z186">IF(ISBLANK(AK186),_xlfn.LET(
    _xlpm.nameBeforeSlash, IF(ISNUMBER(SEARCH("/", Y186)), LEFT(Y186, SEARCH("/", Y186)-1), Y186),
    _xlpm.matchRow, IFERROR(MATCH(_xlpm.nameBeforeSlash, AA:AA, 0), ""),
    _xlpm.difference, IF(_xlpm.matchRow="", "", ABS((R186 + S186)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),IF(ISBLANK(Y186),"","Hidden"))</f>
        <v>10</v>
      </c>
      <c r="AA186" t="s">
        <v>4996</v>
      </c>
      <c r="AB186" t="s">
        <v>1594</v>
      </c>
      <c r="AC186" t="s">
        <v>6387</v>
      </c>
      <c r="AD186" t="str">
        <f>_xlfn.XLOOKUP(AC186,moves!A:A,moves!B:B)</f>
        <v>dark</v>
      </c>
      <c r="AE186">
        <f>_xlfn.XLOOKUP(AC186,moves!A:A,moves!D:D)</f>
        <v>1</v>
      </c>
      <c r="AF186" t="str">
        <f>_xlfn.XLOOKUP(AC186,moves!A:A,moves!E:E)</f>
        <v>When the user next attacks: Regular hits deal +1 damage.</v>
      </c>
      <c r="AG186">
        <v>0</v>
      </c>
      <c r="AH186">
        <v>0</v>
      </c>
      <c r="AI186">
        <f t="shared" si="11"/>
        <v>1</v>
      </c>
      <c r="AJ186" t="s">
        <v>523</v>
      </c>
      <c r="AL186">
        <v>0</v>
      </c>
      <c r="AM186" cm="1">
        <f t="array" ref="AM186">IF(AL186=1,1,
   IF(ISTEXT(AK186),1,
   IF(AO186&gt;1,AM185,
   IF(AI186=1,
      IF(SUMPRODUCT((LEN($Y$2:$Y$4096)-LEN(SUBSTITUTE($Y$2:$Y$4096,AA186,"")))/LEN(AA186))&gt;0,2,1),
      IF(
         SUMPRODUCT((LEN($Y$2:$Y$4096)-LEN(SUBSTITUTE($Y$2:$Y$4096,AA186,"")))/LEN(AA186))
         - SUMPRODUCT((LEN($Y$2:$Y$4096)-LEN(SUBSTITUTE($Y$2:$Y$4096,"Alolan "&amp;AA186,"")))/LEN("Alolan "&amp;AA186))
         - SUMPRODUCT((LEN($Y$2:$Y$4096)-LEN(SUBSTITUTE($Y$2:$Y$4096,"Galarian "&amp;AA186,"")))/LEN("Galarian "&amp;AA186))
         - SUMPRODUCT((LEN($Y$2:$Y$4096)-LEN(SUBSTITUTE($Y$2:$Y$4096,"Hisuian "&amp;AA186,"")))/LEN("Hisuian "&amp;AA186))
         - SUMPRODUCT((LEN($Y$2:$Y$4096)-LEN(SUBSTITUTE($Y$2:$Y$4096,"Paldean "&amp;AA186,"")))/LEN("Paldean "&amp;AA186))
      &gt;0,2,1)
   ))))</f>
        <v>1</v>
      </c>
      <c r="AN186">
        <v>0</v>
      </c>
      <c r="AO186">
        <v>0</v>
      </c>
    </row>
    <row r="187" spans="1:41" x14ac:dyDescent="0.25">
      <c r="A187">
        <v>53</v>
      </c>
      <c r="B187" t="s">
        <v>1587</v>
      </c>
      <c r="C187" t="s">
        <v>1512</v>
      </c>
      <c r="D187"/>
      <c r="E187">
        <v>65</v>
      </c>
      <c r="F187">
        <v>70</v>
      </c>
      <c r="G187">
        <v>60</v>
      </c>
      <c r="H187">
        <v>65</v>
      </c>
      <c r="I187">
        <v>65</v>
      </c>
      <c r="J187">
        <v>115</v>
      </c>
      <c r="K187" t="s">
        <v>1595</v>
      </c>
      <c r="L187" t="s">
        <v>250</v>
      </c>
      <c r="M187" t="s">
        <v>249</v>
      </c>
      <c r="N187">
        <v>8.75</v>
      </c>
      <c r="O187">
        <v>6.35</v>
      </c>
      <c r="Q187">
        <v>1</v>
      </c>
      <c r="R187">
        <f t="shared" si="8"/>
        <v>9</v>
      </c>
      <c r="S187">
        <f t="shared" si="9"/>
        <v>7</v>
      </c>
      <c r="T187">
        <f t="shared" si="10"/>
        <v>16</v>
      </c>
      <c r="U187" t="s">
        <v>1512</v>
      </c>
      <c r="V187" t="s">
        <v>1492</v>
      </c>
      <c r="W187" t="s">
        <v>1471</v>
      </c>
      <c r="X187" t="s">
        <v>1536</v>
      </c>
      <c r="Z187" t="str" cm="1">
        <f t="array" ref="Z187">IF(ISBLANK(AK187),_xlfn.LET(
    _xlpm.nameBeforeSlash, IF(ISNUMBER(SEARCH("/", Y187)), LEFT(Y187, SEARCH("/", Y187)-1), Y187),
    _xlpm.matchRow, IFERROR(MATCH(_xlpm.nameBeforeSlash, AA:AA, 0), ""),
    _xlpm.difference, IF(_xlpm.matchRow="", "", ABS((R187 + S187)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),IF(ISBLANK(Y187),"","Hidden"))</f>
        <v/>
      </c>
      <c r="AA187" t="s">
        <v>1587</v>
      </c>
      <c r="AC187" t="s">
        <v>464</v>
      </c>
      <c r="AD187" t="str">
        <f>_xlfn.XLOOKUP(AC187,moves!A:A,moves!B:B)</f>
        <v>normal</v>
      </c>
      <c r="AE187">
        <f>_xlfn.XLOOKUP(AC187,moves!A:A,moves!D:D)</f>
        <v>4</v>
      </c>
      <c r="AF187" t="str">
        <f>_xlfn.XLOOKUP(AC187,moves!A:A,moves!E:E)</f>
        <v>Critical hits deal +1 damage.</v>
      </c>
      <c r="AG187">
        <v>0</v>
      </c>
      <c r="AH187">
        <v>0</v>
      </c>
      <c r="AI187">
        <f t="shared" si="11"/>
        <v>0</v>
      </c>
      <c r="AJ187" t="s">
        <v>524</v>
      </c>
      <c r="AL187">
        <v>0</v>
      </c>
      <c r="AM187" cm="1">
        <f t="array" ref="AM187">IF(AL187=1,1,
   IF(ISTEXT(AK187),1,
   IF(AO187&gt;1,AM186,
   IF(AI187=1,
      IF(SUMPRODUCT((LEN($Y$2:$Y$4096)-LEN(SUBSTITUTE($Y$2:$Y$4096,AA187,"")))/LEN(AA187))&gt;0,2,1),
      IF(
         SUMPRODUCT((LEN($Y$2:$Y$4096)-LEN(SUBSTITUTE($Y$2:$Y$4096,AA187,"")))/LEN(AA187))
         - SUMPRODUCT((LEN($Y$2:$Y$4096)-LEN(SUBSTITUTE($Y$2:$Y$4096,"Alolan "&amp;AA187,"")))/LEN("Alolan "&amp;AA187))
         - SUMPRODUCT((LEN($Y$2:$Y$4096)-LEN(SUBSTITUTE($Y$2:$Y$4096,"Galarian "&amp;AA187,"")))/LEN("Galarian "&amp;AA187))
         - SUMPRODUCT((LEN($Y$2:$Y$4096)-LEN(SUBSTITUTE($Y$2:$Y$4096,"Hisuian "&amp;AA187,"")))/LEN("Hisuian "&amp;AA187))
         - SUMPRODUCT((LEN($Y$2:$Y$4096)-LEN(SUBSTITUTE($Y$2:$Y$4096,"Paldean "&amp;AA187,"")))/LEN("Paldean "&amp;AA187))
      &gt;0,2,1)
   ))))</f>
        <v>2</v>
      </c>
      <c r="AN187">
        <v>0</v>
      </c>
      <c r="AO187">
        <v>0</v>
      </c>
    </row>
    <row r="188" spans="1:41" x14ac:dyDescent="0.25">
      <c r="A188" t="s">
        <v>1596</v>
      </c>
      <c r="B188" t="s">
        <v>1587</v>
      </c>
      <c r="C188" t="s">
        <v>1471</v>
      </c>
      <c r="D188"/>
      <c r="E188">
        <v>65</v>
      </c>
      <c r="F188">
        <v>60</v>
      </c>
      <c r="G188">
        <v>60</v>
      </c>
      <c r="H188">
        <v>75</v>
      </c>
      <c r="I188">
        <v>65</v>
      </c>
      <c r="J188">
        <v>115</v>
      </c>
      <c r="K188" t="s">
        <v>1595</v>
      </c>
      <c r="L188" t="s">
        <v>250</v>
      </c>
      <c r="M188" t="s">
        <v>249</v>
      </c>
      <c r="N188">
        <v>8.9499999999999993</v>
      </c>
      <c r="O188">
        <v>6.35</v>
      </c>
      <c r="P188">
        <v>1</v>
      </c>
      <c r="R188">
        <f t="shared" si="8"/>
        <v>10</v>
      </c>
      <c r="S188">
        <f t="shared" si="9"/>
        <v>6</v>
      </c>
      <c r="T188">
        <f t="shared" si="10"/>
        <v>16</v>
      </c>
      <c r="U188" t="s">
        <v>1471</v>
      </c>
      <c r="V188" t="s">
        <v>1512</v>
      </c>
      <c r="W188" t="s">
        <v>1536</v>
      </c>
      <c r="X188" t="s">
        <v>429</v>
      </c>
      <c r="Z188" t="str" cm="1">
        <f t="array" ref="Z188">IF(ISBLANK(AK188),_xlfn.LET(
    _xlpm.nameBeforeSlash, IF(ISNUMBER(SEARCH("/", Y188)), LEFT(Y188, SEARCH("/", Y188)-1), Y188),
    _xlpm.matchRow, IFERROR(MATCH(_xlpm.nameBeforeSlash, AA:AA, 0), ""),
    _xlpm.difference, IF(_xlpm.matchRow="", "", ABS((R188 + S188)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),IF(ISBLANK(Y188),"","Hidden"))</f>
        <v/>
      </c>
      <c r="AA188" t="s">
        <v>1589</v>
      </c>
      <c r="AB188" t="s">
        <v>1527</v>
      </c>
      <c r="AC188" t="s">
        <v>454</v>
      </c>
      <c r="AD188" t="str">
        <f>_xlfn.XLOOKUP(AC188,moves!A:A,moves!B:B)</f>
        <v>dark</v>
      </c>
      <c r="AE188">
        <f>_xlfn.XLOOKUP(AC188,moves!A:A,moves!D:D)</f>
        <v>4</v>
      </c>
      <c r="AF188" t="str">
        <f>_xlfn.XLOOKUP(AC188,moves!A:A,moves!E:E)</f>
        <v>Critical hits deal +1 damage.</v>
      </c>
      <c r="AG188">
        <v>0</v>
      </c>
      <c r="AH188">
        <v>0</v>
      </c>
      <c r="AI188">
        <f t="shared" si="11"/>
        <v>0</v>
      </c>
      <c r="AJ188" t="s">
        <v>524</v>
      </c>
      <c r="AL188">
        <v>0</v>
      </c>
      <c r="AM188" cm="1">
        <f t="array" ref="AM188">IF(AL188=1,1,
   IF(ISTEXT(AK188),1,
   IF(AO188&gt;1,AM187,
   IF(AI188=1,
      IF(SUMPRODUCT((LEN($Y$2:$Y$4096)-LEN(SUBSTITUTE($Y$2:$Y$4096,AA188,"")))/LEN(AA188))&gt;0,2,1),
      IF(
         SUMPRODUCT((LEN($Y$2:$Y$4096)-LEN(SUBSTITUTE($Y$2:$Y$4096,AA188,"")))/LEN(AA188))
         - SUMPRODUCT((LEN($Y$2:$Y$4096)-LEN(SUBSTITUTE($Y$2:$Y$4096,"Alolan "&amp;AA188,"")))/LEN("Alolan "&amp;AA188))
         - SUMPRODUCT((LEN($Y$2:$Y$4096)-LEN(SUBSTITUTE($Y$2:$Y$4096,"Galarian "&amp;AA188,"")))/LEN("Galarian "&amp;AA188))
         - SUMPRODUCT((LEN($Y$2:$Y$4096)-LEN(SUBSTITUTE($Y$2:$Y$4096,"Hisuian "&amp;AA188,"")))/LEN("Hisuian "&amp;AA188))
         - SUMPRODUCT((LEN($Y$2:$Y$4096)-LEN(SUBSTITUTE($Y$2:$Y$4096,"Paldean "&amp;AA188,"")))/LEN("Paldean "&amp;AA188))
      &gt;0,2,1)
   ))))</f>
        <v>2</v>
      </c>
      <c r="AN188">
        <v>0</v>
      </c>
      <c r="AO188">
        <v>0</v>
      </c>
    </row>
    <row r="189" spans="1:41" x14ac:dyDescent="0.25">
      <c r="A189" t="s">
        <v>3727</v>
      </c>
      <c r="B189" t="s">
        <v>1587</v>
      </c>
      <c r="C189" t="s">
        <v>1512</v>
      </c>
      <c r="D189"/>
      <c r="E189">
        <v>65</v>
      </c>
      <c r="F189">
        <v>70</v>
      </c>
      <c r="G189">
        <v>60</v>
      </c>
      <c r="H189">
        <v>65</v>
      </c>
      <c r="I189">
        <v>65</v>
      </c>
      <c r="J189">
        <v>115</v>
      </c>
      <c r="K189" t="s">
        <v>1595</v>
      </c>
      <c r="L189" t="s">
        <v>250</v>
      </c>
      <c r="M189" t="s">
        <v>249</v>
      </c>
      <c r="N189">
        <v>8.75</v>
      </c>
      <c r="O189">
        <v>6.35</v>
      </c>
      <c r="Q189">
        <v>1</v>
      </c>
      <c r="R189">
        <f t="shared" si="8"/>
        <v>9</v>
      </c>
      <c r="S189">
        <f t="shared" si="9"/>
        <v>7</v>
      </c>
      <c r="T189">
        <f t="shared" si="10"/>
        <v>16</v>
      </c>
      <c r="U189" t="s">
        <v>1512</v>
      </c>
      <c r="V189" t="s">
        <v>1492</v>
      </c>
      <c r="W189" t="s">
        <v>1471</v>
      </c>
      <c r="X189" t="s">
        <v>1536</v>
      </c>
      <c r="Z189" t="str" cm="1">
        <f t="array" ref="Z189">IF(ISBLANK(AK189),_xlfn.LET(
    _xlpm.nameBeforeSlash, IF(ISNUMBER(SEARCH("/", Y189)), LEFT(Y189, SEARCH("/", Y189)-1), Y189),
    _xlpm.matchRow, IFERROR(MATCH(_xlpm.nameBeforeSlash, AA:AA, 0), ""),
    _xlpm.difference, IF(_xlpm.matchRow="", "", ABS((R189 + S189)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),IF(ISBLANK(Y189),"","Hidden"))</f>
        <v/>
      </c>
      <c r="AA189" t="s">
        <v>4990</v>
      </c>
      <c r="AC189" t="s">
        <v>6389</v>
      </c>
      <c r="AD189" t="str">
        <f>_xlfn.XLOOKUP(AC189,moves!A:A,moves!B:B)</f>
        <v>normal</v>
      </c>
      <c r="AE189">
        <f>_xlfn.XLOOKUP(AC189,moves!A:A,moves!D:D)</f>
        <v>4</v>
      </c>
      <c r="AF189" t="str">
        <f>_xlfn.XLOOKUP(AC189,moves!A:A,moves!E:E)</f>
        <v xml:space="preserve"> </v>
      </c>
      <c r="AG189">
        <v>0</v>
      </c>
      <c r="AH189">
        <v>0</v>
      </c>
      <c r="AI189">
        <f t="shared" si="11"/>
        <v>1</v>
      </c>
      <c r="AJ189" t="s">
        <v>524</v>
      </c>
      <c r="AL189">
        <v>0</v>
      </c>
      <c r="AM189" cm="1">
        <f t="array" ref="AM189">IF(AL189=1,1,
   IF(ISTEXT(AK189),1,
   IF(AO189&gt;1,AM188,
   IF(AI189=1,
      IF(SUMPRODUCT((LEN($Y$2:$Y$4096)-LEN(SUBSTITUTE($Y$2:$Y$4096,AA189,"")))/LEN(AA189))&gt;0,2,1),
      IF(
         SUMPRODUCT((LEN($Y$2:$Y$4096)-LEN(SUBSTITUTE($Y$2:$Y$4096,AA189,"")))/LEN(AA189))
         - SUMPRODUCT((LEN($Y$2:$Y$4096)-LEN(SUBSTITUTE($Y$2:$Y$4096,"Alolan "&amp;AA189,"")))/LEN("Alolan "&amp;AA189))
         - SUMPRODUCT((LEN($Y$2:$Y$4096)-LEN(SUBSTITUTE($Y$2:$Y$4096,"Galarian "&amp;AA189,"")))/LEN("Galarian "&amp;AA189))
         - SUMPRODUCT((LEN($Y$2:$Y$4096)-LEN(SUBSTITUTE($Y$2:$Y$4096,"Hisuian "&amp;AA189,"")))/LEN("Hisuian "&amp;AA189))
         - SUMPRODUCT((LEN($Y$2:$Y$4096)-LEN(SUBSTITUTE($Y$2:$Y$4096,"Paldean "&amp;AA189,"")))/LEN("Paldean "&amp;AA189))
      &gt;0,2,1)
   ))))</f>
        <v>2</v>
      </c>
      <c r="AN189">
        <v>0</v>
      </c>
      <c r="AO189">
        <v>0</v>
      </c>
    </row>
    <row r="190" spans="1:41" x14ac:dyDescent="0.25">
      <c r="A190" t="s">
        <v>3728</v>
      </c>
      <c r="B190" t="s">
        <v>1587</v>
      </c>
      <c r="C190" t="s">
        <v>1471</v>
      </c>
      <c r="D190"/>
      <c r="E190">
        <v>65</v>
      </c>
      <c r="F190">
        <v>60</v>
      </c>
      <c r="G190">
        <v>60</v>
      </c>
      <c r="H190">
        <v>75</v>
      </c>
      <c r="I190">
        <v>65</v>
      </c>
      <c r="J190">
        <v>115</v>
      </c>
      <c r="K190" t="s">
        <v>1595</v>
      </c>
      <c r="L190" t="s">
        <v>250</v>
      </c>
      <c r="M190" t="s">
        <v>249</v>
      </c>
      <c r="N190">
        <v>8.9499999999999993</v>
      </c>
      <c r="O190">
        <v>6.35</v>
      </c>
      <c r="P190">
        <v>1</v>
      </c>
      <c r="R190">
        <f t="shared" si="8"/>
        <v>10</v>
      </c>
      <c r="S190">
        <f t="shared" si="9"/>
        <v>6</v>
      </c>
      <c r="T190">
        <f t="shared" si="10"/>
        <v>16</v>
      </c>
      <c r="U190" t="s">
        <v>1471</v>
      </c>
      <c r="V190" t="s">
        <v>1512</v>
      </c>
      <c r="W190" t="s">
        <v>1536</v>
      </c>
      <c r="X190" t="s">
        <v>429</v>
      </c>
      <c r="Z190" t="str" cm="1">
        <f t="array" ref="Z190">IF(ISBLANK(AK190),_xlfn.LET(
    _xlpm.nameBeforeSlash, IF(ISNUMBER(SEARCH("/", Y190)), LEFT(Y190, SEARCH("/", Y190)-1), Y190),
    _xlpm.matchRow, IFERROR(MATCH(_xlpm.nameBeforeSlash, AA:AA, 0), ""),
    _xlpm.difference, IF(_xlpm.matchRow="", "", ABS((R190 + S190)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),IF(ISBLANK(Y190),"","Hidden"))</f>
        <v/>
      </c>
      <c r="AA190" t="s">
        <v>4993</v>
      </c>
      <c r="AB190" t="s">
        <v>1527</v>
      </c>
      <c r="AC190" t="s">
        <v>6388</v>
      </c>
      <c r="AD190" t="str">
        <f>_xlfn.XLOOKUP(AC190,moves!A:A,moves!B:B)</f>
        <v>dark</v>
      </c>
      <c r="AE190">
        <f>_xlfn.XLOOKUP(AC190,moves!A:A,moves!D:D)</f>
        <v>3</v>
      </c>
      <c r="AF190" t="str">
        <f>_xlfn.XLOOKUP(AC190,moves!A:A,moves!E:E)</f>
        <v>The user may target any Pokémon in the opposing party. Ignore type weakness and resistances.</v>
      </c>
      <c r="AG190">
        <v>0</v>
      </c>
      <c r="AH190">
        <v>0</v>
      </c>
      <c r="AI190">
        <f t="shared" si="11"/>
        <v>1</v>
      </c>
      <c r="AJ190" t="s">
        <v>524</v>
      </c>
      <c r="AL190">
        <v>0</v>
      </c>
      <c r="AM190" cm="1">
        <f t="array" ref="AM190">IF(AL190=1,1,
   IF(ISTEXT(AK190),1,
   IF(AO190&gt;1,AM189,
   IF(AI190=1,
      IF(SUMPRODUCT((LEN($Y$2:$Y$4096)-LEN(SUBSTITUTE($Y$2:$Y$4096,AA190,"")))/LEN(AA190))&gt;0,2,1),
      IF(
         SUMPRODUCT((LEN($Y$2:$Y$4096)-LEN(SUBSTITUTE($Y$2:$Y$4096,AA190,"")))/LEN(AA190))
         - SUMPRODUCT((LEN($Y$2:$Y$4096)-LEN(SUBSTITUTE($Y$2:$Y$4096,"Alolan "&amp;AA190,"")))/LEN("Alolan "&amp;AA190))
         - SUMPRODUCT((LEN($Y$2:$Y$4096)-LEN(SUBSTITUTE($Y$2:$Y$4096,"Galarian "&amp;AA190,"")))/LEN("Galarian "&amp;AA190))
         - SUMPRODUCT((LEN($Y$2:$Y$4096)-LEN(SUBSTITUTE($Y$2:$Y$4096,"Hisuian "&amp;AA190,"")))/LEN("Hisuian "&amp;AA190))
         - SUMPRODUCT((LEN($Y$2:$Y$4096)-LEN(SUBSTITUTE($Y$2:$Y$4096,"Paldean "&amp;AA190,"")))/LEN("Paldean "&amp;AA190))
      &gt;0,2,1)
   ))))</f>
        <v>2</v>
      </c>
      <c r="AN190">
        <v>0</v>
      </c>
      <c r="AO190">
        <v>0</v>
      </c>
    </row>
    <row r="191" spans="1:41" x14ac:dyDescent="0.25">
      <c r="A191">
        <v>54</v>
      </c>
      <c r="B191" t="s">
        <v>543</v>
      </c>
      <c r="C191" t="s">
        <v>1490</v>
      </c>
      <c r="D191"/>
      <c r="E191">
        <v>50</v>
      </c>
      <c r="F191">
        <v>52</v>
      </c>
      <c r="G191">
        <v>48</v>
      </c>
      <c r="H191">
        <v>65</v>
      </c>
      <c r="I191">
        <v>50</v>
      </c>
      <c r="J191">
        <v>55</v>
      </c>
      <c r="K191" t="s">
        <v>545</v>
      </c>
      <c r="L191" t="s">
        <v>250</v>
      </c>
      <c r="M191" t="s">
        <v>249</v>
      </c>
      <c r="N191">
        <v>5.9700000000000006</v>
      </c>
      <c r="O191">
        <v>4.9399999999999995</v>
      </c>
      <c r="R191">
        <f t="shared" si="8"/>
        <v>6</v>
      </c>
      <c r="S191">
        <f t="shared" si="9"/>
        <v>5</v>
      </c>
      <c r="T191">
        <f t="shared" si="10"/>
        <v>11</v>
      </c>
      <c r="U191" t="s">
        <v>1490</v>
      </c>
      <c r="V191" t="s">
        <v>429</v>
      </c>
      <c r="W191" t="s">
        <v>1472</v>
      </c>
      <c r="X191" t="s">
        <v>1471</v>
      </c>
      <c r="Y191" t="s">
        <v>544</v>
      </c>
      <c r="Z191" cm="1">
        <f t="array" ref="Z191">IF(ISBLANK(AK191),_xlfn.LET(
    _xlpm.nameBeforeSlash, IF(ISNUMBER(SEARCH("/", Y191)), LEFT(Y191, SEARCH("/", Y191)-1), Y191),
    _xlpm.matchRow, IFERROR(MATCH(_xlpm.nameBeforeSlash, AA:AA, 0), ""),
    _xlpm.difference, IF(_xlpm.matchRow="", "", ABS((R191 + S191)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),IF(ISBLANK(Y191),"","Hidden"))</f>
        <v>14</v>
      </c>
      <c r="AA191" t="s">
        <v>543</v>
      </c>
      <c r="AC191" t="s">
        <v>430</v>
      </c>
      <c r="AD191" t="str">
        <f>_xlfn.XLOOKUP(AC191,moves!A:A,moves!B:B)</f>
        <v>psychic</v>
      </c>
      <c r="AE191">
        <f>_xlfn.XLOOKUP(AC191,moves!A:A,moves!D:D)</f>
        <v>2</v>
      </c>
      <c r="AF191" t="str">
        <f>_xlfn.XLOOKUP(AC191,moves!A:A,moves!E:E)</f>
        <v>Inflict the Confused status on the target.</v>
      </c>
      <c r="AG191">
        <v>0</v>
      </c>
      <c r="AH191">
        <v>0</v>
      </c>
      <c r="AI191">
        <f t="shared" si="11"/>
        <v>0</v>
      </c>
      <c r="AJ191" t="s">
        <v>523</v>
      </c>
      <c r="AL191">
        <v>0</v>
      </c>
      <c r="AM191" cm="1">
        <f t="array" ref="AM191">IF(AL191=1,1,
   IF(ISTEXT(AK191),1,
   IF(AO191&gt;1,AM190,
   IF(AI191=1,
      IF(SUMPRODUCT((LEN($Y$2:$Y$4096)-LEN(SUBSTITUTE($Y$2:$Y$4096,AA191,"")))/LEN(AA191))&gt;0,2,1),
      IF(
         SUMPRODUCT((LEN($Y$2:$Y$4096)-LEN(SUBSTITUTE($Y$2:$Y$4096,AA191,"")))/LEN(AA191))
         - SUMPRODUCT((LEN($Y$2:$Y$4096)-LEN(SUBSTITUTE($Y$2:$Y$4096,"Alolan "&amp;AA191,"")))/LEN("Alolan "&amp;AA191))
         - SUMPRODUCT((LEN($Y$2:$Y$4096)-LEN(SUBSTITUTE($Y$2:$Y$4096,"Galarian "&amp;AA191,"")))/LEN("Galarian "&amp;AA191))
         - SUMPRODUCT((LEN($Y$2:$Y$4096)-LEN(SUBSTITUTE($Y$2:$Y$4096,"Hisuian "&amp;AA191,"")))/LEN("Hisuian "&amp;AA191))
         - SUMPRODUCT((LEN($Y$2:$Y$4096)-LEN(SUBSTITUTE($Y$2:$Y$4096,"Paldean "&amp;AA191,"")))/LEN("Paldean "&amp;AA191))
      &gt;0,2,1)
   ))))</f>
        <v>1</v>
      </c>
      <c r="AN191">
        <v>0</v>
      </c>
      <c r="AO191">
        <v>0</v>
      </c>
    </row>
    <row r="192" spans="1:41" x14ac:dyDescent="0.25">
      <c r="A192" t="s">
        <v>3729</v>
      </c>
      <c r="B192" t="s">
        <v>543</v>
      </c>
      <c r="C192" t="s">
        <v>1490</v>
      </c>
      <c r="D192"/>
      <c r="E192">
        <v>50</v>
      </c>
      <c r="F192">
        <v>52</v>
      </c>
      <c r="G192">
        <v>48</v>
      </c>
      <c r="H192">
        <v>65</v>
      </c>
      <c r="I192">
        <v>50</v>
      </c>
      <c r="J192">
        <v>55</v>
      </c>
      <c r="K192" t="s">
        <v>545</v>
      </c>
      <c r="L192" t="s">
        <v>250</v>
      </c>
      <c r="M192" t="s">
        <v>249</v>
      </c>
      <c r="N192">
        <v>5.9700000000000006</v>
      </c>
      <c r="O192">
        <v>4.9399999999999995</v>
      </c>
      <c r="R192">
        <f t="shared" si="8"/>
        <v>6</v>
      </c>
      <c r="S192">
        <f t="shared" si="9"/>
        <v>5</v>
      </c>
      <c r="T192">
        <f t="shared" si="10"/>
        <v>11</v>
      </c>
      <c r="U192" t="s">
        <v>1490</v>
      </c>
      <c r="V192" t="s">
        <v>429</v>
      </c>
      <c r="W192" t="s">
        <v>1472</v>
      </c>
      <c r="X192" t="s">
        <v>1471</v>
      </c>
      <c r="Y192" t="s">
        <v>4997</v>
      </c>
      <c r="Z192" cm="1">
        <f t="array" ref="Z192">IF(ISBLANK(AK192),_xlfn.LET(
    _xlpm.nameBeforeSlash, IF(ISNUMBER(SEARCH("/", Y192)), LEFT(Y192, SEARCH("/", Y192)-1), Y192),
    _xlpm.matchRow, IFERROR(MATCH(_xlpm.nameBeforeSlash, AA:AA, 0), ""),
    _xlpm.difference, IF(_xlpm.matchRow="", "", ABS((R192 + S192)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),IF(ISBLANK(Y192),"","Hidden"))</f>
        <v>14</v>
      </c>
      <c r="AA192" t="s">
        <v>4998</v>
      </c>
      <c r="AC192" t="s">
        <v>521</v>
      </c>
      <c r="AD192" t="str">
        <f>_xlfn.XLOOKUP(AC192,moves!A:A,moves!B:B)</f>
        <v>water</v>
      </c>
      <c r="AE192">
        <f>_xlfn.XLOOKUP(AC192,moves!A:A,moves!D:D)</f>
        <v>2</v>
      </c>
      <c r="AF192" t="str">
        <f>_xlfn.XLOOKUP(AC192,moves!A:A,moves!E:E)</f>
        <v>When the target next attacks: Remove 1 regular hit from the roll.</v>
      </c>
      <c r="AG192">
        <v>0</v>
      </c>
      <c r="AH192">
        <v>0</v>
      </c>
      <c r="AI192">
        <f t="shared" si="11"/>
        <v>1</v>
      </c>
      <c r="AJ192" t="s">
        <v>523</v>
      </c>
      <c r="AL192">
        <v>0</v>
      </c>
      <c r="AM192" cm="1">
        <f t="array" ref="AM192">IF(AL192=1,1,
   IF(ISTEXT(AK192),1,
   IF(AO192&gt;1,AM191,
   IF(AI192=1,
      IF(SUMPRODUCT((LEN($Y$2:$Y$4096)-LEN(SUBSTITUTE($Y$2:$Y$4096,AA192,"")))/LEN(AA192))&gt;0,2,1),
      IF(
         SUMPRODUCT((LEN($Y$2:$Y$4096)-LEN(SUBSTITUTE($Y$2:$Y$4096,AA192,"")))/LEN(AA192))
         - SUMPRODUCT((LEN($Y$2:$Y$4096)-LEN(SUBSTITUTE($Y$2:$Y$4096,"Alolan "&amp;AA192,"")))/LEN("Alolan "&amp;AA192))
         - SUMPRODUCT((LEN($Y$2:$Y$4096)-LEN(SUBSTITUTE($Y$2:$Y$4096,"Galarian "&amp;AA192,"")))/LEN("Galarian "&amp;AA192))
         - SUMPRODUCT((LEN($Y$2:$Y$4096)-LEN(SUBSTITUTE($Y$2:$Y$4096,"Hisuian "&amp;AA192,"")))/LEN("Hisuian "&amp;AA192))
         - SUMPRODUCT((LEN($Y$2:$Y$4096)-LEN(SUBSTITUTE($Y$2:$Y$4096,"Paldean "&amp;AA192,"")))/LEN("Paldean "&amp;AA192))
      &gt;0,2,1)
   ))))</f>
        <v>1</v>
      </c>
      <c r="AN192">
        <v>0</v>
      </c>
      <c r="AO192">
        <v>0</v>
      </c>
    </row>
    <row r="193" spans="1:41" x14ac:dyDescent="0.25">
      <c r="A193">
        <v>55</v>
      </c>
      <c r="B193" t="s">
        <v>544</v>
      </c>
      <c r="C193" t="s">
        <v>1490</v>
      </c>
      <c r="D193"/>
      <c r="E193">
        <v>80</v>
      </c>
      <c r="F193">
        <v>82</v>
      </c>
      <c r="G193">
        <v>78</v>
      </c>
      <c r="H193">
        <v>95</v>
      </c>
      <c r="I193">
        <v>80</v>
      </c>
      <c r="J193">
        <v>85</v>
      </c>
      <c r="K193" t="s">
        <v>545</v>
      </c>
      <c r="L193" t="s">
        <v>250</v>
      </c>
      <c r="M193" t="s">
        <v>249</v>
      </c>
      <c r="N193">
        <v>8.9700000000000006</v>
      </c>
      <c r="O193">
        <v>7.94</v>
      </c>
      <c r="R193">
        <f t="shared" si="8"/>
        <v>9</v>
      </c>
      <c r="S193">
        <f t="shared" si="9"/>
        <v>8</v>
      </c>
      <c r="T193">
        <f t="shared" si="10"/>
        <v>17</v>
      </c>
      <c r="U193" t="s">
        <v>1490</v>
      </c>
      <c r="V193" t="s">
        <v>429</v>
      </c>
      <c r="W193" t="s">
        <v>1472</v>
      </c>
      <c r="X193" t="s">
        <v>1471</v>
      </c>
      <c r="Z193" t="str" cm="1">
        <f t="array" ref="Z193">IF(ISBLANK(AK193),_xlfn.LET(
    _xlpm.nameBeforeSlash, IF(ISNUMBER(SEARCH("/", Y193)), LEFT(Y193, SEARCH("/", Y193)-1), Y193),
    _xlpm.matchRow, IFERROR(MATCH(_xlpm.nameBeforeSlash, AA:AA, 0), ""),
    _xlpm.difference, IF(_xlpm.matchRow="", "", ABS((R193 + S193)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),IF(ISBLANK(Y193),"","Hidden"))</f>
        <v/>
      </c>
      <c r="AA193" t="s">
        <v>544</v>
      </c>
      <c r="AC193" t="s">
        <v>1407</v>
      </c>
      <c r="AD193" t="str">
        <f>_xlfn.XLOOKUP(AC193,moves!A:A,moves!B:B)</f>
        <v>water</v>
      </c>
      <c r="AE193">
        <f>_xlfn.XLOOKUP(AC193,moves!A:A,moves!D:D)</f>
        <v>4</v>
      </c>
      <c r="AF193" t="str">
        <f>_xlfn.XLOOKUP(AC193,moves!A:A,moves!E:E)</f>
        <v>If any critical hits are rolled: When the target next attacks, Decrease attack strength by 1.</v>
      </c>
      <c r="AG193">
        <v>0</v>
      </c>
      <c r="AH193">
        <v>0</v>
      </c>
      <c r="AI193">
        <f t="shared" si="11"/>
        <v>0</v>
      </c>
      <c r="AJ193" t="s">
        <v>525</v>
      </c>
      <c r="AL193">
        <v>0</v>
      </c>
      <c r="AM193" cm="1">
        <f t="array" ref="AM193">IF(AL193=1,1,
   IF(ISTEXT(AK193),1,
   IF(AO193&gt;1,AM192,
   IF(AI193=1,
      IF(SUMPRODUCT((LEN($Y$2:$Y$4096)-LEN(SUBSTITUTE($Y$2:$Y$4096,AA193,"")))/LEN(AA193))&gt;0,2,1),
      IF(
         SUMPRODUCT((LEN($Y$2:$Y$4096)-LEN(SUBSTITUTE($Y$2:$Y$4096,AA193,"")))/LEN(AA193))
         - SUMPRODUCT((LEN($Y$2:$Y$4096)-LEN(SUBSTITUTE($Y$2:$Y$4096,"Alolan "&amp;AA193,"")))/LEN("Alolan "&amp;AA193))
         - SUMPRODUCT((LEN($Y$2:$Y$4096)-LEN(SUBSTITUTE($Y$2:$Y$4096,"Galarian "&amp;AA193,"")))/LEN("Galarian "&amp;AA193))
         - SUMPRODUCT((LEN($Y$2:$Y$4096)-LEN(SUBSTITUTE($Y$2:$Y$4096,"Hisuian "&amp;AA193,"")))/LEN("Hisuian "&amp;AA193))
         - SUMPRODUCT((LEN($Y$2:$Y$4096)-LEN(SUBSTITUTE($Y$2:$Y$4096,"Paldean "&amp;AA193,"")))/LEN("Paldean "&amp;AA193))
      &gt;0,2,1)
   ))))</f>
        <v>2</v>
      </c>
      <c r="AN193">
        <v>0</v>
      </c>
      <c r="AO193">
        <v>0</v>
      </c>
    </row>
    <row r="194" spans="1:41" x14ac:dyDescent="0.25">
      <c r="A194" t="s">
        <v>3730</v>
      </c>
      <c r="B194" t="s">
        <v>544</v>
      </c>
      <c r="C194" t="s">
        <v>1490</v>
      </c>
      <c r="D194"/>
      <c r="E194">
        <v>80</v>
      </c>
      <c r="F194">
        <v>82</v>
      </c>
      <c r="G194">
        <v>78</v>
      </c>
      <c r="H194">
        <v>95</v>
      </c>
      <c r="I194">
        <v>80</v>
      </c>
      <c r="J194">
        <v>85</v>
      </c>
      <c r="K194" t="s">
        <v>545</v>
      </c>
      <c r="L194" t="s">
        <v>250</v>
      </c>
      <c r="M194" t="s">
        <v>249</v>
      </c>
      <c r="N194">
        <v>8.9700000000000006</v>
      </c>
      <c r="O194">
        <v>7.94</v>
      </c>
      <c r="R194">
        <f t="shared" ref="R194:R257" si="12">MROUND(N194,1)+P194</f>
        <v>9</v>
      </c>
      <c r="S194">
        <f t="shared" ref="S194:S257" si="13">MROUND(O194,1)+Q194</f>
        <v>8</v>
      </c>
      <c r="T194">
        <f t="shared" ref="T194:T257" si="14">SUM(S194,R194)</f>
        <v>17</v>
      </c>
      <c r="U194" t="s">
        <v>1490</v>
      </c>
      <c r="V194" t="s">
        <v>429</v>
      </c>
      <c r="W194" t="s">
        <v>1472</v>
      </c>
      <c r="X194" t="s">
        <v>1471</v>
      </c>
      <c r="Z194" t="str" cm="1">
        <f t="array" ref="Z194">IF(ISBLANK(AK194),_xlfn.LET(
    _xlpm.nameBeforeSlash, IF(ISNUMBER(SEARCH("/", Y194)), LEFT(Y194, SEARCH("/", Y194)-1), Y194),
    _xlpm.matchRow, IFERROR(MATCH(_xlpm.nameBeforeSlash, AA:AA, 0), ""),
    _xlpm.difference, IF(_xlpm.matchRow="", "", ABS((R194 + S194)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),IF(ISBLANK(Y194),"","Hidden"))</f>
        <v/>
      </c>
      <c r="AA194" t="s">
        <v>4997</v>
      </c>
      <c r="AC194" t="s">
        <v>1321</v>
      </c>
      <c r="AD194" t="str">
        <f>_xlfn.XLOOKUP(AC194,moves!A:A,moves!B:B)</f>
        <v>psychic</v>
      </c>
      <c r="AE194">
        <f>_xlfn.XLOOKUP(AC194,moves!A:A,moves!D:D)</f>
        <v>4</v>
      </c>
      <c r="AF194" t="str">
        <f>_xlfn.XLOOKUP(AC194,moves!A:A,moves!E:E)</f>
        <v>When the target next attacks: Remove 1 regular hit from the roll.</v>
      </c>
      <c r="AG194">
        <v>0</v>
      </c>
      <c r="AH194">
        <v>0</v>
      </c>
      <c r="AI194">
        <f t="shared" ref="AI194:AI257" si="15">IF(ISNUMBER(SEARCH("Shiny ", AA194)), 1, 0)</f>
        <v>1</v>
      </c>
      <c r="AJ194" t="s">
        <v>525</v>
      </c>
      <c r="AL194">
        <v>0</v>
      </c>
      <c r="AM194" cm="1">
        <f t="array" ref="AM194">IF(AL194=1,1,
   IF(ISTEXT(AK194),1,
   IF(AO194&gt;1,AM193,
   IF(AI194=1,
      IF(SUMPRODUCT((LEN($Y$2:$Y$4096)-LEN(SUBSTITUTE($Y$2:$Y$4096,AA194,"")))/LEN(AA194))&gt;0,2,1),
      IF(
         SUMPRODUCT((LEN($Y$2:$Y$4096)-LEN(SUBSTITUTE($Y$2:$Y$4096,AA194,"")))/LEN(AA194))
         - SUMPRODUCT((LEN($Y$2:$Y$4096)-LEN(SUBSTITUTE($Y$2:$Y$4096,"Alolan "&amp;AA194,"")))/LEN("Alolan "&amp;AA194))
         - SUMPRODUCT((LEN($Y$2:$Y$4096)-LEN(SUBSTITUTE($Y$2:$Y$4096,"Galarian "&amp;AA194,"")))/LEN("Galarian "&amp;AA194))
         - SUMPRODUCT((LEN($Y$2:$Y$4096)-LEN(SUBSTITUTE($Y$2:$Y$4096,"Hisuian "&amp;AA194,"")))/LEN("Hisuian "&amp;AA194))
         - SUMPRODUCT((LEN($Y$2:$Y$4096)-LEN(SUBSTITUTE($Y$2:$Y$4096,"Paldean "&amp;AA194,"")))/LEN("Paldean "&amp;AA194))
      &gt;0,2,1)
   ))))</f>
        <v>2</v>
      </c>
      <c r="AN194">
        <v>0</v>
      </c>
      <c r="AO194">
        <v>0</v>
      </c>
    </row>
    <row r="195" spans="1:41" x14ac:dyDescent="0.25">
      <c r="A195">
        <v>56</v>
      </c>
      <c r="B195" t="s">
        <v>1597</v>
      </c>
      <c r="C195" t="s">
        <v>1492</v>
      </c>
      <c r="D195"/>
      <c r="E195">
        <v>40</v>
      </c>
      <c r="F195">
        <v>80</v>
      </c>
      <c r="G195">
        <v>35</v>
      </c>
      <c r="H195">
        <v>35</v>
      </c>
      <c r="I195">
        <v>45</v>
      </c>
      <c r="J195">
        <v>70</v>
      </c>
      <c r="K195" t="s">
        <v>1598</v>
      </c>
      <c r="L195" t="s">
        <v>253</v>
      </c>
      <c r="M195" t="s">
        <v>248</v>
      </c>
      <c r="N195">
        <v>7.15</v>
      </c>
      <c r="O195">
        <v>4</v>
      </c>
      <c r="R195">
        <f t="shared" si="12"/>
        <v>7</v>
      </c>
      <c r="S195">
        <f t="shared" si="13"/>
        <v>4</v>
      </c>
      <c r="T195">
        <f t="shared" si="14"/>
        <v>11</v>
      </c>
      <c r="U195" t="s">
        <v>1492</v>
      </c>
      <c r="V195" t="s">
        <v>1524</v>
      </c>
      <c r="W195" t="s">
        <v>1482</v>
      </c>
      <c r="X195" t="s">
        <v>1471</v>
      </c>
      <c r="Y195" t="s">
        <v>1599</v>
      </c>
      <c r="Z195" cm="1">
        <f t="array" ref="Z195">IF(ISBLANK(AK195),_xlfn.LET(
    _xlpm.nameBeforeSlash, IF(ISNUMBER(SEARCH("/", Y195)), LEFT(Y195, SEARCH("/", Y195)-1), Y195),
    _xlpm.matchRow, IFERROR(MATCH(_xlpm.nameBeforeSlash, AA:AA, 0), ""),
    _xlpm.difference, IF(_xlpm.matchRow="", "", ABS((R195 + S195)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),IF(ISBLANK(Y195),"","Hidden"))</f>
        <v>15</v>
      </c>
      <c r="AA195" t="s">
        <v>1597</v>
      </c>
      <c r="AC195" t="s">
        <v>1032</v>
      </c>
      <c r="AD195" t="str">
        <f>_xlfn.XLOOKUP(AC195,moves!A:A,moves!B:B)</f>
        <v>fighting</v>
      </c>
      <c r="AE195" t="str">
        <f>_xlfn.XLOOKUP(AC195,moves!A:A,moves!D:D)</f>
        <v>?</v>
      </c>
      <c r="AF195" t="str">
        <f>_xlfn.XLOOKUP(AC195,moves!A:A,moves!E:E)</f>
        <v>Attack strength is equal to half the target's base health, rounded down (Max 5 attack strength).</v>
      </c>
      <c r="AG195">
        <v>1</v>
      </c>
      <c r="AH195">
        <v>0</v>
      </c>
      <c r="AI195">
        <f t="shared" si="15"/>
        <v>0</v>
      </c>
      <c r="AJ195" t="s">
        <v>870</v>
      </c>
      <c r="AL195">
        <v>0</v>
      </c>
      <c r="AM195" cm="1">
        <f t="array" ref="AM195">IF(AL195=1,1,
   IF(ISTEXT(AK195),1,
   IF(AO195&gt;1,AM194,
   IF(AI195=1,
      IF(SUMPRODUCT((LEN($Y$2:$Y$4096)-LEN(SUBSTITUTE($Y$2:$Y$4096,AA195,"")))/LEN(AA195))&gt;0,2,1),
      IF(
         SUMPRODUCT((LEN($Y$2:$Y$4096)-LEN(SUBSTITUTE($Y$2:$Y$4096,AA195,"")))/LEN(AA195))
         - SUMPRODUCT((LEN($Y$2:$Y$4096)-LEN(SUBSTITUTE($Y$2:$Y$4096,"Alolan "&amp;AA195,"")))/LEN("Alolan "&amp;AA195))
         - SUMPRODUCT((LEN($Y$2:$Y$4096)-LEN(SUBSTITUTE($Y$2:$Y$4096,"Galarian "&amp;AA195,"")))/LEN("Galarian "&amp;AA195))
         - SUMPRODUCT((LEN($Y$2:$Y$4096)-LEN(SUBSTITUTE($Y$2:$Y$4096,"Hisuian "&amp;AA195,"")))/LEN("Hisuian "&amp;AA195))
         - SUMPRODUCT((LEN($Y$2:$Y$4096)-LEN(SUBSTITUTE($Y$2:$Y$4096,"Paldean "&amp;AA195,"")))/LEN("Paldean "&amp;AA195))
      &gt;0,2,1)
   ))))</f>
        <v>1</v>
      </c>
      <c r="AN195">
        <v>0</v>
      </c>
      <c r="AO195">
        <v>0</v>
      </c>
    </row>
    <row r="196" spans="1:41" x14ac:dyDescent="0.25">
      <c r="A196" t="s">
        <v>3731</v>
      </c>
      <c r="B196" t="s">
        <v>1597</v>
      </c>
      <c r="C196" t="s">
        <v>1492</v>
      </c>
      <c r="D196"/>
      <c r="E196">
        <v>40</v>
      </c>
      <c r="F196">
        <v>80</v>
      </c>
      <c r="G196">
        <v>35</v>
      </c>
      <c r="H196">
        <v>35</v>
      </c>
      <c r="I196">
        <v>45</v>
      </c>
      <c r="J196">
        <v>70</v>
      </c>
      <c r="K196" t="s">
        <v>1598</v>
      </c>
      <c r="L196" t="s">
        <v>253</v>
      </c>
      <c r="M196" t="s">
        <v>248</v>
      </c>
      <c r="N196">
        <v>7.15</v>
      </c>
      <c r="O196">
        <v>4</v>
      </c>
      <c r="R196">
        <f t="shared" si="12"/>
        <v>7</v>
      </c>
      <c r="S196">
        <f t="shared" si="13"/>
        <v>4</v>
      </c>
      <c r="T196">
        <f t="shared" si="14"/>
        <v>11</v>
      </c>
      <c r="U196" t="s">
        <v>1492</v>
      </c>
      <c r="V196" t="s">
        <v>1524</v>
      </c>
      <c r="W196" t="s">
        <v>1482</v>
      </c>
      <c r="X196" t="s">
        <v>1471</v>
      </c>
      <c r="Y196" t="s">
        <v>4999</v>
      </c>
      <c r="Z196" cm="1">
        <f t="array" ref="Z196">IF(ISBLANK(AK196),_xlfn.LET(
    _xlpm.nameBeforeSlash, IF(ISNUMBER(SEARCH("/", Y196)), LEFT(Y196, SEARCH("/", Y196)-1), Y196),
    _xlpm.matchRow, IFERROR(MATCH(_xlpm.nameBeforeSlash, AA:AA, 0), ""),
    _xlpm.difference, IF(_xlpm.matchRow="", "", ABS((R196 + S196)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),IF(ISBLANK(Y196),"","Hidden"))</f>
        <v>15</v>
      </c>
      <c r="AA196" t="s">
        <v>5000</v>
      </c>
      <c r="AC196" t="s">
        <v>6390</v>
      </c>
      <c r="AD196" t="str">
        <f>_xlfn.XLOOKUP(AC196,moves!A:A,moves!B:B)</f>
        <v>fighting</v>
      </c>
      <c r="AE196">
        <f>_xlfn.XLOOKUP(AC196,moves!A:A,moves!D:D)</f>
        <v>0</v>
      </c>
      <c r="AF196" t="str">
        <f>_xlfn.XLOOKUP(AC196,moves!A:A,moves!E:E)</f>
        <v>Deal damage equal to the absolute value of the difference in the user and target's current health.</v>
      </c>
      <c r="AG196">
        <v>1</v>
      </c>
      <c r="AH196">
        <v>0</v>
      </c>
      <c r="AI196">
        <f t="shared" si="15"/>
        <v>1</v>
      </c>
      <c r="AJ196" t="s">
        <v>523</v>
      </c>
      <c r="AL196">
        <v>0</v>
      </c>
      <c r="AM196" cm="1">
        <f t="array" ref="AM196">IF(AL196=1,1,
   IF(ISTEXT(AK196),1,
   IF(AO196&gt;1,AM195,
   IF(AI196=1,
      IF(SUMPRODUCT((LEN($Y$2:$Y$4096)-LEN(SUBSTITUTE($Y$2:$Y$4096,AA196,"")))/LEN(AA196))&gt;0,2,1),
      IF(
         SUMPRODUCT((LEN($Y$2:$Y$4096)-LEN(SUBSTITUTE($Y$2:$Y$4096,AA196,"")))/LEN(AA196))
         - SUMPRODUCT((LEN($Y$2:$Y$4096)-LEN(SUBSTITUTE($Y$2:$Y$4096,"Alolan "&amp;AA196,"")))/LEN("Alolan "&amp;AA196))
         - SUMPRODUCT((LEN($Y$2:$Y$4096)-LEN(SUBSTITUTE($Y$2:$Y$4096,"Galarian "&amp;AA196,"")))/LEN("Galarian "&amp;AA196))
         - SUMPRODUCT((LEN($Y$2:$Y$4096)-LEN(SUBSTITUTE($Y$2:$Y$4096,"Hisuian "&amp;AA196,"")))/LEN("Hisuian "&amp;AA196))
         - SUMPRODUCT((LEN($Y$2:$Y$4096)-LEN(SUBSTITUTE($Y$2:$Y$4096,"Paldean "&amp;AA196,"")))/LEN("Paldean "&amp;AA196))
      &gt;0,2,1)
   ))))</f>
        <v>1</v>
      </c>
      <c r="AN196">
        <v>0</v>
      </c>
      <c r="AO196">
        <v>0</v>
      </c>
    </row>
    <row r="197" spans="1:41" x14ac:dyDescent="0.25">
      <c r="A197">
        <v>57</v>
      </c>
      <c r="B197" t="s">
        <v>1599</v>
      </c>
      <c r="C197" t="s">
        <v>1492</v>
      </c>
      <c r="D197"/>
      <c r="E197">
        <v>65</v>
      </c>
      <c r="F197">
        <v>105</v>
      </c>
      <c r="G197">
        <v>60</v>
      </c>
      <c r="H197">
        <v>60</v>
      </c>
      <c r="I197">
        <v>70</v>
      </c>
      <c r="J197">
        <v>95</v>
      </c>
      <c r="K197" t="s">
        <v>1598</v>
      </c>
      <c r="L197" t="s">
        <v>253</v>
      </c>
      <c r="M197" t="s">
        <v>248</v>
      </c>
      <c r="N197">
        <v>9.65</v>
      </c>
      <c r="O197">
        <v>6.5</v>
      </c>
      <c r="Q197">
        <v>1</v>
      </c>
      <c r="R197">
        <f t="shared" si="12"/>
        <v>10</v>
      </c>
      <c r="S197">
        <f t="shared" si="13"/>
        <v>8</v>
      </c>
      <c r="T197">
        <f t="shared" si="14"/>
        <v>18</v>
      </c>
      <c r="U197" t="s">
        <v>1492</v>
      </c>
      <c r="V197" t="s">
        <v>1524</v>
      </c>
      <c r="W197" t="s">
        <v>1482</v>
      </c>
      <c r="X197" t="s">
        <v>1471</v>
      </c>
      <c r="Y197" t="s">
        <v>1600</v>
      </c>
      <c r="Z197" cm="1">
        <f t="array" ref="Z197">IF(ISBLANK(AK197),_xlfn.LET(
    _xlpm.nameBeforeSlash, IF(ISNUMBER(SEARCH("/", Y197)), LEFT(Y197, SEARCH("/", Y197)-1), Y197),
    _xlpm.matchRow, IFERROR(MATCH(_xlpm.nameBeforeSlash, AA:AA, 0), ""),
    _xlpm.difference, IF(_xlpm.matchRow="", "", ABS((R197 + S197)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),IF(ISBLANK(Y197),"","Hidden"))</f>
        <v>11</v>
      </c>
      <c r="AA197" t="s">
        <v>1599</v>
      </c>
      <c r="AC197" t="s">
        <v>1030</v>
      </c>
      <c r="AD197" t="str">
        <f>_xlfn.XLOOKUP(AC197,moves!A:A,moves!B:B)</f>
        <v>fighting</v>
      </c>
      <c r="AE197" t="str">
        <f>_xlfn.XLOOKUP(AC197,moves!A:A,moves!D:D)</f>
        <v>?</v>
      </c>
      <c r="AF197" t="str">
        <f>_xlfn.XLOOKUP(AC197,moves!A:A,moves!E:E)</f>
        <v>The user takes damage equal to its remaining health. Any damage taken by the user this turn is dealt to the target.</v>
      </c>
      <c r="AG197">
        <v>0</v>
      </c>
      <c r="AH197">
        <v>0</v>
      </c>
      <c r="AI197">
        <f t="shared" si="15"/>
        <v>0</v>
      </c>
      <c r="AJ197" t="s">
        <v>525</v>
      </c>
      <c r="AL197">
        <v>0</v>
      </c>
      <c r="AM197" cm="1">
        <f t="array" ref="AM197">IF(AL197=1,1,
   IF(ISTEXT(AK197),1,
   IF(AO197&gt;1,AM196,
   IF(AI197=1,
      IF(SUMPRODUCT((LEN($Y$2:$Y$4096)-LEN(SUBSTITUTE($Y$2:$Y$4096,AA197,"")))/LEN(AA197))&gt;0,2,1),
      IF(
         SUMPRODUCT((LEN($Y$2:$Y$4096)-LEN(SUBSTITUTE($Y$2:$Y$4096,AA197,"")))/LEN(AA197))
         - SUMPRODUCT((LEN($Y$2:$Y$4096)-LEN(SUBSTITUTE($Y$2:$Y$4096,"Alolan "&amp;AA197,"")))/LEN("Alolan "&amp;AA197))
         - SUMPRODUCT((LEN($Y$2:$Y$4096)-LEN(SUBSTITUTE($Y$2:$Y$4096,"Galarian "&amp;AA197,"")))/LEN("Galarian "&amp;AA197))
         - SUMPRODUCT((LEN($Y$2:$Y$4096)-LEN(SUBSTITUTE($Y$2:$Y$4096,"Hisuian "&amp;AA197,"")))/LEN("Hisuian "&amp;AA197))
         - SUMPRODUCT((LEN($Y$2:$Y$4096)-LEN(SUBSTITUTE($Y$2:$Y$4096,"Paldean "&amp;AA197,"")))/LEN("Paldean "&amp;AA197))
      &gt;0,2,1)
   ))))</f>
        <v>2</v>
      </c>
      <c r="AN197">
        <v>0</v>
      </c>
      <c r="AO197">
        <v>0</v>
      </c>
    </row>
    <row r="198" spans="1:41" x14ac:dyDescent="0.25">
      <c r="A198" t="s">
        <v>3732</v>
      </c>
      <c r="B198" t="s">
        <v>1599</v>
      </c>
      <c r="C198" t="s">
        <v>1492</v>
      </c>
      <c r="D198"/>
      <c r="E198">
        <v>65</v>
      </c>
      <c r="F198">
        <v>105</v>
      </c>
      <c r="G198">
        <v>60</v>
      </c>
      <c r="H198">
        <v>60</v>
      </c>
      <c r="I198">
        <v>70</v>
      </c>
      <c r="J198">
        <v>95</v>
      </c>
      <c r="K198" t="s">
        <v>1598</v>
      </c>
      <c r="L198" t="s">
        <v>253</v>
      </c>
      <c r="M198" t="s">
        <v>248</v>
      </c>
      <c r="N198">
        <v>9.65</v>
      </c>
      <c r="O198">
        <v>6.5</v>
      </c>
      <c r="Q198">
        <v>1</v>
      </c>
      <c r="R198">
        <f t="shared" si="12"/>
        <v>10</v>
      </c>
      <c r="S198">
        <f t="shared" si="13"/>
        <v>8</v>
      </c>
      <c r="T198">
        <f t="shared" si="14"/>
        <v>18</v>
      </c>
      <c r="U198" t="s">
        <v>1492</v>
      </c>
      <c r="V198" t="s">
        <v>1524</v>
      </c>
      <c r="W198" t="s">
        <v>1482</v>
      </c>
      <c r="X198" t="s">
        <v>1471</v>
      </c>
      <c r="Y198" t="s">
        <v>5001</v>
      </c>
      <c r="Z198" cm="1">
        <f t="array" ref="Z198">IF(ISBLANK(AK198),_xlfn.LET(
    _xlpm.nameBeforeSlash, IF(ISNUMBER(SEARCH("/", Y198)), LEFT(Y198, SEARCH("/", Y198)-1), Y198),
    _xlpm.matchRow, IFERROR(MATCH(_xlpm.nameBeforeSlash, AA:AA, 0), ""),
    _xlpm.difference, IF(_xlpm.matchRow="", "", ABS((R198 + S198)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),IF(ISBLANK(Y198),"","Hidden"))</f>
        <v>11</v>
      </c>
      <c r="AA198" t="s">
        <v>4999</v>
      </c>
      <c r="AC198" t="s">
        <v>426</v>
      </c>
      <c r="AD198" t="str">
        <f>_xlfn.XLOOKUP(AC198,moves!A:A,moves!B:B)</f>
        <v>fighting</v>
      </c>
      <c r="AE198">
        <f>_xlfn.XLOOKUP(AC198,moves!A:A,moves!D:D)</f>
        <v>5</v>
      </c>
      <c r="AF198" t="str">
        <f>_xlfn.XLOOKUP(AC198,moves!A:A,moves!E:E)</f>
        <v xml:space="preserve">During this attack and when the user is next attacked: Status symbols deal +1 damage. </v>
      </c>
      <c r="AG198">
        <v>0</v>
      </c>
      <c r="AH198">
        <v>0</v>
      </c>
      <c r="AI198">
        <f t="shared" si="15"/>
        <v>1</v>
      </c>
      <c r="AJ198" t="s">
        <v>525</v>
      </c>
      <c r="AL198">
        <v>0</v>
      </c>
      <c r="AM198" cm="1">
        <f t="array" ref="AM198">IF(AL198=1,1,
   IF(ISTEXT(AK198),1,
   IF(AO198&gt;1,AM197,
   IF(AI198=1,
      IF(SUMPRODUCT((LEN($Y$2:$Y$4096)-LEN(SUBSTITUTE($Y$2:$Y$4096,AA198,"")))/LEN(AA198))&gt;0,2,1),
      IF(
         SUMPRODUCT((LEN($Y$2:$Y$4096)-LEN(SUBSTITUTE($Y$2:$Y$4096,AA198,"")))/LEN(AA198))
         - SUMPRODUCT((LEN($Y$2:$Y$4096)-LEN(SUBSTITUTE($Y$2:$Y$4096,"Alolan "&amp;AA198,"")))/LEN("Alolan "&amp;AA198))
         - SUMPRODUCT((LEN($Y$2:$Y$4096)-LEN(SUBSTITUTE($Y$2:$Y$4096,"Galarian "&amp;AA198,"")))/LEN("Galarian "&amp;AA198))
         - SUMPRODUCT((LEN($Y$2:$Y$4096)-LEN(SUBSTITUTE($Y$2:$Y$4096,"Hisuian "&amp;AA198,"")))/LEN("Hisuian "&amp;AA198))
         - SUMPRODUCT((LEN($Y$2:$Y$4096)-LEN(SUBSTITUTE($Y$2:$Y$4096,"Paldean "&amp;AA198,"")))/LEN("Paldean "&amp;AA198))
      &gt;0,2,1)
   ))))</f>
        <v>2</v>
      </c>
      <c r="AN198">
        <v>0</v>
      </c>
      <c r="AO198">
        <v>0</v>
      </c>
    </row>
    <row r="199" spans="1:41" x14ac:dyDescent="0.25">
      <c r="A199">
        <v>58</v>
      </c>
      <c r="B199" t="s">
        <v>23</v>
      </c>
      <c r="C199" t="s">
        <v>1479</v>
      </c>
      <c r="D199"/>
      <c r="E199">
        <v>55</v>
      </c>
      <c r="F199">
        <v>70</v>
      </c>
      <c r="G199">
        <v>45</v>
      </c>
      <c r="H199">
        <v>70</v>
      </c>
      <c r="I199">
        <v>50</v>
      </c>
      <c r="J199">
        <v>60</v>
      </c>
      <c r="K199" t="s">
        <v>1601</v>
      </c>
      <c r="L199" t="s">
        <v>250</v>
      </c>
      <c r="M199" t="s">
        <v>248</v>
      </c>
      <c r="N199">
        <v>6.6</v>
      </c>
      <c r="O199">
        <v>5.05</v>
      </c>
      <c r="R199">
        <f t="shared" si="12"/>
        <v>7</v>
      </c>
      <c r="S199">
        <f t="shared" si="13"/>
        <v>5</v>
      </c>
      <c r="T199">
        <f t="shared" si="14"/>
        <v>12</v>
      </c>
      <c r="U199" t="s">
        <v>1479</v>
      </c>
      <c r="V199" t="s">
        <v>1471</v>
      </c>
      <c r="W199" t="s">
        <v>1536</v>
      </c>
      <c r="X199" t="s">
        <v>1512</v>
      </c>
      <c r="Y199" t="s">
        <v>24</v>
      </c>
      <c r="Z199" cm="1">
        <f t="array" ref="Z199">IF(ISBLANK(AK199),_xlfn.LET(
    _xlpm.nameBeforeSlash, IF(ISNUMBER(SEARCH("/", Y199)), LEFT(Y199, SEARCH("/", Y199)-1), Y199),
    _xlpm.matchRow, IFERROR(MATCH(_xlpm.nameBeforeSlash, AA:AA, 0), ""),
    _xlpm.difference, IF(_xlpm.matchRow="", "", ABS((R199 + S199)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),IF(ISBLANK(Y199),"","Hidden"))</f>
        <v>16</v>
      </c>
      <c r="AA199" t="s">
        <v>23</v>
      </c>
      <c r="AC199" t="s">
        <v>596</v>
      </c>
      <c r="AD199" t="str">
        <f>_xlfn.XLOOKUP(AC199,moves!A:A,moves!B:B)</f>
        <v>fire</v>
      </c>
      <c r="AE199">
        <f>_xlfn.XLOOKUP(AC199,moves!A:A,moves!D:D)</f>
        <v>3</v>
      </c>
      <c r="AF199" t="str">
        <f>_xlfn.XLOOKUP(AC199,moves!A:A,moves!E:E)</f>
        <v>If any status symbols are rolled: Inflict the Burned status on the target.</v>
      </c>
      <c r="AG199">
        <v>1</v>
      </c>
      <c r="AH199">
        <v>0</v>
      </c>
      <c r="AI199">
        <f t="shared" si="15"/>
        <v>0</v>
      </c>
      <c r="AJ199" t="s">
        <v>870</v>
      </c>
      <c r="AL199">
        <v>0</v>
      </c>
      <c r="AM199" cm="1">
        <f t="array" ref="AM199">IF(AL199=1,1,
   IF(ISTEXT(AK199),1,
   IF(AO199&gt;1,AM198,
   IF(AI199=1,
      IF(SUMPRODUCT((LEN($Y$2:$Y$4096)-LEN(SUBSTITUTE($Y$2:$Y$4096,AA199,"")))/LEN(AA199))&gt;0,2,1),
      IF(
         SUMPRODUCT((LEN($Y$2:$Y$4096)-LEN(SUBSTITUTE($Y$2:$Y$4096,AA199,"")))/LEN(AA199))
         - SUMPRODUCT((LEN($Y$2:$Y$4096)-LEN(SUBSTITUTE($Y$2:$Y$4096,"Alolan "&amp;AA199,"")))/LEN("Alolan "&amp;AA199))
         - SUMPRODUCT((LEN($Y$2:$Y$4096)-LEN(SUBSTITUTE($Y$2:$Y$4096,"Galarian "&amp;AA199,"")))/LEN("Galarian "&amp;AA199))
         - SUMPRODUCT((LEN($Y$2:$Y$4096)-LEN(SUBSTITUTE($Y$2:$Y$4096,"Hisuian "&amp;AA199,"")))/LEN("Hisuian "&amp;AA199))
         - SUMPRODUCT((LEN($Y$2:$Y$4096)-LEN(SUBSTITUTE($Y$2:$Y$4096,"Paldean "&amp;AA199,"")))/LEN("Paldean "&amp;AA199))
      &gt;0,2,1)
   ))))</f>
        <v>1</v>
      </c>
      <c r="AN199">
        <v>0</v>
      </c>
      <c r="AO199">
        <v>0</v>
      </c>
    </row>
    <row r="200" spans="1:41" x14ac:dyDescent="0.25">
      <c r="A200" t="s">
        <v>1602</v>
      </c>
      <c r="B200" t="s">
        <v>23</v>
      </c>
      <c r="C200" t="s">
        <v>1479</v>
      </c>
      <c r="D200" t="s">
        <v>1546</v>
      </c>
      <c r="E200">
        <v>60</v>
      </c>
      <c r="F200">
        <v>75</v>
      </c>
      <c r="G200">
        <v>45</v>
      </c>
      <c r="H200">
        <v>65</v>
      </c>
      <c r="I200">
        <v>50</v>
      </c>
      <c r="J200">
        <v>55</v>
      </c>
      <c r="K200" t="s">
        <v>1603</v>
      </c>
      <c r="L200" t="s">
        <v>253</v>
      </c>
      <c r="M200" t="s">
        <v>251</v>
      </c>
      <c r="N200">
        <v>6.6</v>
      </c>
      <c r="O200">
        <v>5.25</v>
      </c>
      <c r="R200">
        <f t="shared" si="12"/>
        <v>7</v>
      </c>
      <c r="S200">
        <f t="shared" si="13"/>
        <v>5</v>
      </c>
      <c r="T200">
        <f t="shared" si="14"/>
        <v>12</v>
      </c>
      <c r="U200" t="s">
        <v>1479</v>
      </c>
      <c r="V200" t="s">
        <v>1546</v>
      </c>
      <c r="W200" t="s">
        <v>1492</v>
      </c>
      <c r="X200" t="s">
        <v>1471</v>
      </c>
      <c r="Y200" t="s">
        <v>1604</v>
      </c>
      <c r="Z200" cm="1">
        <f t="array" ref="Z200">IF(ISBLANK(AK200),_xlfn.LET(
    _xlpm.nameBeforeSlash, IF(ISNUMBER(SEARCH("/", Y200)), LEFT(Y200, SEARCH("/", Y200)-1), Y200),
    _xlpm.matchRow, IFERROR(MATCH(_xlpm.nameBeforeSlash, AA:AA, 0), ""),
    _xlpm.difference, IF(_xlpm.matchRow="", "", ABS((R200 + S200)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),IF(ISBLANK(Y200),"","Hidden"))</f>
        <v>16</v>
      </c>
      <c r="AA200" t="s">
        <v>1605</v>
      </c>
      <c r="AB200" t="s">
        <v>1606</v>
      </c>
      <c r="AC200" t="s">
        <v>558</v>
      </c>
      <c r="AD200" t="str">
        <f>_xlfn.XLOOKUP(AC200,moves!A:A,moves!B:B)</f>
        <v>rock</v>
      </c>
      <c r="AE200">
        <f>_xlfn.XLOOKUP(AC200,moves!A:A,moves!D:D)</f>
        <v>2</v>
      </c>
      <c r="AF200" t="str">
        <f>_xlfn.XLOOKUP(AC200,moves!A:A,moves!E:E)</f>
        <v>Deal 2 extra damage to Flying-type Pokémon.</v>
      </c>
      <c r="AG200">
        <v>0</v>
      </c>
      <c r="AH200">
        <v>0</v>
      </c>
      <c r="AI200">
        <f t="shared" si="15"/>
        <v>0</v>
      </c>
      <c r="AJ200" t="s">
        <v>523</v>
      </c>
      <c r="AL200">
        <v>0</v>
      </c>
      <c r="AM200" cm="1">
        <f t="array" ref="AM200">IF(AL200=1,1,
   IF(ISTEXT(AK200),1,
   IF(AO200&gt;1,AM199,
   IF(AI200=1,
      IF(SUMPRODUCT((LEN($Y$2:$Y$4096)-LEN(SUBSTITUTE($Y$2:$Y$4096,AA200,"")))/LEN(AA200))&gt;0,2,1),
      IF(
         SUMPRODUCT((LEN($Y$2:$Y$4096)-LEN(SUBSTITUTE($Y$2:$Y$4096,AA200,"")))/LEN(AA200))
         - SUMPRODUCT((LEN($Y$2:$Y$4096)-LEN(SUBSTITUTE($Y$2:$Y$4096,"Alolan "&amp;AA200,"")))/LEN("Alolan "&amp;AA200))
         - SUMPRODUCT((LEN($Y$2:$Y$4096)-LEN(SUBSTITUTE($Y$2:$Y$4096,"Galarian "&amp;AA200,"")))/LEN("Galarian "&amp;AA200))
         - SUMPRODUCT((LEN($Y$2:$Y$4096)-LEN(SUBSTITUTE($Y$2:$Y$4096,"Hisuian "&amp;AA200,"")))/LEN("Hisuian "&amp;AA200))
         - SUMPRODUCT((LEN($Y$2:$Y$4096)-LEN(SUBSTITUTE($Y$2:$Y$4096,"Paldean "&amp;AA200,"")))/LEN("Paldean "&amp;AA200))
      &gt;0,2,1)
   ))))</f>
        <v>1</v>
      </c>
      <c r="AN200">
        <v>0</v>
      </c>
      <c r="AO200">
        <v>0</v>
      </c>
    </row>
    <row r="201" spans="1:41" x14ac:dyDescent="0.25">
      <c r="A201" t="s">
        <v>3733</v>
      </c>
      <c r="B201" t="s">
        <v>23</v>
      </c>
      <c r="C201" t="s">
        <v>1479</v>
      </c>
      <c r="D201"/>
      <c r="E201">
        <v>55</v>
      </c>
      <c r="F201">
        <v>70</v>
      </c>
      <c r="G201">
        <v>45</v>
      </c>
      <c r="H201">
        <v>70</v>
      </c>
      <c r="I201">
        <v>50</v>
      </c>
      <c r="J201">
        <v>60</v>
      </c>
      <c r="K201" t="s">
        <v>1601</v>
      </c>
      <c r="L201" t="s">
        <v>250</v>
      </c>
      <c r="M201" t="s">
        <v>248</v>
      </c>
      <c r="N201">
        <v>6.6</v>
      </c>
      <c r="O201">
        <v>5.05</v>
      </c>
      <c r="R201">
        <f t="shared" si="12"/>
        <v>7</v>
      </c>
      <c r="S201">
        <f t="shared" si="13"/>
        <v>5</v>
      </c>
      <c r="T201">
        <f t="shared" si="14"/>
        <v>12</v>
      </c>
      <c r="U201" t="s">
        <v>1479</v>
      </c>
      <c r="V201" t="s">
        <v>1471</v>
      </c>
      <c r="W201" t="s">
        <v>1536</v>
      </c>
      <c r="X201" t="s">
        <v>1512</v>
      </c>
      <c r="Y201" t="s">
        <v>5002</v>
      </c>
      <c r="Z201" cm="1">
        <f t="array" ref="Z201">IF(ISBLANK(AK201),_xlfn.LET(
    _xlpm.nameBeforeSlash, IF(ISNUMBER(SEARCH("/", Y201)), LEFT(Y201, SEARCH("/", Y201)-1), Y201),
    _xlpm.matchRow, IFERROR(MATCH(_xlpm.nameBeforeSlash, AA:AA, 0), ""),
    _xlpm.difference, IF(_xlpm.matchRow="", "", ABS((R201 + S201)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),IF(ISBLANK(Y201),"","Hidden"))</f>
        <v>16</v>
      </c>
      <c r="AA201" t="s">
        <v>5003</v>
      </c>
      <c r="AC201" t="s">
        <v>644</v>
      </c>
      <c r="AD201" t="str">
        <f>_xlfn.XLOOKUP(AC201,moves!A:A,moves!B:B)</f>
        <v>fire</v>
      </c>
      <c r="AE201">
        <f>_xlfn.XLOOKUP(AC201,moves!A:A,moves!D:D)</f>
        <v>3</v>
      </c>
      <c r="AF201" t="str">
        <f>_xlfn.XLOOKUP(AC201,moves!A:A,moves!E:E)</f>
        <v>If the user is Frozen: Before rolling, remove the Frozen status from the user. If 2 or more status symbols are rolled: Inflict the Burned status on the target.</v>
      </c>
      <c r="AG201">
        <v>1</v>
      </c>
      <c r="AH201">
        <v>0</v>
      </c>
      <c r="AI201">
        <f t="shared" si="15"/>
        <v>1</v>
      </c>
      <c r="AJ201" t="s">
        <v>523</v>
      </c>
      <c r="AL201">
        <v>0</v>
      </c>
      <c r="AM201" cm="1">
        <f t="array" ref="AM201">IF(AL201=1,1,
   IF(ISTEXT(AK201),1,
   IF(AO201&gt;1,AM200,
   IF(AI201=1,
      IF(SUMPRODUCT((LEN($Y$2:$Y$4096)-LEN(SUBSTITUTE($Y$2:$Y$4096,AA201,"")))/LEN(AA201))&gt;0,2,1),
      IF(
         SUMPRODUCT((LEN($Y$2:$Y$4096)-LEN(SUBSTITUTE($Y$2:$Y$4096,AA201,"")))/LEN(AA201))
         - SUMPRODUCT((LEN($Y$2:$Y$4096)-LEN(SUBSTITUTE($Y$2:$Y$4096,"Alolan "&amp;AA201,"")))/LEN("Alolan "&amp;AA201))
         - SUMPRODUCT((LEN($Y$2:$Y$4096)-LEN(SUBSTITUTE($Y$2:$Y$4096,"Galarian "&amp;AA201,"")))/LEN("Galarian "&amp;AA201))
         - SUMPRODUCT((LEN($Y$2:$Y$4096)-LEN(SUBSTITUTE($Y$2:$Y$4096,"Hisuian "&amp;AA201,"")))/LEN("Hisuian "&amp;AA201))
         - SUMPRODUCT((LEN($Y$2:$Y$4096)-LEN(SUBSTITUTE($Y$2:$Y$4096,"Paldean "&amp;AA201,"")))/LEN("Paldean "&amp;AA201))
      &gt;0,2,1)
   ))))</f>
        <v>1</v>
      </c>
      <c r="AN201">
        <v>0</v>
      </c>
      <c r="AO201">
        <v>0</v>
      </c>
    </row>
    <row r="202" spans="1:41" x14ac:dyDescent="0.25">
      <c r="A202" t="s">
        <v>3734</v>
      </c>
      <c r="B202" t="s">
        <v>23</v>
      </c>
      <c r="C202" t="s">
        <v>1479</v>
      </c>
      <c r="D202" t="s">
        <v>1546</v>
      </c>
      <c r="E202">
        <v>60</v>
      </c>
      <c r="F202">
        <v>75</v>
      </c>
      <c r="G202">
        <v>45</v>
      </c>
      <c r="H202">
        <v>65</v>
      </c>
      <c r="I202">
        <v>50</v>
      </c>
      <c r="J202">
        <v>55</v>
      </c>
      <c r="K202" t="s">
        <v>1603</v>
      </c>
      <c r="L202" t="s">
        <v>253</v>
      </c>
      <c r="M202" t="s">
        <v>251</v>
      </c>
      <c r="N202">
        <v>6.6</v>
      </c>
      <c r="O202">
        <v>5.25</v>
      </c>
      <c r="R202">
        <f t="shared" si="12"/>
        <v>7</v>
      </c>
      <c r="S202">
        <f t="shared" si="13"/>
        <v>5</v>
      </c>
      <c r="T202">
        <f t="shared" si="14"/>
        <v>12</v>
      </c>
      <c r="U202" t="s">
        <v>1479</v>
      </c>
      <c r="V202" t="s">
        <v>1546</v>
      </c>
      <c r="W202" t="s">
        <v>1492</v>
      </c>
      <c r="X202" t="s">
        <v>1471</v>
      </c>
      <c r="Y202" t="s">
        <v>5004</v>
      </c>
      <c r="Z202" cm="1">
        <f t="array" ref="Z202">IF(ISBLANK(AK202),_xlfn.LET(
    _xlpm.nameBeforeSlash, IF(ISNUMBER(SEARCH("/", Y202)), LEFT(Y202, SEARCH("/", Y202)-1), Y202),
    _xlpm.matchRow, IFERROR(MATCH(_xlpm.nameBeforeSlash, AA:AA, 0), ""),
    _xlpm.difference, IF(_xlpm.matchRow="", "", ABS((R202 + S202)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),IF(ISBLANK(Y202),"","Hidden"))</f>
        <v>16</v>
      </c>
      <c r="AA202" t="s">
        <v>5005</v>
      </c>
      <c r="AB202" t="s">
        <v>1606</v>
      </c>
      <c r="AC202" t="s">
        <v>596</v>
      </c>
      <c r="AD202" t="str">
        <f>_xlfn.XLOOKUP(AC202,moves!A:A,moves!B:B)</f>
        <v>fire</v>
      </c>
      <c r="AE202">
        <f>_xlfn.XLOOKUP(AC202,moves!A:A,moves!D:D)</f>
        <v>3</v>
      </c>
      <c r="AF202" t="str">
        <f>_xlfn.XLOOKUP(AC202,moves!A:A,moves!E:E)</f>
        <v>If any status symbols are rolled: Inflict the Burned status on the target.</v>
      </c>
      <c r="AG202">
        <v>0</v>
      </c>
      <c r="AH202">
        <v>0</v>
      </c>
      <c r="AI202">
        <f t="shared" si="15"/>
        <v>1</v>
      </c>
      <c r="AJ202" t="s">
        <v>523</v>
      </c>
      <c r="AL202">
        <v>0</v>
      </c>
      <c r="AM202" cm="1">
        <f t="array" ref="AM202">IF(AL202=1,1,
   IF(ISTEXT(AK202),1,
   IF(AO202&gt;1,AM201,
   IF(AI202=1,
      IF(SUMPRODUCT((LEN($Y$2:$Y$4096)-LEN(SUBSTITUTE($Y$2:$Y$4096,AA202,"")))/LEN(AA202))&gt;0,2,1),
      IF(
         SUMPRODUCT((LEN($Y$2:$Y$4096)-LEN(SUBSTITUTE($Y$2:$Y$4096,AA202,"")))/LEN(AA202))
         - SUMPRODUCT((LEN($Y$2:$Y$4096)-LEN(SUBSTITUTE($Y$2:$Y$4096,"Alolan "&amp;AA202,"")))/LEN("Alolan "&amp;AA202))
         - SUMPRODUCT((LEN($Y$2:$Y$4096)-LEN(SUBSTITUTE($Y$2:$Y$4096,"Galarian "&amp;AA202,"")))/LEN("Galarian "&amp;AA202))
         - SUMPRODUCT((LEN($Y$2:$Y$4096)-LEN(SUBSTITUTE($Y$2:$Y$4096,"Hisuian "&amp;AA202,"")))/LEN("Hisuian "&amp;AA202))
         - SUMPRODUCT((LEN($Y$2:$Y$4096)-LEN(SUBSTITUTE($Y$2:$Y$4096,"Paldean "&amp;AA202,"")))/LEN("Paldean "&amp;AA202))
      &gt;0,2,1)
   ))))</f>
        <v>1</v>
      </c>
      <c r="AN202">
        <v>0</v>
      </c>
      <c r="AO202">
        <v>0</v>
      </c>
    </row>
    <row r="203" spans="1:41" x14ac:dyDescent="0.25">
      <c r="A203">
        <v>59</v>
      </c>
      <c r="B203" t="s">
        <v>24</v>
      </c>
      <c r="C203" t="s">
        <v>1479</v>
      </c>
      <c r="D203"/>
      <c r="E203">
        <v>90</v>
      </c>
      <c r="F203">
        <v>110</v>
      </c>
      <c r="G203">
        <v>80</v>
      </c>
      <c r="H203">
        <v>100</v>
      </c>
      <c r="I203">
        <v>80</v>
      </c>
      <c r="J203">
        <v>95</v>
      </c>
      <c r="K203" t="s">
        <v>1607</v>
      </c>
      <c r="L203" t="s">
        <v>250</v>
      </c>
      <c r="M203" t="s">
        <v>248</v>
      </c>
      <c r="N203">
        <v>10.3</v>
      </c>
      <c r="O203">
        <v>8.4</v>
      </c>
      <c r="P203">
        <v>2</v>
      </c>
      <c r="R203">
        <f t="shared" si="12"/>
        <v>12</v>
      </c>
      <c r="S203">
        <f t="shared" si="13"/>
        <v>8</v>
      </c>
      <c r="T203">
        <f t="shared" si="14"/>
        <v>20</v>
      </c>
      <c r="U203" t="s">
        <v>1479</v>
      </c>
      <c r="V203" t="s">
        <v>1471</v>
      </c>
      <c r="W203" t="s">
        <v>1536</v>
      </c>
      <c r="X203" t="s">
        <v>1512</v>
      </c>
      <c r="Z203" t="str" cm="1">
        <f t="array" ref="Z203">IF(ISBLANK(AK203),_xlfn.LET(
    _xlpm.nameBeforeSlash, IF(ISNUMBER(SEARCH("/", Y203)), LEFT(Y203, SEARCH("/", Y203)-1), Y203),
    _xlpm.matchRow, IFERROR(MATCH(_xlpm.nameBeforeSlash, AA:AA, 0), ""),
    _xlpm.difference, IF(_xlpm.matchRow="", "", ABS((R203 + S203)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),IF(ISBLANK(Y203),"","Hidden"))</f>
        <v/>
      </c>
      <c r="AA203" t="s">
        <v>24</v>
      </c>
      <c r="AC203" t="s">
        <v>751</v>
      </c>
      <c r="AD203" t="str">
        <f>_xlfn.XLOOKUP(AC203,moves!A:A,moves!B:B)</f>
        <v>normal</v>
      </c>
      <c r="AE203">
        <f>_xlfn.XLOOKUP(AC203,moves!A:A,moves!D:D)</f>
        <v>3</v>
      </c>
      <c r="AF203" t="str">
        <f>_xlfn.XLOOKUP(AC203,moves!A:A,moves!E:E)</f>
        <v xml:space="preserve"> </v>
      </c>
      <c r="AG203">
        <v>0</v>
      </c>
      <c r="AH203">
        <v>0</v>
      </c>
      <c r="AI203">
        <f t="shared" si="15"/>
        <v>0</v>
      </c>
      <c r="AJ203" t="s">
        <v>525</v>
      </c>
      <c r="AL203">
        <v>0</v>
      </c>
      <c r="AM203" cm="1">
        <f t="array" ref="AM203">IF(AL203=1,1,
   IF(ISTEXT(AK203),1,
   IF(AO203&gt;1,AM202,
   IF(AI203=1,
      IF(SUMPRODUCT((LEN($Y$2:$Y$4096)-LEN(SUBSTITUTE($Y$2:$Y$4096,AA203,"")))/LEN(AA203))&gt;0,2,1),
      IF(
         SUMPRODUCT((LEN($Y$2:$Y$4096)-LEN(SUBSTITUTE($Y$2:$Y$4096,AA203,"")))/LEN(AA203))
         - SUMPRODUCT((LEN($Y$2:$Y$4096)-LEN(SUBSTITUTE($Y$2:$Y$4096,"Alolan "&amp;AA203,"")))/LEN("Alolan "&amp;AA203))
         - SUMPRODUCT((LEN($Y$2:$Y$4096)-LEN(SUBSTITUTE($Y$2:$Y$4096,"Galarian "&amp;AA203,"")))/LEN("Galarian "&amp;AA203))
         - SUMPRODUCT((LEN($Y$2:$Y$4096)-LEN(SUBSTITUTE($Y$2:$Y$4096,"Hisuian "&amp;AA203,"")))/LEN("Hisuian "&amp;AA203))
         - SUMPRODUCT((LEN($Y$2:$Y$4096)-LEN(SUBSTITUTE($Y$2:$Y$4096,"Paldean "&amp;AA203,"")))/LEN("Paldean "&amp;AA203))
      &gt;0,2,1)
   ))))</f>
        <v>2</v>
      </c>
      <c r="AN203">
        <v>0</v>
      </c>
      <c r="AO203">
        <v>0</v>
      </c>
    </row>
    <row r="204" spans="1:41" x14ac:dyDescent="0.25">
      <c r="A204" t="s">
        <v>1608</v>
      </c>
      <c r="B204" t="s">
        <v>24</v>
      </c>
      <c r="C204" t="s">
        <v>1479</v>
      </c>
      <c r="D204" t="s">
        <v>1546</v>
      </c>
      <c r="E204">
        <v>95</v>
      </c>
      <c r="F204">
        <v>115</v>
      </c>
      <c r="G204">
        <v>80</v>
      </c>
      <c r="H204">
        <v>95</v>
      </c>
      <c r="I204">
        <v>80</v>
      </c>
      <c r="J204">
        <v>90</v>
      </c>
      <c r="K204" t="s">
        <v>1607</v>
      </c>
      <c r="L204" t="s">
        <v>253</v>
      </c>
      <c r="M204" t="s">
        <v>251</v>
      </c>
      <c r="N204">
        <v>10.3</v>
      </c>
      <c r="O204">
        <v>8.6</v>
      </c>
      <c r="P204">
        <v>1</v>
      </c>
      <c r="R204">
        <f t="shared" si="12"/>
        <v>11</v>
      </c>
      <c r="S204">
        <f t="shared" si="13"/>
        <v>9</v>
      </c>
      <c r="T204">
        <f t="shared" si="14"/>
        <v>20</v>
      </c>
      <c r="U204" t="s">
        <v>1479</v>
      </c>
      <c r="V204" t="s">
        <v>1546</v>
      </c>
      <c r="W204" t="s">
        <v>1492</v>
      </c>
      <c r="X204" t="s">
        <v>1471</v>
      </c>
      <c r="Z204" t="str" cm="1">
        <f t="array" ref="Z204">IF(ISBLANK(AK204),_xlfn.LET(
    _xlpm.nameBeforeSlash, IF(ISNUMBER(SEARCH("/", Y204)), LEFT(Y204, SEARCH("/", Y204)-1), Y204),
    _xlpm.matchRow, IFERROR(MATCH(_xlpm.nameBeforeSlash, AA:AA, 0), ""),
    _xlpm.difference, IF(_xlpm.matchRow="", "", ABS((R204 + S204)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),IF(ISBLANK(Y204),"","Hidden"))</f>
        <v/>
      </c>
      <c r="AA204" t="s">
        <v>1604</v>
      </c>
      <c r="AB204" t="s">
        <v>1606</v>
      </c>
      <c r="AC204" t="s">
        <v>694</v>
      </c>
      <c r="AD204" t="str">
        <f>_xlfn.XLOOKUP(AC204,moves!A:A,moves!B:B)</f>
        <v>fire</v>
      </c>
      <c r="AE204">
        <f>_xlfn.XLOOKUP(AC204,moves!A:A,moves!D:D)</f>
        <v>5</v>
      </c>
      <c r="AF204" t="str">
        <f>_xlfn.XLOOKUP(AC204,moves!A:A,moves!E:E)</f>
        <v>Inflict the Confused status on the user. Deal any damage taken by the user during this attack to the target as well.</v>
      </c>
      <c r="AG204">
        <v>0</v>
      </c>
      <c r="AH204">
        <v>0</v>
      </c>
      <c r="AI204">
        <f t="shared" si="15"/>
        <v>0</v>
      </c>
      <c r="AJ204" t="s">
        <v>525</v>
      </c>
      <c r="AL204">
        <v>0</v>
      </c>
      <c r="AM204" cm="1">
        <f t="array" ref="AM204">IF(AL204=1,1,
   IF(ISTEXT(AK204),1,
   IF(AO204&gt;1,AM203,
   IF(AI204=1,
      IF(SUMPRODUCT((LEN($Y$2:$Y$4096)-LEN(SUBSTITUTE($Y$2:$Y$4096,AA204,"")))/LEN(AA204))&gt;0,2,1),
      IF(
         SUMPRODUCT((LEN($Y$2:$Y$4096)-LEN(SUBSTITUTE($Y$2:$Y$4096,AA204,"")))/LEN(AA204))
         - SUMPRODUCT((LEN($Y$2:$Y$4096)-LEN(SUBSTITUTE($Y$2:$Y$4096,"Alolan "&amp;AA204,"")))/LEN("Alolan "&amp;AA204))
         - SUMPRODUCT((LEN($Y$2:$Y$4096)-LEN(SUBSTITUTE($Y$2:$Y$4096,"Galarian "&amp;AA204,"")))/LEN("Galarian "&amp;AA204))
         - SUMPRODUCT((LEN($Y$2:$Y$4096)-LEN(SUBSTITUTE($Y$2:$Y$4096,"Hisuian "&amp;AA204,"")))/LEN("Hisuian "&amp;AA204))
         - SUMPRODUCT((LEN($Y$2:$Y$4096)-LEN(SUBSTITUTE($Y$2:$Y$4096,"Paldean "&amp;AA204,"")))/LEN("Paldean "&amp;AA204))
      &gt;0,2,1)
   ))))</f>
        <v>2</v>
      </c>
      <c r="AN204">
        <v>0</v>
      </c>
      <c r="AO204">
        <v>0</v>
      </c>
    </row>
    <row r="205" spans="1:41" x14ac:dyDescent="0.25">
      <c r="A205" t="s">
        <v>3735</v>
      </c>
      <c r="B205" t="s">
        <v>24</v>
      </c>
      <c r="C205" t="s">
        <v>1479</v>
      </c>
      <c r="D205"/>
      <c r="E205">
        <v>90</v>
      </c>
      <c r="F205">
        <v>110</v>
      </c>
      <c r="G205">
        <v>80</v>
      </c>
      <c r="H205">
        <v>100</v>
      </c>
      <c r="I205">
        <v>80</v>
      </c>
      <c r="J205">
        <v>95</v>
      </c>
      <c r="K205" t="s">
        <v>1607</v>
      </c>
      <c r="L205" t="s">
        <v>250</v>
      </c>
      <c r="M205" t="s">
        <v>248</v>
      </c>
      <c r="N205">
        <v>10.3</v>
      </c>
      <c r="O205">
        <v>8.4</v>
      </c>
      <c r="P205">
        <v>2</v>
      </c>
      <c r="R205">
        <f t="shared" si="12"/>
        <v>12</v>
      </c>
      <c r="S205">
        <f t="shared" si="13"/>
        <v>8</v>
      </c>
      <c r="T205">
        <f t="shared" si="14"/>
        <v>20</v>
      </c>
      <c r="U205" t="s">
        <v>1479</v>
      </c>
      <c r="V205" t="s">
        <v>1471</v>
      </c>
      <c r="W205" t="s">
        <v>1536</v>
      </c>
      <c r="X205" t="s">
        <v>1512</v>
      </c>
      <c r="Z205" t="str" cm="1">
        <f t="array" ref="Z205">IF(ISBLANK(AK205),_xlfn.LET(
    _xlpm.nameBeforeSlash, IF(ISNUMBER(SEARCH("/", Y205)), LEFT(Y205, SEARCH("/", Y205)-1), Y205),
    _xlpm.matchRow, IFERROR(MATCH(_xlpm.nameBeforeSlash, AA:AA, 0), ""),
    _xlpm.difference, IF(_xlpm.matchRow="", "", ABS((R205 + S205)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),IF(ISBLANK(Y205),"","Hidden"))</f>
        <v/>
      </c>
      <c r="AA205" t="s">
        <v>5002</v>
      </c>
      <c r="AC205" t="s">
        <v>6392</v>
      </c>
      <c r="AD205" t="str">
        <f>_xlfn.XLOOKUP(AC205,moves!A:A,moves!B:B)</f>
        <v>fire</v>
      </c>
      <c r="AE205">
        <f>_xlfn.XLOOKUP(AC205,moves!A:A,moves!D:D)</f>
        <v>7</v>
      </c>
      <c r="AF205" t="str">
        <f>_xlfn.XLOOKUP(AC205,moves!A:A,moves!E:E)</f>
        <v>Each time this move is used: The user takes 3 damage.</v>
      </c>
      <c r="AG205">
        <v>0</v>
      </c>
      <c r="AH205">
        <v>0</v>
      </c>
      <c r="AI205">
        <f t="shared" si="15"/>
        <v>1</v>
      </c>
      <c r="AJ205" t="s">
        <v>525</v>
      </c>
      <c r="AL205">
        <v>0</v>
      </c>
      <c r="AM205" cm="1">
        <f t="array" ref="AM205">IF(AL205=1,1,
   IF(ISTEXT(AK205),1,
   IF(AO205&gt;1,AM204,
   IF(AI205=1,
      IF(SUMPRODUCT((LEN($Y$2:$Y$4096)-LEN(SUBSTITUTE($Y$2:$Y$4096,AA205,"")))/LEN(AA205))&gt;0,2,1),
      IF(
         SUMPRODUCT((LEN($Y$2:$Y$4096)-LEN(SUBSTITUTE($Y$2:$Y$4096,AA205,"")))/LEN(AA205))
         - SUMPRODUCT((LEN($Y$2:$Y$4096)-LEN(SUBSTITUTE($Y$2:$Y$4096,"Alolan "&amp;AA205,"")))/LEN("Alolan "&amp;AA205))
         - SUMPRODUCT((LEN($Y$2:$Y$4096)-LEN(SUBSTITUTE($Y$2:$Y$4096,"Galarian "&amp;AA205,"")))/LEN("Galarian "&amp;AA205))
         - SUMPRODUCT((LEN($Y$2:$Y$4096)-LEN(SUBSTITUTE($Y$2:$Y$4096,"Hisuian "&amp;AA205,"")))/LEN("Hisuian "&amp;AA205))
         - SUMPRODUCT((LEN($Y$2:$Y$4096)-LEN(SUBSTITUTE($Y$2:$Y$4096,"Paldean "&amp;AA205,"")))/LEN("Paldean "&amp;AA205))
      &gt;0,2,1)
   ))))</f>
        <v>2</v>
      </c>
      <c r="AN205">
        <v>0</v>
      </c>
      <c r="AO205">
        <v>0</v>
      </c>
    </row>
    <row r="206" spans="1:41" x14ac:dyDescent="0.25">
      <c r="A206" t="s">
        <v>3736</v>
      </c>
      <c r="B206" t="s">
        <v>24</v>
      </c>
      <c r="C206" t="s">
        <v>1479</v>
      </c>
      <c r="D206" t="s">
        <v>1546</v>
      </c>
      <c r="E206">
        <v>95</v>
      </c>
      <c r="F206">
        <v>115</v>
      </c>
      <c r="G206">
        <v>80</v>
      </c>
      <c r="H206">
        <v>95</v>
      </c>
      <c r="I206">
        <v>80</v>
      </c>
      <c r="J206">
        <v>90</v>
      </c>
      <c r="K206" t="s">
        <v>1607</v>
      </c>
      <c r="L206" t="s">
        <v>253</v>
      </c>
      <c r="M206" t="s">
        <v>251</v>
      </c>
      <c r="N206">
        <v>10.3</v>
      </c>
      <c r="O206">
        <v>8.6</v>
      </c>
      <c r="P206">
        <v>1</v>
      </c>
      <c r="R206">
        <f t="shared" si="12"/>
        <v>11</v>
      </c>
      <c r="S206">
        <f t="shared" si="13"/>
        <v>9</v>
      </c>
      <c r="T206">
        <f t="shared" si="14"/>
        <v>20</v>
      </c>
      <c r="U206" t="s">
        <v>1479</v>
      </c>
      <c r="V206" t="s">
        <v>1546</v>
      </c>
      <c r="W206" t="s">
        <v>1492</v>
      </c>
      <c r="X206" t="s">
        <v>1471</v>
      </c>
      <c r="Z206" t="str" cm="1">
        <f t="array" ref="Z206">IF(ISBLANK(AK206),_xlfn.LET(
    _xlpm.nameBeforeSlash, IF(ISNUMBER(SEARCH("/", Y206)), LEFT(Y206, SEARCH("/", Y206)-1), Y206),
    _xlpm.matchRow, IFERROR(MATCH(_xlpm.nameBeforeSlash, AA:AA, 0), ""),
    _xlpm.difference, IF(_xlpm.matchRow="", "", ABS((R206 + S206)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),IF(ISBLANK(Y206),"","Hidden"))</f>
        <v/>
      </c>
      <c r="AA206" t="s">
        <v>5004</v>
      </c>
      <c r="AB206" t="s">
        <v>1606</v>
      </c>
      <c r="AC206" t="s">
        <v>6394</v>
      </c>
      <c r="AD206" t="str">
        <f>_xlfn.XLOOKUP(AC206,moves!A:A,moves!B:B)</f>
        <v>fighting</v>
      </c>
      <c r="AE206">
        <f>_xlfn.XLOOKUP(AC206,moves!A:A,moves!D:D)</f>
        <v>1</v>
      </c>
      <c r="AF206" t="str">
        <f>_xlfn.XLOOKUP(AC206,moves!A:A,moves!E:E)</f>
        <v>If the target has any damage on it: Increase attack strength by 5.</v>
      </c>
      <c r="AG206">
        <v>0</v>
      </c>
      <c r="AH206">
        <v>0</v>
      </c>
      <c r="AI206">
        <f t="shared" si="15"/>
        <v>1</v>
      </c>
      <c r="AJ206" t="s">
        <v>525</v>
      </c>
      <c r="AL206">
        <v>0</v>
      </c>
      <c r="AM206" cm="1">
        <f t="array" ref="AM206">IF(AL206=1,1,
   IF(ISTEXT(AK206),1,
   IF(AO206&gt;1,AM205,
   IF(AI206=1,
      IF(SUMPRODUCT((LEN($Y$2:$Y$4096)-LEN(SUBSTITUTE($Y$2:$Y$4096,AA206,"")))/LEN(AA206))&gt;0,2,1),
      IF(
         SUMPRODUCT((LEN($Y$2:$Y$4096)-LEN(SUBSTITUTE($Y$2:$Y$4096,AA206,"")))/LEN(AA206))
         - SUMPRODUCT((LEN($Y$2:$Y$4096)-LEN(SUBSTITUTE($Y$2:$Y$4096,"Alolan "&amp;AA206,"")))/LEN("Alolan "&amp;AA206))
         - SUMPRODUCT((LEN($Y$2:$Y$4096)-LEN(SUBSTITUTE($Y$2:$Y$4096,"Galarian "&amp;AA206,"")))/LEN("Galarian "&amp;AA206))
         - SUMPRODUCT((LEN($Y$2:$Y$4096)-LEN(SUBSTITUTE($Y$2:$Y$4096,"Hisuian "&amp;AA206,"")))/LEN("Hisuian "&amp;AA206))
         - SUMPRODUCT((LEN($Y$2:$Y$4096)-LEN(SUBSTITUTE($Y$2:$Y$4096,"Paldean "&amp;AA206,"")))/LEN("Paldean "&amp;AA206))
      &gt;0,2,1)
   ))))</f>
        <v>2</v>
      </c>
      <c r="AN206">
        <v>0</v>
      </c>
      <c r="AO206">
        <v>0</v>
      </c>
    </row>
    <row r="207" spans="1:41" x14ac:dyDescent="0.25">
      <c r="A207">
        <v>60</v>
      </c>
      <c r="B207" t="s">
        <v>1609</v>
      </c>
      <c r="C207" t="s">
        <v>1490</v>
      </c>
      <c r="D207"/>
      <c r="E207">
        <v>40</v>
      </c>
      <c r="F207">
        <v>50</v>
      </c>
      <c r="G207">
        <v>40</v>
      </c>
      <c r="H207">
        <v>40</v>
      </c>
      <c r="I207">
        <v>40</v>
      </c>
      <c r="J207">
        <v>90</v>
      </c>
      <c r="K207" t="s">
        <v>1610</v>
      </c>
      <c r="L207" t="s">
        <v>252</v>
      </c>
      <c r="M207" t="s">
        <v>249</v>
      </c>
      <c r="N207">
        <v>6.5</v>
      </c>
      <c r="O207">
        <v>4</v>
      </c>
      <c r="R207">
        <f t="shared" si="12"/>
        <v>7</v>
      </c>
      <c r="S207">
        <f t="shared" si="13"/>
        <v>4</v>
      </c>
      <c r="T207">
        <f t="shared" si="14"/>
        <v>11</v>
      </c>
      <c r="U207" t="s">
        <v>1490</v>
      </c>
      <c r="V207" t="s">
        <v>1492</v>
      </c>
      <c r="W207" t="s">
        <v>429</v>
      </c>
      <c r="X207" t="s">
        <v>1472</v>
      </c>
      <c r="Y207" t="s">
        <v>1611</v>
      </c>
      <c r="Z207" cm="1">
        <f t="array" ref="Z207">IF(ISBLANK(AK207),_xlfn.LET(
    _xlpm.nameBeforeSlash, IF(ISNUMBER(SEARCH("/", Y207)), LEFT(Y207, SEARCH("/", Y207)-1), Y207),
    _xlpm.matchRow, IFERROR(MATCH(_xlpm.nameBeforeSlash, AA:AA, 0), ""),
    _xlpm.difference, IF(_xlpm.matchRow="", "", ABS((R207 + S207)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),IF(ISBLANK(Y207),"","Hidden"))</f>
        <v>6</v>
      </c>
      <c r="AA207" t="s">
        <v>1609</v>
      </c>
      <c r="AC207" t="s">
        <v>521</v>
      </c>
      <c r="AD207" t="str">
        <f>_xlfn.XLOOKUP(AC207,moves!A:A,moves!B:B)</f>
        <v>water</v>
      </c>
      <c r="AE207">
        <f>_xlfn.XLOOKUP(AC207,moves!A:A,moves!D:D)</f>
        <v>2</v>
      </c>
      <c r="AF207" t="str">
        <f>_xlfn.XLOOKUP(AC207,moves!A:A,moves!E:E)</f>
        <v>When the target next attacks: Remove 1 regular hit from the roll.</v>
      </c>
      <c r="AG207">
        <v>1</v>
      </c>
      <c r="AH207">
        <v>0</v>
      </c>
      <c r="AI207">
        <f t="shared" si="15"/>
        <v>0</v>
      </c>
      <c r="AJ207" t="s">
        <v>870</v>
      </c>
      <c r="AL207">
        <v>0</v>
      </c>
      <c r="AM207" cm="1">
        <f t="array" ref="AM207">IF(AL207=1,1,
   IF(ISTEXT(AK207),1,
   IF(AO207&gt;1,AM206,
   IF(AI207=1,
      IF(SUMPRODUCT((LEN($Y$2:$Y$4096)-LEN(SUBSTITUTE($Y$2:$Y$4096,AA207,"")))/LEN(AA207))&gt;0,2,1),
      IF(
         SUMPRODUCT((LEN($Y$2:$Y$4096)-LEN(SUBSTITUTE($Y$2:$Y$4096,AA207,"")))/LEN(AA207))
         - SUMPRODUCT((LEN($Y$2:$Y$4096)-LEN(SUBSTITUTE($Y$2:$Y$4096,"Alolan "&amp;AA207,"")))/LEN("Alolan "&amp;AA207))
         - SUMPRODUCT((LEN($Y$2:$Y$4096)-LEN(SUBSTITUTE($Y$2:$Y$4096,"Galarian "&amp;AA207,"")))/LEN("Galarian "&amp;AA207))
         - SUMPRODUCT((LEN($Y$2:$Y$4096)-LEN(SUBSTITUTE($Y$2:$Y$4096,"Hisuian "&amp;AA207,"")))/LEN("Hisuian "&amp;AA207))
         - SUMPRODUCT((LEN($Y$2:$Y$4096)-LEN(SUBSTITUTE($Y$2:$Y$4096,"Paldean "&amp;AA207,"")))/LEN("Paldean "&amp;AA207))
      &gt;0,2,1)
   ))))</f>
        <v>1</v>
      </c>
      <c r="AN207">
        <v>0</v>
      </c>
      <c r="AO207">
        <v>0</v>
      </c>
    </row>
    <row r="208" spans="1:41" x14ac:dyDescent="0.25">
      <c r="A208" t="s">
        <v>3737</v>
      </c>
      <c r="B208" t="s">
        <v>1609</v>
      </c>
      <c r="C208" t="s">
        <v>1490</v>
      </c>
      <c r="D208"/>
      <c r="E208">
        <v>40</v>
      </c>
      <c r="F208">
        <v>50</v>
      </c>
      <c r="G208">
        <v>40</v>
      </c>
      <c r="H208">
        <v>40</v>
      </c>
      <c r="I208">
        <v>40</v>
      </c>
      <c r="J208">
        <v>90</v>
      </c>
      <c r="K208" t="s">
        <v>1610</v>
      </c>
      <c r="L208" t="s">
        <v>252</v>
      </c>
      <c r="M208" t="s">
        <v>249</v>
      </c>
      <c r="N208">
        <v>6.5</v>
      </c>
      <c r="O208">
        <v>4</v>
      </c>
      <c r="R208">
        <f t="shared" si="12"/>
        <v>7</v>
      </c>
      <c r="S208">
        <f t="shared" si="13"/>
        <v>4</v>
      </c>
      <c r="T208">
        <f t="shared" si="14"/>
        <v>11</v>
      </c>
      <c r="U208" t="s">
        <v>1490</v>
      </c>
      <c r="V208" t="s">
        <v>1492</v>
      </c>
      <c r="W208" t="s">
        <v>429</v>
      </c>
      <c r="X208" t="s">
        <v>1472</v>
      </c>
      <c r="Y208" t="s">
        <v>5006</v>
      </c>
      <c r="Z208" cm="1">
        <f t="array" ref="Z208">IF(ISBLANK(AK208),_xlfn.LET(
    _xlpm.nameBeforeSlash, IF(ISNUMBER(SEARCH("/", Y208)), LEFT(Y208, SEARCH("/", Y208)-1), Y208),
    _xlpm.matchRow, IFERROR(MATCH(_xlpm.nameBeforeSlash, AA:AA, 0), ""),
    _xlpm.difference, IF(_xlpm.matchRow="", "", ABS((R208 + S208)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),IF(ISBLANK(Y208),"","Hidden"))</f>
        <v>6</v>
      </c>
      <c r="AA208" t="s">
        <v>5007</v>
      </c>
      <c r="AC208" t="s">
        <v>1332</v>
      </c>
      <c r="AD208" t="str">
        <f>_xlfn.XLOOKUP(AC208,moves!A:A,moves!B:B)</f>
        <v>psychic</v>
      </c>
      <c r="AE208">
        <f>_xlfn.XLOOKUP(AC208,moves!A:A,moves!D:D)</f>
        <v>3</v>
      </c>
      <c r="AF208" t="str">
        <f>_xlfn.XLOOKUP(AC208,moves!A:A,moves!E:E)</f>
        <v>If no status symbols and critical hits are rolled: Inflict Drowsy and Confused on the target, simultaneously.</v>
      </c>
      <c r="AG208">
        <v>1</v>
      </c>
      <c r="AH208">
        <v>0</v>
      </c>
      <c r="AI208">
        <f t="shared" si="15"/>
        <v>1</v>
      </c>
      <c r="AJ208" t="s">
        <v>523</v>
      </c>
      <c r="AL208">
        <v>0</v>
      </c>
      <c r="AM208" cm="1">
        <f t="array" ref="AM208">IF(AL208=1,1,
   IF(ISTEXT(AK208),1,
   IF(AO208&gt;1,AM207,
   IF(AI208=1,
      IF(SUMPRODUCT((LEN($Y$2:$Y$4096)-LEN(SUBSTITUTE($Y$2:$Y$4096,AA208,"")))/LEN(AA208))&gt;0,2,1),
      IF(
         SUMPRODUCT((LEN($Y$2:$Y$4096)-LEN(SUBSTITUTE($Y$2:$Y$4096,AA208,"")))/LEN(AA208))
         - SUMPRODUCT((LEN($Y$2:$Y$4096)-LEN(SUBSTITUTE($Y$2:$Y$4096,"Alolan "&amp;AA208,"")))/LEN("Alolan "&amp;AA208))
         - SUMPRODUCT((LEN($Y$2:$Y$4096)-LEN(SUBSTITUTE($Y$2:$Y$4096,"Galarian "&amp;AA208,"")))/LEN("Galarian "&amp;AA208))
         - SUMPRODUCT((LEN($Y$2:$Y$4096)-LEN(SUBSTITUTE($Y$2:$Y$4096,"Hisuian "&amp;AA208,"")))/LEN("Hisuian "&amp;AA208))
         - SUMPRODUCT((LEN($Y$2:$Y$4096)-LEN(SUBSTITUTE($Y$2:$Y$4096,"Paldean "&amp;AA208,"")))/LEN("Paldean "&amp;AA208))
      &gt;0,2,1)
   ))))</f>
        <v>1</v>
      </c>
      <c r="AN208">
        <v>0</v>
      </c>
      <c r="AO208">
        <v>0</v>
      </c>
    </row>
    <row r="209" spans="1:41" x14ac:dyDescent="0.25">
      <c r="A209">
        <v>61</v>
      </c>
      <c r="B209" t="s">
        <v>1611</v>
      </c>
      <c r="C209" t="s">
        <v>1490</v>
      </c>
      <c r="D209"/>
      <c r="E209">
        <v>65</v>
      </c>
      <c r="F209">
        <v>65</v>
      </c>
      <c r="G209">
        <v>65</v>
      </c>
      <c r="H209">
        <v>50</v>
      </c>
      <c r="I209">
        <v>50</v>
      </c>
      <c r="J209">
        <v>90</v>
      </c>
      <c r="K209" t="s">
        <v>1610</v>
      </c>
      <c r="L209" t="s">
        <v>252</v>
      </c>
      <c r="M209" t="s">
        <v>249</v>
      </c>
      <c r="N209">
        <v>7.35</v>
      </c>
      <c r="O209">
        <v>6.05</v>
      </c>
      <c r="R209">
        <f t="shared" si="12"/>
        <v>7</v>
      </c>
      <c r="S209">
        <f t="shared" si="13"/>
        <v>6</v>
      </c>
      <c r="T209">
        <f t="shared" si="14"/>
        <v>13</v>
      </c>
      <c r="U209" t="s">
        <v>1490</v>
      </c>
      <c r="V209" t="s">
        <v>1492</v>
      </c>
      <c r="W209" t="s">
        <v>429</v>
      </c>
      <c r="X209" t="s">
        <v>1472</v>
      </c>
      <c r="Y209" t="s">
        <v>1612</v>
      </c>
      <c r="Z209" cm="1">
        <f t="array" ref="Z209">IF(ISBLANK(AK209),_xlfn.LET(
    _xlpm.nameBeforeSlash, IF(ISNUMBER(SEARCH("/", Y209)), LEFT(Y209, SEARCH("/", Y209)-1), Y209),
    _xlpm.matchRow, IFERROR(MATCH(_xlpm.nameBeforeSlash, AA:AA, 0), ""),
    _xlpm.difference, IF(_xlpm.matchRow="", "", ABS((R209 + S209)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),IF(ISBLANK(Y209),"","Hidden"))</f>
        <v>14</v>
      </c>
      <c r="AA209" t="s">
        <v>1611</v>
      </c>
      <c r="AC209" t="s">
        <v>1332</v>
      </c>
      <c r="AD209" t="str">
        <f>_xlfn.XLOOKUP(AC209,moves!A:A,moves!B:B)</f>
        <v>psychic</v>
      </c>
      <c r="AE209">
        <f>_xlfn.XLOOKUP(AC209,moves!A:A,moves!D:D)</f>
        <v>3</v>
      </c>
      <c r="AF209" t="str">
        <f>_xlfn.XLOOKUP(AC209,moves!A:A,moves!E:E)</f>
        <v>If no status symbols and critical hits are rolled: Inflict Drowsy and Confused on the target, simultaneously.</v>
      </c>
      <c r="AG209">
        <v>0</v>
      </c>
      <c r="AH209">
        <v>0</v>
      </c>
      <c r="AI209">
        <f t="shared" si="15"/>
        <v>0</v>
      </c>
      <c r="AJ209" t="s">
        <v>524</v>
      </c>
      <c r="AL209">
        <v>0</v>
      </c>
      <c r="AM209" cm="1">
        <f t="array" ref="AM209">IF(AL209=1,1,
   IF(ISTEXT(AK209),1,
   IF(AO209&gt;1,AM208,
   IF(AI209=1,
      IF(SUMPRODUCT((LEN($Y$2:$Y$4096)-LEN(SUBSTITUTE($Y$2:$Y$4096,AA209,"")))/LEN(AA209))&gt;0,2,1),
      IF(
         SUMPRODUCT((LEN($Y$2:$Y$4096)-LEN(SUBSTITUTE($Y$2:$Y$4096,AA209,"")))/LEN(AA209))
         - SUMPRODUCT((LEN($Y$2:$Y$4096)-LEN(SUBSTITUTE($Y$2:$Y$4096,"Alolan "&amp;AA209,"")))/LEN("Alolan "&amp;AA209))
         - SUMPRODUCT((LEN($Y$2:$Y$4096)-LEN(SUBSTITUTE($Y$2:$Y$4096,"Galarian "&amp;AA209,"")))/LEN("Galarian "&amp;AA209))
         - SUMPRODUCT((LEN($Y$2:$Y$4096)-LEN(SUBSTITUTE($Y$2:$Y$4096,"Hisuian "&amp;AA209,"")))/LEN("Hisuian "&amp;AA209))
         - SUMPRODUCT((LEN($Y$2:$Y$4096)-LEN(SUBSTITUTE($Y$2:$Y$4096,"Paldean "&amp;AA209,"")))/LEN("Paldean "&amp;AA209))
      &gt;0,2,1)
   ))))</f>
        <v>2</v>
      </c>
      <c r="AN209">
        <v>0</v>
      </c>
      <c r="AO209">
        <v>0</v>
      </c>
    </row>
    <row r="210" spans="1:41" x14ac:dyDescent="0.25">
      <c r="A210" t="s">
        <v>3738</v>
      </c>
      <c r="B210" t="s">
        <v>1611</v>
      </c>
      <c r="C210" t="s">
        <v>1490</v>
      </c>
      <c r="D210"/>
      <c r="E210">
        <v>65</v>
      </c>
      <c r="F210">
        <v>65</v>
      </c>
      <c r="G210">
        <v>65</v>
      </c>
      <c r="H210">
        <v>50</v>
      </c>
      <c r="I210">
        <v>50</v>
      </c>
      <c r="J210">
        <v>90</v>
      </c>
      <c r="K210" t="s">
        <v>1610</v>
      </c>
      <c r="L210" t="s">
        <v>252</v>
      </c>
      <c r="M210" t="s">
        <v>249</v>
      </c>
      <c r="N210">
        <v>7.35</v>
      </c>
      <c r="O210">
        <v>6.05</v>
      </c>
      <c r="R210">
        <f t="shared" si="12"/>
        <v>7</v>
      </c>
      <c r="S210">
        <f t="shared" si="13"/>
        <v>6</v>
      </c>
      <c r="T210">
        <f t="shared" si="14"/>
        <v>13</v>
      </c>
      <c r="U210" t="s">
        <v>1490</v>
      </c>
      <c r="V210" t="s">
        <v>1492</v>
      </c>
      <c r="W210" t="s">
        <v>429</v>
      </c>
      <c r="X210" t="s">
        <v>1472</v>
      </c>
      <c r="Y210" t="s">
        <v>6162</v>
      </c>
      <c r="Z210" cm="1">
        <f t="array" ref="Z210">IF(ISBLANK(AK210),_xlfn.LET(
    _xlpm.nameBeforeSlash, IF(ISNUMBER(SEARCH("/", Y210)), LEFT(Y210, SEARCH("/", Y210)-1), Y210),
    _xlpm.matchRow, IFERROR(MATCH(_xlpm.nameBeforeSlash, AA:AA, 0), ""),
    _xlpm.difference, IF(_xlpm.matchRow="", "", ABS((R210 + S210)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),IF(ISBLANK(Y210),"","Hidden"))</f>
        <v>14</v>
      </c>
      <c r="AA210" t="s">
        <v>5006</v>
      </c>
      <c r="AC210" t="s">
        <v>475</v>
      </c>
      <c r="AD210" t="str">
        <f>_xlfn.XLOOKUP(AC210,moves!A:A,moves!B:B)</f>
        <v>water</v>
      </c>
      <c r="AE210">
        <f>_xlfn.XLOOKUP(AC210,moves!A:A,moves!D:D)</f>
        <v>3</v>
      </c>
      <c r="AF210" t="str">
        <f>_xlfn.XLOOKUP(AC210,moves!A:A,moves!E:E)</f>
        <v>If any status symbols are rolled: Inflict the Confused status on the target.</v>
      </c>
      <c r="AG210">
        <v>0</v>
      </c>
      <c r="AH210">
        <v>0</v>
      </c>
      <c r="AI210">
        <f t="shared" si="15"/>
        <v>1</v>
      </c>
      <c r="AJ210" t="s">
        <v>524</v>
      </c>
      <c r="AL210">
        <v>0</v>
      </c>
      <c r="AM210" cm="1">
        <f t="array" ref="AM210">IF(AL210=1,1,
   IF(ISTEXT(AK210),1,
   IF(AO210&gt;1,AM209,
   IF(AI210=1,
      IF(SUMPRODUCT((LEN($Y$2:$Y$4096)-LEN(SUBSTITUTE($Y$2:$Y$4096,AA210,"")))/LEN(AA210))&gt;0,2,1),
      IF(
         SUMPRODUCT((LEN($Y$2:$Y$4096)-LEN(SUBSTITUTE($Y$2:$Y$4096,AA210,"")))/LEN(AA210))
         - SUMPRODUCT((LEN($Y$2:$Y$4096)-LEN(SUBSTITUTE($Y$2:$Y$4096,"Alolan "&amp;AA210,"")))/LEN("Alolan "&amp;AA210))
         - SUMPRODUCT((LEN($Y$2:$Y$4096)-LEN(SUBSTITUTE($Y$2:$Y$4096,"Galarian "&amp;AA210,"")))/LEN("Galarian "&amp;AA210))
         - SUMPRODUCT((LEN($Y$2:$Y$4096)-LEN(SUBSTITUTE($Y$2:$Y$4096,"Hisuian "&amp;AA210,"")))/LEN("Hisuian "&amp;AA210))
         - SUMPRODUCT((LEN($Y$2:$Y$4096)-LEN(SUBSTITUTE($Y$2:$Y$4096,"Paldean "&amp;AA210,"")))/LEN("Paldean "&amp;AA210))
      &gt;0,2,1)
   ))))</f>
        <v>2</v>
      </c>
      <c r="AN210">
        <v>0</v>
      </c>
      <c r="AO210">
        <v>0</v>
      </c>
    </row>
    <row r="211" spans="1:41" x14ac:dyDescent="0.25">
      <c r="A211">
        <v>62</v>
      </c>
      <c r="B211" t="s">
        <v>1613</v>
      </c>
      <c r="C211" t="s">
        <v>1490</v>
      </c>
      <c r="D211" t="s">
        <v>1492</v>
      </c>
      <c r="E211">
        <v>90</v>
      </c>
      <c r="F211">
        <v>95</v>
      </c>
      <c r="G211">
        <v>95</v>
      </c>
      <c r="H211">
        <v>70</v>
      </c>
      <c r="I211">
        <v>90</v>
      </c>
      <c r="J211">
        <v>70</v>
      </c>
      <c r="K211" t="s">
        <v>1610</v>
      </c>
      <c r="L211" t="s">
        <v>252</v>
      </c>
      <c r="M211" t="s">
        <v>249</v>
      </c>
      <c r="N211">
        <v>8.25</v>
      </c>
      <c r="O211">
        <v>9.15</v>
      </c>
      <c r="P211">
        <v>1</v>
      </c>
      <c r="Q211">
        <v>1</v>
      </c>
      <c r="R211">
        <f t="shared" si="12"/>
        <v>9</v>
      </c>
      <c r="S211">
        <f t="shared" si="13"/>
        <v>10</v>
      </c>
      <c r="T211">
        <f t="shared" si="14"/>
        <v>19</v>
      </c>
      <c r="U211" t="s">
        <v>1490</v>
      </c>
      <c r="V211" t="s">
        <v>1492</v>
      </c>
      <c r="W211" t="s">
        <v>429</v>
      </c>
      <c r="X211" t="s">
        <v>1472</v>
      </c>
      <c r="Z211" t="str" cm="1">
        <f t="array" ref="Z211">IF(ISBLANK(AK211),_xlfn.LET(
    _xlpm.nameBeforeSlash, IF(ISNUMBER(SEARCH("/", Y211)), LEFT(Y211, SEARCH("/", Y211)-1), Y211),
    _xlpm.matchRow, IFERROR(MATCH(_xlpm.nameBeforeSlash, AA:AA, 0), ""),
    _xlpm.difference, IF(_xlpm.matchRow="", "", ABS((R211 + S211)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),IF(ISBLANK(Y211),"","Hidden"))</f>
        <v/>
      </c>
      <c r="AA211" t="s">
        <v>1613</v>
      </c>
      <c r="AC211" t="s">
        <v>413</v>
      </c>
      <c r="AD211" t="str">
        <f>_xlfn.XLOOKUP(AC211,moves!A:A,moves!B:B)</f>
        <v>water</v>
      </c>
      <c r="AE211">
        <f>_xlfn.XLOOKUP(AC211,moves!A:A,moves!D:D)</f>
        <v>5</v>
      </c>
      <c r="AF211" t="str">
        <f>_xlfn.XLOOKUP(AC211,moves!A:A,moves!E:E)</f>
        <v>If 2 or more status symbols are rolled: Inflict the Confused status on the target.</v>
      </c>
      <c r="AG211">
        <v>0</v>
      </c>
      <c r="AH211">
        <v>0</v>
      </c>
      <c r="AI211">
        <f t="shared" si="15"/>
        <v>0</v>
      </c>
      <c r="AJ211" t="s">
        <v>525</v>
      </c>
      <c r="AL211">
        <v>0</v>
      </c>
      <c r="AM211" cm="1">
        <f t="array" ref="AM211">IF(AL211=1,1,
   IF(ISTEXT(AK211),1,
   IF(AO211&gt;1,AM210,
   IF(AI211=1,
      IF(SUMPRODUCT((LEN($Y$2:$Y$4096)-LEN(SUBSTITUTE($Y$2:$Y$4096,AA211,"")))/LEN(AA211))&gt;0,2,1),
      IF(
         SUMPRODUCT((LEN($Y$2:$Y$4096)-LEN(SUBSTITUTE($Y$2:$Y$4096,AA211,"")))/LEN(AA211))
         - SUMPRODUCT((LEN($Y$2:$Y$4096)-LEN(SUBSTITUTE($Y$2:$Y$4096,"Alolan "&amp;AA211,"")))/LEN("Alolan "&amp;AA211))
         - SUMPRODUCT((LEN($Y$2:$Y$4096)-LEN(SUBSTITUTE($Y$2:$Y$4096,"Galarian "&amp;AA211,"")))/LEN("Galarian "&amp;AA211))
         - SUMPRODUCT((LEN($Y$2:$Y$4096)-LEN(SUBSTITUTE($Y$2:$Y$4096,"Hisuian "&amp;AA211,"")))/LEN("Hisuian "&amp;AA211))
         - SUMPRODUCT((LEN($Y$2:$Y$4096)-LEN(SUBSTITUTE($Y$2:$Y$4096,"Paldean "&amp;AA211,"")))/LEN("Paldean "&amp;AA211))
      &gt;0,2,1)
   ))))</f>
        <v>2</v>
      </c>
      <c r="AN211">
        <v>0</v>
      </c>
      <c r="AO211">
        <v>0</v>
      </c>
    </row>
    <row r="212" spans="1:41" x14ac:dyDescent="0.25">
      <c r="A212" t="s">
        <v>3739</v>
      </c>
      <c r="B212" t="s">
        <v>1613</v>
      </c>
      <c r="C212" t="s">
        <v>1490</v>
      </c>
      <c r="D212" t="s">
        <v>1492</v>
      </c>
      <c r="E212">
        <v>90</v>
      </c>
      <c r="F212">
        <v>95</v>
      </c>
      <c r="G212">
        <v>95</v>
      </c>
      <c r="H212">
        <v>70</v>
      </c>
      <c r="I212">
        <v>90</v>
      </c>
      <c r="J212">
        <v>70</v>
      </c>
      <c r="K212" t="s">
        <v>1610</v>
      </c>
      <c r="L212" t="s">
        <v>252</v>
      </c>
      <c r="M212" t="s">
        <v>249</v>
      </c>
      <c r="N212">
        <v>8.25</v>
      </c>
      <c r="O212">
        <v>9.15</v>
      </c>
      <c r="P212">
        <v>1</v>
      </c>
      <c r="Q212">
        <v>1</v>
      </c>
      <c r="R212">
        <f t="shared" si="12"/>
        <v>9</v>
      </c>
      <c r="S212">
        <f t="shared" si="13"/>
        <v>10</v>
      </c>
      <c r="T212">
        <f t="shared" si="14"/>
        <v>19</v>
      </c>
      <c r="U212" t="s">
        <v>1490</v>
      </c>
      <c r="V212" t="s">
        <v>1492</v>
      </c>
      <c r="W212" t="s">
        <v>429</v>
      </c>
      <c r="X212" t="s">
        <v>1472</v>
      </c>
      <c r="Z212" t="str" cm="1">
        <f t="array" ref="Z212">IF(ISBLANK(AK212),_xlfn.LET(
    _xlpm.nameBeforeSlash, IF(ISNUMBER(SEARCH("/", Y212)), LEFT(Y212, SEARCH("/", Y212)-1), Y212),
    _xlpm.matchRow, IFERROR(MATCH(_xlpm.nameBeforeSlash, AA:AA, 0), ""),
    _xlpm.difference, IF(_xlpm.matchRow="", "", ABS((R212 + S212)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),IF(ISBLANK(Y212),"","Hidden"))</f>
        <v/>
      </c>
      <c r="AA212" t="s">
        <v>5008</v>
      </c>
      <c r="AC212" t="s">
        <v>1042</v>
      </c>
      <c r="AD212" t="str">
        <f>_xlfn.XLOOKUP(AC212,moves!A:A,moves!B:B)</f>
        <v>fighting</v>
      </c>
      <c r="AE212">
        <f>_xlfn.XLOOKUP(AC212,moves!A:A,moves!D:D)</f>
        <v>5</v>
      </c>
      <c r="AF212" t="str">
        <f>_xlfn.XLOOKUP(AC212,moves!A:A,moves!E:E)</f>
        <v>If no status symbols are rolled: Inflict Confusion status on the target.</v>
      </c>
      <c r="AG212">
        <v>0</v>
      </c>
      <c r="AH212">
        <v>0</v>
      </c>
      <c r="AI212">
        <f t="shared" si="15"/>
        <v>1</v>
      </c>
      <c r="AJ212" t="s">
        <v>525</v>
      </c>
      <c r="AL212">
        <v>0</v>
      </c>
      <c r="AM212" cm="1">
        <f t="array" ref="AM212">IF(AL212=1,1,
   IF(ISTEXT(AK212),1,
   IF(AO212&gt;1,AM211,
   IF(AI212=1,
      IF(SUMPRODUCT((LEN($Y$2:$Y$4096)-LEN(SUBSTITUTE($Y$2:$Y$4096,AA212,"")))/LEN(AA212))&gt;0,2,1),
      IF(
         SUMPRODUCT((LEN($Y$2:$Y$4096)-LEN(SUBSTITUTE($Y$2:$Y$4096,AA212,"")))/LEN(AA212))
         - SUMPRODUCT((LEN($Y$2:$Y$4096)-LEN(SUBSTITUTE($Y$2:$Y$4096,"Alolan "&amp;AA212,"")))/LEN("Alolan "&amp;AA212))
         - SUMPRODUCT((LEN($Y$2:$Y$4096)-LEN(SUBSTITUTE($Y$2:$Y$4096,"Galarian "&amp;AA212,"")))/LEN("Galarian "&amp;AA212))
         - SUMPRODUCT((LEN($Y$2:$Y$4096)-LEN(SUBSTITUTE($Y$2:$Y$4096,"Hisuian "&amp;AA212,"")))/LEN("Hisuian "&amp;AA212))
         - SUMPRODUCT((LEN($Y$2:$Y$4096)-LEN(SUBSTITUTE($Y$2:$Y$4096,"Paldean "&amp;AA212,"")))/LEN("Paldean "&amp;AA212))
      &gt;0,2,1)
   ))))</f>
        <v>2</v>
      </c>
      <c r="AN212">
        <v>0</v>
      </c>
      <c r="AO212">
        <v>0</v>
      </c>
    </row>
    <row r="213" spans="1:41" x14ac:dyDescent="0.25">
      <c r="A213">
        <v>63</v>
      </c>
      <c r="B213" t="s">
        <v>25</v>
      </c>
      <c r="C213" t="s">
        <v>429</v>
      </c>
      <c r="D213"/>
      <c r="E213">
        <v>25</v>
      </c>
      <c r="F213">
        <v>20</v>
      </c>
      <c r="G213">
        <v>15</v>
      </c>
      <c r="H213">
        <v>105</v>
      </c>
      <c r="I213">
        <v>55</v>
      </c>
      <c r="J213">
        <v>90</v>
      </c>
      <c r="K213" t="s">
        <v>1614</v>
      </c>
      <c r="L213" t="s">
        <v>250</v>
      </c>
      <c r="M213" t="s">
        <v>249</v>
      </c>
      <c r="N213">
        <v>9.0500000000000007</v>
      </c>
      <c r="O213">
        <v>3.1</v>
      </c>
      <c r="R213">
        <f t="shared" si="12"/>
        <v>9</v>
      </c>
      <c r="S213">
        <f t="shared" si="13"/>
        <v>3</v>
      </c>
      <c r="T213">
        <f t="shared" si="14"/>
        <v>12</v>
      </c>
      <c r="U213" t="s">
        <v>429</v>
      </c>
      <c r="V213" t="s">
        <v>1471</v>
      </c>
      <c r="W213" t="s">
        <v>1521</v>
      </c>
      <c r="X213" t="s">
        <v>1468</v>
      </c>
      <c r="Y213" t="s">
        <v>27</v>
      </c>
      <c r="Z213" cm="1">
        <f t="array" ref="Z213">IF(ISBLANK(AK213),_xlfn.LET(
    _xlpm.nameBeforeSlash, IF(ISNUMBER(SEARCH("/", Y213)), LEFT(Y213, SEARCH("/", Y213)-1), Y213),
    _xlpm.matchRow, IFERROR(MATCH(_xlpm.nameBeforeSlash, AA:AA, 0), ""),
    _xlpm.difference, IF(_xlpm.matchRow="", "", ABS((R213 + S213)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),IF(ISBLANK(Y213),"","Hidden"))</f>
        <v>8</v>
      </c>
      <c r="AA213" t="s">
        <v>25</v>
      </c>
      <c r="AC213" t="s">
        <v>473</v>
      </c>
      <c r="AD213" t="str">
        <f>_xlfn.XLOOKUP(AC213,moves!A:A,moves!B:B)</f>
        <v>psychic</v>
      </c>
      <c r="AE213">
        <f>_xlfn.XLOOKUP(AC213,moves!A:A,moves!D:D)</f>
        <v>1</v>
      </c>
      <c r="AF213" t="str">
        <f>_xlfn.XLOOKUP(AC213,moves!A:A,moves!E:E)</f>
        <v>When the target next attacks: Remove 2 regular hits from the roll.</v>
      </c>
      <c r="AG213">
        <v>1</v>
      </c>
      <c r="AH213">
        <v>0</v>
      </c>
      <c r="AI213">
        <f t="shared" si="15"/>
        <v>0</v>
      </c>
      <c r="AJ213" t="s">
        <v>870</v>
      </c>
      <c r="AL213">
        <v>0</v>
      </c>
      <c r="AM213" cm="1">
        <f t="array" ref="AM213">IF(AL213=1,1,
   IF(ISTEXT(AK213),1,
   IF(AO213&gt;1,AM212,
   IF(AI213=1,
      IF(SUMPRODUCT((LEN($Y$2:$Y$4096)-LEN(SUBSTITUTE($Y$2:$Y$4096,AA213,"")))/LEN(AA213))&gt;0,2,1),
      IF(
         SUMPRODUCT((LEN($Y$2:$Y$4096)-LEN(SUBSTITUTE($Y$2:$Y$4096,AA213,"")))/LEN(AA213))
         - SUMPRODUCT((LEN($Y$2:$Y$4096)-LEN(SUBSTITUTE($Y$2:$Y$4096,"Alolan "&amp;AA213,"")))/LEN("Alolan "&amp;AA213))
         - SUMPRODUCT((LEN($Y$2:$Y$4096)-LEN(SUBSTITUTE($Y$2:$Y$4096,"Galarian "&amp;AA213,"")))/LEN("Galarian "&amp;AA213))
         - SUMPRODUCT((LEN($Y$2:$Y$4096)-LEN(SUBSTITUTE($Y$2:$Y$4096,"Hisuian "&amp;AA213,"")))/LEN("Hisuian "&amp;AA213))
         - SUMPRODUCT((LEN($Y$2:$Y$4096)-LEN(SUBSTITUTE($Y$2:$Y$4096,"Paldean "&amp;AA213,"")))/LEN("Paldean "&amp;AA213))
      &gt;0,2,1)
   ))))</f>
        <v>1</v>
      </c>
      <c r="AN213">
        <v>0</v>
      </c>
      <c r="AO213">
        <v>0</v>
      </c>
    </row>
    <row r="214" spans="1:41" x14ac:dyDescent="0.25">
      <c r="A214">
        <v>63</v>
      </c>
      <c r="B214" t="s">
        <v>25</v>
      </c>
      <c r="C214" t="s">
        <v>429</v>
      </c>
      <c r="D214"/>
      <c r="E214">
        <v>25</v>
      </c>
      <c r="F214">
        <v>20</v>
      </c>
      <c r="G214">
        <v>15</v>
      </c>
      <c r="H214">
        <v>105</v>
      </c>
      <c r="I214">
        <v>55</v>
      </c>
      <c r="J214">
        <v>90</v>
      </c>
      <c r="K214" t="s">
        <v>1614</v>
      </c>
      <c r="L214" t="s">
        <v>250</v>
      </c>
      <c r="M214" t="s">
        <v>249</v>
      </c>
      <c r="N214">
        <v>9.0500000000000007</v>
      </c>
      <c r="O214">
        <v>3.1</v>
      </c>
      <c r="R214">
        <f t="shared" si="12"/>
        <v>9</v>
      </c>
      <c r="S214">
        <f t="shared" si="13"/>
        <v>3</v>
      </c>
      <c r="T214">
        <f t="shared" si="14"/>
        <v>12</v>
      </c>
      <c r="U214" t="s">
        <v>429</v>
      </c>
      <c r="V214" t="s">
        <v>1471</v>
      </c>
      <c r="W214" t="s">
        <v>1521</v>
      </c>
      <c r="X214" t="s">
        <v>1468</v>
      </c>
      <c r="Y214" t="s">
        <v>27</v>
      </c>
      <c r="Z214" cm="1">
        <f t="array" ref="Z214">IF(ISBLANK(AK214),_xlfn.LET(
    _xlpm.nameBeforeSlash, IF(ISNUMBER(SEARCH("/", Y214)), LEFT(Y214, SEARCH("/", Y214)-1), Y214),
    _xlpm.matchRow, IFERROR(MATCH(_xlpm.nameBeforeSlash, AA:AA, 0), ""),
    _xlpm.difference, IF(_xlpm.matchRow="", "", ABS((R214 + S214)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),IF(ISBLANK(Y214),"","Hidden"))</f>
        <v>8</v>
      </c>
      <c r="AA214" t="s">
        <v>25</v>
      </c>
      <c r="AC214" t="s">
        <v>473</v>
      </c>
      <c r="AD214" t="str">
        <f>_xlfn.XLOOKUP(AC214,moves!A:A,moves!B:B)</f>
        <v>psychic</v>
      </c>
      <c r="AE214">
        <f>_xlfn.XLOOKUP(AC214,moves!A:A,moves!D:D)</f>
        <v>1</v>
      </c>
      <c r="AF214" t="str">
        <f>_xlfn.XLOOKUP(AC214,moves!A:A,moves!E:E)</f>
        <v>When the target next attacks: Remove 2 regular hits from the roll.</v>
      </c>
      <c r="AG214">
        <v>1</v>
      </c>
      <c r="AH214">
        <v>0</v>
      </c>
      <c r="AI214">
        <f t="shared" si="15"/>
        <v>0</v>
      </c>
      <c r="AJ214" t="s">
        <v>523</v>
      </c>
      <c r="AL214">
        <v>0</v>
      </c>
      <c r="AM214" cm="1">
        <f t="array" ref="AM214">IF(AL214=1,1,
   IF(ISTEXT(AK214),1,
   IF(AO214&gt;1,AM213,
   IF(AI214=1,
      IF(SUMPRODUCT((LEN($Y$2:$Y$4096)-LEN(SUBSTITUTE($Y$2:$Y$4096,AA214,"")))/LEN(AA214))&gt;0,2,1),
      IF(
         SUMPRODUCT((LEN($Y$2:$Y$4096)-LEN(SUBSTITUTE($Y$2:$Y$4096,AA214,"")))/LEN(AA214))
         - SUMPRODUCT((LEN($Y$2:$Y$4096)-LEN(SUBSTITUTE($Y$2:$Y$4096,"Alolan "&amp;AA214,"")))/LEN("Alolan "&amp;AA214))
         - SUMPRODUCT((LEN($Y$2:$Y$4096)-LEN(SUBSTITUTE($Y$2:$Y$4096,"Galarian "&amp;AA214,"")))/LEN("Galarian "&amp;AA214))
         - SUMPRODUCT((LEN($Y$2:$Y$4096)-LEN(SUBSTITUTE($Y$2:$Y$4096,"Hisuian "&amp;AA214,"")))/LEN("Hisuian "&amp;AA214))
         - SUMPRODUCT((LEN($Y$2:$Y$4096)-LEN(SUBSTITUTE($Y$2:$Y$4096,"Paldean "&amp;AA214,"")))/LEN("Paldean "&amp;AA214))
      &gt;0,2,1)
   ))))</f>
        <v>1</v>
      </c>
      <c r="AN214">
        <v>0</v>
      </c>
      <c r="AO214">
        <v>0</v>
      </c>
    </row>
    <row r="215" spans="1:41" x14ac:dyDescent="0.25">
      <c r="A215" t="s">
        <v>3740</v>
      </c>
      <c r="B215" t="s">
        <v>25</v>
      </c>
      <c r="C215" t="s">
        <v>429</v>
      </c>
      <c r="D215"/>
      <c r="E215">
        <v>25</v>
      </c>
      <c r="F215">
        <v>20</v>
      </c>
      <c r="G215">
        <v>15</v>
      </c>
      <c r="H215">
        <v>105</v>
      </c>
      <c r="I215">
        <v>55</v>
      </c>
      <c r="J215">
        <v>90</v>
      </c>
      <c r="K215" t="s">
        <v>1614</v>
      </c>
      <c r="L215" t="s">
        <v>250</v>
      </c>
      <c r="M215" t="s">
        <v>249</v>
      </c>
      <c r="N215">
        <v>9.0500000000000007</v>
      </c>
      <c r="O215">
        <v>3.1</v>
      </c>
      <c r="R215">
        <f t="shared" si="12"/>
        <v>9</v>
      </c>
      <c r="S215">
        <f t="shared" si="13"/>
        <v>3</v>
      </c>
      <c r="T215">
        <f t="shared" si="14"/>
        <v>12</v>
      </c>
      <c r="U215" t="s">
        <v>429</v>
      </c>
      <c r="V215" t="s">
        <v>1471</v>
      </c>
      <c r="W215" t="s">
        <v>1521</v>
      </c>
      <c r="X215" t="s">
        <v>1468</v>
      </c>
      <c r="Y215" t="s">
        <v>5009</v>
      </c>
      <c r="Z215" cm="1">
        <f t="array" ref="Z215">IF(ISBLANK(AK215),_xlfn.LET(
    _xlpm.nameBeforeSlash, IF(ISNUMBER(SEARCH("/", Y215)), LEFT(Y215, SEARCH("/", Y215)-1), Y215),
    _xlpm.matchRow, IFERROR(MATCH(_xlpm.nameBeforeSlash, AA:AA, 0), ""),
    _xlpm.difference, IF(_xlpm.matchRow="", "", ABS((R215 + S215)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),IF(ISBLANK(Y215),"","Hidden"))</f>
        <v>8</v>
      </c>
      <c r="AA215" t="s">
        <v>5010</v>
      </c>
      <c r="AC215" t="s">
        <v>473</v>
      </c>
      <c r="AD215" t="str">
        <f>_xlfn.XLOOKUP(AC215,moves!A:A,moves!B:B)</f>
        <v>psychic</v>
      </c>
      <c r="AE215">
        <f>_xlfn.XLOOKUP(AC215,moves!A:A,moves!D:D)</f>
        <v>1</v>
      </c>
      <c r="AF215" t="str">
        <f>_xlfn.XLOOKUP(AC215,moves!A:A,moves!E:E)</f>
        <v>When the target next attacks: Remove 2 regular hits from the roll.</v>
      </c>
      <c r="AG215">
        <v>1</v>
      </c>
      <c r="AH215">
        <v>0</v>
      </c>
      <c r="AI215">
        <f t="shared" si="15"/>
        <v>1</v>
      </c>
      <c r="AJ215" t="s">
        <v>523</v>
      </c>
      <c r="AL215">
        <v>0</v>
      </c>
      <c r="AM215" cm="1">
        <f t="array" ref="AM215">IF(AL215=1,1,
   IF(ISTEXT(AK215),1,
   IF(AO215&gt;1,AM214,
   IF(AI215=1,
      IF(SUMPRODUCT((LEN($Y$2:$Y$4096)-LEN(SUBSTITUTE($Y$2:$Y$4096,AA215,"")))/LEN(AA215))&gt;0,2,1),
      IF(
         SUMPRODUCT((LEN($Y$2:$Y$4096)-LEN(SUBSTITUTE($Y$2:$Y$4096,AA215,"")))/LEN(AA215))
         - SUMPRODUCT((LEN($Y$2:$Y$4096)-LEN(SUBSTITUTE($Y$2:$Y$4096,"Alolan "&amp;AA215,"")))/LEN("Alolan "&amp;AA215))
         - SUMPRODUCT((LEN($Y$2:$Y$4096)-LEN(SUBSTITUTE($Y$2:$Y$4096,"Galarian "&amp;AA215,"")))/LEN("Galarian "&amp;AA215))
         - SUMPRODUCT((LEN($Y$2:$Y$4096)-LEN(SUBSTITUTE($Y$2:$Y$4096,"Hisuian "&amp;AA215,"")))/LEN("Hisuian "&amp;AA215))
         - SUMPRODUCT((LEN($Y$2:$Y$4096)-LEN(SUBSTITUTE($Y$2:$Y$4096,"Paldean "&amp;AA215,"")))/LEN("Paldean "&amp;AA215))
      &gt;0,2,1)
   ))))</f>
        <v>1</v>
      </c>
      <c r="AN215">
        <v>0</v>
      </c>
      <c r="AO215">
        <v>0</v>
      </c>
    </row>
    <row r="216" spans="1:41" x14ac:dyDescent="0.25">
      <c r="A216">
        <v>64</v>
      </c>
      <c r="B216" t="s">
        <v>27</v>
      </c>
      <c r="C216" t="s">
        <v>429</v>
      </c>
      <c r="D216"/>
      <c r="E216">
        <v>40</v>
      </c>
      <c r="F216">
        <v>35</v>
      </c>
      <c r="G216">
        <v>30</v>
      </c>
      <c r="H216">
        <v>120</v>
      </c>
      <c r="I216">
        <v>70</v>
      </c>
      <c r="J216">
        <v>105</v>
      </c>
      <c r="K216" t="s">
        <v>1614</v>
      </c>
      <c r="L216" t="s">
        <v>250</v>
      </c>
      <c r="M216" t="s">
        <v>249</v>
      </c>
      <c r="N216">
        <v>10.55</v>
      </c>
      <c r="O216">
        <v>4.5999999999999996</v>
      </c>
      <c r="R216">
        <f t="shared" si="12"/>
        <v>11</v>
      </c>
      <c r="S216">
        <f t="shared" si="13"/>
        <v>5</v>
      </c>
      <c r="T216">
        <f t="shared" si="14"/>
        <v>16</v>
      </c>
      <c r="U216" t="s">
        <v>429</v>
      </c>
      <c r="V216" t="s">
        <v>1471</v>
      </c>
      <c r="W216" t="s">
        <v>1521</v>
      </c>
      <c r="X216" t="s">
        <v>1468</v>
      </c>
      <c r="Y216" t="s">
        <v>28</v>
      </c>
      <c r="Z216" cm="1">
        <f t="array" ref="Z216">IF(ISBLANK(AK216),_xlfn.LET(
    _xlpm.nameBeforeSlash, IF(ISNUMBER(SEARCH("/", Y216)), LEFT(Y216, SEARCH("/", Y216)-1), Y216),
    _xlpm.matchRow, IFERROR(MATCH(_xlpm.nameBeforeSlash, AA:AA, 0), ""),
    _xlpm.difference, IF(_xlpm.matchRow="", "", ABS((R216 + S216)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),IF(ISBLANK(Y216),"","Hidden"))</f>
        <v>13</v>
      </c>
      <c r="AA216" t="s">
        <v>27</v>
      </c>
      <c r="AC216" t="s">
        <v>709</v>
      </c>
      <c r="AD216" t="str">
        <f>_xlfn.XLOOKUP(AC216,moves!A:A,moves!B:B)</f>
        <v>psychic</v>
      </c>
      <c r="AE216">
        <f>_xlfn.XLOOKUP(AC216,moves!A:A,moves!D:D)</f>
        <v>3</v>
      </c>
      <c r="AF216" t="str">
        <f>_xlfn.XLOOKUP(AC216,moves!A:A,moves!E:E)</f>
        <v>Copy the effect of a move the user or target knows.</v>
      </c>
      <c r="AG216">
        <v>0</v>
      </c>
      <c r="AH216">
        <v>0</v>
      </c>
      <c r="AI216">
        <f t="shared" si="15"/>
        <v>0</v>
      </c>
      <c r="AJ216" t="s">
        <v>524</v>
      </c>
      <c r="AL216">
        <v>0</v>
      </c>
      <c r="AM216" cm="1">
        <f t="array" ref="AM216">IF(AL216=1,1,
   IF(ISTEXT(AK216),1,
   IF(AO216&gt;1,AM215,
   IF(AI216=1,
      IF(SUMPRODUCT((LEN($Y$2:$Y$4096)-LEN(SUBSTITUTE($Y$2:$Y$4096,AA216,"")))/LEN(AA216))&gt;0,2,1),
      IF(
         SUMPRODUCT((LEN($Y$2:$Y$4096)-LEN(SUBSTITUTE($Y$2:$Y$4096,AA216,"")))/LEN(AA216))
         - SUMPRODUCT((LEN($Y$2:$Y$4096)-LEN(SUBSTITUTE($Y$2:$Y$4096,"Alolan "&amp;AA216,"")))/LEN("Alolan "&amp;AA216))
         - SUMPRODUCT((LEN($Y$2:$Y$4096)-LEN(SUBSTITUTE($Y$2:$Y$4096,"Galarian "&amp;AA216,"")))/LEN("Galarian "&amp;AA216))
         - SUMPRODUCT((LEN($Y$2:$Y$4096)-LEN(SUBSTITUTE($Y$2:$Y$4096,"Hisuian "&amp;AA216,"")))/LEN("Hisuian "&amp;AA216))
         - SUMPRODUCT((LEN($Y$2:$Y$4096)-LEN(SUBSTITUTE($Y$2:$Y$4096,"Paldean "&amp;AA216,"")))/LEN("Paldean "&amp;AA216))
      &gt;0,2,1)
   ))))</f>
        <v>2</v>
      </c>
      <c r="AN216">
        <v>0</v>
      </c>
      <c r="AO216">
        <v>0</v>
      </c>
    </row>
    <row r="217" spans="1:41" x14ac:dyDescent="0.25">
      <c r="A217" t="s">
        <v>3741</v>
      </c>
      <c r="B217" t="s">
        <v>27</v>
      </c>
      <c r="C217" t="s">
        <v>429</v>
      </c>
      <c r="D217"/>
      <c r="E217">
        <v>40</v>
      </c>
      <c r="F217">
        <v>35</v>
      </c>
      <c r="G217">
        <v>30</v>
      </c>
      <c r="H217">
        <v>120</v>
      </c>
      <c r="I217">
        <v>70</v>
      </c>
      <c r="J217">
        <v>105</v>
      </c>
      <c r="K217" t="s">
        <v>1614</v>
      </c>
      <c r="L217" t="s">
        <v>250</v>
      </c>
      <c r="M217" t="s">
        <v>249</v>
      </c>
      <c r="N217">
        <v>10.55</v>
      </c>
      <c r="O217">
        <v>4.5999999999999996</v>
      </c>
      <c r="R217">
        <f t="shared" si="12"/>
        <v>11</v>
      </c>
      <c r="S217">
        <f t="shared" si="13"/>
        <v>5</v>
      </c>
      <c r="T217">
        <f t="shared" si="14"/>
        <v>16</v>
      </c>
      <c r="U217" t="s">
        <v>429</v>
      </c>
      <c r="V217" t="s">
        <v>1471</v>
      </c>
      <c r="W217" t="s">
        <v>1521</v>
      </c>
      <c r="X217" t="s">
        <v>1468</v>
      </c>
      <c r="Y217" t="s">
        <v>5011</v>
      </c>
      <c r="Z217" cm="1">
        <f t="array" ref="Z217">IF(ISBLANK(AK217),_xlfn.LET(
    _xlpm.nameBeforeSlash, IF(ISNUMBER(SEARCH("/", Y217)), LEFT(Y217, SEARCH("/", Y217)-1), Y217),
    _xlpm.matchRow, IFERROR(MATCH(_xlpm.nameBeforeSlash, AA:AA, 0), ""),
    _xlpm.difference, IF(_xlpm.matchRow="", "", ABS((R217 + S217)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),IF(ISBLANK(Y217),"","Hidden"))</f>
        <v>13</v>
      </c>
      <c r="AA217" t="s">
        <v>5009</v>
      </c>
      <c r="AC217" t="s">
        <v>6395</v>
      </c>
      <c r="AD217" t="str">
        <f>_xlfn.XLOOKUP(AC217,moves!A:A,moves!B:B)</f>
        <v>grass</v>
      </c>
      <c r="AE217" t="str">
        <f>_xlfn.XLOOKUP(AC217,moves!A:A,moves!D:D)</f>
        <v>?</v>
      </c>
      <c r="AF217" t="str">
        <f>_xlfn.XLOOKUP(AC217,moves!A:A,moves!E:E)</f>
        <v>Attack strength is equal to half the target's base health, rounded down (Max 5 attack strength).</v>
      </c>
      <c r="AG217">
        <v>0</v>
      </c>
      <c r="AH217">
        <v>0</v>
      </c>
      <c r="AI217">
        <f t="shared" si="15"/>
        <v>1</v>
      </c>
      <c r="AJ217" t="s">
        <v>524</v>
      </c>
      <c r="AL217">
        <v>0</v>
      </c>
      <c r="AM217" cm="1">
        <f t="array" ref="AM217">IF(AL217=1,1,
   IF(ISTEXT(AK217),1,
   IF(AO217&gt;1,AM216,
   IF(AI217=1,
      IF(SUMPRODUCT((LEN($Y$2:$Y$4096)-LEN(SUBSTITUTE($Y$2:$Y$4096,AA217,"")))/LEN(AA217))&gt;0,2,1),
      IF(
         SUMPRODUCT((LEN($Y$2:$Y$4096)-LEN(SUBSTITUTE($Y$2:$Y$4096,AA217,"")))/LEN(AA217))
         - SUMPRODUCT((LEN($Y$2:$Y$4096)-LEN(SUBSTITUTE($Y$2:$Y$4096,"Alolan "&amp;AA217,"")))/LEN("Alolan "&amp;AA217))
         - SUMPRODUCT((LEN($Y$2:$Y$4096)-LEN(SUBSTITUTE($Y$2:$Y$4096,"Galarian "&amp;AA217,"")))/LEN("Galarian "&amp;AA217))
         - SUMPRODUCT((LEN($Y$2:$Y$4096)-LEN(SUBSTITUTE($Y$2:$Y$4096,"Hisuian "&amp;AA217,"")))/LEN("Hisuian "&amp;AA217))
         - SUMPRODUCT((LEN($Y$2:$Y$4096)-LEN(SUBSTITUTE($Y$2:$Y$4096,"Paldean "&amp;AA217,"")))/LEN("Paldean "&amp;AA217))
      &gt;0,2,1)
   ))))</f>
        <v>2</v>
      </c>
      <c r="AN217">
        <v>0</v>
      </c>
      <c r="AO217">
        <v>0</v>
      </c>
    </row>
    <row r="218" spans="1:41" x14ac:dyDescent="0.25">
      <c r="A218">
        <v>65</v>
      </c>
      <c r="B218" t="s">
        <v>28</v>
      </c>
      <c r="C218" t="s">
        <v>429</v>
      </c>
      <c r="D218"/>
      <c r="E218">
        <v>55</v>
      </c>
      <c r="F218">
        <v>50</v>
      </c>
      <c r="G218">
        <v>45</v>
      </c>
      <c r="H218">
        <v>135</v>
      </c>
      <c r="I218">
        <v>95</v>
      </c>
      <c r="J218">
        <v>120</v>
      </c>
      <c r="K218" t="s">
        <v>1614</v>
      </c>
      <c r="L218" t="s">
        <v>250</v>
      </c>
      <c r="M218" t="s">
        <v>249</v>
      </c>
      <c r="N218">
        <v>12.05</v>
      </c>
      <c r="O218">
        <v>6.4</v>
      </c>
      <c r="P218">
        <v>2</v>
      </c>
      <c r="Q218">
        <v>1</v>
      </c>
      <c r="R218">
        <f t="shared" si="12"/>
        <v>14</v>
      </c>
      <c r="S218">
        <f t="shared" si="13"/>
        <v>7</v>
      </c>
      <c r="T218">
        <f t="shared" si="14"/>
        <v>21</v>
      </c>
      <c r="U218" t="s">
        <v>429</v>
      </c>
      <c r="V218" t="s">
        <v>1471</v>
      </c>
      <c r="W218" t="s">
        <v>1521</v>
      </c>
      <c r="X218" t="s">
        <v>1468</v>
      </c>
      <c r="Z218" t="str" cm="1">
        <f t="array" ref="Z218">IF(ISBLANK(AK218),_xlfn.LET(
    _xlpm.nameBeforeSlash, IF(ISNUMBER(SEARCH("/", Y218)), LEFT(Y218, SEARCH("/", Y218)-1), Y218),
    _xlpm.matchRow, IFERROR(MATCH(_xlpm.nameBeforeSlash, AA:AA, 0), ""),
    _xlpm.difference, IF(_xlpm.matchRow="", "", ABS((R218 + S218)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),IF(ISBLANK(Y218),"","Hidden"))</f>
        <v/>
      </c>
      <c r="AA218" t="s">
        <v>28</v>
      </c>
      <c r="AC218" t="s">
        <v>429</v>
      </c>
      <c r="AD218" t="str">
        <f>_xlfn.XLOOKUP(AC218,moves!A:A,moves!B:B)</f>
        <v>psychic</v>
      </c>
      <c r="AE218">
        <f>_xlfn.XLOOKUP(AC218,moves!A:A,moves!D:D)</f>
        <v>5</v>
      </c>
      <c r="AF218" t="str">
        <f>_xlfn.XLOOKUP(AC218,moves!A:A,moves!E:E)</f>
        <v>If 2 or more status symbols are rolled: Inflict the Confused status on the target.</v>
      </c>
      <c r="AG218">
        <v>0</v>
      </c>
      <c r="AH218">
        <v>0</v>
      </c>
      <c r="AI218">
        <f t="shared" si="15"/>
        <v>0</v>
      </c>
      <c r="AJ218" t="s">
        <v>525</v>
      </c>
      <c r="AL218">
        <v>0</v>
      </c>
      <c r="AM218" cm="1">
        <f t="array" ref="AM218">IF(AL218=1,1,
   IF(ISTEXT(AK218),1,
   IF(AO218&gt;1,AM217,
   IF(AI218=1,
      IF(SUMPRODUCT((LEN($Y$2:$Y$4096)-LEN(SUBSTITUTE($Y$2:$Y$4096,AA218,"")))/LEN(AA218))&gt;0,2,1),
      IF(
         SUMPRODUCT((LEN($Y$2:$Y$4096)-LEN(SUBSTITUTE($Y$2:$Y$4096,AA218,"")))/LEN(AA218))
         - SUMPRODUCT((LEN($Y$2:$Y$4096)-LEN(SUBSTITUTE($Y$2:$Y$4096,"Alolan "&amp;AA218,"")))/LEN("Alolan "&amp;AA218))
         - SUMPRODUCT((LEN($Y$2:$Y$4096)-LEN(SUBSTITUTE($Y$2:$Y$4096,"Galarian "&amp;AA218,"")))/LEN("Galarian "&amp;AA218))
         - SUMPRODUCT((LEN($Y$2:$Y$4096)-LEN(SUBSTITUTE($Y$2:$Y$4096,"Hisuian "&amp;AA218,"")))/LEN("Hisuian "&amp;AA218))
         - SUMPRODUCT((LEN($Y$2:$Y$4096)-LEN(SUBSTITUTE($Y$2:$Y$4096,"Paldean "&amp;AA218,"")))/LEN("Paldean "&amp;AA218))
      &gt;0,2,1)
   ))))</f>
        <v>2</v>
      </c>
      <c r="AN218">
        <v>0</v>
      </c>
      <c r="AO218">
        <v>1</v>
      </c>
    </row>
    <row r="219" spans="1:41" x14ac:dyDescent="0.25">
      <c r="A219" t="s">
        <v>1615</v>
      </c>
      <c r="B219" t="s">
        <v>28</v>
      </c>
      <c r="C219" t="s">
        <v>429</v>
      </c>
      <c r="D219"/>
      <c r="E219">
        <v>55</v>
      </c>
      <c r="F219">
        <v>50</v>
      </c>
      <c r="G219">
        <v>65</v>
      </c>
      <c r="H219">
        <v>175</v>
      </c>
      <c r="I219">
        <v>95</v>
      </c>
      <c r="J219">
        <v>150</v>
      </c>
      <c r="K219" t="s">
        <v>1614</v>
      </c>
      <c r="L219" t="s">
        <v>3446</v>
      </c>
      <c r="M219" t="s">
        <v>1476</v>
      </c>
      <c r="N219">
        <v>15.25</v>
      </c>
      <c r="O219">
        <v>7</v>
      </c>
      <c r="P219">
        <v>1</v>
      </c>
      <c r="Q219">
        <v>1</v>
      </c>
      <c r="R219">
        <f t="shared" si="12"/>
        <v>16</v>
      </c>
      <c r="S219">
        <f t="shared" si="13"/>
        <v>8</v>
      </c>
      <c r="T219">
        <f t="shared" si="14"/>
        <v>24</v>
      </c>
      <c r="U219" t="s">
        <v>429</v>
      </c>
      <c r="V219" t="s">
        <v>1471</v>
      </c>
      <c r="W219" t="s">
        <v>1521</v>
      </c>
      <c r="X219" t="s">
        <v>1468</v>
      </c>
      <c r="Z219" t="str" cm="1">
        <f t="array" ref="Z219">IF(ISBLANK(AK219),_xlfn.LET(
    _xlpm.nameBeforeSlash, IF(ISNUMBER(SEARCH("/", Y219)), LEFT(Y219, SEARCH("/", Y219)-1), Y219),
    _xlpm.matchRow, IFERROR(MATCH(_xlpm.nameBeforeSlash, AA:AA, 0), ""),
    _xlpm.difference, IF(_xlpm.matchRow="", "", ABS((R219 + S219)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),IF(ISBLANK(Y219),"","Hidden"))</f>
        <v/>
      </c>
      <c r="AA219" t="s">
        <v>3385</v>
      </c>
      <c r="AB219" t="s">
        <v>1477</v>
      </c>
      <c r="AC219" t="s">
        <v>1314</v>
      </c>
      <c r="AD219" t="str">
        <f>_xlfn.XLOOKUP(AC219,moves!A:A,moves!B:B)</f>
        <v>psychic</v>
      </c>
      <c r="AE219">
        <f>_xlfn.XLOOKUP(AC219,moves!A:A,moves!D:D)</f>
        <v>5</v>
      </c>
      <c r="AF219" t="str">
        <f>_xlfn.XLOOKUP(AC219,moves!A:A,moves!E:E)</f>
        <v>The user may transfer any status conditions from the user to the target. The user cannot transfer status conditions that the target already has.</v>
      </c>
      <c r="AG219">
        <v>0</v>
      </c>
      <c r="AH219">
        <v>0</v>
      </c>
      <c r="AI219">
        <f t="shared" si="15"/>
        <v>0</v>
      </c>
      <c r="AJ219" t="s">
        <v>525</v>
      </c>
      <c r="AL219">
        <v>0</v>
      </c>
      <c r="AM219" cm="1">
        <f t="array" ref="AM219">IF(AL219=1,1,
   IF(ISTEXT(AK219),1,
   IF(AO219&gt;1,AM218,
   IF(AI219=1,
      IF(SUMPRODUCT((LEN($Y$2:$Y$4096)-LEN(SUBSTITUTE($Y$2:$Y$4096,AA219,"")))/LEN(AA219))&gt;0,2,1),
      IF(
         SUMPRODUCT((LEN($Y$2:$Y$4096)-LEN(SUBSTITUTE($Y$2:$Y$4096,AA219,"")))/LEN(AA219))
         - SUMPRODUCT((LEN($Y$2:$Y$4096)-LEN(SUBSTITUTE($Y$2:$Y$4096,"Alolan "&amp;AA219,"")))/LEN("Alolan "&amp;AA219))
         - SUMPRODUCT((LEN($Y$2:$Y$4096)-LEN(SUBSTITUTE($Y$2:$Y$4096,"Galarian "&amp;AA219,"")))/LEN("Galarian "&amp;AA219))
         - SUMPRODUCT((LEN($Y$2:$Y$4096)-LEN(SUBSTITUTE($Y$2:$Y$4096,"Hisuian "&amp;AA219,"")))/LEN("Hisuian "&amp;AA219))
         - SUMPRODUCT((LEN($Y$2:$Y$4096)-LEN(SUBSTITUTE($Y$2:$Y$4096,"Paldean "&amp;AA219,"")))/LEN("Paldean "&amp;AA219))
      &gt;0,2,1)
   ))))</f>
        <v>2</v>
      </c>
      <c r="AN219">
        <v>0</v>
      </c>
      <c r="AO219">
        <v>2</v>
      </c>
    </row>
    <row r="220" spans="1:41" x14ac:dyDescent="0.25">
      <c r="A220" t="s">
        <v>3742</v>
      </c>
      <c r="B220" t="s">
        <v>28</v>
      </c>
      <c r="C220" t="s">
        <v>429</v>
      </c>
      <c r="D220"/>
      <c r="E220">
        <v>55</v>
      </c>
      <c r="F220">
        <v>50</v>
      </c>
      <c r="G220">
        <v>45</v>
      </c>
      <c r="H220">
        <v>135</v>
      </c>
      <c r="I220">
        <v>95</v>
      </c>
      <c r="J220">
        <v>120</v>
      </c>
      <c r="K220" t="s">
        <v>1614</v>
      </c>
      <c r="L220" t="s">
        <v>250</v>
      </c>
      <c r="M220" t="s">
        <v>249</v>
      </c>
      <c r="N220">
        <v>12.05</v>
      </c>
      <c r="O220">
        <v>6.4</v>
      </c>
      <c r="P220">
        <v>2</v>
      </c>
      <c r="Q220">
        <v>1</v>
      </c>
      <c r="R220">
        <f t="shared" si="12"/>
        <v>14</v>
      </c>
      <c r="S220">
        <f t="shared" si="13"/>
        <v>7</v>
      </c>
      <c r="T220">
        <f t="shared" si="14"/>
        <v>21</v>
      </c>
      <c r="U220" t="s">
        <v>429</v>
      </c>
      <c r="V220" t="s">
        <v>1471</v>
      </c>
      <c r="W220" t="s">
        <v>1521</v>
      </c>
      <c r="X220" t="s">
        <v>1468</v>
      </c>
      <c r="Z220" t="str" cm="1">
        <f t="array" ref="Z220">IF(ISBLANK(AK220),_xlfn.LET(
    _xlpm.nameBeforeSlash, IF(ISNUMBER(SEARCH("/", Y220)), LEFT(Y220, SEARCH("/", Y220)-1), Y220),
    _xlpm.matchRow, IFERROR(MATCH(_xlpm.nameBeforeSlash, AA:AA, 0), ""),
    _xlpm.difference, IF(_xlpm.matchRow="", "", ABS((R220 + S220)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),IF(ISBLANK(Y220),"","Hidden"))</f>
        <v/>
      </c>
      <c r="AA220" t="s">
        <v>5011</v>
      </c>
      <c r="AC220" t="s">
        <v>734</v>
      </c>
      <c r="AD220" t="str">
        <f>_xlfn.XLOOKUP(AC220,moves!A:A,moves!B:B)</f>
        <v>psychic</v>
      </c>
      <c r="AE220">
        <f>_xlfn.XLOOKUP(AC220,moves!A:A,moves!D:D)</f>
        <v>7</v>
      </c>
      <c r="AF220" t="str">
        <f>_xlfn.XLOOKUP(AC220,moves!A:A,moves!E:E)</f>
        <v>Will there be more, less, or an equal amount of critical hits rolled than status symbols? If incorrect: Deal -3 damage.</v>
      </c>
      <c r="AG220">
        <v>0</v>
      </c>
      <c r="AH220">
        <v>0</v>
      </c>
      <c r="AI220">
        <f t="shared" si="15"/>
        <v>1</v>
      </c>
      <c r="AJ220" t="s">
        <v>525</v>
      </c>
      <c r="AL220">
        <v>0</v>
      </c>
      <c r="AM220" cm="1">
        <f t="array" ref="AM220">IF(AL220=1,1,
   IF(ISTEXT(AK220),1,
   IF(AO220&gt;1,AM219,
   IF(AI220=1,
      IF(SUMPRODUCT((LEN($Y$2:$Y$4096)-LEN(SUBSTITUTE($Y$2:$Y$4096,AA220,"")))/LEN(AA220))&gt;0,2,1),
      IF(
         SUMPRODUCT((LEN($Y$2:$Y$4096)-LEN(SUBSTITUTE($Y$2:$Y$4096,AA220,"")))/LEN(AA220))
         - SUMPRODUCT((LEN($Y$2:$Y$4096)-LEN(SUBSTITUTE($Y$2:$Y$4096,"Alolan "&amp;AA220,"")))/LEN("Alolan "&amp;AA220))
         - SUMPRODUCT((LEN($Y$2:$Y$4096)-LEN(SUBSTITUTE($Y$2:$Y$4096,"Galarian "&amp;AA220,"")))/LEN("Galarian "&amp;AA220))
         - SUMPRODUCT((LEN($Y$2:$Y$4096)-LEN(SUBSTITUTE($Y$2:$Y$4096,"Hisuian "&amp;AA220,"")))/LEN("Hisuian "&amp;AA220))
         - SUMPRODUCT((LEN($Y$2:$Y$4096)-LEN(SUBSTITUTE($Y$2:$Y$4096,"Paldean "&amp;AA220,"")))/LEN("Paldean "&amp;AA220))
      &gt;0,2,1)
   ))))</f>
        <v>2</v>
      </c>
      <c r="AN220">
        <v>0</v>
      </c>
      <c r="AO220">
        <v>1</v>
      </c>
    </row>
    <row r="221" spans="1:41" x14ac:dyDescent="0.25">
      <c r="A221" t="s">
        <v>3743</v>
      </c>
      <c r="B221" t="s">
        <v>28</v>
      </c>
      <c r="C221" t="s">
        <v>429</v>
      </c>
      <c r="D221"/>
      <c r="E221">
        <v>55</v>
      </c>
      <c r="F221">
        <v>50</v>
      </c>
      <c r="G221">
        <v>65</v>
      </c>
      <c r="H221">
        <v>175</v>
      </c>
      <c r="I221">
        <v>95</v>
      </c>
      <c r="J221">
        <v>150</v>
      </c>
      <c r="K221" t="s">
        <v>1614</v>
      </c>
      <c r="L221" t="s">
        <v>3446</v>
      </c>
      <c r="M221" t="s">
        <v>1476</v>
      </c>
      <c r="N221">
        <v>15.25</v>
      </c>
      <c r="O221">
        <v>7</v>
      </c>
      <c r="P221">
        <v>1</v>
      </c>
      <c r="Q221">
        <v>1</v>
      </c>
      <c r="R221">
        <f t="shared" si="12"/>
        <v>16</v>
      </c>
      <c r="S221">
        <f t="shared" si="13"/>
        <v>8</v>
      </c>
      <c r="T221">
        <f t="shared" si="14"/>
        <v>24</v>
      </c>
      <c r="U221" t="s">
        <v>429</v>
      </c>
      <c r="V221" t="s">
        <v>1471</v>
      </c>
      <c r="W221" t="s">
        <v>1521</v>
      </c>
      <c r="X221" t="s">
        <v>1468</v>
      </c>
      <c r="Z221" t="str" cm="1">
        <f t="array" ref="Z221">IF(ISBLANK(AK221),_xlfn.LET(
    _xlpm.nameBeforeSlash, IF(ISNUMBER(SEARCH("/", Y221)), LEFT(Y221, SEARCH("/", Y221)-1), Y221),
    _xlpm.matchRow, IFERROR(MATCH(_xlpm.nameBeforeSlash, AA:AA, 0), ""),
    _xlpm.difference, IF(_xlpm.matchRow="", "", ABS((R221 + S221)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),IF(ISBLANK(Y221),"","Hidden"))</f>
        <v/>
      </c>
      <c r="AA221" t="s">
        <v>5012</v>
      </c>
      <c r="AB221" t="s">
        <v>1477</v>
      </c>
      <c r="AC221" t="s">
        <v>6396</v>
      </c>
      <c r="AD221" t="str">
        <f>_xlfn.XLOOKUP(AC221,moves!A:A,moves!B:B)</f>
        <v>psychic</v>
      </c>
      <c r="AE221">
        <f>_xlfn.XLOOKUP(AC221,moves!A:A,moves!D:D)</f>
        <v>0</v>
      </c>
      <c r="AF221" t="str">
        <f>_xlfn.XLOOKUP(AC221,moves!A:A,moves!E:E)</f>
        <v>Double the amount of damage on the target. The target lives with 1 HP remaining if the target has more than 1/4 base health before this attack.</v>
      </c>
      <c r="AG221">
        <v>0</v>
      </c>
      <c r="AH221">
        <v>0</v>
      </c>
      <c r="AI221">
        <f t="shared" si="15"/>
        <v>1</v>
      </c>
      <c r="AJ221" t="s">
        <v>525</v>
      </c>
      <c r="AL221">
        <v>0</v>
      </c>
      <c r="AM221" cm="1">
        <f t="array" ref="AM221">IF(AL221=1,1,
   IF(ISTEXT(AK221),1,
   IF(AO221&gt;1,AM220,
   IF(AI221=1,
      IF(SUMPRODUCT((LEN($Y$2:$Y$4096)-LEN(SUBSTITUTE($Y$2:$Y$4096,AA221,"")))/LEN(AA221))&gt;0,2,1),
      IF(
         SUMPRODUCT((LEN($Y$2:$Y$4096)-LEN(SUBSTITUTE($Y$2:$Y$4096,AA221,"")))/LEN(AA221))
         - SUMPRODUCT((LEN($Y$2:$Y$4096)-LEN(SUBSTITUTE($Y$2:$Y$4096,"Alolan "&amp;AA221,"")))/LEN("Alolan "&amp;AA221))
         - SUMPRODUCT((LEN($Y$2:$Y$4096)-LEN(SUBSTITUTE($Y$2:$Y$4096,"Galarian "&amp;AA221,"")))/LEN("Galarian "&amp;AA221))
         - SUMPRODUCT((LEN($Y$2:$Y$4096)-LEN(SUBSTITUTE($Y$2:$Y$4096,"Hisuian "&amp;AA221,"")))/LEN("Hisuian "&amp;AA221))
         - SUMPRODUCT((LEN($Y$2:$Y$4096)-LEN(SUBSTITUTE($Y$2:$Y$4096,"Paldean "&amp;AA221,"")))/LEN("Paldean "&amp;AA221))
      &gt;0,2,1)
   ))))</f>
        <v>2</v>
      </c>
      <c r="AN221">
        <v>0</v>
      </c>
      <c r="AO221">
        <v>2</v>
      </c>
    </row>
    <row r="222" spans="1:41" x14ac:dyDescent="0.25">
      <c r="A222">
        <v>66</v>
      </c>
      <c r="B222" t="s">
        <v>29</v>
      </c>
      <c r="C222" t="s">
        <v>1492</v>
      </c>
      <c r="D222"/>
      <c r="E222">
        <v>70</v>
      </c>
      <c r="F222">
        <v>80</v>
      </c>
      <c r="G222">
        <v>50</v>
      </c>
      <c r="H222">
        <v>35</v>
      </c>
      <c r="I222">
        <v>35</v>
      </c>
      <c r="J222">
        <v>35</v>
      </c>
      <c r="K222" t="s">
        <v>1616</v>
      </c>
      <c r="L222" t="s">
        <v>253</v>
      </c>
      <c r="M222" t="s">
        <v>249</v>
      </c>
      <c r="N222">
        <v>5.75</v>
      </c>
      <c r="O222">
        <v>5.35</v>
      </c>
      <c r="R222">
        <f t="shared" si="12"/>
        <v>6</v>
      </c>
      <c r="S222">
        <f t="shared" si="13"/>
        <v>5</v>
      </c>
      <c r="T222">
        <f t="shared" si="14"/>
        <v>11</v>
      </c>
      <c r="U222" t="s">
        <v>1492</v>
      </c>
      <c r="V222" t="s">
        <v>1471</v>
      </c>
      <c r="W222" t="s">
        <v>1472</v>
      </c>
      <c r="X222" t="s">
        <v>1482</v>
      </c>
      <c r="Y222" t="s">
        <v>30</v>
      </c>
      <c r="Z222" cm="1">
        <f t="array" ref="Z222">IF(ISBLANK(AK222),_xlfn.LET(
    _xlpm.nameBeforeSlash, IF(ISNUMBER(SEARCH("/", Y222)), LEFT(Y222, SEARCH("/", Y222)-1), Y222),
    _xlpm.matchRow, IFERROR(MATCH(_xlpm.nameBeforeSlash, AA:AA, 0), ""),
    _xlpm.difference, IF(_xlpm.matchRow="", "", ABS((R222 + S222)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),IF(ISBLANK(Y222),"","Hidden"))</f>
        <v>8</v>
      </c>
      <c r="AA222" t="s">
        <v>29</v>
      </c>
      <c r="AC222" t="s">
        <v>824</v>
      </c>
      <c r="AD222" t="str">
        <f>_xlfn.XLOOKUP(AC222,moves!A:A,moves!B:B)</f>
        <v>dragon</v>
      </c>
      <c r="AE222">
        <f>_xlfn.XLOOKUP(AC222,moves!A:A,moves!D:D)</f>
        <v>2</v>
      </c>
      <c r="AF222" t="str">
        <f>_xlfn.XLOOKUP(AC222,moves!A:A,moves!E:E)</f>
        <v>Regular hits deal +1 damage.</v>
      </c>
      <c r="AG222">
        <v>1</v>
      </c>
      <c r="AH222">
        <v>0</v>
      </c>
      <c r="AI222">
        <f t="shared" si="15"/>
        <v>0</v>
      </c>
      <c r="AJ222" t="s">
        <v>870</v>
      </c>
      <c r="AL222">
        <v>0</v>
      </c>
      <c r="AM222" cm="1">
        <f t="array" ref="AM222">IF(AL222=1,1,
   IF(ISTEXT(AK222),1,
   IF(AO222&gt;1,AM221,
   IF(AI222=1,
      IF(SUMPRODUCT((LEN($Y$2:$Y$4096)-LEN(SUBSTITUTE($Y$2:$Y$4096,AA222,"")))/LEN(AA222))&gt;0,2,1),
      IF(
         SUMPRODUCT((LEN($Y$2:$Y$4096)-LEN(SUBSTITUTE($Y$2:$Y$4096,AA222,"")))/LEN(AA222))
         - SUMPRODUCT((LEN($Y$2:$Y$4096)-LEN(SUBSTITUTE($Y$2:$Y$4096,"Alolan "&amp;AA222,"")))/LEN("Alolan "&amp;AA222))
         - SUMPRODUCT((LEN($Y$2:$Y$4096)-LEN(SUBSTITUTE($Y$2:$Y$4096,"Galarian "&amp;AA222,"")))/LEN("Galarian "&amp;AA222))
         - SUMPRODUCT((LEN($Y$2:$Y$4096)-LEN(SUBSTITUTE($Y$2:$Y$4096,"Hisuian "&amp;AA222,"")))/LEN("Hisuian "&amp;AA222))
         - SUMPRODUCT((LEN($Y$2:$Y$4096)-LEN(SUBSTITUTE($Y$2:$Y$4096,"Paldean "&amp;AA222,"")))/LEN("Paldean "&amp;AA222))
      &gt;0,2,1)
   ))))</f>
        <v>1</v>
      </c>
      <c r="AN222">
        <v>0</v>
      </c>
      <c r="AO222">
        <v>0</v>
      </c>
    </row>
    <row r="223" spans="1:41" x14ac:dyDescent="0.25">
      <c r="A223" t="s">
        <v>3744</v>
      </c>
      <c r="B223" t="s">
        <v>29</v>
      </c>
      <c r="C223" t="s">
        <v>1492</v>
      </c>
      <c r="D223"/>
      <c r="E223">
        <v>70</v>
      </c>
      <c r="F223">
        <v>80</v>
      </c>
      <c r="G223">
        <v>50</v>
      </c>
      <c r="H223">
        <v>35</v>
      </c>
      <c r="I223">
        <v>35</v>
      </c>
      <c r="J223">
        <v>35</v>
      </c>
      <c r="K223" t="s">
        <v>1616</v>
      </c>
      <c r="L223" t="s">
        <v>253</v>
      </c>
      <c r="M223" t="s">
        <v>249</v>
      </c>
      <c r="N223">
        <v>5.75</v>
      </c>
      <c r="O223">
        <v>5.35</v>
      </c>
      <c r="R223">
        <f t="shared" si="12"/>
        <v>6</v>
      </c>
      <c r="S223">
        <f t="shared" si="13"/>
        <v>5</v>
      </c>
      <c r="T223">
        <f t="shared" si="14"/>
        <v>11</v>
      </c>
      <c r="U223" t="s">
        <v>1492</v>
      </c>
      <c r="V223" t="s">
        <v>1471</v>
      </c>
      <c r="W223" t="s">
        <v>1472</v>
      </c>
      <c r="X223" t="s">
        <v>1482</v>
      </c>
      <c r="Y223" t="s">
        <v>5013</v>
      </c>
      <c r="Z223" cm="1">
        <f t="array" ref="Z223">IF(ISBLANK(AK223),_xlfn.LET(
    _xlpm.nameBeforeSlash, IF(ISNUMBER(SEARCH("/", Y223)), LEFT(Y223, SEARCH("/", Y223)-1), Y223),
    _xlpm.matchRow, IFERROR(MATCH(_xlpm.nameBeforeSlash, AA:AA, 0), ""),
    _xlpm.difference, IF(_xlpm.matchRow="", "", ABS((R223 + S223)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),IF(ISBLANK(Y223),"","Hidden"))</f>
        <v>8</v>
      </c>
      <c r="AA223" t="s">
        <v>5014</v>
      </c>
      <c r="AC223" t="s">
        <v>461</v>
      </c>
      <c r="AD223" t="str">
        <f>_xlfn.XLOOKUP(AC223,moves!A:A,moves!B:B)</f>
        <v>fighting</v>
      </c>
      <c r="AE223">
        <f>_xlfn.XLOOKUP(AC223,moves!A:A,moves!D:D)</f>
        <v>2</v>
      </c>
      <c r="AF223" t="str">
        <f>_xlfn.XLOOKUP(AC223,moves!A:A,moves!E:E)</f>
        <v>For each fainted Pokémon in the user's party: Increase attack strength by 1.</v>
      </c>
      <c r="AG223">
        <v>1</v>
      </c>
      <c r="AH223">
        <v>0</v>
      </c>
      <c r="AI223">
        <f t="shared" si="15"/>
        <v>1</v>
      </c>
      <c r="AJ223" t="s">
        <v>523</v>
      </c>
      <c r="AL223">
        <v>0</v>
      </c>
      <c r="AM223" cm="1">
        <f t="array" ref="AM223">IF(AL223=1,1,
   IF(ISTEXT(AK223),1,
   IF(AO223&gt;1,AM222,
   IF(AI223=1,
      IF(SUMPRODUCT((LEN($Y$2:$Y$4096)-LEN(SUBSTITUTE($Y$2:$Y$4096,AA223,"")))/LEN(AA223))&gt;0,2,1),
      IF(
         SUMPRODUCT((LEN($Y$2:$Y$4096)-LEN(SUBSTITUTE($Y$2:$Y$4096,AA223,"")))/LEN(AA223))
         - SUMPRODUCT((LEN($Y$2:$Y$4096)-LEN(SUBSTITUTE($Y$2:$Y$4096,"Alolan "&amp;AA223,"")))/LEN("Alolan "&amp;AA223))
         - SUMPRODUCT((LEN($Y$2:$Y$4096)-LEN(SUBSTITUTE($Y$2:$Y$4096,"Galarian "&amp;AA223,"")))/LEN("Galarian "&amp;AA223))
         - SUMPRODUCT((LEN($Y$2:$Y$4096)-LEN(SUBSTITUTE($Y$2:$Y$4096,"Hisuian "&amp;AA223,"")))/LEN("Hisuian "&amp;AA223))
         - SUMPRODUCT((LEN($Y$2:$Y$4096)-LEN(SUBSTITUTE($Y$2:$Y$4096,"Paldean "&amp;AA223,"")))/LEN("Paldean "&amp;AA223))
      &gt;0,2,1)
   ))))</f>
        <v>1</v>
      </c>
      <c r="AN223">
        <v>0</v>
      </c>
      <c r="AO223">
        <v>0</v>
      </c>
    </row>
    <row r="224" spans="1:41" x14ac:dyDescent="0.25">
      <c r="A224">
        <v>67</v>
      </c>
      <c r="B224" t="s">
        <v>30</v>
      </c>
      <c r="C224" t="s">
        <v>1492</v>
      </c>
      <c r="D224"/>
      <c r="E224">
        <v>80</v>
      </c>
      <c r="F224">
        <v>100</v>
      </c>
      <c r="G224">
        <v>70</v>
      </c>
      <c r="H224">
        <v>50</v>
      </c>
      <c r="I224">
        <v>60</v>
      </c>
      <c r="J224">
        <v>45</v>
      </c>
      <c r="K224" t="s">
        <v>1616</v>
      </c>
      <c r="L224" t="s">
        <v>253</v>
      </c>
      <c r="M224" t="s">
        <v>249</v>
      </c>
      <c r="N224">
        <v>7.3</v>
      </c>
      <c r="O224">
        <v>7.1</v>
      </c>
      <c r="Q224">
        <v>1</v>
      </c>
      <c r="R224">
        <f t="shared" si="12"/>
        <v>7</v>
      </c>
      <c r="S224">
        <f t="shared" si="13"/>
        <v>8</v>
      </c>
      <c r="T224">
        <f t="shared" si="14"/>
        <v>15</v>
      </c>
      <c r="U224" t="s">
        <v>1492</v>
      </c>
      <c r="V224" t="s">
        <v>1471</v>
      </c>
      <c r="W224" t="s">
        <v>1472</v>
      </c>
      <c r="X224" t="s">
        <v>1482</v>
      </c>
      <c r="Y224" t="s">
        <v>31</v>
      </c>
      <c r="Z224" cm="1">
        <f t="array" ref="Z224">IF(ISBLANK(AK224),_xlfn.LET(
    _xlpm.nameBeforeSlash, IF(ISNUMBER(SEARCH("/", Y224)), LEFT(Y224, SEARCH("/", Y224)-1), Y224),
    _xlpm.matchRow, IFERROR(MATCH(_xlpm.nameBeforeSlash, AA:AA, 0), ""),
    _xlpm.difference, IF(_xlpm.matchRow="", "", ABS((R224 + S224)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),IF(ISBLANK(Y224),"","Hidden"))</f>
        <v>13</v>
      </c>
      <c r="AA224" t="s">
        <v>30</v>
      </c>
      <c r="AC224" t="s">
        <v>1053</v>
      </c>
      <c r="AD224" t="str">
        <f>_xlfn.XLOOKUP(AC224,moves!A:A,moves!B:B)</f>
        <v>fighting</v>
      </c>
      <c r="AE224">
        <f>_xlfn.XLOOKUP(AC224,moves!A:A,moves!D:D)</f>
        <v>4</v>
      </c>
      <c r="AF224" t="str">
        <f>_xlfn.XLOOKUP(AC224,moves!A:A,moves!E:E)</f>
        <v>Ignore the effects of PROTECT moves.</v>
      </c>
      <c r="AG224">
        <v>0</v>
      </c>
      <c r="AH224">
        <v>0</v>
      </c>
      <c r="AI224">
        <f t="shared" si="15"/>
        <v>0</v>
      </c>
      <c r="AJ224" t="s">
        <v>524</v>
      </c>
      <c r="AL224">
        <v>0</v>
      </c>
      <c r="AM224" cm="1">
        <f t="array" ref="AM224">IF(AL224=1,1,
   IF(ISTEXT(AK224),1,
   IF(AO224&gt;1,AM223,
   IF(AI224=1,
      IF(SUMPRODUCT((LEN($Y$2:$Y$4096)-LEN(SUBSTITUTE($Y$2:$Y$4096,AA224,"")))/LEN(AA224))&gt;0,2,1),
      IF(
         SUMPRODUCT((LEN($Y$2:$Y$4096)-LEN(SUBSTITUTE($Y$2:$Y$4096,AA224,"")))/LEN(AA224))
         - SUMPRODUCT((LEN($Y$2:$Y$4096)-LEN(SUBSTITUTE($Y$2:$Y$4096,"Alolan "&amp;AA224,"")))/LEN("Alolan "&amp;AA224))
         - SUMPRODUCT((LEN($Y$2:$Y$4096)-LEN(SUBSTITUTE($Y$2:$Y$4096,"Galarian "&amp;AA224,"")))/LEN("Galarian "&amp;AA224))
         - SUMPRODUCT((LEN($Y$2:$Y$4096)-LEN(SUBSTITUTE($Y$2:$Y$4096,"Hisuian "&amp;AA224,"")))/LEN("Hisuian "&amp;AA224))
         - SUMPRODUCT((LEN($Y$2:$Y$4096)-LEN(SUBSTITUTE($Y$2:$Y$4096,"Paldean "&amp;AA224,"")))/LEN("Paldean "&amp;AA224))
      &gt;0,2,1)
   ))))</f>
        <v>2</v>
      </c>
      <c r="AN224">
        <v>0</v>
      </c>
      <c r="AO224">
        <v>0</v>
      </c>
    </row>
    <row r="225" spans="1:41" x14ac:dyDescent="0.25">
      <c r="A225" t="s">
        <v>3745</v>
      </c>
      <c r="B225" t="s">
        <v>30</v>
      </c>
      <c r="C225" t="s">
        <v>1492</v>
      </c>
      <c r="D225"/>
      <c r="E225">
        <v>80</v>
      </c>
      <c r="F225">
        <v>100</v>
      </c>
      <c r="G225">
        <v>70</v>
      </c>
      <c r="H225">
        <v>50</v>
      </c>
      <c r="I225">
        <v>60</v>
      </c>
      <c r="J225">
        <v>45</v>
      </c>
      <c r="K225" t="s">
        <v>1616</v>
      </c>
      <c r="L225" t="s">
        <v>253</v>
      </c>
      <c r="M225" t="s">
        <v>249</v>
      </c>
      <c r="N225">
        <v>7.3</v>
      </c>
      <c r="O225">
        <v>7.1</v>
      </c>
      <c r="Q225">
        <v>1</v>
      </c>
      <c r="R225">
        <f t="shared" si="12"/>
        <v>7</v>
      </c>
      <c r="S225">
        <f t="shared" si="13"/>
        <v>8</v>
      </c>
      <c r="T225">
        <f t="shared" si="14"/>
        <v>15</v>
      </c>
      <c r="U225" t="s">
        <v>1492</v>
      </c>
      <c r="V225" t="s">
        <v>1471</v>
      </c>
      <c r="W225" t="s">
        <v>1472</v>
      </c>
      <c r="X225" t="s">
        <v>1482</v>
      </c>
      <c r="Y225" t="s">
        <v>5015</v>
      </c>
      <c r="Z225" cm="1">
        <f t="array" ref="Z225">IF(ISBLANK(AK225),_xlfn.LET(
    _xlpm.nameBeforeSlash, IF(ISNUMBER(SEARCH("/", Y225)), LEFT(Y225, SEARCH("/", Y225)-1), Y225),
    _xlpm.matchRow, IFERROR(MATCH(_xlpm.nameBeforeSlash, AA:AA, 0), ""),
    _xlpm.difference, IF(_xlpm.matchRow="", "", ABS((R225 + S225)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),IF(ISBLANK(Y225),"","Hidden"))</f>
        <v>13</v>
      </c>
      <c r="AA225" t="s">
        <v>5013</v>
      </c>
      <c r="AC225" t="s">
        <v>6390</v>
      </c>
      <c r="AD225" t="str">
        <f>_xlfn.XLOOKUP(AC225,moves!A:A,moves!B:B)</f>
        <v>fighting</v>
      </c>
      <c r="AE225">
        <f>_xlfn.XLOOKUP(AC225,moves!A:A,moves!D:D)</f>
        <v>0</v>
      </c>
      <c r="AF225" t="str">
        <f>_xlfn.XLOOKUP(AC225,moves!A:A,moves!E:E)</f>
        <v>Deal damage equal to the absolute value of the difference in the user and target's current health.</v>
      </c>
      <c r="AG225">
        <v>0</v>
      </c>
      <c r="AH225">
        <v>0</v>
      </c>
      <c r="AI225">
        <f t="shared" si="15"/>
        <v>1</v>
      </c>
      <c r="AJ225" t="s">
        <v>524</v>
      </c>
      <c r="AL225">
        <v>0</v>
      </c>
      <c r="AM225" cm="1">
        <f t="array" ref="AM225">IF(AL225=1,1,
   IF(ISTEXT(AK225),1,
   IF(AO225&gt;1,AM224,
   IF(AI225=1,
      IF(SUMPRODUCT((LEN($Y$2:$Y$4096)-LEN(SUBSTITUTE($Y$2:$Y$4096,AA225,"")))/LEN(AA225))&gt;0,2,1),
      IF(
         SUMPRODUCT((LEN($Y$2:$Y$4096)-LEN(SUBSTITUTE($Y$2:$Y$4096,AA225,"")))/LEN(AA225))
         - SUMPRODUCT((LEN($Y$2:$Y$4096)-LEN(SUBSTITUTE($Y$2:$Y$4096,"Alolan "&amp;AA225,"")))/LEN("Alolan "&amp;AA225))
         - SUMPRODUCT((LEN($Y$2:$Y$4096)-LEN(SUBSTITUTE($Y$2:$Y$4096,"Galarian "&amp;AA225,"")))/LEN("Galarian "&amp;AA225))
         - SUMPRODUCT((LEN($Y$2:$Y$4096)-LEN(SUBSTITUTE($Y$2:$Y$4096,"Hisuian "&amp;AA225,"")))/LEN("Hisuian "&amp;AA225))
         - SUMPRODUCT((LEN($Y$2:$Y$4096)-LEN(SUBSTITUTE($Y$2:$Y$4096,"Paldean "&amp;AA225,"")))/LEN("Paldean "&amp;AA225))
      &gt;0,2,1)
   ))))</f>
        <v>2</v>
      </c>
      <c r="AN225">
        <v>0</v>
      </c>
      <c r="AO225">
        <v>0</v>
      </c>
    </row>
    <row r="226" spans="1:41" x14ac:dyDescent="0.25">
      <c r="A226">
        <v>68</v>
      </c>
      <c r="B226" t="s">
        <v>31</v>
      </c>
      <c r="C226" t="s">
        <v>1492</v>
      </c>
      <c r="D226"/>
      <c r="E226">
        <v>90</v>
      </c>
      <c r="F226">
        <v>130</v>
      </c>
      <c r="G226">
        <v>80</v>
      </c>
      <c r="H226">
        <v>65</v>
      </c>
      <c r="I226">
        <v>85</v>
      </c>
      <c r="J226">
        <v>55</v>
      </c>
      <c r="K226" t="s">
        <v>1616</v>
      </c>
      <c r="L226" t="s">
        <v>253</v>
      </c>
      <c r="M226" t="s">
        <v>249</v>
      </c>
      <c r="N226">
        <v>9.35</v>
      </c>
      <c r="O226">
        <v>8.5500000000000007</v>
      </c>
      <c r="P226">
        <v>1</v>
      </c>
      <c r="Q226">
        <v>1</v>
      </c>
      <c r="R226">
        <f t="shared" si="12"/>
        <v>10</v>
      </c>
      <c r="S226">
        <f t="shared" si="13"/>
        <v>10</v>
      </c>
      <c r="T226">
        <f t="shared" si="14"/>
        <v>20</v>
      </c>
      <c r="U226" t="s">
        <v>1492</v>
      </c>
      <c r="V226" t="s">
        <v>1471</v>
      </c>
      <c r="W226" t="s">
        <v>1472</v>
      </c>
      <c r="X226" t="s">
        <v>1482</v>
      </c>
      <c r="Z226" t="str" cm="1">
        <f t="array" ref="Z226">IF(ISBLANK(AK226),_xlfn.LET(
    _xlpm.nameBeforeSlash, IF(ISNUMBER(SEARCH("/", Y226)), LEFT(Y226, SEARCH("/", Y226)-1), Y226),
    _xlpm.matchRow, IFERROR(MATCH(_xlpm.nameBeforeSlash, AA:AA, 0), ""),
    _xlpm.difference, IF(_xlpm.matchRow="", "", ABS((R226 + S226)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),IF(ISBLANK(Y226),"","Hidden"))</f>
        <v/>
      </c>
      <c r="AA226" t="s">
        <v>31</v>
      </c>
      <c r="AC226" t="s">
        <v>1042</v>
      </c>
      <c r="AD226" t="str">
        <f>_xlfn.XLOOKUP(AC226,moves!A:A,moves!B:B)</f>
        <v>fighting</v>
      </c>
      <c r="AE226">
        <f>_xlfn.XLOOKUP(AC226,moves!A:A,moves!D:D)</f>
        <v>5</v>
      </c>
      <c r="AF226" t="str">
        <f>_xlfn.XLOOKUP(AC226,moves!A:A,moves!E:E)</f>
        <v>If no status symbols are rolled: Inflict Confusion status on the target.</v>
      </c>
      <c r="AG226">
        <v>0</v>
      </c>
      <c r="AH226">
        <v>0</v>
      </c>
      <c r="AI226">
        <f t="shared" si="15"/>
        <v>0</v>
      </c>
      <c r="AJ226" t="s">
        <v>525</v>
      </c>
      <c r="AL226">
        <v>0</v>
      </c>
      <c r="AM226" cm="1">
        <f t="array" ref="AM226">IF(AL226=1,1,
   IF(ISTEXT(AK226),1,
   IF(AO226&gt;1,AM225,
   IF(AI226=1,
      IF(SUMPRODUCT((LEN($Y$2:$Y$4096)-LEN(SUBSTITUTE($Y$2:$Y$4096,AA226,"")))/LEN(AA226))&gt;0,2,1),
      IF(
         SUMPRODUCT((LEN($Y$2:$Y$4096)-LEN(SUBSTITUTE($Y$2:$Y$4096,AA226,"")))/LEN(AA226))
         - SUMPRODUCT((LEN($Y$2:$Y$4096)-LEN(SUBSTITUTE($Y$2:$Y$4096,"Alolan "&amp;AA226,"")))/LEN("Alolan "&amp;AA226))
         - SUMPRODUCT((LEN($Y$2:$Y$4096)-LEN(SUBSTITUTE($Y$2:$Y$4096,"Galarian "&amp;AA226,"")))/LEN("Galarian "&amp;AA226))
         - SUMPRODUCT((LEN($Y$2:$Y$4096)-LEN(SUBSTITUTE($Y$2:$Y$4096,"Hisuian "&amp;AA226,"")))/LEN("Hisuian "&amp;AA226))
         - SUMPRODUCT((LEN($Y$2:$Y$4096)-LEN(SUBSTITUTE($Y$2:$Y$4096,"Paldean "&amp;AA226,"")))/LEN("Paldean "&amp;AA226))
      &gt;0,2,1)
   ))))</f>
        <v>2</v>
      </c>
      <c r="AN226">
        <v>0</v>
      </c>
      <c r="AO226">
        <v>1</v>
      </c>
    </row>
    <row r="227" spans="1:41" x14ac:dyDescent="0.25">
      <c r="A227" t="s">
        <v>3308</v>
      </c>
      <c r="B227" t="s">
        <v>31</v>
      </c>
      <c r="C227" t="s">
        <v>1492</v>
      </c>
      <c r="D227"/>
      <c r="E227">
        <v>90</v>
      </c>
      <c r="F227">
        <v>130</v>
      </c>
      <c r="G227">
        <v>80</v>
      </c>
      <c r="H227">
        <v>65</v>
      </c>
      <c r="I227">
        <v>85</v>
      </c>
      <c r="J227">
        <v>55</v>
      </c>
      <c r="K227" t="s">
        <v>1616</v>
      </c>
      <c r="L227" t="s">
        <v>3446</v>
      </c>
      <c r="M227" t="s">
        <v>3287</v>
      </c>
      <c r="N227">
        <v>9.35</v>
      </c>
      <c r="O227">
        <v>8.5500000000000007</v>
      </c>
      <c r="P227">
        <v>1</v>
      </c>
      <c r="Q227">
        <v>11</v>
      </c>
      <c r="R227">
        <f t="shared" si="12"/>
        <v>10</v>
      </c>
      <c r="S227">
        <f t="shared" si="13"/>
        <v>20</v>
      </c>
      <c r="T227">
        <f t="shared" si="14"/>
        <v>30</v>
      </c>
      <c r="U227" t="s">
        <v>1492</v>
      </c>
      <c r="V227" t="s">
        <v>1471</v>
      </c>
      <c r="W227" t="s">
        <v>1472</v>
      </c>
      <c r="X227" t="s">
        <v>1482</v>
      </c>
      <c r="Z227" t="str" cm="1">
        <f t="array" ref="Z227">IF(ISBLANK(AK227),_xlfn.LET(
    _xlpm.nameBeforeSlash, IF(ISNUMBER(SEARCH("/", Y227)), LEFT(Y227, SEARCH("/", Y227)-1), Y227),
    _xlpm.matchRow, IFERROR(MATCH(_xlpm.nameBeforeSlash, AA:AA, 0), ""),
    _xlpm.difference, IF(_xlpm.matchRow="", "", ABS((R227 + S227)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),IF(ISBLANK(Y227),"","Hidden"))</f>
        <v/>
      </c>
      <c r="AA227" t="s">
        <v>3386</v>
      </c>
      <c r="AB227" t="s">
        <v>3299</v>
      </c>
      <c r="AC227" t="s">
        <v>3336</v>
      </c>
      <c r="AD227" t="str">
        <f>_xlfn.XLOOKUP(AC227,moves!A:A,moves!B:B)</f>
        <v>fighting</v>
      </c>
      <c r="AE227">
        <f>_xlfn.XLOOKUP(AC227,moves!A:A,moves!D:D)</f>
        <v>5</v>
      </c>
      <c r="AF227" t="str">
        <f>_xlfn.XLOOKUP(AC227,moves!A:A,moves!E:E)</f>
        <v>When your currently active Pokémon next attack: Critical hits deal +1 damage.</v>
      </c>
      <c r="AG227">
        <v>0</v>
      </c>
      <c r="AH227">
        <v>0</v>
      </c>
      <c r="AI227">
        <f t="shared" si="15"/>
        <v>0</v>
      </c>
      <c r="AJ227" t="s">
        <v>525</v>
      </c>
      <c r="AL227">
        <v>0</v>
      </c>
      <c r="AM227" cm="1">
        <f t="array" ref="AM227">IF(AL227=1,1,
   IF(ISTEXT(AK227),1,
   IF(AO227&gt;1,AM226,
   IF(AI227=1,
      IF(SUMPRODUCT((LEN($Y$2:$Y$4096)-LEN(SUBSTITUTE($Y$2:$Y$4096,AA227,"")))/LEN(AA227))&gt;0,2,1),
      IF(
         SUMPRODUCT((LEN($Y$2:$Y$4096)-LEN(SUBSTITUTE($Y$2:$Y$4096,AA227,"")))/LEN(AA227))
         - SUMPRODUCT((LEN($Y$2:$Y$4096)-LEN(SUBSTITUTE($Y$2:$Y$4096,"Alolan "&amp;AA227,"")))/LEN("Alolan "&amp;AA227))
         - SUMPRODUCT((LEN($Y$2:$Y$4096)-LEN(SUBSTITUTE($Y$2:$Y$4096,"Galarian "&amp;AA227,"")))/LEN("Galarian "&amp;AA227))
         - SUMPRODUCT((LEN($Y$2:$Y$4096)-LEN(SUBSTITUTE($Y$2:$Y$4096,"Hisuian "&amp;AA227,"")))/LEN("Hisuian "&amp;AA227))
         - SUMPRODUCT((LEN($Y$2:$Y$4096)-LEN(SUBSTITUTE($Y$2:$Y$4096,"Paldean "&amp;AA227,"")))/LEN("Paldean "&amp;AA227))
      &gt;0,2,1)
   ))))</f>
        <v>2</v>
      </c>
      <c r="AN227">
        <v>0</v>
      </c>
      <c r="AO227">
        <v>2</v>
      </c>
    </row>
    <row r="228" spans="1:41" x14ac:dyDescent="0.25">
      <c r="A228" t="s">
        <v>3746</v>
      </c>
      <c r="B228" t="s">
        <v>31</v>
      </c>
      <c r="C228" t="s">
        <v>1492</v>
      </c>
      <c r="D228"/>
      <c r="E228">
        <v>90</v>
      </c>
      <c r="F228">
        <v>130</v>
      </c>
      <c r="G228">
        <v>80</v>
      </c>
      <c r="H228">
        <v>65</v>
      </c>
      <c r="I228">
        <v>85</v>
      </c>
      <c r="J228">
        <v>55</v>
      </c>
      <c r="K228" t="s">
        <v>1616</v>
      </c>
      <c r="L228" t="s">
        <v>253</v>
      </c>
      <c r="M228" t="s">
        <v>249</v>
      </c>
      <c r="N228">
        <v>9.35</v>
      </c>
      <c r="O228">
        <v>8.5500000000000007</v>
      </c>
      <c r="P228">
        <v>1</v>
      </c>
      <c r="Q228">
        <v>1</v>
      </c>
      <c r="R228">
        <f t="shared" si="12"/>
        <v>10</v>
      </c>
      <c r="S228">
        <f t="shared" si="13"/>
        <v>10</v>
      </c>
      <c r="T228">
        <f t="shared" si="14"/>
        <v>20</v>
      </c>
      <c r="U228" t="s">
        <v>1492</v>
      </c>
      <c r="V228" t="s">
        <v>1471</v>
      </c>
      <c r="W228" t="s">
        <v>1472</v>
      </c>
      <c r="X228" t="s">
        <v>1482</v>
      </c>
      <c r="Z228" t="str" cm="1">
        <f t="array" ref="Z228">IF(ISBLANK(AK228),_xlfn.LET(
    _xlpm.nameBeforeSlash, IF(ISNUMBER(SEARCH("/", Y228)), LEFT(Y228, SEARCH("/", Y228)-1), Y228),
    _xlpm.matchRow, IFERROR(MATCH(_xlpm.nameBeforeSlash, AA:AA, 0), ""),
    _xlpm.difference, IF(_xlpm.matchRow="", "", ABS((R228 + S228)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),IF(ISBLANK(Y228),"","Hidden"))</f>
        <v/>
      </c>
      <c r="AA228" t="s">
        <v>5015</v>
      </c>
      <c r="AC228" t="s">
        <v>6391</v>
      </c>
      <c r="AD228" t="str">
        <f>_xlfn.XLOOKUP(AC228,moves!A:A,moves!B:B)</f>
        <v>fighting</v>
      </c>
      <c r="AE228">
        <f>_xlfn.XLOOKUP(AC228,moves!A:A,moves!D:D)</f>
        <v>4</v>
      </c>
      <c r="AF228" t="str">
        <f>_xlfn.XLOOKUP(AC228,moves!A:A,moves!E:E)</f>
        <v>Critical hits deal +2 damage. Status symbols deal -1 damage.</v>
      </c>
      <c r="AG228">
        <v>0</v>
      </c>
      <c r="AH228">
        <v>0</v>
      </c>
      <c r="AI228">
        <f t="shared" si="15"/>
        <v>1</v>
      </c>
      <c r="AJ228" t="s">
        <v>525</v>
      </c>
      <c r="AL228">
        <v>0</v>
      </c>
      <c r="AM228" cm="1">
        <f t="array" ref="AM228">IF(AL228=1,1,
   IF(ISTEXT(AK228),1,
   IF(AO228&gt;1,AM227,
   IF(AI228=1,
      IF(SUMPRODUCT((LEN($Y$2:$Y$4096)-LEN(SUBSTITUTE($Y$2:$Y$4096,AA228,"")))/LEN(AA228))&gt;0,2,1),
      IF(
         SUMPRODUCT((LEN($Y$2:$Y$4096)-LEN(SUBSTITUTE($Y$2:$Y$4096,AA228,"")))/LEN(AA228))
         - SUMPRODUCT((LEN($Y$2:$Y$4096)-LEN(SUBSTITUTE($Y$2:$Y$4096,"Alolan "&amp;AA228,"")))/LEN("Alolan "&amp;AA228))
         - SUMPRODUCT((LEN($Y$2:$Y$4096)-LEN(SUBSTITUTE($Y$2:$Y$4096,"Galarian "&amp;AA228,"")))/LEN("Galarian "&amp;AA228))
         - SUMPRODUCT((LEN($Y$2:$Y$4096)-LEN(SUBSTITUTE($Y$2:$Y$4096,"Hisuian "&amp;AA228,"")))/LEN("Hisuian "&amp;AA228))
         - SUMPRODUCT((LEN($Y$2:$Y$4096)-LEN(SUBSTITUTE($Y$2:$Y$4096,"Paldean "&amp;AA228,"")))/LEN("Paldean "&amp;AA228))
      &gt;0,2,1)
   ))))</f>
        <v>2</v>
      </c>
      <c r="AN228">
        <v>0</v>
      </c>
      <c r="AO228">
        <v>1</v>
      </c>
    </row>
    <row r="229" spans="1:41" x14ac:dyDescent="0.25">
      <c r="A229" t="s">
        <v>3747</v>
      </c>
      <c r="B229" t="s">
        <v>31</v>
      </c>
      <c r="C229" t="s">
        <v>1492</v>
      </c>
      <c r="D229"/>
      <c r="E229">
        <v>90</v>
      </c>
      <c r="F229">
        <v>130</v>
      </c>
      <c r="G229">
        <v>80</v>
      </c>
      <c r="H229">
        <v>65</v>
      </c>
      <c r="I229">
        <v>85</v>
      </c>
      <c r="J229">
        <v>55</v>
      </c>
      <c r="K229" t="s">
        <v>1616</v>
      </c>
      <c r="L229" t="s">
        <v>3446</v>
      </c>
      <c r="M229" t="s">
        <v>3287</v>
      </c>
      <c r="N229">
        <v>9.35</v>
      </c>
      <c r="O229">
        <v>8.5500000000000007</v>
      </c>
      <c r="P229">
        <v>1</v>
      </c>
      <c r="Q229">
        <v>11</v>
      </c>
      <c r="R229">
        <f t="shared" si="12"/>
        <v>10</v>
      </c>
      <c r="S229">
        <f t="shared" si="13"/>
        <v>20</v>
      </c>
      <c r="T229">
        <f t="shared" si="14"/>
        <v>30</v>
      </c>
      <c r="U229" t="s">
        <v>1492</v>
      </c>
      <c r="V229" t="s">
        <v>1471</v>
      </c>
      <c r="W229" t="s">
        <v>1472</v>
      </c>
      <c r="X229" t="s">
        <v>1482</v>
      </c>
      <c r="Z229" t="str" cm="1">
        <f t="array" ref="Z229">IF(ISBLANK(AK229),_xlfn.LET(
    _xlpm.nameBeforeSlash, IF(ISNUMBER(SEARCH("/", Y229)), LEFT(Y229, SEARCH("/", Y229)-1), Y229),
    _xlpm.matchRow, IFERROR(MATCH(_xlpm.nameBeforeSlash, AA:AA, 0), ""),
    _xlpm.difference, IF(_xlpm.matchRow="", "", ABS((R229 + S229)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),IF(ISBLANK(Y229),"","Hidden"))</f>
        <v/>
      </c>
      <c r="AA229" t="s">
        <v>5016</v>
      </c>
      <c r="AB229" t="s">
        <v>3299</v>
      </c>
      <c r="AC229" t="s">
        <v>6398</v>
      </c>
      <c r="AD229" t="str">
        <f>_xlfn.XLOOKUP(AC229,moves!A:A,moves!B:B)</f>
        <v>fighting</v>
      </c>
      <c r="AE229">
        <f>_xlfn.XLOOKUP(AC229,moves!A:A,moves!D:D)</f>
        <v>2</v>
      </c>
      <c r="AF229" t="str">
        <f>_xlfn.XLOOKUP(AC229,moves!A:A,moves!E:E)</f>
        <v>If any other Pokémon in the user's party has any damage on it: Increase attack strength by 5.</v>
      </c>
      <c r="AG229">
        <v>0</v>
      </c>
      <c r="AH229">
        <v>0</v>
      </c>
      <c r="AI229">
        <f t="shared" si="15"/>
        <v>1</v>
      </c>
      <c r="AJ229" t="s">
        <v>525</v>
      </c>
      <c r="AL229">
        <v>0</v>
      </c>
      <c r="AM229" cm="1">
        <f t="array" ref="AM229">IF(AL229=1,1,
   IF(ISTEXT(AK229),1,
   IF(AO229&gt;1,AM228,
   IF(AI229=1,
      IF(SUMPRODUCT((LEN($Y$2:$Y$4096)-LEN(SUBSTITUTE($Y$2:$Y$4096,AA229,"")))/LEN(AA229))&gt;0,2,1),
      IF(
         SUMPRODUCT((LEN($Y$2:$Y$4096)-LEN(SUBSTITUTE($Y$2:$Y$4096,AA229,"")))/LEN(AA229))
         - SUMPRODUCT((LEN($Y$2:$Y$4096)-LEN(SUBSTITUTE($Y$2:$Y$4096,"Alolan "&amp;AA229,"")))/LEN("Alolan "&amp;AA229))
         - SUMPRODUCT((LEN($Y$2:$Y$4096)-LEN(SUBSTITUTE($Y$2:$Y$4096,"Galarian "&amp;AA229,"")))/LEN("Galarian "&amp;AA229))
         - SUMPRODUCT((LEN($Y$2:$Y$4096)-LEN(SUBSTITUTE($Y$2:$Y$4096,"Hisuian "&amp;AA229,"")))/LEN("Hisuian "&amp;AA229))
         - SUMPRODUCT((LEN($Y$2:$Y$4096)-LEN(SUBSTITUTE($Y$2:$Y$4096,"Paldean "&amp;AA229,"")))/LEN("Paldean "&amp;AA229))
      &gt;0,2,1)
   ))))</f>
        <v>2</v>
      </c>
      <c r="AN229">
        <v>0</v>
      </c>
      <c r="AO229">
        <v>2</v>
      </c>
    </row>
    <row r="230" spans="1:41" x14ac:dyDescent="0.25">
      <c r="A230">
        <v>69</v>
      </c>
      <c r="B230" t="s">
        <v>1617</v>
      </c>
      <c r="C230" t="s">
        <v>1468</v>
      </c>
      <c r="D230" t="s">
        <v>1469</v>
      </c>
      <c r="E230">
        <v>50</v>
      </c>
      <c r="F230">
        <v>75</v>
      </c>
      <c r="G230">
        <v>35</v>
      </c>
      <c r="H230">
        <v>70</v>
      </c>
      <c r="I230">
        <v>30</v>
      </c>
      <c r="J230">
        <v>40</v>
      </c>
      <c r="K230" t="s">
        <v>1573</v>
      </c>
      <c r="L230" t="s">
        <v>247</v>
      </c>
      <c r="M230" t="s">
        <v>249</v>
      </c>
      <c r="N230">
        <v>6.05</v>
      </c>
      <c r="O230">
        <v>3.95</v>
      </c>
      <c r="R230">
        <f t="shared" si="12"/>
        <v>6</v>
      </c>
      <c r="S230">
        <f t="shared" si="13"/>
        <v>4</v>
      </c>
      <c r="T230">
        <f t="shared" si="14"/>
        <v>10</v>
      </c>
      <c r="U230" t="s">
        <v>1468</v>
      </c>
      <c r="V230" t="s">
        <v>1469</v>
      </c>
      <c r="W230" t="s">
        <v>1499</v>
      </c>
      <c r="X230" t="s">
        <v>1471</v>
      </c>
      <c r="Y230" t="s">
        <v>1618</v>
      </c>
      <c r="Z230" cm="1">
        <f t="array" ref="Z230">IF(ISBLANK(AK230),_xlfn.LET(
    _xlpm.nameBeforeSlash, IF(ISNUMBER(SEARCH("/", Y230)), LEFT(Y230, SEARCH("/", Y230)-1), Y230),
    _xlpm.matchRow, IFERROR(MATCH(_xlpm.nameBeforeSlash, AA:AA, 0), ""),
    _xlpm.difference, IF(_xlpm.matchRow="", "", ABS((R230 + S230)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),IF(ISBLANK(Y230),"","Hidden"))</f>
        <v>7</v>
      </c>
      <c r="AA230" t="s">
        <v>1617</v>
      </c>
      <c r="AC230" t="s">
        <v>1156</v>
      </c>
      <c r="AD230" t="str">
        <f>_xlfn.XLOOKUP(AC230,moves!A:A,moves!B:B)</f>
        <v>grass</v>
      </c>
      <c r="AE230">
        <f>_xlfn.XLOOKUP(AC230,moves!A:A,moves!D:D)</f>
        <v>2</v>
      </c>
      <c r="AF230" t="str">
        <f>_xlfn.XLOOKUP(AC230,moves!A:A,moves!E:E)</f>
        <v>Status symbols deal +1 damage.</v>
      </c>
      <c r="AG230">
        <v>0</v>
      </c>
      <c r="AH230">
        <v>0</v>
      </c>
      <c r="AI230">
        <f t="shared" si="15"/>
        <v>0</v>
      </c>
      <c r="AJ230" t="s">
        <v>523</v>
      </c>
      <c r="AL230">
        <v>0</v>
      </c>
      <c r="AM230" cm="1">
        <f t="array" ref="AM230">IF(AL230=1,1,
   IF(ISTEXT(AK230),1,
   IF(AO230&gt;1,AM229,
   IF(AI230=1,
      IF(SUMPRODUCT((LEN($Y$2:$Y$4096)-LEN(SUBSTITUTE($Y$2:$Y$4096,AA230,"")))/LEN(AA230))&gt;0,2,1),
      IF(
         SUMPRODUCT((LEN($Y$2:$Y$4096)-LEN(SUBSTITUTE($Y$2:$Y$4096,AA230,"")))/LEN(AA230))
         - SUMPRODUCT((LEN($Y$2:$Y$4096)-LEN(SUBSTITUTE($Y$2:$Y$4096,"Alolan "&amp;AA230,"")))/LEN("Alolan "&amp;AA230))
         - SUMPRODUCT((LEN($Y$2:$Y$4096)-LEN(SUBSTITUTE($Y$2:$Y$4096,"Galarian "&amp;AA230,"")))/LEN("Galarian "&amp;AA230))
         - SUMPRODUCT((LEN($Y$2:$Y$4096)-LEN(SUBSTITUTE($Y$2:$Y$4096,"Hisuian "&amp;AA230,"")))/LEN("Hisuian "&amp;AA230))
         - SUMPRODUCT((LEN($Y$2:$Y$4096)-LEN(SUBSTITUTE($Y$2:$Y$4096,"Paldean "&amp;AA230,"")))/LEN("Paldean "&amp;AA230))
      &gt;0,2,1)
   ))))</f>
        <v>1</v>
      </c>
      <c r="AN230">
        <v>0</v>
      </c>
      <c r="AO230">
        <v>0</v>
      </c>
    </row>
    <row r="231" spans="1:41" x14ac:dyDescent="0.25">
      <c r="A231" t="s">
        <v>3748</v>
      </c>
      <c r="B231" t="s">
        <v>1617</v>
      </c>
      <c r="C231" t="s">
        <v>1468</v>
      </c>
      <c r="D231" t="s">
        <v>1469</v>
      </c>
      <c r="E231">
        <v>50</v>
      </c>
      <c r="F231">
        <v>75</v>
      </c>
      <c r="G231">
        <v>35</v>
      </c>
      <c r="H231">
        <v>70</v>
      </c>
      <c r="I231">
        <v>30</v>
      </c>
      <c r="J231">
        <v>40</v>
      </c>
      <c r="K231" t="s">
        <v>1573</v>
      </c>
      <c r="L231" t="s">
        <v>247</v>
      </c>
      <c r="M231" t="s">
        <v>249</v>
      </c>
      <c r="N231">
        <v>6.05</v>
      </c>
      <c r="O231">
        <v>3.95</v>
      </c>
      <c r="R231">
        <f t="shared" si="12"/>
        <v>6</v>
      </c>
      <c r="S231">
        <f t="shared" si="13"/>
        <v>4</v>
      </c>
      <c r="T231">
        <f t="shared" si="14"/>
        <v>10</v>
      </c>
      <c r="U231" t="s">
        <v>1468</v>
      </c>
      <c r="V231" t="s">
        <v>1469</v>
      </c>
      <c r="W231" t="s">
        <v>1499</v>
      </c>
      <c r="X231" t="s">
        <v>1471</v>
      </c>
      <c r="Y231" t="s">
        <v>5017</v>
      </c>
      <c r="Z231" cm="1">
        <f t="array" ref="Z231">IF(ISBLANK(AK231),_xlfn.LET(
    _xlpm.nameBeforeSlash, IF(ISNUMBER(SEARCH("/", Y231)), LEFT(Y231, SEARCH("/", Y231)-1), Y231),
    _xlpm.matchRow, IFERROR(MATCH(_xlpm.nameBeforeSlash, AA:AA, 0), ""),
    _xlpm.difference, IF(_xlpm.matchRow="", "", ABS((R231 + S231)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),IF(ISBLANK(Y231),"","Hidden"))</f>
        <v>7</v>
      </c>
      <c r="AA231" t="s">
        <v>5018</v>
      </c>
      <c r="AC231" t="s">
        <v>1301</v>
      </c>
      <c r="AD231" t="str">
        <f>_xlfn.XLOOKUP(AC231,moves!A:A,moves!B:B)</f>
        <v>poison</v>
      </c>
      <c r="AE231">
        <f>_xlfn.XLOOKUP(AC231,moves!A:A,moves!D:D)</f>
        <v>2</v>
      </c>
      <c r="AF231" t="str">
        <f>_xlfn.XLOOKUP(AC231,moves!A:A,moves!E:E)</f>
        <v>Inflict the Poisoned status on the target.</v>
      </c>
      <c r="AG231">
        <v>0</v>
      </c>
      <c r="AH231">
        <v>0</v>
      </c>
      <c r="AI231">
        <f t="shared" si="15"/>
        <v>1</v>
      </c>
      <c r="AJ231" t="s">
        <v>523</v>
      </c>
      <c r="AL231">
        <v>0</v>
      </c>
      <c r="AM231" cm="1">
        <f t="array" ref="AM231">IF(AL231=1,1,
   IF(ISTEXT(AK231),1,
   IF(AO231&gt;1,AM230,
   IF(AI231=1,
      IF(SUMPRODUCT((LEN($Y$2:$Y$4096)-LEN(SUBSTITUTE($Y$2:$Y$4096,AA231,"")))/LEN(AA231))&gt;0,2,1),
      IF(
         SUMPRODUCT((LEN($Y$2:$Y$4096)-LEN(SUBSTITUTE($Y$2:$Y$4096,AA231,"")))/LEN(AA231))
         - SUMPRODUCT((LEN($Y$2:$Y$4096)-LEN(SUBSTITUTE($Y$2:$Y$4096,"Alolan "&amp;AA231,"")))/LEN("Alolan "&amp;AA231))
         - SUMPRODUCT((LEN($Y$2:$Y$4096)-LEN(SUBSTITUTE($Y$2:$Y$4096,"Galarian "&amp;AA231,"")))/LEN("Galarian "&amp;AA231))
         - SUMPRODUCT((LEN($Y$2:$Y$4096)-LEN(SUBSTITUTE($Y$2:$Y$4096,"Hisuian "&amp;AA231,"")))/LEN("Hisuian "&amp;AA231))
         - SUMPRODUCT((LEN($Y$2:$Y$4096)-LEN(SUBSTITUTE($Y$2:$Y$4096,"Paldean "&amp;AA231,"")))/LEN("Paldean "&amp;AA231))
      &gt;0,2,1)
   ))))</f>
        <v>1</v>
      </c>
      <c r="AN231">
        <v>0</v>
      </c>
      <c r="AO231">
        <v>0</v>
      </c>
    </row>
    <row r="232" spans="1:41" x14ac:dyDescent="0.25">
      <c r="A232">
        <v>70</v>
      </c>
      <c r="B232" t="s">
        <v>1618</v>
      </c>
      <c r="C232" t="s">
        <v>1468</v>
      </c>
      <c r="D232" t="s">
        <v>1469</v>
      </c>
      <c r="E232">
        <v>65</v>
      </c>
      <c r="F232">
        <v>90</v>
      </c>
      <c r="G232">
        <v>50</v>
      </c>
      <c r="H232">
        <v>85</v>
      </c>
      <c r="I232">
        <v>45</v>
      </c>
      <c r="J232">
        <v>55</v>
      </c>
      <c r="K232" t="s">
        <v>1619</v>
      </c>
      <c r="L232" t="s">
        <v>247</v>
      </c>
      <c r="M232" t="s">
        <v>249</v>
      </c>
      <c r="N232">
        <v>7.55</v>
      </c>
      <c r="O232">
        <v>5.45</v>
      </c>
      <c r="R232">
        <f t="shared" si="12"/>
        <v>8</v>
      </c>
      <c r="S232">
        <f t="shared" si="13"/>
        <v>5</v>
      </c>
      <c r="T232">
        <f t="shared" si="14"/>
        <v>13</v>
      </c>
      <c r="U232" t="s">
        <v>1468</v>
      </c>
      <c r="V232" t="s">
        <v>1469</v>
      </c>
      <c r="W232" t="s">
        <v>1499</v>
      </c>
      <c r="X232" t="s">
        <v>1471</v>
      </c>
      <c r="Y232" t="s">
        <v>1620</v>
      </c>
      <c r="Z232" cm="1">
        <f t="array" ref="Z232">IF(ISBLANK(AK232),_xlfn.LET(
    _xlpm.nameBeforeSlash, IF(ISNUMBER(SEARCH("/", Y232)), LEFT(Y232, SEARCH("/", Y232)-1), Y232),
    _xlpm.matchRow, IFERROR(MATCH(_xlpm.nameBeforeSlash, AA:AA, 0), ""),
    _xlpm.difference, IF(_xlpm.matchRow="", "", ABS((R232 + S232)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),IF(ISBLANK(Y232),"","Hidden"))</f>
        <v>12</v>
      </c>
      <c r="AA232" t="s">
        <v>1618</v>
      </c>
      <c r="AC232" t="s">
        <v>665</v>
      </c>
      <c r="AD232" t="str">
        <f>_xlfn.XLOOKUP(AC232,moves!A:A,moves!B:B)</f>
        <v>poison</v>
      </c>
      <c r="AE232">
        <f>_xlfn.XLOOKUP(AC232,moves!A:A,moves!D:D)</f>
        <v>3</v>
      </c>
      <c r="AF232" t="str">
        <f>_xlfn.XLOOKUP(AC232,moves!A:A,moves!E:E)</f>
        <v>If the target has any status conditions: Deal double damage.</v>
      </c>
      <c r="AG232">
        <v>0</v>
      </c>
      <c r="AH232">
        <v>0</v>
      </c>
      <c r="AI232">
        <f t="shared" si="15"/>
        <v>0</v>
      </c>
      <c r="AJ232" t="s">
        <v>524</v>
      </c>
      <c r="AL232">
        <v>0</v>
      </c>
      <c r="AM232" cm="1">
        <f t="array" ref="AM232">IF(AL232=1,1,
   IF(ISTEXT(AK232),1,
   IF(AO232&gt;1,AM231,
   IF(AI232=1,
      IF(SUMPRODUCT((LEN($Y$2:$Y$4096)-LEN(SUBSTITUTE($Y$2:$Y$4096,AA232,"")))/LEN(AA232))&gt;0,2,1),
      IF(
         SUMPRODUCT((LEN($Y$2:$Y$4096)-LEN(SUBSTITUTE($Y$2:$Y$4096,AA232,"")))/LEN(AA232))
         - SUMPRODUCT((LEN($Y$2:$Y$4096)-LEN(SUBSTITUTE($Y$2:$Y$4096,"Alolan "&amp;AA232,"")))/LEN("Alolan "&amp;AA232))
         - SUMPRODUCT((LEN($Y$2:$Y$4096)-LEN(SUBSTITUTE($Y$2:$Y$4096,"Galarian "&amp;AA232,"")))/LEN("Galarian "&amp;AA232))
         - SUMPRODUCT((LEN($Y$2:$Y$4096)-LEN(SUBSTITUTE($Y$2:$Y$4096,"Hisuian "&amp;AA232,"")))/LEN("Hisuian "&amp;AA232))
         - SUMPRODUCT((LEN($Y$2:$Y$4096)-LEN(SUBSTITUTE($Y$2:$Y$4096,"Paldean "&amp;AA232,"")))/LEN("Paldean "&amp;AA232))
      &gt;0,2,1)
   ))))</f>
        <v>2</v>
      </c>
      <c r="AN232">
        <v>0</v>
      </c>
      <c r="AO232">
        <v>0</v>
      </c>
    </row>
    <row r="233" spans="1:41" x14ac:dyDescent="0.25">
      <c r="A233" t="s">
        <v>3749</v>
      </c>
      <c r="B233" t="s">
        <v>1618</v>
      </c>
      <c r="C233" t="s">
        <v>1468</v>
      </c>
      <c r="D233" t="s">
        <v>1469</v>
      </c>
      <c r="E233">
        <v>65</v>
      </c>
      <c r="F233">
        <v>90</v>
      </c>
      <c r="G233">
        <v>50</v>
      </c>
      <c r="H233">
        <v>85</v>
      </c>
      <c r="I233">
        <v>45</v>
      </c>
      <c r="J233">
        <v>55</v>
      </c>
      <c r="K233" t="s">
        <v>1619</v>
      </c>
      <c r="L233" t="s">
        <v>247</v>
      </c>
      <c r="M233" t="s">
        <v>249</v>
      </c>
      <c r="N233">
        <v>7.55</v>
      </c>
      <c r="O233">
        <v>5.45</v>
      </c>
      <c r="R233">
        <f t="shared" si="12"/>
        <v>8</v>
      </c>
      <c r="S233">
        <f t="shared" si="13"/>
        <v>5</v>
      </c>
      <c r="T233">
        <f t="shared" si="14"/>
        <v>13</v>
      </c>
      <c r="U233" t="s">
        <v>1468</v>
      </c>
      <c r="V233" t="s">
        <v>1469</v>
      </c>
      <c r="W233" t="s">
        <v>1499</v>
      </c>
      <c r="X233" t="s">
        <v>1471</v>
      </c>
      <c r="Y233" t="s">
        <v>5019</v>
      </c>
      <c r="Z233" cm="1">
        <f t="array" ref="Z233">IF(ISBLANK(AK233),_xlfn.LET(
    _xlpm.nameBeforeSlash, IF(ISNUMBER(SEARCH("/", Y233)), LEFT(Y233, SEARCH("/", Y233)-1), Y233),
    _xlpm.matchRow, IFERROR(MATCH(_xlpm.nameBeforeSlash, AA:AA, 0), ""),
    _xlpm.difference, IF(_xlpm.matchRow="", "", ABS((R233 + S233)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),IF(ISBLANK(Y233),"","Hidden"))</f>
        <v>12</v>
      </c>
      <c r="AA233" t="s">
        <v>5017</v>
      </c>
      <c r="AC233" t="s">
        <v>953</v>
      </c>
      <c r="AD233" t="str">
        <f>_xlfn.XLOOKUP(AC233,moves!A:A,moves!B:B)</f>
        <v>dark</v>
      </c>
      <c r="AE233">
        <f>_xlfn.XLOOKUP(AC233,moves!A:A,moves!D:D)</f>
        <v>3</v>
      </c>
      <c r="AF233" t="str">
        <f>_xlfn.XLOOKUP(AC233,moves!A:A,moves!E:E)</f>
        <v>If the target has a held item: Increase attack strength by 1 and at the end of the turn, the target puts that held item into the target's bag.</v>
      </c>
      <c r="AG233">
        <v>0</v>
      </c>
      <c r="AH233">
        <v>0</v>
      </c>
      <c r="AI233">
        <f t="shared" si="15"/>
        <v>1</v>
      </c>
      <c r="AJ233" t="s">
        <v>524</v>
      </c>
      <c r="AL233">
        <v>0</v>
      </c>
      <c r="AM233" cm="1">
        <f t="array" ref="AM233">IF(AL233=1,1,
   IF(ISTEXT(AK233),1,
   IF(AO233&gt;1,AM232,
   IF(AI233=1,
      IF(SUMPRODUCT((LEN($Y$2:$Y$4096)-LEN(SUBSTITUTE($Y$2:$Y$4096,AA233,"")))/LEN(AA233))&gt;0,2,1),
      IF(
         SUMPRODUCT((LEN($Y$2:$Y$4096)-LEN(SUBSTITUTE($Y$2:$Y$4096,AA233,"")))/LEN(AA233))
         - SUMPRODUCT((LEN($Y$2:$Y$4096)-LEN(SUBSTITUTE($Y$2:$Y$4096,"Alolan "&amp;AA233,"")))/LEN("Alolan "&amp;AA233))
         - SUMPRODUCT((LEN($Y$2:$Y$4096)-LEN(SUBSTITUTE($Y$2:$Y$4096,"Galarian "&amp;AA233,"")))/LEN("Galarian "&amp;AA233))
         - SUMPRODUCT((LEN($Y$2:$Y$4096)-LEN(SUBSTITUTE($Y$2:$Y$4096,"Hisuian "&amp;AA233,"")))/LEN("Hisuian "&amp;AA233))
         - SUMPRODUCT((LEN($Y$2:$Y$4096)-LEN(SUBSTITUTE($Y$2:$Y$4096,"Paldean "&amp;AA233,"")))/LEN("Paldean "&amp;AA233))
      &gt;0,2,1)
   ))))</f>
        <v>2</v>
      </c>
      <c r="AN233">
        <v>0</v>
      </c>
      <c r="AO233">
        <v>0</v>
      </c>
    </row>
    <row r="234" spans="1:41" x14ac:dyDescent="0.25">
      <c r="A234">
        <v>71</v>
      </c>
      <c r="B234" t="s">
        <v>1620</v>
      </c>
      <c r="C234" t="s">
        <v>1468</v>
      </c>
      <c r="D234" t="s">
        <v>1469</v>
      </c>
      <c r="E234">
        <v>80</v>
      </c>
      <c r="F234">
        <v>105</v>
      </c>
      <c r="G234">
        <v>65</v>
      </c>
      <c r="H234">
        <v>100</v>
      </c>
      <c r="I234">
        <v>70</v>
      </c>
      <c r="J234">
        <v>70</v>
      </c>
      <c r="K234" t="s">
        <v>1619</v>
      </c>
      <c r="L234" t="s">
        <v>247</v>
      </c>
      <c r="M234" t="s">
        <v>249</v>
      </c>
      <c r="N234">
        <v>9.0500000000000007</v>
      </c>
      <c r="O234">
        <v>7.25</v>
      </c>
      <c r="Q234">
        <v>1</v>
      </c>
      <c r="R234">
        <f t="shared" si="12"/>
        <v>9</v>
      </c>
      <c r="S234">
        <f t="shared" si="13"/>
        <v>8</v>
      </c>
      <c r="T234">
        <f t="shared" si="14"/>
        <v>17</v>
      </c>
      <c r="U234" t="s">
        <v>1468</v>
      </c>
      <c r="V234" t="s">
        <v>1469</v>
      </c>
      <c r="W234" t="s">
        <v>1499</v>
      </c>
      <c r="X234" t="s">
        <v>1471</v>
      </c>
      <c r="Z234" t="str" cm="1">
        <f t="array" ref="Z234">IF(ISBLANK(AK234),_xlfn.LET(
    _xlpm.nameBeforeSlash, IF(ISNUMBER(SEARCH("/", Y234)), LEFT(Y234, SEARCH("/", Y234)-1), Y234),
    _xlpm.matchRow, IFERROR(MATCH(_xlpm.nameBeforeSlash, AA:AA, 0), ""),
    _xlpm.difference, IF(_xlpm.matchRow="", "", ABS((R234 + S234)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),IF(ISBLANK(Y234),"","Hidden"))</f>
        <v/>
      </c>
      <c r="AA234" t="s">
        <v>1620</v>
      </c>
      <c r="AC234" t="s">
        <v>746</v>
      </c>
      <c r="AD234" t="str">
        <f>_xlfn.XLOOKUP(AC234,moves!A:A,moves!B:B)</f>
        <v>grass</v>
      </c>
      <c r="AE234">
        <f>_xlfn.XLOOKUP(AC234,moves!A:A,moves!D:D)</f>
        <v>4</v>
      </c>
      <c r="AF234" t="str">
        <f>_xlfn.XLOOKUP(AC234,moves!A:A,moves!E:E)</f>
        <v>Deal 4 extra damage to Bug-type Pokémon. The target may no longer switch out or flee the battle.</v>
      </c>
      <c r="AG234">
        <v>0</v>
      </c>
      <c r="AH234">
        <v>0</v>
      </c>
      <c r="AI234">
        <f t="shared" si="15"/>
        <v>0</v>
      </c>
      <c r="AJ234" t="s">
        <v>525</v>
      </c>
      <c r="AL234">
        <v>0</v>
      </c>
      <c r="AM234" cm="1">
        <f t="array" ref="AM234">IF(AL234=1,1,
   IF(ISTEXT(AK234),1,
   IF(AO234&gt;1,AM233,
   IF(AI234=1,
      IF(SUMPRODUCT((LEN($Y$2:$Y$4096)-LEN(SUBSTITUTE($Y$2:$Y$4096,AA234,"")))/LEN(AA234))&gt;0,2,1),
      IF(
         SUMPRODUCT((LEN($Y$2:$Y$4096)-LEN(SUBSTITUTE($Y$2:$Y$4096,AA234,"")))/LEN(AA234))
         - SUMPRODUCT((LEN($Y$2:$Y$4096)-LEN(SUBSTITUTE($Y$2:$Y$4096,"Alolan "&amp;AA234,"")))/LEN("Alolan "&amp;AA234))
         - SUMPRODUCT((LEN($Y$2:$Y$4096)-LEN(SUBSTITUTE($Y$2:$Y$4096,"Galarian "&amp;AA234,"")))/LEN("Galarian "&amp;AA234))
         - SUMPRODUCT((LEN($Y$2:$Y$4096)-LEN(SUBSTITUTE($Y$2:$Y$4096,"Hisuian "&amp;AA234,"")))/LEN("Hisuian "&amp;AA234))
         - SUMPRODUCT((LEN($Y$2:$Y$4096)-LEN(SUBSTITUTE($Y$2:$Y$4096,"Paldean "&amp;AA234,"")))/LEN("Paldean "&amp;AA234))
      &gt;0,2,1)
   ))))</f>
        <v>2</v>
      </c>
      <c r="AN234">
        <v>0</v>
      </c>
      <c r="AO234">
        <v>0</v>
      </c>
    </row>
    <row r="235" spans="1:41" x14ac:dyDescent="0.25">
      <c r="A235" t="s">
        <v>3750</v>
      </c>
      <c r="B235" t="s">
        <v>1620</v>
      </c>
      <c r="C235" t="s">
        <v>1468</v>
      </c>
      <c r="D235" t="s">
        <v>1469</v>
      </c>
      <c r="E235">
        <v>80</v>
      </c>
      <c r="F235">
        <v>105</v>
      </c>
      <c r="G235">
        <v>65</v>
      </c>
      <c r="H235">
        <v>100</v>
      </c>
      <c r="I235">
        <v>70</v>
      </c>
      <c r="J235">
        <v>70</v>
      </c>
      <c r="K235" t="s">
        <v>1619</v>
      </c>
      <c r="L235" t="s">
        <v>247</v>
      </c>
      <c r="M235" t="s">
        <v>249</v>
      </c>
      <c r="N235">
        <v>9.0500000000000007</v>
      </c>
      <c r="O235">
        <v>7.25</v>
      </c>
      <c r="Q235">
        <v>1</v>
      </c>
      <c r="R235">
        <f t="shared" si="12"/>
        <v>9</v>
      </c>
      <c r="S235">
        <f t="shared" si="13"/>
        <v>8</v>
      </c>
      <c r="T235">
        <f t="shared" si="14"/>
        <v>17</v>
      </c>
      <c r="U235" t="s">
        <v>1468</v>
      </c>
      <c r="V235" t="s">
        <v>1469</v>
      </c>
      <c r="W235" t="s">
        <v>1499</v>
      </c>
      <c r="X235" t="s">
        <v>1471</v>
      </c>
      <c r="Z235" t="str" cm="1">
        <f t="array" ref="Z235">IF(ISBLANK(AK235),_xlfn.LET(
    _xlpm.nameBeforeSlash, IF(ISNUMBER(SEARCH("/", Y235)), LEFT(Y235, SEARCH("/", Y235)-1), Y235),
    _xlpm.matchRow, IFERROR(MATCH(_xlpm.nameBeforeSlash, AA:AA, 0), ""),
    _xlpm.difference, IF(_xlpm.matchRow="", "", ABS((R235 + S235)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),IF(ISBLANK(Y235),"","Hidden"))</f>
        <v/>
      </c>
      <c r="AA235" t="s">
        <v>5019</v>
      </c>
      <c r="AC235" t="s">
        <v>877</v>
      </c>
      <c r="AD235" t="str">
        <f>_xlfn.XLOOKUP(AC235,moves!A:A,moves!B:B)</f>
        <v>grass</v>
      </c>
      <c r="AE235">
        <f>_xlfn.XLOOKUP(AC235,moves!A:A,moves!D:D)</f>
        <v>5</v>
      </c>
      <c r="AF235" t="str">
        <f>_xlfn.XLOOKUP(AC235,moves!A:A,moves!E:E)</f>
        <v>Heal for half the damage dealt, rounded down.</v>
      </c>
      <c r="AG235">
        <v>0</v>
      </c>
      <c r="AH235">
        <v>0</v>
      </c>
      <c r="AI235">
        <f t="shared" si="15"/>
        <v>1</v>
      </c>
      <c r="AJ235" t="s">
        <v>525</v>
      </c>
      <c r="AL235">
        <v>0</v>
      </c>
      <c r="AM235" cm="1">
        <f t="array" ref="AM235">IF(AL235=1,1,
   IF(ISTEXT(AK235),1,
   IF(AO235&gt;1,AM234,
   IF(AI235=1,
      IF(SUMPRODUCT((LEN($Y$2:$Y$4096)-LEN(SUBSTITUTE($Y$2:$Y$4096,AA235,"")))/LEN(AA235))&gt;0,2,1),
      IF(
         SUMPRODUCT((LEN($Y$2:$Y$4096)-LEN(SUBSTITUTE($Y$2:$Y$4096,AA235,"")))/LEN(AA235))
         - SUMPRODUCT((LEN($Y$2:$Y$4096)-LEN(SUBSTITUTE($Y$2:$Y$4096,"Alolan "&amp;AA235,"")))/LEN("Alolan "&amp;AA235))
         - SUMPRODUCT((LEN($Y$2:$Y$4096)-LEN(SUBSTITUTE($Y$2:$Y$4096,"Galarian "&amp;AA235,"")))/LEN("Galarian "&amp;AA235))
         - SUMPRODUCT((LEN($Y$2:$Y$4096)-LEN(SUBSTITUTE($Y$2:$Y$4096,"Hisuian "&amp;AA235,"")))/LEN("Hisuian "&amp;AA235))
         - SUMPRODUCT((LEN($Y$2:$Y$4096)-LEN(SUBSTITUTE($Y$2:$Y$4096,"Paldean "&amp;AA235,"")))/LEN("Paldean "&amp;AA235))
      &gt;0,2,1)
   ))))</f>
        <v>2</v>
      </c>
      <c r="AN235">
        <v>0</v>
      </c>
      <c r="AO235">
        <v>0</v>
      </c>
    </row>
    <row r="236" spans="1:41" x14ac:dyDescent="0.25">
      <c r="A236">
        <v>72</v>
      </c>
      <c r="B236" t="s">
        <v>536</v>
      </c>
      <c r="C236" t="s">
        <v>1490</v>
      </c>
      <c r="D236" t="s">
        <v>1469</v>
      </c>
      <c r="E236">
        <v>40</v>
      </c>
      <c r="F236">
        <v>40</v>
      </c>
      <c r="G236">
        <v>35</v>
      </c>
      <c r="H236">
        <v>50</v>
      </c>
      <c r="I236">
        <v>100</v>
      </c>
      <c r="J236">
        <v>70</v>
      </c>
      <c r="K236" t="s">
        <v>538</v>
      </c>
      <c r="L236" t="s">
        <v>252</v>
      </c>
      <c r="M236" t="s">
        <v>249</v>
      </c>
      <c r="N236">
        <v>5.7</v>
      </c>
      <c r="O236">
        <v>5.65</v>
      </c>
      <c r="P236">
        <v>-1</v>
      </c>
      <c r="R236">
        <f t="shared" si="12"/>
        <v>5</v>
      </c>
      <c r="S236">
        <f t="shared" si="13"/>
        <v>6</v>
      </c>
      <c r="T236">
        <f t="shared" si="14"/>
        <v>11</v>
      </c>
      <c r="U236" t="s">
        <v>1490</v>
      </c>
      <c r="V236" t="s">
        <v>1469</v>
      </c>
      <c r="W236" t="s">
        <v>1471</v>
      </c>
      <c r="X236" t="s">
        <v>1524</v>
      </c>
      <c r="Y236" t="s">
        <v>537</v>
      </c>
      <c r="Z236" cm="1">
        <f t="array" ref="Z236">IF(ISBLANK(AK236),_xlfn.LET(
    _xlpm.nameBeforeSlash, IF(ISNUMBER(SEARCH("/", Y236)), LEFT(Y236, SEARCH("/", Y236)-1), Y236),
    _xlpm.matchRow, IFERROR(MATCH(_xlpm.nameBeforeSlash, AA:AA, 0), ""),
    _xlpm.difference, IF(_xlpm.matchRow="", "", ABS((R236 + S236)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),IF(ISBLANK(Y236),"","Hidden"))</f>
        <v>15</v>
      </c>
      <c r="AA236" t="s">
        <v>536</v>
      </c>
      <c r="AC236" t="s">
        <v>748</v>
      </c>
      <c r="AD236" t="str">
        <f>_xlfn.XLOOKUP(AC236,moves!A:A,moves!B:B)</f>
        <v>poison</v>
      </c>
      <c r="AE236">
        <f>_xlfn.XLOOKUP(AC236,moves!A:A,moves!D:D)</f>
        <v>1</v>
      </c>
      <c r="AF236" t="str">
        <f>_xlfn.XLOOKUP(AC236,moves!A:A,moves!E:E)</f>
        <v>If any status symbols are rolled: Inflict the Poisoned status on the target. When the user is next attacked: Remove 2 regular hits from the roll.</v>
      </c>
      <c r="AG236">
        <v>0</v>
      </c>
      <c r="AH236">
        <v>0</v>
      </c>
      <c r="AI236">
        <f t="shared" si="15"/>
        <v>0</v>
      </c>
      <c r="AJ236" t="s">
        <v>523</v>
      </c>
      <c r="AL236">
        <v>0</v>
      </c>
      <c r="AM236" cm="1">
        <f t="array" ref="AM236">IF(AL236=1,1,
   IF(ISTEXT(AK236),1,
   IF(AO236&gt;1,AM235,
   IF(AI236=1,
      IF(SUMPRODUCT((LEN($Y$2:$Y$4096)-LEN(SUBSTITUTE($Y$2:$Y$4096,AA236,"")))/LEN(AA236))&gt;0,2,1),
      IF(
         SUMPRODUCT((LEN($Y$2:$Y$4096)-LEN(SUBSTITUTE($Y$2:$Y$4096,AA236,"")))/LEN(AA236))
         - SUMPRODUCT((LEN($Y$2:$Y$4096)-LEN(SUBSTITUTE($Y$2:$Y$4096,"Alolan "&amp;AA236,"")))/LEN("Alolan "&amp;AA236))
         - SUMPRODUCT((LEN($Y$2:$Y$4096)-LEN(SUBSTITUTE($Y$2:$Y$4096,"Galarian "&amp;AA236,"")))/LEN("Galarian "&amp;AA236))
         - SUMPRODUCT((LEN($Y$2:$Y$4096)-LEN(SUBSTITUTE($Y$2:$Y$4096,"Hisuian "&amp;AA236,"")))/LEN("Hisuian "&amp;AA236))
         - SUMPRODUCT((LEN($Y$2:$Y$4096)-LEN(SUBSTITUTE($Y$2:$Y$4096,"Paldean "&amp;AA236,"")))/LEN("Paldean "&amp;AA236))
      &gt;0,2,1)
   ))))</f>
        <v>1</v>
      </c>
      <c r="AN236">
        <v>0</v>
      </c>
      <c r="AO236">
        <v>0</v>
      </c>
    </row>
    <row r="237" spans="1:41" x14ac:dyDescent="0.25">
      <c r="A237" t="s">
        <v>3751</v>
      </c>
      <c r="B237" t="s">
        <v>536</v>
      </c>
      <c r="C237" t="s">
        <v>1490</v>
      </c>
      <c r="D237" t="s">
        <v>1469</v>
      </c>
      <c r="E237">
        <v>40</v>
      </c>
      <c r="F237">
        <v>40</v>
      </c>
      <c r="G237">
        <v>35</v>
      </c>
      <c r="H237">
        <v>50</v>
      </c>
      <c r="I237">
        <v>100</v>
      </c>
      <c r="J237">
        <v>70</v>
      </c>
      <c r="K237" t="s">
        <v>538</v>
      </c>
      <c r="L237" t="s">
        <v>252</v>
      </c>
      <c r="M237" t="s">
        <v>249</v>
      </c>
      <c r="N237">
        <v>5.7</v>
      </c>
      <c r="O237">
        <v>5.65</v>
      </c>
      <c r="P237">
        <v>-1</v>
      </c>
      <c r="R237">
        <f t="shared" si="12"/>
        <v>5</v>
      </c>
      <c r="S237">
        <f t="shared" si="13"/>
        <v>6</v>
      </c>
      <c r="T237">
        <f t="shared" si="14"/>
        <v>11</v>
      </c>
      <c r="U237" t="s">
        <v>1490</v>
      </c>
      <c r="V237" t="s">
        <v>1469</v>
      </c>
      <c r="W237" t="s">
        <v>1471</v>
      </c>
      <c r="X237" t="s">
        <v>1524</v>
      </c>
      <c r="Y237" t="s">
        <v>5020</v>
      </c>
      <c r="Z237" cm="1">
        <f t="array" ref="Z237">IF(ISBLANK(AK237),_xlfn.LET(
    _xlpm.nameBeforeSlash, IF(ISNUMBER(SEARCH("/", Y237)), LEFT(Y237, SEARCH("/", Y237)-1), Y237),
    _xlpm.matchRow, IFERROR(MATCH(_xlpm.nameBeforeSlash, AA:AA, 0), ""),
    _xlpm.difference, IF(_xlpm.matchRow="", "", ABS((R237 + S237)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),IF(ISBLANK(Y237),"","Hidden"))</f>
        <v>15</v>
      </c>
      <c r="AA237" t="s">
        <v>5021</v>
      </c>
      <c r="AC237" t="s">
        <v>521</v>
      </c>
      <c r="AD237" t="str">
        <f>_xlfn.XLOOKUP(AC237,moves!A:A,moves!B:B)</f>
        <v>water</v>
      </c>
      <c r="AE237">
        <f>_xlfn.XLOOKUP(AC237,moves!A:A,moves!D:D)</f>
        <v>2</v>
      </c>
      <c r="AF237" t="str">
        <f>_xlfn.XLOOKUP(AC237,moves!A:A,moves!E:E)</f>
        <v>When the target next attacks: Remove 1 regular hit from the roll.</v>
      </c>
      <c r="AG237">
        <v>0</v>
      </c>
      <c r="AH237">
        <v>0</v>
      </c>
      <c r="AI237">
        <f t="shared" si="15"/>
        <v>1</v>
      </c>
      <c r="AJ237" t="s">
        <v>523</v>
      </c>
      <c r="AL237">
        <v>0</v>
      </c>
      <c r="AM237" cm="1">
        <f t="array" ref="AM237">IF(AL237=1,1,
   IF(ISTEXT(AK237),1,
   IF(AO237&gt;1,AM236,
   IF(AI237=1,
      IF(SUMPRODUCT((LEN($Y$2:$Y$4096)-LEN(SUBSTITUTE($Y$2:$Y$4096,AA237,"")))/LEN(AA237))&gt;0,2,1),
      IF(
         SUMPRODUCT((LEN($Y$2:$Y$4096)-LEN(SUBSTITUTE($Y$2:$Y$4096,AA237,"")))/LEN(AA237))
         - SUMPRODUCT((LEN($Y$2:$Y$4096)-LEN(SUBSTITUTE($Y$2:$Y$4096,"Alolan "&amp;AA237,"")))/LEN("Alolan "&amp;AA237))
         - SUMPRODUCT((LEN($Y$2:$Y$4096)-LEN(SUBSTITUTE($Y$2:$Y$4096,"Galarian "&amp;AA237,"")))/LEN("Galarian "&amp;AA237))
         - SUMPRODUCT((LEN($Y$2:$Y$4096)-LEN(SUBSTITUTE($Y$2:$Y$4096,"Hisuian "&amp;AA237,"")))/LEN("Hisuian "&amp;AA237))
         - SUMPRODUCT((LEN($Y$2:$Y$4096)-LEN(SUBSTITUTE($Y$2:$Y$4096,"Paldean "&amp;AA237,"")))/LEN("Paldean "&amp;AA237))
      &gt;0,2,1)
   ))))</f>
        <v>1</v>
      </c>
      <c r="AN237">
        <v>0</v>
      </c>
      <c r="AO237">
        <v>0</v>
      </c>
    </row>
    <row r="238" spans="1:41" x14ac:dyDescent="0.25">
      <c r="A238">
        <v>73</v>
      </c>
      <c r="B238" t="s">
        <v>537</v>
      </c>
      <c r="C238" t="s">
        <v>1490</v>
      </c>
      <c r="D238" t="s">
        <v>1469</v>
      </c>
      <c r="E238">
        <v>80</v>
      </c>
      <c r="F238">
        <v>70</v>
      </c>
      <c r="G238">
        <v>65</v>
      </c>
      <c r="H238">
        <v>80</v>
      </c>
      <c r="I238">
        <v>120</v>
      </c>
      <c r="J238">
        <v>100</v>
      </c>
      <c r="K238" t="s">
        <v>538</v>
      </c>
      <c r="L238" t="s">
        <v>252</v>
      </c>
      <c r="M238" t="s">
        <v>249</v>
      </c>
      <c r="N238">
        <v>8.6999999999999993</v>
      </c>
      <c r="O238">
        <v>8.75</v>
      </c>
      <c r="R238">
        <f t="shared" si="12"/>
        <v>9</v>
      </c>
      <c r="S238">
        <f t="shared" si="13"/>
        <v>9</v>
      </c>
      <c r="T238">
        <f t="shared" si="14"/>
        <v>18</v>
      </c>
      <c r="U238" t="s">
        <v>1490</v>
      </c>
      <c r="V238" t="s">
        <v>1469</v>
      </c>
      <c r="W238" t="s">
        <v>1471</v>
      </c>
      <c r="X238" t="s">
        <v>1524</v>
      </c>
      <c r="Z238" t="str" cm="1">
        <f t="array" ref="Z238">IF(ISBLANK(AK238),_xlfn.LET(
    _xlpm.nameBeforeSlash, IF(ISNUMBER(SEARCH("/", Y238)), LEFT(Y238, SEARCH("/", Y238)-1), Y238),
    _xlpm.matchRow, IFERROR(MATCH(_xlpm.nameBeforeSlash, AA:AA, 0), ""),
    _xlpm.difference, IF(_xlpm.matchRow="", "", ABS((R238 + S238)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),IF(ISBLANK(Y238),"","Hidden"))</f>
        <v/>
      </c>
      <c r="AA238" t="s">
        <v>537</v>
      </c>
      <c r="AC238" t="s">
        <v>539</v>
      </c>
      <c r="AD238" t="str">
        <f>_xlfn.XLOOKUP(AC238,moves!A:A,moves!B:B)</f>
        <v>poison</v>
      </c>
      <c r="AE238">
        <f>_xlfn.XLOOKUP(AC238,moves!A:A,moves!D:D)</f>
        <v>4</v>
      </c>
      <c r="AF238" t="str">
        <f>_xlfn.XLOOKUP(AC238,moves!A:A,moves!E:E)</f>
        <v>If 2 or more status symbols are rolled: Inflict the Poisoned status on all targets.</v>
      </c>
      <c r="AG238">
        <v>0</v>
      </c>
      <c r="AH238">
        <v>0</v>
      </c>
      <c r="AI238">
        <f t="shared" si="15"/>
        <v>0</v>
      </c>
      <c r="AJ238" t="s">
        <v>525</v>
      </c>
      <c r="AL238">
        <v>0</v>
      </c>
      <c r="AM238" cm="1">
        <f t="array" ref="AM238">IF(AL238=1,1,
   IF(ISTEXT(AK238),1,
   IF(AO238&gt;1,AM237,
   IF(AI238=1,
      IF(SUMPRODUCT((LEN($Y$2:$Y$4096)-LEN(SUBSTITUTE($Y$2:$Y$4096,AA238,"")))/LEN(AA238))&gt;0,2,1),
      IF(
         SUMPRODUCT((LEN($Y$2:$Y$4096)-LEN(SUBSTITUTE($Y$2:$Y$4096,AA238,"")))/LEN(AA238))
         - SUMPRODUCT((LEN($Y$2:$Y$4096)-LEN(SUBSTITUTE($Y$2:$Y$4096,"Alolan "&amp;AA238,"")))/LEN("Alolan "&amp;AA238))
         - SUMPRODUCT((LEN($Y$2:$Y$4096)-LEN(SUBSTITUTE($Y$2:$Y$4096,"Galarian "&amp;AA238,"")))/LEN("Galarian "&amp;AA238))
         - SUMPRODUCT((LEN($Y$2:$Y$4096)-LEN(SUBSTITUTE($Y$2:$Y$4096,"Hisuian "&amp;AA238,"")))/LEN("Hisuian "&amp;AA238))
         - SUMPRODUCT((LEN($Y$2:$Y$4096)-LEN(SUBSTITUTE($Y$2:$Y$4096,"Paldean "&amp;AA238,"")))/LEN("Paldean "&amp;AA238))
      &gt;0,2,1)
   ))))</f>
        <v>2</v>
      </c>
      <c r="AN238">
        <v>0</v>
      </c>
      <c r="AO238">
        <v>0</v>
      </c>
    </row>
    <row r="239" spans="1:41" x14ac:dyDescent="0.25">
      <c r="A239" t="s">
        <v>3752</v>
      </c>
      <c r="B239" t="s">
        <v>537</v>
      </c>
      <c r="C239" t="s">
        <v>1490</v>
      </c>
      <c r="D239" t="s">
        <v>1469</v>
      </c>
      <c r="E239">
        <v>80</v>
      </c>
      <c r="F239">
        <v>70</v>
      </c>
      <c r="G239">
        <v>65</v>
      </c>
      <c r="H239">
        <v>80</v>
      </c>
      <c r="I239">
        <v>120</v>
      </c>
      <c r="J239">
        <v>100</v>
      </c>
      <c r="K239" t="s">
        <v>538</v>
      </c>
      <c r="L239" t="s">
        <v>252</v>
      </c>
      <c r="M239" t="s">
        <v>249</v>
      </c>
      <c r="N239">
        <v>8.6999999999999993</v>
      </c>
      <c r="O239">
        <v>8.75</v>
      </c>
      <c r="R239">
        <f t="shared" si="12"/>
        <v>9</v>
      </c>
      <c r="S239">
        <f t="shared" si="13"/>
        <v>9</v>
      </c>
      <c r="T239">
        <f t="shared" si="14"/>
        <v>18</v>
      </c>
      <c r="U239" t="s">
        <v>1490</v>
      </c>
      <c r="V239" t="s">
        <v>1469</v>
      </c>
      <c r="W239" t="s">
        <v>1471</v>
      </c>
      <c r="X239" t="s">
        <v>1524</v>
      </c>
      <c r="Z239" t="str" cm="1">
        <f t="array" ref="Z239">IF(ISBLANK(AK239),_xlfn.LET(
    _xlpm.nameBeforeSlash, IF(ISNUMBER(SEARCH("/", Y239)), LEFT(Y239, SEARCH("/", Y239)-1), Y239),
    _xlpm.matchRow, IFERROR(MATCH(_xlpm.nameBeforeSlash, AA:AA, 0), ""),
    _xlpm.difference, IF(_xlpm.matchRow="", "", ABS((R239 + S239)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),IF(ISBLANK(Y239),"","Hidden"))</f>
        <v/>
      </c>
      <c r="AA239" t="s">
        <v>5020</v>
      </c>
      <c r="AC239" t="s">
        <v>500</v>
      </c>
      <c r="AD239" t="str">
        <f>_xlfn.XLOOKUP(AC239,moves!A:A,moves!B:B)</f>
        <v>water</v>
      </c>
      <c r="AE239">
        <f>_xlfn.XLOOKUP(AC239,moves!A:A,moves!D:D)</f>
        <v>4</v>
      </c>
      <c r="AF239" t="str">
        <f>_xlfn.XLOOKUP(AC239,moves!A:A,moves!E:E)</f>
        <v>For each other non-fainted Pokémon in your party with the move Surf: Increase attack strength by 1.</v>
      </c>
      <c r="AG239">
        <v>0</v>
      </c>
      <c r="AH239">
        <v>0</v>
      </c>
      <c r="AI239">
        <f t="shared" si="15"/>
        <v>1</v>
      </c>
      <c r="AJ239" t="s">
        <v>525</v>
      </c>
      <c r="AL239">
        <v>0</v>
      </c>
      <c r="AM239" cm="1">
        <f t="array" ref="AM239">IF(AL239=1,1,
   IF(ISTEXT(AK239),1,
   IF(AO239&gt;1,AM238,
   IF(AI239=1,
      IF(SUMPRODUCT((LEN($Y$2:$Y$4096)-LEN(SUBSTITUTE($Y$2:$Y$4096,AA239,"")))/LEN(AA239))&gt;0,2,1),
      IF(
         SUMPRODUCT((LEN($Y$2:$Y$4096)-LEN(SUBSTITUTE($Y$2:$Y$4096,AA239,"")))/LEN(AA239))
         - SUMPRODUCT((LEN($Y$2:$Y$4096)-LEN(SUBSTITUTE($Y$2:$Y$4096,"Alolan "&amp;AA239,"")))/LEN("Alolan "&amp;AA239))
         - SUMPRODUCT((LEN($Y$2:$Y$4096)-LEN(SUBSTITUTE($Y$2:$Y$4096,"Galarian "&amp;AA239,"")))/LEN("Galarian "&amp;AA239))
         - SUMPRODUCT((LEN($Y$2:$Y$4096)-LEN(SUBSTITUTE($Y$2:$Y$4096,"Hisuian "&amp;AA239,"")))/LEN("Hisuian "&amp;AA239))
         - SUMPRODUCT((LEN($Y$2:$Y$4096)-LEN(SUBSTITUTE($Y$2:$Y$4096,"Paldean "&amp;AA239,"")))/LEN("Paldean "&amp;AA239))
      &gt;0,2,1)
   ))))</f>
        <v>2</v>
      </c>
      <c r="AN239">
        <v>0</v>
      </c>
      <c r="AO239">
        <v>0</v>
      </c>
    </row>
    <row r="240" spans="1:41" x14ac:dyDescent="0.25">
      <c r="A240">
        <v>74</v>
      </c>
      <c r="B240" t="s">
        <v>32</v>
      </c>
      <c r="C240" t="s">
        <v>1546</v>
      </c>
      <c r="D240" t="s">
        <v>1472</v>
      </c>
      <c r="E240">
        <v>40</v>
      </c>
      <c r="F240">
        <v>80</v>
      </c>
      <c r="G240">
        <v>100</v>
      </c>
      <c r="H240">
        <v>30</v>
      </c>
      <c r="I240">
        <v>30</v>
      </c>
      <c r="J240">
        <v>20</v>
      </c>
      <c r="K240" t="s">
        <v>1621</v>
      </c>
      <c r="L240" t="s">
        <v>253</v>
      </c>
      <c r="M240" t="s">
        <v>249</v>
      </c>
      <c r="N240">
        <v>5.0999999999999996</v>
      </c>
      <c r="O240">
        <v>5.5</v>
      </c>
      <c r="P240">
        <v>-1</v>
      </c>
      <c r="R240">
        <f t="shared" si="12"/>
        <v>4</v>
      </c>
      <c r="S240">
        <f t="shared" si="13"/>
        <v>6</v>
      </c>
      <c r="T240">
        <f t="shared" si="14"/>
        <v>10</v>
      </c>
      <c r="U240" t="s">
        <v>1546</v>
      </c>
      <c r="V240" t="s">
        <v>1472</v>
      </c>
      <c r="W240" t="s">
        <v>1514</v>
      </c>
      <c r="X240" t="s">
        <v>1492</v>
      </c>
      <c r="Y240" t="s">
        <v>34</v>
      </c>
      <c r="Z240" cm="1">
        <f t="array" ref="Z240">IF(ISBLANK(AK240),_xlfn.LET(
    _xlpm.nameBeforeSlash, IF(ISNUMBER(SEARCH("/", Y240)), LEFT(Y240, SEARCH("/", Y240)-1), Y240),
    _xlpm.matchRow, IFERROR(MATCH(_xlpm.nameBeforeSlash, AA:AA, 0), ""),
    _xlpm.difference, IF(_xlpm.matchRow="", "", ABS((R240 + S240)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),IF(ISBLANK(Y240),"","Hidden"))</f>
        <v>9</v>
      </c>
      <c r="AA240" t="s">
        <v>32</v>
      </c>
      <c r="AC240" t="s">
        <v>558</v>
      </c>
      <c r="AD240" t="str">
        <f>_xlfn.XLOOKUP(AC240,moves!A:A,moves!B:B)</f>
        <v>rock</v>
      </c>
      <c r="AE240">
        <f>_xlfn.XLOOKUP(AC240,moves!A:A,moves!D:D)</f>
        <v>2</v>
      </c>
      <c r="AF240" t="str">
        <f>_xlfn.XLOOKUP(AC240,moves!A:A,moves!E:E)</f>
        <v>Deal 2 extra damage to Flying-type Pokémon.</v>
      </c>
      <c r="AG240">
        <v>1</v>
      </c>
      <c r="AH240">
        <v>0</v>
      </c>
      <c r="AI240">
        <f t="shared" si="15"/>
        <v>0</v>
      </c>
      <c r="AJ240" t="s">
        <v>870</v>
      </c>
      <c r="AL240">
        <v>0</v>
      </c>
      <c r="AM240" cm="1">
        <f t="array" ref="AM240">IF(AL240=1,1,
   IF(ISTEXT(AK240),1,
   IF(AO240&gt;1,AM239,
   IF(AI240=1,
      IF(SUMPRODUCT((LEN($Y$2:$Y$4096)-LEN(SUBSTITUTE($Y$2:$Y$4096,AA240,"")))/LEN(AA240))&gt;0,2,1),
      IF(
         SUMPRODUCT((LEN($Y$2:$Y$4096)-LEN(SUBSTITUTE($Y$2:$Y$4096,AA240,"")))/LEN(AA240))
         - SUMPRODUCT((LEN($Y$2:$Y$4096)-LEN(SUBSTITUTE($Y$2:$Y$4096,"Alolan "&amp;AA240,"")))/LEN("Alolan "&amp;AA240))
         - SUMPRODUCT((LEN($Y$2:$Y$4096)-LEN(SUBSTITUTE($Y$2:$Y$4096,"Galarian "&amp;AA240,"")))/LEN("Galarian "&amp;AA240))
         - SUMPRODUCT((LEN($Y$2:$Y$4096)-LEN(SUBSTITUTE($Y$2:$Y$4096,"Hisuian "&amp;AA240,"")))/LEN("Hisuian "&amp;AA240))
         - SUMPRODUCT((LEN($Y$2:$Y$4096)-LEN(SUBSTITUTE($Y$2:$Y$4096,"Paldean "&amp;AA240,"")))/LEN("Paldean "&amp;AA240))
      &gt;0,2,1)
   ))))</f>
        <v>1</v>
      </c>
      <c r="AN240">
        <v>0</v>
      </c>
      <c r="AO240">
        <v>0</v>
      </c>
    </row>
    <row r="241" spans="1:41" x14ac:dyDescent="0.25">
      <c r="A241" t="s">
        <v>1622</v>
      </c>
      <c r="B241" t="s">
        <v>32</v>
      </c>
      <c r="C241" t="s">
        <v>1546</v>
      </c>
      <c r="D241" t="s">
        <v>1521</v>
      </c>
      <c r="E241">
        <v>40</v>
      </c>
      <c r="F241">
        <v>80</v>
      </c>
      <c r="G241">
        <v>100</v>
      </c>
      <c r="H241">
        <v>30</v>
      </c>
      <c r="I241">
        <v>30</v>
      </c>
      <c r="J241">
        <v>20</v>
      </c>
      <c r="K241" t="s">
        <v>1621</v>
      </c>
      <c r="L241" t="s">
        <v>253</v>
      </c>
      <c r="M241" t="s">
        <v>251</v>
      </c>
      <c r="N241">
        <v>5.0999999999999996</v>
      </c>
      <c r="O241">
        <v>5.5</v>
      </c>
      <c r="P241">
        <v>-1</v>
      </c>
      <c r="R241">
        <f t="shared" si="12"/>
        <v>4</v>
      </c>
      <c r="S241">
        <f t="shared" si="13"/>
        <v>6</v>
      </c>
      <c r="T241">
        <f t="shared" si="14"/>
        <v>10</v>
      </c>
      <c r="U241" t="s">
        <v>1546</v>
      </c>
      <c r="V241" t="s">
        <v>1521</v>
      </c>
      <c r="W241" t="s">
        <v>1514</v>
      </c>
      <c r="X241" t="s">
        <v>1472</v>
      </c>
      <c r="Y241" t="s">
        <v>1623</v>
      </c>
      <c r="Z241" cm="1">
        <f t="array" ref="Z241">IF(ISBLANK(AK241),_xlfn.LET(
    _xlpm.nameBeforeSlash, IF(ISNUMBER(SEARCH("/", Y241)), LEFT(Y241, SEARCH("/", Y241)-1), Y241),
    _xlpm.matchRow, IFERROR(MATCH(_xlpm.nameBeforeSlash, AA:AA, 0), ""),
    _xlpm.difference, IF(_xlpm.matchRow="", "", ABS((R241 + S241)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),IF(ISBLANK(Y241),"","Hidden"))</f>
        <v>9</v>
      </c>
      <c r="AA241" t="s">
        <v>1624</v>
      </c>
      <c r="AB241" t="s">
        <v>1527</v>
      </c>
      <c r="AC241" t="s">
        <v>1006</v>
      </c>
      <c r="AD241" t="str">
        <f>_xlfn.XLOOKUP(AC241,moves!A:A,moves!B:B)</f>
        <v>electric</v>
      </c>
      <c r="AE241">
        <f>_xlfn.XLOOKUP(AC241,moves!A:A,moves!D:D)</f>
        <v>3</v>
      </c>
      <c r="AF241" t="str">
        <f>_xlfn.XLOOKUP(AC241,moves!A:A,moves!E:E)</f>
        <v>If any status symbols are rolled: Inflict the Paralyzed status on the target.</v>
      </c>
      <c r="AG241">
        <v>1</v>
      </c>
      <c r="AH241">
        <v>0</v>
      </c>
      <c r="AI241">
        <f t="shared" si="15"/>
        <v>0</v>
      </c>
      <c r="AJ241" t="s">
        <v>870</v>
      </c>
      <c r="AL241">
        <v>0</v>
      </c>
      <c r="AM241" cm="1">
        <f t="array" ref="AM241">IF(AL241=1,1,
   IF(ISTEXT(AK241),1,
   IF(AO241&gt;1,AM240,
   IF(AI241=1,
      IF(SUMPRODUCT((LEN($Y$2:$Y$4096)-LEN(SUBSTITUTE($Y$2:$Y$4096,AA241,"")))/LEN(AA241))&gt;0,2,1),
      IF(
         SUMPRODUCT((LEN($Y$2:$Y$4096)-LEN(SUBSTITUTE($Y$2:$Y$4096,AA241,"")))/LEN(AA241))
         - SUMPRODUCT((LEN($Y$2:$Y$4096)-LEN(SUBSTITUTE($Y$2:$Y$4096,"Alolan "&amp;AA241,"")))/LEN("Alolan "&amp;AA241))
         - SUMPRODUCT((LEN($Y$2:$Y$4096)-LEN(SUBSTITUTE($Y$2:$Y$4096,"Galarian "&amp;AA241,"")))/LEN("Galarian "&amp;AA241))
         - SUMPRODUCT((LEN($Y$2:$Y$4096)-LEN(SUBSTITUTE($Y$2:$Y$4096,"Hisuian "&amp;AA241,"")))/LEN("Hisuian "&amp;AA241))
         - SUMPRODUCT((LEN($Y$2:$Y$4096)-LEN(SUBSTITUTE($Y$2:$Y$4096,"Paldean "&amp;AA241,"")))/LEN("Paldean "&amp;AA241))
      &gt;0,2,1)
   ))))</f>
        <v>1</v>
      </c>
      <c r="AN241">
        <v>0</v>
      </c>
      <c r="AO241">
        <v>0</v>
      </c>
    </row>
    <row r="242" spans="1:41" x14ac:dyDescent="0.25">
      <c r="A242" t="s">
        <v>3753</v>
      </c>
      <c r="B242" t="s">
        <v>32</v>
      </c>
      <c r="C242" t="s">
        <v>1546</v>
      </c>
      <c r="D242" t="s">
        <v>1472</v>
      </c>
      <c r="E242">
        <v>40</v>
      </c>
      <c r="F242">
        <v>80</v>
      </c>
      <c r="G242">
        <v>100</v>
      </c>
      <c r="H242">
        <v>30</v>
      </c>
      <c r="I242">
        <v>30</v>
      </c>
      <c r="J242">
        <v>20</v>
      </c>
      <c r="K242" t="s">
        <v>1621</v>
      </c>
      <c r="L242" t="s">
        <v>253</v>
      </c>
      <c r="M242" t="s">
        <v>249</v>
      </c>
      <c r="N242">
        <v>5.0999999999999996</v>
      </c>
      <c r="O242">
        <v>5.5</v>
      </c>
      <c r="P242">
        <v>-1</v>
      </c>
      <c r="R242">
        <f t="shared" si="12"/>
        <v>4</v>
      </c>
      <c r="S242">
        <f t="shared" si="13"/>
        <v>6</v>
      </c>
      <c r="T242">
        <f t="shared" si="14"/>
        <v>10</v>
      </c>
      <c r="U242" t="s">
        <v>1546</v>
      </c>
      <c r="V242" t="s">
        <v>1472</v>
      </c>
      <c r="W242" t="s">
        <v>1514</v>
      </c>
      <c r="X242" t="s">
        <v>1492</v>
      </c>
      <c r="Y242" t="s">
        <v>5022</v>
      </c>
      <c r="Z242" cm="1">
        <f t="array" ref="Z242">IF(ISBLANK(AK242),_xlfn.LET(
    _xlpm.nameBeforeSlash, IF(ISNUMBER(SEARCH("/", Y242)), LEFT(Y242, SEARCH("/", Y242)-1), Y242),
    _xlpm.matchRow, IFERROR(MATCH(_xlpm.nameBeforeSlash, AA:AA, 0), ""),
    _xlpm.difference, IF(_xlpm.matchRow="", "", ABS((R242 + S242)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),IF(ISBLANK(Y242),"","Hidden"))</f>
        <v>9</v>
      </c>
      <c r="AA242" t="s">
        <v>5023</v>
      </c>
      <c r="AC242" t="s">
        <v>6399</v>
      </c>
      <c r="AD242" t="str">
        <f>_xlfn.XLOOKUP(AC242,moves!A:A,moves!B:B)</f>
        <v>rock</v>
      </c>
      <c r="AE242">
        <f>_xlfn.XLOOKUP(AC242,moves!A:A,moves!D:D)</f>
        <v>0</v>
      </c>
      <c r="AF242" t="str">
        <f>_xlfn.XLOOKUP(AC242,moves!A:A,moves!E:E)</f>
        <v>Each time this move is used: Increase the user's Initiative by 3.</v>
      </c>
      <c r="AG242">
        <v>1</v>
      </c>
      <c r="AH242">
        <v>0</v>
      </c>
      <c r="AI242">
        <f t="shared" si="15"/>
        <v>1</v>
      </c>
      <c r="AJ242" t="s">
        <v>523</v>
      </c>
      <c r="AL242">
        <v>0</v>
      </c>
      <c r="AM242" cm="1">
        <f t="array" ref="AM242">IF(AL242=1,1,
   IF(ISTEXT(AK242),1,
   IF(AO242&gt;1,AM241,
   IF(AI242=1,
      IF(SUMPRODUCT((LEN($Y$2:$Y$4096)-LEN(SUBSTITUTE($Y$2:$Y$4096,AA242,"")))/LEN(AA242))&gt;0,2,1),
      IF(
         SUMPRODUCT((LEN($Y$2:$Y$4096)-LEN(SUBSTITUTE($Y$2:$Y$4096,AA242,"")))/LEN(AA242))
         - SUMPRODUCT((LEN($Y$2:$Y$4096)-LEN(SUBSTITUTE($Y$2:$Y$4096,"Alolan "&amp;AA242,"")))/LEN("Alolan "&amp;AA242))
         - SUMPRODUCT((LEN($Y$2:$Y$4096)-LEN(SUBSTITUTE($Y$2:$Y$4096,"Galarian "&amp;AA242,"")))/LEN("Galarian "&amp;AA242))
         - SUMPRODUCT((LEN($Y$2:$Y$4096)-LEN(SUBSTITUTE($Y$2:$Y$4096,"Hisuian "&amp;AA242,"")))/LEN("Hisuian "&amp;AA242))
         - SUMPRODUCT((LEN($Y$2:$Y$4096)-LEN(SUBSTITUTE($Y$2:$Y$4096,"Paldean "&amp;AA242,"")))/LEN("Paldean "&amp;AA242))
      &gt;0,2,1)
   ))))</f>
        <v>1</v>
      </c>
      <c r="AN242">
        <v>0</v>
      </c>
      <c r="AO242">
        <v>0</v>
      </c>
    </row>
    <row r="243" spans="1:41" x14ac:dyDescent="0.25">
      <c r="A243" t="s">
        <v>3754</v>
      </c>
      <c r="B243" t="s">
        <v>32</v>
      </c>
      <c r="C243" t="s">
        <v>1546</v>
      </c>
      <c r="D243" t="s">
        <v>1521</v>
      </c>
      <c r="E243">
        <v>40</v>
      </c>
      <c r="F243">
        <v>80</v>
      </c>
      <c r="G243">
        <v>100</v>
      </c>
      <c r="H243">
        <v>30</v>
      </c>
      <c r="I243">
        <v>30</v>
      </c>
      <c r="J243">
        <v>20</v>
      </c>
      <c r="K243" t="s">
        <v>1621</v>
      </c>
      <c r="L243" t="s">
        <v>253</v>
      </c>
      <c r="M243" t="s">
        <v>251</v>
      </c>
      <c r="N243">
        <v>5.0999999999999996</v>
      </c>
      <c r="O243">
        <v>5.5</v>
      </c>
      <c r="P243">
        <v>-1</v>
      </c>
      <c r="R243">
        <f t="shared" si="12"/>
        <v>4</v>
      </c>
      <c r="S243">
        <f t="shared" si="13"/>
        <v>6</v>
      </c>
      <c r="T243">
        <f t="shared" si="14"/>
        <v>10</v>
      </c>
      <c r="U243" t="s">
        <v>1546</v>
      </c>
      <c r="V243" t="s">
        <v>1521</v>
      </c>
      <c r="W243" t="s">
        <v>1514</v>
      </c>
      <c r="X243" t="s">
        <v>1472</v>
      </c>
      <c r="Y243" t="s">
        <v>5024</v>
      </c>
      <c r="Z243" cm="1">
        <f t="array" ref="Z243">IF(ISBLANK(AK243),_xlfn.LET(
    _xlpm.nameBeforeSlash, IF(ISNUMBER(SEARCH("/", Y243)), LEFT(Y243, SEARCH("/", Y243)-1), Y243),
    _xlpm.matchRow, IFERROR(MATCH(_xlpm.nameBeforeSlash, AA:AA, 0), ""),
    _xlpm.difference, IF(_xlpm.matchRow="", "", ABS((R243 + S243)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),IF(ISBLANK(Y243),"","Hidden"))</f>
        <v>9</v>
      </c>
      <c r="AA243" t="s">
        <v>5025</v>
      </c>
      <c r="AB243" t="s">
        <v>1527</v>
      </c>
      <c r="AC243" t="s">
        <v>6401</v>
      </c>
      <c r="AD243" t="str">
        <f>_xlfn.XLOOKUP(AC243,moves!A:A,moves!B:B)</f>
        <v>electric</v>
      </c>
      <c r="AE243" t="str">
        <f>_xlfn.XLOOKUP(AC243,moves!A:A,moves!D:D)</f>
        <v>-</v>
      </c>
      <c r="AF243" t="str">
        <f>_xlfn.XLOOKUP(AC243,moves!A:A,moves!E:E)</f>
        <v>When the user next attacks with an Electric-type move: That move deals double damage.</v>
      </c>
      <c r="AG243">
        <v>1</v>
      </c>
      <c r="AH243">
        <v>0</v>
      </c>
      <c r="AI243">
        <f t="shared" si="15"/>
        <v>1</v>
      </c>
      <c r="AJ243" t="s">
        <v>523</v>
      </c>
      <c r="AL243">
        <v>0</v>
      </c>
      <c r="AM243" cm="1">
        <f t="array" ref="AM243">IF(AL243=1,1,
   IF(ISTEXT(AK243),1,
   IF(AO243&gt;1,AM242,
   IF(AI243=1,
      IF(SUMPRODUCT((LEN($Y$2:$Y$4096)-LEN(SUBSTITUTE($Y$2:$Y$4096,AA243,"")))/LEN(AA243))&gt;0,2,1),
      IF(
         SUMPRODUCT((LEN($Y$2:$Y$4096)-LEN(SUBSTITUTE($Y$2:$Y$4096,AA243,"")))/LEN(AA243))
         - SUMPRODUCT((LEN($Y$2:$Y$4096)-LEN(SUBSTITUTE($Y$2:$Y$4096,"Alolan "&amp;AA243,"")))/LEN("Alolan "&amp;AA243))
         - SUMPRODUCT((LEN($Y$2:$Y$4096)-LEN(SUBSTITUTE($Y$2:$Y$4096,"Galarian "&amp;AA243,"")))/LEN("Galarian "&amp;AA243))
         - SUMPRODUCT((LEN($Y$2:$Y$4096)-LEN(SUBSTITUTE($Y$2:$Y$4096,"Hisuian "&amp;AA243,"")))/LEN("Hisuian "&amp;AA243))
         - SUMPRODUCT((LEN($Y$2:$Y$4096)-LEN(SUBSTITUTE($Y$2:$Y$4096,"Paldean "&amp;AA243,"")))/LEN("Paldean "&amp;AA243))
      &gt;0,2,1)
   ))))</f>
        <v>1</v>
      </c>
      <c r="AN243">
        <v>0</v>
      </c>
      <c r="AO243">
        <v>0</v>
      </c>
    </row>
    <row r="244" spans="1:41" x14ac:dyDescent="0.25">
      <c r="A244">
        <v>75</v>
      </c>
      <c r="B244" t="s">
        <v>34</v>
      </c>
      <c r="C244" t="s">
        <v>1546</v>
      </c>
      <c r="D244" t="s">
        <v>1472</v>
      </c>
      <c r="E244">
        <v>55</v>
      </c>
      <c r="F244">
        <v>95</v>
      </c>
      <c r="G244">
        <v>115</v>
      </c>
      <c r="H244">
        <v>45</v>
      </c>
      <c r="I244">
        <v>45</v>
      </c>
      <c r="J244">
        <v>35</v>
      </c>
      <c r="K244" t="s">
        <v>1621</v>
      </c>
      <c r="L244" t="s">
        <v>253</v>
      </c>
      <c r="M244" t="s">
        <v>249</v>
      </c>
      <c r="N244">
        <v>6.6</v>
      </c>
      <c r="O244">
        <v>7</v>
      </c>
      <c r="Q244">
        <v>1</v>
      </c>
      <c r="R244">
        <f t="shared" si="12"/>
        <v>7</v>
      </c>
      <c r="S244">
        <f t="shared" si="13"/>
        <v>8</v>
      </c>
      <c r="T244">
        <f t="shared" si="14"/>
        <v>15</v>
      </c>
      <c r="U244" t="s">
        <v>1546</v>
      </c>
      <c r="V244" t="s">
        <v>1472</v>
      </c>
      <c r="W244" t="s">
        <v>1514</v>
      </c>
      <c r="X244" t="s">
        <v>1492</v>
      </c>
      <c r="Y244" t="s">
        <v>35</v>
      </c>
      <c r="Z244" cm="1">
        <f t="array" ref="Z244">IF(ISBLANK(AK244),_xlfn.LET(
    _xlpm.nameBeforeSlash, IF(ISNUMBER(SEARCH("/", Y244)), LEFT(Y244, SEARCH("/", Y244)-1), Y244),
    _xlpm.matchRow, IFERROR(MATCH(_xlpm.nameBeforeSlash, AA:AA, 0), ""),
    _xlpm.difference, IF(_xlpm.matchRow="", "", ABS((R244 + S244)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),IF(ISBLANK(Y244),"","Hidden"))</f>
        <v>13</v>
      </c>
      <c r="AA244" t="s">
        <v>34</v>
      </c>
      <c r="AC244" t="s">
        <v>1348</v>
      </c>
      <c r="AD244" t="str">
        <f>_xlfn.XLOOKUP(AC244,moves!A:A,moves!B:B)</f>
        <v>rock</v>
      </c>
      <c r="AE244">
        <f>_xlfn.XLOOKUP(AC244,moves!A:A,moves!D:D)</f>
        <v>1</v>
      </c>
      <c r="AF244" t="str">
        <f>_xlfn.XLOOKUP(AC244,moves!A:A,moves!E:E)</f>
        <v>Increase the Stealth Rock Hazardous Terrain Token by 1 on the opposing side of the arena.</v>
      </c>
      <c r="AG244">
        <v>0</v>
      </c>
      <c r="AH244">
        <v>0</v>
      </c>
      <c r="AI244">
        <f t="shared" si="15"/>
        <v>0</v>
      </c>
      <c r="AJ244" t="s">
        <v>524</v>
      </c>
      <c r="AL244">
        <v>0</v>
      </c>
      <c r="AM244" cm="1">
        <f t="array" ref="AM244">IF(AL244=1,1,
   IF(ISTEXT(AK244),1,
   IF(AO244&gt;1,AM243,
   IF(AI244=1,
      IF(SUMPRODUCT((LEN($Y$2:$Y$4096)-LEN(SUBSTITUTE($Y$2:$Y$4096,AA244,"")))/LEN(AA244))&gt;0,2,1),
      IF(
         SUMPRODUCT((LEN($Y$2:$Y$4096)-LEN(SUBSTITUTE($Y$2:$Y$4096,AA244,"")))/LEN(AA244))
         - SUMPRODUCT((LEN($Y$2:$Y$4096)-LEN(SUBSTITUTE($Y$2:$Y$4096,"Alolan "&amp;AA244,"")))/LEN("Alolan "&amp;AA244))
         - SUMPRODUCT((LEN($Y$2:$Y$4096)-LEN(SUBSTITUTE($Y$2:$Y$4096,"Galarian "&amp;AA244,"")))/LEN("Galarian "&amp;AA244))
         - SUMPRODUCT((LEN($Y$2:$Y$4096)-LEN(SUBSTITUTE($Y$2:$Y$4096,"Hisuian "&amp;AA244,"")))/LEN("Hisuian "&amp;AA244))
         - SUMPRODUCT((LEN($Y$2:$Y$4096)-LEN(SUBSTITUTE($Y$2:$Y$4096,"Paldean "&amp;AA244,"")))/LEN("Paldean "&amp;AA244))
      &gt;0,2,1)
   ))))</f>
        <v>2</v>
      </c>
      <c r="AN244">
        <v>0</v>
      </c>
      <c r="AO244">
        <v>0</v>
      </c>
    </row>
    <row r="245" spans="1:41" x14ac:dyDescent="0.25">
      <c r="A245" t="s">
        <v>1625</v>
      </c>
      <c r="B245" t="s">
        <v>34</v>
      </c>
      <c r="C245" t="s">
        <v>1546</v>
      </c>
      <c r="D245" t="s">
        <v>1521</v>
      </c>
      <c r="E245">
        <v>55</v>
      </c>
      <c r="F245">
        <v>95</v>
      </c>
      <c r="G245">
        <v>115</v>
      </c>
      <c r="H245">
        <v>45</v>
      </c>
      <c r="I245">
        <v>45</v>
      </c>
      <c r="J245">
        <v>35</v>
      </c>
      <c r="K245" t="s">
        <v>1621</v>
      </c>
      <c r="L245" t="s">
        <v>253</v>
      </c>
      <c r="M245" t="s">
        <v>251</v>
      </c>
      <c r="N245">
        <v>6.6</v>
      </c>
      <c r="O245">
        <v>7</v>
      </c>
      <c r="Q245">
        <v>1</v>
      </c>
      <c r="R245">
        <f t="shared" si="12"/>
        <v>7</v>
      </c>
      <c r="S245">
        <f t="shared" si="13"/>
        <v>8</v>
      </c>
      <c r="T245">
        <f t="shared" si="14"/>
        <v>15</v>
      </c>
      <c r="U245" t="s">
        <v>1546</v>
      </c>
      <c r="V245" t="s">
        <v>1521</v>
      </c>
      <c r="W245" t="s">
        <v>1514</v>
      </c>
      <c r="X245" t="s">
        <v>1472</v>
      </c>
      <c r="Y245" t="s">
        <v>1626</v>
      </c>
      <c r="Z245" cm="1">
        <f t="array" ref="Z245">IF(ISBLANK(AK245),_xlfn.LET(
    _xlpm.nameBeforeSlash, IF(ISNUMBER(SEARCH("/", Y245)), LEFT(Y245, SEARCH("/", Y245)-1), Y245),
    _xlpm.matchRow, IFERROR(MATCH(_xlpm.nameBeforeSlash, AA:AA, 0), ""),
    _xlpm.difference, IF(_xlpm.matchRow="", "", ABS((R245 + S245)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),IF(ISBLANK(Y245),"","Hidden"))</f>
        <v>13</v>
      </c>
      <c r="AA245" t="s">
        <v>1623</v>
      </c>
      <c r="AB245" t="s">
        <v>1527</v>
      </c>
      <c r="AC245" t="s">
        <v>466</v>
      </c>
      <c r="AD245" t="str">
        <f>_xlfn.XLOOKUP(AC245,moves!A:A,moves!B:B)</f>
        <v>rock</v>
      </c>
      <c r="AE245">
        <f>_xlfn.XLOOKUP(AC245,moves!A:A,moves!D:D)</f>
        <v>3</v>
      </c>
      <c r="AF245" t="str">
        <f>_xlfn.XLOOKUP(AC245,moves!A:A,moves!E:E)</f>
        <v>Each time this move is used in succession: Increase attack strength by 1.</v>
      </c>
      <c r="AG245">
        <v>0</v>
      </c>
      <c r="AH245">
        <v>0</v>
      </c>
      <c r="AI245">
        <f t="shared" si="15"/>
        <v>0</v>
      </c>
      <c r="AJ245" t="s">
        <v>524</v>
      </c>
      <c r="AL245">
        <v>0</v>
      </c>
      <c r="AM245" cm="1">
        <f t="array" ref="AM245">IF(AL245=1,1,
   IF(ISTEXT(AK245),1,
   IF(AO245&gt;1,AM244,
   IF(AI245=1,
      IF(SUMPRODUCT((LEN($Y$2:$Y$4096)-LEN(SUBSTITUTE($Y$2:$Y$4096,AA245,"")))/LEN(AA245))&gt;0,2,1),
      IF(
         SUMPRODUCT((LEN($Y$2:$Y$4096)-LEN(SUBSTITUTE($Y$2:$Y$4096,AA245,"")))/LEN(AA245))
         - SUMPRODUCT((LEN($Y$2:$Y$4096)-LEN(SUBSTITUTE($Y$2:$Y$4096,"Alolan "&amp;AA245,"")))/LEN("Alolan "&amp;AA245))
         - SUMPRODUCT((LEN($Y$2:$Y$4096)-LEN(SUBSTITUTE($Y$2:$Y$4096,"Galarian "&amp;AA245,"")))/LEN("Galarian "&amp;AA245))
         - SUMPRODUCT((LEN($Y$2:$Y$4096)-LEN(SUBSTITUTE($Y$2:$Y$4096,"Hisuian "&amp;AA245,"")))/LEN("Hisuian "&amp;AA245))
         - SUMPRODUCT((LEN($Y$2:$Y$4096)-LEN(SUBSTITUTE($Y$2:$Y$4096,"Paldean "&amp;AA245,"")))/LEN("Paldean "&amp;AA245))
      &gt;0,2,1)
   ))))</f>
        <v>2</v>
      </c>
      <c r="AN245">
        <v>0</v>
      </c>
      <c r="AO245">
        <v>0</v>
      </c>
    </row>
    <row r="246" spans="1:41" x14ac:dyDescent="0.25">
      <c r="A246" t="s">
        <v>3755</v>
      </c>
      <c r="B246" t="s">
        <v>34</v>
      </c>
      <c r="C246" t="s">
        <v>1546</v>
      </c>
      <c r="D246" t="s">
        <v>1472</v>
      </c>
      <c r="E246">
        <v>55</v>
      </c>
      <c r="F246">
        <v>95</v>
      </c>
      <c r="G246">
        <v>115</v>
      </c>
      <c r="H246">
        <v>45</v>
      </c>
      <c r="I246">
        <v>45</v>
      </c>
      <c r="J246">
        <v>35</v>
      </c>
      <c r="K246" t="s">
        <v>1621</v>
      </c>
      <c r="L246" t="s">
        <v>253</v>
      </c>
      <c r="M246" t="s">
        <v>249</v>
      </c>
      <c r="N246">
        <v>6.6</v>
      </c>
      <c r="O246">
        <v>7</v>
      </c>
      <c r="Q246">
        <v>1</v>
      </c>
      <c r="R246">
        <f t="shared" si="12"/>
        <v>7</v>
      </c>
      <c r="S246">
        <f t="shared" si="13"/>
        <v>8</v>
      </c>
      <c r="T246">
        <f t="shared" si="14"/>
        <v>15</v>
      </c>
      <c r="U246" t="s">
        <v>1546</v>
      </c>
      <c r="V246" t="s">
        <v>1472</v>
      </c>
      <c r="W246" t="s">
        <v>1514</v>
      </c>
      <c r="X246" t="s">
        <v>1492</v>
      </c>
      <c r="Y246" t="s">
        <v>5026</v>
      </c>
      <c r="Z246" cm="1">
        <f t="array" ref="Z246">IF(ISBLANK(AK246),_xlfn.LET(
    _xlpm.nameBeforeSlash, IF(ISNUMBER(SEARCH("/", Y246)), LEFT(Y246, SEARCH("/", Y246)-1), Y246),
    _xlpm.matchRow, IFERROR(MATCH(_xlpm.nameBeforeSlash, AA:AA, 0), ""),
    _xlpm.difference, IF(_xlpm.matchRow="", "", ABS((R246 + S246)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),IF(ISBLANK(Y246),"","Hidden"))</f>
        <v>13</v>
      </c>
      <c r="AA246" t="s">
        <v>5022</v>
      </c>
      <c r="AC246" t="s">
        <v>1053</v>
      </c>
      <c r="AD246" t="str">
        <f>_xlfn.XLOOKUP(AC246,moves!A:A,moves!B:B)</f>
        <v>fighting</v>
      </c>
      <c r="AE246">
        <f>_xlfn.XLOOKUP(AC246,moves!A:A,moves!D:D)</f>
        <v>4</v>
      </c>
      <c r="AF246" t="str">
        <f>_xlfn.XLOOKUP(AC246,moves!A:A,moves!E:E)</f>
        <v>Ignore the effects of PROTECT moves.</v>
      </c>
      <c r="AG246">
        <v>0</v>
      </c>
      <c r="AH246">
        <v>0</v>
      </c>
      <c r="AI246">
        <f t="shared" si="15"/>
        <v>1</v>
      </c>
      <c r="AJ246" t="s">
        <v>524</v>
      </c>
      <c r="AL246">
        <v>0</v>
      </c>
      <c r="AM246" cm="1">
        <f t="array" ref="AM246">IF(AL246=1,1,
   IF(ISTEXT(AK246),1,
   IF(AO246&gt;1,AM245,
   IF(AI246=1,
      IF(SUMPRODUCT((LEN($Y$2:$Y$4096)-LEN(SUBSTITUTE($Y$2:$Y$4096,AA246,"")))/LEN(AA246))&gt;0,2,1),
      IF(
         SUMPRODUCT((LEN($Y$2:$Y$4096)-LEN(SUBSTITUTE($Y$2:$Y$4096,AA246,"")))/LEN(AA246))
         - SUMPRODUCT((LEN($Y$2:$Y$4096)-LEN(SUBSTITUTE($Y$2:$Y$4096,"Alolan "&amp;AA246,"")))/LEN("Alolan "&amp;AA246))
         - SUMPRODUCT((LEN($Y$2:$Y$4096)-LEN(SUBSTITUTE($Y$2:$Y$4096,"Galarian "&amp;AA246,"")))/LEN("Galarian "&amp;AA246))
         - SUMPRODUCT((LEN($Y$2:$Y$4096)-LEN(SUBSTITUTE($Y$2:$Y$4096,"Hisuian "&amp;AA246,"")))/LEN("Hisuian "&amp;AA246))
         - SUMPRODUCT((LEN($Y$2:$Y$4096)-LEN(SUBSTITUTE($Y$2:$Y$4096,"Paldean "&amp;AA246,"")))/LEN("Paldean "&amp;AA246))
      &gt;0,2,1)
   ))))</f>
        <v>2</v>
      </c>
      <c r="AN246">
        <v>0</v>
      </c>
      <c r="AO246">
        <v>0</v>
      </c>
    </row>
    <row r="247" spans="1:41" x14ac:dyDescent="0.25">
      <c r="A247" t="s">
        <v>3756</v>
      </c>
      <c r="B247" t="s">
        <v>34</v>
      </c>
      <c r="C247" t="s">
        <v>1546</v>
      </c>
      <c r="D247" t="s">
        <v>1521</v>
      </c>
      <c r="E247">
        <v>55</v>
      </c>
      <c r="F247">
        <v>95</v>
      </c>
      <c r="G247">
        <v>115</v>
      </c>
      <c r="H247">
        <v>45</v>
      </c>
      <c r="I247">
        <v>45</v>
      </c>
      <c r="J247">
        <v>35</v>
      </c>
      <c r="K247" t="s">
        <v>1621</v>
      </c>
      <c r="L247" t="s">
        <v>253</v>
      </c>
      <c r="M247" t="s">
        <v>251</v>
      </c>
      <c r="N247">
        <v>6.6</v>
      </c>
      <c r="O247">
        <v>7</v>
      </c>
      <c r="Q247">
        <v>1</v>
      </c>
      <c r="R247">
        <f t="shared" si="12"/>
        <v>7</v>
      </c>
      <c r="S247">
        <f t="shared" si="13"/>
        <v>8</v>
      </c>
      <c r="T247">
        <f t="shared" si="14"/>
        <v>15</v>
      </c>
      <c r="U247" t="s">
        <v>1546</v>
      </c>
      <c r="V247" t="s">
        <v>1521</v>
      </c>
      <c r="W247" t="s">
        <v>1514</v>
      </c>
      <c r="X247" t="s">
        <v>1472</v>
      </c>
      <c r="Y247" t="s">
        <v>5027</v>
      </c>
      <c r="Z247" cm="1">
        <f t="array" ref="Z247">IF(ISBLANK(AK247),_xlfn.LET(
    _xlpm.nameBeforeSlash, IF(ISNUMBER(SEARCH("/", Y247)), LEFT(Y247, SEARCH("/", Y247)-1), Y247),
    _xlpm.matchRow, IFERROR(MATCH(_xlpm.nameBeforeSlash, AA:AA, 0), ""),
    _xlpm.difference, IF(_xlpm.matchRow="", "", ABS((R247 + S247)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),IF(ISBLANK(Y247),"","Hidden"))</f>
        <v>13</v>
      </c>
      <c r="AA247" t="s">
        <v>5024</v>
      </c>
      <c r="AB247" t="s">
        <v>1527</v>
      </c>
      <c r="AC247" t="s">
        <v>1005</v>
      </c>
      <c r="AD247" t="str">
        <f>_xlfn.XLOOKUP(AC247,moves!A:A,moves!B:B)</f>
        <v>electric</v>
      </c>
      <c r="AE247">
        <f>_xlfn.XLOOKUP(AC247,moves!A:A,moves!D:D)</f>
        <v>4</v>
      </c>
      <c r="AF247" t="str">
        <f>_xlfn.XLOOKUP(AC247,moves!A:A,moves!E:E)</f>
        <v>If any status symbols are rolled: Inflict the Paralyzed status on the target.</v>
      </c>
      <c r="AG247">
        <v>0</v>
      </c>
      <c r="AH247">
        <v>0</v>
      </c>
      <c r="AI247">
        <f t="shared" si="15"/>
        <v>1</v>
      </c>
      <c r="AJ247" t="s">
        <v>524</v>
      </c>
      <c r="AL247">
        <v>0</v>
      </c>
      <c r="AM247" cm="1">
        <f t="array" ref="AM247">IF(AL247=1,1,
   IF(ISTEXT(AK247),1,
   IF(AO247&gt;1,AM246,
   IF(AI247=1,
      IF(SUMPRODUCT((LEN($Y$2:$Y$4096)-LEN(SUBSTITUTE($Y$2:$Y$4096,AA247,"")))/LEN(AA247))&gt;0,2,1),
      IF(
         SUMPRODUCT((LEN($Y$2:$Y$4096)-LEN(SUBSTITUTE($Y$2:$Y$4096,AA247,"")))/LEN(AA247))
         - SUMPRODUCT((LEN($Y$2:$Y$4096)-LEN(SUBSTITUTE($Y$2:$Y$4096,"Alolan "&amp;AA247,"")))/LEN("Alolan "&amp;AA247))
         - SUMPRODUCT((LEN($Y$2:$Y$4096)-LEN(SUBSTITUTE($Y$2:$Y$4096,"Galarian "&amp;AA247,"")))/LEN("Galarian "&amp;AA247))
         - SUMPRODUCT((LEN($Y$2:$Y$4096)-LEN(SUBSTITUTE($Y$2:$Y$4096,"Hisuian "&amp;AA247,"")))/LEN("Hisuian "&amp;AA247))
         - SUMPRODUCT((LEN($Y$2:$Y$4096)-LEN(SUBSTITUTE($Y$2:$Y$4096,"Paldean "&amp;AA247,"")))/LEN("Paldean "&amp;AA247))
      &gt;0,2,1)
   ))))</f>
        <v>2</v>
      </c>
      <c r="AN247">
        <v>0</v>
      </c>
      <c r="AO247">
        <v>0</v>
      </c>
    </row>
    <row r="248" spans="1:41" x14ac:dyDescent="0.25">
      <c r="A248">
        <v>76</v>
      </c>
      <c r="B248" t="s">
        <v>35</v>
      </c>
      <c r="C248" t="s">
        <v>1546</v>
      </c>
      <c r="D248" t="s">
        <v>1472</v>
      </c>
      <c r="E248">
        <v>80</v>
      </c>
      <c r="F248">
        <v>120</v>
      </c>
      <c r="G248">
        <v>130</v>
      </c>
      <c r="H248">
        <v>55</v>
      </c>
      <c r="I248">
        <v>65</v>
      </c>
      <c r="J248">
        <v>45</v>
      </c>
      <c r="K248" t="s">
        <v>1627</v>
      </c>
      <c r="L248" t="s">
        <v>253</v>
      </c>
      <c r="M248" t="s">
        <v>249</v>
      </c>
      <c r="N248">
        <v>8.35</v>
      </c>
      <c r="O248">
        <v>9.0500000000000007</v>
      </c>
      <c r="Q248">
        <v>3</v>
      </c>
      <c r="R248">
        <f t="shared" si="12"/>
        <v>8</v>
      </c>
      <c r="S248">
        <f t="shared" si="13"/>
        <v>12</v>
      </c>
      <c r="T248">
        <f t="shared" si="14"/>
        <v>20</v>
      </c>
      <c r="U248" t="s">
        <v>1546</v>
      </c>
      <c r="V248" t="s">
        <v>1472</v>
      </c>
      <c r="W248" t="s">
        <v>1514</v>
      </c>
      <c r="X248" t="s">
        <v>1492</v>
      </c>
      <c r="Z248" t="str" cm="1">
        <f t="array" ref="Z248">IF(ISBLANK(AK248),_xlfn.LET(
    _xlpm.nameBeforeSlash, IF(ISNUMBER(SEARCH("/", Y248)), LEFT(Y248, SEARCH("/", Y248)-1), Y248),
    _xlpm.matchRow, IFERROR(MATCH(_xlpm.nameBeforeSlash, AA:AA, 0), ""),
    _xlpm.difference, IF(_xlpm.matchRow="", "", ABS((R248 + S248)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),IF(ISBLANK(Y248),"","Hidden"))</f>
        <v/>
      </c>
      <c r="AA248" t="s">
        <v>35</v>
      </c>
      <c r="AC248" t="s">
        <v>418</v>
      </c>
      <c r="AD248" t="str">
        <f>_xlfn.XLOOKUP(AC248,moves!A:A,moves!B:B)</f>
        <v>ground</v>
      </c>
      <c r="AE248">
        <f>_xlfn.XLOOKUP(AC248,moves!A:A,moves!D:D)</f>
        <v>4</v>
      </c>
      <c r="AF248" t="str">
        <f>_xlfn.XLOOKUP(AC248,moves!A:A,moves!E:E)</f>
        <v>If 2 or more status symbols are rolled: Deal 2 damage to a Pokémon in the target party that is not the target.</v>
      </c>
      <c r="AG248">
        <v>0</v>
      </c>
      <c r="AH248">
        <v>0</v>
      </c>
      <c r="AI248">
        <f t="shared" si="15"/>
        <v>0</v>
      </c>
      <c r="AJ248" t="s">
        <v>525</v>
      </c>
      <c r="AL248">
        <v>0</v>
      </c>
      <c r="AM248" cm="1">
        <f t="array" ref="AM248">IF(AL248=1,1,
   IF(ISTEXT(AK248),1,
   IF(AO248&gt;1,AM247,
   IF(AI248=1,
      IF(SUMPRODUCT((LEN($Y$2:$Y$4096)-LEN(SUBSTITUTE($Y$2:$Y$4096,AA248,"")))/LEN(AA248))&gt;0,2,1),
      IF(
         SUMPRODUCT((LEN($Y$2:$Y$4096)-LEN(SUBSTITUTE($Y$2:$Y$4096,AA248,"")))/LEN(AA248))
         - SUMPRODUCT((LEN($Y$2:$Y$4096)-LEN(SUBSTITUTE($Y$2:$Y$4096,"Alolan "&amp;AA248,"")))/LEN("Alolan "&amp;AA248))
         - SUMPRODUCT((LEN($Y$2:$Y$4096)-LEN(SUBSTITUTE($Y$2:$Y$4096,"Galarian "&amp;AA248,"")))/LEN("Galarian "&amp;AA248))
         - SUMPRODUCT((LEN($Y$2:$Y$4096)-LEN(SUBSTITUTE($Y$2:$Y$4096,"Hisuian "&amp;AA248,"")))/LEN("Hisuian "&amp;AA248))
         - SUMPRODUCT((LEN($Y$2:$Y$4096)-LEN(SUBSTITUTE($Y$2:$Y$4096,"Paldean "&amp;AA248,"")))/LEN("Paldean "&amp;AA248))
      &gt;0,2,1)
   ))))</f>
        <v>2</v>
      </c>
      <c r="AN248">
        <v>0</v>
      </c>
      <c r="AO248">
        <v>0</v>
      </c>
    </row>
    <row r="249" spans="1:41" x14ac:dyDescent="0.25">
      <c r="A249" t="s">
        <v>1628</v>
      </c>
      <c r="B249" t="s">
        <v>35</v>
      </c>
      <c r="C249" t="s">
        <v>1546</v>
      </c>
      <c r="D249" t="s">
        <v>1521</v>
      </c>
      <c r="E249">
        <v>80</v>
      </c>
      <c r="F249">
        <v>120</v>
      </c>
      <c r="G249">
        <v>130</v>
      </c>
      <c r="H249">
        <v>55</v>
      </c>
      <c r="I249">
        <v>65</v>
      </c>
      <c r="J249">
        <v>45</v>
      </c>
      <c r="K249" t="s">
        <v>1627</v>
      </c>
      <c r="L249" t="s">
        <v>253</v>
      </c>
      <c r="M249" t="s">
        <v>251</v>
      </c>
      <c r="N249">
        <v>8.35</v>
      </c>
      <c r="O249">
        <v>9.0500000000000007</v>
      </c>
      <c r="P249">
        <v>1</v>
      </c>
      <c r="Q249">
        <v>2</v>
      </c>
      <c r="R249">
        <f t="shared" si="12"/>
        <v>9</v>
      </c>
      <c r="S249">
        <f t="shared" si="13"/>
        <v>11</v>
      </c>
      <c r="T249">
        <f t="shared" si="14"/>
        <v>20</v>
      </c>
      <c r="U249" t="s">
        <v>1546</v>
      </c>
      <c r="V249" t="s">
        <v>1521</v>
      </c>
      <c r="W249" t="s">
        <v>1514</v>
      </c>
      <c r="X249" t="s">
        <v>1472</v>
      </c>
      <c r="Z249" t="str" cm="1">
        <f t="array" ref="Z249">IF(ISBLANK(AK249),_xlfn.LET(
    _xlpm.nameBeforeSlash, IF(ISNUMBER(SEARCH("/", Y249)), LEFT(Y249, SEARCH("/", Y249)-1), Y249),
    _xlpm.matchRow, IFERROR(MATCH(_xlpm.nameBeforeSlash, AA:AA, 0), ""),
    _xlpm.difference, IF(_xlpm.matchRow="", "", ABS((R249 + S249)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),IF(ISBLANK(Y249),"","Hidden"))</f>
        <v/>
      </c>
      <c r="AA249" t="s">
        <v>1626</v>
      </c>
      <c r="AB249" t="s">
        <v>1527</v>
      </c>
      <c r="AC249" t="s">
        <v>990</v>
      </c>
      <c r="AD249" t="str">
        <f>_xlfn.XLOOKUP(AC249,moves!A:A,moves!B:B)</f>
        <v>electric</v>
      </c>
      <c r="AE249">
        <f>_xlfn.XLOOKUP(AC249,moves!A:A,moves!D:D)</f>
        <v>4</v>
      </c>
      <c r="AF249" t="str">
        <f>_xlfn.XLOOKUP(AC249,moves!A:A,moves!E:E)</f>
        <v xml:space="preserve"> </v>
      </c>
      <c r="AG249">
        <v>0</v>
      </c>
      <c r="AH249">
        <v>0</v>
      </c>
      <c r="AI249">
        <f t="shared" si="15"/>
        <v>0</v>
      </c>
      <c r="AJ249" t="s">
        <v>525</v>
      </c>
      <c r="AL249">
        <v>0</v>
      </c>
      <c r="AM249" cm="1">
        <f t="array" ref="AM249">IF(AL249=1,1,
   IF(ISTEXT(AK249),1,
   IF(AO249&gt;1,AM248,
   IF(AI249=1,
      IF(SUMPRODUCT((LEN($Y$2:$Y$4096)-LEN(SUBSTITUTE($Y$2:$Y$4096,AA249,"")))/LEN(AA249))&gt;0,2,1),
      IF(
         SUMPRODUCT((LEN($Y$2:$Y$4096)-LEN(SUBSTITUTE($Y$2:$Y$4096,AA249,"")))/LEN(AA249))
         - SUMPRODUCT((LEN($Y$2:$Y$4096)-LEN(SUBSTITUTE($Y$2:$Y$4096,"Alolan "&amp;AA249,"")))/LEN("Alolan "&amp;AA249))
         - SUMPRODUCT((LEN($Y$2:$Y$4096)-LEN(SUBSTITUTE($Y$2:$Y$4096,"Galarian "&amp;AA249,"")))/LEN("Galarian "&amp;AA249))
         - SUMPRODUCT((LEN($Y$2:$Y$4096)-LEN(SUBSTITUTE($Y$2:$Y$4096,"Hisuian "&amp;AA249,"")))/LEN("Hisuian "&amp;AA249))
         - SUMPRODUCT((LEN($Y$2:$Y$4096)-LEN(SUBSTITUTE($Y$2:$Y$4096,"Paldean "&amp;AA249,"")))/LEN("Paldean "&amp;AA249))
      &gt;0,2,1)
   ))))</f>
        <v>2</v>
      </c>
      <c r="AN249">
        <v>0</v>
      </c>
      <c r="AO249">
        <v>0</v>
      </c>
    </row>
    <row r="250" spans="1:41" x14ac:dyDescent="0.25">
      <c r="A250" t="s">
        <v>3757</v>
      </c>
      <c r="B250" t="s">
        <v>35</v>
      </c>
      <c r="C250" t="s">
        <v>1546</v>
      </c>
      <c r="D250" t="s">
        <v>1472</v>
      </c>
      <c r="E250">
        <v>80</v>
      </c>
      <c r="F250">
        <v>120</v>
      </c>
      <c r="G250">
        <v>130</v>
      </c>
      <c r="H250">
        <v>55</v>
      </c>
      <c r="I250">
        <v>65</v>
      </c>
      <c r="J250">
        <v>45</v>
      </c>
      <c r="K250" t="s">
        <v>1627</v>
      </c>
      <c r="L250" t="s">
        <v>253</v>
      </c>
      <c r="M250" t="s">
        <v>249</v>
      </c>
      <c r="N250">
        <v>8.35</v>
      </c>
      <c r="O250">
        <v>9.0500000000000007</v>
      </c>
      <c r="Q250">
        <v>3</v>
      </c>
      <c r="R250">
        <f t="shared" si="12"/>
        <v>8</v>
      </c>
      <c r="S250">
        <f t="shared" si="13"/>
        <v>12</v>
      </c>
      <c r="T250">
        <f t="shared" si="14"/>
        <v>20</v>
      </c>
      <c r="U250" t="s">
        <v>1546</v>
      </c>
      <c r="V250" t="s">
        <v>1472</v>
      </c>
      <c r="W250" t="s">
        <v>1514</v>
      </c>
      <c r="X250" t="s">
        <v>1492</v>
      </c>
      <c r="Z250" t="str" cm="1">
        <f t="array" ref="Z250">IF(ISBLANK(AK250),_xlfn.LET(
    _xlpm.nameBeforeSlash, IF(ISNUMBER(SEARCH("/", Y250)), LEFT(Y250, SEARCH("/", Y250)-1), Y250),
    _xlpm.matchRow, IFERROR(MATCH(_xlpm.nameBeforeSlash, AA:AA, 0), ""),
    _xlpm.difference, IF(_xlpm.matchRow="", "", ABS((R250 + S250)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),IF(ISBLANK(Y250),"","Hidden"))</f>
        <v/>
      </c>
      <c r="AA250" t="s">
        <v>5026</v>
      </c>
      <c r="AC250" t="s">
        <v>432</v>
      </c>
      <c r="AD250" t="str">
        <f>_xlfn.XLOOKUP(AC250,moves!A:A,moves!B:B)</f>
        <v>rock</v>
      </c>
      <c r="AE250">
        <f>_xlfn.XLOOKUP(AC250,moves!A:A,moves!D:D)</f>
        <v>5</v>
      </c>
      <c r="AF250" t="str">
        <f>_xlfn.XLOOKUP(AC250,moves!A:A,moves!E:E)</f>
        <v>Critical hits deal +1 damage. Status symbols deal -1 damage.</v>
      </c>
      <c r="AG250">
        <v>0</v>
      </c>
      <c r="AH250">
        <v>0</v>
      </c>
      <c r="AI250">
        <f t="shared" si="15"/>
        <v>1</v>
      </c>
      <c r="AJ250" t="s">
        <v>525</v>
      </c>
      <c r="AL250">
        <v>0</v>
      </c>
      <c r="AM250" cm="1">
        <f t="array" ref="AM250">IF(AL250=1,1,
   IF(ISTEXT(AK250),1,
   IF(AO250&gt;1,AM249,
   IF(AI250=1,
      IF(SUMPRODUCT((LEN($Y$2:$Y$4096)-LEN(SUBSTITUTE($Y$2:$Y$4096,AA250,"")))/LEN(AA250))&gt;0,2,1),
      IF(
         SUMPRODUCT((LEN($Y$2:$Y$4096)-LEN(SUBSTITUTE($Y$2:$Y$4096,AA250,"")))/LEN(AA250))
         - SUMPRODUCT((LEN($Y$2:$Y$4096)-LEN(SUBSTITUTE($Y$2:$Y$4096,"Alolan "&amp;AA250,"")))/LEN("Alolan "&amp;AA250))
         - SUMPRODUCT((LEN($Y$2:$Y$4096)-LEN(SUBSTITUTE($Y$2:$Y$4096,"Galarian "&amp;AA250,"")))/LEN("Galarian "&amp;AA250))
         - SUMPRODUCT((LEN($Y$2:$Y$4096)-LEN(SUBSTITUTE($Y$2:$Y$4096,"Hisuian "&amp;AA250,"")))/LEN("Hisuian "&amp;AA250))
         - SUMPRODUCT((LEN($Y$2:$Y$4096)-LEN(SUBSTITUTE($Y$2:$Y$4096,"Paldean "&amp;AA250,"")))/LEN("Paldean "&amp;AA250))
      &gt;0,2,1)
   ))))</f>
        <v>2</v>
      </c>
      <c r="AN250">
        <v>0</v>
      </c>
      <c r="AO250">
        <v>0</v>
      </c>
    </row>
    <row r="251" spans="1:41" x14ac:dyDescent="0.25">
      <c r="A251" t="s">
        <v>3758</v>
      </c>
      <c r="B251" t="s">
        <v>35</v>
      </c>
      <c r="C251" t="s">
        <v>1546</v>
      </c>
      <c r="D251" t="s">
        <v>1521</v>
      </c>
      <c r="E251">
        <v>80</v>
      </c>
      <c r="F251">
        <v>120</v>
      </c>
      <c r="G251">
        <v>130</v>
      </c>
      <c r="H251">
        <v>55</v>
      </c>
      <c r="I251">
        <v>65</v>
      </c>
      <c r="J251">
        <v>45</v>
      </c>
      <c r="K251" t="s">
        <v>1627</v>
      </c>
      <c r="L251" t="s">
        <v>253</v>
      </c>
      <c r="M251" t="s">
        <v>251</v>
      </c>
      <c r="N251">
        <v>8.35</v>
      </c>
      <c r="O251">
        <v>9.0500000000000007</v>
      </c>
      <c r="P251">
        <v>1</v>
      </c>
      <c r="Q251">
        <v>2</v>
      </c>
      <c r="R251">
        <f t="shared" si="12"/>
        <v>9</v>
      </c>
      <c r="S251">
        <f t="shared" si="13"/>
        <v>11</v>
      </c>
      <c r="T251">
        <f t="shared" si="14"/>
        <v>20</v>
      </c>
      <c r="U251" t="s">
        <v>1546</v>
      </c>
      <c r="V251" t="s">
        <v>1521</v>
      </c>
      <c r="W251" t="s">
        <v>1514</v>
      </c>
      <c r="X251" t="s">
        <v>1472</v>
      </c>
      <c r="Z251" t="str" cm="1">
        <f t="array" ref="Z251">IF(ISBLANK(AK251),_xlfn.LET(
    _xlpm.nameBeforeSlash, IF(ISNUMBER(SEARCH("/", Y251)), LEFT(Y251, SEARCH("/", Y251)-1), Y251),
    _xlpm.matchRow, IFERROR(MATCH(_xlpm.nameBeforeSlash, AA:AA, 0), ""),
    _xlpm.difference, IF(_xlpm.matchRow="", "", ABS((R251 + S251)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),IF(ISBLANK(Y251),"","Hidden"))</f>
        <v/>
      </c>
      <c r="AA251" t="s">
        <v>5027</v>
      </c>
      <c r="AB251" t="s">
        <v>1527</v>
      </c>
      <c r="AC251" t="s">
        <v>1370</v>
      </c>
      <c r="AD251" t="str">
        <f>_xlfn.XLOOKUP(AC251,moves!A:A,moves!B:B)</f>
        <v>steel</v>
      </c>
      <c r="AE251">
        <f>_xlfn.XLOOKUP(AC251,moves!A:A,moves!D:D)</f>
        <v>2</v>
      </c>
      <c r="AF251" t="str">
        <f>_xlfn.XLOOKUP(AC251,moves!A:A,moves!E:E)</f>
        <v>For every 2 initiative the target has more than the user: Increase attack strength by 1 (Max 7 attack strength).</v>
      </c>
      <c r="AG251">
        <v>0</v>
      </c>
      <c r="AH251">
        <v>0</v>
      </c>
      <c r="AI251">
        <f t="shared" si="15"/>
        <v>1</v>
      </c>
      <c r="AJ251" t="s">
        <v>525</v>
      </c>
      <c r="AL251">
        <v>0</v>
      </c>
      <c r="AM251" cm="1">
        <f t="array" ref="AM251">IF(AL251=1,1,
   IF(ISTEXT(AK251),1,
   IF(AO251&gt;1,AM250,
   IF(AI251=1,
      IF(SUMPRODUCT((LEN($Y$2:$Y$4096)-LEN(SUBSTITUTE($Y$2:$Y$4096,AA251,"")))/LEN(AA251))&gt;0,2,1),
      IF(
         SUMPRODUCT((LEN($Y$2:$Y$4096)-LEN(SUBSTITUTE($Y$2:$Y$4096,AA251,"")))/LEN(AA251))
         - SUMPRODUCT((LEN($Y$2:$Y$4096)-LEN(SUBSTITUTE($Y$2:$Y$4096,"Alolan "&amp;AA251,"")))/LEN("Alolan "&amp;AA251))
         - SUMPRODUCT((LEN($Y$2:$Y$4096)-LEN(SUBSTITUTE($Y$2:$Y$4096,"Galarian "&amp;AA251,"")))/LEN("Galarian "&amp;AA251))
         - SUMPRODUCT((LEN($Y$2:$Y$4096)-LEN(SUBSTITUTE($Y$2:$Y$4096,"Hisuian "&amp;AA251,"")))/LEN("Hisuian "&amp;AA251))
         - SUMPRODUCT((LEN($Y$2:$Y$4096)-LEN(SUBSTITUTE($Y$2:$Y$4096,"Paldean "&amp;AA251,"")))/LEN("Paldean "&amp;AA251))
      &gt;0,2,1)
   ))))</f>
        <v>2</v>
      </c>
      <c r="AN251">
        <v>0</v>
      </c>
      <c r="AO251">
        <v>0</v>
      </c>
    </row>
    <row r="252" spans="1:41" x14ac:dyDescent="0.25">
      <c r="A252">
        <v>77</v>
      </c>
      <c r="B252" t="s">
        <v>36</v>
      </c>
      <c r="C252" t="s">
        <v>1479</v>
      </c>
      <c r="D252"/>
      <c r="E252">
        <v>50</v>
      </c>
      <c r="F252">
        <v>85</v>
      </c>
      <c r="G252">
        <v>55</v>
      </c>
      <c r="H252">
        <v>65</v>
      </c>
      <c r="I252">
        <v>65</v>
      </c>
      <c r="J252">
        <v>90</v>
      </c>
      <c r="K252" t="s">
        <v>1629</v>
      </c>
      <c r="L252" t="s">
        <v>250</v>
      </c>
      <c r="M252" t="s">
        <v>251</v>
      </c>
      <c r="N252">
        <v>8.5</v>
      </c>
      <c r="O252">
        <v>5.6</v>
      </c>
      <c r="R252">
        <f t="shared" si="12"/>
        <v>9</v>
      </c>
      <c r="S252">
        <f t="shared" si="13"/>
        <v>6</v>
      </c>
      <c r="T252">
        <f t="shared" si="14"/>
        <v>15</v>
      </c>
      <c r="U252" t="s">
        <v>1479</v>
      </c>
      <c r="V252" t="s">
        <v>1512</v>
      </c>
      <c r="W252" t="s">
        <v>1469</v>
      </c>
      <c r="X252" t="s">
        <v>1514</v>
      </c>
      <c r="Y252" t="s">
        <v>37</v>
      </c>
      <c r="Z252" cm="1">
        <f t="array" ref="Z252">IF(ISBLANK(AK252),_xlfn.LET(
    _xlpm.nameBeforeSlash, IF(ISNUMBER(SEARCH("/", Y252)), LEFT(Y252, SEARCH("/", Y252)-1), Y252),
    _xlpm.matchRow, IFERROR(MATCH(_xlpm.nameBeforeSlash, AA:AA, 0), ""),
    _xlpm.difference, IF(_xlpm.matchRow="", "", ABS((R252 + S252)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),IF(ISBLANK(Y252),"","Hidden"))</f>
        <v>12</v>
      </c>
      <c r="AA252" t="s">
        <v>36</v>
      </c>
      <c r="AC252" t="s">
        <v>1084</v>
      </c>
      <c r="AD252" t="str">
        <f>_xlfn.XLOOKUP(AC252,moves!A:A,moves!B:B)</f>
        <v>fire</v>
      </c>
      <c r="AE252">
        <f>_xlfn.XLOOKUP(AC252,moves!A:A,moves!D:D)</f>
        <v>3</v>
      </c>
      <c r="AF252" t="str">
        <f>_xlfn.XLOOKUP(AC252,moves!A:A,moves!E:E)</f>
        <v>Each time this move is used: Initiative is increased by 1.</v>
      </c>
      <c r="AG252">
        <v>0</v>
      </c>
      <c r="AH252">
        <v>0</v>
      </c>
      <c r="AI252">
        <f t="shared" si="15"/>
        <v>0</v>
      </c>
      <c r="AJ252" t="s">
        <v>524</v>
      </c>
      <c r="AL252">
        <v>0</v>
      </c>
      <c r="AM252" cm="1">
        <f t="array" ref="AM252">IF(AL252=1,1,
   IF(ISTEXT(AK252),1,
   IF(AO252&gt;1,AM251,
   IF(AI252=1,
      IF(SUMPRODUCT((LEN($Y$2:$Y$4096)-LEN(SUBSTITUTE($Y$2:$Y$4096,AA252,"")))/LEN(AA252))&gt;0,2,1),
      IF(
         SUMPRODUCT((LEN($Y$2:$Y$4096)-LEN(SUBSTITUTE($Y$2:$Y$4096,AA252,"")))/LEN(AA252))
         - SUMPRODUCT((LEN($Y$2:$Y$4096)-LEN(SUBSTITUTE($Y$2:$Y$4096,"Alolan "&amp;AA252,"")))/LEN("Alolan "&amp;AA252))
         - SUMPRODUCT((LEN($Y$2:$Y$4096)-LEN(SUBSTITUTE($Y$2:$Y$4096,"Galarian "&amp;AA252,"")))/LEN("Galarian "&amp;AA252))
         - SUMPRODUCT((LEN($Y$2:$Y$4096)-LEN(SUBSTITUTE($Y$2:$Y$4096,"Hisuian "&amp;AA252,"")))/LEN("Hisuian "&amp;AA252))
         - SUMPRODUCT((LEN($Y$2:$Y$4096)-LEN(SUBSTITUTE($Y$2:$Y$4096,"Paldean "&amp;AA252,"")))/LEN("Paldean "&amp;AA252))
      &gt;0,2,1)
   ))))</f>
        <v>1</v>
      </c>
      <c r="AN252">
        <v>0</v>
      </c>
      <c r="AO252">
        <v>0</v>
      </c>
    </row>
    <row r="253" spans="1:41" x14ac:dyDescent="0.25">
      <c r="A253" t="s">
        <v>1630</v>
      </c>
      <c r="B253" t="s">
        <v>36</v>
      </c>
      <c r="C253" t="s">
        <v>429</v>
      </c>
      <c r="D253"/>
      <c r="E253">
        <v>50</v>
      </c>
      <c r="F253">
        <v>85</v>
      </c>
      <c r="G253">
        <v>55</v>
      </c>
      <c r="H253">
        <v>65</v>
      </c>
      <c r="I253">
        <v>65</v>
      </c>
      <c r="J253">
        <v>90</v>
      </c>
      <c r="K253" t="s">
        <v>1631</v>
      </c>
      <c r="L253" t="s">
        <v>247</v>
      </c>
      <c r="M253" t="s">
        <v>248</v>
      </c>
      <c r="N253">
        <v>8.5</v>
      </c>
      <c r="O253">
        <v>5.6</v>
      </c>
      <c r="R253">
        <f t="shared" si="12"/>
        <v>9</v>
      </c>
      <c r="S253">
        <f t="shared" si="13"/>
        <v>6</v>
      </c>
      <c r="T253">
        <f t="shared" si="14"/>
        <v>15</v>
      </c>
      <c r="U253" t="s">
        <v>429</v>
      </c>
      <c r="V253" t="s">
        <v>1536</v>
      </c>
      <c r="W253" t="s">
        <v>1499</v>
      </c>
      <c r="X253" t="s">
        <v>1514</v>
      </c>
      <c r="Y253" t="s">
        <v>1632</v>
      </c>
      <c r="Z253" cm="1">
        <f t="array" ref="Z253">IF(ISBLANK(AK253),_xlfn.LET(
    _xlpm.nameBeforeSlash, IF(ISNUMBER(SEARCH("/", Y253)), LEFT(Y253, SEARCH("/", Y253)-1), Y253),
    _xlpm.matchRow, IFERROR(MATCH(_xlpm.nameBeforeSlash, AA:AA, 0), ""),
    _xlpm.difference, IF(_xlpm.matchRow="", "", ABS((R253 + S253)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),IF(ISBLANK(Y253),"","Hidden"))</f>
        <v>12</v>
      </c>
      <c r="AA253" t="s">
        <v>1633</v>
      </c>
      <c r="AB253" t="s">
        <v>1594</v>
      </c>
      <c r="AC253" t="s">
        <v>628</v>
      </c>
      <c r="AD253" t="str">
        <f>_xlfn.XLOOKUP(AC253,moves!A:A,moves!B:B)</f>
        <v>fairy</v>
      </c>
      <c r="AE253">
        <f>_xlfn.XLOOKUP(AC253,moves!A:A,moves!D:D)</f>
        <v>4</v>
      </c>
      <c r="AF253" t="str">
        <f>_xlfn.XLOOKUP(AC253,moves!A:A,moves!E:E)</f>
        <v>When the target next attacks: Status symbols deal -1 damage.</v>
      </c>
      <c r="AG253">
        <v>0</v>
      </c>
      <c r="AH253">
        <v>0</v>
      </c>
      <c r="AI253">
        <f t="shared" si="15"/>
        <v>0</v>
      </c>
      <c r="AJ253" t="s">
        <v>524</v>
      </c>
      <c r="AL253">
        <v>0</v>
      </c>
      <c r="AM253" cm="1">
        <f t="array" ref="AM253">IF(AL253=1,1,
   IF(ISTEXT(AK253),1,
   IF(AO253&gt;1,AM252,
   IF(AI253=1,
      IF(SUMPRODUCT((LEN($Y$2:$Y$4096)-LEN(SUBSTITUTE($Y$2:$Y$4096,AA253,"")))/LEN(AA253))&gt;0,2,1),
      IF(
         SUMPRODUCT((LEN($Y$2:$Y$4096)-LEN(SUBSTITUTE($Y$2:$Y$4096,AA253,"")))/LEN(AA253))
         - SUMPRODUCT((LEN($Y$2:$Y$4096)-LEN(SUBSTITUTE($Y$2:$Y$4096,"Alolan "&amp;AA253,"")))/LEN("Alolan "&amp;AA253))
         - SUMPRODUCT((LEN($Y$2:$Y$4096)-LEN(SUBSTITUTE($Y$2:$Y$4096,"Galarian "&amp;AA253,"")))/LEN("Galarian "&amp;AA253))
         - SUMPRODUCT((LEN($Y$2:$Y$4096)-LEN(SUBSTITUTE($Y$2:$Y$4096,"Hisuian "&amp;AA253,"")))/LEN("Hisuian "&amp;AA253))
         - SUMPRODUCT((LEN($Y$2:$Y$4096)-LEN(SUBSTITUTE($Y$2:$Y$4096,"Paldean "&amp;AA253,"")))/LEN("Paldean "&amp;AA253))
      &gt;0,2,1)
   ))))</f>
        <v>1</v>
      </c>
      <c r="AN253">
        <v>0</v>
      </c>
      <c r="AO253">
        <v>0</v>
      </c>
    </row>
    <row r="254" spans="1:41" x14ac:dyDescent="0.25">
      <c r="A254" t="s">
        <v>3759</v>
      </c>
      <c r="B254" t="s">
        <v>36</v>
      </c>
      <c r="C254" t="s">
        <v>1479</v>
      </c>
      <c r="D254"/>
      <c r="E254">
        <v>50</v>
      </c>
      <c r="F254">
        <v>85</v>
      </c>
      <c r="G254">
        <v>55</v>
      </c>
      <c r="H254">
        <v>65</v>
      </c>
      <c r="I254">
        <v>65</v>
      </c>
      <c r="J254">
        <v>90</v>
      </c>
      <c r="K254" t="s">
        <v>1629</v>
      </c>
      <c r="L254" t="s">
        <v>250</v>
      </c>
      <c r="M254" t="s">
        <v>251</v>
      </c>
      <c r="N254">
        <v>8.5</v>
      </c>
      <c r="O254">
        <v>5.6</v>
      </c>
      <c r="R254">
        <f t="shared" si="12"/>
        <v>9</v>
      </c>
      <c r="S254">
        <f t="shared" si="13"/>
        <v>6</v>
      </c>
      <c r="T254">
        <f t="shared" si="14"/>
        <v>15</v>
      </c>
      <c r="U254" t="s">
        <v>1479</v>
      </c>
      <c r="V254" t="s">
        <v>1512</v>
      </c>
      <c r="W254" t="s">
        <v>1469</v>
      </c>
      <c r="X254" t="s">
        <v>1514</v>
      </c>
      <c r="Y254" t="s">
        <v>5028</v>
      </c>
      <c r="Z254" cm="1">
        <f t="array" ref="Z254">IF(ISBLANK(AK254),_xlfn.LET(
    _xlpm.nameBeforeSlash, IF(ISNUMBER(SEARCH("/", Y254)), LEFT(Y254, SEARCH("/", Y254)-1), Y254),
    _xlpm.matchRow, IFERROR(MATCH(_xlpm.nameBeforeSlash, AA:AA, 0), ""),
    _xlpm.difference, IF(_xlpm.matchRow="", "", ABS((R254 + S254)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),IF(ISBLANK(Y254),"","Hidden"))</f>
        <v>12</v>
      </c>
      <c r="AA254" t="s">
        <v>5029</v>
      </c>
      <c r="AC254" t="s">
        <v>644</v>
      </c>
      <c r="AD254" t="str">
        <f>_xlfn.XLOOKUP(AC254,moves!A:A,moves!B:B)</f>
        <v>fire</v>
      </c>
      <c r="AE254">
        <f>_xlfn.XLOOKUP(AC254,moves!A:A,moves!D:D)</f>
        <v>3</v>
      </c>
      <c r="AF254" t="str">
        <f>_xlfn.XLOOKUP(AC254,moves!A:A,moves!E:E)</f>
        <v>If the user is Frozen: Before rolling, remove the Frozen status from the user. If 2 or more status symbols are rolled: Inflict the Burned status on the target.</v>
      </c>
      <c r="AG254">
        <v>0</v>
      </c>
      <c r="AH254">
        <v>0</v>
      </c>
      <c r="AI254">
        <f t="shared" si="15"/>
        <v>1</v>
      </c>
      <c r="AJ254" t="s">
        <v>524</v>
      </c>
      <c r="AL254">
        <v>0</v>
      </c>
      <c r="AM254" cm="1">
        <f t="array" ref="AM254">IF(AL254=1,1,
   IF(ISTEXT(AK254),1,
   IF(AO254&gt;1,AM253,
   IF(AI254=1,
      IF(SUMPRODUCT((LEN($Y$2:$Y$4096)-LEN(SUBSTITUTE($Y$2:$Y$4096,AA254,"")))/LEN(AA254))&gt;0,2,1),
      IF(
         SUMPRODUCT((LEN($Y$2:$Y$4096)-LEN(SUBSTITUTE($Y$2:$Y$4096,AA254,"")))/LEN(AA254))
         - SUMPRODUCT((LEN($Y$2:$Y$4096)-LEN(SUBSTITUTE($Y$2:$Y$4096,"Alolan "&amp;AA254,"")))/LEN("Alolan "&amp;AA254))
         - SUMPRODUCT((LEN($Y$2:$Y$4096)-LEN(SUBSTITUTE($Y$2:$Y$4096,"Galarian "&amp;AA254,"")))/LEN("Galarian "&amp;AA254))
         - SUMPRODUCT((LEN($Y$2:$Y$4096)-LEN(SUBSTITUTE($Y$2:$Y$4096,"Hisuian "&amp;AA254,"")))/LEN("Hisuian "&amp;AA254))
         - SUMPRODUCT((LEN($Y$2:$Y$4096)-LEN(SUBSTITUTE($Y$2:$Y$4096,"Paldean "&amp;AA254,"")))/LEN("Paldean "&amp;AA254))
      &gt;0,2,1)
   ))))</f>
        <v>1</v>
      </c>
      <c r="AN254">
        <v>0</v>
      </c>
      <c r="AO254">
        <v>0</v>
      </c>
    </row>
    <row r="255" spans="1:41" x14ac:dyDescent="0.25">
      <c r="A255" t="s">
        <v>3760</v>
      </c>
      <c r="B255" t="s">
        <v>36</v>
      </c>
      <c r="C255" t="s">
        <v>429</v>
      </c>
      <c r="D255"/>
      <c r="E255">
        <v>50</v>
      </c>
      <c r="F255">
        <v>85</v>
      </c>
      <c r="G255">
        <v>55</v>
      </c>
      <c r="H255">
        <v>65</v>
      </c>
      <c r="I255">
        <v>65</v>
      </c>
      <c r="J255">
        <v>90</v>
      </c>
      <c r="K255" t="s">
        <v>1631</v>
      </c>
      <c r="L255" t="s">
        <v>247</v>
      </c>
      <c r="M255" t="s">
        <v>248</v>
      </c>
      <c r="N255">
        <v>8.5</v>
      </c>
      <c r="O255">
        <v>5.6</v>
      </c>
      <c r="R255">
        <f t="shared" si="12"/>
        <v>9</v>
      </c>
      <c r="S255">
        <f t="shared" si="13"/>
        <v>6</v>
      </c>
      <c r="T255">
        <f t="shared" si="14"/>
        <v>15</v>
      </c>
      <c r="U255" t="s">
        <v>429</v>
      </c>
      <c r="V255" t="s">
        <v>1536</v>
      </c>
      <c r="W255" t="s">
        <v>1499</v>
      </c>
      <c r="X255" t="s">
        <v>1514</v>
      </c>
      <c r="Y255" t="s">
        <v>5030</v>
      </c>
      <c r="Z255" cm="1">
        <f t="array" ref="Z255">IF(ISBLANK(AK255),_xlfn.LET(
    _xlpm.nameBeforeSlash, IF(ISNUMBER(SEARCH("/", Y255)), LEFT(Y255, SEARCH("/", Y255)-1), Y255),
    _xlpm.matchRow, IFERROR(MATCH(_xlpm.nameBeforeSlash, AA:AA, 0), ""),
    _xlpm.difference, IF(_xlpm.matchRow="", "", ABS((R255 + S255)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),IF(ISBLANK(Y255),"","Hidden"))</f>
        <v>12</v>
      </c>
      <c r="AA255" t="s">
        <v>5031</v>
      </c>
      <c r="AB255" t="s">
        <v>1594</v>
      </c>
      <c r="AC255" t="s">
        <v>1025</v>
      </c>
      <c r="AD255" t="str">
        <f>_xlfn.XLOOKUP(AC255,moves!A:A,moves!B:B)</f>
        <v>fairy</v>
      </c>
      <c r="AE255">
        <f>_xlfn.XLOOKUP(AC255,moves!A:A,moves!D:D)</f>
        <v>2</v>
      </c>
      <c r="AF255" t="str">
        <f>_xlfn.XLOOKUP(AC255,moves!A:A,moves!E:E)</f>
        <v>When the target is next attacked: Add 1 regular hit to the roll.</v>
      </c>
      <c r="AG255">
        <v>0</v>
      </c>
      <c r="AH255">
        <v>0</v>
      </c>
      <c r="AI255">
        <f t="shared" si="15"/>
        <v>1</v>
      </c>
      <c r="AJ255" t="s">
        <v>524</v>
      </c>
      <c r="AL255">
        <v>0</v>
      </c>
      <c r="AM255" cm="1">
        <f t="array" ref="AM255">IF(AL255=1,1,
   IF(ISTEXT(AK255),1,
   IF(AO255&gt;1,AM254,
   IF(AI255=1,
      IF(SUMPRODUCT((LEN($Y$2:$Y$4096)-LEN(SUBSTITUTE($Y$2:$Y$4096,AA255,"")))/LEN(AA255))&gt;0,2,1),
      IF(
         SUMPRODUCT((LEN($Y$2:$Y$4096)-LEN(SUBSTITUTE($Y$2:$Y$4096,AA255,"")))/LEN(AA255))
         - SUMPRODUCT((LEN($Y$2:$Y$4096)-LEN(SUBSTITUTE($Y$2:$Y$4096,"Alolan "&amp;AA255,"")))/LEN("Alolan "&amp;AA255))
         - SUMPRODUCT((LEN($Y$2:$Y$4096)-LEN(SUBSTITUTE($Y$2:$Y$4096,"Galarian "&amp;AA255,"")))/LEN("Galarian "&amp;AA255))
         - SUMPRODUCT((LEN($Y$2:$Y$4096)-LEN(SUBSTITUTE($Y$2:$Y$4096,"Hisuian "&amp;AA255,"")))/LEN("Hisuian "&amp;AA255))
         - SUMPRODUCT((LEN($Y$2:$Y$4096)-LEN(SUBSTITUTE($Y$2:$Y$4096,"Paldean "&amp;AA255,"")))/LEN("Paldean "&amp;AA255))
      &gt;0,2,1)
   ))))</f>
        <v>1</v>
      </c>
      <c r="AN255">
        <v>0</v>
      </c>
      <c r="AO255">
        <v>0</v>
      </c>
    </row>
    <row r="256" spans="1:41" x14ac:dyDescent="0.25">
      <c r="A256">
        <v>78</v>
      </c>
      <c r="B256" t="s">
        <v>37</v>
      </c>
      <c r="C256" t="s">
        <v>1479</v>
      </c>
      <c r="D256"/>
      <c r="E256">
        <v>65</v>
      </c>
      <c r="F256">
        <v>100</v>
      </c>
      <c r="G256">
        <v>70</v>
      </c>
      <c r="H256">
        <v>80</v>
      </c>
      <c r="I256">
        <v>80</v>
      </c>
      <c r="J256">
        <v>105</v>
      </c>
      <c r="K256" t="s">
        <v>1629</v>
      </c>
      <c r="L256" t="s">
        <v>250</v>
      </c>
      <c r="M256" t="s">
        <v>251</v>
      </c>
      <c r="N256">
        <v>10</v>
      </c>
      <c r="O256">
        <v>7.1</v>
      </c>
      <c r="P256">
        <v>1</v>
      </c>
      <c r="Q256">
        <v>1</v>
      </c>
      <c r="R256">
        <f t="shared" si="12"/>
        <v>11</v>
      </c>
      <c r="S256">
        <f t="shared" si="13"/>
        <v>8</v>
      </c>
      <c r="T256">
        <f t="shared" si="14"/>
        <v>19</v>
      </c>
      <c r="U256" t="s">
        <v>1479</v>
      </c>
      <c r="V256" t="s">
        <v>1512</v>
      </c>
      <c r="W256" t="s">
        <v>1469</v>
      </c>
      <c r="X256" t="s">
        <v>1514</v>
      </c>
      <c r="Z256" t="str" cm="1">
        <f t="array" ref="Z256">IF(ISBLANK(AK256),_xlfn.LET(
    _xlpm.nameBeforeSlash, IF(ISNUMBER(SEARCH("/", Y256)), LEFT(Y256, SEARCH("/", Y256)-1), Y256),
    _xlpm.matchRow, IFERROR(MATCH(_xlpm.nameBeforeSlash, AA:AA, 0), ""),
    _xlpm.difference, IF(_xlpm.matchRow="", "", ABS((R256 + S256)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),IF(ISBLANK(Y256),"","Hidden"))</f>
        <v/>
      </c>
      <c r="AA256" t="s">
        <v>37</v>
      </c>
      <c r="AC256" t="s">
        <v>597</v>
      </c>
      <c r="AD256" t="str">
        <f>_xlfn.XLOOKUP(AC256,moves!A:A,moves!B:B)</f>
        <v>fire</v>
      </c>
      <c r="AE256">
        <f>_xlfn.XLOOKUP(AC256,moves!A:A,moves!D:D)</f>
        <v>5</v>
      </c>
      <c r="AF256" t="str">
        <f>_xlfn.XLOOKUP(AC256,moves!A:A,moves!E:E)</f>
        <v>Critical hits deal +2 damage. For each critical hit rolled: The user takes 2 damage.</v>
      </c>
      <c r="AG256">
        <v>0</v>
      </c>
      <c r="AH256">
        <v>0</v>
      </c>
      <c r="AI256">
        <f t="shared" si="15"/>
        <v>0</v>
      </c>
      <c r="AJ256" t="s">
        <v>525</v>
      </c>
      <c r="AL256">
        <v>0</v>
      </c>
      <c r="AM256" cm="1">
        <f t="array" ref="AM256">IF(AL256=1,1,
   IF(ISTEXT(AK256),1,
   IF(AO256&gt;1,AM255,
   IF(AI256=1,
      IF(SUMPRODUCT((LEN($Y$2:$Y$4096)-LEN(SUBSTITUTE($Y$2:$Y$4096,AA256,"")))/LEN(AA256))&gt;0,2,1),
      IF(
         SUMPRODUCT((LEN($Y$2:$Y$4096)-LEN(SUBSTITUTE($Y$2:$Y$4096,AA256,"")))/LEN(AA256))
         - SUMPRODUCT((LEN($Y$2:$Y$4096)-LEN(SUBSTITUTE($Y$2:$Y$4096,"Alolan "&amp;AA256,"")))/LEN("Alolan "&amp;AA256))
         - SUMPRODUCT((LEN($Y$2:$Y$4096)-LEN(SUBSTITUTE($Y$2:$Y$4096,"Galarian "&amp;AA256,"")))/LEN("Galarian "&amp;AA256))
         - SUMPRODUCT((LEN($Y$2:$Y$4096)-LEN(SUBSTITUTE($Y$2:$Y$4096,"Hisuian "&amp;AA256,"")))/LEN("Hisuian "&amp;AA256))
         - SUMPRODUCT((LEN($Y$2:$Y$4096)-LEN(SUBSTITUTE($Y$2:$Y$4096,"Paldean "&amp;AA256,"")))/LEN("Paldean "&amp;AA256))
      &gt;0,2,1)
   ))))</f>
        <v>2</v>
      </c>
      <c r="AN256">
        <v>0</v>
      </c>
      <c r="AO256">
        <v>0</v>
      </c>
    </row>
    <row r="257" spans="1:41" x14ac:dyDescent="0.25">
      <c r="A257" t="s">
        <v>1634</v>
      </c>
      <c r="B257" t="s">
        <v>37</v>
      </c>
      <c r="C257" t="s">
        <v>429</v>
      </c>
      <c r="D257" t="s">
        <v>1536</v>
      </c>
      <c r="E257">
        <v>65</v>
      </c>
      <c r="F257">
        <v>100</v>
      </c>
      <c r="G257">
        <v>70</v>
      </c>
      <c r="H257">
        <v>80</v>
      </c>
      <c r="I257">
        <v>80</v>
      </c>
      <c r="J257">
        <v>105</v>
      </c>
      <c r="K257" t="s">
        <v>1631</v>
      </c>
      <c r="L257" t="s">
        <v>247</v>
      </c>
      <c r="M257" t="s">
        <v>248</v>
      </c>
      <c r="N257">
        <v>10</v>
      </c>
      <c r="O257">
        <v>7.1</v>
      </c>
      <c r="P257">
        <v>1</v>
      </c>
      <c r="Q257">
        <v>1</v>
      </c>
      <c r="R257">
        <f t="shared" si="12"/>
        <v>11</v>
      </c>
      <c r="S257">
        <f t="shared" si="13"/>
        <v>8</v>
      </c>
      <c r="T257">
        <f t="shared" si="14"/>
        <v>19</v>
      </c>
      <c r="U257" t="s">
        <v>429</v>
      </c>
      <c r="V257" t="s">
        <v>1536</v>
      </c>
      <c r="W257" t="s">
        <v>1499</v>
      </c>
      <c r="X257" t="s">
        <v>1514</v>
      </c>
      <c r="Z257" t="str" cm="1">
        <f t="array" ref="Z257">IF(ISBLANK(AK257),_xlfn.LET(
    _xlpm.nameBeforeSlash, IF(ISNUMBER(SEARCH("/", Y257)), LEFT(Y257, SEARCH("/", Y257)-1), Y257),
    _xlpm.matchRow, IFERROR(MATCH(_xlpm.nameBeforeSlash, AA:AA, 0), ""),
    _xlpm.difference, IF(_xlpm.matchRow="", "", ABS((R257 + S257)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),IF(ISBLANK(Y257),"","Hidden"))</f>
        <v/>
      </c>
      <c r="AA257" t="s">
        <v>1632</v>
      </c>
      <c r="AB257" t="s">
        <v>1594</v>
      </c>
      <c r="AC257" t="s">
        <v>723</v>
      </c>
      <c r="AD257" t="str">
        <f>_xlfn.XLOOKUP(AC257,moves!A:A,moves!B:B)</f>
        <v>psychic</v>
      </c>
      <c r="AE257">
        <f>_xlfn.XLOOKUP(AC257,moves!A:A,moves!D:D)</f>
        <v>4</v>
      </c>
      <c r="AF257" t="str">
        <f>_xlfn.XLOOKUP(AC257,moves!A:A,moves!E:E)</f>
        <v>Critical hits deal +1 damage.</v>
      </c>
      <c r="AG257">
        <v>0</v>
      </c>
      <c r="AH257">
        <v>0</v>
      </c>
      <c r="AI257">
        <f t="shared" si="15"/>
        <v>0</v>
      </c>
      <c r="AJ257" t="s">
        <v>525</v>
      </c>
      <c r="AL257">
        <v>0</v>
      </c>
      <c r="AM257" cm="1">
        <f t="array" ref="AM257">IF(AL257=1,1,
   IF(ISTEXT(AK257),1,
   IF(AO257&gt;1,AM256,
   IF(AI257=1,
      IF(SUMPRODUCT((LEN($Y$2:$Y$4096)-LEN(SUBSTITUTE($Y$2:$Y$4096,AA257,"")))/LEN(AA257))&gt;0,2,1),
      IF(
         SUMPRODUCT((LEN($Y$2:$Y$4096)-LEN(SUBSTITUTE($Y$2:$Y$4096,AA257,"")))/LEN(AA257))
         - SUMPRODUCT((LEN($Y$2:$Y$4096)-LEN(SUBSTITUTE($Y$2:$Y$4096,"Alolan "&amp;AA257,"")))/LEN("Alolan "&amp;AA257))
         - SUMPRODUCT((LEN($Y$2:$Y$4096)-LEN(SUBSTITUTE($Y$2:$Y$4096,"Galarian "&amp;AA257,"")))/LEN("Galarian "&amp;AA257))
         - SUMPRODUCT((LEN($Y$2:$Y$4096)-LEN(SUBSTITUTE($Y$2:$Y$4096,"Hisuian "&amp;AA257,"")))/LEN("Hisuian "&amp;AA257))
         - SUMPRODUCT((LEN($Y$2:$Y$4096)-LEN(SUBSTITUTE($Y$2:$Y$4096,"Paldean "&amp;AA257,"")))/LEN("Paldean "&amp;AA257))
      &gt;0,2,1)
   ))))</f>
        <v>2</v>
      </c>
      <c r="AN257">
        <v>0</v>
      </c>
      <c r="AO257">
        <v>0</v>
      </c>
    </row>
    <row r="258" spans="1:41" x14ac:dyDescent="0.25">
      <c r="A258" t="s">
        <v>3761</v>
      </c>
      <c r="B258" t="s">
        <v>37</v>
      </c>
      <c r="C258" t="s">
        <v>1479</v>
      </c>
      <c r="D258"/>
      <c r="E258">
        <v>65</v>
      </c>
      <c r="F258">
        <v>100</v>
      </c>
      <c r="G258">
        <v>70</v>
      </c>
      <c r="H258">
        <v>80</v>
      </c>
      <c r="I258">
        <v>80</v>
      </c>
      <c r="J258">
        <v>105</v>
      </c>
      <c r="K258" t="s">
        <v>1629</v>
      </c>
      <c r="L258" t="s">
        <v>250</v>
      </c>
      <c r="M258" t="s">
        <v>251</v>
      </c>
      <c r="N258">
        <v>10</v>
      </c>
      <c r="O258">
        <v>7.1</v>
      </c>
      <c r="P258">
        <v>1</v>
      </c>
      <c r="Q258">
        <v>1</v>
      </c>
      <c r="R258">
        <f t="shared" ref="R258:R321" si="16">MROUND(N258,1)+P258</f>
        <v>11</v>
      </c>
      <c r="S258">
        <f t="shared" ref="S258:S321" si="17">MROUND(O258,1)+Q258</f>
        <v>8</v>
      </c>
      <c r="T258">
        <f t="shared" ref="T258:T321" si="18">SUM(S258,R258)</f>
        <v>19</v>
      </c>
      <c r="U258" t="s">
        <v>1479</v>
      </c>
      <c r="V258" t="s">
        <v>1512</v>
      </c>
      <c r="W258" t="s">
        <v>1469</v>
      </c>
      <c r="X258" t="s">
        <v>1514</v>
      </c>
      <c r="Z258" t="str" cm="1">
        <f t="array" ref="Z258">IF(ISBLANK(AK258),_xlfn.LET(
    _xlpm.nameBeforeSlash, IF(ISNUMBER(SEARCH("/", Y258)), LEFT(Y258, SEARCH("/", Y258)-1), Y258),
    _xlpm.matchRow, IFERROR(MATCH(_xlpm.nameBeforeSlash, AA:AA, 0), ""),
    _xlpm.difference, IF(_xlpm.matchRow="", "", ABS((R258 + S258)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),IF(ISBLANK(Y258),"","Hidden"))</f>
        <v/>
      </c>
      <c r="AA258" t="s">
        <v>5028</v>
      </c>
      <c r="AC258" t="s">
        <v>6403</v>
      </c>
      <c r="AD258" t="str">
        <f>_xlfn.XLOOKUP(AC258,moves!A:A,moves!B:B)</f>
        <v>steel</v>
      </c>
      <c r="AE258">
        <f>_xlfn.XLOOKUP(AC258,moves!A:A,moves!D:D)</f>
        <v>4</v>
      </c>
      <c r="AF258" t="str">
        <f>_xlfn.XLOOKUP(AC258,moves!A:A,moves!E:E)</f>
        <v>Status symbols deal +1 damage.</v>
      </c>
      <c r="AG258">
        <v>0</v>
      </c>
      <c r="AH258">
        <v>0</v>
      </c>
      <c r="AI258">
        <f t="shared" ref="AI258:AI321" si="19">IF(ISNUMBER(SEARCH("Shiny ", AA258)), 1, 0)</f>
        <v>1</v>
      </c>
      <c r="AJ258" t="s">
        <v>525</v>
      </c>
      <c r="AL258">
        <v>0</v>
      </c>
      <c r="AM258" cm="1">
        <f t="array" ref="AM258">IF(AL258=1,1,
   IF(ISTEXT(AK258),1,
   IF(AO258&gt;1,AM257,
   IF(AI258=1,
      IF(SUMPRODUCT((LEN($Y$2:$Y$4096)-LEN(SUBSTITUTE($Y$2:$Y$4096,AA258,"")))/LEN(AA258))&gt;0,2,1),
      IF(
         SUMPRODUCT((LEN($Y$2:$Y$4096)-LEN(SUBSTITUTE($Y$2:$Y$4096,AA258,"")))/LEN(AA258))
         - SUMPRODUCT((LEN($Y$2:$Y$4096)-LEN(SUBSTITUTE($Y$2:$Y$4096,"Alolan "&amp;AA258,"")))/LEN("Alolan "&amp;AA258))
         - SUMPRODUCT((LEN($Y$2:$Y$4096)-LEN(SUBSTITUTE($Y$2:$Y$4096,"Galarian "&amp;AA258,"")))/LEN("Galarian "&amp;AA258))
         - SUMPRODUCT((LEN($Y$2:$Y$4096)-LEN(SUBSTITUTE($Y$2:$Y$4096,"Hisuian "&amp;AA258,"")))/LEN("Hisuian "&amp;AA258))
         - SUMPRODUCT((LEN($Y$2:$Y$4096)-LEN(SUBSTITUTE($Y$2:$Y$4096,"Paldean "&amp;AA258,"")))/LEN("Paldean "&amp;AA258))
      &gt;0,2,1)
   ))))</f>
        <v>2</v>
      </c>
      <c r="AN258">
        <v>0</v>
      </c>
      <c r="AO258">
        <v>0</v>
      </c>
    </row>
    <row r="259" spans="1:41" x14ac:dyDescent="0.25">
      <c r="A259" t="s">
        <v>3762</v>
      </c>
      <c r="B259" t="s">
        <v>37</v>
      </c>
      <c r="C259" t="s">
        <v>429</v>
      </c>
      <c r="D259" t="s">
        <v>1536</v>
      </c>
      <c r="E259">
        <v>65</v>
      </c>
      <c r="F259">
        <v>100</v>
      </c>
      <c r="G259">
        <v>70</v>
      </c>
      <c r="H259">
        <v>80</v>
      </c>
      <c r="I259">
        <v>80</v>
      </c>
      <c r="J259">
        <v>105</v>
      </c>
      <c r="K259" t="s">
        <v>1631</v>
      </c>
      <c r="L259" t="s">
        <v>247</v>
      </c>
      <c r="M259" t="s">
        <v>248</v>
      </c>
      <c r="N259">
        <v>10</v>
      </c>
      <c r="O259">
        <v>7.1</v>
      </c>
      <c r="P259">
        <v>1</v>
      </c>
      <c r="Q259">
        <v>1</v>
      </c>
      <c r="R259">
        <f t="shared" si="16"/>
        <v>11</v>
      </c>
      <c r="S259">
        <f t="shared" si="17"/>
        <v>8</v>
      </c>
      <c r="T259">
        <f t="shared" si="18"/>
        <v>19</v>
      </c>
      <c r="U259" t="s">
        <v>429</v>
      </c>
      <c r="V259" t="s">
        <v>1536</v>
      </c>
      <c r="W259" t="s">
        <v>1499</v>
      </c>
      <c r="X259" t="s">
        <v>1514</v>
      </c>
      <c r="Z259" t="str" cm="1">
        <f t="array" ref="Z259">IF(ISBLANK(AK259),_xlfn.LET(
    _xlpm.nameBeforeSlash, IF(ISNUMBER(SEARCH("/", Y259)), LEFT(Y259, SEARCH("/", Y259)-1), Y259),
    _xlpm.matchRow, IFERROR(MATCH(_xlpm.nameBeforeSlash, AA:AA, 0), ""),
    _xlpm.difference, IF(_xlpm.matchRow="", "", ABS((R259 + S259)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),IF(ISBLANK(Y259),"","Hidden"))</f>
        <v/>
      </c>
      <c r="AA259" t="s">
        <v>5030</v>
      </c>
      <c r="AB259" t="s">
        <v>1594</v>
      </c>
      <c r="AC259" t="s">
        <v>6404</v>
      </c>
      <c r="AD259" t="str">
        <f>_xlfn.XLOOKUP(AC259,moves!A:A,moves!B:B)</f>
        <v>psychic</v>
      </c>
      <c r="AE259" t="str">
        <f>_xlfn.XLOOKUP(AC259,moves!A:A,moves!D:D)</f>
        <v>-</v>
      </c>
      <c r="AF259" t="str">
        <f>_xlfn.XLOOKUP(AC259,moves!A:A,moves!E:E)</f>
        <v>The user faints. The Pokémon that switches into this spot is fully restored. This move cannot be used if there are no other Pokémon to switch in.</v>
      </c>
      <c r="AG259">
        <v>0</v>
      </c>
      <c r="AH259">
        <v>0</v>
      </c>
      <c r="AI259">
        <f t="shared" si="19"/>
        <v>1</v>
      </c>
      <c r="AJ259" t="s">
        <v>525</v>
      </c>
      <c r="AL259">
        <v>0</v>
      </c>
      <c r="AM259" cm="1">
        <f t="array" ref="AM259">IF(AL259=1,1,
   IF(ISTEXT(AK259),1,
   IF(AO259&gt;1,AM258,
   IF(AI259=1,
      IF(SUMPRODUCT((LEN($Y$2:$Y$4096)-LEN(SUBSTITUTE($Y$2:$Y$4096,AA259,"")))/LEN(AA259))&gt;0,2,1),
      IF(
         SUMPRODUCT((LEN($Y$2:$Y$4096)-LEN(SUBSTITUTE($Y$2:$Y$4096,AA259,"")))/LEN(AA259))
         - SUMPRODUCT((LEN($Y$2:$Y$4096)-LEN(SUBSTITUTE($Y$2:$Y$4096,"Alolan "&amp;AA259,"")))/LEN("Alolan "&amp;AA259))
         - SUMPRODUCT((LEN($Y$2:$Y$4096)-LEN(SUBSTITUTE($Y$2:$Y$4096,"Galarian "&amp;AA259,"")))/LEN("Galarian "&amp;AA259))
         - SUMPRODUCT((LEN($Y$2:$Y$4096)-LEN(SUBSTITUTE($Y$2:$Y$4096,"Hisuian "&amp;AA259,"")))/LEN("Hisuian "&amp;AA259))
         - SUMPRODUCT((LEN($Y$2:$Y$4096)-LEN(SUBSTITUTE($Y$2:$Y$4096,"Paldean "&amp;AA259,"")))/LEN("Paldean "&amp;AA259))
      &gt;0,2,1)
   ))))</f>
        <v>2</v>
      </c>
      <c r="AN259">
        <v>0</v>
      </c>
      <c r="AO259">
        <v>0</v>
      </c>
    </row>
    <row r="260" spans="1:41" x14ac:dyDescent="0.25">
      <c r="A260">
        <v>79</v>
      </c>
      <c r="B260" t="s">
        <v>1635</v>
      </c>
      <c r="C260" t="s">
        <v>1490</v>
      </c>
      <c r="D260" t="s">
        <v>429</v>
      </c>
      <c r="E260">
        <v>90</v>
      </c>
      <c r="F260">
        <v>65</v>
      </c>
      <c r="G260">
        <v>65</v>
      </c>
      <c r="H260">
        <v>40</v>
      </c>
      <c r="I260">
        <v>40</v>
      </c>
      <c r="J260">
        <v>15</v>
      </c>
      <c r="K260" t="s">
        <v>1636</v>
      </c>
      <c r="L260" t="s">
        <v>252</v>
      </c>
      <c r="M260" t="s">
        <v>251</v>
      </c>
      <c r="N260">
        <v>4.25</v>
      </c>
      <c r="O260">
        <v>6.75</v>
      </c>
      <c r="P260">
        <v>-1</v>
      </c>
      <c r="R260">
        <f t="shared" si="16"/>
        <v>3</v>
      </c>
      <c r="S260">
        <f t="shared" si="17"/>
        <v>7</v>
      </c>
      <c r="T260">
        <f t="shared" si="18"/>
        <v>10</v>
      </c>
      <c r="U260" t="s">
        <v>1490</v>
      </c>
      <c r="V260" t="s">
        <v>429</v>
      </c>
      <c r="W260" t="s">
        <v>1512</v>
      </c>
      <c r="X260" t="s">
        <v>1209</v>
      </c>
      <c r="Y260" t="s">
        <v>1637</v>
      </c>
      <c r="Z260" cm="1">
        <f t="array" ref="Z260">IF(ISBLANK(AK260),_xlfn.LET(
    _xlpm.nameBeforeSlash, IF(ISNUMBER(SEARCH("/", Y260)), LEFT(Y260, SEARCH("/", Y260)-1), Y260),
    _xlpm.matchRow, IFERROR(MATCH(_xlpm.nameBeforeSlash, AA:AA, 0), ""),
    _xlpm.difference, IF(_xlpm.matchRow="", "", ABS((R260 + S260)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),IF(ISBLANK(Y260),"","Hidden"))</f>
        <v>16</v>
      </c>
      <c r="AA260" t="s">
        <v>1635</v>
      </c>
      <c r="AC260" t="s">
        <v>1244</v>
      </c>
      <c r="AD260" t="str">
        <f>_xlfn.XLOOKUP(AC260,moves!A:A,moves!B:B)</f>
        <v>normal</v>
      </c>
      <c r="AE260">
        <f>_xlfn.XLOOKUP(AC260,moves!A:A,moves!D:D)</f>
        <v>3</v>
      </c>
      <c r="AF260" t="str">
        <f>_xlfn.XLOOKUP(AC260,moves!A:A,moves!E:E)</f>
        <v>Status symbols heal the user by 1.</v>
      </c>
      <c r="AG260">
        <v>0</v>
      </c>
      <c r="AH260">
        <v>0</v>
      </c>
      <c r="AI260">
        <f t="shared" si="19"/>
        <v>0</v>
      </c>
      <c r="AJ260" t="s">
        <v>523</v>
      </c>
      <c r="AL260">
        <v>0</v>
      </c>
      <c r="AM260" cm="1">
        <f t="array" ref="AM260">IF(AL260=1,1,
   IF(ISTEXT(AK260),1,
   IF(AO260&gt;1,AM259,
   IF(AI260=1,
      IF(SUMPRODUCT((LEN($Y$2:$Y$4096)-LEN(SUBSTITUTE($Y$2:$Y$4096,AA260,"")))/LEN(AA260))&gt;0,2,1),
      IF(
         SUMPRODUCT((LEN($Y$2:$Y$4096)-LEN(SUBSTITUTE($Y$2:$Y$4096,AA260,"")))/LEN(AA260))
         - SUMPRODUCT((LEN($Y$2:$Y$4096)-LEN(SUBSTITUTE($Y$2:$Y$4096,"Alolan "&amp;AA260,"")))/LEN("Alolan "&amp;AA260))
         - SUMPRODUCT((LEN($Y$2:$Y$4096)-LEN(SUBSTITUTE($Y$2:$Y$4096,"Galarian "&amp;AA260,"")))/LEN("Galarian "&amp;AA260))
         - SUMPRODUCT((LEN($Y$2:$Y$4096)-LEN(SUBSTITUTE($Y$2:$Y$4096,"Hisuian "&amp;AA260,"")))/LEN("Hisuian "&amp;AA260))
         - SUMPRODUCT((LEN($Y$2:$Y$4096)-LEN(SUBSTITUTE($Y$2:$Y$4096,"Paldean "&amp;AA260,"")))/LEN("Paldean "&amp;AA260))
      &gt;0,2,1)
   ))))</f>
        <v>1</v>
      </c>
      <c r="AN260">
        <v>0</v>
      </c>
      <c r="AO260">
        <v>0</v>
      </c>
    </row>
    <row r="261" spans="1:41" x14ac:dyDescent="0.25">
      <c r="A261" t="s">
        <v>1638</v>
      </c>
      <c r="B261" t="s">
        <v>1635</v>
      </c>
      <c r="C261" t="s">
        <v>429</v>
      </c>
      <c r="D261"/>
      <c r="E261">
        <v>90</v>
      </c>
      <c r="F261">
        <v>65</v>
      </c>
      <c r="G261">
        <v>65</v>
      </c>
      <c r="H261">
        <v>40</v>
      </c>
      <c r="I261">
        <v>40</v>
      </c>
      <c r="J261">
        <v>15</v>
      </c>
      <c r="K261" t="s">
        <v>1636</v>
      </c>
      <c r="L261" t="s">
        <v>252</v>
      </c>
      <c r="M261" t="s">
        <v>248</v>
      </c>
      <c r="N261">
        <v>4.25</v>
      </c>
      <c r="O261">
        <v>6.75</v>
      </c>
      <c r="P261">
        <v>-1</v>
      </c>
      <c r="R261">
        <f t="shared" si="16"/>
        <v>3</v>
      </c>
      <c r="S261">
        <f t="shared" si="17"/>
        <v>7</v>
      </c>
      <c r="T261">
        <f t="shared" si="18"/>
        <v>10</v>
      </c>
      <c r="U261" t="s">
        <v>429</v>
      </c>
      <c r="V261" t="s">
        <v>1469</v>
      </c>
      <c r="W261" t="s">
        <v>1490</v>
      </c>
      <c r="X261" t="s">
        <v>1524</v>
      </c>
      <c r="Y261" t="s">
        <v>1639</v>
      </c>
      <c r="Z261" cm="1">
        <f t="array" ref="Z261">IF(ISBLANK(AK261),_xlfn.LET(
    _xlpm.nameBeforeSlash, IF(ISNUMBER(SEARCH("/", Y261)), LEFT(Y261, SEARCH("/", Y261)-1), Y261),
    _xlpm.matchRow, IFERROR(MATCH(_xlpm.nameBeforeSlash, AA:AA, 0), ""),
    _xlpm.difference, IF(_xlpm.matchRow="", "", ABS((R261 + S261)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),IF(ISBLANK(Y261),"","Hidden"))</f>
        <v>15</v>
      </c>
      <c r="AA261" t="s">
        <v>1640</v>
      </c>
      <c r="AB261" t="s">
        <v>1594</v>
      </c>
      <c r="AC261" t="s">
        <v>430</v>
      </c>
      <c r="AD261" t="str">
        <f>_xlfn.XLOOKUP(AC261,moves!A:A,moves!B:B)</f>
        <v>psychic</v>
      </c>
      <c r="AE261">
        <f>_xlfn.XLOOKUP(AC261,moves!A:A,moves!D:D)</f>
        <v>2</v>
      </c>
      <c r="AF261" t="str">
        <f>_xlfn.XLOOKUP(AC261,moves!A:A,moves!E:E)</f>
        <v>Inflict the Confused status on the target.</v>
      </c>
      <c r="AG261">
        <v>0</v>
      </c>
      <c r="AH261">
        <v>0</v>
      </c>
      <c r="AI261">
        <f t="shared" si="19"/>
        <v>0</v>
      </c>
      <c r="AJ261" t="s">
        <v>523</v>
      </c>
      <c r="AL261">
        <v>0</v>
      </c>
      <c r="AM261" cm="1">
        <f t="array" ref="AM261">IF(AL261=1,1,
   IF(ISTEXT(AK261),1,
   IF(AO261&gt;1,AM260,
   IF(AI261=1,
      IF(SUMPRODUCT((LEN($Y$2:$Y$4096)-LEN(SUBSTITUTE($Y$2:$Y$4096,AA261,"")))/LEN(AA261))&gt;0,2,1),
      IF(
         SUMPRODUCT((LEN($Y$2:$Y$4096)-LEN(SUBSTITUTE($Y$2:$Y$4096,AA261,"")))/LEN(AA261))
         - SUMPRODUCT((LEN($Y$2:$Y$4096)-LEN(SUBSTITUTE($Y$2:$Y$4096,"Alolan "&amp;AA261,"")))/LEN("Alolan "&amp;AA261))
         - SUMPRODUCT((LEN($Y$2:$Y$4096)-LEN(SUBSTITUTE($Y$2:$Y$4096,"Galarian "&amp;AA261,"")))/LEN("Galarian "&amp;AA261))
         - SUMPRODUCT((LEN($Y$2:$Y$4096)-LEN(SUBSTITUTE($Y$2:$Y$4096,"Hisuian "&amp;AA261,"")))/LEN("Hisuian "&amp;AA261))
         - SUMPRODUCT((LEN($Y$2:$Y$4096)-LEN(SUBSTITUTE($Y$2:$Y$4096,"Paldean "&amp;AA261,"")))/LEN("Paldean "&amp;AA261))
      &gt;0,2,1)
   ))))</f>
        <v>1</v>
      </c>
      <c r="AN261">
        <v>0</v>
      </c>
      <c r="AO261">
        <v>0</v>
      </c>
    </row>
    <row r="262" spans="1:41" x14ac:dyDescent="0.25">
      <c r="A262" t="s">
        <v>3763</v>
      </c>
      <c r="B262" t="s">
        <v>1635</v>
      </c>
      <c r="C262" t="s">
        <v>1490</v>
      </c>
      <c r="D262" t="s">
        <v>429</v>
      </c>
      <c r="E262">
        <v>90</v>
      </c>
      <c r="F262">
        <v>65</v>
      </c>
      <c r="G262">
        <v>65</v>
      </c>
      <c r="H262">
        <v>40</v>
      </c>
      <c r="I262">
        <v>40</v>
      </c>
      <c r="J262">
        <v>15</v>
      </c>
      <c r="K262" t="s">
        <v>1636</v>
      </c>
      <c r="L262" t="s">
        <v>252</v>
      </c>
      <c r="M262" t="s">
        <v>251</v>
      </c>
      <c r="N262">
        <v>4.25</v>
      </c>
      <c r="O262">
        <v>6.75</v>
      </c>
      <c r="P262">
        <v>-1</v>
      </c>
      <c r="R262">
        <f t="shared" si="16"/>
        <v>3</v>
      </c>
      <c r="S262">
        <f t="shared" si="17"/>
        <v>7</v>
      </c>
      <c r="T262">
        <f t="shared" si="18"/>
        <v>10</v>
      </c>
      <c r="U262" t="s">
        <v>1490</v>
      </c>
      <c r="V262" t="s">
        <v>429</v>
      </c>
      <c r="W262" t="s">
        <v>1512</v>
      </c>
      <c r="X262" t="s">
        <v>1209</v>
      </c>
      <c r="Y262" t="s">
        <v>6163</v>
      </c>
      <c r="Z262" cm="1">
        <f t="array" ref="Z262">IF(ISBLANK(AK262),_xlfn.LET(
    _xlpm.nameBeforeSlash, IF(ISNUMBER(SEARCH("/", Y262)), LEFT(Y262, SEARCH("/", Y262)-1), Y262),
    _xlpm.matchRow, IFERROR(MATCH(_xlpm.nameBeforeSlash, AA:AA, 0), ""),
    _xlpm.difference, IF(_xlpm.matchRow="", "", ABS((R262 + S262)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),IF(ISBLANK(Y262),"","Hidden"))</f>
        <v>16</v>
      </c>
      <c r="AA262" t="s">
        <v>5032</v>
      </c>
      <c r="AC262" t="s">
        <v>1277</v>
      </c>
      <c r="AD262" t="str">
        <f>_xlfn.XLOOKUP(AC262,moves!A:A,moves!B:B)</f>
        <v>normal</v>
      </c>
      <c r="AE262">
        <f>_xlfn.XLOOKUP(AC262,moves!A:A,moves!D:D)</f>
        <v>1</v>
      </c>
      <c r="AF262" t="str">
        <f>_xlfn.XLOOKUP(AC262,moves!A:A,moves!E:E)</f>
        <v>Inflict the Drowsy status on the target. If the target was already Drowsy: Increase attack strength by 2.</v>
      </c>
      <c r="AG262">
        <v>0</v>
      </c>
      <c r="AH262">
        <v>0</v>
      </c>
      <c r="AI262">
        <f t="shared" si="19"/>
        <v>1</v>
      </c>
      <c r="AJ262" t="s">
        <v>523</v>
      </c>
      <c r="AL262">
        <v>0</v>
      </c>
      <c r="AM262" cm="1">
        <f t="array" ref="AM262">IF(AL262=1,1,
   IF(ISTEXT(AK262),1,
   IF(AO262&gt;1,AM261,
   IF(AI262=1,
      IF(SUMPRODUCT((LEN($Y$2:$Y$4096)-LEN(SUBSTITUTE($Y$2:$Y$4096,AA262,"")))/LEN(AA262))&gt;0,2,1),
      IF(
         SUMPRODUCT((LEN($Y$2:$Y$4096)-LEN(SUBSTITUTE($Y$2:$Y$4096,AA262,"")))/LEN(AA262))
         - SUMPRODUCT((LEN($Y$2:$Y$4096)-LEN(SUBSTITUTE($Y$2:$Y$4096,"Alolan "&amp;AA262,"")))/LEN("Alolan "&amp;AA262))
         - SUMPRODUCT((LEN($Y$2:$Y$4096)-LEN(SUBSTITUTE($Y$2:$Y$4096,"Galarian "&amp;AA262,"")))/LEN("Galarian "&amp;AA262))
         - SUMPRODUCT((LEN($Y$2:$Y$4096)-LEN(SUBSTITUTE($Y$2:$Y$4096,"Hisuian "&amp;AA262,"")))/LEN("Hisuian "&amp;AA262))
         - SUMPRODUCT((LEN($Y$2:$Y$4096)-LEN(SUBSTITUTE($Y$2:$Y$4096,"Paldean "&amp;AA262,"")))/LEN("Paldean "&amp;AA262))
      &gt;0,2,1)
   ))))</f>
        <v>1</v>
      </c>
      <c r="AN262">
        <v>0</v>
      </c>
      <c r="AO262">
        <v>0</v>
      </c>
    </row>
    <row r="263" spans="1:41" x14ac:dyDescent="0.25">
      <c r="A263" t="s">
        <v>3764</v>
      </c>
      <c r="B263" t="s">
        <v>1635</v>
      </c>
      <c r="C263" t="s">
        <v>429</v>
      </c>
      <c r="D263"/>
      <c r="E263">
        <v>90</v>
      </c>
      <c r="F263">
        <v>65</v>
      </c>
      <c r="G263">
        <v>65</v>
      </c>
      <c r="H263">
        <v>40</v>
      </c>
      <c r="I263">
        <v>40</v>
      </c>
      <c r="J263">
        <v>15</v>
      </c>
      <c r="K263" t="s">
        <v>1636</v>
      </c>
      <c r="L263" t="s">
        <v>252</v>
      </c>
      <c r="M263" t="s">
        <v>248</v>
      </c>
      <c r="N263">
        <v>4.25</v>
      </c>
      <c r="O263">
        <v>6.75</v>
      </c>
      <c r="P263">
        <v>-1</v>
      </c>
      <c r="R263">
        <f t="shared" si="16"/>
        <v>3</v>
      </c>
      <c r="S263">
        <f t="shared" si="17"/>
        <v>7</v>
      </c>
      <c r="T263">
        <f t="shared" si="18"/>
        <v>10</v>
      </c>
      <c r="U263" t="s">
        <v>429</v>
      </c>
      <c r="V263" t="s">
        <v>1469</v>
      </c>
      <c r="W263" t="s">
        <v>1490</v>
      </c>
      <c r="X263" t="s">
        <v>1524</v>
      </c>
      <c r="Y263" t="s">
        <v>6164</v>
      </c>
      <c r="Z263" cm="1">
        <f t="array" ref="Z263">IF(ISBLANK(AK263),_xlfn.LET(
    _xlpm.nameBeforeSlash, IF(ISNUMBER(SEARCH("/", Y263)), LEFT(Y263, SEARCH("/", Y263)-1), Y263),
    _xlpm.matchRow, IFERROR(MATCH(_xlpm.nameBeforeSlash, AA:AA, 0), ""),
    _xlpm.difference, IF(_xlpm.matchRow="", "", ABS((R263 + S263)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),IF(ISBLANK(Y263),"","Hidden"))</f>
        <v>15</v>
      </c>
      <c r="AA263" t="s">
        <v>5033</v>
      </c>
      <c r="AB263" t="s">
        <v>1594</v>
      </c>
      <c r="AC263" t="s">
        <v>1301</v>
      </c>
      <c r="AD263" t="str">
        <f>_xlfn.XLOOKUP(AC263,moves!A:A,moves!B:B)</f>
        <v>poison</v>
      </c>
      <c r="AE263">
        <f>_xlfn.XLOOKUP(AC263,moves!A:A,moves!D:D)</f>
        <v>2</v>
      </c>
      <c r="AF263" t="str">
        <f>_xlfn.XLOOKUP(AC263,moves!A:A,moves!E:E)</f>
        <v>Inflict the Poisoned status on the target.</v>
      </c>
      <c r="AG263">
        <v>0</v>
      </c>
      <c r="AH263">
        <v>0</v>
      </c>
      <c r="AI263">
        <f t="shared" si="19"/>
        <v>1</v>
      </c>
      <c r="AJ263" t="s">
        <v>523</v>
      </c>
      <c r="AL263">
        <v>0</v>
      </c>
      <c r="AM263" cm="1">
        <f t="array" ref="AM263">IF(AL263=1,1,
   IF(ISTEXT(AK263),1,
   IF(AO263&gt;1,AM262,
   IF(AI263=1,
      IF(SUMPRODUCT((LEN($Y$2:$Y$4096)-LEN(SUBSTITUTE($Y$2:$Y$4096,AA263,"")))/LEN(AA263))&gt;0,2,1),
      IF(
         SUMPRODUCT((LEN($Y$2:$Y$4096)-LEN(SUBSTITUTE($Y$2:$Y$4096,AA263,"")))/LEN(AA263))
         - SUMPRODUCT((LEN($Y$2:$Y$4096)-LEN(SUBSTITUTE($Y$2:$Y$4096,"Alolan "&amp;AA263,"")))/LEN("Alolan "&amp;AA263))
         - SUMPRODUCT((LEN($Y$2:$Y$4096)-LEN(SUBSTITUTE($Y$2:$Y$4096,"Galarian "&amp;AA263,"")))/LEN("Galarian "&amp;AA263))
         - SUMPRODUCT((LEN($Y$2:$Y$4096)-LEN(SUBSTITUTE($Y$2:$Y$4096,"Hisuian "&amp;AA263,"")))/LEN("Hisuian "&amp;AA263))
         - SUMPRODUCT((LEN($Y$2:$Y$4096)-LEN(SUBSTITUTE($Y$2:$Y$4096,"Paldean "&amp;AA263,"")))/LEN("Paldean "&amp;AA263))
      &gt;0,2,1)
   ))))</f>
        <v>1</v>
      </c>
      <c r="AN263">
        <v>0</v>
      </c>
      <c r="AO263">
        <v>0</v>
      </c>
    </row>
    <row r="264" spans="1:41" x14ac:dyDescent="0.25">
      <c r="A264">
        <v>80</v>
      </c>
      <c r="B264" t="s">
        <v>1641</v>
      </c>
      <c r="C264" t="s">
        <v>1490</v>
      </c>
      <c r="D264" t="s">
        <v>429</v>
      </c>
      <c r="E264">
        <v>95</v>
      </c>
      <c r="F264">
        <v>75</v>
      </c>
      <c r="G264">
        <v>110</v>
      </c>
      <c r="H264">
        <v>100</v>
      </c>
      <c r="I264">
        <v>80</v>
      </c>
      <c r="J264">
        <v>30</v>
      </c>
      <c r="K264" t="s">
        <v>1642</v>
      </c>
      <c r="L264" t="s">
        <v>252</v>
      </c>
      <c r="M264" t="s">
        <v>251</v>
      </c>
      <c r="N264">
        <v>6.95</v>
      </c>
      <c r="O264">
        <v>9.5</v>
      </c>
      <c r="Q264">
        <v>1</v>
      </c>
      <c r="R264">
        <f t="shared" si="16"/>
        <v>7</v>
      </c>
      <c r="S264">
        <f t="shared" si="17"/>
        <v>11</v>
      </c>
      <c r="T264">
        <f t="shared" si="18"/>
        <v>18</v>
      </c>
      <c r="U264" t="s">
        <v>1490</v>
      </c>
      <c r="V264" t="s">
        <v>429</v>
      </c>
      <c r="W264" t="s">
        <v>1512</v>
      </c>
      <c r="X264" t="s">
        <v>1209</v>
      </c>
      <c r="Z264" t="str" cm="1">
        <f t="array" ref="Z264">IF(ISBLANK(AK264),_xlfn.LET(
    _xlpm.nameBeforeSlash, IF(ISNUMBER(SEARCH("/", Y264)), LEFT(Y264, SEARCH("/", Y264)-1), Y264),
    _xlpm.matchRow, IFERROR(MATCH(_xlpm.nameBeforeSlash, AA:AA, 0), ""),
    _xlpm.difference, IF(_xlpm.matchRow="", "", ABS((R264 + S264)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),IF(ISBLANK(Y264),"","Hidden"))</f>
        <v/>
      </c>
      <c r="AA264" t="s">
        <v>1641</v>
      </c>
      <c r="AC264" t="s">
        <v>500</v>
      </c>
      <c r="AD264" t="str">
        <f>_xlfn.XLOOKUP(AC264,moves!A:A,moves!B:B)</f>
        <v>water</v>
      </c>
      <c r="AE264">
        <f>_xlfn.XLOOKUP(AC264,moves!A:A,moves!D:D)</f>
        <v>4</v>
      </c>
      <c r="AF264" t="str">
        <f>_xlfn.XLOOKUP(AC264,moves!A:A,moves!E:E)</f>
        <v>For each other non-fainted Pokémon in your party with the move Surf: Increase attack strength by 1.</v>
      </c>
      <c r="AG264">
        <v>0</v>
      </c>
      <c r="AH264">
        <v>0</v>
      </c>
      <c r="AI264">
        <f t="shared" si="19"/>
        <v>0</v>
      </c>
      <c r="AJ264" t="s">
        <v>525</v>
      </c>
      <c r="AL264">
        <v>0</v>
      </c>
      <c r="AM264" cm="1">
        <f t="array" ref="AM264">IF(AL264=1,1,
   IF(ISTEXT(AK264),1,
   IF(AO264&gt;1,AM263,
   IF(AI264=1,
      IF(SUMPRODUCT((LEN($Y$2:$Y$4096)-LEN(SUBSTITUTE($Y$2:$Y$4096,AA264,"")))/LEN(AA264))&gt;0,2,1),
      IF(
         SUMPRODUCT((LEN($Y$2:$Y$4096)-LEN(SUBSTITUTE($Y$2:$Y$4096,AA264,"")))/LEN(AA264))
         - SUMPRODUCT((LEN($Y$2:$Y$4096)-LEN(SUBSTITUTE($Y$2:$Y$4096,"Alolan "&amp;AA264,"")))/LEN("Alolan "&amp;AA264))
         - SUMPRODUCT((LEN($Y$2:$Y$4096)-LEN(SUBSTITUTE($Y$2:$Y$4096,"Galarian "&amp;AA264,"")))/LEN("Galarian "&amp;AA264))
         - SUMPRODUCT((LEN($Y$2:$Y$4096)-LEN(SUBSTITUTE($Y$2:$Y$4096,"Hisuian "&amp;AA264,"")))/LEN("Hisuian "&amp;AA264))
         - SUMPRODUCT((LEN($Y$2:$Y$4096)-LEN(SUBSTITUTE($Y$2:$Y$4096,"Paldean "&amp;AA264,"")))/LEN("Paldean "&amp;AA264))
      &gt;0,2,1)
   ))))</f>
        <v>2</v>
      </c>
      <c r="AN264">
        <v>0</v>
      </c>
      <c r="AO264">
        <v>1</v>
      </c>
    </row>
    <row r="265" spans="1:41" x14ac:dyDescent="0.25">
      <c r="A265" t="s">
        <v>1645</v>
      </c>
      <c r="B265" t="s">
        <v>1641</v>
      </c>
      <c r="C265" t="s">
        <v>1490</v>
      </c>
      <c r="D265" t="s">
        <v>429</v>
      </c>
      <c r="E265">
        <v>95</v>
      </c>
      <c r="F265">
        <v>75</v>
      </c>
      <c r="G265">
        <v>180</v>
      </c>
      <c r="H265">
        <v>130</v>
      </c>
      <c r="I265">
        <v>80</v>
      </c>
      <c r="J265">
        <v>30</v>
      </c>
      <c r="K265" t="s">
        <v>1642</v>
      </c>
      <c r="L265" t="s">
        <v>3446</v>
      </c>
      <c r="M265" t="s">
        <v>1476</v>
      </c>
      <c r="N265">
        <v>8.4499999999999993</v>
      </c>
      <c r="O265">
        <v>11.6</v>
      </c>
      <c r="P265">
        <v>-3</v>
      </c>
      <c r="Q265">
        <v>6</v>
      </c>
      <c r="R265">
        <f t="shared" si="16"/>
        <v>5</v>
      </c>
      <c r="S265">
        <f t="shared" si="17"/>
        <v>18</v>
      </c>
      <c r="T265">
        <f t="shared" si="18"/>
        <v>23</v>
      </c>
      <c r="U265" t="s">
        <v>1490</v>
      </c>
      <c r="V265" t="s">
        <v>429</v>
      </c>
      <c r="W265" t="s">
        <v>1524</v>
      </c>
      <c r="X265" t="s">
        <v>1209</v>
      </c>
      <c r="Z265" t="str" cm="1">
        <f t="array" ref="Z265">IF(ISBLANK(AK265),_xlfn.LET(
    _xlpm.nameBeforeSlash, IF(ISNUMBER(SEARCH("/", Y265)), LEFT(Y265, SEARCH("/", Y265)-1), Y265),
    _xlpm.matchRow, IFERROR(MATCH(_xlpm.nameBeforeSlash, AA:AA, 0), ""),
    _xlpm.difference, IF(_xlpm.matchRow="", "", ABS((R265 + S265)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),IF(ISBLANK(Y265),"","Hidden"))</f>
        <v/>
      </c>
      <c r="AA265" t="s">
        <v>3387</v>
      </c>
      <c r="AB265" t="s">
        <v>1477</v>
      </c>
      <c r="AC265" t="s">
        <v>734</v>
      </c>
      <c r="AD265" t="str">
        <f>_xlfn.XLOOKUP(AC265,moves!A:A,moves!B:B)</f>
        <v>psychic</v>
      </c>
      <c r="AE265">
        <f>_xlfn.XLOOKUP(AC265,moves!A:A,moves!D:D)</f>
        <v>7</v>
      </c>
      <c r="AF265" t="str">
        <f>_xlfn.XLOOKUP(AC265,moves!A:A,moves!E:E)</f>
        <v>Will there be more, less, or an equal amount of critical hits rolled than status symbols? If incorrect: Deal -3 damage.</v>
      </c>
      <c r="AG265">
        <v>0</v>
      </c>
      <c r="AH265">
        <v>0</v>
      </c>
      <c r="AI265">
        <f t="shared" si="19"/>
        <v>0</v>
      </c>
      <c r="AJ265" t="s">
        <v>525</v>
      </c>
      <c r="AL265">
        <v>0</v>
      </c>
      <c r="AM265" cm="1">
        <f t="array" ref="AM265">IF(AL265=1,1,
   IF(ISTEXT(AK265),1,
   IF(AO265&gt;1,AM264,
   IF(AI265=1,
      IF(SUMPRODUCT((LEN($Y$2:$Y$4096)-LEN(SUBSTITUTE($Y$2:$Y$4096,AA265,"")))/LEN(AA265))&gt;0,2,1),
      IF(
         SUMPRODUCT((LEN($Y$2:$Y$4096)-LEN(SUBSTITUTE($Y$2:$Y$4096,AA265,"")))/LEN(AA265))
         - SUMPRODUCT((LEN($Y$2:$Y$4096)-LEN(SUBSTITUTE($Y$2:$Y$4096,"Alolan "&amp;AA265,"")))/LEN("Alolan "&amp;AA265))
         - SUMPRODUCT((LEN($Y$2:$Y$4096)-LEN(SUBSTITUTE($Y$2:$Y$4096,"Galarian "&amp;AA265,"")))/LEN("Galarian "&amp;AA265))
         - SUMPRODUCT((LEN($Y$2:$Y$4096)-LEN(SUBSTITUTE($Y$2:$Y$4096,"Hisuian "&amp;AA265,"")))/LEN("Hisuian "&amp;AA265))
         - SUMPRODUCT((LEN($Y$2:$Y$4096)-LEN(SUBSTITUTE($Y$2:$Y$4096,"Paldean "&amp;AA265,"")))/LEN("Paldean "&amp;AA265))
      &gt;0,2,1)
   ))))</f>
        <v>2</v>
      </c>
      <c r="AN265">
        <v>0</v>
      </c>
      <c r="AO265">
        <v>2</v>
      </c>
    </row>
    <row r="266" spans="1:41" x14ac:dyDescent="0.25">
      <c r="A266" t="s">
        <v>1643</v>
      </c>
      <c r="B266" t="s">
        <v>1641</v>
      </c>
      <c r="C266" t="s">
        <v>1469</v>
      </c>
      <c r="D266" t="s">
        <v>429</v>
      </c>
      <c r="E266">
        <v>95</v>
      </c>
      <c r="F266">
        <v>100</v>
      </c>
      <c r="G266">
        <v>85</v>
      </c>
      <c r="H266">
        <v>100</v>
      </c>
      <c r="I266">
        <v>70</v>
      </c>
      <c r="J266">
        <v>30</v>
      </c>
      <c r="K266" t="s">
        <v>1642</v>
      </c>
      <c r="L266" t="s">
        <v>252</v>
      </c>
      <c r="M266" t="s">
        <v>248</v>
      </c>
      <c r="N266">
        <v>7.2</v>
      </c>
      <c r="O266">
        <v>8.4499999999999993</v>
      </c>
      <c r="Q266">
        <v>2</v>
      </c>
      <c r="R266">
        <f t="shared" si="16"/>
        <v>7</v>
      </c>
      <c r="S266">
        <f t="shared" si="17"/>
        <v>10</v>
      </c>
      <c r="T266">
        <f t="shared" si="18"/>
        <v>17</v>
      </c>
      <c r="U266" t="s">
        <v>1469</v>
      </c>
      <c r="V266" t="s">
        <v>429</v>
      </c>
      <c r="W266" t="s">
        <v>1490</v>
      </c>
      <c r="X266" t="s">
        <v>1524</v>
      </c>
      <c r="Z266" t="str" cm="1">
        <f t="array" ref="Z266">IF(ISBLANK(AK266),_xlfn.LET(
    _xlpm.nameBeforeSlash, IF(ISNUMBER(SEARCH("/", Y266)), LEFT(Y266, SEARCH("/", Y266)-1), Y266),
    _xlpm.matchRow, IFERROR(MATCH(_xlpm.nameBeforeSlash, AA:AA, 0), ""),
    _xlpm.difference, IF(_xlpm.matchRow="", "", ABS((R266 + S266)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),IF(ISBLANK(Y266),"","Hidden"))</f>
        <v/>
      </c>
      <c r="AA266" t="s">
        <v>1644</v>
      </c>
      <c r="AB266" t="s">
        <v>1594</v>
      </c>
      <c r="AC266" t="s">
        <v>1295</v>
      </c>
      <c r="AD266" t="str">
        <f>_xlfn.XLOOKUP(AC266,moves!A:A,moves!B:B)</f>
        <v>poison</v>
      </c>
      <c r="AE266">
        <f>_xlfn.XLOOKUP(AC266,moves!A:A,moves!D:D)</f>
        <v>4</v>
      </c>
      <c r="AF266" t="str">
        <f>_xlfn.XLOOKUP(AC266,moves!A:A,moves!E:E)</f>
        <v>Inflict the Poisoned status on the target. Critical hits deal +1 damage.</v>
      </c>
      <c r="AG266">
        <v>0</v>
      </c>
      <c r="AH266">
        <v>0</v>
      </c>
      <c r="AI266">
        <f t="shared" si="19"/>
        <v>0</v>
      </c>
      <c r="AJ266" t="s">
        <v>525</v>
      </c>
      <c r="AL266">
        <v>0</v>
      </c>
      <c r="AM266" cm="1">
        <f t="array" ref="AM266">IF(AL266=1,1,
   IF(ISTEXT(AK266),1,
   IF(AO266&gt;1,AM265,
   IF(AI266=1,
      IF(SUMPRODUCT((LEN($Y$2:$Y$4096)-LEN(SUBSTITUTE($Y$2:$Y$4096,AA266,"")))/LEN(AA266))&gt;0,2,1),
      IF(
         SUMPRODUCT((LEN($Y$2:$Y$4096)-LEN(SUBSTITUTE($Y$2:$Y$4096,AA266,"")))/LEN(AA266))
         - SUMPRODUCT((LEN($Y$2:$Y$4096)-LEN(SUBSTITUTE($Y$2:$Y$4096,"Alolan "&amp;AA266,"")))/LEN("Alolan "&amp;AA266))
         - SUMPRODUCT((LEN($Y$2:$Y$4096)-LEN(SUBSTITUTE($Y$2:$Y$4096,"Galarian "&amp;AA266,"")))/LEN("Galarian "&amp;AA266))
         - SUMPRODUCT((LEN($Y$2:$Y$4096)-LEN(SUBSTITUTE($Y$2:$Y$4096,"Hisuian "&amp;AA266,"")))/LEN("Hisuian "&amp;AA266))
         - SUMPRODUCT((LEN($Y$2:$Y$4096)-LEN(SUBSTITUTE($Y$2:$Y$4096,"Paldean "&amp;AA266,"")))/LEN("Paldean "&amp;AA266))
      &gt;0,2,1)
   ))))</f>
        <v>2</v>
      </c>
      <c r="AN266">
        <v>0</v>
      </c>
      <c r="AO266">
        <v>0</v>
      </c>
    </row>
    <row r="267" spans="1:41" x14ac:dyDescent="0.25">
      <c r="A267" t="s">
        <v>3766</v>
      </c>
      <c r="B267" t="s">
        <v>1641</v>
      </c>
      <c r="C267" t="s">
        <v>1490</v>
      </c>
      <c r="D267" t="s">
        <v>429</v>
      </c>
      <c r="E267">
        <v>95</v>
      </c>
      <c r="F267">
        <v>75</v>
      </c>
      <c r="G267">
        <v>110</v>
      </c>
      <c r="H267">
        <v>100</v>
      </c>
      <c r="I267">
        <v>80</v>
      </c>
      <c r="J267">
        <v>30</v>
      </c>
      <c r="K267" t="s">
        <v>1642</v>
      </c>
      <c r="L267" t="s">
        <v>252</v>
      </c>
      <c r="M267" t="s">
        <v>251</v>
      </c>
      <c r="N267">
        <v>6.95</v>
      </c>
      <c r="O267">
        <v>9.5</v>
      </c>
      <c r="Q267">
        <v>1</v>
      </c>
      <c r="R267">
        <f t="shared" si="16"/>
        <v>7</v>
      </c>
      <c r="S267">
        <f t="shared" si="17"/>
        <v>11</v>
      </c>
      <c r="T267">
        <f t="shared" si="18"/>
        <v>18</v>
      </c>
      <c r="U267" t="s">
        <v>1490</v>
      </c>
      <c r="V267" t="s">
        <v>429</v>
      </c>
      <c r="W267" t="s">
        <v>1512</v>
      </c>
      <c r="X267" t="s">
        <v>1209</v>
      </c>
      <c r="Z267" t="str" cm="1">
        <f t="array" ref="Z267">IF(ISBLANK(AK267),_xlfn.LET(
    _xlpm.nameBeforeSlash, IF(ISNUMBER(SEARCH("/", Y267)), LEFT(Y267, SEARCH("/", Y267)-1), Y267),
    _xlpm.matchRow, IFERROR(MATCH(_xlpm.nameBeforeSlash, AA:AA, 0), ""),
    _xlpm.difference, IF(_xlpm.matchRow="", "", ABS((R267 + S267)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),IF(ISBLANK(Y267),"","Hidden"))</f>
        <v/>
      </c>
      <c r="AA267" t="s">
        <v>5035</v>
      </c>
      <c r="AC267" t="s">
        <v>6406</v>
      </c>
      <c r="AD267" t="str">
        <f>_xlfn.XLOOKUP(AC267,moves!A:A,moves!B:B)</f>
        <v>water</v>
      </c>
      <c r="AE267">
        <f>_xlfn.XLOOKUP(AC267,moves!A:A,moves!D:D)</f>
        <v>4</v>
      </c>
      <c r="AF267" t="str">
        <f>_xlfn.XLOOKUP(AC267,moves!A:A,moves!E:E)</f>
        <v>Heal for half the damage dealt, rounded down.</v>
      </c>
      <c r="AG267">
        <v>0</v>
      </c>
      <c r="AH267">
        <v>0</v>
      </c>
      <c r="AI267">
        <f t="shared" si="19"/>
        <v>1</v>
      </c>
      <c r="AJ267" t="s">
        <v>525</v>
      </c>
      <c r="AL267">
        <v>0</v>
      </c>
      <c r="AM267" cm="1">
        <f t="array" ref="AM267">IF(AL267=1,1,
   IF(ISTEXT(AK267),1,
   IF(AO267&gt;1,AM266,
   IF(AI267=1,
      IF(SUMPRODUCT((LEN($Y$2:$Y$4096)-LEN(SUBSTITUTE($Y$2:$Y$4096,AA267,"")))/LEN(AA267))&gt;0,2,1),
      IF(
         SUMPRODUCT((LEN($Y$2:$Y$4096)-LEN(SUBSTITUTE($Y$2:$Y$4096,AA267,"")))/LEN(AA267))
         - SUMPRODUCT((LEN($Y$2:$Y$4096)-LEN(SUBSTITUTE($Y$2:$Y$4096,"Alolan "&amp;AA267,"")))/LEN("Alolan "&amp;AA267))
         - SUMPRODUCT((LEN($Y$2:$Y$4096)-LEN(SUBSTITUTE($Y$2:$Y$4096,"Galarian "&amp;AA267,"")))/LEN("Galarian "&amp;AA267))
         - SUMPRODUCT((LEN($Y$2:$Y$4096)-LEN(SUBSTITUTE($Y$2:$Y$4096,"Hisuian "&amp;AA267,"")))/LEN("Hisuian "&amp;AA267))
         - SUMPRODUCT((LEN($Y$2:$Y$4096)-LEN(SUBSTITUTE($Y$2:$Y$4096,"Paldean "&amp;AA267,"")))/LEN("Paldean "&amp;AA267))
      &gt;0,2,1)
   ))))</f>
        <v>2</v>
      </c>
      <c r="AN267">
        <v>0</v>
      </c>
      <c r="AO267">
        <v>1</v>
      </c>
    </row>
    <row r="268" spans="1:41" x14ac:dyDescent="0.25">
      <c r="A268" t="s">
        <v>3767</v>
      </c>
      <c r="B268" t="s">
        <v>1641</v>
      </c>
      <c r="C268" t="s">
        <v>1490</v>
      </c>
      <c r="D268" t="s">
        <v>429</v>
      </c>
      <c r="E268">
        <v>95</v>
      </c>
      <c r="F268">
        <v>75</v>
      </c>
      <c r="G268">
        <v>180</v>
      </c>
      <c r="H268">
        <v>130</v>
      </c>
      <c r="I268">
        <v>80</v>
      </c>
      <c r="J268">
        <v>30</v>
      </c>
      <c r="K268" t="s">
        <v>1642</v>
      </c>
      <c r="L268" t="s">
        <v>3446</v>
      </c>
      <c r="M268" t="s">
        <v>1476</v>
      </c>
      <c r="N268">
        <v>8.4499999999999993</v>
      </c>
      <c r="O268">
        <v>11.6</v>
      </c>
      <c r="P268">
        <v>-3</v>
      </c>
      <c r="Q268">
        <v>6</v>
      </c>
      <c r="R268">
        <f t="shared" si="16"/>
        <v>5</v>
      </c>
      <c r="S268">
        <f t="shared" si="17"/>
        <v>18</v>
      </c>
      <c r="T268">
        <f t="shared" si="18"/>
        <v>23</v>
      </c>
      <c r="U268" t="s">
        <v>1490</v>
      </c>
      <c r="V268" t="s">
        <v>429</v>
      </c>
      <c r="W268" t="s">
        <v>1524</v>
      </c>
      <c r="X268" t="s">
        <v>1209</v>
      </c>
      <c r="Z268" t="str" cm="1">
        <f t="array" ref="Z268">IF(ISBLANK(AK268),_xlfn.LET(
    _xlpm.nameBeforeSlash, IF(ISNUMBER(SEARCH("/", Y268)), LEFT(Y268, SEARCH("/", Y268)-1), Y268),
    _xlpm.matchRow, IFERROR(MATCH(_xlpm.nameBeforeSlash, AA:AA, 0), ""),
    _xlpm.difference, IF(_xlpm.matchRow="", "", ABS((R268 + S268)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),IF(ISBLANK(Y268),"","Hidden"))</f>
        <v/>
      </c>
      <c r="AA268" t="s">
        <v>5036</v>
      </c>
      <c r="AB268" t="s">
        <v>1477</v>
      </c>
      <c r="AC268" t="s">
        <v>6407</v>
      </c>
      <c r="AD268" t="str">
        <f>_xlfn.XLOOKUP(AC268,moves!A:A,moves!B:B)</f>
        <v>water</v>
      </c>
      <c r="AE268">
        <f>_xlfn.XLOOKUP(AC268,moves!A:A,moves!D:D)</f>
        <v>4</v>
      </c>
      <c r="AF268" t="str">
        <f>_xlfn.XLOOKUP(AC268,moves!A:A,moves!E:E)</f>
        <v>Inflict the Confused status on the user, ignoring restrictions. If the user is already Confused: Deal double damage</v>
      </c>
      <c r="AG268">
        <v>0</v>
      </c>
      <c r="AH268">
        <v>0</v>
      </c>
      <c r="AI268">
        <f t="shared" si="19"/>
        <v>1</v>
      </c>
      <c r="AJ268" t="s">
        <v>525</v>
      </c>
      <c r="AL268">
        <v>0</v>
      </c>
      <c r="AM268" cm="1">
        <f t="array" ref="AM268">IF(AL268=1,1,
   IF(ISTEXT(AK268),1,
   IF(AO268&gt;1,AM267,
   IF(AI268=1,
      IF(SUMPRODUCT((LEN($Y$2:$Y$4096)-LEN(SUBSTITUTE($Y$2:$Y$4096,AA268,"")))/LEN(AA268))&gt;0,2,1),
      IF(
         SUMPRODUCT((LEN($Y$2:$Y$4096)-LEN(SUBSTITUTE($Y$2:$Y$4096,AA268,"")))/LEN(AA268))
         - SUMPRODUCT((LEN($Y$2:$Y$4096)-LEN(SUBSTITUTE($Y$2:$Y$4096,"Alolan "&amp;AA268,"")))/LEN("Alolan "&amp;AA268))
         - SUMPRODUCT((LEN($Y$2:$Y$4096)-LEN(SUBSTITUTE($Y$2:$Y$4096,"Galarian "&amp;AA268,"")))/LEN("Galarian "&amp;AA268))
         - SUMPRODUCT((LEN($Y$2:$Y$4096)-LEN(SUBSTITUTE($Y$2:$Y$4096,"Hisuian "&amp;AA268,"")))/LEN("Hisuian "&amp;AA268))
         - SUMPRODUCT((LEN($Y$2:$Y$4096)-LEN(SUBSTITUTE($Y$2:$Y$4096,"Paldean "&amp;AA268,"")))/LEN("Paldean "&amp;AA268))
      &gt;0,2,1)
   ))))</f>
        <v>2</v>
      </c>
      <c r="AN268">
        <v>0</v>
      </c>
      <c r="AO268">
        <v>2</v>
      </c>
    </row>
    <row r="269" spans="1:41" x14ac:dyDescent="0.25">
      <c r="A269" t="s">
        <v>3765</v>
      </c>
      <c r="B269" t="s">
        <v>1641</v>
      </c>
      <c r="C269" t="s">
        <v>1469</v>
      </c>
      <c r="D269" t="s">
        <v>429</v>
      </c>
      <c r="E269">
        <v>95</v>
      </c>
      <c r="F269">
        <v>100</v>
      </c>
      <c r="G269">
        <v>85</v>
      </c>
      <c r="H269">
        <v>100</v>
      </c>
      <c r="I269">
        <v>70</v>
      </c>
      <c r="J269">
        <v>30</v>
      </c>
      <c r="K269" t="s">
        <v>1642</v>
      </c>
      <c r="L269" t="s">
        <v>252</v>
      </c>
      <c r="M269" t="s">
        <v>248</v>
      </c>
      <c r="N269">
        <v>7.2</v>
      </c>
      <c r="O269">
        <v>8.4499999999999993</v>
      </c>
      <c r="Q269">
        <v>2</v>
      </c>
      <c r="R269">
        <f t="shared" si="16"/>
        <v>7</v>
      </c>
      <c r="S269">
        <f t="shared" si="17"/>
        <v>10</v>
      </c>
      <c r="T269">
        <f t="shared" si="18"/>
        <v>17</v>
      </c>
      <c r="U269" t="s">
        <v>1469</v>
      </c>
      <c r="V269" t="s">
        <v>429</v>
      </c>
      <c r="W269" t="s">
        <v>1490</v>
      </c>
      <c r="X269" t="s">
        <v>1524</v>
      </c>
      <c r="Z269" t="str" cm="1">
        <f t="array" ref="Z269">IF(ISBLANK(AK269),_xlfn.LET(
    _xlpm.nameBeforeSlash, IF(ISNUMBER(SEARCH("/", Y269)), LEFT(Y269, SEARCH("/", Y269)-1), Y269),
    _xlpm.matchRow, IFERROR(MATCH(_xlpm.nameBeforeSlash, AA:AA, 0), ""),
    _xlpm.difference, IF(_xlpm.matchRow="", "", ABS((R269 + S269)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),IF(ISBLANK(Y269),"","Hidden"))</f>
        <v/>
      </c>
      <c r="AA269" t="s">
        <v>5034</v>
      </c>
      <c r="AB269" t="s">
        <v>1594</v>
      </c>
      <c r="AC269" t="s">
        <v>6405</v>
      </c>
      <c r="AD269" t="str">
        <f>_xlfn.XLOOKUP(AC269,moves!A:A,moves!B:B)</f>
        <v>poison</v>
      </c>
      <c r="AE269">
        <f>_xlfn.XLOOKUP(AC269,moves!A:A,moves!D:D)</f>
        <v>4</v>
      </c>
      <c r="AF269" t="str">
        <f>_xlfn.XLOOKUP(AC269,moves!A:A,moves!E:E)</f>
        <v>Inflict the Poisoned status on any Pokémon.</v>
      </c>
      <c r="AG269">
        <v>0</v>
      </c>
      <c r="AH269">
        <v>0</v>
      </c>
      <c r="AI269">
        <f t="shared" si="19"/>
        <v>1</v>
      </c>
      <c r="AJ269" t="s">
        <v>525</v>
      </c>
      <c r="AL269">
        <v>0</v>
      </c>
      <c r="AM269" cm="1">
        <f t="array" ref="AM269">IF(AL269=1,1,
   IF(ISTEXT(AK269),1,
   IF(AO269&gt;1,AM268,
   IF(AI269=1,
      IF(SUMPRODUCT((LEN($Y$2:$Y$4096)-LEN(SUBSTITUTE($Y$2:$Y$4096,AA269,"")))/LEN(AA269))&gt;0,2,1),
      IF(
         SUMPRODUCT((LEN($Y$2:$Y$4096)-LEN(SUBSTITUTE($Y$2:$Y$4096,AA269,"")))/LEN(AA269))
         - SUMPRODUCT((LEN($Y$2:$Y$4096)-LEN(SUBSTITUTE($Y$2:$Y$4096,"Alolan "&amp;AA269,"")))/LEN("Alolan "&amp;AA269))
         - SUMPRODUCT((LEN($Y$2:$Y$4096)-LEN(SUBSTITUTE($Y$2:$Y$4096,"Galarian "&amp;AA269,"")))/LEN("Galarian "&amp;AA269))
         - SUMPRODUCT((LEN($Y$2:$Y$4096)-LEN(SUBSTITUTE($Y$2:$Y$4096,"Hisuian "&amp;AA269,"")))/LEN("Hisuian "&amp;AA269))
         - SUMPRODUCT((LEN($Y$2:$Y$4096)-LEN(SUBSTITUTE($Y$2:$Y$4096,"Paldean "&amp;AA269,"")))/LEN("Paldean "&amp;AA269))
      &gt;0,2,1)
   ))))</f>
        <v>2</v>
      </c>
      <c r="AN269">
        <v>0</v>
      </c>
      <c r="AO269">
        <v>0</v>
      </c>
    </row>
    <row r="270" spans="1:41" x14ac:dyDescent="0.25">
      <c r="A270">
        <v>81</v>
      </c>
      <c r="B270" t="s">
        <v>38</v>
      </c>
      <c r="C270" t="s">
        <v>1521</v>
      </c>
      <c r="D270" t="s">
        <v>1514</v>
      </c>
      <c r="E270">
        <v>25</v>
      </c>
      <c r="F270">
        <v>35</v>
      </c>
      <c r="G270">
        <v>70</v>
      </c>
      <c r="H270">
        <v>95</v>
      </c>
      <c r="I270">
        <v>55</v>
      </c>
      <c r="J270">
        <v>45</v>
      </c>
      <c r="K270" t="s">
        <v>337</v>
      </c>
      <c r="L270" t="s">
        <v>253</v>
      </c>
      <c r="M270" t="s">
        <v>251</v>
      </c>
      <c r="N270">
        <v>6.9</v>
      </c>
      <c r="O270">
        <v>4.75</v>
      </c>
      <c r="R270">
        <f t="shared" si="16"/>
        <v>7</v>
      </c>
      <c r="S270">
        <f t="shared" si="17"/>
        <v>5</v>
      </c>
      <c r="T270">
        <f t="shared" si="18"/>
        <v>12</v>
      </c>
      <c r="U270" t="s">
        <v>1521</v>
      </c>
      <c r="V270" t="s">
        <v>1514</v>
      </c>
      <c r="W270" t="s">
        <v>429</v>
      </c>
      <c r="X270" t="s">
        <v>1512</v>
      </c>
      <c r="Y270" t="s">
        <v>40</v>
      </c>
      <c r="Z270" cm="1">
        <f t="array" ref="Z270">IF(ISBLANK(AK270),_xlfn.LET(
    _xlpm.nameBeforeSlash, IF(ISNUMBER(SEARCH("/", Y270)), LEFT(Y270, SEARCH("/", Y270)-1), Y270),
    _xlpm.matchRow, IFERROR(MATCH(_xlpm.nameBeforeSlash, AA:AA, 0), ""),
    _xlpm.difference, IF(_xlpm.matchRow="", "", ABS((R270 + S270)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),IF(ISBLANK(Y270),"","Hidden"))</f>
        <v>8</v>
      </c>
      <c r="AA270" t="s">
        <v>38</v>
      </c>
      <c r="AC270" t="s">
        <v>493</v>
      </c>
      <c r="AD270" t="str">
        <f>_xlfn.XLOOKUP(AC270,moves!A:A,moves!B:B)</f>
        <v>electric</v>
      </c>
      <c r="AE270">
        <f>_xlfn.XLOOKUP(AC270,moves!A:A,moves!D:D)</f>
        <v>2</v>
      </c>
      <c r="AF270" t="str">
        <f>_xlfn.XLOOKUP(AC270,moves!A:A,moves!E:E)</f>
        <v>Inflict the Paralyzed status on the target.</v>
      </c>
      <c r="AG270">
        <v>1</v>
      </c>
      <c r="AH270">
        <v>0</v>
      </c>
      <c r="AI270">
        <f t="shared" si="19"/>
        <v>0</v>
      </c>
      <c r="AJ270" t="s">
        <v>870</v>
      </c>
      <c r="AL270">
        <v>0</v>
      </c>
      <c r="AM270" cm="1">
        <f t="array" ref="AM270">IF(AL270=1,1,
   IF(ISTEXT(AK270),1,
   IF(AO270&gt;1,AM269,
   IF(AI270=1,
      IF(SUMPRODUCT((LEN($Y$2:$Y$4096)-LEN(SUBSTITUTE($Y$2:$Y$4096,AA270,"")))/LEN(AA270))&gt;0,2,1),
      IF(
         SUMPRODUCT((LEN($Y$2:$Y$4096)-LEN(SUBSTITUTE($Y$2:$Y$4096,AA270,"")))/LEN(AA270))
         - SUMPRODUCT((LEN($Y$2:$Y$4096)-LEN(SUBSTITUTE($Y$2:$Y$4096,"Alolan "&amp;AA270,"")))/LEN("Alolan "&amp;AA270))
         - SUMPRODUCT((LEN($Y$2:$Y$4096)-LEN(SUBSTITUTE($Y$2:$Y$4096,"Galarian "&amp;AA270,"")))/LEN("Galarian "&amp;AA270))
         - SUMPRODUCT((LEN($Y$2:$Y$4096)-LEN(SUBSTITUTE($Y$2:$Y$4096,"Hisuian "&amp;AA270,"")))/LEN("Hisuian "&amp;AA270))
         - SUMPRODUCT((LEN($Y$2:$Y$4096)-LEN(SUBSTITUTE($Y$2:$Y$4096,"Paldean "&amp;AA270,"")))/LEN("Paldean "&amp;AA270))
      &gt;0,2,1)
   ))))</f>
        <v>1</v>
      </c>
      <c r="AN270">
        <v>0</v>
      </c>
      <c r="AO270">
        <v>0</v>
      </c>
    </row>
    <row r="271" spans="1:41" x14ac:dyDescent="0.25">
      <c r="A271" t="s">
        <v>3768</v>
      </c>
      <c r="B271" t="s">
        <v>38</v>
      </c>
      <c r="C271" t="s">
        <v>1521</v>
      </c>
      <c r="D271" t="s">
        <v>1514</v>
      </c>
      <c r="E271">
        <v>25</v>
      </c>
      <c r="F271">
        <v>35</v>
      </c>
      <c r="G271">
        <v>70</v>
      </c>
      <c r="H271">
        <v>95</v>
      </c>
      <c r="I271">
        <v>55</v>
      </c>
      <c r="J271">
        <v>45</v>
      </c>
      <c r="K271" t="s">
        <v>337</v>
      </c>
      <c r="L271" t="s">
        <v>253</v>
      </c>
      <c r="M271" t="s">
        <v>251</v>
      </c>
      <c r="N271">
        <v>6.9</v>
      </c>
      <c r="O271">
        <v>4.75</v>
      </c>
      <c r="R271">
        <f t="shared" si="16"/>
        <v>7</v>
      </c>
      <c r="S271">
        <f t="shared" si="17"/>
        <v>5</v>
      </c>
      <c r="T271">
        <f t="shared" si="18"/>
        <v>12</v>
      </c>
      <c r="U271" t="s">
        <v>1521</v>
      </c>
      <c r="V271" t="s">
        <v>1514</v>
      </c>
      <c r="W271" t="s">
        <v>429</v>
      </c>
      <c r="X271" t="s">
        <v>1512</v>
      </c>
      <c r="Y271" t="s">
        <v>5037</v>
      </c>
      <c r="Z271" cm="1">
        <f t="array" ref="Z271">IF(ISBLANK(AK271),_xlfn.LET(
    _xlpm.nameBeforeSlash, IF(ISNUMBER(SEARCH("/", Y271)), LEFT(Y271, SEARCH("/", Y271)-1), Y271),
    _xlpm.matchRow, IFERROR(MATCH(_xlpm.nameBeforeSlash, AA:AA, 0), ""),
    _xlpm.difference, IF(_xlpm.matchRow="", "", ABS((R271 + S271)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),IF(ISBLANK(Y271),"","Hidden"))</f>
        <v>8</v>
      </c>
      <c r="AA271" t="s">
        <v>5038</v>
      </c>
      <c r="AC271" t="s">
        <v>6408</v>
      </c>
      <c r="AD271" t="str">
        <f>_xlfn.XLOOKUP(AC271,moves!A:A,moves!B:B)</f>
        <v>normal</v>
      </c>
      <c r="AE271">
        <f>_xlfn.XLOOKUP(AC271,moves!A:A,moves!D:D)</f>
        <v>1</v>
      </c>
      <c r="AF271" t="str">
        <f>_xlfn.XLOOKUP(AC271,moves!A:A,moves!E:E)</f>
        <v>Inflict the Confused status on the user and the target. If the target was already Confused: Increased attack strength by 3.</v>
      </c>
      <c r="AG271">
        <v>1</v>
      </c>
      <c r="AH271">
        <v>0</v>
      </c>
      <c r="AI271">
        <f t="shared" si="19"/>
        <v>1</v>
      </c>
      <c r="AJ271" t="s">
        <v>523</v>
      </c>
      <c r="AL271">
        <v>0</v>
      </c>
      <c r="AM271" cm="1">
        <f t="array" ref="AM271">IF(AL271=1,1,
   IF(ISTEXT(AK271),1,
   IF(AO271&gt;1,AM270,
   IF(AI271=1,
      IF(SUMPRODUCT((LEN($Y$2:$Y$4096)-LEN(SUBSTITUTE($Y$2:$Y$4096,AA271,"")))/LEN(AA271))&gt;0,2,1),
      IF(
         SUMPRODUCT((LEN($Y$2:$Y$4096)-LEN(SUBSTITUTE($Y$2:$Y$4096,AA271,"")))/LEN(AA271))
         - SUMPRODUCT((LEN($Y$2:$Y$4096)-LEN(SUBSTITUTE($Y$2:$Y$4096,"Alolan "&amp;AA271,"")))/LEN("Alolan "&amp;AA271))
         - SUMPRODUCT((LEN($Y$2:$Y$4096)-LEN(SUBSTITUTE($Y$2:$Y$4096,"Galarian "&amp;AA271,"")))/LEN("Galarian "&amp;AA271))
         - SUMPRODUCT((LEN($Y$2:$Y$4096)-LEN(SUBSTITUTE($Y$2:$Y$4096,"Hisuian "&amp;AA271,"")))/LEN("Hisuian "&amp;AA271))
         - SUMPRODUCT((LEN($Y$2:$Y$4096)-LEN(SUBSTITUTE($Y$2:$Y$4096,"Paldean "&amp;AA271,"")))/LEN("Paldean "&amp;AA271))
      &gt;0,2,1)
   ))))</f>
        <v>1</v>
      </c>
      <c r="AN271">
        <v>0</v>
      </c>
      <c r="AO271">
        <v>0</v>
      </c>
    </row>
    <row r="272" spans="1:41" x14ac:dyDescent="0.25">
      <c r="A272">
        <v>82</v>
      </c>
      <c r="B272" t="s">
        <v>40</v>
      </c>
      <c r="C272" t="s">
        <v>1521</v>
      </c>
      <c r="D272" t="s">
        <v>1514</v>
      </c>
      <c r="E272">
        <v>50</v>
      </c>
      <c r="F272">
        <v>60</v>
      </c>
      <c r="G272">
        <v>95</v>
      </c>
      <c r="H272">
        <v>120</v>
      </c>
      <c r="I272">
        <v>70</v>
      </c>
      <c r="J272">
        <v>70</v>
      </c>
      <c r="K272" t="s">
        <v>337</v>
      </c>
      <c r="L272" t="s">
        <v>253</v>
      </c>
      <c r="M272" t="s">
        <v>251</v>
      </c>
      <c r="N272">
        <v>9.4</v>
      </c>
      <c r="O272">
        <v>6.95</v>
      </c>
      <c r="R272">
        <f t="shared" si="16"/>
        <v>9</v>
      </c>
      <c r="S272">
        <f t="shared" si="17"/>
        <v>7</v>
      </c>
      <c r="T272">
        <f t="shared" si="18"/>
        <v>16</v>
      </c>
      <c r="U272" t="s">
        <v>1521</v>
      </c>
      <c r="V272" t="s">
        <v>1514</v>
      </c>
      <c r="W272" t="s">
        <v>429</v>
      </c>
      <c r="X272" t="s">
        <v>1512</v>
      </c>
      <c r="Y272" t="s">
        <v>216</v>
      </c>
      <c r="Z272" cm="1">
        <f t="array" ref="Z272">IF(ISBLANK(AK272),_xlfn.LET(
    _xlpm.nameBeforeSlash, IF(ISNUMBER(SEARCH("/", Y272)), LEFT(Y272, SEARCH("/", Y272)-1), Y272),
    _xlpm.matchRow, IFERROR(MATCH(_xlpm.nameBeforeSlash, AA:AA, 0), ""),
    _xlpm.difference, IF(_xlpm.matchRow="", "", ABS((R272 + S272)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),IF(ISBLANK(Y272),"","Hidden"))</f>
        <v>12</v>
      </c>
      <c r="AA272" t="s">
        <v>40</v>
      </c>
      <c r="AC272" t="s">
        <v>465</v>
      </c>
      <c r="AD272" t="str">
        <f>_xlfn.XLOOKUP(AC272,moves!A:A,moves!B:B)</f>
        <v>normal</v>
      </c>
      <c r="AE272">
        <f>_xlfn.XLOOKUP(AC272,moves!A:A,moves!D:D)</f>
        <v>4</v>
      </c>
      <c r="AF272" t="str">
        <f>_xlfn.XLOOKUP(AC272,moves!A:A,moves!E:E)</f>
        <v>If any status symbols are rolled: Roll a status dice and inflict the result on the target.</v>
      </c>
      <c r="AG272">
        <v>0</v>
      </c>
      <c r="AH272">
        <v>0</v>
      </c>
      <c r="AI272">
        <f t="shared" si="19"/>
        <v>0</v>
      </c>
      <c r="AJ272" t="s">
        <v>524</v>
      </c>
      <c r="AL272">
        <v>0</v>
      </c>
      <c r="AM272" cm="1">
        <f t="array" ref="AM272">IF(AL272=1,1,
   IF(ISTEXT(AK272),1,
   IF(AO272&gt;1,AM271,
   IF(AI272=1,
      IF(SUMPRODUCT((LEN($Y$2:$Y$4096)-LEN(SUBSTITUTE($Y$2:$Y$4096,AA272,"")))/LEN(AA272))&gt;0,2,1),
      IF(
         SUMPRODUCT((LEN($Y$2:$Y$4096)-LEN(SUBSTITUTE($Y$2:$Y$4096,AA272,"")))/LEN(AA272))
         - SUMPRODUCT((LEN($Y$2:$Y$4096)-LEN(SUBSTITUTE($Y$2:$Y$4096,"Alolan "&amp;AA272,"")))/LEN("Alolan "&amp;AA272))
         - SUMPRODUCT((LEN($Y$2:$Y$4096)-LEN(SUBSTITUTE($Y$2:$Y$4096,"Galarian "&amp;AA272,"")))/LEN("Galarian "&amp;AA272))
         - SUMPRODUCT((LEN($Y$2:$Y$4096)-LEN(SUBSTITUTE($Y$2:$Y$4096,"Hisuian "&amp;AA272,"")))/LEN("Hisuian "&amp;AA272))
         - SUMPRODUCT((LEN($Y$2:$Y$4096)-LEN(SUBSTITUTE($Y$2:$Y$4096,"Paldean "&amp;AA272,"")))/LEN("Paldean "&amp;AA272))
      &gt;0,2,1)
   ))))</f>
        <v>2</v>
      </c>
      <c r="AN272">
        <v>0</v>
      </c>
      <c r="AO272">
        <v>0</v>
      </c>
    </row>
    <row r="273" spans="1:41" x14ac:dyDescent="0.25">
      <c r="A273" t="s">
        <v>3769</v>
      </c>
      <c r="B273" t="s">
        <v>40</v>
      </c>
      <c r="C273" t="s">
        <v>1521</v>
      </c>
      <c r="D273" t="s">
        <v>1514</v>
      </c>
      <c r="E273">
        <v>50</v>
      </c>
      <c r="F273">
        <v>60</v>
      </c>
      <c r="G273">
        <v>95</v>
      </c>
      <c r="H273">
        <v>120</v>
      </c>
      <c r="I273">
        <v>70</v>
      </c>
      <c r="J273">
        <v>70</v>
      </c>
      <c r="K273" t="s">
        <v>337</v>
      </c>
      <c r="L273" t="s">
        <v>253</v>
      </c>
      <c r="M273" t="s">
        <v>251</v>
      </c>
      <c r="N273">
        <v>9.4</v>
      </c>
      <c r="O273">
        <v>6.95</v>
      </c>
      <c r="R273">
        <f t="shared" si="16"/>
        <v>9</v>
      </c>
      <c r="S273">
        <f t="shared" si="17"/>
        <v>7</v>
      </c>
      <c r="T273">
        <f t="shared" si="18"/>
        <v>16</v>
      </c>
      <c r="U273" t="s">
        <v>1521</v>
      </c>
      <c r="V273" t="s">
        <v>1514</v>
      </c>
      <c r="W273" t="s">
        <v>429</v>
      </c>
      <c r="X273" t="s">
        <v>1512</v>
      </c>
      <c r="Y273" t="s">
        <v>5039</v>
      </c>
      <c r="Z273" cm="1">
        <f t="array" ref="Z273">IF(ISBLANK(AK273),_xlfn.LET(
    _xlpm.nameBeforeSlash, IF(ISNUMBER(SEARCH("/", Y273)), LEFT(Y273, SEARCH("/", Y273)-1), Y273),
    _xlpm.matchRow, IFERROR(MATCH(_xlpm.nameBeforeSlash, AA:AA, 0), ""),
    _xlpm.difference, IF(_xlpm.matchRow="", "", ABS((R273 + S273)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),IF(ISBLANK(Y273),"","Hidden"))</f>
        <v>12</v>
      </c>
      <c r="AA273" t="s">
        <v>5037</v>
      </c>
      <c r="AC273" t="s">
        <v>990</v>
      </c>
      <c r="AD273" t="str">
        <f>_xlfn.XLOOKUP(AC273,moves!A:A,moves!B:B)</f>
        <v>electric</v>
      </c>
      <c r="AE273">
        <f>_xlfn.XLOOKUP(AC273,moves!A:A,moves!D:D)</f>
        <v>4</v>
      </c>
      <c r="AF273" t="str">
        <f>_xlfn.XLOOKUP(AC273,moves!A:A,moves!E:E)</f>
        <v xml:space="preserve"> </v>
      </c>
      <c r="AG273">
        <v>0</v>
      </c>
      <c r="AH273">
        <v>0</v>
      </c>
      <c r="AI273">
        <f t="shared" si="19"/>
        <v>1</v>
      </c>
      <c r="AJ273" t="s">
        <v>524</v>
      </c>
      <c r="AL273">
        <v>0</v>
      </c>
      <c r="AM273" cm="1">
        <f t="array" ref="AM273">IF(AL273=1,1,
   IF(ISTEXT(AK273),1,
   IF(AO273&gt;1,AM272,
   IF(AI273=1,
      IF(SUMPRODUCT((LEN($Y$2:$Y$4096)-LEN(SUBSTITUTE($Y$2:$Y$4096,AA273,"")))/LEN(AA273))&gt;0,2,1),
      IF(
         SUMPRODUCT((LEN($Y$2:$Y$4096)-LEN(SUBSTITUTE($Y$2:$Y$4096,AA273,"")))/LEN(AA273))
         - SUMPRODUCT((LEN($Y$2:$Y$4096)-LEN(SUBSTITUTE($Y$2:$Y$4096,"Alolan "&amp;AA273,"")))/LEN("Alolan "&amp;AA273))
         - SUMPRODUCT((LEN($Y$2:$Y$4096)-LEN(SUBSTITUTE($Y$2:$Y$4096,"Galarian "&amp;AA273,"")))/LEN("Galarian "&amp;AA273))
         - SUMPRODUCT((LEN($Y$2:$Y$4096)-LEN(SUBSTITUTE($Y$2:$Y$4096,"Hisuian "&amp;AA273,"")))/LEN("Hisuian "&amp;AA273))
         - SUMPRODUCT((LEN($Y$2:$Y$4096)-LEN(SUBSTITUTE($Y$2:$Y$4096,"Paldean "&amp;AA273,"")))/LEN("Paldean "&amp;AA273))
      &gt;0,2,1)
   ))))</f>
        <v>2</v>
      </c>
      <c r="AN273">
        <v>0</v>
      </c>
      <c r="AO273">
        <v>0</v>
      </c>
    </row>
    <row r="274" spans="1:41" x14ac:dyDescent="0.25">
      <c r="A274">
        <v>83</v>
      </c>
      <c r="B274" t="s">
        <v>1646</v>
      </c>
      <c r="C274" t="s">
        <v>1512</v>
      </c>
      <c r="D274" t="s">
        <v>1481</v>
      </c>
      <c r="E274">
        <v>52</v>
      </c>
      <c r="F274">
        <v>90</v>
      </c>
      <c r="G274">
        <v>55</v>
      </c>
      <c r="H274">
        <v>58</v>
      </c>
      <c r="I274">
        <v>62</v>
      </c>
      <c r="J274">
        <v>60</v>
      </c>
      <c r="K274" t="s">
        <v>1647</v>
      </c>
      <c r="L274" t="s">
        <v>247</v>
      </c>
      <c r="M274" t="s">
        <v>248</v>
      </c>
      <c r="N274">
        <v>7.4799999999999995</v>
      </c>
      <c r="O274">
        <v>5.589999999999999</v>
      </c>
      <c r="R274">
        <f t="shared" si="16"/>
        <v>7</v>
      </c>
      <c r="S274">
        <f t="shared" si="17"/>
        <v>6</v>
      </c>
      <c r="T274">
        <f t="shared" si="18"/>
        <v>13</v>
      </c>
      <c r="U274" t="s">
        <v>1512</v>
      </c>
      <c r="V274" t="s">
        <v>1481</v>
      </c>
      <c r="W274" t="s">
        <v>1468</v>
      </c>
      <c r="X274" t="s">
        <v>1499</v>
      </c>
      <c r="Z274" t="str" cm="1">
        <f t="array" ref="Z274">IF(ISBLANK(AK274),_xlfn.LET(
    _xlpm.nameBeforeSlash, IF(ISNUMBER(SEARCH("/", Y274)), LEFT(Y274, SEARCH("/", Y274)-1), Y274),
    _xlpm.matchRow, IFERROR(MATCH(_xlpm.nameBeforeSlash, AA:AA, 0), ""),
    _xlpm.difference, IF(_xlpm.matchRow="", "", ABS((R274 + S274)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),IF(ISBLANK(Y274),"","Hidden"))</f>
        <v/>
      </c>
      <c r="AA274" t="s">
        <v>1646</v>
      </c>
      <c r="AC274" t="s">
        <v>924</v>
      </c>
      <c r="AD274" t="str">
        <f>_xlfn.XLOOKUP(AC274,moves!A:A,moves!B:B)</f>
        <v>bug</v>
      </c>
      <c r="AE274">
        <f>_xlfn.XLOOKUP(AC274,moves!A:A,moves!D:D)</f>
        <v>2</v>
      </c>
      <c r="AF274" t="str">
        <f>_xlfn.XLOOKUP(AC274,moves!A:A,moves!E:E)</f>
        <v>Each time this move is used in succession: Increase attack strength by 1.</v>
      </c>
      <c r="AG274">
        <v>0</v>
      </c>
      <c r="AH274">
        <v>0</v>
      </c>
      <c r="AI274">
        <f t="shared" si="19"/>
        <v>0</v>
      </c>
      <c r="AJ274" t="s">
        <v>524</v>
      </c>
      <c r="AL274">
        <v>0</v>
      </c>
      <c r="AM274" cm="1">
        <f t="array" ref="AM274">IF(AL274=1,1,
   IF(ISTEXT(AK274),1,
   IF(AO274&gt;1,AM273,
   IF(AI274=1,
      IF(SUMPRODUCT((LEN($Y$2:$Y$4096)-LEN(SUBSTITUTE($Y$2:$Y$4096,AA274,"")))/LEN(AA274))&gt;0,2,1),
      IF(
         SUMPRODUCT((LEN($Y$2:$Y$4096)-LEN(SUBSTITUTE($Y$2:$Y$4096,AA274,"")))/LEN(AA274))
         - SUMPRODUCT((LEN($Y$2:$Y$4096)-LEN(SUBSTITUTE($Y$2:$Y$4096,"Alolan "&amp;AA274,"")))/LEN("Alolan "&amp;AA274))
         - SUMPRODUCT((LEN($Y$2:$Y$4096)-LEN(SUBSTITUTE($Y$2:$Y$4096,"Galarian "&amp;AA274,"")))/LEN("Galarian "&amp;AA274))
         - SUMPRODUCT((LEN($Y$2:$Y$4096)-LEN(SUBSTITUTE($Y$2:$Y$4096,"Hisuian "&amp;AA274,"")))/LEN("Hisuian "&amp;AA274))
         - SUMPRODUCT((LEN($Y$2:$Y$4096)-LEN(SUBSTITUTE($Y$2:$Y$4096,"Paldean "&amp;AA274,"")))/LEN("Paldean "&amp;AA274))
      &gt;0,2,1)
   ))))</f>
        <v>1</v>
      </c>
      <c r="AN274">
        <v>0</v>
      </c>
      <c r="AO274">
        <v>0</v>
      </c>
    </row>
    <row r="275" spans="1:41" x14ac:dyDescent="0.25">
      <c r="A275">
        <v>83</v>
      </c>
      <c r="B275" t="s">
        <v>1646</v>
      </c>
      <c r="C275" t="s">
        <v>1512</v>
      </c>
      <c r="D275" t="s">
        <v>1481</v>
      </c>
      <c r="E275">
        <v>52</v>
      </c>
      <c r="F275">
        <v>90</v>
      </c>
      <c r="G275">
        <v>55</v>
      </c>
      <c r="H275">
        <v>58</v>
      </c>
      <c r="I275">
        <v>62</v>
      </c>
      <c r="J275">
        <v>60</v>
      </c>
      <c r="K275" t="s">
        <v>1647</v>
      </c>
      <c r="L275" t="s">
        <v>247</v>
      </c>
      <c r="M275" t="s">
        <v>248</v>
      </c>
      <c r="N275">
        <v>7.4799999999999995</v>
      </c>
      <c r="O275">
        <v>5.589999999999999</v>
      </c>
      <c r="R275">
        <f t="shared" si="16"/>
        <v>7</v>
      </c>
      <c r="S275">
        <f t="shared" si="17"/>
        <v>6</v>
      </c>
      <c r="T275">
        <f t="shared" si="18"/>
        <v>13</v>
      </c>
      <c r="U275" t="s">
        <v>1512</v>
      </c>
      <c r="V275" t="s">
        <v>1481</v>
      </c>
      <c r="W275" t="s">
        <v>1468</v>
      </c>
      <c r="X275" t="s">
        <v>1499</v>
      </c>
      <c r="Z275" t="str" cm="1">
        <f t="array" ref="Z275">IF(ISBLANK(AK275),_xlfn.LET(
    _xlpm.nameBeforeSlash, IF(ISNUMBER(SEARCH("/", Y275)), LEFT(Y275, SEARCH("/", Y275)-1), Y275),
    _xlpm.matchRow, IFERROR(MATCH(_xlpm.nameBeforeSlash, AA:AA, 0), ""),
    _xlpm.difference, IF(_xlpm.matchRow="", "", ABS((R275 + S275)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),IF(ISBLANK(Y275),"","Hidden"))</f>
        <v/>
      </c>
      <c r="AA275" t="s">
        <v>1646</v>
      </c>
      <c r="AC275" t="s">
        <v>924</v>
      </c>
      <c r="AD275" t="str">
        <f>_xlfn.XLOOKUP(AC275,moves!A:A,moves!B:B)</f>
        <v>bug</v>
      </c>
      <c r="AE275">
        <f>_xlfn.XLOOKUP(AC275,moves!A:A,moves!D:D)</f>
        <v>2</v>
      </c>
      <c r="AF275" t="str">
        <f>_xlfn.XLOOKUP(AC275,moves!A:A,moves!E:E)</f>
        <v>Each time this move is used in succession: Increase attack strength by 1.</v>
      </c>
      <c r="AG275">
        <v>0</v>
      </c>
      <c r="AH275">
        <v>0</v>
      </c>
      <c r="AI275">
        <f t="shared" si="19"/>
        <v>0</v>
      </c>
      <c r="AJ275" t="s">
        <v>524</v>
      </c>
      <c r="AL275">
        <v>0</v>
      </c>
      <c r="AM275" cm="1">
        <f t="array" ref="AM275">IF(AL275=1,1,
   IF(ISTEXT(AK275),1,
   IF(AO275&gt;1,AM274,
   IF(AI275=1,
      IF(SUMPRODUCT((LEN($Y$2:$Y$4096)-LEN(SUBSTITUTE($Y$2:$Y$4096,AA275,"")))/LEN(AA275))&gt;0,2,1),
      IF(
         SUMPRODUCT((LEN($Y$2:$Y$4096)-LEN(SUBSTITUTE($Y$2:$Y$4096,AA275,"")))/LEN(AA275))
         - SUMPRODUCT((LEN($Y$2:$Y$4096)-LEN(SUBSTITUTE($Y$2:$Y$4096,"Alolan "&amp;AA275,"")))/LEN("Alolan "&amp;AA275))
         - SUMPRODUCT((LEN($Y$2:$Y$4096)-LEN(SUBSTITUTE($Y$2:$Y$4096,"Galarian "&amp;AA275,"")))/LEN("Galarian "&amp;AA275))
         - SUMPRODUCT((LEN($Y$2:$Y$4096)-LEN(SUBSTITUTE($Y$2:$Y$4096,"Hisuian "&amp;AA275,"")))/LEN("Hisuian "&amp;AA275))
         - SUMPRODUCT((LEN($Y$2:$Y$4096)-LEN(SUBSTITUTE($Y$2:$Y$4096,"Paldean "&amp;AA275,"")))/LEN("Paldean "&amp;AA275))
      &gt;0,2,1)
   ))))</f>
        <v>1</v>
      </c>
      <c r="AN275">
        <v>0</v>
      </c>
      <c r="AO275">
        <v>0</v>
      </c>
    </row>
    <row r="276" spans="1:41" x14ac:dyDescent="0.25">
      <c r="A276">
        <v>83</v>
      </c>
      <c r="B276" t="s">
        <v>1646</v>
      </c>
      <c r="C276" t="s">
        <v>1512</v>
      </c>
      <c r="D276" t="s">
        <v>1481</v>
      </c>
      <c r="E276">
        <v>52</v>
      </c>
      <c r="F276">
        <v>90</v>
      </c>
      <c r="G276">
        <v>55</v>
      </c>
      <c r="H276">
        <v>58</v>
      </c>
      <c r="I276">
        <v>62</v>
      </c>
      <c r="J276">
        <v>60</v>
      </c>
      <c r="K276" t="s">
        <v>1647</v>
      </c>
      <c r="L276" t="s">
        <v>247</v>
      </c>
      <c r="M276" t="s">
        <v>248</v>
      </c>
      <c r="N276">
        <v>7.4799999999999995</v>
      </c>
      <c r="O276">
        <v>5.589999999999999</v>
      </c>
      <c r="R276">
        <f t="shared" si="16"/>
        <v>7</v>
      </c>
      <c r="S276">
        <f t="shared" si="17"/>
        <v>6</v>
      </c>
      <c r="T276">
        <f t="shared" si="18"/>
        <v>13</v>
      </c>
      <c r="U276" t="s">
        <v>1512</v>
      </c>
      <c r="V276" t="s">
        <v>1481</v>
      </c>
      <c r="W276" t="s">
        <v>1468</v>
      </c>
      <c r="X276" t="s">
        <v>1499</v>
      </c>
      <c r="Z276" t="str" cm="1">
        <f t="array" ref="Z276">IF(ISBLANK(AK276),_xlfn.LET(
    _xlpm.nameBeforeSlash, IF(ISNUMBER(SEARCH("/", Y276)), LEFT(Y276, SEARCH("/", Y276)-1), Y276),
    _xlpm.matchRow, IFERROR(MATCH(_xlpm.nameBeforeSlash, AA:AA, 0), ""),
    _xlpm.difference, IF(_xlpm.matchRow="", "", ABS((R276 + S276)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),IF(ISBLANK(Y276),"","Hidden"))</f>
        <v/>
      </c>
      <c r="AA276" t="s">
        <v>1646</v>
      </c>
      <c r="AC276" t="s">
        <v>924</v>
      </c>
      <c r="AD276" t="str">
        <f>_xlfn.XLOOKUP(AC276,moves!A:A,moves!B:B)</f>
        <v>bug</v>
      </c>
      <c r="AE276">
        <f>_xlfn.XLOOKUP(AC276,moves!A:A,moves!D:D)</f>
        <v>2</v>
      </c>
      <c r="AF276" t="str">
        <f>_xlfn.XLOOKUP(AC276,moves!A:A,moves!E:E)</f>
        <v>Each time this move is used in succession: Increase attack strength by 1.</v>
      </c>
      <c r="AG276">
        <v>0</v>
      </c>
      <c r="AH276">
        <v>0</v>
      </c>
      <c r="AI276">
        <f t="shared" si="19"/>
        <v>0</v>
      </c>
      <c r="AJ276" t="s">
        <v>524</v>
      </c>
      <c r="AL276">
        <v>0</v>
      </c>
      <c r="AM276" cm="1">
        <f t="array" ref="AM276">IF(AL276=1,1,
   IF(ISTEXT(AK276),1,
   IF(AO276&gt;1,AM275,
   IF(AI276=1,
      IF(SUMPRODUCT((LEN($Y$2:$Y$4096)-LEN(SUBSTITUTE($Y$2:$Y$4096,AA276,"")))/LEN(AA276))&gt;0,2,1),
      IF(
         SUMPRODUCT((LEN($Y$2:$Y$4096)-LEN(SUBSTITUTE($Y$2:$Y$4096,AA276,"")))/LEN(AA276))
         - SUMPRODUCT((LEN($Y$2:$Y$4096)-LEN(SUBSTITUTE($Y$2:$Y$4096,"Alolan "&amp;AA276,"")))/LEN("Alolan "&amp;AA276))
         - SUMPRODUCT((LEN($Y$2:$Y$4096)-LEN(SUBSTITUTE($Y$2:$Y$4096,"Galarian "&amp;AA276,"")))/LEN("Galarian "&amp;AA276))
         - SUMPRODUCT((LEN($Y$2:$Y$4096)-LEN(SUBSTITUTE($Y$2:$Y$4096,"Hisuian "&amp;AA276,"")))/LEN("Hisuian "&amp;AA276))
         - SUMPRODUCT((LEN($Y$2:$Y$4096)-LEN(SUBSTITUTE($Y$2:$Y$4096,"Paldean "&amp;AA276,"")))/LEN("Paldean "&amp;AA276))
      &gt;0,2,1)
   ))))</f>
        <v>1</v>
      </c>
      <c r="AN276">
        <v>0</v>
      </c>
      <c r="AO276">
        <v>0</v>
      </c>
    </row>
    <row r="277" spans="1:41" x14ac:dyDescent="0.25">
      <c r="A277">
        <v>83</v>
      </c>
      <c r="B277" t="s">
        <v>1646</v>
      </c>
      <c r="C277" t="s">
        <v>1512</v>
      </c>
      <c r="D277" t="s">
        <v>1481</v>
      </c>
      <c r="E277">
        <v>52</v>
      </c>
      <c r="F277">
        <v>90</v>
      </c>
      <c r="G277">
        <v>55</v>
      </c>
      <c r="H277">
        <v>58</v>
      </c>
      <c r="I277">
        <v>62</v>
      </c>
      <c r="J277">
        <v>60</v>
      </c>
      <c r="K277" t="s">
        <v>1647</v>
      </c>
      <c r="L277" t="s">
        <v>247</v>
      </c>
      <c r="M277" t="s">
        <v>248</v>
      </c>
      <c r="N277">
        <v>7.4799999999999995</v>
      </c>
      <c r="O277">
        <v>5.589999999999999</v>
      </c>
      <c r="R277">
        <f t="shared" si="16"/>
        <v>7</v>
      </c>
      <c r="S277">
        <f t="shared" si="17"/>
        <v>6</v>
      </c>
      <c r="T277">
        <f t="shared" si="18"/>
        <v>13</v>
      </c>
      <c r="U277" t="s">
        <v>1512</v>
      </c>
      <c r="V277" t="s">
        <v>1481</v>
      </c>
      <c r="W277" t="s">
        <v>1468</v>
      </c>
      <c r="X277" t="s">
        <v>1499</v>
      </c>
      <c r="Z277" t="str" cm="1">
        <f t="array" ref="Z277">IF(ISBLANK(AK277),_xlfn.LET(
    _xlpm.nameBeforeSlash, IF(ISNUMBER(SEARCH("/", Y277)), LEFT(Y277, SEARCH("/", Y277)-1), Y277),
    _xlpm.matchRow, IFERROR(MATCH(_xlpm.nameBeforeSlash, AA:AA, 0), ""),
    _xlpm.difference, IF(_xlpm.matchRow="", "", ABS((R277 + S277)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),IF(ISBLANK(Y277),"","Hidden"))</f>
        <v/>
      </c>
      <c r="AA277" t="s">
        <v>1646</v>
      </c>
      <c r="AC277" t="s">
        <v>924</v>
      </c>
      <c r="AD277" t="str">
        <f>_xlfn.XLOOKUP(AC277,moves!A:A,moves!B:B)</f>
        <v>bug</v>
      </c>
      <c r="AE277">
        <f>_xlfn.XLOOKUP(AC277,moves!A:A,moves!D:D)</f>
        <v>2</v>
      </c>
      <c r="AF277" t="str">
        <f>_xlfn.XLOOKUP(AC277,moves!A:A,moves!E:E)</f>
        <v>Each time this move is used in succession: Increase attack strength by 1.</v>
      </c>
      <c r="AG277">
        <v>0</v>
      </c>
      <c r="AH277">
        <v>0</v>
      </c>
      <c r="AI277">
        <f t="shared" si="19"/>
        <v>0</v>
      </c>
      <c r="AJ277" t="s">
        <v>524</v>
      </c>
      <c r="AL277">
        <v>0</v>
      </c>
      <c r="AM277" cm="1">
        <f t="array" ref="AM277">IF(AL277=1,1,
   IF(ISTEXT(AK277),1,
   IF(AO277&gt;1,AM276,
   IF(AI277=1,
      IF(SUMPRODUCT((LEN($Y$2:$Y$4096)-LEN(SUBSTITUTE($Y$2:$Y$4096,AA277,"")))/LEN(AA277))&gt;0,2,1),
      IF(
         SUMPRODUCT((LEN($Y$2:$Y$4096)-LEN(SUBSTITUTE($Y$2:$Y$4096,AA277,"")))/LEN(AA277))
         - SUMPRODUCT((LEN($Y$2:$Y$4096)-LEN(SUBSTITUTE($Y$2:$Y$4096,"Alolan "&amp;AA277,"")))/LEN("Alolan "&amp;AA277))
         - SUMPRODUCT((LEN($Y$2:$Y$4096)-LEN(SUBSTITUTE($Y$2:$Y$4096,"Galarian "&amp;AA277,"")))/LEN("Galarian "&amp;AA277))
         - SUMPRODUCT((LEN($Y$2:$Y$4096)-LEN(SUBSTITUTE($Y$2:$Y$4096,"Hisuian "&amp;AA277,"")))/LEN("Hisuian "&amp;AA277))
         - SUMPRODUCT((LEN($Y$2:$Y$4096)-LEN(SUBSTITUTE($Y$2:$Y$4096,"Paldean "&amp;AA277,"")))/LEN("Paldean "&amp;AA277))
      &gt;0,2,1)
   ))))</f>
        <v>1</v>
      </c>
      <c r="AN277">
        <v>0</v>
      </c>
      <c r="AO277">
        <v>0</v>
      </c>
    </row>
    <row r="278" spans="1:41" x14ac:dyDescent="0.25">
      <c r="A278">
        <v>83</v>
      </c>
      <c r="B278" t="s">
        <v>1646</v>
      </c>
      <c r="C278" t="s">
        <v>1512</v>
      </c>
      <c r="D278" t="s">
        <v>1481</v>
      </c>
      <c r="E278">
        <v>52</v>
      </c>
      <c r="F278">
        <v>90</v>
      </c>
      <c r="G278">
        <v>55</v>
      </c>
      <c r="H278">
        <v>58</v>
      </c>
      <c r="I278">
        <v>62</v>
      </c>
      <c r="J278">
        <v>60</v>
      </c>
      <c r="K278" t="s">
        <v>1647</v>
      </c>
      <c r="L278" t="s">
        <v>247</v>
      </c>
      <c r="M278" t="s">
        <v>248</v>
      </c>
      <c r="N278">
        <v>7.4799999999999995</v>
      </c>
      <c r="O278">
        <v>5.589999999999999</v>
      </c>
      <c r="R278">
        <f t="shared" si="16"/>
        <v>7</v>
      </c>
      <c r="S278">
        <f t="shared" si="17"/>
        <v>6</v>
      </c>
      <c r="T278">
        <f t="shared" si="18"/>
        <v>13</v>
      </c>
      <c r="U278" t="s">
        <v>1512</v>
      </c>
      <c r="V278" t="s">
        <v>1481</v>
      </c>
      <c r="W278" t="s">
        <v>1468</v>
      </c>
      <c r="X278" t="s">
        <v>1499</v>
      </c>
      <c r="Z278" t="str" cm="1">
        <f t="array" ref="Z278">IF(ISBLANK(AK278),_xlfn.LET(
    _xlpm.nameBeforeSlash, IF(ISNUMBER(SEARCH("/", Y278)), LEFT(Y278, SEARCH("/", Y278)-1), Y278),
    _xlpm.matchRow, IFERROR(MATCH(_xlpm.nameBeforeSlash, AA:AA, 0), ""),
    _xlpm.difference, IF(_xlpm.matchRow="", "", ABS((R278 + S278)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),IF(ISBLANK(Y278),"","Hidden"))</f>
        <v/>
      </c>
      <c r="AA278" t="s">
        <v>1646</v>
      </c>
      <c r="AC278" t="s">
        <v>924</v>
      </c>
      <c r="AD278" t="str">
        <f>_xlfn.XLOOKUP(AC278,moves!A:A,moves!B:B)</f>
        <v>bug</v>
      </c>
      <c r="AE278">
        <f>_xlfn.XLOOKUP(AC278,moves!A:A,moves!D:D)</f>
        <v>2</v>
      </c>
      <c r="AF278" t="str">
        <f>_xlfn.XLOOKUP(AC278,moves!A:A,moves!E:E)</f>
        <v>Each time this move is used in succession: Increase attack strength by 1.</v>
      </c>
      <c r="AG278">
        <v>0</v>
      </c>
      <c r="AH278">
        <v>0</v>
      </c>
      <c r="AI278">
        <f t="shared" si="19"/>
        <v>0</v>
      </c>
      <c r="AJ278" t="s">
        <v>524</v>
      </c>
      <c r="AL278">
        <v>0</v>
      </c>
      <c r="AM278" cm="1">
        <f t="array" ref="AM278">IF(AL278=1,1,
   IF(ISTEXT(AK278),1,
   IF(AO278&gt;1,AM277,
   IF(AI278=1,
      IF(SUMPRODUCT((LEN($Y$2:$Y$4096)-LEN(SUBSTITUTE($Y$2:$Y$4096,AA278,"")))/LEN(AA278))&gt;0,2,1),
      IF(
         SUMPRODUCT((LEN($Y$2:$Y$4096)-LEN(SUBSTITUTE($Y$2:$Y$4096,AA278,"")))/LEN(AA278))
         - SUMPRODUCT((LEN($Y$2:$Y$4096)-LEN(SUBSTITUTE($Y$2:$Y$4096,"Alolan "&amp;AA278,"")))/LEN("Alolan "&amp;AA278))
         - SUMPRODUCT((LEN($Y$2:$Y$4096)-LEN(SUBSTITUTE($Y$2:$Y$4096,"Galarian "&amp;AA278,"")))/LEN("Galarian "&amp;AA278))
         - SUMPRODUCT((LEN($Y$2:$Y$4096)-LEN(SUBSTITUTE($Y$2:$Y$4096,"Hisuian "&amp;AA278,"")))/LEN("Hisuian "&amp;AA278))
         - SUMPRODUCT((LEN($Y$2:$Y$4096)-LEN(SUBSTITUTE($Y$2:$Y$4096,"Paldean "&amp;AA278,"")))/LEN("Paldean "&amp;AA278))
      &gt;0,2,1)
   ))))</f>
        <v>1</v>
      </c>
      <c r="AN278">
        <v>0</v>
      </c>
      <c r="AO278">
        <v>0</v>
      </c>
    </row>
    <row r="279" spans="1:41" x14ac:dyDescent="0.25">
      <c r="A279" t="s">
        <v>1648</v>
      </c>
      <c r="B279" t="s">
        <v>1646</v>
      </c>
      <c r="C279" t="s">
        <v>1492</v>
      </c>
      <c r="D279"/>
      <c r="E279">
        <v>52</v>
      </c>
      <c r="F279">
        <v>95</v>
      </c>
      <c r="G279">
        <v>55</v>
      </c>
      <c r="H279">
        <v>58</v>
      </c>
      <c r="I279">
        <v>62</v>
      </c>
      <c r="J279">
        <v>55</v>
      </c>
      <c r="K279" t="s">
        <v>1647</v>
      </c>
      <c r="L279" t="s">
        <v>247</v>
      </c>
      <c r="M279" t="s">
        <v>251</v>
      </c>
      <c r="N279">
        <v>7.5299999999999994</v>
      </c>
      <c r="O279">
        <v>5.589999999999999</v>
      </c>
      <c r="R279">
        <f t="shared" si="16"/>
        <v>8</v>
      </c>
      <c r="S279">
        <f t="shared" si="17"/>
        <v>6</v>
      </c>
      <c r="T279">
        <f t="shared" si="18"/>
        <v>14</v>
      </c>
      <c r="U279" t="s">
        <v>1492</v>
      </c>
      <c r="V279" t="s">
        <v>1481</v>
      </c>
      <c r="W279" t="s">
        <v>1468</v>
      </c>
      <c r="X279" t="s">
        <v>1471</v>
      </c>
      <c r="Y279" t="s">
        <v>1649</v>
      </c>
      <c r="Z279" cm="1">
        <f t="array" ref="Z279">IF(ISBLANK(AK279),_xlfn.LET(
    _xlpm.nameBeforeSlash, IF(ISNUMBER(SEARCH("/", Y279)), LEFT(Y279, SEARCH("/", Y279)-1), Y279),
    _xlpm.matchRow, IFERROR(MATCH(_xlpm.nameBeforeSlash, AA:AA, 0), ""),
    _xlpm.difference, IF(_xlpm.matchRow="", "", ABS((R279 + S279)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),IF(ISBLANK(Y279),"","Hidden"))</f>
        <v>13</v>
      </c>
      <c r="AA279" t="s">
        <v>1650</v>
      </c>
      <c r="AB279" t="s">
        <v>1594</v>
      </c>
      <c r="AC279" t="s">
        <v>950</v>
      </c>
      <c r="AD279" t="str">
        <f>_xlfn.XLOOKUP(AC279,moves!A:A,moves!B:B)</f>
        <v>dark</v>
      </c>
      <c r="AE279">
        <f>_xlfn.XLOOKUP(AC279,moves!A:A,moves!D:D)</f>
        <v>3</v>
      </c>
      <c r="AF279" t="str">
        <f>_xlfn.XLOOKUP(AC279,moves!A:A,moves!E:E)</f>
        <v xml:space="preserve"> </v>
      </c>
      <c r="AG279">
        <v>0</v>
      </c>
      <c r="AH279">
        <v>0</v>
      </c>
      <c r="AI279">
        <f t="shared" si="19"/>
        <v>0</v>
      </c>
      <c r="AJ279" t="s">
        <v>524</v>
      </c>
      <c r="AL279">
        <v>0</v>
      </c>
      <c r="AM279" cm="1">
        <f t="array" ref="AM279">IF(AL279=1,1,
   IF(ISTEXT(AK279),1,
   IF(AO279&gt;1,AM278,
   IF(AI279=1,
      IF(SUMPRODUCT((LEN($Y$2:$Y$4096)-LEN(SUBSTITUTE($Y$2:$Y$4096,AA279,"")))/LEN(AA279))&gt;0,2,1),
      IF(
         SUMPRODUCT((LEN($Y$2:$Y$4096)-LEN(SUBSTITUTE($Y$2:$Y$4096,AA279,"")))/LEN(AA279))
         - SUMPRODUCT((LEN($Y$2:$Y$4096)-LEN(SUBSTITUTE($Y$2:$Y$4096,"Alolan "&amp;AA279,"")))/LEN("Alolan "&amp;AA279))
         - SUMPRODUCT((LEN($Y$2:$Y$4096)-LEN(SUBSTITUTE($Y$2:$Y$4096,"Galarian "&amp;AA279,"")))/LEN("Galarian "&amp;AA279))
         - SUMPRODUCT((LEN($Y$2:$Y$4096)-LEN(SUBSTITUTE($Y$2:$Y$4096,"Hisuian "&amp;AA279,"")))/LEN("Hisuian "&amp;AA279))
         - SUMPRODUCT((LEN($Y$2:$Y$4096)-LEN(SUBSTITUTE($Y$2:$Y$4096,"Paldean "&amp;AA279,"")))/LEN("Paldean "&amp;AA279))
      &gt;0,2,1)
   ))))</f>
        <v>1</v>
      </c>
      <c r="AN279">
        <v>0</v>
      </c>
      <c r="AO279">
        <v>0</v>
      </c>
    </row>
    <row r="280" spans="1:41" x14ac:dyDescent="0.25">
      <c r="A280" t="s">
        <v>1648</v>
      </c>
      <c r="B280" t="s">
        <v>1646</v>
      </c>
      <c r="C280" t="s">
        <v>1492</v>
      </c>
      <c r="D280"/>
      <c r="E280">
        <v>52</v>
      </c>
      <c r="F280">
        <v>95</v>
      </c>
      <c r="G280">
        <v>55</v>
      </c>
      <c r="H280">
        <v>58</v>
      </c>
      <c r="I280">
        <v>62</v>
      </c>
      <c r="J280">
        <v>55</v>
      </c>
      <c r="K280" t="s">
        <v>1647</v>
      </c>
      <c r="L280" t="s">
        <v>247</v>
      </c>
      <c r="M280" t="s">
        <v>251</v>
      </c>
      <c r="N280">
        <v>7.5299999999999994</v>
      </c>
      <c r="O280">
        <v>5.589999999999999</v>
      </c>
      <c r="R280">
        <f t="shared" si="16"/>
        <v>8</v>
      </c>
      <c r="S280">
        <f t="shared" si="17"/>
        <v>6</v>
      </c>
      <c r="T280">
        <f t="shared" si="18"/>
        <v>14</v>
      </c>
      <c r="U280" t="s">
        <v>1492</v>
      </c>
      <c r="V280" t="s">
        <v>1481</v>
      </c>
      <c r="W280" t="s">
        <v>1468</v>
      </c>
      <c r="X280" t="s">
        <v>1471</v>
      </c>
      <c r="Y280" t="s">
        <v>1649</v>
      </c>
      <c r="Z280" cm="1">
        <f t="array" ref="Z280">IF(ISBLANK(AK280),_xlfn.LET(
    _xlpm.nameBeforeSlash, IF(ISNUMBER(SEARCH("/", Y280)), LEFT(Y280, SEARCH("/", Y280)-1), Y280),
    _xlpm.matchRow, IFERROR(MATCH(_xlpm.nameBeforeSlash, AA:AA, 0), ""),
    _xlpm.difference, IF(_xlpm.matchRow="", "", ABS((R280 + S280)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),IF(ISBLANK(Y280),"","Hidden"))</f>
        <v>13</v>
      </c>
      <c r="AA280" t="s">
        <v>1650</v>
      </c>
      <c r="AB280" t="s">
        <v>1594</v>
      </c>
      <c r="AC280" t="s">
        <v>950</v>
      </c>
      <c r="AD280" t="str">
        <f>_xlfn.XLOOKUP(AC280,moves!A:A,moves!B:B)</f>
        <v>dark</v>
      </c>
      <c r="AE280">
        <f>_xlfn.XLOOKUP(AC280,moves!A:A,moves!D:D)</f>
        <v>3</v>
      </c>
      <c r="AF280" t="str">
        <f>_xlfn.XLOOKUP(AC280,moves!A:A,moves!E:E)</f>
        <v xml:space="preserve"> </v>
      </c>
      <c r="AG280">
        <v>0</v>
      </c>
      <c r="AH280">
        <v>0</v>
      </c>
      <c r="AI280">
        <f t="shared" si="19"/>
        <v>0</v>
      </c>
      <c r="AJ280" t="s">
        <v>524</v>
      </c>
      <c r="AL280">
        <v>0</v>
      </c>
      <c r="AM280" cm="1">
        <f t="array" ref="AM280">IF(AL280=1,1,
   IF(ISTEXT(AK280),1,
   IF(AO280&gt;1,AM279,
   IF(AI280=1,
      IF(SUMPRODUCT((LEN($Y$2:$Y$4096)-LEN(SUBSTITUTE($Y$2:$Y$4096,AA280,"")))/LEN(AA280))&gt;0,2,1),
      IF(
         SUMPRODUCT((LEN($Y$2:$Y$4096)-LEN(SUBSTITUTE($Y$2:$Y$4096,AA280,"")))/LEN(AA280))
         - SUMPRODUCT((LEN($Y$2:$Y$4096)-LEN(SUBSTITUTE($Y$2:$Y$4096,"Alolan "&amp;AA280,"")))/LEN("Alolan "&amp;AA280))
         - SUMPRODUCT((LEN($Y$2:$Y$4096)-LEN(SUBSTITUTE($Y$2:$Y$4096,"Galarian "&amp;AA280,"")))/LEN("Galarian "&amp;AA280))
         - SUMPRODUCT((LEN($Y$2:$Y$4096)-LEN(SUBSTITUTE($Y$2:$Y$4096,"Hisuian "&amp;AA280,"")))/LEN("Hisuian "&amp;AA280))
         - SUMPRODUCT((LEN($Y$2:$Y$4096)-LEN(SUBSTITUTE($Y$2:$Y$4096,"Paldean "&amp;AA280,"")))/LEN("Paldean "&amp;AA280))
      &gt;0,2,1)
   ))))</f>
        <v>1</v>
      </c>
      <c r="AN280">
        <v>0</v>
      </c>
      <c r="AO280">
        <v>0</v>
      </c>
    </row>
    <row r="281" spans="1:41" x14ac:dyDescent="0.25">
      <c r="A281" t="s">
        <v>1648</v>
      </c>
      <c r="B281" t="s">
        <v>1646</v>
      </c>
      <c r="C281" t="s">
        <v>1492</v>
      </c>
      <c r="D281"/>
      <c r="E281">
        <v>52</v>
      </c>
      <c r="F281">
        <v>95</v>
      </c>
      <c r="G281">
        <v>55</v>
      </c>
      <c r="H281">
        <v>58</v>
      </c>
      <c r="I281">
        <v>62</v>
      </c>
      <c r="J281">
        <v>55</v>
      </c>
      <c r="K281" t="s">
        <v>1647</v>
      </c>
      <c r="L281" t="s">
        <v>247</v>
      </c>
      <c r="M281" t="s">
        <v>251</v>
      </c>
      <c r="N281">
        <v>7.5299999999999994</v>
      </c>
      <c r="O281">
        <v>5.589999999999999</v>
      </c>
      <c r="R281">
        <f t="shared" si="16"/>
        <v>8</v>
      </c>
      <c r="S281">
        <f t="shared" si="17"/>
        <v>6</v>
      </c>
      <c r="T281">
        <f t="shared" si="18"/>
        <v>14</v>
      </c>
      <c r="U281" t="s">
        <v>1492</v>
      </c>
      <c r="V281" t="s">
        <v>1481</v>
      </c>
      <c r="W281" t="s">
        <v>1468</v>
      </c>
      <c r="X281" t="s">
        <v>1471</v>
      </c>
      <c r="Y281" t="s">
        <v>1649</v>
      </c>
      <c r="Z281" cm="1">
        <f t="array" ref="Z281">IF(ISBLANK(AK281),_xlfn.LET(
    _xlpm.nameBeforeSlash, IF(ISNUMBER(SEARCH("/", Y281)), LEFT(Y281, SEARCH("/", Y281)-1), Y281),
    _xlpm.matchRow, IFERROR(MATCH(_xlpm.nameBeforeSlash, AA:AA, 0), ""),
    _xlpm.difference, IF(_xlpm.matchRow="", "", ABS((R281 + S281)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),IF(ISBLANK(Y281),"","Hidden"))</f>
        <v>13</v>
      </c>
      <c r="AA281" t="s">
        <v>1650</v>
      </c>
      <c r="AB281" t="s">
        <v>1594</v>
      </c>
      <c r="AC281" t="s">
        <v>950</v>
      </c>
      <c r="AD281" t="str">
        <f>_xlfn.XLOOKUP(AC281,moves!A:A,moves!B:B)</f>
        <v>dark</v>
      </c>
      <c r="AE281">
        <f>_xlfn.XLOOKUP(AC281,moves!A:A,moves!D:D)</f>
        <v>3</v>
      </c>
      <c r="AF281" t="str">
        <f>_xlfn.XLOOKUP(AC281,moves!A:A,moves!E:E)</f>
        <v xml:space="preserve"> </v>
      </c>
      <c r="AG281">
        <v>0</v>
      </c>
      <c r="AH281">
        <v>0</v>
      </c>
      <c r="AI281">
        <f t="shared" si="19"/>
        <v>0</v>
      </c>
      <c r="AJ281" t="s">
        <v>524</v>
      </c>
      <c r="AL281">
        <v>0</v>
      </c>
      <c r="AM281" cm="1">
        <f t="array" ref="AM281">IF(AL281=1,1,
   IF(ISTEXT(AK281),1,
   IF(AO281&gt;1,AM280,
   IF(AI281=1,
      IF(SUMPRODUCT((LEN($Y$2:$Y$4096)-LEN(SUBSTITUTE($Y$2:$Y$4096,AA281,"")))/LEN(AA281))&gt;0,2,1),
      IF(
         SUMPRODUCT((LEN($Y$2:$Y$4096)-LEN(SUBSTITUTE($Y$2:$Y$4096,AA281,"")))/LEN(AA281))
         - SUMPRODUCT((LEN($Y$2:$Y$4096)-LEN(SUBSTITUTE($Y$2:$Y$4096,"Alolan "&amp;AA281,"")))/LEN("Alolan "&amp;AA281))
         - SUMPRODUCT((LEN($Y$2:$Y$4096)-LEN(SUBSTITUTE($Y$2:$Y$4096,"Galarian "&amp;AA281,"")))/LEN("Galarian "&amp;AA281))
         - SUMPRODUCT((LEN($Y$2:$Y$4096)-LEN(SUBSTITUTE($Y$2:$Y$4096,"Hisuian "&amp;AA281,"")))/LEN("Hisuian "&amp;AA281))
         - SUMPRODUCT((LEN($Y$2:$Y$4096)-LEN(SUBSTITUTE($Y$2:$Y$4096,"Paldean "&amp;AA281,"")))/LEN("Paldean "&amp;AA281))
      &gt;0,2,1)
   ))))</f>
        <v>1</v>
      </c>
      <c r="AN281">
        <v>0</v>
      </c>
      <c r="AO281">
        <v>0</v>
      </c>
    </row>
    <row r="282" spans="1:41" x14ac:dyDescent="0.25">
      <c r="A282" t="s">
        <v>1648</v>
      </c>
      <c r="B282" t="s">
        <v>1646</v>
      </c>
      <c r="C282" t="s">
        <v>1492</v>
      </c>
      <c r="D282"/>
      <c r="E282">
        <v>52</v>
      </c>
      <c r="F282">
        <v>95</v>
      </c>
      <c r="G282">
        <v>55</v>
      </c>
      <c r="H282">
        <v>58</v>
      </c>
      <c r="I282">
        <v>62</v>
      </c>
      <c r="J282">
        <v>55</v>
      </c>
      <c r="K282" t="s">
        <v>1647</v>
      </c>
      <c r="L282" t="s">
        <v>247</v>
      </c>
      <c r="M282" t="s">
        <v>251</v>
      </c>
      <c r="N282">
        <v>7.5299999999999994</v>
      </c>
      <c r="O282">
        <v>5.589999999999999</v>
      </c>
      <c r="R282">
        <f t="shared" si="16"/>
        <v>8</v>
      </c>
      <c r="S282">
        <f t="shared" si="17"/>
        <v>6</v>
      </c>
      <c r="T282">
        <f t="shared" si="18"/>
        <v>14</v>
      </c>
      <c r="U282" t="s">
        <v>1492</v>
      </c>
      <c r="V282" t="s">
        <v>1481</v>
      </c>
      <c r="W282" t="s">
        <v>1468</v>
      </c>
      <c r="X282" t="s">
        <v>1471</v>
      </c>
      <c r="Y282" t="s">
        <v>1649</v>
      </c>
      <c r="Z282" cm="1">
        <f t="array" ref="Z282">IF(ISBLANK(AK282),_xlfn.LET(
    _xlpm.nameBeforeSlash, IF(ISNUMBER(SEARCH("/", Y282)), LEFT(Y282, SEARCH("/", Y282)-1), Y282),
    _xlpm.matchRow, IFERROR(MATCH(_xlpm.nameBeforeSlash, AA:AA, 0), ""),
    _xlpm.difference, IF(_xlpm.matchRow="", "", ABS((R282 + S282)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),IF(ISBLANK(Y282),"","Hidden"))</f>
        <v>13</v>
      </c>
      <c r="AA282" t="s">
        <v>1650</v>
      </c>
      <c r="AB282" t="s">
        <v>1594</v>
      </c>
      <c r="AC282" t="s">
        <v>950</v>
      </c>
      <c r="AD282" t="str">
        <f>_xlfn.XLOOKUP(AC282,moves!A:A,moves!B:B)</f>
        <v>dark</v>
      </c>
      <c r="AE282">
        <f>_xlfn.XLOOKUP(AC282,moves!A:A,moves!D:D)</f>
        <v>3</v>
      </c>
      <c r="AF282" t="str">
        <f>_xlfn.XLOOKUP(AC282,moves!A:A,moves!E:E)</f>
        <v xml:space="preserve"> </v>
      </c>
      <c r="AG282">
        <v>0</v>
      </c>
      <c r="AH282">
        <v>0</v>
      </c>
      <c r="AI282">
        <f t="shared" si="19"/>
        <v>0</v>
      </c>
      <c r="AJ282" t="s">
        <v>524</v>
      </c>
      <c r="AL282">
        <v>0</v>
      </c>
      <c r="AM282" cm="1">
        <f t="array" ref="AM282">IF(AL282=1,1,
   IF(ISTEXT(AK282),1,
   IF(AO282&gt;1,AM281,
   IF(AI282=1,
      IF(SUMPRODUCT((LEN($Y$2:$Y$4096)-LEN(SUBSTITUTE($Y$2:$Y$4096,AA282,"")))/LEN(AA282))&gt;0,2,1),
      IF(
         SUMPRODUCT((LEN($Y$2:$Y$4096)-LEN(SUBSTITUTE($Y$2:$Y$4096,AA282,"")))/LEN(AA282))
         - SUMPRODUCT((LEN($Y$2:$Y$4096)-LEN(SUBSTITUTE($Y$2:$Y$4096,"Alolan "&amp;AA282,"")))/LEN("Alolan "&amp;AA282))
         - SUMPRODUCT((LEN($Y$2:$Y$4096)-LEN(SUBSTITUTE($Y$2:$Y$4096,"Galarian "&amp;AA282,"")))/LEN("Galarian "&amp;AA282))
         - SUMPRODUCT((LEN($Y$2:$Y$4096)-LEN(SUBSTITUTE($Y$2:$Y$4096,"Hisuian "&amp;AA282,"")))/LEN("Hisuian "&amp;AA282))
         - SUMPRODUCT((LEN($Y$2:$Y$4096)-LEN(SUBSTITUTE($Y$2:$Y$4096,"Paldean "&amp;AA282,"")))/LEN("Paldean "&amp;AA282))
      &gt;0,2,1)
   ))))</f>
        <v>1</v>
      </c>
      <c r="AN282">
        <v>0</v>
      </c>
      <c r="AO282">
        <v>0</v>
      </c>
    </row>
    <row r="283" spans="1:41" x14ac:dyDescent="0.25">
      <c r="A283" t="s">
        <v>1648</v>
      </c>
      <c r="B283" t="s">
        <v>1646</v>
      </c>
      <c r="C283" t="s">
        <v>1492</v>
      </c>
      <c r="D283"/>
      <c r="E283">
        <v>52</v>
      </c>
      <c r="F283">
        <v>95</v>
      </c>
      <c r="G283">
        <v>55</v>
      </c>
      <c r="H283">
        <v>58</v>
      </c>
      <c r="I283">
        <v>62</v>
      </c>
      <c r="J283">
        <v>55</v>
      </c>
      <c r="K283" t="s">
        <v>1647</v>
      </c>
      <c r="L283" t="s">
        <v>247</v>
      </c>
      <c r="M283" t="s">
        <v>251</v>
      </c>
      <c r="N283">
        <v>7.5299999999999994</v>
      </c>
      <c r="O283">
        <v>5.589999999999999</v>
      </c>
      <c r="R283">
        <f t="shared" si="16"/>
        <v>8</v>
      </c>
      <c r="S283">
        <f t="shared" si="17"/>
        <v>6</v>
      </c>
      <c r="T283">
        <f t="shared" si="18"/>
        <v>14</v>
      </c>
      <c r="U283" t="s">
        <v>1492</v>
      </c>
      <c r="V283" t="s">
        <v>1481</v>
      </c>
      <c r="W283" t="s">
        <v>1468</v>
      </c>
      <c r="X283" t="s">
        <v>1471</v>
      </c>
      <c r="Y283" t="s">
        <v>1649</v>
      </c>
      <c r="Z283" cm="1">
        <f t="array" ref="Z283">IF(ISBLANK(AK283),_xlfn.LET(
    _xlpm.nameBeforeSlash, IF(ISNUMBER(SEARCH("/", Y283)), LEFT(Y283, SEARCH("/", Y283)-1), Y283),
    _xlpm.matchRow, IFERROR(MATCH(_xlpm.nameBeforeSlash, AA:AA, 0), ""),
    _xlpm.difference, IF(_xlpm.matchRow="", "", ABS((R283 + S283)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),IF(ISBLANK(Y283),"","Hidden"))</f>
        <v>13</v>
      </c>
      <c r="AA283" t="s">
        <v>1650</v>
      </c>
      <c r="AB283" t="s">
        <v>1594</v>
      </c>
      <c r="AC283" t="s">
        <v>950</v>
      </c>
      <c r="AD283" t="str">
        <f>_xlfn.XLOOKUP(AC283,moves!A:A,moves!B:B)</f>
        <v>dark</v>
      </c>
      <c r="AE283">
        <f>_xlfn.XLOOKUP(AC283,moves!A:A,moves!D:D)</f>
        <v>3</v>
      </c>
      <c r="AF283" t="str">
        <f>_xlfn.XLOOKUP(AC283,moves!A:A,moves!E:E)</f>
        <v xml:space="preserve"> </v>
      </c>
      <c r="AG283">
        <v>0</v>
      </c>
      <c r="AH283">
        <v>0</v>
      </c>
      <c r="AI283">
        <f t="shared" si="19"/>
        <v>0</v>
      </c>
      <c r="AJ283" t="s">
        <v>524</v>
      </c>
      <c r="AL283">
        <v>0</v>
      </c>
      <c r="AM283" cm="1">
        <f t="array" ref="AM283">IF(AL283=1,1,
   IF(ISTEXT(AK283),1,
   IF(AO283&gt;1,AM282,
   IF(AI283=1,
      IF(SUMPRODUCT((LEN($Y$2:$Y$4096)-LEN(SUBSTITUTE($Y$2:$Y$4096,AA283,"")))/LEN(AA283))&gt;0,2,1),
      IF(
         SUMPRODUCT((LEN($Y$2:$Y$4096)-LEN(SUBSTITUTE($Y$2:$Y$4096,AA283,"")))/LEN(AA283))
         - SUMPRODUCT((LEN($Y$2:$Y$4096)-LEN(SUBSTITUTE($Y$2:$Y$4096,"Alolan "&amp;AA283,"")))/LEN("Alolan "&amp;AA283))
         - SUMPRODUCT((LEN($Y$2:$Y$4096)-LEN(SUBSTITUTE($Y$2:$Y$4096,"Galarian "&amp;AA283,"")))/LEN("Galarian "&amp;AA283))
         - SUMPRODUCT((LEN($Y$2:$Y$4096)-LEN(SUBSTITUTE($Y$2:$Y$4096,"Hisuian "&amp;AA283,"")))/LEN("Hisuian "&amp;AA283))
         - SUMPRODUCT((LEN($Y$2:$Y$4096)-LEN(SUBSTITUTE($Y$2:$Y$4096,"Paldean "&amp;AA283,"")))/LEN("Paldean "&amp;AA283))
      &gt;0,2,1)
   ))))</f>
        <v>1</v>
      </c>
      <c r="AN283">
        <v>0</v>
      </c>
      <c r="AO283">
        <v>0</v>
      </c>
    </row>
    <row r="284" spans="1:41" x14ac:dyDescent="0.25">
      <c r="A284" t="s">
        <v>3770</v>
      </c>
      <c r="B284" t="s">
        <v>1646</v>
      </c>
      <c r="C284" t="s">
        <v>1512</v>
      </c>
      <c r="D284" t="s">
        <v>1481</v>
      </c>
      <c r="E284">
        <v>52</v>
      </c>
      <c r="F284">
        <v>90</v>
      </c>
      <c r="G284">
        <v>55</v>
      </c>
      <c r="H284">
        <v>58</v>
      </c>
      <c r="I284">
        <v>62</v>
      </c>
      <c r="J284">
        <v>60</v>
      </c>
      <c r="K284" t="s">
        <v>1647</v>
      </c>
      <c r="L284" t="s">
        <v>247</v>
      </c>
      <c r="M284" t="s">
        <v>248</v>
      </c>
      <c r="N284">
        <v>7.4799999999999995</v>
      </c>
      <c r="O284">
        <v>5.589999999999999</v>
      </c>
      <c r="R284">
        <f t="shared" si="16"/>
        <v>7</v>
      </c>
      <c r="S284">
        <f t="shared" si="17"/>
        <v>6</v>
      </c>
      <c r="T284">
        <f t="shared" si="18"/>
        <v>13</v>
      </c>
      <c r="U284" t="s">
        <v>1512</v>
      </c>
      <c r="V284" t="s">
        <v>1481</v>
      </c>
      <c r="W284" t="s">
        <v>1468</v>
      </c>
      <c r="X284" t="s">
        <v>1499</v>
      </c>
      <c r="Z284" t="str" cm="1">
        <f t="array" ref="Z284">IF(ISBLANK(AK284),_xlfn.LET(
    _xlpm.nameBeforeSlash, IF(ISNUMBER(SEARCH("/", Y284)), LEFT(Y284, SEARCH("/", Y284)-1), Y284),
    _xlpm.matchRow, IFERROR(MATCH(_xlpm.nameBeforeSlash, AA:AA, 0), ""),
    _xlpm.difference, IF(_xlpm.matchRow="", "", ABS((R284 + S284)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),IF(ISBLANK(Y284),"","Hidden"))</f>
        <v/>
      </c>
      <c r="AA284" t="s">
        <v>5040</v>
      </c>
      <c r="AC284" t="s">
        <v>880</v>
      </c>
      <c r="AD284" t="str">
        <f>_xlfn.XLOOKUP(AC284,moves!A:A,moves!B:B)</f>
        <v>flying</v>
      </c>
      <c r="AE284">
        <f>_xlfn.XLOOKUP(AC284,moves!A:A,moves!D:D)</f>
        <v>3</v>
      </c>
      <c r="AF284" t="str">
        <f>_xlfn.XLOOKUP(AC284,moves!A:A,moves!E:E)</f>
        <v>When the target is next attacked: Add 1 critical hit to the roll.</v>
      </c>
      <c r="AG284">
        <v>0</v>
      </c>
      <c r="AH284">
        <v>0</v>
      </c>
      <c r="AI284">
        <f t="shared" si="19"/>
        <v>1</v>
      </c>
      <c r="AJ284" t="s">
        <v>524</v>
      </c>
      <c r="AL284">
        <v>0</v>
      </c>
      <c r="AM284" cm="1">
        <f t="array" ref="AM284">IF(AL284=1,1,
   IF(ISTEXT(AK284),1,
   IF(AO284&gt;1,AM283,
   IF(AI284=1,
      IF(SUMPRODUCT((LEN($Y$2:$Y$4096)-LEN(SUBSTITUTE($Y$2:$Y$4096,AA284,"")))/LEN(AA284))&gt;0,2,1),
      IF(
         SUMPRODUCT((LEN($Y$2:$Y$4096)-LEN(SUBSTITUTE($Y$2:$Y$4096,AA284,"")))/LEN(AA284))
         - SUMPRODUCT((LEN($Y$2:$Y$4096)-LEN(SUBSTITUTE($Y$2:$Y$4096,"Alolan "&amp;AA284,"")))/LEN("Alolan "&amp;AA284))
         - SUMPRODUCT((LEN($Y$2:$Y$4096)-LEN(SUBSTITUTE($Y$2:$Y$4096,"Galarian "&amp;AA284,"")))/LEN("Galarian "&amp;AA284))
         - SUMPRODUCT((LEN($Y$2:$Y$4096)-LEN(SUBSTITUTE($Y$2:$Y$4096,"Hisuian "&amp;AA284,"")))/LEN("Hisuian "&amp;AA284))
         - SUMPRODUCT((LEN($Y$2:$Y$4096)-LEN(SUBSTITUTE($Y$2:$Y$4096,"Paldean "&amp;AA284,"")))/LEN("Paldean "&amp;AA284))
      &gt;0,2,1)
   ))))</f>
        <v>1</v>
      </c>
      <c r="AN284">
        <v>0</v>
      </c>
      <c r="AO284">
        <v>0</v>
      </c>
    </row>
    <row r="285" spans="1:41" x14ac:dyDescent="0.25">
      <c r="A285" t="s">
        <v>3771</v>
      </c>
      <c r="B285" t="s">
        <v>1646</v>
      </c>
      <c r="C285" t="s">
        <v>1492</v>
      </c>
      <c r="D285"/>
      <c r="E285">
        <v>52</v>
      </c>
      <c r="F285">
        <v>95</v>
      </c>
      <c r="G285">
        <v>55</v>
      </c>
      <c r="H285">
        <v>58</v>
      </c>
      <c r="I285">
        <v>62</v>
      </c>
      <c r="J285">
        <v>55</v>
      </c>
      <c r="K285" t="s">
        <v>1647</v>
      </c>
      <c r="L285" t="s">
        <v>247</v>
      </c>
      <c r="M285" t="s">
        <v>251</v>
      </c>
      <c r="N285">
        <v>7.5299999999999994</v>
      </c>
      <c r="O285">
        <v>5.589999999999999</v>
      </c>
      <c r="R285">
        <f t="shared" si="16"/>
        <v>8</v>
      </c>
      <c r="S285">
        <f t="shared" si="17"/>
        <v>6</v>
      </c>
      <c r="T285">
        <f t="shared" si="18"/>
        <v>14</v>
      </c>
      <c r="U285" t="s">
        <v>1492</v>
      </c>
      <c r="V285" t="s">
        <v>1481</v>
      </c>
      <c r="W285" t="s">
        <v>1468</v>
      </c>
      <c r="X285" t="s">
        <v>1471</v>
      </c>
      <c r="Y285" t="s">
        <v>5041</v>
      </c>
      <c r="Z285" cm="1">
        <f t="array" ref="Z285">IF(ISBLANK(AK285),_xlfn.LET(
    _xlpm.nameBeforeSlash, IF(ISNUMBER(SEARCH("/", Y285)), LEFT(Y285, SEARCH("/", Y285)-1), Y285),
    _xlpm.matchRow, IFERROR(MATCH(_xlpm.nameBeforeSlash, AA:AA, 0), ""),
    _xlpm.difference, IF(_xlpm.matchRow="", "", ABS((R285 + S285)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),IF(ISBLANK(Y285),"","Hidden"))</f>
        <v>13</v>
      </c>
      <c r="AA285" t="s">
        <v>5042</v>
      </c>
      <c r="AB285" t="s">
        <v>1594</v>
      </c>
      <c r="AC285" t="s">
        <v>6409</v>
      </c>
      <c r="AD285" t="str">
        <f>_xlfn.XLOOKUP(AC285,moves!A:A,moves!B:B)</f>
        <v>fighting</v>
      </c>
      <c r="AE285" t="str">
        <f>_xlfn.XLOOKUP(AC285,moves!A:A,moves!D:D)</f>
        <v>-</v>
      </c>
      <c r="AF285" t="str">
        <f>_xlfn.XLOOKUP(AC285,moves!A:A,moves!E:E)</f>
        <v xml:space="preserve"> </v>
      </c>
      <c r="AG285">
        <v>0</v>
      </c>
      <c r="AH285">
        <v>0</v>
      </c>
      <c r="AI285">
        <f t="shared" si="19"/>
        <v>1</v>
      </c>
      <c r="AJ285" t="s">
        <v>524</v>
      </c>
      <c r="AL285">
        <v>0</v>
      </c>
      <c r="AM285" cm="1">
        <f t="array" ref="AM285">IF(AL285=1,1,
   IF(ISTEXT(AK285),1,
   IF(AO285&gt;1,AM284,
   IF(AI285=1,
      IF(SUMPRODUCT((LEN($Y$2:$Y$4096)-LEN(SUBSTITUTE($Y$2:$Y$4096,AA285,"")))/LEN(AA285))&gt;0,2,1),
      IF(
         SUMPRODUCT((LEN($Y$2:$Y$4096)-LEN(SUBSTITUTE($Y$2:$Y$4096,AA285,"")))/LEN(AA285))
         - SUMPRODUCT((LEN($Y$2:$Y$4096)-LEN(SUBSTITUTE($Y$2:$Y$4096,"Alolan "&amp;AA285,"")))/LEN("Alolan "&amp;AA285))
         - SUMPRODUCT((LEN($Y$2:$Y$4096)-LEN(SUBSTITUTE($Y$2:$Y$4096,"Galarian "&amp;AA285,"")))/LEN("Galarian "&amp;AA285))
         - SUMPRODUCT((LEN($Y$2:$Y$4096)-LEN(SUBSTITUTE($Y$2:$Y$4096,"Hisuian "&amp;AA285,"")))/LEN("Hisuian "&amp;AA285))
         - SUMPRODUCT((LEN($Y$2:$Y$4096)-LEN(SUBSTITUTE($Y$2:$Y$4096,"Paldean "&amp;AA285,"")))/LEN("Paldean "&amp;AA285))
      &gt;0,2,1)
   ))))</f>
        <v>1</v>
      </c>
      <c r="AN285">
        <v>0</v>
      </c>
      <c r="AO285">
        <v>0</v>
      </c>
    </row>
    <row r="286" spans="1:41" x14ac:dyDescent="0.25">
      <c r="A286">
        <v>84</v>
      </c>
      <c r="B286" t="s">
        <v>1651</v>
      </c>
      <c r="C286" t="s">
        <v>1512</v>
      </c>
      <c r="D286" t="s">
        <v>1481</v>
      </c>
      <c r="E286">
        <v>35</v>
      </c>
      <c r="F286">
        <v>85</v>
      </c>
      <c r="G286">
        <v>45</v>
      </c>
      <c r="H286">
        <v>35</v>
      </c>
      <c r="I286">
        <v>35</v>
      </c>
      <c r="J286">
        <v>75</v>
      </c>
      <c r="K286" t="s">
        <v>1652</v>
      </c>
      <c r="L286" t="s">
        <v>250</v>
      </c>
      <c r="M286" t="s">
        <v>249</v>
      </c>
      <c r="N286">
        <v>7.6</v>
      </c>
      <c r="O286">
        <v>3.8</v>
      </c>
      <c r="Q286">
        <v>-1</v>
      </c>
      <c r="R286">
        <f t="shared" si="16"/>
        <v>8</v>
      </c>
      <c r="S286">
        <f t="shared" si="17"/>
        <v>3</v>
      </c>
      <c r="T286">
        <f t="shared" si="18"/>
        <v>11</v>
      </c>
      <c r="U286" t="s">
        <v>1512</v>
      </c>
      <c r="V286" t="s">
        <v>1481</v>
      </c>
      <c r="W286" t="s">
        <v>1472</v>
      </c>
      <c r="X286" t="s">
        <v>1492</v>
      </c>
      <c r="Y286" t="s">
        <v>1653</v>
      </c>
      <c r="Z286" cm="1">
        <f t="array" ref="Z286">IF(ISBLANK(AK286),_xlfn.LET(
    _xlpm.nameBeforeSlash, IF(ISNUMBER(SEARCH("/", Y286)), LEFT(Y286, SEARCH("/", Y286)-1), Y286),
    _xlpm.matchRow, IFERROR(MATCH(_xlpm.nameBeforeSlash, AA:AA, 0), ""),
    _xlpm.difference, IF(_xlpm.matchRow="", "", ABS((R286 + S286)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),IF(ISBLANK(Y286),"","Hidden"))</f>
        <v>9</v>
      </c>
      <c r="AA286" t="s">
        <v>1651</v>
      </c>
      <c r="AC286" t="s">
        <v>406</v>
      </c>
      <c r="AD286" t="str">
        <f>_xlfn.XLOOKUP(AC286,moves!A:A,moves!B:B)</f>
        <v>normal</v>
      </c>
      <c r="AE286">
        <f>_xlfn.XLOOKUP(AC286,moves!A:A,moves!D:D)</f>
        <v>2</v>
      </c>
      <c r="AF286" t="str">
        <f>_xlfn.XLOOKUP(AC286,moves!A:A,moves!E:E)</f>
        <v>Regular hits deal +1 damage.</v>
      </c>
      <c r="AG286">
        <v>0</v>
      </c>
      <c r="AH286">
        <v>0</v>
      </c>
      <c r="AI286">
        <f t="shared" si="19"/>
        <v>0</v>
      </c>
      <c r="AJ286" t="s">
        <v>523</v>
      </c>
      <c r="AL286">
        <v>0</v>
      </c>
      <c r="AM286" cm="1">
        <f t="array" ref="AM286">IF(AL286=1,1,
   IF(ISTEXT(AK286),1,
   IF(AO286&gt;1,AM285,
   IF(AI286=1,
      IF(SUMPRODUCT((LEN($Y$2:$Y$4096)-LEN(SUBSTITUTE($Y$2:$Y$4096,AA286,"")))/LEN(AA286))&gt;0,2,1),
      IF(
         SUMPRODUCT((LEN($Y$2:$Y$4096)-LEN(SUBSTITUTE($Y$2:$Y$4096,AA286,"")))/LEN(AA286))
         - SUMPRODUCT((LEN($Y$2:$Y$4096)-LEN(SUBSTITUTE($Y$2:$Y$4096,"Alolan "&amp;AA286,"")))/LEN("Alolan "&amp;AA286))
         - SUMPRODUCT((LEN($Y$2:$Y$4096)-LEN(SUBSTITUTE($Y$2:$Y$4096,"Galarian "&amp;AA286,"")))/LEN("Galarian "&amp;AA286))
         - SUMPRODUCT((LEN($Y$2:$Y$4096)-LEN(SUBSTITUTE($Y$2:$Y$4096,"Hisuian "&amp;AA286,"")))/LEN("Hisuian "&amp;AA286))
         - SUMPRODUCT((LEN($Y$2:$Y$4096)-LEN(SUBSTITUTE($Y$2:$Y$4096,"Paldean "&amp;AA286,"")))/LEN("Paldean "&amp;AA286))
      &gt;0,2,1)
   ))))</f>
        <v>1</v>
      </c>
      <c r="AN286">
        <v>0</v>
      </c>
      <c r="AO286">
        <v>0</v>
      </c>
    </row>
    <row r="287" spans="1:41" x14ac:dyDescent="0.25">
      <c r="A287" t="s">
        <v>3772</v>
      </c>
      <c r="B287" t="s">
        <v>1651</v>
      </c>
      <c r="C287" t="s">
        <v>1512</v>
      </c>
      <c r="D287" t="s">
        <v>1481</v>
      </c>
      <c r="E287">
        <v>35</v>
      </c>
      <c r="F287">
        <v>85</v>
      </c>
      <c r="G287">
        <v>45</v>
      </c>
      <c r="H287">
        <v>35</v>
      </c>
      <c r="I287">
        <v>35</v>
      </c>
      <c r="J287">
        <v>75</v>
      </c>
      <c r="K287" t="s">
        <v>1652</v>
      </c>
      <c r="L287" t="s">
        <v>250</v>
      </c>
      <c r="M287" t="s">
        <v>249</v>
      </c>
      <c r="N287">
        <v>7.6</v>
      </c>
      <c r="O287">
        <v>3.8</v>
      </c>
      <c r="Q287">
        <v>-1</v>
      </c>
      <c r="R287">
        <f t="shared" si="16"/>
        <v>8</v>
      </c>
      <c r="S287">
        <f t="shared" si="17"/>
        <v>3</v>
      </c>
      <c r="T287">
        <f t="shared" si="18"/>
        <v>11</v>
      </c>
      <c r="U287" t="s">
        <v>1512</v>
      </c>
      <c r="V287" t="s">
        <v>1481</v>
      </c>
      <c r="W287" t="s">
        <v>1472</v>
      </c>
      <c r="X287" t="s">
        <v>1492</v>
      </c>
      <c r="Y287" t="s">
        <v>5043</v>
      </c>
      <c r="Z287" cm="1">
        <f t="array" ref="Z287">IF(ISBLANK(AK287),_xlfn.LET(
    _xlpm.nameBeforeSlash, IF(ISNUMBER(SEARCH("/", Y287)), LEFT(Y287, SEARCH("/", Y287)-1), Y287),
    _xlpm.matchRow, IFERROR(MATCH(_xlpm.nameBeforeSlash, AA:AA, 0), ""),
    _xlpm.difference, IF(_xlpm.matchRow="", "", ABS((R287 + S287)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),IF(ISBLANK(Y287),"","Hidden"))</f>
        <v>9</v>
      </c>
      <c r="AA287" t="s">
        <v>5044</v>
      </c>
      <c r="AC287" t="s">
        <v>652</v>
      </c>
      <c r="AD287" t="str">
        <f>_xlfn.XLOOKUP(AC287,moves!A:A,moves!B:B)</f>
        <v>flying</v>
      </c>
      <c r="AE287">
        <f>_xlfn.XLOOKUP(AC287,moves!A:A,moves!D:D)</f>
        <v>2</v>
      </c>
      <c r="AF287" t="str">
        <f>_xlfn.XLOOKUP(AC287,moves!A:A,moves!E:E)</f>
        <v>When the target is next attacked: Add 1 critical hit to the roll.</v>
      </c>
      <c r="AG287">
        <v>0</v>
      </c>
      <c r="AH287">
        <v>0</v>
      </c>
      <c r="AI287">
        <f t="shared" si="19"/>
        <v>1</v>
      </c>
      <c r="AJ287" t="s">
        <v>523</v>
      </c>
      <c r="AL287">
        <v>0</v>
      </c>
      <c r="AM287" cm="1">
        <f t="array" ref="AM287">IF(AL287=1,1,
   IF(ISTEXT(AK287),1,
   IF(AO287&gt;1,AM286,
   IF(AI287=1,
      IF(SUMPRODUCT((LEN($Y$2:$Y$4096)-LEN(SUBSTITUTE($Y$2:$Y$4096,AA287,"")))/LEN(AA287))&gt;0,2,1),
      IF(
         SUMPRODUCT((LEN($Y$2:$Y$4096)-LEN(SUBSTITUTE($Y$2:$Y$4096,AA287,"")))/LEN(AA287))
         - SUMPRODUCT((LEN($Y$2:$Y$4096)-LEN(SUBSTITUTE($Y$2:$Y$4096,"Alolan "&amp;AA287,"")))/LEN("Alolan "&amp;AA287))
         - SUMPRODUCT((LEN($Y$2:$Y$4096)-LEN(SUBSTITUTE($Y$2:$Y$4096,"Galarian "&amp;AA287,"")))/LEN("Galarian "&amp;AA287))
         - SUMPRODUCT((LEN($Y$2:$Y$4096)-LEN(SUBSTITUTE($Y$2:$Y$4096,"Hisuian "&amp;AA287,"")))/LEN("Hisuian "&amp;AA287))
         - SUMPRODUCT((LEN($Y$2:$Y$4096)-LEN(SUBSTITUTE($Y$2:$Y$4096,"Paldean "&amp;AA287,"")))/LEN("Paldean "&amp;AA287))
      &gt;0,2,1)
   ))))</f>
        <v>1</v>
      </c>
      <c r="AN287">
        <v>0</v>
      </c>
      <c r="AO287">
        <v>0</v>
      </c>
    </row>
    <row r="288" spans="1:41" x14ac:dyDescent="0.25">
      <c r="A288">
        <v>85</v>
      </c>
      <c r="B288" t="s">
        <v>1653</v>
      </c>
      <c r="C288" t="s">
        <v>1512</v>
      </c>
      <c r="D288" t="s">
        <v>1481</v>
      </c>
      <c r="E288">
        <v>60</v>
      </c>
      <c r="F288">
        <v>110</v>
      </c>
      <c r="G288">
        <v>70</v>
      </c>
      <c r="H288">
        <v>60</v>
      </c>
      <c r="I288">
        <v>60</v>
      </c>
      <c r="J288">
        <v>110</v>
      </c>
      <c r="K288" t="s">
        <v>1654</v>
      </c>
      <c r="L288" t="s">
        <v>250</v>
      </c>
      <c r="M288" t="s">
        <v>249</v>
      </c>
      <c r="N288">
        <v>10.5</v>
      </c>
      <c r="O288">
        <v>6.3</v>
      </c>
      <c r="Q288">
        <v>-1</v>
      </c>
      <c r="R288">
        <f t="shared" si="16"/>
        <v>11</v>
      </c>
      <c r="S288">
        <f t="shared" si="17"/>
        <v>5</v>
      </c>
      <c r="T288">
        <f t="shared" si="18"/>
        <v>16</v>
      </c>
      <c r="U288" t="s">
        <v>1512</v>
      </c>
      <c r="V288" t="s">
        <v>1481</v>
      </c>
      <c r="W288" t="s">
        <v>1472</v>
      </c>
      <c r="X288" t="s">
        <v>1492</v>
      </c>
      <c r="Z288" t="str" cm="1">
        <f t="array" ref="Z288">IF(ISBLANK(AK288),_xlfn.LET(
    _xlpm.nameBeforeSlash, IF(ISNUMBER(SEARCH("/", Y288)), LEFT(Y288, SEARCH("/", Y288)-1), Y288),
    _xlpm.matchRow, IFERROR(MATCH(_xlpm.nameBeforeSlash, AA:AA, 0), ""),
    _xlpm.difference, IF(_xlpm.matchRow="", "", ABS((R288 + S288)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),IF(ISBLANK(Y288),"","Hidden"))</f>
        <v/>
      </c>
      <c r="AA288" t="s">
        <v>1653</v>
      </c>
      <c r="AC288" t="s">
        <v>465</v>
      </c>
      <c r="AD288" t="str">
        <f>_xlfn.XLOOKUP(AC288,moves!A:A,moves!B:B)</f>
        <v>normal</v>
      </c>
      <c r="AE288">
        <f>_xlfn.XLOOKUP(AC288,moves!A:A,moves!D:D)</f>
        <v>4</v>
      </c>
      <c r="AF288" t="str">
        <f>_xlfn.XLOOKUP(AC288,moves!A:A,moves!E:E)</f>
        <v>If any status symbols are rolled: Roll a status dice and inflict the result on the target.</v>
      </c>
      <c r="AG288">
        <v>0</v>
      </c>
      <c r="AH288">
        <v>0</v>
      </c>
      <c r="AI288">
        <f t="shared" si="19"/>
        <v>0</v>
      </c>
      <c r="AJ288" t="s">
        <v>524</v>
      </c>
      <c r="AL288">
        <v>0</v>
      </c>
      <c r="AM288" cm="1">
        <f t="array" ref="AM288">IF(AL288=1,1,
   IF(ISTEXT(AK288),1,
   IF(AO288&gt;1,AM287,
   IF(AI288=1,
      IF(SUMPRODUCT((LEN($Y$2:$Y$4096)-LEN(SUBSTITUTE($Y$2:$Y$4096,AA288,"")))/LEN(AA288))&gt;0,2,1),
      IF(
         SUMPRODUCT((LEN($Y$2:$Y$4096)-LEN(SUBSTITUTE($Y$2:$Y$4096,AA288,"")))/LEN(AA288))
         - SUMPRODUCT((LEN($Y$2:$Y$4096)-LEN(SUBSTITUTE($Y$2:$Y$4096,"Alolan "&amp;AA288,"")))/LEN("Alolan "&amp;AA288))
         - SUMPRODUCT((LEN($Y$2:$Y$4096)-LEN(SUBSTITUTE($Y$2:$Y$4096,"Galarian "&amp;AA288,"")))/LEN("Galarian "&amp;AA288))
         - SUMPRODUCT((LEN($Y$2:$Y$4096)-LEN(SUBSTITUTE($Y$2:$Y$4096,"Hisuian "&amp;AA288,"")))/LEN("Hisuian "&amp;AA288))
         - SUMPRODUCT((LEN($Y$2:$Y$4096)-LEN(SUBSTITUTE($Y$2:$Y$4096,"Paldean "&amp;AA288,"")))/LEN("Paldean "&amp;AA288))
      &gt;0,2,1)
   ))))</f>
        <v>2</v>
      </c>
      <c r="AN288">
        <v>0</v>
      </c>
      <c r="AO288">
        <v>0</v>
      </c>
    </row>
    <row r="289" spans="1:41" x14ac:dyDescent="0.25">
      <c r="A289" t="s">
        <v>3773</v>
      </c>
      <c r="B289" t="s">
        <v>1653</v>
      </c>
      <c r="C289" t="s">
        <v>1512</v>
      </c>
      <c r="D289" t="s">
        <v>1481</v>
      </c>
      <c r="E289">
        <v>60</v>
      </c>
      <c r="F289">
        <v>110</v>
      </c>
      <c r="G289">
        <v>70</v>
      </c>
      <c r="H289">
        <v>60</v>
      </c>
      <c r="I289">
        <v>60</v>
      </c>
      <c r="J289">
        <v>110</v>
      </c>
      <c r="K289" t="s">
        <v>1654</v>
      </c>
      <c r="L289" t="s">
        <v>250</v>
      </c>
      <c r="M289" t="s">
        <v>249</v>
      </c>
      <c r="N289">
        <v>10.5</v>
      </c>
      <c r="O289">
        <v>6.3</v>
      </c>
      <c r="Q289">
        <v>-1</v>
      </c>
      <c r="R289">
        <f t="shared" si="16"/>
        <v>11</v>
      </c>
      <c r="S289">
        <f t="shared" si="17"/>
        <v>5</v>
      </c>
      <c r="T289">
        <f t="shared" si="18"/>
        <v>16</v>
      </c>
      <c r="U289" t="s">
        <v>1512</v>
      </c>
      <c r="V289" t="s">
        <v>1481</v>
      </c>
      <c r="W289" t="s">
        <v>1472</v>
      </c>
      <c r="X289" t="s">
        <v>1492</v>
      </c>
      <c r="Z289" t="str" cm="1">
        <f t="array" ref="Z289">IF(ISBLANK(AK289),_xlfn.LET(
    _xlpm.nameBeforeSlash, IF(ISNUMBER(SEARCH("/", Y289)), LEFT(Y289, SEARCH("/", Y289)-1), Y289),
    _xlpm.matchRow, IFERROR(MATCH(_xlpm.nameBeforeSlash, AA:AA, 0), ""),
    _xlpm.difference, IF(_xlpm.matchRow="", "", ABS((R289 + S289)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),IF(ISBLANK(Y289),"","Hidden"))</f>
        <v/>
      </c>
      <c r="AA289" t="s">
        <v>5043</v>
      </c>
      <c r="AC289" t="s">
        <v>1096</v>
      </c>
      <c r="AD289" t="str">
        <f>_xlfn.XLOOKUP(AC289,moves!A:A,moves!B:B)</f>
        <v>flying</v>
      </c>
      <c r="AE289">
        <f>_xlfn.XLOOKUP(AC289,moves!A:A,moves!D:D)</f>
        <v>4</v>
      </c>
      <c r="AF289" t="str">
        <f>_xlfn.XLOOKUP(AC289,moves!A:A,moves!E:E)</f>
        <v>Critical hits deal +2 damage. Status symbols deal -1 damage.</v>
      </c>
      <c r="AG289">
        <v>0</v>
      </c>
      <c r="AH289">
        <v>0</v>
      </c>
      <c r="AI289">
        <f t="shared" si="19"/>
        <v>1</v>
      </c>
      <c r="AJ289" t="s">
        <v>524</v>
      </c>
      <c r="AL289">
        <v>0</v>
      </c>
      <c r="AM289" cm="1">
        <f t="array" ref="AM289">IF(AL289=1,1,
   IF(ISTEXT(AK289),1,
   IF(AO289&gt;1,AM288,
   IF(AI289=1,
      IF(SUMPRODUCT((LEN($Y$2:$Y$4096)-LEN(SUBSTITUTE($Y$2:$Y$4096,AA289,"")))/LEN(AA289))&gt;0,2,1),
      IF(
         SUMPRODUCT((LEN($Y$2:$Y$4096)-LEN(SUBSTITUTE($Y$2:$Y$4096,AA289,"")))/LEN(AA289))
         - SUMPRODUCT((LEN($Y$2:$Y$4096)-LEN(SUBSTITUTE($Y$2:$Y$4096,"Alolan "&amp;AA289,"")))/LEN("Alolan "&amp;AA289))
         - SUMPRODUCT((LEN($Y$2:$Y$4096)-LEN(SUBSTITUTE($Y$2:$Y$4096,"Galarian "&amp;AA289,"")))/LEN("Galarian "&amp;AA289))
         - SUMPRODUCT((LEN($Y$2:$Y$4096)-LEN(SUBSTITUTE($Y$2:$Y$4096,"Hisuian "&amp;AA289,"")))/LEN("Hisuian "&amp;AA289))
         - SUMPRODUCT((LEN($Y$2:$Y$4096)-LEN(SUBSTITUTE($Y$2:$Y$4096,"Paldean "&amp;AA289,"")))/LEN("Paldean "&amp;AA289))
      &gt;0,2,1)
   ))))</f>
        <v>2</v>
      </c>
      <c r="AN289">
        <v>0</v>
      </c>
      <c r="AO289">
        <v>0</v>
      </c>
    </row>
    <row r="290" spans="1:41" x14ac:dyDescent="0.25">
      <c r="A290">
        <v>86</v>
      </c>
      <c r="B290" t="s">
        <v>1655</v>
      </c>
      <c r="C290" t="s">
        <v>1490</v>
      </c>
      <c r="D290"/>
      <c r="E290">
        <v>65</v>
      </c>
      <c r="F290">
        <v>45</v>
      </c>
      <c r="G290">
        <v>55</v>
      </c>
      <c r="H290">
        <v>45</v>
      </c>
      <c r="I290">
        <v>70</v>
      </c>
      <c r="J290">
        <v>45</v>
      </c>
      <c r="K290" t="s">
        <v>1656</v>
      </c>
      <c r="L290" t="s">
        <v>252</v>
      </c>
      <c r="M290" t="s">
        <v>248</v>
      </c>
      <c r="N290">
        <v>4.5</v>
      </c>
      <c r="O290">
        <v>6.35</v>
      </c>
      <c r="R290">
        <f t="shared" si="16"/>
        <v>5</v>
      </c>
      <c r="S290">
        <f t="shared" si="17"/>
        <v>6</v>
      </c>
      <c r="T290">
        <f t="shared" si="18"/>
        <v>11</v>
      </c>
      <c r="U290" t="s">
        <v>1490</v>
      </c>
      <c r="V290" t="s">
        <v>1209</v>
      </c>
      <c r="W290" t="s">
        <v>1536</v>
      </c>
      <c r="X290" t="s">
        <v>1512</v>
      </c>
      <c r="Y290" t="s">
        <v>1657</v>
      </c>
      <c r="Z290" cm="1">
        <f t="array" ref="Z290">IF(ISBLANK(AK290),_xlfn.LET(
    _xlpm.nameBeforeSlash, IF(ISNUMBER(SEARCH("/", Y290)), LEFT(Y290, SEARCH("/", Y290)-1), Y290),
    _xlpm.matchRow, IFERROR(MATCH(_xlpm.nameBeforeSlash, AA:AA, 0), ""),
    _xlpm.difference, IF(_xlpm.matchRow="", "", ABS((R290 + S290)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),IF(ISBLANK(Y290),"","Hidden"))</f>
        <v>9</v>
      </c>
      <c r="AA290" t="s">
        <v>1655</v>
      </c>
      <c r="AC290" t="s">
        <v>549</v>
      </c>
      <c r="AD290" t="str">
        <f>_xlfn.XLOOKUP(AC290,moves!A:A,moves!B:B)</f>
        <v>ice</v>
      </c>
      <c r="AE290">
        <f>_xlfn.XLOOKUP(AC290,moves!A:A,moves!D:D)</f>
        <v>3</v>
      </c>
      <c r="AF290" t="str">
        <f>_xlfn.XLOOKUP(AC290,moves!A:A,moves!E:E)</f>
        <v>When the target next attacks: Remove 1 regular hit from the roll.</v>
      </c>
      <c r="AG290">
        <v>0</v>
      </c>
      <c r="AH290">
        <v>0</v>
      </c>
      <c r="AI290">
        <f t="shared" si="19"/>
        <v>0</v>
      </c>
      <c r="AJ290" t="s">
        <v>523</v>
      </c>
      <c r="AL290">
        <v>0</v>
      </c>
      <c r="AM290" cm="1">
        <f t="array" ref="AM290">IF(AL290=1,1,
   IF(ISTEXT(AK290),1,
   IF(AO290&gt;1,AM289,
   IF(AI290=1,
      IF(SUMPRODUCT((LEN($Y$2:$Y$4096)-LEN(SUBSTITUTE($Y$2:$Y$4096,AA290,"")))/LEN(AA290))&gt;0,2,1),
      IF(
         SUMPRODUCT((LEN($Y$2:$Y$4096)-LEN(SUBSTITUTE($Y$2:$Y$4096,AA290,"")))/LEN(AA290))
         - SUMPRODUCT((LEN($Y$2:$Y$4096)-LEN(SUBSTITUTE($Y$2:$Y$4096,"Alolan "&amp;AA290,"")))/LEN("Alolan "&amp;AA290))
         - SUMPRODUCT((LEN($Y$2:$Y$4096)-LEN(SUBSTITUTE($Y$2:$Y$4096,"Galarian "&amp;AA290,"")))/LEN("Galarian "&amp;AA290))
         - SUMPRODUCT((LEN($Y$2:$Y$4096)-LEN(SUBSTITUTE($Y$2:$Y$4096,"Hisuian "&amp;AA290,"")))/LEN("Hisuian "&amp;AA290))
         - SUMPRODUCT((LEN($Y$2:$Y$4096)-LEN(SUBSTITUTE($Y$2:$Y$4096,"Paldean "&amp;AA290,"")))/LEN("Paldean "&amp;AA290))
      &gt;0,2,1)
   ))))</f>
        <v>1</v>
      </c>
      <c r="AN290">
        <v>0</v>
      </c>
      <c r="AO290">
        <v>0</v>
      </c>
    </row>
    <row r="291" spans="1:41" x14ac:dyDescent="0.25">
      <c r="A291" t="s">
        <v>3774</v>
      </c>
      <c r="B291" t="s">
        <v>1655</v>
      </c>
      <c r="C291" t="s">
        <v>1490</v>
      </c>
      <c r="D291"/>
      <c r="E291">
        <v>65</v>
      </c>
      <c r="F291">
        <v>45</v>
      </c>
      <c r="G291">
        <v>55</v>
      </c>
      <c r="H291">
        <v>45</v>
      </c>
      <c r="I291">
        <v>70</v>
      </c>
      <c r="J291">
        <v>45</v>
      </c>
      <c r="K291" t="s">
        <v>1656</v>
      </c>
      <c r="L291" t="s">
        <v>252</v>
      </c>
      <c r="M291" t="s">
        <v>248</v>
      </c>
      <c r="N291">
        <v>4.5</v>
      </c>
      <c r="O291">
        <v>6.35</v>
      </c>
      <c r="R291">
        <f t="shared" si="16"/>
        <v>5</v>
      </c>
      <c r="S291">
        <f t="shared" si="17"/>
        <v>6</v>
      </c>
      <c r="T291">
        <f t="shared" si="18"/>
        <v>11</v>
      </c>
      <c r="U291" t="s">
        <v>1490</v>
      </c>
      <c r="V291" t="s">
        <v>1209</v>
      </c>
      <c r="W291" t="s">
        <v>1536</v>
      </c>
      <c r="X291" t="s">
        <v>1512</v>
      </c>
      <c r="Y291" t="s">
        <v>5045</v>
      </c>
      <c r="Z291" cm="1">
        <f t="array" ref="Z291">IF(ISBLANK(AK291),_xlfn.LET(
    _xlpm.nameBeforeSlash, IF(ISNUMBER(SEARCH("/", Y291)), LEFT(Y291, SEARCH("/", Y291)-1), Y291),
    _xlpm.matchRow, IFERROR(MATCH(_xlpm.nameBeforeSlash, AA:AA, 0), ""),
    _xlpm.difference, IF(_xlpm.matchRow="", "", ABS((R291 + S291)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),IF(ISBLANK(Y291),"","Hidden"))</f>
        <v>9</v>
      </c>
      <c r="AA291" t="s">
        <v>5046</v>
      </c>
      <c r="AC291" t="s">
        <v>561</v>
      </c>
      <c r="AD291" t="str">
        <f>_xlfn.XLOOKUP(AC291,moves!A:A,moves!B:B)</f>
        <v>water</v>
      </c>
      <c r="AE291">
        <f>_xlfn.XLOOKUP(AC291,moves!A:A,moves!D:D)</f>
        <v>2</v>
      </c>
      <c r="AF291" t="str">
        <f>_xlfn.XLOOKUP(AC291,moves!A:A,moves!E:E)</f>
        <v xml:space="preserve"> </v>
      </c>
      <c r="AG291">
        <v>0</v>
      </c>
      <c r="AH291">
        <v>0</v>
      </c>
      <c r="AI291">
        <f t="shared" si="19"/>
        <v>1</v>
      </c>
      <c r="AJ291" t="s">
        <v>523</v>
      </c>
      <c r="AL291">
        <v>0</v>
      </c>
      <c r="AM291" cm="1">
        <f t="array" ref="AM291">IF(AL291=1,1,
   IF(ISTEXT(AK291),1,
   IF(AO291&gt;1,AM290,
   IF(AI291=1,
      IF(SUMPRODUCT((LEN($Y$2:$Y$4096)-LEN(SUBSTITUTE($Y$2:$Y$4096,AA291,"")))/LEN(AA291))&gt;0,2,1),
      IF(
         SUMPRODUCT((LEN($Y$2:$Y$4096)-LEN(SUBSTITUTE($Y$2:$Y$4096,AA291,"")))/LEN(AA291))
         - SUMPRODUCT((LEN($Y$2:$Y$4096)-LEN(SUBSTITUTE($Y$2:$Y$4096,"Alolan "&amp;AA291,"")))/LEN("Alolan "&amp;AA291))
         - SUMPRODUCT((LEN($Y$2:$Y$4096)-LEN(SUBSTITUTE($Y$2:$Y$4096,"Galarian "&amp;AA291,"")))/LEN("Galarian "&amp;AA291))
         - SUMPRODUCT((LEN($Y$2:$Y$4096)-LEN(SUBSTITUTE($Y$2:$Y$4096,"Hisuian "&amp;AA291,"")))/LEN("Hisuian "&amp;AA291))
         - SUMPRODUCT((LEN($Y$2:$Y$4096)-LEN(SUBSTITUTE($Y$2:$Y$4096,"Paldean "&amp;AA291,"")))/LEN("Paldean "&amp;AA291))
      &gt;0,2,1)
   ))))</f>
        <v>1</v>
      </c>
      <c r="AN291">
        <v>0</v>
      </c>
      <c r="AO291">
        <v>0</v>
      </c>
    </row>
    <row r="292" spans="1:41" x14ac:dyDescent="0.25">
      <c r="A292">
        <v>87</v>
      </c>
      <c r="B292" t="s">
        <v>1657</v>
      </c>
      <c r="C292" t="s">
        <v>1490</v>
      </c>
      <c r="D292" t="s">
        <v>1209</v>
      </c>
      <c r="E292">
        <v>90</v>
      </c>
      <c r="F292">
        <v>70</v>
      </c>
      <c r="G292">
        <v>80</v>
      </c>
      <c r="H292">
        <v>70</v>
      </c>
      <c r="I292">
        <v>95</v>
      </c>
      <c r="J292">
        <v>70</v>
      </c>
      <c r="K292" t="s">
        <v>1656</v>
      </c>
      <c r="L292" t="s">
        <v>252</v>
      </c>
      <c r="M292" t="s">
        <v>248</v>
      </c>
      <c r="N292">
        <v>7</v>
      </c>
      <c r="O292">
        <v>8.85</v>
      </c>
      <c r="R292">
        <f t="shared" si="16"/>
        <v>7</v>
      </c>
      <c r="S292">
        <f t="shared" si="17"/>
        <v>9</v>
      </c>
      <c r="T292">
        <f t="shared" si="18"/>
        <v>16</v>
      </c>
      <c r="U292" t="s">
        <v>1490</v>
      </c>
      <c r="V292" t="s">
        <v>1209</v>
      </c>
      <c r="W292" t="s">
        <v>1536</v>
      </c>
      <c r="X292" t="s">
        <v>1512</v>
      </c>
      <c r="Z292" t="str" cm="1">
        <f t="array" ref="Z292">IF(ISBLANK(AK292),_xlfn.LET(
    _xlpm.nameBeforeSlash, IF(ISNUMBER(SEARCH("/", Y292)), LEFT(Y292, SEARCH("/", Y292)-1), Y292),
    _xlpm.matchRow, IFERROR(MATCH(_xlpm.nameBeforeSlash, AA:AA, 0), ""),
    _xlpm.difference, IF(_xlpm.matchRow="", "", ABS((R292 + S292)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),IF(ISBLANK(Y292),"","Hidden"))</f>
        <v/>
      </c>
      <c r="AA292" t="s">
        <v>1657</v>
      </c>
      <c r="AC292" t="s">
        <v>1410</v>
      </c>
      <c r="AD292" t="str">
        <f>_xlfn.XLOOKUP(AC292,moves!A:A,moves!B:B)</f>
        <v>water</v>
      </c>
      <c r="AE292">
        <f>_xlfn.XLOOKUP(AC292,moves!A:A,moves!D:D)</f>
        <v>3</v>
      </c>
      <c r="AF292" t="str">
        <f>_xlfn.XLOOKUP(AC292,moves!A:A,moves!E:E)</f>
        <v>If the target has less than half of their base health remaining: Deal double damage.</v>
      </c>
      <c r="AG292">
        <v>0</v>
      </c>
      <c r="AH292">
        <v>0</v>
      </c>
      <c r="AI292">
        <f t="shared" si="19"/>
        <v>0</v>
      </c>
      <c r="AJ292" t="s">
        <v>524</v>
      </c>
      <c r="AL292">
        <v>0</v>
      </c>
      <c r="AM292" cm="1">
        <f t="array" ref="AM292">IF(AL292=1,1,
   IF(ISTEXT(AK292),1,
   IF(AO292&gt;1,AM291,
   IF(AI292=1,
      IF(SUMPRODUCT((LEN($Y$2:$Y$4096)-LEN(SUBSTITUTE($Y$2:$Y$4096,AA292,"")))/LEN(AA292))&gt;0,2,1),
      IF(
         SUMPRODUCT((LEN($Y$2:$Y$4096)-LEN(SUBSTITUTE($Y$2:$Y$4096,AA292,"")))/LEN(AA292))
         - SUMPRODUCT((LEN($Y$2:$Y$4096)-LEN(SUBSTITUTE($Y$2:$Y$4096,"Alolan "&amp;AA292,"")))/LEN("Alolan "&amp;AA292))
         - SUMPRODUCT((LEN($Y$2:$Y$4096)-LEN(SUBSTITUTE($Y$2:$Y$4096,"Galarian "&amp;AA292,"")))/LEN("Galarian "&amp;AA292))
         - SUMPRODUCT((LEN($Y$2:$Y$4096)-LEN(SUBSTITUTE($Y$2:$Y$4096,"Hisuian "&amp;AA292,"")))/LEN("Hisuian "&amp;AA292))
         - SUMPRODUCT((LEN($Y$2:$Y$4096)-LEN(SUBSTITUTE($Y$2:$Y$4096,"Paldean "&amp;AA292,"")))/LEN("Paldean "&amp;AA292))
      &gt;0,2,1)
   ))))</f>
        <v>2</v>
      </c>
      <c r="AN292">
        <v>0</v>
      </c>
      <c r="AO292">
        <v>0</v>
      </c>
    </row>
    <row r="293" spans="1:41" x14ac:dyDescent="0.25">
      <c r="A293" t="s">
        <v>3775</v>
      </c>
      <c r="B293" t="s">
        <v>1657</v>
      </c>
      <c r="C293" t="s">
        <v>1490</v>
      </c>
      <c r="D293" t="s">
        <v>1209</v>
      </c>
      <c r="E293">
        <v>90</v>
      </c>
      <c r="F293">
        <v>70</v>
      </c>
      <c r="G293">
        <v>80</v>
      </c>
      <c r="H293">
        <v>70</v>
      </c>
      <c r="I293">
        <v>95</v>
      </c>
      <c r="J293">
        <v>70</v>
      </c>
      <c r="K293" t="s">
        <v>1656</v>
      </c>
      <c r="L293" t="s">
        <v>252</v>
      </c>
      <c r="M293" t="s">
        <v>248</v>
      </c>
      <c r="N293">
        <v>7</v>
      </c>
      <c r="O293">
        <v>8.85</v>
      </c>
      <c r="R293">
        <f t="shared" si="16"/>
        <v>7</v>
      </c>
      <c r="S293">
        <f t="shared" si="17"/>
        <v>9</v>
      </c>
      <c r="T293">
        <f t="shared" si="18"/>
        <v>16</v>
      </c>
      <c r="U293" t="s">
        <v>1490</v>
      </c>
      <c r="V293" t="s">
        <v>1209</v>
      </c>
      <c r="W293" t="s">
        <v>1536</v>
      </c>
      <c r="X293" t="s">
        <v>1512</v>
      </c>
      <c r="Z293" t="str" cm="1">
        <f t="array" ref="Z293">IF(ISBLANK(AK293),_xlfn.LET(
    _xlpm.nameBeforeSlash, IF(ISNUMBER(SEARCH("/", Y293)), LEFT(Y293, SEARCH("/", Y293)-1), Y293),
    _xlpm.matchRow, IFERROR(MATCH(_xlpm.nameBeforeSlash, AA:AA, 0), ""),
    _xlpm.difference, IF(_xlpm.matchRow="", "", ABS((R293 + S293)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),IF(ISBLANK(Y293),"","Hidden"))</f>
        <v/>
      </c>
      <c r="AA293" t="s">
        <v>5045</v>
      </c>
      <c r="AC293" t="s">
        <v>423</v>
      </c>
      <c r="AD293" t="str">
        <f>_xlfn.XLOOKUP(AC293,moves!A:A,moves!B:B)</f>
        <v>ice</v>
      </c>
      <c r="AE293">
        <f>_xlfn.XLOOKUP(AC293,moves!A:A,moves!D:D)</f>
        <v>4</v>
      </c>
      <c r="AF293" t="str">
        <f>_xlfn.XLOOKUP(AC293,moves!A:A,moves!E:E)</f>
        <v>If any status symbols are rolled: Inflict the Frozen status on the target.</v>
      </c>
      <c r="AG293">
        <v>0</v>
      </c>
      <c r="AH293">
        <v>0</v>
      </c>
      <c r="AI293">
        <f t="shared" si="19"/>
        <v>1</v>
      </c>
      <c r="AJ293" t="s">
        <v>524</v>
      </c>
      <c r="AL293">
        <v>0</v>
      </c>
      <c r="AM293" cm="1">
        <f t="array" ref="AM293">IF(AL293=1,1,
   IF(ISTEXT(AK293),1,
   IF(AO293&gt;1,AM292,
   IF(AI293=1,
      IF(SUMPRODUCT((LEN($Y$2:$Y$4096)-LEN(SUBSTITUTE($Y$2:$Y$4096,AA293,"")))/LEN(AA293))&gt;0,2,1),
      IF(
         SUMPRODUCT((LEN($Y$2:$Y$4096)-LEN(SUBSTITUTE($Y$2:$Y$4096,AA293,"")))/LEN(AA293))
         - SUMPRODUCT((LEN($Y$2:$Y$4096)-LEN(SUBSTITUTE($Y$2:$Y$4096,"Alolan "&amp;AA293,"")))/LEN("Alolan "&amp;AA293))
         - SUMPRODUCT((LEN($Y$2:$Y$4096)-LEN(SUBSTITUTE($Y$2:$Y$4096,"Galarian "&amp;AA293,"")))/LEN("Galarian "&amp;AA293))
         - SUMPRODUCT((LEN($Y$2:$Y$4096)-LEN(SUBSTITUTE($Y$2:$Y$4096,"Hisuian "&amp;AA293,"")))/LEN("Hisuian "&amp;AA293))
         - SUMPRODUCT((LEN($Y$2:$Y$4096)-LEN(SUBSTITUTE($Y$2:$Y$4096,"Paldean "&amp;AA293,"")))/LEN("Paldean "&amp;AA293))
      &gt;0,2,1)
   ))))</f>
        <v>2</v>
      </c>
      <c r="AN293">
        <v>0</v>
      </c>
      <c r="AO293">
        <v>0</v>
      </c>
    </row>
    <row r="294" spans="1:41" x14ac:dyDescent="0.25">
      <c r="A294">
        <v>88</v>
      </c>
      <c r="B294" t="s">
        <v>1658</v>
      </c>
      <c r="C294" t="s">
        <v>1469</v>
      </c>
      <c r="D294"/>
      <c r="E294">
        <v>80</v>
      </c>
      <c r="F294">
        <v>80</v>
      </c>
      <c r="G294">
        <v>50</v>
      </c>
      <c r="H294">
        <v>40</v>
      </c>
      <c r="I294">
        <v>50</v>
      </c>
      <c r="J294">
        <v>25</v>
      </c>
      <c r="K294" t="s">
        <v>1659</v>
      </c>
      <c r="L294" t="s">
        <v>250</v>
      </c>
      <c r="M294" t="s">
        <v>248</v>
      </c>
      <c r="N294">
        <v>5.4</v>
      </c>
      <c r="O294">
        <v>6.2</v>
      </c>
      <c r="R294">
        <f t="shared" si="16"/>
        <v>5</v>
      </c>
      <c r="S294">
        <f t="shared" si="17"/>
        <v>6</v>
      </c>
      <c r="T294">
        <f t="shared" si="18"/>
        <v>11</v>
      </c>
      <c r="U294" t="s">
        <v>1469</v>
      </c>
      <c r="V294" t="s">
        <v>1471</v>
      </c>
      <c r="W294" t="s">
        <v>1524</v>
      </c>
      <c r="X294" t="s">
        <v>1479</v>
      </c>
      <c r="Y294" t="s">
        <v>1660</v>
      </c>
      <c r="Z294" cm="1">
        <f t="array" ref="Z294">IF(ISBLANK(AK294),_xlfn.LET(
    _xlpm.nameBeforeSlash, IF(ISNUMBER(SEARCH("/", Y294)), LEFT(Y294, SEARCH("/", Y294)-1), Y294),
    _xlpm.matchRow, IFERROR(MATCH(_xlpm.nameBeforeSlash, AA:AA, 0), ""),
    _xlpm.difference, IF(_xlpm.matchRow="", "", ABS((R294 + S294)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),IF(ISBLANK(Y294),"","Hidden"))</f>
        <v>14</v>
      </c>
      <c r="AA294" t="s">
        <v>1658</v>
      </c>
      <c r="AC294" t="s">
        <v>1297</v>
      </c>
      <c r="AD294" t="str">
        <f>_xlfn.XLOOKUP(AC294,moves!A:A,moves!B:B)</f>
        <v>poison</v>
      </c>
      <c r="AE294">
        <f>_xlfn.XLOOKUP(AC294,moves!A:A,moves!D:D)</f>
        <v>3</v>
      </c>
      <c r="AF294" t="str">
        <f>_xlfn.XLOOKUP(AC294,moves!A:A,moves!E:E)</f>
        <v>Inflict the Poisoned status on the target.</v>
      </c>
      <c r="AG294">
        <v>0</v>
      </c>
      <c r="AH294">
        <v>0</v>
      </c>
      <c r="AI294">
        <f t="shared" si="19"/>
        <v>0</v>
      </c>
      <c r="AJ294" t="s">
        <v>523</v>
      </c>
      <c r="AL294">
        <v>0</v>
      </c>
      <c r="AM294" cm="1">
        <f t="array" ref="AM294">IF(AL294=1,1,
   IF(ISTEXT(AK294),1,
   IF(AO294&gt;1,AM293,
   IF(AI294=1,
      IF(SUMPRODUCT((LEN($Y$2:$Y$4096)-LEN(SUBSTITUTE($Y$2:$Y$4096,AA294,"")))/LEN(AA294))&gt;0,2,1),
      IF(
         SUMPRODUCT((LEN($Y$2:$Y$4096)-LEN(SUBSTITUTE($Y$2:$Y$4096,AA294,"")))/LEN(AA294))
         - SUMPRODUCT((LEN($Y$2:$Y$4096)-LEN(SUBSTITUTE($Y$2:$Y$4096,"Alolan "&amp;AA294,"")))/LEN("Alolan "&amp;AA294))
         - SUMPRODUCT((LEN($Y$2:$Y$4096)-LEN(SUBSTITUTE($Y$2:$Y$4096,"Galarian "&amp;AA294,"")))/LEN("Galarian "&amp;AA294))
         - SUMPRODUCT((LEN($Y$2:$Y$4096)-LEN(SUBSTITUTE($Y$2:$Y$4096,"Hisuian "&amp;AA294,"")))/LEN("Hisuian "&amp;AA294))
         - SUMPRODUCT((LEN($Y$2:$Y$4096)-LEN(SUBSTITUTE($Y$2:$Y$4096,"Paldean "&amp;AA294,"")))/LEN("Paldean "&amp;AA294))
      &gt;0,2,1)
   ))))</f>
        <v>1</v>
      </c>
      <c r="AN294">
        <v>0</v>
      </c>
      <c r="AO294">
        <v>0</v>
      </c>
    </row>
    <row r="295" spans="1:41" x14ac:dyDescent="0.25">
      <c r="A295" t="s">
        <v>1661</v>
      </c>
      <c r="B295" t="s">
        <v>1658</v>
      </c>
      <c r="C295" t="s">
        <v>1469</v>
      </c>
      <c r="D295" t="s">
        <v>1471</v>
      </c>
      <c r="E295">
        <v>80</v>
      </c>
      <c r="F295">
        <v>80</v>
      </c>
      <c r="G295">
        <v>50</v>
      </c>
      <c r="H295">
        <v>40</v>
      </c>
      <c r="I295">
        <v>50</v>
      </c>
      <c r="J295">
        <v>25</v>
      </c>
      <c r="K295" t="s">
        <v>1659</v>
      </c>
      <c r="L295" t="s">
        <v>250</v>
      </c>
      <c r="M295" t="s">
        <v>248</v>
      </c>
      <c r="N295">
        <v>5.4</v>
      </c>
      <c r="O295">
        <v>6.2</v>
      </c>
      <c r="R295">
        <f t="shared" si="16"/>
        <v>5</v>
      </c>
      <c r="S295">
        <f t="shared" si="17"/>
        <v>6</v>
      </c>
      <c r="T295">
        <f t="shared" si="18"/>
        <v>11</v>
      </c>
      <c r="U295" t="s">
        <v>1469</v>
      </c>
      <c r="V295" t="s">
        <v>1471</v>
      </c>
      <c r="W295" t="s">
        <v>1479</v>
      </c>
      <c r="X295" t="s">
        <v>1492</v>
      </c>
      <c r="Y295" t="s">
        <v>1662</v>
      </c>
      <c r="Z295" cm="1">
        <f t="array" ref="Z295">IF(ISBLANK(AK295),_xlfn.LET(
    _xlpm.nameBeforeSlash, IF(ISNUMBER(SEARCH("/", Y295)), LEFT(Y295, SEARCH("/", Y295)-1), Y295),
    _xlpm.matchRow, IFERROR(MATCH(_xlpm.nameBeforeSlash, AA:AA, 0), ""),
    _xlpm.difference, IF(_xlpm.matchRow="", "", ABS((R295 + S295)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),IF(ISBLANK(Y295),"","Hidden"))</f>
        <v>14</v>
      </c>
      <c r="AA295" t="s">
        <v>1663</v>
      </c>
      <c r="AB295" t="s">
        <v>1527</v>
      </c>
      <c r="AC295" t="s">
        <v>953</v>
      </c>
      <c r="AD295" t="str">
        <f>_xlfn.XLOOKUP(AC295,moves!A:A,moves!B:B)</f>
        <v>dark</v>
      </c>
      <c r="AE295">
        <f>_xlfn.XLOOKUP(AC295,moves!A:A,moves!D:D)</f>
        <v>3</v>
      </c>
      <c r="AF295" t="str">
        <f>_xlfn.XLOOKUP(AC295,moves!A:A,moves!E:E)</f>
        <v>If the target has a held item: Increase attack strength by 1 and at the end of the turn, the target puts that held item into the target's bag.</v>
      </c>
      <c r="AG295">
        <v>0</v>
      </c>
      <c r="AH295">
        <v>0</v>
      </c>
      <c r="AI295">
        <f t="shared" si="19"/>
        <v>0</v>
      </c>
      <c r="AJ295" t="s">
        <v>523</v>
      </c>
      <c r="AL295">
        <v>0</v>
      </c>
      <c r="AM295" cm="1">
        <f t="array" ref="AM295">IF(AL295=1,1,
   IF(ISTEXT(AK295),1,
   IF(AO295&gt;1,AM294,
   IF(AI295=1,
      IF(SUMPRODUCT((LEN($Y$2:$Y$4096)-LEN(SUBSTITUTE($Y$2:$Y$4096,AA295,"")))/LEN(AA295))&gt;0,2,1),
      IF(
         SUMPRODUCT((LEN($Y$2:$Y$4096)-LEN(SUBSTITUTE($Y$2:$Y$4096,AA295,"")))/LEN(AA295))
         - SUMPRODUCT((LEN($Y$2:$Y$4096)-LEN(SUBSTITUTE($Y$2:$Y$4096,"Alolan "&amp;AA295,"")))/LEN("Alolan "&amp;AA295))
         - SUMPRODUCT((LEN($Y$2:$Y$4096)-LEN(SUBSTITUTE($Y$2:$Y$4096,"Galarian "&amp;AA295,"")))/LEN("Galarian "&amp;AA295))
         - SUMPRODUCT((LEN($Y$2:$Y$4096)-LEN(SUBSTITUTE($Y$2:$Y$4096,"Hisuian "&amp;AA295,"")))/LEN("Hisuian "&amp;AA295))
         - SUMPRODUCT((LEN($Y$2:$Y$4096)-LEN(SUBSTITUTE($Y$2:$Y$4096,"Paldean "&amp;AA295,"")))/LEN("Paldean "&amp;AA295))
      &gt;0,2,1)
   ))))</f>
        <v>1</v>
      </c>
      <c r="AN295">
        <v>0</v>
      </c>
      <c r="AO295">
        <v>0</v>
      </c>
    </row>
    <row r="296" spans="1:41" x14ac:dyDescent="0.25">
      <c r="A296" t="s">
        <v>3776</v>
      </c>
      <c r="B296" t="s">
        <v>1658</v>
      </c>
      <c r="C296" t="s">
        <v>1469</v>
      </c>
      <c r="D296"/>
      <c r="E296">
        <v>80</v>
      </c>
      <c r="F296">
        <v>80</v>
      </c>
      <c r="G296">
        <v>50</v>
      </c>
      <c r="H296">
        <v>40</v>
      </c>
      <c r="I296">
        <v>50</v>
      </c>
      <c r="J296">
        <v>25</v>
      </c>
      <c r="K296" t="s">
        <v>1659</v>
      </c>
      <c r="L296" t="s">
        <v>250</v>
      </c>
      <c r="M296" t="s">
        <v>248</v>
      </c>
      <c r="N296">
        <v>5.4</v>
      </c>
      <c r="O296">
        <v>6.2</v>
      </c>
      <c r="R296">
        <f t="shared" si="16"/>
        <v>5</v>
      </c>
      <c r="S296">
        <f t="shared" si="17"/>
        <v>6</v>
      </c>
      <c r="T296">
        <f t="shared" si="18"/>
        <v>11</v>
      </c>
      <c r="U296" t="s">
        <v>1469</v>
      </c>
      <c r="V296" t="s">
        <v>1471</v>
      </c>
      <c r="W296" t="s">
        <v>1524</v>
      </c>
      <c r="X296" t="s">
        <v>1479</v>
      </c>
      <c r="Y296" t="s">
        <v>5047</v>
      </c>
      <c r="Z296" cm="1">
        <f t="array" ref="Z296">IF(ISBLANK(AK296),_xlfn.LET(
    _xlpm.nameBeforeSlash, IF(ISNUMBER(SEARCH("/", Y296)), LEFT(Y296, SEARCH("/", Y296)-1), Y296),
    _xlpm.matchRow, IFERROR(MATCH(_xlpm.nameBeforeSlash, AA:AA, 0), ""),
    _xlpm.difference, IF(_xlpm.matchRow="", "", ABS((R296 + S296)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),IF(ISBLANK(Y296),"","Hidden"))</f>
        <v>14</v>
      </c>
      <c r="AA296" t="s">
        <v>5048</v>
      </c>
      <c r="AC296" t="s">
        <v>1123</v>
      </c>
      <c r="AD296" t="str">
        <f>_xlfn.XLOOKUP(AC296,moves!A:A,moves!B:B)</f>
        <v>ghost</v>
      </c>
      <c r="AE296">
        <f>_xlfn.XLOOKUP(AC296,moves!A:A,moves!D:D)</f>
        <v>2</v>
      </c>
      <c r="AF296" t="str">
        <f>_xlfn.XLOOKUP(AC296,moves!A:A,moves!E:E)</f>
        <v>The target takes 3 damage at the end of its turns. Each time this move is used: the user takes damage equal to half its base health, rounded up.</v>
      </c>
      <c r="AG296">
        <v>0</v>
      </c>
      <c r="AH296">
        <v>0</v>
      </c>
      <c r="AI296">
        <f t="shared" si="19"/>
        <v>1</v>
      </c>
      <c r="AJ296" t="s">
        <v>523</v>
      </c>
      <c r="AL296">
        <v>0</v>
      </c>
      <c r="AM296" cm="1">
        <f t="array" ref="AM296">IF(AL296=1,1,
   IF(ISTEXT(AK296),1,
   IF(AO296&gt;1,AM295,
   IF(AI296=1,
      IF(SUMPRODUCT((LEN($Y$2:$Y$4096)-LEN(SUBSTITUTE($Y$2:$Y$4096,AA296,"")))/LEN(AA296))&gt;0,2,1),
      IF(
         SUMPRODUCT((LEN($Y$2:$Y$4096)-LEN(SUBSTITUTE($Y$2:$Y$4096,AA296,"")))/LEN(AA296))
         - SUMPRODUCT((LEN($Y$2:$Y$4096)-LEN(SUBSTITUTE($Y$2:$Y$4096,"Alolan "&amp;AA296,"")))/LEN("Alolan "&amp;AA296))
         - SUMPRODUCT((LEN($Y$2:$Y$4096)-LEN(SUBSTITUTE($Y$2:$Y$4096,"Galarian "&amp;AA296,"")))/LEN("Galarian "&amp;AA296))
         - SUMPRODUCT((LEN($Y$2:$Y$4096)-LEN(SUBSTITUTE($Y$2:$Y$4096,"Hisuian "&amp;AA296,"")))/LEN("Hisuian "&amp;AA296))
         - SUMPRODUCT((LEN($Y$2:$Y$4096)-LEN(SUBSTITUTE($Y$2:$Y$4096,"Paldean "&amp;AA296,"")))/LEN("Paldean "&amp;AA296))
      &gt;0,2,1)
   ))))</f>
        <v>1</v>
      </c>
      <c r="AN296">
        <v>0</v>
      </c>
      <c r="AO296">
        <v>0</v>
      </c>
    </row>
    <row r="297" spans="1:41" x14ac:dyDescent="0.25">
      <c r="A297" t="s">
        <v>3777</v>
      </c>
      <c r="B297" t="s">
        <v>1658</v>
      </c>
      <c r="C297" t="s">
        <v>1469</v>
      </c>
      <c r="D297" t="s">
        <v>1471</v>
      </c>
      <c r="E297">
        <v>80</v>
      </c>
      <c r="F297">
        <v>80</v>
      </c>
      <c r="G297">
        <v>50</v>
      </c>
      <c r="H297">
        <v>40</v>
      </c>
      <c r="I297">
        <v>50</v>
      </c>
      <c r="J297">
        <v>25</v>
      </c>
      <c r="K297" t="s">
        <v>1659</v>
      </c>
      <c r="L297" t="s">
        <v>250</v>
      </c>
      <c r="M297" t="s">
        <v>248</v>
      </c>
      <c r="N297">
        <v>5.4</v>
      </c>
      <c r="O297">
        <v>6.2</v>
      </c>
      <c r="R297">
        <f t="shared" si="16"/>
        <v>5</v>
      </c>
      <c r="S297">
        <f t="shared" si="17"/>
        <v>6</v>
      </c>
      <c r="T297">
        <f t="shared" si="18"/>
        <v>11</v>
      </c>
      <c r="U297" t="s">
        <v>1469</v>
      </c>
      <c r="V297" t="s">
        <v>1471</v>
      </c>
      <c r="W297" t="s">
        <v>1479</v>
      </c>
      <c r="X297" t="s">
        <v>1492</v>
      </c>
      <c r="Y297" t="s">
        <v>5049</v>
      </c>
      <c r="Z297" cm="1">
        <f t="array" ref="Z297">IF(ISBLANK(AK297),_xlfn.LET(
    _xlpm.nameBeforeSlash, IF(ISNUMBER(SEARCH("/", Y297)), LEFT(Y297, SEARCH("/", Y297)-1), Y297),
    _xlpm.matchRow, IFERROR(MATCH(_xlpm.nameBeforeSlash, AA:AA, 0), ""),
    _xlpm.difference, IF(_xlpm.matchRow="", "", ABS((R297 + S297)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),IF(ISBLANK(Y297),"","Hidden"))</f>
        <v>14</v>
      </c>
      <c r="AA297" t="s">
        <v>5050</v>
      </c>
      <c r="AB297" t="s">
        <v>1527</v>
      </c>
      <c r="AC297" t="s">
        <v>522</v>
      </c>
      <c r="AD297" t="str">
        <f>_xlfn.XLOOKUP(AC297,moves!A:A,moves!B:B)</f>
        <v>dark</v>
      </c>
      <c r="AE297">
        <f>_xlfn.XLOOKUP(AC297,moves!A:A,moves!D:D)</f>
        <v>0</v>
      </c>
      <c r="AF297" t="str">
        <f>_xlfn.XLOOKUP(AC297,moves!A:A,moves!E:E)</f>
        <v>Increase the target's battle fatigue to 5. The user takes 4 damage.</v>
      </c>
      <c r="AG297">
        <v>0</v>
      </c>
      <c r="AH297">
        <v>0</v>
      </c>
      <c r="AI297">
        <f t="shared" si="19"/>
        <v>1</v>
      </c>
      <c r="AJ297" t="s">
        <v>523</v>
      </c>
      <c r="AL297">
        <v>0</v>
      </c>
      <c r="AM297" cm="1">
        <f t="array" ref="AM297">IF(AL297=1,1,
   IF(ISTEXT(AK297),1,
   IF(AO297&gt;1,AM296,
   IF(AI297=1,
      IF(SUMPRODUCT((LEN($Y$2:$Y$4096)-LEN(SUBSTITUTE($Y$2:$Y$4096,AA297,"")))/LEN(AA297))&gt;0,2,1),
      IF(
         SUMPRODUCT((LEN($Y$2:$Y$4096)-LEN(SUBSTITUTE($Y$2:$Y$4096,AA297,"")))/LEN(AA297))
         - SUMPRODUCT((LEN($Y$2:$Y$4096)-LEN(SUBSTITUTE($Y$2:$Y$4096,"Alolan "&amp;AA297,"")))/LEN("Alolan "&amp;AA297))
         - SUMPRODUCT((LEN($Y$2:$Y$4096)-LEN(SUBSTITUTE($Y$2:$Y$4096,"Galarian "&amp;AA297,"")))/LEN("Galarian "&amp;AA297))
         - SUMPRODUCT((LEN($Y$2:$Y$4096)-LEN(SUBSTITUTE($Y$2:$Y$4096,"Hisuian "&amp;AA297,"")))/LEN("Hisuian "&amp;AA297))
         - SUMPRODUCT((LEN($Y$2:$Y$4096)-LEN(SUBSTITUTE($Y$2:$Y$4096,"Paldean "&amp;AA297,"")))/LEN("Paldean "&amp;AA297))
      &gt;0,2,1)
   ))))</f>
        <v>1</v>
      </c>
      <c r="AN297">
        <v>0</v>
      </c>
      <c r="AO297">
        <v>0</v>
      </c>
    </row>
    <row r="298" spans="1:41" x14ac:dyDescent="0.25">
      <c r="A298">
        <v>89</v>
      </c>
      <c r="B298" t="s">
        <v>1660</v>
      </c>
      <c r="C298" t="s">
        <v>1469</v>
      </c>
      <c r="D298"/>
      <c r="E298">
        <v>105</v>
      </c>
      <c r="F298">
        <v>105</v>
      </c>
      <c r="G298">
        <v>75</v>
      </c>
      <c r="H298">
        <v>65</v>
      </c>
      <c r="I298">
        <v>100</v>
      </c>
      <c r="J298">
        <v>50</v>
      </c>
      <c r="K298" t="s">
        <v>1659</v>
      </c>
      <c r="L298" t="s">
        <v>250</v>
      </c>
      <c r="M298" t="s">
        <v>248</v>
      </c>
      <c r="N298">
        <v>7.9</v>
      </c>
      <c r="O298">
        <v>9.4499999999999993</v>
      </c>
      <c r="R298">
        <f t="shared" si="16"/>
        <v>8</v>
      </c>
      <c r="S298">
        <f t="shared" si="17"/>
        <v>9</v>
      </c>
      <c r="T298">
        <f t="shared" si="18"/>
        <v>17</v>
      </c>
      <c r="U298" t="s">
        <v>1469</v>
      </c>
      <c r="V298" t="s">
        <v>1471</v>
      </c>
      <c r="W298" t="s">
        <v>1524</v>
      </c>
      <c r="X298" t="s">
        <v>1479</v>
      </c>
      <c r="Z298" t="str" cm="1">
        <f t="array" ref="Z298">IF(ISBLANK(AK298),_xlfn.LET(
    _xlpm.nameBeforeSlash, IF(ISNUMBER(SEARCH("/", Y298)), LEFT(Y298, SEARCH("/", Y298)-1), Y298),
    _xlpm.matchRow, IFERROR(MATCH(_xlpm.nameBeforeSlash, AA:AA, 0), ""),
    _xlpm.difference, IF(_xlpm.matchRow="", "", ABS((R298 + S298)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),IF(ISBLANK(Y298),"","Hidden"))</f>
        <v/>
      </c>
      <c r="AA298" t="s">
        <v>1660</v>
      </c>
      <c r="AC298" t="s">
        <v>1290</v>
      </c>
      <c r="AD298" t="str">
        <f>_xlfn.XLOOKUP(AC298,moves!A:A,moves!B:B)</f>
        <v>poison</v>
      </c>
      <c r="AE298">
        <f>_xlfn.XLOOKUP(AC298,moves!A:A,moves!D:D)</f>
        <v>5</v>
      </c>
      <c r="AF298" t="str">
        <f>_xlfn.XLOOKUP(AC298,moves!A:A,moves!E:E)</f>
        <v>If 2 or more status symbols are rolled: Inflict the Poisoned status on the target.</v>
      </c>
      <c r="AG298">
        <v>0</v>
      </c>
      <c r="AH298">
        <v>0</v>
      </c>
      <c r="AI298">
        <f t="shared" si="19"/>
        <v>0</v>
      </c>
      <c r="AJ298" t="s">
        <v>525</v>
      </c>
      <c r="AL298">
        <v>0</v>
      </c>
      <c r="AM298" cm="1">
        <f t="array" ref="AM298">IF(AL298=1,1,
   IF(ISTEXT(AK298),1,
   IF(AO298&gt;1,AM297,
   IF(AI298=1,
      IF(SUMPRODUCT((LEN($Y$2:$Y$4096)-LEN(SUBSTITUTE($Y$2:$Y$4096,AA298,"")))/LEN(AA298))&gt;0,2,1),
      IF(
         SUMPRODUCT((LEN($Y$2:$Y$4096)-LEN(SUBSTITUTE($Y$2:$Y$4096,AA298,"")))/LEN(AA298))
         - SUMPRODUCT((LEN($Y$2:$Y$4096)-LEN(SUBSTITUTE($Y$2:$Y$4096,"Alolan "&amp;AA298,"")))/LEN("Alolan "&amp;AA298))
         - SUMPRODUCT((LEN($Y$2:$Y$4096)-LEN(SUBSTITUTE($Y$2:$Y$4096,"Galarian "&amp;AA298,"")))/LEN("Galarian "&amp;AA298))
         - SUMPRODUCT((LEN($Y$2:$Y$4096)-LEN(SUBSTITUTE($Y$2:$Y$4096,"Hisuian "&amp;AA298,"")))/LEN("Hisuian "&amp;AA298))
         - SUMPRODUCT((LEN($Y$2:$Y$4096)-LEN(SUBSTITUTE($Y$2:$Y$4096,"Paldean "&amp;AA298,"")))/LEN("Paldean "&amp;AA298))
      &gt;0,2,1)
   ))))</f>
        <v>2</v>
      </c>
      <c r="AN298">
        <v>0</v>
      </c>
      <c r="AO298">
        <v>0</v>
      </c>
    </row>
    <row r="299" spans="1:41" x14ac:dyDescent="0.25">
      <c r="A299" t="s">
        <v>1664</v>
      </c>
      <c r="B299" t="s">
        <v>1660</v>
      </c>
      <c r="C299" t="s">
        <v>1469</v>
      </c>
      <c r="D299" t="s">
        <v>1471</v>
      </c>
      <c r="E299">
        <v>105</v>
      </c>
      <c r="F299">
        <v>105</v>
      </c>
      <c r="G299">
        <v>75</v>
      </c>
      <c r="H299">
        <v>65</v>
      </c>
      <c r="I299">
        <v>100</v>
      </c>
      <c r="J299">
        <v>50</v>
      </c>
      <c r="K299" t="s">
        <v>1659</v>
      </c>
      <c r="L299" t="s">
        <v>250</v>
      </c>
      <c r="M299" t="s">
        <v>248</v>
      </c>
      <c r="N299">
        <v>7.9</v>
      </c>
      <c r="O299">
        <v>9.4499999999999993</v>
      </c>
      <c r="R299">
        <f t="shared" si="16"/>
        <v>8</v>
      </c>
      <c r="S299">
        <f t="shared" si="17"/>
        <v>9</v>
      </c>
      <c r="T299">
        <f t="shared" si="18"/>
        <v>17</v>
      </c>
      <c r="U299" t="s">
        <v>1469</v>
      </c>
      <c r="V299" t="s">
        <v>1471</v>
      </c>
      <c r="W299" t="s">
        <v>1479</v>
      </c>
      <c r="X299" t="s">
        <v>1492</v>
      </c>
      <c r="Z299" t="str" cm="1">
        <f t="array" ref="Z299">IF(ISBLANK(AK299),_xlfn.LET(
    _xlpm.nameBeforeSlash, IF(ISNUMBER(SEARCH("/", Y299)), LEFT(Y299, SEARCH("/", Y299)-1), Y299),
    _xlpm.matchRow, IFERROR(MATCH(_xlpm.nameBeforeSlash, AA:AA, 0), ""),
    _xlpm.difference, IF(_xlpm.matchRow="", "", ABS((R299 + S299)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),IF(ISBLANK(Y299),"","Hidden"))</f>
        <v/>
      </c>
      <c r="AA299" t="s">
        <v>1662</v>
      </c>
      <c r="AB299" t="s">
        <v>1527</v>
      </c>
      <c r="AC299" t="s">
        <v>539</v>
      </c>
      <c r="AD299" t="str">
        <f>_xlfn.XLOOKUP(AC299,moves!A:A,moves!B:B)</f>
        <v>poison</v>
      </c>
      <c r="AE299">
        <f>_xlfn.XLOOKUP(AC299,moves!A:A,moves!D:D)</f>
        <v>4</v>
      </c>
      <c r="AF299" t="str">
        <f>_xlfn.XLOOKUP(AC299,moves!A:A,moves!E:E)</f>
        <v>If 2 or more status symbols are rolled: Inflict the Poisoned status on all targets.</v>
      </c>
      <c r="AG299">
        <v>0</v>
      </c>
      <c r="AH299">
        <v>0</v>
      </c>
      <c r="AI299">
        <f t="shared" si="19"/>
        <v>0</v>
      </c>
      <c r="AJ299" t="s">
        <v>525</v>
      </c>
      <c r="AL299">
        <v>0</v>
      </c>
      <c r="AM299" cm="1">
        <f t="array" ref="AM299">IF(AL299=1,1,
   IF(ISTEXT(AK299),1,
   IF(AO299&gt;1,AM298,
   IF(AI299=1,
      IF(SUMPRODUCT((LEN($Y$2:$Y$4096)-LEN(SUBSTITUTE($Y$2:$Y$4096,AA299,"")))/LEN(AA299))&gt;0,2,1),
      IF(
         SUMPRODUCT((LEN($Y$2:$Y$4096)-LEN(SUBSTITUTE($Y$2:$Y$4096,AA299,"")))/LEN(AA299))
         - SUMPRODUCT((LEN($Y$2:$Y$4096)-LEN(SUBSTITUTE($Y$2:$Y$4096,"Alolan "&amp;AA299,"")))/LEN("Alolan "&amp;AA299))
         - SUMPRODUCT((LEN($Y$2:$Y$4096)-LEN(SUBSTITUTE($Y$2:$Y$4096,"Galarian "&amp;AA299,"")))/LEN("Galarian "&amp;AA299))
         - SUMPRODUCT((LEN($Y$2:$Y$4096)-LEN(SUBSTITUTE($Y$2:$Y$4096,"Hisuian "&amp;AA299,"")))/LEN("Hisuian "&amp;AA299))
         - SUMPRODUCT((LEN($Y$2:$Y$4096)-LEN(SUBSTITUTE($Y$2:$Y$4096,"Paldean "&amp;AA299,"")))/LEN("Paldean "&amp;AA299))
      &gt;0,2,1)
   ))))</f>
        <v>2</v>
      </c>
      <c r="AN299">
        <v>0</v>
      </c>
      <c r="AO299">
        <v>0</v>
      </c>
    </row>
    <row r="300" spans="1:41" x14ac:dyDescent="0.25">
      <c r="A300" t="s">
        <v>3778</v>
      </c>
      <c r="B300" t="s">
        <v>1660</v>
      </c>
      <c r="C300" t="s">
        <v>1469</v>
      </c>
      <c r="D300"/>
      <c r="E300">
        <v>105</v>
      </c>
      <c r="F300">
        <v>105</v>
      </c>
      <c r="G300">
        <v>75</v>
      </c>
      <c r="H300">
        <v>65</v>
      </c>
      <c r="I300">
        <v>100</v>
      </c>
      <c r="J300">
        <v>50</v>
      </c>
      <c r="K300" t="s">
        <v>1659</v>
      </c>
      <c r="L300" t="s">
        <v>250</v>
      </c>
      <c r="M300" t="s">
        <v>248</v>
      </c>
      <c r="N300">
        <v>7.9</v>
      </c>
      <c r="O300">
        <v>9.4499999999999993</v>
      </c>
      <c r="R300">
        <f t="shared" si="16"/>
        <v>8</v>
      </c>
      <c r="S300">
        <f t="shared" si="17"/>
        <v>9</v>
      </c>
      <c r="T300">
        <f t="shared" si="18"/>
        <v>17</v>
      </c>
      <c r="U300" t="s">
        <v>1469</v>
      </c>
      <c r="V300" t="s">
        <v>1471</v>
      </c>
      <c r="W300" t="s">
        <v>1524</v>
      </c>
      <c r="X300" t="s">
        <v>1479</v>
      </c>
      <c r="Z300" t="str" cm="1">
        <f t="array" ref="Z300">IF(ISBLANK(AK300),_xlfn.LET(
    _xlpm.nameBeforeSlash, IF(ISNUMBER(SEARCH("/", Y300)), LEFT(Y300, SEARCH("/", Y300)-1), Y300),
    _xlpm.matchRow, IFERROR(MATCH(_xlpm.nameBeforeSlash, AA:AA, 0), ""),
    _xlpm.difference, IF(_xlpm.matchRow="", "", ABS((R300 + S300)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),IF(ISBLANK(Y300),"","Hidden"))</f>
        <v/>
      </c>
      <c r="AA300" t="s">
        <v>5047</v>
      </c>
      <c r="AC300" t="s">
        <v>743</v>
      </c>
      <c r="AD300" t="str">
        <f>_xlfn.XLOOKUP(AC300,moves!A:A,moves!B:B)</f>
        <v>poison</v>
      </c>
      <c r="AE300">
        <f>_xlfn.XLOOKUP(AC300,moves!A:A,moves!D:D)</f>
        <v>4</v>
      </c>
      <c r="AF300" t="str">
        <f>_xlfn.XLOOKUP(AC300,moves!A:A,moves!E:E)</f>
        <v>To use this move: The user must consume an Apricorn from the bag of the user. Increase the attack strength by 1/2/3 depending on the tier of the Apricon consumed.</v>
      </c>
      <c r="AG300">
        <v>0</v>
      </c>
      <c r="AH300">
        <v>0</v>
      </c>
      <c r="AI300">
        <f t="shared" si="19"/>
        <v>1</v>
      </c>
      <c r="AJ300" t="s">
        <v>525</v>
      </c>
      <c r="AL300">
        <v>0</v>
      </c>
      <c r="AM300" cm="1">
        <f t="array" ref="AM300">IF(AL300=1,1,
   IF(ISTEXT(AK300),1,
   IF(AO300&gt;1,AM299,
   IF(AI300=1,
      IF(SUMPRODUCT((LEN($Y$2:$Y$4096)-LEN(SUBSTITUTE($Y$2:$Y$4096,AA300,"")))/LEN(AA300))&gt;0,2,1),
      IF(
         SUMPRODUCT((LEN($Y$2:$Y$4096)-LEN(SUBSTITUTE($Y$2:$Y$4096,AA300,"")))/LEN(AA300))
         - SUMPRODUCT((LEN($Y$2:$Y$4096)-LEN(SUBSTITUTE($Y$2:$Y$4096,"Alolan "&amp;AA300,"")))/LEN("Alolan "&amp;AA300))
         - SUMPRODUCT((LEN($Y$2:$Y$4096)-LEN(SUBSTITUTE($Y$2:$Y$4096,"Galarian "&amp;AA300,"")))/LEN("Galarian "&amp;AA300))
         - SUMPRODUCT((LEN($Y$2:$Y$4096)-LEN(SUBSTITUTE($Y$2:$Y$4096,"Hisuian "&amp;AA300,"")))/LEN("Hisuian "&amp;AA300))
         - SUMPRODUCT((LEN($Y$2:$Y$4096)-LEN(SUBSTITUTE($Y$2:$Y$4096,"Paldean "&amp;AA300,"")))/LEN("Paldean "&amp;AA300))
      &gt;0,2,1)
   ))))</f>
        <v>2</v>
      </c>
      <c r="AN300">
        <v>0</v>
      </c>
      <c r="AO300">
        <v>0</v>
      </c>
    </row>
    <row r="301" spans="1:41" x14ac:dyDescent="0.25">
      <c r="A301" t="s">
        <v>3779</v>
      </c>
      <c r="B301" t="s">
        <v>1660</v>
      </c>
      <c r="C301" t="s">
        <v>1469</v>
      </c>
      <c r="D301" t="s">
        <v>1471</v>
      </c>
      <c r="E301">
        <v>105</v>
      </c>
      <c r="F301">
        <v>105</v>
      </c>
      <c r="G301">
        <v>75</v>
      </c>
      <c r="H301">
        <v>65</v>
      </c>
      <c r="I301">
        <v>100</v>
      </c>
      <c r="J301">
        <v>50</v>
      </c>
      <c r="K301" t="s">
        <v>1659</v>
      </c>
      <c r="L301" t="s">
        <v>250</v>
      </c>
      <c r="M301" t="s">
        <v>248</v>
      </c>
      <c r="N301">
        <v>7.9</v>
      </c>
      <c r="O301">
        <v>9.4499999999999993</v>
      </c>
      <c r="R301">
        <f t="shared" si="16"/>
        <v>8</v>
      </c>
      <c r="S301">
        <f t="shared" si="17"/>
        <v>9</v>
      </c>
      <c r="T301">
        <f t="shared" si="18"/>
        <v>17</v>
      </c>
      <c r="U301" t="s">
        <v>1469</v>
      </c>
      <c r="V301" t="s">
        <v>1471</v>
      </c>
      <c r="W301" t="s">
        <v>1479</v>
      </c>
      <c r="X301" t="s">
        <v>1492</v>
      </c>
      <c r="Z301" t="str" cm="1">
        <f t="array" ref="Z301">IF(ISBLANK(AK301),_xlfn.LET(
    _xlpm.nameBeforeSlash, IF(ISNUMBER(SEARCH("/", Y301)), LEFT(Y301, SEARCH("/", Y301)-1), Y301),
    _xlpm.matchRow, IFERROR(MATCH(_xlpm.nameBeforeSlash, AA:AA, 0), ""),
    _xlpm.difference, IF(_xlpm.matchRow="", "", ABS((R301 + S301)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),IF(ISBLANK(Y301),"","Hidden"))</f>
        <v/>
      </c>
      <c r="AA301" t="s">
        <v>5049</v>
      </c>
      <c r="AB301" t="s">
        <v>1527</v>
      </c>
      <c r="AC301" t="s">
        <v>1056</v>
      </c>
      <c r="AD301" t="str">
        <f>_xlfn.XLOOKUP(AC301,moves!A:A,moves!B:B)</f>
        <v>fighting</v>
      </c>
      <c r="AE301">
        <f>_xlfn.XLOOKUP(AC301,moves!A:A,moves!D:D)</f>
        <v>3</v>
      </c>
      <c r="AF301" t="str">
        <f>_xlfn.XLOOKUP(AC301,moves!A:A,moves!E:E)</f>
        <v>Heal for half the damage dealt, rounded down.</v>
      </c>
      <c r="AG301">
        <v>0</v>
      </c>
      <c r="AH301">
        <v>0</v>
      </c>
      <c r="AI301">
        <f t="shared" si="19"/>
        <v>1</v>
      </c>
      <c r="AJ301" t="s">
        <v>525</v>
      </c>
      <c r="AL301">
        <v>0</v>
      </c>
      <c r="AM301" cm="1">
        <f t="array" ref="AM301">IF(AL301=1,1,
   IF(ISTEXT(AK301),1,
   IF(AO301&gt;1,AM300,
   IF(AI301=1,
      IF(SUMPRODUCT((LEN($Y$2:$Y$4096)-LEN(SUBSTITUTE($Y$2:$Y$4096,AA301,"")))/LEN(AA301))&gt;0,2,1),
      IF(
         SUMPRODUCT((LEN($Y$2:$Y$4096)-LEN(SUBSTITUTE($Y$2:$Y$4096,AA301,"")))/LEN(AA301))
         - SUMPRODUCT((LEN($Y$2:$Y$4096)-LEN(SUBSTITUTE($Y$2:$Y$4096,"Alolan "&amp;AA301,"")))/LEN("Alolan "&amp;AA301))
         - SUMPRODUCT((LEN($Y$2:$Y$4096)-LEN(SUBSTITUTE($Y$2:$Y$4096,"Galarian "&amp;AA301,"")))/LEN("Galarian "&amp;AA301))
         - SUMPRODUCT((LEN($Y$2:$Y$4096)-LEN(SUBSTITUTE($Y$2:$Y$4096,"Hisuian "&amp;AA301,"")))/LEN("Hisuian "&amp;AA301))
         - SUMPRODUCT((LEN($Y$2:$Y$4096)-LEN(SUBSTITUTE($Y$2:$Y$4096,"Paldean "&amp;AA301,"")))/LEN("Paldean "&amp;AA301))
      &gt;0,2,1)
   ))))</f>
        <v>2</v>
      </c>
      <c r="AN301">
        <v>0</v>
      </c>
      <c r="AO301">
        <v>0</v>
      </c>
    </row>
    <row r="302" spans="1:41" x14ac:dyDescent="0.25">
      <c r="A302">
        <v>90</v>
      </c>
      <c r="B302" t="s">
        <v>1665</v>
      </c>
      <c r="C302" t="s">
        <v>1490</v>
      </c>
      <c r="D302"/>
      <c r="E302">
        <v>30</v>
      </c>
      <c r="F302">
        <v>65</v>
      </c>
      <c r="G302">
        <v>100</v>
      </c>
      <c r="H302">
        <v>45</v>
      </c>
      <c r="I302">
        <v>25</v>
      </c>
      <c r="J302">
        <v>40</v>
      </c>
      <c r="K302" t="s">
        <v>1666</v>
      </c>
      <c r="L302" t="s">
        <v>252</v>
      </c>
      <c r="M302" t="s">
        <v>248</v>
      </c>
      <c r="N302">
        <v>5.3</v>
      </c>
      <c r="O302">
        <v>4.95</v>
      </c>
      <c r="R302">
        <f t="shared" si="16"/>
        <v>5</v>
      </c>
      <c r="S302">
        <f t="shared" si="17"/>
        <v>5</v>
      </c>
      <c r="T302">
        <f t="shared" si="18"/>
        <v>10</v>
      </c>
      <c r="U302" t="s">
        <v>1490</v>
      </c>
      <c r="V302" t="s">
        <v>1209</v>
      </c>
      <c r="W302" t="s">
        <v>1469</v>
      </c>
      <c r="X302" t="s">
        <v>1546</v>
      </c>
      <c r="Y302" t="s">
        <v>1667</v>
      </c>
      <c r="Z302" cm="1">
        <f t="array" ref="Z302">IF(ISBLANK(AK302),_xlfn.LET(
    _xlpm.nameBeforeSlash, IF(ISNUMBER(SEARCH("/", Y302)), LEFT(Y302, SEARCH("/", Y302)-1), Y302),
    _xlpm.matchRow, IFERROR(MATCH(_xlpm.nameBeforeSlash, AA:AA, 0), ""),
    _xlpm.difference, IF(_xlpm.matchRow="", "", ABS((R302 + S302)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),IF(ISBLANK(Y302),"","Hidden"))</f>
        <v>17</v>
      </c>
      <c r="AA302" t="s">
        <v>1665</v>
      </c>
      <c r="AC302" t="s">
        <v>664</v>
      </c>
      <c r="AD302" t="str">
        <f>_xlfn.XLOOKUP(AC302,moves!A:A,moves!B:B)</f>
        <v>water</v>
      </c>
      <c r="AE302">
        <f>_xlfn.XLOOKUP(AC302,moves!A:A,moves!D:D)</f>
        <v>3</v>
      </c>
      <c r="AF302" t="str">
        <f>_xlfn.XLOOKUP(AC302,moves!A:A,moves!E:E)</f>
        <v>Critical hits deal +1 damage.</v>
      </c>
      <c r="AG302">
        <v>1</v>
      </c>
      <c r="AH302">
        <v>0</v>
      </c>
      <c r="AI302">
        <f t="shared" si="19"/>
        <v>0</v>
      </c>
      <c r="AJ302" t="s">
        <v>870</v>
      </c>
      <c r="AL302">
        <v>0</v>
      </c>
      <c r="AM302" cm="1">
        <f t="array" ref="AM302">IF(AL302=1,1,
   IF(ISTEXT(AK302),1,
   IF(AO302&gt;1,AM301,
   IF(AI302=1,
      IF(SUMPRODUCT((LEN($Y$2:$Y$4096)-LEN(SUBSTITUTE($Y$2:$Y$4096,AA302,"")))/LEN(AA302))&gt;0,2,1),
      IF(
         SUMPRODUCT((LEN($Y$2:$Y$4096)-LEN(SUBSTITUTE($Y$2:$Y$4096,AA302,"")))/LEN(AA302))
         - SUMPRODUCT((LEN($Y$2:$Y$4096)-LEN(SUBSTITUTE($Y$2:$Y$4096,"Alolan "&amp;AA302,"")))/LEN("Alolan "&amp;AA302))
         - SUMPRODUCT((LEN($Y$2:$Y$4096)-LEN(SUBSTITUTE($Y$2:$Y$4096,"Galarian "&amp;AA302,"")))/LEN("Galarian "&amp;AA302))
         - SUMPRODUCT((LEN($Y$2:$Y$4096)-LEN(SUBSTITUTE($Y$2:$Y$4096,"Hisuian "&amp;AA302,"")))/LEN("Hisuian "&amp;AA302))
         - SUMPRODUCT((LEN($Y$2:$Y$4096)-LEN(SUBSTITUTE($Y$2:$Y$4096,"Paldean "&amp;AA302,"")))/LEN("Paldean "&amp;AA302))
      &gt;0,2,1)
   ))))</f>
        <v>1</v>
      </c>
      <c r="AN302">
        <v>0</v>
      </c>
      <c r="AO302">
        <v>0</v>
      </c>
    </row>
    <row r="303" spans="1:41" x14ac:dyDescent="0.25">
      <c r="A303" t="s">
        <v>3780</v>
      </c>
      <c r="B303" t="s">
        <v>1665</v>
      </c>
      <c r="C303" t="s">
        <v>1490</v>
      </c>
      <c r="D303"/>
      <c r="E303">
        <v>30</v>
      </c>
      <c r="F303">
        <v>65</v>
      </c>
      <c r="G303">
        <v>100</v>
      </c>
      <c r="H303">
        <v>45</v>
      </c>
      <c r="I303">
        <v>25</v>
      </c>
      <c r="J303">
        <v>40</v>
      </c>
      <c r="K303" t="s">
        <v>1666</v>
      </c>
      <c r="L303" t="s">
        <v>252</v>
      </c>
      <c r="M303" t="s">
        <v>248</v>
      </c>
      <c r="N303">
        <v>5.3</v>
      </c>
      <c r="O303">
        <v>4.95</v>
      </c>
      <c r="R303">
        <f t="shared" si="16"/>
        <v>5</v>
      </c>
      <c r="S303">
        <f t="shared" si="17"/>
        <v>5</v>
      </c>
      <c r="T303">
        <f t="shared" si="18"/>
        <v>10</v>
      </c>
      <c r="U303" t="s">
        <v>1490</v>
      </c>
      <c r="V303" t="s">
        <v>1209</v>
      </c>
      <c r="W303" t="s">
        <v>1469</v>
      </c>
      <c r="X303" t="s">
        <v>1546</v>
      </c>
      <c r="Y303" t="s">
        <v>5051</v>
      </c>
      <c r="Z303" cm="1">
        <f t="array" ref="Z303">IF(ISBLANK(AK303),_xlfn.LET(
    _xlpm.nameBeforeSlash, IF(ISNUMBER(SEARCH("/", Y303)), LEFT(Y303, SEARCH("/", Y303)-1), Y303),
    _xlpm.matchRow, IFERROR(MATCH(_xlpm.nameBeforeSlash, AA:AA, 0), ""),
    _xlpm.difference, IF(_xlpm.matchRow="", "", ABS((R303 + S303)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),IF(ISBLANK(Y303),"","Hidden"))</f>
        <v>17</v>
      </c>
      <c r="AA303" t="s">
        <v>5052</v>
      </c>
      <c r="AC303" t="s">
        <v>1303</v>
      </c>
      <c r="AD303" t="str">
        <f>_xlfn.XLOOKUP(AC303,moves!A:A,moves!B:B)</f>
        <v>poison</v>
      </c>
      <c r="AE303">
        <f>_xlfn.XLOOKUP(AC303,moves!A:A,moves!D:D)</f>
        <v>1</v>
      </c>
      <c r="AF303" t="str">
        <f>_xlfn.XLOOKUP(AC303,moves!A:A,moves!E:E)</f>
        <v>Increase the state of Toxic Spikes Hazardous Terrain Token by 1 on the opposing side of the arena.</v>
      </c>
      <c r="AG303">
        <v>1</v>
      </c>
      <c r="AH303">
        <v>0</v>
      </c>
      <c r="AI303">
        <f t="shared" si="19"/>
        <v>1</v>
      </c>
      <c r="AJ303" t="s">
        <v>523</v>
      </c>
      <c r="AL303">
        <v>0</v>
      </c>
      <c r="AM303" cm="1">
        <f t="array" ref="AM303">IF(AL303=1,1,
   IF(ISTEXT(AK303),1,
   IF(AO303&gt;1,AM302,
   IF(AI303=1,
      IF(SUMPRODUCT((LEN($Y$2:$Y$4096)-LEN(SUBSTITUTE($Y$2:$Y$4096,AA303,"")))/LEN(AA303))&gt;0,2,1),
      IF(
         SUMPRODUCT((LEN($Y$2:$Y$4096)-LEN(SUBSTITUTE($Y$2:$Y$4096,AA303,"")))/LEN(AA303))
         - SUMPRODUCT((LEN($Y$2:$Y$4096)-LEN(SUBSTITUTE($Y$2:$Y$4096,"Alolan "&amp;AA303,"")))/LEN("Alolan "&amp;AA303))
         - SUMPRODUCT((LEN($Y$2:$Y$4096)-LEN(SUBSTITUTE($Y$2:$Y$4096,"Galarian "&amp;AA303,"")))/LEN("Galarian "&amp;AA303))
         - SUMPRODUCT((LEN($Y$2:$Y$4096)-LEN(SUBSTITUTE($Y$2:$Y$4096,"Hisuian "&amp;AA303,"")))/LEN("Hisuian "&amp;AA303))
         - SUMPRODUCT((LEN($Y$2:$Y$4096)-LEN(SUBSTITUTE($Y$2:$Y$4096,"Paldean "&amp;AA303,"")))/LEN("Paldean "&amp;AA303))
      &gt;0,2,1)
   ))))</f>
        <v>1</v>
      </c>
      <c r="AN303">
        <v>0</v>
      </c>
      <c r="AO303">
        <v>0</v>
      </c>
    </row>
    <row r="304" spans="1:41" x14ac:dyDescent="0.25">
      <c r="A304">
        <v>91</v>
      </c>
      <c r="B304" t="s">
        <v>1667</v>
      </c>
      <c r="C304" t="s">
        <v>1490</v>
      </c>
      <c r="D304" t="s">
        <v>1209</v>
      </c>
      <c r="E304">
        <v>50</v>
      </c>
      <c r="F304">
        <v>95</v>
      </c>
      <c r="G304">
        <v>180</v>
      </c>
      <c r="H304">
        <v>85</v>
      </c>
      <c r="I304">
        <v>45</v>
      </c>
      <c r="J304">
        <v>70</v>
      </c>
      <c r="K304" t="s">
        <v>1666</v>
      </c>
      <c r="L304" t="s">
        <v>252</v>
      </c>
      <c r="M304" t="s">
        <v>248</v>
      </c>
      <c r="N304">
        <v>8.4</v>
      </c>
      <c r="O304">
        <v>8.75</v>
      </c>
      <c r="P304">
        <v>1</v>
      </c>
      <c r="Q304">
        <v>1</v>
      </c>
      <c r="R304">
        <f t="shared" si="16"/>
        <v>9</v>
      </c>
      <c r="S304">
        <f t="shared" si="17"/>
        <v>10</v>
      </c>
      <c r="T304">
        <f t="shared" si="18"/>
        <v>19</v>
      </c>
      <c r="U304" t="s">
        <v>1490</v>
      </c>
      <c r="V304" t="s">
        <v>1209</v>
      </c>
      <c r="W304" t="s">
        <v>1469</v>
      </c>
      <c r="X304" t="s">
        <v>1546</v>
      </c>
      <c r="Z304" t="str" cm="1">
        <f t="array" ref="Z304">IF(ISBLANK(AK304),_xlfn.LET(
    _xlpm.nameBeforeSlash, IF(ISNUMBER(SEARCH("/", Y304)), LEFT(Y304, SEARCH("/", Y304)-1), Y304),
    _xlpm.matchRow, IFERROR(MATCH(_xlpm.nameBeforeSlash, AA:AA, 0), ""),
    _xlpm.difference, IF(_xlpm.matchRow="", "", ABS((R304 + S304)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),IF(ISBLANK(Y304),"","Hidden"))</f>
        <v/>
      </c>
      <c r="AA304" t="s">
        <v>1667</v>
      </c>
      <c r="AC304" t="s">
        <v>1199</v>
      </c>
      <c r="AD304" t="str">
        <f>_xlfn.XLOOKUP(AC304,moves!A:A,moves!B:B)</f>
        <v>ice</v>
      </c>
      <c r="AE304">
        <f>_xlfn.XLOOKUP(AC304,moves!A:A,moves!D:D)</f>
        <v>5</v>
      </c>
      <c r="AF304" t="str">
        <f>_xlfn.XLOOKUP(AC304,moves!A:A,moves!E:E)</f>
        <v>Critical hits deal +1 damage, but status symbols deal -1 damage.</v>
      </c>
      <c r="AG304">
        <v>0</v>
      </c>
      <c r="AH304">
        <v>0</v>
      </c>
      <c r="AI304">
        <f t="shared" si="19"/>
        <v>0</v>
      </c>
      <c r="AJ304" t="s">
        <v>525</v>
      </c>
      <c r="AL304">
        <v>0</v>
      </c>
      <c r="AM304" cm="1">
        <f t="array" ref="AM304">IF(AL304=1,1,
   IF(ISTEXT(AK304),1,
   IF(AO304&gt;1,AM303,
   IF(AI304=1,
      IF(SUMPRODUCT((LEN($Y$2:$Y$4096)-LEN(SUBSTITUTE($Y$2:$Y$4096,AA304,"")))/LEN(AA304))&gt;0,2,1),
      IF(
         SUMPRODUCT((LEN($Y$2:$Y$4096)-LEN(SUBSTITUTE($Y$2:$Y$4096,AA304,"")))/LEN(AA304))
         - SUMPRODUCT((LEN($Y$2:$Y$4096)-LEN(SUBSTITUTE($Y$2:$Y$4096,"Alolan "&amp;AA304,"")))/LEN("Alolan "&amp;AA304))
         - SUMPRODUCT((LEN($Y$2:$Y$4096)-LEN(SUBSTITUTE($Y$2:$Y$4096,"Galarian "&amp;AA304,"")))/LEN("Galarian "&amp;AA304))
         - SUMPRODUCT((LEN($Y$2:$Y$4096)-LEN(SUBSTITUTE($Y$2:$Y$4096,"Hisuian "&amp;AA304,"")))/LEN("Hisuian "&amp;AA304))
         - SUMPRODUCT((LEN($Y$2:$Y$4096)-LEN(SUBSTITUTE($Y$2:$Y$4096,"Paldean "&amp;AA304,"")))/LEN("Paldean "&amp;AA304))
      &gt;0,2,1)
   ))))</f>
        <v>2</v>
      </c>
      <c r="AN304">
        <v>0</v>
      </c>
      <c r="AO304">
        <v>0</v>
      </c>
    </row>
    <row r="305" spans="1:41" x14ac:dyDescent="0.25">
      <c r="A305" t="s">
        <v>3781</v>
      </c>
      <c r="B305" t="s">
        <v>1667</v>
      </c>
      <c r="C305" t="s">
        <v>1490</v>
      </c>
      <c r="D305" t="s">
        <v>1209</v>
      </c>
      <c r="E305">
        <v>50</v>
      </c>
      <c r="F305">
        <v>95</v>
      </c>
      <c r="G305">
        <v>180</v>
      </c>
      <c r="H305">
        <v>85</v>
      </c>
      <c r="I305">
        <v>45</v>
      </c>
      <c r="J305">
        <v>70</v>
      </c>
      <c r="K305" t="s">
        <v>1666</v>
      </c>
      <c r="L305" t="s">
        <v>252</v>
      </c>
      <c r="M305" t="s">
        <v>248</v>
      </c>
      <c r="N305">
        <v>8.4</v>
      </c>
      <c r="O305">
        <v>8.75</v>
      </c>
      <c r="P305">
        <v>1</v>
      </c>
      <c r="Q305">
        <v>1</v>
      </c>
      <c r="R305">
        <f t="shared" si="16"/>
        <v>9</v>
      </c>
      <c r="S305">
        <f t="shared" si="17"/>
        <v>10</v>
      </c>
      <c r="T305">
        <f t="shared" si="18"/>
        <v>19</v>
      </c>
      <c r="U305" t="s">
        <v>1490</v>
      </c>
      <c r="V305" t="s">
        <v>1209</v>
      </c>
      <c r="W305" t="s">
        <v>1469</v>
      </c>
      <c r="X305" t="s">
        <v>1546</v>
      </c>
      <c r="Z305" t="str" cm="1">
        <f t="array" ref="Z305">IF(ISBLANK(AK305),_xlfn.LET(
    _xlpm.nameBeforeSlash, IF(ISNUMBER(SEARCH("/", Y305)), LEFT(Y305, SEARCH("/", Y305)-1), Y305),
    _xlpm.matchRow, IFERROR(MATCH(_xlpm.nameBeforeSlash, AA:AA, 0), ""),
    _xlpm.difference, IF(_xlpm.matchRow="", "", ABS((R305 + S305)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),IF(ISBLANK(Y305),"","Hidden"))</f>
        <v/>
      </c>
      <c r="AA305" t="s">
        <v>5051</v>
      </c>
      <c r="AC305" t="s">
        <v>1201</v>
      </c>
      <c r="AD305" t="str">
        <f>_xlfn.XLOOKUP(AC305,moves!A:A,moves!B:B)</f>
        <v>ice</v>
      </c>
      <c r="AE305">
        <f>_xlfn.XLOOKUP(AC305,moves!A:A,moves!D:D)</f>
        <v>4</v>
      </c>
      <c r="AF305" t="str">
        <f>_xlfn.XLOOKUP(AC305,moves!A:A,moves!E:E)</f>
        <v>If 2 or more status symbols are rolled: The target skips their turn this round and the user's battle fatigue increases by 1 extra. This move cannot be used if the user has 5 fatigue.</v>
      </c>
      <c r="AG305">
        <v>0</v>
      </c>
      <c r="AH305">
        <v>0</v>
      </c>
      <c r="AI305">
        <f t="shared" si="19"/>
        <v>1</v>
      </c>
      <c r="AJ305" t="s">
        <v>525</v>
      </c>
      <c r="AL305">
        <v>0</v>
      </c>
      <c r="AM305" cm="1">
        <f t="array" ref="AM305">IF(AL305=1,1,
   IF(ISTEXT(AK305),1,
   IF(AO305&gt;1,AM304,
   IF(AI305=1,
      IF(SUMPRODUCT((LEN($Y$2:$Y$4096)-LEN(SUBSTITUTE($Y$2:$Y$4096,AA305,"")))/LEN(AA305))&gt;0,2,1),
      IF(
         SUMPRODUCT((LEN($Y$2:$Y$4096)-LEN(SUBSTITUTE($Y$2:$Y$4096,AA305,"")))/LEN(AA305))
         - SUMPRODUCT((LEN($Y$2:$Y$4096)-LEN(SUBSTITUTE($Y$2:$Y$4096,"Alolan "&amp;AA305,"")))/LEN("Alolan "&amp;AA305))
         - SUMPRODUCT((LEN($Y$2:$Y$4096)-LEN(SUBSTITUTE($Y$2:$Y$4096,"Galarian "&amp;AA305,"")))/LEN("Galarian "&amp;AA305))
         - SUMPRODUCT((LEN($Y$2:$Y$4096)-LEN(SUBSTITUTE($Y$2:$Y$4096,"Hisuian "&amp;AA305,"")))/LEN("Hisuian "&amp;AA305))
         - SUMPRODUCT((LEN($Y$2:$Y$4096)-LEN(SUBSTITUTE($Y$2:$Y$4096,"Paldean "&amp;AA305,"")))/LEN("Paldean "&amp;AA305))
      &gt;0,2,1)
   ))))</f>
        <v>2</v>
      </c>
      <c r="AN305">
        <v>0</v>
      </c>
      <c r="AO305">
        <v>0</v>
      </c>
    </row>
    <row r="306" spans="1:41" x14ac:dyDescent="0.25">
      <c r="A306">
        <v>92</v>
      </c>
      <c r="B306" t="s">
        <v>41</v>
      </c>
      <c r="C306" t="s">
        <v>1524</v>
      </c>
      <c r="D306" t="s">
        <v>1469</v>
      </c>
      <c r="E306">
        <v>30</v>
      </c>
      <c r="F306">
        <v>35</v>
      </c>
      <c r="G306">
        <v>30</v>
      </c>
      <c r="H306">
        <v>100</v>
      </c>
      <c r="I306">
        <v>35</v>
      </c>
      <c r="J306">
        <v>80</v>
      </c>
      <c r="K306" t="s">
        <v>1668</v>
      </c>
      <c r="L306" t="s">
        <v>247</v>
      </c>
      <c r="M306" t="s">
        <v>248</v>
      </c>
      <c r="N306">
        <v>8.5500000000000007</v>
      </c>
      <c r="O306">
        <v>3.15</v>
      </c>
      <c r="R306">
        <f t="shared" si="16"/>
        <v>9</v>
      </c>
      <c r="S306">
        <f t="shared" si="17"/>
        <v>3</v>
      </c>
      <c r="T306">
        <f t="shared" si="18"/>
        <v>12</v>
      </c>
      <c r="U306" t="s">
        <v>1524</v>
      </c>
      <c r="V306" t="s">
        <v>1469</v>
      </c>
      <c r="W306" t="s">
        <v>1471</v>
      </c>
      <c r="X306" t="s">
        <v>429</v>
      </c>
      <c r="Y306" t="s">
        <v>43</v>
      </c>
      <c r="Z306" cm="1">
        <f t="array" ref="Z306">IF(ISBLANK(AK306),_xlfn.LET(
    _xlpm.nameBeforeSlash, IF(ISNUMBER(SEARCH("/", Y306)), LEFT(Y306, SEARCH("/", Y306)-1), Y306),
    _xlpm.matchRow, IFERROR(MATCH(_xlpm.nameBeforeSlash, AA:AA, 0), ""),
    _xlpm.difference, IF(_xlpm.matchRow="", "", ABS((R306 + S306)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),IF(ISBLANK(Y306),"","Hidden"))</f>
        <v>7</v>
      </c>
      <c r="AA306" t="s">
        <v>41</v>
      </c>
      <c r="AC306" t="s">
        <v>788</v>
      </c>
      <c r="AD306" t="str">
        <f>_xlfn.XLOOKUP(AC306,moves!A:A,moves!B:B)</f>
        <v>ghost</v>
      </c>
      <c r="AE306">
        <f>_xlfn.XLOOKUP(AC306,moves!A:A,moves!D:D)</f>
        <v>2</v>
      </c>
      <c r="AF306" t="str">
        <f>_xlfn.XLOOKUP(AC306,moves!A:A,moves!E:E)</f>
        <v>Inflict the Paralyzed status on the target.</v>
      </c>
      <c r="AG306">
        <v>1</v>
      </c>
      <c r="AH306">
        <v>0</v>
      </c>
      <c r="AI306">
        <f t="shared" si="19"/>
        <v>0</v>
      </c>
      <c r="AJ306" t="s">
        <v>870</v>
      </c>
      <c r="AL306">
        <v>0</v>
      </c>
      <c r="AM306" cm="1">
        <f t="array" ref="AM306">IF(AL306=1,1,
   IF(ISTEXT(AK306),1,
   IF(AO306&gt;1,AM305,
   IF(AI306=1,
      IF(SUMPRODUCT((LEN($Y$2:$Y$4096)-LEN(SUBSTITUTE($Y$2:$Y$4096,AA306,"")))/LEN(AA306))&gt;0,2,1),
      IF(
         SUMPRODUCT((LEN($Y$2:$Y$4096)-LEN(SUBSTITUTE($Y$2:$Y$4096,AA306,"")))/LEN(AA306))
         - SUMPRODUCT((LEN($Y$2:$Y$4096)-LEN(SUBSTITUTE($Y$2:$Y$4096,"Alolan "&amp;AA306,"")))/LEN("Alolan "&amp;AA306))
         - SUMPRODUCT((LEN($Y$2:$Y$4096)-LEN(SUBSTITUTE($Y$2:$Y$4096,"Galarian "&amp;AA306,"")))/LEN("Galarian "&amp;AA306))
         - SUMPRODUCT((LEN($Y$2:$Y$4096)-LEN(SUBSTITUTE($Y$2:$Y$4096,"Hisuian "&amp;AA306,"")))/LEN("Hisuian "&amp;AA306))
         - SUMPRODUCT((LEN($Y$2:$Y$4096)-LEN(SUBSTITUTE($Y$2:$Y$4096,"Paldean "&amp;AA306,"")))/LEN("Paldean "&amp;AA306))
      &gt;0,2,1)
   ))))</f>
        <v>1</v>
      </c>
      <c r="AN306">
        <v>0</v>
      </c>
      <c r="AO306">
        <v>0</v>
      </c>
    </row>
    <row r="307" spans="1:41" x14ac:dyDescent="0.25">
      <c r="A307" t="s">
        <v>3782</v>
      </c>
      <c r="B307" t="s">
        <v>41</v>
      </c>
      <c r="C307" t="s">
        <v>1524</v>
      </c>
      <c r="D307" t="s">
        <v>1469</v>
      </c>
      <c r="E307">
        <v>30</v>
      </c>
      <c r="F307">
        <v>35</v>
      </c>
      <c r="G307">
        <v>30</v>
      </c>
      <c r="H307">
        <v>100</v>
      </c>
      <c r="I307">
        <v>35</v>
      </c>
      <c r="J307">
        <v>80</v>
      </c>
      <c r="K307" t="s">
        <v>1668</v>
      </c>
      <c r="L307" t="s">
        <v>247</v>
      </c>
      <c r="M307" t="s">
        <v>248</v>
      </c>
      <c r="N307">
        <v>8.5500000000000007</v>
      </c>
      <c r="O307">
        <v>3.15</v>
      </c>
      <c r="R307">
        <f t="shared" si="16"/>
        <v>9</v>
      </c>
      <c r="S307">
        <f t="shared" si="17"/>
        <v>3</v>
      </c>
      <c r="T307">
        <f t="shared" si="18"/>
        <v>12</v>
      </c>
      <c r="U307" t="s">
        <v>1524</v>
      </c>
      <c r="V307" t="s">
        <v>1469</v>
      </c>
      <c r="W307" t="s">
        <v>1471</v>
      </c>
      <c r="X307" t="s">
        <v>429</v>
      </c>
      <c r="Y307" t="s">
        <v>5053</v>
      </c>
      <c r="Z307" cm="1">
        <f t="array" ref="Z307">IF(ISBLANK(AK307),_xlfn.LET(
    _xlpm.nameBeforeSlash, IF(ISNUMBER(SEARCH("/", Y307)), LEFT(Y307, SEARCH("/", Y307)-1), Y307),
    _xlpm.matchRow, IFERROR(MATCH(_xlpm.nameBeforeSlash, AA:AA, 0), ""),
    _xlpm.difference, IF(_xlpm.matchRow="", "", ABS((R307 + S307)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),IF(ISBLANK(Y307),"","Hidden"))</f>
        <v>7</v>
      </c>
      <c r="AA307" t="s">
        <v>5054</v>
      </c>
      <c r="AC307" t="s">
        <v>481</v>
      </c>
      <c r="AD307" t="str">
        <f>_xlfn.XLOOKUP(AC307,moves!A:A,moves!B:B)</f>
        <v>ghost</v>
      </c>
      <c r="AE307">
        <f>_xlfn.XLOOKUP(AC307,moves!A:A,moves!D:D)</f>
        <v>1</v>
      </c>
      <c r="AF307" t="str">
        <f>_xlfn.XLOOKUP(AC307,moves!A:A,moves!E:E)</f>
        <v>Inflict the Confused status on the target. If the target was already Confused: Increased attack strength by 2.</v>
      </c>
      <c r="AG307">
        <v>1</v>
      </c>
      <c r="AH307">
        <v>0</v>
      </c>
      <c r="AI307">
        <f t="shared" si="19"/>
        <v>1</v>
      </c>
      <c r="AJ307" t="s">
        <v>523</v>
      </c>
      <c r="AL307">
        <v>0</v>
      </c>
      <c r="AM307" cm="1">
        <f t="array" ref="AM307">IF(AL307=1,1,
   IF(ISTEXT(AK307),1,
   IF(AO307&gt;1,AM306,
   IF(AI307=1,
      IF(SUMPRODUCT((LEN($Y$2:$Y$4096)-LEN(SUBSTITUTE($Y$2:$Y$4096,AA307,"")))/LEN(AA307))&gt;0,2,1),
      IF(
         SUMPRODUCT((LEN($Y$2:$Y$4096)-LEN(SUBSTITUTE($Y$2:$Y$4096,AA307,"")))/LEN(AA307))
         - SUMPRODUCT((LEN($Y$2:$Y$4096)-LEN(SUBSTITUTE($Y$2:$Y$4096,"Alolan "&amp;AA307,"")))/LEN("Alolan "&amp;AA307))
         - SUMPRODUCT((LEN($Y$2:$Y$4096)-LEN(SUBSTITUTE($Y$2:$Y$4096,"Galarian "&amp;AA307,"")))/LEN("Galarian "&amp;AA307))
         - SUMPRODUCT((LEN($Y$2:$Y$4096)-LEN(SUBSTITUTE($Y$2:$Y$4096,"Hisuian "&amp;AA307,"")))/LEN("Hisuian "&amp;AA307))
         - SUMPRODUCT((LEN($Y$2:$Y$4096)-LEN(SUBSTITUTE($Y$2:$Y$4096,"Paldean "&amp;AA307,"")))/LEN("Paldean "&amp;AA307))
      &gt;0,2,1)
   ))))</f>
        <v>1</v>
      </c>
      <c r="AN307">
        <v>0</v>
      </c>
      <c r="AO307">
        <v>0</v>
      </c>
    </row>
    <row r="308" spans="1:41" x14ac:dyDescent="0.25">
      <c r="A308">
        <v>93</v>
      </c>
      <c r="B308" t="s">
        <v>43</v>
      </c>
      <c r="C308" t="s">
        <v>1524</v>
      </c>
      <c r="D308" t="s">
        <v>1469</v>
      </c>
      <c r="E308">
        <v>45</v>
      </c>
      <c r="F308">
        <v>50</v>
      </c>
      <c r="G308">
        <v>45</v>
      </c>
      <c r="H308">
        <v>115</v>
      </c>
      <c r="I308">
        <v>55</v>
      </c>
      <c r="J308">
        <v>95</v>
      </c>
      <c r="K308" t="s">
        <v>1668</v>
      </c>
      <c r="L308" t="s">
        <v>247</v>
      </c>
      <c r="M308" t="s">
        <v>248</v>
      </c>
      <c r="N308">
        <v>10.050000000000001</v>
      </c>
      <c r="O308">
        <v>4.8</v>
      </c>
      <c r="R308">
        <f t="shared" si="16"/>
        <v>10</v>
      </c>
      <c r="S308">
        <f t="shared" si="17"/>
        <v>5</v>
      </c>
      <c r="T308">
        <f t="shared" si="18"/>
        <v>15</v>
      </c>
      <c r="U308" t="s">
        <v>1524</v>
      </c>
      <c r="V308" t="s">
        <v>1469</v>
      </c>
      <c r="W308" t="s">
        <v>1471</v>
      </c>
      <c r="X308" t="s">
        <v>429</v>
      </c>
      <c r="Y308" t="s">
        <v>44</v>
      </c>
      <c r="Z308" cm="1">
        <f t="array" ref="Z308">IF(ISBLANK(AK308),_xlfn.LET(
    _xlpm.nameBeforeSlash, IF(ISNUMBER(SEARCH("/", Y308)), LEFT(Y308, SEARCH("/", Y308)-1), Y308),
    _xlpm.matchRow, IFERROR(MATCH(_xlpm.nameBeforeSlash, AA:AA, 0), ""),
    _xlpm.difference, IF(_xlpm.matchRow="", "", ABS((R308 + S308)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),IF(ISBLANK(Y308),"","Hidden"))</f>
        <v>13</v>
      </c>
      <c r="AA308" t="s">
        <v>43</v>
      </c>
      <c r="AC308" t="s">
        <v>435</v>
      </c>
      <c r="AD308" t="str">
        <f>_xlfn.XLOOKUP(AC308,moves!A:A,moves!B:B)</f>
        <v>ghost</v>
      </c>
      <c r="AE308">
        <f>_xlfn.XLOOKUP(AC308,moves!A:A,moves!D:D)</f>
        <v>3</v>
      </c>
      <c r="AF308" t="str">
        <f>_xlfn.XLOOKUP(AC308,moves!A:A,moves!E:E)</f>
        <v>If the target has any status conditions: Deal double damage.</v>
      </c>
      <c r="AG308">
        <v>0</v>
      </c>
      <c r="AH308">
        <v>0</v>
      </c>
      <c r="AI308">
        <f t="shared" si="19"/>
        <v>0</v>
      </c>
      <c r="AJ308" t="s">
        <v>524</v>
      </c>
      <c r="AL308">
        <v>0</v>
      </c>
      <c r="AM308" cm="1">
        <f t="array" ref="AM308">IF(AL308=1,1,
   IF(ISTEXT(AK308),1,
   IF(AO308&gt;1,AM307,
   IF(AI308=1,
      IF(SUMPRODUCT((LEN($Y$2:$Y$4096)-LEN(SUBSTITUTE($Y$2:$Y$4096,AA308,"")))/LEN(AA308))&gt;0,2,1),
      IF(
         SUMPRODUCT((LEN($Y$2:$Y$4096)-LEN(SUBSTITUTE($Y$2:$Y$4096,AA308,"")))/LEN(AA308))
         - SUMPRODUCT((LEN($Y$2:$Y$4096)-LEN(SUBSTITUTE($Y$2:$Y$4096,"Alolan "&amp;AA308,"")))/LEN("Alolan "&amp;AA308))
         - SUMPRODUCT((LEN($Y$2:$Y$4096)-LEN(SUBSTITUTE($Y$2:$Y$4096,"Galarian "&amp;AA308,"")))/LEN("Galarian "&amp;AA308))
         - SUMPRODUCT((LEN($Y$2:$Y$4096)-LEN(SUBSTITUTE($Y$2:$Y$4096,"Hisuian "&amp;AA308,"")))/LEN("Hisuian "&amp;AA308))
         - SUMPRODUCT((LEN($Y$2:$Y$4096)-LEN(SUBSTITUTE($Y$2:$Y$4096,"Paldean "&amp;AA308,"")))/LEN("Paldean "&amp;AA308))
      &gt;0,2,1)
   ))))</f>
        <v>2</v>
      </c>
      <c r="AN308">
        <v>0</v>
      </c>
      <c r="AO308">
        <v>0</v>
      </c>
    </row>
    <row r="309" spans="1:41" x14ac:dyDescent="0.25">
      <c r="A309" t="s">
        <v>3783</v>
      </c>
      <c r="B309" t="s">
        <v>43</v>
      </c>
      <c r="C309" t="s">
        <v>1524</v>
      </c>
      <c r="D309" t="s">
        <v>1469</v>
      </c>
      <c r="E309">
        <v>45</v>
      </c>
      <c r="F309">
        <v>50</v>
      </c>
      <c r="G309">
        <v>45</v>
      </c>
      <c r="H309">
        <v>115</v>
      </c>
      <c r="I309">
        <v>55</v>
      </c>
      <c r="J309">
        <v>95</v>
      </c>
      <c r="K309" t="s">
        <v>1668</v>
      </c>
      <c r="L309" t="s">
        <v>247</v>
      </c>
      <c r="M309" t="s">
        <v>248</v>
      </c>
      <c r="N309">
        <v>10.050000000000001</v>
      </c>
      <c r="O309">
        <v>4.8</v>
      </c>
      <c r="R309">
        <f t="shared" si="16"/>
        <v>10</v>
      </c>
      <c r="S309">
        <f t="shared" si="17"/>
        <v>5</v>
      </c>
      <c r="T309">
        <f t="shared" si="18"/>
        <v>15</v>
      </c>
      <c r="U309" t="s">
        <v>1524</v>
      </c>
      <c r="V309" t="s">
        <v>1469</v>
      </c>
      <c r="W309" t="s">
        <v>1471</v>
      </c>
      <c r="X309" t="s">
        <v>429</v>
      </c>
      <c r="Y309" t="s">
        <v>5055</v>
      </c>
      <c r="Z309" cm="1">
        <f t="array" ref="Z309">IF(ISBLANK(AK309),_xlfn.LET(
    _xlpm.nameBeforeSlash, IF(ISNUMBER(SEARCH("/", Y309)), LEFT(Y309, SEARCH("/", Y309)-1), Y309),
    _xlpm.matchRow, IFERROR(MATCH(_xlpm.nameBeforeSlash, AA:AA, 0), ""),
    _xlpm.difference, IF(_xlpm.matchRow="", "", ABS((R309 + S309)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),IF(ISBLANK(Y309),"","Hidden"))</f>
        <v>13</v>
      </c>
      <c r="AA309" t="s">
        <v>5053</v>
      </c>
      <c r="AC309" t="s">
        <v>1127</v>
      </c>
      <c r="AD309" t="str">
        <f>_xlfn.XLOOKUP(AC309,moves!A:A,moves!B:B)</f>
        <v>ghost</v>
      </c>
      <c r="AE309">
        <f>_xlfn.XLOOKUP(AC309,moves!A:A,moves!D:D)</f>
        <v>0</v>
      </c>
      <c r="AF309" t="str">
        <f>_xlfn.XLOOKUP(AC309,moves!A:A,moves!E:E)</f>
        <v>Deal damage equal to the absolute value of the difference between the user and target's current health. This damage cannot be increased in any way.</v>
      </c>
      <c r="AG309">
        <v>0</v>
      </c>
      <c r="AH309">
        <v>0</v>
      </c>
      <c r="AI309">
        <f t="shared" si="19"/>
        <v>1</v>
      </c>
      <c r="AJ309" t="s">
        <v>524</v>
      </c>
      <c r="AL309">
        <v>0</v>
      </c>
      <c r="AM309" cm="1">
        <f t="array" ref="AM309">IF(AL309=1,1,
   IF(ISTEXT(AK309),1,
   IF(AO309&gt;1,AM308,
   IF(AI309=1,
      IF(SUMPRODUCT((LEN($Y$2:$Y$4096)-LEN(SUBSTITUTE($Y$2:$Y$4096,AA309,"")))/LEN(AA309))&gt;0,2,1),
      IF(
         SUMPRODUCT((LEN($Y$2:$Y$4096)-LEN(SUBSTITUTE($Y$2:$Y$4096,AA309,"")))/LEN(AA309))
         - SUMPRODUCT((LEN($Y$2:$Y$4096)-LEN(SUBSTITUTE($Y$2:$Y$4096,"Alolan "&amp;AA309,"")))/LEN("Alolan "&amp;AA309))
         - SUMPRODUCT((LEN($Y$2:$Y$4096)-LEN(SUBSTITUTE($Y$2:$Y$4096,"Galarian "&amp;AA309,"")))/LEN("Galarian "&amp;AA309))
         - SUMPRODUCT((LEN($Y$2:$Y$4096)-LEN(SUBSTITUTE($Y$2:$Y$4096,"Hisuian "&amp;AA309,"")))/LEN("Hisuian "&amp;AA309))
         - SUMPRODUCT((LEN($Y$2:$Y$4096)-LEN(SUBSTITUTE($Y$2:$Y$4096,"Paldean "&amp;AA309,"")))/LEN("Paldean "&amp;AA309))
      &gt;0,2,1)
   ))))</f>
        <v>2</v>
      </c>
      <c r="AN309">
        <v>0</v>
      </c>
      <c r="AO309">
        <v>0</v>
      </c>
    </row>
    <row r="310" spans="1:41" x14ac:dyDescent="0.25">
      <c r="A310">
        <v>94</v>
      </c>
      <c r="B310" t="s">
        <v>44</v>
      </c>
      <c r="C310" t="s">
        <v>1524</v>
      </c>
      <c r="D310" t="s">
        <v>1469</v>
      </c>
      <c r="E310">
        <v>60</v>
      </c>
      <c r="F310">
        <v>65</v>
      </c>
      <c r="G310">
        <v>60</v>
      </c>
      <c r="H310">
        <v>130</v>
      </c>
      <c r="I310">
        <v>75</v>
      </c>
      <c r="J310">
        <v>110</v>
      </c>
      <c r="K310" t="s">
        <v>1669</v>
      </c>
      <c r="L310" t="s">
        <v>247</v>
      </c>
      <c r="M310" t="s">
        <v>248</v>
      </c>
      <c r="N310">
        <v>11.55</v>
      </c>
      <c r="O310">
        <v>6.45</v>
      </c>
      <c r="P310">
        <v>1</v>
      </c>
      <c r="Q310">
        <v>1</v>
      </c>
      <c r="R310">
        <f t="shared" si="16"/>
        <v>13</v>
      </c>
      <c r="S310">
        <f t="shared" si="17"/>
        <v>7</v>
      </c>
      <c r="T310">
        <f t="shared" si="18"/>
        <v>20</v>
      </c>
      <c r="U310" t="s">
        <v>1524</v>
      </c>
      <c r="V310" t="s">
        <v>1469</v>
      </c>
      <c r="W310" t="s">
        <v>1471</v>
      </c>
      <c r="X310" t="s">
        <v>429</v>
      </c>
      <c r="Z310" t="str" cm="1">
        <f t="array" ref="Z310">IF(ISBLANK(AK310),_xlfn.LET(
    _xlpm.nameBeforeSlash, IF(ISNUMBER(SEARCH("/", Y310)), LEFT(Y310, SEARCH("/", Y310)-1), Y310),
    _xlpm.matchRow, IFERROR(MATCH(_xlpm.nameBeforeSlash, AA:AA, 0), ""),
    _xlpm.difference, IF(_xlpm.matchRow="", "", ABS((R310 + S310)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),IF(ISBLANK(Y310),"","Hidden"))</f>
        <v/>
      </c>
      <c r="AA310" t="s">
        <v>44</v>
      </c>
      <c r="AC310" t="s">
        <v>1294</v>
      </c>
      <c r="AD310" t="str">
        <f>_xlfn.XLOOKUP(AC310,moves!A:A,moves!B:B)</f>
        <v>poison</v>
      </c>
      <c r="AE310">
        <f>_xlfn.XLOOKUP(AC310,moves!A:A,moves!D:D)</f>
        <v>5</v>
      </c>
      <c r="AF310" t="str">
        <f>_xlfn.XLOOKUP(AC310,moves!A:A,moves!E:E)</f>
        <v>Status symbols deal +1 damage. If any status symbols are rolled: Inflict the Poisoned status on the target.</v>
      </c>
      <c r="AG310">
        <v>0</v>
      </c>
      <c r="AH310">
        <v>0</v>
      </c>
      <c r="AI310">
        <f t="shared" si="19"/>
        <v>0</v>
      </c>
      <c r="AJ310" t="s">
        <v>525</v>
      </c>
      <c r="AL310">
        <v>0</v>
      </c>
      <c r="AM310" cm="1">
        <f t="array" ref="AM310">IF(AL310=1,1,
   IF(ISTEXT(AK310),1,
   IF(AO310&gt;1,AM309,
   IF(AI310=1,
      IF(SUMPRODUCT((LEN($Y$2:$Y$4096)-LEN(SUBSTITUTE($Y$2:$Y$4096,AA310,"")))/LEN(AA310))&gt;0,2,1),
      IF(
         SUMPRODUCT((LEN($Y$2:$Y$4096)-LEN(SUBSTITUTE($Y$2:$Y$4096,AA310,"")))/LEN(AA310))
         - SUMPRODUCT((LEN($Y$2:$Y$4096)-LEN(SUBSTITUTE($Y$2:$Y$4096,"Alolan "&amp;AA310,"")))/LEN("Alolan "&amp;AA310))
         - SUMPRODUCT((LEN($Y$2:$Y$4096)-LEN(SUBSTITUTE($Y$2:$Y$4096,"Galarian "&amp;AA310,"")))/LEN("Galarian "&amp;AA310))
         - SUMPRODUCT((LEN($Y$2:$Y$4096)-LEN(SUBSTITUTE($Y$2:$Y$4096,"Hisuian "&amp;AA310,"")))/LEN("Hisuian "&amp;AA310))
         - SUMPRODUCT((LEN($Y$2:$Y$4096)-LEN(SUBSTITUTE($Y$2:$Y$4096,"Paldean "&amp;AA310,"")))/LEN("Paldean "&amp;AA310))
      &gt;0,2,1)
   ))))</f>
        <v>2</v>
      </c>
      <c r="AN310">
        <v>0</v>
      </c>
      <c r="AO310">
        <v>1</v>
      </c>
    </row>
    <row r="311" spans="1:41" x14ac:dyDescent="0.25">
      <c r="A311" t="s">
        <v>1670</v>
      </c>
      <c r="B311" t="s">
        <v>44</v>
      </c>
      <c r="C311" t="s">
        <v>1524</v>
      </c>
      <c r="D311" t="s">
        <v>1469</v>
      </c>
      <c r="E311">
        <v>60</v>
      </c>
      <c r="F311">
        <v>65</v>
      </c>
      <c r="G311">
        <v>80</v>
      </c>
      <c r="H311">
        <v>170</v>
      </c>
      <c r="I311">
        <v>95</v>
      </c>
      <c r="J311">
        <v>130</v>
      </c>
      <c r="K311" t="s">
        <v>1669</v>
      </c>
      <c r="L311" t="s">
        <v>3446</v>
      </c>
      <c r="M311" t="s">
        <v>1476</v>
      </c>
      <c r="N311">
        <v>14.35</v>
      </c>
      <c r="O311">
        <v>7.65</v>
      </c>
      <c r="P311">
        <v>1</v>
      </c>
      <c r="R311">
        <f t="shared" si="16"/>
        <v>15</v>
      </c>
      <c r="S311">
        <f t="shared" si="17"/>
        <v>8</v>
      </c>
      <c r="T311">
        <f t="shared" si="18"/>
        <v>23</v>
      </c>
      <c r="U311" t="s">
        <v>1524</v>
      </c>
      <c r="V311" t="s">
        <v>1469</v>
      </c>
      <c r="W311" t="s">
        <v>1471</v>
      </c>
      <c r="X311" t="s">
        <v>429</v>
      </c>
      <c r="Z311" t="str" cm="1">
        <f t="array" ref="Z311">IF(ISBLANK(AK311),_xlfn.LET(
    _xlpm.nameBeforeSlash, IF(ISNUMBER(SEARCH("/", Y311)), LEFT(Y311, SEARCH("/", Y311)-1), Y311),
    _xlpm.matchRow, IFERROR(MATCH(_xlpm.nameBeforeSlash, AA:AA, 0), ""),
    _xlpm.difference, IF(_xlpm.matchRow="", "", ABS((R311 + S311)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),IF(ISBLANK(Y311),"","Hidden"))</f>
        <v/>
      </c>
      <c r="AA311" t="s">
        <v>3372</v>
      </c>
      <c r="AB311" t="s">
        <v>1477</v>
      </c>
      <c r="AC311" t="s">
        <v>1106</v>
      </c>
      <c r="AD311" t="str">
        <f>_xlfn.XLOOKUP(AC311,moves!A:A,moves!B:B)</f>
        <v>ghost</v>
      </c>
      <c r="AE311">
        <f>_xlfn.XLOOKUP(AC311,moves!A:A,moves!D:D)</f>
        <v>6</v>
      </c>
      <c r="AF311" t="str">
        <f>_xlfn.XLOOKUP(AC311,moves!A:A,moves!E:E)</f>
        <v>Status symbols deal +1 damage. The target may no longer switch out or flee the battle.</v>
      </c>
      <c r="AG311">
        <v>0</v>
      </c>
      <c r="AH311">
        <v>0</v>
      </c>
      <c r="AI311">
        <f t="shared" si="19"/>
        <v>0</v>
      </c>
      <c r="AJ311" t="s">
        <v>525</v>
      </c>
      <c r="AL311">
        <v>0</v>
      </c>
      <c r="AM311" cm="1">
        <f t="array" ref="AM311">IF(AL311=1,1,
   IF(ISTEXT(AK311),1,
   IF(AO311&gt;1,AM310,
   IF(AI311=1,
      IF(SUMPRODUCT((LEN($Y$2:$Y$4096)-LEN(SUBSTITUTE($Y$2:$Y$4096,AA311,"")))/LEN(AA311))&gt;0,2,1),
      IF(
         SUMPRODUCT((LEN($Y$2:$Y$4096)-LEN(SUBSTITUTE($Y$2:$Y$4096,AA311,"")))/LEN(AA311))
         - SUMPRODUCT((LEN($Y$2:$Y$4096)-LEN(SUBSTITUTE($Y$2:$Y$4096,"Alolan "&amp;AA311,"")))/LEN("Alolan "&amp;AA311))
         - SUMPRODUCT((LEN($Y$2:$Y$4096)-LEN(SUBSTITUTE($Y$2:$Y$4096,"Galarian "&amp;AA311,"")))/LEN("Galarian "&amp;AA311))
         - SUMPRODUCT((LEN($Y$2:$Y$4096)-LEN(SUBSTITUTE($Y$2:$Y$4096,"Hisuian "&amp;AA311,"")))/LEN("Hisuian "&amp;AA311))
         - SUMPRODUCT((LEN($Y$2:$Y$4096)-LEN(SUBSTITUTE($Y$2:$Y$4096,"Paldean "&amp;AA311,"")))/LEN("Paldean "&amp;AA311))
      &gt;0,2,1)
   ))))</f>
        <v>2</v>
      </c>
      <c r="AN311">
        <v>0</v>
      </c>
      <c r="AO311">
        <v>2</v>
      </c>
    </row>
    <row r="312" spans="1:41" x14ac:dyDescent="0.25">
      <c r="A312" t="s">
        <v>3309</v>
      </c>
      <c r="B312" t="s">
        <v>44</v>
      </c>
      <c r="C312" t="s">
        <v>1524</v>
      </c>
      <c r="D312" t="s">
        <v>1469</v>
      </c>
      <c r="E312">
        <v>60</v>
      </c>
      <c r="F312">
        <v>65</v>
      </c>
      <c r="G312">
        <v>80</v>
      </c>
      <c r="H312">
        <v>170</v>
      </c>
      <c r="I312">
        <v>95</v>
      </c>
      <c r="J312">
        <v>130</v>
      </c>
      <c r="K312" t="s">
        <v>1669</v>
      </c>
      <c r="L312" t="s">
        <v>3446</v>
      </c>
      <c r="M312" t="s">
        <v>3287</v>
      </c>
      <c r="N312">
        <v>14.35</v>
      </c>
      <c r="O312">
        <v>7.65</v>
      </c>
      <c r="P312">
        <v>-2</v>
      </c>
      <c r="Q312">
        <v>10</v>
      </c>
      <c r="R312">
        <f t="shared" si="16"/>
        <v>12</v>
      </c>
      <c r="S312">
        <f t="shared" si="17"/>
        <v>18</v>
      </c>
      <c r="T312">
        <f t="shared" si="18"/>
        <v>30</v>
      </c>
      <c r="U312" t="s">
        <v>1524</v>
      </c>
      <c r="V312" t="s">
        <v>1469</v>
      </c>
      <c r="W312" t="s">
        <v>1471</v>
      </c>
      <c r="X312" t="s">
        <v>429</v>
      </c>
      <c r="Z312" t="str" cm="1">
        <f t="array" ref="Z312">IF(ISBLANK(AK312),_xlfn.LET(
    _xlpm.nameBeforeSlash, IF(ISNUMBER(SEARCH("/", Y312)), LEFT(Y312, SEARCH("/", Y312)-1), Y312),
    _xlpm.matchRow, IFERROR(MATCH(_xlpm.nameBeforeSlash, AA:AA, 0), ""),
    _xlpm.difference, IF(_xlpm.matchRow="", "", ABS((R312 + S312)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),IF(ISBLANK(Y312),"","Hidden"))</f>
        <v/>
      </c>
      <c r="AA312" t="s">
        <v>3388</v>
      </c>
      <c r="AB312" t="s">
        <v>3299</v>
      </c>
      <c r="AC312" t="s">
        <v>3337</v>
      </c>
      <c r="AD312" t="str">
        <f>_xlfn.XLOOKUP(AC312,moves!A:A,moves!B:B)</f>
        <v>ghost</v>
      </c>
      <c r="AE312">
        <f>_xlfn.XLOOKUP(AC312,moves!A:A,moves!D:D)</f>
        <v>5</v>
      </c>
      <c r="AF312" t="str">
        <f>_xlfn.XLOOKUP(AC312,moves!A:A,moves!E:E)</f>
        <v>All opposing Pokémon may no longer switch out or flee the battle.</v>
      </c>
      <c r="AG312">
        <v>0</v>
      </c>
      <c r="AH312">
        <v>0</v>
      </c>
      <c r="AI312">
        <f t="shared" si="19"/>
        <v>0</v>
      </c>
      <c r="AJ312" t="s">
        <v>525</v>
      </c>
      <c r="AL312">
        <v>0</v>
      </c>
      <c r="AM312" cm="1">
        <f t="array" ref="AM312">IF(AL312=1,1,
   IF(ISTEXT(AK312),1,
   IF(AO312&gt;1,AM311,
   IF(AI312=1,
      IF(SUMPRODUCT((LEN($Y$2:$Y$4096)-LEN(SUBSTITUTE($Y$2:$Y$4096,AA312,"")))/LEN(AA312))&gt;0,2,1),
      IF(
         SUMPRODUCT((LEN($Y$2:$Y$4096)-LEN(SUBSTITUTE($Y$2:$Y$4096,AA312,"")))/LEN(AA312))
         - SUMPRODUCT((LEN($Y$2:$Y$4096)-LEN(SUBSTITUTE($Y$2:$Y$4096,"Alolan "&amp;AA312,"")))/LEN("Alolan "&amp;AA312))
         - SUMPRODUCT((LEN($Y$2:$Y$4096)-LEN(SUBSTITUTE($Y$2:$Y$4096,"Galarian "&amp;AA312,"")))/LEN("Galarian "&amp;AA312))
         - SUMPRODUCT((LEN($Y$2:$Y$4096)-LEN(SUBSTITUTE($Y$2:$Y$4096,"Hisuian "&amp;AA312,"")))/LEN("Hisuian "&amp;AA312))
         - SUMPRODUCT((LEN($Y$2:$Y$4096)-LEN(SUBSTITUTE($Y$2:$Y$4096,"Paldean "&amp;AA312,"")))/LEN("Paldean "&amp;AA312))
      &gt;0,2,1)
   ))))</f>
        <v>2</v>
      </c>
      <c r="AN312">
        <v>0</v>
      </c>
      <c r="AO312">
        <v>3</v>
      </c>
    </row>
    <row r="313" spans="1:41" x14ac:dyDescent="0.25">
      <c r="A313" t="s">
        <v>3784</v>
      </c>
      <c r="B313" t="s">
        <v>44</v>
      </c>
      <c r="C313" t="s">
        <v>1524</v>
      </c>
      <c r="D313" t="s">
        <v>1469</v>
      </c>
      <c r="E313">
        <v>60</v>
      </c>
      <c r="F313">
        <v>65</v>
      </c>
      <c r="G313">
        <v>60</v>
      </c>
      <c r="H313">
        <v>130</v>
      </c>
      <c r="I313">
        <v>75</v>
      </c>
      <c r="J313">
        <v>110</v>
      </c>
      <c r="K313" t="s">
        <v>1669</v>
      </c>
      <c r="L313" t="s">
        <v>247</v>
      </c>
      <c r="M313" t="s">
        <v>248</v>
      </c>
      <c r="N313">
        <v>11.55</v>
      </c>
      <c r="O313">
        <v>6.45</v>
      </c>
      <c r="P313">
        <v>1</v>
      </c>
      <c r="Q313">
        <v>1</v>
      </c>
      <c r="R313">
        <f t="shared" si="16"/>
        <v>13</v>
      </c>
      <c r="S313">
        <f t="shared" si="17"/>
        <v>7</v>
      </c>
      <c r="T313">
        <f t="shared" si="18"/>
        <v>20</v>
      </c>
      <c r="U313" t="s">
        <v>1524</v>
      </c>
      <c r="V313" t="s">
        <v>1469</v>
      </c>
      <c r="W313" t="s">
        <v>1471</v>
      </c>
      <c r="X313" t="s">
        <v>429</v>
      </c>
      <c r="Z313" t="str" cm="1">
        <f t="array" ref="Z313">IF(ISBLANK(AK313),_xlfn.LET(
    _xlpm.nameBeforeSlash, IF(ISNUMBER(SEARCH("/", Y313)), LEFT(Y313, SEARCH("/", Y313)-1), Y313),
    _xlpm.matchRow, IFERROR(MATCH(_xlpm.nameBeforeSlash, AA:AA, 0), ""),
    _xlpm.difference, IF(_xlpm.matchRow="", "", ABS((R313 + S313)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),IF(ISBLANK(Y313),"","Hidden"))</f>
        <v/>
      </c>
      <c r="AA313" t="s">
        <v>5055</v>
      </c>
      <c r="AC313" t="s">
        <v>6410</v>
      </c>
      <c r="AD313" t="str">
        <f>_xlfn.XLOOKUP(AC313,moves!A:A,moves!B:B)</f>
        <v>dark</v>
      </c>
      <c r="AE313">
        <f>_xlfn.XLOOKUP(AC313,moves!A:A,moves!D:D)</f>
        <v>3</v>
      </c>
      <c r="AF313" t="str">
        <f>_xlfn.XLOOKUP(AC313,moves!A:A,moves!E:E)</f>
        <v>Inflict the Poisoned status on the target.</v>
      </c>
      <c r="AG313">
        <v>0</v>
      </c>
      <c r="AH313">
        <v>0</v>
      </c>
      <c r="AI313">
        <f t="shared" si="19"/>
        <v>1</v>
      </c>
      <c r="AJ313" t="s">
        <v>525</v>
      </c>
      <c r="AL313">
        <v>0</v>
      </c>
      <c r="AM313" cm="1">
        <f t="array" ref="AM313">IF(AL313=1,1,
   IF(ISTEXT(AK313),1,
   IF(AO313&gt;1,AM312,
   IF(AI313=1,
      IF(SUMPRODUCT((LEN($Y$2:$Y$4096)-LEN(SUBSTITUTE($Y$2:$Y$4096,AA313,"")))/LEN(AA313))&gt;0,2,1),
      IF(
         SUMPRODUCT((LEN($Y$2:$Y$4096)-LEN(SUBSTITUTE($Y$2:$Y$4096,AA313,"")))/LEN(AA313))
         - SUMPRODUCT((LEN($Y$2:$Y$4096)-LEN(SUBSTITUTE($Y$2:$Y$4096,"Alolan "&amp;AA313,"")))/LEN("Alolan "&amp;AA313))
         - SUMPRODUCT((LEN($Y$2:$Y$4096)-LEN(SUBSTITUTE($Y$2:$Y$4096,"Galarian "&amp;AA313,"")))/LEN("Galarian "&amp;AA313))
         - SUMPRODUCT((LEN($Y$2:$Y$4096)-LEN(SUBSTITUTE($Y$2:$Y$4096,"Hisuian "&amp;AA313,"")))/LEN("Hisuian "&amp;AA313))
         - SUMPRODUCT((LEN($Y$2:$Y$4096)-LEN(SUBSTITUTE($Y$2:$Y$4096,"Paldean "&amp;AA313,"")))/LEN("Paldean "&amp;AA313))
      &gt;0,2,1)
   ))))</f>
        <v>2</v>
      </c>
      <c r="AN313">
        <v>0</v>
      </c>
      <c r="AO313">
        <v>1</v>
      </c>
    </row>
    <row r="314" spans="1:41" x14ac:dyDescent="0.25">
      <c r="A314" t="s">
        <v>3785</v>
      </c>
      <c r="B314" t="s">
        <v>44</v>
      </c>
      <c r="C314" t="s">
        <v>1524</v>
      </c>
      <c r="D314" t="s">
        <v>1469</v>
      </c>
      <c r="E314">
        <v>60</v>
      </c>
      <c r="F314">
        <v>65</v>
      </c>
      <c r="G314">
        <v>80</v>
      </c>
      <c r="H314">
        <v>170</v>
      </c>
      <c r="I314">
        <v>95</v>
      </c>
      <c r="J314">
        <v>130</v>
      </c>
      <c r="K314" t="s">
        <v>1669</v>
      </c>
      <c r="L314" t="s">
        <v>3446</v>
      </c>
      <c r="M314" t="s">
        <v>1476</v>
      </c>
      <c r="N314">
        <v>14.35</v>
      </c>
      <c r="O314">
        <v>7.65</v>
      </c>
      <c r="P314">
        <v>1</v>
      </c>
      <c r="R314">
        <f t="shared" si="16"/>
        <v>15</v>
      </c>
      <c r="S314">
        <f t="shared" si="17"/>
        <v>8</v>
      </c>
      <c r="T314">
        <f t="shared" si="18"/>
        <v>23</v>
      </c>
      <c r="U314" t="s">
        <v>1524</v>
      </c>
      <c r="V314" t="s">
        <v>1469</v>
      </c>
      <c r="W314" t="s">
        <v>1471</v>
      </c>
      <c r="X314" t="s">
        <v>429</v>
      </c>
      <c r="Z314" t="str" cm="1">
        <f t="array" ref="Z314">IF(ISBLANK(AK314),_xlfn.LET(
    _xlpm.nameBeforeSlash, IF(ISNUMBER(SEARCH("/", Y314)), LEFT(Y314, SEARCH("/", Y314)-1), Y314),
    _xlpm.matchRow, IFERROR(MATCH(_xlpm.nameBeforeSlash, AA:AA, 0), ""),
    _xlpm.difference, IF(_xlpm.matchRow="", "", ABS((R314 + S314)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),IF(ISBLANK(Y314),"","Hidden"))</f>
        <v/>
      </c>
      <c r="AA314" t="s">
        <v>5056</v>
      </c>
      <c r="AB314" t="s">
        <v>1477</v>
      </c>
      <c r="AC314" t="s">
        <v>6411</v>
      </c>
      <c r="AD314" t="str">
        <f>_xlfn.XLOOKUP(AC314,moves!A:A,moves!B:B)</f>
        <v>ghost</v>
      </c>
      <c r="AE314">
        <f>_xlfn.XLOOKUP(AC314,moves!A:A,moves!D:D)</f>
        <v>5</v>
      </c>
      <c r="AF314" t="str">
        <f>_xlfn.XLOOKUP(AC314,moves!A:A,moves!E:E)</f>
        <v>Inflict the Poisoned and Confused status on the target, simultaneously.</v>
      </c>
      <c r="AG314">
        <v>0</v>
      </c>
      <c r="AH314">
        <v>0</v>
      </c>
      <c r="AI314">
        <f t="shared" si="19"/>
        <v>1</v>
      </c>
      <c r="AJ314" t="s">
        <v>525</v>
      </c>
      <c r="AL314">
        <v>0</v>
      </c>
      <c r="AM314" cm="1">
        <f t="array" ref="AM314">IF(AL314=1,1,
   IF(ISTEXT(AK314),1,
   IF(AO314&gt;1,AM313,
   IF(AI314=1,
      IF(SUMPRODUCT((LEN($Y$2:$Y$4096)-LEN(SUBSTITUTE($Y$2:$Y$4096,AA314,"")))/LEN(AA314))&gt;0,2,1),
      IF(
         SUMPRODUCT((LEN($Y$2:$Y$4096)-LEN(SUBSTITUTE($Y$2:$Y$4096,AA314,"")))/LEN(AA314))
         - SUMPRODUCT((LEN($Y$2:$Y$4096)-LEN(SUBSTITUTE($Y$2:$Y$4096,"Alolan "&amp;AA314,"")))/LEN("Alolan "&amp;AA314))
         - SUMPRODUCT((LEN($Y$2:$Y$4096)-LEN(SUBSTITUTE($Y$2:$Y$4096,"Galarian "&amp;AA314,"")))/LEN("Galarian "&amp;AA314))
         - SUMPRODUCT((LEN($Y$2:$Y$4096)-LEN(SUBSTITUTE($Y$2:$Y$4096,"Hisuian "&amp;AA314,"")))/LEN("Hisuian "&amp;AA314))
         - SUMPRODUCT((LEN($Y$2:$Y$4096)-LEN(SUBSTITUTE($Y$2:$Y$4096,"Paldean "&amp;AA314,"")))/LEN("Paldean "&amp;AA314))
      &gt;0,2,1)
   ))))</f>
        <v>2</v>
      </c>
      <c r="AN314">
        <v>0</v>
      </c>
      <c r="AO314">
        <v>2</v>
      </c>
    </row>
    <row r="315" spans="1:41" x14ac:dyDescent="0.25">
      <c r="A315" t="s">
        <v>3786</v>
      </c>
      <c r="B315" t="s">
        <v>44</v>
      </c>
      <c r="C315" t="s">
        <v>1524</v>
      </c>
      <c r="D315" t="s">
        <v>1469</v>
      </c>
      <c r="E315">
        <v>60</v>
      </c>
      <c r="F315">
        <v>65</v>
      </c>
      <c r="G315">
        <v>80</v>
      </c>
      <c r="H315">
        <v>170</v>
      </c>
      <c r="I315">
        <v>95</v>
      </c>
      <c r="J315">
        <v>130</v>
      </c>
      <c r="K315" t="s">
        <v>1669</v>
      </c>
      <c r="L315" t="s">
        <v>3446</v>
      </c>
      <c r="M315" t="s">
        <v>3287</v>
      </c>
      <c r="N315">
        <v>14.35</v>
      </c>
      <c r="O315">
        <v>7.65</v>
      </c>
      <c r="P315">
        <v>-2</v>
      </c>
      <c r="Q315">
        <v>10</v>
      </c>
      <c r="R315">
        <f t="shared" si="16"/>
        <v>12</v>
      </c>
      <c r="S315">
        <f t="shared" si="17"/>
        <v>18</v>
      </c>
      <c r="T315">
        <f t="shared" si="18"/>
        <v>30</v>
      </c>
      <c r="U315" t="s">
        <v>1524</v>
      </c>
      <c r="V315" t="s">
        <v>1469</v>
      </c>
      <c r="W315" t="s">
        <v>1471</v>
      </c>
      <c r="X315" t="s">
        <v>429</v>
      </c>
      <c r="Z315" t="str" cm="1">
        <f t="array" ref="Z315">IF(ISBLANK(AK315),_xlfn.LET(
    _xlpm.nameBeforeSlash, IF(ISNUMBER(SEARCH("/", Y315)), LEFT(Y315, SEARCH("/", Y315)-1), Y315),
    _xlpm.matchRow, IFERROR(MATCH(_xlpm.nameBeforeSlash, AA:AA, 0), ""),
    _xlpm.difference, IF(_xlpm.matchRow="", "", ABS((R315 + S315)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),IF(ISBLANK(Y315),"","Hidden"))</f>
        <v/>
      </c>
      <c r="AA315" t="s">
        <v>5057</v>
      </c>
      <c r="AB315" t="s">
        <v>3299</v>
      </c>
      <c r="AC315" t="s">
        <v>6412</v>
      </c>
      <c r="AD315" t="str">
        <f>_xlfn.XLOOKUP(AC315,moves!A:A,moves!B:B)</f>
        <v>ghost</v>
      </c>
      <c r="AE315">
        <f>_xlfn.XLOOKUP(AC315,moves!A:A,moves!D:D)</f>
        <v>4</v>
      </c>
      <c r="AF315" t="str">
        <f>_xlfn.XLOOKUP(AC315,moves!A:A,moves!E:E)</f>
        <v>After being damaged by this move, the target gains PROTECT. The target cannot perform an action anymore this round.</v>
      </c>
      <c r="AG315">
        <v>0</v>
      </c>
      <c r="AH315">
        <v>0</v>
      </c>
      <c r="AI315">
        <f t="shared" si="19"/>
        <v>1</v>
      </c>
      <c r="AJ315" t="s">
        <v>525</v>
      </c>
      <c r="AL315">
        <v>0</v>
      </c>
      <c r="AM315" cm="1">
        <f t="array" ref="AM315">IF(AL315=1,1,
   IF(ISTEXT(AK315),1,
   IF(AO315&gt;1,AM314,
   IF(AI315=1,
      IF(SUMPRODUCT((LEN($Y$2:$Y$4096)-LEN(SUBSTITUTE($Y$2:$Y$4096,AA315,"")))/LEN(AA315))&gt;0,2,1),
      IF(
         SUMPRODUCT((LEN($Y$2:$Y$4096)-LEN(SUBSTITUTE($Y$2:$Y$4096,AA315,"")))/LEN(AA315))
         - SUMPRODUCT((LEN($Y$2:$Y$4096)-LEN(SUBSTITUTE($Y$2:$Y$4096,"Alolan "&amp;AA315,"")))/LEN("Alolan "&amp;AA315))
         - SUMPRODUCT((LEN($Y$2:$Y$4096)-LEN(SUBSTITUTE($Y$2:$Y$4096,"Galarian "&amp;AA315,"")))/LEN("Galarian "&amp;AA315))
         - SUMPRODUCT((LEN($Y$2:$Y$4096)-LEN(SUBSTITUTE($Y$2:$Y$4096,"Hisuian "&amp;AA315,"")))/LEN("Hisuian "&amp;AA315))
         - SUMPRODUCT((LEN($Y$2:$Y$4096)-LEN(SUBSTITUTE($Y$2:$Y$4096,"Paldean "&amp;AA315,"")))/LEN("Paldean "&amp;AA315))
      &gt;0,2,1)
   ))))</f>
        <v>2</v>
      </c>
      <c r="AN315">
        <v>0</v>
      </c>
      <c r="AO315">
        <v>3</v>
      </c>
    </row>
    <row r="316" spans="1:41" x14ac:dyDescent="0.25">
      <c r="A316">
        <v>95</v>
      </c>
      <c r="B316" t="s">
        <v>45</v>
      </c>
      <c r="C316" t="s">
        <v>1546</v>
      </c>
      <c r="D316" t="s">
        <v>1472</v>
      </c>
      <c r="E316">
        <v>35</v>
      </c>
      <c r="F316">
        <v>45</v>
      </c>
      <c r="G316">
        <v>160</v>
      </c>
      <c r="H316">
        <v>30</v>
      </c>
      <c r="I316">
        <v>45</v>
      </c>
      <c r="J316">
        <v>70</v>
      </c>
      <c r="K316" t="s">
        <v>1671</v>
      </c>
      <c r="L316" t="s">
        <v>253</v>
      </c>
      <c r="M316" t="s">
        <v>251</v>
      </c>
      <c r="N316">
        <v>5.35</v>
      </c>
      <c r="O316">
        <v>7.55</v>
      </c>
      <c r="R316">
        <f t="shared" si="16"/>
        <v>5</v>
      </c>
      <c r="S316">
        <f t="shared" si="17"/>
        <v>8</v>
      </c>
      <c r="T316">
        <f t="shared" si="18"/>
        <v>13</v>
      </c>
      <c r="U316" t="s">
        <v>1546</v>
      </c>
      <c r="V316" t="s">
        <v>1472</v>
      </c>
      <c r="W316" t="s">
        <v>1514</v>
      </c>
      <c r="X316" t="s">
        <v>1521</v>
      </c>
      <c r="Y316" t="s">
        <v>88</v>
      </c>
      <c r="Z316" cm="1">
        <f t="array" ref="Z316">IF(ISBLANK(AK316),_xlfn.LET(
    _xlpm.nameBeforeSlash, IF(ISNUMBER(SEARCH("/", Y316)), LEFT(Y316, SEARCH("/", Y316)-1), Y316),
    _xlpm.matchRow, IFERROR(MATCH(_xlpm.nameBeforeSlash, AA:AA, 0), ""),
    _xlpm.difference, IF(_xlpm.matchRow="", "", ABS((R316 + S316)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),IF(ISBLANK(Y316),"","Hidden"))</f>
        <v>14</v>
      </c>
      <c r="AA316" t="s">
        <v>45</v>
      </c>
      <c r="AC316" t="s">
        <v>1342</v>
      </c>
      <c r="AD316" t="str">
        <f>_xlfn.XLOOKUP(AC316,moves!A:A,moves!B:B)</f>
        <v>rock</v>
      </c>
      <c r="AE316">
        <f>_xlfn.XLOOKUP(AC316,moves!A:A,moves!D:D)</f>
        <v>3</v>
      </c>
      <c r="AF316" t="str">
        <f>_xlfn.XLOOKUP(AC316,moves!A:A,moves!E:E)</f>
        <v xml:space="preserve"> </v>
      </c>
      <c r="AG316">
        <v>1</v>
      </c>
      <c r="AH316">
        <v>0</v>
      </c>
      <c r="AI316">
        <f t="shared" si="19"/>
        <v>0</v>
      </c>
      <c r="AJ316" t="s">
        <v>870</v>
      </c>
      <c r="AL316">
        <v>0</v>
      </c>
      <c r="AM316" cm="1">
        <f t="array" ref="AM316">IF(AL316=1,1,
   IF(ISTEXT(AK316),1,
   IF(AO316&gt;1,AM315,
   IF(AI316=1,
      IF(SUMPRODUCT((LEN($Y$2:$Y$4096)-LEN(SUBSTITUTE($Y$2:$Y$4096,AA316,"")))/LEN(AA316))&gt;0,2,1),
      IF(
         SUMPRODUCT((LEN($Y$2:$Y$4096)-LEN(SUBSTITUTE($Y$2:$Y$4096,AA316,"")))/LEN(AA316))
         - SUMPRODUCT((LEN($Y$2:$Y$4096)-LEN(SUBSTITUTE($Y$2:$Y$4096,"Alolan "&amp;AA316,"")))/LEN("Alolan "&amp;AA316))
         - SUMPRODUCT((LEN($Y$2:$Y$4096)-LEN(SUBSTITUTE($Y$2:$Y$4096,"Galarian "&amp;AA316,"")))/LEN("Galarian "&amp;AA316))
         - SUMPRODUCT((LEN($Y$2:$Y$4096)-LEN(SUBSTITUTE($Y$2:$Y$4096,"Hisuian "&amp;AA316,"")))/LEN("Hisuian "&amp;AA316))
         - SUMPRODUCT((LEN($Y$2:$Y$4096)-LEN(SUBSTITUTE($Y$2:$Y$4096,"Paldean "&amp;AA316,"")))/LEN("Paldean "&amp;AA316))
      &gt;0,2,1)
   ))))</f>
        <v>1</v>
      </c>
      <c r="AN316">
        <v>0</v>
      </c>
      <c r="AO316">
        <v>0</v>
      </c>
    </row>
    <row r="317" spans="1:41" x14ac:dyDescent="0.25">
      <c r="A317" t="s">
        <v>3787</v>
      </c>
      <c r="B317" t="s">
        <v>45</v>
      </c>
      <c r="C317" t="s">
        <v>1546</v>
      </c>
      <c r="D317" t="s">
        <v>1472</v>
      </c>
      <c r="E317">
        <v>35</v>
      </c>
      <c r="F317">
        <v>45</v>
      </c>
      <c r="G317">
        <v>160</v>
      </c>
      <c r="H317">
        <v>30</v>
      </c>
      <c r="I317">
        <v>45</v>
      </c>
      <c r="J317">
        <v>70</v>
      </c>
      <c r="K317" t="s">
        <v>1671</v>
      </c>
      <c r="L317" t="s">
        <v>253</v>
      </c>
      <c r="M317" t="s">
        <v>251</v>
      </c>
      <c r="N317">
        <v>5.35</v>
      </c>
      <c r="O317">
        <v>7.55</v>
      </c>
      <c r="R317">
        <f t="shared" si="16"/>
        <v>5</v>
      </c>
      <c r="S317">
        <f t="shared" si="17"/>
        <v>8</v>
      </c>
      <c r="T317">
        <f t="shared" si="18"/>
        <v>13</v>
      </c>
      <c r="U317" t="s">
        <v>1546</v>
      </c>
      <c r="V317" t="s">
        <v>1472</v>
      </c>
      <c r="W317" t="s">
        <v>1514</v>
      </c>
      <c r="X317" t="s">
        <v>1521</v>
      </c>
      <c r="Y317" t="s">
        <v>5058</v>
      </c>
      <c r="Z317" cm="1">
        <f t="array" ref="Z317">IF(ISBLANK(AK317),_xlfn.LET(
    _xlpm.nameBeforeSlash, IF(ISNUMBER(SEARCH("/", Y317)), LEFT(Y317, SEARCH("/", Y317)-1), Y317),
    _xlpm.matchRow, IFERROR(MATCH(_xlpm.nameBeforeSlash, AA:AA, 0), ""),
    _xlpm.difference, IF(_xlpm.matchRow="", "", ABS((R317 + S317)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),IF(ISBLANK(Y317),"","Hidden"))</f>
        <v>14</v>
      </c>
      <c r="AA317" t="s">
        <v>5059</v>
      </c>
      <c r="AC317" t="s">
        <v>1184</v>
      </c>
      <c r="AD317" t="str">
        <f>_xlfn.XLOOKUP(AC317,moves!A:A,moves!B:B)</f>
        <v>ground</v>
      </c>
      <c r="AE317">
        <f>_xlfn.XLOOKUP(AC317,moves!A:A,moves!D:D)</f>
        <v>3</v>
      </c>
      <c r="AF317" t="str">
        <f>_xlfn.XLOOKUP(AC317,moves!A:A,moves!E:E)</f>
        <v xml:space="preserve"> </v>
      </c>
      <c r="AG317">
        <v>1</v>
      </c>
      <c r="AH317">
        <v>0</v>
      </c>
      <c r="AI317">
        <f t="shared" si="19"/>
        <v>1</v>
      </c>
      <c r="AJ317" t="s">
        <v>523</v>
      </c>
      <c r="AL317">
        <v>0</v>
      </c>
      <c r="AM317" cm="1">
        <f t="array" ref="AM317">IF(AL317=1,1,
   IF(ISTEXT(AK317),1,
   IF(AO317&gt;1,AM316,
   IF(AI317=1,
      IF(SUMPRODUCT((LEN($Y$2:$Y$4096)-LEN(SUBSTITUTE($Y$2:$Y$4096,AA317,"")))/LEN(AA317))&gt;0,2,1),
      IF(
         SUMPRODUCT((LEN($Y$2:$Y$4096)-LEN(SUBSTITUTE($Y$2:$Y$4096,AA317,"")))/LEN(AA317))
         - SUMPRODUCT((LEN($Y$2:$Y$4096)-LEN(SUBSTITUTE($Y$2:$Y$4096,"Alolan "&amp;AA317,"")))/LEN("Alolan "&amp;AA317))
         - SUMPRODUCT((LEN($Y$2:$Y$4096)-LEN(SUBSTITUTE($Y$2:$Y$4096,"Galarian "&amp;AA317,"")))/LEN("Galarian "&amp;AA317))
         - SUMPRODUCT((LEN($Y$2:$Y$4096)-LEN(SUBSTITUTE($Y$2:$Y$4096,"Hisuian "&amp;AA317,"")))/LEN("Hisuian "&amp;AA317))
         - SUMPRODUCT((LEN($Y$2:$Y$4096)-LEN(SUBSTITUTE($Y$2:$Y$4096,"Paldean "&amp;AA317,"")))/LEN("Paldean "&amp;AA317))
      &gt;0,2,1)
   ))))</f>
        <v>1</v>
      </c>
      <c r="AN317">
        <v>0</v>
      </c>
      <c r="AO317">
        <v>0</v>
      </c>
    </row>
    <row r="318" spans="1:41" x14ac:dyDescent="0.25">
      <c r="A318">
        <v>96</v>
      </c>
      <c r="B318" t="s">
        <v>1672</v>
      </c>
      <c r="C318" t="s">
        <v>429</v>
      </c>
      <c r="D318"/>
      <c r="E318">
        <v>60</v>
      </c>
      <c r="F318">
        <v>48</v>
      </c>
      <c r="G318">
        <v>45</v>
      </c>
      <c r="H318">
        <v>43</v>
      </c>
      <c r="I318">
        <v>90</v>
      </c>
      <c r="J318">
        <v>42</v>
      </c>
      <c r="K318" t="s">
        <v>1673</v>
      </c>
      <c r="L318" t="s">
        <v>253</v>
      </c>
      <c r="M318" t="s">
        <v>249</v>
      </c>
      <c r="N318">
        <v>4.51</v>
      </c>
      <c r="O318">
        <v>6.45</v>
      </c>
      <c r="R318">
        <f t="shared" si="16"/>
        <v>5</v>
      </c>
      <c r="S318">
        <f t="shared" si="17"/>
        <v>6</v>
      </c>
      <c r="T318">
        <f t="shared" si="18"/>
        <v>11</v>
      </c>
      <c r="U318" t="s">
        <v>429</v>
      </c>
      <c r="V318" t="s">
        <v>1471</v>
      </c>
      <c r="W318" t="s">
        <v>1469</v>
      </c>
      <c r="X318" t="s">
        <v>1492</v>
      </c>
      <c r="Y318" t="s">
        <v>1674</v>
      </c>
      <c r="Z318" cm="1">
        <f t="array" ref="Z318">IF(ISBLANK(AK318),_xlfn.LET(
    _xlpm.nameBeforeSlash, IF(ISNUMBER(SEARCH("/", Y318)), LEFT(Y318, SEARCH("/", Y318)-1), Y318),
    _xlpm.matchRow, IFERROR(MATCH(_xlpm.nameBeforeSlash, AA:AA, 0), ""),
    _xlpm.difference, IF(_xlpm.matchRow="", "", ABS((R318 + S318)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),IF(ISBLANK(Y318),"","Hidden"))</f>
        <v>14</v>
      </c>
      <c r="AA318" t="s">
        <v>1672</v>
      </c>
      <c r="AC318" t="s">
        <v>1333</v>
      </c>
      <c r="AD318" t="str">
        <f>_xlfn.XLOOKUP(AC318,moves!A:A,moves!B:B)</f>
        <v>psychic</v>
      </c>
      <c r="AE318">
        <f>_xlfn.XLOOKUP(AC318,moves!A:A,moves!D:D)</f>
        <v>3</v>
      </c>
      <c r="AF318" t="str">
        <f>_xlfn.XLOOKUP(AC318,moves!A:A,moves!E:E)</f>
        <v>If any status symbols are rolled: Inflict the Confused status on the target.</v>
      </c>
      <c r="AG318">
        <v>0</v>
      </c>
      <c r="AH318">
        <v>0</v>
      </c>
      <c r="AI318">
        <f t="shared" si="19"/>
        <v>0</v>
      </c>
      <c r="AJ318" t="s">
        <v>523</v>
      </c>
      <c r="AL318">
        <v>0</v>
      </c>
      <c r="AM318" cm="1">
        <f t="array" ref="AM318">IF(AL318=1,1,
   IF(ISTEXT(AK318),1,
   IF(AO318&gt;1,AM317,
   IF(AI318=1,
      IF(SUMPRODUCT((LEN($Y$2:$Y$4096)-LEN(SUBSTITUTE($Y$2:$Y$4096,AA318,"")))/LEN(AA318))&gt;0,2,1),
      IF(
         SUMPRODUCT((LEN($Y$2:$Y$4096)-LEN(SUBSTITUTE($Y$2:$Y$4096,AA318,"")))/LEN(AA318))
         - SUMPRODUCT((LEN($Y$2:$Y$4096)-LEN(SUBSTITUTE($Y$2:$Y$4096,"Alolan "&amp;AA318,"")))/LEN("Alolan "&amp;AA318))
         - SUMPRODUCT((LEN($Y$2:$Y$4096)-LEN(SUBSTITUTE($Y$2:$Y$4096,"Galarian "&amp;AA318,"")))/LEN("Galarian "&amp;AA318))
         - SUMPRODUCT((LEN($Y$2:$Y$4096)-LEN(SUBSTITUTE($Y$2:$Y$4096,"Hisuian "&amp;AA318,"")))/LEN("Hisuian "&amp;AA318))
         - SUMPRODUCT((LEN($Y$2:$Y$4096)-LEN(SUBSTITUTE($Y$2:$Y$4096,"Paldean "&amp;AA318,"")))/LEN("Paldean "&amp;AA318))
      &gt;0,2,1)
   ))))</f>
        <v>1</v>
      </c>
      <c r="AN318">
        <v>0</v>
      </c>
      <c r="AO318">
        <v>0</v>
      </c>
    </row>
    <row r="319" spans="1:41" x14ac:dyDescent="0.25">
      <c r="A319" t="s">
        <v>3788</v>
      </c>
      <c r="B319" t="s">
        <v>1672</v>
      </c>
      <c r="C319" t="s">
        <v>429</v>
      </c>
      <c r="D319"/>
      <c r="E319">
        <v>60</v>
      </c>
      <c r="F319">
        <v>48</v>
      </c>
      <c r="G319">
        <v>45</v>
      </c>
      <c r="H319">
        <v>43</v>
      </c>
      <c r="I319">
        <v>90</v>
      </c>
      <c r="J319">
        <v>42</v>
      </c>
      <c r="K319" t="s">
        <v>1673</v>
      </c>
      <c r="L319" t="s">
        <v>253</v>
      </c>
      <c r="M319" t="s">
        <v>249</v>
      </c>
      <c r="N319">
        <v>4.51</v>
      </c>
      <c r="O319">
        <v>6.45</v>
      </c>
      <c r="R319">
        <f t="shared" si="16"/>
        <v>5</v>
      </c>
      <c r="S319">
        <f t="shared" si="17"/>
        <v>6</v>
      </c>
      <c r="T319">
        <f t="shared" si="18"/>
        <v>11</v>
      </c>
      <c r="U319" t="s">
        <v>429</v>
      </c>
      <c r="V319" t="s">
        <v>1471</v>
      </c>
      <c r="W319" t="s">
        <v>1469</v>
      </c>
      <c r="X319" t="s">
        <v>1492</v>
      </c>
      <c r="Y319" t="s">
        <v>5060</v>
      </c>
      <c r="Z319" cm="1">
        <f t="array" ref="Z319">IF(ISBLANK(AK319),_xlfn.LET(
    _xlpm.nameBeforeSlash, IF(ISNUMBER(SEARCH("/", Y319)), LEFT(Y319, SEARCH("/", Y319)-1), Y319),
    _xlpm.matchRow, IFERROR(MATCH(_xlpm.nameBeforeSlash, AA:AA, 0), ""),
    _xlpm.difference, IF(_xlpm.matchRow="", "", ABS((R319 + S319)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),IF(ISBLANK(Y319),"","Hidden"))</f>
        <v>14</v>
      </c>
      <c r="AA319" t="s">
        <v>5061</v>
      </c>
      <c r="AC319" t="s">
        <v>1332</v>
      </c>
      <c r="AD319" t="str">
        <f>_xlfn.XLOOKUP(AC319,moves!A:A,moves!B:B)</f>
        <v>psychic</v>
      </c>
      <c r="AE319">
        <f>_xlfn.XLOOKUP(AC319,moves!A:A,moves!D:D)</f>
        <v>3</v>
      </c>
      <c r="AF319" t="str">
        <f>_xlfn.XLOOKUP(AC319,moves!A:A,moves!E:E)</f>
        <v>If no status symbols and critical hits are rolled: Inflict Drowsy and Confused on the target, simultaneously.</v>
      </c>
      <c r="AG319">
        <v>0</v>
      </c>
      <c r="AH319">
        <v>0</v>
      </c>
      <c r="AI319">
        <f t="shared" si="19"/>
        <v>1</v>
      </c>
      <c r="AJ319" t="s">
        <v>523</v>
      </c>
      <c r="AL319">
        <v>0</v>
      </c>
      <c r="AM319" cm="1">
        <f t="array" ref="AM319">IF(AL319=1,1,
   IF(ISTEXT(AK319),1,
   IF(AO319&gt;1,AM318,
   IF(AI319=1,
      IF(SUMPRODUCT((LEN($Y$2:$Y$4096)-LEN(SUBSTITUTE($Y$2:$Y$4096,AA319,"")))/LEN(AA319))&gt;0,2,1),
      IF(
         SUMPRODUCT((LEN($Y$2:$Y$4096)-LEN(SUBSTITUTE($Y$2:$Y$4096,AA319,"")))/LEN(AA319))
         - SUMPRODUCT((LEN($Y$2:$Y$4096)-LEN(SUBSTITUTE($Y$2:$Y$4096,"Alolan "&amp;AA319,"")))/LEN("Alolan "&amp;AA319))
         - SUMPRODUCT((LEN($Y$2:$Y$4096)-LEN(SUBSTITUTE($Y$2:$Y$4096,"Galarian "&amp;AA319,"")))/LEN("Galarian "&amp;AA319))
         - SUMPRODUCT((LEN($Y$2:$Y$4096)-LEN(SUBSTITUTE($Y$2:$Y$4096,"Hisuian "&amp;AA319,"")))/LEN("Hisuian "&amp;AA319))
         - SUMPRODUCT((LEN($Y$2:$Y$4096)-LEN(SUBSTITUTE($Y$2:$Y$4096,"Paldean "&amp;AA319,"")))/LEN("Paldean "&amp;AA319))
      &gt;0,2,1)
   ))))</f>
        <v>1</v>
      </c>
      <c r="AN319">
        <v>0</v>
      </c>
      <c r="AO319">
        <v>0</v>
      </c>
    </row>
    <row r="320" spans="1:41" x14ac:dyDescent="0.25">
      <c r="A320">
        <v>97</v>
      </c>
      <c r="B320" t="s">
        <v>1674</v>
      </c>
      <c r="C320" t="s">
        <v>429</v>
      </c>
      <c r="D320"/>
      <c r="E320">
        <v>85</v>
      </c>
      <c r="F320">
        <v>73</v>
      </c>
      <c r="G320">
        <v>70</v>
      </c>
      <c r="H320">
        <v>73</v>
      </c>
      <c r="I320">
        <v>115</v>
      </c>
      <c r="J320">
        <v>67</v>
      </c>
      <c r="K320" t="s">
        <v>1673</v>
      </c>
      <c r="L320" t="s">
        <v>253</v>
      </c>
      <c r="M320" t="s">
        <v>249</v>
      </c>
      <c r="N320">
        <v>7.06</v>
      </c>
      <c r="O320">
        <v>8.9499999999999993</v>
      </c>
      <c r="Q320">
        <v>1</v>
      </c>
      <c r="R320">
        <f t="shared" si="16"/>
        <v>7</v>
      </c>
      <c r="S320">
        <f t="shared" si="17"/>
        <v>10</v>
      </c>
      <c r="T320">
        <f t="shared" si="18"/>
        <v>17</v>
      </c>
      <c r="U320" t="s">
        <v>429</v>
      </c>
      <c r="V320" t="s">
        <v>1471</v>
      </c>
      <c r="W320" t="s">
        <v>1469</v>
      </c>
      <c r="X320" t="s">
        <v>1492</v>
      </c>
      <c r="Z320" t="str" cm="1">
        <f t="array" ref="Z320">IF(ISBLANK(AK320),_xlfn.LET(
    _xlpm.nameBeforeSlash, IF(ISNUMBER(SEARCH("/", Y320)), LEFT(Y320, SEARCH("/", Y320)-1), Y320),
    _xlpm.matchRow, IFERROR(MATCH(_xlpm.nameBeforeSlash, AA:AA, 0), ""),
    _xlpm.difference, IF(_xlpm.matchRow="", "", ABS((R320 + S320)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),IF(ISBLANK(Y320),"","Hidden"))</f>
        <v/>
      </c>
      <c r="AA320" t="s">
        <v>1674</v>
      </c>
      <c r="AC320" t="s">
        <v>1311</v>
      </c>
      <c r="AD320" t="str">
        <f>_xlfn.XLOOKUP(AC320,moves!A:A,moves!B:B)</f>
        <v>psychic</v>
      </c>
      <c r="AE320">
        <f>_xlfn.XLOOKUP(AC320,moves!A:A,moves!D:D)</f>
        <v>5</v>
      </c>
      <c r="AF320" t="str">
        <f>_xlfn.XLOOKUP(AC320,moves!A:A,moves!E:E)</f>
        <v>If the target is Drowsy: Deal double damage.</v>
      </c>
      <c r="AG320">
        <v>0</v>
      </c>
      <c r="AH320">
        <v>0</v>
      </c>
      <c r="AI320">
        <f t="shared" si="19"/>
        <v>0</v>
      </c>
      <c r="AJ320" t="s">
        <v>525</v>
      </c>
      <c r="AL320">
        <v>0</v>
      </c>
      <c r="AM320" cm="1">
        <f t="array" ref="AM320">IF(AL320=1,1,
   IF(ISTEXT(AK320),1,
   IF(AO320&gt;1,AM319,
   IF(AI320=1,
      IF(SUMPRODUCT((LEN($Y$2:$Y$4096)-LEN(SUBSTITUTE($Y$2:$Y$4096,AA320,"")))/LEN(AA320))&gt;0,2,1),
      IF(
         SUMPRODUCT((LEN($Y$2:$Y$4096)-LEN(SUBSTITUTE($Y$2:$Y$4096,AA320,"")))/LEN(AA320))
         - SUMPRODUCT((LEN($Y$2:$Y$4096)-LEN(SUBSTITUTE($Y$2:$Y$4096,"Alolan "&amp;AA320,"")))/LEN("Alolan "&amp;AA320))
         - SUMPRODUCT((LEN($Y$2:$Y$4096)-LEN(SUBSTITUTE($Y$2:$Y$4096,"Galarian "&amp;AA320,"")))/LEN("Galarian "&amp;AA320))
         - SUMPRODUCT((LEN($Y$2:$Y$4096)-LEN(SUBSTITUTE($Y$2:$Y$4096,"Hisuian "&amp;AA320,"")))/LEN("Hisuian "&amp;AA320))
         - SUMPRODUCT((LEN($Y$2:$Y$4096)-LEN(SUBSTITUTE($Y$2:$Y$4096,"Paldean "&amp;AA320,"")))/LEN("Paldean "&amp;AA320))
      &gt;0,2,1)
   ))))</f>
        <v>2</v>
      </c>
      <c r="AN320">
        <v>0</v>
      </c>
      <c r="AO320">
        <v>0</v>
      </c>
    </row>
    <row r="321" spans="1:41" x14ac:dyDescent="0.25">
      <c r="A321" t="s">
        <v>3789</v>
      </c>
      <c r="B321" t="s">
        <v>1674</v>
      </c>
      <c r="C321" t="s">
        <v>429</v>
      </c>
      <c r="D321"/>
      <c r="E321">
        <v>85</v>
      </c>
      <c r="F321">
        <v>73</v>
      </c>
      <c r="G321">
        <v>70</v>
      </c>
      <c r="H321">
        <v>73</v>
      </c>
      <c r="I321">
        <v>115</v>
      </c>
      <c r="J321">
        <v>67</v>
      </c>
      <c r="K321" t="s">
        <v>1673</v>
      </c>
      <c r="L321" t="s">
        <v>253</v>
      </c>
      <c r="M321" t="s">
        <v>249</v>
      </c>
      <c r="N321">
        <v>7.06</v>
      </c>
      <c r="O321">
        <v>8.9499999999999993</v>
      </c>
      <c r="Q321">
        <v>1</v>
      </c>
      <c r="R321">
        <f t="shared" si="16"/>
        <v>7</v>
      </c>
      <c r="S321">
        <f t="shared" si="17"/>
        <v>10</v>
      </c>
      <c r="T321">
        <f t="shared" si="18"/>
        <v>17</v>
      </c>
      <c r="U321" t="s">
        <v>429</v>
      </c>
      <c r="V321" t="s">
        <v>1471</v>
      </c>
      <c r="W321" t="s">
        <v>1469</v>
      </c>
      <c r="X321" t="s">
        <v>1492</v>
      </c>
      <c r="Z321" t="str" cm="1">
        <f t="array" ref="Z321">IF(ISBLANK(AK321),_xlfn.LET(
    _xlpm.nameBeforeSlash, IF(ISNUMBER(SEARCH("/", Y321)), LEFT(Y321, SEARCH("/", Y321)-1), Y321),
    _xlpm.matchRow, IFERROR(MATCH(_xlpm.nameBeforeSlash, AA:AA, 0), ""),
    _xlpm.difference, IF(_xlpm.matchRow="", "", ABS((R321 + S321)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),IF(ISBLANK(Y321),"","Hidden"))</f>
        <v/>
      </c>
      <c r="AA321" t="s">
        <v>5060</v>
      </c>
      <c r="AC321" t="s">
        <v>1321</v>
      </c>
      <c r="AD321" t="str">
        <f>_xlfn.XLOOKUP(AC321,moves!A:A,moves!B:B)</f>
        <v>psychic</v>
      </c>
      <c r="AE321">
        <f>_xlfn.XLOOKUP(AC321,moves!A:A,moves!D:D)</f>
        <v>4</v>
      </c>
      <c r="AF321" t="str">
        <f>_xlfn.XLOOKUP(AC321,moves!A:A,moves!E:E)</f>
        <v>When the target next attacks: Remove 1 regular hit from the roll.</v>
      </c>
      <c r="AG321">
        <v>0</v>
      </c>
      <c r="AH321">
        <v>0</v>
      </c>
      <c r="AI321">
        <f t="shared" si="19"/>
        <v>1</v>
      </c>
      <c r="AJ321" t="s">
        <v>525</v>
      </c>
      <c r="AL321">
        <v>0</v>
      </c>
      <c r="AM321" cm="1">
        <f t="array" ref="AM321">IF(AL321=1,1,
   IF(ISTEXT(AK321),1,
   IF(AO321&gt;1,AM320,
   IF(AI321=1,
      IF(SUMPRODUCT((LEN($Y$2:$Y$4096)-LEN(SUBSTITUTE($Y$2:$Y$4096,AA321,"")))/LEN(AA321))&gt;0,2,1),
      IF(
         SUMPRODUCT((LEN($Y$2:$Y$4096)-LEN(SUBSTITUTE($Y$2:$Y$4096,AA321,"")))/LEN(AA321))
         - SUMPRODUCT((LEN($Y$2:$Y$4096)-LEN(SUBSTITUTE($Y$2:$Y$4096,"Alolan "&amp;AA321,"")))/LEN("Alolan "&amp;AA321))
         - SUMPRODUCT((LEN($Y$2:$Y$4096)-LEN(SUBSTITUTE($Y$2:$Y$4096,"Galarian "&amp;AA321,"")))/LEN("Galarian "&amp;AA321))
         - SUMPRODUCT((LEN($Y$2:$Y$4096)-LEN(SUBSTITUTE($Y$2:$Y$4096,"Hisuian "&amp;AA321,"")))/LEN("Hisuian "&amp;AA321))
         - SUMPRODUCT((LEN($Y$2:$Y$4096)-LEN(SUBSTITUTE($Y$2:$Y$4096,"Paldean "&amp;AA321,"")))/LEN("Paldean "&amp;AA321))
      &gt;0,2,1)
   ))))</f>
        <v>2</v>
      </c>
      <c r="AN321">
        <v>0</v>
      </c>
      <c r="AO321">
        <v>0</v>
      </c>
    </row>
    <row r="322" spans="1:41" x14ac:dyDescent="0.25">
      <c r="A322">
        <v>98</v>
      </c>
      <c r="B322" t="s">
        <v>1675</v>
      </c>
      <c r="C322" t="s">
        <v>1490</v>
      </c>
      <c r="D322"/>
      <c r="E322">
        <v>30</v>
      </c>
      <c r="F322">
        <v>105</v>
      </c>
      <c r="G322">
        <v>90</v>
      </c>
      <c r="H322">
        <v>25</v>
      </c>
      <c r="I322">
        <v>25</v>
      </c>
      <c r="J322">
        <v>50</v>
      </c>
      <c r="K322" t="s">
        <v>1676</v>
      </c>
      <c r="L322" t="s">
        <v>252</v>
      </c>
      <c r="M322" t="s">
        <v>251</v>
      </c>
      <c r="N322">
        <v>7.5</v>
      </c>
      <c r="O322">
        <v>4.6500000000000004</v>
      </c>
      <c r="R322">
        <f t="shared" ref="R322:R385" si="20">MROUND(N322,1)+P322</f>
        <v>8</v>
      </c>
      <c r="S322">
        <f t="shared" ref="S322:S385" si="21">MROUND(O322,1)+Q322</f>
        <v>5</v>
      </c>
      <c r="T322">
        <f t="shared" ref="T322:T385" si="22">SUM(S322,R322)</f>
        <v>13</v>
      </c>
      <c r="U322" t="s">
        <v>1490</v>
      </c>
      <c r="V322" t="s">
        <v>1514</v>
      </c>
      <c r="W322" t="s">
        <v>1492</v>
      </c>
      <c r="X322" t="s">
        <v>1209</v>
      </c>
      <c r="Y322" t="s">
        <v>1677</v>
      </c>
      <c r="Z322" cm="1">
        <f t="array" ref="Z322">IF(ISBLANK(AK322),_xlfn.LET(
    _xlpm.nameBeforeSlash, IF(ISNUMBER(SEARCH("/", Y322)), LEFT(Y322, SEARCH("/", Y322)-1), Y322),
    _xlpm.matchRow, IFERROR(MATCH(_xlpm.nameBeforeSlash, AA:AA, 0), ""),
    _xlpm.difference, IF(_xlpm.matchRow="", "", ABS((R322 + S322)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),IF(ISBLANK(Y322),"","Hidden"))</f>
        <v>12</v>
      </c>
      <c r="AA322" t="s">
        <v>1675</v>
      </c>
      <c r="AC322" t="s">
        <v>787</v>
      </c>
      <c r="AD322" t="str">
        <f>_xlfn.XLOOKUP(AC322,moves!A:A,moves!B:B)</f>
        <v>water</v>
      </c>
      <c r="AE322">
        <f>_xlfn.XLOOKUP(AC322,moves!A:A,moves!D:D)</f>
        <v>3</v>
      </c>
      <c r="AF322" t="str">
        <f>_xlfn.XLOOKUP(AC322,moves!A:A,moves!E:E)</f>
        <v>When the target is next attacked: Add 2 status symbols to the roll.</v>
      </c>
      <c r="AG322">
        <v>0</v>
      </c>
      <c r="AH322">
        <v>0</v>
      </c>
      <c r="AI322">
        <f t="shared" ref="AI322:AI385" si="23">IF(ISNUMBER(SEARCH("Shiny ", AA322)), 1, 0)</f>
        <v>0</v>
      </c>
      <c r="AJ322" t="s">
        <v>524</v>
      </c>
      <c r="AL322">
        <v>0</v>
      </c>
      <c r="AM322" cm="1">
        <f t="array" ref="AM322">IF(AL322=1,1,
   IF(ISTEXT(AK322),1,
   IF(AO322&gt;1,AM321,
   IF(AI322=1,
      IF(SUMPRODUCT((LEN($Y$2:$Y$4096)-LEN(SUBSTITUTE($Y$2:$Y$4096,AA322,"")))/LEN(AA322))&gt;0,2,1),
      IF(
         SUMPRODUCT((LEN($Y$2:$Y$4096)-LEN(SUBSTITUTE($Y$2:$Y$4096,AA322,"")))/LEN(AA322))
         - SUMPRODUCT((LEN($Y$2:$Y$4096)-LEN(SUBSTITUTE($Y$2:$Y$4096,"Alolan "&amp;AA322,"")))/LEN("Alolan "&amp;AA322))
         - SUMPRODUCT((LEN($Y$2:$Y$4096)-LEN(SUBSTITUTE($Y$2:$Y$4096,"Galarian "&amp;AA322,"")))/LEN("Galarian "&amp;AA322))
         - SUMPRODUCT((LEN($Y$2:$Y$4096)-LEN(SUBSTITUTE($Y$2:$Y$4096,"Hisuian "&amp;AA322,"")))/LEN("Hisuian "&amp;AA322))
         - SUMPRODUCT((LEN($Y$2:$Y$4096)-LEN(SUBSTITUTE($Y$2:$Y$4096,"Paldean "&amp;AA322,"")))/LEN("Paldean "&amp;AA322))
      &gt;0,2,1)
   ))))</f>
        <v>1</v>
      </c>
      <c r="AN322">
        <v>0</v>
      </c>
      <c r="AO322">
        <v>0</v>
      </c>
    </row>
    <row r="323" spans="1:41" x14ac:dyDescent="0.25">
      <c r="A323">
        <v>98</v>
      </c>
      <c r="B323" t="s">
        <v>1675</v>
      </c>
      <c r="C323" t="s">
        <v>1490</v>
      </c>
      <c r="D323"/>
      <c r="E323">
        <v>30</v>
      </c>
      <c r="F323">
        <v>105</v>
      </c>
      <c r="G323">
        <v>90</v>
      </c>
      <c r="H323">
        <v>25</v>
      </c>
      <c r="I323">
        <v>25</v>
      </c>
      <c r="J323">
        <v>50</v>
      </c>
      <c r="K323" t="s">
        <v>1676</v>
      </c>
      <c r="L323" t="s">
        <v>252</v>
      </c>
      <c r="M323" t="s">
        <v>251</v>
      </c>
      <c r="N323">
        <v>7.5</v>
      </c>
      <c r="O323">
        <v>4.6500000000000004</v>
      </c>
      <c r="R323">
        <f t="shared" si="20"/>
        <v>8</v>
      </c>
      <c r="S323">
        <f t="shared" si="21"/>
        <v>5</v>
      </c>
      <c r="T323">
        <f t="shared" si="22"/>
        <v>13</v>
      </c>
      <c r="U323" t="s">
        <v>1490</v>
      </c>
      <c r="V323" t="s">
        <v>1514</v>
      </c>
      <c r="W323" t="s">
        <v>1492</v>
      </c>
      <c r="X323" t="s">
        <v>1209</v>
      </c>
      <c r="Y323" t="s">
        <v>1677</v>
      </c>
      <c r="Z323" cm="1">
        <f t="array" ref="Z323">IF(ISBLANK(AK323),_xlfn.LET(
    _xlpm.nameBeforeSlash, IF(ISNUMBER(SEARCH("/", Y323)), LEFT(Y323, SEARCH("/", Y323)-1), Y323),
    _xlpm.matchRow, IFERROR(MATCH(_xlpm.nameBeforeSlash, AA:AA, 0), ""),
    _xlpm.difference, IF(_xlpm.matchRow="", "", ABS((R323 + S323)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),IF(ISBLANK(Y323),"","Hidden"))</f>
        <v>12</v>
      </c>
      <c r="AA323" t="s">
        <v>1675</v>
      </c>
      <c r="AC323" t="s">
        <v>787</v>
      </c>
      <c r="AD323" t="str">
        <f>_xlfn.XLOOKUP(AC323,moves!A:A,moves!B:B)</f>
        <v>water</v>
      </c>
      <c r="AE323">
        <f>_xlfn.XLOOKUP(AC323,moves!A:A,moves!D:D)</f>
        <v>3</v>
      </c>
      <c r="AF323" t="str">
        <f>_xlfn.XLOOKUP(AC323,moves!A:A,moves!E:E)</f>
        <v>When the target is next attacked: Add 2 status symbols to the roll.</v>
      </c>
      <c r="AG323">
        <v>0</v>
      </c>
      <c r="AH323">
        <v>0</v>
      </c>
      <c r="AI323">
        <f t="shared" si="23"/>
        <v>0</v>
      </c>
      <c r="AJ323" t="s">
        <v>524</v>
      </c>
      <c r="AL323">
        <v>0</v>
      </c>
      <c r="AM323" cm="1">
        <f t="array" ref="AM323">IF(AL323=1,1,
   IF(ISTEXT(AK323),1,
   IF(AO323&gt;1,AM322,
   IF(AI323=1,
      IF(SUMPRODUCT((LEN($Y$2:$Y$4096)-LEN(SUBSTITUTE($Y$2:$Y$4096,AA323,"")))/LEN(AA323))&gt;0,2,1),
      IF(
         SUMPRODUCT((LEN($Y$2:$Y$4096)-LEN(SUBSTITUTE($Y$2:$Y$4096,AA323,"")))/LEN(AA323))
         - SUMPRODUCT((LEN($Y$2:$Y$4096)-LEN(SUBSTITUTE($Y$2:$Y$4096,"Alolan "&amp;AA323,"")))/LEN("Alolan "&amp;AA323))
         - SUMPRODUCT((LEN($Y$2:$Y$4096)-LEN(SUBSTITUTE($Y$2:$Y$4096,"Galarian "&amp;AA323,"")))/LEN("Galarian "&amp;AA323))
         - SUMPRODUCT((LEN($Y$2:$Y$4096)-LEN(SUBSTITUTE($Y$2:$Y$4096,"Hisuian "&amp;AA323,"")))/LEN("Hisuian "&amp;AA323))
         - SUMPRODUCT((LEN($Y$2:$Y$4096)-LEN(SUBSTITUTE($Y$2:$Y$4096,"Paldean "&amp;AA323,"")))/LEN("Paldean "&amp;AA323))
      &gt;0,2,1)
   ))))</f>
        <v>1</v>
      </c>
      <c r="AN323">
        <v>0</v>
      </c>
      <c r="AO323">
        <v>0</v>
      </c>
    </row>
    <row r="324" spans="1:41" x14ac:dyDescent="0.25">
      <c r="A324">
        <v>98</v>
      </c>
      <c r="B324" t="s">
        <v>1675</v>
      </c>
      <c r="C324" t="s">
        <v>1490</v>
      </c>
      <c r="D324"/>
      <c r="E324">
        <v>30</v>
      </c>
      <c r="F324">
        <v>105</v>
      </c>
      <c r="G324">
        <v>90</v>
      </c>
      <c r="H324">
        <v>25</v>
      </c>
      <c r="I324">
        <v>25</v>
      </c>
      <c r="J324">
        <v>50</v>
      </c>
      <c r="K324" t="s">
        <v>1676</v>
      </c>
      <c r="L324" t="s">
        <v>252</v>
      </c>
      <c r="M324" t="s">
        <v>251</v>
      </c>
      <c r="N324">
        <v>7.5</v>
      </c>
      <c r="O324">
        <v>4.6500000000000004</v>
      </c>
      <c r="R324">
        <f t="shared" si="20"/>
        <v>8</v>
      </c>
      <c r="S324">
        <f t="shared" si="21"/>
        <v>5</v>
      </c>
      <c r="T324">
        <f t="shared" si="22"/>
        <v>13</v>
      </c>
      <c r="U324" t="s">
        <v>1490</v>
      </c>
      <c r="V324" t="s">
        <v>1514</v>
      </c>
      <c r="W324" t="s">
        <v>1492</v>
      </c>
      <c r="X324" t="s">
        <v>1209</v>
      </c>
      <c r="Y324" t="s">
        <v>1677</v>
      </c>
      <c r="Z324" cm="1">
        <f t="array" ref="Z324">IF(ISBLANK(AK324),_xlfn.LET(
    _xlpm.nameBeforeSlash, IF(ISNUMBER(SEARCH("/", Y324)), LEFT(Y324, SEARCH("/", Y324)-1), Y324),
    _xlpm.matchRow, IFERROR(MATCH(_xlpm.nameBeforeSlash, AA:AA, 0), ""),
    _xlpm.difference, IF(_xlpm.matchRow="", "", ABS((R324 + S324)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),IF(ISBLANK(Y324),"","Hidden"))</f>
        <v>12</v>
      </c>
      <c r="AA324" t="s">
        <v>1675</v>
      </c>
      <c r="AC324" t="s">
        <v>787</v>
      </c>
      <c r="AD324" t="str">
        <f>_xlfn.XLOOKUP(AC324,moves!A:A,moves!B:B)</f>
        <v>water</v>
      </c>
      <c r="AE324">
        <f>_xlfn.XLOOKUP(AC324,moves!A:A,moves!D:D)</f>
        <v>3</v>
      </c>
      <c r="AF324" t="str">
        <f>_xlfn.XLOOKUP(AC324,moves!A:A,moves!E:E)</f>
        <v>When the target is next attacked: Add 2 status symbols to the roll.</v>
      </c>
      <c r="AG324">
        <v>0</v>
      </c>
      <c r="AH324">
        <v>0</v>
      </c>
      <c r="AI324">
        <f t="shared" si="23"/>
        <v>0</v>
      </c>
      <c r="AJ324" t="s">
        <v>524</v>
      </c>
      <c r="AL324">
        <v>0</v>
      </c>
      <c r="AM324" cm="1">
        <f t="array" ref="AM324">IF(AL324=1,1,
   IF(ISTEXT(AK324),1,
   IF(AO324&gt;1,AM323,
   IF(AI324=1,
      IF(SUMPRODUCT((LEN($Y$2:$Y$4096)-LEN(SUBSTITUTE($Y$2:$Y$4096,AA324,"")))/LEN(AA324))&gt;0,2,1),
      IF(
         SUMPRODUCT((LEN($Y$2:$Y$4096)-LEN(SUBSTITUTE($Y$2:$Y$4096,AA324,"")))/LEN(AA324))
         - SUMPRODUCT((LEN($Y$2:$Y$4096)-LEN(SUBSTITUTE($Y$2:$Y$4096,"Alolan "&amp;AA324,"")))/LEN("Alolan "&amp;AA324))
         - SUMPRODUCT((LEN($Y$2:$Y$4096)-LEN(SUBSTITUTE($Y$2:$Y$4096,"Galarian "&amp;AA324,"")))/LEN("Galarian "&amp;AA324))
         - SUMPRODUCT((LEN($Y$2:$Y$4096)-LEN(SUBSTITUTE($Y$2:$Y$4096,"Hisuian "&amp;AA324,"")))/LEN("Hisuian "&amp;AA324))
         - SUMPRODUCT((LEN($Y$2:$Y$4096)-LEN(SUBSTITUTE($Y$2:$Y$4096,"Paldean "&amp;AA324,"")))/LEN("Paldean "&amp;AA324))
      &gt;0,2,1)
   ))))</f>
        <v>1</v>
      </c>
      <c r="AN324">
        <v>0</v>
      </c>
      <c r="AO324">
        <v>0</v>
      </c>
    </row>
    <row r="325" spans="1:41" x14ac:dyDescent="0.25">
      <c r="A325">
        <v>98</v>
      </c>
      <c r="B325" t="s">
        <v>1675</v>
      </c>
      <c r="C325" t="s">
        <v>1490</v>
      </c>
      <c r="D325"/>
      <c r="E325">
        <v>30</v>
      </c>
      <c r="F325">
        <v>105</v>
      </c>
      <c r="G325">
        <v>90</v>
      </c>
      <c r="H325">
        <v>25</v>
      </c>
      <c r="I325">
        <v>25</v>
      </c>
      <c r="J325">
        <v>50</v>
      </c>
      <c r="K325" t="s">
        <v>1676</v>
      </c>
      <c r="L325" t="s">
        <v>252</v>
      </c>
      <c r="M325" t="s">
        <v>251</v>
      </c>
      <c r="N325">
        <v>7.5</v>
      </c>
      <c r="O325">
        <v>4.6500000000000004</v>
      </c>
      <c r="R325">
        <f t="shared" si="20"/>
        <v>8</v>
      </c>
      <c r="S325">
        <f t="shared" si="21"/>
        <v>5</v>
      </c>
      <c r="T325">
        <f t="shared" si="22"/>
        <v>13</v>
      </c>
      <c r="U325" t="s">
        <v>1490</v>
      </c>
      <c r="V325" t="s">
        <v>1514</v>
      </c>
      <c r="W325" t="s">
        <v>1492</v>
      </c>
      <c r="X325" t="s">
        <v>1209</v>
      </c>
      <c r="Y325" t="s">
        <v>1677</v>
      </c>
      <c r="Z325" cm="1">
        <f t="array" ref="Z325">IF(ISBLANK(AK325),_xlfn.LET(
    _xlpm.nameBeforeSlash, IF(ISNUMBER(SEARCH("/", Y325)), LEFT(Y325, SEARCH("/", Y325)-1), Y325),
    _xlpm.matchRow, IFERROR(MATCH(_xlpm.nameBeforeSlash, AA:AA, 0), ""),
    _xlpm.difference, IF(_xlpm.matchRow="", "", ABS((R325 + S325)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),IF(ISBLANK(Y325),"","Hidden"))</f>
        <v>12</v>
      </c>
      <c r="AA325" t="s">
        <v>1675</v>
      </c>
      <c r="AC325" t="s">
        <v>787</v>
      </c>
      <c r="AD325" t="str">
        <f>_xlfn.XLOOKUP(AC325,moves!A:A,moves!B:B)</f>
        <v>water</v>
      </c>
      <c r="AE325">
        <f>_xlfn.XLOOKUP(AC325,moves!A:A,moves!D:D)</f>
        <v>3</v>
      </c>
      <c r="AF325" t="str">
        <f>_xlfn.XLOOKUP(AC325,moves!A:A,moves!E:E)</f>
        <v>When the target is next attacked: Add 2 status symbols to the roll.</v>
      </c>
      <c r="AG325">
        <v>0</v>
      </c>
      <c r="AH325">
        <v>0</v>
      </c>
      <c r="AI325">
        <f t="shared" si="23"/>
        <v>0</v>
      </c>
      <c r="AJ325" t="s">
        <v>524</v>
      </c>
      <c r="AL325">
        <v>0</v>
      </c>
      <c r="AM325" cm="1">
        <f t="array" ref="AM325">IF(AL325=1,1,
   IF(ISTEXT(AK325),1,
   IF(AO325&gt;1,AM324,
   IF(AI325=1,
      IF(SUMPRODUCT((LEN($Y$2:$Y$4096)-LEN(SUBSTITUTE($Y$2:$Y$4096,AA325,"")))/LEN(AA325))&gt;0,2,1),
      IF(
         SUMPRODUCT((LEN($Y$2:$Y$4096)-LEN(SUBSTITUTE($Y$2:$Y$4096,AA325,"")))/LEN(AA325))
         - SUMPRODUCT((LEN($Y$2:$Y$4096)-LEN(SUBSTITUTE($Y$2:$Y$4096,"Alolan "&amp;AA325,"")))/LEN("Alolan "&amp;AA325))
         - SUMPRODUCT((LEN($Y$2:$Y$4096)-LEN(SUBSTITUTE($Y$2:$Y$4096,"Galarian "&amp;AA325,"")))/LEN("Galarian "&amp;AA325))
         - SUMPRODUCT((LEN($Y$2:$Y$4096)-LEN(SUBSTITUTE($Y$2:$Y$4096,"Hisuian "&amp;AA325,"")))/LEN("Hisuian "&amp;AA325))
         - SUMPRODUCT((LEN($Y$2:$Y$4096)-LEN(SUBSTITUTE($Y$2:$Y$4096,"Paldean "&amp;AA325,"")))/LEN("Paldean "&amp;AA325))
      &gt;0,2,1)
   ))))</f>
        <v>1</v>
      </c>
      <c r="AN325">
        <v>0</v>
      </c>
      <c r="AO325">
        <v>0</v>
      </c>
    </row>
    <row r="326" spans="1:41" x14ac:dyDescent="0.25">
      <c r="A326">
        <v>98</v>
      </c>
      <c r="B326" t="s">
        <v>1675</v>
      </c>
      <c r="C326" t="s">
        <v>1490</v>
      </c>
      <c r="D326"/>
      <c r="E326">
        <v>30</v>
      </c>
      <c r="F326">
        <v>105</v>
      </c>
      <c r="G326">
        <v>90</v>
      </c>
      <c r="H326">
        <v>25</v>
      </c>
      <c r="I326">
        <v>25</v>
      </c>
      <c r="J326">
        <v>50</v>
      </c>
      <c r="K326" t="s">
        <v>1676</v>
      </c>
      <c r="L326" t="s">
        <v>252</v>
      </c>
      <c r="M326" t="s">
        <v>251</v>
      </c>
      <c r="N326">
        <v>7.5</v>
      </c>
      <c r="O326">
        <v>4.6500000000000004</v>
      </c>
      <c r="R326">
        <f t="shared" si="20"/>
        <v>8</v>
      </c>
      <c r="S326">
        <f t="shared" si="21"/>
        <v>5</v>
      </c>
      <c r="T326">
        <f t="shared" si="22"/>
        <v>13</v>
      </c>
      <c r="U326" t="s">
        <v>1490</v>
      </c>
      <c r="V326" t="s">
        <v>1514</v>
      </c>
      <c r="W326" t="s">
        <v>1492</v>
      </c>
      <c r="X326" t="s">
        <v>1209</v>
      </c>
      <c r="Y326" t="s">
        <v>1677</v>
      </c>
      <c r="Z326" cm="1">
        <f t="array" ref="Z326">IF(ISBLANK(AK326),_xlfn.LET(
    _xlpm.nameBeforeSlash, IF(ISNUMBER(SEARCH("/", Y326)), LEFT(Y326, SEARCH("/", Y326)-1), Y326),
    _xlpm.matchRow, IFERROR(MATCH(_xlpm.nameBeforeSlash, AA:AA, 0), ""),
    _xlpm.difference, IF(_xlpm.matchRow="", "", ABS((R326 + S326)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),IF(ISBLANK(Y326),"","Hidden"))</f>
        <v>12</v>
      </c>
      <c r="AA326" t="s">
        <v>1675</v>
      </c>
      <c r="AC326" t="s">
        <v>787</v>
      </c>
      <c r="AD326" t="str">
        <f>_xlfn.XLOOKUP(AC326,moves!A:A,moves!B:B)</f>
        <v>water</v>
      </c>
      <c r="AE326">
        <f>_xlfn.XLOOKUP(AC326,moves!A:A,moves!D:D)</f>
        <v>3</v>
      </c>
      <c r="AF326" t="str">
        <f>_xlfn.XLOOKUP(AC326,moves!A:A,moves!E:E)</f>
        <v>When the target is next attacked: Add 2 status symbols to the roll.</v>
      </c>
      <c r="AG326">
        <v>0</v>
      </c>
      <c r="AH326">
        <v>0</v>
      </c>
      <c r="AI326">
        <f t="shared" si="23"/>
        <v>0</v>
      </c>
      <c r="AJ326" t="s">
        <v>524</v>
      </c>
      <c r="AL326">
        <v>0</v>
      </c>
      <c r="AM326" cm="1">
        <f t="array" ref="AM326">IF(AL326=1,1,
   IF(ISTEXT(AK326),1,
   IF(AO326&gt;1,AM325,
   IF(AI326=1,
      IF(SUMPRODUCT((LEN($Y$2:$Y$4096)-LEN(SUBSTITUTE($Y$2:$Y$4096,AA326,"")))/LEN(AA326))&gt;0,2,1),
      IF(
         SUMPRODUCT((LEN($Y$2:$Y$4096)-LEN(SUBSTITUTE($Y$2:$Y$4096,AA326,"")))/LEN(AA326))
         - SUMPRODUCT((LEN($Y$2:$Y$4096)-LEN(SUBSTITUTE($Y$2:$Y$4096,"Alolan "&amp;AA326,"")))/LEN("Alolan "&amp;AA326))
         - SUMPRODUCT((LEN($Y$2:$Y$4096)-LEN(SUBSTITUTE($Y$2:$Y$4096,"Galarian "&amp;AA326,"")))/LEN("Galarian "&amp;AA326))
         - SUMPRODUCT((LEN($Y$2:$Y$4096)-LEN(SUBSTITUTE($Y$2:$Y$4096,"Hisuian "&amp;AA326,"")))/LEN("Hisuian "&amp;AA326))
         - SUMPRODUCT((LEN($Y$2:$Y$4096)-LEN(SUBSTITUTE($Y$2:$Y$4096,"Paldean "&amp;AA326,"")))/LEN("Paldean "&amp;AA326))
      &gt;0,2,1)
   ))))</f>
        <v>1</v>
      </c>
      <c r="AN326">
        <v>0</v>
      </c>
      <c r="AO326">
        <v>0</v>
      </c>
    </row>
    <row r="327" spans="1:41" x14ac:dyDescent="0.25">
      <c r="A327" t="s">
        <v>3790</v>
      </c>
      <c r="B327" t="s">
        <v>1675</v>
      </c>
      <c r="C327" t="s">
        <v>1490</v>
      </c>
      <c r="D327"/>
      <c r="E327">
        <v>30</v>
      </c>
      <c r="F327">
        <v>105</v>
      </c>
      <c r="G327">
        <v>90</v>
      </c>
      <c r="H327">
        <v>25</v>
      </c>
      <c r="I327">
        <v>25</v>
      </c>
      <c r="J327">
        <v>50</v>
      </c>
      <c r="K327" t="s">
        <v>1676</v>
      </c>
      <c r="L327" t="s">
        <v>252</v>
      </c>
      <c r="M327" t="s">
        <v>251</v>
      </c>
      <c r="N327">
        <v>7.5</v>
      </c>
      <c r="O327">
        <v>4.6500000000000004</v>
      </c>
      <c r="R327">
        <f t="shared" si="20"/>
        <v>8</v>
      </c>
      <c r="S327">
        <f t="shared" si="21"/>
        <v>5</v>
      </c>
      <c r="T327">
        <f t="shared" si="22"/>
        <v>13</v>
      </c>
      <c r="U327" t="s">
        <v>1490</v>
      </c>
      <c r="V327" t="s">
        <v>1514</v>
      </c>
      <c r="W327" t="s">
        <v>1492</v>
      </c>
      <c r="X327" t="s">
        <v>1209</v>
      </c>
      <c r="Y327" t="s">
        <v>5062</v>
      </c>
      <c r="Z327" cm="1">
        <f t="array" ref="Z327">IF(ISBLANK(AK327),_xlfn.LET(
    _xlpm.nameBeforeSlash, IF(ISNUMBER(SEARCH("/", Y327)), LEFT(Y327, SEARCH("/", Y327)-1), Y327),
    _xlpm.matchRow, IFERROR(MATCH(_xlpm.nameBeforeSlash, AA:AA, 0), ""),
    _xlpm.difference, IF(_xlpm.matchRow="", "", ABS((R327 + S327)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),IF(ISBLANK(Y327),"","Hidden"))</f>
        <v>12</v>
      </c>
      <c r="AA327" t="s">
        <v>5063</v>
      </c>
      <c r="AC327" t="s">
        <v>516</v>
      </c>
      <c r="AD327" t="str">
        <f>_xlfn.XLOOKUP(AC327,moves!A:A,moves!B:B)</f>
        <v>steel</v>
      </c>
      <c r="AE327">
        <f>_xlfn.XLOOKUP(AC327,moves!A:A,moves!D:D)</f>
        <v>3</v>
      </c>
      <c r="AF327" t="str">
        <f>_xlfn.XLOOKUP(AC327,moves!A:A,moves!E:E)</f>
        <v>Status symbols deal +1 damage.</v>
      </c>
      <c r="AG327">
        <v>0</v>
      </c>
      <c r="AH327">
        <v>0</v>
      </c>
      <c r="AI327">
        <f t="shared" si="23"/>
        <v>1</v>
      </c>
      <c r="AJ327" t="s">
        <v>524</v>
      </c>
      <c r="AL327">
        <v>0</v>
      </c>
      <c r="AM327" cm="1">
        <f t="array" ref="AM327">IF(AL327=1,1,
   IF(ISTEXT(AK327),1,
   IF(AO327&gt;1,AM326,
   IF(AI327=1,
      IF(SUMPRODUCT((LEN($Y$2:$Y$4096)-LEN(SUBSTITUTE($Y$2:$Y$4096,AA327,"")))/LEN(AA327))&gt;0,2,1),
      IF(
         SUMPRODUCT((LEN($Y$2:$Y$4096)-LEN(SUBSTITUTE($Y$2:$Y$4096,AA327,"")))/LEN(AA327))
         - SUMPRODUCT((LEN($Y$2:$Y$4096)-LEN(SUBSTITUTE($Y$2:$Y$4096,"Alolan "&amp;AA327,"")))/LEN("Alolan "&amp;AA327))
         - SUMPRODUCT((LEN($Y$2:$Y$4096)-LEN(SUBSTITUTE($Y$2:$Y$4096,"Galarian "&amp;AA327,"")))/LEN("Galarian "&amp;AA327))
         - SUMPRODUCT((LEN($Y$2:$Y$4096)-LEN(SUBSTITUTE($Y$2:$Y$4096,"Hisuian "&amp;AA327,"")))/LEN("Hisuian "&amp;AA327))
         - SUMPRODUCT((LEN($Y$2:$Y$4096)-LEN(SUBSTITUTE($Y$2:$Y$4096,"Paldean "&amp;AA327,"")))/LEN("Paldean "&amp;AA327))
      &gt;0,2,1)
   ))))</f>
        <v>1</v>
      </c>
      <c r="AN327">
        <v>0</v>
      </c>
      <c r="AO327">
        <v>0</v>
      </c>
    </row>
    <row r="328" spans="1:41" x14ac:dyDescent="0.25">
      <c r="A328">
        <v>99</v>
      </c>
      <c r="B328" t="s">
        <v>1677</v>
      </c>
      <c r="C328" t="s">
        <v>1490</v>
      </c>
      <c r="D328"/>
      <c r="E328">
        <v>55</v>
      </c>
      <c r="F328">
        <v>130</v>
      </c>
      <c r="G328">
        <v>115</v>
      </c>
      <c r="H328">
        <v>50</v>
      </c>
      <c r="I328">
        <v>50</v>
      </c>
      <c r="J328">
        <v>75</v>
      </c>
      <c r="K328" t="s">
        <v>565</v>
      </c>
      <c r="L328" t="s">
        <v>252</v>
      </c>
      <c r="M328" t="s">
        <v>251</v>
      </c>
      <c r="N328">
        <v>10</v>
      </c>
      <c r="O328">
        <v>7.15</v>
      </c>
      <c r="R328">
        <f t="shared" si="20"/>
        <v>10</v>
      </c>
      <c r="S328">
        <f t="shared" si="21"/>
        <v>7</v>
      </c>
      <c r="T328">
        <f t="shared" si="22"/>
        <v>17</v>
      </c>
      <c r="U328" t="s">
        <v>1490</v>
      </c>
      <c r="V328" t="s">
        <v>1514</v>
      </c>
      <c r="W328" t="s">
        <v>1492</v>
      </c>
      <c r="X328" t="s">
        <v>1209</v>
      </c>
      <c r="Z328" t="str" cm="1">
        <f t="array" ref="Z328">IF(ISBLANK(AK328),_xlfn.LET(
    _xlpm.nameBeforeSlash, IF(ISNUMBER(SEARCH("/", Y328)), LEFT(Y328, SEARCH("/", Y328)-1), Y328),
    _xlpm.matchRow, IFERROR(MATCH(_xlpm.nameBeforeSlash, AA:AA, 0), ""),
    _xlpm.difference, IF(_xlpm.matchRow="", "", ABS((R328 + S328)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),IF(ISBLANK(Y328),"","Hidden"))</f>
        <v/>
      </c>
      <c r="AA328" t="s">
        <v>1677</v>
      </c>
      <c r="AC328" t="s">
        <v>1395</v>
      </c>
      <c r="AD328" t="str">
        <f>_xlfn.XLOOKUP(AC328,moves!A:A,moves!B:B)</f>
        <v>water</v>
      </c>
      <c r="AE328">
        <f>_xlfn.XLOOKUP(AC328,moves!A:A,moves!D:D)</f>
        <v>4</v>
      </c>
      <c r="AF328" t="str">
        <f>_xlfn.XLOOKUP(AC328,moves!A:A,moves!E:E)</f>
        <v>Critical hits deal +2 damage. Status symbols deal -1 damage.</v>
      </c>
      <c r="AG328">
        <v>0</v>
      </c>
      <c r="AH328">
        <v>0</v>
      </c>
      <c r="AI328">
        <f t="shared" si="23"/>
        <v>0</v>
      </c>
      <c r="AJ328" t="s">
        <v>525</v>
      </c>
      <c r="AL328">
        <v>0</v>
      </c>
      <c r="AM328" cm="1">
        <f t="array" ref="AM328">IF(AL328=1,1,
   IF(ISTEXT(AK328),1,
   IF(AO328&gt;1,AM327,
   IF(AI328=1,
      IF(SUMPRODUCT((LEN($Y$2:$Y$4096)-LEN(SUBSTITUTE($Y$2:$Y$4096,AA328,"")))/LEN(AA328))&gt;0,2,1),
      IF(
         SUMPRODUCT((LEN($Y$2:$Y$4096)-LEN(SUBSTITUTE($Y$2:$Y$4096,AA328,"")))/LEN(AA328))
         - SUMPRODUCT((LEN($Y$2:$Y$4096)-LEN(SUBSTITUTE($Y$2:$Y$4096,"Alolan "&amp;AA328,"")))/LEN("Alolan "&amp;AA328))
         - SUMPRODUCT((LEN($Y$2:$Y$4096)-LEN(SUBSTITUTE($Y$2:$Y$4096,"Galarian "&amp;AA328,"")))/LEN("Galarian "&amp;AA328))
         - SUMPRODUCT((LEN($Y$2:$Y$4096)-LEN(SUBSTITUTE($Y$2:$Y$4096,"Hisuian "&amp;AA328,"")))/LEN("Hisuian "&amp;AA328))
         - SUMPRODUCT((LEN($Y$2:$Y$4096)-LEN(SUBSTITUTE($Y$2:$Y$4096,"Paldean "&amp;AA328,"")))/LEN("Paldean "&amp;AA328))
      &gt;0,2,1)
   ))))</f>
        <v>2</v>
      </c>
      <c r="AN328">
        <v>0</v>
      </c>
      <c r="AO328">
        <v>1</v>
      </c>
    </row>
    <row r="329" spans="1:41" x14ac:dyDescent="0.25">
      <c r="A329" t="s">
        <v>3310</v>
      </c>
      <c r="B329" t="s">
        <v>1677</v>
      </c>
      <c r="C329" t="s">
        <v>1490</v>
      </c>
      <c r="D329"/>
      <c r="E329">
        <v>55</v>
      </c>
      <c r="F329">
        <v>130</v>
      </c>
      <c r="G329">
        <v>115</v>
      </c>
      <c r="H329">
        <v>50</v>
      </c>
      <c r="I329">
        <v>50</v>
      </c>
      <c r="J329">
        <v>75</v>
      </c>
      <c r="K329" t="s">
        <v>565</v>
      </c>
      <c r="L329" t="s">
        <v>3446</v>
      </c>
      <c r="M329" t="s">
        <v>3287</v>
      </c>
      <c r="N329">
        <v>10</v>
      </c>
      <c r="O329">
        <v>7.15</v>
      </c>
      <c r="Q329">
        <v>13</v>
      </c>
      <c r="R329">
        <f t="shared" si="20"/>
        <v>10</v>
      </c>
      <c r="S329">
        <f t="shared" si="21"/>
        <v>20</v>
      </c>
      <c r="T329">
        <f t="shared" si="22"/>
        <v>30</v>
      </c>
      <c r="U329" t="s">
        <v>1490</v>
      </c>
      <c r="V329" t="s">
        <v>1514</v>
      </c>
      <c r="W329" t="s">
        <v>1492</v>
      </c>
      <c r="X329" t="s">
        <v>1209</v>
      </c>
      <c r="Z329" t="str" cm="1">
        <f t="array" ref="Z329">IF(ISBLANK(AK329),_xlfn.LET(
    _xlpm.nameBeforeSlash, IF(ISNUMBER(SEARCH("/", Y329)), LEFT(Y329, SEARCH("/", Y329)-1), Y329),
    _xlpm.matchRow, IFERROR(MATCH(_xlpm.nameBeforeSlash, AA:AA, 0), ""),
    _xlpm.difference, IF(_xlpm.matchRow="", "", ABS((R329 + S329)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),IF(ISBLANK(Y329),"","Hidden"))</f>
        <v/>
      </c>
      <c r="AA329" t="s">
        <v>3389</v>
      </c>
      <c r="AB329" t="s">
        <v>3299</v>
      </c>
      <c r="AC329" t="s">
        <v>3338</v>
      </c>
      <c r="AD329" t="str">
        <f>_xlfn.XLOOKUP(AC329,moves!A:A,moves!B:B)</f>
        <v>water</v>
      </c>
      <c r="AE329">
        <f>_xlfn.XLOOKUP(AC329,moves!A:A,moves!D:D)</f>
        <v>5</v>
      </c>
      <c r="AF329" t="str">
        <f>_xlfn.XLOOKUP(AC329,moves!A:A,moves!E:E)</f>
        <v>Decrease all opposing active Pokémon's initiative by 3.</v>
      </c>
      <c r="AG329">
        <v>0</v>
      </c>
      <c r="AH329">
        <v>0</v>
      </c>
      <c r="AI329">
        <f t="shared" si="23"/>
        <v>0</v>
      </c>
      <c r="AJ329" t="s">
        <v>525</v>
      </c>
      <c r="AL329">
        <v>0</v>
      </c>
      <c r="AM329" cm="1">
        <f t="array" ref="AM329">IF(AL329=1,1,
   IF(ISTEXT(AK329),1,
   IF(AO329&gt;1,AM328,
   IF(AI329=1,
      IF(SUMPRODUCT((LEN($Y$2:$Y$4096)-LEN(SUBSTITUTE($Y$2:$Y$4096,AA329,"")))/LEN(AA329))&gt;0,2,1),
      IF(
         SUMPRODUCT((LEN($Y$2:$Y$4096)-LEN(SUBSTITUTE($Y$2:$Y$4096,AA329,"")))/LEN(AA329))
         - SUMPRODUCT((LEN($Y$2:$Y$4096)-LEN(SUBSTITUTE($Y$2:$Y$4096,"Alolan "&amp;AA329,"")))/LEN("Alolan "&amp;AA329))
         - SUMPRODUCT((LEN($Y$2:$Y$4096)-LEN(SUBSTITUTE($Y$2:$Y$4096,"Galarian "&amp;AA329,"")))/LEN("Galarian "&amp;AA329))
         - SUMPRODUCT((LEN($Y$2:$Y$4096)-LEN(SUBSTITUTE($Y$2:$Y$4096,"Hisuian "&amp;AA329,"")))/LEN("Hisuian "&amp;AA329))
         - SUMPRODUCT((LEN($Y$2:$Y$4096)-LEN(SUBSTITUTE($Y$2:$Y$4096,"Paldean "&amp;AA329,"")))/LEN("Paldean "&amp;AA329))
      &gt;0,2,1)
   ))))</f>
        <v>2</v>
      </c>
      <c r="AN329">
        <v>0</v>
      </c>
      <c r="AO329">
        <v>2</v>
      </c>
    </row>
    <row r="330" spans="1:41" x14ac:dyDescent="0.25">
      <c r="A330">
        <v>99</v>
      </c>
      <c r="B330" t="s">
        <v>1677</v>
      </c>
      <c r="C330" t="s">
        <v>1490</v>
      </c>
      <c r="D330"/>
      <c r="E330">
        <v>55</v>
      </c>
      <c r="F330">
        <v>130</v>
      </c>
      <c r="G330">
        <v>115</v>
      </c>
      <c r="H330">
        <v>50</v>
      </c>
      <c r="I330">
        <v>50</v>
      </c>
      <c r="J330">
        <v>75</v>
      </c>
      <c r="K330" t="s">
        <v>565</v>
      </c>
      <c r="L330" t="s">
        <v>252</v>
      </c>
      <c r="M330" t="s">
        <v>251</v>
      </c>
      <c r="N330">
        <v>10</v>
      </c>
      <c r="O330">
        <v>7.15</v>
      </c>
      <c r="R330">
        <f t="shared" si="20"/>
        <v>10</v>
      </c>
      <c r="S330">
        <f t="shared" si="21"/>
        <v>7</v>
      </c>
      <c r="T330">
        <f t="shared" si="22"/>
        <v>17</v>
      </c>
      <c r="U330" t="s">
        <v>1490</v>
      </c>
      <c r="V330" t="s">
        <v>1514</v>
      </c>
      <c r="W330" t="s">
        <v>1492</v>
      </c>
      <c r="X330" t="s">
        <v>1209</v>
      </c>
      <c r="Z330" t="str" cm="1">
        <f t="array" ref="Z330">IF(ISBLANK(AK330),_xlfn.LET(
    _xlpm.nameBeforeSlash, IF(ISNUMBER(SEARCH("/", Y330)), LEFT(Y330, SEARCH("/", Y330)-1), Y330),
    _xlpm.matchRow, IFERROR(MATCH(_xlpm.nameBeforeSlash, AA:AA, 0), ""),
    _xlpm.difference, IF(_xlpm.matchRow="", "", ABS((R330 + S330)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),IF(ISBLANK(Y330),"","Hidden"))</f>
        <v/>
      </c>
      <c r="AA330" t="s">
        <v>1677</v>
      </c>
      <c r="AC330" t="s">
        <v>1395</v>
      </c>
      <c r="AD330" t="str">
        <f>_xlfn.XLOOKUP(AC330,moves!A:A,moves!B:B)</f>
        <v>water</v>
      </c>
      <c r="AE330">
        <f>_xlfn.XLOOKUP(AC330,moves!A:A,moves!D:D)</f>
        <v>4</v>
      </c>
      <c r="AF330" t="str">
        <f>_xlfn.XLOOKUP(AC330,moves!A:A,moves!E:E)</f>
        <v>Critical hits deal +2 damage. Status symbols deal -1 damage.</v>
      </c>
      <c r="AG330">
        <v>0</v>
      </c>
      <c r="AH330">
        <v>0</v>
      </c>
      <c r="AI330">
        <f t="shared" si="23"/>
        <v>0</v>
      </c>
      <c r="AJ330" t="s">
        <v>525</v>
      </c>
      <c r="AL330">
        <v>0</v>
      </c>
      <c r="AM330" cm="1">
        <f t="array" ref="AM330">IF(AL330=1,1,
   IF(ISTEXT(AK330),1,
   IF(AO330&gt;1,AM329,
   IF(AI330=1,
      IF(SUMPRODUCT((LEN($Y$2:$Y$4096)-LEN(SUBSTITUTE($Y$2:$Y$4096,AA330,"")))/LEN(AA330))&gt;0,2,1),
      IF(
         SUMPRODUCT((LEN($Y$2:$Y$4096)-LEN(SUBSTITUTE($Y$2:$Y$4096,AA330,"")))/LEN(AA330))
         - SUMPRODUCT((LEN($Y$2:$Y$4096)-LEN(SUBSTITUTE($Y$2:$Y$4096,"Alolan "&amp;AA330,"")))/LEN("Alolan "&amp;AA330))
         - SUMPRODUCT((LEN($Y$2:$Y$4096)-LEN(SUBSTITUTE($Y$2:$Y$4096,"Galarian "&amp;AA330,"")))/LEN("Galarian "&amp;AA330))
         - SUMPRODUCT((LEN($Y$2:$Y$4096)-LEN(SUBSTITUTE($Y$2:$Y$4096,"Hisuian "&amp;AA330,"")))/LEN("Hisuian "&amp;AA330))
         - SUMPRODUCT((LEN($Y$2:$Y$4096)-LEN(SUBSTITUTE($Y$2:$Y$4096,"Paldean "&amp;AA330,"")))/LEN("Paldean "&amp;AA330))
      &gt;0,2,1)
   ))))</f>
        <v>2</v>
      </c>
      <c r="AN330">
        <v>0</v>
      </c>
      <c r="AO330">
        <v>1</v>
      </c>
    </row>
    <row r="331" spans="1:41" x14ac:dyDescent="0.25">
      <c r="A331" t="s">
        <v>3310</v>
      </c>
      <c r="B331" t="s">
        <v>1677</v>
      </c>
      <c r="C331" t="s">
        <v>1490</v>
      </c>
      <c r="D331"/>
      <c r="E331">
        <v>55</v>
      </c>
      <c r="F331">
        <v>130</v>
      </c>
      <c r="G331">
        <v>115</v>
      </c>
      <c r="H331">
        <v>50</v>
      </c>
      <c r="I331">
        <v>50</v>
      </c>
      <c r="J331">
        <v>75</v>
      </c>
      <c r="K331" t="s">
        <v>565</v>
      </c>
      <c r="L331" t="s">
        <v>3446</v>
      </c>
      <c r="M331" t="s">
        <v>3287</v>
      </c>
      <c r="N331">
        <v>10</v>
      </c>
      <c r="O331">
        <v>7.15</v>
      </c>
      <c r="Q331">
        <v>13</v>
      </c>
      <c r="R331">
        <f t="shared" si="20"/>
        <v>10</v>
      </c>
      <c r="S331">
        <f t="shared" si="21"/>
        <v>20</v>
      </c>
      <c r="T331">
        <f t="shared" si="22"/>
        <v>30</v>
      </c>
      <c r="U331" t="s">
        <v>1490</v>
      </c>
      <c r="V331" t="s">
        <v>1514</v>
      </c>
      <c r="W331" t="s">
        <v>1492</v>
      </c>
      <c r="X331" t="s">
        <v>1209</v>
      </c>
      <c r="Z331" t="str" cm="1">
        <f t="array" ref="Z331">IF(ISBLANK(AK331),_xlfn.LET(
    _xlpm.nameBeforeSlash, IF(ISNUMBER(SEARCH("/", Y331)), LEFT(Y331, SEARCH("/", Y331)-1), Y331),
    _xlpm.matchRow, IFERROR(MATCH(_xlpm.nameBeforeSlash, AA:AA, 0), ""),
    _xlpm.difference, IF(_xlpm.matchRow="", "", ABS((R331 + S331)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),IF(ISBLANK(Y331),"","Hidden"))</f>
        <v/>
      </c>
      <c r="AA331" t="s">
        <v>3389</v>
      </c>
      <c r="AB331" t="s">
        <v>3299</v>
      </c>
      <c r="AC331" t="s">
        <v>3338</v>
      </c>
      <c r="AD331" t="str">
        <f>_xlfn.XLOOKUP(AC331,moves!A:A,moves!B:B)</f>
        <v>water</v>
      </c>
      <c r="AE331">
        <f>_xlfn.XLOOKUP(AC331,moves!A:A,moves!D:D)</f>
        <v>5</v>
      </c>
      <c r="AF331" t="str">
        <f>_xlfn.XLOOKUP(AC331,moves!A:A,moves!E:E)</f>
        <v>Decrease all opposing active Pokémon's initiative by 3.</v>
      </c>
      <c r="AG331">
        <v>0</v>
      </c>
      <c r="AH331">
        <v>0</v>
      </c>
      <c r="AI331">
        <f t="shared" si="23"/>
        <v>0</v>
      </c>
      <c r="AJ331" t="s">
        <v>525</v>
      </c>
      <c r="AL331">
        <v>0</v>
      </c>
      <c r="AM331" cm="1">
        <f t="array" ref="AM331">IF(AL331=1,1,
   IF(ISTEXT(AK331),1,
   IF(AO331&gt;1,AM330,
   IF(AI331=1,
      IF(SUMPRODUCT((LEN($Y$2:$Y$4096)-LEN(SUBSTITUTE($Y$2:$Y$4096,AA331,"")))/LEN(AA331))&gt;0,2,1),
      IF(
         SUMPRODUCT((LEN($Y$2:$Y$4096)-LEN(SUBSTITUTE($Y$2:$Y$4096,AA331,"")))/LEN(AA331))
         - SUMPRODUCT((LEN($Y$2:$Y$4096)-LEN(SUBSTITUTE($Y$2:$Y$4096,"Alolan "&amp;AA331,"")))/LEN("Alolan "&amp;AA331))
         - SUMPRODUCT((LEN($Y$2:$Y$4096)-LEN(SUBSTITUTE($Y$2:$Y$4096,"Galarian "&amp;AA331,"")))/LEN("Galarian "&amp;AA331))
         - SUMPRODUCT((LEN($Y$2:$Y$4096)-LEN(SUBSTITUTE($Y$2:$Y$4096,"Hisuian "&amp;AA331,"")))/LEN("Hisuian "&amp;AA331))
         - SUMPRODUCT((LEN($Y$2:$Y$4096)-LEN(SUBSTITUTE($Y$2:$Y$4096,"Paldean "&amp;AA331,"")))/LEN("Paldean "&amp;AA331))
      &gt;0,2,1)
   ))))</f>
        <v>2</v>
      </c>
      <c r="AN331">
        <v>0</v>
      </c>
      <c r="AO331">
        <v>2</v>
      </c>
    </row>
    <row r="332" spans="1:41" x14ac:dyDescent="0.25">
      <c r="A332">
        <v>99</v>
      </c>
      <c r="B332" t="s">
        <v>1677</v>
      </c>
      <c r="C332" t="s">
        <v>1490</v>
      </c>
      <c r="D332"/>
      <c r="E332">
        <v>55</v>
      </c>
      <c r="F332">
        <v>130</v>
      </c>
      <c r="G332">
        <v>115</v>
      </c>
      <c r="H332">
        <v>50</v>
      </c>
      <c r="I332">
        <v>50</v>
      </c>
      <c r="J332">
        <v>75</v>
      </c>
      <c r="K332" t="s">
        <v>565</v>
      </c>
      <c r="L332" t="s">
        <v>252</v>
      </c>
      <c r="M332" t="s">
        <v>251</v>
      </c>
      <c r="N332">
        <v>10</v>
      </c>
      <c r="O332">
        <v>7.15</v>
      </c>
      <c r="R332">
        <f t="shared" si="20"/>
        <v>10</v>
      </c>
      <c r="S332">
        <f t="shared" si="21"/>
        <v>7</v>
      </c>
      <c r="T332">
        <f t="shared" si="22"/>
        <v>17</v>
      </c>
      <c r="U332" t="s">
        <v>1490</v>
      </c>
      <c r="V332" t="s">
        <v>1514</v>
      </c>
      <c r="W332" t="s">
        <v>1492</v>
      </c>
      <c r="X332" t="s">
        <v>1209</v>
      </c>
      <c r="Z332" t="str" cm="1">
        <f t="array" ref="Z332">IF(ISBLANK(AK332),_xlfn.LET(
    _xlpm.nameBeforeSlash, IF(ISNUMBER(SEARCH("/", Y332)), LEFT(Y332, SEARCH("/", Y332)-1), Y332),
    _xlpm.matchRow, IFERROR(MATCH(_xlpm.nameBeforeSlash, AA:AA, 0), ""),
    _xlpm.difference, IF(_xlpm.matchRow="", "", ABS((R332 + S332)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),IF(ISBLANK(Y332),"","Hidden"))</f>
        <v/>
      </c>
      <c r="AA332" t="s">
        <v>1677</v>
      </c>
      <c r="AC332" t="s">
        <v>1395</v>
      </c>
      <c r="AD332" t="str">
        <f>_xlfn.XLOOKUP(AC332,moves!A:A,moves!B:B)</f>
        <v>water</v>
      </c>
      <c r="AE332">
        <f>_xlfn.XLOOKUP(AC332,moves!A:A,moves!D:D)</f>
        <v>4</v>
      </c>
      <c r="AF332" t="str">
        <f>_xlfn.XLOOKUP(AC332,moves!A:A,moves!E:E)</f>
        <v>Critical hits deal +2 damage. Status symbols deal -1 damage.</v>
      </c>
      <c r="AG332">
        <v>0</v>
      </c>
      <c r="AH332">
        <v>0</v>
      </c>
      <c r="AI332">
        <f t="shared" si="23"/>
        <v>0</v>
      </c>
      <c r="AJ332" t="s">
        <v>525</v>
      </c>
      <c r="AL332">
        <v>0</v>
      </c>
      <c r="AM332" cm="1">
        <f t="array" ref="AM332">IF(AL332=1,1,
   IF(ISTEXT(AK332),1,
   IF(AO332&gt;1,AM331,
   IF(AI332=1,
      IF(SUMPRODUCT((LEN($Y$2:$Y$4096)-LEN(SUBSTITUTE($Y$2:$Y$4096,AA332,"")))/LEN(AA332))&gt;0,2,1),
      IF(
         SUMPRODUCT((LEN($Y$2:$Y$4096)-LEN(SUBSTITUTE($Y$2:$Y$4096,AA332,"")))/LEN(AA332))
         - SUMPRODUCT((LEN($Y$2:$Y$4096)-LEN(SUBSTITUTE($Y$2:$Y$4096,"Alolan "&amp;AA332,"")))/LEN("Alolan "&amp;AA332))
         - SUMPRODUCT((LEN($Y$2:$Y$4096)-LEN(SUBSTITUTE($Y$2:$Y$4096,"Galarian "&amp;AA332,"")))/LEN("Galarian "&amp;AA332))
         - SUMPRODUCT((LEN($Y$2:$Y$4096)-LEN(SUBSTITUTE($Y$2:$Y$4096,"Hisuian "&amp;AA332,"")))/LEN("Hisuian "&amp;AA332))
         - SUMPRODUCT((LEN($Y$2:$Y$4096)-LEN(SUBSTITUTE($Y$2:$Y$4096,"Paldean "&amp;AA332,"")))/LEN("Paldean "&amp;AA332))
      &gt;0,2,1)
   ))))</f>
        <v>2</v>
      </c>
      <c r="AN332">
        <v>0</v>
      </c>
      <c r="AO332">
        <v>1</v>
      </c>
    </row>
    <row r="333" spans="1:41" x14ac:dyDescent="0.25">
      <c r="A333" t="s">
        <v>3310</v>
      </c>
      <c r="B333" t="s">
        <v>1677</v>
      </c>
      <c r="C333" t="s">
        <v>1490</v>
      </c>
      <c r="D333"/>
      <c r="E333">
        <v>55</v>
      </c>
      <c r="F333">
        <v>130</v>
      </c>
      <c r="G333">
        <v>115</v>
      </c>
      <c r="H333">
        <v>50</v>
      </c>
      <c r="I333">
        <v>50</v>
      </c>
      <c r="J333">
        <v>75</v>
      </c>
      <c r="K333" t="s">
        <v>565</v>
      </c>
      <c r="L333" t="s">
        <v>3446</v>
      </c>
      <c r="M333" t="s">
        <v>3287</v>
      </c>
      <c r="N333">
        <v>10</v>
      </c>
      <c r="O333">
        <v>7.15</v>
      </c>
      <c r="Q333">
        <v>13</v>
      </c>
      <c r="R333">
        <f t="shared" si="20"/>
        <v>10</v>
      </c>
      <c r="S333">
        <f t="shared" si="21"/>
        <v>20</v>
      </c>
      <c r="T333">
        <f t="shared" si="22"/>
        <v>30</v>
      </c>
      <c r="U333" t="s">
        <v>1490</v>
      </c>
      <c r="V333" t="s">
        <v>1514</v>
      </c>
      <c r="W333" t="s">
        <v>1492</v>
      </c>
      <c r="X333" t="s">
        <v>1209</v>
      </c>
      <c r="Z333" t="str" cm="1">
        <f t="array" ref="Z333">IF(ISBLANK(AK333),_xlfn.LET(
    _xlpm.nameBeforeSlash, IF(ISNUMBER(SEARCH("/", Y333)), LEFT(Y333, SEARCH("/", Y333)-1), Y333),
    _xlpm.matchRow, IFERROR(MATCH(_xlpm.nameBeforeSlash, AA:AA, 0), ""),
    _xlpm.difference, IF(_xlpm.matchRow="", "", ABS((R333 + S333)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),IF(ISBLANK(Y333),"","Hidden"))</f>
        <v/>
      </c>
      <c r="AA333" t="s">
        <v>3389</v>
      </c>
      <c r="AB333" t="s">
        <v>3299</v>
      </c>
      <c r="AC333" t="s">
        <v>3338</v>
      </c>
      <c r="AD333" t="str">
        <f>_xlfn.XLOOKUP(AC333,moves!A:A,moves!B:B)</f>
        <v>water</v>
      </c>
      <c r="AE333">
        <f>_xlfn.XLOOKUP(AC333,moves!A:A,moves!D:D)</f>
        <v>5</v>
      </c>
      <c r="AF333" t="str">
        <f>_xlfn.XLOOKUP(AC333,moves!A:A,moves!E:E)</f>
        <v>Decrease all opposing active Pokémon's initiative by 3.</v>
      </c>
      <c r="AG333">
        <v>0</v>
      </c>
      <c r="AH333">
        <v>0</v>
      </c>
      <c r="AI333">
        <f t="shared" si="23"/>
        <v>0</v>
      </c>
      <c r="AJ333" t="s">
        <v>525</v>
      </c>
      <c r="AL333">
        <v>0</v>
      </c>
      <c r="AM333" cm="1">
        <f t="array" ref="AM333">IF(AL333=1,1,
   IF(ISTEXT(AK333),1,
   IF(AO333&gt;1,AM332,
   IF(AI333=1,
      IF(SUMPRODUCT((LEN($Y$2:$Y$4096)-LEN(SUBSTITUTE($Y$2:$Y$4096,AA333,"")))/LEN(AA333))&gt;0,2,1),
      IF(
         SUMPRODUCT((LEN($Y$2:$Y$4096)-LEN(SUBSTITUTE($Y$2:$Y$4096,AA333,"")))/LEN(AA333))
         - SUMPRODUCT((LEN($Y$2:$Y$4096)-LEN(SUBSTITUTE($Y$2:$Y$4096,"Alolan "&amp;AA333,"")))/LEN("Alolan "&amp;AA333))
         - SUMPRODUCT((LEN($Y$2:$Y$4096)-LEN(SUBSTITUTE($Y$2:$Y$4096,"Galarian "&amp;AA333,"")))/LEN("Galarian "&amp;AA333))
         - SUMPRODUCT((LEN($Y$2:$Y$4096)-LEN(SUBSTITUTE($Y$2:$Y$4096,"Hisuian "&amp;AA333,"")))/LEN("Hisuian "&amp;AA333))
         - SUMPRODUCT((LEN($Y$2:$Y$4096)-LEN(SUBSTITUTE($Y$2:$Y$4096,"Paldean "&amp;AA333,"")))/LEN("Paldean "&amp;AA333))
      &gt;0,2,1)
   ))))</f>
        <v>2</v>
      </c>
      <c r="AN333">
        <v>0</v>
      </c>
      <c r="AO333">
        <v>2</v>
      </c>
    </row>
    <row r="334" spans="1:41" x14ac:dyDescent="0.25">
      <c r="A334">
        <v>99</v>
      </c>
      <c r="B334" t="s">
        <v>1677</v>
      </c>
      <c r="C334" t="s">
        <v>1490</v>
      </c>
      <c r="D334"/>
      <c r="E334">
        <v>55</v>
      </c>
      <c r="F334">
        <v>130</v>
      </c>
      <c r="G334">
        <v>115</v>
      </c>
      <c r="H334">
        <v>50</v>
      </c>
      <c r="I334">
        <v>50</v>
      </c>
      <c r="J334">
        <v>75</v>
      </c>
      <c r="K334" t="s">
        <v>565</v>
      </c>
      <c r="L334" t="s">
        <v>252</v>
      </c>
      <c r="M334" t="s">
        <v>251</v>
      </c>
      <c r="N334">
        <v>10</v>
      </c>
      <c r="O334">
        <v>7.15</v>
      </c>
      <c r="R334">
        <f t="shared" si="20"/>
        <v>10</v>
      </c>
      <c r="S334">
        <f t="shared" si="21"/>
        <v>7</v>
      </c>
      <c r="T334">
        <f t="shared" si="22"/>
        <v>17</v>
      </c>
      <c r="U334" t="s">
        <v>1490</v>
      </c>
      <c r="V334" t="s">
        <v>1514</v>
      </c>
      <c r="W334" t="s">
        <v>1492</v>
      </c>
      <c r="X334" t="s">
        <v>1209</v>
      </c>
      <c r="Z334" t="str" cm="1">
        <f t="array" ref="Z334">IF(ISBLANK(AK334),_xlfn.LET(
    _xlpm.nameBeforeSlash, IF(ISNUMBER(SEARCH("/", Y334)), LEFT(Y334, SEARCH("/", Y334)-1), Y334),
    _xlpm.matchRow, IFERROR(MATCH(_xlpm.nameBeforeSlash, AA:AA, 0), ""),
    _xlpm.difference, IF(_xlpm.matchRow="", "", ABS((R334 + S334)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),IF(ISBLANK(Y334),"","Hidden"))</f>
        <v/>
      </c>
      <c r="AA334" t="s">
        <v>1677</v>
      </c>
      <c r="AC334" t="s">
        <v>1395</v>
      </c>
      <c r="AD334" t="str">
        <f>_xlfn.XLOOKUP(AC334,moves!A:A,moves!B:B)</f>
        <v>water</v>
      </c>
      <c r="AE334">
        <f>_xlfn.XLOOKUP(AC334,moves!A:A,moves!D:D)</f>
        <v>4</v>
      </c>
      <c r="AF334" t="str">
        <f>_xlfn.XLOOKUP(AC334,moves!A:A,moves!E:E)</f>
        <v>Critical hits deal +2 damage. Status symbols deal -1 damage.</v>
      </c>
      <c r="AG334">
        <v>0</v>
      </c>
      <c r="AH334">
        <v>0</v>
      </c>
      <c r="AI334">
        <f t="shared" si="23"/>
        <v>0</v>
      </c>
      <c r="AJ334" t="s">
        <v>525</v>
      </c>
      <c r="AL334">
        <v>0</v>
      </c>
      <c r="AM334" cm="1">
        <f t="array" ref="AM334">IF(AL334=1,1,
   IF(ISTEXT(AK334),1,
   IF(AO334&gt;1,AM333,
   IF(AI334=1,
      IF(SUMPRODUCT((LEN($Y$2:$Y$4096)-LEN(SUBSTITUTE($Y$2:$Y$4096,AA334,"")))/LEN(AA334))&gt;0,2,1),
      IF(
         SUMPRODUCT((LEN($Y$2:$Y$4096)-LEN(SUBSTITUTE($Y$2:$Y$4096,AA334,"")))/LEN(AA334))
         - SUMPRODUCT((LEN($Y$2:$Y$4096)-LEN(SUBSTITUTE($Y$2:$Y$4096,"Alolan "&amp;AA334,"")))/LEN("Alolan "&amp;AA334))
         - SUMPRODUCT((LEN($Y$2:$Y$4096)-LEN(SUBSTITUTE($Y$2:$Y$4096,"Galarian "&amp;AA334,"")))/LEN("Galarian "&amp;AA334))
         - SUMPRODUCT((LEN($Y$2:$Y$4096)-LEN(SUBSTITUTE($Y$2:$Y$4096,"Hisuian "&amp;AA334,"")))/LEN("Hisuian "&amp;AA334))
         - SUMPRODUCT((LEN($Y$2:$Y$4096)-LEN(SUBSTITUTE($Y$2:$Y$4096,"Paldean "&amp;AA334,"")))/LEN("Paldean "&amp;AA334))
      &gt;0,2,1)
   ))))</f>
        <v>2</v>
      </c>
      <c r="AN334">
        <v>0</v>
      </c>
      <c r="AO334">
        <v>1</v>
      </c>
    </row>
    <row r="335" spans="1:41" x14ac:dyDescent="0.25">
      <c r="A335" t="s">
        <v>3310</v>
      </c>
      <c r="B335" t="s">
        <v>1677</v>
      </c>
      <c r="C335" t="s">
        <v>1490</v>
      </c>
      <c r="D335"/>
      <c r="E335">
        <v>55</v>
      </c>
      <c r="F335">
        <v>130</v>
      </c>
      <c r="G335">
        <v>115</v>
      </c>
      <c r="H335">
        <v>50</v>
      </c>
      <c r="I335">
        <v>50</v>
      </c>
      <c r="J335">
        <v>75</v>
      </c>
      <c r="K335" t="s">
        <v>565</v>
      </c>
      <c r="L335" t="s">
        <v>3446</v>
      </c>
      <c r="M335" t="s">
        <v>3287</v>
      </c>
      <c r="N335">
        <v>10</v>
      </c>
      <c r="O335">
        <v>7.15</v>
      </c>
      <c r="Q335">
        <v>13</v>
      </c>
      <c r="R335">
        <f t="shared" si="20"/>
        <v>10</v>
      </c>
      <c r="S335">
        <f t="shared" si="21"/>
        <v>20</v>
      </c>
      <c r="T335">
        <f t="shared" si="22"/>
        <v>30</v>
      </c>
      <c r="U335" t="s">
        <v>1490</v>
      </c>
      <c r="V335" t="s">
        <v>1514</v>
      </c>
      <c r="W335" t="s">
        <v>1492</v>
      </c>
      <c r="X335" t="s">
        <v>1209</v>
      </c>
      <c r="Z335" t="str" cm="1">
        <f t="array" ref="Z335">IF(ISBLANK(AK335),_xlfn.LET(
    _xlpm.nameBeforeSlash, IF(ISNUMBER(SEARCH("/", Y335)), LEFT(Y335, SEARCH("/", Y335)-1), Y335),
    _xlpm.matchRow, IFERROR(MATCH(_xlpm.nameBeforeSlash, AA:AA, 0), ""),
    _xlpm.difference, IF(_xlpm.matchRow="", "", ABS((R335 + S335)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),IF(ISBLANK(Y335),"","Hidden"))</f>
        <v/>
      </c>
      <c r="AA335" t="s">
        <v>3389</v>
      </c>
      <c r="AB335" t="s">
        <v>3299</v>
      </c>
      <c r="AC335" t="s">
        <v>3338</v>
      </c>
      <c r="AD335" t="str">
        <f>_xlfn.XLOOKUP(AC335,moves!A:A,moves!B:B)</f>
        <v>water</v>
      </c>
      <c r="AE335">
        <f>_xlfn.XLOOKUP(AC335,moves!A:A,moves!D:D)</f>
        <v>5</v>
      </c>
      <c r="AF335" t="str">
        <f>_xlfn.XLOOKUP(AC335,moves!A:A,moves!E:E)</f>
        <v>Decrease all opposing active Pokémon's initiative by 3.</v>
      </c>
      <c r="AG335">
        <v>0</v>
      </c>
      <c r="AH335">
        <v>0</v>
      </c>
      <c r="AI335">
        <f t="shared" si="23"/>
        <v>0</v>
      </c>
      <c r="AJ335" t="s">
        <v>525</v>
      </c>
      <c r="AL335">
        <v>0</v>
      </c>
      <c r="AM335" cm="1">
        <f t="array" ref="AM335">IF(AL335=1,1,
   IF(ISTEXT(AK335),1,
   IF(AO335&gt;1,AM334,
   IF(AI335=1,
      IF(SUMPRODUCT((LEN($Y$2:$Y$4096)-LEN(SUBSTITUTE($Y$2:$Y$4096,AA335,"")))/LEN(AA335))&gt;0,2,1),
      IF(
         SUMPRODUCT((LEN($Y$2:$Y$4096)-LEN(SUBSTITUTE($Y$2:$Y$4096,AA335,"")))/LEN(AA335))
         - SUMPRODUCT((LEN($Y$2:$Y$4096)-LEN(SUBSTITUTE($Y$2:$Y$4096,"Alolan "&amp;AA335,"")))/LEN("Alolan "&amp;AA335))
         - SUMPRODUCT((LEN($Y$2:$Y$4096)-LEN(SUBSTITUTE($Y$2:$Y$4096,"Galarian "&amp;AA335,"")))/LEN("Galarian "&amp;AA335))
         - SUMPRODUCT((LEN($Y$2:$Y$4096)-LEN(SUBSTITUTE($Y$2:$Y$4096,"Hisuian "&amp;AA335,"")))/LEN("Hisuian "&amp;AA335))
         - SUMPRODUCT((LEN($Y$2:$Y$4096)-LEN(SUBSTITUTE($Y$2:$Y$4096,"Paldean "&amp;AA335,"")))/LEN("Paldean "&amp;AA335))
      &gt;0,2,1)
   ))))</f>
        <v>2</v>
      </c>
      <c r="AN335">
        <v>0</v>
      </c>
      <c r="AO335">
        <v>2</v>
      </c>
    </row>
    <row r="336" spans="1:41" x14ac:dyDescent="0.25">
      <c r="A336">
        <v>99</v>
      </c>
      <c r="B336" t="s">
        <v>1677</v>
      </c>
      <c r="C336" t="s">
        <v>1490</v>
      </c>
      <c r="D336"/>
      <c r="E336">
        <v>55</v>
      </c>
      <c r="F336">
        <v>130</v>
      </c>
      <c r="G336">
        <v>115</v>
      </c>
      <c r="H336">
        <v>50</v>
      </c>
      <c r="I336">
        <v>50</v>
      </c>
      <c r="J336">
        <v>75</v>
      </c>
      <c r="K336" t="s">
        <v>565</v>
      </c>
      <c r="L336" t="s">
        <v>252</v>
      </c>
      <c r="M336" t="s">
        <v>251</v>
      </c>
      <c r="N336">
        <v>10</v>
      </c>
      <c r="O336">
        <v>7.15</v>
      </c>
      <c r="R336">
        <f t="shared" si="20"/>
        <v>10</v>
      </c>
      <c r="S336">
        <f t="shared" si="21"/>
        <v>7</v>
      </c>
      <c r="T336">
        <f t="shared" si="22"/>
        <v>17</v>
      </c>
      <c r="U336" t="s">
        <v>1490</v>
      </c>
      <c r="V336" t="s">
        <v>1514</v>
      </c>
      <c r="W336" t="s">
        <v>1492</v>
      </c>
      <c r="X336" t="s">
        <v>1209</v>
      </c>
      <c r="Z336" t="str" cm="1">
        <f t="array" ref="Z336">IF(ISBLANK(AK336),_xlfn.LET(
    _xlpm.nameBeforeSlash, IF(ISNUMBER(SEARCH("/", Y336)), LEFT(Y336, SEARCH("/", Y336)-1), Y336),
    _xlpm.matchRow, IFERROR(MATCH(_xlpm.nameBeforeSlash, AA:AA, 0), ""),
    _xlpm.difference, IF(_xlpm.matchRow="", "", ABS((R336 + S336)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),IF(ISBLANK(Y336),"","Hidden"))</f>
        <v/>
      </c>
      <c r="AA336" t="s">
        <v>1677</v>
      </c>
      <c r="AC336" t="s">
        <v>1395</v>
      </c>
      <c r="AD336" t="str">
        <f>_xlfn.XLOOKUP(AC336,moves!A:A,moves!B:B)</f>
        <v>water</v>
      </c>
      <c r="AE336">
        <f>_xlfn.XLOOKUP(AC336,moves!A:A,moves!D:D)</f>
        <v>4</v>
      </c>
      <c r="AF336" t="str">
        <f>_xlfn.XLOOKUP(AC336,moves!A:A,moves!E:E)</f>
        <v>Critical hits deal +2 damage. Status symbols deal -1 damage.</v>
      </c>
      <c r="AG336">
        <v>0</v>
      </c>
      <c r="AH336">
        <v>0</v>
      </c>
      <c r="AI336">
        <f t="shared" si="23"/>
        <v>0</v>
      </c>
      <c r="AJ336" t="s">
        <v>525</v>
      </c>
      <c r="AL336">
        <v>0</v>
      </c>
      <c r="AM336" cm="1">
        <f t="array" ref="AM336">IF(AL336=1,1,
   IF(ISTEXT(AK336),1,
   IF(AO336&gt;1,AM335,
   IF(AI336=1,
      IF(SUMPRODUCT((LEN($Y$2:$Y$4096)-LEN(SUBSTITUTE($Y$2:$Y$4096,AA336,"")))/LEN(AA336))&gt;0,2,1),
      IF(
         SUMPRODUCT((LEN($Y$2:$Y$4096)-LEN(SUBSTITUTE($Y$2:$Y$4096,AA336,"")))/LEN(AA336))
         - SUMPRODUCT((LEN($Y$2:$Y$4096)-LEN(SUBSTITUTE($Y$2:$Y$4096,"Alolan "&amp;AA336,"")))/LEN("Alolan "&amp;AA336))
         - SUMPRODUCT((LEN($Y$2:$Y$4096)-LEN(SUBSTITUTE($Y$2:$Y$4096,"Galarian "&amp;AA336,"")))/LEN("Galarian "&amp;AA336))
         - SUMPRODUCT((LEN($Y$2:$Y$4096)-LEN(SUBSTITUTE($Y$2:$Y$4096,"Hisuian "&amp;AA336,"")))/LEN("Hisuian "&amp;AA336))
         - SUMPRODUCT((LEN($Y$2:$Y$4096)-LEN(SUBSTITUTE($Y$2:$Y$4096,"Paldean "&amp;AA336,"")))/LEN("Paldean "&amp;AA336))
      &gt;0,2,1)
   ))))</f>
        <v>2</v>
      </c>
      <c r="AN336">
        <v>0</v>
      </c>
      <c r="AO336">
        <v>1</v>
      </c>
    </row>
    <row r="337" spans="1:41" x14ac:dyDescent="0.25">
      <c r="A337" t="s">
        <v>3310</v>
      </c>
      <c r="B337" t="s">
        <v>1677</v>
      </c>
      <c r="C337" t="s">
        <v>1490</v>
      </c>
      <c r="D337"/>
      <c r="E337">
        <v>55</v>
      </c>
      <c r="F337">
        <v>130</v>
      </c>
      <c r="G337">
        <v>115</v>
      </c>
      <c r="H337">
        <v>50</v>
      </c>
      <c r="I337">
        <v>50</v>
      </c>
      <c r="J337">
        <v>75</v>
      </c>
      <c r="K337" t="s">
        <v>565</v>
      </c>
      <c r="L337" t="s">
        <v>3446</v>
      </c>
      <c r="M337" t="s">
        <v>3287</v>
      </c>
      <c r="N337">
        <v>10</v>
      </c>
      <c r="O337">
        <v>7.15</v>
      </c>
      <c r="Q337">
        <v>13</v>
      </c>
      <c r="R337">
        <f t="shared" si="20"/>
        <v>10</v>
      </c>
      <c r="S337">
        <f t="shared" si="21"/>
        <v>20</v>
      </c>
      <c r="T337">
        <f t="shared" si="22"/>
        <v>30</v>
      </c>
      <c r="U337" t="s">
        <v>1490</v>
      </c>
      <c r="V337" t="s">
        <v>1514</v>
      </c>
      <c r="W337" t="s">
        <v>1492</v>
      </c>
      <c r="X337" t="s">
        <v>1209</v>
      </c>
      <c r="Z337" t="str" cm="1">
        <f t="array" ref="Z337">IF(ISBLANK(AK337),_xlfn.LET(
    _xlpm.nameBeforeSlash, IF(ISNUMBER(SEARCH("/", Y337)), LEFT(Y337, SEARCH("/", Y337)-1), Y337),
    _xlpm.matchRow, IFERROR(MATCH(_xlpm.nameBeforeSlash, AA:AA, 0), ""),
    _xlpm.difference, IF(_xlpm.matchRow="", "", ABS((R337 + S337)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),IF(ISBLANK(Y337),"","Hidden"))</f>
        <v/>
      </c>
      <c r="AA337" t="s">
        <v>3389</v>
      </c>
      <c r="AB337" t="s">
        <v>3299</v>
      </c>
      <c r="AC337" t="s">
        <v>3338</v>
      </c>
      <c r="AD337" t="str">
        <f>_xlfn.XLOOKUP(AC337,moves!A:A,moves!B:B)</f>
        <v>water</v>
      </c>
      <c r="AE337">
        <f>_xlfn.XLOOKUP(AC337,moves!A:A,moves!D:D)</f>
        <v>5</v>
      </c>
      <c r="AF337" t="str">
        <f>_xlfn.XLOOKUP(AC337,moves!A:A,moves!E:E)</f>
        <v>Decrease all opposing active Pokémon's initiative by 3.</v>
      </c>
      <c r="AG337">
        <v>0</v>
      </c>
      <c r="AH337">
        <v>0</v>
      </c>
      <c r="AI337">
        <f t="shared" si="23"/>
        <v>0</v>
      </c>
      <c r="AJ337" t="s">
        <v>525</v>
      </c>
      <c r="AL337">
        <v>0</v>
      </c>
      <c r="AM337" cm="1">
        <f t="array" ref="AM337">IF(AL337=1,1,
   IF(ISTEXT(AK337),1,
   IF(AO337&gt;1,AM336,
   IF(AI337=1,
      IF(SUMPRODUCT((LEN($Y$2:$Y$4096)-LEN(SUBSTITUTE($Y$2:$Y$4096,AA337,"")))/LEN(AA337))&gt;0,2,1),
      IF(
         SUMPRODUCT((LEN($Y$2:$Y$4096)-LEN(SUBSTITUTE($Y$2:$Y$4096,AA337,"")))/LEN(AA337))
         - SUMPRODUCT((LEN($Y$2:$Y$4096)-LEN(SUBSTITUTE($Y$2:$Y$4096,"Alolan "&amp;AA337,"")))/LEN("Alolan "&amp;AA337))
         - SUMPRODUCT((LEN($Y$2:$Y$4096)-LEN(SUBSTITUTE($Y$2:$Y$4096,"Galarian "&amp;AA337,"")))/LEN("Galarian "&amp;AA337))
         - SUMPRODUCT((LEN($Y$2:$Y$4096)-LEN(SUBSTITUTE($Y$2:$Y$4096,"Hisuian "&amp;AA337,"")))/LEN("Hisuian "&amp;AA337))
         - SUMPRODUCT((LEN($Y$2:$Y$4096)-LEN(SUBSTITUTE($Y$2:$Y$4096,"Paldean "&amp;AA337,"")))/LEN("Paldean "&amp;AA337))
      &gt;0,2,1)
   ))))</f>
        <v>2</v>
      </c>
      <c r="AN337">
        <v>0</v>
      </c>
      <c r="AO337">
        <v>2</v>
      </c>
    </row>
    <row r="338" spans="1:41" x14ac:dyDescent="0.25">
      <c r="A338">
        <v>99</v>
      </c>
      <c r="B338" t="s">
        <v>1677</v>
      </c>
      <c r="C338" t="s">
        <v>1490</v>
      </c>
      <c r="D338"/>
      <c r="E338">
        <v>55</v>
      </c>
      <c r="F338">
        <v>130</v>
      </c>
      <c r="G338">
        <v>115</v>
      </c>
      <c r="H338">
        <v>50</v>
      </c>
      <c r="I338">
        <v>50</v>
      </c>
      <c r="J338">
        <v>75</v>
      </c>
      <c r="K338" t="s">
        <v>565</v>
      </c>
      <c r="L338" t="s">
        <v>252</v>
      </c>
      <c r="M338" t="s">
        <v>251</v>
      </c>
      <c r="N338">
        <v>10</v>
      </c>
      <c r="O338">
        <v>7.15</v>
      </c>
      <c r="R338">
        <f t="shared" si="20"/>
        <v>10</v>
      </c>
      <c r="S338">
        <f t="shared" si="21"/>
        <v>7</v>
      </c>
      <c r="T338">
        <f t="shared" si="22"/>
        <v>17</v>
      </c>
      <c r="U338" t="s">
        <v>1490</v>
      </c>
      <c r="V338" t="s">
        <v>1514</v>
      </c>
      <c r="W338" t="s">
        <v>1492</v>
      </c>
      <c r="X338" t="s">
        <v>1209</v>
      </c>
      <c r="Z338" t="str" cm="1">
        <f t="array" ref="Z338">IF(ISBLANK(AK338),_xlfn.LET(
    _xlpm.nameBeforeSlash, IF(ISNUMBER(SEARCH("/", Y338)), LEFT(Y338, SEARCH("/", Y338)-1), Y338),
    _xlpm.matchRow, IFERROR(MATCH(_xlpm.nameBeforeSlash, AA:AA, 0), ""),
    _xlpm.difference, IF(_xlpm.matchRow="", "", ABS((R338 + S338)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),IF(ISBLANK(Y338),"","Hidden"))</f>
        <v/>
      </c>
      <c r="AA338" t="s">
        <v>1677</v>
      </c>
      <c r="AC338" t="s">
        <v>1395</v>
      </c>
      <c r="AD338" t="str">
        <f>_xlfn.XLOOKUP(AC338,moves!A:A,moves!B:B)</f>
        <v>water</v>
      </c>
      <c r="AE338">
        <f>_xlfn.XLOOKUP(AC338,moves!A:A,moves!D:D)</f>
        <v>4</v>
      </c>
      <c r="AF338" t="str">
        <f>_xlfn.XLOOKUP(AC338,moves!A:A,moves!E:E)</f>
        <v>Critical hits deal +2 damage. Status symbols deal -1 damage.</v>
      </c>
      <c r="AG338">
        <v>0</v>
      </c>
      <c r="AH338">
        <v>0</v>
      </c>
      <c r="AI338">
        <f t="shared" si="23"/>
        <v>0</v>
      </c>
      <c r="AJ338" t="s">
        <v>525</v>
      </c>
      <c r="AL338">
        <v>0</v>
      </c>
      <c r="AM338" cm="1">
        <f t="array" ref="AM338">IF(AL338=1,1,
   IF(ISTEXT(AK338),1,
   IF(AO338&gt;1,AM337,
   IF(AI338=1,
      IF(SUMPRODUCT((LEN($Y$2:$Y$4096)-LEN(SUBSTITUTE($Y$2:$Y$4096,AA338,"")))/LEN(AA338))&gt;0,2,1),
      IF(
         SUMPRODUCT((LEN($Y$2:$Y$4096)-LEN(SUBSTITUTE($Y$2:$Y$4096,AA338,"")))/LEN(AA338))
         - SUMPRODUCT((LEN($Y$2:$Y$4096)-LEN(SUBSTITUTE($Y$2:$Y$4096,"Alolan "&amp;AA338,"")))/LEN("Alolan "&amp;AA338))
         - SUMPRODUCT((LEN($Y$2:$Y$4096)-LEN(SUBSTITUTE($Y$2:$Y$4096,"Galarian "&amp;AA338,"")))/LEN("Galarian "&amp;AA338))
         - SUMPRODUCT((LEN($Y$2:$Y$4096)-LEN(SUBSTITUTE($Y$2:$Y$4096,"Hisuian "&amp;AA338,"")))/LEN("Hisuian "&amp;AA338))
         - SUMPRODUCT((LEN($Y$2:$Y$4096)-LEN(SUBSTITUTE($Y$2:$Y$4096,"Paldean "&amp;AA338,"")))/LEN("Paldean "&amp;AA338))
      &gt;0,2,1)
   ))))</f>
        <v>2</v>
      </c>
      <c r="AN338">
        <v>0</v>
      </c>
      <c r="AO338">
        <v>1</v>
      </c>
    </row>
    <row r="339" spans="1:41" x14ac:dyDescent="0.25">
      <c r="A339" t="s">
        <v>3310</v>
      </c>
      <c r="B339" t="s">
        <v>1677</v>
      </c>
      <c r="C339" t="s">
        <v>1490</v>
      </c>
      <c r="D339"/>
      <c r="E339">
        <v>55</v>
      </c>
      <c r="F339">
        <v>130</v>
      </c>
      <c r="G339">
        <v>115</v>
      </c>
      <c r="H339">
        <v>50</v>
      </c>
      <c r="I339">
        <v>50</v>
      </c>
      <c r="J339">
        <v>75</v>
      </c>
      <c r="K339" t="s">
        <v>565</v>
      </c>
      <c r="L339" t="s">
        <v>3446</v>
      </c>
      <c r="M339" t="s">
        <v>3287</v>
      </c>
      <c r="N339">
        <v>10</v>
      </c>
      <c r="O339">
        <v>7.15</v>
      </c>
      <c r="Q339">
        <v>13</v>
      </c>
      <c r="R339">
        <f t="shared" si="20"/>
        <v>10</v>
      </c>
      <c r="S339">
        <f t="shared" si="21"/>
        <v>20</v>
      </c>
      <c r="T339">
        <f t="shared" si="22"/>
        <v>30</v>
      </c>
      <c r="U339" t="s">
        <v>1490</v>
      </c>
      <c r="V339" t="s">
        <v>1514</v>
      </c>
      <c r="W339" t="s">
        <v>1492</v>
      </c>
      <c r="X339" t="s">
        <v>1209</v>
      </c>
      <c r="Z339" t="str" cm="1">
        <f t="array" ref="Z339">IF(ISBLANK(AK339),_xlfn.LET(
    _xlpm.nameBeforeSlash, IF(ISNUMBER(SEARCH("/", Y339)), LEFT(Y339, SEARCH("/", Y339)-1), Y339),
    _xlpm.matchRow, IFERROR(MATCH(_xlpm.nameBeforeSlash, AA:AA, 0), ""),
    _xlpm.difference, IF(_xlpm.matchRow="", "", ABS((R339 + S339)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),IF(ISBLANK(Y339),"","Hidden"))</f>
        <v/>
      </c>
      <c r="AA339" t="s">
        <v>3389</v>
      </c>
      <c r="AB339" t="s">
        <v>3299</v>
      </c>
      <c r="AC339" t="s">
        <v>3338</v>
      </c>
      <c r="AD339" t="str">
        <f>_xlfn.XLOOKUP(AC339,moves!A:A,moves!B:B)</f>
        <v>water</v>
      </c>
      <c r="AE339">
        <f>_xlfn.XLOOKUP(AC339,moves!A:A,moves!D:D)</f>
        <v>5</v>
      </c>
      <c r="AF339" t="str">
        <f>_xlfn.XLOOKUP(AC339,moves!A:A,moves!E:E)</f>
        <v>Decrease all opposing active Pokémon's initiative by 3.</v>
      </c>
      <c r="AG339">
        <v>0</v>
      </c>
      <c r="AH339">
        <v>0</v>
      </c>
      <c r="AI339">
        <f t="shared" si="23"/>
        <v>0</v>
      </c>
      <c r="AJ339" t="s">
        <v>525</v>
      </c>
      <c r="AL339">
        <v>0</v>
      </c>
      <c r="AM339" cm="1">
        <f t="array" ref="AM339">IF(AL339=1,1,
   IF(ISTEXT(AK339),1,
   IF(AO339&gt;1,AM338,
   IF(AI339=1,
      IF(SUMPRODUCT((LEN($Y$2:$Y$4096)-LEN(SUBSTITUTE($Y$2:$Y$4096,AA339,"")))/LEN(AA339))&gt;0,2,1),
      IF(
         SUMPRODUCT((LEN($Y$2:$Y$4096)-LEN(SUBSTITUTE($Y$2:$Y$4096,AA339,"")))/LEN(AA339))
         - SUMPRODUCT((LEN($Y$2:$Y$4096)-LEN(SUBSTITUTE($Y$2:$Y$4096,"Alolan "&amp;AA339,"")))/LEN("Alolan "&amp;AA339))
         - SUMPRODUCT((LEN($Y$2:$Y$4096)-LEN(SUBSTITUTE($Y$2:$Y$4096,"Galarian "&amp;AA339,"")))/LEN("Galarian "&amp;AA339))
         - SUMPRODUCT((LEN($Y$2:$Y$4096)-LEN(SUBSTITUTE($Y$2:$Y$4096,"Hisuian "&amp;AA339,"")))/LEN("Hisuian "&amp;AA339))
         - SUMPRODUCT((LEN($Y$2:$Y$4096)-LEN(SUBSTITUTE($Y$2:$Y$4096,"Paldean "&amp;AA339,"")))/LEN("Paldean "&amp;AA339))
      &gt;0,2,1)
   ))))</f>
        <v>2</v>
      </c>
      <c r="AN339">
        <v>0</v>
      </c>
      <c r="AO339">
        <v>2</v>
      </c>
    </row>
    <row r="340" spans="1:41" x14ac:dyDescent="0.25">
      <c r="A340" t="s">
        <v>3791</v>
      </c>
      <c r="B340" t="s">
        <v>1677</v>
      </c>
      <c r="C340" t="s">
        <v>1490</v>
      </c>
      <c r="D340"/>
      <c r="E340">
        <v>55</v>
      </c>
      <c r="F340">
        <v>130</v>
      </c>
      <c r="G340">
        <v>115</v>
      </c>
      <c r="H340">
        <v>50</v>
      </c>
      <c r="I340">
        <v>50</v>
      </c>
      <c r="J340">
        <v>75</v>
      </c>
      <c r="K340" t="s">
        <v>565</v>
      </c>
      <c r="L340" t="s">
        <v>252</v>
      </c>
      <c r="M340" t="s">
        <v>251</v>
      </c>
      <c r="N340">
        <v>10</v>
      </c>
      <c r="O340">
        <v>7.15</v>
      </c>
      <c r="R340">
        <f t="shared" si="20"/>
        <v>10</v>
      </c>
      <c r="S340">
        <f t="shared" si="21"/>
        <v>7</v>
      </c>
      <c r="T340">
        <f t="shared" si="22"/>
        <v>17</v>
      </c>
      <c r="U340" t="s">
        <v>1490</v>
      </c>
      <c r="V340" t="s">
        <v>1514</v>
      </c>
      <c r="W340" t="s">
        <v>1492</v>
      </c>
      <c r="X340" t="s">
        <v>1209</v>
      </c>
      <c r="Z340" t="str" cm="1">
        <f t="array" ref="Z340">IF(ISBLANK(AK340),_xlfn.LET(
    _xlpm.nameBeforeSlash, IF(ISNUMBER(SEARCH("/", Y340)), LEFT(Y340, SEARCH("/", Y340)-1), Y340),
    _xlpm.matchRow, IFERROR(MATCH(_xlpm.nameBeforeSlash, AA:AA, 0), ""),
    _xlpm.difference, IF(_xlpm.matchRow="", "", ABS((R340 + S340)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),IF(ISBLANK(Y340),"","Hidden"))</f>
        <v/>
      </c>
      <c r="AA340" t="s">
        <v>5062</v>
      </c>
      <c r="AC340" t="s">
        <v>1044</v>
      </c>
      <c r="AD340" t="str">
        <f>_xlfn.XLOOKUP(AC340,moves!A:A,moves!B:B)</f>
        <v>fighting</v>
      </c>
      <c r="AE340">
        <f>_xlfn.XLOOKUP(AC340,moves!A:A,moves!D:D)</f>
        <v>5</v>
      </c>
      <c r="AF340" t="str">
        <f>_xlfn.XLOOKUP(AC340,moves!A:A,moves!E:E)</f>
        <v>Each time this move is used: Decrease the user's Initiative by 2.</v>
      </c>
      <c r="AG340">
        <v>0</v>
      </c>
      <c r="AH340">
        <v>0</v>
      </c>
      <c r="AI340">
        <f t="shared" si="23"/>
        <v>1</v>
      </c>
      <c r="AJ340" t="s">
        <v>525</v>
      </c>
      <c r="AL340">
        <v>0</v>
      </c>
      <c r="AM340" cm="1">
        <f t="array" ref="AM340">IF(AL340=1,1,
   IF(ISTEXT(AK340),1,
   IF(AO340&gt;1,AM339,
   IF(AI340=1,
      IF(SUMPRODUCT((LEN($Y$2:$Y$4096)-LEN(SUBSTITUTE($Y$2:$Y$4096,AA340,"")))/LEN(AA340))&gt;0,2,1),
      IF(
         SUMPRODUCT((LEN($Y$2:$Y$4096)-LEN(SUBSTITUTE($Y$2:$Y$4096,AA340,"")))/LEN(AA340))
         - SUMPRODUCT((LEN($Y$2:$Y$4096)-LEN(SUBSTITUTE($Y$2:$Y$4096,"Alolan "&amp;AA340,"")))/LEN("Alolan "&amp;AA340))
         - SUMPRODUCT((LEN($Y$2:$Y$4096)-LEN(SUBSTITUTE($Y$2:$Y$4096,"Galarian "&amp;AA340,"")))/LEN("Galarian "&amp;AA340))
         - SUMPRODUCT((LEN($Y$2:$Y$4096)-LEN(SUBSTITUTE($Y$2:$Y$4096,"Hisuian "&amp;AA340,"")))/LEN("Hisuian "&amp;AA340))
         - SUMPRODUCT((LEN($Y$2:$Y$4096)-LEN(SUBSTITUTE($Y$2:$Y$4096,"Paldean "&amp;AA340,"")))/LEN("Paldean "&amp;AA340))
      &gt;0,2,1)
   ))))</f>
        <v>2</v>
      </c>
      <c r="AN340">
        <v>0</v>
      </c>
      <c r="AO340">
        <v>1</v>
      </c>
    </row>
    <row r="341" spans="1:41" x14ac:dyDescent="0.25">
      <c r="A341" t="s">
        <v>3792</v>
      </c>
      <c r="B341" t="s">
        <v>1677</v>
      </c>
      <c r="C341" t="s">
        <v>1490</v>
      </c>
      <c r="D341"/>
      <c r="E341">
        <v>55</v>
      </c>
      <c r="F341">
        <v>130</v>
      </c>
      <c r="G341">
        <v>115</v>
      </c>
      <c r="H341">
        <v>50</v>
      </c>
      <c r="I341">
        <v>50</v>
      </c>
      <c r="J341">
        <v>75</v>
      </c>
      <c r="K341" t="s">
        <v>565</v>
      </c>
      <c r="L341" t="s">
        <v>3446</v>
      </c>
      <c r="M341" t="s">
        <v>3287</v>
      </c>
      <c r="N341">
        <v>10</v>
      </c>
      <c r="O341">
        <v>7.15</v>
      </c>
      <c r="Q341">
        <v>13</v>
      </c>
      <c r="R341">
        <f t="shared" si="20"/>
        <v>10</v>
      </c>
      <c r="S341">
        <f t="shared" si="21"/>
        <v>20</v>
      </c>
      <c r="T341">
        <f t="shared" si="22"/>
        <v>30</v>
      </c>
      <c r="U341" t="s">
        <v>1490</v>
      </c>
      <c r="V341" t="s">
        <v>1514</v>
      </c>
      <c r="W341" t="s">
        <v>1492</v>
      </c>
      <c r="X341" t="s">
        <v>1209</v>
      </c>
      <c r="Z341" t="str" cm="1">
        <f t="array" ref="Z341">IF(ISBLANK(AK341),_xlfn.LET(
    _xlpm.nameBeforeSlash, IF(ISNUMBER(SEARCH("/", Y341)), LEFT(Y341, SEARCH("/", Y341)-1), Y341),
    _xlpm.matchRow, IFERROR(MATCH(_xlpm.nameBeforeSlash, AA:AA, 0), ""),
    _xlpm.difference, IF(_xlpm.matchRow="", "", ABS((R341 + S341)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),IF(ISBLANK(Y341),"","Hidden"))</f>
        <v/>
      </c>
      <c r="AA341" t="s">
        <v>5064</v>
      </c>
      <c r="AB341" t="s">
        <v>3299</v>
      </c>
      <c r="AC341" t="s">
        <v>6413</v>
      </c>
      <c r="AD341" t="str">
        <f>_xlfn.XLOOKUP(AC341,moves!A:A,moves!B:B)</f>
        <v>water</v>
      </c>
      <c r="AE341">
        <f>_xlfn.XLOOKUP(AC341,moves!A:A,moves!D:D)</f>
        <v>8</v>
      </c>
      <c r="AF341" t="str">
        <f>_xlfn.XLOOKUP(AC341,moves!A:A,moves!E:E)</f>
        <v>Each time this move is used: The user takes 3 damage.</v>
      </c>
      <c r="AG341">
        <v>0</v>
      </c>
      <c r="AH341">
        <v>0</v>
      </c>
      <c r="AI341">
        <f t="shared" si="23"/>
        <v>1</v>
      </c>
      <c r="AJ341" t="s">
        <v>525</v>
      </c>
      <c r="AL341">
        <v>0</v>
      </c>
      <c r="AM341" cm="1">
        <f t="array" ref="AM341">IF(AL341=1,1,
   IF(ISTEXT(AK341),1,
   IF(AO341&gt;1,AM340,
   IF(AI341=1,
      IF(SUMPRODUCT((LEN($Y$2:$Y$4096)-LEN(SUBSTITUTE($Y$2:$Y$4096,AA341,"")))/LEN(AA341))&gt;0,2,1),
      IF(
         SUMPRODUCT((LEN($Y$2:$Y$4096)-LEN(SUBSTITUTE($Y$2:$Y$4096,AA341,"")))/LEN(AA341))
         - SUMPRODUCT((LEN($Y$2:$Y$4096)-LEN(SUBSTITUTE($Y$2:$Y$4096,"Alolan "&amp;AA341,"")))/LEN("Alolan "&amp;AA341))
         - SUMPRODUCT((LEN($Y$2:$Y$4096)-LEN(SUBSTITUTE($Y$2:$Y$4096,"Galarian "&amp;AA341,"")))/LEN("Galarian "&amp;AA341))
         - SUMPRODUCT((LEN($Y$2:$Y$4096)-LEN(SUBSTITUTE($Y$2:$Y$4096,"Hisuian "&amp;AA341,"")))/LEN("Hisuian "&amp;AA341))
         - SUMPRODUCT((LEN($Y$2:$Y$4096)-LEN(SUBSTITUTE($Y$2:$Y$4096,"Paldean "&amp;AA341,"")))/LEN("Paldean "&amp;AA341))
      &gt;0,2,1)
   ))))</f>
        <v>2</v>
      </c>
      <c r="AN341">
        <v>0</v>
      </c>
      <c r="AO341">
        <v>2</v>
      </c>
    </row>
    <row r="342" spans="1:41" x14ac:dyDescent="0.25">
      <c r="A342">
        <v>100</v>
      </c>
      <c r="B342" t="s">
        <v>570</v>
      </c>
      <c r="C342" t="s">
        <v>1521</v>
      </c>
      <c r="D342"/>
      <c r="E342">
        <v>40</v>
      </c>
      <c r="F342">
        <v>30</v>
      </c>
      <c r="G342">
        <v>50</v>
      </c>
      <c r="H342">
        <v>55</v>
      </c>
      <c r="I342">
        <v>55</v>
      </c>
      <c r="J342">
        <v>100</v>
      </c>
      <c r="K342" t="s">
        <v>572</v>
      </c>
      <c r="L342" t="s">
        <v>250</v>
      </c>
      <c r="M342" t="s">
        <v>249</v>
      </c>
      <c r="N342">
        <v>7.05</v>
      </c>
      <c r="O342">
        <v>4.75</v>
      </c>
      <c r="R342">
        <f t="shared" si="20"/>
        <v>7</v>
      </c>
      <c r="S342">
        <f t="shared" si="21"/>
        <v>5</v>
      </c>
      <c r="T342">
        <f t="shared" si="22"/>
        <v>12</v>
      </c>
      <c r="U342" t="s">
        <v>1521</v>
      </c>
      <c r="V342" t="s">
        <v>1468</v>
      </c>
      <c r="W342" t="s">
        <v>1546</v>
      </c>
      <c r="X342" t="s">
        <v>1512</v>
      </c>
      <c r="Y342" t="s">
        <v>571</v>
      </c>
      <c r="Z342" cm="1">
        <f t="array" ref="Z342">IF(ISBLANK(AK342),_xlfn.LET(
    _xlpm.nameBeforeSlash, IF(ISNUMBER(SEARCH("/", Y342)), LEFT(Y342, SEARCH("/", Y342)-1), Y342),
    _xlpm.matchRow, IFERROR(MATCH(_xlpm.nameBeforeSlash, AA:AA, 0), ""),
    _xlpm.difference, IF(_xlpm.matchRow="", "", ABS((R342 + S342)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),IF(ISBLANK(Y342),"","Hidden"))</f>
        <v>14</v>
      </c>
      <c r="AA342" t="s">
        <v>570</v>
      </c>
      <c r="AC342" t="s">
        <v>493</v>
      </c>
      <c r="AD342" t="str">
        <f>_xlfn.XLOOKUP(AC342,moves!A:A,moves!B:B)</f>
        <v>electric</v>
      </c>
      <c r="AE342">
        <f>_xlfn.XLOOKUP(AC342,moves!A:A,moves!D:D)</f>
        <v>2</v>
      </c>
      <c r="AF342" t="str">
        <f>_xlfn.XLOOKUP(AC342,moves!A:A,moves!E:E)</f>
        <v>Inflict the Paralyzed status on the target.</v>
      </c>
      <c r="AG342">
        <v>0</v>
      </c>
      <c r="AH342">
        <v>0</v>
      </c>
      <c r="AI342">
        <f t="shared" si="23"/>
        <v>0</v>
      </c>
      <c r="AJ342" t="s">
        <v>523</v>
      </c>
      <c r="AL342">
        <v>0</v>
      </c>
      <c r="AM342" cm="1">
        <f t="array" ref="AM342">IF(AL342=1,1,
   IF(ISTEXT(AK342),1,
   IF(AO342&gt;1,AM341,
   IF(AI342=1,
      IF(SUMPRODUCT((LEN($Y$2:$Y$4096)-LEN(SUBSTITUTE($Y$2:$Y$4096,AA342,"")))/LEN(AA342))&gt;0,2,1),
      IF(
         SUMPRODUCT((LEN($Y$2:$Y$4096)-LEN(SUBSTITUTE($Y$2:$Y$4096,AA342,"")))/LEN(AA342))
         - SUMPRODUCT((LEN($Y$2:$Y$4096)-LEN(SUBSTITUTE($Y$2:$Y$4096,"Alolan "&amp;AA342,"")))/LEN("Alolan "&amp;AA342))
         - SUMPRODUCT((LEN($Y$2:$Y$4096)-LEN(SUBSTITUTE($Y$2:$Y$4096,"Galarian "&amp;AA342,"")))/LEN("Galarian "&amp;AA342))
         - SUMPRODUCT((LEN($Y$2:$Y$4096)-LEN(SUBSTITUTE($Y$2:$Y$4096,"Hisuian "&amp;AA342,"")))/LEN("Hisuian "&amp;AA342))
         - SUMPRODUCT((LEN($Y$2:$Y$4096)-LEN(SUBSTITUTE($Y$2:$Y$4096,"Paldean "&amp;AA342,"")))/LEN("Paldean "&amp;AA342))
      &gt;0,2,1)
   ))))</f>
        <v>1</v>
      </c>
      <c r="AN342">
        <v>0</v>
      </c>
      <c r="AO342">
        <v>0</v>
      </c>
    </row>
    <row r="343" spans="1:41" x14ac:dyDescent="0.25">
      <c r="A343" t="s">
        <v>1678</v>
      </c>
      <c r="B343" t="s">
        <v>570</v>
      </c>
      <c r="C343" t="s">
        <v>1521</v>
      </c>
      <c r="D343" t="s">
        <v>1468</v>
      </c>
      <c r="E343">
        <v>40</v>
      </c>
      <c r="F343">
        <v>30</v>
      </c>
      <c r="G343">
        <v>50</v>
      </c>
      <c r="H343">
        <v>55</v>
      </c>
      <c r="I343">
        <v>55</v>
      </c>
      <c r="J343">
        <v>100</v>
      </c>
      <c r="K343" t="s">
        <v>1679</v>
      </c>
      <c r="L343" t="s">
        <v>250</v>
      </c>
      <c r="M343" t="s">
        <v>249</v>
      </c>
      <c r="N343">
        <v>7.05</v>
      </c>
      <c r="O343">
        <v>4.75</v>
      </c>
      <c r="R343">
        <f t="shared" si="20"/>
        <v>7</v>
      </c>
      <c r="S343">
        <f t="shared" si="21"/>
        <v>5</v>
      </c>
      <c r="T343">
        <f t="shared" si="22"/>
        <v>12</v>
      </c>
      <c r="U343" t="s">
        <v>1521</v>
      </c>
      <c r="V343" t="s">
        <v>1468</v>
      </c>
      <c r="W343" t="s">
        <v>1546</v>
      </c>
      <c r="X343" t="s">
        <v>1514</v>
      </c>
      <c r="Y343" t="s">
        <v>1680</v>
      </c>
      <c r="Z343" cm="1">
        <f t="array" ref="Z343">IF(ISBLANK(AK343),_xlfn.LET(
    _xlpm.nameBeforeSlash, IF(ISNUMBER(SEARCH("/", Y343)), LEFT(Y343, SEARCH("/", Y343)-1), Y343),
    _xlpm.matchRow, IFERROR(MATCH(_xlpm.nameBeforeSlash, AA:AA, 0), ""),
    _xlpm.difference, IF(_xlpm.matchRow="", "", ABS((R343 + S343)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),IF(ISBLANK(Y343),"","Hidden"))</f>
        <v>14</v>
      </c>
      <c r="AA343" t="s">
        <v>1681</v>
      </c>
      <c r="AB343" t="s">
        <v>1606</v>
      </c>
      <c r="AC343" t="s">
        <v>466</v>
      </c>
      <c r="AD343" t="str">
        <f>_xlfn.XLOOKUP(AC343,moves!A:A,moves!B:B)</f>
        <v>rock</v>
      </c>
      <c r="AE343">
        <f>_xlfn.XLOOKUP(AC343,moves!A:A,moves!D:D)</f>
        <v>3</v>
      </c>
      <c r="AF343" t="str">
        <f>_xlfn.XLOOKUP(AC343,moves!A:A,moves!E:E)</f>
        <v>Each time this move is used in succession: Increase attack strength by 1.</v>
      </c>
      <c r="AG343">
        <v>0</v>
      </c>
      <c r="AH343">
        <v>0</v>
      </c>
      <c r="AI343">
        <f t="shared" si="23"/>
        <v>0</v>
      </c>
      <c r="AJ343" t="s">
        <v>523</v>
      </c>
      <c r="AL343">
        <v>0</v>
      </c>
      <c r="AM343" cm="1">
        <f t="array" ref="AM343">IF(AL343=1,1,
   IF(ISTEXT(AK343),1,
   IF(AO343&gt;1,AM342,
   IF(AI343=1,
      IF(SUMPRODUCT((LEN($Y$2:$Y$4096)-LEN(SUBSTITUTE($Y$2:$Y$4096,AA343,"")))/LEN(AA343))&gt;0,2,1),
      IF(
         SUMPRODUCT((LEN($Y$2:$Y$4096)-LEN(SUBSTITUTE($Y$2:$Y$4096,AA343,"")))/LEN(AA343))
         - SUMPRODUCT((LEN($Y$2:$Y$4096)-LEN(SUBSTITUTE($Y$2:$Y$4096,"Alolan "&amp;AA343,"")))/LEN("Alolan "&amp;AA343))
         - SUMPRODUCT((LEN($Y$2:$Y$4096)-LEN(SUBSTITUTE($Y$2:$Y$4096,"Galarian "&amp;AA343,"")))/LEN("Galarian "&amp;AA343))
         - SUMPRODUCT((LEN($Y$2:$Y$4096)-LEN(SUBSTITUTE($Y$2:$Y$4096,"Hisuian "&amp;AA343,"")))/LEN("Hisuian "&amp;AA343))
         - SUMPRODUCT((LEN($Y$2:$Y$4096)-LEN(SUBSTITUTE($Y$2:$Y$4096,"Paldean "&amp;AA343,"")))/LEN("Paldean "&amp;AA343))
      &gt;0,2,1)
   ))))</f>
        <v>1</v>
      </c>
      <c r="AN343">
        <v>0</v>
      </c>
      <c r="AO343">
        <v>0</v>
      </c>
    </row>
    <row r="344" spans="1:41" x14ac:dyDescent="0.25">
      <c r="A344" t="s">
        <v>3793</v>
      </c>
      <c r="B344" t="s">
        <v>570</v>
      </c>
      <c r="C344" t="s">
        <v>1521</v>
      </c>
      <c r="D344"/>
      <c r="E344">
        <v>40</v>
      </c>
      <c r="F344">
        <v>30</v>
      </c>
      <c r="G344">
        <v>50</v>
      </c>
      <c r="H344">
        <v>55</v>
      </c>
      <c r="I344">
        <v>55</v>
      </c>
      <c r="J344">
        <v>100</v>
      </c>
      <c r="K344" t="s">
        <v>572</v>
      </c>
      <c r="L344" t="s">
        <v>250</v>
      </c>
      <c r="M344" t="s">
        <v>249</v>
      </c>
      <c r="N344">
        <v>7.05</v>
      </c>
      <c r="O344">
        <v>4.75</v>
      </c>
      <c r="R344">
        <f t="shared" si="20"/>
        <v>7</v>
      </c>
      <c r="S344">
        <f t="shared" si="21"/>
        <v>5</v>
      </c>
      <c r="T344">
        <f t="shared" si="22"/>
        <v>12</v>
      </c>
      <c r="U344" t="s">
        <v>1521</v>
      </c>
      <c r="V344" t="s">
        <v>1468</v>
      </c>
      <c r="W344" t="s">
        <v>1546</v>
      </c>
      <c r="X344" t="s">
        <v>1512</v>
      </c>
      <c r="Y344" t="s">
        <v>5065</v>
      </c>
      <c r="Z344" cm="1">
        <f t="array" ref="Z344">IF(ISBLANK(AK344),_xlfn.LET(
    _xlpm.nameBeforeSlash, IF(ISNUMBER(SEARCH("/", Y344)), LEFT(Y344, SEARCH("/", Y344)-1), Y344),
    _xlpm.matchRow, IFERROR(MATCH(_xlpm.nameBeforeSlash, AA:AA, 0), ""),
    _xlpm.difference, IF(_xlpm.matchRow="", "", ABS((R344 + S344)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),IF(ISBLANK(Y344),"","Hidden"))</f>
        <v>14</v>
      </c>
      <c r="AA344" t="s">
        <v>5066</v>
      </c>
      <c r="AC344" t="s">
        <v>728</v>
      </c>
      <c r="AD344" t="str">
        <f>_xlfn.XLOOKUP(AC344,moves!A:A,moves!B:B)</f>
        <v>electric</v>
      </c>
      <c r="AE344">
        <f>_xlfn.XLOOKUP(AC344,moves!A:A,moves!D:D)</f>
        <v>1</v>
      </c>
      <c r="AF344" t="str">
        <f>_xlfn.XLOOKUP(AC344,moves!A:A,moves!E:E)</f>
        <v>When the target is next attacked: Add 1 critical hit to the roll.</v>
      </c>
      <c r="AG344">
        <v>0</v>
      </c>
      <c r="AH344">
        <v>0</v>
      </c>
      <c r="AI344">
        <f t="shared" si="23"/>
        <v>1</v>
      </c>
      <c r="AJ344" t="s">
        <v>523</v>
      </c>
      <c r="AL344">
        <v>0</v>
      </c>
      <c r="AM344" cm="1">
        <f t="array" ref="AM344">IF(AL344=1,1,
   IF(ISTEXT(AK344),1,
   IF(AO344&gt;1,AM343,
   IF(AI344=1,
      IF(SUMPRODUCT((LEN($Y$2:$Y$4096)-LEN(SUBSTITUTE($Y$2:$Y$4096,AA344,"")))/LEN(AA344))&gt;0,2,1),
      IF(
         SUMPRODUCT((LEN($Y$2:$Y$4096)-LEN(SUBSTITUTE($Y$2:$Y$4096,AA344,"")))/LEN(AA344))
         - SUMPRODUCT((LEN($Y$2:$Y$4096)-LEN(SUBSTITUTE($Y$2:$Y$4096,"Alolan "&amp;AA344,"")))/LEN("Alolan "&amp;AA344))
         - SUMPRODUCT((LEN($Y$2:$Y$4096)-LEN(SUBSTITUTE($Y$2:$Y$4096,"Galarian "&amp;AA344,"")))/LEN("Galarian "&amp;AA344))
         - SUMPRODUCT((LEN($Y$2:$Y$4096)-LEN(SUBSTITUTE($Y$2:$Y$4096,"Hisuian "&amp;AA344,"")))/LEN("Hisuian "&amp;AA344))
         - SUMPRODUCT((LEN($Y$2:$Y$4096)-LEN(SUBSTITUTE($Y$2:$Y$4096,"Paldean "&amp;AA344,"")))/LEN("Paldean "&amp;AA344))
      &gt;0,2,1)
   ))))</f>
        <v>1</v>
      </c>
      <c r="AN344">
        <v>0</v>
      </c>
      <c r="AO344">
        <v>0</v>
      </c>
    </row>
    <row r="345" spans="1:41" x14ac:dyDescent="0.25">
      <c r="A345" t="s">
        <v>3794</v>
      </c>
      <c r="B345" t="s">
        <v>570</v>
      </c>
      <c r="C345" t="s">
        <v>1521</v>
      </c>
      <c r="D345" t="s">
        <v>1468</v>
      </c>
      <c r="E345">
        <v>40</v>
      </c>
      <c r="F345">
        <v>30</v>
      </c>
      <c r="G345">
        <v>50</v>
      </c>
      <c r="H345">
        <v>55</v>
      </c>
      <c r="I345">
        <v>55</v>
      </c>
      <c r="J345">
        <v>100</v>
      </c>
      <c r="K345" t="s">
        <v>1679</v>
      </c>
      <c r="L345" t="s">
        <v>250</v>
      </c>
      <c r="M345" t="s">
        <v>249</v>
      </c>
      <c r="N345">
        <v>7.05</v>
      </c>
      <c r="O345">
        <v>4.75</v>
      </c>
      <c r="R345">
        <f t="shared" si="20"/>
        <v>7</v>
      </c>
      <c r="S345">
        <f t="shared" si="21"/>
        <v>5</v>
      </c>
      <c r="T345">
        <f t="shared" si="22"/>
        <v>12</v>
      </c>
      <c r="U345" t="s">
        <v>1521</v>
      </c>
      <c r="V345" t="s">
        <v>1468</v>
      </c>
      <c r="W345" t="s">
        <v>1546</v>
      </c>
      <c r="X345" t="s">
        <v>1514</v>
      </c>
      <c r="Y345" t="s">
        <v>5067</v>
      </c>
      <c r="Z345" cm="1">
        <f t="array" ref="Z345">IF(ISBLANK(AK345),_xlfn.LET(
    _xlpm.nameBeforeSlash, IF(ISNUMBER(SEARCH("/", Y345)), LEFT(Y345, SEARCH("/", Y345)-1), Y345),
    _xlpm.matchRow, IFERROR(MATCH(_xlpm.nameBeforeSlash, AA:AA, 0), ""),
    _xlpm.difference, IF(_xlpm.matchRow="", "", ABS((R345 + S345)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),IF(ISBLANK(Y345),"","Hidden"))</f>
        <v>14</v>
      </c>
      <c r="AA345" t="s">
        <v>5068</v>
      </c>
      <c r="AB345" t="s">
        <v>1606</v>
      </c>
      <c r="AC345" t="s">
        <v>1148</v>
      </c>
      <c r="AD345" t="str">
        <f>_xlfn.XLOOKUP(AC345,moves!A:A,moves!B:B)</f>
        <v>grass</v>
      </c>
      <c r="AE345">
        <f>_xlfn.XLOOKUP(AC345,moves!A:A,moves!D:D)</f>
        <v>3</v>
      </c>
      <c r="AF345" t="str">
        <f>_xlfn.XLOOKUP(AC345,moves!A:A,moves!E:E)</f>
        <v>Critical hits deal +1 damage but status symbols deal -1 damage.</v>
      </c>
      <c r="AG345">
        <v>0</v>
      </c>
      <c r="AH345">
        <v>0</v>
      </c>
      <c r="AI345">
        <f t="shared" si="23"/>
        <v>1</v>
      </c>
      <c r="AJ345" t="s">
        <v>523</v>
      </c>
      <c r="AL345">
        <v>0</v>
      </c>
      <c r="AM345" cm="1">
        <f t="array" ref="AM345">IF(AL345=1,1,
   IF(ISTEXT(AK345),1,
   IF(AO345&gt;1,AM344,
   IF(AI345=1,
      IF(SUMPRODUCT((LEN($Y$2:$Y$4096)-LEN(SUBSTITUTE($Y$2:$Y$4096,AA345,"")))/LEN(AA345))&gt;0,2,1),
      IF(
         SUMPRODUCT((LEN($Y$2:$Y$4096)-LEN(SUBSTITUTE($Y$2:$Y$4096,AA345,"")))/LEN(AA345))
         - SUMPRODUCT((LEN($Y$2:$Y$4096)-LEN(SUBSTITUTE($Y$2:$Y$4096,"Alolan "&amp;AA345,"")))/LEN("Alolan "&amp;AA345))
         - SUMPRODUCT((LEN($Y$2:$Y$4096)-LEN(SUBSTITUTE($Y$2:$Y$4096,"Galarian "&amp;AA345,"")))/LEN("Galarian "&amp;AA345))
         - SUMPRODUCT((LEN($Y$2:$Y$4096)-LEN(SUBSTITUTE($Y$2:$Y$4096,"Hisuian "&amp;AA345,"")))/LEN("Hisuian "&amp;AA345))
         - SUMPRODUCT((LEN($Y$2:$Y$4096)-LEN(SUBSTITUTE($Y$2:$Y$4096,"Paldean "&amp;AA345,"")))/LEN("Paldean "&amp;AA345))
      &gt;0,2,1)
   ))))</f>
        <v>1</v>
      </c>
      <c r="AN345">
        <v>0</v>
      </c>
      <c r="AO345">
        <v>0</v>
      </c>
    </row>
    <row r="346" spans="1:41" x14ac:dyDescent="0.25">
      <c r="A346">
        <v>101</v>
      </c>
      <c r="B346" t="s">
        <v>571</v>
      </c>
      <c r="C346" t="s">
        <v>1521</v>
      </c>
      <c r="D346"/>
      <c r="E346">
        <v>60</v>
      </c>
      <c r="F346">
        <v>50</v>
      </c>
      <c r="G346">
        <v>70</v>
      </c>
      <c r="H346">
        <v>80</v>
      </c>
      <c r="I346">
        <v>80</v>
      </c>
      <c r="J346">
        <v>150</v>
      </c>
      <c r="K346" t="s">
        <v>572</v>
      </c>
      <c r="L346" t="s">
        <v>250</v>
      </c>
      <c r="M346" t="s">
        <v>249</v>
      </c>
      <c r="N346">
        <v>10.5</v>
      </c>
      <c r="O346">
        <v>6.9</v>
      </c>
      <c r="R346">
        <f t="shared" si="20"/>
        <v>11</v>
      </c>
      <c r="S346">
        <f t="shared" si="21"/>
        <v>7</v>
      </c>
      <c r="T346">
        <f t="shared" si="22"/>
        <v>18</v>
      </c>
      <c r="U346" t="s">
        <v>1521</v>
      </c>
      <c r="V346" t="s">
        <v>1468</v>
      </c>
      <c r="W346" t="s">
        <v>1546</v>
      </c>
      <c r="X346" t="s">
        <v>1512</v>
      </c>
      <c r="Z346" t="str" cm="1">
        <f t="array" ref="Z346">IF(ISBLANK(AK346),_xlfn.LET(
    _xlpm.nameBeforeSlash, IF(ISNUMBER(SEARCH("/", Y346)), LEFT(Y346, SEARCH("/", Y346)-1), Y346),
    _xlpm.matchRow, IFERROR(MATCH(_xlpm.nameBeforeSlash, AA:AA, 0), ""),
    _xlpm.difference, IF(_xlpm.matchRow="", "", ABS((R346 + S346)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),IF(ISBLANK(Y346),"","Hidden"))</f>
        <v/>
      </c>
      <c r="AA346" t="s">
        <v>571</v>
      </c>
      <c r="AC346" t="s">
        <v>450</v>
      </c>
      <c r="AD346" t="str">
        <f>_xlfn.XLOOKUP(AC346,moves!A:A,moves!B:B)</f>
        <v>normal</v>
      </c>
      <c r="AE346">
        <f>_xlfn.XLOOKUP(AC346,moves!A:A,moves!D:D)</f>
        <v>6</v>
      </c>
      <c r="AF346" t="str">
        <f>_xlfn.XLOOKUP(AC346,moves!A:A,moves!E:E)</f>
        <v>Critical hits deal +2 damage. For each critical hit rolled: The user takes 3 damage.</v>
      </c>
      <c r="AG346">
        <v>0</v>
      </c>
      <c r="AH346">
        <v>0</v>
      </c>
      <c r="AI346">
        <f t="shared" si="23"/>
        <v>0</v>
      </c>
      <c r="AJ346" t="s">
        <v>525</v>
      </c>
      <c r="AL346">
        <v>0</v>
      </c>
      <c r="AM346" cm="1">
        <f t="array" ref="AM346">IF(AL346=1,1,
   IF(ISTEXT(AK346),1,
   IF(AO346&gt;1,AM345,
   IF(AI346=1,
      IF(SUMPRODUCT((LEN($Y$2:$Y$4096)-LEN(SUBSTITUTE($Y$2:$Y$4096,AA346,"")))/LEN(AA346))&gt;0,2,1),
      IF(
         SUMPRODUCT((LEN($Y$2:$Y$4096)-LEN(SUBSTITUTE($Y$2:$Y$4096,AA346,"")))/LEN(AA346))
         - SUMPRODUCT((LEN($Y$2:$Y$4096)-LEN(SUBSTITUTE($Y$2:$Y$4096,"Alolan "&amp;AA346,"")))/LEN("Alolan "&amp;AA346))
         - SUMPRODUCT((LEN($Y$2:$Y$4096)-LEN(SUBSTITUTE($Y$2:$Y$4096,"Galarian "&amp;AA346,"")))/LEN("Galarian "&amp;AA346))
         - SUMPRODUCT((LEN($Y$2:$Y$4096)-LEN(SUBSTITUTE($Y$2:$Y$4096,"Hisuian "&amp;AA346,"")))/LEN("Hisuian "&amp;AA346))
         - SUMPRODUCT((LEN($Y$2:$Y$4096)-LEN(SUBSTITUTE($Y$2:$Y$4096,"Paldean "&amp;AA346,"")))/LEN("Paldean "&amp;AA346))
      &gt;0,2,1)
   ))))</f>
        <v>2</v>
      </c>
      <c r="AN346">
        <v>0</v>
      </c>
      <c r="AO346">
        <v>0</v>
      </c>
    </row>
    <row r="347" spans="1:41" x14ac:dyDescent="0.25">
      <c r="A347" t="s">
        <v>1682</v>
      </c>
      <c r="B347" t="s">
        <v>571</v>
      </c>
      <c r="C347" t="s">
        <v>1521</v>
      </c>
      <c r="D347" t="s">
        <v>1468</v>
      </c>
      <c r="E347">
        <v>60</v>
      </c>
      <c r="F347">
        <v>50</v>
      </c>
      <c r="G347">
        <v>70</v>
      </c>
      <c r="H347">
        <v>80</v>
      </c>
      <c r="I347">
        <v>80</v>
      </c>
      <c r="J347">
        <v>150</v>
      </c>
      <c r="K347" t="s">
        <v>1679</v>
      </c>
      <c r="L347" t="s">
        <v>250</v>
      </c>
      <c r="M347" t="s">
        <v>249</v>
      </c>
      <c r="N347">
        <v>10.5</v>
      </c>
      <c r="O347">
        <v>6.9</v>
      </c>
      <c r="R347">
        <f t="shared" si="20"/>
        <v>11</v>
      </c>
      <c r="S347">
        <f t="shared" si="21"/>
        <v>7</v>
      </c>
      <c r="T347">
        <f t="shared" si="22"/>
        <v>18</v>
      </c>
      <c r="U347" t="s">
        <v>1521</v>
      </c>
      <c r="V347" t="s">
        <v>1468</v>
      </c>
      <c r="W347" t="s">
        <v>1546</v>
      </c>
      <c r="X347" t="s">
        <v>1514</v>
      </c>
      <c r="Z347" t="str" cm="1">
        <f t="array" ref="Z347">IF(ISBLANK(AK347),_xlfn.LET(
    _xlpm.nameBeforeSlash, IF(ISNUMBER(SEARCH("/", Y347)), LEFT(Y347, SEARCH("/", Y347)-1), Y347),
    _xlpm.matchRow, IFERROR(MATCH(_xlpm.nameBeforeSlash, AA:AA, 0), ""),
    _xlpm.difference, IF(_xlpm.matchRow="", "", ABS((R347 + S347)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),IF(ISBLANK(Y347),"","Hidden"))</f>
        <v/>
      </c>
      <c r="AA347" t="s">
        <v>1680</v>
      </c>
      <c r="AB347" t="s">
        <v>1606</v>
      </c>
      <c r="AC347" t="s">
        <v>1129</v>
      </c>
      <c r="AD347" t="str">
        <f>_xlfn.XLOOKUP(AC347,moves!A:A,moves!B:B)</f>
        <v>grass</v>
      </c>
      <c r="AE347">
        <f>_xlfn.XLOOKUP(AC347,moves!A:A,moves!D:D)</f>
        <v>8</v>
      </c>
      <c r="AF347" t="str">
        <f>_xlfn.XLOOKUP(AC347,moves!A:A,moves!E:E)</f>
        <v>The user takes damage equal to half its base health, rounded up.</v>
      </c>
      <c r="AG347">
        <v>0</v>
      </c>
      <c r="AH347">
        <v>0</v>
      </c>
      <c r="AI347">
        <f t="shared" si="23"/>
        <v>0</v>
      </c>
      <c r="AJ347" t="s">
        <v>525</v>
      </c>
      <c r="AL347">
        <v>0</v>
      </c>
      <c r="AM347" cm="1">
        <f t="array" ref="AM347">IF(AL347=1,1,
   IF(ISTEXT(AK347),1,
   IF(AO347&gt;1,AM346,
   IF(AI347=1,
      IF(SUMPRODUCT((LEN($Y$2:$Y$4096)-LEN(SUBSTITUTE($Y$2:$Y$4096,AA347,"")))/LEN(AA347))&gt;0,2,1),
      IF(
         SUMPRODUCT((LEN($Y$2:$Y$4096)-LEN(SUBSTITUTE($Y$2:$Y$4096,AA347,"")))/LEN(AA347))
         - SUMPRODUCT((LEN($Y$2:$Y$4096)-LEN(SUBSTITUTE($Y$2:$Y$4096,"Alolan "&amp;AA347,"")))/LEN("Alolan "&amp;AA347))
         - SUMPRODUCT((LEN($Y$2:$Y$4096)-LEN(SUBSTITUTE($Y$2:$Y$4096,"Galarian "&amp;AA347,"")))/LEN("Galarian "&amp;AA347))
         - SUMPRODUCT((LEN($Y$2:$Y$4096)-LEN(SUBSTITUTE($Y$2:$Y$4096,"Hisuian "&amp;AA347,"")))/LEN("Hisuian "&amp;AA347))
         - SUMPRODUCT((LEN($Y$2:$Y$4096)-LEN(SUBSTITUTE($Y$2:$Y$4096,"Paldean "&amp;AA347,"")))/LEN("Paldean "&amp;AA347))
      &gt;0,2,1)
   ))))</f>
        <v>2</v>
      </c>
      <c r="AN347">
        <v>0</v>
      </c>
      <c r="AO347">
        <v>0</v>
      </c>
    </row>
    <row r="348" spans="1:41" x14ac:dyDescent="0.25">
      <c r="A348" t="s">
        <v>3795</v>
      </c>
      <c r="B348" t="s">
        <v>571</v>
      </c>
      <c r="C348" t="s">
        <v>1521</v>
      </c>
      <c r="D348"/>
      <c r="E348">
        <v>60</v>
      </c>
      <c r="F348">
        <v>50</v>
      </c>
      <c r="G348">
        <v>70</v>
      </c>
      <c r="H348">
        <v>80</v>
      </c>
      <c r="I348">
        <v>80</v>
      </c>
      <c r="J348">
        <v>150</v>
      </c>
      <c r="K348" t="s">
        <v>572</v>
      </c>
      <c r="L348" t="s">
        <v>250</v>
      </c>
      <c r="M348" t="s">
        <v>249</v>
      </c>
      <c r="N348">
        <v>10.5</v>
      </c>
      <c r="O348">
        <v>6.9</v>
      </c>
      <c r="R348">
        <f t="shared" si="20"/>
        <v>11</v>
      </c>
      <c r="S348">
        <f t="shared" si="21"/>
        <v>7</v>
      </c>
      <c r="T348">
        <f t="shared" si="22"/>
        <v>18</v>
      </c>
      <c r="U348" t="s">
        <v>1521</v>
      </c>
      <c r="V348" t="s">
        <v>1468</v>
      </c>
      <c r="W348" t="s">
        <v>1546</v>
      </c>
      <c r="X348" t="s">
        <v>1512</v>
      </c>
      <c r="Z348" t="str" cm="1">
        <f t="array" ref="Z348">IF(ISBLANK(AK348),_xlfn.LET(
    _xlpm.nameBeforeSlash, IF(ISNUMBER(SEARCH("/", Y348)), LEFT(Y348, SEARCH("/", Y348)-1), Y348),
    _xlpm.matchRow, IFERROR(MATCH(_xlpm.nameBeforeSlash, AA:AA, 0), ""),
    _xlpm.difference, IF(_xlpm.matchRow="", "", ABS((R348 + S348)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),IF(ISBLANK(Y348),"","Hidden"))</f>
        <v/>
      </c>
      <c r="AA348" t="s">
        <v>5065</v>
      </c>
      <c r="AC348" t="s">
        <v>990</v>
      </c>
      <c r="AD348" t="str">
        <f>_xlfn.XLOOKUP(AC348,moves!A:A,moves!B:B)</f>
        <v>electric</v>
      </c>
      <c r="AE348">
        <f>_xlfn.XLOOKUP(AC348,moves!A:A,moves!D:D)</f>
        <v>4</v>
      </c>
      <c r="AF348" t="str">
        <f>_xlfn.XLOOKUP(AC348,moves!A:A,moves!E:E)</f>
        <v xml:space="preserve"> </v>
      </c>
      <c r="AG348">
        <v>0</v>
      </c>
      <c r="AH348">
        <v>0</v>
      </c>
      <c r="AI348">
        <f t="shared" si="23"/>
        <v>1</v>
      </c>
      <c r="AJ348" t="s">
        <v>525</v>
      </c>
      <c r="AL348">
        <v>0</v>
      </c>
      <c r="AM348" cm="1">
        <f t="array" ref="AM348">IF(AL348=1,1,
   IF(ISTEXT(AK348),1,
   IF(AO348&gt;1,AM347,
   IF(AI348=1,
      IF(SUMPRODUCT((LEN($Y$2:$Y$4096)-LEN(SUBSTITUTE($Y$2:$Y$4096,AA348,"")))/LEN(AA348))&gt;0,2,1),
      IF(
         SUMPRODUCT((LEN($Y$2:$Y$4096)-LEN(SUBSTITUTE($Y$2:$Y$4096,AA348,"")))/LEN(AA348))
         - SUMPRODUCT((LEN($Y$2:$Y$4096)-LEN(SUBSTITUTE($Y$2:$Y$4096,"Alolan "&amp;AA348,"")))/LEN("Alolan "&amp;AA348))
         - SUMPRODUCT((LEN($Y$2:$Y$4096)-LEN(SUBSTITUTE($Y$2:$Y$4096,"Galarian "&amp;AA348,"")))/LEN("Galarian "&amp;AA348))
         - SUMPRODUCT((LEN($Y$2:$Y$4096)-LEN(SUBSTITUTE($Y$2:$Y$4096,"Hisuian "&amp;AA348,"")))/LEN("Hisuian "&amp;AA348))
         - SUMPRODUCT((LEN($Y$2:$Y$4096)-LEN(SUBSTITUTE($Y$2:$Y$4096,"Paldean "&amp;AA348,"")))/LEN("Paldean "&amp;AA348))
      &gt;0,2,1)
   ))))</f>
        <v>2</v>
      </c>
      <c r="AN348">
        <v>0</v>
      </c>
      <c r="AO348">
        <v>0</v>
      </c>
    </row>
    <row r="349" spans="1:41" x14ac:dyDescent="0.25">
      <c r="A349" t="s">
        <v>3796</v>
      </c>
      <c r="B349" t="s">
        <v>571</v>
      </c>
      <c r="C349" t="s">
        <v>1521</v>
      </c>
      <c r="D349" t="s">
        <v>1468</v>
      </c>
      <c r="E349">
        <v>60</v>
      </c>
      <c r="F349">
        <v>50</v>
      </c>
      <c r="G349">
        <v>70</v>
      </c>
      <c r="H349">
        <v>80</v>
      </c>
      <c r="I349">
        <v>80</v>
      </c>
      <c r="J349">
        <v>150</v>
      </c>
      <c r="K349" t="s">
        <v>1679</v>
      </c>
      <c r="L349" t="s">
        <v>250</v>
      </c>
      <c r="M349" t="s">
        <v>249</v>
      </c>
      <c r="N349">
        <v>10.5</v>
      </c>
      <c r="O349">
        <v>6.9</v>
      </c>
      <c r="R349">
        <f t="shared" si="20"/>
        <v>11</v>
      </c>
      <c r="S349">
        <f t="shared" si="21"/>
        <v>7</v>
      </c>
      <c r="T349">
        <f t="shared" si="22"/>
        <v>18</v>
      </c>
      <c r="U349" t="s">
        <v>1521</v>
      </c>
      <c r="V349" t="s">
        <v>1468</v>
      </c>
      <c r="W349" t="s">
        <v>1546</v>
      </c>
      <c r="X349" t="s">
        <v>1514</v>
      </c>
      <c r="Z349" t="str" cm="1">
        <f t="array" ref="Z349">IF(ISBLANK(AK349),_xlfn.LET(
    _xlpm.nameBeforeSlash, IF(ISNUMBER(SEARCH("/", Y349)), LEFT(Y349, SEARCH("/", Y349)-1), Y349),
    _xlpm.matchRow, IFERROR(MATCH(_xlpm.nameBeforeSlash, AA:AA, 0), ""),
    _xlpm.difference, IF(_xlpm.matchRow="", "", ABS((R349 + S349)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),IF(ISBLANK(Y349),"","Hidden"))</f>
        <v/>
      </c>
      <c r="AA349" t="s">
        <v>5067</v>
      </c>
      <c r="AB349" t="s">
        <v>1606</v>
      </c>
      <c r="AC349" t="s">
        <v>517</v>
      </c>
      <c r="AD349" t="str">
        <f>_xlfn.XLOOKUP(AC349,moves!A:A,moves!B:B)</f>
        <v>grass</v>
      </c>
      <c r="AE349">
        <f>_xlfn.XLOOKUP(AC349,moves!A:A,moves!D:D)</f>
        <v>5</v>
      </c>
      <c r="AF349" t="str">
        <f>_xlfn.XLOOKUP(AC349,moves!A:A,moves!E:E)</f>
        <v xml:space="preserve">During this attack and when the user is next attacked: Status symbols deal +1 damage. </v>
      </c>
      <c r="AG349">
        <v>0</v>
      </c>
      <c r="AH349">
        <v>0</v>
      </c>
      <c r="AI349">
        <f t="shared" si="23"/>
        <v>1</v>
      </c>
      <c r="AJ349" t="s">
        <v>525</v>
      </c>
      <c r="AL349">
        <v>0</v>
      </c>
      <c r="AM349" cm="1">
        <f t="array" ref="AM349">IF(AL349=1,1,
   IF(ISTEXT(AK349),1,
   IF(AO349&gt;1,AM348,
   IF(AI349=1,
      IF(SUMPRODUCT((LEN($Y$2:$Y$4096)-LEN(SUBSTITUTE($Y$2:$Y$4096,AA349,"")))/LEN(AA349))&gt;0,2,1),
      IF(
         SUMPRODUCT((LEN($Y$2:$Y$4096)-LEN(SUBSTITUTE($Y$2:$Y$4096,AA349,"")))/LEN(AA349))
         - SUMPRODUCT((LEN($Y$2:$Y$4096)-LEN(SUBSTITUTE($Y$2:$Y$4096,"Alolan "&amp;AA349,"")))/LEN("Alolan "&amp;AA349))
         - SUMPRODUCT((LEN($Y$2:$Y$4096)-LEN(SUBSTITUTE($Y$2:$Y$4096,"Galarian "&amp;AA349,"")))/LEN("Galarian "&amp;AA349))
         - SUMPRODUCT((LEN($Y$2:$Y$4096)-LEN(SUBSTITUTE($Y$2:$Y$4096,"Hisuian "&amp;AA349,"")))/LEN("Hisuian "&amp;AA349))
         - SUMPRODUCT((LEN($Y$2:$Y$4096)-LEN(SUBSTITUTE($Y$2:$Y$4096,"Paldean "&amp;AA349,"")))/LEN("Paldean "&amp;AA349))
      &gt;0,2,1)
   ))))</f>
        <v>2</v>
      </c>
      <c r="AN349">
        <v>0</v>
      </c>
      <c r="AO349">
        <v>0</v>
      </c>
    </row>
    <row r="350" spans="1:41" x14ac:dyDescent="0.25">
      <c r="A350">
        <v>102</v>
      </c>
      <c r="B350" t="s">
        <v>1683</v>
      </c>
      <c r="C350" t="s">
        <v>1468</v>
      </c>
      <c r="D350" t="s">
        <v>429</v>
      </c>
      <c r="E350">
        <v>60</v>
      </c>
      <c r="F350">
        <v>40</v>
      </c>
      <c r="G350">
        <v>80</v>
      </c>
      <c r="H350">
        <v>60</v>
      </c>
      <c r="I350">
        <v>45</v>
      </c>
      <c r="J350">
        <v>40</v>
      </c>
      <c r="K350" t="s">
        <v>317</v>
      </c>
      <c r="L350" t="s">
        <v>247</v>
      </c>
      <c r="M350" t="s">
        <v>249</v>
      </c>
      <c r="N350">
        <v>5</v>
      </c>
      <c r="O350">
        <v>6.15</v>
      </c>
      <c r="R350">
        <f t="shared" si="20"/>
        <v>5</v>
      </c>
      <c r="S350">
        <f t="shared" si="21"/>
        <v>6</v>
      </c>
      <c r="T350">
        <f t="shared" si="22"/>
        <v>11</v>
      </c>
      <c r="U350" t="s">
        <v>1468</v>
      </c>
      <c r="V350" t="s">
        <v>429</v>
      </c>
      <c r="W350" t="s">
        <v>1512</v>
      </c>
      <c r="X350" t="s">
        <v>1469</v>
      </c>
      <c r="Y350" t="s">
        <v>1684</v>
      </c>
      <c r="Z350" cm="1">
        <f t="array" ref="Z350">IF(ISBLANK(AK350),_xlfn.LET(
    _xlpm.nameBeforeSlash, IF(ISNUMBER(SEARCH("/", Y350)), LEFT(Y350, SEARCH("/", Y350)-1), Y350),
    _xlpm.matchRow, IFERROR(MATCH(_xlpm.nameBeforeSlash, AA:AA, 0), ""),
    _xlpm.difference, IF(_xlpm.matchRow="", "", ABS((R350 + S350)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),IF(ISBLANK(Y350),"","Hidden"))</f>
        <v>15</v>
      </c>
      <c r="AA350" t="s">
        <v>1683</v>
      </c>
      <c r="AC350" t="s">
        <v>1264</v>
      </c>
      <c r="AD350" t="str">
        <f>_xlfn.XLOOKUP(AC350,moves!A:A,moves!B:B)</f>
        <v>normal</v>
      </c>
      <c r="AE350">
        <f>_xlfn.XLOOKUP(AC350,moves!A:A,moves!D:D)</f>
        <v>1</v>
      </c>
      <c r="AF350" t="str">
        <f>_xlfn.XLOOKUP(AC350,moves!A:A,moves!E:E)</f>
        <v>The user keeps rolling until a non-regular hit is rolled. Deal all damage rolled to the target. This move only increases battle fatigue by 1.</v>
      </c>
      <c r="AG350">
        <v>0</v>
      </c>
      <c r="AH350">
        <v>0</v>
      </c>
      <c r="AI350">
        <f t="shared" si="23"/>
        <v>0</v>
      </c>
      <c r="AJ350" t="s">
        <v>523</v>
      </c>
      <c r="AL350">
        <v>0</v>
      </c>
      <c r="AM350" cm="1">
        <f t="array" ref="AM350">IF(AL350=1,1,
   IF(ISTEXT(AK350),1,
   IF(AO350&gt;1,AM349,
   IF(AI350=1,
      IF(SUMPRODUCT((LEN($Y$2:$Y$4096)-LEN(SUBSTITUTE($Y$2:$Y$4096,AA350,"")))/LEN(AA350))&gt;0,2,1),
      IF(
         SUMPRODUCT((LEN($Y$2:$Y$4096)-LEN(SUBSTITUTE($Y$2:$Y$4096,AA350,"")))/LEN(AA350))
         - SUMPRODUCT((LEN($Y$2:$Y$4096)-LEN(SUBSTITUTE($Y$2:$Y$4096,"Alolan "&amp;AA350,"")))/LEN("Alolan "&amp;AA350))
         - SUMPRODUCT((LEN($Y$2:$Y$4096)-LEN(SUBSTITUTE($Y$2:$Y$4096,"Galarian "&amp;AA350,"")))/LEN("Galarian "&amp;AA350))
         - SUMPRODUCT((LEN($Y$2:$Y$4096)-LEN(SUBSTITUTE($Y$2:$Y$4096,"Hisuian "&amp;AA350,"")))/LEN("Hisuian "&amp;AA350))
         - SUMPRODUCT((LEN($Y$2:$Y$4096)-LEN(SUBSTITUTE($Y$2:$Y$4096,"Paldean "&amp;AA350,"")))/LEN("Paldean "&amp;AA350))
      &gt;0,2,1)
   ))))</f>
        <v>1</v>
      </c>
      <c r="AN350">
        <v>0</v>
      </c>
      <c r="AO350">
        <v>0</v>
      </c>
    </row>
    <row r="351" spans="1:41" x14ac:dyDescent="0.25">
      <c r="A351" t="s">
        <v>3797</v>
      </c>
      <c r="B351" t="s">
        <v>1683</v>
      </c>
      <c r="C351" t="s">
        <v>1468</v>
      </c>
      <c r="D351" t="s">
        <v>429</v>
      </c>
      <c r="E351">
        <v>60</v>
      </c>
      <c r="F351">
        <v>40</v>
      </c>
      <c r="G351">
        <v>80</v>
      </c>
      <c r="H351">
        <v>60</v>
      </c>
      <c r="I351">
        <v>45</v>
      </c>
      <c r="J351">
        <v>40</v>
      </c>
      <c r="K351" t="s">
        <v>317</v>
      </c>
      <c r="L351" t="s">
        <v>247</v>
      </c>
      <c r="M351" t="s">
        <v>249</v>
      </c>
      <c r="N351">
        <v>5</v>
      </c>
      <c r="O351">
        <v>6.15</v>
      </c>
      <c r="R351">
        <f t="shared" si="20"/>
        <v>5</v>
      </c>
      <c r="S351">
        <f t="shared" si="21"/>
        <v>6</v>
      </c>
      <c r="T351">
        <f t="shared" si="22"/>
        <v>11</v>
      </c>
      <c r="U351" t="s">
        <v>1468</v>
      </c>
      <c r="V351" t="s">
        <v>429</v>
      </c>
      <c r="W351" t="s">
        <v>1512</v>
      </c>
      <c r="X351" t="s">
        <v>1469</v>
      </c>
      <c r="Y351" t="s">
        <v>6165</v>
      </c>
      <c r="Z351" cm="1">
        <f t="array" ref="Z351">IF(ISBLANK(AK351),_xlfn.LET(
    _xlpm.nameBeforeSlash, IF(ISNUMBER(SEARCH("/", Y351)), LEFT(Y351, SEARCH("/", Y351)-1), Y351),
    _xlpm.matchRow, IFERROR(MATCH(_xlpm.nameBeforeSlash, AA:AA, 0), ""),
    _xlpm.difference, IF(_xlpm.matchRow="", "", ABS((R351 + S351)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),IF(ISBLANK(Y351),"","Hidden"))</f>
        <v>15</v>
      </c>
      <c r="AA351" t="s">
        <v>5069</v>
      </c>
      <c r="AC351" t="s">
        <v>6379</v>
      </c>
      <c r="AD351" t="str">
        <f>_xlfn.XLOOKUP(AC351,moves!A:A,moves!B:B)</f>
        <v>grass</v>
      </c>
      <c r="AE351">
        <f>_xlfn.XLOOKUP(AC351,moves!A:A,moves!D:D)</f>
        <v>1</v>
      </c>
      <c r="AF351" t="str">
        <f>_xlfn.XLOOKUP(AC351,moves!A:A,moves!E:E)</f>
        <v>At the end of the target's turns: The target takes 1 damage and the user Heals 1.</v>
      </c>
      <c r="AG351">
        <v>0</v>
      </c>
      <c r="AH351">
        <v>0</v>
      </c>
      <c r="AI351">
        <f t="shared" si="23"/>
        <v>1</v>
      </c>
      <c r="AJ351" t="s">
        <v>523</v>
      </c>
      <c r="AL351">
        <v>0</v>
      </c>
      <c r="AM351" cm="1">
        <f t="array" ref="AM351">IF(AL351=1,1,
   IF(ISTEXT(AK351),1,
   IF(AO351&gt;1,AM350,
   IF(AI351=1,
      IF(SUMPRODUCT((LEN($Y$2:$Y$4096)-LEN(SUBSTITUTE($Y$2:$Y$4096,AA351,"")))/LEN(AA351))&gt;0,2,1),
      IF(
         SUMPRODUCT((LEN($Y$2:$Y$4096)-LEN(SUBSTITUTE($Y$2:$Y$4096,AA351,"")))/LEN(AA351))
         - SUMPRODUCT((LEN($Y$2:$Y$4096)-LEN(SUBSTITUTE($Y$2:$Y$4096,"Alolan "&amp;AA351,"")))/LEN("Alolan "&amp;AA351))
         - SUMPRODUCT((LEN($Y$2:$Y$4096)-LEN(SUBSTITUTE($Y$2:$Y$4096,"Galarian "&amp;AA351,"")))/LEN("Galarian "&amp;AA351))
         - SUMPRODUCT((LEN($Y$2:$Y$4096)-LEN(SUBSTITUTE($Y$2:$Y$4096,"Hisuian "&amp;AA351,"")))/LEN("Hisuian "&amp;AA351))
         - SUMPRODUCT((LEN($Y$2:$Y$4096)-LEN(SUBSTITUTE($Y$2:$Y$4096,"Paldean "&amp;AA351,"")))/LEN("Paldean "&amp;AA351))
      &gt;0,2,1)
   ))))</f>
        <v>1</v>
      </c>
      <c r="AN351">
        <v>0</v>
      </c>
      <c r="AO351">
        <v>0</v>
      </c>
    </row>
    <row r="352" spans="1:41" x14ac:dyDescent="0.25">
      <c r="A352">
        <v>103</v>
      </c>
      <c r="B352" t="s">
        <v>1685</v>
      </c>
      <c r="C352" t="s">
        <v>1468</v>
      </c>
      <c r="D352" t="s">
        <v>429</v>
      </c>
      <c r="E352">
        <v>95</v>
      </c>
      <c r="F352">
        <v>95</v>
      </c>
      <c r="G352">
        <v>85</v>
      </c>
      <c r="H352">
        <v>125</v>
      </c>
      <c r="I352">
        <v>75</v>
      </c>
      <c r="J352">
        <v>55</v>
      </c>
      <c r="K352" t="s">
        <v>1686</v>
      </c>
      <c r="L352" t="s">
        <v>247</v>
      </c>
      <c r="M352" t="s">
        <v>249</v>
      </c>
      <c r="N352">
        <v>9.4</v>
      </c>
      <c r="O352">
        <v>8.6</v>
      </c>
      <c r="R352">
        <f t="shared" si="20"/>
        <v>9</v>
      </c>
      <c r="S352">
        <f t="shared" si="21"/>
        <v>9</v>
      </c>
      <c r="T352">
        <f t="shared" si="22"/>
        <v>18</v>
      </c>
      <c r="U352" t="s">
        <v>1468</v>
      </c>
      <c r="V352" t="s">
        <v>429</v>
      </c>
      <c r="W352" t="s">
        <v>1512</v>
      </c>
      <c r="X352" t="s">
        <v>1469</v>
      </c>
      <c r="Z352" t="str" cm="1">
        <f t="array" ref="Z352">IF(ISBLANK(AK352),_xlfn.LET(
    _xlpm.nameBeforeSlash, IF(ISNUMBER(SEARCH("/", Y352)), LEFT(Y352, SEARCH("/", Y352)-1), Y352),
    _xlpm.matchRow, IFERROR(MATCH(_xlpm.nameBeforeSlash, AA:AA, 0), ""),
    _xlpm.difference, IF(_xlpm.matchRow="", "", ABS((R352 + S352)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),IF(ISBLANK(Y352),"","Hidden"))</f>
        <v/>
      </c>
      <c r="AA352" t="s">
        <v>1685</v>
      </c>
      <c r="AC352" t="s">
        <v>1144</v>
      </c>
      <c r="AD352" t="str">
        <f>_xlfn.XLOOKUP(AC352,moves!A:A,moves!B:B)</f>
        <v>grass</v>
      </c>
      <c r="AE352">
        <f>_xlfn.XLOOKUP(AC352,moves!A:A,moves!D:D)</f>
        <v>4</v>
      </c>
      <c r="AF352" t="str">
        <f>_xlfn.XLOOKUP(AC352,moves!A:A,moves!E:E)</f>
        <v>Every 2 regular hits deal +1 damage.</v>
      </c>
      <c r="AG352">
        <v>0</v>
      </c>
      <c r="AH352">
        <v>0</v>
      </c>
      <c r="AI352">
        <f t="shared" si="23"/>
        <v>0</v>
      </c>
      <c r="AJ352" t="s">
        <v>525</v>
      </c>
      <c r="AL352">
        <v>0</v>
      </c>
      <c r="AM352" cm="1">
        <f t="array" ref="AM352">IF(AL352=1,1,
   IF(ISTEXT(AK352),1,
   IF(AO352&gt;1,AM351,
   IF(AI352=1,
      IF(SUMPRODUCT((LEN($Y$2:$Y$4096)-LEN(SUBSTITUTE($Y$2:$Y$4096,AA352,"")))/LEN(AA352))&gt;0,2,1),
      IF(
         SUMPRODUCT((LEN($Y$2:$Y$4096)-LEN(SUBSTITUTE($Y$2:$Y$4096,AA352,"")))/LEN(AA352))
         - SUMPRODUCT((LEN($Y$2:$Y$4096)-LEN(SUBSTITUTE($Y$2:$Y$4096,"Alolan "&amp;AA352,"")))/LEN("Alolan "&amp;AA352))
         - SUMPRODUCT((LEN($Y$2:$Y$4096)-LEN(SUBSTITUTE($Y$2:$Y$4096,"Galarian "&amp;AA352,"")))/LEN("Galarian "&amp;AA352))
         - SUMPRODUCT((LEN($Y$2:$Y$4096)-LEN(SUBSTITUTE($Y$2:$Y$4096,"Hisuian "&amp;AA352,"")))/LEN("Hisuian "&amp;AA352))
         - SUMPRODUCT((LEN($Y$2:$Y$4096)-LEN(SUBSTITUTE($Y$2:$Y$4096,"Paldean "&amp;AA352,"")))/LEN("Paldean "&amp;AA352))
      &gt;0,2,1)
   ))))</f>
        <v>2</v>
      </c>
      <c r="AN352">
        <v>0</v>
      </c>
      <c r="AO352">
        <v>0</v>
      </c>
    </row>
    <row r="353" spans="1:41" x14ac:dyDescent="0.25">
      <c r="A353" t="s">
        <v>1687</v>
      </c>
      <c r="B353" t="s">
        <v>1685</v>
      </c>
      <c r="C353" t="s">
        <v>1468</v>
      </c>
      <c r="D353" t="s">
        <v>1482</v>
      </c>
      <c r="E353">
        <v>95</v>
      </c>
      <c r="F353">
        <v>105</v>
      </c>
      <c r="G353">
        <v>85</v>
      </c>
      <c r="H353">
        <v>125</v>
      </c>
      <c r="I353">
        <v>75</v>
      </c>
      <c r="J353">
        <v>45</v>
      </c>
      <c r="K353" t="s">
        <v>1686</v>
      </c>
      <c r="L353" t="s">
        <v>247</v>
      </c>
      <c r="M353" t="s">
        <v>251</v>
      </c>
      <c r="N353">
        <v>9.1</v>
      </c>
      <c r="O353">
        <v>8.6</v>
      </c>
      <c r="P353">
        <v>-1</v>
      </c>
      <c r="R353">
        <f t="shared" si="20"/>
        <v>8</v>
      </c>
      <c r="S353">
        <f t="shared" si="21"/>
        <v>9</v>
      </c>
      <c r="T353">
        <f t="shared" si="22"/>
        <v>17</v>
      </c>
      <c r="U353" t="s">
        <v>1468</v>
      </c>
      <c r="V353" t="s">
        <v>1482</v>
      </c>
      <c r="W353" t="s">
        <v>429</v>
      </c>
      <c r="X353" t="s">
        <v>1469</v>
      </c>
      <c r="Z353" t="str" cm="1">
        <f t="array" ref="Z353">IF(ISBLANK(AK353),_xlfn.LET(
    _xlpm.nameBeforeSlash, IF(ISNUMBER(SEARCH("/", Y353)), LEFT(Y353, SEARCH("/", Y353)-1), Y353),
    _xlpm.matchRow, IFERROR(MATCH(_xlpm.nameBeforeSlash, AA:AA, 0), ""),
    _xlpm.difference, IF(_xlpm.matchRow="", "", ABS((R353 + S353)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),IF(ISBLANK(Y353),"","Hidden"))</f>
        <v/>
      </c>
      <c r="AA353" t="s">
        <v>1688</v>
      </c>
      <c r="AB353" t="s">
        <v>1527</v>
      </c>
      <c r="AC353" t="s">
        <v>973</v>
      </c>
      <c r="AD353" t="str">
        <f>_xlfn.XLOOKUP(AC353,moves!A:A,moves!B:B)</f>
        <v>dragon</v>
      </c>
      <c r="AE353">
        <f>_xlfn.XLOOKUP(AC353,moves!A:A,moves!D:D)</f>
        <v>4</v>
      </c>
      <c r="AF353" t="str">
        <f>_xlfn.XLOOKUP(AC353,moves!A:A,moves!E:E)</f>
        <v>When the target is next attacked: Status symbols deal +1 damage.</v>
      </c>
      <c r="AG353">
        <v>0</v>
      </c>
      <c r="AH353">
        <v>0</v>
      </c>
      <c r="AI353">
        <f t="shared" si="23"/>
        <v>0</v>
      </c>
      <c r="AJ353" t="s">
        <v>525</v>
      </c>
      <c r="AL353">
        <v>0</v>
      </c>
      <c r="AM353" cm="1">
        <f t="array" ref="AM353">IF(AL353=1,1,
   IF(ISTEXT(AK353),1,
   IF(AO353&gt;1,AM352,
   IF(AI353=1,
      IF(SUMPRODUCT((LEN($Y$2:$Y$4096)-LEN(SUBSTITUTE($Y$2:$Y$4096,AA353,"")))/LEN(AA353))&gt;0,2,1),
      IF(
         SUMPRODUCT((LEN($Y$2:$Y$4096)-LEN(SUBSTITUTE($Y$2:$Y$4096,AA353,"")))/LEN(AA353))
         - SUMPRODUCT((LEN($Y$2:$Y$4096)-LEN(SUBSTITUTE($Y$2:$Y$4096,"Alolan "&amp;AA353,"")))/LEN("Alolan "&amp;AA353))
         - SUMPRODUCT((LEN($Y$2:$Y$4096)-LEN(SUBSTITUTE($Y$2:$Y$4096,"Galarian "&amp;AA353,"")))/LEN("Galarian "&amp;AA353))
         - SUMPRODUCT((LEN($Y$2:$Y$4096)-LEN(SUBSTITUTE($Y$2:$Y$4096,"Hisuian "&amp;AA353,"")))/LEN("Hisuian "&amp;AA353))
         - SUMPRODUCT((LEN($Y$2:$Y$4096)-LEN(SUBSTITUTE($Y$2:$Y$4096,"Paldean "&amp;AA353,"")))/LEN("Paldean "&amp;AA353))
      &gt;0,2,1)
   ))))</f>
        <v>2</v>
      </c>
      <c r="AN353">
        <v>0</v>
      </c>
      <c r="AO353">
        <v>0</v>
      </c>
    </row>
    <row r="354" spans="1:41" x14ac:dyDescent="0.25">
      <c r="A354" t="s">
        <v>3798</v>
      </c>
      <c r="B354" t="s">
        <v>1685</v>
      </c>
      <c r="C354" t="s">
        <v>1468</v>
      </c>
      <c r="D354" t="s">
        <v>429</v>
      </c>
      <c r="E354">
        <v>95</v>
      </c>
      <c r="F354">
        <v>95</v>
      </c>
      <c r="G354">
        <v>85</v>
      </c>
      <c r="H354">
        <v>125</v>
      </c>
      <c r="I354">
        <v>75</v>
      </c>
      <c r="J354">
        <v>55</v>
      </c>
      <c r="K354" t="s">
        <v>1686</v>
      </c>
      <c r="L354" t="s">
        <v>247</v>
      </c>
      <c r="M354" t="s">
        <v>249</v>
      </c>
      <c r="N354">
        <v>9.4</v>
      </c>
      <c r="O354">
        <v>8.6</v>
      </c>
      <c r="R354">
        <f t="shared" si="20"/>
        <v>9</v>
      </c>
      <c r="S354">
        <f t="shared" si="21"/>
        <v>9</v>
      </c>
      <c r="T354">
        <f t="shared" si="22"/>
        <v>18</v>
      </c>
      <c r="U354" t="s">
        <v>1468</v>
      </c>
      <c r="V354" t="s">
        <v>429</v>
      </c>
      <c r="W354" t="s">
        <v>1512</v>
      </c>
      <c r="X354" t="s">
        <v>1469</v>
      </c>
      <c r="Z354" t="str" cm="1">
        <f t="array" ref="Z354">IF(ISBLANK(AK354),_xlfn.LET(
    _xlpm.nameBeforeSlash, IF(ISNUMBER(SEARCH("/", Y354)), LEFT(Y354, SEARCH("/", Y354)-1), Y354),
    _xlpm.matchRow, IFERROR(MATCH(_xlpm.nameBeforeSlash, AA:AA, 0), ""),
    _xlpm.difference, IF(_xlpm.matchRow="", "", ABS((R354 + S354)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),IF(ISBLANK(Y354),"","Hidden"))</f>
        <v/>
      </c>
      <c r="AA354" t="s">
        <v>5070</v>
      </c>
      <c r="AC354" t="s">
        <v>6374</v>
      </c>
      <c r="AD354" t="str">
        <f>_xlfn.XLOOKUP(AC354,moves!A:A,moves!B:B)</f>
        <v>psychic</v>
      </c>
      <c r="AE354">
        <f>_xlfn.XLOOKUP(AC354,moves!A:A,moves!D:D)</f>
        <v>4</v>
      </c>
      <c r="AF354" t="str">
        <f>_xlfn.XLOOKUP(AC354,moves!A:A,moves!E:E)</f>
        <v>If all dice rolled are the same: The target skips their turn this round.</v>
      </c>
      <c r="AG354">
        <v>0</v>
      </c>
      <c r="AH354">
        <v>0</v>
      </c>
      <c r="AI354">
        <f t="shared" si="23"/>
        <v>1</v>
      </c>
      <c r="AJ354" t="s">
        <v>525</v>
      </c>
      <c r="AL354">
        <v>0</v>
      </c>
      <c r="AM354" cm="1">
        <f t="array" ref="AM354">IF(AL354=1,1,
   IF(ISTEXT(AK354),1,
   IF(AO354&gt;1,AM353,
   IF(AI354=1,
      IF(SUMPRODUCT((LEN($Y$2:$Y$4096)-LEN(SUBSTITUTE($Y$2:$Y$4096,AA354,"")))/LEN(AA354))&gt;0,2,1),
      IF(
         SUMPRODUCT((LEN($Y$2:$Y$4096)-LEN(SUBSTITUTE($Y$2:$Y$4096,AA354,"")))/LEN(AA354))
         - SUMPRODUCT((LEN($Y$2:$Y$4096)-LEN(SUBSTITUTE($Y$2:$Y$4096,"Alolan "&amp;AA354,"")))/LEN("Alolan "&amp;AA354))
         - SUMPRODUCT((LEN($Y$2:$Y$4096)-LEN(SUBSTITUTE($Y$2:$Y$4096,"Galarian "&amp;AA354,"")))/LEN("Galarian "&amp;AA354))
         - SUMPRODUCT((LEN($Y$2:$Y$4096)-LEN(SUBSTITUTE($Y$2:$Y$4096,"Hisuian "&amp;AA354,"")))/LEN("Hisuian "&amp;AA354))
         - SUMPRODUCT((LEN($Y$2:$Y$4096)-LEN(SUBSTITUTE($Y$2:$Y$4096,"Paldean "&amp;AA354,"")))/LEN("Paldean "&amp;AA354))
      &gt;0,2,1)
   ))))</f>
        <v>2</v>
      </c>
      <c r="AN354">
        <v>0</v>
      </c>
      <c r="AO354">
        <v>0</v>
      </c>
    </row>
    <row r="355" spans="1:41" x14ac:dyDescent="0.25">
      <c r="A355" t="s">
        <v>3799</v>
      </c>
      <c r="B355" t="s">
        <v>1685</v>
      </c>
      <c r="C355" t="s">
        <v>1468</v>
      </c>
      <c r="D355" t="s">
        <v>1482</v>
      </c>
      <c r="E355">
        <v>95</v>
      </c>
      <c r="F355">
        <v>105</v>
      </c>
      <c r="G355">
        <v>85</v>
      </c>
      <c r="H355">
        <v>125</v>
      </c>
      <c r="I355">
        <v>75</v>
      </c>
      <c r="J355">
        <v>45</v>
      </c>
      <c r="K355" t="s">
        <v>1686</v>
      </c>
      <c r="L355" t="s">
        <v>247</v>
      </c>
      <c r="M355" t="s">
        <v>251</v>
      </c>
      <c r="N355">
        <v>9.1</v>
      </c>
      <c r="O355">
        <v>8.6</v>
      </c>
      <c r="P355">
        <v>-1</v>
      </c>
      <c r="R355">
        <f t="shared" si="20"/>
        <v>8</v>
      </c>
      <c r="S355">
        <f t="shared" si="21"/>
        <v>9</v>
      </c>
      <c r="T355">
        <f t="shared" si="22"/>
        <v>17</v>
      </c>
      <c r="U355" t="s">
        <v>1468</v>
      </c>
      <c r="V355" t="s">
        <v>1482</v>
      </c>
      <c r="W355" t="s">
        <v>429</v>
      </c>
      <c r="X355" t="s">
        <v>1469</v>
      </c>
      <c r="Z355" t="str" cm="1">
        <f t="array" ref="Z355">IF(ISBLANK(AK355),_xlfn.LET(
    _xlpm.nameBeforeSlash, IF(ISNUMBER(SEARCH("/", Y355)), LEFT(Y355, SEARCH("/", Y355)-1), Y355),
    _xlpm.matchRow, IFERROR(MATCH(_xlpm.nameBeforeSlash, AA:AA, 0), ""),
    _xlpm.difference, IF(_xlpm.matchRow="", "", ABS((R355 + S355)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),IF(ISBLANK(Y355),"","Hidden"))</f>
        <v/>
      </c>
      <c r="AA355" t="s">
        <v>5071</v>
      </c>
      <c r="AB355" t="s">
        <v>1527</v>
      </c>
      <c r="AC355" t="s">
        <v>463</v>
      </c>
      <c r="AD355" t="str">
        <f>_xlfn.XLOOKUP(AC355,moves!A:A,moves!B:B)</f>
        <v>grass</v>
      </c>
      <c r="AE355">
        <f>_xlfn.XLOOKUP(AC355,moves!A:A,moves!D:D)</f>
        <v>5</v>
      </c>
      <c r="AF355" t="str">
        <f>_xlfn.XLOOKUP(AC355,moves!A:A,moves!E:E)</f>
        <v>Critical hits deal +2 damage. For each critical hit rolled: The user takes 2 damage.</v>
      </c>
      <c r="AG355">
        <v>0</v>
      </c>
      <c r="AH355">
        <v>0</v>
      </c>
      <c r="AI355">
        <f t="shared" si="23"/>
        <v>1</v>
      </c>
      <c r="AJ355" t="s">
        <v>525</v>
      </c>
      <c r="AL355">
        <v>0</v>
      </c>
      <c r="AM355" cm="1">
        <f t="array" ref="AM355">IF(AL355=1,1,
   IF(ISTEXT(AK355),1,
   IF(AO355&gt;1,AM354,
   IF(AI355=1,
      IF(SUMPRODUCT((LEN($Y$2:$Y$4096)-LEN(SUBSTITUTE($Y$2:$Y$4096,AA355,"")))/LEN(AA355))&gt;0,2,1),
      IF(
         SUMPRODUCT((LEN($Y$2:$Y$4096)-LEN(SUBSTITUTE($Y$2:$Y$4096,AA355,"")))/LEN(AA355))
         - SUMPRODUCT((LEN($Y$2:$Y$4096)-LEN(SUBSTITUTE($Y$2:$Y$4096,"Alolan "&amp;AA355,"")))/LEN("Alolan "&amp;AA355))
         - SUMPRODUCT((LEN($Y$2:$Y$4096)-LEN(SUBSTITUTE($Y$2:$Y$4096,"Galarian "&amp;AA355,"")))/LEN("Galarian "&amp;AA355))
         - SUMPRODUCT((LEN($Y$2:$Y$4096)-LEN(SUBSTITUTE($Y$2:$Y$4096,"Hisuian "&amp;AA355,"")))/LEN("Hisuian "&amp;AA355))
         - SUMPRODUCT((LEN($Y$2:$Y$4096)-LEN(SUBSTITUTE($Y$2:$Y$4096,"Paldean "&amp;AA355,"")))/LEN("Paldean "&amp;AA355))
      &gt;0,2,1)
   ))))</f>
        <v>2</v>
      </c>
      <c r="AN355">
        <v>0</v>
      </c>
      <c r="AO355">
        <v>0</v>
      </c>
    </row>
    <row r="356" spans="1:41" x14ac:dyDescent="0.25">
      <c r="A356">
        <v>104</v>
      </c>
      <c r="B356" t="s">
        <v>895</v>
      </c>
      <c r="C356" t="s">
        <v>1472</v>
      </c>
      <c r="D356"/>
      <c r="E356">
        <v>50</v>
      </c>
      <c r="F356">
        <v>50</v>
      </c>
      <c r="G356">
        <v>95</v>
      </c>
      <c r="H356">
        <v>40</v>
      </c>
      <c r="I356">
        <v>50</v>
      </c>
      <c r="J356">
        <v>35</v>
      </c>
      <c r="K356" t="s">
        <v>896</v>
      </c>
      <c r="L356" t="s">
        <v>253</v>
      </c>
      <c r="M356" t="s">
        <v>248</v>
      </c>
      <c r="N356">
        <v>4.3</v>
      </c>
      <c r="O356">
        <v>6.35</v>
      </c>
      <c r="R356">
        <f t="shared" si="20"/>
        <v>4</v>
      </c>
      <c r="S356">
        <f t="shared" si="21"/>
        <v>6</v>
      </c>
      <c r="T356">
        <f t="shared" si="22"/>
        <v>10</v>
      </c>
      <c r="U356" t="s">
        <v>1472</v>
      </c>
      <c r="V356" t="s">
        <v>1524</v>
      </c>
      <c r="W356" t="s">
        <v>1471</v>
      </c>
      <c r="X356" t="s">
        <v>1492</v>
      </c>
      <c r="Y356" t="s">
        <v>1689</v>
      </c>
      <c r="Z356" cm="1">
        <f t="array" ref="Z356">IF(ISBLANK(AK356),_xlfn.LET(
    _xlpm.nameBeforeSlash, IF(ISNUMBER(SEARCH("/", Y356)), LEFT(Y356, SEARCH("/", Y356)-1), Y356),
    _xlpm.matchRow, IFERROR(MATCH(_xlpm.nameBeforeSlash, AA:AA, 0), ""),
    _xlpm.difference, IF(_xlpm.matchRow="", "", ABS((R356 + S356)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),IF(ISBLANK(Y356),"","Hidden"))</f>
        <v>10</v>
      </c>
      <c r="AA356" t="s">
        <v>895</v>
      </c>
      <c r="AC356" t="s">
        <v>900</v>
      </c>
      <c r="AD356" t="str">
        <f>_xlfn.XLOOKUP(AC356,moves!A:A,moves!B:B)</f>
        <v>ground</v>
      </c>
      <c r="AE356">
        <f>_xlfn.XLOOKUP(AC356,moves!A:A,moves!D:D)</f>
        <v>2</v>
      </c>
      <c r="AF356" t="str">
        <f>_xlfn.XLOOKUP(AC356,moves!A:A,moves!E:E)</f>
        <v>Regular hits deal +1 damage.</v>
      </c>
      <c r="AG356">
        <v>0</v>
      </c>
      <c r="AH356">
        <v>0</v>
      </c>
      <c r="AI356">
        <f t="shared" si="23"/>
        <v>0</v>
      </c>
      <c r="AJ356" t="s">
        <v>523</v>
      </c>
      <c r="AL356">
        <v>0</v>
      </c>
      <c r="AM356" cm="1">
        <f t="array" ref="AM356">IF(AL356=1,1,
   IF(ISTEXT(AK356),1,
   IF(AO356&gt;1,AM355,
   IF(AI356=1,
      IF(SUMPRODUCT((LEN($Y$2:$Y$4096)-LEN(SUBSTITUTE($Y$2:$Y$4096,AA356,"")))/LEN(AA356))&gt;0,2,1),
      IF(
         SUMPRODUCT((LEN($Y$2:$Y$4096)-LEN(SUBSTITUTE($Y$2:$Y$4096,AA356,"")))/LEN(AA356))
         - SUMPRODUCT((LEN($Y$2:$Y$4096)-LEN(SUBSTITUTE($Y$2:$Y$4096,"Alolan "&amp;AA356,"")))/LEN("Alolan "&amp;AA356))
         - SUMPRODUCT((LEN($Y$2:$Y$4096)-LEN(SUBSTITUTE($Y$2:$Y$4096,"Galarian "&amp;AA356,"")))/LEN("Galarian "&amp;AA356))
         - SUMPRODUCT((LEN($Y$2:$Y$4096)-LEN(SUBSTITUTE($Y$2:$Y$4096,"Hisuian "&amp;AA356,"")))/LEN("Hisuian "&amp;AA356))
         - SUMPRODUCT((LEN($Y$2:$Y$4096)-LEN(SUBSTITUTE($Y$2:$Y$4096,"Paldean "&amp;AA356,"")))/LEN("Paldean "&amp;AA356))
      &gt;0,2,1)
   ))))</f>
        <v>1</v>
      </c>
      <c r="AN356">
        <v>0</v>
      </c>
      <c r="AO356">
        <v>0</v>
      </c>
    </row>
    <row r="357" spans="1:41" x14ac:dyDescent="0.25">
      <c r="A357" t="s">
        <v>3800</v>
      </c>
      <c r="B357" t="s">
        <v>895</v>
      </c>
      <c r="C357" t="s">
        <v>1472</v>
      </c>
      <c r="D357"/>
      <c r="E357">
        <v>50</v>
      </c>
      <c r="F357">
        <v>50</v>
      </c>
      <c r="G357">
        <v>95</v>
      </c>
      <c r="H357">
        <v>40</v>
      </c>
      <c r="I357">
        <v>50</v>
      </c>
      <c r="J357">
        <v>35</v>
      </c>
      <c r="K357" t="s">
        <v>896</v>
      </c>
      <c r="L357" t="s">
        <v>253</v>
      </c>
      <c r="M357" t="s">
        <v>248</v>
      </c>
      <c r="N357">
        <v>4.3</v>
      </c>
      <c r="O357">
        <v>6.35</v>
      </c>
      <c r="R357">
        <f t="shared" si="20"/>
        <v>4</v>
      </c>
      <c r="S357">
        <f t="shared" si="21"/>
        <v>6</v>
      </c>
      <c r="T357">
        <f t="shared" si="22"/>
        <v>10</v>
      </c>
      <c r="U357" t="s">
        <v>1472</v>
      </c>
      <c r="V357" t="s">
        <v>1524</v>
      </c>
      <c r="W357" t="s">
        <v>1471</v>
      </c>
      <c r="X357" t="s">
        <v>1492</v>
      </c>
      <c r="Y357" t="s">
        <v>6166</v>
      </c>
      <c r="Z357" cm="1">
        <f t="array" ref="Z357">IF(ISBLANK(AK357),_xlfn.LET(
    _xlpm.nameBeforeSlash, IF(ISNUMBER(SEARCH("/", Y357)), LEFT(Y357, SEARCH("/", Y357)-1), Y357),
    _xlpm.matchRow, IFERROR(MATCH(_xlpm.nameBeforeSlash, AA:AA, 0), ""),
    _xlpm.difference, IF(_xlpm.matchRow="", "", ABS((R357 + S357)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),IF(ISBLANK(Y357),"","Hidden"))</f>
        <v>10</v>
      </c>
      <c r="AA357" t="s">
        <v>5072</v>
      </c>
      <c r="AC357" t="s">
        <v>950</v>
      </c>
      <c r="AD357" t="str">
        <f>_xlfn.XLOOKUP(AC357,moves!A:A,moves!B:B)</f>
        <v>dark</v>
      </c>
      <c r="AE357">
        <f>_xlfn.XLOOKUP(AC357,moves!A:A,moves!D:D)</f>
        <v>3</v>
      </c>
      <c r="AF357" t="str">
        <f>_xlfn.XLOOKUP(AC357,moves!A:A,moves!E:E)</f>
        <v xml:space="preserve"> </v>
      </c>
      <c r="AG357">
        <v>0</v>
      </c>
      <c r="AH357">
        <v>0</v>
      </c>
      <c r="AI357">
        <f t="shared" si="23"/>
        <v>1</v>
      </c>
      <c r="AJ357" t="s">
        <v>523</v>
      </c>
      <c r="AL357">
        <v>0</v>
      </c>
      <c r="AM357" cm="1">
        <f t="array" ref="AM357">IF(AL357=1,1,
   IF(ISTEXT(AK357),1,
   IF(AO357&gt;1,AM356,
   IF(AI357=1,
      IF(SUMPRODUCT((LEN($Y$2:$Y$4096)-LEN(SUBSTITUTE($Y$2:$Y$4096,AA357,"")))/LEN(AA357))&gt;0,2,1),
      IF(
         SUMPRODUCT((LEN($Y$2:$Y$4096)-LEN(SUBSTITUTE($Y$2:$Y$4096,AA357,"")))/LEN(AA357))
         - SUMPRODUCT((LEN($Y$2:$Y$4096)-LEN(SUBSTITUTE($Y$2:$Y$4096,"Alolan "&amp;AA357,"")))/LEN("Alolan "&amp;AA357))
         - SUMPRODUCT((LEN($Y$2:$Y$4096)-LEN(SUBSTITUTE($Y$2:$Y$4096,"Galarian "&amp;AA357,"")))/LEN("Galarian "&amp;AA357))
         - SUMPRODUCT((LEN($Y$2:$Y$4096)-LEN(SUBSTITUTE($Y$2:$Y$4096,"Hisuian "&amp;AA357,"")))/LEN("Hisuian "&amp;AA357))
         - SUMPRODUCT((LEN($Y$2:$Y$4096)-LEN(SUBSTITUTE($Y$2:$Y$4096,"Paldean "&amp;AA357,"")))/LEN("Paldean "&amp;AA357))
      &gt;0,2,1)
   ))))</f>
        <v>1</v>
      </c>
      <c r="AN357">
        <v>0</v>
      </c>
      <c r="AO357">
        <v>0</v>
      </c>
    </row>
    <row r="358" spans="1:41" x14ac:dyDescent="0.25">
      <c r="A358">
        <v>105</v>
      </c>
      <c r="B358" t="s">
        <v>898</v>
      </c>
      <c r="C358" t="s">
        <v>1472</v>
      </c>
      <c r="D358"/>
      <c r="E358">
        <v>60</v>
      </c>
      <c r="F358">
        <v>80</v>
      </c>
      <c r="G358">
        <v>110</v>
      </c>
      <c r="H358">
        <v>50</v>
      </c>
      <c r="I358">
        <v>80</v>
      </c>
      <c r="J358">
        <v>45</v>
      </c>
      <c r="K358" t="s">
        <v>899</v>
      </c>
      <c r="L358" t="s">
        <v>253</v>
      </c>
      <c r="M358" t="s">
        <v>248</v>
      </c>
      <c r="N358">
        <v>6.3</v>
      </c>
      <c r="O358">
        <v>8.1</v>
      </c>
      <c r="P358">
        <v>1</v>
      </c>
      <c r="Q358">
        <v>1</v>
      </c>
      <c r="R358">
        <f t="shared" si="20"/>
        <v>7</v>
      </c>
      <c r="S358">
        <f t="shared" si="21"/>
        <v>9</v>
      </c>
      <c r="T358">
        <f t="shared" si="22"/>
        <v>16</v>
      </c>
      <c r="U358" t="s">
        <v>1472</v>
      </c>
      <c r="V358" t="s">
        <v>1524</v>
      </c>
      <c r="W358" t="s">
        <v>1471</v>
      </c>
      <c r="X358" t="s">
        <v>1492</v>
      </c>
      <c r="Z358" t="str" cm="1">
        <f t="array" ref="Z358">IF(ISBLANK(AK358),_xlfn.LET(
    _xlpm.nameBeforeSlash, IF(ISNUMBER(SEARCH("/", Y358)), LEFT(Y358, SEARCH("/", Y358)-1), Y358),
    _xlpm.matchRow, IFERROR(MATCH(_xlpm.nameBeforeSlash, AA:AA, 0), ""),
    _xlpm.difference, IF(_xlpm.matchRow="", "", ABS((R358 + S358)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),IF(ISBLANK(Y358),"","Hidden"))</f>
        <v/>
      </c>
      <c r="AA358" t="s">
        <v>898</v>
      </c>
      <c r="AC358" t="s">
        <v>897</v>
      </c>
      <c r="AD358" t="str">
        <f>_xlfn.XLOOKUP(AC358,moves!A:A,moves!B:B)</f>
        <v>ground</v>
      </c>
      <c r="AE358">
        <f>_xlfn.XLOOKUP(AC358,moves!A:A,moves!D:D)</f>
        <v>5</v>
      </c>
      <c r="AF358" t="str">
        <f>_xlfn.XLOOKUP(AC358,moves!A:A,moves!E:E)</f>
        <v>Status symbols deal -2 damage.</v>
      </c>
      <c r="AG358">
        <v>0</v>
      </c>
      <c r="AH358">
        <v>0</v>
      </c>
      <c r="AI358">
        <f t="shared" si="23"/>
        <v>0</v>
      </c>
      <c r="AJ358" t="s">
        <v>524</v>
      </c>
      <c r="AL358">
        <v>0</v>
      </c>
      <c r="AM358" cm="1">
        <f t="array" ref="AM358">IF(AL358=1,1,
   IF(ISTEXT(AK358),1,
   IF(AO358&gt;1,AM357,
   IF(AI358=1,
      IF(SUMPRODUCT((LEN($Y$2:$Y$4096)-LEN(SUBSTITUTE($Y$2:$Y$4096,AA358,"")))/LEN(AA358))&gt;0,2,1),
      IF(
         SUMPRODUCT((LEN($Y$2:$Y$4096)-LEN(SUBSTITUTE($Y$2:$Y$4096,AA358,"")))/LEN(AA358))
         - SUMPRODUCT((LEN($Y$2:$Y$4096)-LEN(SUBSTITUTE($Y$2:$Y$4096,"Alolan "&amp;AA358,"")))/LEN("Alolan "&amp;AA358))
         - SUMPRODUCT((LEN($Y$2:$Y$4096)-LEN(SUBSTITUTE($Y$2:$Y$4096,"Galarian "&amp;AA358,"")))/LEN("Galarian "&amp;AA358))
         - SUMPRODUCT((LEN($Y$2:$Y$4096)-LEN(SUBSTITUTE($Y$2:$Y$4096,"Hisuian "&amp;AA358,"")))/LEN("Hisuian "&amp;AA358))
         - SUMPRODUCT((LEN($Y$2:$Y$4096)-LEN(SUBSTITUTE($Y$2:$Y$4096,"Paldean "&amp;AA358,"")))/LEN("Paldean "&amp;AA358))
      &gt;0,2,1)
   ))))</f>
        <v>2</v>
      </c>
      <c r="AN358">
        <v>0</v>
      </c>
      <c r="AO358">
        <v>0</v>
      </c>
    </row>
    <row r="359" spans="1:41" x14ac:dyDescent="0.25">
      <c r="A359" t="s">
        <v>1690</v>
      </c>
      <c r="B359" t="s">
        <v>898</v>
      </c>
      <c r="C359" t="s">
        <v>1479</v>
      </c>
      <c r="D359" t="s">
        <v>1524</v>
      </c>
      <c r="E359">
        <v>60</v>
      </c>
      <c r="F359">
        <v>80</v>
      </c>
      <c r="G359">
        <v>110</v>
      </c>
      <c r="H359">
        <v>50</v>
      </c>
      <c r="I359">
        <v>80</v>
      </c>
      <c r="J359">
        <v>45</v>
      </c>
      <c r="K359" t="s">
        <v>899</v>
      </c>
      <c r="L359" t="s">
        <v>253</v>
      </c>
      <c r="M359" t="s">
        <v>251</v>
      </c>
      <c r="N359">
        <v>6.3</v>
      </c>
      <c r="O359">
        <v>8.1</v>
      </c>
      <c r="P359">
        <v>1</v>
      </c>
      <c r="Q359">
        <v>1</v>
      </c>
      <c r="R359">
        <f t="shared" si="20"/>
        <v>7</v>
      </c>
      <c r="S359">
        <f t="shared" si="21"/>
        <v>9</v>
      </c>
      <c r="T359">
        <f t="shared" si="22"/>
        <v>16</v>
      </c>
      <c r="U359" t="s">
        <v>1479</v>
      </c>
      <c r="V359" t="s">
        <v>1524</v>
      </c>
      <c r="W359" t="s">
        <v>1472</v>
      </c>
      <c r="X359" t="s">
        <v>1471</v>
      </c>
      <c r="Z359" t="str" cm="1">
        <f t="array" ref="Z359">IF(ISBLANK(AK359),_xlfn.LET(
    _xlpm.nameBeforeSlash, IF(ISNUMBER(SEARCH("/", Y359)), LEFT(Y359, SEARCH("/", Y359)-1), Y359),
    _xlpm.matchRow, IFERROR(MATCH(_xlpm.nameBeforeSlash, AA:AA, 0), ""),
    _xlpm.difference, IF(_xlpm.matchRow="", "", ABS((R359 + S359)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),IF(ISBLANK(Y359),"","Hidden"))</f>
        <v/>
      </c>
      <c r="AA359" t="s">
        <v>1691</v>
      </c>
      <c r="AB359" t="s">
        <v>1527</v>
      </c>
      <c r="AC359" t="s">
        <v>1112</v>
      </c>
      <c r="AD359" t="str">
        <f>_xlfn.XLOOKUP(AC359,moves!A:A,moves!B:B)</f>
        <v>ghost</v>
      </c>
      <c r="AE359">
        <f>_xlfn.XLOOKUP(AC359,moves!A:A,moves!D:D)</f>
        <v>4</v>
      </c>
      <c r="AF359" t="str">
        <f>_xlfn.XLOOKUP(AC359,moves!A:A,moves!E:E)</f>
        <v>When the target is next attacked: Add 1 critical hit to the roll.</v>
      </c>
      <c r="AG359">
        <v>0</v>
      </c>
      <c r="AH359">
        <v>0</v>
      </c>
      <c r="AI359">
        <f t="shared" si="23"/>
        <v>0</v>
      </c>
      <c r="AJ359" t="s">
        <v>524</v>
      </c>
      <c r="AL359">
        <v>0</v>
      </c>
      <c r="AM359" cm="1">
        <f t="array" ref="AM359">IF(AL359=1,1,
   IF(ISTEXT(AK359),1,
   IF(AO359&gt;1,AM358,
   IF(AI359=1,
      IF(SUMPRODUCT((LEN($Y$2:$Y$4096)-LEN(SUBSTITUTE($Y$2:$Y$4096,AA359,"")))/LEN(AA359))&gt;0,2,1),
      IF(
         SUMPRODUCT((LEN($Y$2:$Y$4096)-LEN(SUBSTITUTE($Y$2:$Y$4096,AA359,"")))/LEN(AA359))
         - SUMPRODUCT((LEN($Y$2:$Y$4096)-LEN(SUBSTITUTE($Y$2:$Y$4096,"Alolan "&amp;AA359,"")))/LEN("Alolan "&amp;AA359))
         - SUMPRODUCT((LEN($Y$2:$Y$4096)-LEN(SUBSTITUTE($Y$2:$Y$4096,"Galarian "&amp;AA359,"")))/LEN("Galarian "&amp;AA359))
         - SUMPRODUCT((LEN($Y$2:$Y$4096)-LEN(SUBSTITUTE($Y$2:$Y$4096,"Hisuian "&amp;AA359,"")))/LEN("Hisuian "&amp;AA359))
         - SUMPRODUCT((LEN($Y$2:$Y$4096)-LEN(SUBSTITUTE($Y$2:$Y$4096,"Paldean "&amp;AA359,"")))/LEN("Paldean "&amp;AA359))
      &gt;0,2,1)
   ))))</f>
        <v>2</v>
      </c>
      <c r="AN359">
        <v>0</v>
      </c>
      <c r="AO359">
        <v>0</v>
      </c>
    </row>
    <row r="360" spans="1:41" x14ac:dyDescent="0.25">
      <c r="A360" t="s">
        <v>3801</v>
      </c>
      <c r="B360" t="s">
        <v>898</v>
      </c>
      <c r="C360" t="s">
        <v>1472</v>
      </c>
      <c r="D360"/>
      <c r="E360">
        <v>60</v>
      </c>
      <c r="F360">
        <v>80</v>
      </c>
      <c r="G360">
        <v>110</v>
      </c>
      <c r="H360">
        <v>50</v>
      </c>
      <c r="I360">
        <v>80</v>
      </c>
      <c r="J360">
        <v>45</v>
      </c>
      <c r="K360" t="s">
        <v>899</v>
      </c>
      <c r="L360" t="s">
        <v>253</v>
      </c>
      <c r="M360" t="s">
        <v>248</v>
      </c>
      <c r="N360">
        <v>6.3</v>
      </c>
      <c r="O360">
        <v>8.1</v>
      </c>
      <c r="P360">
        <v>1</v>
      </c>
      <c r="Q360">
        <v>1</v>
      </c>
      <c r="R360">
        <f t="shared" si="20"/>
        <v>7</v>
      </c>
      <c r="S360">
        <f t="shared" si="21"/>
        <v>9</v>
      </c>
      <c r="T360">
        <f t="shared" si="22"/>
        <v>16</v>
      </c>
      <c r="U360" t="s">
        <v>1472</v>
      </c>
      <c r="V360" t="s">
        <v>1524</v>
      </c>
      <c r="W360" t="s">
        <v>1471</v>
      </c>
      <c r="X360" t="s">
        <v>1492</v>
      </c>
      <c r="Z360" t="str" cm="1">
        <f t="array" ref="Z360">IF(ISBLANK(AK360),_xlfn.LET(
    _xlpm.nameBeforeSlash, IF(ISNUMBER(SEARCH("/", Y360)), LEFT(Y360, SEARCH("/", Y360)-1), Y360),
    _xlpm.matchRow, IFERROR(MATCH(_xlpm.nameBeforeSlash, AA:AA, 0), ""),
    _xlpm.difference, IF(_xlpm.matchRow="", "", ABS((R360 + S360)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),IF(ISBLANK(Y360),"","Hidden"))</f>
        <v/>
      </c>
      <c r="AA360" t="s">
        <v>5073</v>
      </c>
      <c r="AC360" t="s">
        <v>1053</v>
      </c>
      <c r="AD360" t="str">
        <f>_xlfn.XLOOKUP(AC360,moves!A:A,moves!B:B)</f>
        <v>fighting</v>
      </c>
      <c r="AE360">
        <f>_xlfn.XLOOKUP(AC360,moves!A:A,moves!D:D)</f>
        <v>4</v>
      </c>
      <c r="AF360" t="str">
        <f>_xlfn.XLOOKUP(AC360,moves!A:A,moves!E:E)</f>
        <v>Ignore the effects of PROTECT moves.</v>
      </c>
      <c r="AG360">
        <v>0</v>
      </c>
      <c r="AH360">
        <v>0</v>
      </c>
      <c r="AI360">
        <f t="shared" si="23"/>
        <v>1</v>
      </c>
      <c r="AJ360" t="s">
        <v>524</v>
      </c>
      <c r="AL360">
        <v>0</v>
      </c>
      <c r="AM360" cm="1">
        <f t="array" ref="AM360">IF(AL360=1,1,
   IF(ISTEXT(AK360),1,
   IF(AO360&gt;1,AM359,
   IF(AI360=1,
      IF(SUMPRODUCT((LEN($Y$2:$Y$4096)-LEN(SUBSTITUTE($Y$2:$Y$4096,AA360,"")))/LEN(AA360))&gt;0,2,1),
      IF(
         SUMPRODUCT((LEN($Y$2:$Y$4096)-LEN(SUBSTITUTE($Y$2:$Y$4096,AA360,"")))/LEN(AA360))
         - SUMPRODUCT((LEN($Y$2:$Y$4096)-LEN(SUBSTITUTE($Y$2:$Y$4096,"Alolan "&amp;AA360,"")))/LEN("Alolan "&amp;AA360))
         - SUMPRODUCT((LEN($Y$2:$Y$4096)-LEN(SUBSTITUTE($Y$2:$Y$4096,"Galarian "&amp;AA360,"")))/LEN("Galarian "&amp;AA360))
         - SUMPRODUCT((LEN($Y$2:$Y$4096)-LEN(SUBSTITUTE($Y$2:$Y$4096,"Hisuian "&amp;AA360,"")))/LEN("Hisuian "&amp;AA360))
         - SUMPRODUCT((LEN($Y$2:$Y$4096)-LEN(SUBSTITUTE($Y$2:$Y$4096,"Paldean "&amp;AA360,"")))/LEN("Paldean "&amp;AA360))
      &gt;0,2,1)
   ))))</f>
        <v>2</v>
      </c>
      <c r="AN360">
        <v>0</v>
      </c>
      <c r="AO360">
        <v>0</v>
      </c>
    </row>
    <row r="361" spans="1:41" x14ac:dyDescent="0.25">
      <c r="A361" t="s">
        <v>3802</v>
      </c>
      <c r="B361" t="s">
        <v>898</v>
      </c>
      <c r="C361" t="s">
        <v>1479</v>
      </c>
      <c r="D361" t="s">
        <v>1524</v>
      </c>
      <c r="E361">
        <v>60</v>
      </c>
      <c r="F361">
        <v>80</v>
      </c>
      <c r="G361">
        <v>110</v>
      </c>
      <c r="H361">
        <v>50</v>
      </c>
      <c r="I361">
        <v>80</v>
      </c>
      <c r="J361">
        <v>45</v>
      </c>
      <c r="K361" t="s">
        <v>899</v>
      </c>
      <c r="L361" t="s">
        <v>253</v>
      </c>
      <c r="M361" t="s">
        <v>251</v>
      </c>
      <c r="N361">
        <v>6.3</v>
      </c>
      <c r="O361">
        <v>8.1</v>
      </c>
      <c r="P361">
        <v>1</v>
      </c>
      <c r="Q361">
        <v>1</v>
      </c>
      <c r="R361">
        <f t="shared" si="20"/>
        <v>7</v>
      </c>
      <c r="S361">
        <f t="shared" si="21"/>
        <v>9</v>
      </c>
      <c r="T361">
        <f t="shared" si="22"/>
        <v>16</v>
      </c>
      <c r="U361" t="s">
        <v>1479</v>
      </c>
      <c r="V361" t="s">
        <v>1524</v>
      </c>
      <c r="W361" t="s">
        <v>1472</v>
      </c>
      <c r="X361" t="s">
        <v>1471</v>
      </c>
      <c r="Z361" t="str" cm="1">
        <f t="array" ref="Z361">IF(ISBLANK(AK361),_xlfn.LET(
    _xlpm.nameBeforeSlash, IF(ISNUMBER(SEARCH("/", Y361)), LEFT(Y361, SEARCH("/", Y361)-1), Y361),
    _xlpm.matchRow, IFERROR(MATCH(_xlpm.nameBeforeSlash, AA:AA, 0), ""),
    _xlpm.difference, IF(_xlpm.matchRow="", "", ABS((R361 + S361)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),IF(ISBLANK(Y361),"","Hidden"))</f>
        <v/>
      </c>
      <c r="AA361" t="s">
        <v>5074</v>
      </c>
      <c r="AB361" t="s">
        <v>1527</v>
      </c>
      <c r="AC361" t="s">
        <v>597</v>
      </c>
      <c r="AD361" t="str">
        <f>_xlfn.XLOOKUP(AC361,moves!A:A,moves!B:B)</f>
        <v>fire</v>
      </c>
      <c r="AE361">
        <f>_xlfn.XLOOKUP(AC361,moves!A:A,moves!D:D)</f>
        <v>5</v>
      </c>
      <c r="AF361" t="str">
        <f>_xlfn.XLOOKUP(AC361,moves!A:A,moves!E:E)</f>
        <v>Critical hits deal +2 damage. For each critical hit rolled: The user takes 2 damage.</v>
      </c>
      <c r="AG361">
        <v>0</v>
      </c>
      <c r="AH361">
        <v>0</v>
      </c>
      <c r="AI361">
        <f t="shared" si="23"/>
        <v>1</v>
      </c>
      <c r="AJ361" t="s">
        <v>524</v>
      </c>
      <c r="AL361">
        <v>0</v>
      </c>
      <c r="AM361" cm="1">
        <f t="array" ref="AM361">IF(AL361=1,1,
   IF(ISTEXT(AK361),1,
   IF(AO361&gt;1,AM360,
   IF(AI361=1,
      IF(SUMPRODUCT((LEN($Y$2:$Y$4096)-LEN(SUBSTITUTE($Y$2:$Y$4096,AA361,"")))/LEN(AA361))&gt;0,2,1),
      IF(
         SUMPRODUCT((LEN($Y$2:$Y$4096)-LEN(SUBSTITUTE($Y$2:$Y$4096,AA361,"")))/LEN(AA361))
         - SUMPRODUCT((LEN($Y$2:$Y$4096)-LEN(SUBSTITUTE($Y$2:$Y$4096,"Alolan "&amp;AA361,"")))/LEN("Alolan "&amp;AA361))
         - SUMPRODUCT((LEN($Y$2:$Y$4096)-LEN(SUBSTITUTE($Y$2:$Y$4096,"Galarian "&amp;AA361,"")))/LEN("Galarian "&amp;AA361))
         - SUMPRODUCT((LEN($Y$2:$Y$4096)-LEN(SUBSTITUTE($Y$2:$Y$4096,"Hisuian "&amp;AA361,"")))/LEN("Hisuian "&amp;AA361))
         - SUMPRODUCT((LEN($Y$2:$Y$4096)-LEN(SUBSTITUTE($Y$2:$Y$4096,"Paldean "&amp;AA361,"")))/LEN("Paldean "&amp;AA361))
      &gt;0,2,1)
   ))))</f>
        <v>2</v>
      </c>
      <c r="AN361">
        <v>0</v>
      </c>
      <c r="AO361">
        <v>0</v>
      </c>
    </row>
    <row r="362" spans="1:41" x14ac:dyDescent="0.25">
      <c r="A362">
        <v>106</v>
      </c>
      <c r="B362" t="s">
        <v>46</v>
      </c>
      <c r="C362" t="s">
        <v>1492</v>
      </c>
      <c r="D362"/>
      <c r="E362">
        <v>50</v>
      </c>
      <c r="F362">
        <v>120</v>
      </c>
      <c r="G362">
        <v>53</v>
      </c>
      <c r="H362">
        <v>35</v>
      </c>
      <c r="I362">
        <v>110</v>
      </c>
      <c r="J362">
        <v>87</v>
      </c>
      <c r="K362" t="s">
        <v>1692</v>
      </c>
      <c r="L362" t="s">
        <v>253</v>
      </c>
      <c r="M362" t="s">
        <v>249</v>
      </c>
      <c r="N362">
        <v>9.8300000000000018</v>
      </c>
      <c r="O362">
        <v>6.8900000000000006</v>
      </c>
      <c r="P362">
        <v>-1</v>
      </c>
      <c r="R362">
        <f t="shared" si="20"/>
        <v>9</v>
      </c>
      <c r="S362">
        <f t="shared" si="21"/>
        <v>7</v>
      </c>
      <c r="T362">
        <f t="shared" si="22"/>
        <v>16</v>
      </c>
      <c r="U362" t="s">
        <v>1492</v>
      </c>
      <c r="V362" t="s">
        <v>1512</v>
      </c>
      <c r="W362" t="s">
        <v>1471</v>
      </c>
      <c r="X362" t="s">
        <v>1479</v>
      </c>
      <c r="Z362" t="str" cm="1">
        <f t="array" ref="Z362">IF(ISBLANK(AK362),_xlfn.LET(
    _xlpm.nameBeforeSlash, IF(ISNUMBER(SEARCH("/", Y362)), LEFT(Y362, SEARCH("/", Y362)-1), Y362),
    _xlpm.matchRow, IFERROR(MATCH(_xlpm.nameBeforeSlash, AA:AA, 0), ""),
    _xlpm.difference, IF(_xlpm.matchRow="", "", ABS((R362 + S362)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),IF(ISBLANK(Y362),"","Hidden"))</f>
        <v/>
      </c>
      <c r="AA362" t="s">
        <v>46</v>
      </c>
      <c r="AC362" t="s">
        <v>1229</v>
      </c>
      <c r="AD362" t="str">
        <f>_xlfn.XLOOKUP(AC362,moves!A:A,moves!B:B)</f>
        <v>normal</v>
      </c>
      <c r="AE362">
        <f>_xlfn.XLOOKUP(AC362,moves!A:A,moves!D:D)</f>
        <v>6</v>
      </c>
      <c r="AF362" t="str">
        <f>_xlfn.XLOOKUP(AC362,moves!A:A,moves!E:E)</f>
        <v>Status symbols deal -1 damage.</v>
      </c>
      <c r="AG362">
        <v>0</v>
      </c>
      <c r="AH362">
        <v>0</v>
      </c>
      <c r="AI362">
        <f t="shared" si="23"/>
        <v>0</v>
      </c>
      <c r="AJ362" t="s">
        <v>524</v>
      </c>
      <c r="AL362">
        <v>0</v>
      </c>
      <c r="AM362" cm="1">
        <f t="array" ref="AM362">IF(AL362=1,1,
   IF(ISTEXT(AK362),1,
   IF(AO362&gt;1,AM361,
   IF(AI362=1,
      IF(SUMPRODUCT((LEN($Y$2:$Y$4096)-LEN(SUBSTITUTE($Y$2:$Y$4096,AA362,"")))/LEN(AA362))&gt;0,2,1),
      IF(
         SUMPRODUCT((LEN($Y$2:$Y$4096)-LEN(SUBSTITUTE($Y$2:$Y$4096,AA362,"")))/LEN(AA362))
         - SUMPRODUCT((LEN($Y$2:$Y$4096)-LEN(SUBSTITUTE($Y$2:$Y$4096,"Alolan "&amp;AA362,"")))/LEN("Alolan "&amp;AA362))
         - SUMPRODUCT((LEN($Y$2:$Y$4096)-LEN(SUBSTITUTE($Y$2:$Y$4096,"Galarian "&amp;AA362,"")))/LEN("Galarian "&amp;AA362))
         - SUMPRODUCT((LEN($Y$2:$Y$4096)-LEN(SUBSTITUTE($Y$2:$Y$4096,"Hisuian "&amp;AA362,"")))/LEN("Hisuian "&amp;AA362))
         - SUMPRODUCT((LEN($Y$2:$Y$4096)-LEN(SUBSTITUTE($Y$2:$Y$4096,"Paldean "&amp;AA362,"")))/LEN("Paldean "&amp;AA362))
      &gt;0,2,1)
   ))))</f>
        <v>2</v>
      </c>
      <c r="AN362">
        <v>0</v>
      </c>
      <c r="AO362">
        <v>0</v>
      </c>
    </row>
    <row r="363" spans="1:41" x14ac:dyDescent="0.25">
      <c r="A363" t="s">
        <v>3803</v>
      </c>
      <c r="B363" t="s">
        <v>46</v>
      </c>
      <c r="C363" t="s">
        <v>1492</v>
      </c>
      <c r="D363"/>
      <c r="E363">
        <v>50</v>
      </c>
      <c r="F363">
        <v>120</v>
      </c>
      <c r="G363">
        <v>53</v>
      </c>
      <c r="H363">
        <v>35</v>
      </c>
      <c r="I363">
        <v>110</v>
      </c>
      <c r="J363">
        <v>87</v>
      </c>
      <c r="K363" t="s">
        <v>1692</v>
      </c>
      <c r="L363" t="s">
        <v>253</v>
      </c>
      <c r="M363" t="s">
        <v>249</v>
      </c>
      <c r="N363">
        <v>9.8300000000000018</v>
      </c>
      <c r="O363">
        <v>6.8900000000000006</v>
      </c>
      <c r="P363">
        <v>-1</v>
      </c>
      <c r="R363">
        <f t="shared" si="20"/>
        <v>9</v>
      </c>
      <c r="S363">
        <f t="shared" si="21"/>
        <v>7</v>
      </c>
      <c r="T363">
        <f t="shared" si="22"/>
        <v>16</v>
      </c>
      <c r="U363" t="s">
        <v>1492</v>
      </c>
      <c r="V363" t="s">
        <v>1512</v>
      </c>
      <c r="W363" t="s">
        <v>1471</v>
      </c>
      <c r="X363" t="s">
        <v>1479</v>
      </c>
      <c r="Z363" t="str" cm="1">
        <f t="array" ref="Z363">IF(ISBLANK(AK363),_xlfn.LET(
    _xlpm.nameBeforeSlash, IF(ISNUMBER(SEARCH("/", Y363)), LEFT(Y363, SEARCH("/", Y363)-1), Y363),
    _xlpm.matchRow, IFERROR(MATCH(_xlpm.nameBeforeSlash, AA:AA, 0), ""),
    _xlpm.difference, IF(_xlpm.matchRow="", "", ABS((R363 + S363)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),IF(ISBLANK(Y363),"","Hidden"))</f>
        <v/>
      </c>
      <c r="AA363" t="s">
        <v>5075</v>
      </c>
      <c r="AC363" t="s">
        <v>490</v>
      </c>
      <c r="AD363" t="str">
        <f>_xlfn.XLOOKUP(AC363,moves!A:A,moves!B:B)</f>
        <v>fighting</v>
      </c>
      <c r="AE363">
        <f>_xlfn.XLOOKUP(AC363,moves!A:A,moves!D:D)</f>
        <v>5</v>
      </c>
      <c r="AF363" t="str">
        <f>_xlfn.XLOOKUP(AC363,moves!A:A,moves!E:E)</f>
        <v xml:space="preserve">Deals 4 extra damage to Flying-type Pokémon. For each status symbol rolled: The user takes 1 damage. </v>
      </c>
      <c r="AG363">
        <v>0</v>
      </c>
      <c r="AH363">
        <v>0</v>
      </c>
      <c r="AI363">
        <f t="shared" si="23"/>
        <v>1</v>
      </c>
      <c r="AJ363" t="s">
        <v>524</v>
      </c>
      <c r="AL363">
        <v>0</v>
      </c>
      <c r="AM363" cm="1">
        <f t="array" ref="AM363">IF(AL363=1,1,
   IF(ISTEXT(AK363),1,
   IF(AO363&gt;1,AM362,
   IF(AI363=1,
      IF(SUMPRODUCT((LEN($Y$2:$Y$4096)-LEN(SUBSTITUTE($Y$2:$Y$4096,AA363,"")))/LEN(AA363))&gt;0,2,1),
      IF(
         SUMPRODUCT((LEN($Y$2:$Y$4096)-LEN(SUBSTITUTE($Y$2:$Y$4096,AA363,"")))/LEN(AA363))
         - SUMPRODUCT((LEN($Y$2:$Y$4096)-LEN(SUBSTITUTE($Y$2:$Y$4096,"Alolan "&amp;AA363,"")))/LEN("Alolan "&amp;AA363))
         - SUMPRODUCT((LEN($Y$2:$Y$4096)-LEN(SUBSTITUTE($Y$2:$Y$4096,"Galarian "&amp;AA363,"")))/LEN("Galarian "&amp;AA363))
         - SUMPRODUCT((LEN($Y$2:$Y$4096)-LEN(SUBSTITUTE($Y$2:$Y$4096,"Hisuian "&amp;AA363,"")))/LEN("Hisuian "&amp;AA363))
         - SUMPRODUCT((LEN($Y$2:$Y$4096)-LEN(SUBSTITUTE($Y$2:$Y$4096,"Paldean "&amp;AA363,"")))/LEN("Paldean "&amp;AA363))
      &gt;0,2,1)
   ))))</f>
        <v>2</v>
      </c>
      <c r="AN363">
        <v>0</v>
      </c>
      <c r="AO363">
        <v>0</v>
      </c>
    </row>
    <row r="364" spans="1:41" x14ac:dyDescent="0.25">
      <c r="A364">
        <v>107</v>
      </c>
      <c r="B364" t="s">
        <v>47</v>
      </c>
      <c r="C364" t="s">
        <v>1492</v>
      </c>
      <c r="D364"/>
      <c r="E364">
        <v>50</v>
      </c>
      <c r="F364">
        <v>105</v>
      </c>
      <c r="G364">
        <v>79</v>
      </c>
      <c r="H364">
        <v>35</v>
      </c>
      <c r="I364">
        <v>110</v>
      </c>
      <c r="J364">
        <v>76</v>
      </c>
      <c r="K364" t="s">
        <v>1693</v>
      </c>
      <c r="L364" t="s">
        <v>253</v>
      </c>
      <c r="M364" t="s">
        <v>249</v>
      </c>
      <c r="N364">
        <v>8.64</v>
      </c>
      <c r="O364">
        <v>7.67</v>
      </c>
      <c r="Q364">
        <v>-1</v>
      </c>
      <c r="R364">
        <f t="shared" si="20"/>
        <v>9</v>
      </c>
      <c r="S364">
        <f t="shared" si="21"/>
        <v>7</v>
      </c>
      <c r="T364">
        <f t="shared" si="22"/>
        <v>16</v>
      </c>
      <c r="U364" t="s">
        <v>1492</v>
      </c>
      <c r="V364" t="s">
        <v>1479</v>
      </c>
      <c r="W364" t="s">
        <v>1209</v>
      </c>
      <c r="X364" t="s">
        <v>1521</v>
      </c>
      <c r="Z364" t="str" cm="1">
        <f t="array" ref="Z364">IF(ISBLANK(AK364),_xlfn.LET(
    _xlpm.nameBeforeSlash, IF(ISNUMBER(SEARCH("/", Y364)), LEFT(Y364, SEARCH("/", Y364)-1), Y364),
    _xlpm.matchRow, IFERROR(MATCH(_xlpm.nameBeforeSlash, AA:AA, 0), ""),
    _xlpm.difference, IF(_xlpm.matchRow="", "", ABS((R364 + S364)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),IF(ISBLANK(Y364),"","Hidden"))</f>
        <v/>
      </c>
      <c r="AA364" t="s">
        <v>47</v>
      </c>
      <c r="AC364" t="s">
        <v>627</v>
      </c>
      <c r="AD364" t="str">
        <f>_xlfn.XLOOKUP(AC364,moves!A:A,moves!B:B)</f>
        <v>typeless</v>
      </c>
      <c r="AE364">
        <f>_xlfn.XLOOKUP(AC364,moves!A:A,moves!D:D)</f>
        <v>4</v>
      </c>
      <c r="AF364" t="str">
        <f>_xlfn.XLOOKUP(AC364,moves!A:A,moves!E:E)</f>
        <v>Choose any learnable type of the user as the type of this attack.</v>
      </c>
      <c r="AG364">
        <v>0</v>
      </c>
      <c r="AH364">
        <v>0</v>
      </c>
      <c r="AI364">
        <f t="shared" si="23"/>
        <v>0</v>
      </c>
      <c r="AJ364" t="s">
        <v>524</v>
      </c>
      <c r="AL364">
        <v>0</v>
      </c>
      <c r="AM364" cm="1">
        <f t="array" ref="AM364">IF(AL364=1,1,
   IF(ISTEXT(AK364),1,
   IF(AO364&gt;1,AM363,
   IF(AI364=1,
      IF(SUMPRODUCT((LEN($Y$2:$Y$4096)-LEN(SUBSTITUTE($Y$2:$Y$4096,AA364,"")))/LEN(AA364))&gt;0,2,1),
      IF(
         SUMPRODUCT((LEN($Y$2:$Y$4096)-LEN(SUBSTITUTE($Y$2:$Y$4096,AA364,"")))/LEN(AA364))
         - SUMPRODUCT((LEN($Y$2:$Y$4096)-LEN(SUBSTITUTE($Y$2:$Y$4096,"Alolan "&amp;AA364,"")))/LEN("Alolan "&amp;AA364))
         - SUMPRODUCT((LEN($Y$2:$Y$4096)-LEN(SUBSTITUTE($Y$2:$Y$4096,"Galarian "&amp;AA364,"")))/LEN("Galarian "&amp;AA364))
         - SUMPRODUCT((LEN($Y$2:$Y$4096)-LEN(SUBSTITUTE($Y$2:$Y$4096,"Hisuian "&amp;AA364,"")))/LEN("Hisuian "&amp;AA364))
         - SUMPRODUCT((LEN($Y$2:$Y$4096)-LEN(SUBSTITUTE($Y$2:$Y$4096,"Paldean "&amp;AA364,"")))/LEN("Paldean "&amp;AA364))
      &gt;0,2,1)
   ))))</f>
        <v>2</v>
      </c>
      <c r="AN364">
        <v>0</v>
      </c>
      <c r="AO364">
        <v>0</v>
      </c>
    </row>
    <row r="365" spans="1:41" x14ac:dyDescent="0.25">
      <c r="A365" t="s">
        <v>3804</v>
      </c>
      <c r="B365" t="s">
        <v>47</v>
      </c>
      <c r="C365" t="s">
        <v>1492</v>
      </c>
      <c r="D365"/>
      <c r="E365">
        <v>50</v>
      </c>
      <c r="F365">
        <v>105</v>
      </c>
      <c r="G365">
        <v>79</v>
      </c>
      <c r="H365">
        <v>35</v>
      </c>
      <c r="I365">
        <v>110</v>
      </c>
      <c r="J365">
        <v>76</v>
      </c>
      <c r="K365" t="s">
        <v>1693</v>
      </c>
      <c r="L365" t="s">
        <v>253</v>
      </c>
      <c r="M365" t="s">
        <v>249</v>
      </c>
      <c r="N365">
        <v>8.64</v>
      </c>
      <c r="O365">
        <v>7.67</v>
      </c>
      <c r="Q365">
        <v>-1</v>
      </c>
      <c r="R365">
        <f t="shared" si="20"/>
        <v>9</v>
      </c>
      <c r="S365">
        <f t="shared" si="21"/>
        <v>7</v>
      </c>
      <c r="T365">
        <f t="shared" si="22"/>
        <v>16</v>
      </c>
      <c r="U365" t="s">
        <v>1492</v>
      </c>
      <c r="V365" t="s">
        <v>1479</v>
      </c>
      <c r="W365" t="s">
        <v>1209</v>
      </c>
      <c r="X365" t="s">
        <v>1521</v>
      </c>
      <c r="Z365" t="str" cm="1">
        <f t="array" ref="Z365">IF(ISBLANK(AK365),_xlfn.LET(
    _xlpm.nameBeforeSlash, IF(ISNUMBER(SEARCH("/", Y365)), LEFT(Y365, SEARCH("/", Y365)-1), Y365),
    _xlpm.matchRow, IFERROR(MATCH(_xlpm.nameBeforeSlash, AA:AA, 0), ""),
    _xlpm.difference, IF(_xlpm.matchRow="", "", ABS((R365 + S365)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),IF(ISBLANK(Y365),"","Hidden"))</f>
        <v/>
      </c>
      <c r="AA365" t="s">
        <v>5076</v>
      </c>
      <c r="AC365" t="s">
        <v>426</v>
      </c>
      <c r="AD365" t="str">
        <f>_xlfn.XLOOKUP(AC365,moves!A:A,moves!B:B)</f>
        <v>fighting</v>
      </c>
      <c r="AE365">
        <f>_xlfn.XLOOKUP(AC365,moves!A:A,moves!D:D)</f>
        <v>5</v>
      </c>
      <c r="AF365" t="str">
        <f>_xlfn.XLOOKUP(AC365,moves!A:A,moves!E:E)</f>
        <v xml:space="preserve">During this attack and when the user is next attacked: Status symbols deal +1 damage. </v>
      </c>
      <c r="AG365">
        <v>0</v>
      </c>
      <c r="AH365">
        <v>0</v>
      </c>
      <c r="AI365">
        <f t="shared" si="23"/>
        <v>1</v>
      </c>
      <c r="AJ365" t="s">
        <v>524</v>
      </c>
      <c r="AL365">
        <v>0</v>
      </c>
      <c r="AM365" cm="1">
        <f t="array" ref="AM365">IF(AL365=1,1,
   IF(ISTEXT(AK365),1,
   IF(AO365&gt;1,AM364,
   IF(AI365=1,
      IF(SUMPRODUCT((LEN($Y$2:$Y$4096)-LEN(SUBSTITUTE($Y$2:$Y$4096,AA365,"")))/LEN(AA365))&gt;0,2,1),
      IF(
         SUMPRODUCT((LEN($Y$2:$Y$4096)-LEN(SUBSTITUTE($Y$2:$Y$4096,AA365,"")))/LEN(AA365))
         - SUMPRODUCT((LEN($Y$2:$Y$4096)-LEN(SUBSTITUTE($Y$2:$Y$4096,"Alolan "&amp;AA365,"")))/LEN("Alolan "&amp;AA365))
         - SUMPRODUCT((LEN($Y$2:$Y$4096)-LEN(SUBSTITUTE($Y$2:$Y$4096,"Galarian "&amp;AA365,"")))/LEN("Galarian "&amp;AA365))
         - SUMPRODUCT((LEN($Y$2:$Y$4096)-LEN(SUBSTITUTE($Y$2:$Y$4096,"Hisuian "&amp;AA365,"")))/LEN("Hisuian "&amp;AA365))
         - SUMPRODUCT((LEN($Y$2:$Y$4096)-LEN(SUBSTITUTE($Y$2:$Y$4096,"Paldean "&amp;AA365,"")))/LEN("Paldean "&amp;AA365))
      &gt;0,2,1)
   ))))</f>
        <v>2</v>
      </c>
      <c r="AN365">
        <v>0</v>
      </c>
      <c r="AO365">
        <v>0</v>
      </c>
    </row>
    <row r="366" spans="1:41" x14ac:dyDescent="0.25">
      <c r="A366">
        <v>108</v>
      </c>
      <c r="B366" t="s">
        <v>48</v>
      </c>
      <c r="C366" t="s">
        <v>1512</v>
      </c>
      <c r="D366"/>
      <c r="E366">
        <v>90</v>
      </c>
      <c r="F366">
        <v>55</v>
      </c>
      <c r="G366">
        <v>75</v>
      </c>
      <c r="H366">
        <v>60</v>
      </c>
      <c r="I366">
        <v>75</v>
      </c>
      <c r="J366">
        <v>30</v>
      </c>
      <c r="K366" t="s">
        <v>339</v>
      </c>
      <c r="L366" t="s">
        <v>250</v>
      </c>
      <c r="M366" t="s">
        <v>249</v>
      </c>
      <c r="N366">
        <v>4.75</v>
      </c>
      <c r="O366">
        <v>8.1</v>
      </c>
      <c r="R366">
        <f t="shared" si="20"/>
        <v>5</v>
      </c>
      <c r="S366">
        <f t="shared" si="21"/>
        <v>8</v>
      </c>
      <c r="T366">
        <f t="shared" si="22"/>
        <v>13</v>
      </c>
      <c r="U366" t="s">
        <v>1512</v>
      </c>
      <c r="V366" t="s">
        <v>1524</v>
      </c>
      <c r="W366" t="s">
        <v>1468</v>
      </c>
      <c r="X366" t="s">
        <v>1546</v>
      </c>
      <c r="Y366" t="s">
        <v>217</v>
      </c>
      <c r="Z366" cm="1">
        <f t="array" ref="Z366">IF(ISBLANK(AK366),_xlfn.LET(
    _xlpm.nameBeforeSlash, IF(ISNUMBER(SEARCH("/", Y366)), LEFT(Y366, SEARCH("/", Y366)-1), Y366),
    _xlpm.matchRow, IFERROR(MATCH(_xlpm.nameBeforeSlash, AA:AA, 0), ""),
    _xlpm.difference, IF(_xlpm.matchRow="", "", ABS((R366 + S366)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),IF(ISBLANK(Y366),"","Hidden"))</f>
        <v>14</v>
      </c>
      <c r="AA366" t="s">
        <v>48</v>
      </c>
      <c r="AC366" t="s">
        <v>466</v>
      </c>
      <c r="AD366" t="str">
        <f>_xlfn.XLOOKUP(AC366,moves!A:A,moves!B:B)</f>
        <v>rock</v>
      </c>
      <c r="AE366">
        <f>_xlfn.XLOOKUP(AC366,moves!A:A,moves!D:D)</f>
        <v>3</v>
      </c>
      <c r="AF366" t="str">
        <f>_xlfn.XLOOKUP(AC366,moves!A:A,moves!E:E)</f>
        <v>Each time this move is used in succession: Increase attack strength by 1.</v>
      </c>
      <c r="AG366">
        <v>0</v>
      </c>
      <c r="AH366">
        <v>0</v>
      </c>
      <c r="AI366">
        <f t="shared" si="23"/>
        <v>0</v>
      </c>
      <c r="AJ366" t="s">
        <v>524</v>
      </c>
      <c r="AL366">
        <v>0</v>
      </c>
      <c r="AM366" cm="1">
        <f t="array" ref="AM366">IF(AL366=1,1,
   IF(ISTEXT(AK366),1,
   IF(AO366&gt;1,AM365,
   IF(AI366=1,
      IF(SUMPRODUCT((LEN($Y$2:$Y$4096)-LEN(SUBSTITUTE($Y$2:$Y$4096,AA366,"")))/LEN(AA366))&gt;0,2,1),
      IF(
         SUMPRODUCT((LEN($Y$2:$Y$4096)-LEN(SUBSTITUTE($Y$2:$Y$4096,AA366,"")))/LEN(AA366))
         - SUMPRODUCT((LEN($Y$2:$Y$4096)-LEN(SUBSTITUTE($Y$2:$Y$4096,"Alolan "&amp;AA366,"")))/LEN("Alolan "&amp;AA366))
         - SUMPRODUCT((LEN($Y$2:$Y$4096)-LEN(SUBSTITUTE($Y$2:$Y$4096,"Galarian "&amp;AA366,"")))/LEN("Galarian "&amp;AA366))
         - SUMPRODUCT((LEN($Y$2:$Y$4096)-LEN(SUBSTITUTE($Y$2:$Y$4096,"Hisuian "&amp;AA366,"")))/LEN("Hisuian "&amp;AA366))
         - SUMPRODUCT((LEN($Y$2:$Y$4096)-LEN(SUBSTITUTE($Y$2:$Y$4096,"Paldean "&amp;AA366,"")))/LEN("Paldean "&amp;AA366))
      &gt;0,2,1)
   ))))</f>
        <v>1</v>
      </c>
      <c r="AN366">
        <v>0</v>
      </c>
      <c r="AO366">
        <v>0</v>
      </c>
    </row>
    <row r="367" spans="1:41" x14ac:dyDescent="0.25">
      <c r="A367" t="s">
        <v>3805</v>
      </c>
      <c r="B367" t="s">
        <v>48</v>
      </c>
      <c r="C367" t="s">
        <v>1512</v>
      </c>
      <c r="D367"/>
      <c r="E367">
        <v>90</v>
      </c>
      <c r="F367">
        <v>55</v>
      </c>
      <c r="G367">
        <v>75</v>
      </c>
      <c r="H367">
        <v>60</v>
      </c>
      <c r="I367">
        <v>75</v>
      </c>
      <c r="J367">
        <v>30</v>
      </c>
      <c r="K367" t="s">
        <v>339</v>
      </c>
      <c r="L367" t="s">
        <v>250</v>
      </c>
      <c r="M367" t="s">
        <v>249</v>
      </c>
      <c r="N367">
        <v>4.75</v>
      </c>
      <c r="O367">
        <v>8.1</v>
      </c>
      <c r="R367">
        <f t="shared" si="20"/>
        <v>5</v>
      </c>
      <c r="S367">
        <f t="shared" si="21"/>
        <v>8</v>
      </c>
      <c r="T367">
        <f t="shared" si="22"/>
        <v>13</v>
      </c>
      <c r="U367" t="s">
        <v>1512</v>
      </c>
      <c r="V367" t="s">
        <v>1524</v>
      </c>
      <c r="W367" t="s">
        <v>1468</v>
      </c>
      <c r="X367" t="s">
        <v>1546</v>
      </c>
      <c r="Y367" t="s">
        <v>5077</v>
      </c>
      <c r="Z367" cm="1">
        <f t="array" ref="Z367">IF(ISBLANK(AK367),_xlfn.LET(
    _xlpm.nameBeforeSlash, IF(ISNUMBER(SEARCH("/", Y367)), LEFT(Y367, SEARCH("/", Y367)-1), Y367),
    _xlpm.matchRow, IFERROR(MATCH(_xlpm.nameBeforeSlash, AA:AA, 0), ""),
    _xlpm.difference, IF(_xlpm.matchRow="", "", ABS((R367 + S367)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),IF(ISBLANK(Y367),"","Hidden"))</f>
        <v>14</v>
      </c>
      <c r="AA367" t="s">
        <v>5078</v>
      </c>
      <c r="AC367" t="s">
        <v>788</v>
      </c>
      <c r="AD367" t="str">
        <f>_xlfn.XLOOKUP(AC367,moves!A:A,moves!B:B)</f>
        <v>ghost</v>
      </c>
      <c r="AE367">
        <f>_xlfn.XLOOKUP(AC367,moves!A:A,moves!D:D)</f>
        <v>2</v>
      </c>
      <c r="AF367" t="str">
        <f>_xlfn.XLOOKUP(AC367,moves!A:A,moves!E:E)</f>
        <v>Inflict the Paralyzed status on the target.</v>
      </c>
      <c r="AG367">
        <v>0</v>
      </c>
      <c r="AH367">
        <v>0</v>
      </c>
      <c r="AI367">
        <f t="shared" si="23"/>
        <v>1</v>
      </c>
      <c r="AJ367" t="s">
        <v>524</v>
      </c>
      <c r="AL367">
        <v>0</v>
      </c>
      <c r="AM367" cm="1">
        <f t="array" ref="AM367">IF(AL367=1,1,
   IF(ISTEXT(AK367),1,
   IF(AO367&gt;1,AM366,
   IF(AI367=1,
      IF(SUMPRODUCT((LEN($Y$2:$Y$4096)-LEN(SUBSTITUTE($Y$2:$Y$4096,AA367,"")))/LEN(AA367))&gt;0,2,1),
      IF(
         SUMPRODUCT((LEN($Y$2:$Y$4096)-LEN(SUBSTITUTE($Y$2:$Y$4096,AA367,"")))/LEN(AA367))
         - SUMPRODUCT((LEN($Y$2:$Y$4096)-LEN(SUBSTITUTE($Y$2:$Y$4096,"Alolan "&amp;AA367,"")))/LEN("Alolan "&amp;AA367))
         - SUMPRODUCT((LEN($Y$2:$Y$4096)-LEN(SUBSTITUTE($Y$2:$Y$4096,"Galarian "&amp;AA367,"")))/LEN("Galarian "&amp;AA367))
         - SUMPRODUCT((LEN($Y$2:$Y$4096)-LEN(SUBSTITUTE($Y$2:$Y$4096,"Hisuian "&amp;AA367,"")))/LEN("Hisuian "&amp;AA367))
         - SUMPRODUCT((LEN($Y$2:$Y$4096)-LEN(SUBSTITUTE($Y$2:$Y$4096,"Paldean "&amp;AA367,"")))/LEN("Paldean "&amp;AA367))
      &gt;0,2,1)
   ))))</f>
        <v>1</v>
      </c>
      <c r="AN367">
        <v>0</v>
      </c>
      <c r="AO367">
        <v>0</v>
      </c>
    </row>
    <row r="368" spans="1:41" x14ac:dyDescent="0.25">
      <c r="A368">
        <v>109</v>
      </c>
      <c r="B368" t="s">
        <v>1694</v>
      </c>
      <c r="C368" t="s">
        <v>1469</v>
      </c>
      <c r="D368"/>
      <c r="E368">
        <v>40</v>
      </c>
      <c r="F368">
        <v>65</v>
      </c>
      <c r="G368">
        <v>95</v>
      </c>
      <c r="H368">
        <v>60</v>
      </c>
      <c r="I368">
        <v>45</v>
      </c>
      <c r="J368">
        <v>35</v>
      </c>
      <c r="K368" t="s">
        <v>1695</v>
      </c>
      <c r="L368" t="s">
        <v>247</v>
      </c>
      <c r="M368" t="s">
        <v>248</v>
      </c>
      <c r="N368">
        <v>5.25</v>
      </c>
      <c r="O368">
        <v>5.8</v>
      </c>
      <c r="R368">
        <f t="shared" si="20"/>
        <v>5</v>
      </c>
      <c r="S368">
        <f t="shared" si="21"/>
        <v>6</v>
      </c>
      <c r="T368">
        <f t="shared" si="22"/>
        <v>11</v>
      </c>
      <c r="U368" t="s">
        <v>1469</v>
      </c>
      <c r="V368" t="s">
        <v>1471</v>
      </c>
      <c r="W368" t="s">
        <v>1209</v>
      </c>
      <c r="X368" t="s">
        <v>1512</v>
      </c>
      <c r="Y368" t="s">
        <v>1696</v>
      </c>
      <c r="Z368" cm="1">
        <f t="array" ref="Z368">IF(ISBLANK(AK368),_xlfn.LET(
    _xlpm.nameBeforeSlash, IF(ISNUMBER(SEARCH("/", Y368)), LEFT(Y368, SEARCH("/", Y368)-1), Y368),
    _xlpm.matchRow, IFERROR(MATCH(_xlpm.nameBeforeSlash, AA:AA, 0), ""),
    _xlpm.difference, IF(_xlpm.matchRow="", "", ABS((R368 + S368)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),IF(ISBLANK(Y368),"","Hidden"))</f>
        <v>9</v>
      </c>
      <c r="AA368" t="s">
        <v>1694</v>
      </c>
      <c r="AC368" t="s">
        <v>522</v>
      </c>
      <c r="AD368" t="str">
        <f>_xlfn.XLOOKUP(AC368,moves!A:A,moves!B:B)</f>
        <v>dark</v>
      </c>
      <c r="AE368">
        <f>_xlfn.XLOOKUP(AC368,moves!A:A,moves!D:D)</f>
        <v>0</v>
      </c>
      <c r="AF368" t="str">
        <f>_xlfn.XLOOKUP(AC368,moves!A:A,moves!E:E)</f>
        <v>Increase the target's battle fatigue to 5. The user takes 4 damage.</v>
      </c>
      <c r="AG368">
        <v>0</v>
      </c>
      <c r="AH368">
        <v>0</v>
      </c>
      <c r="AI368">
        <f t="shared" si="23"/>
        <v>0</v>
      </c>
      <c r="AJ368" t="s">
        <v>523</v>
      </c>
      <c r="AL368">
        <v>0</v>
      </c>
      <c r="AM368" cm="1">
        <f t="array" ref="AM368">IF(AL368=1,1,
   IF(ISTEXT(AK368),1,
   IF(AO368&gt;1,AM367,
   IF(AI368=1,
      IF(SUMPRODUCT((LEN($Y$2:$Y$4096)-LEN(SUBSTITUTE($Y$2:$Y$4096,AA368,"")))/LEN(AA368))&gt;0,2,1),
      IF(
         SUMPRODUCT((LEN($Y$2:$Y$4096)-LEN(SUBSTITUTE($Y$2:$Y$4096,AA368,"")))/LEN(AA368))
         - SUMPRODUCT((LEN($Y$2:$Y$4096)-LEN(SUBSTITUTE($Y$2:$Y$4096,"Alolan "&amp;AA368,"")))/LEN("Alolan "&amp;AA368))
         - SUMPRODUCT((LEN($Y$2:$Y$4096)-LEN(SUBSTITUTE($Y$2:$Y$4096,"Galarian "&amp;AA368,"")))/LEN("Galarian "&amp;AA368))
         - SUMPRODUCT((LEN($Y$2:$Y$4096)-LEN(SUBSTITUTE($Y$2:$Y$4096,"Hisuian "&amp;AA368,"")))/LEN("Hisuian "&amp;AA368))
         - SUMPRODUCT((LEN($Y$2:$Y$4096)-LEN(SUBSTITUTE($Y$2:$Y$4096,"Paldean "&amp;AA368,"")))/LEN("Paldean "&amp;AA368))
      &gt;0,2,1)
   ))))</f>
        <v>1</v>
      </c>
      <c r="AN368">
        <v>0</v>
      </c>
      <c r="AO368">
        <v>0</v>
      </c>
    </row>
    <row r="369" spans="1:41" x14ac:dyDescent="0.25">
      <c r="A369" t="s">
        <v>3806</v>
      </c>
      <c r="B369" t="s">
        <v>1694</v>
      </c>
      <c r="C369" t="s">
        <v>1469</v>
      </c>
      <c r="D369"/>
      <c r="E369">
        <v>40</v>
      </c>
      <c r="F369">
        <v>65</v>
      </c>
      <c r="G369">
        <v>95</v>
      </c>
      <c r="H369">
        <v>60</v>
      </c>
      <c r="I369">
        <v>45</v>
      </c>
      <c r="J369">
        <v>35</v>
      </c>
      <c r="K369" t="s">
        <v>1695</v>
      </c>
      <c r="L369" t="s">
        <v>247</v>
      </c>
      <c r="M369" t="s">
        <v>248</v>
      </c>
      <c r="N369">
        <v>5.25</v>
      </c>
      <c r="O369">
        <v>5.8</v>
      </c>
      <c r="R369">
        <f t="shared" si="20"/>
        <v>5</v>
      </c>
      <c r="S369">
        <f t="shared" si="21"/>
        <v>6</v>
      </c>
      <c r="T369">
        <f t="shared" si="22"/>
        <v>11</v>
      </c>
      <c r="U369" t="s">
        <v>1469</v>
      </c>
      <c r="V369" t="s">
        <v>1471</v>
      </c>
      <c r="W369" t="s">
        <v>1209</v>
      </c>
      <c r="X369" t="s">
        <v>1512</v>
      </c>
      <c r="Y369" t="s">
        <v>6167</v>
      </c>
      <c r="Z369" cm="1">
        <f t="array" ref="Z369">IF(ISBLANK(AK369),_xlfn.LET(
    _xlpm.nameBeforeSlash, IF(ISNUMBER(SEARCH("/", Y369)), LEFT(Y369, SEARCH("/", Y369)-1), Y369),
    _xlpm.matchRow, IFERROR(MATCH(_xlpm.nameBeforeSlash, AA:AA, 0), ""),
    _xlpm.difference, IF(_xlpm.matchRow="", "", ABS((R369 + S369)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),IF(ISBLANK(Y369),"","Hidden"))</f>
        <v>9</v>
      </c>
      <c r="AA369" t="s">
        <v>5079</v>
      </c>
      <c r="AC369" t="s">
        <v>1299</v>
      </c>
      <c r="AD369" t="str">
        <f>_xlfn.XLOOKUP(AC369,moves!A:A,moves!B:B)</f>
        <v>poison</v>
      </c>
      <c r="AE369">
        <f>_xlfn.XLOOKUP(AC369,moves!A:A,moves!D:D)</f>
        <v>2</v>
      </c>
      <c r="AF369" t="str">
        <f>_xlfn.XLOOKUP(AC369,moves!A:A,moves!E:E)</f>
        <v>Remove all PERSISTING and MODIFY effects on all active Pokémon.</v>
      </c>
      <c r="AG369">
        <v>0</v>
      </c>
      <c r="AH369">
        <v>0</v>
      </c>
      <c r="AI369">
        <f t="shared" si="23"/>
        <v>1</v>
      </c>
      <c r="AJ369" t="s">
        <v>523</v>
      </c>
      <c r="AL369">
        <v>0</v>
      </c>
      <c r="AM369" cm="1">
        <f t="array" ref="AM369">IF(AL369=1,1,
   IF(ISTEXT(AK369),1,
   IF(AO369&gt;1,AM368,
   IF(AI369=1,
      IF(SUMPRODUCT((LEN($Y$2:$Y$4096)-LEN(SUBSTITUTE($Y$2:$Y$4096,AA369,"")))/LEN(AA369))&gt;0,2,1),
      IF(
         SUMPRODUCT((LEN($Y$2:$Y$4096)-LEN(SUBSTITUTE($Y$2:$Y$4096,AA369,"")))/LEN(AA369))
         - SUMPRODUCT((LEN($Y$2:$Y$4096)-LEN(SUBSTITUTE($Y$2:$Y$4096,"Alolan "&amp;AA369,"")))/LEN("Alolan "&amp;AA369))
         - SUMPRODUCT((LEN($Y$2:$Y$4096)-LEN(SUBSTITUTE($Y$2:$Y$4096,"Galarian "&amp;AA369,"")))/LEN("Galarian "&amp;AA369))
         - SUMPRODUCT((LEN($Y$2:$Y$4096)-LEN(SUBSTITUTE($Y$2:$Y$4096,"Hisuian "&amp;AA369,"")))/LEN("Hisuian "&amp;AA369))
         - SUMPRODUCT((LEN($Y$2:$Y$4096)-LEN(SUBSTITUTE($Y$2:$Y$4096,"Paldean "&amp;AA369,"")))/LEN("Paldean "&amp;AA369))
      &gt;0,2,1)
   ))))</f>
        <v>1</v>
      </c>
      <c r="AN369">
        <v>0</v>
      </c>
      <c r="AO369">
        <v>0</v>
      </c>
    </row>
    <row r="370" spans="1:41" x14ac:dyDescent="0.25">
      <c r="A370">
        <v>110</v>
      </c>
      <c r="B370" t="s">
        <v>1697</v>
      </c>
      <c r="C370" t="s">
        <v>1469</v>
      </c>
      <c r="D370"/>
      <c r="E370">
        <v>65</v>
      </c>
      <c r="F370">
        <v>90</v>
      </c>
      <c r="G370">
        <v>120</v>
      </c>
      <c r="H370">
        <v>85</v>
      </c>
      <c r="I370">
        <v>70</v>
      </c>
      <c r="J370">
        <v>60</v>
      </c>
      <c r="K370" t="s">
        <v>1695</v>
      </c>
      <c r="L370" t="s">
        <v>247</v>
      </c>
      <c r="M370" t="s">
        <v>248</v>
      </c>
      <c r="N370">
        <v>7.75</v>
      </c>
      <c r="O370">
        <v>8.3000000000000007</v>
      </c>
      <c r="R370">
        <f t="shared" si="20"/>
        <v>8</v>
      </c>
      <c r="S370">
        <f t="shared" si="21"/>
        <v>8</v>
      </c>
      <c r="T370">
        <f t="shared" si="22"/>
        <v>16</v>
      </c>
      <c r="U370" t="s">
        <v>1469</v>
      </c>
      <c r="V370" t="s">
        <v>1471</v>
      </c>
      <c r="W370" t="s">
        <v>1209</v>
      </c>
      <c r="X370" t="s">
        <v>1512</v>
      </c>
      <c r="Z370" t="str" cm="1">
        <f t="array" ref="Z370">IF(ISBLANK(AK370),_xlfn.LET(
    _xlpm.nameBeforeSlash, IF(ISNUMBER(SEARCH("/", Y370)), LEFT(Y370, SEARCH("/", Y370)-1), Y370),
    _xlpm.matchRow, IFERROR(MATCH(_xlpm.nameBeforeSlash, AA:AA, 0), ""),
    _xlpm.difference, IF(_xlpm.matchRow="", "", ABS((R370 + S370)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),IF(ISBLANK(Y370),"","Hidden"))</f>
        <v/>
      </c>
      <c r="AA370" t="s">
        <v>1697</v>
      </c>
      <c r="AC370" t="s">
        <v>743</v>
      </c>
      <c r="AD370" t="str">
        <f>_xlfn.XLOOKUP(AC370,moves!A:A,moves!B:B)</f>
        <v>poison</v>
      </c>
      <c r="AE370">
        <f>_xlfn.XLOOKUP(AC370,moves!A:A,moves!D:D)</f>
        <v>4</v>
      </c>
      <c r="AF370" t="str">
        <f>_xlfn.XLOOKUP(AC370,moves!A:A,moves!E:E)</f>
        <v>To use this move: The user must consume an Apricorn from the bag of the user. Increase the attack strength by 1/2/3 depending on the tier of the Apricon consumed.</v>
      </c>
      <c r="AG370">
        <v>0</v>
      </c>
      <c r="AH370">
        <v>0</v>
      </c>
      <c r="AI370">
        <f t="shared" si="23"/>
        <v>0</v>
      </c>
      <c r="AJ370" t="s">
        <v>524</v>
      </c>
      <c r="AL370">
        <v>0</v>
      </c>
      <c r="AM370" cm="1">
        <f t="array" ref="AM370">IF(AL370=1,1,
   IF(ISTEXT(AK370),1,
   IF(AO370&gt;1,AM369,
   IF(AI370=1,
      IF(SUMPRODUCT((LEN($Y$2:$Y$4096)-LEN(SUBSTITUTE($Y$2:$Y$4096,AA370,"")))/LEN(AA370))&gt;0,2,1),
      IF(
         SUMPRODUCT((LEN($Y$2:$Y$4096)-LEN(SUBSTITUTE($Y$2:$Y$4096,AA370,"")))/LEN(AA370))
         - SUMPRODUCT((LEN($Y$2:$Y$4096)-LEN(SUBSTITUTE($Y$2:$Y$4096,"Alolan "&amp;AA370,"")))/LEN("Alolan "&amp;AA370))
         - SUMPRODUCT((LEN($Y$2:$Y$4096)-LEN(SUBSTITUTE($Y$2:$Y$4096,"Galarian "&amp;AA370,"")))/LEN("Galarian "&amp;AA370))
         - SUMPRODUCT((LEN($Y$2:$Y$4096)-LEN(SUBSTITUTE($Y$2:$Y$4096,"Hisuian "&amp;AA370,"")))/LEN("Hisuian "&amp;AA370))
         - SUMPRODUCT((LEN($Y$2:$Y$4096)-LEN(SUBSTITUTE($Y$2:$Y$4096,"Paldean "&amp;AA370,"")))/LEN("Paldean "&amp;AA370))
      &gt;0,2,1)
   ))))</f>
        <v>2</v>
      </c>
      <c r="AN370">
        <v>0</v>
      </c>
      <c r="AO370">
        <v>0</v>
      </c>
    </row>
    <row r="371" spans="1:41" x14ac:dyDescent="0.25">
      <c r="A371" t="s">
        <v>1698</v>
      </c>
      <c r="B371" t="s">
        <v>1697</v>
      </c>
      <c r="C371" t="s">
        <v>1469</v>
      </c>
      <c r="D371" t="s">
        <v>1536</v>
      </c>
      <c r="E371">
        <v>65</v>
      </c>
      <c r="F371">
        <v>90</v>
      </c>
      <c r="G371">
        <v>120</v>
      </c>
      <c r="H371">
        <v>85</v>
      </c>
      <c r="I371">
        <v>70</v>
      </c>
      <c r="J371">
        <v>60</v>
      </c>
      <c r="K371" t="s">
        <v>1695</v>
      </c>
      <c r="L371" t="s">
        <v>247</v>
      </c>
      <c r="M371" t="s">
        <v>248</v>
      </c>
      <c r="N371">
        <v>7.75</v>
      </c>
      <c r="O371">
        <v>8.3000000000000007</v>
      </c>
      <c r="R371">
        <f t="shared" si="20"/>
        <v>8</v>
      </c>
      <c r="S371">
        <f t="shared" si="21"/>
        <v>8</v>
      </c>
      <c r="T371">
        <f t="shared" si="22"/>
        <v>16</v>
      </c>
      <c r="U371" t="s">
        <v>1469</v>
      </c>
      <c r="V371" t="s">
        <v>1536</v>
      </c>
      <c r="W371" t="s">
        <v>1471</v>
      </c>
      <c r="X371" t="s">
        <v>1479</v>
      </c>
      <c r="Z371" t="str" cm="1">
        <f t="array" ref="Z371">IF(ISBLANK(AK371),_xlfn.LET(
    _xlpm.nameBeforeSlash, IF(ISNUMBER(SEARCH("/", Y371)), LEFT(Y371, SEARCH("/", Y371)-1), Y371),
    _xlpm.matchRow, IFERROR(MATCH(_xlpm.nameBeforeSlash, AA:AA, 0), ""),
    _xlpm.difference, IF(_xlpm.matchRow="", "", ABS((R371 + S371)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),IF(ISBLANK(Y371),"","Hidden"))</f>
        <v/>
      </c>
      <c r="AA371" t="s">
        <v>1699</v>
      </c>
      <c r="AB371" t="s">
        <v>1594</v>
      </c>
      <c r="AC371" t="s">
        <v>1017</v>
      </c>
      <c r="AD371" t="str">
        <f>_xlfn.XLOOKUP(AC371,moves!A:A,moves!B:B)</f>
        <v>fairy</v>
      </c>
      <c r="AE371">
        <f>_xlfn.XLOOKUP(AC371,moves!A:A,moves!D:D)</f>
        <v>4</v>
      </c>
      <c r="AF371" t="str">
        <f>_xlfn.XLOOKUP(AC371,moves!A:A,moves!E:E)</f>
        <v>If any status symbols are rolled: Inflict the Confused status on the target.</v>
      </c>
      <c r="AG371">
        <v>0</v>
      </c>
      <c r="AH371">
        <v>0</v>
      </c>
      <c r="AI371">
        <f t="shared" si="23"/>
        <v>0</v>
      </c>
      <c r="AJ371" t="s">
        <v>524</v>
      </c>
      <c r="AL371">
        <v>0</v>
      </c>
      <c r="AM371" cm="1">
        <f t="array" ref="AM371">IF(AL371=1,1,
   IF(ISTEXT(AK371),1,
   IF(AO371&gt;1,AM370,
   IF(AI371=1,
      IF(SUMPRODUCT((LEN($Y$2:$Y$4096)-LEN(SUBSTITUTE($Y$2:$Y$4096,AA371,"")))/LEN(AA371))&gt;0,2,1),
      IF(
         SUMPRODUCT((LEN($Y$2:$Y$4096)-LEN(SUBSTITUTE($Y$2:$Y$4096,AA371,"")))/LEN(AA371))
         - SUMPRODUCT((LEN($Y$2:$Y$4096)-LEN(SUBSTITUTE($Y$2:$Y$4096,"Alolan "&amp;AA371,"")))/LEN("Alolan "&amp;AA371))
         - SUMPRODUCT((LEN($Y$2:$Y$4096)-LEN(SUBSTITUTE($Y$2:$Y$4096,"Galarian "&amp;AA371,"")))/LEN("Galarian "&amp;AA371))
         - SUMPRODUCT((LEN($Y$2:$Y$4096)-LEN(SUBSTITUTE($Y$2:$Y$4096,"Hisuian "&amp;AA371,"")))/LEN("Hisuian "&amp;AA371))
         - SUMPRODUCT((LEN($Y$2:$Y$4096)-LEN(SUBSTITUTE($Y$2:$Y$4096,"Paldean "&amp;AA371,"")))/LEN("Paldean "&amp;AA371))
      &gt;0,2,1)
   ))))</f>
        <v>2</v>
      </c>
      <c r="AN371">
        <v>0</v>
      </c>
      <c r="AO371">
        <v>0</v>
      </c>
    </row>
    <row r="372" spans="1:41" x14ac:dyDescent="0.25">
      <c r="A372" t="s">
        <v>3807</v>
      </c>
      <c r="B372" t="s">
        <v>1697</v>
      </c>
      <c r="C372" t="s">
        <v>1469</v>
      </c>
      <c r="D372"/>
      <c r="E372">
        <v>65</v>
      </c>
      <c r="F372">
        <v>90</v>
      </c>
      <c r="G372">
        <v>120</v>
      </c>
      <c r="H372">
        <v>85</v>
      </c>
      <c r="I372">
        <v>70</v>
      </c>
      <c r="J372">
        <v>60</v>
      </c>
      <c r="K372" t="s">
        <v>1695</v>
      </c>
      <c r="L372" t="s">
        <v>247</v>
      </c>
      <c r="M372" t="s">
        <v>248</v>
      </c>
      <c r="N372">
        <v>7.75</v>
      </c>
      <c r="O372">
        <v>8.3000000000000007</v>
      </c>
      <c r="R372">
        <f t="shared" si="20"/>
        <v>8</v>
      </c>
      <c r="S372">
        <f t="shared" si="21"/>
        <v>8</v>
      </c>
      <c r="T372">
        <f t="shared" si="22"/>
        <v>16</v>
      </c>
      <c r="U372" t="s">
        <v>1469</v>
      </c>
      <c r="V372" t="s">
        <v>1471</v>
      </c>
      <c r="W372" t="s">
        <v>1209</v>
      </c>
      <c r="X372" t="s">
        <v>1512</v>
      </c>
      <c r="Z372" t="str" cm="1">
        <f t="array" ref="Z372">IF(ISBLANK(AK372),_xlfn.LET(
    _xlpm.nameBeforeSlash, IF(ISNUMBER(SEARCH("/", Y372)), LEFT(Y372, SEARCH("/", Y372)-1), Y372),
    _xlpm.matchRow, IFERROR(MATCH(_xlpm.nameBeforeSlash, AA:AA, 0), ""),
    _xlpm.difference, IF(_xlpm.matchRow="", "", ABS((R372 + S372)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),IF(ISBLANK(Y372),"","Hidden"))</f>
        <v/>
      </c>
      <c r="AA372" t="s">
        <v>5080</v>
      </c>
      <c r="AC372" t="s">
        <v>450</v>
      </c>
      <c r="AD372" t="str">
        <f>_xlfn.XLOOKUP(AC372,moves!A:A,moves!B:B)</f>
        <v>normal</v>
      </c>
      <c r="AE372">
        <f>_xlfn.XLOOKUP(AC372,moves!A:A,moves!D:D)</f>
        <v>6</v>
      </c>
      <c r="AF372" t="str">
        <f>_xlfn.XLOOKUP(AC372,moves!A:A,moves!E:E)</f>
        <v>Critical hits deal +2 damage. For each critical hit rolled: The user takes 3 damage.</v>
      </c>
      <c r="AG372">
        <v>0</v>
      </c>
      <c r="AH372">
        <v>0</v>
      </c>
      <c r="AI372">
        <f t="shared" si="23"/>
        <v>1</v>
      </c>
      <c r="AJ372" t="s">
        <v>524</v>
      </c>
      <c r="AL372">
        <v>0</v>
      </c>
      <c r="AM372" cm="1">
        <f t="array" ref="AM372">IF(AL372=1,1,
   IF(ISTEXT(AK372),1,
   IF(AO372&gt;1,AM371,
   IF(AI372=1,
      IF(SUMPRODUCT((LEN($Y$2:$Y$4096)-LEN(SUBSTITUTE($Y$2:$Y$4096,AA372,"")))/LEN(AA372))&gt;0,2,1),
      IF(
         SUMPRODUCT((LEN($Y$2:$Y$4096)-LEN(SUBSTITUTE($Y$2:$Y$4096,AA372,"")))/LEN(AA372))
         - SUMPRODUCT((LEN($Y$2:$Y$4096)-LEN(SUBSTITUTE($Y$2:$Y$4096,"Alolan "&amp;AA372,"")))/LEN("Alolan "&amp;AA372))
         - SUMPRODUCT((LEN($Y$2:$Y$4096)-LEN(SUBSTITUTE($Y$2:$Y$4096,"Galarian "&amp;AA372,"")))/LEN("Galarian "&amp;AA372))
         - SUMPRODUCT((LEN($Y$2:$Y$4096)-LEN(SUBSTITUTE($Y$2:$Y$4096,"Hisuian "&amp;AA372,"")))/LEN("Hisuian "&amp;AA372))
         - SUMPRODUCT((LEN($Y$2:$Y$4096)-LEN(SUBSTITUTE($Y$2:$Y$4096,"Paldean "&amp;AA372,"")))/LEN("Paldean "&amp;AA372))
      &gt;0,2,1)
   ))))</f>
        <v>2</v>
      </c>
      <c r="AN372">
        <v>0</v>
      </c>
      <c r="AO372">
        <v>0</v>
      </c>
    </row>
    <row r="373" spans="1:41" x14ac:dyDescent="0.25">
      <c r="A373" t="s">
        <v>3808</v>
      </c>
      <c r="B373" t="s">
        <v>1697</v>
      </c>
      <c r="C373" t="s">
        <v>1469</v>
      </c>
      <c r="D373" t="s">
        <v>1536</v>
      </c>
      <c r="E373">
        <v>65</v>
      </c>
      <c r="F373">
        <v>90</v>
      </c>
      <c r="G373">
        <v>120</v>
      </c>
      <c r="H373">
        <v>85</v>
      </c>
      <c r="I373">
        <v>70</v>
      </c>
      <c r="J373">
        <v>60</v>
      </c>
      <c r="K373" t="s">
        <v>1695</v>
      </c>
      <c r="L373" t="s">
        <v>247</v>
      </c>
      <c r="M373" t="s">
        <v>248</v>
      </c>
      <c r="N373">
        <v>7.75</v>
      </c>
      <c r="O373">
        <v>8.3000000000000007</v>
      </c>
      <c r="R373">
        <f t="shared" si="20"/>
        <v>8</v>
      </c>
      <c r="S373">
        <f t="shared" si="21"/>
        <v>8</v>
      </c>
      <c r="T373">
        <f t="shared" si="22"/>
        <v>16</v>
      </c>
      <c r="U373" t="s">
        <v>1469</v>
      </c>
      <c r="V373" t="s">
        <v>1536</v>
      </c>
      <c r="W373" t="s">
        <v>1471</v>
      </c>
      <c r="X373" t="s">
        <v>1479</v>
      </c>
      <c r="Z373" t="str" cm="1">
        <f t="array" ref="Z373">IF(ISBLANK(AK373),_xlfn.LET(
    _xlpm.nameBeforeSlash, IF(ISNUMBER(SEARCH("/", Y373)), LEFT(Y373, SEARCH("/", Y373)-1), Y373),
    _xlpm.matchRow, IFERROR(MATCH(_xlpm.nameBeforeSlash, AA:AA, 0), ""),
    _xlpm.difference, IF(_xlpm.matchRow="", "", ABS((R373 + S373)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),IF(ISBLANK(Y373),"","Hidden"))</f>
        <v/>
      </c>
      <c r="AA373" t="s">
        <v>5081</v>
      </c>
      <c r="AB373" t="s">
        <v>1594</v>
      </c>
      <c r="AC373" t="s">
        <v>6414</v>
      </c>
      <c r="AD373" t="str">
        <f>_xlfn.XLOOKUP(AC373,moves!A:A,moves!B:B)</f>
        <v>fairy</v>
      </c>
      <c r="AE373">
        <f>_xlfn.XLOOKUP(AC373,moves!A:A,moves!D:D)</f>
        <v>6</v>
      </c>
      <c r="AF373" t="str">
        <f>_xlfn.XLOOKUP(AC373,moves!A:A,moves!E:E)</f>
        <v>Critical hits deal +2 damage. For each critical hit rolled: The user takes 3 damage.</v>
      </c>
      <c r="AG373">
        <v>0</v>
      </c>
      <c r="AH373">
        <v>0</v>
      </c>
      <c r="AI373">
        <f t="shared" si="23"/>
        <v>1</v>
      </c>
      <c r="AJ373" t="s">
        <v>524</v>
      </c>
      <c r="AL373">
        <v>0</v>
      </c>
      <c r="AM373" cm="1">
        <f t="array" ref="AM373">IF(AL373=1,1,
   IF(ISTEXT(AK373),1,
   IF(AO373&gt;1,AM372,
   IF(AI373=1,
      IF(SUMPRODUCT((LEN($Y$2:$Y$4096)-LEN(SUBSTITUTE($Y$2:$Y$4096,AA373,"")))/LEN(AA373))&gt;0,2,1),
      IF(
         SUMPRODUCT((LEN($Y$2:$Y$4096)-LEN(SUBSTITUTE($Y$2:$Y$4096,AA373,"")))/LEN(AA373))
         - SUMPRODUCT((LEN($Y$2:$Y$4096)-LEN(SUBSTITUTE($Y$2:$Y$4096,"Alolan "&amp;AA373,"")))/LEN("Alolan "&amp;AA373))
         - SUMPRODUCT((LEN($Y$2:$Y$4096)-LEN(SUBSTITUTE($Y$2:$Y$4096,"Galarian "&amp;AA373,"")))/LEN("Galarian "&amp;AA373))
         - SUMPRODUCT((LEN($Y$2:$Y$4096)-LEN(SUBSTITUTE($Y$2:$Y$4096,"Hisuian "&amp;AA373,"")))/LEN("Hisuian "&amp;AA373))
         - SUMPRODUCT((LEN($Y$2:$Y$4096)-LEN(SUBSTITUTE($Y$2:$Y$4096,"Paldean "&amp;AA373,"")))/LEN("Paldean "&amp;AA373))
      &gt;0,2,1)
   ))))</f>
        <v>2</v>
      </c>
      <c r="AN373">
        <v>0</v>
      </c>
      <c r="AO373">
        <v>0</v>
      </c>
    </row>
    <row r="374" spans="1:41" x14ac:dyDescent="0.25">
      <c r="A374">
        <v>111</v>
      </c>
      <c r="B374" t="s">
        <v>49</v>
      </c>
      <c r="C374" t="s">
        <v>1472</v>
      </c>
      <c r="D374" t="s">
        <v>1546</v>
      </c>
      <c r="E374">
        <v>80</v>
      </c>
      <c r="F374">
        <v>85</v>
      </c>
      <c r="G374">
        <v>95</v>
      </c>
      <c r="H374">
        <v>30</v>
      </c>
      <c r="I374">
        <v>30</v>
      </c>
      <c r="J374">
        <v>25</v>
      </c>
      <c r="K374" t="s">
        <v>340</v>
      </c>
      <c r="L374" t="s">
        <v>253</v>
      </c>
      <c r="M374" t="s">
        <v>249</v>
      </c>
      <c r="N374">
        <v>5.55</v>
      </c>
      <c r="O374">
        <v>6.95</v>
      </c>
      <c r="P374">
        <v>-1</v>
      </c>
      <c r="Q374">
        <v>-1</v>
      </c>
      <c r="R374">
        <f t="shared" si="20"/>
        <v>5</v>
      </c>
      <c r="S374">
        <f t="shared" si="21"/>
        <v>6</v>
      </c>
      <c r="T374">
        <f t="shared" si="22"/>
        <v>11</v>
      </c>
      <c r="U374" t="s">
        <v>1472</v>
      </c>
      <c r="V374" t="s">
        <v>1546</v>
      </c>
      <c r="W374" t="s">
        <v>1512</v>
      </c>
      <c r="X374" t="s">
        <v>1499</v>
      </c>
      <c r="Y374" t="s">
        <v>50</v>
      </c>
      <c r="Z374" cm="1">
        <f t="array" ref="Z374">IF(ISBLANK(AK374),_xlfn.LET(
    _xlpm.nameBeforeSlash, IF(ISNUMBER(SEARCH("/", Y374)), LEFT(Y374, SEARCH("/", Y374)-1), Y374),
    _xlpm.matchRow, IFERROR(MATCH(_xlpm.nameBeforeSlash, AA:AA, 0), ""),
    _xlpm.difference, IF(_xlpm.matchRow="", "", ABS((R374 + S374)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),IF(ISBLANK(Y374),"","Hidden"))</f>
        <v>9</v>
      </c>
      <c r="AA374" t="s">
        <v>49</v>
      </c>
      <c r="AC374" t="s">
        <v>1242</v>
      </c>
      <c r="AD374" t="str">
        <f>_xlfn.XLOOKUP(AC374,moves!A:A,moves!B:B)</f>
        <v>normal</v>
      </c>
      <c r="AE374">
        <f>_xlfn.XLOOKUP(AC374,moves!A:A,moves!D:D)</f>
        <v>3</v>
      </c>
      <c r="AF374" t="str">
        <f>_xlfn.XLOOKUP(AC374,moves!A:A,moves!E:E)</f>
        <v>Critical hits deal +1 damage.</v>
      </c>
      <c r="AG374">
        <v>1</v>
      </c>
      <c r="AH374">
        <v>0</v>
      </c>
      <c r="AI374">
        <f t="shared" si="23"/>
        <v>0</v>
      </c>
      <c r="AJ374" t="s">
        <v>870</v>
      </c>
      <c r="AL374">
        <v>0</v>
      </c>
      <c r="AM374" cm="1">
        <f t="array" ref="AM374">IF(AL374=1,1,
   IF(ISTEXT(AK374),1,
   IF(AO374&gt;1,AM373,
   IF(AI374=1,
      IF(SUMPRODUCT((LEN($Y$2:$Y$4096)-LEN(SUBSTITUTE($Y$2:$Y$4096,AA374,"")))/LEN(AA374))&gt;0,2,1),
      IF(
         SUMPRODUCT((LEN($Y$2:$Y$4096)-LEN(SUBSTITUTE($Y$2:$Y$4096,AA374,"")))/LEN(AA374))
         - SUMPRODUCT((LEN($Y$2:$Y$4096)-LEN(SUBSTITUTE($Y$2:$Y$4096,"Alolan "&amp;AA374,"")))/LEN("Alolan "&amp;AA374))
         - SUMPRODUCT((LEN($Y$2:$Y$4096)-LEN(SUBSTITUTE($Y$2:$Y$4096,"Galarian "&amp;AA374,"")))/LEN("Galarian "&amp;AA374))
         - SUMPRODUCT((LEN($Y$2:$Y$4096)-LEN(SUBSTITUTE($Y$2:$Y$4096,"Hisuian "&amp;AA374,"")))/LEN("Hisuian "&amp;AA374))
         - SUMPRODUCT((LEN($Y$2:$Y$4096)-LEN(SUBSTITUTE($Y$2:$Y$4096,"Paldean "&amp;AA374,"")))/LEN("Paldean "&amp;AA374))
      &gt;0,2,1)
   ))))</f>
        <v>1</v>
      </c>
      <c r="AN374">
        <v>0</v>
      </c>
      <c r="AO374">
        <v>0</v>
      </c>
    </row>
    <row r="375" spans="1:41" x14ac:dyDescent="0.25">
      <c r="A375" t="s">
        <v>3809</v>
      </c>
      <c r="B375" t="s">
        <v>49</v>
      </c>
      <c r="C375" t="s">
        <v>1472</v>
      </c>
      <c r="D375" t="s">
        <v>1546</v>
      </c>
      <c r="E375">
        <v>80</v>
      </c>
      <c r="F375">
        <v>85</v>
      </c>
      <c r="G375">
        <v>95</v>
      </c>
      <c r="H375">
        <v>30</v>
      </c>
      <c r="I375">
        <v>30</v>
      </c>
      <c r="J375">
        <v>25</v>
      </c>
      <c r="K375" t="s">
        <v>340</v>
      </c>
      <c r="L375" t="s">
        <v>253</v>
      </c>
      <c r="M375" t="s">
        <v>249</v>
      </c>
      <c r="N375">
        <v>5.55</v>
      </c>
      <c r="O375">
        <v>6.95</v>
      </c>
      <c r="P375">
        <v>-1</v>
      </c>
      <c r="Q375">
        <v>-1</v>
      </c>
      <c r="R375">
        <f t="shared" si="20"/>
        <v>5</v>
      </c>
      <c r="S375">
        <f t="shared" si="21"/>
        <v>6</v>
      </c>
      <c r="T375">
        <f t="shared" si="22"/>
        <v>11</v>
      </c>
      <c r="U375" t="s">
        <v>1472</v>
      </c>
      <c r="V375" t="s">
        <v>1546</v>
      </c>
      <c r="W375" t="s">
        <v>1512</v>
      </c>
      <c r="X375" t="s">
        <v>1499</v>
      </c>
      <c r="Y375" t="s">
        <v>5082</v>
      </c>
      <c r="Z375" cm="1">
        <f t="array" ref="Z375">IF(ISBLANK(AK375),_xlfn.LET(
    _xlpm.nameBeforeSlash, IF(ISNUMBER(SEARCH("/", Y375)), LEFT(Y375, SEARCH("/", Y375)-1), Y375),
    _xlpm.matchRow, IFERROR(MATCH(_xlpm.nameBeforeSlash, AA:AA, 0), ""),
    _xlpm.difference, IF(_xlpm.matchRow="", "", ABS((R375 + S375)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),IF(ISBLANK(Y375),"","Hidden"))</f>
        <v>9</v>
      </c>
      <c r="AA375" t="s">
        <v>5083</v>
      </c>
      <c r="AC375" t="s">
        <v>506</v>
      </c>
      <c r="AD375" t="str">
        <f>_xlfn.XLOOKUP(AC375,moves!A:A,moves!B:B)</f>
        <v>ground</v>
      </c>
      <c r="AE375">
        <f>_xlfn.XLOOKUP(AC375,moves!A:A,moves!D:D)</f>
        <v>3</v>
      </c>
      <c r="AF375" t="str">
        <f>_xlfn.XLOOKUP(AC375,moves!A:A,moves!E:E)</f>
        <v>When the target is next attacked: Add 2 status symbol to the roll.</v>
      </c>
      <c r="AG375">
        <v>1</v>
      </c>
      <c r="AH375">
        <v>0</v>
      </c>
      <c r="AI375">
        <f t="shared" si="23"/>
        <v>1</v>
      </c>
      <c r="AJ375" t="s">
        <v>523</v>
      </c>
      <c r="AL375">
        <v>0</v>
      </c>
      <c r="AM375" cm="1">
        <f t="array" ref="AM375">IF(AL375=1,1,
   IF(ISTEXT(AK375),1,
   IF(AO375&gt;1,AM374,
   IF(AI375=1,
      IF(SUMPRODUCT((LEN($Y$2:$Y$4096)-LEN(SUBSTITUTE($Y$2:$Y$4096,AA375,"")))/LEN(AA375))&gt;0,2,1),
      IF(
         SUMPRODUCT((LEN($Y$2:$Y$4096)-LEN(SUBSTITUTE($Y$2:$Y$4096,AA375,"")))/LEN(AA375))
         - SUMPRODUCT((LEN($Y$2:$Y$4096)-LEN(SUBSTITUTE($Y$2:$Y$4096,"Alolan "&amp;AA375,"")))/LEN("Alolan "&amp;AA375))
         - SUMPRODUCT((LEN($Y$2:$Y$4096)-LEN(SUBSTITUTE($Y$2:$Y$4096,"Galarian "&amp;AA375,"")))/LEN("Galarian "&amp;AA375))
         - SUMPRODUCT((LEN($Y$2:$Y$4096)-LEN(SUBSTITUTE($Y$2:$Y$4096,"Hisuian "&amp;AA375,"")))/LEN("Hisuian "&amp;AA375))
         - SUMPRODUCT((LEN($Y$2:$Y$4096)-LEN(SUBSTITUTE($Y$2:$Y$4096,"Paldean "&amp;AA375,"")))/LEN("Paldean "&amp;AA375))
      &gt;0,2,1)
   ))))</f>
        <v>1</v>
      </c>
      <c r="AN375">
        <v>0</v>
      </c>
      <c r="AO375">
        <v>0</v>
      </c>
    </row>
    <row r="376" spans="1:41" x14ac:dyDescent="0.25">
      <c r="A376">
        <v>112</v>
      </c>
      <c r="B376" t="s">
        <v>50</v>
      </c>
      <c r="C376" t="s">
        <v>1472</v>
      </c>
      <c r="D376" t="s">
        <v>1546</v>
      </c>
      <c r="E376">
        <v>105</v>
      </c>
      <c r="F376">
        <v>130</v>
      </c>
      <c r="G376">
        <v>120</v>
      </c>
      <c r="H376">
        <v>45</v>
      </c>
      <c r="I376">
        <v>45</v>
      </c>
      <c r="J376">
        <v>40</v>
      </c>
      <c r="K376" t="s">
        <v>341</v>
      </c>
      <c r="L376" t="s">
        <v>253</v>
      </c>
      <c r="M376" t="s">
        <v>249</v>
      </c>
      <c r="N376">
        <v>8.5500000000000007</v>
      </c>
      <c r="O376">
        <v>9.15</v>
      </c>
      <c r="P376">
        <v>-1</v>
      </c>
      <c r="Q376">
        <v>-1</v>
      </c>
      <c r="R376">
        <f t="shared" si="20"/>
        <v>8</v>
      </c>
      <c r="S376">
        <f t="shared" si="21"/>
        <v>8</v>
      </c>
      <c r="T376">
        <f t="shared" si="22"/>
        <v>16</v>
      </c>
      <c r="U376" t="s">
        <v>1472</v>
      </c>
      <c r="V376" t="s">
        <v>1546</v>
      </c>
      <c r="W376" t="s">
        <v>1512</v>
      </c>
      <c r="X376" t="s">
        <v>1499</v>
      </c>
      <c r="Y376" t="s">
        <v>218</v>
      </c>
      <c r="Z376" cm="1">
        <f t="array" ref="Z376">IF(ISBLANK(AK376),_xlfn.LET(
    _xlpm.nameBeforeSlash, IF(ISNUMBER(SEARCH("/", Y376)), LEFT(Y376, SEARCH("/", Y376)-1), Y376),
    _xlpm.matchRow, IFERROR(MATCH(_xlpm.nameBeforeSlash, AA:AA, 0), ""),
    _xlpm.difference, IF(_xlpm.matchRow="", "", ABS((R376 + S376)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),IF(ISBLANK(Y376),"","Hidden"))</f>
        <v>11</v>
      </c>
      <c r="AA376" t="s">
        <v>50</v>
      </c>
      <c r="AC376" t="s">
        <v>503</v>
      </c>
      <c r="AD376" t="str">
        <f>_xlfn.XLOOKUP(AC376,moves!A:A,moves!B:B)</f>
        <v>normal</v>
      </c>
      <c r="AE376">
        <f>_xlfn.XLOOKUP(AC376,moves!A:A,moves!D:D)</f>
        <v>5</v>
      </c>
      <c r="AF376" t="str">
        <f>_xlfn.XLOOKUP(AC376,moves!A:A,moves!E:E)</f>
        <v>Critical hits deal +2 damage. For each critical hit rolled: The user takes 2 damage.</v>
      </c>
      <c r="AG376">
        <v>0</v>
      </c>
      <c r="AH376">
        <v>0</v>
      </c>
      <c r="AI376">
        <f t="shared" si="23"/>
        <v>0</v>
      </c>
      <c r="AJ376" t="s">
        <v>524</v>
      </c>
      <c r="AL376">
        <v>0</v>
      </c>
      <c r="AM376" cm="1">
        <f t="array" ref="AM376">IF(AL376=1,1,
   IF(ISTEXT(AK376),1,
   IF(AO376&gt;1,AM375,
   IF(AI376=1,
      IF(SUMPRODUCT((LEN($Y$2:$Y$4096)-LEN(SUBSTITUTE($Y$2:$Y$4096,AA376,"")))/LEN(AA376))&gt;0,2,1),
      IF(
         SUMPRODUCT((LEN($Y$2:$Y$4096)-LEN(SUBSTITUTE($Y$2:$Y$4096,AA376,"")))/LEN(AA376))
         - SUMPRODUCT((LEN($Y$2:$Y$4096)-LEN(SUBSTITUTE($Y$2:$Y$4096,"Alolan "&amp;AA376,"")))/LEN("Alolan "&amp;AA376))
         - SUMPRODUCT((LEN($Y$2:$Y$4096)-LEN(SUBSTITUTE($Y$2:$Y$4096,"Galarian "&amp;AA376,"")))/LEN("Galarian "&amp;AA376))
         - SUMPRODUCT((LEN($Y$2:$Y$4096)-LEN(SUBSTITUTE($Y$2:$Y$4096,"Hisuian "&amp;AA376,"")))/LEN("Hisuian "&amp;AA376))
         - SUMPRODUCT((LEN($Y$2:$Y$4096)-LEN(SUBSTITUTE($Y$2:$Y$4096,"Paldean "&amp;AA376,"")))/LEN("Paldean "&amp;AA376))
      &gt;0,2,1)
   ))))</f>
        <v>2</v>
      </c>
      <c r="AN376">
        <v>0</v>
      </c>
      <c r="AO376">
        <v>0</v>
      </c>
    </row>
    <row r="377" spans="1:41" x14ac:dyDescent="0.25">
      <c r="A377" t="s">
        <v>3810</v>
      </c>
      <c r="B377" t="s">
        <v>50</v>
      </c>
      <c r="C377" t="s">
        <v>1472</v>
      </c>
      <c r="D377" t="s">
        <v>1546</v>
      </c>
      <c r="E377">
        <v>105</v>
      </c>
      <c r="F377">
        <v>130</v>
      </c>
      <c r="G377">
        <v>120</v>
      </c>
      <c r="H377">
        <v>45</v>
      </c>
      <c r="I377">
        <v>45</v>
      </c>
      <c r="J377">
        <v>40</v>
      </c>
      <c r="K377" t="s">
        <v>341</v>
      </c>
      <c r="L377" t="s">
        <v>253</v>
      </c>
      <c r="M377" t="s">
        <v>249</v>
      </c>
      <c r="N377">
        <v>8.5500000000000007</v>
      </c>
      <c r="O377">
        <v>9.15</v>
      </c>
      <c r="P377">
        <v>-1</v>
      </c>
      <c r="Q377">
        <v>-1</v>
      </c>
      <c r="R377">
        <f t="shared" si="20"/>
        <v>8</v>
      </c>
      <c r="S377">
        <f t="shared" si="21"/>
        <v>8</v>
      </c>
      <c r="T377">
        <f t="shared" si="22"/>
        <v>16</v>
      </c>
      <c r="U377" t="s">
        <v>1472</v>
      </c>
      <c r="V377" t="s">
        <v>1546</v>
      </c>
      <c r="W377" t="s">
        <v>1512</v>
      </c>
      <c r="X377" t="s">
        <v>1499</v>
      </c>
      <c r="Y377" t="s">
        <v>5084</v>
      </c>
      <c r="Z377" cm="1">
        <f t="array" ref="Z377">IF(ISBLANK(AK377),_xlfn.LET(
    _xlpm.nameBeforeSlash, IF(ISNUMBER(SEARCH("/", Y377)), LEFT(Y377, SEARCH("/", Y377)-1), Y377),
    _xlpm.matchRow, IFERROR(MATCH(_xlpm.nameBeforeSlash, AA:AA, 0), ""),
    _xlpm.difference, IF(_xlpm.matchRow="", "", ABS((R377 + S377)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),IF(ISBLANK(Y377),"","Hidden"))</f>
        <v>11</v>
      </c>
      <c r="AA377" t="s">
        <v>5082</v>
      </c>
      <c r="AC377" t="s">
        <v>1183</v>
      </c>
      <c r="AD377" t="str">
        <f>_xlfn.XLOOKUP(AC377,moves!A:A,moves!B:B)</f>
        <v>ground</v>
      </c>
      <c r="AE377">
        <f>_xlfn.XLOOKUP(AC377,moves!A:A,moves!D:D)</f>
        <v>4</v>
      </c>
      <c r="AF377" t="str">
        <f>_xlfn.XLOOKUP(AC377,moves!A:A,moves!E:E)</f>
        <v>Critical hits deal +1 damage.</v>
      </c>
      <c r="AG377">
        <v>0</v>
      </c>
      <c r="AH377">
        <v>0</v>
      </c>
      <c r="AI377">
        <f t="shared" si="23"/>
        <v>1</v>
      </c>
      <c r="AJ377" t="s">
        <v>524</v>
      </c>
      <c r="AL377">
        <v>0</v>
      </c>
      <c r="AM377" cm="1">
        <f t="array" ref="AM377">IF(AL377=1,1,
   IF(ISTEXT(AK377),1,
   IF(AO377&gt;1,AM376,
   IF(AI377=1,
      IF(SUMPRODUCT((LEN($Y$2:$Y$4096)-LEN(SUBSTITUTE($Y$2:$Y$4096,AA377,"")))/LEN(AA377))&gt;0,2,1),
      IF(
         SUMPRODUCT((LEN($Y$2:$Y$4096)-LEN(SUBSTITUTE($Y$2:$Y$4096,AA377,"")))/LEN(AA377))
         - SUMPRODUCT((LEN($Y$2:$Y$4096)-LEN(SUBSTITUTE($Y$2:$Y$4096,"Alolan "&amp;AA377,"")))/LEN("Alolan "&amp;AA377))
         - SUMPRODUCT((LEN($Y$2:$Y$4096)-LEN(SUBSTITUTE($Y$2:$Y$4096,"Galarian "&amp;AA377,"")))/LEN("Galarian "&amp;AA377))
         - SUMPRODUCT((LEN($Y$2:$Y$4096)-LEN(SUBSTITUTE($Y$2:$Y$4096,"Hisuian "&amp;AA377,"")))/LEN("Hisuian "&amp;AA377))
         - SUMPRODUCT((LEN($Y$2:$Y$4096)-LEN(SUBSTITUTE($Y$2:$Y$4096,"Paldean "&amp;AA377,"")))/LEN("Paldean "&amp;AA377))
      &gt;0,2,1)
   ))))</f>
        <v>2</v>
      </c>
      <c r="AN377">
        <v>0</v>
      </c>
      <c r="AO377">
        <v>0</v>
      </c>
    </row>
    <row r="378" spans="1:41" x14ac:dyDescent="0.25">
      <c r="A378">
        <v>113</v>
      </c>
      <c r="B378" t="s">
        <v>51</v>
      </c>
      <c r="C378" t="s">
        <v>1512</v>
      </c>
      <c r="D378"/>
      <c r="E378">
        <v>250</v>
      </c>
      <c r="F378">
        <v>5</v>
      </c>
      <c r="G378">
        <v>5</v>
      </c>
      <c r="H378">
        <v>35</v>
      </c>
      <c r="I378">
        <v>105</v>
      </c>
      <c r="J378">
        <v>50</v>
      </c>
      <c r="K378" t="s">
        <v>317</v>
      </c>
      <c r="L378" t="s">
        <v>247</v>
      </c>
      <c r="M378" t="s">
        <v>251</v>
      </c>
      <c r="N378">
        <v>3.8</v>
      </c>
      <c r="O378">
        <v>13.3</v>
      </c>
      <c r="Q378">
        <v>-1</v>
      </c>
      <c r="R378">
        <f t="shared" si="20"/>
        <v>4</v>
      </c>
      <c r="S378">
        <f t="shared" si="21"/>
        <v>12</v>
      </c>
      <c r="T378">
        <f t="shared" si="22"/>
        <v>16</v>
      </c>
      <c r="U378" t="s">
        <v>1512</v>
      </c>
      <c r="V378" t="s">
        <v>1536</v>
      </c>
      <c r="W378" t="s">
        <v>429</v>
      </c>
      <c r="X378" t="s">
        <v>1521</v>
      </c>
      <c r="Y378" t="s">
        <v>106</v>
      </c>
      <c r="Z378" cm="1">
        <f t="array" ref="Z378">IF(ISBLANK(AK378),_xlfn.LET(
    _xlpm.nameBeforeSlash, IF(ISNUMBER(SEARCH("/", Y378)), LEFT(Y378, SEARCH("/", Y378)-1), Y378),
    _xlpm.matchRow, IFERROR(MATCH(_xlpm.nameBeforeSlash, AA:AA, 0), ""),
    _xlpm.difference, IF(_xlpm.matchRow="", "", ABS((R378 + S378)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),IF(ISBLANK(Y378),"","Hidden"))</f>
        <v>13</v>
      </c>
      <c r="AA378" t="s">
        <v>51</v>
      </c>
      <c r="AC378" t="s">
        <v>456</v>
      </c>
      <c r="AD378" t="str">
        <f>_xlfn.XLOOKUP(AC378,moves!A:A,moves!B:B)</f>
        <v>normal</v>
      </c>
      <c r="AE378">
        <f>_xlfn.XLOOKUP(AC378,moves!A:A,moves!D:D)</f>
        <v>1</v>
      </c>
      <c r="AF378" t="str">
        <f>_xlfn.XLOOKUP(AC378,moves!A:A,moves!E:E)</f>
        <v>Heal any active Pokémon by 4. If this move was used last turn: Increase attack strength by 3, but only heal 1.</v>
      </c>
      <c r="AG378">
        <v>0</v>
      </c>
      <c r="AH378">
        <v>0</v>
      </c>
      <c r="AI378">
        <f t="shared" si="23"/>
        <v>0</v>
      </c>
      <c r="AJ378" t="s">
        <v>524</v>
      </c>
      <c r="AL378">
        <v>0</v>
      </c>
      <c r="AM378" cm="1">
        <f t="array" ref="AM378">IF(AL378=1,1,
   IF(ISTEXT(AK378),1,
   IF(AO378&gt;1,AM377,
   IF(AI378=1,
      IF(SUMPRODUCT((LEN($Y$2:$Y$4096)-LEN(SUBSTITUTE($Y$2:$Y$4096,AA378,"")))/LEN(AA378))&gt;0,2,1),
      IF(
         SUMPRODUCT((LEN($Y$2:$Y$4096)-LEN(SUBSTITUTE($Y$2:$Y$4096,AA378,"")))/LEN(AA378))
         - SUMPRODUCT((LEN($Y$2:$Y$4096)-LEN(SUBSTITUTE($Y$2:$Y$4096,"Alolan "&amp;AA378,"")))/LEN("Alolan "&amp;AA378))
         - SUMPRODUCT((LEN($Y$2:$Y$4096)-LEN(SUBSTITUTE($Y$2:$Y$4096,"Galarian "&amp;AA378,"")))/LEN("Galarian "&amp;AA378))
         - SUMPRODUCT((LEN($Y$2:$Y$4096)-LEN(SUBSTITUTE($Y$2:$Y$4096,"Hisuian "&amp;AA378,"")))/LEN("Hisuian "&amp;AA378))
         - SUMPRODUCT((LEN($Y$2:$Y$4096)-LEN(SUBSTITUTE($Y$2:$Y$4096,"Paldean "&amp;AA378,"")))/LEN("Paldean "&amp;AA378))
      &gt;0,2,1)
   ))))</f>
        <v>2</v>
      </c>
      <c r="AN378">
        <v>0</v>
      </c>
      <c r="AO378">
        <v>0</v>
      </c>
    </row>
    <row r="379" spans="1:41" x14ac:dyDescent="0.25">
      <c r="A379" t="s">
        <v>3811</v>
      </c>
      <c r="B379" t="s">
        <v>51</v>
      </c>
      <c r="C379" t="s">
        <v>1512</v>
      </c>
      <c r="D379"/>
      <c r="E379">
        <v>250</v>
      </c>
      <c r="F379">
        <v>5</v>
      </c>
      <c r="G379">
        <v>5</v>
      </c>
      <c r="H379">
        <v>35</v>
      </c>
      <c r="I379">
        <v>105</v>
      </c>
      <c r="J379">
        <v>50</v>
      </c>
      <c r="K379" t="s">
        <v>317</v>
      </c>
      <c r="L379" t="s">
        <v>247</v>
      </c>
      <c r="M379" t="s">
        <v>251</v>
      </c>
      <c r="N379">
        <v>3.8</v>
      </c>
      <c r="O379">
        <v>13.3</v>
      </c>
      <c r="Q379">
        <v>-1</v>
      </c>
      <c r="R379">
        <f t="shared" si="20"/>
        <v>4</v>
      </c>
      <c r="S379">
        <f t="shared" si="21"/>
        <v>12</v>
      </c>
      <c r="T379">
        <f t="shared" si="22"/>
        <v>16</v>
      </c>
      <c r="U379" t="s">
        <v>1512</v>
      </c>
      <c r="V379" t="s">
        <v>1536</v>
      </c>
      <c r="W379" t="s">
        <v>429</v>
      </c>
      <c r="X379" t="s">
        <v>1521</v>
      </c>
      <c r="Y379" t="s">
        <v>5085</v>
      </c>
      <c r="Z379" cm="1">
        <f t="array" ref="Z379">IF(ISBLANK(AK379),_xlfn.LET(
    _xlpm.nameBeforeSlash, IF(ISNUMBER(SEARCH("/", Y379)), LEFT(Y379, SEARCH("/", Y379)-1), Y379),
    _xlpm.matchRow, IFERROR(MATCH(_xlpm.nameBeforeSlash, AA:AA, 0), ""),
    _xlpm.difference, IF(_xlpm.matchRow="", "", ABS((R379 + S379)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),IF(ISBLANK(Y379),"","Hidden"))</f>
        <v>13</v>
      </c>
      <c r="AA379" t="s">
        <v>5086</v>
      </c>
      <c r="AC379" t="s">
        <v>6415</v>
      </c>
      <c r="AD379" t="str">
        <f>_xlfn.XLOOKUP(AC379,moves!A:A,moves!B:B)</f>
        <v>normal</v>
      </c>
      <c r="AE379">
        <f>_xlfn.XLOOKUP(AC379,moves!A:A,moves!D:D)</f>
        <v>2</v>
      </c>
      <c r="AF379" t="str">
        <f>_xlfn.XLOOKUP(AC379,moves!A:A,moves!E:E)</f>
        <v>This move may target any Pokémon in any party. If targeting a Pokémon in the user's party: Heal instead of dealing damage.</v>
      </c>
      <c r="AG379">
        <v>0</v>
      </c>
      <c r="AH379">
        <v>0</v>
      </c>
      <c r="AI379">
        <f t="shared" si="23"/>
        <v>1</v>
      </c>
      <c r="AJ379" t="s">
        <v>524</v>
      </c>
      <c r="AL379">
        <v>0</v>
      </c>
      <c r="AM379" cm="1">
        <f t="array" ref="AM379">IF(AL379=1,1,
   IF(ISTEXT(AK379),1,
   IF(AO379&gt;1,AM378,
   IF(AI379=1,
      IF(SUMPRODUCT((LEN($Y$2:$Y$4096)-LEN(SUBSTITUTE($Y$2:$Y$4096,AA379,"")))/LEN(AA379))&gt;0,2,1),
      IF(
         SUMPRODUCT((LEN($Y$2:$Y$4096)-LEN(SUBSTITUTE($Y$2:$Y$4096,AA379,"")))/LEN(AA379))
         - SUMPRODUCT((LEN($Y$2:$Y$4096)-LEN(SUBSTITUTE($Y$2:$Y$4096,"Alolan "&amp;AA379,"")))/LEN("Alolan "&amp;AA379))
         - SUMPRODUCT((LEN($Y$2:$Y$4096)-LEN(SUBSTITUTE($Y$2:$Y$4096,"Galarian "&amp;AA379,"")))/LEN("Galarian "&amp;AA379))
         - SUMPRODUCT((LEN($Y$2:$Y$4096)-LEN(SUBSTITUTE($Y$2:$Y$4096,"Hisuian "&amp;AA379,"")))/LEN("Hisuian "&amp;AA379))
         - SUMPRODUCT((LEN($Y$2:$Y$4096)-LEN(SUBSTITUTE($Y$2:$Y$4096,"Paldean "&amp;AA379,"")))/LEN("Paldean "&amp;AA379))
      &gt;0,2,1)
   ))))</f>
        <v>2</v>
      </c>
      <c r="AN379">
        <v>0</v>
      </c>
      <c r="AO379">
        <v>0</v>
      </c>
    </row>
    <row r="380" spans="1:41" x14ac:dyDescent="0.25">
      <c r="A380">
        <v>114</v>
      </c>
      <c r="B380" t="s">
        <v>52</v>
      </c>
      <c r="C380" t="s">
        <v>1468</v>
      </c>
      <c r="D380"/>
      <c r="E380">
        <v>65</v>
      </c>
      <c r="F380">
        <v>55</v>
      </c>
      <c r="G380">
        <v>115</v>
      </c>
      <c r="H380">
        <v>100</v>
      </c>
      <c r="I380">
        <v>40</v>
      </c>
      <c r="J380">
        <v>60</v>
      </c>
      <c r="K380" t="s">
        <v>342</v>
      </c>
      <c r="L380" t="s">
        <v>247</v>
      </c>
      <c r="M380" t="s">
        <v>251</v>
      </c>
      <c r="N380">
        <v>7.95</v>
      </c>
      <c r="O380">
        <v>7.25</v>
      </c>
      <c r="R380">
        <f t="shared" si="20"/>
        <v>8</v>
      </c>
      <c r="S380">
        <f t="shared" si="21"/>
        <v>7</v>
      </c>
      <c r="T380">
        <f t="shared" si="22"/>
        <v>15</v>
      </c>
      <c r="U380" t="s">
        <v>1468</v>
      </c>
      <c r="V380" t="s">
        <v>1471</v>
      </c>
      <c r="W380" t="s">
        <v>1469</v>
      </c>
      <c r="X380" t="s">
        <v>1512</v>
      </c>
      <c r="Y380" t="s">
        <v>219</v>
      </c>
      <c r="Z380" cm="1">
        <f t="array" ref="Z380">IF(ISBLANK(AK380),_xlfn.LET(
    _xlpm.nameBeforeSlash, IF(ISNUMBER(SEARCH("/", Y380)), LEFT(Y380, SEARCH("/", Y380)-1), Y380),
    _xlpm.matchRow, IFERROR(MATCH(_xlpm.nameBeforeSlash, AA:AA, 0), ""),
    _xlpm.difference, IF(_xlpm.matchRow="", "", ABS((R380 + S380)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),IF(ISBLANK(Y380),"","Hidden"))</f>
        <v>12</v>
      </c>
      <c r="AA380" t="s">
        <v>52</v>
      </c>
      <c r="AC380" t="s">
        <v>1156</v>
      </c>
      <c r="AD380" t="str">
        <f>_xlfn.XLOOKUP(AC380,moves!A:A,moves!B:B)</f>
        <v>grass</v>
      </c>
      <c r="AE380">
        <f>_xlfn.XLOOKUP(AC380,moves!A:A,moves!D:D)</f>
        <v>2</v>
      </c>
      <c r="AF380" t="str">
        <f>_xlfn.XLOOKUP(AC380,moves!A:A,moves!E:E)</f>
        <v>Status symbols deal +1 damage.</v>
      </c>
      <c r="AG380">
        <v>0</v>
      </c>
      <c r="AH380">
        <v>0</v>
      </c>
      <c r="AI380">
        <f t="shared" si="23"/>
        <v>0</v>
      </c>
      <c r="AJ380" t="s">
        <v>524</v>
      </c>
      <c r="AL380">
        <v>0</v>
      </c>
      <c r="AM380" cm="1">
        <f t="array" ref="AM380">IF(AL380=1,1,
   IF(ISTEXT(AK380),1,
   IF(AO380&gt;1,AM379,
   IF(AI380=1,
      IF(SUMPRODUCT((LEN($Y$2:$Y$4096)-LEN(SUBSTITUTE($Y$2:$Y$4096,AA380,"")))/LEN(AA380))&gt;0,2,1),
      IF(
         SUMPRODUCT((LEN($Y$2:$Y$4096)-LEN(SUBSTITUTE($Y$2:$Y$4096,AA380,"")))/LEN(AA380))
         - SUMPRODUCT((LEN($Y$2:$Y$4096)-LEN(SUBSTITUTE($Y$2:$Y$4096,"Alolan "&amp;AA380,"")))/LEN("Alolan "&amp;AA380))
         - SUMPRODUCT((LEN($Y$2:$Y$4096)-LEN(SUBSTITUTE($Y$2:$Y$4096,"Galarian "&amp;AA380,"")))/LEN("Galarian "&amp;AA380))
         - SUMPRODUCT((LEN($Y$2:$Y$4096)-LEN(SUBSTITUTE($Y$2:$Y$4096,"Hisuian "&amp;AA380,"")))/LEN("Hisuian "&amp;AA380))
         - SUMPRODUCT((LEN($Y$2:$Y$4096)-LEN(SUBSTITUTE($Y$2:$Y$4096,"Paldean "&amp;AA380,"")))/LEN("Paldean "&amp;AA380))
      &gt;0,2,1)
   ))))</f>
        <v>1</v>
      </c>
      <c r="AN380">
        <v>0</v>
      </c>
      <c r="AO380">
        <v>0</v>
      </c>
    </row>
    <row r="381" spans="1:41" x14ac:dyDescent="0.25">
      <c r="A381">
        <v>114</v>
      </c>
      <c r="B381" t="s">
        <v>52</v>
      </c>
      <c r="C381" t="s">
        <v>1468</v>
      </c>
      <c r="D381"/>
      <c r="E381">
        <v>65</v>
      </c>
      <c r="F381">
        <v>55</v>
      </c>
      <c r="G381">
        <v>115</v>
      </c>
      <c r="H381">
        <v>100</v>
      </c>
      <c r="I381">
        <v>40</v>
      </c>
      <c r="J381">
        <v>60</v>
      </c>
      <c r="K381" t="s">
        <v>342</v>
      </c>
      <c r="L381" t="s">
        <v>247</v>
      </c>
      <c r="M381" t="s">
        <v>251</v>
      </c>
      <c r="N381">
        <v>7.95</v>
      </c>
      <c r="O381">
        <v>7.25</v>
      </c>
      <c r="R381">
        <f t="shared" si="20"/>
        <v>8</v>
      </c>
      <c r="S381">
        <f t="shared" si="21"/>
        <v>7</v>
      </c>
      <c r="T381">
        <f t="shared" si="22"/>
        <v>15</v>
      </c>
      <c r="U381" t="s">
        <v>1468</v>
      </c>
      <c r="V381" t="s">
        <v>1471</v>
      </c>
      <c r="W381" t="s">
        <v>1469</v>
      </c>
      <c r="X381" t="s">
        <v>1512</v>
      </c>
      <c r="Y381" t="s">
        <v>219</v>
      </c>
      <c r="Z381" cm="1">
        <f t="array" ref="Z381">IF(ISBLANK(AK381),_xlfn.LET(
    _xlpm.nameBeforeSlash, IF(ISNUMBER(SEARCH("/", Y381)), LEFT(Y381, SEARCH("/", Y381)-1), Y381),
    _xlpm.matchRow, IFERROR(MATCH(_xlpm.nameBeforeSlash, AA:AA, 0), ""),
    _xlpm.difference, IF(_xlpm.matchRow="", "", ABS((R381 + S381)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),IF(ISBLANK(Y381),"","Hidden"))</f>
        <v>12</v>
      </c>
      <c r="AA381" t="s">
        <v>52</v>
      </c>
      <c r="AC381" t="s">
        <v>1156</v>
      </c>
      <c r="AD381" t="str">
        <f>_xlfn.XLOOKUP(AC381,moves!A:A,moves!B:B)</f>
        <v>grass</v>
      </c>
      <c r="AE381">
        <f>_xlfn.XLOOKUP(AC381,moves!A:A,moves!D:D)</f>
        <v>2</v>
      </c>
      <c r="AF381" t="str">
        <f>_xlfn.XLOOKUP(AC381,moves!A:A,moves!E:E)</f>
        <v>Status symbols deal +1 damage.</v>
      </c>
      <c r="AG381">
        <v>0</v>
      </c>
      <c r="AH381">
        <v>0</v>
      </c>
      <c r="AI381">
        <f t="shared" si="23"/>
        <v>0</v>
      </c>
      <c r="AJ381" t="s">
        <v>524</v>
      </c>
      <c r="AL381">
        <v>0</v>
      </c>
      <c r="AM381" cm="1">
        <f t="array" ref="AM381">IF(AL381=1,1,
   IF(ISTEXT(AK381),1,
   IF(AO381&gt;1,AM380,
   IF(AI381=1,
      IF(SUMPRODUCT((LEN($Y$2:$Y$4096)-LEN(SUBSTITUTE($Y$2:$Y$4096,AA381,"")))/LEN(AA381))&gt;0,2,1),
      IF(
         SUMPRODUCT((LEN($Y$2:$Y$4096)-LEN(SUBSTITUTE($Y$2:$Y$4096,AA381,"")))/LEN(AA381))
         - SUMPRODUCT((LEN($Y$2:$Y$4096)-LEN(SUBSTITUTE($Y$2:$Y$4096,"Alolan "&amp;AA381,"")))/LEN("Alolan "&amp;AA381))
         - SUMPRODUCT((LEN($Y$2:$Y$4096)-LEN(SUBSTITUTE($Y$2:$Y$4096,"Galarian "&amp;AA381,"")))/LEN("Galarian "&amp;AA381))
         - SUMPRODUCT((LEN($Y$2:$Y$4096)-LEN(SUBSTITUTE($Y$2:$Y$4096,"Hisuian "&amp;AA381,"")))/LEN("Hisuian "&amp;AA381))
         - SUMPRODUCT((LEN($Y$2:$Y$4096)-LEN(SUBSTITUTE($Y$2:$Y$4096,"Paldean "&amp;AA381,"")))/LEN("Paldean "&amp;AA381))
      &gt;0,2,1)
   ))))</f>
        <v>1</v>
      </c>
      <c r="AN381">
        <v>0</v>
      </c>
      <c r="AO381">
        <v>0</v>
      </c>
    </row>
    <row r="382" spans="1:41" x14ac:dyDescent="0.25">
      <c r="A382">
        <v>114</v>
      </c>
      <c r="B382" t="s">
        <v>52</v>
      </c>
      <c r="C382" t="s">
        <v>1468</v>
      </c>
      <c r="D382"/>
      <c r="E382">
        <v>65</v>
      </c>
      <c r="F382">
        <v>55</v>
      </c>
      <c r="G382">
        <v>115</v>
      </c>
      <c r="H382">
        <v>100</v>
      </c>
      <c r="I382">
        <v>40</v>
      </c>
      <c r="J382">
        <v>60</v>
      </c>
      <c r="K382" t="s">
        <v>342</v>
      </c>
      <c r="L382" t="s">
        <v>247</v>
      </c>
      <c r="M382" t="s">
        <v>251</v>
      </c>
      <c r="N382">
        <v>7.95</v>
      </c>
      <c r="O382">
        <v>7.25</v>
      </c>
      <c r="R382">
        <f t="shared" si="20"/>
        <v>8</v>
      </c>
      <c r="S382">
        <f t="shared" si="21"/>
        <v>7</v>
      </c>
      <c r="T382">
        <f t="shared" si="22"/>
        <v>15</v>
      </c>
      <c r="U382" t="s">
        <v>1468</v>
      </c>
      <c r="V382" t="s">
        <v>1471</v>
      </c>
      <c r="W382" t="s">
        <v>1469</v>
      </c>
      <c r="X382" t="s">
        <v>1512</v>
      </c>
      <c r="Y382" t="s">
        <v>219</v>
      </c>
      <c r="Z382" cm="1">
        <f t="array" ref="Z382">IF(ISBLANK(AK382),_xlfn.LET(
    _xlpm.nameBeforeSlash, IF(ISNUMBER(SEARCH("/", Y382)), LEFT(Y382, SEARCH("/", Y382)-1), Y382),
    _xlpm.matchRow, IFERROR(MATCH(_xlpm.nameBeforeSlash, AA:AA, 0), ""),
    _xlpm.difference, IF(_xlpm.matchRow="", "", ABS((R382 + S382)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),IF(ISBLANK(Y382),"","Hidden"))</f>
        <v>12</v>
      </c>
      <c r="AA382" t="s">
        <v>52</v>
      </c>
      <c r="AC382" t="s">
        <v>1156</v>
      </c>
      <c r="AD382" t="str">
        <f>_xlfn.XLOOKUP(AC382,moves!A:A,moves!B:B)</f>
        <v>grass</v>
      </c>
      <c r="AE382">
        <f>_xlfn.XLOOKUP(AC382,moves!A:A,moves!D:D)</f>
        <v>2</v>
      </c>
      <c r="AF382" t="str">
        <f>_xlfn.XLOOKUP(AC382,moves!A:A,moves!E:E)</f>
        <v>Status symbols deal +1 damage.</v>
      </c>
      <c r="AG382">
        <v>0</v>
      </c>
      <c r="AH382">
        <v>0</v>
      </c>
      <c r="AI382">
        <f t="shared" si="23"/>
        <v>0</v>
      </c>
      <c r="AJ382" t="s">
        <v>524</v>
      </c>
      <c r="AL382">
        <v>0</v>
      </c>
      <c r="AM382" cm="1">
        <f t="array" ref="AM382">IF(AL382=1,1,
   IF(ISTEXT(AK382),1,
   IF(AO382&gt;1,AM381,
   IF(AI382=1,
      IF(SUMPRODUCT((LEN($Y$2:$Y$4096)-LEN(SUBSTITUTE($Y$2:$Y$4096,AA382,"")))/LEN(AA382))&gt;0,2,1),
      IF(
         SUMPRODUCT((LEN($Y$2:$Y$4096)-LEN(SUBSTITUTE($Y$2:$Y$4096,AA382,"")))/LEN(AA382))
         - SUMPRODUCT((LEN($Y$2:$Y$4096)-LEN(SUBSTITUTE($Y$2:$Y$4096,"Alolan "&amp;AA382,"")))/LEN("Alolan "&amp;AA382))
         - SUMPRODUCT((LEN($Y$2:$Y$4096)-LEN(SUBSTITUTE($Y$2:$Y$4096,"Galarian "&amp;AA382,"")))/LEN("Galarian "&amp;AA382))
         - SUMPRODUCT((LEN($Y$2:$Y$4096)-LEN(SUBSTITUTE($Y$2:$Y$4096,"Hisuian "&amp;AA382,"")))/LEN("Hisuian "&amp;AA382))
         - SUMPRODUCT((LEN($Y$2:$Y$4096)-LEN(SUBSTITUTE($Y$2:$Y$4096,"Paldean "&amp;AA382,"")))/LEN("Paldean "&amp;AA382))
      &gt;0,2,1)
   ))))</f>
        <v>1</v>
      </c>
      <c r="AN382">
        <v>0</v>
      </c>
      <c r="AO382">
        <v>0</v>
      </c>
    </row>
    <row r="383" spans="1:41" x14ac:dyDescent="0.25">
      <c r="A383">
        <v>114</v>
      </c>
      <c r="B383" t="s">
        <v>52</v>
      </c>
      <c r="C383" t="s">
        <v>1468</v>
      </c>
      <c r="D383"/>
      <c r="E383">
        <v>65</v>
      </c>
      <c r="F383">
        <v>55</v>
      </c>
      <c r="G383">
        <v>115</v>
      </c>
      <c r="H383">
        <v>100</v>
      </c>
      <c r="I383">
        <v>40</v>
      </c>
      <c r="J383">
        <v>60</v>
      </c>
      <c r="K383" t="s">
        <v>342</v>
      </c>
      <c r="L383" t="s">
        <v>247</v>
      </c>
      <c r="M383" t="s">
        <v>251</v>
      </c>
      <c r="N383">
        <v>7.95</v>
      </c>
      <c r="O383">
        <v>7.25</v>
      </c>
      <c r="R383">
        <f t="shared" si="20"/>
        <v>8</v>
      </c>
      <c r="S383">
        <f t="shared" si="21"/>
        <v>7</v>
      </c>
      <c r="T383">
        <f t="shared" si="22"/>
        <v>15</v>
      </c>
      <c r="U383" t="s">
        <v>1468</v>
      </c>
      <c r="V383" t="s">
        <v>1471</v>
      </c>
      <c r="W383" t="s">
        <v>1469</v>
      </c>
      <c r="X383" t="s">
        <v>1512</v>
      </c>
      <c r="Y383" t="s">
        <v>219</v>
      </c>
      <c r="Z383" cm="1">
        <f t="array" ref="Z383">IF(ISBLANK(AK383),_xlfn.LET(
    _xlpm.nameBeforeSlash, IF(ISNUMBER(SEARCH("/", Y383)), LEFT(Y383, SEARCH("/", Y383)-1), Y383),
    _xlpm.matchRow, IFERROR(MATCH(_xlpm.nameBeforeSlash, AA:AA, 0), ""),
    _xlpm.difference, IF(_xlpm.matchRow="", "", ABS((R383 + S383)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),IF(ISBLANK(Y383),"","Hidden"))</f>
        <v>12</v>
      </c>
      <c r="AA383" t="s">
        <v>52</v>
      </c>
      <c r="AC383" t="s">
        <v>1156</v>
      </c>
      <c r="AD383" t="str">
        <f>_xlfn.XLOOKUP(AC383,moves!A:A,moves!B:B)</f>
        <v>grass</v>
      </c>
      <c r="AE383">
        <f>_xlfn.XLOOKUP(AC383,moves!A:A,moves!D:D)</f>
        <v>2</v>
      </c>
      <c r="AF383" t="str">
        <f>_xlfn.XLOOKUP(AC383,moves!A:A,moves!E:E)</f>
        <v>Status symbols deal +1 damage.</v>
      </c>
      <c r="AG383">
        <v>0</v>
      </c>
      <c r="AH383">
        <v>0</v>
      </c>
      <c r="AI383">
        <f t="shared" si="23"/>
        <v>0</v>
      </c>
      <c r="AJ383" t="s">
        <v>524</v>
      </c>
      <c r="AL383">
        <v>0</v>
      </c>
      <c r="AM383" cm="1">
        <f t="array" ref="AM383">IF(AL383=1,1,
   IF(ISTEXT(AK383),1,
   IF(AO383&gt;1,AM382,
   IF(AI383=1,
      IF(SUMPRODUCT((LEN($Y$2:$Y$4096)-LEN(SUBSTITUTE($Y$2:$Y$4096,AA383,"")))/LEN(AA383))&gt;0,2,1),
      IF(
         SUMPRODUCT((LEN($Y$2:$Y$4096)-LEN(SUBSTITUTE($Y$2:$Y$4096,AA383,"")))/LEN(AA383))
         - SUMPRODUCT((LEN($Y$2:$Y$4096)-LEN(SUBSTITUTE($Y$2:$Y$4096,"Alolan "&amp;AA383,"")))/LEN("Alolan "&amp;AA383))
         - SUMPRODUCT((LEN($Y$2:$Y$4096)-LEN(SUBSTITUTE($Y$2:$Y$4096,"Galarian "&amp;AA383,"")))/LEN("Galarian "&amp;AA383))
         - SUMPRODUCT((LEN($Y$2:$Y$4096)-LEN(SUBSTITUTE($Y$2:$Y$4096,"Hisuian "&amp;AA383,"")))/LEN("Hisuian "&amp;AA383))
         - SUMPRODUCT((LEN($Y$2:$Y$4096)-LEN(SUBSTITUTE($Y$2:$Y$4096,"Paldean "&amp;AA383,"")))/LEN("Paldean "&amp;AA383))
      &gt;0,2,1)
   ))))</f>
        <v>1</v>
      </c>
      <c r="AN383">
        <v>0</v>
      </c>
      <c r="AO383">
        <v>0</v>
      </c>
    </row>
    <row r="384" spans="1:41" x14ac:dyDescent="0.25">
      <c r="A384">
        <v>114</v>
      </c>
      <c r="B384" t="s">
        <v>52</v>
      </c>
      <c r="C384" t="s">
        <v>1468</v>
      </c>
      <c r="D384"/>
      <c r="E384">
        <v>65</v>
      </c>
      <c r="F384">
        <v>55</v>
      </c>
      <c r="G384">
        <v>115</v>
      </c>
      <c r="H384">
        <v>100</v>
      </c>
      <c r="I384">
        <v>40</v>
      </c>
      <c r="J384">
        <v>60</v>
      </c>
      <c r="K384" t="s">
        <v>342</v>
      </c>
      <c r="L384" t="s">
        <v>247</v>
      </c>
      <c r="M384" t="s">
        <v>251</v>
      </c>
      <c r="N384">
        <v>7.95</v>
      </c>
      <c r="O384">
        <v>7.25</v>
      </c>
      <c r="R384">
        <f t="shared" si="20"/>
        <v>8</v>
      </c>
      <c r="S384">
        <f t="shared" si="21"/>
        <v>7</v>
      </c>
      <c r="T384">
        <f t="shared" si="22"/>
        <v>15</v>
      </c>
      <c r="U384" t="s">
        <v>1468</v>
      </c>
      <c r="V384" t="s">
        <v>1471</v>
      </c>
      <c r="W384" t="s">
        <v>1469</v>
      </c>
      <c r="X384" t="s">
        <v>1512</v>
      </c>
      <c r="Y384" t="s">
        <v>219</v>
      </c>
      <c r="Z384" cm="1">
        <f t="array" ref="Z384">IF(ISBLANK(AK384),_xlfn.LET(
    _xlpm.nameBeforeSlash, IF(ISNUMBER(SEARCH("/", Y384)), LEFT(Y384, SEARCH("/", Y384)-1), Y384),
    _xlpm.matchRow, IFERROR(MATCH(_xlpm.nameBeforeSlash, AA:AA, 0), ""),
    _xlpm.difference, IF(_xlpm.matchRow="", "", ABS((R384 + S384)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),IF(ISBLANK(Y384),"","Hidden"))</f>
        <v>12</v>
      </c>
      <c r="AA384" t="s">
        <v>52</v>
      </c>
      <c r="AC384" t="s">
        <v>1156</v>
      </c>
      <c r="AD384" t="str">
        <f>_xlfn.XLOOKUP(AC384,moves!A:A,moves!B:B)</f>
        <v>grass</v>
      </c>
      <c r="AE384">
        <f>_xlfn.XLOOKUP(AC384,moves!A:A,moves!D:D)</f>
        <v>2</v>
      </c>
      <c r="AF384" t="str">
        <f>_xlfn.XLOOKUP(AC384,moves!A:A,moves!E:E)</f>
        <v>Status symbols deal +1 damage.</v>
      </c>
      <c r="AG384">
        <v>0</v>
      </c>
      <c r="AH384">
        <v>0</v>
      </c>
      <c r="AI384">
        <f t="shared" si="23"/>
        <v>0</v>
      </c>
      <c r="AJ384" t="s">
        <v>524</v>
      </c>
      <c r="AL384">
        <v>0</v>
      </c>
      <c r="AM384" cm="1">
        <f t="array" ref="AM384">IF(AL384=1,1,
   IF(ISTEXT(AK384),1,
   IF(AO384&gt;1,AM383,
   IF(AI384=1,
      IF(SUMPRODUCT((LEN($Y$2:$Y$4096)-LEN(SUBSTITUTE($Y$2:$Y$4096,AA384,"")))/LEN(AA384))&gt;0,2,1),
      IF(
         SUMPRODUCT((LEN($Y$2:$Y$4096)-LEN(SUBSTITUTE($Y$2:$Y$4096,AA384,"")))/LEN(AA384))
         - SUMPRODUCT((LEN($Y$2:$Y$4096)-LEN(SUBSTITUTE($Y$2:$Y$4096,"Alolan "&amp;AA384,"")))/LEN("Alolan "&amp;AA384))
         - SUMPRODUCT((LEN($Y$2:$Y$4096)-LEN(SUBSTITUTE($Y$2:$Y$4096,"Galarian "&amp;AA384,"")))/LEN("Galarian "&amp;AA384))
         - SUMPRODUCT((LEN($Y$2:$Y$4096)-LEN(SUBSTITUTE($Y$2:$Y$4096,"Hisuian "&amp;AA384,"")))/LEN("Hisuian "&amp;AA384))
         - SUMPRODUCT((LEN($Y$2:$Y$4096)-LEN(SUBSTITUTE($Y$2:$Y$4096,"Paldean "&amp;AA384,"")))/LEN("Paldean "&amp;AA384))
      &gt;0,2,1)
   ))))</f>
        <v>1</v>
      </c>
      <c r="AN384">
        <v>0</v>
      </c>
      <c r="AO384">
        <v>0</v>
      </c>
    </row>
    <row r="385" spans="1:41" x14ac:dyDescent="0.25">
      <c r="A385">
        <v>114</v>
      </c>
      <c r="B385" t="s">
        <v>52</v>
      </c>
      <c r="C385" t="s">
        <v>1468</v>
      </c>
      <c r="D385"/>
      <c r="E385">
        <v>65</v>
      </c>
      <c r="F385">
        <v>55</v>
      </c>
      <c r="G385">
        <v>115</v>
      </c>
      <c r="H385">
        <v>100</v>
      </c>
      <c r="I385">
        <v>40</v>
      </c>
      <c r="J385">
        <v>60</v>
      </c>
      <c r="K385" t="s">
        <v>342</v>
      </c>
      <c r="L385" t="s">
        <v>247</v>
      </c>
      <c r="M385" t="s">
        <v>251</v>
      </c>
      <c r="N385">
        <v>7.95</v>
      </c>
      <c r="O385">
        <v>7.25</v>
      </c>
      <c r="R385">
        <f t="shared" si="20"/>
        <v>8</v>
      </c>
      <c r="S385">
        <f t="shared" si="21"/>
        <v>7</v>
      </c>
      <c r="T385">
        <f t="shared" si="22"/>
        <v>15</v>
      </c>
      <c r="U385" t="s">
        <v>1468</v>
      </c>
      <c r="V385" t="s">
        <v>1471</v>
      </c>
      <c r="W385" t="s">
        <v>1469</v>
      </c>
      <c r="X385" t="s">
        <v>1512</v>
      </c>
      <c r="Y385" t="s">
        <v>219</v>
      </c>
      <c r="Z385" cm="1">
        <f t="array" ref="Z385">IF(ISBLANK(AK385),_xlfn.LET(
    _xlpm.nameBeforeSlash, IF(ISNUMBER(SEARCH("/", Y385)), LEFT(Y385, SEARCH("/", Y385)-1), Y385),
    _xlpm.matchRow, IFERROR(MATCH(_xlpm.nameBeforeSlash, AA:AA, 0), ""),
    _xlpm.difference, IF(_xlpm.matchRow="", "", ABS((R385 + S385)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),IF(ISBLANK(Y385),"","Hidden"))</f>
        <v>12</v>
      </c>
      <c r="AA385" t="s">
        <v>52</v>
      </c>
      <c r="AC385" t="s">
        <v>1156</v>
      </c>
      <c r="AD385" t="str">
        <f>_xlfn.XLOOKUP(AC385,moves!A:A,moves!B:B)</f>
        <v>grass</v>
      </c>
      <c r="AE385">
        <f>_xlfn.XLOOKUP(AC385,moves!A:A,moves!D:D)</f>
        <v>2</v>
      </c>
      <c r="AF385" t="str">
        <f>_xlfn.XLOOKUP(AC385,moves!A:A,moves!E:E)</f>
        <v>Status symbols deal +1 damage.</v>
      </c>
      <c r="AG385">
        <v>0</v>
      </c>
      <c r="AH385">
        <v>0</v>
      </c>
      <c r="AI385">
        <f t="shared" si="23"/>
        <v>0</v>
      </c>
      <c r="AJ385" t="s">
        <v>524</v>
      </c>
      <c r="AL385">
        <v>0</v>
      </c>
      <c r="AM385" cm="1">
        <f t="array" ref="AM385">IF(AL385=1,1,
   IF(ISTEXT(AK385),1,
   IF(AO385&gt;1,AM384,
   IF(AI385=1,
      IF(SUMPRODUCT((LEN($Y$2:$Y$4096)-LEN(SUBSTITUTE($Y$2:$Y$4096,AA385,"")))/LEN(AA385))&gt;0,2,1),
      IF(
         SUMPRODUCT((LEN($Y$2:$Y$4096)-LEN(SUBSTITUTE($Y$2:$Y$4096,AA385,"")))/LEN(AA385))
         - SUMPRODUCT((LEN($Y$2:$Y$4096)-LEN(SUBSTITUTE($Y$2:$Y$4096,"Alolan "&amp;AA385,"")))/LEN("Alolan "&amp;AA385))
         - SUMPRODUCT((LEN($Y$2:$Y$4096)-LEN(SUBSTITUTE($Y$2:$Y$4096,"Galarian "&amp;AA385,"")))/LEN("Galarian "&amp;AA385))
         - SUMPRODUCT((LEN($Y$2:$Y$4096)-LEN(SUBSTITUTE($Y$2:$Y$4096,"Hisuian "&amp;AA385,"")))/LEN("Hisuian "&amp;AA385))
         - SUMPRODUCT((LEN($Y$2:$Y$4096)-LEN(SUBSTITUTE($Y$2:$Y$4096,"Paldean "&amp;AA385,"")))/LEN("Paldean "&amp;AA385))
      &gt;0,2,1)
   ))))</f>
        <v>1</v>
      </c>
      <c r="AN385">
        <v>0</v>
      </c>
      <c r="AO385">
        <v>0</v>
      </c>
    </row>
    <row r="386" spans="1:41" x14ac:dyDescent="0.25">
      <c r="A386">
        <v>114</v>
      </c>
      <c r="B386" t="s">
        <v>52</v>
      </c>
      <c r="C386" t="s">
        <v>1468</v>
      </c>
      <c r="D386"/>
      <c r="E386">
        <v>65</v>
      </c>
      <c r="F386">
        <v>55</v>
      </c>
      <c r="G386">
        <v>115</v>
      </c>
      <c r="H386">
        <v>100</v>
      </c>
      <c r="I386">
        <v>40</v>
      </c>
      <c r="J386">
        <v>60</v>
      </c>
      <c r="K386" t="s">
        <v>342</v>
      </c>
      <c r="L386" t="s">
        <v>247</v>
      </c>
      <c r="M386" t="s">
        <v>251</v>
      </c>
      <c r="N386">
        <v>7.95</v>
      </c>
      <c r="O386">
        <v>7.25</v>
      </c>
      <c r="R386">
        <f t="shared" ref="R386:R448" si="24">MROUND(N386,1)+P386</f>
        <v>8</v>
      </c>
      <c r="S386">
        <f t="shared" ref="S386:S448" si="25">MROUND(O386,1)+Q386</f>
        <v>7</v>
      </c>
      <c r="T386">
        <f t="shared" ref="T386:T450" si="26">SUM(S386,R386)</f>
        <v>15</v>
      </c>
      <c r="U386" t="s">
        <v>1468</v>
      </c>
      <c r="V386" t="s">
        <v>1471</v>
      </c>
      <c r="W386" t="s">
        <v>1469</v>
      </c>
      <c r="X386" t="s">
        <v>1512</v>
      </c>
      <c r="Y386" t="s">
        <v>219</v>
      </c>
      <c r="Z386" cm="1">
        <f t="array" ref="Z386">IF(ISBLANK(AK386),_xlfn.LET(
    _xlpm.nameBeforeSlash, IF(ISNUMBER(SEARCH("/", Y386)), LEFT(Y386, SEARCH("/", Y386)-1), Y386),
    _xlpm.matchRow, IFERROR(MATCH(_xlpm.nameBeforeSlash, AA:AA, 0), ""),
    _xlpm.difference, IF(_xlpm.matchRow="", "", ABS((R386 + S386)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),IF(ISBLANK(Y386),"","Hidden"))</f>
        <v>12</v>
      </c>
      <c r="AA386" t="s">
        <v>52</v>
      </c>
      <c r="AC386" t="s">
        <v>1156</v>
      </c>
      <c r="AD386" t="str">
        <f>_xlfn.XLOOKUP(AC386,moves!A:A,moves!B:B)</f>
        <v>grass</v>
      </c>
      <c r="AE386">
        <f>_xlfn.XLOOKUP(AC386,moves!A:A,moves!D:D)</f>
        <v>2</v>
      </c>
      <c r="AF386" t="str">
        <f>_xlfn.XLOOKUP(AC386,moves!A:A,moves!E:E)</f>
        <v>Status symbols deal +1 damage.</v>
      </c>
      <c r="AG386">
        <v>0</v>
      </c>
      <c r="AH386">
        <v>0</v>
      </c>
      <c r="AI386">
        <f t="shared" ref="AI386:AI450" si="27">IF(ISNUMBER(SEARCH("Shiny ", AA386)), 1, 0)</f>
        <v>0</v>
      </c>
      <c r="AJ386" t="s">
        <v>524</v>
      </c>
      <c r="AL386">
        <v>0</v>
      </c>
      <c r="AM386" cm="1">
        <f t="array" ref="AM386">IF(AL386=1,1,
   IF(ISTEXT(AK386),1,
   IF(AO386&gt;1,AM385,
   IF(AI386=1,
      IF(SUMPRODUCT((LEN($Y$2:$Y$4096)-LEN(SUBSTITUTE($Y$2:$Y$4096,AA386,"")))/LEN(AA386))&gt;0,2,1),
      IF(
         SUMPRODUCT((LEN($Y$2:$Y$4096)-LEN(SUBSTITUTE($Y$2:$Y$4096,AA386,"")))/LEN(AA386))
         - SUMPRODUCT((LEN($Y$2:$Y$4096)-LEN(SUBSTITUTE($Y$2:$Y$4096,"Alolan "&amp;AA386,"")))/LEN("Alolan "&amp;AA386))
         - SUMPRODUCT((LEN($Y$2:$Y$4096)-LEN(SUBSTITUTE($Y$2:$Y$4096,"Galarian "&amp;AA386,"")))/LEN("Galarian "&amp;AA386))
         - SUMPRODUCT((LEN($Y$2:$Y$4096)-LEN(SUBSTITUTE($Y$2:$Y$4096,"Hisuian "&amp;AA386,"")))/LEN("Hisuian "&amp;AA386))
         - SUMPRODUCT((LEN($Y$2:$Y$4096)-LEN(SUBSTITUTE($Y$2:$Y$4096,"Paldean "&amp;AA386,"")))/LEN("Paldean "&amp;AA386))
      &gt;0,2,1)
   ))))</f>
        <v>1</v>
      </c>
      <c r="AN386">
        <v>0</v>
      </c>
      <c r="AO386">
        <v>0</v>
      </c>
    </row>
    <row r="387" spans="1:41" x14ac:dyDescent="0.25">
      <c r="A387">
        <v>114</v>
      </c>
      <c r="B387" t="s">
        <v>52</v>
      </c>
      <c r="C387" t="s">
        <v>1468</v>
      </c>
      <c r="D387"/>
      <c r="E387">
        <v>65</v>
      </c>
      <c r="F387">
        <v>55</v>
      </c>
      <c r="G387">
        <v>115</v>
      </c>
      <c r="H387">
        <v>100</v>
      </c>
      <c r="I387">
        <v>40</v>
      </c>
      <c r="J387">
        <v>60</v>
      </c>
      <c r="K387" t="s">
        <v>342</v>
      </c>
      <c r="L387" t="s">
        <v>247</v>
      </c>
      <c r="M387" t="s">
        <v>251</v>
      </c>
      <c r="N387">
        <v>7.95</v>
      </c>
      <c r="O387">
        <v>7.25</v>
      </c>
      <c r="R387">
        <f t="shared" si="24"/>
        <v>8</v>
      </c>
      <c r="S387">
        <f t="shared" si="25"/>
        <v>7</v>
      </c>
      <c r="T387">
        <f t="shared" si="26"/>
        <v>15</v>
      </c>
      <c r="U387" t="s">
        <v>1468</v>
      </c>
      <c r="V387" t="s">
        <v>1471</v>
      </c>
      <c r="W387" t="s">
        <v>1469</v>
      </c>
      <c r="X387" t="s">
        <v>1512</v>
      </c>
      <c r="Y387" t="s">
        <v>219</v>
      </c>
      <c r="Z387" cm="1">
        <f t="array" ref="Z387">IF(ISBLANK(AK387),_xlfn.LET(
    _xlpm.nameBeforeSlash, IF(ISNUMBER(SEARCH("/", Y387)), LEFT(Y387, SEARCH("/", Y387)-1), Y387),
    _xlpm.matchRow, IFERROR(MATCH(_xlpm.nameBeforeSlash, AA:AA, 0), ""),
    _xlpm.difference, IF(_xlpm.matchRow="", "", ABS((R387 + S387)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),IF(ISBLANK(Y387),"","Hidden"))</f>
        <v>12</v>
      </c>
      <c r="AA387" t="s">
        <v>52</v>
      </c>
      <c r="AC387" t="s">
        <v>1156</v>
      </c>
      <c r="AD387" t="str">
        <f>_xlfn.XLOOKUP(AC387,moves!A:A,moves!B:B)</f>
        <v>grass</v>
      </c>
      <c r="AE387">
        <f>_xlfn.XLOOKUP(AC387,moves!A:A,moves!D:D)</f>
        <v>2</v>
      </c>
      <c r="AF387" t="str">
        <f>_xlfn.XLOOKUP(AC387,moves!A:A,moves!E:E)</f>
        <v>Status symbols deal +1 damage.</v>
      </c>
      <c r="AG387">
        <v>0</v>
      </c>
      <c r="AH387">
        <v>0</v>
      </c>
      <c r="AI387">
        <f t="shared" si="27"/>
        <v>0</v>
      </c>
      <c r="AJ387" t="s">
        <v>524</v>
      </c>
      <c r="AL387">
        <v>0</v>
      </c>
      <c r="AM387" cm="1">
        <f t="array" ref="AM387">IF(AL387=1,1,
   IF(ISTEXT(AK387),1,
   IF(AO387&gt;1,AM386,
   IF(AI387=1,
      IF(SUMPRODUCT((LEN($Y$2:$Y$4096)-LEN(SUBSTITUTE($Y$2:$Y$4096,AA387,"")))/LEN(AA387))&gt;0,2,1),
      IF(
         SUMPRODUCT((LEN($Y$2:$Y$4096)-LEN(SUBSTITUTE($Y$2:$Y$4096,AA387,"")))/LEN(AA387))
         - SUMPRODUCT((LEN($Y$2:$Y$4096)-LEN(SUBSTITUTE($Y$2:$Y$4096,"Alolan "&amp;AA387,"")))/LEN("Alolan "&amp;AA387))
         - SUMPRODUCT((LEN($Y$2:$Y$4096)-LEN(SUBSTITUTE($Y$2:$Y$4096,"Galarian "&amp;AA387,"")))/LEN("Galarian "&amp;AA387))
         - SUMPRODUCT((LEN($Y$2:$Y$4096)-LEN(SUBSTITUTE($Y$2:$Y$4096,"Hisuian "&amp;AA387,"")))/LEN("Hisuian "&amp;AA387))
         - SUMPRODUCT((LEN($Y$2:$Y$4096)-LEN(SUBSTITUTE($Y$2:$Y$4096,"Paldean "&amp;AA387,"")))/LEN("Paldean "&amp;AA387))
      &gt;0,2,1)
   ))))</f>
        <v>1</v>
      </c>
      <c r="AN387">
        <v>0</v>
      </c>
      <c r="AO387">
        <v>0</v>
      </c>
    </row>
    <row r="388" spans="1:41" x14ac:dyDescent="0.25">
      <c r="A388">
        <v>114</v>
      </c>
      <c r="B388" t="s">
        <v>52</v>
      </c>
      <c r="C388" t="s">
        <v>1468</v>
      </c>
      <c r="D388"/>
      <c r="E388">
        <v>65</v>
      </c>
      <c r="F388">
        <v>55</v>
      </c>
      <c r="G388">
        <v>115</v>
      </c>
      <c r="H388">
        <v>100</v>
      </c>
      <c r="I388">
        <v>40</v>
      </c>
      <c r="J388">
        <v>60</v>
      </c>
      <c r="K388" t="s">
        <v>342</v>
      </c>
      <c r="L388" t="s">
        <v>247</v>
      </c>
      <c r="M388" t="s">
        <v>251</v>
      </c>
      <c r="N388">
        <v>7.95</v>
      </c>
      <c r="O388">
        <v>7.25</v>
      </c>
      <c r="R388">
        <f t="shared" si="24"/>
        <v>8</v>
      </c>
      <c r="S388">
        <f t="shared" si="25"/>
        <v>7</v>
      </c>
      <c r="T388">
        <f t="shared" si="26"/>
        <v>15</v>
      </c>
      <c r="U388" t="s">
        <v>1468</v>
      </c>
      <c r="V388" t="s">
        <v>1471</v>
      </c>
      <c r="W388" t="s">
        <v>1469</v>
      </c>
      <c r="X388" t="s">
        <v>1512</v>
      </c>
      <c r="Y388" t="s">
        <v>219</v>
      </c>
      <c r="Z388" cm="1">
        <f t="array" ref="Z388">IF(ISBLANK(AK388),_xlfn.LET(
    _xlpm.nameBeforeSlash, IF(ISNUMBER(SEARCH("/", Y388)), LEFT(Y388, SEARCH("/", Y388)-1), Y388),
    _xlpm.matchRow, IFERROR(MATCH(_xlpm.nameBeforeSlash, AA:AA, 0), ""),
    _xlpm.difference, IF(_xlpm.matchRow="", "", ABS((R388 + S388)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),IF(ISBLANK(Y388),"","Hidden"))</f>
        <v>12</v>
      </c>
      <c r="AA388" t="s">
        <v>52</v>
      </c>
      <c r="AC388" t="s">
        <v>1156</v>
      </c>
      <c r="AD388" t="str">
        <f>_xlfn.XLOOKUP(AC388,moves!A:A,moves!B:B)</f>
        <v>grass</v>
      </c>
      <c r="AE388">
        <f>_xlfn.XLOOKUP(AC388,moves!A:A,moves!D:D)</f>
        <v>2</v>
      </c>
      <c r="AF388" t="str">
        <f>_xlfn.XLOOKUP(AC388,moves!A:A,moves!E:E)</f>
        <v>Status symbols deal +1 damage.</v>
      </c>
      <c r="AG388">
        <v>0</v>
      </c>
      <c r="AH388">
        <v>0</v>
      </c>
      <c r="AI388">
        <f t="shared" si="27"/>
        <v>0</v>
      </c>
      <c r="AJ388" t="s">
        <v>524</v>
      </c>
      <c r="AL388">
        <v>0</v>
      </c>
      <c r="AM388" cm="1">
        <f t="array" ref="AM388">IF(AL388=1,1,
   IF(ISTEXT(AK388),1,
   IF(AO388&gt;1,AM387,
   IF(AI388=1,
      IF(SUMPRODUCT((LEN($Y$2:$Y$4096)-LEN(SUBSTITUTE($Y$2:$Y$4096,AA388,"")))/LEN(AA388))&gt;0,2,1),
      IF(
         SUMPRODUCT((LEN($Y$2:$Y$4096)-LEN(SUBSTITUTE($Y$2:$Y$4096,AA388,"")))/LEN(AA388))
         - SUMPRODUCT((LEN($Y$2:$Y$4096)-LEN(SUBSTITUTE($Y$2:$Y$4096,"Alolan "&amp;AA388,"")))/LEN("Alolan "&amp;AA388))
         - SUMPRODUCT((LEN($Y$2:$Y$4096)-LEN(SUBSTITUTE($Y$2:$Y$4096,"Galarian "&amp;AA388,"")))/LEN("Galarian "&amp;AA388))
         - SUMPRODUCT((LEN($Y$2:$Y$4096)-LEN(SUBSTITUTE($Y$2:$Y$4096,"Hisuian "&amp;AA388,"")))/LEN("Hisuian "&amp;AA388))
         - SUMPRODUCT((LEN($Y$2:$Y$4096)-LEN(SUBSTITUTE($Y$2:$Y$4096,"Paldean "&amp;AA388,"")))/LEN("Paldean "&amp;AA388))
      &gt;0,2,1)
   ))))</f>
        <v>1</v>
      </c>
      <c r="AN388">
        <v>0</v>
      </c>
      <c r="AO388">
        <v>0</v>
      </c>
    </row>
    <row r="389" spans="1:41" x14ac:dyDescent="0.25">
      <c r="A389">
        <v>114</v>
      </c>
      <c r="B389" t="s">
        <v>52</v>
      </c>
      <c r="C389" t="s">
        <v>1468</v>
      </c>
      <c r="D389"/>
      <c r="E389">
        <v>65</v>
      </c>
      <c r="F389">
        <v>55</v>
      </c>
      <c r="G389">
        <v>115</v>
      </c>
      <c r="H389">
        <v>100</v>
      </c>
      <c r="I389">
        <v>40</v>
      </c>
      <c r="J389">
        <v>60</v>
      </c>
      <c r="K389" t="s">
        <v>342</v>
      </c>
      <c r="L389" t="s">
        <v>247</v>
      </c>
      <c r="M389" t="s">
        <v>251</v>
      </c>
      <c r="N389">
        <v>7.95</v>
      </c>
      <c r="O389">
        <v>7.25</v>
      </c>
      <c r="R389">
        <f t="shared" si="24"/>
        <v>8</v>
      </c>
      <c r="S389">
        <f t="shared" si="25"/>
        <v>7</v>
      </c>
      <c r="T389">
        <f t="shared" si="26"/>
        <v>15</v>
      </c>
      <c r="U389" t="s">
        <v>1468</v>
      </c>
      <c r="V389" t="s">
        <v>1471</v>
      </c>
      <c r="W389" t="s">
        <v>1469</v>
      </c>
      <c r="X389" t="s">
        <v>1512</v>
      </c>
      <c r="Y389" t="s">
        <v>219</v>
      </c>
      <c r="Z389" cm="1">
        <f t="array" ref="Z389">IF(ISBLANK(AK389),_xlfn.LET(
    _xlpm.nameBeforeSlash, IF(ISNUMBER(SEARCH("/", Y389)), LEFT(Y389, SEARCH("/", Y389)-1), Y389),
    _xlpm.matchRow, IFERROR(MATCH(_xlpm.nameBeforeSlash, AA:AA, 0), ""),
    _xlpm.difference, IF(_xlpm.matchRow="", "", ABS((R389 + S389)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),IF(ISBLANK(Y389),"","Hidden"))</f>
        <v>12</v>
      </c>
      <c r="AA389" t="s">
        <v>52</v>
      </c>
      <c r="AC389" t="s">
        <v>1156</v>
      </c>
      <c r="AD389" t="str">
        <f>_xlfn.XLOOKUP(AC389,moves!A:A,moves!B:B)</f>
        <v>grass</v>
      </c>
      <c r="AE389">
        <f>_xlfn.XLOOKUP(AC389,moves!A:A,moves!D:D)</f>
        <v>2</v>
      </c>
      <c r="AF389" t="str">
        <f>_xlfn.XLOOKUP(AC389,moves!A:A,moves!E:E)</f>
        <v>Status symbols deal +1 damage.</v>
      </c>
      <c r="AG389">
        <v>0</v>
      </c>
      <c r="AH389">
        <v>0</v>
      </c>
      <c r="AI389">
        <f t="shared" si="27"/>
        <v>0</v>
      </c>
      <c r="AJ389" t="s">
        <v>524</v>
      </c>
      <c r="AL389">
        <v>0</v>
      </c>
      <c r="AM389" cm="1">
        <f t="array" ref="AM389">IF(AL389=1,1,
   IF(ISTEXT(AK389),1,
   IF(AO389&gt;1,AM388,
   IF(AI389=1,
      IF(SUMPRODUCT((LEN($Y$2:$Y$4096)-LEN(SUBSTITUTE($Y$2:$Y$4096,AA389,"")))/LEN(AA389))&gt;0,2,1),
      IF(
         SUMPRODUCT((LEN($Y$2:$Y$4096)-LEN(SUBSTITUTE($Y$2:$Y$4096,AA389,"")))/LEN(AA389))
         - SUMPRODUCT((LEN($Y$2:$Y$4096)-LEN(SUBSTITUTE($Y$2:$Y$4096,"Alolan "&amp;AA389,"")))/LEN("Alolan "&amp;AA389))
         - SUMPRODUCT((LEN($Y$2:$Y$4096)-LEN(SUBSTITUTE($Y$2:$Y$4096,"Galarian "&amp;AA389,"")))/LEN("Galarian "&amp;AA389))
         - SUMPRODUCT((LEN($Y$2:$Y$4096)-LEN(SUBSTITUTE($Y$2:$Y$4096,"Hisuian "&amp;AA389,"")))/LEN("Hisuian "&amp;AA389))
         - SUMPRODUCT((LEN($Y$2:$Y$4096)-LEN(SUBSTITUTE($Y$2:$Y$4096,"Paldean "&amp;AA389,"")))/LEN("Paldean "&amp;AA389))
      &gt;0,2,1)
   ))))</f>
        <v>1</v>
      </c>
      <c r="AN389">
        <v>0</v>
      </c>
      <c r="AO389">
        <v>0</v>
      </c>
    </row>
    <row r="390" spans="1:41" x14ac:dyDescent="0.25">
      <c r="A390">
        <v>114</v>
      </c>
      <c r="B390" t="s">
        <v>52</v>
      </c>
      <c r="C390" t="s">
        <v>1468</v>
      </c>
      <c r="D390"/>
      <c r="E390">
        <v>65</v>
      </c>
      <c r="F390">
        <v>55</v>
      </c>
      <c r="G390">
        <v>115</v>
      </c>
      <c r="H390">
        <v>100</v>
      </c>
      <c r="I390">
        <v>40</v>
      </c>
      <c r="J390">
        <v>60</v>
      </c>
      <c r="K390" t="s">
        <v>342</v>
      </c>
      <c r="L390" t="s">
        <v>247</v>
      </c>
      <c r="M390" t="s">
        <v>251</v>
      </c>
      <c r="N390">
        <v>7.95</v>
      </c>
      <c r="O390">
        <v>7.25</v>
      </c>
      <c r="R390">
        <f t="shared" si="24"/>
        <v>8</v>
      </c>
      <c r="S390">
        <f t="shared" si="25"/>
        <v>7</v>
      </c>
      <c r="T390">
        <f t="shared" si="26"/>
        <v>15</v>
      </c>
      <c r="U390" t="s">
        <v>1468</v>
      </c>
      <c r="V390" t="s">
        <v>1471</v>
      </c>
      <c r="W390" t="s">
        <v>1469</v>
      </c>
      <c r="X390" t="s">
        <v>1512</v>
      </c>
      <c r="Y390" t="s">
        <v>219</v>
      </c>
      <c r="Z390" cm="1">
        <f t="array" ref="Z390">IF(ISBLANK(AK390),_xlfn.LET(
    _xlpm.nameBeforeSlash, IF(ISNUMBER(SEARCH("/", Y390)), LEFT(Y390, SEARCH("/", Y390)-1), Y390),
    _xlpm.matchRow, IFERROR(MATCH(_xlpm.nameBeforeSlash, AA:AA, 0), ""),
    _xlpm.difference, IF(_xlpm.matchRow="", "", ABS((R390 + S390)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),IF(ISBLANK(Y390),"","Hidden"))</f>
        <v>12</v>
      </c>
      <c r="AA390" t="s">
        <v>52</v>
      </c>
      <c r="AC390" t="s">
        <v>1156</v>
      </c>
      <c r="AD390" t="str">
        <f>_xlfn.XLOOKUP(AC390,moves!A:A,moves!B:B)</f>
        <v>grass</v>
      </c>
      <c r="AE390">
        <f>_xlfn.XLOOKUP(AC390,moves!A:A,moves!D:D)</f>
        <v>2</v>
      </c>
      <c r="AF390" t="str">
        <f>_xlfn.XLOOKUP(AC390,moves!A:A,moves!E:E)</f>
        <v>Status symbols deal +1 damage.</v>
      </c>
      <c r="AG390">
        <v>0</v>
      </c>
      <c r="AH390">
        <v>0</v>
      </c>
      <c r="AI390">
        <f t="shared" si="27"/>
        <v>0</v>
      </c>
      <c r="AJ390" t="s">
        <v>524</v>
      </c>
      <c r="AL390">
        <v>0</v>
      </c>
      <c r="AM390" cm="1">
        <f t="array" ref="AM390">IF(AL390=1,1,
   IF(ISTEXT(AK390),1,
   IF(AO390&gt;1,AM389,
   IF(AI390=1,
      IF(SUMPRODUCT((LEN($Y$2:$Y$4096)-LEN(SUBSTITUTE($Y$2:$Y$4096,AA390,"")))/LEN(AA390))&gt;0,2,1),
      IF(
         SUMPRODUCT((LEN($Y$2:$Y$4096)-LEN(SUBSTITUTE($Y$2:$Y$4096,AA390,"")))/LEN(AA390))
         - SUMPRODUCT((LEN($Y$2:$Y$4096)-LEN(SUBSTITUTE($Y$2:$Y$4096,"Alolan "&amp;AA390,"")))/LEN("Alolan "&amp;AA390))
         - SUMPRODUCT((LEN($Y$2:$Y$4096)-LEN(SUBSTITUTE($Y$2:$Y$4096,"Galarian "&amp;AA390,"")))/LEN("Galarian "&amp;AA390))
         - SUMPRODUCT((LEN($Y$2:$Y$4096)-LEN(SUBSTITUTE($Y$2:$Y$4096,"Hisuian "&amp;AA390,"")))/LEN("Hisuian "&amp;AA390))
         - SUMPRODUCT((LEN($Y$2:$Y$4096)-LEN(SUBSTITUTE($Y$2:$Y$4096,"Paldean "&amp;AA390,"")))/LEN("Paldean "&amp;AA390))
      &gt;0,2,1)
   ))))</f>
        <v>1</v>
      </c>
      <c r="AN390">
        <v>0</v>
      </c>
      <c r="AO390">
        <v>0</v>
      </c>
    </row>
    <row r="391" spans="1:41" x14ac:dyDescent="0.25">
      <c r="A391" t="s">
        <v>3812</v>
      </c>
      <c r="B391" t="s">
        <v>52</v>
      </c>
      <c r="C391" t="s">
        <v>1468</v>
      </c>
      <c r="D391"/>
      <c r="E391">
        <v>65</v>
      </c>
      <c r="F391">
        <v>55</v>
      </c>
      <c r="G391">
        <v>115</v>
      </c>
      <c r="H391">
        <v>100</v>
      </c>
      <c r="I391">
        <v>40</v>
      </c>
      <c r="J391">
        <v>60</v>
      </c>
      <c r="K391" t="s">
        <v>342</v>
      </c>
      <c r="L391" t="s">
        <v>247</v>
      </c>
      <c r="M391" t="s">
        <v>251</v>
      </c>
      <c r="N391">
        <v>7.95</v>
      </c>
      <c r="O391">
        <v>7.25</v>
      </c>
      <c r="R391">
        <f t="shared" si="24"/>
        <v>8</v>
      </c>
      <c r="S391">
        <f t="shared" si="25"/>
        <v>7</v>
      </c>
      <c r="T391">
        <f t="shared" si="26"/>
        <v>15</v>
      </c>
      <c r="U391" t="s">
        <v>1468</v>
      </c>
      <c r="V391" t="s">
        <v>1471</v>
      </c>
      <c r="W391" t="s">
        <v>1469</v>
      </c>
      <c r="X391" t="s">
        <v>1512</v>
      </c>
      <c r="Y391" t="s">
        <v>5087</v>
      </c>
      <c r="Z391" cm="1">
        <f t="array" ref="Z391">IF(ISBLANK(AK391),_xlfn.LET(
    _xlpm.nameBeforeSlash, IF(ISNUMBER(SEARCH("/", Y391)), LEFT(Y391, SEARCH("/", Y391)-1), Y391),
    _xlpm.matchRow, IFERROR(MATCH(_xlpm.nameBeforeSlash, AA:AA, 0), ""),
    _xlpm.difference, IF(_xlpm.matchRow="", "", ABS((R391 + S391)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),IF(ISBLANK(Y391),"","Hidden"))</f>
        <v>12</v>
      </c>
      <c r="AA391" t="s">
        <v>5088</v>
      </c>
      <c r="AC391" t="s">
        <v>1161</v>
      </c>
      <c r="AD391" t="str">
        <f>_xlfn.XLOOKUP(AC391,moves!A:A,moves!B:B)</f>
        <v>grass</v>
      </c>
      <c r="AE391">
        <f>_xlfn.XLOOKUP(AC391,moves!A:A,moves!D:D)</f>
        <v>2</v>
      </c>
      <c r="AF391" t="str">
        <f>_xlfn.XLOOKUP(AC391,moves!A:A,moves!E:E)</f>
        <v>Heal 2 damage at the end of the user's turns. The user may no longer switch out or flee the battle.</v>
      </c>
      <c r="AG391">
        <v>0</v>
      </c>
      <c r="AH391">
        <v>0</v>
      </c>
      <c r="AI391">
        <f t="shared" si="27"/>
        <v>1</v>
      </c>
      <c r="AJ391" t="s">
        <v>524</v>
      </c>
      <c r="AL391">
        <v>0</v>
      </c>
      <c r="AM391" cm="1">
        <f t="array" ref="AM391">IF(AL391=1,1,
   IF(ISTEXT(AK391),1,
   IF(AO391&gt;1,AM390,
   IF(AI391=1,
      IF(SUMPRODUCT((LEN($Y$2:$Y$4096)-LEN(SUBSTITUTE($Y$2:$Y$4096,AA391,"")))/LEN(AA391))&gt;0,2,1),
      IF(
         SUMPRODUCT((LEN($Y$2:$Y$4096)-LEN(SUBSTITUTE($Y$2:$Y$4096,AA391,"")))/LEN(AA391))
         - SUMPRODUCT((LEN($Y$2:$Y$4096)-LEN(SUBSTITUTE($Y$2:$Y$4096,"Alolan "&amp;AA391,"")))/LEN("Alolan "&amp;AA391))
         - SUMPRODUCT((LEN($Y$2:$Y$4096)-LEN(SUBSTITUTE($Y$2:$Y$4096,"Galarian "&amp;AA391,"")))/LEN("Galarian "&amp;AA391))
         - SUMPRODUCT((LEN($Y$2:$Y$4096)-LEN(SUBSTITUTE($Y$2:$Y$4096,"Hisuian "&amp;AA391,"")))/LEN("Hisuian "&amp;AA391))
         - SUMPRODUCT((LEN($Y$2:$Y$4096)-LEN(SUBSTITUTE($Y$2:$Y$4096,"Paldean "&amp;AA391,"")))/LEN("Paldean "&amp;AA391))
      &gt;0,2,1)
   ))))</f>
        <v>1</v>
      </c>
      <c r="AN391">
        <v>0</v>
      </c>
      <c r="AO391">
        <v>0</v>
      </c>
    </row>
    <row r="392" spans="1:41" x14ac:dyDescent="0.25">
      <c r="A392">
        <v>115</v>
      </c>
      <c r="B392" t="s">
        <v>1700</v>
      </c>
      <c r="C392" t="s">
        <v>1512</v>
      </c>
      <c r="D392"/>
      <c r="E392">
        <v>105</v>
      </c>
      <c r="F392">
        <v>95</v>
      </c>
      <c r="G392">
        <v>80</v>
      </c>
      <c r="H392">
        <v>40</v>
      </c>
      <c r="I392">
        <v>80</v>
      </c>
      <c r="J392">
        <v>90</v>
      </c>
      <c r="K392" t="s">
        <v>1701</v>
      </c>
      <c r="L392" t="s">
        <v>250</v>
      </c>
      <c r="M392" t="s">
        <v>251</v>
      </c>
      <c r="N392">
        <v>8.75</v>
      </c>
      <c r="O392">
        <v>9</v>
      </c>
      <c r="R392">
        <f t="shared" si="24"/>
        <v>9</v>
      </c>
      <c r="S392">
        <f t="shared" si="25"/>
        <v>9</v>
      </c>
      <c r="T392">
        <f t="shared" si="26"/>
        <v>18</v>
      </c>
      <c r="U392" t="s">
        <v>1512</v>
      </c>
      <c r="V392" t="s">
        <v>1471</v>
      </c>
      <c r="W392" t="s">
        <v>1492</v>
      </c>
      <c r="X392" t="s">
        <v>1482</v>
      </c>
      <c r="Z392" t="str" cm="1">
        <f t="array" ref="Z392">IF(ISBLANK(AK392),_xlfn.LET(
    _xlpm.nameBeforeSlash, IF(ISNUMBER(SEARCH("/", Y392)), LEFT(Y392, SEARCH("/", Y392)-1), Y392),
    _xlpm.matchRow, IFERROR(MATCH(_xlpm.nameBeforeSlash, AA:AA, 0), ""),
    _xlpm.difference, IF(_xlpm.matchRow="", "", ABS((R392 + S392)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),IF(ISBLANK(Y392),"","Hidden"))</f>
        <v/>
      </c>
      <c r="AA392" t="s">
        <v>1700</v>
      </c>
      <c r="AC392" t="s">
        <v>1237</v>
      </c>
      <c r="AD392" t="str">
        <f>_xlfn.XLOOKUP(AC392,moves!A:A,moves!B:B)</f>
        <v>normal</v>
      </c>
      <c r="AE392">
        <f>_xlfn.XLOOKUP(AC392,moves!A:A,moves!D:D)</f>
        <v>4</v>
      </c>
      <c r="AF392" t="str">
        <f>_xlfn.XLOOKUP(AC392,moves!A:A,moves!E:E)</f>
        <v>If any status symbols are rolled: Inflict the Confused status on the target.</v>
      </c>
      <c r="AG392">
        <v>0</v>
      </c>
      <c r="AH392">
        <v>0</v>
      </c>
      <c r="AI392">
        <f t="shared" si="27"/>
        <v>0</v>
      </c>
      <c r="AJ392" t="s">
        <v>525</v>
      </c>
      <c r="AL392">
        <v>0</v>
      </c>
      <c r="AM392" cm="1">
        <f t="array" ref="AM392">IF(AL392=1,1,
   IF(ISTEXT(AK392),1,
   IF(AO392&gt;1,AM391,
   IF(AI392=1,
      IF(SUMPRODUCT((LEN($Y$2:$Y$4096)-LEN(SUBSTITUTE($Y$2:$Y$4096,AA392,"")))/LEN(AA392))&gt;0,2,1),
      IF(
         SUMPRODUCT((LEN($Y$2:$Y$4096)-LEN(SUBSTITUTE($Y$2:$Y$4096,AA392,"")))/LEN(AA392))
         - SUMPRODUCT((LEN($Y$2:$Y$4096)-LEN(SUBSTITUTE($Y$2:$Y$4096,"Alolan "&amp;AA392,"")))/LEN("Alolan "&amp;AA392))
         - SUMPRODUCT((LEN($Y$2:$Y$4096)-LEN(SUBSTITUTE($Y$2:$Y$4096,"Galarian "&amp;AA392,"")))/LEN("Galarian "&amp;AA392))
         - SUMPRODUCT((LEN($Y$2:$Y$4096)-LEN(SUBSTITUTE($Y$2:$Y$4096,"Hisuian "&amp;AA392,"")))/LEN("Hisuian "&amp;AA392))
         - SUMPRODUCT((LEN($Y$2:$Y$4096)-LEN(SUBSTITUTE($Y$2:$Y$4096,"Paldean "&amp;AA392,"")))/LEN("Paldean "&amp;AA392))
      &gt;0,2,1)
   ))))</f>
        <v>1</v>
      </c>
      <c r="AN392">
        <v>0</v>
      </c>
      <c r="AO392">
        <v>1</v>
      </c>
    </row>
    <row r="393" spans="1:41" x14ac:dyDescent="0.25">
      <c r="A393" t="s">
        <v>1702</v>
      </c>
      <c r="B393" t="s">
        <v>1700</v>
      </c>
      <c r="C393" t="s">
        <v>1512</v>
      </c>
      <c r="D393"/>
      <c r="E393">
        <v>105</v>
      </c>
      <c r="F393">
        <v>125</v>
      </c>
      <c r="G393">
        <v>100</v>
      </c>
      <c r="H393">
        <v>60</v>
      </c>
      <c r="I393">
        <v>100</v>
      </c>
      <c r="J393">
        <v>100</v>
      </c>
      <c r="K393" t="s">
        <v>1701</v>
      </c>
      <c r="L393" t="s">
        <v>3446</v>
      </c>
      <c r="M393" t="s">
        <v>1476</v>
      </c>
      <c r="N393">
        <v>10.85</v>
      </c>
      <c r="O393">
        <v>10.199999999999999</v>
      </c>
      <c r="Q393">
        <v>2</v>
      </c>
      <c r="R393">
        <f t="shared" si="24"/>
        <v>11</v>
      </c>
      <c r="S393">
        <f t="shared" si="25"/>
        <v>12</v>
      </c>
      <c r="T393">
        <f t="shared" si="26"/>
        <v>23</v>
      </c>
      <c r="U393" t="s">
        <v>1512</v>
      </c>
      <c r="V393" t="s">
        <v>1471</v>
      </c>
      <c r="W393" t="s">
        <v>1492</v>
      </c>
      <c r="X393" t="s">
        <v>1482</v>
      </c>
      <c r="Z393" t="str" cm="1">
        <f t="array" ref="Z393">IF(ISBLANK(AK393),_xlfn.LET(
    _xlpm.nameBeforeSlash, IF(ISNUMBER(SEARCH("/", Y393)), LEFT(Y393, SEARCH("/", Y393)-1), Y393),
    _xlpm.matchRow, IFERROR(MATCH(_xlpm.nameBeforeSlash, AA:AA, 0), ""),
    _xlpm.difference, IF(_xlpm.matchRow="", "", ABS((R393 + S393)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),IF(ISBLANK(Y393),"","Hidden"))</f>
        <v/>
      </c>
      <c r="AA393" t="s">
        <v>3369</v>
      </c>
      <c r="AB393" t="s">
        <v>1477</v>
      </c>
      <c r="AC393" t="s">
        <v>1229</v>
      </c>
      <c r="AD393" t="str">
        <f>_xlfn.XLOOKUP(AC393,moves!A:A,moves!B:B)</f>
        <v>normal</v>
      </c>
      <c r="AE393">
        <f>_xlfn.XLOOKUP(AC393,moves!A:A,moves!D:D)</f>
        <v>6</v>
      </c>
      <c r="AF393" t="str">
        <f>_xlfn.XLOOKUP(AC393,moves!A:A,moves!E:E)</f>
        <v>Status symbols deal -1 damage.</v>
      </c>
      <c r="AG393">
        <v>0</v>
      </c>
      <c r="AH393">
        <v>0</v>
      </c>
      <c r="AI393">
        <f t="shared" si="27"/>
        <v>0</v>
      </c>
      <c r="AJ393" t="s">
        <v>525</v>
      </c>
      <c r="AL393">
        <v>0</v>
      </c>
      <c r="AM393" cm="1">
        <f t="array" ref="AM393">IF(AL393=1,1,
   IF(ISTEXT(AK393),1,
   IF(AO393&gt;1,AM392,
   IF(AI393=1,
      IF(SUMPRODUCT((LEN($Y$2:$Y$4096)-LEN(SUBSTITUTE($Y$2:$Y$4096,AA393,"")))/LEN(AA393))&gt;0,2,1),
      IF(
         SUMPRODUCT((LEN($Y$2:$Y$4096)-LEN(SUBSTITUTE($Y$2:$Y$4096,AA393,"")))/LEN(AA393))
         - SUMPRODUCT((LEN($Y$2:$Y$4096)-LEN(SUBSTITUTE($Y$2:$Y$4096,"Alolan "&amp;AA393,"")))/LEN("Alolan "&amp;AA393))
         - SUMPRODUCT((LEN($Y$2:$Y$4096)-LEN(SUBSTITUTE($Y$2:$Y$4096,"Galarian "&amp;AA393,"")))/LEN("Galarian "&amp;AA393))
         - SUMPRODUCT((LEN($Y$2:$Y$4096)-LEN(SUBSTITUTE($Y$2:$Y$4096,"Hisuian "&amp;AA393,"")))/LEN("Hisuian "&amp;AA393))
         - SUMPRODUCT((LEN($Y$2:$Y$4096)-LEN(SUBSTITUTE($Y$2:$Y$4096,"Paldean "&amp;AA393,"")))/LEN("Paldean "&amp;AA393))
      &gt;0,2,1)
   ))))</f>
        <v>1</v>
      </c>
      <c r="AN393">
        <v>0</v>
      </c>
      <c r="AO393">
        <v>2</v>
      </c>
    </row>
    <row r="394" spans="1:41" x14ac:dyDescent="0.25">
      <c r="A394" t="s">
        <v>3813</v>
      </c>
      <c r="B394" t="s">
        <v>1700</v>
      </c>
      <c r="C394" t="s">
        <v>1512</v>
      </c>
      <c r="D394"/>
      <c r="E394">
        <v>105</v>
      </c>
      <c r="F394">
        <v>95</v>
      </c>
      <c r="G394">
        <v>80</v>
      </c>
      <c r="H394">
        <v>40</v>
      </c>
      <c r="I394">
        <v>80</v>
      </c>
      <c r="J394">
        <v>90</v>
      </c>
      <c r="K394" t="s">
        <v>1701</v>
      </c>
      <c r="L394" t="s">
        <v>250</v>
      </c>
      <c r="M394" t="s">
        <v>251</v>
      </c>
      <c r="N394">
        <v>8.75</v>
      </c>
      <c r="O394">
        <v>9</v>
      </c>
      <c r="R394">
        <f t="shared" si="24"/>
        <v>9</v>
      </c>
      <c r="S394">
        <f t="shared" si="25"/>
        <v>9</v>
      </c>
      <c r="T394">
        <f t="shared" si="26"/>
        <v>18</v>
      </c>
      <c r="U394" t="s">
        <v>1512</v>
      </c>
      <c r="V394" t="s">
        <v>1471</v>
      </c>
      <c r="W394" t="s">
        <v>1492</v>
      </c>
      <c r="X394" t="s">
        <v>1482</v>
      </c>
      <c r="Z394" t="str" cm="1">
        <f t="array" ref="Z394">IF(ISBLANK(AK394),_xlfn.LET(
    _xlpm.nameBeforeSlash, IF(ISNUMBER(SEARCH("/", Y394)), LEFT(Y394, SEARCH("/", Y394)-1), Y394),
    _xlpm.matchRow, IFERROR(MATCH(_xlpm.nameBeforeSlash, AA:AA, 0), ""),
    _xlpm.difference, IF(_xlpm.matchRow="", "", ABS((R394 + S394)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),IF(ISBLANK(Y394),"","Hidden"))</f>
        <v/>
      </c>
      <c r="AA394" t="s">
        <v>5089</v>
      </c>
      <c r="AC394" t="s">
        <v>1223</v>
      </c>
      <c r="AD394" t="str">
        <f>_xlfn.XLOOKUP(AC394,moves!A:A,moves!B:B)</f>
        <v>normal</v>
      </c>
      <c r="AE394">
        <f>_xlfn.XLOOKUP(AC394,moves!A:A,moves!D:D)</f>
        <v>8</v>
      </c>
      <c r="AF394" t="str">
        <f>_xlfn.XLOOKUP(AC394,moves!A:A,moves!E:E)</f>
        <v>This move can only be used if the user has used two different moves prior to this move.</v>
      </c>
      <c r="AG394">
        <v>0</v>
      </c>
      <c r="AH394">
        <v>0</v>
      </c>
      <c r="AI394">
        <f t="shared" si="27"/>
        <v>1</v>
      </c>
      <c r="AJ394" t="s">
        <v>525</v>
      </c>
      <c r="AL394">
        <v>0</v>
      </c>
      <c r="AM394" cm="1">
        <f t="array" ref="AM394">IF(AL394=1,1,
   IF(ISTEXT(AK394),1,
   IF(AO394&gt;1,AM393,
   IF(AI394=1,
      IF(SUMPRODUCT((LEN($Y$2:$Y$4096)-LEN(SUBSTITUTE($Y$2:$Y$4096,AA394,"")))/LEN(AA394))&gt;0,2,1),
      IF(
         SUMPRODUCT((LEN($Y$2:$Y$4096)-LEN(SUBSTITUTE($Y$2:$Y$4096,AA394,"")))/LEN(AA394))
         - SUMPRODUCT((LEN($Y$2:$Y$4096)-LEN(SUBSTITUTE($Y$2:$Y$4096,"Alolan "&amp;AA394,"")))/LEN("Alolan "&amp;AA394))
         - SUMPRODUCT((LEN($Y$2:$Y$4096)-LEN(SUBSTITUTE($Y$2:$Y$4096,"Galarian "&amp;AA394,"")))/LEN("Galarian "&amp;AA394))
         - SUMPRODUCT((LEN($Y$2:$Y$4096)-LEN(SUBSTITUTE($Y$2:$Y$4096,"Hisuian "&amp;AA394,"")))/LEN("Hisuian "&amp;AA394))
         - SUMPRODUCT((LEN($Y$2:$Y$4096)-LEN(SUBSTITUTE($Y$2:$Y$4096,"Paldean "&amp;AA394,"")))/LEN("Paldean "&amp;AA394))
      &gt;0,2,1)
   ))))</f>
        <v>1</v>
      </c>
      <c r="AN394">
        <v>0</v>
      </c>
      <c r="AO394">
        <v>1</v>
      </c>
    </row>
    <row r="395" spans="1:41" x14ac:dyDescent="0.25">
      <c r="A395" t="s">
        <v>3814</v>
      </c>
      <c r="B395" t="s">
        <v>1700</v>
      </c>
      <c r="C395" t="s">
        <v>1512</v>
      </c>
      <c r="D395"/>
      <c r="E395">
        <v>105</v>
      </c>
      <c r="F395">
        <v>125</v>
      </c>
      <c r="G395">
        <v>100</v>
      </c>
      <c r="H395">
        <v>60</v>
      </c>
      <c r="I395">
        <v>100</v>
      </c>
      <c r="J395">
        <v>100</v>
      </c>
      <c r="K395" t="s">
        <v>1701</v>
      </c>
      <c r="L395" t="s">
        <v>3446</v>
      </c>
      <c r="M395" t="s">
        <v>1476</v>
      </c>
      <c r="N395">
        <v>10.85</v>
      </c>
      <c r="O395">
        <v>10.199999999999999</v>
      </c>
      <c r="Q395">
        <v>2</v>
      </c>
      <c r="R395">
        <f t="shared" si="24"/>
        <v>11</v>
      </c>
      <c r="S395">
        <f t="shared" si="25"/>
        <v>12</v>
      </c>
      <c r="T395">
        <f t="shared" si="26"/>
        <v>23</v>
      </c>
      <c r="U395" t="s">
        <v>1512</v>
      </c>
      <c r="V395" t="s">
        <v>1471</v>
      </c>
      <c r="W395" t="s">
        <v>1492</v>
      </c>
      <c r="X395" t="s">
        <v>1482</v>
      </c>
      <c r="Z395" t="str" cm="1">
        <f t="array" ref="Z395">IF(ISBLANK(AK395),_xlfn.LET(
    _xlpm.nameBeforeSlash, IF(ISNUMBER(SEARCH("/", Y395)), LEFT(Y395, SEARCH("/", Y395)-1), Y395),
    _xlpm.matchRow, IFERROR(MATCH(_xlpm.nameBeforeSlash, AA:AA, 0), ""),
    _xlpm.difference, IF(_xlpm.matchRow="", "", ABS((R395 + S395)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),IF(ISBLANK(Y395),"","Hidden"))</f>
        <v/>
      </c>
      <c r="AA395" t="s">
        <v>5090</v>
      </c>
      <c r="AB395" t="s">
        <v>1477</v>
      </c>
      <c r="AC395" t="s">
        <v>6416</v>
      </c>
      <c r="AD395" t="str">
        <f>_xlfn.XLOOKUP(AC395,moves!A:A,moves!B:B)</f>
        <v>normal</v>
      </c>
      <c r="AE395">
        <f>_xlfn.XLOOKUP(AC395,moves!A:A,moves!D:D)</f>
        <v>2</v>
      </c>
      <c r="AF395" t="str">
        <f>_xlfn.XLOOKUP(AC395,moves!A:A,moves!E:E)</f>
        <v>The user keeps rolling until a total of 2 non-regular hits are rolled. Critical hits deal +1 damage. Deal all damage rolled to the target. This move only increases battle fatigue by 1.</v>
      </c>
      <c r="AG395">
        <v>0</v>
      </c>
      <c r="AH395">
        <v>0</v>
      </c>
      <c r="AI395">
        <f t="shared" si="27"/>
        <v>1</v>
      </c>
      <c r="AJ395" t="s">
        <v>525</v>
      </c>
      <c r="AL395">
        <v>0</v>
      </c>
      <c r="AM395" cm="1">
        <f t="array" ref="AM395">IF(AL395=1,1,
   IF(ISTEXT(AK395),1,
   IF(AO395&gt;1,AM394,
   IF(AI395=1,
      IF(SUMPRODUCT((LEN($Y$2:$Y$4096)-LEN(SUBSTITUTE($Y$2:$Y$4096,AA395,"")))/LEN(AA395))&gt;0,2,1),
      IF(
         SUMPRODUCT((LEN($Y$2:$Y$4096)-LEN(SUBSTITUTE($Y$2:$Y$4096,AA395,"")))/LEN(AA395))
         - SUMPRODUCT((LEN($Y$2:$Y$4096)-LEN(SUBSTITUTE($Y$2:$Y$4096,"Alolan "&amp;AA395,"")))/LEN("Alolan "&amp;AA395))
         - SUMPRODUCT((LEN($Y$2:$Y$4096)-LEN(SUBSTITUTE($Y$2:$Y$4096,"Galarian "&amp;AA395,"")))/LEN("Galarian "&amp;AA395))
         - SUMPRODUCT((LEN($Y$2:$Y$4096)-LEN(SUBSTITUTE($Y$2:$Y$4096,"Hisuian "&amp;AA395,"")))/LEN("Hisuian "&amp;AA395))
         - SUMPRODUCT((LEN($Y$2:$Y$4096)-LEN(SUBSTITUTE($Y$2:$Y$4096,"Paldean "&amp;AA395,"")))/LEN("Paldean "&amp;AA395))
      &gt;0,2,1)
   ))))</f>
        <v>1</v>
      </c>
      <c r="AN395">
        <v>0</v>
      </c>
      <c r="AO395">
        <v>2</v>
      </c>
    </row>
    <row r="396" spans="1:41" x14ac:dyDescent="0.25">
      <c r="A396">
        <v>116</v>
      </c>
      <c r="B396" t="s">
        <v>1703</v>
      </c>
      <c r="C396" t="s">
        <v>1490</v>
      </c>
      <c r="D396"/>
      <c r="E396">
        <v>30</v>
      </c>
      <c r="F396">
        <v>40</v>
      </c>
      <c r="G396">
        <v>70</v>
      </c>
      <c r="H396">
        <v>70</v>
      </c>
      <c r="I396">
        <v>25</v>
      </c>
      <c r="J396">
        <v>60</v>
      </c>
      <c r="K396" t="s">
        <v>1704</v>
      </c>
      <c r="L396" t="s">
        <v>252</v>
      </c>
      <c r="M396" t="s">
        <v>249</v>
      </c>
      <c r="N396">
        <v>6.3</v>
      </c>
      <c r="O396">
        <v>4.05</v>
      </c>
      <c r="R396">
        <f t="shared" si="24"/>
        <v>6</v>
      </c>
      <c r="S396">
        <f t="shared" si="25"/>
        <v>4</v>
      </c>
      <c r="T396">
        <f t="shared" si="26"/>
        <v>10</v>
      </c>
      <c r="U396" t="s">
        <v>1490</v>
      </c>
      <c r="V396" t="s">
        <v>1482</v>
      </c>
      <c r="W396" t="s">
        <v>1209</v>
      </c>
      <c r="X396" t="s">
        <v>1512</v>
      </c>
      <c r="Y396" t="s">
        <v>1705</v>
      </c>
      <c r="Z396" cm="1">
        <f t="array" ref="Z396">IF(ISBLANK(AK396),_xlfn.LET(
    _xlpm.nameBeforeSlash, IF(ISNUMBER(SEARCH("/", Y396)), LEFT(Y396, SEARCH("/", Y396)-1), Y396),
    _xlpm.matchRow, IFERROR(MATCH(_xlpm.nameBeforeSlash, AA:AA, 0), ""),
    _xlpm.difference, IF(_xlpm.matchRow="", "", ABS((R396 + S396)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),IF(ISBLANK(Y396),"","Hidden"))</f>
        <v>9</v>
      </c>
      <c r="AA396" t="s">
        <v>1703</v>
      </c>
      <c r="AC396" t="s">
        <v>1274</v>
      </c>
      <c r="AD396" t="str">
        <f>_xlfn.XLOOKUP(AC396,moves!A:A,moves!B:B)</f>
        <v>normal</v>
      </c>
      <c r="AE396">
        <f>_xlfn.XLOOKUP(AC396,moves!A:A,moves!D:D)</f>
        <v>1</v>
      </c>
      <c r="AF396" t="str">
        <f>_xlfn.XLOOKUP(AC396,moves!A:A,moves!E:E)</f>
        <v>When the target next attacks: Remove 2 regular hits from the roll.</v>
      </c>
      <c r="AG396">
        <v>1</v>
      </c>
      <c r="AH396">
        <v>0</v>
      </c>
      <c r="AI396">
        <f t="shared" si="27"/>
        <v>0</v>
      </c>
      <c r="AJ396" t="s">
        <v>870</v>
      </c>
      <c r="AL396">
        <v>0</v>
      </c>
      <c r="AM396" cm="1">
        <f t="array" ref="AM396">IF(AL396=1,1,
   IF(ISTEXT(AK396),1,
   IF(AO396&gt;1,AM395,
   IF(AI396=1,
      IF(SUMPRODUCT((LEN($Y$2:$Y$4096)-LEN(SUBSTITUTE($Y$2:$Y$4096,AA396,"")))/LEN(AA396))&gt;0,2,1),
      IF(
         SUMPRODUCT((LEN($Y$2:$Y$4096)-LEN(SUBSTITUTE($Y$2:$Y$4096,AA396,"")))/LEN(AA396))
         - SUMPRODUCT((LEN($Y$2:$Y$4096)-LEN(SUBSTITUTE($Y$2:$Y$4096,"Alolan "&amp;AA396,"")))/LEN("Alolan "&amp;AA396))
         - SUMPRODUCT((LEN($Y$2:$Y$4096)-LEN(SUBSTITUTE($Y$2:$Y$4096,"Galarian "&amp;AA396,"")))/LEN("Galarian "&amp;AA396))
         - SUMPRODUCT((LEN($Y$2:$Y$4096)-LEN(SUBSTITUTE($Y$2:$Y$4096,"Hisuian "&amp;AA396,"")))/LEN("Hisuian "&amp;AA396))
         - SUMPRODUCT((LEN($Y$2:$Y$4096)-LEN(SUBSTITUTE($Y$2:$Y$4096,"Paldean "&amp;AA396,"")))/LEN("Paldean "&amp;AA396))
      &gt;0,2,1)
   ))))</f>
        <v>1</v>
      </c>
      <c r="AN396">
        <v>0</v>
      </c>
      <c r="AO396">
        <v>0</v>
      </c>
    </row>
    <row r="397" spans="1:41" x14ac:dyDescent="0.25">
      <c r="A397" t="s">
        <v>3815</v>
      </c>
      <c r="B397" t="s">
        <v>1703</v>
      </c>
      <c r="C397" t="s">
        <v>1490</v>
      </c>
      <c r="D397"/>
      <c r="E397">
        <v>30</v>
      </c>
      <c r="F397">
        <v>40</v>
      </c>
      <c r="G397">
        <v>70</v>
      </c>
      <c r="H397">
        <v>70</v>
      </c>
      <c r="I397">
        <v>25</v>
      </c>
      <c r="J397">
        <v>60</v>
      </c>
      <c r="K397" t="s">
        <v>1704</v>
      </c>
      <c r="L397" t="s">
        <v>252</v>
      </c>
      <c r="M397" t="s">
        <v>249</v>
      </c>
      <c r="N397">
        <v>6.3</v>
      </c>
      <c r="O397">
        <v>4.05</v>
      </c>
      <c r="R397">
        <f t="shared" si="24"/>
        <v>6</v>
      </c>
      <c r="S397">
        <f t="shared" si="25"/>
        <v>4</v>
      </c>
      <c r="T397">
        <f t="shared" si="26"/>
        <v>10</v>
      </c>
      <c r="U397" t="s">
        <v>1490</v>
      </c>
      <c r="V397" t="s">
        <v>1482</v>
      </c>
      <c r="W397" t="s">
        <v>1209</v>
      </c>
      <c r="X397" t="s">
        <v>1512</v>
      </c>
      <c r="Y397" t="s">
        <v>5091</v>
      </c>
      <c r="Z397" cm="1">
        <f t="array" ref="Z397">IF(ISBLANK(AK397),_xlfn.LET(
    _xlpm.nameBeforeSlash, IF(ISNUMBER(SEARCH("/", Y397)), LEFT(Y397, SEARCH("/", Y397)-1), Y397),
    _xlpm.matchRow, IFERROR(MATCH(_xlpm.nameBeforeSlash, AA:AA, 0), ""),
    _xlpm.difference, IF(_xlpm.matchRow="", "", ABS((R397 + S397)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),IF(ISBLANK(Y397),"","Hidden"))</f>
        <v>9</v>
      </c>
      <c r="AA397" t="s">
        <v>5092</v>
      </c>
      <c r="AC397" t="s">
        <v>507</v>
      </c>
      <c r="AD397" t="str">
        <f>_xlfn.XLOOKUP(AC397,moves!A:A,moves!B:B)</f>
        <v>dragon</v>
      </c>
      <c r="AE397">
        <f>_xlfn.XLOOKUP(AC397,moves!A:A,moves!D:D)</f>
        <v>2</v>
      </c>
      <c r="AF397" t="str">
        <f>_xlfn.XLOOKUP(AC397,moves!A:A,moves!E:E)</f>
        <v>Inflict the Paralyzed status on the target.</v>
      </c>
      <c r="AG397">
        <v>1</v>
      </c>
      <c r="AH397">
        <v>0</v>
      </c>
      <c r="AI397">
        <f t="shared" si="27"/>
        <v>1</v>
      </c>
      <c r="AJ397" t="s">
        <v>523</v>
      </c>
      <c r="AL397">
        <v>0</v>
      </c>
      <c r="AM397" cm="1">
        <f t="array" ref="AM397">IF(AL397=1,1,
   IF(ISTEXT(AK397),1,
   IF(AO397&gt;1,AM396,
   IF(AI397=1,
      IF(SUMPRODUCT((LEN($Y$2:$Y$4096)-LEN(SUBSTITUTE($Y$2:$Y$4096,AA397,"")))/LEN(AA397))&gt;0,2,1),
      IF(
         SUMPRODUCT((LEN($Y$2:$Y$4096)-LEN(SUBSTITUTE($Y$2:$Y$4096,AA397,"")))/LEN(AA397))
         - SUMPRODUCT((LEN($Y$2:$Y$4096)-LEN(SUBSTITUTE($Y$2:$Y$4096,"Alolan "&amp;AA397,"")))/LEN("Alolan "&amp;AA397))
         - SUMPRODUCT((LEN($Y$2:$Y$4096)-LEN(SUBSTITUTE($Y$2:$Y$4096,"Galarian "&amp;AA397,"")))/LEN("Galarian "&amp;AA397))
         - SUMPRODUCT((LEN($Y$2:$Y$4096)-LEN(SUBSTITUTE($Y$2:$Y$4096,"Hisuian "&amp;AA397,"")))/LEN("Hisuian "&amp;AA397))
         - SUMPRODUCT((LEN($Y$2:$Y$4096)-LEN(SUBSTITUTE($Y$2:$Y$4096,"Paldean "&amp;AA397,"")))/LEN("Paldean "&amp;AA397))
      &gt;0,2,1)
   ))))</f>
        <v>1</v>
      </c>
      <c r="AN397">
        <v>0</v>
      </c>
      <c r="AO397">
        <v>0</v>
      </c>
    </row>
    <row r="398" spans="1:41" x14ac:dyDescent="0.25">
      <c r="A398">
        <v>117</v>
      </c>
      <c r="B398" t="s">
        <v>1705</v>
      </c>
      <c r="C398" t="s">
        <v>1490</v>
      </c>
      <c r="D398"/>
      <c r="E398">
        <v>55</v>
      </c>
      <c r="F398">
        <v>65</v>
      </c>
      <c r="G398">
        <v>95</v>
      </c>
      <c r="H398">
        <v>95</v>
      </c>
      <c r="I398">
        <v>45</v>
      </c>
      <c r="J398">
        <v>85</v>
      </c>
      <c r="K398" t="s">
        <v>1704</v>
      </c>
      <c r="L398" t="s">
        <v>252</v>
      </c>
      <c r="M398" t="s">
        <v>249</v>
      </c>
      <c r="N398">
        <v>8.8000000000000007</v>
      </c>
      <c r="O398">
        <v>6.4</v>
      </c>
      <c r="R398">
        <f t="shared" si="24"/>
        <v>9</v>
      </c>
      <c r="S398">
        <f t="shared" si="25"/>
        <v>6</v>
      </c>
      <c r="T398">
        <f t="shared" si="26"/>
        <v>15</v>
      </c>
      <c r="U398" t="s">
        <v>1490</v>
      </c>
      <c r="V398" t="s">
        <v>1482</v>
      </c>
      <c r="W398" t="s">
        <v>1209</v>
      </c>
      <c r="X398" t="s">
        <v>1512</v>
      </c>
      <c r="Y398" t="s">
        <v>1706</v>
      </c>
      <c r="Z398" cm="1">
        <f t="array" ref="Z398">IF(ISBLANK(AK398),_xlfn.LET(
    _xlpm.nameBeforeSlash, IF(ISNUMBER(SEARCH("/", Y398)), LEFT(Y398, SEARCH("/", Y398)-1), Y398),
    _xlpm.matchRow, IFERROR(MATCH(_xlpm.nameBeforeSlash, AA:AA, 0), ""),
    _xlpm.difference, IF(_xlpm.matchRow="", "", ABS((R398 + S398)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),IF(ISBLANK(Y398),"","Hidden"))</f>
        <v>12</v>
      </c>
      <c r="AA398" t="s">
        <v>1705</v>
      </c>
      <c r="AC398" t="s">
        <v>750</v>
      </c>
      <c r="AD398" t="str">
        <f>_xlfn.XLOOKUP(AC398,moves!A:A,moves!B:B)</f>
        <v>water</v>
      </c>
      <c r="AE398">
        <f>_xlfn.XLOOKUP(AC398,moves!A:A,moves!D:D)</f>
        <v>3</v>
      </c>
      <c r="AF398" t="str">
        <f>_xlfn.XLOOKUP(AC398,moves!A:A,moves!E:E)</f>
        <v>Increase the target's battle fatigue by 2. The target may no longer switch out or flee the battle.</v>
      </c>
      <c r="AG398">
        <v>0</v>
      </c>
      <c r="AH398">
        <v>0</v>
      </c>
      <c r="AI398">
        <f t="shared" si="27"/>
        <v>0</v>
      </c>
      <c r="AJ398" t="s">
        <v>524</v>
      </c>
      <c r="AL398">
        <v>0</v>
      </c>
      <c r="AM398" cm="1">
        <f t="array" ref="AM398">IF(AL398=1,1,
   IF(ISTEXT(AK398),1,
   IF(AO398&gt;1,AM397,
   IF(AI398=1,
      IF(SUMPRODUCT((LEN($Y$2:$Y$4096)-LEN(SUBSTITUTE($Y$2:$Y$4096,AA398,"")))/LEN(AA398))&gt;0,2,1),
      IF(
         SUMPRODUCT((LEN($Y$2:$Y$4096)-LEN(SUBSTITUTE($Y$2:$Y$4096,AA398,"")))/LEN(AA398))
         - SUMPRODUCT((LEN($Y$2:$Y$4096)-LEN(SUBSTITUTE($Y$2:$Y$4096,"Alolan "&amp;AA398,"")))/LEN("Alolan "&amp;AA398))
         - SUMPRODUCT((LEN($Y$2:$Y$4096)-LEN(SUBSTITUTE($Y$2:$Y$4096,"Galarian "&amp;AA398,"")))/LEN("Galarian "&amp;AA398))
         - SUMPRODUCT((LEN($Y$2:$Y$4096)-LEN(SUBSTITUTE($Y$2:$Y$4096,"Hisuian "&amp;AA398,"")))/LEN("Hisuian "&amp;AA398))
         - SUMPRODUCT((LEN($Y$2:$Y$4096)-LEN(SUBSTITUTE($Y$2:$Y$4096,"Paldean "&amp;AA398,"")))/LEN("Paldean "&amp;AA398))
      &gt;0,2,1)
   ))))</f>
        <v>2</v>
      </c>
      <c r="AN398">
        <v>0</v>
      </c>
      <c r="AO398">
        <v>0</v>
      </c>
    </row>
    <row r="399" spans="1:41" x14ac:dyDescent="0.25">
      <c r="A399" t="s">
        <v>3816</v>
      </c>
      <c r="B399" t="s">
        <v>1705</v>
      </c>
      <c r="C399" t="s">
        <v>1490</v>
      </c>
      <c r="D399"/>
      <c r="E399">
        <v>55</v>
      </c>
      <c r="F399">
        <v>65</v>
      </c>
      <c r="G399">
        <v>95</v>
      </c>
      <c r="H399">
        <v>95</v>
      </c>
      <c r="I399">
        <v>45</v>
      </c>
      <c r="J399">
        <v>85</v>
      </c>
      <c r="K399" t="s">
        <v>1704</v>
      </c>
      <c r="L399" t="s">
        <v>252</v>
      </c>
      <c r="M399" t="s">
        <v>249</v>
      </c>
      <c r="N399">
        <v>8.8000000000000007</v>
      </c>
      <c r="O399">
        <v>6.4</v>
      </c>
      <c r="R399">
        <f t="shared" si="24"/>
        <v>9</v>
      </c>
      <c r="S399">
        <f t="shared" si="25"/>
        <v>6</v>
      </c>
      <c r="T399">
        <f t="shared" si="26"/>
        <v>15</v>
      </c>
      <c r="U399" t="s">
        <v>1490</v>
      </c>
      <c r="V399" t="s">
        <v>1482</v>
      </c>
      <c r="W399" t="s">
        <v>1209</v>
      </c>
      <c r="X399" t="s">
        <v>1512</v>
      </c>
      <c r="Y399" t="s">
        <v>5093</v>
      </c>
      <c r="Z399" cm="1">
        <f t="array" ref="Z399">IF(ISBLANK(AK399),_xlfn.LET(
    _xlpm.nameBeforeSlash, IF(ISNUMBER(SEARCH("/", Y399)), LEFT(Y399, SEARCH("/", Y399)-1), Y399),
    _xlpm.matchRow, IFERROR(MATCH(_xlpm.nameBeforeSlash, AA:AA, 0), ""),
    _xlpm.difference, IF(_xlpm.matchRow="", "", ABS((R399 + S399)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),IF(ISBLANK(Y399),"","Hidden"))</f>
        <v>12</v>
      </c>
      <c r="AA399" t="s">
        <v>5091</v>
      </c>
      <c r="AC399" t="s">
        <v>475</v>
      </c>
      <c r="AD399" t="str">
        <f>_xlfn.XLOOKUP(AC399,moves!A:A,moves!B:B)</f>
        <v>water</v>
      </c>
      <c r="AE399">
        <f>_xlfn.XLOOKUP(AC399,moves!A:A,moves!D:D)</f>
        <v>3</v>
      </c>
      <c r="AF399" t="str">
        <f>_xlfn.XLOOKUP(AC399,moves!A:A,moves!E:E)</f>
        <v>If any status symbols are rolled: Inflict the Confused status on the target.</v>
      </c>
      <c r="AG399">
        <v>0</v>
      </c>
      <c r="AH399">
        <v>0</v>
      </c>
      <c r="AI399">
        <f t="shared" si="27"/>
        <v>1</v>
      </c>
      <c r="AJ399" t="s">
        <v>524</v>
      </c>
      <c r="AL399">
        <v>0</v>
      </c>
      <c r="AM399" cm="1">
        <f t="array" ref="AM399">IF(AL399=1,1,
   IF(ISTEXT(AK399),1,
   IF(AO399&gt;1,AM398,
   IF(AI399=1,
      IF(SUMPRODUCT((LEN($Y$2:$Y$4096)-LEN(SUBSTITUTE($Y$2:$Y$4096,AA399,"")))/LEN(AA399))&gt;0,2,1),
      IF(
         SUMPRODUCT((LEN($Y$2:$Y$4096)-LEN(SUBSTITUTE($Y$2:$Y$4096,AA399,"")))/LEN(AA399))
         - SUMPRODUCT((LEN($Y$2:$Y$4096)-LEN(SUBSTITUTE($Y$2:$Y$4096,"Alolan "&amp;AA399,"")))/LEN("Alolan "&amp;AA399))
         - SUMPRODUCT((LEN($Y$2:$Y$4096)-LEN(SUBSTITUTE($Y$2:$Y$4096,"Galarian "&amp;AA399,"")))/LEN("Galarian "&amp;AA399))
         - SUMPRODUCT((LEN($Y$2:$Y$4096)-LEN(SUBSTITUTE($Y$2:$Y$4096,"Hisuian "&amp;AA399,"")))/LEN("Hisuian "&amp;AA399))
         - SUMPRODUCT((LEN($Y$2:$Y$4096)-LEN(SUBSTITUTE($Y$2:$Y$4096,"Paldean "&amp;AA399,"")))/LEN("Paldean "&amp;AA399))
      &gt;0,2,1)
   ))))</f>
        <v>2</v>
      </c>
      <c r="AN399">
        <v>0</v>
      </c>
      <c r="AO399">
        <v>0</v>
      </c>
    </row>
    <row r="400" spans="1:41" x14ac:dyDescent="0.25">
      <c r="A400">
        <v>118</v>
      </c>
      <c r="B400" t="s">
        <v>546</v>
      </c>
      <c r="C400" t="s">
        <v>1490</v>
      </c>
      <c r="D400"/>
      <c r="E400">
        <v>45</v>
      </c>
      <c r="F400">
        <v>67</v>
      </c>
      <c r="G400">
        <v>60</v>
      </c>
      <c r="H400">
        <v>35</v>
      </c>
      <c r="I400">
        <v>50</v>
      </c>
      <c r="J400">
        <v>63</v>
      </c>
      <c r="K400" t="s">
        <v>548</v>
      </c>
      <c r="L400" t="s">
        <v>252</v>
      </c>
      <c r="M400" t="s">
        <v>251</v>
      </c>
      <c r="N400">
        <v>6.2200000000000006</v>
      </c>
      <c r="O400">
        <v>5.0999999999999996</v>
      </c>
      <c r="R400">
        <f t="shared" si="24"/>
        <v>6</v>
      </c>
      <c r="S400">
        <f t="shared" si="25"/>
        <v>5</v>
      </c>
      <c r="T400">
        <f t="shared" si="26"/>
        <v>11</v>
      </c>
      <c r="U400" t="s">
        <v>1490</v>
      </c>
      <c r="V400" t="s">
        <v>1481</v>
      </c>
      <c r="W400" t="s">
        <v>1499</v>
      </c>
      <c r="X400" t="s">
        <v>1512</v>
      </c>
      <c r="Y400" t="s">
        <v>547</v>
      </c>
      <c r="Z400" cm="1">
        <f t="array" ref="Z400">IF(ISBLANK(AK400),_xlfn.LET(
    _xlpm.nameBeforeSlash, IF(ISNUMBER(SEARCH("/", Y400)), LEFT(Y400, SEARCH("/", Y400)-1), Y400),
    _xlpm.matchRow, IFERROR(MATCH(_xlpm.nameBeforeSlash, AA:AA, 0), ""),
    _xlpm.difference, IF(_xlpm.matchRow="", "", ABS((R400 + S400)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),IF(ISBLANK(Y400),"","Hidden"))</f>
        <v>9</v>
      </c>
      <c r="AA400" t="s">
        <v>546</v>
      </c>
      <c r="AC400" t="s">
        <v>1242</v>
      </c>
      <c r="AD400" t="str">
        <f>_xlfn.XLOOKUP(AC400,moves!A:A,moves!B:B)</f>
        <v>normal</v>
      </c>
      <c r="AE400">
        <f>_xlfn.XLOOKUP(AC400,moves!A:A,moves!D:D)</f>
        <v>3</v>
      </c>
      <c r="AF400" t="str">
        <f>_xlfn.XLOOKUP(AC400,moves!A:A,moves!E:E)</f>
        <v>Critical hits deal +1 damage.</v>
      </c>
      <c r="AG400">
        <v>0</v>
      </c>
      <c r="AH400">
        <v>0</v>
      </c>
      <c r="AI400">
        <f t="shared" si="27"/>
        <v>0</v>
      </c>
      <c r="AJ400" t="s">
        <v>523</v>
      </c>
      <c r="AL400">
        <v>0</v>
      </c>
      <c r="AM400" cm="1">
        <f t="array" ref="AM400">IF(AL400=1,1,
   IF(ISTEXT(AK400),1,
   IF(AO400&gt;1,AM399,
   IF(AI400=1,
      IF(SUMPRODUCT((LEN($Y$2:$Y$4096)-LEN(SUBSTITUTE($Y$2:$Y$4096,AA400,"")))/LEN(AA400))&gt;0,2,1),
      IF(
         SUMPRODUCT((LEN($Y$2:$Y$4096)-LEN(SUBSTITUTE($Y$2:$Y$4096,AA400,"")))/LEN(AA400))
         - SUMPRODUCT((LEN($Y$2:$Y$4096)-LEN(SUBSTITUTE($Y$2:$Y$4096,"Alolan "&amp;AA400,"")))/LEN("Alolan "&amp;AA400))
         - SUMPRODUCT((LEN($Y$2:$Y$4096)-LEN(SUBSTITUTE($Y$2:$Y$4096,"Galarian "&amp;AA400,"")))/LEN("Galarian "&amp;AA400))
         - SUMPRODUCT((LEN($Y$2:$Y$4096)-LEN(SUBSTITUTE($Y$2:$Y$4096,"Hisuian "&amp;AA400,"")))/LEN("Hisuian "&amp;AA400))
         - SUMPRODUCT((LEN($Y$2:$Y$4096)-LEN(SUBSTITUTE($Y$2:$Y$4096,"Paldean "&amp;AA400,"")))/LEN("Paldean "&amp;AA400))
      &gt;0,2,1)
   ))))</f>
        <v>1</v>
      </c>
      <c r="AN400">
        <v>0</v>
      </c>
      <c r="AO400">
        <v>0</v>
      </c>
    </row>
    <row r="401" spans="1:41" x14ac:dyDescent="0.25">
      <c r="A401" t="s">
        <v>3817</v>
      </c>
      <c r="B401" t="s">
        <v>546</v>
      </c>
      <c r="C401" t="s">
        <v>1490</v>
      </c>
      <c r="D401"/>
      <c r="E401">
        <v>45</v>
      </c>
      <c r="F401">
        <v>67</v>
      </c>
      <c r="G401">
        <v>60</v>
      </c>
      <c r="H401">
        <v>35</v>
      </c>
      <c r="I401">
        <v>50</v>
      </c>
      <c r="J401">
        <v>63</v>
      </c>
      <c r="K401" t="s">
        <v>548</v>
      </c>
      <c r="L401" t="s">
        <v>252</v>
      </c>
      <c r="M401" t="s">
        <v>251</v>
      </c>
      <c r="N401">
        <v>6.2200000000000006</v>
      </c>
      <c r="O401">
        <v>5.0999999999999996</v>
      </c>
      <c r="R401">
        <f t="shared" si="24"/>
        <v>6</v>
      </c>
      <c r="S401">
        <f t="shared" si="25"/>
        <v>5</v>
      </c>
      <c r="T401">
        <f t="shared" si="26"/>
        <v>11</v>
      </c>
      <c r="U401" t="s">
        <v>1490</v>
      </c>
      <c r="V401" t="s">
        <v>1481</v>
      </c>
      <c r="W401" t="s">
        <v>1499</v>
      </c>
      <c r="X401" t="s">
        <v>1512</v>
      </c>
      <c r="Y401" t="s">
        <v>5094</v>
      </c>
      <c r="Z401" cm="1">
        <f t="array" ref="Z401">IF(ISBLANK(AK401),_xlfn.LET(
    _xlpm.nameBeforeSlash, IF(ISNUMBER(SEARCH("/", Y401)), LEFT(Y401, SEARCH("/", Y401)-1), Y401),
    _xlpm.matchRow, IFERROR(MATCH(_xlpm.nameBeforeSlash, AA:AA, 0), ""),
    _xlpm.difference, IF(_xlpm.matchRow="", "", ABS((R401 + S401)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),IF(ISBLANK(Y401),"","Hidden"))</f>
        <v>9</v>
      </c>
      <c r="AA401" t="s">
        <v>5095</v>
      </c>
      <c r="AC401" t="s">
        <v>652</v>
      </c>
      <c r="AD401" t="str">
        <f>_xlfn.XLOOKUP(AC401,moves!A:A,moves!B:B)</f>
        <v>flying</v>
      </c>
      <c r="AE401">
        <f>_xlfn.XLOOKUP(AC401,moves!A:A,moves!D:D)</f>
        <v>2</v>
      </c>
      <c r="AF401" t="str">
        <f>_xlfn.XLOOKUP(AC401,moves!A:A,moves!E:E)</f>
        <v>When the target is next attacked: Add 1 critical hit to the roll.</v>
      </c>
      <c r="AG401">
        <v>0</v>
      </c>
      <c r="AH401">
        <v>0</v>
      </c>
      <c r="AI401">
        <f t="shared" si="27"/>
        <v>1</v>
      </c>
      <c r="AJ401" t="s">
        <v>523</v>
      </c>
      <c r="AL401">
        <v>0</v>
      </c>
      <c r="AM401" cm="1">
        <f t="array" ref="AM401">IF(AL401=1,1,
   IF(ISTEXT(AK401),1,
   IF(AO401&gt;1,AM400,
   IF(AI401=1,
      IF(SUMPRODUCT((LEN($Y$2:$Y$4096)-LEN(SUBSTITUTE($Y$2:$Y$4096,AA401,"")))/LEN(AA401))&gt;0,2,1),
      IF(
         SUMPRODUCT((LEN($Y$2:$Y$4096)-LEN(SUBSTITUTE($Y$2:$Y$4096,AA401,"")))/LEN(AA401))
         - SUMPRODUCT((LEN($Y$2:$Y$4096)-LEN(SUBSTITUTE($Y$2:$Y$4096,"Alolan "&amp;AA401,"")))/LEN("Alolan "&amp;AA401))
         - SUMPRODUCT((LEN($Y$2:$Y$4096)-LEN(SUBSTITUTE($Y$2:$Y$4096,"Galarian "&amp;AA401,"")))/LEN("Galarian "&amp;AA401))
         - SUMPRODUCT((LEN($Y$2:$Y$4096)-LEN(SUBSTITUTE($Y$2:$Y$4096,"Hisuian "&amp;AA401,"")))/LEN("Hisuian "&amp;AA401))
         - SUMPRODUCT((LEN($Y$2:$Y$4096)-LEN(SUBSTITUTE($Y$2:$Y$4096,"Paldean "&amp;AA401,"")))/LEN("Paldean "&amp;AA401))
      &gt;0,2,1)
   ))))</f>
        <v>1</v>
      </c>
      <c r="AN401">
        <v>0</v>
      </c>
      <c r="AO401">
        <v>0</v>
      </c>
    </row>
    <row r="402" spans="1:41" x14ac:dyDescent="0.25">
      <c r="A402">
        <v>119</v>
      </c>
      <c r="B402" t="s">
        <v>547</v>
      </c>
      <c r="C402" t="s">
        <v>1490</v>
      </c>
      <c r="D402"/>
      <c r="E402">
        <v>80</v>
      </c>
      <c r="F402">
        <v>92</v>
      </c>
      <c r="G402">
        <v>65</v>
      </c>
      <c r="H402">
        <v>65</v>
      </c>
      <c r="I402">
        <v>80</v>
      </c>
      <c r="J402">
        <v>68</v>
      </c>
      <c r="K402" t="s">
        <v>548</v>
      </c>
      <c r="L402" t="s">
        <v>252</v>
      </c>
      <c r="M402" t="s">
        <v>251</v>
      </c>
      <c r="N402">
        <v>7.9700000000000006</v>
      </c>
      <c r="O402">
        <v>7.55</v>
      </c>
      <c r="R402">
        <f t="shared" si="24"/>
        <v>8</v>
      </c>
      <c r="S402">
        <f t="shared" si="25"/>
        <v>8</v>
      </c>
      <c r="T402">
        <f t="shared" si="26"/>
        <v>16</v>
      </c>
      <c r="U402" t="s">
        <v>1490</v>
      </c>
      <c r="V402" t="s">
        <v>1481</v>
      </c>
      <c r="W402" t="s">
        <v>1499</v>
      </c>
      <c r="X402" t="s">
        <v>1512</v>
      </c>
      <c r="Z402" t="str" cm="1">
        <f t="array" ref="Z402">IF(ISBLANK(AK402),_xlfn.LET(
    _xlpm.nameBeforeSlash, IF(ISNUMBER(SEARCH("/", Y402)), LEFT(Y402, SEARCH("/", Y402)-1), Y402),
    _xlpm.matchRow, IFERROR(MATCH(_xlpm.nameBeforeSlash, AA:AA, 0), ""),
    _xlpm.difference, IF(_xlpm.matchRow="", "", ABS((R402 + S402)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),IF(ISBLANK(Y402),"","Hidden"))</f>
        <v/>
      </c>
      <c r="AA402" t="s">
        <v>547</v>
      </c>
      <c r="AC402" t="s">
        <v>431</v>
      </c>
      <c r="AD402" t="str">
        <f>_xlfn.XLOOKUP(AC402,moves!A:A,moves!B:B)</f>
        <v>bug</v>
      </c>
      <c r="AE402">
        <f>_xlfn.XLOOKUP(AC402,moves!A:A,moves!D:D)</f>
        <v>5</v>
      </c>
      <c r="AF402" t="str">
        <f>_xlfn.XLOOKUP(AC402,moves!A:A,moves!E:E)</f>
        <v>Critical hits deal +1 damage. Status symbols deal -1 damage.</v>
      </c>
      <c r="AG402">
        <v>0</v>
      </c>
      <c r="AH402">
        <v>0</v>
      </c>
      <c r="AI402">
        <f t="shared" si="27"/>
        <v>0</v>
      </c>
      <c r="AJ402" t="s">
        <v>524</v>
      </c>
      <c r="AL402">
        <v>0</v>
      </c>
      <c r="AM402" cm="1">
        <f t="array" ref="AM402">IF(AL402=1,1,
   IF(ISTEXT(AK402),1,
   IF(AO402&gt;1,AM401,
   IF(AI402=1,
      IF(SUMPRODUCT((LEN($Y$2:$Y$4096)-LEN(SUBSTITUTE($Y$2:$Y$4096,AA402,"")))/LEN(AA402))&gt;0,2,1),
      IF(
         SUMPRODUCT((LEN($Y$2:$Y$4096)-LEN(SUBSTITUTE($Y$2:$Y$4096,AA402,"")))/LEN(AA402))
         - SUMPRODUCT((LEN($Y$2:$Y$4096)-LEN(SUBSTITUTE($Y$2:$Y$4096,"Alolan "&amp;AA402,"")))/LEN("Alolan "&amp;AA402))
         - SUMPRODUCT((LEN($Y$2:$Y$4096)-LEN(SUBSTITUTE($Y$2:$Y$4096,"Galarian "&amp;AA402,"")))/LEN("Galarian "&amp;AA402))
         - SUMPRODUCT((LEN($Y$2:$Y$4096)-LEN(SUBSTITUTE($Y$2:$Y$4096,"Hisuian "&amp;AA402,"")))/LEN("Hisuian "&amp;AA402))
         - SUMPRODUCT((LEN($Y$2:$Y$4096)-LEN(SUBSTITUTE($Y$2:$Y$4096,"Paldean "&amp;AA402,"")))/LEN("Paldean "&amp;AA402))
      &gt;0,2,1)
   ))))</f>
        <v>2</v>
      </c>
      <c r="AN402">
        <v>0</v>
      </c>
      <c r="AO402">
        <v>0</v>
      </c>
    </row>
    <row r="403" spans="1:41" x14ac:dyDescent="0.25">
      <c r="A403" t="s">
        <v>3818</v>
      </c>
      <c r="B403" t="s">
        <v>547</v>
      </c>
      <c r="C403" t="s">
        <v>1490</v>
      </c>
      <c r="D403"/>
      <c r="E403">
        <v>80</v>
      </c>
      <c r="F403">
        <v>92</v>
      </c>
      <c r="G403">
        <v>65</v>
      </c>
      <c r="H403">
        <v>65</v>
      </c>
      <c r="I403">
        <v>80</v>
      </c>
      <c r="J403">
        <v>68</v>
      </c>
      <c r="K403" t="s">
        <v>548</v>
      </c>
      <c r="L403" t="s">
        <v>252</v>
      </c>
      <c r="M403" t="s">
        <v>251</v>
      </c>
      <c r="N403">
        <v>7.9700000000000006</v>
      </c>
      <c r="O403">
        <v>7.55</v>
      </c>
      <c r="R403">
        <f t="shared" si="24"/>
        <v>8</v>
      </c>
      <c r="S403">
        <f t="shared" si="25"/>
        <v>8</v>
      </c>
      <c r="T403">
        <f t="shared" si="26"/>
        <v>16</v>
      </c>
      <c r="U403" t="s">
        <v>1490</v>
      </c>
      <c r="V403" t="s">
        <v>1481</v>
      </c>
      <c r="W403" t="s">
        <v>1499</v>
      </c>
      <c r="X403" t="s">
        <v>1512</v>
      </c>
      <c r="Z403" t="str" cm="1">
        <f t="array" ref="Z403">IF(ISBLANK(AK403),_xlfn.LET(
    _xlpm.nameBeforeSlash, IF(ISNUMBER(SEARCH("/", Y403)), LEFT(Y403, SEARCH("/", Y403)-1), Y403),
    _xlpm.matchRow, IFERROR(MATCH(_xlpm.nameBeforeSlash, AA:AA, 0), ""),
    _xlpm.difference, IF(_xlpm.matchRow="", "", ABS((R403 + S403)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),IF(ISBLANK(Y403),"","Hidden"))</f>
        <v/>
      </c>
      <c r="AA403" t="s">
        <v>5094</v>
      </c>
      <c r="AC403" t="s">
        <v>1407</v>
      </c>
      <c r="AD403" t="str">
        <f>_xlfn.XLOOKUP(AC403,moves!A:A,moves!B:B)</f>
        <v>water</v>
      </c>
      <c r="AE403">
        <f>_xlfn.XLOOKUP(AC403,moves!A:A,moves!D:D)</f>
        <v>4</v>
      </c>
      <c r="AF403" t="str">
        <f>_xlfn.XLOOKUP(AC403,moves!A:A,moves!E:E)</f>
        <v>If any critical hits are rolled: When the target next attacks, Decrease attack strength by 1.</v>
      </c>
      <c r="AG403">
        <v>0</v>
      </c>
      <c r="AH403">
        <v>0</v>
      </c>
      <c r="AI403">
        <f t="shared" si="27"/>
        <v>1</v>
      </c>
      <c r="AJ403" t="s">
        <v>524</v>
      </c>
      <c r="AL403">
        <v>0</v>
      </c>
      <c r="AM403" cm="1">
        <f t="array" ref="AM403">IF(AL403=1,1,
   IF(ISTEXT(AK403),1,
   IF(AO403&gt;1,AM402,
   IF(AI403=1,
      IF(SUMPRODUCT((LEN($Y$2:$Y$4096)-LEN(SUBSTITUTE($Y$2:$Y$4096,AA403,"")))/LEN(AA403))&gt;0,2,1),
      IF(
         SUMPRODUCT((LEN($Y$2:$Y$4096)-LEN(SUBSTITUTE($Y$2:$Y$4096,AA403,"")))/LEN(AA403))
         - SUMPRODUCT((LEN($Y$2:$Y$4096)-LEN(SUBSTITUTE($Y$2:$Y$4096,"Alolan "&amp;AA403,"")))/LEN("Alolan "&amp;AA403))
         - SUMPRODUCT((LEN($Y$2:$Y$4096)-LEN(SUBSTITUTE($Y$2:$Y$4096,"Galarian "&amp;AA403,"")))/LEN("Galarian "&amp;AA403))
         - SUMPRODUCT((LEN($Y$2:$Y$4096)-LEN(SUBSTITUTE($Y$2:$Y$4096,"Hisuian "&amp;AA403,"")))/LEN("Hisuian "&amp;AA403))
         - SUMPRODUCT((LEN($Y$2:$Y$4096)-LEN(SUBSTITUTE($Y$2:$Y$4096,"Paldean "&amp;AA403,"")))/LEN("Paldean "&amp;AA403))
      &gt;0,2,1)
   ))))</f>
        <v>2</v>
      </c>
      <c r="AN403">
        <v>0</v>
      </c>
      <c r="AO403">
        <v>0</v>
      </c>
    </row>
    <row r="404" spans="1:41" x14ac:dyDescent="0.25">
      <c r="A404">
        <v>120</v>
      </c>
      <c r="B404" t="s">
        <v>1707</v>
      </c>
      <c r="C404" t="s">
        <v>1490</v>
      </c>
      <c r="D404"/>
      <c r="E404">
        <v>30</v>
      </c>
      <c r="F404">
        <v>45</v>
      </c>
      <c r="G404">
        <v>55</v>
      </c>
      <c r="H404">
        <v>70</v>
      </c>
      <c r="I404">
        <v>55</v>
      </c>
      <c r="J404">
        <v>85</v>
      </c>
      <c r="K404" t="s">
        <v>1708</v>
      </c>
      <c r="L404" t="s">
        <v>252</v>
      </c>
      <c r="M404" t="s">
        <v>249</v>
      </c>
      <c r="N404">
        <v>7.35</v>
      </c>
      <c r="O404">
        <v>4.5</v>
      </c>
      <c r="R404">
        <f t="shared" si="24"/>
        <v>7</v>
      </c>
      <c r="S404">
        <f t="shared" si="25"/>
        <v>5</v>
      </c>
      <c r="T404">
        <f t="shared" si="26"/>
        <v>12</v>
      </c>
      <c r="U404" t="s">
        <v>1490</v>
      </c>
      <c r="V404" t="s">
        <v>429</v>
      </c>
      <c r="W404" t="s">
        <v>1546</v>
      </c>
      <c r="X404" t="s">
        <v>1209</v>
      </c>
      <c r="Y404" t="s">
        <v>1709</v>
      </c>
      <c r="Z404" cm="1">
        <f t="array" ref="Z404">IF(ISBLANK(AK404),_xlfn.LET(
    _xlpm.nameBeforeSlash, IF(ISNUMBER(SEARCH("/", Y404)), LEFT(Y404, SEARCH("/", Y404)-1), Y404),
    _xlpm.matchRow, IFERROR(MATCH(_xlpm.nameBeforeSlash, AA:AA, 0), ""),
    _xlpm.difference, IF(_xlpm.matchRow="", "", ABS((R404 + S404)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),IF(ISBLANK(Y404),"","Hidden"))</f>
        <v>15</v>
      </c>
      <c r="AA404" t="s">
        <v>1707</v>
      </c>
      <c r="AC404" t="s">
        <v>1333</v>
      </c>
      <c r="AD404" t="str">
        <f>_xlfn.XLOOKUP(AC404,moves!A:A,moves!B:B)</f>
        <v>psychic</v>
      </c>
      <c r="AE404">
        <f>_xlfn.XLOOKUP(AC404,moves!A:A,moves!D:D)</f>
        <v>3</v>
      </c>
      <c r="AF404" t="str">
        <f>_xlfn.XLOOKUP(AC404,moves!A:A,moves!E:E)</f>
        <v>If any status symbols are rolled: Inflict the Confused status on the target.</v>
      </c>
      <c r="AG404">
        <v>0</v>
      </c>
      <c r="AH404">
        <v>0</v>
      </c>
      <c r="AI404">
        <f t="shared" si="27"/>
        <v>0</v>
      </c>
      <c r="AJ404" t="s">
        <v>523</v>
      </c>
      <c r="AL404">
        <v>0</v>
      </c>
      <c r="AM404" cm="1">
        <f t="array" ref="AM404">IF(AL404=1,1,
   IF(ISTEXT(AK404),1,
   IF(AO404&gt;1,AM403,
   IF(AI404=1,
      IF(SUMPRODUCT((LEN($Y$2:$Y$4096)-LEN(SUBSTITUTE($Y$2:$Y$4096,AA404,"")))/LEN(AA404))&gt;0,2,1),
      IF(
         SUMPRODUCT((LEN($Y$2:$Y$4096)-LEN(SUBSTITUTE($Y$2:$Y$4096,AA404,"")))/LEN(AA404))
         - SUMPRODUCT((LEN($Y$2:$Y$4096)-LEN(SUBSTITUTE($Y$2:$Y$4096,"Alolan "&amp;AA404,"")))/LEN("Alolan "&amp;AA404))
         - SUMPRODUCT((LEN($Y$2:$Y$4096)-LEN(SUBSTITUTE($Y$2:$Y$4096,"Galarian "&amp;AA404,"")))/LEN("Galarian "&amp;AA404))
         - SUMPRODUCT((LEN($Y$2:$Y$4096)-LEN(SUBSTITUTE($Y$2:$Y$4096,"Hisuian "&amp;AA404,"")))/LEN("Hisuian "&amp;AA404))
         - SUMPRODUCT((LEN($Y$2:$Y$4096)-LEN(SUBSTITUTE($Y$2:$Y$4096,"Paldean "&amp;AA404,"")))/LEN("Paldean "&amp;AA404))
      &gt;0,2,1)
   ))))</f>
        <v>1</v>
      </c>
      <c r="AN404">
        <v>0</v>
      </c>
      <c r="AO404">
        <v>0</v>
      </c>
    </row>
    <row r="405" spans="1:41" x14ac:dyDescent="0.25">
      <c r="A405" t="s">
        <v>3819</v>
      </c>
      <c r="B405" t="s">
        <v>1707</v>
      </c>
      <c r="C405" t="s">
        <v>1490</v>
      </c>
      <c r="D405"/>
      <c r="E405">
        <v>30</v>
      </c>
      <c r="F405">
        <v>45</v>
      </c>
      <c r="G405">
        <v>55</v>
      </c>
      <c r="H405">
        <v>70</v>
      </c>
      <c r="I405">
        <v>55</v>
      </c>
      <c r="J405">
        <v>85</v>
      </c>
      <c r="K405" t="s">
        <v>1708</v>
      </c>
      <c r="L405" t="s">
        <v>252</v>
      </c>
      <c r="M405" t="s">
        <v>249</v>
      </c>
      <c r="N405">
        <v>7.35</v>
      </c>
      <c r="O405">
        <v>4.5</v>
      </c>
      <c r="R405">
        <f t="shared" si="24"/>
        <v>7</v>
      </c>
      <c r="S405">
        <f t="shared" si="25"/>
        <v>5</v>
      </c>
      <c r="T405">
        <f t="shared" si="26"/>
        <v>12</v>
      </c>
      <c r="U405" t="s">
        <v>1490</v>
      </c>
      <c r="V405" t="s">
        <v>429</v>
      </c>
      <c r="W405" t="s">
        <v>1546</v>
      </c>
      <c r="X405" t="s">
        <v>1209</v>
      </c>
      <c r="Y405" t="s">
        <v>5096</v>
      </c>
      <c r="Z405" cm="1">
        <f t="array" ref="Z405">IF(ISBLANK(AK405),_xlfn.LET(
    _xlpm.nameBeforeSlash, IF(ISNUMBER(SEARCH("/", Y405)), LEFT(Y405, SEARCH("/", Y405)-1), Y405),
    _xlpm.matchRow, IFERROR(MATCH(_xlpm.nameBeforeSlash, AA:AA, 0), ""),
    _xlpm.difference, IF(_xlpm.matchRow="", "", ABS((R405 + S405)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),IF(ISBLANK(Y405),"","Hidden"))</f>
        <v>15</v>
      </c>
      <c r="AA405" t="s">
        <v>5097</v>
      </c>
      <c r="AC405" t="s">
        <v>1337</v>
      </c>
      <c r="AD405" t="str">
        <f>_xlfn.XLOOKUP(AC405,moves!A:A,moves!B:B)</f>
        <v>psychic</v>
      </c>
      <c r="AE405">
        <f>_xlfn.XLOOKUP(AC405,moves!A:A,moves!D:D)</f>
        <v>0</v>
      </c>
      <c r="AF405" t="str">
        <f>_xlfn.XLOOKUP(AC405,moves!A:A,moves!E:E)</f>
        <v>Each time this move is used: Remove 1 regular hit from the roll.</v>
      </c>
      <c r="AG405">
        <v>0</v>
      </c>
      <c r="AH405">
        <v>0</v>
      </c>
      <c r="AI405">
        <f t="shared" si="27"/>
        <v>1</v>
      </c>
      <c r="AJ405" t="s">
        <v>523</v>
      </c>
      <c r="AL405">
        <v>0</v>
      </c>
      <c r="AM405" cm="1">
        <f t="array" ref="AM405">IF(AL405=1,1,
   IF(ISTEXT(AK405),1,
   IF(AO405&gt;1,AM404,
   IF(AI405=1,
      IF(SUMPRODUCT((LEN($Y$2:$Y$4096)-LEN(SUBSTITUTE($Y$2:$Y$4096,AA405,"")))/LEN(AA405))&gt;0,2,1),
      IF(
         SUMPRODUCT((LEN($Y$2:$Y$4096)-LEN(SUBSTITUTE($Y$2:$Y$4096,AA405,"")))/LEN(AA405))
         - SUMPRODUCT((LEN($Y$2:$Y$4096)-LEN(SUBSTITUTE($Y$2:$Y$4096,"Alolan "&amp;AA405,"")))/LEN("Alolan "&amp;AA405))
         - SUMPRODUCT((LEN($Y$2:$Y$4096)-LEN(SUBSTITUTE($Y$2:$Y$4096,"Galarian "&amp;AA405,"")))/LEN("Galarian "&amp;AA405))
         - SUMPRODUCT((LEN($Y$2:$Y$4096)-LEN(SUBSTITUTE($Y$2:$Y$4096,"Hisuian "&amp;AA405,"")))/LEN("Hisuian "&amp;AA405))
         - SUMPRODUCT((LEN($Y$2:$Y$4096)-LEN(SUBSTITUTE($Y$2:$Y$4096,"Paldean "&amp;AA405,"")))/LEN("Paldean "&amp;AA405))
      &gt;0,2,1)
   ))))</f>
        <v>1</v>
      </c>
      <c r="AN405">
        <v>0</v>
      </c>
      <c r="AO405">
        <v>0</v>
      </c>
    </row>
    <row r="406" spans="1:41" x14ac:dyDescent="0.25">
      <c r="A406">
        <v>121</v>
      </c>
      <c r="B406" t="s">
        <v>1709</v>
      </c>
      <c r="C406" t="s">
        <v>1490</v>
      </c>
      <c r="D406" t="s">
        <v>429</v>
      </c>
      <c r="E406">
        <v>60</v>
      </c>
      <c r="F406">
        <v>75</v>
      </c>
      <c r="G406">
        <v>85</v>
      </c>
      <c r="H406">
        <v>100</v>
      </c>
      <c r="I406">
        <v>85</v>
      </c>
      <c r="J406">
        <v>115</v>
      </c>
      <c r="K406" t="s">
        <v>1710</v>
      </c>
      <c r="L406" t="s">
        <v>252</v>
      </c>
      <c r="M406" t="s">
        <v>249</v>
      </c>
      <c r="N406">
        <v>10.35</v>
      </c>
      <c r="O406">
        <v>7.5</v>
      </c>
      <c r="Q406">
        <v>1</v>
      </c>
      <c r="R406">
        <f t="shared" si="24"/>
        <v>10</v>
      </c>
      <c r="S406">
        <f t="shared" si="25"/>
        <v>9</v>
      </c>
      <c r="T406">
        <f t="shared" si="26"/>
        <v>19</v>
      </c>
      <c r="U406" t="s">
        <v>1490</v>
      </c>
      <c r="V406" t="s">
        <v>429</v>
      </c>
      <c r="W406" t="s">
        <v>1546</v>
      </c>
      <c r="X406" t="s">
        <v>1209</v>
      </c>
      <c r="Z406" t="str" cm="1">
        <f t="array" ref="Z406">IF(ISBLANK(AK406),_xlfn.LET(
    _xlpm.nameBeforeSlash, IF(ISNUMBER(SEARCH("/", Y406)), LEFT(Y406, SEARCH("/", Y406)-1), Y406),
    _xlpm.matchRow, IFERROR(MATCH(_xlpm.nameBeforeSlash, AA:AA, 0), ""),
    _xlpm.difference, IF(_xlpm.matchRow="", "", ABS((R406 + S406)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),IF(ISBLANK(Y406),"","Hidden"))</f>
        <v/>
      </c>
      <c r="AA406" t="s">
        <v>1709</v>
      </c>
      <c r="AC406" t="s">
        <v>500</v>
      </c>
      <c r="AD406" t="str">
        <f>_xlfn.XLOOKUP(AC406,moves!A:A,moves!B:B)</f>
        <v>water</v>
      </c>
      <c r="AE406">
        <f>_xlfn.XLOOKUP(AC406,moves!A:A,moves!D:D)</f>
        <v>4</v>
      </c>
      <c r="AF406" t="str">
        <f>_xlfn.XLOOKUP(AC406,moves!A:A,moves!E:E)</f>
        <v>For each other non-fainted Pokémon in your party with the move Surf: Increase attack strength by 1.</v>
      </c>
      <c r="AG406">
        <v>0</v>
      </c>
      <c r="AH406">
        <v>0</v>
      </c>
      <c r="AI406">
        <f t="shared" si="27"/>
        <v>0</v>
      </c>
      <c r="AJ406" t="s">
        <v>525</v>
      </c>
      <c r="AL406">
        <v>0</v>
      </c>
      <c r="AM406" cm="1">
        <f t="array" ref="AM406">IF(AL406=1,1,
   IF(ISTEXT(AK406),1,
   IF(AO406&gt;1,AM405,
   IF(AI406=1,
      IF(SUMPRODUCT((LEN($Y$2:$Y$4096)-LEN(SUBSTITUTE($Y$2:$Y$4096,AA406,"")))/LEN(AA406))&gt;0,2,1),
      IF(
         SUMPRODUCT((LEN($Y$2:$Y$4096)-LEN(SUBSTITUTE($Y$2:$Y$4096,AA406,"")))/LEN(AA406))
         - SUMPRODUCT((LEN($Y$2:$Y$4096)-LEN(SUBSTITUTE($Y$2:$Y$4096,"Alolan "&amp;AA406,"")))/LEN("Alolan "&amp;AA406))
         - SUMPRODUCT((LEN($Y$2:$Y$4096)-LEN(SUBSTITUTE($Y$2:$Y$4096,"Galarian "&amp;AA406,"")))/LEN("Galarian "&amp;AA406))
         - SUMPRODUCT((LEN($Y$2:$Y$4096)-LEN(SUBSTITUTE($Y$2:$Y$4096,"Hisuian "&amp;AA406,"")))/LEN("Hisuian "&amp;AA406))
         - SUMPRODUCT((LEN($Y$2:$Y$4096)-LEN(SUBSTITUTE($Y$2:$Y$4096,"Paldean "&amp;AA406,"")))/LEN("Paldean "&amp;AA406))
      &gt;0,2,1)
   ))))</f>
        <v>2</v>
      </c>
      <c r="AN406">
        <v>0</v>
      </c>
      <c r="AO406">
        <v>0</v>
      </c>
    </row>
    <row r="407" spans="1:41" x14ac:dyDescent="0.25">
      <c r="A407" t="s">
        <v>3820</v>
      </c>
      <c r="B407" t="s">
        <v>1709</v>
      </c>
      <c r="C407" t="s">
        <v>1490</v>
      </c>
      <c r="D407" t="s">
        <v>429</v>
      </c>
      <c r="E407">
        <v>60</v>
      </c>
      <c r="F407">
        <v>75</v>
      </c>
      <c r="G407">
        <v>85</v>
      </c>
      <c r="H407">
        <v>100</v>
      </c>
      <c r="I407">
        <v>85</v>
      </c>
      <c r="J407">
        <v>115</v>
      </c>
      <c r="K407" t="s">
        <v>1710</v>
      </c>
      <c r="L407" t="s">
        <v>252</v>
      </c>
      <c r="M407" t="s">
        <v>249</v>
      </c>
      <c r="N407">
        <v>10.35</v>
      </c>
      <c r="O407">
        <v>7.5</v>
      </c>
      <c r="Q407">
        <v>1</v>
      </c>
      <c r="R407">
        <f t="shared" si="24"/>
        <v>10</v>
      </c>
      <c r="S407">
        <f t="shared" si="25"/>
        <v>9</v>
      </c>
      <c r="T407">
        <f t="shared" si="26"/>
        <v>19</v>
      </c>
      <c r="U407" t="s">
        <v>1490</v>
      </c>
      <c r="V407" t="s">
        <v>429</v>
      </c>
      <c r="W407" t="s">
        <v>1546</v>
      </c>
      <c r="X407" t="s">
        <v>1209</v>
      </c>
      <c r="Z407" t="str" cm="1">
        <f t="array" ref="Z407">IF(ISBLANK(AK407),_xlfn.LET(
    _xlpm.nameBeforeSlash, IF(ISNUMBER(SEARCH("/", Y407)), LEFT(Y407, SEARCH("/", Y407)-1), Y407),
    _xlpm.matchRow, IFERROR(MATCH(_xlpm.nameBeforeSlash, AA:AA, 0), ""),
    _xlpm.difference, IF(_xlpm.matchRow="", "", ABS((R407 + S407)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),IF(ISBLANK(Y407),"","Hidden"))</f>
        <v/>
      </c>
      <c r="AA407" t="s">
        <v>5096</v>
      </c>
      <c r="AC407" t="s">
        <v>894</v>
      </c>
      <c r="AD407" t="str">
        <f>_xlfn.XLOOKUP(AC407,moves!A:A,moves!B:B)</f>
        <v>rock</v>
      </c>
      <c r="AE407">
        <f>_xlfn.XLOOKUP(AC407,moves!A:A,moves!D:D)</f>
        <v>3</v>
      </c>
      <c r="AF407" t="str">
        <f>_xlfn.XLOOKUP(AC407,moves!A:A,moves!E:E)</f>
        <v>If any status symbols are rolled: Roll a status dice and inflict the result on the target.</v>
      </c>
      <c r="AG407">
        <v>0</v>
      </c>
      <c r="AH407">
        <v>0</v>
      </c>
      <c r="AI407">
        <f t="shared" si="27"/>
        <v>1</v>
      </c>
      <c r="AJ407" t="s">
        <v>525</v>
      </c>
      <c r="AL407">
        <v>0</v>
      </c>
      <c r="AM407" cm="1">
        <f t="array" ref="AM407">IF(AL407=1,1,
   IF(ISTEXT(AK407),1,
   IF(AO407&gt;1,AM406,
   IF(AI407=1,
      IF(SUMPRODUCT((LEN($Y$2:$Y$4096)-LEN(SUBSTITUTE($Y$2:$Y$4096,AA407,"")))/LEN(AA407))&gt;0,2,1),
      IF(
         SUMPRODUCT((LEN($Y$2:$Y$4096)-LEN(SUBSTITUTE($Y$2:$Y$4096,AA407,"")))/LEN(AA407))
         - SUMPRODUCT((LEN($Y$2:$Y$4096)-LEN(SUBSTITUTE($Y$2:$Y$4096,"Alolan "&amp;AA407,"")))/LEN("Alolan "&amp;AA407))
         - SUMPRODUCT((LEN($Y$2:$Y$4096)-LEN(SUBSTITUTE($Y$2:$Y$4096,"Galarian "&amp;AA407,"")))/LEN("Galarian "&amp;AA407))
         - SUMPRODUCT((LEN($Y$2:$Y$4096)-LEN(SUBSTITUTE($Y$2:$Y$4096,"Hisuian "&amp;AA407,"")))/LEN("Hisuian "&amp;AA407))
         - SUMPRODUCT((LEN($Y$2:$Y$4096)-LEN(SUBSTITUTE($Y$2:$Y$4096,"Paldean "&amp;AA407,"")))/LEN("Paldean "&amp;AA407))
      &gt;0,2,1)
   ))))</f>
        <v>2</v>
      </c>
      <c r="AN407">
        <v>0</v>
      </c>
      <c r="AO407">
        <v>0</v>
      </c>
    </row>
    <row r="408" spans="1:41" x14ac:dyDescent="0.25">
      <c r="A408">
        <v>122</v>
      </c>
      <c r="B408" t="s">
        <v>53</v>
      </c>
      <c r="C408" t="s">
        <v>429</v>
      </c>
      <c r="D408" t="s">
        <v>1536</v>
      </c>
      <c r="E408">
        <v>40</v>
      </c>
      <c r="F408">
        <v>45</v>
      </c>
      <c r="G408">
        <v>65</v>
      </c>
      <c r="H408">
        <v>100</v>
      </c>
      <c r="I408">
        <v>120</v>
      </c>
      <c r="J408">
        <v>90</v>
      </c>
      <c r="K408" t="s">
        <v>315</v>
      </c>
      <c r="L408" t="s">
        <v>250</v>
      </c>
      <c r="M408" t="s">
        <v>249</v>
      </c>
      <c r="N408">
        <v>9.0500000000000007</v>
      </c>
      <c r="O408">
        <v>7.15</v>
      </c>
      <c r="R408">
        <f t="shared" si="24"/>
        <v>9</v>
      </c>
      <c r="S408">
        <f t="shared" si="25"/>
        <v>7</v>
      </c>
      <c r="T408">
        <f t="shared" si="26"/>
        <v>16</v>
      </c>
      <c r="U408" t="s">
        <v>429</v>
      </c>
      <c r="V408" t="s">
        <v>1536</v>
      </c>
      <c r="W408" t="s">
        <v>1209</v>
      </c>
      <c r="X408" t="s">
        <v>1471</v>
      </c>
      <c r="Z408" t="str" cm="1">
        <f t="array" ref="Z408">IF(ISBLANK(AK408),_xlfn.LET(
    _xlpm.nameBeforeSlash, IF(ISNUMBER(SEARCH("/", Y408)), LEFT(Y408, SEARCH("/", Y408)-1), Y408),
    _xlpm.matchRow, IFERROR(MATCH(_xlpm.nameBeforeSlash, AA:AA, 0), ""),
    _xlpm.difference, IF(_xlpm.matchRow="", "", ABS((R408 + S408)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),IF(ISBLANK(Y408),"","Hidden"))</f>
        <v/>
      </c>
      <c r="AA408" t="s">
        <v>53</v>
      </c>
      <c r="AC408" t="s">
        <v>739</v>
      </c>
      <c r="AD408" t="str">
        <f>_xlfn.XLOOKUP(AC408,moves!A:A,moves!B:B)</f>
        <v>psychic</v>
      </c>
      <c r="AE408">
        <f>_xlfn.XLOOKUP(AC408,moves!A:A,moves!D:D)</f>
        <v>2</v>
      </c>
      <c r="AF408" t="str">
        <f>_xlfn.XLOOKUP(AC408,moves!A:A,moves!E:E)</f>
        <v>When the user is next attacked: All critical hits damage the attacker instead of the user.</v>
      </c>
      <c r="AG408">
        <v>0</v>
      </c>
      <c r="AH408">
        <v>0</v>
      </c>
      <c r="AI408">
        <f t="shared" si="27"/>
        <v>0</v>
      </c>
      <c r="AJ408" t="s">
        <v>524</v>
      </c>
      <c r="AL408">
        <v>0</v>
      </c>
      <c r="AM408" cm="1">
        <f t="array" ref="AM408">IF(AL408=1,1,
   IF(ISTEXT(AK408),1,
   IF(AO408&gt;1,AM407,
   IF(AI408=1,
      IF(SUMPRODUCT((LEN($Y$2:$Y$4096)-LEN(SUBSTITUTE($Y$2:$Y$4096,AA408,"")))/LEN(AA408))&gt;0,2,1),
      IF(
         SUMPRODUCT((LEN($Y$2:$Y$4096)-LEN(SUBSTITUTE($Y$2:$Y$4096,AA408,"")))/LEN(AA408))
         - SUMPRODUCT((LEN($Y$2:$Y$4096)-LEN(SUBSTITUTE($Y$2:$Y$4096,"Alolan "&amp;AA408,"")))/LEN("Alolan "&amp;AA408))
         - SUMPRODUCT((LEN($Y$2:$Y$4096)-LEN(SUBSTITUTE($Y$2:$Y$4096,"Galarian "&amp;AA408,"")))/LEN("Galarian "&amp;AA408))
         - SUMPRODUCT((LEN($Y$2:$Y$4096)-LEN(SUBSTITUTE($Y$2:$Y$4096,"Hisuian "&amp;AA408,"")))/LEN("Hisuian "&amp;AA408))
         - SUMPRODUCT((LEN($Y$2:$Y$4096)-LEN(SUBSTITUTE($Y$2:$Y$4096,"Paldean "&amp;AA408,"")))/LEN("Paldean "&amp;AA408))
      &gt;0,2,1)
   ))))</f>
        <v>2</v>
      </c>
      <c r="AN408">
        <v>0</v>
      </c>
      <c r="AO408">
        <v>0</v>
      </c>
    </row>
    <row r="409" spans="1:41" x14ac:dyDescent="0.25">
      <c r="A409" t="s">
        <v>1711</v>
      </c>
      <c r="B409" t="s">
        <v>53</v>
      </c>
      <c r="C409" t="s">
        <v>1209</v>
      </c>
      <c r="D409" t="s">
        <v>429</v>
      </c>
      <c r="E409">
        <v>50</v>
      </c>
      <c r="F409">
        <v>65</v>
      </c>
      <c r="G409">
        <v>65</v>
      </c>
      <c r="H409">
        <v>90</v>
      </c>
      <c r="I409">
        <v>90</v>
      </c>
      <c r="J409">
        <v>100</v>
      </c>
      <c r="K409" t="s">
        <v>1712</v>
      </c>
      <c r="L409" t="s">
        <v>250</v>
      </c>
      <c r="M409" t="s">
        <v>248</v>
      </c>
      <c r="N409">
        <v>9.15</v>
      </c>
      <c r="O409">
        <v>6.65</v>
      </c>
      <c r="R409">
        <f t="shared" si="24"/>
        <v>9</v>
      </c>
      <c r="S409">
        <f t="shared" si="25"/>
        <v>7</v>
      </c>
      <c r="T409">
        <f t="shared" si="26"/>
        <v>16</v>
      </c>
      <c r="U409" t="s">
        <v>1209</v>
      </c>
      <c r="V409" t="s">
        <v>429</v>
      </c>
      <c r="W409" t="s">
        <v>1471</v>
      </c>
      <c r="X409" t="s">
        <v>1536</v>
      </c>
      <c r="Y409" t="s">
        <v>1713</v>
      </c>
      <c r="Z409" cm="1">
        <f t="array" ref="Z409">IF(ISBLANK(AK409),_xlfn.LET(
    _xlpm.nameBeforeSlash, IF(ISNUMBER(SEARCH("/", Y409)), LEFT(Y409, SEARCH("/", Y409)-1), Y409),
    _xlpm.matchRow, IFERROR(MATCH(_xlpm.nameBeforeSlash, AA:AA, 0), ""),
    _xlpm.difference, IF(_xlpm.matchRow="", "", ABS((R409 + S409)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),IF(ISBLANK(Y409),"","Hidden"))</f>
        <v>11</v>
      </c>
      <c r="AA409" t="s">
        <v>1714</v>
      </c>
      <c r="AB409" t="s">
        <v>1594</v>
      </c>
      <c r="AC409" t="s">
        <v>1206</v>
      </c>
      <c r="AD409" t="str">
        <f>_xlfn.XLOOKUP(AC409,moves!A:A,moves!B:B)</f>
        <v>ice</v>
      </c>
      <c r="AE409">
        <f>_xlfn.XLOOKUP(AC409,moves!A:A,moves!D:D)</f>
        <v>4</v>
      </c>
      <c r="AF409" t="str">
        <f>_xlfn.XLOOKUP(AC409,moves!A:A,moves!E:E)</f>
        <v>Type effectiveness against Water-type Pokémon is +2 instead of -2.</v>
      </c>
      <c r="AG409">
        <v>0</v>
      </c>
      <c r="AH409">
        <v>0</v>
      </c>
      <c r="AI409">
        <f t="shared" si="27"/>
        <v>0</v>
      </c>
      <c r="AJ409" t="s">
        <v>524</v>
      </c>
      <c r="AL409">
        <v>0</v>
      </c>
      <c r="AM409" cm="1">
        <f t="array" ref="AM409">IF(AL409=1,1,
   IF(ISTEXT(AK409),1,
   IF(AO409&gt;1,AM408,
   IF(AI409=1,
      IF(SUMPRODUCT((LEN($Y$2:$Y$4096)-LEN(SUBSTITUTE($Y$2:$Y$4096,AA409,"")))/LEN(AA409))&gt;0,2,1),
      IF(
         SUMPRODUCT((LEN($Y$2:$Y$4096)-LEN(SUBSTITUTE($Y$2:$Y$4096,AA409,"")))/LEN(AA409))
         - SUMPRODUCT((LEN($Y$2:$Y$4096)-LEN(SUBSTITUTE($Y$2:$Y$4096,"Alolan "&amp;AA409,"")))/LEN("Alolan "&amp;AA409))
         - SUMPRODUCT((LEN($Y$2:$Y$4096)-LEN(SUBSTITUTE($Y$2:$Y$4096,"Galarian "&amp;AA409,"")))/LEN("Galarian "&amp;AA409))
         - SUMPRODUCT((LEN($Y$2:$Y$4096)-LEN(SUBSTITUTE($Y$2:$Y$4096,"Hisuian "&amp;AA409,"")))/LEN("Hisuian "&amp;AA409))
         - SUMPRODUCT((LEN($Y$2:$Y$4096)-LEN(SUBSTITUTE($Y$2:$Y$4096,"Paldean "&amp;AA409,"")))/LEN("Paldean "&amp;AA409))
      &gt;0,2,1)
   ))))</f>
        <v>2</v>
      </c>
      <c r="AN409">
        <v>0</v>
      </c>
      <c r="AO409">
        <v>0</v>
      </c>
    </row>
    <row r="410" spans="1:41" x14ac:dyDescent="0.25">
      <c r="A410" t="s">
        <v>3821</v>
      </c>
      <c r="B410" t="s">
        <v>53</v>
      </c>
      <c r="C410" t="s">
        <v>429</v>
      </c>
      <c r="D410" t="s">
        <v>1536</v>
      </c>
      <c r="E410">
        <v>40</v>
      </c>
      <c r="F410">
        <v>45</v>
      </c>
      <c r="G410">
        <v>65</v>
      </c>
      <c r="H410">
        <v>100</v>
      </c>
      <c r="I410">
        <v>120</v>
      </c>
      <c r="J410">
        <v>90</v>
      </c>
      <c r="K410" t="s">
        <v>315</v>
      </c>
      <c r="L410" t="s">
        <v>250</v>
      </c>
      <c r="M410" t="s">
        <v>249</v>
      </c>
      <c r="N410">
        <v>9.0500000000000007</v>
      </c>
      <c r="O410">
        <v>7.15</v>
      </c>
      <c r="R410">
        <f t="shared" si="24"/>
        <v>9</v>
      </c>
      <c r="S410">
        <f t="shared" si="25"/>
        <v>7</v>
      </c>
      <c r="T410">
        <f t="shared" si="26"/>
        <v>16</v>
      </c>
      <c r="U410" t="s">
        <v>429</v>
      </c>
      <c r="V410" t="s">
        <v>1536</v>
      </c>
      <c r="W410" t="s">
        <v>1209</v>
      </c>
      <c r="X410" t="s">
        <v>1471</v>
      </c>
      <c r="Z410" t="str" cm="1">
        <f t="array" ref="Z410">IF(ISBLANK(AK410),_xlfn.LET(
    _xlpm.nameBeforeSlash, IF(ISNUMBER(SEARCH("/", Y410)), LEFT(Y410, SEARCH("/", Y410)-1), Y410),
    _xlpm.matchRow, IFERROR(MATCH(_xlpm.nameBeforeSlash, AA:AA, 0), ""),
    _xlpm.difference, IF(_xlpm.matchRow="", "", ABS((R410 + S410)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),IF(ISBLANK(Y410),"","Hidden"))</f>
        <v/>
      </c>
      <c r="AA410" t="s">
        <v>5098</v>
      </c>
      <c r="AC410" t="s">
        <v>6417</v>
      </c>
      <c r="AD410" t="str">
        <f>_xlfn.XLOOKUP(AC410,moves!A:A,moves!B:B)</f>
        <v>psychic</v>
      </c>
      <c r="AE410">
        <f>_xlfn.XLOOKUP(AC410,moves!A:A,moves!D:D)</f>
        <v>0</v>
      </c>
      <c r="AF410" t="str">
        <f>_xlfn.XLOOKUP(AC410,moves!A:A,moves!E:E)</f>
        <v>Once per battle: Heal the user to base health.</v>
      </c>
      <c r="AG410">
        <v>0</v>
      </c>
      <c r="AH410">
        <v>0</v>
      </c>
      <c r="AI410">
        <f t="shared" si="27"/>
        <v>1</v>
      </c>
      <c r="AJ410" t="s">
        <v>524</v>
      </c>
      <c r="AL410">
        <v>0</v>
      </c>
      <c r="AM410" cm="1">
        <f t="array" ref="AM410">IF(AL410=1,1,
   IF(ISTEXT(AK410),1,
   IF(AO410&gt;1,AM409,
   IF(AI410=1,
      IF(SUMPRODUCT((LEN($Y$2:$Y$4096)-LEN(SUBSTITUTE($Y$2:$Y$4096,AA410,"")))/LEN(AA410))&gt;0,2,1),
      IF(
         SUMPRODUCT((LEN($Y$2:$Y$4096)-LEN(SUBSTITUTE($Y$2:$Y$4096,AA410,"")))/LEN(AA410))
         - SUMPRODUCT((LEN($Y$2:$Y$4096)-LEN(SUBSTITUTE($Y$2:$Y$4096,"Alolan "&amp;AA410,"")))/LEN("Alolan "&amp;AA410))
         - SUMPRODUCT((LEN($Y$2:$Y$4096)-LEN(SUBSTITUTE($Y$2:$Y$4096,"Galarian "&amp;AA410,"")))/LEN("Galarian "&amp;AA410))
         - SUMPRODUCT((LEN($Y$2:$Y$4096)-LEN(SUBSTITUTE($Y$2:$Y$4096,"Hisuian "&amp;AA410,"")))/LEN("Hisuian "&amp;AA410))
         - SUMPRODUCT((LEN($Y$2:$Y$4096)-LEN(SUBSTITUTE($Y$2:$Y$4096,"Paldean "&amp;AA410,"")))/LEN("Paldean "&amp;AA410))
      &gt;0,2,1)
   ))))</f>
        <v>2</v>
      </c>
      <c r="AN410">
        <v>0</v>
      </c>
      <c r="AO410">
        <v>0</v>
      </c>
    </row>
    <row r="411" spans="1:41" x14ac:dyDescent="0.25">
      <c r="A411" t="s">
        <v>3822</v>
      </c>
      <c r="B411" t="s">
        <v>53</v>
      </c>
      <c r="C411" t="s">
        <v>1209</v>
      </c>
      <c r="D411" t="s">
        <v>429</v>
      </c>
      <c r="E411">
        <v>50</v>
      </c>
      <c r="F411">
        <v>65</v>
      </c>
      <c r="G411">
        <v>65</v>
      </c>
      <c r="H411">
        <v>90</v>
      </c>
      <c r="I411">
        <v>90</v>
      </c>
      <c r="J411">
        <v>100</v>
      </c>
      <c r="K411" t="s">
        <v>1712</v>
      </c>
      <c r="L411" t="s">
        <v>250</v>
      </c>
      <c r="M411" t="s">
        <v>248</v>
      </c>
      <c r="N411">
        <v>9.15</v>
      </c>
      <c r="O411">
        <v>6.65</v>
      </c>
      <c r="R411">
        <f t="shared" si="24"/>
        <v>9</v>
      </c>
      <c r="S411">
        <f t="shared" si="25"/>
        <v>7</v>
      </c>
      <c r="T411">
        <f t="shared" si="26"/>
        <v>16</v>
      </c>
      <c r="U411" t="s">
        <v>1209</v>
      </c>
      <c r="V411" t="s">
        <v>429</v>
      </c>
      <c r="W411" t="s">
        <v>1471</v>
      </c>
      <c r="X411" t="s">
        <v>1536</v>
      </c>
      <c r="Y411" t="s">
        <v>5099</v>
      </c>
      <c r="Z411" cm="1">
        <f t="array" ref="Z411">IF(ISBLANK(AK411),_xlfn.LET(
    _xlpm.nameBeforeSlash, IF(ISNUMBER(SEARCH("/", Y411)), LEFT(Y411, SEARCH("/", Y411)-1), Y411),
    _xlpm.matchRow, IFERROR(MATCH(_xlpm.nameBeforeSlash, AA:AA, 0), ""),
    _xlpm.difference, IF(_xlpm.matchRow="", "", ABS((R411 + S411)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),IF(ISBLANK(Y411),"","Hidden"))</f>
        <v>11</v>
      </c>
      <c r="AA411" t="s">
        <v>5100</v>
      </c>
      <c r="AB411" t="s">
        <v>1594</v>
      </c>
      <c r="AC411" t="s">
        <v>1338</v>
      </c>
      <c r="AD411" t="str">
        <f>_xlfn.XLOOKUP(AC411,moves!A:A,moves!B:B)</f>
        <v>psychic</v>
      </c>
      <c r="AE411">
        <f>_xlfn.XLOOKUP(AC411,moves!A:A,moves!D:D)</f>
        <v>0</v>
      </c>
      <c r="AF411" t="str">
        <f>_xlfn.XLOOKUP(AC411,moves!A:A,moves!E:E)</f>
        <v>Deal double the damage taken by the user this round.</v>
      </c>
      <c r="AG411">
        <v>0</v>
      </c>
      <c r="AH411">
        <v>0</v>
      </c>
      <c r="AI411">
        <f t="shared" si="27"/>
        <v>1</v>
      </c>
      <c r="AJ411" t="s">
        <v>524</v>
      </c>
      <c r="AL411">
        <v>0</v>
      </c>
      <c r="AM411" cm="1">
        <f t="array" ref="AM411">IF(AL411=1,1,
   IF(ISTEXT(AK411),1,
   IF(AO411&gt;1,AM410,
   IF(AI411=1,
      IF(SUMPRODUCT((LEN($Y$2:$Y$4096)-LEN(SUBSTITUTE($Y$2:$Y$4096,AA411,"")))/LEN(AA411))&gt;0,2,1),
      IF(
         SUMPRODUCT((LEN($Y$2:$Y$4096)-LEN(SUBSTITUTE($Y$2:$Y$4096,AA411,"")))/LEN(AA411))
         - SUMPRODUCT((LEN($Y$2:$Y$4096)-LEN(SUBSTITUTE($Y$2:$Y$4096,"Alolan "&amp;AA411,"")))/LEN("Alolan "&amp;AA411))
         - SUMPRODUCT((LEN($Y$2:$Y$4096)-LEN(SUBSTITUTE($Y$2:$Y$4096,"Galarian "&amp;AA411,"")))/LEN("Galarian "&amp;AA411))
         - SUMPRODUCT((LEN($Y$2:$Y$4096)-LEN(SUBSTITUTE($Y$2:$Y$4096,"Hisuian "&amp;AA411,"")))/LEN("Hisuian "&amp;AA411))
         - SUMPRODUCT((LEN($Y$2:$Y$4096)-LEN(SUBSTITUTE($Y$2:$Y$4096,"Paldean "&amp;AA411,"")))/LEN("Paldean "&amp;AA411))
      &gt;0,2,1)
   ))))</f>
        <v>2</v>
      </c>
      <c r="AN411">
        <v>0</v>
      </c>
      <c r="AO411">
        <v>0</v>
      </c>
    </row>
    <row r="412" spans="1:41" x14ac:dyDescent="0.25">
      <c r="A412">
        <v>123</v>
      </c>
      <c r="B412" t="s">
        <v>562</v>
      </c>
      <c r="C412" t="s">
        <v>1499</v>
      </c>
      <c r="D412" t="s">
        <v>1481</v>
      </c>
      <c r="E412">
        <v>70</v>
      </c>
      <c r="F412">
        <v>110</v>
      </c>
      <c r="G412">
        <v>80</v>
      </c>
      <c r="H412">
        <v>55</v>
      </c>
      <c r="I412">
        <v>80</v>
      </c>
      <c r="J412">
        <v>105</v>
      </c>
      <c r="K412" t="s">
        <v>563</v>
      </c>
      <c r="L412" t="s">
        <v>247</v>
      </c>
      <c r="M412" t="s">
        <v>251</v>
      </c>
      <c r="N412">
        <v>10.25</v>
      </c>
      <c r="O412">
        <v>7.6</v>
      </c>
      <c r="Q412">
        <v>-2</v>
      </c>
      <c r="R412">
        <f t="shared" si="24"/>
        <v>10</v>
      </c>
      <c r="S412">
        <f t="shared" si="25"/>
        <v>6</v>
      </c>
      <c r="T412">
        <f t="shared" si="26"/>
        <v>16</v>
      </c>
      <c r="U412" t="s">
        <v>1499</v>
      </c>
      <c r="V412" t="s">
        <v>1481</v>
      </c>
      <c r="W412" t="s">
        <v>1492</v>
      </c>
      <c r="X412" t="s">
        <v>1512</v>
      </c>
      <c r="Y412" t="s">
        <v>1715</v>
      </c>
      <c r="Z412" cm="1">
        <f t="array" ref="Z412">IF(ISBLANK(AK412),_xlfn.LET(
    _xlpm.nameBeforeSlash, IF(ISNUMBER(SEARCH("/", Y412)), LEFT(Y412, SEARCH("/", Y412)-1), Y412),
    _xlpm.matchRow, IFERROR(MATCH(_xlpm.nameBeforeSlash, AA:AA, 0), ""),
    _xlpm.difference, IF(_xlpm.matchRow="", "", ABS((R412 + S412)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),IF(ISBLANK(Y412),"","Hidden"))</f>
        <v>11</v>
      </c>
      <c r="AA412" t="s">
        <v>562</v>
      </c>
      <c r="AC412" t="s">
        <v>924</v>
      </c>
      <c r="AD412" t="str">
        <f>_xlfn.XLOOKUP(AC412,moves!A:A,moves!B:B)</f>
        <v>bug</v>
      </c>
      <c r="AE412">
        <f>_xlfn.XLOOKUP(AC412,moves!A:A,moves!D:D)</f>
        <v>2</v>
      </c>
      <c r="AF412" t="str">
        <f>_xlfn.XLOOKUP(AC412,moves!A:A,moves!E:E)</f>
        <v>Each time this move is used in succession: Increase attack strength by 1.</v>
      </c>
      <c r="AG412">
        <v>0</v>
      </c>
      <c r="AH412">
        <v>0</v>
      </c>
      <c r="AI412">
        <f t="shared" si="27"/>
        <v>0</v>
      </c>
      <c r="AJ412" t="s">
        <v>524</v>
      </c>
      <c r="AL412">
        <v>0</v>
      </c>
      <c r="AM412" cm="1">
        <f t="array" ref="AM412">IF(AL412=1,1,
   IF(ISTEXT(AK412),1,
   IF(AO412&gt;1,AM411,
   IF(AI412=1,
      IF(SUMPRODUCT((LEN($Y$2:$Y$4096)-LEN(SUBSTITUTE($Y$2:$Y$4096,AA412,"")))/LEN(AA412))&gt;0,2,1),
      IF(
         SUMPRODUCT((LEN($Y$2:$Y$4096)-LEN(SUBSTITUTE($Y$2:$Y$4096,AA412,"")))/LEN(AA412))
         - SUMPRODUCT((LEN($Y$2:$Y$4096)-LEN(SUBSTITUTE($Y$2:$Y$4096,"Alolan "&amp;AA412,"")))/LEN("Alolan "&amp;AA412))
         - SUMPRODUCT((LEN($Y$2:$Y$4096)-LEN(SUBSTITUTE($Y$2:$Y$4096,"Galarian "&amp;AA412,"")))/LEN("Galarian "&amp;AA412))
         - SUMPRODUCT((LEN($Y$2:$Y$4096)-LEN(SUBSTITUTE($Y$2:$Y$4096,"Hisuian "&amp;AA412,"")))/LEN("Hisuian "&amp;AA412))
         - SUMPRODUCT((LEN($Y$2:$Y$4096)-LEN(SUBSTITUTE($Y$2:$Y$4096,"Paldean "&amp;AA412,"")))/LEN("Paldean "&amp;AA412))
      &gt;0,2,1)
   ))))</f>
        <v>1</v>
      </c>
      <c r="AN412">
        <v>0</v>
      </c>
      <c r="AO412">
        <v>0</v>
      </c>
    </row>
    <row r="413" spans="1:41" x14ac:dyDescent="0.25">
      <c r="A413" t="s">
        <v>3823</v>
      </c>
      <c r="B413" t="s">
        <v>562</v>
      </c>
      <c r="C413" t="s">
        <v>1499</v>
      </c>
      <c r="D413" t="s">
        <v>1481</v>
      </c>
      <c r="E413">
        <v>70</v>
      </c>
      <c r="F413">
        <v>110</v>
      </c>
      <c r="G413">
        <v>80</v>
      </c>
      <c r="H413">
        <v>55</v>
      </c>
      <c r="I413">
        <v>80</v>
      </c>
      <c r="J413">
        <v>105</v>
      </c>
      <c r="K413" t="s">
        <v>563</v>
      </c>
      <c r="L413" t="s">
        <v>247</v>
      </c>
      <c r="M413" t="s">
        <v>251</v>
      </c>
      <c r="N413">
        <v>10.25</v>
      </c>
      <c r="O413">
        <v>7.6</v>
      </c>
      <c r="Q413">
        <v>-2</v>
      </c>
      <c r="R413">
        <f t="shared" si="24"/>
        <v>10</v>
      </c>
      <c r="S413">
        <f t="shared" si="25"/>
        <v>6</v>
      </c>
      <c r="T413">
        <f t="shared" si="26"/>
        <v>16</v>
      </c>
      <c r="U413" t="s">
        <v>1499</v>
      </c>
      <c r="V413" t="s">
        <v>1481</v>
      </c>
      <c r="W413" t="s">
        <v>1492</v>
      </c>
      <c r="X413" t="s">
        <v>1512</v>
      </c>
      <c r="Y413" t="s">
        <v>6168</v>
      </c>
      <c r="Z413" cm="1">
        <f t="array" ref="Z413">IF(ISBLANK(AK413),_xlfn.LET(
    _xlpm.nameBeforeSlash, IF(ISNUMBER(SEARCH("/", Y413)), LEFT(Y413, SEARCH("/", Y413)-1), Y413),
    _xlpm.matchRow, IFERROR(MATCH(_xlpm.nameBeforeSlash, AA:AA, 0), ""),
    _xlpm.difference, IF(_xlpm.matchRow="", "", ABS((R413 + S413)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),IF(ISBLANK(Y413),"","Hidden"))</f>
        <v>11</v>
      </c>
      <c r="AA413" t="s">
        <v>5101</v>
      </c>
      <c r="AC413" t="s">
        <v>6368</v>
      </c>
      <c r="AD413" t="str">
        <f>_xlfn.XLOOKUP(AC413,moves!A:A,moves!B:B)</f>
        <v>normal</v>
      </c>
      <c r="AE413">
        <f>_xlfn.XLOOKUP(AC413,moves!A:A,moves!D:D)</f>
        <v>0</v>
      </c>
      <c r="AF413" t="str">
        <f>_xlfn.XLOOKUP(AC413,moves!A:A,moves!E:E)</f>
        <v>Each time this move is used: Add 1 critical hit to the user's attack rolls.</v>
      </c>
      <c r="AG413">
        <v>0</v>
      </c>
      <c r="AH413">
        <v>0</v>
      </c>
      <c r="AI413">
        <f t="shared" si="27"/>
        <v>1</v>
      </c>
      <c r="AJ413" t="s">
        <v>524</v>
      </c>
      <c r="AL413">
        <v>0</v>
      </c>
      <c r="AM413" cm="1">
        <f t="array" ref="AM413">IF(AL413=1,1,
   IF(ISTEXT(AK413),1,
   IF(AO413&gt;1,AM412,
   IF(AI413=1,
      IF(SUMPRODUCT((LEN($Y$2:$Y$4096)-LEN(SUBSTITUTE($Y$2:$Y$4096,AA413,"")))/LEN(AA413))&gt;0,2,1),
      IF(
         SUMPRODUCT((LEN($Y$2:$Y$4096)-LEN(SUBSTITUTE($Y$2:$Y$4096,AA413,"")))/LEN(AA413))
         - SUMPRODUCT((LEN($Y$2:$Y$4096)-LEN(SUBSTITUTE($Y$2:$Y$4096,"Alolan "&amp;AA413,"")))/LEN("Alolan "&amp;AA413))
         - SUMPRODUCT((LEN($Y$2:$Y$4096)-LEN(SUBSTITUTE($Y$2:$Y$4096,"Galarian "&amp;AA413,"")))/LEN("Galarian "&amp;AA413))
         - SUMPRODUCT((LEN($Y$2:$Y$4096)-LEN(SUBSTITUTE($Y$2:$Y$4096,"Hisuian "&amp;AA413,"")))/LEN("Hisuian "&amp;AA413))
         - SUMPRODUCT((LEN($Y$2:$Y$4096)-LEN(SUBSTITUTE($Y$2:$Y$4096,"Paldean "&amp;AA413,"")))/LEN("Paldean "&amp;AA413))
      &gt;0,2,1)
   ))))</f>
        <v>1</v>
      </c>
      <c r="AN413">
        <v>0</v>
      </c>
      <c r="AO413">
        <v>0</v>
      </c>
    </row>
    <row r="414" spans="1:41" x14ac:dyDescent="0.25">
      <c r="A414">
        <v>123</v>
      </c>
      <c r="B414" t="s">
        <v>562</v>
      </c>
      <c r="C414" t="s">
        <v>1499</v>
      </c>
      <c r="D414" t="s">
        <v>1481</v>
      </c>
      <c r="E414">
        <v>70</v>
      </c>
      <c r="F414">
        <v>110</v>
      </c>
      <c r="G414">
        <v>80</v>
      </c>
      <c r="H414">
        <v>55</v>
      </c>
      <c r="I414">
        <v>80</v>
      </c>
      <c r="J414">
        <v>105</v>
      </c>
      <c r="K414" t="s">
        <v>563</v>
      </c>
      <c r="L414" t="s">
        <v>247</v>
      </c>
      <c r="M414" t="s">
        <v>251</v>
      </c>
      <c r="N414">
        <v>10.25</v>
      </c>
      <c r="O414">
        <v>7.6</v>
      </c>
      <c r="Q414">
        <v>-2</v>
      </c>
      <c r="R414">
        <f t="shared" si="24"/>
        <v>10</v>
      </c>
      <c r="S414">
        <f t="shared" si="25"/>
        <v>6</v>
      </c>
      <c r="T414">
        <f t="shared" ref="T414" si="28">SUM(S414,R414)</f>
        <v>16</v>
      </c>
      <c r="U414" t="s">
        <v>1499</v>
      </c>
      <c r="V414" t="s">
        <v>1481</v>
      </c>
      <c r="W414" t="s">
        <v>1492</v>
      </c>
      <c r="X414" t="s">
        <v>1512</v>
      </c>
      <c r="Y414" t="s">
        <v>1715</v>
      </c>
      <c r="Z414" cm="1">
        <f t="array" ref="Z414">IF(ISBLANK(AK414),_xlfn.LET(
    _xlpm.nameBeforeSlash, IF(ISNUMBER(SEARCH("/", Y414)), LEFT(Y414, SEARCH("/", Y414)-1), Y414),
    _xlpm.matchRow, IFERROR(MATCH(_xlpm.nameBeforeSlash, AA:AA, 0), ""),
    _xlpm.difference, IF(_xlpm.matchRow="", "", ABS((R414 + S414)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),IF(ISBLANK(Y414),"","Hidden"))</f>
        <v>11</v>
      </c>
      <c r="AA414" t="s">
        <v>562</v>
      </c>
      <c r="AC414" t="s">
        <v>924</v>
      </c>
      <c r="AD414" t="str">
        <f>_xlfn.XLOOKUP(AC414,moves!A:A,moves!B:B)</f>
        <v>bug</v>
      </c>
      <c r="AE414">
        <f>_xlfn.XLOOKUP(AC414,moves!A:A,moves!D:D)</f>
        <v>2</v>
      </c>
      <c r="AF414" t="str">
        <f>_xlfn.XLOOKUP(AC414,moves!A:A,moves!E:E)</f>
        <v>Each time this move is used in succession: Increase attack strength by 1.</v>
      </c>
      <c r="AG414">
        <v>0</v>
      </c>
      <c r="AH414">
        <v>0</v>
      </c>
      <c r="AI414">
        <f t="shared" ref="AI414" si="29">IF(ISNUMBER(SEARCH("Shiny ", AA414)), 1, 0)</f>
        <v>0</v>
      </c>
      <c r="AJ414" t="s">
        <v>524</v>
      </c>
      <c r="AL414">
        <v>0</v>
      </c>
      <c r="AM414" cm="1">
        <f t="array" ref="AM414">IF(AL414=1,1,
   IF(ISTEXT(AK414),1,
   IF(AO414&gt;1,AM413,
   IF(AI414=1,
      IF(SUMPRODUCT((LEN($Y$2:$Y$4096)-LEN(SUBSTITUTE($Y$2:$Y$4096,AA414,"")))/LEN(AA414))&gt;0,2,1),
      IF(
         SUMPRODUCT((LEN($Y$2:$Y$4096)-LEN(SUBSTITUTE($Y$2:$Y$4096,AA414,"")))/LEN(AA414))
         - SUMPRODUCT((LEN($Y$2:$Y$4096)-LEN(SUBSTITUTE($Y$2:$Y$4096,"Alolan "&amp;AA414,"")))/LEN("Alolan "&amp;AA414))
         - SUMPRODUCT((LEN($Y$2:$Y$4096)-LEN(SUBSTITUTE($Y$2:$Y$4096,"Galarian "&amp;AA414,"")))/LEN("Galarian "&amp;AA414))
         - SUMPRODUCT((LEN($Y$2:$Y$4096)-LEN(SUBSTITUTE($Y$2:$Y$4096,"Hisuian "&amp;AA414,"")))/LEN("Hisuian "&amp;AA414))
         - SUMPRODUCT((LEN($Y$2:$Y$4096)-LEN(SUBSTITUTE($Y$2:$Y$4096,"Paldean "&amp;AA414,"")))/LEN("Paldean "&amp;AA414))
      &gt;0,2,1)
   ))))</f>
        <v>1</v>
      </c>
      <c r="AN414">
        <v>0</v>
      </c>
      <c r="AO414">
        <v>0</v>
      </c>
    </row>
    <row r="415" spans="1:41" x14ac:dyDescent="0.25">
      <c r="A415">
        <v>124</v>
      </c>
      <c r="B415" t="s">
        <v>1716</v>
      </c>
      <c r="C415" t="s">
        <v>1209</v>
      </c>
      <c r="D415" t="s">
        <v>429</v>
      </c>
      <c r="E415">
        <v>65</v>
      </c>
      <c r="F415">
        <v>50</v>
      </c>
      <c r="G415">
        <v>35</v>
      </c>
      <c r="H415">
        <v>115</v>
      </c>
      <c r="I415">
        <v>95</v>
      </c>
      <c r="J415">
        <v>95</v>
      </c>
      <c r="K415" t="s">
        <v>1717</v>
      </c>
      <c r="L415" t="s">
        <v>247</v>
      </c>
      <c r="M415" t="s">
        <v>248</v>
      </c>
      <c r="N415">
        <v>10.050000000000001</v>
      </c>
      <c r="O415">
        <v>6.5</v>
      </c>
      <c r="P415">
        <v>-1</v>
      </c>
      <c r="R415">
        <f t="shared" si="24"/>
        <v>9</v>
      </c>
      <c r="S415">
        <f t="shared" si="25"/>
        <v>7</v>
      </c>
      <c r="T415">
        <f t="shared" si="26"/>
        <v>16</v>
      </c>
      <c r="U415" t="s">
        <v>1209</v>
      </c>
      <c r="V415" t="s">
        <v>429</v>
      </c>
      <c r="W415" t="s">
        <v>1512</v>
      </c>
      <c r="X415" t="s">
        <v>1536</v>
      </c>
      <c r="Z415" t="str" cm="1">
        <f t="array" ref="Z415">IF(ISBLANK(AK415),_xlfn.LET(
    _xlpm.nameBeforeSlash, IF(ISNUMBER(SEARCH("/", Y415)), LEFT(Y415, SEARCH("/", Y415)-1), Y415),
    _xlpm.matchRow, IFERROR(MATCH(_xlpm.nameBeforeSlash, AA:AA, 0), ""),
    _xlpm.difference, IF(_xlpm.matchRow="", "", ABS((R415 + S415)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),IF(ISBLANK(Y415),"","Hidden"))</f>
        <v/>
      </c>
      <c r="AA415" t="s">
        <v>1716</v>
      </c>
      <c r="AC415" t="s">
        <v>1254</v>
      </c>
      <c r="AD415" t="str">
        <f>_xlfn.XLOOKUP(AC415,moves!A:A,moves!B:B)</f>
        <v>normal</v>
      </c>
      <c r="AE415">
        <f>_xlfn.XLOOKUP(AC415,moves!A:A,moves!D:D)</f>
        <v>2</v>
      </c>
      <c r="AF415" t="str">
        <f>_xlfn.XLOOKUP(AC415,moves!A:A,moves!E:E)</f>
        <v>Inflict the Drowsy status on the target, ignoring type immunity. If the target was already Drowsy: Inflict any other status condition on the target, ignoring restrictions.</v>
      </c>
      <c r="AG415">
        <v>0</v>
      </c>
      <c r="AH415">
        <v>0</v>
      </c>
      <c r="AI415">
        <f t="shared" si="27"/>
        <v>0</v>
      </c>
      <c r="AJ415" t="s">
        <v>524</v>
      </c>
      <c r="AL415">
        <v>0</v>
      </c>
      <c r="AM415" cm="1">
        <f t="array" ref="AM415">IF(AL415=1,1,
   IF(ISTEXT(AK415),1,
   IF(AO415&gt;1,#REF!,
   IF(AI415=1,
      IF(SUMPRODUCT((LEN($Y$2:$Y$4096)-LEN(SUBSTITUTE($Y$2:$Y$4096,AA415,"")))/LEN(AA415))&gt;0,2,1),
      IF(
         SUMPRODUCT((LEN($Y$2:$Y$4096)-LEN(SUBSTITUTE($Y$2:$Y$4096,AA415,"")))/LEN(AA415))
         - SUMPRODUCT((LEN($Y$2:$Y$4096)-LEN(SUBSTITUTE($Y$2:$Y$4096,"Alolan "&amp;AA415,"")))/LEN("Alolan "&amp;AA415))
         - SUMPRODUCT((LEN($Y$2:$Y$4096)-LEN(SUBSTITUTE($Y$2:$Y$4096,"Galarian "&amp;AA415,"")))/LEN("Galarian "&amp;AA415))
         - SUMPRODUCT((LEN($Y$2:$Y$4096)-LEN(SUBSTITUTE($Y$2:$Y$4096,"Hisuian "&amp;AA415,"")))/LEN("Hisuian "&amp;AA415))
         - SUMPRODUCT((LEN($Y$2:$Y$4096)-LEN(SUBSTITUTE($Y$2:$Y$4096,"Paldean "&amp;AA415,"")))/LEN("Paldean "&amp;AA415))
      &gt;0,2,1)
   ))))</f>
        <v>2</v>
      </c>
      <c r="AN415">
        <v>0</v>
      </c>
      <c r="AO415">
        <v>0</v>
      </c>
    </row>
    <row r="416" spans="1:41" x14ac:dyDescent="0.25">
      <c r="A416" t="s">
        <v>3824</v>
      </c>
      <c r="B416" t="s">
        <v>1716</v>
      </c>
      <c r="C416" t="s">
        <v>1209</v>
      </c>
      <c r="D416" t="s">
        <v>429</v>
      </c>
      <c r="E416">
        <v>65</v>
      </c>
      <c r="F416">
        <v>50</v>
      </c>
      <c r="G416">
        <v>35</v>
      </c>
      <c r="H416">
        <v>115</v>
      </c>
      <c r="I416">
        <v>95</v>
      </c>
      <c r="J416">
        <v>95</v>
      </c>
      <c r="K416" t="s">
        <v>1717</v>
      </c>
      <c r="L416" t="s">
        <v>247</v>
      </c>
      <c r="M416" t="s">
        <v>248</v>
      </c>
      <c r="N416">
        <v>10.050000000000001</v>
      </c>
      <c r="O416">
        <v>6.5</v>
      </c>
      <c r="P416">
        <v>-1</v>
      </c>
      <c r="R416">
        <f t="shared" si="24"/>
        <v>9</v>
      </c>
      <c r="S416">
        <f t="shared" si="25"/>
        <v>7</v>
      </c>
      <c r="T416">
        <f t="shared" si="26"/>
        <v>16</v>
      </c>
      <c r="U416" t="s">
        <v>1209</v>
      </c>
      <c r="V416" t="s">
        <v>429</v>
      </c>
      <c r="W416" t="s">
        <v>1512</v>
      </c>
      <c r="X416" t="s">
        <v>1536</v>
      </c>
      <c r="Z416" t="str" cm="1">
        <f t="array" ref="Z416">IF(ISBLANK(AK416),_xlfn.LET(
    _xlpm.nameBeforeSlash, IF(ISNUMBER(SEARCH("/", Y416)), LEFT(Y416, SEARCH("/", Y416)-1), Y416),
    _xlpm.matchRow, IFERROR(MATCH(_xlpm.nameBeforeSlash, AA:AA, 0), ""),
    _xlpm.difference, IF(_xlpm.matchRow="", "", ABS((R416 + S416)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),IF(ISBLANK(Y416),"","Hidden"))</f>
        <v/>
      </c>
      <c r="AA416" t="s">
        <v>5102</v>
      </c>
      <c r="AC416" t="s">
        <v>6418</v>
      </c>
      <c r="AD416" t="str">
        <f>_xlfn.XLOOKUP(AC416,moves!A:A,moves!B:B)</f>
        <v>psychic</v>
      </c>
      <c r="AE416">
        <f>_xlfn.XLOOKUP(AC416,moves!A:A,moves!D:D)</f>
        <v>0</v>
      </c>
      <c r="AF416" t="str">
        <f>_xlfn.XLOOKUP(AC416,moves!A:A,moves!E:E)</f>
        <v>If the target is Confused and at full health: The target faints.</v>
      </c>
      <c r="AG416">
        <v>0</v>
      </c>
      <c r="AH416">
        <v>0</v>
      </c>
      <c r="AI416">
        <f t="shared" si="27"/>
        <v>1</v>
      </c>
      <c r="AJ416" t="s">
        <v>524</v>
      </c>
      <c r="AL416">
        <v>0</v>
      </c>
      <c r="AM416" cm="1">
        <f t="array" ref="AM416">IF(AL416=1,1,
   IF(ISTEXT(AK416),1,
   IF(AO416&gt;1,AM415,
   IF(AI416=1,
      IF(SUMPRODUCT((LEN($Y$2:$Y$4096)-LEN(SUBSTITUTE($Y$2:$Y$4096,AA416,"")))/LEN(AA416))&gt;0,2,1),
      IF(
         SUMPRODUCT((LEN($Y$2:$Y$4096)-LEN(SUBSTITUTE($Y$2:$Y$4096,AA416,"")))/LEN(AA416))
         - SUMPRODUCT((LEN($Y$2:$Y$4096)-LEN(SUBSTITUTE($Y$2:$Y$4096,"Alolan "&amp;AA416,"")))/LEN("Alolan "&amp;AA416))
         - SUMPRODUCT((LEN($Y$2:$Y$4096)-LEN(SUBSTITUTE($Y$2:$Y$4096,"Galarian "&amp;AA416,"")))/LEN("Galarian "&amp;AA416))
         - SUMPRODUCT((LEN($Y$2:$Y$4096)-LEN(SUBSTITUTE($Y$2:$Y$4096,"Hisuian "&amp;AA416,"")))/LEN("Hisuian "&amp;AA416))
         - SUMPRODUCT((LEN($Y$2:$Y$4096)-LEN(SUBSTITUTE($Y$2:$Y$4096,"Paldean "&amp;AA416,"")))/LEN("Paldean "&amp;AA416))
      &gt;0,2,1)
   ))))</f>
        <v>2</v>
      </c>
      <c r="AN416">
        <v>0</v>
      </c>
      <c r="AO416">
        <v>0</v>
      </c>
    </row>
    <row r="417" spans="1:41" x14ac:dyDescent="0.25">
      <c r="A417">
        <v>125</v>
      </c>
      <c r="B417" t="s">
        <v>54</v>
      </c>
      <c r="C417" t="s">
        <v>1521</v>
      </c>
      <c r="D417"/>
      <c r="E417">
        <v>65</v>
      </c>
      <c r="F417">
        <v>83</v>
      </c>
      <c r="G417">
        <v>57</v>
      </c>
      <c r="H417">
        <v>95</v>
      </c>
      <c r="I417">
        <v>85</v>
      </c>
      <c r="J417">
        <v>105</v>
      </c>
      <c r="K417" t="s">
        <v>343</v>
      </c>
      <c r="L417" t="s">
        <v>250</v>
      </c>
      <c r="M417" t="s">
        <v>251</v>
      </c>
      <c r="N417">
        <v>9.7799999999999994</v>
      </c>
      <c r="O417">
        <v>6.8599999999999994</v>
      </c>
      <c r="P417">
        <v>-1</v>
      </c>
      <c r="R417">
        <f t="shared" si="24"/>
        <v>9</v>
      </c>
      <c r="S417">
        <f t="shared" si="25"/>
        <v>7</v>
      </c>
      <c r="T417">
        <f t="shared" si="26"/>
        <v>16</v>
      </c>
      <c r="U417" t="s">
        <v>1521</v>
      </c>
      <c r="V417" t="s">
        <v>429</v>
      </c>
      <c r="W417" t="s">
        <v>1512</v>
      </c>
      <c r="X417" t="s">
        <v>1492</v>
      </c>
      <c r="Y417" t="s">
        <v>220</v>
      </c>
      <c r="Z417" cm="1">
        <f t="array" ref="Z417">IF(ISBLANK(AK417),_xlfn.LET(
    _xlpm.nameBeforeSlash, IF(ISNUMBER(SEARCH("/", Y417)), LEFT(Y417, SEARCH("/", Y417)-1), Y417),
    _xlpm.matchRow, IFERROR(MATCH(_xlpm.nameBeforeSlash, AA:AA, 0), ""),
    _xlpm.difference, IF(_xlpm.matchRow="", "", ABS((R417 + S417)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),IF(ISBLANK(Y417),"","Hidden"))</f>
        <v>11</v>
      </c>
      <c r="AA417" t="s">
        <v>54</v>
      </c>
      <c r="AC417" t="s">
        <v>1005</v>
      </c>
      <c r="AD417" t="str">
        <f>_xlfn.XLOOKUP(AC417,moves!A:A,moves!B:B)</f>
        <v>electric</v>
      </c>
      <c r="AE417">
        <f>_xlfn.XLOOKUP(AC417,moves!A:A,moves!D:D)</f>
        <v>4</v>
      </c>
      <c r="AF417" t="str">
        <f>_xlfn.XLOOKUP(AC417,moves!A:A,moves!E:E)</f>
        <v>If any status symbols are rolled: Inflict the Paralyzed status on the target.</v>
      </c>
      <c r="AG417">
        <v>0</v>
      </c>
      <c r="AH417">
        <v>0</v>
      </c>
      <c r="AI417">
        <f t="shared" si="27"/>
        <v>0</v>
      </c>
      <c r="AJ417" t="s">
        <v>524</v>
      </c>
      <c r="AL417">
        <v>0</v>
      </c>
      <c r="AM417" cm="1">
        <f t="array" ref="AM417">IF(AL417=1,1,
   IF(ISTEXT(AK417),1,
   IF(AO417&gt;1,AM416,
   IF(AI417=1,
      IF(SUMPRODUCT((LEN($Y$2:$Y$4096)-LEN(SUBSTITUTE($Y$2:$Y$4096,AA417,"")))/LEN(AA417))&gt;0,2,1),
      IF(
         SUMPRODUCT((LEN($Y$2:$Y$4096)-LEN(SUBSTITUTE($Y$2:$Y$4096,AA417,"")))/LEN(AA417))
         - SUMPRODUCT((LEN($Y$2:$Y$4096)-LEN(SUBSTITUTE($Y$2:$Y$4096,"Alolan "&amp;AA417,"")))/LEN("Alolan "&amp;AA417))
         - SUMPRODUCT((LEN($Y$2:$Y$4096)-LEN(SUBSTITUTE($Y$2:$Y$4096,"Galarian "&amp;AA417,"")))/LEN("Galarian "&amp;AA417))
         - SUMPRODUCT((LEN($Y$2:$Y$4096)-LEN(SUBSTITUTE($Y$2:$Y$4096,"Hisuian "&amp;AA417,"")))/LEN("Hisuian "&amp;AA417))
         - SUMPRODUCT((LEN($Y$2:$Y$4096)-LEN(SUBSTITUTE($Y$2:$Y$4096,"Paldean "&amp;AA417,"")))/LEN("Paldean "&amp;AA417))
      &gt;0,2,1)
   ))))</f>
        <v>2</v>
      </c>
      <c r="AN417">
        <v>0</v>
      </c>
      <c r="AO417">
        <v>0</v>
      </c>
    </row>
    <row r="418" spans="1:41" x14ac:dyDescent="0.25">
      <c r="A418" t="s">
        <v>3825</v>
      </c>
      <c r="B418" t="s">
        <v>54</v>
      </c>
      <c r="C418" t="s">
        <v>1521</v>
      </c>
      <c r="D418"/>
      <c r="E418">
        <v>65</v>
      </c>
      <c r="F418">
        <v>83</v>
      </c>
      <c r="G418">
        <v>57</v>
      </c>
      <c r="H418">
        <v>95</v>
      </c>
      <c r="I418">
        <v>85</v>
      </c>
      <c r="J418">
        <v>105</v>
      </c>
      <c r="K418" t="s">
        <v>343</v>
      </c>
      <c r="L418" t="s">
        <v>250</v>
      </c>
      <c r="M418" t="s">
        <v>251</v>
      </c>
      <c r="N418">
        <v>9.7799999999999994</v>
      </c>
      <c r="O418">
        <v>6.8599999999999994</v>
      </c>
      <c r="P418">
        <v>-1</v>
      </c>
      <c r="R418">
        <f t="shared" si="24"/>
        <v>9</v>
      </c>
      <c r="S418">
        <f t="shared" si="25"/>
        <v>7</v>
      </c>
      <c r="T418">
        <f t="shared" si="26"/>
        <v>16</v>
      </c>
      <c r="U418" t="s">
        <v>1521</v>
      </c>
      <c r="V418" t="s">
        <v>429</v>
      </c>
      <c r="W418" t="s">
        <v>1512</v>
      </c>
      <c r="X418" t="s">
        <v>1492</v>
      </c>
      <c r="Y418" t="s">
        <v>5103</v>
      </c>
      <c r="Z418" cm="1">
        <f t="array" ref="Z418">IF(ISBLANK(AK418),_xlfn.LET(
    _xlpm.nameBeforeSlash, IF(ISNUMBER(SEARCH("/", Y418)), LEFT(Y418, SEARCH("/", Y418)-1), Y418),
    _xlpm.matchRow, IFERROR(MATCH(_xlpm.nameBeforeSlash, AA:AA, 0), ""),
    _xlpm.difference, IF(_xlpm.matchRow="", "", ABS((R418 + S418)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),IF(ISBLANK(Y418),"","Hidden"))</f>
        <v>11</v>
      </c>
      <c r="AA418" t="s">
        <v>5104</v>
      </c>
      <c r="AC418" t="s">
        <v>990</v>
      </c>
      <c r="AD418" t="str">
        <f>_xlfn.XLOOKUP(AC418,moves!A:A,moves!B:B)</f>
        <v>electric</v>
      </c>
      <c r="AE418">
        <f>_xlfn.XLOOKUP(AC418,moves!A:A,moves!D:D)</f>
        <v>4</v>
      </c>
      <c r="AF418" t="str">
        <f>_xlfn.XLOOKUP(AC418,moves!A:A,moves!E:E)</f>
        <v xml:space="preserve"> </v>
      </c>
      <c r="AG418">
        <v>0</v>
      </c>
      <c r="AH418">
        <v>0</v>
      </c>
      <c r="AI418">
        <f t="shared" si="27"/>
        <v>1</v>
      </c>
      <c r="AJ418" t="s">
        <v>524</v>
      </c>
      <c r="AL418">
        <v>0</v>
      </c>
      <c r="AM418" cm="1">
        <f t="array" ref="AM418">IF(AL418=1,1,
   IF(ISTEXT(AK418),1,
   IF(AO418&gt;1,AM417,
   IF(AI418=1,
      IF(SUMPRODUCT((LEN($Y$2:$Y$4096)-LEN(SUBSTITUTE($Y$2:$Y$4096,AA418,"")))/LEN(AA418))&gt;0,2,1),
      IF(
         SUMPRODUCT((LEN($Y$2:$Y$4096)-LEN(SUBSTITUTE($Y$2:$Y$4096,AA418,"")))/LEN(AA418))
         - SUMPRODUCT((LEN($Y$2:$Y$4096)-LEN(SUBSTITUTE($Y$2:$Y$4096,"Alolan "&amp;AA418,"")))/LEN("Alolan "&amp;AA418))
         - SUMPRODUCT((LEN($Y$2:$Y$4096)-LEN(SUBSTITUTE($Y$2:$Y$4096,"Galarian "&amp;AA418,"")))/LEN("Galarian "&amp;AA418))
         - SUMPRODUCT((LEN($Y$2:$Y$4096)-LEN(SUBSTITUTE($Y$2:$Y$4096,"Hisuian "&amp;AA418,"")))/LEN("Hisuian "&amp;AA418))
         - SUMPRODUCT((LEN($Y$2:$Y$4096)-LEN(SUBSTITUTE($Y$2:$Y$4096,"Paldean "&amp;AA418,"")))/LEN("Paldean "&amp;AA418))
      &gt;0,2,1)
   ))))</f>
        <v>2</v>
      </c>
      <c r="AN418">
        <v>0</v>
      </c>
      <c r="AO418">
        <v>0</v>
      </c>
    </row>
    <row r="419" spans="1:41" x14ac:dyDescent="0.25">
      <c r="A419">
        <v>126</v>
      </c>
      <c r="B419" t="s">
        <v>55</v>
      </c>
      <c r="C419" t="s">
        <v>1479</v>
      </c>
      <c r="D419"/>
      <c r="E419">
        <v>65</v>
      </c>
      <c r="F419">
        <v>95</v>
      </c>
      <c r="G419">
        <v>57</v>
      </c>
      <c r="H419">
        <v>100</v>
      </c>
      <c r="I419">
        <v>85</v>
      </c>
      <c r="J419">
        <v>93</v>
      </c>
      <c r="K419" t="s">
        <v>346</v>
      </c>
      <c r="L419" t="s">
        <v>253</v>
      </c>
      <c r="M419" t="s">
        <v>251</v>
      </c>
      <c r="N419">
        <v>9.67</v>
      </c>
      <c r="O419">
        <v>6.8599999999999994</v>
      </c>
      <c r="P419">
        <v>-2</v>
      </c>
      <c r="Q419">
        <v>1</v>
      </c>
      <c r="R419">
        <f t="shared" si="24"/>
        <v>8</v>
      </c>
      <c r="S419">
        <f t="shared" si="25"/>
        <v>8</v>
      </c>
      <c r="T419">
        <f t="shared" si="26"/>
        <v>16</v>
      </c>
      <c r="U419" t="s">
        <v>1479</v>
      </c>
      <c r="V419" t="s">
        <v>1469</v>
      </c>
      <c r="W419" t="s">
        <v>1512</v>
      </c>
      <c r="X419" t="s">
        <v>1492</v>
      </c>
      <c r="Y419" t="s">
        <v>221</v>
      </c>
      <c r="Z419" cm="1">
        <f t="array" ref="Z419">IF(ISBLANK(AK419),_xlfn.LET(
    _xlpm.nameBeforeSlash, IF(ISNUMBER(SEARCH("/", Y419)), LEFT(Y419, SEARCH("/", Y419)-1), Y419),
    _xlpm.matchRow, IFERROR(MATCH(_xlpm.nameBeforeSlash, AA:AA, 0), ""),
    _xlpm.difference, IF(_xlpm.matchRow="", "", ABS((R419 + S419)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),IF(ISBLANK(Y419),"","Hidden"))</f>
        <v>11</v>
      </c>
      <c r="AA419" t="s">
        <v>55</v>
      </c>
      <c r="AC419" t="s">
        <v>414</v>
      </c>
      <c r="AD419" t="str">
        <f>_xlfn.XLOOKUP(AC419,moves!A:A,moves!B:B)</f>
        <v>fire</v>
      </c>
      <c r="AE419">
        <f>_xlfn.XLOOKUP(AC419,moves!A:A,moves!D:D)</f>
        <v>4</v>
      </c>
      <c r="AF419" t="str">
        <f>_xlfn.XLOOKUP(AC419,moves!A:A,moves!E:E)</f>
        <v>If any status symbols are rolled: Inflict the Burned status on the target.</v>
      </c>
      <c r="AG419">
        <v>0</v>
      </c>
      <c r="AH419">
        <v>0</v>
      </c>
      <c r="AI419">
        <f t="shared" si="27"/>
        <v>0</v>
      </c>
      <c r="AJ419" t="s">
        <v>524</v>
      </c>
      <c r="AL419">
        <v>0</v>
      </c>
      <c r="AM419" cm="1">
        <f t="array" ref="AM419">IF(AL419=1,1,
   IF(ISTEXT(AK419),1,
   IF(AO419&gt;1,AM418,
   IF(AI419=1,
      IF(SUMPRODUCT((LEN($Y$2:$Y$4096)-LEN(SUBSTITUTE($Y$2:$Y$4096,AA419,"")))/LEN(AA419))&gt;0,2,1),
      IF(
         SUMPRODUCT((LEN($Y$2:$Y$4096)-LEN(SUBSTITUTE($Y$2:$Y$4096,AA419,"")))/LEN(AA419))
         - SUMPRODUCT((LEN($Y$2:$Y$4096)-LEN(SUBSTITUTE($Y$2:$Y$4096,"Alolan "&amp;AA419,"")))/LEN("Alolan "&amp;AA419))
         - SUMPRODUCT((LEN($Y$2:$Y$4096)-LEN(SUBSTITUTE($Y$2:$Y$4096,"Galarian "&amp;AA419,"")))/LEN("Galarian "&amp;AA419))
         - SUMPRODUCT((LEN($Y$2:$Y$4096)-LEN(SUBSTITUTE($Y$2:$Y$4096,"Hisuian "&amp;AA419,"")))/LEN("Hisuian "&amp;AA419))
         - SUMPRODUCT((LEN($Y$2:$Y$4096)-LEN(SUBSTITUTE($Y$2:$Y$4096,"Paldean "&amp;AA419,"")))/LEN("Paldean "&amp;AA419))
      &gt;0,2,1)
   ))))</f>
        <v>2</v>
      </c>
      <c r="AN419">
        <v>0</v>
      </c>
      <c r="AO419">
        <v>0</v>
      </c>
    </row>
    <row r="420" spans="1:41" x14ac:dyDescent="0.25">
      <c r="A420" t="s">
        <v>3826</v>
      </c>
      <c r="B420" t="s">
        <v>55</v>
      </c>
      <c r="C420" t="s">
        <v>1479</v>
      </c>
      <c r="D420"/>
      <c r="E420">
        <v>65</v>
      </c>
      <c r="F420">
        <v>95</v>
      </c>
      <c r="G420">
        <v>57</v>
      </c>
      <c r="H420">
        <v>100</v>
      </c>
      <c r="I420">
        <v>85</v>
      </c>
      <c r="J420">
        <v>93</v>
      </c>
      <c r="K420" t="s">
        <v>346</v>
      </c>
      <c r="L420" t="s">
        <v>253</v>
      </c>
      <c r="M420" t="s">
        <v>251</v>
      </c>
      <c r="N420">
        <v>9.67</v>
      </c>
      <c r="O420">
        <v>6.8599999999999994</v>
      </c>
      <c r="P420">
        <v>-2</v>
      </c>
      <c r="Q420">
        <v>1</v>
      </c>
      <c r="R420">
        <f t="shared" si="24"/>
        <v>8</v>
      </c>
      <c r="S420">
        <f t="shared" si="25"/>
        <v>8</v>
      </c>
      <c r="T420">
        <f t="shared" si="26"/>
        <v>16</v>
      </c>
      <c r="U420" t="s">
        <v>1479</v>
      </c>
      <c r="V420" t="s">
        <v>1469</v>
      </c>
      <c r="W420" t="s">
        <v>1512</v>
      </c>
      <c r="X420" t="s">
        <v>1492</v>
      </c>
      <c r="Y420" t="s">
        <v>5105</v>
      </c>
      <c r="Z420" cm="1">
        <f t="array" ref="Z420">IF(ISBLANK(AK420),_xlfn.LET(
    _xlpm.nameBeforeSlash, IF(ISNUMBER(SEARCH("/", Y420)), LEFT(Y420, SEARCH("/", Y420)-1), Y420),
    _xlpm.matchRow, IFERROR(MATCH(_xlpm.nameBeforeSlash, AA:AA, 0), ""),
    _xlpm.difference, IF(_xlpm.matchRow="", "", ABS((R420 + S420)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),IF(ISBLANK(Y420),"","Hidden"))</f>
        <v>11</v>
      </c>
      <c r="AA420" t="s">
        <v>5106</v>
      </c>
      <c r="AC420" t="s">
        <v>712</v>
      </c>
      <c r="AD420" t="str">
        <f>_xlfn.XLOOKUP(AC420,moves!A:A,moves!B:B)</f>
        <v>fire</v>
      </c>
      <c r="AE420">
        <f>_xlfn.XLOOKUP(AC420,moves!A:A,moves!D:D)</f>
        <v>4</v>
      </c>
      <c r="AF420" t="str">
        <f>_xlfn.XLOOKUP(AC420,moves!A:A,moves!E:E)</f>
        <v>For each status symbol rolled: Inflict the Burned status on one target.</v>
      </c>
      <c r="AG420">
        <v>0</v>
      </c>
      <c r="AH420">
        <v>0</v>
      </c>
      <c r="AI420">
        <f t="shared" si="27"/>
        <v>1</v>
      </c>
      <c r="AJ420" t="s">
        <v>524</v>
      </c>
      <c r="AL420">
        <v>0</v>
      </c>
      <c r="AM420" cm="1">
        <f t="array" ref="AM420">IF(AL420=1,1,
   IF(ISTEXT(AK420),1,
   IF(AO420&gt;1,AM419,
   IF(AI420=1,
      IF(SUMPRODUCT((LEN($Y$2:$Y$4096)-LEN(SUBSTITUTE($Y$2:$Y$4096,AA420,"")))/LEN(AA420))&gt;0,2,1),
      IF(
         SUMPRODUCT((LEN($Y$2:$Y$4096)-LEN(SUBSTITUTE($Y$2:$Y$4096,AA420,"")))/LEN(AA420))
         - SUMPRODUCT((LEN($Y$2:$Y$4096)-LEN(SUBSTITUTE($Y$2:$Y$4096,"Alolan "&amp;AA420,"")))/LEN("Alolan "&amp;AA420))
         - SUMPRODUCT((LEN($Y$2:$Y$4096)-LEN(SUBSTITUTE($Y$2:$Y$4096,"Galarian "&amp;AA420,"")))/LEN("Galarian "&amp;AA420))
         - SUMPRODUCT((LEN($Y$2:$Y$4096)-LEN(SUBSTITUTE($Y$2:$Y$4096,"Hisuian "&amp;AA420,"")))/LEN("Hisuian "&amp;AA420))
         - SUMPRODUCT((LEN($Y$2:$Y$4096)-LEN(SUBSTITUTE($Y$2:$Y$4096,"Paldean "&amp;AA420,"")))/LEN("Paldean "&amp;AA420))
      &gt;0,2,1)
   ))))</f>
        <v>2</v>
      </c>
      <c r="AN420">
        <v>0</v>
      </c>
      <c r="AO420">
        <v>0</v>
      </c>
    </row>
    <row r="421" spans="1:41" x14ac:dyDescent="0.25">
      <c r="A421">
        <v>127</v>
      </c>
      <c r="B421" t="s">
        <v>1718</v>
      </c>
      <c r="C421" t="s">
        <v>1499</v>
      </c>
      <c r="D421"/>
      <c r="E421">
        <v>65</v>
      </c>
      <c r="F421">
        <v>125</v>
      </c>
      <c r="G421">
        <v>100</v>
      </c>
      <c r="H421">
        <v>55</v>
      </c>
      <c r="I421">
        <v>70</v>
      </c>
      <c r="J421">
        <v>85</v>
      </c>
      <c r="K421" t="s">
        <v>1719</v>
      </c>
      <c r="L421" t="s">
        <v>247</v>
      </c>
      <c r="M421" t="s">
        <v>251</v>
      </c>
      <c r="N421">
        <v>10.199999999999999</v>
      </c>
      <c r="O421">
        <v>7.7</v>
      </c>
      <c r="P421">
        <v>1</v>
      </c>
      <c r="R421">
        <f t="shared" si="24"/>
        <v>11</v>
      </c>
      <c r="S421">
        <f t="shared" si="25"/>
        <v>8</v>
      </c>
      <c r="T421">
        <f t="shared" si="26"/>
        <v>19</v>
      </c>
      <c r="U421" t="s">
        <v>1499</v>
      </c>
      <c r="V421" t="s">
        <v>1481</v>
      </c>
      <c r="W421" t="s">
        <v>1492</v>
      </c>
      <c r="X421" t="s">
        <v>1512</v>
      </c>
      <c r="Z421" t="str" cm="1">
        <f t="array" ref="Z421">IF(ISBLANK(AK421),_xlfn.LET(
    _xlpm.nameBeforeSlash, IF(ISNUMBER(SEARCH("/", Y421)), LEFT(Y421, SEARCH("/", Y421)-1), Y421),
    _xlpm.matchRow, IFERROR(MATCH(_xlpm.nameBeforeSlash, AA:AA, 0), ""),
    _xlpm.difference, IF(_xlpm.matchRow="", "", ABS((R421 + S421)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),IF(ISBLANK(Y421),"","Hidden"))</f>
        <v/>
      </c>
      <c r="AA421" t="s">
        <v>1718</v>
      </c>
      <c r="AC421" t="s">
        <v>566</v>
      </c>
      <c r="AD421" t="str">
        <f>_xlfn.XLOOKUP(AC421,moves!A:A,moves!B:B)</f>
        <v>bug</v>
      </c>
      <c r="AE421">
        <f>_xlfn.XLOOKUP(AC421,moves!A:A,moves!D:D)</f>
        <v>4</v>
      </c>
      <c r="AF421" t="str">
        <f>_xlfn.XLOOKUP(AC421,moves!A:A,moves!E:E)</f>
        <v>Critical hits deal +1 damage.</v>
      </c>
      <c r="AG421">
        <v>0</v>
      </c>
      <c r="AH421">
        <v>0</v>
      </c>
      <c r="AI421">
        <f t="shared" si="27"/>
        <v>0</v>
      </c>
      <c r="AJ421" t="s">
        <v>525</v>
      </c>
      <c r="AL421">
        <v>0</v>
      </c>
      <c r="AM421" cm="1">
        <f t="array" ref="AM421">IF(AL421=1,1,
   IF(ISTEXT(AK421),1,
   IF(AO421&gt;1,AM420,
   IF(AI421=1,
      IF(SUMPRODUCT((LEN($Y$2:$Y$4096)-LEN(SUBSTITUTE($Y$2:$Y$4096,AA421,"")))/LEN(AA421))&gt;0,2,1),
      IF(
         SUMPRODUCT((LEN($Y$2:$Y$4096)-LEN(SUBSTITUTE($Y$2:$Y$4096,AA421,"")))/LEN(AA421))
         - SUMPRODUCT((LEN($Y$2:$Y$4096)-LEN(SUBSTITUTE($Y$2:$Y$4096,"Alolan "&amp;AA421,"")))/LEN("Alolan "&amp;AA421))
         - SUMPRODUCT((LEN($Y$2:$Y$4096)-LEN(SUBSTITUTE($Y$2:$Y$4096,"Galarian "&amp;AA421,"")))/LEN("Galarian "&amp;AA421))
         - SUMPRODUCT((LEN($Y$2:$Y$4096)-LEN(SUBSTITUTE($Y$2:$Y$4096,"Hisuian "&amp;AA421,"")))/LEN("Hisuian "&amp;AA421))
         - SUMPRODUCT((LEN($Y$2:$Y$4096)-LEN(SUBSTITUTE($Y$2:$Y$4096,"Paldean "&amp;AA421,"")))/LEN("Paldean "&amp;AA421))
      &gt;0,2,1)
   ))))</f>
        <v>1</v>
      </c>
      <c r="AN421">
        <v>0</v>
      </c>
      <c r="AO421">
        <v>1</v>
      </c>
    </row>
    <row r="422" spans="1:41" x14ac:dyDescent="0.25">
      <c r="A422" t="s">
        <v>1720</v>
      </c>
      <c r="B422" t="s">
        <v>1718</v>
      </c>
      <c r="C422" t="s">
        <v>1499</v>
      </c>
      <c r="D422" t="s">
        <v>1481</v>
      </c>
      <c r="E422">
        <v>65</v>
      </c>
      <c r="F422">
        <v>155</v>
      </c>
      <c r="G422">
        <v>120</v>
      </c>
      <c r="H422">
        <v>65</v>
      </c>
      <c r="I422">
        <v>90</v>
      </c>
      <c r="J422">
        <v>105</v>
      </c>
      <c r="K422" t="s">
        <v>1719</v>
      </c>
      <c r="L422" t="s">
        <v>3446</v>
      </c>
      <c r="M422" t="s">
        <v>1476</v>
      </c>
      <c r="N422">
        <v>12.6</v>
      </c>
      <c r="O422">
        <v>8.9</v>
      </c>
      <c r="P422">
        <v>1</v>
      </c>
      <c r="Q422">
        <v>1</v>
      </c>
      <c r="R422">
        <f t="shared" si="24"/>
        <v>14</v>
      </c>
      <c r="S422">
        <f t="shared" si="25"/>
        <v>10</v>
      </c>
      <c r="T422">
        <f t="shared" si="26"/>
        <v>24</v>
      </c>
      <c r="U422" t="s">
        <v>1499</v>
      </c>
      <c r="V422" t="s">
        <v>1481</v>
      </c>
      <c r="W422" t="s">
        <v>1492</v>
      </c>
      <c r="X422" t="s">
        <v>1512</v>
      </c>
      <c r="Z422" t="str" cm="1">
        <f t="array" ref="Z422">IF(ISBLANK(AK422),_xlfn.LET(
    _xlpm.nameBeforeSlash, IF(ISNUMBER(SEARCH("/", Y422)), LEFT(Y422, SEARCH("/", Y422)-1), Y422),
    _xlpm.matchRow, IFERROR(MATCH(_xlpm.nameBeforeSlash, AA:AA, 0), ""),
    _xlpm.difference, IF(_xlpm.matchRow="", "", ABS((R422 + S422)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),IF(ISBLANK(Y422),"","Hidden"))</f>
        <v/>
      </c>
      <c r="AA422" t="s">
        <v>3390</v>
      </c>
      <c r="AB422" t="s">
        <v>1477</v>
      </c>
      <c r="AC422" t="s">
        <v>1226</v>
      </c>
      <c r="AD422" t="str">
        <f>_xlfn.XLOOKUP(AC422,moves!A:A,moves!B:B)</f>
        <v>normal</v>
      </c>
      <c r="AE422">
        <f>_xlfn.XLOOKUP(AC422,moves!A:A,moves!D:D)</f>
        <v>6</v>
      </c>
      <c r="AF422" t="str">
        <f>_xlfn.XLOOKUP(AC422,moves!A:A,moves!E:E)</f>
        <v>The target faints if they have 2 or less health remaining after this attack. Status symbols deal -1 damage.</v>
      </c>
      <c r="AG422">
        <v>0</v>
      </c>
      <c r="AH422">
        <v>0</v>
      </c>
      <c r="AI422">
        <f t="shared" si="27"/>
        <v>0</v>
      </c>
      <c r="AJ422" t="s">
        <v>525</v>
      </c>
      <c r="AL422">
        <v>0</v>
      </c>
      <c r="AM422" cm="1">
        <f t="array" ref="AM422">IF(AL422=1,1,
   IF(ISTEXT(AK422),1,
   IF(AO422&gt;1,AM421,
   IF(AI422=1,
      IF(SUMPRODUCT((LEN($Y$2:$Y$4096)-LEN(SUBSTITUTE($Y$2:$Y$4096,AA422,"")))/LEN(AA422))&gt;0,2,1),
      IF(
         SUMPRODUCT((LEN($Y$2:$Y$4096)-LEN(SUBSTITUTE($Y$2:$Y$4096,AA422,"")))/LEN(AA422))
         - SUMPRODUCT((LEN($Y$2:$Y$4096)-LEN(SUBSTITUTE($Y$2:$Y$4096,"Alolan "&amp;AA422,"")))/LEN("Alolan "&amp;AA422))
         - SUMPRODUCT((LEN($Y$2:$Y$4096)-LEN(SUBSTITUTE($Y$2:$Y$4096,"Galarian "&amp;AA422,"")))/LEN("Galarian "&amp;AA422))
         - SUMPRODUCT((LEN($Y$2:$Y$4096)-LEN(SUBSTITUTE($Y$2:$Y$4096,"Hisuian "&amp;AA422,"")))/LEN("Hisuian "&amp;AA422))
         - SUMPRODUCT((LEN($Y$2:$Y$4096)-LEN(SUBSTITUTE($Y$2:$Y$4096,"Paldean "&amp;AA422,"")))/LEN("Paldean "&amp;AA422))
      &gt;0,2,1)
   ))))</f>
        <v>1</v>
      </c>
      <c r="AN422">
        <v>0</v>
      </c>
      <c r="AO422">
        <v>2</v>
      </c>
    </row>
    <row r="423" spans="1:41" x14ac:dyDescent="0.25">
      <c r="A423" t="s">
        <v>3827</v>
      </c>
      <c r="B423" t="s">
        <v>1718</v>
      </c>
      <c r="C423" t="s">
        <v>1499</v>
      </c>
      <c r="D423"/>
      <c r="E423">
        <v>65</v>
      </c>
      <c r="F423">
        <v>125</v>
      </c>
      <c r="G423">
        <v>100</v>
      </c>
      <c r="H423">
        <v>55</v>
      </c>
      <c r="I423">
        <v>70</v>
      </c>
      <c r="J423">
        <v>85</v>
      </c>
      <c r="K423" t="s">
        <v>1719</v>
      </c>
      <c r="L423" t="s">
        <v>247</v>
      </c>
      <c r="M423" t="s">
        <v>251</v>
      </c>
      <c r="N423">
        <v>10.199999999999999</v>
      </c>
      <c r="O423">
        <v>7.7</v>
      </c>
      <c r="P423">
        <v>1</v>
      </c>
      <c r="R423">
        <f t="shared" si="24"/>
        <v>11</v>
      </c>
      <c r="S423">
        <f t="shared" si="25"/>
        <v>8</v>
      </c>
      <c r="T423">
        <f t="shared" si="26"/>
        <v>19</v>
      </c>
      <c r="U423" t="s">
        <v>1499</v>
      </c>
      <c r="V423" t="s">
        <v>1481</v>
      </c>
      <c r="W423" t="s">
        <v>1492</v>
      </c>
      <c r="X423" t="s">
        <v>1512</v>
      </c>
      <c r="Z423" t="str" cm="1">
        <f t="array" ref="Z423">IF(ISBLANK(AK423),_xlfn.LET(
    _xlpm.nameBeforeSlash, IF(ISNUMBER(SEARCH("/", Y423)), LEFT(Y423, SEARCH("/", Y423)-1), Y423),
    _xlpm.matchRow, IFERROR(MATCH(_xlpm.nameBeforeSlash, AA:AA, 0), ""),
    _xlpm.difference, IF(_xlpm.matchRow="", "", ABS((R423 + S423)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),IF(ISBLANK(Y423),"","Hidden"))</f>
        <v/>
      </c>
      <c r="AA423" t="s">
        <v>5107</v>
      </c>
      <c r="AC423" t="s">
        <v>1246</v>
      </c>
      <c r="AD423" t="str">
        <f>_xlfn.XLOOKUP(AC423,moves!A:A,moves!B:B)</f>
        <v>normal</v>
      </c>
      <c r="AE423">
        <f>_xlfn.XLOOKUP(AC423,moves!A:A,moves!D:D)</f>
        <v>3</v>
      </c>
      <c r="AF423" t="str">
        <f>_xlfn.XLOOKUP(AC423,moves!A:A,moves!E:E)</f>
        <v>The target may no longer change form, switch out, or flee the battle.</v>
      </c>
      <c r="AG423">
        <v>0</v>
      </c>
      <c r="AH423">
        <v>0</v>
      </c>
      <c r="AI423">
        <f t="shared" si="27"/>
        <v>1</v>
      </c>
      <c r="AJ423" t="s">
        <v>525</v>
      </c>
      <c r="AL423">
        <v>0</v>
      </c>
      <c r="AM423" cm="1">
        <f t="array" ref="AM423">IF(AL423=1,1,
   IF(ISTEXT(AK423),1,
   IF(AO423&gt;1,AM422,
   IF(AI423=1,
      IF(SUMPRODUCT((LEN($Y$2:$Y$4096)-LEN(SUBSTITUTE($Y$2:$Y$4096,AA423,"")))/LEN(AA423))&gt;0,2,1),
      IF(
         SUMPRODUCT((LEN($Y$2:$Y$4096)-LEN(SUBSTITUTE($Y$2:$Y$4096,AA423,"")))/LEN(AA423))
         - SUMPRODUCT((LEN($Y$2:$Y$4096)-LEN(SUBSTITUTE($Y$2:$Y$4096,"Alolan "&amp;AA423,"")))/LEN("Alolan "&amp;AA423))
         - SUMPRODUCT((LEN($Y$2:$Y$4096)-LEN(SUBSTITUTE($Y$2:$Y$4096,"Galarian "&amp;AA423,"")))/LEN("Galarian "&amp;AA423))
         - SUMPRODUCT((LEN($Y$2:$Y$4096)-LEN(SUBSTITUTE($Y$2:$Y$4096,"Hisuian "&amp;AA423,"")))/LEN("Hisuian "&amp;AA423))
         - SUMPRODUCT((LEN($Y$2:$Y$4096)-LEN(SUBSTITUTE($Y$2:$Y$4096,"Paldean "&amp;AA423,"")))/LEN("Paldean "&amp;AA423))
      &gt;0,2,1)
   ))))</f>
        <v>1</v>
      </c>
      <c r="AN423">
        <v>0</v>
      </c>
      <c r="AO423">
        <v>1</v>
      </c>
    </row>
    <row r="424" spans="1:41" x14ac:dyDescent="0.25">
      <c r="A424" t="s">
        <v>3828</v>
      </c>
      <c r="B424" t="s">
        <v>1718</v>
      </c>
      <c r="C424" t="s">
        <v>1499</v>
      </c>
      <c r="D424" t="s">
        <v>1481</v>
      </c>
      <c r="E424">
        <v>65</v>
      </c>
      <c r="F424">
        <v>155</v>
      </c>
      <c r="G424">
        <v>120</v>
      </c>
      <c r="H424">
        <v>65</v>
      </c>
      <c r="I424">
        <v>90</v>
      </c>
      <c r="J424">
        <v>105</v>
      </c>
      <c r="K424" t="s">
        <v>1719</v>
      </c>
      <c r="L424" t="s">
        <v>3446</v>
      </c>
      <c r="M424" t="s">
        <v>1476</v>
      </c>
      <c r="N424">
        <v>12.6</v>
      </c>
      <c r="O424">
        <v>8.9</v>
      </c>
      <c r="P424">
        <v>1</v>
      </c>
      <c r="Q424">
        <v>1</v>
      </c>
      <c r="R424">
        <f t="shared" si="24"/>
        <v>14</v>
      </c>
      <c r="S424">
        <f t="shared" si="25"/>
        <v>10</v>
      </c>
      <c r="T424">
        <f t="shared" si="26"/>
        <v>24</v>
      </c>
      <c r="U424" t="s">
        <v>1499</v>
      </c>
      <c r="V424" t="s">
        <v>1481</v>
      </c>
      <c r="W424" t="s">
        <v>1492</v>
      </c>
      <c r="X424" t="s">
        <v>1512</v>
      </c>
      <c r="Z424" t="str" cm="1">
        <f t="array" ref="Z424">IF(ISBLANK(AK424),_xlfn.LET(
    _xlpm.nameBeforeSlash, IF(ISNUMBER(SEARCH("/", Y424)), LEFT(Y424, SEARCH("/", Y424)-1), Y424),
    _xlpm.matchRow, IFERROR(MATCH(_xlpm.nameBeforeSlash, AA:AA, 0), ""),
    _xlpm.difference, IF(_xlpm.matchRow="", "", ABS((R424 + S424)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),IF(ISBLANK(Y424),"","Hidden"))</f>
        <v/>
      </c>
      <c r="AA424" t="s">
        <v>5108</v>
      </c>
      <c r="AB424" t="s">
        <v>1477</v>
      </c>
      <c r="AC424" t="s">
        <v>1038</v>
      </c>
      <c r="AD424" t="str">
        <f>_xlfn.XLOOKUP(AC424,moves!A:A,moves!B:B)</f>
        <v>fighting</v>
      </c>
      <c r="AE424">
        <f>_xlfn.XLOOKUP(AC424,moves!A:A,moves!D:D)</f>
        <v>6</v>
      </c>
      <c r="AF424" t="str">
        <f>_xlfn.XLOOKUP(AC424,moves!A:A,moves!E:E)</f>
        <v xml:space="preserve">During this attack and when the user is next attacked: Status symbols and critical hits deal +1 damage. </v>
      </c>
      <c r="AG424">
        <v>0</v>
      </c>
      <c r="AH424">
        <v>0</v>
      </c>
      <c r="AI424">
        <f t="shared" si="27"/>
        <v>1</v>
      </c>
      <c r="AJ424" t="s">
        <v>525</v>
      </c>
      <c r="AL424">
        <v>0</v>
      </c>
      <c r="AM424" cm="1">
        <f t="array" ref="AM424">IF(AL424=1,1,
   IF(ISTEXT(AK424),1,
   IF(AO424&gt;1,AM423,
   IF(AI424=1,
      IF(SUMPRODUCT((LEN($Y$2:$Y$4096)-LEN(SUBSTITUTE($Y$2:$Y$4096,AA424,"")))/LEN(AA424))&gt;0,2,1),
      IF(
         SUMPRODUCT((LEN($Y$2:$Y$4096)-LEN(SUBSTITUTE($Y$2:$Y$4096,AA424,"")))/LEN(AA424))
         - SUMPRODUCT((LEN($Y$2:$Y$4096)-LEN(SUBSTITUTE($Y$2:$Y$4096,"Alolan "&amp;AA424,"")))/LEN("Alolan "&amp;AA424))
         - SUMPRODUCT((LEN($Y$2:$Y$4096)-LEN(SUBSTITUTE($Y$2:$Y$4096,"Galarian "&amp;AA424,"")))/LEN("Galarian "&amp;AA424))
         - SUMPRODUCT((LEN($Y$2:$Y$4096)-LEN(SUBSTITUTE($Y$2:$Y$4096,"Hisuian "&amp;AA424,"")))/LEN("Hisuian "&amp;AA424))
         - SUMPRODUCT((LEN($Y$2:$Y$4096)-LEN(SUBSTITUTE($Y$2:$Y$4096,"Paldean "&amp;AA424,"")))/LEN("Paldean "&amp;AA424))
      &gt;0,2,1)
   ))))</f>
        <v>1</v>
      </c>
      <c r="AN424">
        <v>0</v>
      </c>
      <c r="AO424">
        <v>2</v>
      </c>
    </row>
    <row r="425" spans="1:41" x14ac:dyDescent="0.25">
      <c r="A425">
        <v>128</v>
      </c>
      <c r="B425" t="s">
        <v>1721</v>
      </c>
      <c r="C425" t="s">
        <v>1512</v>
      </c>
      <c r="D425"/>
      <c r="E425">
        <v>75</v>
      </c>
      <c r="F425">
        <v>100</v>
      </c>
      <c r="G425">
        <v>95</v>
      </c>
      <c r="H425">
        <v>40</v>
      </c>
      <c r="I425">
        <v>70</v>
      </c>
      <c r="J425">
        <v>110</v>
      </c>
      <c r="K425" t="s">
        <v>1722</v>
      </c>
      <c r="L425" t="s">
        <v>250</v>
      </c>
      <c r="M425" t="s">
        <v>249</v>
      </c>
      <c r="N425">
        <v>9.8000000000000007</v>
      </c>
      <c r="O425">
        <v>7.95</v>
      </c>
      <c r="P425">
        <v>1</v>
      </c>
      <c r="R425">
        <f t="shared" si="24"/>
        <v>11</v>
      </c>
      <c r="S425">
        <f t="shared" si="25"/>
        <v>8</v>
      </c>
      <c r="T425">
        <f t="shared" si="26"/>
        <v>19</v>
      </c>
      <c r="U425" t="s">
        <v>1512</v>
      </c>
      <c r="V425" t="s">
        <v>1471</v>
      </c>
      <c r="W425" t="s">
        <v>1472</v>
      </c>
      <c r="X425" t="s">
        <v>1468</v>
      </c>
      <c r="Z425" t="str" cm="1">
        <f t="array" ref="Z425">IF(ISBLANK(AK425),_xlfn.LET(
    _xlpm.nameBeforeSlash, IF(ISNUMBER(SEARCH("/", Y425)), LEFT(Y425, SEARCH("/", Y425)-1), Y425),
    _xlpm.matchRow, IFERROR(MATCH(_xlpm.nameBeforeSlash, AA:AA, 0), ""),
    _xlpm.difference, IF(_xlpm.matchRow="", "", ABS((R425 + S425)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),IF(ISBLANK(Y425),"","Hidden"))</f>
        <v/>
      </c>
      <c r="AA425" t="s">
        <v>1721</v>
      </c>
      <c r="AC425" t="s">
        <v>1380</v>
      </c>
      <c r="AD425" t="str">
        <f>_xlfn.XLOOKUP(AC425,moves!A:A,moves!B:B)</f>
        <v>typeless</v>
      </c>
      <c r="AE425">
        <f>_xlfn.XLOOKUP(AC425,moves!A:A,moves!D:D)</f>
        <v>4</v>
      </c>
      <c r="AF425" t="str">
        <f>_xlfn.XLOOKUP(AC425,moves!A:A,moves!E:E)</f>
        <v>The type of this move is the 2nd type of the user (1st if no 2nd type). Ignore MODIFY effects.</v>
      </c>
      <c r="AG425">
        <v>0</v>
      </c>
      <c r="AH425">
        <v>0</v>
      </c>
      <c r="AI425">
        <f t="shared" si="27"/>
        <v>0</v>
      </c>
      <c r="AJ425" t="s">
        <v>525</v>
      </c>
      <c r="AL425">
        <v>0</v>
      </c>
      <c r="AM425" cm="1">
        <f t="array" ref="AM425">IF(AL425=1,1,
   IF(ISTEXT(AK425),1,
   IF(AO425&gt;1,AM424,
   IF(AI425=1,
      IF(SUMPRODUCT((LEN($Y$2:$Y$4096)-LEN(SUBSTITUTE($Y$2:$Y$4096,AA425,"")))/LEN(AA425))&gt;0,2,1),
      IF(
         SUMPRODUCT((LEN($Y$2:$Y$4096)-LEN(SUBSTITUTE($Y$2:$Y$4096,AA425,"")))/LEN(AA425))
         - SUMPRODUCT((LEN($Y$2:$Y$4096)-LEN(SUBSTITUTE($Y$2:$Y$4096,"Alolan "&amp;AA425,"")))/LEN("Alolan "&amp;AA425))
         - SUMPRODUCT((LEN($Y$2:$Y$4096)-LEN(SUBSTITUTE($Y$2:$Y$4096,"Galarian "&amp;AA425,"")))/LEN("Galarian "&amp;AA425))
         - SUMPRODUCT((LEN($Y$2:$Y$4096)-LEN(SUBSTITUTE($Y$2:$Y$4096,"Hisuian "&amp;AA425,"")))/LEN("Hisuian "&amp;AA425))
         - SUMPRODUCT((LEN($Y$2:$Y$4096)-LEN(SUBSTITUTE($Y$2:$Y$4096,"Paldean "&amp;AA425,"")))/LEN("Paldean "&amp;AA425))
      &gt;0,2,1)
   ))))</f>
        <v>1</v>
      </c>
      <c r="AN425">
        <v>0</v>
      </c>
      <c r="AO425">
        <v>0</v>
      </c>
    </row>
    <row r="426" spans="1:41" x14ac:dyDescent="0.25">
      <c r="A426">
        <v>128</v>
      </c>
      <c r="B426" t="s">
        <v>1721</v>
      </c>
      <c r="C426" t="s">
        <v>1512</v>
      </c>
      <c r="D426"/>
      <c r="E426">
        <v>75</v>
      </c>
      <c r="F426">
        <v>100</v>
      </c>
      <c r="G426">
        <v>95</v>
      </c>
      <c r="H426">
        <v>40</v>
      </c>
      <c r="I426">
        <v>70</v>
      </c>
      <c r="J426">
        <v>110</v>
      </c>
      <c r="K426" t="s">
        <v>1722</v>
      </c>
      <c r="L426" t="s">
        <v>250</v>
      </c>
      <c r="M426" t="s">
        <v>249</v>
      </c>
      <c r="N426">
        <v>9.8000000000000007</v>
      </c>
      <c r="O426">
        <v>7.95</v>
      </c>
      <c r="P426">
        <v>1</v>
      </c>
      <c r="R426">
        <f t="shared" si="24"/>
        <v>11</v>
      </c>
      <c r="S426">
        <f t="shared" si="25"/>
        <v>8</v>
      </c>
      <c r="T426">
        <f t="shared" si="26"/>
        <v>19</v>
      </c>
      <c r="U426" t="s">
        <v>1512</v>
      </c>
      <c r="V426" t="s">
        <v>1471</v>
      </c>
      <c r="W426" t="s">
        <v>1472</v>
      </c>
      <c r="X426" t="s">
        <v>1468</v>
      </c>
      <c r="Z426" t="str" cm="1">
        <f t="array" ref="Z426">IF(ISBLANK(AK426),_xlfn.LET(
    _xlpm.nameBeforeSlash, IF(ISNUMBER(SEARCH("/", Y426)), LEFT(Y426, SEARCH("/", Y426)-1), Y426),
    _xlpm.matchRow, IFERROR(MATCH(_xlpm.nameBeforeSlash, AA:AA, 0), ""),
    _xlpm.difference, IF(_xlpm.matchRow="", "", ABS((R426 + S426)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),IF(ISBLANK(Y426),"","Hidden"))</f>
        <v/>
      </c>
      <c r="AA426" t="s">
        <v>1721</v>
      </c>
      <c r="AC426" t="s">
        <v>1380</v>
      </c>
      <c r="AD426" t="str">
        <f>_xlfn.XLOOKUP(AC426,moves!A:A,moves!B:B)</f>
        <v>typeless</v>
      </c>
      <c r="AE426">
        <f>_xlfn.XLOOKUP(AC426,moves!A:A,moves!D:D)</f>
        <v>4</v>
      </c>
      <c r="AF426" t="str">
        <f>_xlfn.XLOOKUP(AC426,moves!A:A,moves!E:E)</f>
        <v>The type of this move is the 2nd type of the user (1st if no 2nd type). Ignore MODIFY effects.</v>
      </c>
      <c r="AG426">
        <v>0</v>
      </c>
      <c r="AH426">
        <v>0</v>
      </c>
      <c r="AI426">
        <f t="shared" si="27"/>
        <v>0</v>
      </c>
      <c r="AJ426" t="s">
        <v>525</v>
      </c>
      <c r="AL426">
        <v>0</v>
      </c>
      <c r="AM426" cm="1">
        <f t="array" ref="AM426">IF(AL426=1,1,
   IF(ISTEXT(AK426),1,
   IF(AO426&gt;1,AM425,
   IF(AI426=1,
      IF(SUMPRODUCT((LEN($Y$2:$Y$4096)-LEN(SUBSTITUTE($Y$2:$Y$4096,AA426,"")))/LEN(AA426))&gt;0,2,1),
      IF(
         SUMPRODUCT((LEN($Y$2:$Y$4096)-LEN(SUBSTITUTE($Y$2:$Y$4096,AA426,"")))/LEN(AA426))
         - SUMPRODUCT((LEN($Y$2:$Y$4096)-LEN(SUBSTITUTE($Y$2:$Y$4096,"Alolan "&amp;AA426,"")))/LEN("Alolan "&amp;AA426))
         - SUMPRODUCT((LEN($Y$2:$Y$4096)-LEN(SUBSTITUTE($Y$2:$Y$4096,"Galarian "&amp;AA426,"")))/LEN("Galarian "&amp;AA426))
         - SUMPRODUCT((LEN($Y$2:$Y$4096)-LEN(SUBSTITUTE($Y$2:$Y$4096,"Hisuian "&amp;AA426,"")))/LEN("Hisuian "&amp;AA426))
         - SUMPRODUCT((LEN($Y$2:$Y$4096)-LEN(SUBSTITUTE($Y$2:$Y$4096,"Paldean "&amp;AA426,"")))/LEN("Paldean "&amp;AA426))
      &gt;0,2,1)
   ))))</f>
        <v>1</v>
      </c>
      <c r="AN426">
        <v>0</v>
      </c>
      <c r="AO426">
        <v>0</v>
      </c>
    </row>
    <row r="427" spans="1:41" x14ac:dyDescent="0.25">
      <c r="A427">
        <v>128</v>
      </c>
      <c r="B427" t="s">
        <v>1721</v>
      </c>
      <c r="C427" t="s">
        <v>1512</v>
      </c>
      <c r="D427"/>
      <c r="E427">
        <v>75</v>
      </c>
      <c r="F427">
        <v>100</v>
      </c>
      <c r="G427">
        <v>95</v>
      </c>
      <c r="H427">
        <v>40</v>
      </c>
      <c r="I427">
        <v>70</v>
      </c>
      <c r="J427">
        <v>110</v>
      </c>
      <c r="K427" t="s">
        <v>1722</v>
      </c>
      <c r="L427" t="s">
        <v>250</v>
      </c>
      <c r="M427" t="s">
        <v>249</v>
      </c>
      <c r="N427">
        <v>9.8000000000000007</v>
      </c>
      <c r="O427">
        <v>7.95</v>
      </c>
      <c r="P427">
        <v>1</v>
      </c>
      <c r="R427">
        <f t="shared" si="24"/>
        <v>11</v>
      </c>
      <c r="S427">
        <f t="shared" si="25"/>
        <v>8</v>
      </c>
      <c r="T427">
        <f t="shared" si="26"/>
        <v>19</v>
      </c>
      <c r="U427" t="s">
        <v>1512</v>
      </c>
      <c r="V427" t="s">
        <v>1471</v>
      </c>
      <c r="W427" t="s">
        <v>1472</v>
      </c>
      <c r="X427" t="s">
        <v>1468</v>
      </c>
      <c r="Z427" t="str" cm="1">
        <f t="array" ref="Z427">IF(ISBLANK(AK427),_xlfn.LET(
    _xlpm.nameBeforeSlash, IF(ISNUMBER(SEARCH("/", Y427)), LEFT(Y427, SEARCH("/", Y427)-1), Y427),
    _xlpm.matchRow, IFERROR(MATCH(_xlpm.nameBeforeSlash, AA:AA, 0), ""),
    _xlpm.difference, IF(_xlpm.matchRow="", "", ABS((R427 + S427)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),IF(ISBLANK(Y427),"","Hidden"))</f>
        <v/>
      </c>
      <c r="AA427" t="s">
        <v>1721</v>
      </c>
      <c r="AC427" t="s">
        <v>1380</v>
      </c>
      <c r="AD427" t="str">
        <f>_xlfn.XLOOKUP(AC427,moves!A:A,moves!B:B)</f>
        <v>typeless</v>
      </c>
      <c r="AE427">
        <f>_xlfn.XLOOKUP(AC427,moves!A:A,moves!D:D)</f>
        <v>4</v>
      </c>
      <c r="AF427" t="str">
        <f>_xlfn.XLOOKUP(AC427,moves!A:A,moves!E:E)</f>
        <v>The type of this move is the 2nd type of the user (1st if no 2nd type). Ignore MODIFY effects.</v>
      </c>
      <c r="AG427">
        <v>0</v>
      </c>
      <c r="AH427">
        <v>0</v>
      </c>
      <c r="AI427">
        <f t="shared" si="27"/>
        <v>0</v>
      </c>
      <c r="AJ427" t="s">
        <v>525</v>
      </c>
      <c r="AL427">
        <v>0</v>
      </c>
      <c r="AM427" cm="1">
        <f t="array" ref="AM427">IF(AL427=1,1,
   IF(ISTEXT(AK427),1,
   IF(AO427&gt;1,AM426,
   IF(AI427=1,
      IF(SUMPRODUCT((LEN($Y$2:$Y$4096)-LEN(SUBSTITUTE($Y$2:$Y$4096,AA427,"")))/LEN(AA427))&gt;0,2,1),
      IF(
         SUMPRODUCT((LEN($Y$2:$Y$4096)-LEN(SUBSTITUTE($Y$2:$Y$4096,AA427,"")))/LEN(AA427))
         - SUMPRODUCT((LEN($Y$2:$Y$4096)-LEN(SUBSTITUTE($Y$2:$Y$4096,"Alolan "&amp;AA427,"")))/LEN("Alolan "&amp;AA427))
         - SUMPRODUCT((LEN($Y$2:$Y$4096)-LEN(SUBSTITUTE($Y$2:$Y$4096,"Galarian "&amp;AA427,"")))/LEN("Galarian "&amp;AA427))
         - SUMPRODUCT((LEN($Y$2:$Y$4096)-LEN(SUBSTITUTE($Y$2:$Y$4096,"Hisuian "&amp;AA427,"")))/LEN("Hisuian "&amp;AA427))
         - SUMPRODUCT((LEN($Y$2:$Y$4096)-LEN(SUBSTITUTE($Y$2:$Y$4096,"Paldean "&amp;AA427,"")))/LEN("Paldean "&amp;AA427))
      &gt;0,2,1)
   ))))</f>
        <v>1</v>
      </c>
      <c r="AN427">
        <v>0</v>
      </c>
      <c r="AO427">
        <v>0</v>
      </c>
    </row>
    <row r="428" spans="1:41" x14ac:dyDescent="0.25">
      <c r="A428" t="s">
        <v>1723</v>
      </c>
      <c r="B428" t="s">
        <v>1721</v>
      </c>
      <c r="C428" t="s">
        <v>1492</v>
      </c>
      <c r="D428" t="s">
        <v>1490</v>
      </c>
      <c r="E428">
        <v>75</v>
      </c>
      <c r="F428">
        <v>110</v>
      </c>
      <c r="G428">
        <v>105</v>
      </c>
      <c r="H428">
        <v>30</v>
      </c>
      <c r="I428">
        <v>70</v>
      </c>
      <c r="J428">
        <v>100</v>
      </c>
      <c r="K428" t="s">
        <v>1722</v>
      </c>
      <c r="L428" t="s">
        <v>252</v>
      </c>
      <c r="M428" t="s">
        <v>251</v>
      </c>
      <c r="N428">
        <v>9.8000000000000007</v>
      </c>
      <c r="O428">
        <v>8.25</v>
      </c>
      <c r="Q428">
        <v>1</v>
      </c>
      <c r="R428">
        <f t="shared" si="24"/>
        <v>10</v>
      </c>
      <c r="S428">
        <f t="shared" si="25"/>
        <v>9</v>
      </c>
      <c r="T428">
        <f t="shared" si="26"/>
        <v>19</v>
      </c>
      <c r="U428" t="s">
        <v>1492</v>
      </c>
      <c r="V428" t="s">
        <v>1490</v>
      </c>
      <c r="W428" t="s">
        <v>1512</v>
      </c>
      <c r="X428" t="s">
        <v>1472</v>
      </c>
      <c r="Z428" t="str" cm="1">
        <f t="array" ref="Z428">IF(ISBLANK(AK428),_xlfn.LET(
    _xlpm.nameBeforeSlash, IF(ISNUMBER(SEARCH("/", Y428)), LEFT(Y428, SEARCH("/", Y428)-1), Y428),
    _xlpm.matchRow, IFERROR(MATCH(_xlpm.nameBeforeSlash, AA:AA, 0), ""),
    _xlpm.difference, IF(_xlpm.matchRow="", "", ABS((R428 + S428)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),IF(ISBLANK(Y428),"","Hidden"))</f>
        <v/>
      </c>
      <c r="AA428" t="s">
        <v>3143</v>
      </c>
      <c r="AB428" t="s">
        <v>3146</v>
      </c>
      <c r="AC428" t="s">
        <v>1380</v>
      </c>
      <c r="AD428" t="str">
        <f>_xlfn.XLOOKUP(AC428,moves!A:A,moves!B:B)</f>
        <v>typeless</v>
      </c>
      <c r="AE428">
        <f>_xlfn.XLOOKUP(AC428,moves!A:A,moves!D:D)</f>
        <v>4</v>
      </c>
      <c r="AF428" t="str">
        <f>_xlfn.XLOOKUP(AC428,moves!A:A,moves!E:E)</f>
        <v>The type of this move is the 2nd type of the user (1st if no 2nd type). Ignore MODIFY effects.</v>
      </c>
      <c r="AG428">
        <v>0</v>
      </c>
      <c r="AH428">
        <v>0</v>
      </c>
      <c r="AI428">
        <f t="shared" si="27"/>
        <v>0</v>
      </c>
      <c r="AJ428" t="s">
        <v>525</v>
      </c>
      <c r="AL428">
        <v>0</v>
      </c>
      <c r="AM428" cm="1">
        <f t="array" ref="AM428">IF(AL428=1,1,
   IF(ISTEXT(AK428),1,
   IF(AO428&gt;1,AM427,
   IF(AI428=1,
      IF(SUMPRODUCT((LEN($Y$2:$Y$4096)-LEN(SUBSTITUTE($Y$2:$Y$4096,AA428,"")))/LEN(AA428))&gt;0,2,1),
      IF(
         SUMPRODUCT((LEN($Y$2:$Y$4096)-LEN(SUBSTITUTE($Y$2:$Y$4096,AA428,"")))/LEN(AA428))
         - SUMPRODUCT((LEN($Y$2:$Y$4096)-LEN(SUBSTITUTE($Y$2:$Y$4096,"Alolan "&amp;AA428,"")))/LEN("Alolan "&amp;AA428))
         - SUMPRODUCT((LEN($Y$2:$Y$4096)-LEN(SUBSTITUTE($Y$2:$Y$4096,"Galarian "&amp;AA428,"")))/LEN("Galarian "&amp;AA428))
         - SUMPRODUCT((LEN($Y$2:$Y$4096)-LEN(SUBSTITUTE($Y$2:$Y$4096,"Hisuian "&amp;AA428,"")))/LEN("Hisuian "&amp;AA428))
         - SUMPRODUCT((LEN($Y$2:$Y$4096)-LEN(SUBSTITUTE($Y$2:$Y$4096,"Paldean "&amp;AA428,"")))/LEN("Paldean "&amp;AA428))
      &gt;0,2,1)
   ))))</f>
        <v>1</v>
      </c>
      <c r="AN428">
        <v>0</v>
      </c>
      <c r="AO428">
        <v>0</v>
      </c>
    </row>
    <row r="429" spans="1:41" x14ac:dyDescent="0.25">
      <c r="A429" t="s">
        <v>1723</v>
      </c>
      <c r="B429" t="s">
        <v>1721</v>
      </c>
      <c r="C429" t="s">
        <v>1492</v>
      </c>
      <c r="D429" t="s">
        <v>1490</v>
      </c>
      <c r="E429">
        <v>75</v>
      </c>
      <c r="F429">
        <v>110</v>
      </c>
      <c r="G429">
        <v>105</v>
      </c>
      <c r="H429">
        <v>30</v>
      </c>
      <c r="I429">
        <v>70</v>
      </c>
      <c r="J429">
        <v>100</v>
      </c>
      <c r="K429" t="s">
        <v>1722</v>
      </c>
      <c r="L429" t="s">
        <v>252</v>
      </c>
      <c r="M429" t="s">
        <v>251</v>
      </c>
      <c r="N429">
        <v>9.8000000000000007</v>
      </c>
      <c r="O429">
        <v>8.25</v>
      </c>
      <c r="Q429">
        <v>1</v>
      </c>
      <c r="R429">
        <f t="shared" si="24"/>
        <v>10</v>
      </c>
      <c r="S429">
        <f t="shared" si="25"/>
        <v>9</v>
      </c>
      <c r="T429">
        <f t="shared" si="26"/>
        <v>19</v>
      </c>
      <c r="U429" t="s">
        <v>1492</v>
      </c>
      <c r="V429" t="s">
        <v>1490</v>
      </c>
      <c r="W429" t="s">
        <v>1512</v>
      </c>
      <c r="X429" t="s">
        <v>1472</v>
      </c>
      <c r="Z429" t="str" cm="1">
        <f t="array" ref="Z429">IF(ISBLANK(AK429),_xlfn.LET(
    _xlpm.nameBeforeSlash, IF(ISNUMBER(SEARCH("/", Y429)), LEFT(Y429, SEARCH("/", Y429)-1), Y429),
    _xlpm.matchRow, IFERROR(MATCH(_xlpm.nameBeforeSlash, AA:AA, 0), ""),
    _xlpm.difference, IF(_xlpm.matchRow="", "", ABS((R429 + S429)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),IF(ISBLANK(Y429),"","Hidden"))</f>
        <v/>
      </c>
      <c r="AA429" t="s">
        <v>3143</v>
      </c>
      <c r="AB429" t="s">
        <v>3146</v>
      </c>
      <c r="AC429" t="s">
        <v>1380</v>
      </c>
      <c r="AD429" t="str">
        <f>_xlfn.XLOOKUP(AC429,moves!A:A,moves!B:B)</f>
        <v>typeless</v>
      </c>
      <c r="AE429">
        <f>_xlfn.XLOOKUP(AC429,moves!A:A,moves!D:D)</f>
        <v>4</v>
      </c>
      <c r="AF429" t="str">
        <f>_xlfn.XLOOKUP(AC429,moves!A:A,moves!E:E)</f>
        <v>The type of this move is the 2nd type of the user (1st if no 2nd type). Ignore MODIFY effects.</v>
      </c>
      <c r="AG429">
        <v>0</v>
      </c>
      <c r="AH429">
        <v>0</v>
      </c>
      <c r="AI429">
        <f t="shared" si="27"/>
        <v>0</v>
      </c>
      <c r="AJ429" t="s">
        <v>525</v>
      </c>
      <c r="AL429">
        <v>0</v>
      </c>
      <c r="AM429" cm="1">
        <f t="array" ref="AM429">IF(AL429=1,1,
   IF(ISTEXT(AK429),1,
   IF(AO429&gt;1,AM428,
   IF(AI429=1,
      IF(SUMPRODUCT((LEN($Y$2:$Y$4096)-LEN(SUBSTITUTE($Y$2:$Y$4096,AA429,"")))/LEN(AA429))&gt;0,2,1),
      IF(
         SUMPRODUCT((LEN($Y$2:$Y$4096)-LEN(SUBSTITUTE($Y$2:$Y$4096,AA429,"")))/LEN(AA429))
         - SUMPRODUCT((LEN($Y$2:$Y$4096)-LEN(SUBSTITUTE($Y$2:$Y$4096,"Alolan "&amp;AA429,"")))/LEN("Alolan "&amp;AA429))
         - SUMPRODUCT((LEN($Y$2:$Y$4096)-LEN(SUBSTITUTE($Y$2:$Y$4096,"Galarian "&amp;AA429,"")))/LEN("Galarian "&amp;AA429))
         - SUMPRODUCT((LEN($Y$2:$Y$4096)-LEN(SUBSTITUTE($Y$2:$Y$4096,"Hisuian "&amp;AA429,"")))/LEN("Hisuian "&amp;AA429))
         - SUMPRODUCT((LEN($Y$2:$Y$4096)-LEN(SUBSTITUTE($Y$2:$Y$4096,"Paldean "&amp;AA429,"")))/LEN("Paldean "&amp;AA429))
      &gt;0,2,1)
   ))))</f>
        <v>1</v>
      </c>
      <c r="AN429">
        <v>0</v>
      </c>
      <c r="AO429">
        <v>0</v>
      </c>
    </row>
    <row r="430" spans="1:41" x14ac:dyDescent="0.25">
      <c r="A430" t="s">
        <v>1723</v>
      </c>
      <c r="B430" t="s">
        <v>1721</v>
      </c>
      <c r="C430" t="s">
        <v>1492</v>
      </c>
      <c r="D430" t="s">
        <v>1490</v>
      </c>
      <c r="E430">
        <v>75</v>
      </c>
      <c r="F430">
        <v>110</v>
      </c>
      <c r="G430">
        <v>105</v>
      </c>
      <c r="H430">
        <v>30</v>
      </c>
      <c r="I430">
        <v>70</v>
      </c>
      <c r="J430">
        <v>100</v>
      </c>
      <c r="K430" t="s">
        <v>1722</v>
      </c>
      <c r="L430" t="s">
        <v>252</v>
      </c>
      <c r="M430" t="s">
        <v>251</v>
      </c>
      <c r="N430">
        <v>9.8000000000000007</v>
      </c>
      <c r="O430">
        <v>8.25</v>
      </c>
      <c r="Q430">
        <v>1</v>
      </c>
      <c r="R430">
        <f t="shared" si="24"/>
        <v>10</v>
      </c>
      <c r="S430">
        <f t="shared" si="25"/>
        <v>9</v>
      </c>
      <c r="T430">
        <f t="shared" si="26"/>
        <v>19</v>
      </c>
      <c r="U430" t="s">
        <v>1492</v>
      </c>
      <c r="V430" t="s">
        <v>1490</v>
      </c>
      <c r="W430" t="s">
        <v>1512</v>
      </c>
      <c r="X430" t="s">
        <v>1472</v>
      </c>
      <c r="Z430" t="str" cm="1">
        <f t="array" ref="Z430">IF(ISBLANK(AK430),_xlfn.LET(
    _xlpm.nameBeforeSlash, IF(ISNUMBER(SEARCH("/", Y430)), LEFT(Y430, SEARCH("/", Y430)-1), Y430),
    _xlpm.matchRow, IFERROR(MATCH(_xlpm.nameBeforeSlash, AA:AA, 0), ""),
    _xlpm.difference, IF(_xlpm.matchRow="", "", ABS((R430 + S430)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),IF(ISBLANK(Y430),"","Hidden"))</f>
        <v/>
      </c>
      <c r="AA430" t="s">
        <v>3143</v>
      </c>
      <c r="AB430" t="s">
        <v>3146</v>
      </c>
      <c r="AC430" t="s">
        <v>1380</v>
      </c>
      <c r="AD430" t="str">
        <f>_xlfn.XLOOKUP(AC430,moves!A:A,moves!B:B)</f>
        <v>typeless</v>
      </c>
      <c r="AE430">
        <f>_xlfn.XLOOKUP(AC430,moves!A:A,moves!D:D)</f>
        <v>4</v>
      </c>
      <c r="AF430" t="str">
        <f>_xlfn.XLOOKUP(AC430,moves!A:A,moves!E:E)</f>
        <v>The type of this move is the 2nd type of the user (1st if no 2nd type). Ignore MODIFY effects.</v>
      </c>
      <c r="AG430">
        <v>0</v>
      </c>
      <c r="AH430">
        <v>0</v>
      </c>
      <c r="AI430">
        <f t="shared" si="27"/>
        <v>0</v>
      </c>
      <c r="AJ430" t="s">
        <v>525</v>
      </c>
      <c r="AL430">
        <v>0</v>
      </c>
      <c r="AM430" cm="1">
        <f t="array" ref="AM430">IF(AL430=1,1,
   IF(ISTEXT(AK430),1,
   IF(AO430&gt;1,AM429,
   IF(AI430=1,
      IF(SUMPRODUCT((LEN($Y$2:$Y$4096)-LEN(SUBSTITUTE($Y$2:$Y$4096,AA430,"")))/LEN(AA430))&gt;0,2,1),
      IF(
         SUMPRODUCT((LEN($Y$2:$Y$4096)-LEN(SUBSTITUTE($Y$2:$Y$4096,AA430,"")))/LEN(AA430))
         - SUMPRODUCT((LEN($Y$2:$Y$4096)-LEN(SUBSTITUTE($Y$2:$Y$4096,"Alolan "&amp;AA430,"")))/LEN("Alolan "&amp;AA430))
         - SUMPRODUCT((LEN($Y$2:$Y$4096)-LEN(SUBSTITUTE($Y$2:$Y$4096,"Galarian "&amp;AA430,"")))/LEN("Galarian "&amp;AA430))
         - SUMPRODUCT((LEN($Y$2:$Y$4096)-LEN(SUBSTITUTE($Y$2:$Y$4096,"Hisuian "&amp;AA430,"")))/LEN("Hisuian "&amp;AA430))
         - SUMPRODUCT((LEN($Y$2:$Y$4096)-LEN(SUBSTITUTE($Y$2:$Y$4096,"Paldean "&amp;AA430,"")))/LEN("Paldean "&amp;AA430))
      &gt;0,2,1)
   ))))</f>
        <v>1</v>
      </c>
      <c r="AN430">
        <v>0</v>
      </c>
      <c r="AO430">
        <v>0</v>
      </c>
    </row>
    <row r="431" spans="1:41" x14ac:dyDescent="0.25">
      <c r="A431" t="s">
        <v>1724</v>
      </c>
      <c r="B431" t="s">
        <v>1721</v>
      </c>
      <c r="C431" t="s">
        <v>1492</v>
      </c>
      <c r="D431" t="s">
        <v>1479</v>
      </c>
      <c r="E431">
        <v>75</v>
      </c>
      <c r="F431">
        <v>110</v>
      </c>
      <c r="G431">
        <v>105</v>
      </c>
      <c r="H431">
        <v>30</v>
      </c>
      <c r="I431">
        <v>70</v>
      </c>
      <c r="J431">
        <v>100</v>
      </c>
      <c r="K431" t="s">
        <v>1722</v>
      </c>
      <c r="L431" t="s">
        <v>250</v>
      </c>
      <c r="M431" t="s">
        <v>251</v>
      </c>
      <c r="N431">
        <v>9.8000000000000007</v>
      </c>
      <c r="O431">
        <v>8.25</v>
      </c>
      <c r="Q431">
        <v>1</v>
      </c>
      <c r="R431">
        <f t="shared" si="24"/>
        <v>10</v>
      </c>
      <c r="S431">
        <f t="shared" si="25"/>
        <v>9</v>
      </c>
      <c r="T431">
        <f t="shared" si="26"/>
        <v>19</v>
      </c>
      <c r="U431" t="s">
        <v>1492</v>
      </c>
      <c r="V431" t="s">
        <v>1479</v>
      </c>
      <c r="W431" t="s">
        <v>1512</v>
      </c>
      <c r="X431" t="s">
        <v>1472</v>
      </c>
      <c r="Z431" t="str" cm="1">
        <f t="array" ref="Z431">IF(ISBLANK(AK431),_xlfn.LET(
    _xlpm.nameBeforeSlash, IF(ISNUMBER(SEARCH("/", Y431)), LEFT(Y431, SEARCH("/", Y431)-1), Y431),
    _xlpm.matchRow, IFERROR(MATCH(_xlpm.nameBeforeSlash, AA:AA, 0), ""),
    _xlpm.difference, IF(_xlpm.matchRow="", "", ABS((R431 + S431)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),IF(ISBLANK(Y431),"","Hidden"))</f>
        <v/>
      </c>
      <c r="AA431" t="s">
        <v>3144</v>
      </c>
      <c r="AB431" t="s">
        <v>3147</v>
      </c>
      <c r="AC431" t="s">
        <v>1380</v>
      </c>
      <c r="AD431" t="str">
        <f>_xlfn.XLOOKUP(AC431,moves!A:A,moves!B:B)</f>
        <v>typeless</v>
      </c>
      <c r="AE431">
        <f>_xlfn.XLOOKUP(AC431,moves!A:A,moves!D:D)</f>
        <v>4</v>
      </c>
      <c r="AF431" t="str">
        <f>_xlfn.XLOOKUP(AC431,moves!A:A,moves!E:E)</f>
        <v>The type of this move is the 2nd type of the user (1st if no 2nd type). Ignore MODIFY effects.</v>
      </c>
      <c r="AG431">
        <v>0</v>
      </c>
      <c r="AH431">
        <v>0</v>
      </c>
      <c r="AI431">
        <f t="shared" si="27"/>
        <v>0</v>
      </c>
      <c r="AJ431" t="s">
        <v>525</v>
      </c>
      <c r="AL431">
        <v>0</v>
      </c>
      <c r="AM431" cm="1">
        <f t="array" ref="AM431">IF(AL431=1,1,
   IF(ISTEXT(AK431),1,
   IF(AO431&gt;1,AM430,
   IF(AI431=1,
      IF(SUMPRODUCT((LEN($Y$2:$Y$4096)-LEN(SUBSTITUTE($Y$2:$Y$4096,AA431,"")))/LEN(AA431))&gt;0,2,1),
      IF(
         SUMPRODUCT((LEN($Y$2:$Y$4096)-LEN(SUBSTITUTE($Y$2:$Y$4096,AA431,"")))/LEN(AA431))
         - SUMPRODUCT((LEN($Y$2:$Y$4096)-LEN(SUBSTITUTE($Y$2:$Y$4096,"Alolan "&amp;AA431,"")))/LEN("Alolan "&amp;AA431))
         - SUMPRODUCT((LEN($Y$2:$Y$4096)-LEN(SUBSTITUTE($Y$2:$Y$4096,"Galarian "&amp;AA431,"")))/LEN("Galarian "&amp;AA431))
         - SUMPRODUCT((LEN($Y$2:$Y$4096)-LEN(SUBSTITUTE($Y$2:$Y$4096,"Hisuian "&amp;AA431,"")))/LEN("Hisuian "&amp;AA431))
         - SUMPRODUCT((LEN($Y$2:$Y$4096)-LEN(SUBSTITUTE($Y$2:$Y$4096,"Paldean "&amp;AA431,"")))/LEN("Paldean "&amp;AA431))
      &gt;0,2,1)
   ))))</f>
        <v>1</v>
      </c>
      <c r="AN431">
        <v>0</v>
      </c>
      <c r="AO431">
        <v>0</v>
      </c>
    </row>
    <row r="432" spans="1:41" x14ac:dyDescent="0.25">
      <c r="A432" t="s">
        <v>1724</v>
      </c>
      <c r="B432" t="s">
        <v>1721</v>
      </c>
      <c r="C432" t="s">
        <v>1492</v>
      </c>
      <c r="D432" t="s">
        <v>1479</v>
      </c>
      <c r="E432">
        <v>75</v>
      </c>
      <c r="F432">
        <v>110</v>
      </c>
      <c r="G432">
        <v>105</v>
      </c>
      <c r="H432">
        <v>30</v>
      </c>
      <c r="I432">
        <v>70</v>
      </c>
      <c r="J432">
        <v>100</v>
      </c>
      <c r="K432" t="s">
        <v>1722</v>
      </c>
      <c r="L432" t="s">
        <v>250</v>
      </c>
      <c r="M432" t="s">
        <v>251</v>
      </c>
      <c r="N432">
        <v>9.8000000000000007</v>
      </c>
      <c r="O432">
        <v>8.25</v>
      </c>
      <c r="Q432">
        <v>1</v>
      </c>
      <c r="R432">
        <f t="shared" si="24"/>
        <v>10</v>
      </c>
      <c r="S432">
        <f t="shared" si="25"/>
        <v>9</v>
      </c>
      <c r="T432">
        <f t="shared" si="26"/>
        <v>19</v>
      </c>
      <c r="U432" t="s">
        <v>1492</v>
      </c>
      <c r="V432" t="s">
        <v>1479</v>
      </c>
      <c r="W432" t="s">
        <v>1512</v>
      </c>
      <c r="X432" t="s">
        <v>1472</v>
      </c>
      <c r="Z432" t="str" cm="1">
        <f t="array" ref="Z432">IF(ISBLANK(AK432),_xlfn.LET(
    _xlpm.nameBeforeSlash, IF(ISNUMBER(SEARCH("/", Y432)), LEFT(Y432, SEARCH("/", Y432)-1), Y432),
    _xlpm.matchRow, IFERROR(MATCH(_xlpm.nameBeforeSlash, AA:AA, 0), ""),
    _xlpm.difference, IF(_xlpm.matchRow="", "", ABS((R432 + S432)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),IF(ISBLANK(Y432),"","Hidden"))</f>
        <v/>
      </c>
      <c r="AA432" t="s">
        <v>3144</v>
      </c>
      <c r="AB432" t="s">
        <v>3147</v>
      </c>
      <c r="AC432" t="s">
        <v>1380</v>
      </c>
      <c r="AD432" t="str">
        <f>_xlfn.XLOOKUP(AC432,moves!A:A,moves!B:B)</f>
        <v>typeless</v>
      </c>
      <c r="AE432">
        <f>_xlfn.XLOOKUP(AC432,moves!A:A,moves!D:D)</f>
        <v>4</v>
      </c>
      <c r="AF432" t="str">
        <f>_xlfn.XLOOKUP(AC432,moves!A:A,moves!E:E)</f>
        <v>The type of this move is the 2nd type of the user (1st if no 2nd type). Ignore MODIFY effects.</v>
      </c>
      <c r="AG432">
        <v>0</v>
      </c>
      <c r="AH432">
        <v>0</v>
      </c>
      <c r="AI432">
        <f t="shared" si="27"/>
        <v>0</v>
      </c>
      <c r="AJ432" t="s">
        <v>525</v>
      </c>
      <c r="AL432">
        <v>0</v>
      </c>
      <c r="AM432" cm="1">
        <f t="array" ref="AM432">IF(AL432=1,1,
   IF(ISTEXT(AK432),1,
   IF(AO432&gt;1,AM431,
   IF(AI432=1,
      IF(SUMPRODUCT((LEN($Y$2:$Y$4096)-LEN(SUBSTITUTE($Y$2:$Y$4096,AA432,"")))/LEN(AA432))&gt;0,2,1),
      IF(
         SUMPRODUCT((LEN($Y$2:$Y$4096)-LEN(SUBSTITUTE($Y$2:$Y$4096,AA432,"")))/LEN(AA432))
         - SUMPRODUCT((LEN($Y$2:$Y$4096)-LEN(SUBSTITUTE($Y$2:$Y$4096,"Alolan "&amp;AA432,"")))/LEN("Alolan "&amp;AA432))
         - SUMPRODUCT((LEN($Y$2:$Y$4096)-LEN(SUBSTITUTE($Y$2:$Y$4096,"Galarian "&amp;AA432,"")))/LEN("Galarian "&amp;AA432))
         - SUMPRODUCT((LEN($Y$2:$Y$4096)-LEN(SUBSTITUTE($Y$2:$Y$4096,"Hisuian "&amp;AA432,"")))/LEN("Hisuian "&amp;AA432))
         - SUMPRODUCT((LEN($Y$2:$Y$4096)-LEN(SUBSTITUTE($Y$2:$Y$4096,"Paldean "&amp;AA432,"")))/LEN("Paldean "&amp;AA432))
      &gt;0,2,1)
   ))))</f>
        <v>1</v>
      </c>
      <c r="AN432">
        <v>0</v>
      </c>
      <c r="AO432">
        <v>0</v>
      </c>
    </row>
    <row r="433" spans="1:41" x14ac:dyDescent="0.25">
      <c r="A433" t="s">
        <v>1724</v>
      </c>
      <c r="B433" t="s">
        <v>1721</v>
      </c>
      <c r="C433" t="s">
        <v>1492</v>
      </c>
      <c r="D433" t="s">
        <v>1479</v>
      </c>
      <c r="E433">
        <v>75</v>
      </c>
      <c r="F433">
        <v>110</v>
      </c>
      <c r="G433">
        <v>105</v>
      </c>
      <c r="H433">
        <v>30</v>
      </c>
      <c r="I433">
        <v>70</v>
      </c>
      <c r="J433">
        <v>100</v>
      </c>
      <c r="K433" t="s">
        <v>1722</v>
      </c>
      <c r="L433" t="s">
        <v>250</v>
      </c>
      <c r="M433" t="s">
        <v>251</v>
      </c>
      <c r="N433">
        <v>9.8000000000000007</v>
      </c>
      <c r="O433">
        <v>8.25</v>
      </c>
      <c r="Q433">
        <v>1</v>
      </c>
      <c r="R433">
        <f t="shared" si="24"/>
        <v>10</v>
      </c>
      <c r="S433">
        <f t="shared" si="25"/>
        <v>9</v>
      </c>
      <c r="T433">
        <f t="shared" si="26"/>
        <v>19</v>
      </c>
      <c r="U433" t="s">
        <v>1492</v>
      </c>
      <c r="V433" t="s">
        <v>1479</v>
      </c>
      <c r="W433" t="s">
        <v>1512</v>
      </c>
      <c r="X433" t="s">
        <v>1472</v>
      </c>
      <c r="Z433" t="str" cm="1">
        <f t="array" ref="Z433">IF(ISBLANK(AK433),_xlfn.LET(
    _xlpm.nameBeforeSlash, IF(ISNUMBER(SEARCH("/", Y433)), LEFT(Y433, SEARCH("/", Y433)-1), Y433),
    _xlpm.matchRow, IFERROR(MATCH(_xlpm.nameBeforeSlash, AA:AA, 0), ""),
    _xlpm.difference, IF(_xlpm.matchRow="", "", ABS((R433 + S433)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),IF(ISBLANK(Y433),"","Hidden"))</f>
        <v/>
      </c>
      <c r="AA433" t="s">
        <v>3144</v>
      </c>
      <c r="AB433" t="s">
        <v>3147</v>
      </c>
      <c r="AC433" t="s">
        <v>1380</v>
      </c>
      <c r="AD433" t="str">
        <f>_xlfn.XLOOKUP(AC433,moves!A:A,moves!B:B)</f>
        <v>typeless</v>
      </c>
      <c r="AE433">
        <f>_xlfn.XLOOKUP(AC433,moves!A:A,moves!D:D)</f>
        <v>4</v>
      </c>
      <c r="AF433" t="str">
        <f>_xlfn.XLOOKUP(AC433,moves!A:A,moves!E:E)</f>
        <v>The type of this move is the 2nd type of the user (1st if no 2nd type). Ignore MODIFY effects.</v>
      </c>
      <c r="AG433">
        <v>0</v>
      </c>
      <c r="AH433">
        <v>0</v>
      </c>
      <c r="AI433">
        <f t="shared" si="27"/>
        <v>0</v>
      </c>
      <c r="AJ433" t="s">
        <v>525</v>
      </c>
      <c r="AL433">
        <v>0</v>
      </c>
      <c r="AM433" cm="1">
        <f t="array" ref="AM433">IF(AL433=1,1,
   IF(ISTEXT(AK433),1,
   IF(AO433&gt;1,AM432,
   IF(AI433=1,
      IF(SUMPRODUCT((LEN($Y$2:$Y$4096)-LEN(SUBSTITUTE($Y$2:$Y$4096,AA433,"")))/LEN(AA433))&gt;0,2,1),
      IF(
         SUMPRODUCT((LEN($Y$2:$Y$4096)-LEN(SUBSTITUTE($Y$2:$Y$4096,AA433,"")))/LEN(AA433))
         - SUMPRODUCT((LEN($Y$2:$Y$4096)-LEN(SUBSTITUTE($Y$2:$Y$4096,"Alolan "&amp;AA433,"")))/LEN("Alolan "&amp;AA433))
         - SUMPRODUCT((LEN($Y$2:$Y$4096)-LEN(SUBSTITUTE($Y$2:$Y$4096,"Galarian "&amp;AA433,"")))/LEN("Galarian "&amp;AA433))
         - SUMPRODUCT((LEN($Y$2:$Y$4096)-LEN(SUBSTITUTE($Y$2:$Y$4096,"Hisuian "&amp;AA433,"")))/LEN("Hisuian "&amp;AA433))
         - SUMPRODUCT((LEN($Y$2:$Y$4096)-LEN(SUBSTITUTE($Y$2:$Y$4096,"Paldean "&amp;AA433,"")))/LEN("Paldean "&amp;AA433))
      &gt;0,2,1)
   ))))</f>
        <v>1</v>
      </c>
      <c r="AN433">
        <v>0</v>
      </c>
      <c r="AO433">
        <v>0</v>
      </c>
    </row>
    <row r="434" spans="1:41" x14ac:dyDescent="0.25">
      <c r="A434" t="s">
        <v>1725</v>
      </c>
      <c r="B434" t="s">
        <v>1721</v>
      </c>
      <c r="C434" t="s">
        <v>1492</v>
      </c>
      <c r="D434"/>
      <c r="E434">
        <v>75</v>
      </c>
      <c r="F434">
        <v>110</v>
      </c>
      <c r="G434">
        <v>105</v>
      </c>
      <c r="H434">
        <v>30</v>
      </c>
      <c r="I434">
        <v>70</v>
      </c>
      <c r="J434">
        <v>100</v>
      </c>
      <c r="K434" t="s">
        <v>1722</v>
      </c>
      <c r="L434" t="s">
        <v>250</v>
      </c>
      <c r="M434" t="s">
        <v>249</v>
      </c>
      <c r="N434">
        <v>9.8000000000000007</v>
      </c>
      <c r="O434">
        <v>8.25</v>
      </c>
      <c r="Q434">
        <v>1</v>
      </c>
      <c r="R434">
        <f t="shared" si="24"/>
        <v>10</v>
      </c>
      <c r="S434">
        <f t="shared" si="25"/>
        <v>9</v>
      </c>
      <c r="T434">
        <f t="shared" si="26"/>
        <v>19</v>
      </c>
      <c r="U434" t="s">
        <v>1492</v>
      </c>
      <c r="V434" t="s">
        <v>1512</v>
      </c>
      <c r="W434" t="s">
        <v>1471</v>
      </c>
      <c r="X434" t="s">
        <v>1472</v>
      </c>
      <c r="Z434" t="str" cm="1">
        <f t="array" ref="Z434">IF(ISBLANK(AK434),_xlfn.LET(
    _xlpm.nameBeforeSlash, IF(ISNUMBER(SEARCH("/", Y434)), LEFT(Y434, SEARCH("/", Y434)-1), Y434),
    _xlpm.matchRow, IFERROR(MATCH(_xlpm.nameBeforeSlash, AA:AA, 0), ""),
    _xlpm.difference, IF(_xlpm.matchRow="", "", ABS((R434 + S434)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),IF(ISBLANK(Y434),"","Hidden"))</f>
        <v/>
      </c>
      <c r="AA434" t="s">
        <v>3145</v>
      </c>
      <c r="AB434" t="s">
        <v>3148</v>
      </c>
      <c r="AC434" t="s">
        <v>1380</v>
      </c>
      <c r="AD434" t="str">
        <f>_xlfn.XLOOKUP(AC434,moves!A:A,moves!B:B)</f>
        <v>typeless</v>
      </c>
      <c r="AE434">
        <f>_xlfn.XLOOKUP(AC434,moves!A:A,moves!D:D)</f>
        <v>4</v>
      </c>
      <c r="AF434" t="str">
        <f>_xlfn.XLOOKUP(AC434,moves!A:A,moves!E:E)</f>
        <v>The type of this move is the 2nd type of the user (1st if no 2nd type). Ignore MODIFY effects.</v>
      </c>
      <c r="AG434">
        <v>0</v>
      </c>
      <c r="AH434">
        <v>0</v>
      </c>
      <c r="AI434">
        <f t="shared" si="27"/>
        <v>0</v>
      </c>
      <c r="AJ434" t="s">
        <v>525</v>
      </c>
      <c r="AL434">
        <v>0</v>
      </c>
      <c r="AM434" cm="1">
        <f t="array" ref="AM434">IF(AL434=1,1,
   IF(ISTEXT(AK434),1,
   IF(AO434&gt;1,AM433,
   IF(AI434=1,
      IF(SUMPRODUCT((LEN($Y$2:$Y$4096)-LEN(SUBSTITUTE($Y$2:$Y$4096,AA434,"")))/LEN(AA434))&gt;0,2,1),
      IF(
         SUMPRODUCT((LEN($Y$2:$Y$4096)-LEN(SUBSTITUTE($Y$2:$Y$4096,AA434,"")))/LEN(AA434))
         - SUMPRODUCT((LEN($Y$2:$Y$4096)-LEN(SUBSTITUTE($Y$2:$Y$4096,"Alolan "&amp;AA434,"")))/LEN("Alolan "&amp;AA434))
         - SUMPRODUCT((LEN($Y$2:$Y$4096)-LEN(SUBSTITUTE($Y$2:$Y$4096,"Galarian "&amp;AA434,"")))/LEN("Galarian "&amp;AA434))
         - SUMPRODUCT((LEN($Y$2:$Y$4096)-LEN(SUBSTITUTE($Y$2:$Y$4096,"Hisuian "&amp;AA434,"")))/LEN("Hisuian "&amp;AA434))
         - SUMPRODUCT((LEN($Y$2:$Y$4096)-LEN(SUBSTITUTE($Y$2:$Y$4096,"Paldean "&amp;AA434,"")))/LEN("Paldean "&amp;AA434))
      &gt;0,2,1)
   ))))</f>
        <v>1</v>
      </c>
      <c r="AN434">
        <v>0</v>
      </c>
      <c r="AO434">
        <v>0</v>
      </c>
    </row>
    <row r="435" spans="1:41" x14ac:dyDescent="0.25">
      <c r="A435" t="s">
        <v>1725</v>
      </c>
      <c r="B435" t="s">
        <v>1721</v>
      </c>
      <c r="C435" t="s">
        <v>1492</v>
      </c>
      <c r="D435"/>
      <c r="E435">
        <v>75</v>
      </c>
      <c r="F435">
        <v>110</v>
      </c>
      <c r="G435">
        <v>105</v>
      </c>
      <c r="H435">
        <v>30</v>
      </c>
      <c r="I435">
        <v>70</v>
      </c>
      <c r="J435">
        <v>100</v>
      </c>
      <c r="K435" t="s">
        <v>1722</v>
      </c>
      <c r="L435" t="s">
        <v>250</v>
      </c>
      <c r="M435" t="s">
        <v>249</v>
      </c>
      <c r="N435">
        <v>9.8000000000000007</v>
      </c>
      <c r="O435">
        <v>8.25</v>
      </c>
      <c r="Q435">
        <v>1</v>
      </c>
      <c r="R435">
        <f t="shared" si="24"/>
        <v>10</v>
      </c>
      <c r="S435">
        <f t="shared" si="25"/>
        <v>9</v>
      </c>
      <c r="T435">
        <f t="shared" si="26"/>
        <v>19</v>
      </c>
      <c r="U435" t="s">
        <v>1492</v>
      </c>
      <c r="V435" t="s">
        <v>1512</v>
      </c>
      <c r="W435" t="s">
        <v>1471</v>
      </c>
      <c r="X435" t="s">
        <v>1472</v>
      </c>
      <c r="Z435" t="str" cm="1">
        <f t="array" ref="Z435">IF(ISBLANK(AK435),_xlfn.LET(
    _xlpm.nameBeforeSlash, IF(ISNUMBER(SEARCH("/", Y435)), LEFT(Y435, SEARCH("/", Y435)-1), Y435),
    _xlpm.matchRow, IFERROR(MATCH(_xlpm.nameBeforeSlash, AA:AA, 0), ""),
    _xlpm.difference, IF(_xlpm.matchRow="", "", ABS((R435 + S435)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),IF(ISBLANK(Y435),"","Hidden"))</f>
        <v/>
      </c>
      <c r="AA435" t="s">
        <v>3145</v>
      </c>
      <c r="AB435" t="s">
        <v>3148</v>
      </c>
      <c r="AC435" t="s">
        <v>1380</v>
      </c>
      <c r="AD435" t="str">
        <f>_xlfn.XLOOKUP(AC435,moves!A:A,moves!B:B)</f>
        <v>typeless</v>
      </c>
      <c r="AE435">
        <f>_xlfn.XLOOKUP(AC435,moves!A:A,moves!D:D)</f>
        <v>4</v>
      </c>
      <c r="AF435" t="str">
        <f>_xlfn.XLOOKUP(AC435,moves!A:A,moves!E:E)</f>
        <v>The type of this move is the 2nd type of the user (1st if no 2nd type). Ignore MODIFY effects.</v>
      </c>
      <c r="AG435">
        <v>0</v>
      </c>
      <c r="AH435">
        <v>0</v>
      </c>
      <c r="AI435">
        <f t="shared" si="27"/>
        <v>0</v>
      </c>
      <c r="AJ435" t="s">
        <v>525</v>
      </c>
      <c r="AL435">
        <v>0</v>
      </c>
      <c r="AM435" cm="1">
        <f t="array" ref="AM435">IF(AL435=1,1,
   IF(ISTEXT(AK435),1,
   IF(AO435&gt;1,AM434,
   IF(AI435=1,
      IF(SUMPRODUCT((LEN($Y$2:$Y$4096)-LEN(SUBSTITUTE($Y$2:$Y$4096,AA435,"")))/LEN(AA435))&gt;0,2,1),
      IF(
         SUMPRODUCT((LEN($Y$2:$Y$4096)-LEN(SUBSTITUTE($Y$2:$Y$4096,AA435,"")))/LEN(AA435))
         - SUMPRODUCT((LEN($Y$2:$Y$4096)-LEN(SUBSTITUTE($Y$2:$Y$4096,"Alolan "&amp;AA435,"")))/LEN("Alolan "&amp;AA435))
         - SUMPRODUCT((LEN($Y$2:$Y$4096)-LEN(SUBSTITUTE($Y$2:$Y$4096,"Galarian "&amp;AA435,"")))/LEN("Galarian "&amp;AA435))
         - SUMPRODUCT((LEN($Y$2:$Y$4096)-LEN(SUBSTITUTE($Y$2:$Y$4096,"Hisuian "&amp;AA435,"")))/LEN("Hisuian "&amp;AA435))
         - SUMPRODUCT((LEN($Y$2:$Y$4096)-LEN(SUBSTITUTE($Y$2:$Y$4096,"Paldean "&amp;AA435,"")))/LEN("Paldean "&amp;AA435))
      &gt;0,2,1)
   ))))</f>
        <v>1</v>
      </c>
      <c r="AN435">
        <v>0</v>
      </c>
      <c r="AO435">
        <v>0</v>
      </c>
    </row>
    <row r="436" spans="1:41" x14ac:dyDescent="0.25">
      <c r="A436" t="s">
        <v>1725</v>
      </c>
      <c r="B436" t="s">
        <v>1721</v>
      </c>
      <c r="C436" t="s">
        <v>1492</v>
      </c>
      <c r="D436"/>
      <c r="E436">
        <v>75</v>
      </c>
      <c r="F436">
        <v>110</v>
      </c>
      <c r="G436">
        <v>105</v>
      </c>
      <c r="H436">
        <v>30</v>
      </c>
      <c r="I436">
        <v>70</v>
      </c>
      <c r="J436">
        <v>100</v>
      </c>
      <c r="K436" t="s">
        <v>1722</v>
      </c>
      <c r="L436" t="s">
        <v>250</v>
      </c>
      <c r="M436" t="s">
        <v>249</v>
      </c>
      <c r="N436">
        <v>9.8000000000000007</v>
      </c>
      <c r="O436">
        <v>8.25</v>
      </c>
      <c r="Q436">
        <v>1</v>
      </c>
      <c r="R436">
        <f t="shared" si="24"/>
        <v>10</v>
      </c>
      <c r="S436">
        <f t="shared" si="25"/>
        <v>9</v>
      </c>
      <c r="T436">
        <f t="shared" si="26"/>
        <v>19</v>
      </c>
      <c r="U436" t="s">
        <v>1492</v>
      </c>
      <c r="V436" t="s">
        <v>1512</v>
      </c>
      <c r="W436" t="s">
        <v>1471</v>
      </c>
      <c r="X436" t="s">
        <v>1472</v>
      </c>
      <c r="Z436" t="str" cm="1">
        <f t="array" ref="Z436">IF(ISBLANK(AK436),_xlfn.LET(
    _xlpm.nameBeforeSlash, IF(ISNUMBER(SEARCH("/", Y436)), LEFT(Y436, SEARCH("/", Y436)-1), Y436),
    _xlpm.matchRow, IFERROR(MATCH(_xlpm.nameBeforeSlash, AA:AA, 0), ""),
    _xlpm.difference, IF(_xlpm.matchRow="", "", ABS((R436 + S436)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),IF(ISBLANK(Y436),"","Hidden"))</f>
        <v/>
      </c>
      <c r="AA436" t="s">
        <v>3145</v>
      </c>
      <c r="AB436" t="s">
        <v>3148</v>
      </c>
      <c r="AC436" t="s">
        <v>1380</v>
      </c>
      <c r="AD436" t="str">
        <f>_xlfn.XLOOKUP(AC436,moves!A:A,moves!B:B)</f>
        <v>typeless</v>
      </c>
      <c r="AE436">
        <f>_xlfn.XLOOKUP(AC436,moves!A:A,moves!D:D)</f>
        <v>4</v>
      </c>
      <c r="AF436" t="str">
        <f>_xlfn.XLOOKUP(AC436,moves!A:A,moves!E:E)</f>
        <v>The type of this move is the 2nd type of the user (1st if no 2nd type). Ignore MODIFY effects.</v>
      </c>
      <c r="AG436">
        <v>0</v>
      </c>
      <c r="AH436">
        <v>0</v>
      </c>
      <c r="AI436">
        <f t="shared" si="27"/>
        <v>0</v>
      </c>
      <c r="AJ436" t="s">
        <v>525</v>
      </c>
      <c r="AL436">
        <v>0</v>
      </c>
      <c r="AM436" cm="1">
        <f t="array" ref="AM436">IF(AL436=1,1,
   IF(ISTEXT(AK436),1,
   IF(AO436&gt;1,AM435,
   IF(AI436=1,
      IF(SUMPRODUCT((LEN($Y$2:$Y$4096)-LEN(SUBSTITUTE($Y$2:$Y$4096,AA436,"")))/LEN(AA436))&gt;0,2,1),
      IF(
         SUMPRODUCT((LEN($Y$2:$Y$4096)-LEN(SUBSTITUTE($Y$2:$Y$4096,AA436,"")))/LEN(AA436))
         - SUMPRODUCT((LEN($Y$2:$Y$4096)-LEN(SUBSTITUTE($Y$2:$Y$4096,"Alolan "&amp;AA436,"")))/LEN("Alolan "&amp;AA436))
         - SUMPRODUCT((LEN($Y$2:$Y$4096)-LEN(SUBSTITUTE($Y$2:$Y$4096,"Galarian "&amp;AA436,"")))/LEN("Galarian "&amp;AA436))
         - SUMPRODUCT((LEN($Y$2:$Y$4096)-LEN(SUBSTITUTE($Y$2:$Y$4096,"Hisuian "&amp;AA436,"")))/LEN("Hisuian "&amp;AA436))
         - SUMPRODUCT((LEN($Y$2:$Y$4096)-LEN(SUBSTITUTE($Y$2:$Y$4096,"Paldean "&amp;AA436,"")))/LEN("Paldean "&amp;AA436))
      &gt;0,2,1)
   ))))</f>
        <v>1</v>
      </c>
      <c r="AN436">
        <v>0</v>
      </c>
      <c r="AO436">
        <v>0</v>
      </c>
    </row>
    <row r="437" spans="1:41" x14ac:dyDescent="0.25">
      <c r="A437" t="s">
        <v>3829</v>
      </c>
      <c r="B437" t="s">
        <v>1721</v>
      </c>
      <c r="C437" t="s">
        <v>1512</v>
      </c>
      <c r="D437"/>
      <c r="E437">
        <v>75</v>
      </c>
      <c r="F437">
        <v>100</v>
      </c>
      <c r="G437">
        <v>95</v>
      </c>
      <c r="H437">
        <v>40</v>
      </c>
      <c r="I437">
        <v>70</v>
      </c>
      <c r="J437">
        <v>110</v>
      </c>
      <c r="K437" t="s">
        <v>1722</v>
      </c>
      <c r="L437" t="s">
        <v>250</v>
      </c>
      <c r="M437" t="s">
        <v>249</v>
      </c>
      <c r="N437">
        <v>9.8000000000000007</v>
      </c>
      <c r="O437">
        <v>7.95</v>
      </c>
      <c r="P437">
        <v>1</v>
      </c>
      <c r="R437">
        <f t="shared" si="24"/>
        <v>11</v>
      </c>
      <c r="S437">
        <f t="shared" si="25"/>
        <v>8</v>
      </c>
      <c r="T437">
        <f t="shared" si="26"/>
        <v>19</v>
      </c>
      <c r="U437" t="s">
        <v>1512</v>
      </c>
      <c r="V437" t="s">
        <v>1471</v>
      </c>
      <c r="W437" t="s">
        <v>1472</v>
      </c>
      <c r="X437" t="s">
        <v>1468</v>
      </c>
      <c r="Z437" t="str" cm="1">
        <f t="array" ref="Z437">IF(ISBLANK(AK437),_xlfn.LET(
    _xlpm.nameBeforeSlash, IF(ISNUMBER(SEARCH("/", Y437)), LEFT(Y437, SEARCH("/", Y437)-1), Y437),
    _xlpm.matchRow, IFERROR(MATCH(_xlpm.nameBeforeSlash, AA:AA, 0), ""),
    _xlpm.difference, IF(_xlpm.matchRow="", "", ABS((R437 + S437)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),IF(ISBLANK(Y437),"","Hidden"))</f>
        <v/>
      </c>
      <c r="AA437" t="s">
        <v>5109</v>
      </c>
      <c r="AC437" t="s">
        <v>6420</v>
      </c>
      <c r="AD437" t="str">
        <f>_xlfn.XLOOKUP(AC437,moves!A:A,moves!B:B)</f>
        <v>typeless</v>
      </c>
      <c r="AE437">
        <f>_xlfn.XLOOKUP(AC437,moves!A:A,moves!D:D)</f>
        <v>4</v>
      </c>
      <c r="AF437" t="str">
        <f>_xlfn.XLOOKUP(AC437,moves!A:A,moves!E:E)</f>
        <v>The type of this move is the type of one of the status conditions the user has. If the user has multiple status conditions: Increase attack strength by 3.</v>
      </c>
      <c r="AG437">
        <v>0</v>
      </c>
      <c r="AH437">
        <v>0</v>
      </c>
      <c r="AI437">
        <f t="shared" si="27"/>
        <v>1</v>
      </c>
      <c r="AJ437" t="s">
        <v>525</v>
      </c>
      <c r="AL437">
        <v>0</v>
      </c>
      <c r="AM437" cm="1">
        <f t="array" ref="AM437">IF(AL437=1,1,
   IF(ISTEXT(AK437),1,
   IF(AO437&gt;1,AM436,
   IF(AI437=1,
      IF(SUMPRODUCT((LEN($Y$2:$Y$4096)-LEN(SUBSTITUTE($Y$2:$Y$4096,AA437,"")))/LEN(AA437))&gt;0,2,1),
      IF(
         SUMPRODUCT((LEN($Y$2:$Y$4096)-LEN(SUBSTITUTE($Y$2:$Y$4096,AA437,"")))/LEN(AA437))
         - SUMPRODUCT((LEN($Y$2:$Y$4096)-LEN(SUBSTITUTE($Y$2:$Y$4096,"Alolan "&amp;AA437,"")))/LEN("Alolan "&amp;AA437))
         - SUMPRODUCT((LEN($Y$2:$Y$4096)-LEN(SUBSTITUTE($Y$2:$Y$4096,"Galarian "&amp;AA437,"")))/LEN("Galarian "&amp;AA437))
         - SUMPRODUCT((LEN($Y$2:$Y$4096)-LEN(SUBSTITUTE($Y$2:$Y$4096,"Hisuian "&amp;AA437,"")))/LEN("Hisuian "&amp;AA437))
         - SUMPRODUCT((LEN($Y$2:$Y$4096)-LEN(SUBSTITUTE($Y$2:$Y$4096,"Paldean "&amp;AA437,"")))/LEN("Paldean "&amp;AA437))
      &gt;0,2,1)
   ))))</f>
        <v>1</v>
      </c>
      <c r="AN437">
        <v>0</v>
      </c>
      <c r="AO437">
        <v>0</v>
      </c>
    </row>
    <row r="438" spans="1:41" x14ac:dyDescent="0.25">
      <c r="A438" t="s">
        <v>3830</v>
      </c>
      <c r="B438" t="s">
        <v>1721</v>
      </c>
      <c r="C438" t="s">
        <v>1492</v>
      </c>
      <c r="D438" t="s">
        <v>1490</v>
      </c>
      <c r="E438">
        <v>75</v>
      </c>
      <c r="F438">
        <v>110</v>
      </c>
      <c r="G438">
        <v>105</v>
      </c>
      <c r="H438">
        <v>30</v>
      </c>
      <c r="I438">
        <v>70</v>
      </c>
      <c r="J438">
        <v>100</v>
      </c>
      <c r="K438" t="s">
        <v>1722</v>
      </c>
      <c r="L438" t="s">
        <v>252</v>
      </c>
      <c r="M438" t="s">
        <v>251</v>
      </c>
      <c r="N438">
        <v>9.8000000000000007</v>
      </c>
      <c r="O438">
        <v>8.25</v>
      </c>
      <c r="Q438">
        <v>1</v>
      </c>
      <c r="R438">
        <f t="shared" si="24"/>
        <v>10</v>
      </c>
      <c r="S438">
        <f t="shared" si="25"/>
        <v>9</v>
      </c>
      <c r="T438">
        <f t="shared" si="26"/>
        <v>19</v>
      </c>
      <c r="U438" t="s">
        <v>1492</v>
      </c>
      <c r="V438" t="s">
        <v>1490</v>
      </c>
      <c r="W438" t="s">
        <v>1512</v>
      </c>
      <c r="X438" t="s">
        <v>1472</v>
      </c>
      <c r="Z438" t="str" cm="1">
        <f t="array" ref="Z438">IF(ISBLANK(AK438),_xlfn.LET(
    _xlpm.nameBeforeSlash, IF(ISNUMBER(SEARCH("/", Y438)), LEFT(Y438, SEARCH("/", Y438)-1), Y438),
    _xlpm.matchRow, IFERROR(MATCH(_xlpm.nameBeforeSlash, AA:AA, 0), ""),
    _xlpm.difference, IF(_xlpm.matchRow="", "", ABS((R438 + S438)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),IF(ISBLANK(Y438),"","Hidden"))</f>
        <v/>
      </c>
      <c r="AA438" t="s">
        <v>5110</v>
      </c>
      <c r="AB438" t="s">
        <v>3146</v>
      </c>
      <c r="AC438" t="s">
        <v>6420</v>
      </c>
      <c r="AD438" t="str">
        <f>_xlfn.XLOOKUP(AC438,moves!A:A,moves!B:B)</f>
        <v>typeless</v>
      </c>
      <c r="AE438">
        <f>_xlfn.XLOOKUP(AC438,moves!A:A,moves!D:D)</f>
        <v>4</v>
      </c>
      <c r="AF438" t="str">
        <f>_xlfn.XLOOKUP(AC438,moves!A:A,moves!E:E)</f>
        <v>The type of this move is the type of one of the status conditions the user has. If the user has multiple status conditions: Increase attack strength by 3.</v>
      </c>
      <c r="AG438">
        <v>0</v>
      </c>
      <c r="AH438">
        <v>0</v>
      </c>
      <c r="AI438">
        <f t="shared" si="27"/>
        <v>1</v>
      </c>
      <c r="AJ438" t="s">
        <v>525</v>
      </c>
      <c r="AL438">
        <v>0</v>
      </c>
      <c r="AM438" cm="1">
        <f t="array" ref="AM438">IF(AL438=1,1,
   IF(ISTEXT(AK438),1,
   IF(AO438&gt;1,AM437,
   IF(AI438=1,
      IF(SUMPRODUCT((LEN($Y$2:$Y$4096)-LEN(SUBSTITUTE($Y$2:$Y$4096,AA438,"")))/LEN(AA438))&gt;0,2,1),
      IF(
         SUMPRODUCT((LEN($Y$2:$Y$4096)-LEN(SUBSTITUTE($Y$2:$Y$4096,AA438,"")))/LEN(AA438))
         - SUMPRODUCT((LEN($Y$2:$Y$4096)-LEN(SUBSTITUTE($Y$2:$Y$4096,"Alolan "&amp;AA438,"")))/LEN("Alolan "&amp;AA438))
         - SUMPRODUCT((LEN($Y$2:$Y$4096)-LEN(SUBSTITUTE($Y$2:$Y$4096,"Galarian "&amp;AA438,"")))/LEN("Galarian "&amp;AA438))
         - SUMPRODUCT((LEN($Y$2:$Y$4096)-LEN(SUBSTITUTE($Y$2:$Y$4096,"Hisuian "&amp;AA438,"")))/LEN("Hisuian "&amp;AA438))
         - SUMPRODUCT((LEN($Y$2:$Y$4096)-LEN(SUBSTITUTE($Y$2:$Y$4096,"Paldean "&amp;AA438,"")))/LEN("Paldean "&amp;AA438))
      &gt;0,2,1)
   ))))</f>
        <v>1</v>
      </c>
      <c r="AN438">
        <v>0</v>
      </c>
      <c r="AO438">
        <v>0</v>
      </c>
    </row>
    <row r="439" spans="1:41" x14ac:dyDescent="0.25">
      <c r="A439" t="s">
        <v>3831</v>
      </c>
      <c r="B439" t="s">
        <v>1721</v>
      </c>
      <c r="C439" t="s">
        <v>1492</v>
      </c>
      <c r="D439" t="s">
        <v>1479</v>
      </c>
      <c r="E439">
        <v>75</v>
      </c>
      <c r="F439">
        <v>110</v>
      </c>
      <c r="G439">
        <v>105</v>
      </c>
      <c r="H439">
        <v>30</v>
      </c>
      <c r="I439">
        <v>70</v>
      </c>
      <c r="J439">
        <v>100</v>
      </c>
      <c r="K439" t="s">
        <v>1722</v>
      </c>
      <c r="L439" t="s">
        <v>250</v>
      </c>
      <c r="M439" t="s">
        <v>251</v>
      </c>
      <c r="N439">
        <v>9.8000000000000007</v>
      </c>
      <c r="O439">
        <v>8.25</v>
      </c>
      <c r="Q439">
        <v>1</v>
      </c>
      <c r="R439">
        <f t="shared" si="24"/>
        <v>10</v>
      </c>
      <c r="S439">
        <f t="shared" si="25"/>
        <v>9</v>
      </c>
      <c r="T439">
        <f t="shared" si="26"/>
        <v>19</v>
      </c>
      <c r="U439" t="s">
        <v>1492</v>
      </c>
      <c r="V439" t="s">
        <v>1479</v>
      </c>
      <c r="W439" t="s">
        <v>1512</v>
      </c>
      <c r="X439" t="s">
        <v>1472</v>
      </c>
      <c r="Z439" t="str" cm="1">
        <f t="array" ref="Z439">IF(ISBLANK(AK439),_xlfn.LET(
    _xlpm.nameBeforeSlash, IF(ISNUMBER(SEARCH("/", Y439)), LEFT(Y439, SEARCH("/", Y439)-1), Y439),
    _xlpm.matchRow, IFERROR(MATCH(_xlpm.nameBeforeSlash, AA:AA, 0), ""),
    _xlpm.difference, IF(_xlpm.matchRow="", "", ABS((R439 + S439)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),IF(ISBLANK(Y439),"","Hidden"))</f>
        <v/>
      </c>
      <c r="AA439" t="s">
        <v>5111</v>
      </c>
      <c r="AB439" t="s">
        <v>3147</v>
      </c>
      <c r="AC439" t="s">
        <v>6420</v>
      </c>
      <c r="AD439" t="str">
        <f>_xlfn.XLOOKUP(AC439,moves!A:A,moves!B:B)</f>
        <v>typeless</v>
      </c>
      <c r="AE439">
        <f>_xlfn.XLOOKUP(AC439,moves!A:A,moves!D:D)</f>
        <v>4</v>
      </c>
      <c r="AF439" t="str">
        <f>_xlfn.XLOOKUP(AC439,moves!A:A,moves!E:E)</f>
        <v>The type of this move is the type of one of the status conditions the user has. If the user has multiple status conditions: Increase attack strength by 3.</v>
      </c>
      <c r="AG439">
        <v>0</v>
      </c>
      <c r="AH439">
        <v>0</v>
      </c>
      <c r="AI439">
        <f t="shared" si="27"/>
        <v>1</v>
      </c>
      <c r="AJ439" t="s">
        <v>525</v>
      </c>
      <c r="AL439">
        <v>0</v>
      </c>
      <c r="AM439" cm="1">
        <f t="array" ref="AM439">IF(AL439=1,1,
   IF(ISTEXT(AK439),1,
   IF(AO439&gt;1,AM438,
   IF(AI439=1,
      IF(SUMPRODUCT((LEN($Y$2:$Y$4096)-LEN(SUBSTITUTE($Y$2:$Y$4096,AA439,"")))/LEN(AA439))&gt;0,2,1),
      IF(
         SUMPRODUCT((LEN($Y$2:$Y$4096)-LEN(SUBSTITUTE($Y$2:$Y$4096,AA439,"")))/LEN(AA439))
         - SUMPRODUCT((LEN($Y$2:$Y$4096)-LEN(SUBSTITUTE($Y$2:$Y$4096,"Alolan "&amp;AA439,"")))/LEN("Alolan "&amp;AA439))
         - SUMPRODUCT((LEN($Y$2:$Y$4096)-LEN(SUBSTITUTE($Y$2:$Y$4096,"Galarian "&amp;AA439,"")))/LEN("Galarian "&amp;AA439))
         - SUMPRODUCT((LEN($Y$2:$Y$4096)-LEN(SUBSTITUTE($Y$2:$Y$4096,"Hisuian "&amp;AA439,"")))/LEN("Hisuian "&amp;AA439))
         - SUMPRODUCT((LEN($Y$2:$Y$4096)-LEN(SUBSTITUTE($Y$2:$Y$4096,"Paldean "&amp;AA439,"")))/LEN("Paldean "&amp;AA439))
      &gt;0,2,1)
   ))))</f>
        <v>1</v>
      </c>
      <c r="AN439">
        <v>0</v>
      </c>
      <c r="AO439">
        <v>0</v>
      </c>
    </row>
    <row r="440" spans="1:41" x14ac:dyDescent="0.25">
      <c r="A440" t="s">
        <v>3832</v>
      </c>
      <c r="B440" t="s">
        <v>1721</v>
      </c>
      <c r="C440" t="s">
        <v>1492</v>
      </c>
      <c r="D440"/>
      <c r="E440">
        <v>75</v>
      </c>
      <c r="F440">
        <v>110</v>
      </c>
      <c r="G440">
        <v>105</v>
      </c>
      <c r="H440">
        <v>30</v>
      </c>
      <c r="I440">
        <v>70</v>
      </c>
      <c r="J440">
        <v>100</v>
      </c>
      <c r="K440" t="s">
        <v>1722</v>
      </c>
      <c r="L440" t="s">
        <v>250</v>
      </c>
      <c r="M440" t="s">
        <v>249</v>
      </c>
      <c r="N440">
        <v>9.8000000000000007</v>
      </c>
      <c r="O440">
        <v>8.25</v>
      </c>
      <c r="Q440">
        <v>1</v>
      </c>
      <c r="R440">
        <f t="shared" si="24"/>
        <v>10</v>
      </c>
      <c r="S440">
        <f t="shared" si="25"/>
        <v>9</v>
      </c>
      <c r="T440">
        <f t="shared" si="26"/>
        <v>19</v>
      </c>
      <c r="U440" t="s">
        <v>1492</v>
      </c>
      <c r="V440" t="s">
        <v>1512</v>
      </c>
      <c r="W440" t="s">
        <v>1471</v>
      </c>
      <c r="X440" t="s">
        <v>1472</v>
      </c>
      <c r="Z440" t="str" cm="1">
        <f t="array" ref="Z440">IF(ISBLANK(AK440),_xlfn.LET(
    _xlpm.nameBeforeSlash, IF(ISNUMBER(SEARCH("/", Y440)), LEFT(Y440, SEARCH("/", Y440)-1), Y440),
    _xlpm.matchRow, IFERROR(MATCH(_xlpm.nameBeforeSlash, AA:AA, 0), ""),
    _xlpm.difference, IF(_xlpm.matchRow="", "", ABS((R440 + S440)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),IF(ISBLANK(Y440),"","Hidden"))</f>
        <v/>
      </c>
      <c r="AA440" t="s">
        <v>5112</v>
      </c>
      <c r="AB440" t="s">
        <v>3148</v>
      </c>
      <c r="AC440" t="s">
        <v>6420</v>
      </c>
      <c r="AD440" t="str">
        <f>_xlfn.XLOOKUP(AC440,moves!A:A,moves!B:B)</f>
        <v>typeless</v>
      </c>
      <c r="AE440">
        <f>_xlfn.XLOOKUP(AC440,moves!A:A,moves!D:D)</f>
        <v>4</v>
      </c>
      <c r="AF440" t="str">
        <f>_xlfn.XLOOKUP(AC440,moves!A:A,moves!E:E)</f>
        <v>The type of this move is the type of one of the status conditions the user has. If the user has multiple status conditions: Increase attack strength by 3.</v>
      </c>
      <c r="AG440">
        <v>0</v>
      </c>
      <c r="AH440">
        <v>0</v>
      </c>
      <c r="AI440">
        <f t="shared" si="27"/>
        <v>1</v>
      </c>
      <c r="AJ440" t="s">
        <v>525</v>
      </c>
      <c r="AL440">
        <v>0</v>
      </c>
      <c r="AM440" cm="1">
        <f t="array" ref="AM440">IF(AL440=1,1,
   IF(ISTEXT(AK440),1,
   IF(AO440&gt;1,AM439,
   IF(AI440=1,
      IF(SUMPRODUCT((LEN($Y$2:$Y$4096)-LEN(SUBSTITUTE($Y$2:$Y$4096,AA440,"")))/LEN(AA440))&gt;0,2,1),
      IF(
         SUMPRODUCT((LEN($Y$2:$Y$4096)-LEN(SUBSTITUTE($Y$2:$Y$4096,AA440,"")))/LEN(AA440))
         - SUMPRODUCT((LEN($Y$2:$Y$4096)-LEN(SUBSTITUTE($Y$2:$Y$4096,"Alolan "&amp;AA440,"")))/LEN("Alolan "&amp;AA440))
         - SUMPRODUCT((LEN($Y$2:$Y$4096)-LEN(SUBSTITUTE($Y$2:$Y$4096,"Galarian "&amp;AA440,"")))/LEN("Galarian "&amp;AA440))
         - SUMPRODUCT((LEN($Y$2:$Y$4096)-LEN(SUBSTITUTE($Y$2:$Y$4096,"Hisuian "&amp;AA440,"")))/LEN("Hisuian "&amp;AA440))
         - SUMPRODUCT((LEN($Y$2:$Y$4096)-LEN(SUBSTITUTE($Y$2:$Y$4096,"Paldean "&amp;AA440,"")))/LEN("Paldean "&amp;AA440))
      &gt;0,2,1)
   ))))</f>
        <v>1</v>
      </c>
      <c r="AN440">
        <v>0</v>
      </c>
      <c r="AO440">
        <v>0</v>
      </c>
    </row>
    <row r="441" spans="1:41" x14ac:dyDescent="0.25">
      <c r="A441">
        <v>129</v>
      </c>
      <c r="B441" t="s">
        <v>56</v>
      </c>
      <c r="C441" t="s">
        <v>1490</v>
      </c>
      <c r="D441"/>
      <c r="E441">
        <v>20</v>
      </c>
      <c r="F441">
        <v>10</v>
      </c>
      <c r="G441">
        <v>55</v>
      </c>
      <c r="H441">
        <v>15</v>
      </c>
      <c r="I441">
        <v>20</v>
      </c>
      <c r="J441">
        <v>80</v>
      </c>
      <c r="K441" t="s">
        <v>375</v>
      </c>
      <c r="L441" t="s">
        <v>252</v>
      </c>
      <c r="M441" t="s">
        <v>249</v>
      </c>
      <c r="N441">
        <v>4.05</v>
      </c>
      <c r="O441">
        <v>3.05</v>
      </c>
      <c r="P441">
        <v>-1</v>
      </c>
      <c r="R441">
        <f t="shared" si="24"/>
        <v>3</v>
      </c>
      <c r="S441">
        <f t="shared" si="25"/>
        <v>3</v>
      </c>
      <c r="T441">
        <f t="shared" si="26"/>
        <v>6</v>
      </c>
      <c r="U441" t="s">
        <v>1490</v>
      </c>
      <c r="V441" t="s">
        <v>1481</v>
      </c>
      <c r="W441" t="s">
        <v>1471</v>
      </c>
      <c r="X441" t="s">
        <v>1512</v>
      </c>
      <c r="Y441" t="s">
        <v>57</v>
      </c>
      <c r="Z441" cm="1">
        <f t="array" ref="Z441">IF(ISBLANK(AK441),_xlfn.LET(
    _xlpm.nameBeforeSlash, IF(ISNUMBER(SEARCH("/", Y441)), LEFT(Y441, SEARCH("/", Y441)-1), Y441),
    _xlpm.matchRow, IFERROR(MATCH(_xlpm.nameBeforeSlash, AA:AA, 0), ""),
    _xlpm.difference, IF(_xlpm.matchRow="", "", ABS((R441 + S441)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),IF(ISBLANK(Y441),"","Hidden"))</f>
        <v>22</v>
      </c>
      <c r="AA441" t="s">
        <v>56</v>
      </c>
      <c r="AC441" t="s">
        <v>484</v>
      </c>
      <c r="AD441" t="str">
        <f>_xlfn.XLOOKUP(AC441,moves!A:A,moves!B:B)</f>
        <v>normal</v>
      </c>
      <c r="AE441">
        <f>_xlfn.XLOOKUP(AC441,moves!A:A,moves!D:D)</f>
        <v>1</v>
      </c>
      <c r="AF441" t="str">
        <f>_xlfn.XLOOKUP(AC441,moves!A:A,moves!E:E)</f>
        <v>Roll a status dice and inflict the result on the target.</v>
      </c>
      <c r="AG441">
        <v>0</v>
      </c>
      <c r="AH441">
        <v>0</v>
      </c>
      <c r="AI441">
        <f t="shared" si="27"/>
        <v>0</v>
      </c>
      <c r="AJ441" t="s">
        <v>523</v>
      </c>
      <c r="AL441">
        <v>0</v>
      </c>
      <c r="AM441" cm="1">
        <f t="array" ref="AM441">IF(AL441=1,1,
   IF(ISTEXT(AK441),1,
   IF(AO441&gt;1,AM440,
   IF(AI441=1,
      IF(SUMPRODUCT((LEN($Y$2:$Y$4096)-LEN(SUBSTITUTE($Y$2:$Y$4096,AA441,"")))/LEN(AA441))&gt;0,2,1),
      IF(
         SUMPRODUCT((LEN($Y$2:$Y$4096)-LEN(SUBSTITUTE($Y$2:$Y$4096,AA441,"")))/LEN(AA441))
         - SUMPRODUCT((LEN($Y$2:$Y$4096)-LEN(SUBSTITUTE($Y$2:$Y$4096,"Alolan "&amp;AA441,"")))/LEN("Alolan "&amp;AA441))
         - SUMPRODUCT((LEN($Y$2:$Y$4096)-LEN(SUBSTITUTE($Y$2:$Y$4096,"Galarian "&amp;AA441,"")))/LEN("Galarian "&amp;AA441))
         - SUMPRODUCT((LEN($Y$2:$Y$4096)-LEN(SUBSTITUTE($Y$2:$Y$4096,"Hisuian "&amp;AA441,"")))/LEN("Hisuian "&amp;AA441))
         - SUMPRODUCT((LEN($Y$2:$Y$4096)-LEN(SUBSTITUTE($Y$2:$Y$4096,"Paldean "&amp;AA441,"")))/LEN("Paldean "&amp;AA441))
      &gt;0,2,1)
   ))))</f>
        <v>1</v>
      </c>
      <c r="AN441">
        <v>0</v>
      </c>
      <c r="AO441">
        <v>0</v>
      </c>
    </row>
    <row r="442" spans="1:41" x14ac:dyDescent="0.25">
      <c r="A442">
        <v>129</v>
      </c>
      <c r="B442" t="s">
        <v>56</v>
      </c>
      <c r="C442" t="s">
        <v>1490</v>
      </c>
      <c r="D442"/>
      <c r="E442">
        <v>20</v>
      </c>
      <c r="F442">
        <v>10</v>
      </c>
      <c r="G442">
        <v>55</v>
      </c>
      <c r="H442">
        <v>15</v>
      </c>
      <c r="I442">
        <v>20</v>
      </c>
      <c r="J442">
        <v>80</v>
      </c>
      <c r="K442" t="s">
        <v>375</v>
      </c>
      <c r="L442" t="s">
        <v>252</v>
      </c>
      <c r="M442" t="s">
        <v>249</v>
      </c>
      <c r="N442">
        <v>4.05</v>
      </c>
      <c r="O442">
        <v>3.05</v>
      </c>
      <c r="P442">
        <v>-1</v>
      </c>
      <c r="R442">
        <f t="shared" si="24"/>
        <v>3</v>
      </c>
      <c r="S442">
        <f t="shared" si="25"/>
        <v>3</v>
      </c>
      <c r="T442">
        <f t="shared" si="26"/>
        <v>6</v>
      </c>
      <c r="U442" t="s">
        <v>1490</v>
      </c>
      <c r="V442" t="s">
        <v>1481</v>
      </c>
      <c r="W442" t="s">
        <v>1471</v>
      </c>
      <c r="X442" t="s">
        <v>1512</v>
      </c>
      <c r="Y442" t="s">
        <v>57</v>
      </c>
      <c r="Z442" cm="1">
        <f t="array" ref="Z442">IF(ISBLANK(AK442),_xlfn.LET(
    _xlpm.nameBeforeSlash, IF(ISNUMBER(SEARCH("/", Y442)), LEFT(Y442, SEARCH("/", Y442)-1), Y442),
    _xlpm.matchRow, IFERROR(MATCH(_xlpm.nameBeforeSlash, AA:AA, 0), ""),
    _xlpm.difference, IF(_xlpm.matchRow="", "", ABS((R442 + S442)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),IF(ISBLANK(Y442),"","Hidden"))</f>
        <v>22</v>
      </c>
      <c r="AA442" t="s">
        <v>56</v>
      </c>
      <c r="AC442" t="s">
        <v>484</v>
      </c>
      <c r="AD442" t="str">
        <f>_xlfn.XLOOKUP(AC442,moves!A:A,moves!B:B)</f>
        <v>normal</v>
      </c>
      <c r="AE442">
        <f>_xlfn.XLOOKUP(AC442,moves!A:A,moves!D:D)</f>
        <v>1</v>
      </c>
      <c r="AF442" t="str">
        <f>_xlfn.XLOOKUP(AC442,moves!A:A,moves!E:E)</f>
        <v>Roll a status dice and inflict the result on the target.</v>
      </c>
      <c r="AG442">
        <v>0</v>
      </c>
      <c r="AH442">
        <v>0</v>
      </c>
      <c r="AI442">
        <f t="shared" si="27"/>
        <v>0</v>
      </c>
      <c r="AJ442" t="s">
        <v>523</v>
      </c>
      <c r="AL442">
        <v>0</v>
      </c>
      <c r="AM442" cm="1">
        <f t="array" ref="AM442">IF(AL442=1,1,
   IF(ISTEXT(AK442),1,
   IF(AO442&gt;1,AM441,
   IF(AI442=1,
      IF(SUMPRODUCT((LEN($Y$2:$Y$4096)-LEN(SUBSTITUTE($Y$2:$Y$4096,AA442,"")))/LEN(AA442))&gt;0,2,1),
      IF(
         SUMPRODUCT((LEN($Y$2:$Y$4096)-LEN(SUBSTITUTE($Y$2:$Y$4096,AA442,"")))/LEN(AA442))
         - SUMPRODUCT((LEN($Y$2:$Y$4096)-LEN(SUBSTITUTE($Y$2:$Y$4096,"Alolan "&amp;AA442,"")))/LEN("Alolan "&amp;AA442))
         - SUMPRODUCT((LEN($Y$2:$Y$4096)-LEN(SUBSTITUTE($Y$2:$Y$4096,"Galarian "&amp;AA442,"")))/LEN("Galarian "&amp;AA442))
         - SUMPRODUCT((LEN($Y$2:$Y$4096)-LEN(SUBSTITUTE($Y$2:$Y$4096,"Hisuian "&amp;AA442,"")))/LEN("Hisuian "&amp;AA442))
         - SUMPRODUCT((LEN($Y$2:$Y$4096)-LEN(SUBSTITUTE($Y$2:$Y$4096,"Paldean "&amp;AA442,"")))/LEN("Paldean "&amp;AA442))
      &gt;0,2,1)
   ))))</f>
        <v>1</v>
      </c>
      <c r="AN442">
        <v>0</v>
      </c>
      <c r="AO442">
        <v>0</v>
      </c>
    </row>
    <row r="443" spans="1:41" x14ac:dyDescent="0.25">
      <c r="A443">
        <v>129</v>
      </c>
      <c r="B443" t="s">
        <v>56</v>
      </c>
      <c r="C443" t="s">
        <v>1490</v>
      </c>
      <c r="D443"/>
      <c r="E443">
        <v>20</v>
      </c>
      <c r="F443">
        <v>10</v>
      </c>
      <c r="G443">
        <v>55</v>
      </c>
      <c r="H443">
        <v>15</v>
      </c>
      <c r="I443">
        <v>20</v>
      </c>
      <c r="J443">
        <v>80</v>
      </c>
      <c r="K443" t="s">
        <v>375</v>
      </c>
      <c r="L443" t="s">
        <v>252</v>
      </c>
      <c r="M443" t="s">
        <v>249</v>
      </c>
      <c r="N443">
        <v>4.05</v>
      </c>
      <c r="O443">
        <v>3.05</v>
      </c>
      <c r="P443">
        <v>-1</v>
      </c>
      <c r="R443">
        <f t="shared" si="24"/>
        <v>3</v>
      </c>
      <c r="S443">
        <f t="shared" si="25"/>
        <v>3</v>
      </c>
      <c r="T443">
        <f t="shared" si="26"/>
        <v>6</v>
      </c>
      <c r="U443" t="s">
        <v>1490</v>
      </c>
      <c r="V443" t="s">
        <v>1481</v>
      </c>
      <c r="W443" t="s">
        <v>1471</v>
      </c>
      <c r="X443" t="s">
        <v>1512</v>
      </c>
      <c r="Y443" t="s">
        <v>57</v>
      </c>
      <c r="Z443" cm="1">
        <f t="array" ref="Z443">IF(ISBLANK(AK443),_xlfn.LET(
    _xlpm.nameBeforeSlash, IF(ISNUMBER(SEARCH("/", Y443)), LEFT(Y443, SEARCH("/", Y443)-1), Y443),
    _xlpm.matchRow, IFERROR(MATCH(_xlpm.nameBeforeSlash, AA:AA, 0), ""),
    _xlpm.difference, IF(_xlpm.matchRow="", "", ABS((R443 + S443)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),IF(ISBLANK(Y443),"","Hidden"))</f>
        <v>22</v>
      </c>
      <c r="AA443" t="s">
        <v>56</v>
      </c>
      <c r="AC443" t="s">
        <v>484</v>
      </c>
      <c r="AD443" t="str">
        <f>_xlfn.XLOOKUP(AC443,moves!A:A,moves!B:B)</f>
        <v>normal</v>
      </c>
      <c r="AE443">
        <f>_xlfn.XLOOKUP(AC443,moves!A:A,moves!D:D)</f>
        <v>1</v>
      </c>
      <c r="AF443" t="str">
        <f>_xlfn.XLOOKUP(AC443,moves!A:A,moves!E:E)</f>
        <v>Roll a status dice and inflict the result on the target.</v>
      </c>
      <c r="AG443">
        <v>0</v>
      </c>
      <c r="AH443">
        <v>0</v>
      </c>
      <c r="AI443">
        <f t="shared" si="27"/>
        <v>0</v>
      </c>
      <c r="AJ443" t="s">
        <v>523</v>
      </c>
      <c r="AL443">
        <v>0</v>
      </c>
      <c r="AM443" cm="1">
        <f t="array" ref="AM443">IF(AL443=1,1,
   IF(ISTEXT(AK443),1,
   IF(AO443&gt;1,AM442,
   IF(AI443=1,
      IF(SUMPRODUCT((LEN($Y$2:$Y$4096)-LEN(SUBSTITUTE($Y$2:$Y$4096,AA443,"")))/LEN(AA443))&gt;0,2,1),
      IF(
         SUMPRODUCT((LEN($Y$2:$Y$4096)-LEN(SUBSTITUTE($Y$2:$Y$4096,AA443,"")))/LEN(AA443))
         - SUMPRODUCT((LEN($Y$2:$Y$4096)-LEN(SUBSTITUTE($Y$2:$Y$4096,"Alolan "&amp;AA443,"")))/LEN("Alolan "&amp;AA443))
         - SUMPRODUCT((LEN($Y$2:$Y$4096)-LEN(SUBSTITUTE($Y$2:$Y$4096,"Galarian "&amp;AA443,"")))/LEN("Galarian "&amp;AA443))
         - SUMPRODUCT((LEN($Y$2:$Y$4096)-LEN(SUBSTITUTE($Y$2:$Y$4096,"Hisuian "&amp;AA443,"")))/LEN("Hisuian "&amp;AA443))
         - SUMPRODUCT((LEN($Y$2:$Y$4096)-LEN(SUBSTITUTE($Y$2:$Y$4096,"Paldean "&amp;AA443,"")))/LEN("Paldean "&amp;AA443))
      &gt;0,2,1)
   ))))</f>
        <v>1</v>
      </c>
      <c r="AN443">
        <v>0</v>
      </c>
      <c r="AO443">
        <v>0</v>
      </c>
    </row>
    <row r="444" spans="1:41" x14ac:dyDescent="0.25">
      <c r="A444">
        <v>129</v>
      </c>
      <c r="B444" t="s">
        <v>56</v>
      </c>
      <c r="C444" t="s">
        <v>1490</v>
      </c>
      <c r="D444"/>
      <c r="E444">
        <v>20</v>
      </c>
      <c r="F444">
        <v>10</v>
      </c>
      <c r="G444">
        <v>55</v>
      </c>
      <c r="H444">
        <v>15</v>
      </c>
      <c r="I444">
        <v>20</v>
      </c>
      <c r="J444">
        <v>80</v>
      </c>
      <c r="K444" t="s">
        <v>375</v>
      </c>
      <c r="L444" t="s">
        <v>252</v>
      </c>
      <c r="M444" t="s">
        <v>249</v>
      </c>
      <c r="N444">
        <v>4.05</v>
      </c>
      <c r="O444">
        <v>3.05</v>
      </c>
      <c r="P444">
        <v>-1</v>
      </c>
      <c r="R444">
        <f t="shared" si="24"/>
        <v>3</v>
      </c>
      <c r="S444">
        <f t="shared" si="25"/>
        <v>3</v>
      </c>
      <c r="T444">
        <f t="shared" si="26"/>
        <v>6</v>
      </c>
      <c r="U444" t="s">
        <v>1490</v>
      </c>
      <c r="V444" t="s">
        <v>1481</v>
      </c>
      <c r="W444" t="s">
        <v>1471</v>
      </c>
      <c r="X444" t="s">
        <v>1512</v>
      </c>
      <c r="Y444" t="s">
        <v>57</v>
      </c>
      <c r="Z444" cm="1">
        <f t="array" ref="Z444">IF(ISBLANK(AK444),_xlfn.LET(
    _xlpm.nameBeforeSlash, IF(ISNUMBER(SEARCH("/", Y444)), LEFT(Y444, SEARCH("/", Y444)-1), Y444),
    _xlpm.matchRow, IFERROR(MATCH(_xlpm.nameBeforeSlash, AA:AA, 0), ""),
    _xlpm.difference, IF(_xlpm.matchRow="", "", ABS((R444 + S444)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),IF(ISBLANK(Y444),"","Hidden"))</f>
        <v>22</v>
      </c>
      <c r="AA444" t="s">
        <v>56</v>
      </c>
      <c r="AC444" t="s">
        <v>484</v>
      </c>
      <c r="AD444" t="str">
        <f>_xlfn.XLOOKUP(AC444,moves!A:A,moves!B:B)</f>
        <v>normal</v>
      </c>
      <c r="AE444">
        <f>_xlfn.XLOOKUP(AC444,moves!A:A,moves!D:D)</f>
        <v>1</v>
      </c>
      <c r="AF444" t="str">
        <f>_xlfn.XLOOKUP(AC444,moves!A:A,moves!E:E)</f>
        <v>Roll a status dice and inflict the result on the target.</v>
      </c>
      <c r="AG444">
        <v>0</v>
      </c>
      <c r="AH444">
        <v>0</v>
      </c>
      <c r="AI444">
        <f t="shared" si="27"/>
        <v>0</v>
      </c>
      <c r="AJ444" t="s">
        <v>523</v>
      </c>
      <c r="AL444">
        <v>0</v>
      </c>
      <c r="AM444" cm="1">
        <f t="array" ref="AM444">IF(AL444=1,1,
   IF(ISTEXT(AK444),1,
   IF(AO444&gt;1,AM443,
   IF(AI444=1,
      IF(SUMPRODUCT((LEN($Y$2:$Y$4096)-LEN(SUBSTITUTE($Y$2:$Y$4096,AA444,"")))/LEN(AA444))&gt;0,2,1),
      IF(
         SUMPRODUCT((LEN($Y$2:$Y$4096)-LEN(SUBSTITUTE($Y$2:$Y$4096,AA444,"")))/LEN(AA444))
         - SUMPRODUCT((LEN($Y$2:$Y$4096)-LEN(SUBSTITUTE($Y$2:$Y$4096,"Alolan "&amp;AA444,"")))/LEN("Alolan "&amp;AA444))
         - SUMPRODUCT((LEN($Y$2:$Y$4096)-LEN(SUBSTITUTE($Y$2:$Y$4096,"Galarian "&amp;AA444,"")))/LEN("Galarian "&amp;AA444))
         - SUMPRODUCT((LEN($Y$2:$Y$4096)-LEN(SUBSTITUTE($Y$2:$Y$4096,"Hisuian "&amp;AA444,"")))/LEN("Hisuian "&amp;AA444))
         - SUMPRODUCT((LEN($Y$2:$Y$4096)-LEN(SUBSTITUTE($Y$2:$Y$4096,"Paldean "&amp;AA444,"")))/LEN("Paldean "&amp;AA444))
      &gt;0,2,1)
   ))))</f>
        <v>1</v>
      </c>
      <c r="AN444">
        <v>0</v>
      </c>
      <c r="AO444">
        <v>0</v>
      </c>
    </row>
    <row r="445" spans="1:41" x14ac:dyDescent="0.25">
      <c r="A445">
        <v>129</v>
      </c>
      <c r="B445" t="s">
        <v>56</v>
      </c>
      <c r="C445" t="s">
        <v>1490</v>
      </c>
      <c r="D445"/>
      <c r="E445">
        <v>20</v>
      </c>
      <c r="F445">
        <v>10</v>
      </c>
      <c r="G445">
        <v>55</v>
      </c>
      <c r="H445">
        <v>15</v>
      </c>
      <c r="I445">
        <v>20</v>
      </c>
      <c r="J445">
        <v>80</v>
      </c>
      <c r="K445" t="s">
        <v>375</v>
      </c>
      <c r="L445" t="s">
        <v>252</v>
      </c>
      <c r="M445" t="s">
        <v>249</v>
      </c>
      <c r="N445">
        <v>4.05</v>
      </c>
      <c r="O445">
        <v>3.05</v>
      </c>
      <c r="P445">
        <v>-1</v>
      </c>
      <c r="R445">
        <f t="shared" si="24"/>
        <v>3</v>
      </c>
      <c r="S445">
        <f t="shared" si="25"/>
        <v>3</v>
      </c>
      <c r="T445">
        <f t="shared" si="26"/>
        <v>6</v>
      </c>
      <c r="U445" t="s">
        <v>1490</v>
      </c>
      <c r="V445" t="s">
        <v>1481</v>
      </c>
      <c r="W445" t="s">
        <v>1471</v>
      </c>
      <c r="X445" t="s">
        <v>1512</v>
      </c>
      <c r="Y445" t="s">
        <v>57</v>
      </c>
      <c r="Z445" cm="1">
        <f t="array" ref="Z445">IF(ISBLANK(AK445),_xlfn.LET(
    _xlpm.nameBeforeSlash, IF(ISNUMBER(SEARCH("/", Y445)), LEFT(Y445, SEARCH("/", Y445)-1), Y445),
    _xlpm.matchRow, IFERROR(MATCH(_xlpm.nameBeforeSlash, AA:AA, 0), ""),
    _xlpm.difference, IF(_xlpm.matchRow="", "", ABS((R445 + S445)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),IF(ISBLANK(Y445),"","Hidden"))</f>
        <v>22</v>
      </c>
      <c r="AA445" t="s">
        <v>56</v>
      </c>
      <c r="AC445" t="s">
        <v>484</v>
      </c>
      <c r="AD445" t="str">
        <f>_xlfn.XLOOKUP(AC445,moves!A:A,moves!B:B)</f>
        <v>normal</v>
      </c>
      <c r="AE445">
        <f>_xlfn.XLOOKUP(AC445,moves!A:A,moves!D:D)</f>
        <v>1</v>
      </c>
      <c r="AF445" t="str">
        <f>_xlfn.XLOOKUP(AC445,moves!A:A,moves!E:E)</f>
        <v>Roll a status dice and inflict the result on the target.</v>
      </c>
      <c r="AG445">
        <v>0</v>
      </c>
      <c r="AH445">
        <v>0</v>
      </c>
      <c r="AI445">
        <f t="shared" si="27"/>
        <v>0</v>
      </c>
      <c r="AJ445" t="s">
        <v>523</v>
      </c>
      <c r="AL445">
        <v>0</v>
      </c>
      <c r="AM445" cm="1">
        <f t="array" ref="AM445">IF(AL445=1,1,
   IF(ISTEXT(AK445),1,
   IF(AO445&gt;1,AM444,
   IF(AI445=1,
      IF(SUMPRODUCT((LEN($Y$2:$Y$4096)-LEN(SUBSTITUTE($Y$2:$Y$4096,AA445,"")))/LEN(AA445))&gt;0,2,1),
      IF(
         SUMPRODUCT((LEN($Y$2:$Y$4096)-LEN(SUBSTITUTE($Y$2:$Y$4096,AA445,"")))/LEN(AA445))
         - SUMPRODUCT((LEN($Y$2:$Y$4096)-LEN(SUBSTITUTE($Y$2:$Y$4096,"Alolan "&amp;AA445,"")))/LEN("Alolan "&amp;AA445))
         - SUMPRODUCT((LEN($Y$2:$Y$4096)-LEN(SUBSTITUTE($Y$2:$Y$4096,"Galarian "&amp;AA445,"")))/LEN("Galarian "&amp;AA445))
         - SUMPRODUCT((LEN($Y$2:$Y$4096)-LEN(SUBSTITUTE($Y$2:$Y$4096,"Hisuian "&amp;AA445,"")))/LEN("Hisuian "&amp;AA445))
         - SUMPRODUCT((LEN($Y$2:$Y$4096)-LEN(SUBSTITUTE($Y$2:$Y$4096,"Paldean "&amp;AA445,"")))/LEN("Paldean "&amp;AA445))
      &gt;0,2,1)
   ))))</f>
        <v>1</v>
      </c>
      <c r="AN445">
        <v>0</v>
      </c>
      <c r="AO445">
        <v>0</v>
      </c>
    </row>
    <row r="446" spans="1:41" x14ac:dyDescent="0.25">
      <c r="A446">
        <v>129</v>
      </c>
      <c r="B446" t="s">
        <v>56</v>
      </c>
      <c r="C446" t="s">
        <v>1490</v>
      </c>
      <c r="D446"/>
      <c r="E446">
        <v>20</v>
      </c>
      <c r="F446">
        <v>10</v>
      </c>
      <c r="G446">
        <v>55</v>
      </c>
      <c r="H446">
        <v>15</v>
      </c>
      <c r="I446">
        <v>20</v>
      </c>
      <c r="J446">
        <v>80</v>
      </c>
      <c r="K446" t="s">
        <v>375</v>
      </c>
      <c r="L446" t="s">
        <v>252</v>
      </c>
      <c r="M446" t="s">
        <v>249</v>
      </c>
      <c r="N446">
        <v>4.05</v>
      </c>
      <c r="O446">
        <v>3.05</v>
      </c>
      <c r="P446">
        <v>-1</v>
      </c>
      <c r="R446">
        <f t="shared" si="24"/>
        <v>3</v>
      </c>
      <c r="S446">
        <f t="shared" si="25"/>
        <v>3</v>
      </c>
      <c r="T446">
        <f t="shared" si="26"/>
        <v>6</v>
      </c>
      <c r="U446" t="s">
        <v>1490</v>
      </c>
      <c r="V446" t="s">
        <v>1481</v>
      </c>
      <c r="W446" t="s">
        <v>1471</v>
      </c>
      <c r="X446" t="s">
        <v>1512</v>
      </c>
      <c r="Y446" t="s">
        <v>57</v>
      </c>
      <c r="Z446" cm="1">
        <f t="array" ref="Z446">IF(ISBLANK(AK446),_xlfn.LET(
    _xlpm.nameBeforeSlash, IF(ISNUMBER(SEARCH("/", Y446)), LEFT(Y446, SEARCH("/", Y446)-1), Y446),
    _xlpm.matchRow, IFERROR(MATCH(_xlpm.nameBeforeSlash, AA:AA, 0), ""),
    _xlpm.difference, IF(_xlpm.matchRow="", "", ABS((R446 + S446)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),IF(ISBLANK(Y446),"","Hidden"))</f>
        <v>22</v>
      </c>
      <c r="AA446" t="s">
        <v>56</v>
      </c>
      <c r="AC446" t="s">
        <v>484</v>
      </c>
      <c r="AD446" t="str">
        <f>_xlfn.XLOOKUP(AC446,moves!A:A,moves!B:B)</f>
        <v>normal</v>
      </c>
      <c r="AE446">
        <f>_xlfn.XLOOKUP(AC446,moves!A:A,moves!D:D)</f>
        <v>1</v>
      </c>
      <c r="AF446" t="str">
        <f>_xlfn.XLOOKUP(AC446,moves!A:A,moves!E:E)</f>
        <v>Roll a status dice and inflict the result on the target.</v>
      </c>
      <c r="AG446">
        <v>0</v>
      </c>
      <c r="AH446">
        <v>0</v>
      </c>
      <c r="AI446">
        <f t="shared" si="27"/>
        <v>0</v>
      </c>
      <c r="AJ446" t="s">
        <v>523</v>
      </c>
      <c r="AL446">
        <v>0</v>
      </c>
      <c r="AM446" cm="1">
        <f t="array" ref="AM446">IF(AL446=1,1,
   IF(ISTEXT(AK446),1,
   IF(AO446&gt;1,AM445,
   IF(AI446=1,
      IF(SUMPRODUCT((LEN($Y$2:$Y$4096)-LEN(SUBSTITUTE($Y$2:$Y$4096,AA446,"")))/LEN(AA446))&gt;0,2,1),
      IF(
         SUMPRODUCT((LEN($Y$2:$Y$4096)-LEN(SUBSTITUTE($Y$2:$Y$4096,AA446,"")))/LEN(AA446))
         - SUMPRODUCT((LEN($Y$2:$Y$4096)-LEN(SUBSTITUTE($Y$2:$Y$4096,"Alolan "&amp;AA446,"")))/LEN("Alolan "&amp;AA446))
         - SUMPRODUCT((LEN($Y$2:$Y$4096)-LEN(SUBSTITUTE($Y$2:$Y$4096,"Galarian "&amp;AA446,"")))/LEN("Galarian "&amp;AA446))
         - SUMPRODUCT((LEN($Y$2:$Y$4096)-LEN(SUBSTITUTE($Y$2:$Y$4096,"Hisuian "&amp;AA446,"")))/LEN("Hisuian "&amp;AA446))
         - SUMPRODUCT((LEN($Y$2:$Y$4096)-LEN(SUBSTITUTE($Y$2:$Y$4096,"Paldean "&amp;AA446,"")))/LEN("Paldean "&amp;AA446))
      &gt;0,2,1)
   ))))</f>
        <v>1</v>
      </c>
      <c r="AN446">
        <v>0</v>
      </c>
      <c r="AO446">
        <v>0</v>
      </c>
    </row>
    <row r="447" spans="1:41" x14ac:dyDescent="0.25">
      <c r="A447">
        <v>129</v>
      </c>
      <c r="B447" t="s">
        <v>56</v>
      </c>
      <c r="C447" t="s">
        <v>1490</v>
      </c>
      <c r="D447"/>
      <c r="E447">
        <v>20</v>
      </c>
      <c r="F447">
        <v>10</v>
      </c>
      <c r="G447">
        <v>55</v>
      </c>
      <c r="H447">
        <v>15</v>
      </c>
      <c r="I447">
        <v>20</v>
      </c>
      <c r="J447">
        <v>80</v>
      </c>
      <c r="K447" t="s">
        <v>375</v>
      </c>
      <c r="L447" t="s">
        <v>252</v>
      </c>
      <c r="M447" t="s">
        <v>249</v>
      </c>
      <c r="N447">
        <v>4.05</v>
      </c>
      <c r="O447">
        <v>3.05</v>
      </c>
      <c r="P447">
        <v>-1</v>
      </c>
      <c r="R447">
        <f t="shared" si="24"/>
        <v>3</v>
      </c>
      <c r="S447">
        <f t="shared" si="25"/>
        <v>3</v>
      </c>
      <c r="T447">
        <f t="shared" si="26"/>
        <v>6</v>
      </c>
      <c r="U447" t="s">
        <v>1490</v>
      </c>
      <c r="V447" t="s">
        <v>1481</v>
      </c>
      <c r="W447" t="s">
        <v>1471</v>
      </c>
      <c r="X447" t="s">
        <v>1512</v>
      </c>
      <c r="Y447" t="s">
        <v>57</v>
      </c>
      <c r="Z447" cm="1">
        <f t="array" ref="Z447">IF(ISBLANK(AK447),_xlfn.LET(
    _xlpm.nameBeforeSlash, IF(ISNUMBER(SEARCH("/", Y447)), LEFT(Y447, SEARCH("/", Y447)-1), Y447),
    _xlpm.matchRow, IFERROR(MATCH(_xlpm.nameBeforeSlash, AA:AA, 0), ""),
    _xlpm.difference, IF(_xlpm.matchRow="", "", ABS((R447 + S447)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),IF(ISBLANK(Y447),"","Hidden"))</f>
        <v>22</v>
      </c>
      <c r="AA447" t="s">
        <v>56</v>
      </c>
      <c r="AC447" t="s">
        <v>484</v>
      </c>
      <c r="AD447" t="str">
        <f>_xlfn.XLOOKUP(AC447,moves!A:A,moves!B:B)</f>
        <v>normal</v>
      </c>
      <c r="AE447">
        <f>_xlfn.XLOOKUP(AC447,moves!A:A,moves!D:D)</f>
        <v>1</v>
      </c>
      <c r="AF447" t="str">
        <f>_xlfn.XLOOKUP(AC447,moves!A:A,moves!E:E)</f>
        <v>Roll a status dice and inflict the result on the target.</v>
      </c>
      <c r="AG447">
        <v>0</v>
      </c>
      <c r="AH447">
        <v>0</v>
      </c>
      <c r="AI447">
        <f t="shared" si="27"/>
        <v>0</v>
      </c>
      <c r="AJ447" t="s">
        <v>523</v>
      </c>
      <c r="AL447">
        <v>0</v>
      </c>
      <c r="AM447" cm="1">
        <f t="array" ref="AM447">IF(AL447=1,1,
   IF(ISTEXT(AK447),1,
   IF(AO447&gt;1,AM446,
   IF(AI447=1,
      IF(SUMPRODUCT((LEN($Y$2:$Y$4096)-LEN(SUBSTITUTE($Y$2:$Y$4096,AA447,"")))/LEN(AA447))&gt;0,2,1),
      IF(
         SUMPRODUCT((LEN($Y$2:$Y$4096)-LEN(SUBSTITUTE($Y$2:$Y$4096,AA447,"")))/LEN(AA447))
         - SUMPRODUCT((LEN($Y$2:$Y$4096)-LEN(SUBSTITUTE($Y$2:$Y$4096,"Alolan "&amp;AA447,"")))/LEN("Alolan "&amp;AA447))
         - SUMPRODUCT((LEN($Y$2:$Y$4096)-LEN(SUBSTITUTE($Y$2:$Y$4096,"Galarian "&amp;AA447,"")))/LEN("Galarian "&amp;AA447))
         - SUMPRODUCT((LEN($Y$2:$Y$4096)-LEN(SUBSTITUTE($Y$2:$Y$4096,"Hisuian "&amp;AA447,"")))/LEN("Hisuian "&amp;AA447))
         - SUMPRODUCT((LEN($Y$2:$Y$4096)-LEN(SUBSTITUTE($Y$2:$Y$4096,"Paldean "&amp;AA447,"")))/LEN("Paldean "&amp;AA447))
      &gt;0,2,1)
   ))))</f>
        <v>1</v>
      </c>
      <c r="AN447">
        <v>0</v>
      </c>
      <c r="AO447">
        <v>0</v>
      </c>
    </row>
    <row r="448" spans="1:41" x14ac:dyDescent="0.25">
      <c r="A448">
        <v>129</v>
      </c>
      <c r="B448" t="s">
        <v>56</v>
      </c>
      <c r="C448" t="s">
        <v>1490</v>
      </c>
      <c r="D448"/>
      <c r="E448">
        <v>20</v>
      </c>
      <c r="F448">
        <v>10</v>
      </c>
      <c r="G448">
        <v>55</v>
      </c>
      <c r="H448">
        <v>15</v>
      </c>
      <c r="I448">
        <v>20</v>
      </c>
      <c r="J448">
        <v>80</v>
      </c>
      <c r="K448" t="s">
        <v>375</v>
      </c>
      <c r="L448" t="s">
        <v>252</v>
      </c>
      <c r="M448" t="s">
        <v>249</v>
      </c>
      <c r="N448">
        <v>4.05</v>
      </c>
      <c r="O448">
        <v>3.05</v>
      </c>
      <c r="P448">
        <v>-1</v>
      </c>
      <c r="R448">
        <f t="shared" si="24"/>
        <v>3</v>
      </c>
      <c r="S448">
        <f t="shared" si="25"/>
        <v>3</v>
      </c>
      <c r="T448">
        <f t="shared" si="26"/>
        <v>6</v>
      </c>
      <c r="U448" t="s">
        <v>1490</v>
      </c>
      <c r="V448" t="s">
        <v>1481</v>
      </c>
      <c r="W448" t="s">
        <v>1471</v>
      </c>
      <c r="X448" t="s">
        <v>1512</v>
      </c>
      <c r="Y448" t="s">
        <v>57</v>
      </c>
      <c r="Z448" cm="1">
        <f t="array" ref="Z448">IF(ISBLANK(AK448),_xlfn.LET(
    _xlpm.nameBeforeSlash, IF(ISNUMBER(SEARCH("/", Y448)), LEFT(Y448, SEARCH("/", Y448)-1), Y448),
    _xlpm.matchRow, IFERROR(MATCH(_xlpm.nameBeforeSlash, AA:AA, 0), ""),
    _xlpm.difference, IF(_xlpm.matchRow="", "", ABS((R448 + S448)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),IF(ISBLANK(Y448),"","Hidden"))</f>
        <v>22</v>
      </c>
      <c r="AA448" t="s">
        <v>56</v>
      </c>
      <c r="AC448" t="s">
        <v>484</v>
      </c>
      <c r="AD448" t="str">
        <f>_xlfn.XLOOKUP(AC448,moves!A:A,moves!B:B)</f>
        <v>normal</v>
      </c>
      <c r="AE448">
        <f>_xlfn.XLOOKUP(AC448,moves!A:A,moves!D:D)</f>
        <v>1</v>
      </c>
      <c r="AF448" t="str">
        <f>_xlfn.XLOOKUP(AC448,moves!A:A,moves!E:E)</f>
        <v>Roll a status dice and inflict the result on the target.</v>
      </c>
      <c r="AG448">
        <v>0</v>
      </c>
      <c r="AH448">
        <v>0</v>
      </c>
      <c r="AI448">
        <f t="shared" si="27"/>
        <v>0</v>
      </c>
      <c r="AJ448" t="s">
        <v>523</v>
      </c>
      <c r="AL448">
        <v>0</v>
      </c>
      <c r="AM448" cm="1">
        <f t="array" ref="AM448">IF(AL448=1,1,
   IF(ISTEXT(AK448),1,
   IF(AO448&gt;1,AM447,
   IF(AI448=1,
      IF(SUMPRODUCT((LEN($Y$2:$Y$4096)-LEN(SUBSTITUTE($Y$2:$Y$4096,AA448,"")))/LEN(AA448))&gt;0,2,1),
      IF(
         SUMPRODUCT((LEN($Y$2:$Y$4096)-LEN(SUBSTITUTE($Y$2:$Y$4096,AA448,"")))/LEN(AA448))
         - SUMPRODUCT((LEN($Y$2:$Y$4096)-LEN(SUBSTITUTE($Y$2:$Y$4096,"Alolan "&amp;AA448,"")))/LEN("Alolan "&amp;AA448))
         - SUMPRODUCT((LEN($Y$2:$Y$4096)-LEN(SUBSTITUTE($Y$2:$Y$4096,"Galarian "&amp;AA448,"")))/LEN("Galarian "&amp;AA448))
         - SUMPRODUCT((LEN($Y$2:$Y$4096)-LEN(SUBSTITUTE($Y$2:$Y$4096,"Hisuian "&amp;AA448,"")))/LEN("Hisuian "&amp;AA448))
         - SUMPRODUCT((LEN($Y$2:$Y$4096)-LEN(SUBSTITUTE($Y$2:$Y$4096,"Paldean "&amp;AA448,"")))/LEN("Paldean "&amp;AA448))
      &gt;0,2,1)
   ))))</f>
        <v>1</v>
      </c>
      <c r="AN448">
        <v>0</v>
      </c>
      <c r="AO448">
        <v>0</v>
      </c>
    </row>
    <row r="449" spans="1:41" x14ac:dyDescent="0.25">
      <c r="A449">
        <v>129</v>
      </c>
      <c r="B449" t="s">
        <v>56</v>
      </c>
      <c r="C449" t="s">
        <v>1490</v>
      </c>
      <c r="D449"/>
      <c r="E449">
        <v>20</v>
      </c>
      <c r="F449">
        <v>10</v>
      </c>
      <c r="G449">
        <v>55</v>
      </c>
      <c r="H449">
        <v>15</v>
      </c>
      <c r="I449">
        <v>20</v>
      </c>
      <c r="J449">
        <v>80</v>
      </c>
      <c r="K449" t="s">
        <v>375</v>
      </c>
      <c r="L449" t="s">
        <v>252</v>
      </c>
      <c r="M449" t="s">
        <v>249</v>
      </c>
      <c r="N449">
        <v>4.05</v>
      </c>
      <c r="O449">
        <v>3.05</v>
      </c>
      <c r="P449">
        <v>-1</v>
      </c>
      <c r="R449">
        <f t="shared" ref="R449:R512" si="30">MROUND(N449,1)+P449</f>
        <v>3</v>
      </c>
      <c r="S449">
        <f t="shared" ref="S449:S512" si="31">MROUND(O449,1)+Q449</f>
        <v>3</v>
      </c>
      <c r="T449">
        <f t="shared" si="26"/>
        <v>6</v>
      </c>
      <c r="U449" t="s">
        <v>1490</v>
      </c>
      <c r="V449" t="s">
        <v>1481</v>
      </c>
      <c r="W449" t="s">
        <v>1471</v>
      </c>
      <c r="X449" t="s">
        <v>1512</v>
      </c>
      <c r="Y449" t="s">
        <v>57</v>
      </c>
      <c r="Z449" cm="1">
        <f t="array" ref="Z449">IF(ISBLANK(AK449),_xlfn.LET(
    _xlpm.nameBeforeSlash, IF(ISNUMBER(SEARCH("/", Y449)), LEFT(Y449, SEARCH("/", Y449)-1), Y449),
    _xlpm.matchRow, IFERROR(MATCH(_xlpm.nameBeforeSlash, AA:AA, 0), ""),
    _xlpm.difference, IF(_xlpm.matchRow="", "", ABS((R449 + S449)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),IF(ISBLANK(Y449),"","Hidden"))</f>
        <v>22</v>
      </c>
      <c r="AA449" t="s">
        <v>56</v>
      </c>
      <c r="AC449" t="s">
        <v>484</v>
      </c>
      <c r="AD449" t="str">
        <f>_xlfn.XLOOKUP(AC449,moves!A:A,moves!B:B)</f>
        <v>normal</v>
      </c>
      <c r="AE449">
        <f>_xlfn.XLOOKUP(AC449,moves!A:A,moves!D:D)</f>
        <v>1</v>
      </c>
      <c r="AF449" t="str">
        <f>_xlfn.XLOOKUP(AC449,moves!A:A,moves!E:E)</f>
        <v>Roll a status dice and inflict the result on the target.</v>
      </c>
      <c r="AG449">
        <v>0</v>
      </c>
      <c r="AH449">
        <v>0</v>
      </c>
      <c r="AI449">
        <f t="shared" si="27"/>
        <v>0</v>
      </c>
      <c r="AJ449" t="s">
        <v>523</v>
      </c>
      <c r="AL449">
        <v>0</v>
      </c>
      <c r="AM449" cm="1">
        <f t="array" ref="AM449">IF(AL449=1,1,
   IF(ISTEXT(AK449),1,
   IF(AO449&gt;1,AM448,
   IF(AI449=1,
      IF(SUMPRODUCT((LEN($Y$2:$Y$4096)-LEN(SUBSTITUTE($Y$2:$Y$4096,AA449,"")))/LEN(AA449))&gt;0,2,1),
      IF(
         SUMPRODUCT((LEN($Y$2:$Y$4096)-LEN(SUBSTITUTE($Y$2:$Y$4096,AA449,"")))/LEN(AA449))
         - SUMPRODUCT((LEN($Y$2:$Y$4096)-LEN(SUBSTITUTE($Y$2:$Y$4096,"Alolan "&amp;AA449,"")))/LEN("Alolan "&amp;AA449))
         - SUMPRODUCT((LEN($Y$2:$Y$4096)-LEN(SUBSTITUTE($Y$2:$Y$4096,"Galarian "&amp;AA449,"")))/LEN("Galarian "&amp;AA449))
         - SUMPRODUCT((LEN($Y$2:$Y$4096)-LEN(SUBSTITUTE($Y$2:$Y$4096,"Hisuian "&amp;AA449,"")))/LEN("Hisuian "&amp;AA449))
         - SUMPRODUCT((LEN($Y$2:$Y$4096)-LEN(SUBSTITUTE($Y$2:$Y$4096,"Paldean "&amp;AA449,"")))/LEN("Paldean "&amp;AA449))
      &gt;0,2,1)
   ))))</f>
        <v>1</v>
      </c>
      <c r="AN449">
        <v>0</v>
      </c>
      <c r="AO449">
        <v>0</v>
      </c>
    </row>
    <row r="450" spans="1:41" x14ac:dyDescent="0.25">
      <c r="A450">
        <v>129</v>
      </c>
      <c r="B450" t="s">
        <v>56</v>
      </c>
      <c r="C450" t="s">
        <v>1490</v>
      </c>
      <c r="D450"/>
      <c r="E450">
        <v>20</v>
      </c>
      <c r="F450">
        <v>10</v>
      </c>
      <c r="G450">
        <v>55</v>
      </c>
      <c r="H450">
        <v>15</v>
      </c>
      <c r="I450">
        <v>20</v>
      </c>
      <c r="J450">
        <v>80</v>
      </c>
      <c r="K450" t="s">
        <v>375</v>
      </c>
      <c r="L450" t="s">
        <v>252</v>
      </c>
      <c r="M450" t="s">
        <v>249</v>
      </c>
      <c r="N450">
        <v>4.05</v>
      </c>
      <c r="O450">
        <v>3.05</v>
      </c>
      <c r="P450">
        <v>-1</v>
      </c>
      <c r="R450">
        <f t="shared" si="30"/>
        <v>3</v>
      </c>
      <c r="S450">
        <f t="shared" si="31"/>
        <v>3</v>
      </c>
      <c r="T450">
        <f t="shared" si="26"/>
        <v>6</v>
      </c>
      <c r="U450" t="s">
        <v>1490</v>
      </c>
      <c r="V450" t="s">
        <v>1481</v>
      </c>
      <c r="W450" t="s">
        <v>1471</v>
      </c>
      <c r="X450" t="s">
        <v>1512</v>
      </c>
      <c r="Y450" t="s">
        <v>57</v>
      </c>
      <c r="Z450" cm="1">
        <f t="array" ref="Z450">IF(ISBLANK(AK450),_xlfn.LET(
    _xlpm.nameBeforeSlash, IF(ISNUMBER(SEARCH("/", Y450)), LEFT(Y450, SEARCH("/", Y450)-1), Y450),
    _xlpm.matchRow, IFERROR(MATCH(_xlpm.nameBeforeSlash, AA:AA, 0), ""),
    _xlpm.difference, IF(_xlpm.matchRow="", "", ABS((R450 + S450)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),IF(ISBLANK(Y450),"","Hidden"))</f>
        <v>22</v>
      </c>
      <c r="AA450" t="s">
        <v>56</v>
      </c>
      <c r="AC450" t="s">
        <v>484</v>
      </c>
      <c r="AD450" t="str">
        <f>_xlfn.XLOOKUP(AC450,moves!A:A,moves!B:B)</f>
        <v>normal</v>
      </c>
      <c r="AE450">
        <f>_xlfn.XLOOKUP(AC450,moves!A:A,moves!D:D)</f>
        <v>1</v>
      </c>
      <c r="AF450" t="str">
        <f>_xlfn.XLOOKUP(AC450,moves!A:A,moves!E:E)</f>
        <v>Roll a status dice and inflict the result on the target.</v>
      </c>
      <c r="AG450">
        <v>0</v>
      </c>
      <c r="AH450">
        <v>0</v>
      </c>
      <c r="AI450">
        <f t="shared" si="27"/>
        <v>0</v>
      </c>
      <c r="AJ450" t="s">
        <v>523</v>
      </c>
      <c r="AL450">
        <v>0</v>
      </c>
      <c r="AM450" cm="1">
        <f t="array" ref="AM450">IF(AL450=1,1,
   IF(ISTEXT(AK450),1,
   IF(AO450&gt;1,AM449,
   IF(AI450=1,
      IF(SUMPRODUCT((LEN($Y$2:$Y$4096)-LEN(SUBSTITUTE($Y$2:$Y$4096,AA450,"")))/LEN(AA450))&gt;0,2,1),
      IF(
         SUMPRODUCT((LEN($Y$2:$Y$4096)-LEN(SUBSTITUTE($Y$2:$Y$4096,AA450,"")))/LEN(AA450))
         - SUMPRODUCT((LEN($Y$2:$Y$4096)-LEN(SUBSTITUTE($Y$2:$Y$4096,"Alolan "&amp;AA450,"")))/LEN("Alolan "&amp;AA450))
         - SUMPRODUCT((LEN($Y$2:$Y$4096)-LEN(SUBSTITUTE($Y$2:$Y$4096,"Galarian "&amp;AA450,"")))/LEN("Galarian "&amp;AA450))
         - SUMPRODUCT((LEN($Y$2:$Y$4096)-LEN(SUBSTITUTE($Y$2:$Y$4096,"Hisuian "&amp;AA450,"")))/LEN("Hisuian "&amp;AA450))
         - SUMPRODUCT((LEN($Y$2:$Y$4096)-LEN(SUBSTITUTE($Y$2:$Y$4096,"Paldean "&amp;AA450,"")))/LEN("Paldean "&amp;AA450))
      &gt;0,2,1)
   ))))</f>
        <v>1</v>
      </c>
      <c r="AN450">
        <v>0</v>
      </c>
      <c r="AO450">
        <v>0</v>
      </c>
    </row>
    <row r="451" spans="1:41" x14ac:dyDescent="0.25">
      <c r="A451">
        <v>129</v>
      </c>
      <c r="B451" t="s">
        <v>56</v>
      </c>
      <c r="C451" t="s">
        <v>1490</v>
      </c>
      <c r="D451"/>
      <c r="E451">
        <v>20</v>
      </c>
      <c r="F451">
        <v>10</v>
      </c>
      <c r="G451">
        <v>55</v>
      </c>
      <c r="H451">
        <v>15</v>
      </c>
      <c r="I451">
        <v>20</v>
      </c>
      <c r="J451">
        <v>80</v>
      </c>
      <c r="K451" t="s">
        <v>375</v>
      </c>
      <c r="L451" t="s">
        <v>252</v>
      </c>
      <c r="M451" t="s">
        <v>249</v>
      </c>
      <c r="N451">
        <v>4.05</v>
      </c>
      <c r="O451">
        <v>3.05</v>
      </c>
      <c r="P451">
        <v>-1</v>
      </c>
      <c r="R451">
        <f t="shared" si="30"/>
        <v>3</v>
      </c>
      <c r="S451">
        <f t="shared" si="31"/>
        <v>3</v>
      </c>
      <c r="T451">
        <f t="shared" ref="T451:T516" si="32">SUM(S451,R451)</f>
        <v>6</v>
      </c>
      <c r="U451" t="s">
        <v>1490</v>
      </c>
      <c r="V451" t="s">
        <v>1481</v>
      </c>
      <c r="W451" t="s">
        <v>1471</v>
      </c>
      <c r="X451" t="s">
        <v>1512</v>
      </c>
      <c r="Y451" t="s">
        <v>57</v>
      </c>
      <c r="Z451" cm="1">
        <f t="array" ref="Z451">IF(ISBLANK(AK451),_xlfn.LET(
    _xlpm.nameBeforeSlash, IF(ISNUMBER(SEARCH("/", Y451)), LEFT(Y451, SEARCH("/", Y451)-1), Y451),
    _xlpm.matchRow, IFERROR(MATCH(_xlpm.nameBeforeSlash, AA:AA, 0), ""),
    _xlpm.difference, IF(_xlpm.matchRow="", "", ABS((R451 + S451)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),IF(ISBLANK(Y451),"","Hidden"))</f>
        <v>22</v>
      </c>
      <c r="AA451" t="s">
        <v>56</v>
      </c>
      <c r="AC451" t="s">
        <v>484</v>
      </c>
      <c r="AD451" t="str">
        <f>_xlfn.XLOOKUP(AC451,moves!A:A,moves!B:B)</f>
        <v>normal</v>
      </c>
      <c r="AE451">
        <f>_xlfn.XLOOKUP(AC451,moves!A:A,moves!D:D)</f>
        <v>1</v>
      </c>
      <c r="AF451" t="str">
        <f>_xlfn.XLOOKUP(AC451,moves!A:A,moves!E:E)</f>
        <v>Roll a status dice and inflict the result on the target.</v>
      </c>
      <c r="AG451">
        <v>0</v>
      </c>
      <c r="AH451">
        <v>0</v>
      </c>
      <c r="AI451">
        <f t="shared" ref="AI451:AI516" si="33">IF(ISNUMBER(SEARCH("Shiny ", AA451)), 1, 0)</f>
        <v>0</v>
      </c>
      <c r="AJ451" t="s">
        <v>523</v>
      </c>
      <c r="AL451">
        <v>0</v>
      </c>
      <c r="AM451" cm="1">
        <f t="array" ref="AM451">IF(AL451=1,1,
   IF(ISTEXT(AK451),1,
   IF(AO451&gt;1,AM450,
   IF(AI451=1,
      IF(SUMPRODUCT((LEN($Y$2:$Y$4096)-LEN(SUBSTITUTE($Y$2:$Y$4096,AA451,"")))/LEN(AA451))&gt;0,2,1),
      IF(
         SUMPRODUCT((LEN($Y$2:$Y$4096)-LEN(SUBSTITUTE($Y$2:$Y$4096,AA451,"")))/LEN(AA451))
         - SUMPRODUCT((LEN($Y$2:$Y$4096)-LEN(SUBSTITUTE($Y$2:$Y$4096,"Alolan "&amp;AA451,"")))/LEN("Alolan "&amp;AA451))
         - SUMPRODUCT((LEN($Y$2:$Y$4096)-LEN(SUBSTITUTE($Y$2:$Y$4096,"Galarian "&amp;AA451,"")))/LEN("Galarian "&amp;AA451))
         - SUMPRODUCT((LEN($Y$2:$Y$4096)-LEN(SUBSTITUTE($Y$2:$Y$4096,"Hisuian "&amp;AA451,"")))/LEN("Hisuian "&amp;AA451))
         - SUMPRODUCT((LEN($Y$2:$Y$4096)-LEN(SUBSTITUTE($Y$2:$Y$4096,"Paldean "&amp;AA451,"")))/LEN("Paldean "&amp;AA451))
      &gt;0,2,1)
   ))))</f>
        <v>1</v>
      </c>
      <c r="AN451">
        <v>0</v>
      </c>
      <c r="AO451">
        <v>0</v>
      </c>
    </row>
    <row r="452" spans="1:41" x14ac:dyDescent="0.25">
      <c r="A452" t="s">
        <v>3833</v>
      </c>
      <c r="B452" t="s">
        <v>56</v>
      </c>
      <c r="C452" t="s">
        <v>1490</v>
      </c>
      <c r="D452"/>
      <c r="E452">
        <v>20</v>
      </c>
      <c r="F452">
        <v>10</v>
      </c>
      <c r="G452">
        <v>55</v>
      </c>
      <c r="H452">
        <v>15</v>
      </c>
      <c r="I452">
        <v>20</v>
      </c>
      <c r="J452">
        <v>80</v>
      </c>
      <c r="K452" t="s">
        <v>375</v>
      </c>
      <c r="L452" t="s">
        <v>252</v>
      </c>
      <c r="M452" t="s">
        <v>249</v>
      </c>
      <c r="N452">
        <v>4.05</v>
      </c>
      <c r="O452">
        <v>3.05</v>
      </c>
      <c r="P452">
        <v>-1</v>
      </c>
      <c r="R452">
        <f t="shared" si="30"/>
        <v>3</v>
      </c>
      <c r="S452">
        <f t="shared" si="31"/>
        <v>3</v>
      </c>
      <c r="T452">
        <f t="shared" si="32"/>
        <v>6</v>
      </c>
      <c r="U452" t="s">
        <v>1490</v>
      </c>
      <c r="V452" t="s">
        <v>1481</v>
      </c>
      <c r="W452" t="s">
        <v>1471</v>
      </c>
      <c r="X452" t="s">
        <v>1512</v>
      </c>
      <c r="Y452" t="s">
        <v>5113</v>
      </c>
      <c r="Z452" cm="1">
        <f t="array" ref="Z452">IF(ISBLANK(AK452),_xlfn.LET(
    _xlpm.nameBeforeSlash, IF(ISNUMBER(SEARCH("/", Y452)), LEFT(Y452, SEARCH("/", Y452)-1), Y452),
    _xlpm.matchRow, IFERROR(MATCH(_xlpm.nameBeforeSlash, AA:AA, 0), ""),
    _xlpm.difference, IF(_xlpm.matchRow="", "", ABS((R452 + S452)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),IF(ISBLANK(Y452),"","Hidden"))</f>
        <v>22</v>
      </c>
      <c r="AA452" t="s">
        <v>5114</v>
      </c>
      <c r="AC452" t="s">
        <v>444</v>
      </c>
      <c r="AD452" t="str">
        <f>_xlfn.XLOOKUP(AC452,moves!A:A,moves!B:B)</f>
        <v>normal</v>
      </c>
      <c r="AE452">
        <f>_xlfn.XLOOKUP(AC452,moves!A:A,moves!D:D)</f>
        <v>2</v>
      </c>
      <c r="AF452" t="str">
        <f>_xlfn.XLOOKUP(AC452,moves!A:A,moves!E:E)</f>
        <v>When the target next attacks: Remove 1 regular hit from the roll.</v>
      </c>
      <c r="AG452">
        <v>0</v>
      </c>
      <c r="AH452">
        <v>0</v>
      </c>
      <c r="AI452">
        <f t="shared" si="33"/>
        <v>1</v>
      </c>
      <c r="AJ452" t="s">
        <v>523</v>
      </c>
      <c r="AL452">
        <v>0</v>
      </c>
      <c r="AM452" cm="1">
        <f t="array" ref="AM452">IF(AL452=1,1,
   IF(ISTEXT(AK452),1,
   IF(AO452&gt;1,AM451,
   IF(AI452=1,
      IF(SUMPRODUCT((LEN($Y$2:$Y$4096)-LEN(SUBSTITUTE($Y$2:$Y$4096,AA452,"")))/LEN(AA452))&gt;0,2,1),
      IF(
         SUMPRODUCT((LEN($Y$2:$Y$4096)-LEN(SUBSTITUTE($Y$2:$Y$4096,AA452,"")))/LEN(AA452))
         - SUMPRODUCT((LEN($Y$2:$Y$4096)-LEN(SUBSTITUTE($Y$2:$Y$4096,"Alolan "&amp;AA452,"")))/LEN("Alolan "&amp;AA452))
         - SUMPRODUCT((LEN($Y$2:$Y$4096)-LEN(SUBSTITUTE($Y$2:$Y$4096,"Galarian "&amp;AA452,"")))/LEN("Galarian "&amp;AA452))
         - SUMPRODUCT((LEN($Y$2:$Y$4096)-LEN(SUBSTITUTE($Y$2:$Y$4096,"Hisuian "&amp;AA452,"")))/LEN("Hisuian "&amp;AA452))
         - SUMPRODUCT((LEN($Y$2:$Y$4096)-LEN(SUBSTITUTE($Y$2:$Y$4096,"Paldean "&amp;AA452,"")))/LEN("Paldean "&amp;AA452))
      &gt;0,2,1)
   ))))</f>
        <v>1</v>
      </c>
      <c r="AN452">
        <v>0</v>
      </c>
      <c r="AO452">
        <v>0</v>
      </c>
    </row>
    <row r="453" spans="1:41" x14ac:dyDescent="0.25">
      <c r="A453">
        <v>130</v>
      </c>
      <c r="B453" t="s">
        <v>57</v>
      </c>
      <c r="C453" t="s">
        <v>1490</v>
      </c>
      <c r="D453" t="s">
        <v>1481</v>
      </c>
      <c r="E453">
        <v>95</v>
      </c>
      <c r="F453">
        <v>125</v>
      </c>
      <c r="G453">
        <v>79</v>
      </c>
      <c r="H453">
        <v>60</v>
      </c>
      <c r="I453">
        <v>100</v>
      </c>
      <c r="J453">
        <v>81</v>
      </c>
      <c r="K453" t="s">
        <v>376</v>
      </c>
      <c r="L453" t="s">
        <v>252</v>
      </c>
      <c r="M453" t="s">
        <v>249</v>
      </c>
      <c r="N453">
        <v>10.09</v>
      </c>
      <c r="O453">
        <v>9.17</v>
      </c>
      <c r="Q453">
        <v>1</v>
      </c>
      <c r="R453">
        <f t="shared" si="30"/>
        <v>10</v>
      </c>
      <c r="S453">
        <f t="shared" si="31"/>
        <v>10</v>
      </c>
      <c r="T453">
        <f t="shared" si="32"/>
        <v>20</v>
      </c>
      <c r="U453" t="s">
        <v>1490</v>
      </c>
      <c r="V453" t="s">
        <v>1481</v>
      </c>
      <c r="W453" t="s">
        <v>1471</v>
      </c>
      <c r="X453" t="s">
        <v>1482</v>
      </c>
      <c r="Z453" t="str" cm="1">
        <f t="array" ref="Z453">IF(ISBLANK(AK453),_xlfn.LET(
    _xlpm.nameBeforeSlash, IF(ISNUMBER(SEARCH("/", Y453)), LEFT(Y453, SEARCH("/", Y453)-1), Y453),
    _xlpm.matchRow, IFERROR(MATCH(_xlpm.nameBeforeSlash, AA:AA, 0), ""),
    _xlpm.difference, IF(_xlpm.matchRow="", "", ABS((R453 + S453)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),IF(ISBLANK(Y453),"","Hidden"))</f>
        <v/>
      </c>
      <c r="AA453" t="s">
        <v>57</v>
      </c>
      <c r="AC453" t="s">
        <v>1407</v>
      </c>
      <c r="AD453" t="str">
        <f>_xlfn.XLOOKUP(AC453,moves!A:A,moves!B:B)</f>
        <v>water</v>
      </c>
      <c r="AE453">
        <f>_xlfn.XLOOKUP(AC453,moves!A:A,moves!D:D)</f>
        <v>4</v>
      </c>
      <c r="AF453" t="str">
        <f>_xlfn.XLOOKUP(AC453,moves!A:A,moves!E:E)</f>
        <v>If any critical hits are rolled: When the target next attacks, Decrease attack strength by 1.</v>
      </c>
      <c r="AG453">
        <v>0</v>
      </c>
      <c r="AH453">
        <v>0</v>
      </c>
      <c r="AI453">
        <f t="shared" si="33"/>
        <v>0</v>
      </c>
      <c r="AJ453" t="s">
        <v>525</v>
      </c>
      <c r="AL453">
        <v>0</v>
      </c>
      <c r="AM453" cm="1">
        <f t="array" ref="AM453">IF(AL453=1,1,
   IF(ISTEXT(AK453),1,
   IF(AO453&gt;1,AM452,
   IF(AI453=1,
      IF(SUMPRODUCT((LEN($Y$2:$Y$4096)-LEN(SUBSTITUTE($Y$2:$Y$4096,AA453,"")))/LEN(AA453))&gt;0,2,1),
      IF(
         SUMPRODUCT((LEN($Y$2:$Y$4096)-LEN(SUBSTITUTE($Y$2:$Y$4096,AA453,"")))/LEN(AA453))
         - SUMPRODUCT((LEN($Y$2:$Y$4096)-LEN(SUBSTITUTE($Y$2:$Y$4096,"Alolan "&amp;AA453,"")))/LEN("Alolan "&amp;AA453))
         - SUMPRODUCT((LEN($Y$2:$Y$4096)-LEN(SUBSTITUTE($Y$2:$Y$4096,"Galarian "&amp;AA453,"")))/LEN("Galarian "&amp;AA453))
         - SUMPRODUCT((LEN($Y$2:$Y$4096)-LEN(SUBSTITUTE($Y$2:$Y$4096,"Hisuian "&amp;AA453,"")))/LEN("Hisuian "&amp;AA453))
         - SUMPRODUCT((LEN($Y$2:$Y$4096)-LEN(SUBSTITUTE($Y$2:$Y$4096,"Paldean "&amp;AA453,"")))/LEN("Paldean "&amp;AA453))
      &gt;0,2,1)
   ))))</f>
        <v>2</v>
      </c>
      <c r="AN453">
        <v>0</v>
      </c>
      <c r="AO453">
        <v>1</v>
      </c>
    </row>
    <row r="454" spans="1:41" x14ac:dyDescent="0.25">
      <c r="A454" t="s">
        <v>1726</v>
      </c>
      <c r="B454" t="s">
        <v>57</v>
      </c>
      <c r="C454" t="s">
        <v>1490</v>
      </c>
      <c r="D454" t="s">
        <v>1471</v>
      </c>
      <c r="E454">
        <v>95</v>
      </c>
      <c r="F454">
        <v>155</v>
      </c>
      <c r="G454">
        <v>109</v>
      </c>
      <c r="H454">
        <v>70</v>
      </c>
      <c r="I454">
        <v>130</v>
      </c>
      <c r="J454">
        <v>81</v>
      </c>
      <c r="K454" t="s">
        <v>376</v>
      </c>
      <c r="L454" t="s">
        <v>3446</v>
      </c>
      <c r="M454" t="s">
        <v>1476</v>
      </c>
      <c r="N454">
        <v>11.690000000000001</v>
      </c>
      <c r="O454">
        <v>10.969999999999999</v>
      </c>
      <c r="Q454">
        <v>1</v>
      </c>
      <c r="R454">
        <f t="shared" si="30"/>
        <v>12</v>
      </c>
      <c r="S454">
        <f t="shared" si="31"/>
        <v>12</v>
      </c>
      <c r="T454">
        <f t="shared" si="32"/>
        <v>24</v>
      </c>
      <c r="U454" t="s">
        <v>1490</v>
      </c>
      <c r="V454" t="s">
        <v>1471</v>
      </c>
      <c r="W454" t="s">
        <v>1481</v>
      </c>
      <c r="X454" t="s">
        <v>1482</v>
      </c>
      <c r="Z454" t="str" cm="1">
        <f t="array" ref="Z454">IF(ISBLANK(AK454),_xlfn.LET(
    _xlpm.nameBeforeSlash, IF(ISNUMBER(SEARCH("/", Y454)), LEFT(Y454, SEARCH("/", Y454)-1), Y454),
    _xlpm.matchRow, IFERROR(MATCH(_xlpm.nameBeforeSlash, AA:AA, 0), ""),
    _xlpm.difference, IF(_xlpm.matchRow="", "", ABS((R454 + S454)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),IF(ISBLANK(Y454),"","Hidden"))</f>
        <v/>
      </c>
      <c r="AA454" t="s">
        <v>3367</v>
      </c>
      <c r="AB454" t="s">
        <v>1477</v>
      </c>
      <c r="AC454" t="s">
        <v>939</v>
      </c>
      <c r="AD454" t="str">
        <f>_xlfn.XLOOKUP(AC454,moves!A:A,moves!B:B)</f>
        <v>dark</v>
      </c>
      <c r="AE454">
        <f>_xlfn.XLOOKUP(AC454,moves!A:A,moves!D:D)</f>
        <v>5</v>
      </c>
      <c r="AF454" t="str">
        <f>_xlfn.XLOOKUP(AC454,moves!A:A,moves!E:E)</f>
        <v>If the user's attack roll is modified by the target's MODIFY move effect: Deal double damage.</v>
      </c>
      <c r="AG454">
        <v>0</v>
      </c>
      <c r="AH454">
        <v>0</v>
      </c>
      <c r="AI454">
        <f t="shared" si="33"/>
        <v>0</v>
      </c>
      <c r="AJ454" t="s">
        <v>525</v>
      </c>
      <c r="AL454">
        <v>0</v>
      </c>
      <c r="AM454" cm="1">
        <f t="array" ref="AM454">IF(AL454=1,1,
   IF(ISTEXT(AK454),1,
   IF(AO454&gt;1,AM453,
   IF(AI454=1,
      IF(SUMPRODUCT((LEN($Y$2:$Y$4096)-LEN(SUBSTITUTE($Y$2:$Y$4096,AA454,"")))/LEN(AA454))&gt;0,2,1),
      IF(
         SUMPRODUCT((LEN($Y$2:$Y$4096)-LEN(SUBSTITUTE($Y$2:$Y$4096,AA454,"")))/LEN(AA454))
         - SUMPRODUCT((LEN($Y$2:$Y$4096)-LEN(SUBSTITUTE($Y$2:$Y$4096,"Alolan "&amp;AA454,"")))/LEN("Alolan "&amp;AA454))
         - SUMPRODUCT((LEN($Y$2:$Y$4096)-LEN(SUBSTITUTE($Y$2:$Y$4096,"Galarian "&amp;AA454,"")))/LEN("Galarian "&amp;AA454))
         - SUMPRODUCT((LEN($Y$2:$Y$4096)-LEN(SUBSTITUTE($Y$2:$Y$4096,"Hisuian "&amp;AA454,"")))/LEN("Hisuian "&amp;AA454))
         - SUMPRODUCT((LEN($Y$2:$Y$4096)-LEN(SUBSTITUTE($Y$2:$Y$4096,"Paldean "&amp;AA454,"")))/LEN("Paldean "&amp;AA454))
      &gt;0,2,1)
   ))))</f>
        <v>2</v>
      </c>
      <c r="AN454">
        <v>0</v>
      </c>
      <c r="AO454">
        <v>2</v>
      </c>
    </row>
    <row r="455" spans="1:41" x14ac:dyDescent="0.25">
      <c r="A455" t="s">
        <v>3834</v>
      </c>
      <c r="B455" t="s">
        <v>57</v>
      </c>
      <c r="C455" t="s">
        <v>1490</v>
      </c>
      <c r="D455" t="s">
        <v>1481</v>
      </c>
      <c r="E455">
        <v>95</v>
      </c>
      <c r="F455">
        <v>125</v>
      </c>
      <c r="G455">
        <v>79</v>
      </c>
      <c r="H455">
        <v>60</v>
      </c>
      <c r="I455">
        <v>100</v>
      </c>
      <c r="J455">
        <v>81</v>
      </c>
      <c r="K455" t="s">
        <v>376</v>
      </c>
      <c r="L455" t="s">
        <v>252</v>
      </c>
      <c r="M455" t="s">
        <v>249</v>
      </c>
      <c r="N455">
        <v>10.09</v>
      </c>
      <c r="O455">
        <v>9.17</v>
      </c>
      <c r="Q455">
        <v>1</v>
      </c>
      <c r="R455">
        <f t="shared" si="30"/>
        <v>10</v>
      </c>
      <c r="S455">
        <f t="shared" si="31"/>
        <v>10</v>
      </c>
      <c r="T455">
        <f t="shared" si="32"/>
        <v>20</v>
      </c>
      <c r="U455" t="s">
        <v>1490</v>
      </c>
      <c r="V455" t="s">
        <v>1481</v>
      </c>
      <c r="W455" t="s">
        <v>1471</v>
      </c>
      <c r="X455" t="s">
        <v>1482</v>
      </c>
      <c r="Z455" t="str" cm="1">
        <f t="array" ref="Z455">IF(ISBLANK(AK455),_xlfn.LET(
    _xlpm.nameBeforeSlash, IF(ISNUMBER(SEARCH("/", Y455)), LEFT(Y455, SEARCH("/", Y455)-1), Y455),
    _xlpm.matchRow, IFERROR(MATCH(_xlpm.nameBeforeSlash, AA:AA, 0), ""),
    _xlpm.difference, IF(_xlpm.matchRow="", "", ABS((R455 + S455)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),IF(ISBLANK(Y455),"","Hidden"))</f>
        <v/>
      </c>
      <c r="AA455" t="s">
        <v>5113</v>
      </c>
      <c r="AC455" t="s">
        <v>6421</v>
      </c>
      <c r="AD455" t="str">
        <f>_xlfn.XLOOKUP(AC455,moves!A:A,moves!B:B)</f>
        <v>water</v>
      </c>
      <c r="AE455">
        <f>_xlfn.XLOOKUP(AC455,moves!A:A,moves!D:D)</f>
        <v>3</v>
      </c>
      <c r="AF455" t="str">
        <f>_xlfn.XLOOKUP(AC455,moves!A:A,moves!E:E)</f>
        <v>Return all items on the target to the target's bag.</v>
      </c>
      <c r="AG455">
        <v>0</v>
      </c>
      <c r="AH455">
        <v>0</v>
      </c>
      <c r="AI455">
        <f t="shared" si="33"/>
        <v>1</v>
      </c>
      <c r="AJ455" t="s">
        <v>525</v>
      </c>
      <c r="AL455">
        <v>0</v>
      </c>
      <c r="AM455" cm="1">
        <f t="array" ref="AM455">IF(AL455=1,1,
   IF(ISTEXT(AK455),1,
   IF(AO455&gt;1,AM454,
   IF(AI455=1,
      IF(SUMPRODUCT((LEN($Y$2:$Y$4096)-LEN(SUBSTITUTE($Y$2:$Y$4096,AA455,"")))/LEN(AA455))&gt;0,2,1),
      IF(
         SUMPRODUCT((LEN($Y$2:$Y$4096)-LEN(SUBSTITUTE($Y$2:$Y$4096,AA455,"")))/LEN(AA455))
         - SUMPRODUCT((LEN($Y$2:$Y$4096)-LEN(SUBSTITUTE($Y$2:$Y$4096,"Alolan "&amp;AA455,"")))/LEN("Alolan "&amp;AA455))
         - SUMPRODUCT((LEN($Y$2:$Y$4096)-LEN(SUBSTITUTE($Y$2:$Y$4096,"Galarian "&amp;AA455,"")))/LEN("Galarian "&amp;AA455))
         - SUMPRODUCT((LEN($Y$2:$Y$4096)-LEN(SUBSTITUTE($Y$2:$Y$4096,"Hisuian "&amp;AA455,"")))/LEN("Hisuian "&amp;AA455))
         - SUMPRODUCT((LEN($Y$2:$Y$4096)-LEN(SUBSTITUTE($Y$2:$Y$4096,"Paldean "&amp;AA455,"")))/LEN("Paldean "&amp;AA455))
      &gt;0,2,1)
   ))))</f>
        <v>2</v>
      </c>
      <c r="AN455">
        <v>0</v>
      </c>
      <c r="AO455">
        <v>1</v>
      </c>
    </row>
    <row r="456" spans="1:41" x14ac:dyDescent="0.25">
      <c r="A456" t="s">
        <v>3835</v>
      </c>
      <c r="B456" t="s">
        <v>57</v>
      </c>
      <c r="C456" t="s">
        <v>1490</v>
      </c>
      <c r="D456" t="s">
        <v>1471</v>
      </c>
      <c r="E456">
        <v>95</v>
      </c>
      <c r="F456">
        <v>155</v>
      </c>
      <c r="G456">
        <v>109</v>
      </c>
      <c r="H456">
        <v>70</v>
      </c>
      <c r="I456">
        <v>130</v>
      </c>
      <c r="J456">
        <v>81</v>
      </c>
      <c r="K456" t="s">
        <v>376</v>
      </c>
      <c r="L456" t="s">
        <v>3446</v>
      </c>
      <c r="M456" t="s">
        <v>1476</v>
      </c>
      <c r="N456">
        <v>11.690000000000001</v>
      </c>
      <c r="O456">
        <v>10.969999999999999</v>
      </c>
      <c r="Q456">
        <v>1</v>
      </c>
      <c r="R456">
        <f t="shared" si="30"/>
        <v>12</v>
      </c>
      <c r="S456">
        <f t="shared" si="31"/>
        <v>12</v>
      </c>
      <c r="T456">
        <f t="shared" si="32"/>
        <v>24</v>
      </c>
      <c r="U456" t="s">
        <v>1490</v>
      </c>
      <c r="V456" t="s">
        <v>1471</v>
      </c>
      <c r="W456" t="s">
        <v>1481</v>
      </c>
      <c r="X456" t="s">
        <v>1482</v>
      </c>
      <c r="Z456" t="str" cm="1">
        <f t="array" ref="Z456">IF(ISBLANK(AK456),_xlfn.LET(
    _xlpm.nameBeforeSlash, IF(ISNUMBER(SEARCH("/", Y456)), LEFT(Y456, SEARCH("/", Y456)-1), Y456),
    _xlpm.matchRow, IFERROR(MATCH(_xlpm.nameBeforeSlash, AA:AA, 0), ""),
    _xlpm.difference, IF(_xlpm.matchRow="", "", ABS((R456 + S456)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),IF(ISBLANK(Y456),"","Hidden"))</f>
        <v/>
      </c>
      <c r="AA456" t="s">
        <v>5115</v>
      </c>
      <c r="AB456" t="s">
        <v>1477</v>
      </c>
      <c r="AC456" t="s">
        <v>6423</v>
      </c>
      <c r="AD456" t="str">
        <f>_xlfn.XLOOKUP(AC456,moves!A:A,moves!B:B)</f>
        <v>water</v>
      </c>
      <c r="AE456">
        <f>_xlfn.XLOOKUP(AC456,moves!A:A,moves!D:D)</f>
        <v>3</v>
      </c>
      <c r="AF456" t="str">
        <f>_xlfn.XLOOKUP(AC456,moves!A:A,moves!E:E)</f>
        <v>You may deal 2 damage to any number of Pokémon in your party. For each Pokémon you dealt damage to in this way: Deal 4 damage to any Pokémon in the target's party.</v>
      </c>
      <c r="AG456">
        <v>0</v>
      </c>
      <c r="AH456">
        <v>0</v>
      </c>
      <c r="AI456">
        <f t="shared" si="33"/>
        <v>1</v>
      </c>
      <c r="AJ456" t="s">
        <v>525</v>
      </c>
      <c r="AL456">
        <v>0</v>
      </c>
      <c r="AM456" cm="1">
        <f t="array" ref="AM456">IF(AL456=1,1,
   IF(ISTEXT(AK456),1,
   IF(AO456&gt;1,AM455,
   IF(AI456=1,
      IF(SUMPRODUCT((LEN($Y$2:$Y$4096)-LEN(SUBSTITUTE($Y$2:$Y$4096,AA456,"")))/LEN(AA456))&gt;0,2,1),
      IF(
         SUMPRODUCT((LEN($Y$2:$Y$4096)-LEN(SUBSTITUTE($Y$2:$Y$4096,AA456,"")))/LEN(AA456))
         - SUMPRODUCT((LEN($Y$2:$Y$4096)-LEN(SUBSTITUTE($Y$2:$Y$4096,"Alolan "&amp;AA456,"")))/LEN("Alolan "&amp;AA456))
         - SUMPRODUCT((LEN($Y$2:$Y$4096)-LEN(SUBSTITUTE($Y$2:$Y$4096,"Galarian "&amp;AA456,"")))/LEN("Galarian "&amp;AA456))
         - SUMPRODUCT((LEN($Y$2:$Y$4096)-LEN(SUBSTITUTE($Y$2:$Y$4096,"Hisuian "&amp;AA456,"")))/LEN("Hisuian "&amp;AA456))
         - SUMPRODUCT((LEN($Y$2:$Y$4096)-LEN(SUBSTITUTE($Y$2:$Y$4096,"Paldean "&amp;AA456,"")))/LEN("Paldean "&amp;AA456))
      &gt;0,2,1)
   ))))</f>
        <v>2</v>
      </c>
      <c r="AN456">
        <v>0</v>
      </c>
      <c r="AO456">
        <v>2</v>
      </c>
    </row>
    <row r="457" spans="1:41" x14ac:dyDescent="0.25">
      <c r="A457">
        <v>131</v>
      </c>
      <c r="B457" t="s">
        <v>1727</v>
      </c>
      <c r="C457" t="s">
        <v>1490</v>
      </c>
      <c r="D457" t="s">
        <v>1209</v>
      </c>
      <c r="E457">
        <v>130</v>
      </c>
      <c r="F457">
        <v>85</v>
      </c>
      <c r="G457">
        <v>80</v>
      </c>
      <c r="H457">
        <v>85</v>
      </c>
      <c r="I457">
        <v>95</v>
      </c>
      <c r="J457">
        <v>60</v>
      </c>
      <c r="K457" t="s">
        <v>1728</v>
      </c>
      <c r="L457" t="s">
        <v>252</v>
      </c>
      <c r="M457" t="s">
        <v>248</v>
      </c>
      <c r="N457">
        <v>7.5</v>
      </c>
      <c r="O457">
        <v>10.45</v>
      </c>
      <c r="R457">
        <f t="shared" si="30"/>
        <v>8</v>
      </c>
      <c r="S457">
        <f t="shared" si="31"/>
        <v>10</v>
      </c>
      <c r="T457">
        <f t="shared" si="32"/>
        <v>18</v>
      </c>
      <c r="U457" t="s">
        <v>1490</v>
      </c>
      <c r="V457" t="s">
        <v>1209</v>
      </c>
      <c r="W457" t="s">
        <v>1536</v>
      </c>
      <c r="X457" t="s">
        <v>1482</v>
      </c>
      <c r="Z457" t="str" cm="1">
        <f t="array" ref="Z457">IF(ISBLANK(AK457),_xlfn.LET(
    _xlpm.nameBeforeSlash, IF(ISNUMBER(SEARCH("/", Y457)), LEFT(Y457, SEARCH("/", Y457)-1), Y457),
    _xlpm.matchRow, IFERROR(MATCH(_xlpm.nameBeforeSlash, AA:AA, 0), ""),
    _xlpm.difference, IF(_xlpm.matchRow="", "", ABS((R457 + S457)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),IF(ISBLANK(Y457),"","Hidden"))</f>
        <v/>
      </c>
      <c r="AA457" t="s">
        <v>1727</v>
      </c>
      <c r="AC457" t="s">
        <v>500</v>
      </c>
      <c r="AD457" t="str">
        <f>_xlfn.XLOOKUP(AC457,moves!A:A,moves!B:B)</f>
        <v>water</v>
      </c>
      <c r="AE457">
        <f>_xlfn.XLOOKUP(AC457,moves!A:A,moves!D:D)</f>
        <v>4</v>
      </c>
      <c r="AF457" t="str">
        <f>_xlfn.XLOOKUP(AC457,moves!A:A,moves!E:E)</f>
        <v>For each other non-fainted Pokémon in your party with the move Surf: Increase attack strength by 1.</v>
      </c>
      <c r="AG457">
        <v>0</v>
      </c>
      <c r="AH457">
        <v>0</v>
      </c>
      <c r="AI457">
        <f t="shared" si="33"/>
        <v>0</v>
      </c>
      <c r="AJ457" t="s">
        <v>525</v>
      </c>
      <c r="AL457">
        <v>0</v>
      </c>
      <c r="AM457" cm="1">
        <f t="array" ref="AM457">IF(AL457=1,1,
   IF(ISTEXT(AK457),1,
   IF(AO457&gt;1,AM456,
   IF(AI457=1,
      IF(SUMPRODUCT((LEN($Y$2:$Y$4096)-LEN(SUBSTITUTE($Y$2:$Y$4096,AA457,"")))/LEN(AA457))&gt;0,2,1),
      IF(
         SUMPRODUCT((LEN($Y$2:$Y$4096)-LEN(SUBSTITUTE($Y$2:$Y$4096,AA457,"")))/LEN(AA457))
         - SUMPRODUCT((LEN($Y$2:$Y$4096)-LEN(SUBSTITUTE($Y$2:$Y$4096,"Alolan "&amp;AA457,"")))/LEN("Alolan "&amp;AA457))
         - SUMPRODUCT((LEN($Y$2:$Y$4096)-LEN(SUBSTITUTE($Y$2:$Y$4096,"Galarian "&amp;AA457,"")))/LEN("Galarian "&amp;AA457))
         - SUMPRODUCT((LEN($Y$2:$Y$4096)-LEN(SUBSTITUTE($Y$2:$Y$4096,"Hisuian "&amp;AA457,"")))/LEN("Hisuian "&amp;AA457))
         - SUMPRODUCT((LEN($Y$2:$Y$4096)-LEN(SUBSTITUTE($Y$2:$Y$4096,"Paldean "&amp;AA457,"")))/LEN("Paldean "&amp;AA457))
      &gt;0,2,1)
   ))))</f>
        <v>1</v>
      </c>
      <c r="AN457">
        <v>0</v>
      </c>
      <c r="AO457">
        <v>1</v>
      </c>
    </row>
    <row r="458" spans="1:41" x14ac:dyDescent="0.25">
      <c r="A458" t="s">
        <v>3311</v>
      </c>
      <c r="B458" t="s">
        <v>1727</v>
      </c>
      <c r="C458" t="s">
        <v>1490</v>
      </c>
      <c r="D458" t="s">
        <v>1209</v>
      </c>
      <c r="E458">
        <v>130</v>
      </c>
      <c r="F458">
        <v>85</v>
      </c>
      <c r="G458">
        <v>80</v>
      </c>
      <c r="H458">
        <v>85</v>
      </c>
      <c r="I458">
        <v>95</v>
      </c>
      <c r="J458">
        <v>60</v>
      </c>
      <c r="K458" t="s">
        <v>1728</v>
      </c>
      <c r="L458" t="s">
        <v>3446</v>
      </c>
      <c r="M458" t="s">
        <v>3287</v>
      </c>
      <c r="N458">
        <v>7.5</v>
      </c>
      <c r="O458">
        <v>10.45</v>
      </c>
      <c r="Q458">
        <v>12</v>
      </c>
      <c r="R458">
        <f t="shared" si="30"/>
        <v>8</v>
      </c>
      <c r="S458">
        <f t="shared" si="31"/>
        <v>22</v>
      </c>
      <c r="T458">
        <f t="shared" si="32"/>
        <v>30</v>
      </c>
      <c r="U458" t="s">
        <v>1490</v>
      </c>
      <c r="V458" t="s">
        <v>1209</v>
      </c>
      <c r="W458" t="s">
        <v>1536</v>
      </c>
      <c r="X458" t="s">
        <v>1482</v>
      </c>
      <c r="Z458" t="str" cm="1">
        <f t="array" ref="Z458">IF(ISBLANK(AK458),_xlfn.LET(
    _xlpm.nameBeforeSlash, IF(ISNUMBER(SEARCH("/", Y458)), LEFT(Y458, SEARCH("/", Y458)-1), Y458),
    _xlpm.matchRow, IFERROR(MATCH(_xlpm.nameBeforeSlash, AA:AA, 0), ""),
    _xlpm.difference, IF(_xlpm.matchRow="", "", ABS((R458 + S458)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),IF(ISBLANK(Y458),"","Hidden"))</f>
        <v/>
      </c>
      <c r="AA458" t="s">
        <v>3391</v>
      </c>
      <c r="AB458" t="s">
        <v>3299</v>
      </c>
      <c r="AC458" t="s">
        <v>3339</v>
      </c>
      <c r="AD458" t="str">
        <f>_xlfn.XLOOKUP(AC458,moves!A:A,moves!B:B)</f>
        <v>ice</v>
      </c>
      <c r="AE458">
        <f>_xlfn.XLOOKUP(AC458,moves!A:A,moves!D:D)</f>
        <v>3</v>
      </c>
      <c r="AF458" t="str">
        <f>_xlfn.XLOOKUP(AC458,moves!A:A,moves!E:E)</f>
        <v>When your currently active Pokémon are next attacked: they take half damage, rounded up.</v>
      </c>
      <c r="AG458">
        <v>0</v>
      </c>
      <c r="AH458">
        <v>0</v>
      </c>
      <c r="AI458">
        <f t="shared" si="33"/>
        <v>0</v>
      </c>
      <c r="AJ458" t="s">
        <v>525</v>
      </c>
      <c r="AL458">
        <v>0</v>
      </c>
      <c r="AM458" cm="1">
        <f t="array" ref="AM458">IF(AL458=1,1,
   IF(ISTEXT(AK458),1,
   IF(AO458&gt;1,AM457,
   IF(AI458=1,
      IF(SUMPRODUCT((LEN($Y$2:$Y$4096)-LEN(SUBSTITUTE($Y$2:$Y$4096,AA458,"")))/LEN(AA458))&gt;0,2,1),
      IF(
         SUMPRODUCT((LEN($Y$2:$Y$4096)-LEN(SUBSTITUTE($Y$2:$Y$4096,AA458,"")))/LEN(AA458))
         - SUMPRODUCT((LEN($Y$2:$Y$4096)-LEN(SUBSTITUTE($Y$2:$Y$4096,"Alolan "&amp;AA458,"")))/LEN("Alolan "&amp;AA458))
         - SUMPRODUCT((LEN($Y$2:$Y$4096)-LEN(SUBSTITUTE($Y$2:$Y$4096,"Galarian "&amp;AA458,"")))/LEN("Galarian "&amp;AA458))
         - SUMPRODUCT((LEN($Y$2:$Y$4096)-LEN(SUBSTITUTE($Y$2:$Y$4096,"Hisuian "&amp;AA458,"")))/LEN("Hisuian "&amp;AA458))
         - SUMPRODUCT((LEN($Y$2:$Y$4096)-LEN(SUBSTITUTE($Y$2:$Y$4096,"Paldean "&amp;AA458,"")))/LEN("Paldean "&amp;AA458))
      &gt;0,2,1)
   ))))</f>
        <v>1</v>
      </c>
      <c r="AN458">
        <v>0</v>
      </c>
      <c r="AO458">
        <v>2</v>
      </c>
    </row>
    <row r="459" spans="1:41" x14ac:dyDescent="0.25">
      <c r="A459" t="s">
        <v>3836</v>
      </c>
      <c r="B459" t="s">
        <v>1727</v>
      </c>
      <c r="C459" t="s">
        <v>1490</v>
      </c>
      <c r="D459" t="s">
        <v>1209</v>
      </c>
      <c r="E459">
        <v>130</v>
      </c>
      <c r="F459">
        <v>85</v>
      </c>
      <c r="G459">
        <v>80</v>
      </c>
      <c r="H459">
        <v>85</v>
      </c>
      <c r="I459">
        <v>95</v>
      </c>
      <c r="J459">
        <v>60</v>
      </c>
      <c r="K459" t="s">
        <v>1728</v>
      </c>
      <c r="L459" t="s">
        <v>252</v>
      </c>
      <c r="M459" t="s">
        <v>248</v>
      </c>
      <c r="N459">
        <v>7.5</v>
      </c>
      <c r="O459">
        <v>10.45</v>
      </c>
      <c r="R459">
        <f t="shared" si="30"/>
        <v>8</v>
      </c>
      <c r="S459">
        <f t="shared" si="31"/>
        <v>10</v>
      </c>
      <c r="T459">
        <f t="shared" si="32"/>
        <v>18</v>
      </c>
      <c r="U459" t="s">
        <v>1490</v>
      </c>
      <c r="V459" t="s">
        <v>1209</v>
      </c>
      <c r="W459" t="s">
        <v>1536</v>
      </c>
      <c r="X459" t="s">
        <v>1482</v>
      </c>
      <c r="Z459" t="str" cm="1">
        <f t="array" ref="Z459">IF(ISBLANK(AK459),_xlfn.LET(
    _xlpm.nameBeforeSlash, IF(ISNUMBER(SEARCH("/", Y459)), LEFT(Y459, SEARCH("/", Y459)-1), Y459),
    _xlpm.matchRow, IFERROR(MATCH(_xlpm.nameBeforeSlash, AA:AA, 0), ""),
    _xlpm.difference, IF(_xlpm.matchRow="", "", ABS((R459 + S459)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),IF(ISBLANK(Y459),"","Hidden"))</f>
        <v/>
      </c>
      <c r="AA459" t="s">
        <v>5116</v>
      </c>
      <c r="AC459" t="s">
        <v>423</v>
      </c>
      <c r="AD459" t="str">
        <f>_xlfn.XLOOKUP(AC459,moves!A:A,moves!B:B)</f>
        <v>ice</v>
      </c>
      <c r="AE459">
        <f>_xlfn.XLOOKUP(AC459,moves!A:A,moves!D:D)</f>
        <v>4</v>
      </c>
      <c r="AF459" t="str">
        <f>_xlfn.XLOOKUP(AC459,moves!A:A,moves!E:E)</f>
        <v>If any status symbols are rolled: Inflict the Frozen status on the target.</v>
      </c>
      <c r="AG459">
        <v>0</v>
      </c>
      <c r="AH459">
        <v>0</v>
      </c>
      <c r="AI459">
        <f t="shared" si="33"/>
        <v>1</v>
      </c>
      <c r="AJ459" t="s">
        <v>525</v>
      </c>
      <c r="AL459">
        <v>0</v>
      </c>
      <c r="AM459" cm="1">
        <f t="array" ref="AM459">IF(AL459=1,1,
   IF(ISTEXT(AK459),1,
   IF(AO459&gt;1,AM458,
   IF(AI459=1,
      IF(SUMPRODUCT((LEN($Y$2:$Y$4096)-LEN(SUBSTITUTE($Y$2:$Y$4096,AA459,"")))/LEN(AA459))&gt;0,2,1),
      IF(
         SUMPRODUCT((LEN($Y$2:$Y$4096)-LEN(SUBSTITUTE($Y$2:$Y$4096,AA459,"")))/LEN(AA459))
         - SUMPRODUCT((LEN($Y$2:$Y$4096)-LEN(SUBSTITUTE($Y$2:$Y$4096,"Alolan "&amp;AA459,"")))/LEN("Alolan "&amp;AA459))
         - SUMPRODUCT((LEN($Y$2:$Y$4096)-LEN(SUBSTITUTE($Y$2:$Y$4096,"Galarian "&amp;AA459,"")))/LEN("Galarian "&amp;AA459))
         - SUMPRODUCT((LEN($Y$2:$Y$4096)-LEN(SUBSTITUTE($Y$2:$Y$4096,"Hisuian "&amp;AA459,"")))/LEN("Hisuian "&amp;AA459))
         - SUMPRODUCT((LEN($Y$2:$Y$4096)-LEN(SUBSTITUTE($Y$2:$Y$4096,"Paldean "&amp;AA459,"")))/LEN("Paldean "&amp;AA459))
      &gt;0,2,1)
   ))))</f>
        <v>1</v>
      </c>
      <c r="AN459">
        <v>0</v>
      </c>
      <c r="AO459">
        <v>1</v>
      </c>
    </row>
    <row r="460" spans="1:41" x14ac:dyDescent="0.25">
      <c r="A460" t="s">
        <v>3837</v>
      </c>
      <c r="B460" t="s">
        <v>1727</v>
      </c>
      <c r="C460" t="s">
        <v>1490</v>
      </c>
      <c r="D460" t="s">
        <v>1209</v>
      </c>
      <c r="E460">
        <v>130</v>
      </c>
      <c r="F460">
        <v>85</v>
      </c>
      <c r="G460">
        <v>80</v>
      </c>
      <c r="H460">
        <v>85</v>
      </c>
      <c r="I460">
        <v>95</v>
      </c>
      <c r="J460">
        <v>60</v>
      </c>
      <c r="K460" t="s">
        <v>1728</v>
      </c>
      <c r="L460" t="s">
        <v>3446</v>
      </c>
      <c r="M460" t="s">
        <v>3287</v>
      </c>
      <c r="N460">
        <v>7.5</v>
      </c>
      <c r="O460">
        <v>10.45</v>
      </c>
      <c r="Q460">
        <v>12</v>
      </c>
      <c r="R460">
        <f t="shared" si="30"/>
        <v>8</v>
      </c>
      <c r="S460">
        <f t="shared" si="31"/>
        <v>22</v>
      </c>
      <c r="T460">
        <f t="shared" si="32"/>
        <v>30</v>
      </c>
      <c r="U460" t="s">
        <v>1490</v>
      </c>
      <c r="V460" t="s">
        <v>1209</v>
      </c>
      <c r="W460" t="s">
        <v>1536</v>
      </c>
      <c r="X460" t="s">
        <v>1482</v>
      </c>
      <c r="Z460" t="str" cm="1">
        <f t="array" ref="Z460">IF(ISBLANK(AK460),_xlfn.LET(
    _xlpm.nameBeforeSlash, IF(ISNUMBER(SEARCH("/", Y460)), LEFT(Y460, SEARCH("/", Y460)-1), Y460),
    _xlpm.matchRow, IFERROR(MATCH(_xlpm.nameBeforeSlash, AA:AA, 0), ""),
    _xlpm.difference, IF(_xlpm.matchRow="", "", ABS((R460 + S460)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),IF(ISBLANK(Y460),"","Hidden"))</f>
        <v/>
      </c>
      <c r="AA460" t="s">
        <v>5117</v>
      </c>
      <c r="AB460" t="s">
        <v>3299</v>
      </c>
      <c r="AC460" t="s">
        <v>6424</v>
      </c>
      <c r="AD460" t="str">
        <f>_xlfn.XLOOKUP(AC460,moves!A:A,moves!B:B)</f>
        <v>water</v>
      </c>
      <c r="AE460">
        <f>_xlfn.XLOOKUP(AC460,moves!A:A,moves!D:D)</f>
        <v>6</v>
      </c>
      <c r="AF460" t="str">
        <f>_xlfn.XLOOKUP(AC460,moves!A:A,moves!E:E)</f>
        <v>For each other active Water-type Pokémon: Increase attack strength by 1.</v>
      </c>
      <c r="AG460">
        <v>0</v>
      </c>
      <c r="AH460">
        <v>0</v>
      </c>
      <c r="AI460">
        <f t="shared" si="33"/>
        <v>1</v>
      </c>
      <c r="AJ460" t="s">
        <v>525</v>
      </c>
      <c r="AL460">
        <v>0</v>
      </c>
      <c r="AM460" cm="1">
        <f t="array" ref="AM460">IF(AL460=1,1,
   IF(ISTEXT(AK460),1,
   IF(AO460&gt;1,AM459,
   IF(AI460=1,
      IF(SUMPRODUCT((LEN($Y$2:$Y$4096)-LEN(SUBSTITUTE($Y$2:$Y$4096,AA460,"")))/LEN(AA460))&gt;0,2,1),
      IF(
         SUMPRODUCT((LEN($Y$2:$Y$4096)-LEN(SUBSTITUTE($Y$2:$Y$4096,AA460,"")))/LEN(AA460))
         - SUMPRODUCT((LEN($Y$2:$Y$4096)-LEN(SUBSTITUTE($Y$2:$Y$4096,"Alolan "&amp;AA460,"")))/LEN("Alolan "&amp;AA460))
         - SUMPRODUCT((LEN($Y$2:$Y$4096)-LEN(SUBSTITUTE($Y$2:$Y$4096,"Galarian "&amp;AA460,"")))/LEN("Galarian "&amp;AA460))
         - SUMPRODUCT((LEN($Y$2:$Y$4096)-LEN(SUBSTITUTE($Y$2:$Y$4096,"Hisuian "&amp;AA460,"")))/LEN("Hisuian "&amp;AA460))
         - SUMPRODUCT((LEN($Y$2:$Y$4096)-LEN(SUBSTITUTE($Y$2:$Y$4096,"Paldean "&amp;AA460,"")))/LEN("Paldean "&amp;AA460))
      &gt;0,2,1)
   ))))</f>
        <v>1</v>
      </c>
      <c r="AN460">
        <v>0</v>
      </c>
      <c r="AO460">
        <v>2</v>
      </c>
    </row>
    <row r="461" spans="1:41" x14ac:dyDescent="0.25">
      <c r="A461">
        <v>132</v>
      </c>
      <c r="B461" t="s">
        <v>1729</v>
      </c>
      <c r="C461" t="s">
        <v>1512</v>
      </c>
      <c r="D461"/>
      <c r="E461">
        <v>48</v>
      </c>
      <c r="F461">
        <v>48</v>
      </c>
      <c r="G461">
        <v>48</v>
      </c>
      <c r="H461">
        <v>48</v>
      </c>
      <c r="I461">
        <v>48</v>
      </c>
      <c r="J461">
        <v>48</v>
      </c>
      <c r="K461" t="s">
        <v>1730</v>
      </c>
      <c r="L461" t="s">
        <v>3446</v>
      </c>
      <c r="M461" t="s">
        <v>483</v>
      </c>
      <c r="N461">
        <v>4.8</v>
      </c>
      <c r="O461">
        <v>4.8</v>
      </c>
      <c r="P461">
        <v>1</v>
      </c>
      <c r="Q461">
        <v>1</v>
      </c>
      <c r="R461">
        <f t="shared" si="30"/>
        <v>6</v>
      </c>
      <c r="S461">
        <f t="shared" si="31"/>
        <v>6</v>
      </c>
      <c r="T461">
        <f t="shared" si="32"/>
        <v>12</v>
      </c>
      <c r="U461" t="s">
        <v>1512</v>
      </c>
      <c r="V461" t="s">
        <v>1512</v>
      </c>
      <c r="W461" t="s">
        <v>1512</v>
      </c>
      <c r="X461" t="s">
        <v>1512</v>
      </c>
      <c r="Z461" t="str" cm="1">
        <f t="array" ref="Z461">IF(ISBLANK(AK461),_xlfn.LET(
    _xlpm.nameBeforeSlash, IF(ISNUMBER(SEARCH("/", Y461)), LEFT(Y461, SEARCH("/", Y461)-1), Y461),
    _xlpm.matchRow, IFERROR(MATCH(_xlpm.nameBeforeSlash, AA:AA, 0), ""),
    _xlpm.difference, IF(_xlpm.matchRow="", "", ABS((R461 + S461)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),IF(ISBLANK(Y461),"","Hidden"))</f>
        <v/>
      </c>
      <c r="AA461" t="s">
        <v>1729</v>
      </c>
      <c r="AC461" t="s">
        <v>1389</v>
      </c>
      <c r="AD461" t="str">
        <f>_xlfn.XLOOKUP(AC461,moves!A:A,moves!B:B)</f>
        <v>typeless</v>
      </c>
      <c r="AE461">
        <f>_xlfn.XLOOKUP(AC461,moves!A:A,moves!D:D)</f>
        <v>0</v>
      </c>
      <c r="AF461" t="str">
        <f>_xlfn.XLOOKUP(AC461,moves!A:A,moves!E:E)</f>
        <v>The user picks any other active Pokémon. The user is a copy of the target. Any damage on the user is transferred to the new form.</v>
      </c>
      <c r="AG461">
        <v>0</v>
      </c>
      <c r="AH461">
        <v>0</v>
      </c>
      <c r="AI461">
        <f t="shared" si="33"/>
        <v>0</v>
      </c>
      <c r="AJ461" t="s">
        <v>523</v>
      </c>
      <c r="AL461">
        <v>0</v>
      </c>
      <c r="AM461" cm="1">
        <f t="array" ref="AM461">IF(AL461=1,1,
   IF(ISTEXT(AK461),1,
   IF(AO461&gt;1,AM460,
   IF(AI461=1,
      IF(SUMPRODUCT((LEN($Y$2:$Y$4096)-LEN(SUBSTITUTE($Y$2:$Y$4096,AA461,"")))/LEN(AA461))&gt;0,2,1),
      IF(
         SUMPRODUCT((LEN($Y$2:$Y$4096)-LEN(SUBSTITUTE($Y$2:$Y$4096,AA461,"")))/LEN(AA461))
         - SUMPRODUCT((LEN($Y$2:$Y$4096)-LEN(SUBSTITUTE($Y$2:$Y$4096,"Alolan "&amp;AA461,"")))/LEN("Alolan "&amp;AA461))
         - SUMPRODUCT((LEN($Y$2:$Y$4096)-LEN(SUBSTITUTE($Y$2:$Y$4096,"Galarian "&amp;AA461,"")))/LEN("Galarian "&amp;AA461))
         - SUMPRODUCT((LEN($Y$2:$Y$4096)-LEN(SUBSTITUTE($Y$2:$Y$4096,"Hisuian "&amp;AA461,"")))/LEN("Hisuian "&amp;AA461))
         - SUMPRODUCT((LEN($Y$2:$Y$4096)-LEN(SUBSTITUTE($Y$2:$Y$4096,"Paldean "&amp;AA461,"")))/LEN("Paldean "&amp;AA461))
      &gt;0,2,1)
   ))))</f>
        <v>1</v>
      </c>
      <c r="AN461">
        <v>0</v>
      </c>
      <c r="AO461">
        <v>0</v>
      </c>
    </row>
    <row r="462" spans="1:41" x14ac:dyDescent="0.25">
      <c r="A462" t="s">
        <v>3838</v>
      </c>
      <c r="B462" t="s">
        <v>1729</v>
      </c>
      <c r="C462" t="s">
        <v>1512</v>
      </c>
      <c r="D462"/>
      <c r="E462">
        <v>48</v>
      </c>
      <c r="F462">
        <v>48</v>
      </c>
      <c r="G462">
        <v>48</v>
      </c>
      <c r="H462">
        <v>48</v>
      </c>
      <c r="I462">
        <v>48</v>
      </c>
      <c r="J462">
        <v>48</v>
      </c>
      <c r="K462" t="s">
        <v>1730</v>
      </c>
      <c r="L462" t="s">
        <v>3446</v>
      </c>
      <c r="M462" t="s">
        <v>483</v>
      </c>
      <c r="N462">
        <v>4.8</v>
      </c>
      <c r="O462">
        <v>4.8</v>
      </c>
      <c r="P462">
        <v>1</v>
      </c>
      <c r="Q462">
        <v>1</v>
      </c>
      <c r="R462">
        <f t="shared" si="30"/>
        <v>6</v>
      </c>
      <c r="S462">
        <f t="shared" si="31"/>
        <v>6</v>
      </c>
      <c r="T462">
        <f t="shared" si="32"/>
        <v>12</v>
      </c>
      <c r="U462" t="s">
        <v>1512</v>
      </c>
      <c r="V462" t="s">
        <v>1512</v>
      </c>
      <c r="W462" t="s">
        <v>1512</v>
      </c>
      <c r="X462" t="s">
        <v>1512</v>
      </c>
      <c r="Z462" t="str" cm="1">
        <f t="array" ref="Z462">IF(ISBLANK(AK462),_xlfn.LET(
    _xlpm.nameBeforeSlash, IF(ISNUMBER(SEARCH("/", Y462)), LEFT(Y462, SEARCH("/", Y462)-1), Y462),
    _xlpm.matchRow, IFERROR(MATCH(_xlpm.nameBeforeSlash, AA:AA, 0), ""),
    _xlpm.difference, IF(_xlpm.matchRow="", "", ABS((R462 + S462)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),IF(ISBLANK(Y462),"","Hidden"))</f>
        <v/>
      </c>
      <c r="AA462" t="s">
        <v>5118</v>
      </c>
      <c r="AC462" t="s">
        <v>1389</v>
      </c>
      <c r="AD462" t="str">
        <f>_xlfn.XLOOKUP(AC462,moves!A:A,moves!B:B)</f>
        <v>typeless</v>
      </c>
      <c r="AE462">
        <f>_xlfn.XLOOKUP(AC462,moves!A:A,moves!D:D)</f>
        <v>0</v>
      </c>
      <c r="AF462" t="str">
        <f>_xlfn.XLOOKUP(AC462,moves!A:A,moves!E:E)</f>
        <v>The user picks any other active Pokémon. The user is a copy of the target. Any damage on the user is transferred to the new form.</v>
      </c>
      <c r="AG462">
        <v>0</v>
      </c>
      <c r="AH462">
        <v>0</v>
      </c>
      <c r="AI462">
        <f t="shared" si="33"/>
        <v>1</v>
      </c>
      <c r="AJ462" t="s">
        <v>523</v>
      </c>
      <c r="AL462">
        <v>0</v>
      </c>
      <c r="AM462" cm="1">
        <f t="array" ref="AM462">IF(AL462=1,1,
   IF(ISTEXT(AK462),1,
   IF(AO462&gt;1,AM461,
   IF(AI462=1,
      IF(SUMPRODUCT((LEN($Y$2:$Y$4096)-LEN(SUBSTITUTE($Y$2:$Y$4096,AA462,"")))/LEN(AA462))&gt;0,2,1),
      IF(
         SUMPRODUCT((LEN($Y$2:$Y$4096)-LEN(SUBSTITUTE($Y$2:$Y$4096,AA462,"")))/LEN(AA462))
         - SUMPRODUCT((LEN($Y$2:$Y$4096)-LEN(SUBSTITUTE($Y$2:$Y$4096,"Alolan "&amp;AA462,"")))/LEN("Alolan "&amp;AA462))
         - SUMPRODUCT((LEN($Y$2:$Y$4096)-LEN(SUBSTITUTE($Y$2:$Y$4096,"Galarian "&amp;AA462,"")))/LEN("Galarian "&amp;AA462))
         - SUMPRODUCT((LEN($Y$2:$Y$4096)-LEN(SUBSTITUTE($Y$2:$Y$4096,"Hisuian "&amp;AA462,"")))/LEN("Hisuian "&amp;AA462))
         - SUMPRODUCT((LEN($Y$2:$Y$4096)-LEN(SUBSTITUTE($Y$2:$Y$4096,"Paldean "&amp;AA462,"")))/LEN("Paldean "&amp;AA462))
      &gt;0,2,1)
   ))))</f>
        <v>1</v>
      </c>
      <c r="AN462">
        <v>0</v>
      </c>
      <c r="AO462">
        <v>0</v>
      </c>
    </row>
    <row r="463" spans="1:41" x14ac:dyDescent="0.25">
      <c r="A463">
        <v>133</v>
      </c>
      <c r="B463" t="s">
        <v>58</v>
      </c>
      <c r="C463" t="s">
        <v>1512</v>
      </c>
      <c r="D463"/>
      <c r="E463">
        <v>55</v>
      </c>
      <c r="F463">
        <v>55</v>
      </c>
      <c r="G463">
        <v>50</v>
      </c>
      <c r="H463">
        <v>45</v>
      </c>
      <c r="I463">
        <v>65</v>
      </c>
      <c r="J463">
        <v>55</v>
      </c>
      <c r="K463" t="s">
        <v>352</v>
      </c>
      <c r="L463" t="s">
        <v>250</v>
      </c>
      <c r="M463" t="s">
        <v>249</v>
      </c>
      <c r="N463">
        <v>5.4</v>
      </c>
      <c r="O463">
        <v>5.65</v>
      </c>
      <c r="R463">
        <f t="shared" si="30"/>
        <v>5</v>
      </c>
      <c r="S463">
        <f t="shared" si="31"/>
        <v>6</v>
      </c>
      <c r="T463">
        <f t="shared" si="32"/>
        <v>11</v>
      </c>
      <c r="U463" t="s">
        <v>1512</v>
      </c>
      <c r="V463" t="s">
        <v>1536</v>
      </c>
      <c r="W463" t="s">
        <v>1472</v>
      </c>
      <c r="X463" t="s">
        <v>1524</v>
      </c>
      <c r="Y463" t="s">
        <v>1731</v>
      </c>
      <c r="Z463" cm="1">
        <f t="array" ref="Z463">IF(ISBLANK(AK463),_xlfn.LET(
    _xlpm.nameBeforeSlash, IF(ISNUMBER(SEARCH("/", Y463)), LEFT(Y463, SEARCH("/", Y463)-1), Y463),
    _xlpm.matchRow, IFERROR(MATCH(_xlpm.nameBeforeSlash, AA:AA, 0), ""),
    _xlpm.difference, IF(_xlpm.matchRow="", "", ABS((R463 + S463)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),IF(ISBLANK(Y463),"","Hidden"))</f>
        <v>16</v>
      </c>
      <c r="AA463" t="s">
        <v>58</v>
      </c>
      <c r="AC463" t="s">
        <v>901</v>
      </c>
      <c r="AD463" t="str">
        <f>_xlfn.XLOOKUP(AC463,moves!A:A,moves!B:B)</f>
        <v>normal</v>
      </c>
      <c r="AE463">
        <f>_xlfn.XLOOKUP(AC463,moves!A:A,moves!D:D)</f>
        <v>2</v>
      </c>
      <c r="AF463" t="str">
        <f>_xlfn.XLOOKUP(AC463,moves!A:A,moves!E:E)</f>
        <v>Status symbols deal +1 damage.</v>
      </c>
      <c r="AG463">
        <v>0</v>
      </c>
      <c r="AH463">
        <v>0</v>
      </c>
      <c r="AI463">
        <f t="shared" si="33"/>
        <v>0</v>
      </c>
      <c r="AJ463" t="s">
        <v>523</v>
      </c>
      <c r="AL463">
        <v>0</v>
      </c>
      <c r="AM463" cm="1">
        <f t="array" ref="AM463">IF(AL463=1,1,
   IF(ISTEXT(AK463),1,
   IF(AO463&gt;1,AM462,
   IF(AI463=1,
      IF(SUMPRODUCT((LEN($Y$2:$Y$4096)-LEN(SUBSTITUTE($Y$2:$Y$4096,AA463,"")))/LEN(AA463))&gt;0,2,1),
      IF(
         SUMPRODUCT((LEN($Y$2:$Y$4096)-LEN(SUBSTITUTE($Y$2:$Y$4096,AA463,"")))/LEN(AA463))
         - SUMPRODUCT((LEN($Y$2:$Y$4096)-LEN(SUBSTITUTE($Y$2:$Y$4096,"Alolan "&amp;AA463,"")))/LEN("Alolan "&amp;AA463))
         - SUMPRODUCT((LEN($Y$2:$Y$4096)-LEN(SUBSTITUTE($Y$2:$Y$4096,"Galarian "&amp;AA463,"")))/LEN("Galarian "&amp;AA463))
         - SUMPRODUCT((LEN($Y$2:$Y$4096)-LEN(SUBSTITUTE($Y$2:$Y$4096,"Hisuian "&amp;AA463,"")))/LEN("Hisuian "&amp;AA463))
         - SUMPRODUCT((LEN($Y$2:$Y$4096)-LEN(SUBSTITUTE($Y$2:$Y$4096,"Paldean "&amp;AA463,"")))/LEN("Paldean "&amp;AA463))
      &gt;0,2,1)
   ))))</f>
        <v>1</v>
      </c>
      <c r="AN463">
        <v>0</v>
      </c>
      <c r="AO463">
        <v>1</v>
      </c>
    </row>
    <row r="464" spans="1:41" x14ac:dyDescent="0.25">
      <c r="A464" t="s">
        <v>3312</v>
      </c>
      <c r="B464" t="s">
        <v>58</v>
      </c>
      <c r="C464" t="s">
        <v>1512</v>
      </c>
      <c r="D464"/>
      <c r="E464">
        <v>55</v>
      </c>
      <c r="F464">
        <v>55</v>
      </c>
      <c r="G464">
        <v>50</v>
      </c>
      <c r="H464">
        <v>45</v>
      </c>
      <c r="I464">
        <v>65</v>
      </c>
      <c r="J464">
        <v>55</v>
      </c>
      <c r="K464" t="s">
        <v>352</v>
      </c>
      <c r="L464" t="s">
        <v>3446</v>
      </c>
      <c r="M464" t="s">
        <v>3287</v>
      </c>
      <c r="N464">
        <v>5.4</v>
      </c>
      <c r="O464">
        <v>5.65</v>
      </c>
      <c r="Q464">
        <v>19</v>
      </c>
      <c r="R464">
        <f t="shared" si="30"/>
        <v>5</v>
      </c>
      <c r="S464">
        <f t="shared" si="31"/>
        <v>25</v>
      </c>
      <c r="T464">
        <f t="shared" si="32"/>
        <v>30</v>
      </c>
      <c r="U464" t="s">
        <v>1512</v>
      </c>
      <c r="V464" t="s">
        <v>1536</v>
      </c>
      <c r="W464" t="s">
        <v>1472</v>
      </c>
      <c r="X464" t="s">
        <v>1524</v>
      </c>
      <c r="Z464" t="str" cm="1">
        <f t="array" ref="Z464">IF(ISBLANK(AK464),_xlfn.LET(
    _xlpm.nameBeforeSlash, IF(ISNUMBER(SEARCH("/", Y464)), LEFT(Y464, SEARCH("/", Y464)-1), Y464),
    _xlpm.matchRow, IFERROR(MATCH(_xlpm.nameBeforeSlash, AA:AA, 0), ""),
    _xlpm.difference, IF(_xlpm.matchRow="", "", ABS((R464 + S464)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),IF(ISBLANK(Y464),"","Hidden"))</f>
        <v/>
      </c>
      <c r="AA464" t="s">
        <v>3392</v>
      </c>
      <c r="AB464" t="s">
        <v>3299</v>
      </c>
      <c r="AC464" t="s">
        <v>3340</v>
      </c>
      <c r="AD464" t="str">
        <f>_xlfn.XLOOKUP(AC464,moves!A:A,moves!B:B)</f>
        <v>normal</v>
      </c>
      <c r="AE464">
        <f>_xlfn.XLOOKUP(AC464,moves!A:A,moves!D:D)</f>
        <v>5</v>
      </c>
      <c r="AF464" t="str">
        <f>_xlfn.XLOOKUP(AC464,moves!A:A,moves!E:E)</f>
        <v>When the user is next attacked: The attacker must roll a battle dice before using a move. If the attacker rolls a status symbol: the attacker instead skips their turn.</v>
      </c>
      <c r="AG464">
        <v>0</v>
      </c>
      <c r="AH464">
        <v>0</v>
      </c>
      <c r="AI464">
        <f t="shared" si="33"/>
        <v>0</v>
      </c>
      <c r="AJ464" t="s">
        <v>523</v>
      </c>
      <c r="AL464">
        <v>0</v>
      </c>
      <c r="AM464" cm="1">
        <f t="array" ref="AM464">IF(AL464=1,1,
   IF(ISTEXT(AK464),1,
   IF(AO464&gt;1,AM463,
   IF(AI464=1,
      IF(SUMPRODUCT((LEN($Y$2:$Y$4096)-LEN(SUBSTITUTE($Y$2:$Y$4096,AA464,"")))/LEN(AA464))&gt;0,2,1),
      IF(
         SUMPRODUCT((LEN($Y$2:$Y$4096)-LEN(SUBSTITUTE($Y$2:$Y$4096,AA464,"")))/LEN(AA464))
         - SUMPRODUCT((LEN($Y$2:$Y$4096)-LEN(SUBSTITUTE($Y$2:$Y$4096,"Alolan "&amp;AA464,"")))/LEN("Alolan "&amp;AA464))
         - SUMPRODUCT((LEN($Y$2:$Y$4096)-LEN(SUBSTITUTE($Y$2:$Y$4096,"Galarian "&amp;AA464,"")))/LEN("Galarian "&amp;AA464))
         - SUMPRODUCT((LEN($Y$2:$Y$4096)-LEN(SUBSTITUTE($Y$2:$Y$4096,"Hisuian "&amp;AA464,"")))/LEN("Hisuian "&amp;AA464))
         - SUMPRODUCT((LEN($Y$2:$Y$4096)-LEN(SUBSTITUTE($Y$2:$Y$4096,"Paldean "&amp;AA464,"")))/LEN("Paldean "&amp;AA464))
      &gt;0,2,1)
   ))))</f>
        <v>1</v>
      </c>
      <c r="AN464">
        <v>0</v>
      </c>
      <c r="AO464">
        <v>2</v>
      </c>
    </row>
    <row r="465" spans="1:41" x14ac:dyDescent="0.25">
      <c r="A465">
        <v>133</v>
      </c>
      <c r="B465" t="s">
        <v>58</v>
      </c>
      <c r="C465" t="s">
        <v>1512</v>
      </c>
      <c r="D465"/>
      <c r="E465">
        <v>55</v>
      </c>
      <c r="F465">
        <v>55</v>
      </c>
      <c r="G465">
        <v>50</v>
      </c>
      <c r="H465">
        <v>45</v>
      </c>
      <c r="I465">
        <v>65</v>
      </c>
      <c r="J465">
        <v>55</v>
      </c>
      <c r="K465" t="s">
        <v>352</v>
      </c>
      <c r="L465" t="s">
        <v>250</v>
      </c>
      <c r="M465" t="s">
        <v>249</v>
      </c>
      <c r="N465">
        <v>5.4</v>
      </c>
      <c r="O465">
        <v>5.65</v>
      </c>
      <c r="R465">
        <f t="shared" si="30"/>
        <v>5</v>
      </c>
      <c r="S465">
        <f t="shared" si="31"/>
        <v>6</v>
      </c>
      <c r="T465">
        <f t="shared" ref="T465:T466" si="34">SUM(S465,R465)</f>
        <v>11</v>
      </c>
      <c r="U465" t="s">
        <v>1512</v>
      </c>
      <c r="V465" t="s">
        <v>1536</v>
      </c>
      <c r="W465" t="s">
        <v>1472</v>
      </c>
      <c r="X465" t="s">
        <v>1524</v>
      </c>
      <c r="Y465" t="s">
        <v>1731</v>
      </c>
      <c r="Z465" cm="1">
        <f t="array" ref="Z465">IF(ISBLANK(AK465),_xlfn.LET(
    _xlpm.nameBeforeSlash, IF(ISNUMBER(SEARCH("/", Y465)), LEFT(Y465, SEARCH("/", Y465)-1), Y465),
    _xlpm.matchRow, IFERROR(MATCH(_xlpm.nameBeforeSlash, AA:AA, 0), ""),
    _xlpm.difference, IF(_xlpm.matchRow="", "", ABS((R465 + S465)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),IF(ISBLANK(Y465),"","Hidden"))</f>
        <v>16</v>
      </c>
      <c r="AA465" t="s">
        <v>58</v>
      </c>
      <c r="AC465" t="s">
        <v>901</v>
      </c>
      <c r="AD465" t="str">
        <f>_xlfn.XLOOKUP(AC465,moves!A:A,moves!B:B)</f>
        <v>normal</v>
      </c>
      <c r="AE465">
        <f>_xlfn.XLOOKUP(AC465,moves!A:A,moves!D:D)</f>
        <v>2</v>
      </c>
      <c r="AF465" t="str">
        <f>_xlfn.XLOOKUP(AC465,moves!A:A,moves!E:E)</f>
        <v>Status symbols deal +1 damage.</v>
      </c>
      <c r="AG465">
        <v>0</v>
      </c>
      <c r="AH465">
        <v>0</v>
      </c>
      <c r="AI465">
        <f t="shared" ref="AI465:AI466" si="35">IF(ISNUMBER(SEARCH("Shiny ", AA465)), 1, 0)</f>
        <v>0</v>
      </c>
      <c r="AJ465" t="s">
        <v>523</v>
      </c>
      <c r="AL465">
        <v>0</v>
      </c>
      <c r="AM465" cm="1">
        <f t="array" ref="AM465">IF(AL465=1,1,
   IF(ISTEXT(AK465),1,
   IF(AO465&gt;1,AM464,
   IF(AI465=1,
      IF(SUMPRODUCT((LEN($Y$2:$Y$4096)-LEN(SUBSTITUTE($Y$2:$Y$4096,AA465,"")))/LEN(AA465))&gt;0,2,1),
      IF(
         SUMPRODUCT((LEN($Y$2:$Y$4096)-LEN(SUBSTITUTE($Y$2:$Y$4096,AA465,"")))/LEN(AA465))
         - SUMPRODUCT((LEN($Y$2:$Y$4096)-LEN(SUBSTITUTE($Y$2:$Y$4096,"Alolan "&amp;AA465,"")))/LEN("Alolan "&amp;AA465))
         - SUMPRODUCT((LEN($Y$2:$Y$4096)-LEN(SUBSTITUTE($Y$2:$Y$4096,"Galarian "&amp;AA465,"")))/LEN("Galarian "&amp;AA465))
         - SUMPRODUCT((LEN($Y$2:$Y$4096)-LEN(SUBSTITUTE($Y$2:$Y$4096,"Hisuian "&amp;AA465,"")))/LEN("Hisuian "&amp;AA465))
         - SUMPRODUCT((LEN($Y$2:$Y$4096)-LEN(SUBSTITUTE($Y$2:$Y$4096,"Paldean "&amp;AA465,"")))/LEN("Paldean "&amp;AA465))
      &gt;0,2,1)
   ))))</f>
        <v>1</v>
      </c>
      <c r="AN465">
        <v>0</v>
      </c>
      <c r="AO465">
        <v>1</v>
      </c>
    </row>
    <row r="466" spans="1:41" x14ac:dyDescent="0.25">
      <c r="A466" t="s">
        <v>3312</v>
      </c>
      <c r="B466" t="s">
        <v>58</v>
      </c>
      <c r="C466" t="s">
        <v>1512</v>
      </c>
      <c r="D466"/>
      <c r="E466">
        <v>55</v>
      </c>
      <c r="F466">
        <v>55</v>
      </c>
      <c r="G466">
        <v>50</v>
      </c>
      <c r="H466">
        <v>45</v>
      </c>
      <c r="I466">
        <v>65</v>
      </c>
      <c r="J466">
        <v>55</v>
      </c>
      <c r="K466" t="s">
        <v>352</v>
      </c>
      <c r="L466" t="s">
        <v>3446</v>
      </c>
      <c r="M466" t="s">
        <v>3287</v>
      </c>
      <c r="N466">
        <v>5.4</v>
      </c>
      <c r="O466">
        <v>5.65</v>
      </c>
      <c r="Q466">
        <v>19</v>
      </c>
      <c r="R466">
        <f t="shared" si="30"/>
        <v>5</v>
      </c>
      <c r="S466">
        <f t="shared" si="31"/>
        <v>25</v>
      </c>
      <c r="T466">
        <f t="shared" si="34"/>
        <v>30</v>
      </c>
      <c r="U466" t="s">
        <v>1512</v>
      </c>
      <c r="V466" t="s">
        <v>1536</v>
      </c>
      <c r="W466" t="s">
        <v>1472</v>
      </c>
      <c r="X466" t="s">
        <v>1524</v>
      </c>
      <c r="Z466" t="str" cm="1">
        <f t="array" ref="Z466">IF(ISBLANK(AK466),_xlfn.LET(
    _xlpm.nameBeforeSlash, IF(ISNUMBER(SEARCH("/", Y466)), LEFT(Y466, SEARCH("/", Y466)-1), Y466),
    _xlpm.matchRow, IFERROR(MATCH(_xlpm.nameBeforeSlash, AA:AA, 0), ""),
    _xlpm.difference, IF(_xlpm.matchRow="", "", ABS((R466 + S466)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),IF(ISBLANK(Y466),"","Hidden"))</f>
        <v/>
      </c>
      <c r="AA466" t="s">
        <v>3392</v>
      </c>
      <c r="AB466" t="s">
        <v>3299</v>
      </c>
      <c r="AC466" t="s">
        <v>3340</v>
      </c>
      <c r="AD466" t="str">
        <f>_xlfn.XLOOKUP(AC466,moves!A:A,moves!B:B)</f>
        <v>normal</v>
      </c>
      <c r="AE466">
        <f>_xlfn.XLOOKUP(AC466,moves!A:A,moves!D:D)</f>
        <v>5</v>
      </c>
      <c r="AF466" t="str">
        <f>_xlfn.XLOOKUP(AC466,moves!A:A,moves!E:E)</f>
        <v>When the user is next attacked: The attacker must roll a battle dice before using a move. If the attacker rolls a status symbol: the attacker instead skips their turn.</v>
      </c>
      <c r="AG466">
        <v>0</v>
      </c>
      <c r="AH466">
        <v>0</v>
      </c>
      <c r="AI466">
        <f t="shared" si="35"/>
        <v>0</v>
      </c>
      <c r="AJ466" t="s">
        <v>523</v>
      </c>
      <c r="AL466">
        <v>0</v>
      </c>
      <c r="AM466" cm="1">
        <f t="array" ref="AM466">IF(AL466=1,1,
   IF(ISTEXT(AK466),1,
   IF(AO466&gt;1,AM465,
   IF(AI466=1,
      IF(SUMPRODUCT((LEN($Y$2:$Y$4096)-LEN(SUBSTITUTE($Y$2:$Y$4096,AA466,"")))/LEN(AA466))&gt;0,2,1),
      IF(
         SUMPRODUCT((LEN($Y$2:$Y$4096)-LEN(SUBSTITUTE($Y$2:$Y$4096,AA466,"")))/LEN(AA466))
         - SUMPRODUCT((LEN($Y$2:$Y$4096)-LEN(SUBSTITUTE($Y$2:$Y$4096,"Alolan "&amp;AA466,"")))/LEN("Alolan "&amp;AA466))
         - SUMPRODUCT((LEN($Y$2:$Y$4096)-LEN(SUBSTITUTE($Y$2:$Y$4096,"Galarian "&amp;AA466,"")))/LEN("Galarian "&amp;AA466))
         - SUMPRODUCT((LEN($Y$2:$Y$4096)-LEN(SUBSTITUTE($Y$2:$Y$4096,"Hisuian "&amp;AA466,"")))/LEN("Hisuian "&amp;AA466))
         - SUMPRODUCT((LEN($Y$2:$Y$4096)-LEN(SUBSTITUTE($Y$2:$Y$4096,"Paldean "&amp;AA466,"")))/LEN("Paldean "&amp;AA466))
      &gt;0,2,1)
   ))))</f>
        <v>1</v>
      </c>
      <c r="AN466">
        <v>0</v>
      </c>
      <c r="AO466">
        <v>2</v>
      </c>
    </row>
    <row r="467" spans="1:41" x14ac:dyDescent="0.25">
      <c r="A467" t="s">
        <v>3839</v>
      </c>
      <c r="B467" t="s">
        <v>58</v>
      </c>
      <c r="C467" t="s">
        <v>1512</v>
      </c>
      <c r="D467"/>
      <c r="E467">
        <v>55</v>
      </c>
      <c r="F467">
        <v>55</v>
      </c>
      <c r="G467">
        <v>50</v>
      </c>
      <c r="H467">
        <v>45</v>
      </c>
      <c r="I467">
        <v>65</v>
      </c>
      <c r="J467">
        <v>55</v>
      </c>
      <c r="K467" t="s">
        <v>352</v>
      </c>
      <c r="L467" t="s">
        <v>250</v>
      </c>
      <c r="M467" t="s">
        <v>249</v>
      </c>
      <c r="N467">
        <v>5.4</v>
      </c>
      <c r="O467">
        <v>5.65</v>
      </c>
      <c r="R467">
        <f t="shared" si="30"/>
        <v>5</v>
      </c>
      <c r="S467">
        <f t="shared" si="31"/>
        <v>6</v>
      </c>
      <c r="T467">
        <f t="shared" si="32"/>
        <v>11</v>
      </c>
      <c r="U467" t="s">
        <v>1512</v>
      </c>
      <c r="V467" t="s">
        <v>1536</v>
      </c>
      <c r="W467" t="s">
        <v>1472</v>
      </c>
      <c r="X467" t="s">
        <v>1524</v>
      </c>
      <c r="Y467" t="s">
        <v>6169</v>
      </c>
      <c r="Z467" cm="1">
        <f t="array" ref="Z467">IF(ISBLANK(AK467),_xlfn.LET(
    _xlpm.nameBeforeSlash, IF(ISNUMBER(SEARCH("/", Y467)), LEFT(Y467, SEARCH("/", Y467)-1), Y467),
    _xlpm.matchRow, IFERROR(MATCH(_xlpm.nameBeforeSlash, AA:AA, 0), ""),
    _xlpm.difference, IF(_xlpm.matchRow="", "", ABS((R467 + S467)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),IF(ISBLANK(Y467),"","Hidden"))</f>
        <v>16</v>
      </c>
      <c r="AA467" t="s">
        <v>5119</v>
      </c>
      <c r="AC467" t="s">
        <v>6426</v>
      </c>
      <c r="AD467" t="str">
        <f>_xlfn.XLOOKUP(AC467,moves!A:A,moves!B:B)</f>
        <v>normal</v>
      </c>
      <c r="AE467" t="str">
        <f>_xlfn.XLOOKUP(AC467,moves!A:A,moves!D:D)</f>
        <v>?</v>
      </c>
      <c r="AF467" t="str">
        <f>_xlfn.XLOOKUP(AC467,moves!A:A,moves!E:E)</f>
        <v>Attack strength is equal to the number of permanent stat buffs the user has (Max 7 attack strength).</v>
      </c>
      <c r="AG467">
        <v>0</v>
      </c>
      <c r="AH467">
        <v>0</v>
      </c>
      <c r="AI467">
        <f t="shared" si="33"/>
        <v>1</v>
      </c>
      <c r="AJ467" t="s">
        <v>523</v>
      </c>
      <c r="AL467">
        <v>0</v>
      </c>
      <c r="AM467" cm="1">
        <f t="array" ref="AM467">IF(AL467=1,1,
   IF(ISTEXT(AK467),1,
   IF(AO467&gt;1,AM466,
   IF(AI467=1,
      IF(SUMPRODUCT((LEN($Y$2:$Y$4096)-LEN(SUBSTITUTE($Y$2:$Y$4096,AA467,"")))/LEN(AA467))&gt;0,2,1),
      IF(
         SUMPRODUCT((LEN($Y$2:$Y$4096)-LEN(SUBSTITUTE($Y$2:$Y$4096,AA467,"")))/LEN(AA467))
         - SUMPRODUCT((LEN($Y$2:$Y$4096)-LEN(SUBSTITUTE($Y$2:$Y$4096,"Alolan "&amp;AA467,"")))/LEN("Alolan "&amp;AA467))
         - SUMPRODUCT((LEN($Y$2:$Y$4096)-LEN(SUBSTITUTE($Y$2:$Y$4096,"Galarian "&amp;AA467,"")))/LEN("Galarian "&amp;AA467))
         - SUMPRODUCT((LEN($Y$2:$Y$4096)-LEN(SUBSTITUTE($Y$2:$Y$4096,"Hisuian "&amp;AA467,"")))/LEN("Hisuian "&amp;AA467))
         - SUMPRODUCT((LEN($Y$2:$Y$4096)-LEN(SUBSTITUTE($Y$2:$Y$4096,"Paldean "&amp;AA467,"")))/LEN("Paldean "&amp;AA467))
      &gt;0,2,1)
   ))))</f>
        <v>1</v>
      </c>
      <c r="AN467">
        <v>0</v>
      </c>
      <c r="AO467">
        <v>1</v>
      </c>
    </row>
    <row r="468" spans="1:41" x14ac:dyDescent="0.25">
      <c r="A468" t="s">
        <v>3840</v>
      </c>
      <c r="B468" t="s">
        <v>58</v>
      </c>
      <c r="C468" t="s">
        <v>1512</v>
      </c>
      <c r="D468"/>
      <c r="E468">
        <v>55</v>
      </c>
      <c r="F468">
        <v>55</v>
      </c>
      <c r="G468">
        <v>50</v>
      </c>
      <c r="H468">
        <v>45</v>
      </c>
      <c r="I468">
        <v>65</v>
      </c>
      <c r="J468">
        <v>55</v>
      </c>
      <c r="K468" t="s">
        <v>352</v>
      </c>
      <c r="L468" t="s">
        <v>3446</v>
      </c>
      <c r="M468" t="s">
        <v>3287</v>
      </c>
      <c r="N468">
        <v>5.4</v>
      </c>
      <c r="O468">
        <v>5.65</v>
      </c>
      <c r="Q468">
        <v>19</v>
      </c>
      <c r="R468">
        <f t="shared" si="30"/>
        <v>5</v>
      </c>
      <c r="S468">
        <f t="shared" si="31"/>
        <v>25</v>
      </c>
      <c r="T468">
        <f t="shared" si="32"/>
        <v>30</v>
      </c>
      <c r="U468" t="s">
        <v>1512</v>
      </c>
      <c r="V468" t="s">
        <v>1536</v>
      </c>
      <c r="W468" t="s">
        <v>1472</v>
      </c>
      <c r="X468" t="s">
        <v>1524</v>
      </c>
      <c r="Z468" t="str" cm="1">
        <f t="array" ref="Z468">IF(ISBLANK(AK468),_xlfn.LET(
    _xlpm.nameBeforeSlash, IF(ISNUMBER(SEARCH("/", Y468)), LEFT(Y468, SEARCH("/", Y468)-1), Y468),
    _xlpm.matchRow, IFERROR(MATCH(_xlpm.nameBeforeSlash, AA:AA, 0), ""),
    _xlpm.difference, IF(_xlpm.matchRow="", "", ABS((R468 + S468)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),IF(ISBLANK(Y468),"","Hidden"))</f>
        <v/>
      </c>
      <c r="AA468" t="s">
        <v>5120</v>
      </c>
      <c r="AB468" t="s">
        <v>3299</v>
      </c>
      <c r="AC468" t="s">
        <v>6425</v>
      </c>
      <c r="AD468" t="str">
        <f>_xlfn.XLOOKUP(AC468,moves!A:A,moves!B:B)</f>
        <v>typeless</v>
      </c>
      <c r="AE468">
        <f>_xlfn.XLOOKUP(AC468,moves!A:A,moves!D:D)</f>
        <v>6</v>
      </c>
      <c r="AF468" t="str">
        <f>_xlfn.XLOOKUP(AC468,moves!A:A,moves!E:E)</f>
        <v>Choose a type that is affected by the current weather. The type of this move is that type.</v>
      </c>
      <c r="AG468">
        <v>0</v>
      </c>
      <c r="AH468">
        <v>0</v>
      </c>
      <c r="AI468">
        <f t="shared" si="33"/>
        <v>1</v>
      </c>
      <c r="AJ468" t="s">
        <v>523</v>
      </c>
      <c r="AL468">
        <v>0</v>
      </c>
      <c r="AM468" cm="1">
        <f t="array" ref="AM468">IF(AL468=1,1,
   IF(ISTEXT(AK468),1,
   IF(AO468&gt;1,AM467,
   IF(AI468=1,
      IF(SUMPRODUCT((LEN($Y$2:$Y$4096)-LEN(SUBSTITUTE($Y$2:$Y$4096,AA468,"")))/LEN(AA468))&gt;0,2,1),
      IF(
         SUMPRODUCT((LEN($Y$2:$Y$4096)-LEN(SUBSTITUTE($Y$2:$Y$4096,AA468,"")))/LEN(AA468))
         - SUMPRODUCT((LEN($Y$2:$Y$4096)-LEN(SUBSTITUTE($Y$2:$Y$4096,"Alolan "&amp;AA468,"")))/LEN("Alolan "&amp;AA468))
         - SUMPRODUCT((LEN($Y$2:$Y$4096)-LEN(SUBSTITUTE($Y$2:$Y$4096,"Galarian "&amp;AA468,"")))/LEN("Galarian "&amp;AA468))
         - SUMPRODUCT((LEN($Y$2:$Y$4096)-LEN(SUBSTITUTE($Y$2:$Y$4096,"Hisuian "&amp;AA468,"")))/LEN("Hisuian "&amp;AA468))
         - SUMPRODUCT((LEN($Y$2:$Y$4096)-LEN(SUBSTITUTE($Y$2:$Y$4096,"Paldean "&amp;AA468,"")))/LEN("Paldean "&amp;AA468))
      &gt;0,2,1)
   ))))</f>
        <v>1</v>
      </c>
      <c r="AN468">
        <v>0</v>
      </c>
      <c r="AO468">
        <v>2</v>
      </c>
    </row>
    <row r="469" spans="1:41" x14ac:dyDescent="0.25">
      <c r="A469">
        <v>134</v>
      </c>
      <c r="B469" t="s">
        <v>59</v>
      </c>
      <c r="C469" t="s">
        <v>1490</v>
      </c>
      <c r="D469"/>
      <c r="E469">
        <v>130</v>
      </c>
      <c r="F469">
        <v>65</v>
      </c>
      <c r="G469">
        <v>60</v>
      </c>
      <c r="H469">
        <v>110</v>
      </c>
      <c r="I469">
        <v>95</v>
      </c>
      <c r="J469">
        <v>65</v>
      </c>
      <c r="K469" t="s">
        <v>353</v>
      </c>
      <c r="L469" t="s">
        <v>252</v>
      </c>
      <c r="M469" t="s">
        <v>251</v>
      </c>
      <c r="N469">
        <v>8.75</v>
      </c>
      <c r="O469">
        <v>9.85</v>
      </c>
      <c r="R469">
        <f t="shared" si="30"/>
        <v>9</v>
      </c>
      <c r="S469">
        <f t="shared" si="31"/>
        <v>10</v>
      </c>
      <c r="T469">
        <f t="shared" si="32"/>
        <v>19</v>
      </c>
      <c r="U469" t="s">
        <v>1490</v>
      </c>
      <c r="V469" t="s">
        <v>1512</v>
      </c>
      <c r="W469" t="s">
        <v>1536</v>
      </c>
      <c r="X469" t="s">
        <v>1209</v>
      </c>
      <c r="Z469" t="str" cm="1">
        <f t="array" ref="Z469">IF(ISBLANK(AK469),_xlfn.LET(
    _xlpm.nameBeforeSlash, IF(ISNUMBER(SEARCH("/", Y469)), LEFT(Y469, SEARCH("/", Y469)-1), Y469),
    _xlpm.matchRow, IFERROR(MATCH(_xlpm.nameBeforeSlash, AA:AA, 0), ""),
    _xlpm.difference, IF(_xlpm.matchRow="", "", ABS((R469 + S469)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),IF(ISBLANK(Y469),"","Hidden"))</f>
        <v/>
      </c>
      <c r="AA469" t="s">
        <v>59</v>
      </c>
      <c r="AC469" t="s">
        <v>413</v>
      </c>
      <c r="AD469" t="str">
        <f>_xlfn.XLOOKUP(AC469,moves!A:A,moves!B:B)</f>
        <v>water</v>
      </c>
      <c r="AE469">
        <f>_xlfn.XLOOKUP(AC469,moves!A:A,moves!D:D)</f>
        <v>5</v>
      </c>
      <c r="AF469" t="str">
        <f>_xlfn.XLOOKUP(AC469,moves!A:A,moves!E:E)</f>
        <v>If 2 or more status symbols are rolled: Inflict the Confused status on the target.</v>
      </c>
      <c r="AG469">
        <v>0</v>
      </c>
      <c r="AH469">
        <v>0</v>
      </c>
      <c r="AI469">
        <f t="shared" si="33"/>
        <v>0</v>
      </c>
      <c r="AJ469" t="s">
        <v>525</v>
      </c>
      <c r="AL469">
        <v>0</v>
      </c>
      <c r="AM469" cm="1">
        <f t="array" ref="AM469">IF(AL469=1,1,
   IF(ISTEXT(AK469),1,
   IF(AO469&gt;1,AM468,
   IF(AI469=1,
      IF(SUMPRODUCT((LEN($Y$2:$Y$4096)-LEN(SUBSTITUTE($Y$2:$Y$4096,AA469,"")))/LEN(AA469))&gt;0,2,1),
      IF(
         SUMPRODUCT((LEN($Y$2:$Y$4096)-LEN(SUBSTITUTE($Y$2:$Y$4096,AA469,"")))/LEN(AA469))
         - SUMPRODUCT((LEN($Y$2:$Y$4096)-LEN(SUBSTITUTE($Y$2:$Y$4096,"Alolan "&amp;AA469,"")))/LEN("Alolan "&amp;AA469))
         - SUMPRODUCT((LEN($Y$2:$Y$4096)-LEN(SUBSTITUTE($Y$2:$Y$4096,"Galarian "&amp;AA469,"")))/LEN("Galarian "&amp;AA469))
         - SUMPRODUCT((LEN($Y$2:$Y$4096)-LEN(SUBSTITUTE($Y$2:$Y$4096,"Hisuian "&amp;AA469,"")))/LEN("Hisuian "&amp;AA469))
         - SUMPRODUCT((LEN($Y$2:$Y$4096)-LEN(SUBSTITUTE($Y$2:$Y$4096,"Paldean "&amp;AA469,"")))/LEN("Paldean "&amp;AA469))
      &gt;0,2,1)
   ))))</f>
        <v>2</v>
      </c>
      <c r="AN469">
        <v>0</v>
      </c>
      <c r="AO469">
        <v>0</v>
      </c>
    </row>
    <row r="470" spans="1:41" x14ac:dyDescent="0.25">
      <c r="A470" t="s">
        <v>3841</v>
      </c>
      <c r="B470" t="s">
        <v>59</v>
      </c>
      <c r="C470" t="s">
        <v>1490</v>
      </c>
      <c r="D470"/>
      <c r="E470">
        <v>130</v>
      </c>
      <c r="F470">
        <v>65</v>
      </c>
      <c r="G470">
        <v>60</v>
      </c>
      <c r="H470">
        <v>110</v>
      </c>
      <c r="I470">
        <v>95</v>
      </c>
      <c r="J470">
        <v>65</v>
      </c>
      <c r="K470" t="s">
        <v>353</v>
      </c>
      <c r="L470" t="s">
        <v>252</v>
      </c>
      <c r="M470" t="s">
        <v>251</v>
      </c>
      <c r="N470">
        <v>8.75</v>
      </c>
      <c r="O470">
        <v>9.85</v>
      </c>
      <c r="R470">
        <f t="shared" si="30"/>
        <v>9</v>
      </c>
      <c r="S470">
        <f t="shared" si="31"/>
        <v>10</v>
      </c>
      <c r="T470">
        <f t="shared" si="32"/>
        <v>19</v>
      </c>
      <c r="U470" t="s">
        <v>1490</v>
      </c>
      <c r="V470" t="s">
        <v>1512</v>
      </c>
      <c r="W470" t="s">
        <v>1536</v>
      </c>
      <c r="X470" t="s">
        <v>1209</v>
      </c>
      <c r="Z470" t="str" cm="1">
        <f t="array" ref="Z470">IF(ISBLANK(AK470),_xlfn.LET(
    _xlpm.nameBeforeSlash, IF(ISNUMBER(SEARCH("/", Y470)), LEFT(Y470, SEARCH("/", Y470)-1), Y470),
    _xlpm.matchRow, IFERROR(MATCH(_xlpm.nameBeforeSlash, AA:AA, 0), ""),
    _xlpm.difference, IF(_xlpm.matchRow="", "", ABS((R470 + S470)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),IF(ISBLANK(Y470),"","Hidden"))</f>
        <v/>
      </c>
      <c r="AA470" t="s">
        <v>5121</v>
      </c>
      <c r="AC470" t="s">
        <v>6427</v>
      </c>
      <c r="AD470" t="str">
        <f>_xlfn.XLOOKUP(AC470,moves!A:A,moves!B:B)</f>
        <v>water</v>
      </c>
      <c r="AE470">
        <f>_xlfn.XLOOKUP(AC470,moves!A:A,moves!D:D)</f>
        <v>4</v>
      </c>
      <c r="AF470" t="str">
        <f>_xlfn.XLOOKUP(AC470,moves!A:A,moves!E:E)</f>
        <v>You may choose a non-active Water-type Pokémon in your party. When that Pokémon next attacks: Increase attack strength by 1.</v>
      </c>
      <c r="AG470">
        <v>0</v>
      </c>
      <c r="AH470">
        <v>0</v>
      </c>
      <c r="AI470">
        <f t="shared" si="33"/>
        <v>1</v>
      </c>
      <c r="AJ470" t="s">
        <v>525</v>
      </c>
      <c r="AL470">
        <v>0</v>
      </c>
      <c r="AM470" cm="1">
        <f t="array" ref="AM470">IF(AL470=1,1,
   IF(ISTEXT(AK470),1,
   IF(AO470&gt;1,AM469,
   IF(AI470=1,
      IF(SUMPRODUCT((LEN($Y$2:$Y$4096)-LEN(SUBSTITUTE($Y$2:$Y$4096,AA470,"")))/LEN(AA470))&gt;0,2,1),
      IF(
         SUMPRODUCT((LEN($Y$2:$Y$4096)-LEN(SUBSTITUTE($Y$2:$Y$4096,AA470,"")))/LEN(AA470))
         - SUMPRODUCT((LEN($Y$2:$Y$4096)-LEN(SUBSTITUTE($Y$2:$Y$4096,"Alolan "&amp;AA470,"")))/LEN("Alolan "&amp;AA470))
         - SUMPRODUCT((LEN($Y$2:$Y$4096)-LEN(SUBSTITUTE($Y$2:$Y$4096,"Galarian "&amp;AA470,"")))/LEN("Galarian "&amp;AA470))
         - SUMPRODUCT((LEN($Y$2:$Y$4096)-LEN(SUBSTITUTE($Y$2:$Y$4096,"Hisuian "&amp;AA470,"")))/LEN("Hisuian "&amp;AA470))
         - SUMPRODUCT((LEN($Y$2:$Y$4096)-LEN(SUBSTITUTE($Y$2:$Y$4096,"Paldean "&amp;AA470,"")))/LEN("Paldean "&amp;AA470))
      &gt;0,2,1)
   ))))</f>
        <v>2</v>
      </c>
      <c r="AN470">
        <v>0</v>
      </c>
      <c r="AO470">
        <v>0</v>
      </c>
    </row>
    <row r="471" spans="1:41" x14ac:dyDescent="0.25">
      <c r="A471">
        <v>135</v>
      </c>
      <c r="B471" t="s">
        <v>60</v>
      </c>
      <c r="C471" t="s">
        <v>1521</v>
      </c>
      <c r="D471"/>
      <c r="E471">
        <v>65</v>
      </c>
      <c r="F471">
        <v>65</v>
      </c>
      <c r="G471">
        <v>60</v>
      </c>
      <c r="H471">
        <v>110</v>
      </c>
      <c r="I471">
        <v>95</v>
      </c>
      <c r="J471">
        <v>130</v>
      </c>
      <c r="K471" t="s">
        <v>354</v>
      </c>
      <c r="L471" t="s">
        <v>250</v>
      </c>
      <c r="M471" t="s">
        <v>251</v>
      </c>
      <c r="N471">
        <v>11.35</v>
      </c>
      <c r="O471">
        <v>7.25</v>
      </c>
      <c r="P471">
        <v>1</v>
      </c>
      <c r="R471">
        <f t="shared" si="30"/>
        <v>12</v>
      </c>
      <c r="S471">
        <f t="shared" si="31"/>
        <v>7</v>
      </c>
      <c r="T471">
        <f t="shared" si="32"/>
        <v>19</v>
      </c>
      <c r="U471" t="s">
        <v>1521</v>
      </c>
      <c r="V471" t="s">
        <v>1512</v>
      </c>
      <c r="W471" t="s">
        <v>1536</v>
      </c>
      <c r="X471" t="s">
        <v>1499</v>
      </c>
      <c r="Z471" t="str" cm="1">
        <f t="array" ref="Z471">IF(ISBLANK(AK471),_xlfn.LET(
    _xlpm.nameBeforeSlash, IF(ISNUMBER(SEARCH("/", Y471)), LEFT(Y471, SEARCH("/", Y471)-1), Y471),
    _xlpm.matchRow, IFERROR(MATCH(_xlpm.nameBeforeSlash, AA:AA, 0), ""),
    _xlpm.difference, IF(_xlpm.matchRow="", "", ABS((R471 + S471)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),IF(ISBLANK(Y471),"","Hidden"))</f>
        <v/>
      </c>
      <c r="AA471" t="s">
        <v>60</v>
      </c>
      <c r="AC471" t="s">
        <v>420</v>
      </c>
      <c r="AD471" t="str">
        <f>_xlfn.XLOOKUP(AC471,moves!A:A,moves!B:B)</f>
        <v>electric</v>
      </c>
      <c r="AE471">
        <f>_xlfn.XLOOKUP(AC471,moves!A:A,moves!D:D)</f>
        <v>5</v>
      </c>
      <c r="AF471" t="str">
        <f>_xlfn.XLOOKUP(AC471,moves!A:A,moves!E:E)</f>
        <v>If 2 or more status symbols are rolled: Inflict the Paralyzed status on the target.</v>
      </c>
      <c r="AG471">
        <v>0</v>
      </c>
      <c r="AH471">
        <v>0</v>
      </c>
      <c r="AI471">
        <f t="shared" si="33"/>
        <v>0</v>
      </c>
      <c r="AJ471" t="s">
        <v>525</v>
      </c>
      <c r="AL471">
        <v>0</v>
      </c>
      <c r="AM471" cm="1">
        <f t="array" ref="AM471">IF(AL471=1,1,
   IF(ISTEXT(AK471),1,
   IF(AO471&gt;1,AM470,
   IF(AI471=1,
      IF(SUMPRODUCT((LEN($Y$2:$Y$4096)-LEN(SUBSTITUTE($Y$2:$Y$4096,AA471,"")))/LEN(AA471))&gt;0,2,1),
      IF(
         SUMPRODUCT((LEN($Y$2:$Y$4096)-LEN(SUBSTITUTE($Y$2:$Y$4096,AA471,"")))/LEN(AA471))
         - SUMPRODUCT((LEN($Y$2:$Y$4096)-LEN(SUBSTITUTE($Y$2:$Y$4096,"Alolan "&amp;AA471,"")))/LEN("Alolan "&amp;AA471))
         - SUMPRODUCT((LEN($Y$2:$Y$4096)-LEN(SUBSTITUTE($Y$2:$Y$4096,"Galarian "&amp;AA471,"")))/LEN("Galarian "&amp;AA471))
         - SUMPRODUCT((LEN($Y$2:$Y$4096)-LEN(SUBSTITUTE($Y$2:$Y$4096,"Hisuian "&amp;AA471,"")))/LEN("Hisuian "&amp;AA471))
         - SUMPRODUCT((LEN($Y$2:$Y$4096)-LEN(SUBSTITUTE($Y$2:$Y$4096,"Paldean "&amp;AA471,"")))/LEN("Paldean "&amp;AA471))
      &gt;0,2,1)
   ))))</f>
        <v>2</v>
      </c>
      <c r="AN471">
        <v>0</v>
      </c>
      <c r="AO471">
        <v>0</v>
      </c>
    </row>
    <row r="472" spans="1:41" x14ac:dyDescent="0.25">
      <c r="A472" t="s">
        <v>3842</v>
      </c>
      <c r="B472" t="s">
        <v>60</v>
      </c>
      <c r="C472" t="s">
        <v>1521</v>
      </c>
      <c r="D472"/>
      <c r="E472">
        <v>65</v>
      </c>
      <c r="F472">
        <v>65</v>
      </c>
      <c r="G472">
        <v>60</v>
      </c>
      <c r="H472">
        <v>110</v>
      </c>
      <c r="I472">
        <v>95</v>
      </c>
      <c r="J472">
        <v>130</v>
      </c>
      <c r="K472" t="s">
        <v>354</v>
      </c>
      <c r="L472" t="s">
        <v>250</v>
      </c>
      <c r="M472" t="s">
        <v>251</v>
      </c>
      <c r="N472">
        <v>11.35</v>
      </c>
      <c r="O472">
        <v>7.25</v>
      </c>
      <c r="P472">
        <v>1</v>
      </c>
      <c r="R472">
        <f t="shared" si="30"/>
        <v>12</v>
      </c>
      <c r="S472">
        <f t="shared" si="31"/>
        <v>7</v>
      </c>
      <c r="T472">
        <f t="shared" si="32"/>
        <v>19</v>
      </c>
      <c r="U472" t="s">
        <v>1521</v>
      </c>
      <c r="V472" t="s">
        <v>1512</v>
      </c>
      <c r="W472" t="s">
        <v>1536</v>
      </c>
      <c r="X472" t="s">
        <v>1499</v>
      </c>
      <c r="Z472" t="str" cm="1">
        <f t="array" ref="Z472">IF(ISBLANK(AK472),_xlfn.LET(
    _xlpm.nameBeforeSlash, IF(ISNUMBER(SEARCH("/", Y472)), LEFT(Y472, SEARCH("/", Y472)-1), Y472),
    _xlpm.matchRow, IFERROR(MATCH(_xlpm.nameBeforeSlash, AA:AA, 0), ""),
    _xlpm.difference, IF(_xlpm.matchRow="", "", ABS((R472 + S472)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),IF(ISBLANK(Y472),"","Hidden"))</f>
        <v/>
      </c>
      <c r="AA472" t="s">
        <v>5122</v>
      </c>
      <c r="AC472" t="s">
        <v>6428</v>
      </c>
      <c r="AD472" t="str">
        <f>_xlfn.XLOOKUP(AC472,moves!A:A,moves!B:B)</f>
        <v>electric</v>
      </c>
      <c r="AE472">
        <f>_xlfn.XLOOKUP(AC472,moves!A:A,moves!D:D)</f>
        <v>3</v>
      </c>
      <c r="AF472" t="str">
        <f>_xlfn.XLOOKUP(AC472,moves!A:A,moves!E:E)</f>
        <v>The user may also target any other Pokémon in the target's party, ignoring weakness and resistances.</v>
      </c>
      <c r="AG472">
        <v>0</v>
      </c>
      <c r="AH472">
        <v>0</v>
      </c>
      <c r="AI472">
        <f t="shared" si="33"/>
        <v>1</v>
      </c>
      <c r="AJ472" t="s">
        <v>525</v>
      </c>
      <c r="AL472">
        <v>0</v>
      </c>
      <c r="AM472" cm="1">
        <f t="array" ref="AM472">IF(AL472=1,1,
   IF(ISTEXT(AK472),1,
   IF(AO472&gt;1,AM471,
   IF(AI472=1,
      IF(SUMPRODUCT((LEN($Y$2:$Y$4096)-LEN(SUBSTITUTE($Y$2:$Y$4096,AA472,"")))/LEN(AA472))&gt;0,2,1),
      IF(
         SUMPRODUCT((LEN($Y$2:$Y$4096)-LEN(SUBSTITUTE($Y$2:$Y$4096,AA472,"")))/LEN(AA472))
         - SUMPRODUCT((LEN($Y$2:$Y$4096)-LEN(SUBSTITUTE($Y$2:$Y$4096,"Alolan "&amp;AA472,"")))/LEN("Alolan "&amp;AA472))
         - SUMPRODUCT((LEN($Y$2:$Y$4096)-LEN(SUBSTITUTE($Y$2:$Y$4096,"Galarian "&amp;AA472,"")))/LEN("Galarian "&amp;AA472))
         - SUMPRODUCT((LEN($Y$2:$Y$4096)-LEN(SUBSTITUTE($Y$2:$Y$4096,"Hisuian "&amp;AA472,"")))/LEN("Hisuian "&amp;AA472))
         - SUMPRODUCT((LEN($Y$2:$Y$4096)-LEN(SUBSTITUTE($Y$2:$Y$4096,"Paldean "&amp;AA472,"")))/LEN("Paldean "&amp;AA472))
      &gt;0,2,1)
   ))))</f>
        <v>2</v>
      </c>
      <c r="AN472">
        <v>0</v>
      </c>
      <c r="AO472">
        <v>0</v>
      </c>
    </row>
    <row r="473" spans="1:41" x14ac:dyDescent="0.25">
      <c r="A473">
        <v>136</v>
      </c>
      <c r="B473" t="s">
        <v>61</v>
      </c>
      <c r="C473" t="s">
        <v>1479</v>
      </c>
      <c r="D473"/>
      <c r="E473">
        <v>65</v>
      </c>
      <c r="F473">
        <v>130</v>
      </c>
      <c r="G473">
        <v>60</v>
      </c>
      <c r="H473">
        <v>95</v>
      </c>
      <c r="I473">
        <v>110</v>
      </c>
      <c r="J473">
        <v>65</v>
      </c>
      <c r="K473" t="s">
        <v>272</v>
      </c>
      <c r="L473" t="s">
        <v>247</v>
      </c>
      <c r="M473" t="s">
        <v>251</v>
      </c>
      <c r="N473">
        <v>10.050000000000001</v>
      </c>
      <c r="O473">
        <v>7.7</v>
      </c>
      <c r="Q473">
        <v>1</v>
      </c>
      <c r="R473">
        <f t="shared" si="30"/>
        <v>10</v>
      </c>
      <c r="S473">
        <f t="shared" si="31"/>
        <v>9</v>
      </c>
      <c r="T473">
        <f t="shared" si="32"/>
        <v>19</v>
      </c>
      <c r="U473" t="s">
        <v>1479</v>
      </c>
      <c r="V473" t="s">
        <v>1512</v>
      </c>
      <c r="W473" t="s">
        <v>1536</v>
      </c>
      <c r="X473" t="s">
        <v>1469</v>
      </c>
      <c r="Z473" t="str" cm="1">
        <f t="array" ref="Z473">IF(ISBLANK(AK473),_xlfn.LET(
    _xlpm.nameBeforeSlash, IF(ISNUMBER(SEARCH("/", Y473)), LEFT(Y473, SEARCH("/", Y473)-1), Y473),
    _xlpm.matchRow, IFERROR(MATCH(_xlpm.nameBeforeSlash, AA:AA, 0), ""),
    _xlpm.difference, IF(_xlpm.matchRow="", "", ABS((R473 + S473)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),IF(ISBLANK(Y473),"","Hidden"))</f>
        <v/>
      </c>
      <c r="AA473" t="s">
        <v>61</v>
      </c>
      <c r="AC473" t="s">
        <v>597</v>
      </c>
      <c r="AD473" t="str">
        <f>_xlfn.XLOOKUP(AC473,moves!A:A,moves!B:B)</f>
        <v>fire</v>
      </c>
      <c r="AE473">
        <f>_xlfn.XLOOKUP(AC473,moves!A:A,moves!D:D)</f>
        <v>5</v>
      </c>
      <c r="AF473" t="str">
        <f>_xlfn.XLOOKUP(AC473,moves!A:A,moves!E:E)</f>
        <v>Critical hits deal +2 damage. For each critical hit rolled: The user takes 2 damage.</v>
      </c>
      <c r="AG473">
        <v>0</v>
      </c>
      <c r="AH473">
        <v>0</v>
      </c>
      <c r="AI473">
        <f t="shared" si="33"/>
        <v>0</v>
      </c>
      <c r="AJ473" t="s">
        <v>525</v>
      </c>
      <c r="AL473">
        <v>0</v>
      </c>
      <c r="AM473" cm="1">
        <f t="array" ref="AM473">IF(AL473=1,1,
   IF(ISTEXT(AK473),1,
   IF(AO473&gt;1,AM472,
   IF(AI473=1,
      IF(SUMPRODUCT((LEN($Y$2:$Y$4096)-LEN(SUBSTITUTE($Y$2:$Y$4096,AA473,"")))/LEN(AA473))&gt;0,2,1),
      IF(
         SUMPRODUCT((LEN($Y$2:$Y$4096)-LEN(SUBSTITUTE($Y$2:$Y$4096,AA473,"")))/LEN(AA473))
         - SUMPRODUCT((LEN($Y$2:$Y$4096)-LEN(SUBSTITUTE($Y$2:$Y$4096,"Alolan "&amp;AA473,"")))/LEN("Alolan "&amp;AA473))
         - SUMPRODUCT((LEN($Y$2:$Y$4096)-LEN(SUBSTITUTE($Y$2:$Y$4096,"Galarian "&amp;AA473,"")))/LEN("Galarian "&amp;AA473))
         - SUMPRODUCT((LEN($Y$2:$Y$4096)-LEN(SUBSTITUTE($Y$2:$Y$4096,"Hisuian "&amp;AA473,"")))/LEN("Hisuian "&amp;AA473))
         - SUMPRODUCT((LEN($Y$2:$Y$4096)-LEN(SUBSTITUTE($Y$2:$Y$4096,"Paldean "&amp;AA473,"")))/LEN("Paldean "&amp;AA473))
      &gt;0,2,1)
   ))))</f>
        <v>2</v>
      </c>
      <c r="AN473">
        <v>0</v>
      </c>
      <c r="AO473">
        <v>0</v>
      </c>
    </row>
    <row r="474" spans="1:41" x14ac:dyDescent="0.25">
      <c r="A474" t="s">
        <v>3843</v>
      </c>
      <c r="B474" t="s">
        <v>61</v>
      </c>
      <c r="C474" t="s">
        <v>1479</v>
      </c>
      <c r="D474"/>
      <c r="E474">
        <v>65</v>
      </c>
      <c r="F474">
        <v>130</v>
      </c>
      <c r="G474">
        <v>60</v>
      </c>
      <c r="H474">
        <v>95</v>
      </c>
      <c r="I474">
        <v>110</v>
      </c>
      <c r="J474">
        <v>65</v>
      </c>
      <c r="K474" t="s">
        <v>272</v>
      </c>
      <c r="L474" t="s">
        <v>247</v>
      </c>
      <c r="M474" t="s">
        <v>251</v>
      </c>
      <c r="N474">
        <v>10.050000000000001</v>
      </c>
      <c r="O474">
        <v>7.7</v>
      </c>
      <c r="Q474">
        <v>1</v>
      </c>
      <c r="R474">
        <f t="shared" si="30"/>
        <v>10</v>
      </c>
      <c r="S474">
        <f t="shared" si="31"/>
        <v>9</v>
      </c>
      <c r="T474">
        <f t="shared" si="32"/>
        <v>19</v>
      </c>
      <c r="U474" t="s">
        <v>1479</v>
      </c>
      <c r="V474" t="s">
        <v>1512</v>
      </c>
      <c r="W474" t="s">
        <v>1536</v>
      </c>
      <c r="X474" t="s">
        <v>1469</v>
      </c>
      <c r="Z474" t="str" cm="1">
        <f t="array" ref="Z474">IF(ISBLANK(AK474),_xlfn.LET(
    _xlpm.nameBeforeSlash, IF(ISNUMBER(SEARCH("/", Y474)), LEFT(Y474, SEARCH("/", Y474)-1), Y474),
    _xlpm.matchRow, IFERROR(MATCH(_xlpm.nameBeforeSlash, AA:AA, 0), ""),
    _xlpm.difference, IF(_xlpm.matchRow="", "", ABS((R474 + S474)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),IF(ISBLANK(Y474),"","Hidden"))</f>
        <v/>
      </c>
      <c r="AA474" t="s">
        <v>5123</v>
      </c>
      <c r="AC474" t="s">
        <v>6429</v>
      </c>
      <c r="AD474" t="str">
        <f>_xlfn.XLOOKUP(AC474,moves!A:A,moves!B:B)</f>
        <v>fire</v>
      </c>
      <c r="AE474">
        <f>_xlfn.XLOOKUP(AC474,moves!A:A,moves!D:D)</f>
        <v>3</v>
      </c>
      <c r="AF474" t="str">
        <f>_xlfn.XLOOKUP(AC474,moves!A:A,moves!E:E)</f>
        <v>For each critical hit rolled: Roll an additional dice. This effect does not apply to the newly rolled dice.</v>
      </c>
      <c r="AG474">
        <v>0</v>
      </c>
      <c r="AH474">
        <v>0</v>
      </c>
      <c r="AI474">
        <f t="shared" si="33"/>
        <v>1</v>
      </c>
      <c r="AJ474" t="s">
        <v>525</v>
      </c>
      <c r="AL474">
        <v>0</v>
      </c>
      <c r="AM474" cm="1">
        <f t="array" ref="AM474">IF(AL474=1,1,
   IF(ISTEXT(AK474),1,
   IF(AO474&gt;1,AM473,
   IF(AI474=1,
      IF(SUMPRODUCT((LEN($Y$2:$Y$4096)-LEN(SUBSTITUTE($Y$2:$Y$4096,AA474,"")))/LEN(AA474))&gt;0,2,1),
      IF(
         SUMPRODUCT((LEN($Y$2:$Y$4096)-LEN(SUBSTITUTE($Y$2:$Y$4096,AA474,"")))/LEN(AA474))
         - SUMPRODUCT((LEN($Y$2:$Y$4096)-LEN(SUBSTITUTE($Y$2:$Y$4096,"Alolan "&amp;AA474,"")))/LEN("Alolan "&amp;AA474))
         - SUMPRODUCT((LEN($Y$2:$Y$4096)-LEN(SUBSTITUTE($Y$2:$Y$4096,"Galarian "&amp;AA474,"")))/LEN("Galarian "&amp;AA474))
         - SUMPRODUCT((LEN($Y$2:$Y$4096)-LEN(SUBSTITUTE($Y$2:$Y$4096,"Hisuian "&amp;AA474,"")))/LEN("Hisuian "&amp;AA474))
         - SUMPRODUCT((LEN($Y$2:$Y$4096)-LEN(SUBSTITUTE($Y$2:$Y$4096,"Paldean "&amp;AA474,"")))/LEN("Paldean "&amp;AA474))
      &gt;0,2,1)
   ))))</f>
        <v>2</v>
      </c>
      <c r="AN474">
        <v>0</v>
      </c>
      <c r="AO474">
        <v>0</v>
      </c>
    </row>
    <row r="475" spans="1:41" x14ac:dyDescent="0.25">
      <c r="A475">
        <v>137</v>
      </c>
      <c r="B475" t="s">
        <v>673</v>
      </c>
      <c r="C475" t="s">
        <v>1512</v>
      </c>
      <c r="D475"/>
      <c r="E475">
        <v>65</v>
      </c>
      <c r="F475">
        <v>60</v>
      </c>
      <c r="G475">
        <v>70</v>
      </c>
      <c r="H475">
        <v>85</v>
      </c>
      <c r="I475">
        <v>75</v>
      </c>
      <c r="J475">
        <v>40</v>
      </c>
      <c r="K475" t="s">
        <v>515</v>
      </c>
      <c r="L475" t="s">
        <v>3446</v>
      </c>
      <c r="M475" t="s">
        <v>483</v>
      </c>
      <c r="N475">
        <v>6.45</v>
      </c>
      <c r="O475">
        <v>6.95</v>
      </c>
      <c r="Q475">
        <v>-1</v>
      </c>
      <c r="R475">
        <f t="shared" si="30"/>
        <v>6</v>
      </c>
      <c r="S475">
        <f t="shared" si="31"/>
        <v>6</v>
      </c>
      <c r="T475">
        <f t="shared" si="32"/>
        <v>12</v>
      </c>
      <c r="U475" t="s">
        <v>1512</v>
      </c>
      <c r="V475" t="s">
        <v>429</v>
      </c>
      <c r="W475" t="s">
        <v>1521</v>
      </c>
      <c r="X475" t="s">
        <v>1524</v>
      </c>
      <c r="Y475" t="s">
        <v>676</v>
      </c>
      <c r="Z475" cm="1">
        <f t="array" ref="Z475">IF(ISBLANK(AK475),_xlfn.LET(
    _xlpm.nameBeforeSlash, IF(ISNUMBER(SEARCH("/", Y475)), LEFT(Y475, SEARCH("/", Y475)-1), Y475),
    _xlpm.matchRow, IFERROR(MATCH(_xlpm.nameBeforeSlash, AA:AA, 0), ""),
    _xlpm.difference, IF(_xlpm.matchRow="", "", ABS((R475 + S475)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),IF(ISBLANK(Y475),"","Hidden"))</f>
        <v>8</v>
      </c>
      <c r="AA475" t="s">
        <v>673</v>
      </c>
      <c r="AC475" t="s">
        <v>674</v>
      </c>
      <c r="AD475" t="str">
        <f>_xlfn.XLOOKUP(AC475,moves!A:A,moves!B:B)</f>
        <v>normal</v>
      </c>
      <c r="AE475">
        <f>_xlfn.XLOOKUP(AC475,moves!A:A,moves!D:D)</f>
        <v>2</v>
      </c>
      <c r="AF475" t="str">
        <f>_xlfn.XLOOKUP(AC475,moves!A:A,moves!E:E)</f>
        <v>Add 1 critical hit and 1 status symbol to your attack rolls.</v>
      </c>
      <c r="AG475">
        <v>1</v>
      </c>
      <c r="AH475">
        <v>0</v>
      </c>
      <c r="AI475">
        <f t="shared" si="33"/>
        <v>0</v>
      </c>
      <c r="AJ475" t="s">
        <v>870</v>
      </c>
      <c r="AL475">
        <v>0</v>
      </c>
      <c r="AM475" cm="1">
        <f t="array" ref="AM475">IF(AL475=1,1,
   IF(ISTEXT(AK475),1,
   IF(AO475&gt;1,AM474,
   IF(AI475=1,
      IF(SUMPRODUCT((LEN($Y$2:$Y$4096)-LEN(SUBSTITUTE($Y$2:$Y$4096,AA475,"")))/LEN(AA475))&gt;0,2,1),
      IF(
         SUMPRODUCT((LEN($Y$2:$Y$4096)-LEN(SUBSTITUTE($Y$2:$Y$4096,AA475,"")))/LEN(AA475))
         - SUMPRODUCT((LEN($Y$2:$Y$4096)-LEN(SUBSTITUTE($Y$2:$Y$4096,"Alolan "&amp;AA475,"")))/LEN("Alolan "&amp;AA475))
         - SUMPRODUCT((LEN($Y$2:$Y$4096)-LEN(SUBSTITUTE($Y$2:$Y$4096,"Galarian "&amp;AA475,"")))/LEN("Galarian "&amp;AA475))
         - SUMPRODUCT((LEN($Y$2:$Y$4096)-LEN(SUBSTITUTE($Y$2:$Y$4096,"Hisuian "&amp;AA475,"")))/LEN("Hisuian "&amp;AA475))
         - SUMPRODUCT((LEN($Y$2:$Y$4096)-LEN(SUBSTITUTE($Y$2:$Y$4096,"Paldean "&amp;AA475,"")))/LEN("Paldean "&amp;AA475))
      &gt;0,2,1)
   ))))</f>
        <v>2</v>
      </c>
      <c r="AN475">
        <v>0</v>
      </c>
      <c r="AO475">
        <v>0</v>
      </c>
    </row>
    <row r="476" spans="1:41" x14ac:dyDescent="0.25">
      <c r="A476">
        <v>137</v>
      </c>
      <c r="B476" t="s">
        <v>673</v>
      </c>
      <c r="C476" t="s">
        <v>1512</v>
      </c>
      <c r="D476"/>
      <c r="E476">
        <v>65</v>
      </c>
      <c r="F476">
        <v>60</v>
      </c>
      <c r="G476">
        <v>70</v>
      </c>
      <c r="H476">
        <v>85</v>
      </c>
      <c r="I476">
        <v>75</v>
      </c>
      <c r="J476">
        <v>40</v>
      </c>
      <c r="K476" t="s">
        <v>515</v>
      </c>
      <c r="L476" t="s">
        <v>3446</v>
      </c>
      <c r="M476" t="s">
        <v>483</v>
      </c>
      <c r="N476">
        <v>6.45</v>
      </c>
      <c r="O476">
        <v>6.95</v>
      </c>
      <c r="Q476">
        <v>-1</v>
      </c>
      <c r="R476">
        <f t="shared" si="30"/>
        <v>6</v>
      </c>
      <c r="S476">
        <f t="shared" si="31"/>
        <v>6</v>
      </c>
      <c r="T476">
        <f t="shared" si="32"/>
        <v>12</v>
      </c>
      <c r="U476" t="s">
        <v>1512</v>
      </c>
      <c r="V476" t="s">
        <v>429</v>
      </c>
      <c r="W476" t="s">
        <v>1521</v>
      </c>
      <c r="X476" t="s">
        <v>1524</v>
      </c>
      <c r="Y476" t="s">
        <v>676</v>
      </c>
      <c r="Z476" cm="1">
        <f t="array" ref="Z476">IF(ISBLANK(AK476),_xlfn.LET(
    _xlpm.nameBeforeSlash, IF(ISNUMBER(SEARCH("/", Y476)), LEFT(Y476, SEARCH("/", Y476)-1), Y476),
    _xlpm.matchRow, IFERROR(MATCH(_xlpm.nameBeforeSlash, AA:AA, 0), ""),
    _xlpm.difference, IF(_xlpm.matchRow="", "", ABS((R476 + S476)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),IF(ISBLANK(Y476),"","Hidden"))</f>
        <v>8</v>
      </c>
      <c r="AA476" t="s">
        <v>673</v>
      </c>
      <c r="AC476" t="s">
        <v>674</v>
      </c>
      <c r="AD476" t="str">
        <f>_xlfn.XLOOKUP(AC476,moves!A:A,moves!B:B)</f>
        <v>normal</v>
      </c>
      <c r="AE476">
        <f>_xlfn.XLOOKUP(AC476,moves!A:A,moves!D:D)</f>
        <v>2</v>
      </c>
      <c r="AF476" t="str">
        <f>_xlfn.XLOOKUP(AC476,moves!A:A,moves!E:E)</f>
        <v>Add 1 critical hit and 1 status symbol to your attack rolls.</v>
      </c>
      <c r="AG476">
        <v>1</v>
      </c>
      <c r="AH476">
        <v>0</v>
      </c>
      <c r="AI476">
        <f t="shared" si="33"/>
        <v>0</v>
      </c>
      <c r="AJ476" t="s">
        <v>523</v>
      </c>
      <c r="AL476">
        <v>0</v>
      </c>
      <c r="AM476" cm="1">
        <f t="array" ref="AM476">IF(AL476=1,1,
   IF(ISTEXT(AK476),1,
   IF(AO476&gt;1,AM475,
   IF(AI476=1,
      IF(SUMPRODUCT((LEN($Y$2:$Y$4096)-LEN(SUBSTITUTE($Y$2:$Y$4096,AA476,"")))/LEN(AA476))&gt;0,2,1),
      IF(
         SUMPRODUCT((LEN($Y$2:$Y$4096)-LEN(SUBSTITUTE($Y$2:$Y$4096,AA476,"")))/LEN(AA476))
         - SUMPRODUCT((LEN($Y$2:$Y$4096)-LEN(SUBSTITUTE($Y$2:$Y$4096,"Alolan "&amp;AA476,"")))/LEN("Alolan "&amp;AA476))
         - SUMPRODUCT((LEN($Y$2:$Y$4096)-LEN(SUBSTITUTE($Y$2:$Y$4096,"Galarian "&amp;AA476,"")))/LEN("Galarian "&amp;AA476))
         - SUMPRODUCT((LEN($Y$2:$Y$4096)-LEN(SUBSTITUTE($Y$2:$Y$4096,"Hisuian "&amp;AA476,"")))/LEN("Hisuian "&amp;AA476))
         - SUMPRODUCT((LEN($Y$2:$Y$4096)-LEN(SUBSTITUTE($Y$2:$Y$4096,"Paldean "&amp;AA476,"")))/LEN("Paldean "&amp;AA476))
      &gt;0,2,1)
   ))))</f>
        <v>2</v>
      </c>
      <c r="AN476">
        <v>0</v>
      </c>
      <c r="AO476">
        <v>0</v>
      </c>
    </row>
    <row r="477" spans="1:41" x14ac:dyDescent="0.25">
      <c r="A477" t="s">
        <v>3844</v>
      </c>
      <c r="B477" t="s">
        <v>673</v>
      </c>
      <c r="C477" t="s">
        <v>1512</v>
      </c>
      <c r="D477"/>
      <c r="E477">
        <v>65</v>
      </c>
      <c r="F477">
        <v>60</v>
      </c>
      <c r="G477">
        <v>70</v>
      </c>
      <c r="H477">
        <v>85</v>
      </c>
      <c r="I477">
        <v>75</v>
      </c>
      <c r="J477">
        <v>40</v>
      </c>
      <c r="K477" t="s">
        <v>515</v>
      </c>
      <c r="L477" t="s">
        <v>3446</v>
      </c>
      <c r="M477" t="s">
        <v>483</v>
      </c>
      <c r="N477">
        <v>6.45</v>
      </c>
      <c r="O477">
        <v>6.95</v>
      </c>
      <c r="Q477">
        <v>-1</v>
      </c>
      <c r="R477">
        <f t="shared" si="30"/>
        <v>6</v>
      </c>
      <c r="S477">
        <f t="shared" si="31"/>
        <v>6</v>
      </c>
      <c r="T477">
        <f t="shared" si="32"/>
        <v>12</v>
      </c>
      <c r="U477" t="s">
        <v>1512</v>
      </c>
      <c r="V477" t="s">
        <v>429</v>
      </c>
      <c r="W477" t="s">
        <v>1521</v>
      </c>
      <c r="X477" t="s">
        <v>1524</v>
      </c>
      <c r="Y477" t="s">
        <v>5124</v>
      </c>
      <c r="Z477" cm="1">
        <f t="array" ref="Z477">IF(ISBLANK(AK477),_xlfn.LET(
    _xlpm.nameBeforeSlash, IF(ISNUMBER(SEARCH("/", Y477)), LEFT(Y477, SEARCH("/", Y477)-1), Y477),
    _xlpm.matchRow, IFERROR(MATCH(_xlpm.nameBeforeSlash, AA:AA, 0), ""),
    _xlpm.difference, IF(_xlpm.matchRow="", "", ABS((R477 + S477)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),IF(ISBLANK(Y477),"","Hidden"))</f>
        <v>8</v>
      </c>
      <c r="AA477" t="s">
        <v>5125</v>
      </c>
      <c r="AC477" t="s">
        <v>6431</v>
      </c>
      <c r="AD477" t="str">
        <f>_xlfn.XLOOKUP(AC477,moves!A:A,moves!B:B)</f>
        <v>normal</v>
      </c>
      <c r="AE477">
        <f>_xlfn.XLOOKUP(AC477,moves!A:A,moves!D:D)</f>
        <v>2</v>
      </c>
      <c r="AF477" t="str">
        <f>_xlfn.XLOOKUP(AC477,moves!A:A,moves!E:E)</f>
        <v>Choose any type. That type is now +2 super effective against the target.</v>
      </c>
      <c r="AG477">
        <v>1</v>
      </c>
      <c r="AH477">
        <v>0</v>
      </c>
      <c r="AI477">
        <f t="shared" si="33"/>
        <v>1</v>
      </c>
      <c r="AJ477" t="s">
        <v>523</v>
      </c>
      <c r="AL477">
        <v>0</v>
      </c>
      <c r="AM477" cm="1">
        <f t="array" ref="AM477">IF(AL477=1,1,
   IF(ISTEXT(AK477),1,
   IF(AO477&gt;1,AM476,
   IF(AI477=1,
      IF(SUMPRODUCT((LEN($Y$2:$Y$4096)-LEN(SUBSTITUTE($Y$2:$Y$4096,AA477,"")))/LEN(AA477))&gt;0,2,1),
      IF(
         SUMPRODUCT((LEN($Y$2:$Y$4096)-LEN(SUBSTITUTE($Y$2:$Y$4096,AA477,"")))/LEN(AA477))
         - SUMPRODUCT((LEN($Y$2:$Y$4096)-LEN(SUBSTITUTE($Y$2:$Y$4096,"Alolan "&amp;AA477,"")))/LEN("Alolan "&amp;AA477))
         - SUMPRODUCT((LEN($Y$2:$Y$4096)-LEN(SUBSTITUTE($Y$2:$Y$4096,"Galarian "&amp;AA477,"")))/LEN("Galarian "&amp;AA477))
         - SUMPRODUCT((LEN($Y$2:$Y$4096)-LEN(SUBSTITUTE($Y$2:$Y$4096,"Hisuian "&amp;AA477,"")))/LEN("Hisuian "&amp;AA477))
         - SUMPRODUCT((LEN($Y$2:$Y$4096)-LEN(SUBSTITUTE($Y$2:$Y$4096,"Paldean "&amp;AA477,"")))/LEN("Paldean "&amp;AA477))
      &gt;0,2,1)
   ))))</f>
        <v>2</v>
      </c>
      <c r="AN477">
        <v>0</v>
      </c>
      <c r="AO477">
        <v>0</v>
      </c>
    </row>
    <row r="478" spans="1:41" x14ac:dyDescent="0.25">
      <c r="A478">
        <v>143</v>
      </c>
      <c r="B478" t="s">
        <v>62</v>
      </c>
      <c r="C478" t="s">
        <v>1512</v>
      </c>
      <c r="D478"/>
      <c r="E478">
        <v>160</v>
      </c>
      <c r="F478">
        <v>110</v>
      </c>
      <c r="G478">
        <v>65</v>
      </c>
      <c r="H478">
        <v>65</v>
      </c>
      <c r="I478">
        <v>110</v>
      </c>
      <c r="J478">
        <v>30</v>
      </c>
      <c r="K478" t="s">
        <v>325</v>
      </c>
      <c r="L478" t="s">
        <v>253</v>
      </c>
      <c r="M478" t="s">
        <v>249</v>
      </c>
      <c r="N478">
        <v>7.35</v>
      </c>
      <c r="O478">
        <v>11.65</v>
      </c>
      <c r="R478">
        <f t="shared" si="30"/>
        <v>7</v>
      </c>
      <c r="S478">
        <f t="shared" si="31"/>
        <v>12</v>
      </c>
      <c r="T478">
        <f t="shared" si="32"/>
        <v>19</v>
      </c>
      <c r="U478" t="s">
        <v>1512</v>
      </c>
      <c r="V478" t="s">
        <v>1471</v>
      </c>
      <c r="W478" t="s">
        <v>1472</v>
      </c>
      <c r="X478" t="s">
        <v>1469</v>
      </c>
      <c r="Z478" t="str" cm="1">
        <f t="array" ref="Z478">IF(ISBLANK(AK478),_xlfn.LET(
    _xlpm.nameBeforeSlash, IF(ISNUMBER(SEARCH("/", Y478)), LEFT(Y478, SEARCH("/", Y478)-1), Y478),
    _xlpm.matchRow, IFERROR(MATCH(_xlpm.nameBeforeSlash, AA:AA, 0), ""),
    _xlpm.difference, IF(_xlpm.matchRow="", "", ABS((R478 + S478)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),IF(ISBLANK(Y478),"","Hidden"))</f>
        <v/>
      </c>
      <c r="AA478" t="s">
        <v>62</v>
      </c>
      <c r="AC478" t="s">
        <v>1221</v>
      </c>
      <c r="AD478" t="str">
        <f>_xlfn.XLOOKUP(AC478,moves!A:A,moves!B:B)</f>
        <v>normal</v>
      </c>
      <c r="AE478">
        <f>_xlfn.XLOOKUP(AC478,moves!A:A,moves!D:D)</f>
        <v>7</v>
      </c>
      <c r="AF478" t="str">
        <f>_xlfn.XLOOKUP(AC478,moves!A:A,moves!E:E)</f>
        <v xml:space="preserve"> </v>
      </c>
      <c r="AG478">
        <v>0</v>
      </c>
      <c r="AH478">
        <v>0</v>
      </c>
      <c r="AI478">
        <f t="shared" si="33"/>
        <v>0</v>
      </c>
      <c r="AJ478" t="s">
        <v>525</v>
      </c>
      <c r="AL478">
        <v>0</v>
      </c>
      <c r="AM478" cm="1">
        <f t="array" ref="AM478">IF(AL478=1,1,
   IF(ISTEXT(AK478),1,
   IF(AO478&gt;1,AM477,
   IF(AI478=1,
      IF(SUMPRODUCT((LEN($Y$2:$Y$4096)-LEN(SUBSTITUTE($Y$2:$Y$4096,AA478,"")))/LEN(AA478))&gt;0,2,1),
      IF(
         SUMPRODUCT((LEN($Y$2:$Y$4096)-LEN(SUBSTITUTE($Y$2:$Y$4096,AA478,"")))/LEN(AA478))
         - SUMPRODUCT((LEN($Y$2:$Y$4096)-LEN(SUBSTITUTE($Y$2:$Y$4096,"Alolan "&amp;AA478,"")))/LEN("Alolan "&amp;AA478))
         - SUMPRODUCT((LEN($Y$2:$Y$4096)-LEN(SUBSTITUTE($Y$2:$Y$4096,"Galarian "&amp;AA478,"")))/LEN("Galarian "&amp;AA478))
         - SUMPRODUCT((LEN($Y$2:$Y$4096)-LEN(SUBSTITUTE($Y$2:$Y$4096,"Hisuian "&amp;AA478,"")))/LEN("Hisuian "&amp;AA478))
         - SUMPRODUCT((LEN($Y$2:$Y$4096)-LEN(SUBSTITUTE($Y$2:$Y$4096,"Paldean "&amp;AA478,"")))/LEN("Paldean "&amp;AA478))
      &gt;0,2,1)
   ))))</f>
        <v>2</v>
      </c>
      <c r="AN478">
        <v>0</v>
      </c>
      <c r="AO478">
        <v>1</v>
      </c>
    </row>
    <row r="479" spans="1:41" x14ac:dyDescent="0.25">
      <c r="A479" t="s">
        <v>3313</v>
      </c>
      <c r="B479" t="s">
        <v>62</v>
      </c>
      <c r="C479" t="s">
        <v>1512</v>
      </c>
      <c r="D479"/>
      <c r="E479">
        <v>160</v>
      </c>
      <c r="F479">
        <v>110</v>
      </c>
      <c r="G479">
        <v>65</v>
      </c>
      <c r="H479">
        <v>65</v>
      </c>
      <c r="I479">
        <v>110</v>
      </c>
      <c r="J479">
        <v>30</v>
      </c>
      <c r="K479" t="s">
        <v>325</v>
      </c>
      <c r="L479" t="s">
        <v>3446</v>
      </c>
      <c r="M479" t="s">
        <v>3287</v>
      </c>
      <c r="N479">
        <v>7.35</v>
      </c>
      <c r="O479">
        <v>11.65</v>
      </c>
      <c r="Q479">
        <v>11</v>
      </c>
      <c r="R479">
        <f t="shared" si="30"/>
        <v>7</v>
      </c>
      <c r="S479">
        <f t="shared" si="31"/>
        <v>23</v>
      </c>
      <c r="T479">
        <f t="shared" si="32"/>
        <v>30</v>
      </c>
      <c r="U479" t="s">
        <v>1512</v>
      </c>
      <c r="V479" t="s">
        <v>1471</v>
      </c>
      <c r="W479" t="s">
        <v>1472</v>
      </c>
      <c r="X479" t="s">
        <v>1469</v>
      </c>
      <c r="Z479" t="str" cm="1">
        <f t="array" ref="Z479">IF(ISBLANK(AK479),_xlfn.LET(
    _xlpm.nameBeforeSlash, IF(ISNUMBER(SEARCH("/", Y479)), LEFT(Y479, SEARCH("/", Y479)-1), Y479),
    _xlpm.matchRow, IFERROR(MATCH(_xlpm.nameBeforeSlash, AA:AA, 0), ""),
    _xlpm.difference, IF(_xlpm.matchRow="", "", ABS((R479 + S479)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),IF(ISBLANK(Y479),"","Hidden"))</f>
        <v/>
      </c>
      <c r="AA479" t="s">
        <v>3393</v>
      </c>
      <c r="AB479" t="s">
        <v>3299</v>
      </c>
      <c r="AC479" t="s">
        <v>3341</v>
      </c>
      <c r="AD479" t="str">
        <f>_xlfn.XLOOKUP(AC479,moves!A:A,moves!B:B)</f>
        <v>normal</v>
      </c>
      <c r="AE479">
        <f>_xlfn.XLOOKUP(AC479,moves!A:A,moves!D:D)</f>
        <v>7</v>
      </c>
      <c r="AF479" t="str">
        <f>_xlfn.XLOOKUP(AC479,moves!A:A,moves!E:E)</f>
        <v>If any one-time use items attached to all of your active Pokémon have been used: Restore those items.</v>
      </c>
      <c r="AG479">
        <v>0</v>
      </c>
      <c r="AH479">
        <v>0</v>
      </c>
      <c r="AI479">
        <f t="shared" si="33"/>
        <v>0</v>
      </c>
      <c r="AJ479" t="s">
        <v>525</v>
      </c>
      <c r="AL479">
        <v>0</v>
      </c>
      <c r="AM479" cm="1">
        <f t="array" ref="AM479">IF(AL479=1,1,
   IF(ISTEXT(AK479),1,
   IF(AO479&gt;1,AM478,
   IF(AI479=1,
      IF(SUMPRODUCT((LEN($Y$2:$Y$4096)-LEN(SUBSTITUTE($Y$2:$Y$4096,AA479,"")))/LEN(AA479))&gt;0,2,1),
      IF(
         SUMPRODUCT((LEN($Y$2:$Y$4096)-LEN(SUBSTITUTE($Y$2:$Y$4096,AA479,"")))/LEN(AA479))
         - SUMPRODUCT((LEN($Y$2:$Y$4096)-LEN(SUBSTITUTE($Y$2:$Y$4096,"Alolan "&amp;AA479,"")))/LEN("Alolan "&amp;AA479))
         - SUMPRODUCT((LEN($Y$2:$Y$4096)-LEN(SUBSTITUTE($Y$2:$Y$4096,"Galarian "&amp;AA479,"")))/LEN("Galarian "&amp;AA479))
         - SUMPRODUCT((LEN($Y$2:$Y$4096)-LEN(SUBSTITUTE($Y$2:$Y$4096,"Hisuian "&amp;AA479,"")))/LEN("Hisuian "&amp;AA479))
         - SUMPRODUCT((LEN($Y$2:$Y$4096)-LEN(SUBSTITUTE($Y$2:$Y$4096,"Paldean "&amp;AA479,"")))/LEN("Paldean "&amp;AA479))
      &gt;0,2,1)
   ))))</f>
        <v>2</v>
      </c>
      <c r="AN479">
        <v>0</v>
      </c>
      <c r="AO479">
        <v>2</v>
      </c>
    </row>
    <row r="480" spans="1:41" x14ac:dyDescent="0.25">
      <c r="A480" t="s">
        <v>3845</v>
      </c>
      <c r="B480" t="s">
        <v>62</v>
      </c>
      <c r="C480" t="s">
        <v>1512</v>
      </c>
      <c r="D480"/>
      <c r="E480">
        <v>160</v>
      </c>
      <c r="F480">
        <v>110</v>
      </c>
      <c r="G480">
        <v>65</v>
      </c>
      <c r="H480">
        <v>65</v>
      </c>
      <c r="I480">
        <v>110</v>
      </c>
      <c r="J480">
        <v>30</v>
      </c>
      <c r="K480" t="s">
        <v>325</v>
      </c>
      <c r="L480" t="s">
        <v>253</v>
      </c>
      <c r="M480" t="s">
        <v>249</v>
      </c>
      <c r="N480">
        <v>7.35</v>
      </c>
      <c r="O480">
        <v>11.65</v>
      </c>
      <c r="R480">
        <f t="shared" si="30"/>
        <v>7</v>
      </c>
      <c r="S480">
        <f t="shared" si="31"/>
        <v>12</v>
      </c>
      <c r="T480">
        <f t="shared" si="32"/>
        <v>19</v>
      </c>
      <c r="U480" t="s">
        <v>1512</v>
      </c>
      <c r="V480" t="s">
        <v>1471</v>
      </c>
      <c r="W480" t="s">
        <v>1472</v>
      </c>
      <c r="X480" t="s">
        <v>1469</v>
      </c>
      <c r="Z480" t="str" cm="1">
        <f t="array" ref="Z480">IF(ISBLANK(AK480),_xlfn.LET(
    _xlpm.nameBeforeSlash, IF(ISNUMBER(SEARCH("/", Y480)), LEFT(Y480, SEARCH("/", Y480)-1), Y480),
    _xlpm.matchRow, IFERROR(MATCH(_xlpm.nameBeforeSlash, AA:AA, 0), ""),
    _xlpm.difference, IF(_xlpm.matchRow="", "", ABS((R480 + S480)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),IF(ISBLANK(Y480),"","Hidden"))</f>
        <v/>
      </c>
      <c r="AA480" t="s">
        <v>5126</v>
      </c>
      <c r="AC480" t="s">
        <v>6434</v>
      </c>
      <c r="AD480" t="str">
        <f>_xlfn.XLOOKUP(AC480,moves!A:A,moves!B:B)</f>
        <v>normal</v>
      </c>
      <c r="AE480">
        <f>_xlfn.XLOOKUP(AC480,moves!A:A,moves!D:D)</f>
        <v>7</v>
      </c>
      <c r="AF480" t="str">
        <f>_xlfn.XLOOKUP(AC480,moves!A:A,moves!E:E)</f>
        <v>This move can only be used if the user is Drowsy.</v>
      </c>
      <c r="AG480">
        <v>0</v>
      </c>
      <c r="AH480">
        <v>0</v>
      </c>
      <c r="AI480">
        <f t="shared" si="33"/>
        <v>1</v>
      </c>
      <c r="AJ480" t="s">
        <v>525</v>
      </c>
      <c r="AL480">
        <v>0</v>
      </c>
      <c r="AM480" cm="1">
        <f t="array" ref="AM480">IF(AL480=1,1,
   IF(ISTEXT(AK480),1,
   IF(AO480&gt;1,AM479,
   IF(AI480=1,
      IF(SUMPRODUCT((LEN($Y$2:$Y$4096)-LEN(SUBSTITUTE($Y$2:$Y$4096,AA480,"")))/LEN(AA480))&gt;0,2,1),
      IF(
         SUMPRODUCT((LEN($Y$2:$Y$4096)-LEN(SUBSTITUTE($Y$2:$Y$4096,AA480,"")))/LEN(AA480))
         - SUMPRODUCT((LEN($Y$2:$Y$4096)-LEN(SUBSTITUTE($Y$2:$Y$4096,"Alolan "&amp;AA480,"")))/LEN("Alolan "&amp;AA480))
         - SUMPRODUCT((LEN($Y$2:$Y$4096)-LEN(SUBSTITUTE($Y$2:$Y$4096,"Galarian "&amp;AA480,"")))/LEN("Galarian "&amp;AA480))
         - SUMPRODUCT((LEN($Y$2:$Y$4096)-LEN(SUBSTITUTE($Y$2:$Y$4096,"Hisuian "&amp;AA480,"")))/LEN("Hisuian "&amp;AA480))
         - SUMPRODUCT((LEN($Y$2:$Y$4096)-LEN(SUBSTITUTE($Y$2:$Y$4096,"Paldean "&amp;AA480,"")))/LEN("Paldean "&amp;AA480))
      &gt;0,2,1)
   ))))</f>
        <v>2</v>
      </c>
      <c r="AN480">
        <v>0</v>
      </c>
      <c r="AO480">
        <v>1</v>
      </c>
    </row>
    <row r="481" spans="1:41" x14ac:dyDescent="0.25">
      <c r="A481" t="s">
        <v>3846</v>
      </c>
      <c r="B481" t="s">
        <v>62</v>
      </c>
      <c r="C481" t="s">
        <v>1512</v>
      </c>
      <c r="D481"/>
      <c r="E481">
        <v>160</v>
      </c>
      <c r="F481">
        <v>110</v>
      </c>
      <c r="G481">
        <v>65</v>
      </c>
      <c r="H481">
        <v>65</v>
      </c>
      <c r="I481">
        <v>110</v>
      </c>
      <c r="J481">
        <v>30</v>
      </c>
      <c r="K481" t="s">
        <v>325</v>
      </c>
      <c r="L481" t="s">
        <v>3446</v>
      </c>
      <c r="M481" t="s">
        <v>3287</v>
      </c>
      <c r="N481">
        <v>7.35</v>
      </c>
      <c r="O481">
        <v>11.65</v>
      </c>
      <c r="Q481">
        <v>11</v>
      </c>
      <c r="R481">
        <f t="shared" si="30"/>
        <v>7</v>
      </c>
      <c r="S481">
        <f t="shared" si="31"/>
        <v>23</v>
      </c>
      <c r="T481">
        <f t="shared" si="32"/>
        <v>30</v>
      </c>
      <c r="U481" t="s">
        <v>1512</v>
      </c>
      <c r="V481" t="s">
        <v>1471</v>
      </c>
      <c r="W481" t="s">
        <v>1472</v>
      </c>
      <c r="X481" t="s">
        <v>1469</v>
      </c>
      <c r="Z481" t="str" cm="1">
        <f t="array" ref="Z481">IF(ISBLANK(AK481),_xlfn.LET(
    _xlpm.nameBeforeSlash, IF(ISNUMBER(SEARCH("/", Y481)), LEFT(Y481, SEARCH("/", Y481)-1), Y481),
    _xlpm.matchRow, IFERROR(MATCH(_xlpm.nameBeforeSlash, AA:AA, 0), ""),
    _xlpm.difference, IF(_xlpm.matchRow="", "", ABS((R481 + S481)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),IF(ISBLANK(Y481),"","Hidden"))</f>
        <v/>
      </c>
      <c r="AA481" t="s">
        <v>5127</v>
      </c>
      <c r="AB481" t="s">
        <v>3299</v>
      </c>
      <c r="AC481" t="s">
        <v>6433</v>
      </c>
      <c r="AD481" t="str">
        <f>_xlfn.XLOOKUP(AC481,moves!A:A,moves!B:B)</f>
        <v>normal</v>
      </c>
      <c r="AE481">
        <f>_xlfn.XLOOKUP(AC481,moves!A:A,moves!D:D)</f>
        <v>3</v>
      </c>
      <c r="AF481" t="str">
        <f>_xlfn.XLOOKUP(AC481,moves!A:A,moves!E:E)</f>
        <v>For each other non-fainted Pokémon in the user's party: Increase attack strength by 1.</v>
      </c>
      <c r="AG481">
        <v>0</v>
      </c>
      <c r="AH481">
        <v>0</v>
      </c>
      <c r="AI481">
        <f t="shared" si="33"/>
        <v>1</v>
      </c>
      <c r="AJ481" t="s">
        <v>525</v>
      </c>
      <c r="AL481">
        <v>0</v>
      </c>
      <c r="AM481" cm="1">
        <f t="array" ref="AM481">IF(AL481=1,1,
   IF(ISTEXT(AK481),1,
   IF(AO481&gt;1,AM480,
   IF(AI481=1,
      IF(SUMPRODUCT((LEN($Y$2:$Y$4096)-LEN(SUBSTITUTE($Y$2:$Y$4096,AA481,"")))/LEN(AA481))&gt;0,2,1),
      IF(
         SUMPRODUCT((LEN($Y$2:$Y$4096)-LEN(SUBSTITUTE($Y$2:$Y$4096,AA481,"")))/LEN(AA481))
         - SUMPRODUCT((LEN($Y$2:$Y$4096)-LEN(SUBSTITUTE($Y$2:$Y$4096,"Alolan "&amp;AA481,"")))/LEN("Alolan "&amp;AA481))
         - SUMPRODUCT((LEN($Y$2:$Y$4096)-LEN(SUBSTITUTE($Y$2:$Y$4096,"Galarian "&amp;AA481,"")))/LEN("Galarian "&amp;AA481))
         - SUMPRODUCT((LEN($Y$2:$Y$4096)-LEN(SUBSTITUTE($Y$2:$Y$4096,"Hisuian "&amp;AA481,"")))/LEN("Hisuian "&amp;AA481))
         - SUMPRODUCT((LEN($Y$2:$Y$4096)-LEN(SUBSTITUTE($Y$2:$Y$4096,"Paldean "&amp;AA481,"")))/LEN("Paldean "&amp;AA481))
      &gt;0,2,1)
   ))))</f>
        <v>2</v>
      </c>
      <c r="AN481">
        <v>0</v>
      </c>
      <c r="AO481">
        <v>2</v>
      </c>
    </row>
    <row r="482" spans="1:41" x14ac:dyDescent="0.25">
      <c r="A482">
        <v>144</v>
      </c>
      <c r="B482" t="s">
        <v>63</v>
      </c>
      <c r="C482" t="s">
        <v>1209</v>
      </c>
      <c r="D482" t="s">
        <v>1481</v>
      </c>
      <c r="E482">
        <v>90</v>
      </c>
      <c r="F482">
        <v>85</v>
      </c>
      <c r="G482">
        <v>100</v>
      </c>
      <c r="H482">
        <v>95</v>
      </c>
      <c r="I482">
        <v>125</v>
      </c>
      <c r="J482">
        <v>85</v>
      </c>
      <c r="K482" t="s">
        <v>1741</v>
      </c>
      <c r="L482" t="s">
        <v>253</v>
      </c>
      <c r="M482" t="s">
        <v>248</v>
      </c>
      <c r="N482">
        <v>9</v>
      </c>
      <c r="O482">
        <v>10.35</v>
      </c>
      <c r="P482">
        <v>1</v>
      </c>
      <c r="Q482">
        <v>3</v>
      </c>
      <c r="R482">
        <f t="shared" si="30"/>
        <v>10</v>
      </c>
      <c r="S482">
        <f t="shared" si="31"/>
        <v>13</v>
      </c>
      <c r="T482">
        <f t="shared" si="32"/>
        <v>23</v>
      </c>
      <c r="U482" t="s">
        <v>1209</v>
      </c>
      <c r="V482" t="s">
        <v>1481</v>
      </c>
      <c r="W482" t="s">
        <v>429</v>
      </c>
      <c r="X482" t="s">
        <v>1546</v>
      </c>
      <c r="Z482" t="str" cm="1">
        <f t="array" ref="Z482">IF(ISBLANK(AK482),_xlfn.LET(
    _xlpm.nameBeforeSlash, IF(ISNUMBER(SEARCH("/", Y482)), LEFT(Y482, SEARCH("/", Y482)-1), Y482),
    _xlpm.matchRow, IFERROR(MATCH(_xlpm.nameBeforeSlash, AA:AA, 0), ""),
    _xlpm.difference, IF(_xlpm.matchRow="", "", ABS((R482 + S482)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),IF(ISBLANK(Y482),"","Hidden"))</f>
        <v/>
      </c>
      <c r="AA482" t="s">
        <v>63</v>
      </c>
      <c r="AC482" t="s">
        <v>885</v>
      </c>
      <c r="AD482" t="str">
        <f>_xlfn.XLOOKUP(AC482,moves!A:A,moves!B:B)</f>
        <v>ice</v>
      </c>
      <c r="AE482">
        <f>_xlfn.XLOOKUP(AC482,moves!A:A,moves!D:D)</f>
        <v>5</v>
      </c>
      <c r="AF482" t="str">
        <f>_xlfn.XLOOKUP(AC482,moves!A:A,moves!E:E)</f>
        <v>For each other non-fainted Pokémon in your party with a Song move: Increase attack strength by 1.</v>
      </c>
      <c r="AG482">
        <v>0</v>
      </c>
      <c r="AH482">
        <v>1</v>
      </c>
      <c r="AI482">
        <f t="shared" si="33"/>
        <v>0</v>
      </c>
      <c r="AJ482" t="s">
        <v>867</v>
      </c>
      <c r="AL482">
        <v>0</v>
      </c>
      <c r="AM482" cm="1">
        <f t="array" ref="AM482">IF(AL482=1,1,
   IF(ISTEXT(AK482),1,
   IF(AO482&gt;1,AM481,
   IF(AI482=1,
      IF(SUMPRODUCT((LEN($Y$2:$Y$4096)-LEN(SUBSTITUTE($Y$2:$Y$4096,AA482,"")))/LEN(AA482))&gt;0,2,1),
      IF(
         SUMPRODUCT((LEN($Y$2:$Y$4096)-LEN(SUBSTITUTE($Y$2:$Y$4096,AA482,"")))/LEN(AA482))
         - SUMPRODUCT((LEN($Y$2:$Y$4096)-LEN(SUBSTITUTE($Y$2:$Y$4096,"Alolan "&amp;AA482,"")))/LEN("Alolan "&amp;AA482))
         - SUMPRODUCT((LEN($Y$2:$Y$4096)-LEN(SUBSTITUTE($Y$2:$Y$4096,"Galarian "&amp;AA482,"")))/LEN("Galarian "&amp;AA482))
         - SUMPRODUCT((LEN($Y$2:$Y$4096)-LEN(SUBSTITUTE($Y$2:$Y$4096,"Hisuian "&amp;AA482,"")))/LEN("Hisuian "&amp;AA482))
         - SUMPRODUCT((LEN($Y$2:$Y$4096)-LEN(SUBSTITUTE($Y$2:$Y$4096,"Paldean "&amp;AA482,"")))/LEN("Paldean "&amp;AA482))
      &gt;0,2,1)
   ))))</f>
        <v>1</v>
      </c>
      <c r="AN482">
        <v>0</v>
      </c>
      <c r="AO482">
        <v>0</v>
      </c>
    </row>
    <row r="483" spans="1:41" x14ac:dyDescent="0.25">
      <c r="A483" t="s">
        <v>1742</v>
      </c>
      <c r="B483" t="s">
        <v>63</v>
      </c>
      <c r="C483" t="s">
        <v>429</v>
      </c>
      <c r="D483" t="s">
        <v>1481</v>
      </c>
      <c r="E483">
        <v>90</v>
      </c>
      <c r="F483">
        <v>85</v>
      </c>
      <c r="G483">
        <v>85</v>
      </c>
      <c r="H483">
        <v>125</v>
      </c>
      <c r="I483">
        <v>100</v>
      </c>
      <c r="J483">
        <v>95</v>
      </c>
      <c r="K483" t="s">
        <v>1741</v>
      </c>
      <c r="L483" t="s">
        <v>253</v>
      </c>
      <c r="M483" t="s">
        <v>248</v>
      </c>
      <c r="N483">
        <v>10.9</v>
      </c>
      <c r="O483">
        <v>9.15</v>
      </c>
      <c r="Q483">
        <v>3</v>
      </c>
      <c r="R483">
        <f t="shared" si="30"/>
        <v>11</v>
      </c>
      <c r="S483">
        <f t="shared" si="31"/>
        <v>12</v>
      </c>
      <c r="T483">
        <f t="shared" si="32"/>
        <v>23</v>
      </c>
      <c r="U483" t="s">
        <v>429</v>
      </c>
      <c r="V483" t="s">
        <v>1481</v>
      </c>
      <c r="W483" t="s">
        <v>1524</v>
      </c>
      <c r="X483" t="s">
        <v>1546</v>
      </c>
      <c r="Z483" t="str" cm="1">
        <f t="array" ref="Z483">IF(ISBLANK(AK483),_xlfn.LET(
    _xlpm.nameBeforeSlash, IF(ISNUMBER(SEARCH("/", Y483)), LEFT(Y483, SEARCH("/", Y483)-1), Y483),
    _xlpm.matchRow, IFERROR(MATCH(_xlpm.nameBeforeSlash, AA:AA, 0), ""),
    _xlpm.difference, IF(_xlpm.matchRow="", "", ABS((R483 + S483)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),IF(ISBLANK(Y483),"","Hidden"))</f>
        <v/>
      </c>
      <c r="AA483" t="s">
        <v>7463</v>
      </c>
      <c r="AB483" t="s">
        <v>1594</v>
      </c>
      <c r="AC483" t="s">
        <v>1319</v>
      </c>
      <c r="AD483" t="str">
        <f>_xlfn.XLOOKUP(AC483,moves!A:A,moves!B:B)</f>
        <v>psychic</v>
      </c>
      <c r="AE483">
        <f>_xlfn.XLOOKUP(AC483,moves!A:A,moves!D:D)</f>
        <v>5</v>
      </c>
      <c r="AF483" t="str">
        <f>_xlfn.XLOOKUP(AC483,moves!A:A,moves!E:E)</f>
        <v>Inflict the Frozen status on the target.</v>
      </c>
      <c r="AG483">
        <v>0</v>
      </c>
      <c r="AH483">
        <v>1</v>
      </c>
      <c r="AI483">
        <f t="shared" si="33"/>
        <v>0</v>
      </c>
      <c r="AJ483" t="s">
        <v>867</v>
      </c>
      <c r="AL483">
        <v>0</v>
      </c>
      <c r="AM483" cm="1">
        <f t="array" ref="AM483">IF(AL483=1,1,
   IF(ISTEXT(AK483),1,
   IF(AO483&gt;1,AM482,
   IF(AI483=1,
      IF(SUMPRODUCT((LEN($Y$2:$Y$4096)-LEN(SUBSTITUTE($Y$2:$Y$4096,AA483,"")))/LEN(AA483))&gt;0,2,1),
      IF(
         SUMPRODUCT((LEN($Y$2:$Y$4096)-LEN(SUBSTITUTE($Y$2:$Y$4096,AA483,"")))/LEN(AA483))
         - SUMPRODUCT((LEN($Y$2:$Y$4096)-LEN(SUBSTITUTE($Y$2:$Y$4096,"Alolan "&amp;AA483,"")))/LEN("Alolan "&amp;AA483))
         - SUMPRODUCT((LEN($Y$2:$Y$4096)-LEN(SUBSTITUTE($Y$2:$Y$4096,"Galarian "&amp;AA483,"")))/LEN("Galarian "&amp;AA483))
         - SUMPRODUCT((LEN($Y$2:$Y$4096)-LEN(SUBSTITUTE($Y$2:$Y$4096,"Hisuian "&amp;AA483,"")))/LEN("Hisuian "&amp;AA483))
         - SUMPRODUCT((LEN($Y$2:$Y$4096)-LEN(SUBSTITUTE($Y$2:$Y$4096,"Paldean "&amp;AA483,"")))/LEN("Paldean "&amp;AA483))
      &gt;0,2,1)
   ))))</f>
        <v>1</v>
      </c>
      <c r="AN483">
        <v>0</v>
      </c>
      <c r="AO483">
        <v>0</v>
      </c>
    </row>
    <row r="484" spans="1:41" x14ac:dyDescent="0.25">
      <c r="A484" t="s">
        <v>3847</v>
      </c>
      <c r="B484" t="s">
        <v>63</v>
      </c>
      <c r="C484" t="s">
        <v>1209</v>
      </c>
      <c r="D484" t="s">
        <v>1481</v>
      </c>
      <c r="E484">
        <v>90</v>
      </c>
      <c r="F484">
        <v>85</v>
      </c>
      <c r="G484">
        <v>100</v>
      </c>
      <c r="H484">
        <v>95</v>
      </c>
      <c r="I484">
        <v>125</v>
      </c>
      <c r="J484">
        <v>85</v>
      </c>
      <c r="K484" t="s">
        <v>1741</v>
      </c>
      <c r="L484" t="s">
        <v>253</v>
      </c>
      <c r="M484" t="s">
        <v>248</v>
      </c>
      <c r="N484">
        <v>9</v>
      </c>
      <c r="O484">
        <v>10.35</v>
      </c>
      <c r="P484">
        <v>1</v>
      </c>
      <c r="Q484">
        <v>3</v>
      </c>
      <c r="R484">
        <f t="shared" si="30"/>
        <v>10</v>
      </c>
      <c r="S484">
        <f t="shared" si="31"/>
        <v>13</v>
      </c>
      <c r="T484">
        <f t="shared" si="32"/>
        <v>23</v>
      </c>
      <c r="U484" t="s">
        <v>1209</v>
      </c>
      <c r="V484" t="s">
        <v>1481</v>
      </c>
      <c r="W484" t="s">
        <v>429</v>
      </c>
      <c r="X484" t="s">
        <v>1546</v>
      </c>
      <c r="Z484" t="str" cm="1">
        <f t="array" ref="Z484">IF(ISBLANK(AK484),_xlfn.LET(
    _xlpm.nameBeforeSlash, IF(ISNUMBER(SEARCH("/", Y484)), LEFT(Y484, SEARCH("/", Y484)-1), Y484),
    _xlpm.matchRow, IFERROR(MATCH(_xlpm.nameBeforeSlash, AA:AA, 0), ""),
    _xlpm.difference, IF(_xlpm.matchRow="", "", ABS((R484 + S484)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),IF(ISBLANK(Y484),"","Hidden"))</f>
        <v/>
      </c>
      <c r="AA484" t="s">
        <v>5128</v>
      </c>
      <c r="AC484" t="s">
        <v>6436</v>
      </c>
      <c r="AD484" t="str">
        <f>_xlfn.XLOOKUP(AC484,moves!A:A,moves!B:B)</f>
        <v>ice</v>
      </c>
      <c r="AE484">
        <f>_xlfn.XLOOKUP(AC484,moves!A:A,moves!D:D)</f>
        <v>5</v>
      </c>
      <c r="AF484" t="str">
        <f>_xlfn.XLOOKUP(AC484,moves!A:A,moves!E:E)</f>
        <v>If the target has any MODIFY effects: Inflict the Paralyzed status on the target.</v>
      </c>
      <c r="AG484">
        <v>0</v>
      </c>
      <c r="AH484">
        <v>1</v>
      </c>
      <c r="AI484">
        <f t="shared" si="33"/>
        <v>1</v>
      </c>
      <c r="AJ484" t="s">
        <v>867</v>
      </c>
      <c r="AL484">
        <v>0</v>
      </c>
      <c r="AM484" cm="1">
        <f t="array" ref="AM484">IF(AL484=1,1,
   IF(ISTEXT(AK484),1,
   IF(AO484&gt;1,AM483,
   IF(AI484=1,
      IF(SUMPRODUCT((LEN($Y$2:$Y$4096)-LEN(SUBSTITUTE($Y$2:$Y$4096,AA484,"")))/LEN(AA484))&gt;0,2,1),
      IF(
         SUMPRODUCT((LEN($Y$2:$Y$4096)-LEN(SUBSTITUTE($Y$2:$Y$4096,AA484,"")))/LEN(AA484))
         - SUMPRODUCT((LEN($Y$2:$Y$4096)-LEN(SUBSTITUTE($Y$2:$Y$4096,"Alolan "&amp;AA484,"")))/LEN("Alolan "&amp;AA484))
         - SUMPRODUCT((LEN($Y$2:$Y$4096)-LEN(SUBSTITUTE($Y$2:$Y$4096,"Galarian "&amp;AA484,"")))/LEN("Galarian "&amp;AA484))
         - SUMPRODUCT((LEN($Y$2:$Y$4096)-LEN(SUBSTITUTE($Y$2:$Y$4096,"Hisuian "&amp;AA484,"")))/LEN("Hisuian "&amp;AA484))
         - SUMPRODUCT((LEN($Y$2:$Y$4096)-LEN(SUBSTITUTE($Y$2:$Y$4096,"Paldean "&amp;AA484,"")))/LEN("Paldean "&amp;AA484))
      &gt;0,2,1)
   ))))</f>
        <v>1</v>
      </c>
      <c r="AN484">
        <v>0</v>
      </c>
      <c r="AO484">
        <v>0</v>
      </c>
    </row>
    <row r="485" spans="1:41" x14ac:dyDescent="0.25">
      <c r="A485" t="s">
        <v>3848</v>
      </c>
      <c r="B485" t="s">
        <v>63</v>
      </c>
      <c r="C485" t="s">
        <v>429</v>
      </c>
      <c r="D485" t="s">
        <v>1481</v>
      </c>
      <c r="E485">
        <v>90</v>
      </c>
      <c r="F485">
        <v>85</v>
      </c>
      <c r="G485">
        <v>85</v>
      </c>
      <c r="H485">
        <v>125</v>
      </c>
      <c r="I485">
        <v>100</v>
      </c>
      <c r="J485">
        <v>95</v>
      </c>
      <c r="K485" t="s">
        <v>1741</v>
      </c>
      <c r="L485" t="s">
        <v>253</v>
      </c>
      <c r="M485" t="s">
        <v>248</v>
      </c>
      <c r="N485">
        <v>10.9</v>
      </c>
      <c r="O485">
        <v>9.15</v>
      </c>
      <c r="Q485">
        <v>3</v>
      </c>
      <c r="R485">
        <f t="shared" si="30"/>
        <v>11</v>
      </c>
      <c r="S485">
        <f t="shared" si="31"/>
        <v>12</v>
      </c>
      <c r="T485">
        <f t="shared" si="32"/>
        <v>23</v>
      </c>
      <c r="U485" t="s">
        <v>429</v>
      </c>
      <c r="V485" t="s">
        <v>1481</v>
      </c>
      <c r="W485" t="s">
        <v>1524</v>
      </c>
      <c r="X485" t="s">
        <v>1546</v>
      </c>
      <c r="Z485" t="str" cm="1">
        <f t="array" ref="Z485">IF(ISBLANK(AK485),_xlfn.LET(
    _xlpm.nameBeforeSlash, IF(ISNUMBER(SEARCH("/", Y485)), LEFT(Y485, SEARCH("/", Y485)-1), Y485),
    _xlpm.matchRow, IFERROR(MATCH(_xlpm.nameBeforeSlash, AA:AA, 0), ""),
    _xlpm.difference, IF(_xlpm.matchRow="", "", ABS((R485 + S485)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),IF(ISBLANK(Y485),"","Hidden"))</f>
        <v/>
      </c>
      <c r="AA485" t="s">
        <v>7854</v>
      </c>
      <c r="AB485" t="s">
        <v>1594</v>
      </c>
      <c r="AC485" t="s">
        <v>6438</v>
      </c>
      <c r="AD485" t="str">
        <f>_xlfn.XLOOKUP(AC485,moves!A:A,moves!B:B)</f>
        <v>psychic</v>
      </c>
      <c r="AE485">
        <f>_xlfn.XLOOKUP(AC485,moves!A:A,moves!D:D)</f>
        <v>4</v>
      </c>
      <c r="AF485" t="str">
        <f>_xlfn.XLOOKUP(AC485,moves!A:A,moves!E:E)</f>
        <v>If this is the first round this Pokémon becomes active: Increase attack strength by 3.</v>
      </c>
      <c r="AG485">
        <v>0</v>
      </c>
      <c r="AH485">
        <v>1</v>
      </c>
      <c r="AI485">
        <f t="shared" si="33"/>
        <v>1</v>
      </c>
      <c r="AJ485" t="s">
        <v>867</v>
      </c>
      <c r="AL485">
        <v>0</v>
      </c>
      <c r="AM485" cm="1">
        <f t="array" ref="AM485">IF(AL485=1,1,
   IF(ISTEXT(AK485),1,
   IF(AO485&gt;1,AM484,
   IF(AI485=1,
      IF(SUMPRODUCT((LEN($Y$2:$Y$4096)-LEN(SUBSTITUTE($Y$2:$Y$4096,AA485,"")))/LEN(AA485))&gt;0,2,1),
      IF(
         SUMPRODUCT((LEN($Y$2:$Y$4096)-LEN(SUBSTITUTE($Y$2:$Y$4096,AA485,"")))/LEN(AA485))
         - SUMPRODUCT((LEN($Y$2:$Y$4096)-LEN(SUBSTITUTE($Y$2:$Y$4096,"Alolan "&amp;AA485,"")))/LEN("Alolan "&amp;AA485))
         - SUMPRODUCT((LEN($Y$2:$Y$4096)-LEN(SUBSTITUTE($Y$2:$Y$4096,"Galarian "&amp;AA485,"")))/LEN("Galarian "&amp;AA485))
         - SUMPRODUCT((LEN($Y$2:$Y$4096)-LEN(SUBSTITUTE($Y$2:$Y$4096,"Hisuian "&amp;AA485,"")))/LEN("Hisuian "&amp;AA485))
         - SUMPRODUCT((LEN($Y$2:$Y$4096)-LEN(SUBSTITUTE($Y$2:$Y$4096,"Paldean "&amp;AA485,"")))/LEN("Paldean "&amp;AA485))
      &gt;0,2,1)
   ))))</f>
        <v>1</v>
      </c>
      <c r="AN485">
        <v>0</v>
      </c>
      <c r="AO485">
        <v>0</v>
      </c>
    </row>
    <row r="486" spans="1:41" x14ac:dyDescent="0.25">
      <c r="A486">
        <v>145</v>
      </c>
      <c r="B486" t="s">
        <v>64</v>
      </c>
      <c r="C486" t="s">
        <v>1521</v>
      </c>
      <c r="D486" t="s">
        <v>1481</v>
      </c>
      <c r="E486">
        <v>90</v>
      </c>
      <c r="F486">
        <v>90</v>
      </c>
      <c r="G486">
        <v>85</v>
      </c>
      <c r="H486">
        <v>125</v>
      </c>
      <c r="I486">
        <v>90</v>
      </c>
      <c r="J486">
        <v>100</v>
      </c>
      <c r="K486" t="s">
        <v>343</v>
      </c>
      <c r="L486" t="s">
        <v>250</v>
      </c>
      <c r="M486" t="s">
        <v>249</v>
      </c>
      <c r="N486">
        <v>11.15</v>
      </c>
      <c r="O486">
        <v>8.85</v>
      </c>
      <c r="P486">
        <v>1</v>
      </c>
      <c r="Q486">
        <v>2</v>
      </c>
      <c r="R486">
        <f t="shared" si="30"/>
        <v>12</v>
      </c>
      <c r="S486">
        <f t="shared" si="31"/>
        <v>11</v>
      </c>
      <c r="T486">
        <f t="shared" si="32"/>
        <v>23</v>
      </c>
      <c r="U486" t="s">
        <v>1521</v>
      </c>
      <c r="V486" t="s">
        <v>1481</v>
      </c>
      <c r="W486" t="s">
        <v>1492</v>
      </c>
      <c r="X486" t="s">
        <v>1546</v>
      </c>
      <c r="Z486" t="str" cm="1">
        <f t="array" ref="Z486">IF(ISBLANK(AK486),_xlfn.LET(
    _xlpm.nameBeforeSlash, IF(ISNUMBER(SEARCH("/", Y486)), LEFT(Y486, SEARCH("/", Y486)-1), Y486),
    _xlpm.matchRow, IFERROR(MATCH(_xlpm.nameBeforeSlash, AA:AA, 0), ""),
    _xlpm.difference, IF(_xlpm.matchRow="", "", ABS((R486 + S486)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),IF(ISBLANK(Y486),"","Hidden"))</f>
        <v/>
      </c>
      <c r="AA486" t="s">
        <v>64</v>
      </c>
      <c r="AC486" t="s">
        <v>886</v>
      </c>
      <c r="AD486" t="str">
        <f>_xlfn.XLOOKUP(AC486,moves!A:A,moves!B:B)</f>
        <v>electric</v>
      </c>
      <c r="AE486">
        <f>_xlfn.XLOOKUP(AC486,moves!A:A,moves!D:D)</f>
        <v>5</v>
      </c>
      <c r="AF486" t="str">
        <f>_xlfn.XLOOKUP(AC486,moves!A:A,moves!E:E)</f>
        <v>For each other non-fainted Pokémon in the user's party with a Song move: Increase attack strength by 1.</v>
      </c>
      <c r="AG486">
        <v>0</v>
      </c>
      <c r="AH486">
        <v>1</v>
      </c>
      <c r="AI486">
        <f t="shared" si="33"/>
        <v>0</v>
      </c>
      <c r="AJ486" t="s">
        <v>867</v>
      </c>
      <c r="AL486">
        <v>0</v>
      </c>
      <c r="AM486" cm="1">
        <f t="array" ref="AM486">IF(AL486=1,1,
   IF(ISTEXT(AK486),1,
   IF(AO486&gt;1,AM485,
   IF(AI486=1,
      IF(SUMPRODUCT((LEN($Y$2:$Y$4096)-LEN(SUBSTITUTE($Y$2:$Y$4096,AA486,"")))/LEN(AA486))&gt;0,2,1),
      IF(
         SUMPRODUCT((LEN($Y$2:$Y$4096)-LEN(SUBSTITUTE($Y$2:$Y$4096,AA486,"")))/LEN(AA486))
         - SUMPRODUCT((LEN($Y$2:$Y$4096)-LEN(SUBSTITUTE($Y$2:$Y$4096,"Alolan "&amp;AA486,"")))/LEN("Alolan "&amp;AA486))
         - SUMPRODUCT((LEN($Y$2:$Y$4096)-LEN(SUBSTITUTE($Y$2:$Y$4096,"Galarian "&amp;AA486,"")))/LEN("Galarian "&amp;AA486))
         - SUMPRODUCT((LEN($Y$2:$Y$4096)-LEN(SUBSTITUTE($Y$2:$Y$4096,"Hisuian "&amp;AA486,"")))/LEN("Hisuian "&amp;AA486))
         - SUMPRODUCT((LEN($Y$2:$Y$4096)-LEN(SUBSTITUTE($Y$2:$Y$4096,"Paldean "&amp;AA486,"")))/LEN("Paldean "&amp;AA486))
      &gt;0,2,1)
   ))))</f>
        <v>1</v>
      </c>
      <c r="AN486">
        <v>0</v>
      </c>
      <c r="AO486">
        <v>0</v>
      </c>
    </row>
    <row r="487" spans="1:41" x14ac:dyDescent="0.25">
      <c r="A487" t="s">
        <v>1743</v>
      </c>
      <c r="B487" t="s">
        <v>64</v>
      </c>
      <c r="C487" t="s">
        <v>1492</v>
      </c>
      <c r="D487" t="s">
        <v>1481</v>
      </c>
      <c r="E487">
        <v>90</v>
      </c>
      <c r="F487">
        <v>125</v>
      </c>
      <c r="G487">
        <v>90</v>
      </c>
      <c r="H487">
        <v>85</v>
      </c>
      <c r="I487">
        <v>90</v>
      </c>
      <c r="J487">
        <v>100</v>
      </c>
      <c r="K487" t="s">
        <v>343</v>
      </c>
      <c r="L487" t="s">
        <v>250</v>
      </c>
      <c r="M487" t="s">
        <v>249</v>
      </c>
      <c r="N487">
        <v>11.1</v>
      </c>
      <c r="O487">
        <v>9</v>
      </c>
      <c r="P487">
        <v>2</v>
      </c>
      <c r="Q487">
        <v>1</v>
      </c>
      <c r="R487">
        <f t="shared" si="30"/>
        <v>13</v>
      </c>
      <c r="S487">
        <f t="shared" si="31"/>
        <v>10</v>
      </c>
      <c r="T487">
        <f t="shared" si="32"/>
        <v>23</v>
      </c>
      <c r="U487" t="s">
        <v>1492</v>
      </c>
      <c r="V487" t="s">
        <v>1481</v>
      </c>
      <c r="W487" t="s">
        <v>1471</v>
      </c>
      <c r="X487" t="s">
        <v>1546</v>
      </c>
      <c r="Z487" t="str" cm="1">
        <f t="array" ref="Z487">IF(ISBLANK(AK487),_xlfn.LET(
    _xlpm.nameBeforeSlash, IF(ISNUMBER(SEARCH("/", Y487)), LEFT(Y487, SEARCH("/", Y487)-1), Y487),
    _xlpm.matchRow, IFERROR(MATCH(_xlpm.nameBeforeSlash, AA:AA, 0), ""),
    _xlpm.difference, IF(_xlpm.matchRow="", "", ABS((R487 + S487)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),IF(ISBLANK(Y487),"","Hidden"))</f>
        <v/>
      </c>
      <c r="AA487" t="s">
        <v>7465</v>
      </c>
      <c r="AB487" t="s">
        <v>1594</v>
      </c>
      <c r="AC487" t="s">
        <v>1046</v>
      </c>
      <c r="AD487" t="str">
        <f>_xlfn.XLOOKUP(AC487,moves!A:A,moves!B:B)</f>
        <v>fighting</v>
      </c>
      <c r="AE487">
        <f>_xlfn.XLOOKUP(AC487,moves!A:A,moves!D:D)</f>
        <v>5</v>
      </c>
      <c r="AF487" t="str">
        <f>_xlfn.XLOOKUP(AC487,moves!A:A,moves!E:E)</f>
        <v>When the target is next attacked: Add 1 critical hit to the roll.</v>
      </c>
      <c r="AG487">
        <v>0</v>
      </c>
      <c r="AH487">
        <v>1</v>
      </c>
      <c r="AI487">
        <f t="shared" si="33"/>
        <v>0</v>
      </c>
      <c r="AJ487" t="s">
        <v>867</v>
      </c>
      <c r="AL487">
        <v>0</v>
      </c>
      <c r="AM487" cm="1">
        <f t="array" ref="AM487">IF(AL487=1,1,
   IF(ISTEXT(AK487),1,
   IF(AO487&gt;1,AM486,
   IF(AI487=1,
      IF(SUMPRODUCT((LEN($Y$2:$Y$4096)-LEN(SUBSTITUTE($Y$2:$Y$4096,AA487,"")))/LEN(AA487))&gt;0,2,1),
      IF(
         SUMPRODUCT((LEN($Y$2:$Y$4096)-LEN(SUBSTITUTE($Y$2:$Y$4096,AA487,"")))/LEN(AA487))
         - SUMPRODUCT((LEN($Y$2:$Y$4096)-LEN(SUBSTITUTE($Y$2:$Y$4096,"Alolan "&amp;AA487,"")))/LEN("Alolan "&amp;AA487))
         - SUMPRODUCT((LEN($Y$2:$Y$4096)-LEN(SUBSTITUTE($Y$2:$Y$4096,"Galarian "&amp;AA487,"")))/LEN("Galarian "&amp;AA487))
         - SUMPRODUCT((LEN($Y$2:$Y$4096)-LEN(SUBSTITUTE($Y$2:$Y$4096,"Hisuian "&amp;AA487,"")))/LEN("Hisuian "&amp;AA487))
         - SUMPRODUCT((LEN($Y$2:$Y$4096)-LEN(SUBSTITUTE($Y$2:$Y$4096,"Paldean "&amp;AA487,"")))/LEN("Paldean "&amp;AA487))
      &gt;0,2,1)
   ))))</f>
        <v>1</v>
      </c>
      <c r="AN487">
        <v>0</v>
      </c>
      <c r="AO487">
        <v>0</v>
      </c>
    </row>
    <row r="488" spans="1:41" x14ac:dyDescent="0.25">
      <c r="A488" t="s">
        <v>3849</v>
      </c>
      <c r="B488" t="s">
        <v>64</v>
      </c>
      <c r="C488" t="s">
        <v>1521</v>
      </c>
      <c r="D488" t="s">
        <v>1481</v>
      </c>
      <c r="E488">
        <v>90</v>
      </c>
      <c r="F488">
        <v>90</v>
      </c>
      <c r="G488">
        <v>85</v>
      </c>
      <c r="H488">
        <v>125</v>
      </c>
      <c r="I488">
        <v>90</v>
      </c>
      <c r="J488">
        <v>100</v>
      </c>
      <c r="K488" t="s">
        <v>343</v>
      </c>
      <c r="L488" t="s">
        <v>250</v>
      </c>
      <c r="M488" t="s">
        <v>249</v>
      </c>
      <c r="N488">
        <v>11.15</v>
      </c>
      <c r="O488">
        <v>8.85</v>
      </c>
      <c r="P488">
        <v>1</v>
      </c>
      <c r="Q488">
        <v>2</v>
      </c>
      <c r="R488">
        <f t="shared" si="30"/>
        <v>12</v>
      </c>
      <c r="S488">
        <f t="shared" si="31"/>
        <v>11</v>
      </c>
      <c r="T488">
        <f t="shared" si="32"/>
        <v>23</v>
      </c>
      <c r="U488" t="s">
        <v>1521</v>
      </c>
      <c r="V488" t="s">
        <v>1481</v>
      </c>
      <c r="W488" t="s">
        <v>1492</v>
      </c>
      <c r="X488" t="s">
        <v>1546</v>
      </c>
      <c r="Z488" t="str" cm="1">
        <f t="array" ref="Z488">IF(ISBLANK(AK488),_xlfn.LET(
    _xlpm.nameBeforeSlash, IF(ISNUMBER(SEARCH("/", Y488)), LEFT(Y488, SEARCH("/", Y488)-1), Y488),
    _xlpm.matchRow, IFERROR(MATCH(_xlpm.nameBeforeSlash, AA:AA, 0), ""),
    _xlpm.difference, IF(_xlpm.matchRow="", "", ABS((R488 + S488)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),IF(ISBLANK(Y488),"","Hidden"))</f>
        <v/>
      </c>
      <c r="AA488" t="s">
        <v>5129</v>
      </c>
      <c r="AC488" t="s">
        <v>6440</v>
      </c>
      <c r="AD488" t="str">
        <f>_xlfn.XLOOKUP(AC488,moves!A:A,moves!B:B)</f>
        <v>electric</v>
      </c>
      <c r="AE488">
        <f>_xlfn.XLOOKUP(AC488,moves!A:A,moves!D:D)</f>
        <v>4</v>
      </c>
      <c r="AF488" t="str">
        <f>_xlfn.XLOOKUP(AC488,moves!A:A,moves!E:E)</f>
        <v>The user may deal half the damage dealt to the target, rounded down, to a non-active Pokémon in the target party that already has damage on it.</v>
      </c>
      <c r="AG488">
        <v>0</v>
      </c>
      <c r="AH488">
        <v>1</v>
      </c>
      <c r="AI488">
        <f t="shared" si="33"/>
        <v>1</v>
      </c>
      <c r="AJ488" t="s">
        <v>867</v>
      </c>
      <c r="AL488">
        <v>0</v>
      </c>
      <c r="AM488" cm="1">
        <f t="array" ref="AM488">IF(AL488=1,1,
   IF(ISTEXT(AK488),1,
   IF(AO488&gt;1,AM487,
   IF(AI488=1,
      IF(SUMPRODUCT((LEN($Y$2:$Y$4096)-LEN(SUBSTITUTE($Y$2:$Y$4096,AA488,"")))/LEN(AA488))&gt;0,2,1),
      IF(
         SUMPRODUCT((LEN($Y$2:$Y$4096)-LEN(SUBSTITUTE($Y$2:$Y$4096,AA488,"")))/LEN(AA488))
         - SUMPRODUCT((LEN($Y$2:$Y$4096)-LEN(SUBSTITUTE($Y$2:$Y$4096,"Alolan "&amp;AA488,"")))/LEN("Alolan "&amp;AA488))
         - SUMPRODUCT((LEN($Y$2:$Y$4096)-LEN(SUBSTITUTE($Y$2:$Y$4096,"Galarian "&amp;AA488,"")))/LEN("Galarian "&amp;AA488))
         - SUMPRODUCT((LEN($Y$2:$Y$4096)-LEN(SUBSTITUTE($Y$2:$Y$4096,"Hisuian "&amp;AA488,"")))/LEN("Hisuian "&amp;AA488))
         - SUMPRODUCT((LEN($Y$2:$Y$4096)-LEN(SUBSTITUTE($Y$2:$Y$4096,"Paldean "&amp;AA488,"")))/LEN("Paldean "&amp;AA488))
      &gt;0,2,1)
   ))))</f>
        <v>1</v>
      </c>
      <c r="AN488">
        <v>0</v>
      </c>
      <c r="AO488">
        <v>0</v>
      </c>
    </row>
    <row r="489" spans="1:41" x14ac:dyDescent="0.25">
      <c r="A489" t="s">
        <v>3850</v>
      </c>
      <c r="B489" t="s">
        <v>64</v>
      </c>
      <c r="C489" t="s">
        <v>1492</v>
      </c>
      <c r="D489" t="s">
        <v>1481</v>
      </c>
      <c r="E489">
        <v>90</v>
      </c>
      <c r="F489">
        <v>125</v>
      </c>
      <c r="G489">
        <v>90</v>
      </c>
      <c r="H489">
        <v>85</v>
      </c>
      <c r="I489">
        <v>90</v>
      </c>
      <c r="J489">
        <v>100</v>
      </c>
      <c r="K489" t="s">
        <v>343</v>
      </c>
      <c r="L489" t="s">
        <v>250</v>
      </c>
      <c r="M489" t="s">
        <v>249</v>
      </c>
      <c r="N489">
        <v>11.1</v>
      </c>
      <c r="O489">
        <v>9</v>
      </c>
      <c r="P489">
        <v>2</v>
      </c>
      <c r="Q489">
        <v>1</v>
      </c>
      <c r="R489">
        <f t="shared" si="30"/>
        <v>13</v>
      </c>
      <c r="S489">
        <f t="shared" si="31"/>
        <v>10</v>
      </c>
      <c r="T489">
        <f t="shared" si="32"/>
        <v>23</v>
      </c>
      <c r="U489" t="s">
        <v>1492</v>
      </c>
      <c r="V489" t="s">
        <v>1481</v>
      </c>
      <c r="W489" t="s">
        <v>1471</v>
      </c>
      <c r="X489" t="s">
        <v>1546</v>
      </c>
      <c r="Z489" t="str" cm="1">
        <f t="array" ref="Z489">IF(ISBLANK(AK489),_xlfn.LET(
    _xlpm.nameBeforeSlash, IF(ISNUMBER(SEARCH("/", Y489)), LEFT(Y489, SEARCH("/", Y489)-1), Y489),
    _xlpm.matchRow, IFERROR(MATCH(_xlpm.nameBeforeSlash, AA:AA, 0), ""),
    _xlpm.difference, IF(_xlpm.matchRow="", "", ABS((R489 + S489)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),IF(ISBLANK(Y489),"","Hidden"))</f>
        <v/>
      </c>
      <c r="AA489" t="s">
        <v>7855</v>
      </c>
      <c r="AB489" t="s">
        <v>1594</v>
      </c>
      <c r="AC489" t="s">
        <v>6439</v>
      </c>
      <c r="AD489" t="str">
        <f>_xlfn.XLOOKUP(AC489,moves!A:A,moves!B:B)</f>
        <v>fighting</v>
      </c>
      <c r="AE489">
        <f>_xlfn.XLOOKUP(AC489,moves!A:A,moves!D:D)</f>
        <v>4</v>
      </c>
      <c r="AF489" t="str">
        <f>_xlfn.XLOOKUP(AC489,moves!A:A,moves!E:E)</f>
        <v>If the target has a higher base stat total than the user: Deal double damage.</v>
      </c>
      <c r="AG489">
        <v>0</v>
      </c>
      <c r="AH489">
        <v>1</v>
      </c>
      <c r="AI489">
        <f t="shared" si="33"/>
        <v>1</v>
      </c>
      <c r="AJ489" t="s">
        <v>867</v>
      </c>
      <c r="AL489">
        <v>0</v>
      </c>
      <c r="AM489" cm="1">
        <f t="array" ref="AM489">IF(AL489=1,1,
   IF(ISTEXT(AK489),1,
   IF(AO489&gt;1,AM488,
   IF(AI489=1,
      IF(SUMPRODUCT((LEN($Y$2:$Y$4096)-LEN(SUBSTITUTE($Y$2:$Y$4096,AA489,"")))/LEN(AA489))&gt;0,2,1),
      IF(
         SUMPRODUCT((LEN($Y$2:$Y$4096)-LEN(SUBSTITUTE($Y$2:$Y$4096,AA489,"")))/LEN(AA489))
         - SUMPRODUCT((LEN($Y$2:$Y$4096)-LEN(SUBSTITUTE($Y$2:$Y$4096,"Alolan "&amp;AA489,"")))/LEN("Alolan "&amp;AA489))
         - SUMPRODUCT((LEN($Y$2:$Y$4096)-LEN(SUBSTITUTE($Y$2:$Y$4096,"Galarian "&amp;AA489,"")))/LEN("Galarian "&amp;AA489))
         - SUMPRODUCT((LEN($Y$2:$Y$4096)-LEN(SUBSTITUTE($Y$2:$Y$4096,"Hisuian "&amp;AA489,"")))/LEN("Hisuian "&amp;AA489))
         - SUMPRODUCT((LEN($Y$2:$Y$4096)-LEN(SUBSTITUTE($Y$2:$Y$4096,"Paldean "&amp;AA489,"")))/LEN("Paldean "&amp;AA489))
      &gt;0,2,1)
   ))))</f>
        <v>1</v>
      </c>
      <c r="AN489">
        <v>0</v>
      </c>
      <c r="AO489">
        <v>0</v>
      </c>
    </row>
    <row r="490" spans="1:41" x14ac:dyDescent="0.25">
      <c r="A490">
        <v>146</v>
      </c>
      <c r="B490" t="s">
        <v>65</v>
      </c>
      <c r="C490" t="s">
        <v>1479</v>
      </c>
      <c r="D490" t="s">
        <v>1481</v>
      </c>
      <c r="E490">
        <v>90</v>
      </c>
      <c r="F490">
        <v>100</v>
      </c>
      <c r="G490">
        <v>90</v>
      </c>
      <c r="H490">
        <v>125</v>
      </c>
      <c r="I490">
        <v>85</v>
      </c>
      <c r="J490">
        <v>90</v>
      </c>
      <c r="K490" t="s">
        <v>272</v>
      </c>
      <c r="L490" t="s">
        <v>253</v>
      </c>
      <c r="M490" t="s">
        <v>251</v>
      </c>
      <c r="N490">
        <v>10.85</v>
      </c>
      <c r="O490">
        <v>8.85</v>
      </c>
      <c r="P490">
        <v>1</v>
      </c>
      <c r="Q490">
        <v>2</v>
      </c>
      <c r="R490">
        <f t="shared" si="30"/>
        <v>12</v>
      </c>
      <c r="S490">
        <f t="shared" si="31"/>
        <v>11</v>
      </c>
      <c r="T490">
        <f t="shared" si="32"/>
        <v>23</v>
      </c>
      <c r="U490" t="s">
        <v>1479</v>
      </c>
      <c r="V490" t="s">
        <v>1481</v>
      </c>
      <c r="W490" t="s">
        <v>1472</v>
      </c>
      <c r="X490" t="s">
        <v>1546</v>
      </c>
      <c r="Z490" t="str" cm="1">
        <f t="array" ref="Z490">IF(ISBLANK(AK490),_xlfn.LET(
    _xlpm.nameBeforeSlash, IF(ISNUMBER(SEARCH("/", Y490)), LEFT(Y490, SEARCH("/", Y490)-1), Y490),
    _xlpm.matchRow, IFERROR(MATCH(_xlpm.nameBeforeSlash, AA:AA, 0), ""),
    _xlpm.difference, IF(_xlpm.matchRow="", "", ABS((R490 + S490)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),IF(ISBLANK(Y490),"","Hidden"))</f>
        <v/>
      </c>
      <c r="AA490" t="s">
        <v>65</v>
      </c>
      <c r="AC490" t="s">
        <v>887</v>
      </c>
      <c r="AD490" t="str">
        <f>_xlfn.XLOOKUP(AC490,moves!A:A,moves!B:B)</f>
        <v>fire</v>
      </c>
      <c r="AE490">
        <f>_xlfn.XLOOKUP(AC490,moves!A:A,moves!D:D)</f>
        <v>5</v>
      </c>
      <c r="AF490" t="str">
        <f>_xlfn.XLOOKUP(AC490,moves!A:A,moves!E:E)</f>
        <v>For each other non-fainted Pokémon in your party with a Song move: Increase attack strength by 1.</v>
      </c>
      <c r="AG490">
        <v>0</v>
      </c>
      <c r="AH490">
        <v>1</v>
      </c>
      <c r="AI490">
        <f t="shared" si="33"/>
        <v>0</v>
      </c>
      <c r="AJ490" t="s">
        <v>867</v>
      </c>
      <c r="AL490">
        <v>0</v>
      </c>
      <c r="AM490" cm="1">
        <f t="array" ref="AM490">IF(AL490=1,1,
   IF(ISTEXT(AK490),1,
   IF(AO490&gt;1,AM489,
   IF(AI490=1,
      IF(SUMPRODUCT((LEN($Y$2:$Y$4096)-LEN(SUBSTITUTE($Y$2:$Y$4096,AA490,"")))/LEN(AA490))&gt;0,2,1),
      IF(
         SUMPRODUCT((LEN($Y$2:$Y$4096)-LEN(SUBSTITUTE($Y$2:$Y$4096,AA490,"")))/LEN(AA490))
         - SUMPRODUCT((LEN($Y$2:$Y$4096)-LEN(SUBSTITUTE($Y$2:$Y$4096,"Alolan "&amp;AA490,"")))/LEN("Alolan "&amp;AA490))
         - SUMPRODUCT((LEN($Y$2:$Y$4096)-LEN(SUBSTITUTE($Y$2:$Y$4096,"Galarian "&amp;AA490,"")))/LEN("Galarian "&amp;AA490))
         - SUMPRODUCT((LEN($Y$2:$Y$4096)-LEN(SUBSTITUTE($Y$2:$Y$4096,"Hisuian "&amp;AA490,"")))/LEN("Hisuian "&amp;AA490))
         - SUMPRODUCT((LEN($Y$2:$Y$4096)-LEN(SUBSTITUTE($Y$2:$Y$4096,"Paldean "&amp;AA490,"")))/LEN("Paldean "&amp;AA490))
      &gt;0,2,1)
   ))))</f>
        <v>1</v>
      </c>
      <c r="AN490">
        <v>0</v>
      </c>
      <c r="AO490">
        <v>0</v>
      </c>
    </row>
    <row r="491" spans="1:41" x14ac:dyDescent="0.25">
      <c r="A491" t="s">
        <v>1744</v>
      </c>
      <c r="B491" t="s">
        <v>65</v>
      </c>
      <c r="C491" t="s">
        <v>1471</v>
      </c>
      <c r="D491" t="s">
        <v>1481</v>
      </c>
      <c r="E491">
        <v>90</v>
      </c>
      <c r="F491">
        <v>85</v>
      </c>
      <c r="G491">
        <v>90</v>
      </c>
      <c r="H491">
        <v>100</v>
      </c>
      <c r="I491">
        <v>125</v>
      </c>
      <c r="J491">
        <v>90</v>
      </c>
      <c r="K491" t="s">
        <v>272</v>
      </c>
      <c r="L491" t="s">
        <v>253</v>
      </c>
      <c r="M491" t="s">
        <v>251</v>
      </c>
      <c r="N491">
        <v>9.4499999999999993</v>
      </c>
      <c r="O491">
        <v>10.050000000000001</v>
      </c>
      <c r="P491">
        <v>1</v>
      </c>
      <c r="Q491">
        <v>3</v>
      </c>
      <c r="R491">
        <f t="shared" si="30"/>
        <v>10</v>
      </c>
      <c r="S491">
        <f t="shared" si="31"/>
        <v>13</v>
      </c>
      <c r="T491">
        <f t="shared" si="32"/>
        <v>23</v>
      </c>
      <c r="U491" t="s">
        <v>1471</v>
      </c>
      <c r="V491" t="s">
        <v>1481</v>
      </c>
      <c r="W491" t="s">
        <v>1524</v>
      </c>
      <c r="X491" t="s">
        <v>1546</v>
      </c>
      <c r="Z491" t="str" cm="1">
        <f t="array" ref="Z491">IF(ISBLANK(AK491),_xlfn.LET(
    _xlpm.nameBeforeSlash, IF(ISNUMBER(SEARCH("/", Y491)), LEFT(Y491, SEARCH("/", Y491)-1), Y491),
    _xlpm.matchRow, IFERROR(MATCH(_xlpm.nameBeforeSlash, AA:AA, 0), ""),
    _xlpm.difference, IF(_xlpm.matchRow="", "", ABS((R491 + S491)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),IF(ISBLANK(Y491),"","Hidden"))</f>
        <v/>
      </c>
      <c r="AA491" t="s">
        <v>7464</v>
      </c>
      <c r="AB491" t="s">
        <v>1594</v>
      </c>
      <c r="AC491" t="s">
        <v>940</v>
      </c>
      <c r="AD491" t="str">
        <f>_xlfn.XLOOKUP(AC491,moves!A:A,moves!B:B)</f>
        <v>dark</v>
      </c>
      <c r="AE491">
        <f>_xlfn.XLOOKUP(AC491,moves!A:A,moves!D:D)</f>
        <v>4</v>
      </c>
      <c r="AF491" t="str">
        <f>_xlfn.XLOOKUP(AC491,moves!A:A,moves!E:E)</f>
        <v>When the targets next attack: Remove 1 critical hit from the rolls.</v>
      </c>
      <c r="AG491">
        <v>0</v>
      </c>
      <c r="AH491">
        <v>1</v>
      </c>
      <c r="AI491">
        <f t="shared" si="33"/>
        <v>0</v>
      </c>
      <c r="AJ491" t="s">
        <v>867</v>
      </c>
      <c r="AL491">
        <v>0</v>
      </c>
      <c r="AM491" cm="1">
        <f t="array" ref="AM491">IF(AL491=1,1,
   IF(ISTEXT(AK491),1,
   IF(AO491&gt;1,AM490,
   IF(AI491=1,
      IF(SUMPRODUCT((LEN($Y$2:$Y$4096)-LEN(SUBSTITUTE($Y$2:$Y$4096,AA491,"")))/LEN(AA491))&gt;0,2,1),
      IF(
         SUMPRODUCT((LEN($Y$2:$Y$4096)-LEN(SUBSTITUTE($Y$2:$Y$4096,AA491,"")))/LEN(AA491))
         - SUMPRODUCT((LEN($Y$2:$Y$4096)-LEN(SUBSTITUTE($Y$2:$Y$4096,"Alolan "&amp;AA491,"")))/LEN("Alolan "&amp;AA491))
         - SUMPRODUCT((LEN($Y$2:$Y$4096)-LEN(SUBSTITUTE($Y$2:$Y$4096,"Galarian "&amp;AA491,"")))/LEN("Galarian "&amp;AA491))
         - SUMPRODUCT((LEN($Y$2:$Y$4096)-LEN(SUBSTITUTE($Y$2:$Y$4096,"Hisuian "&amp;AA491,"")))/LEN("Hisuian "&amp;AA491))
         - SUMPRODUCT((LEN($Y$2:$Y$4096)-LEN(SUBSTITUTE($Y$2:$Y$4096,"Paldean "&amp;AA491,"")))/LEN("Paldean "&amp;AA491))
      &gt;0,2,1)
   ))))</f>
        <v>1</v>
      </c>
      <c r="AN491">
        <v>0</v>
      </c>
      <c r="AO491">
        <v>0</v>
      </c>
    </row>
    <row r="492" spans="1:41" x14ac:dyDescent="0.25">
      <c r="A492" t="s">
        <v>3851</v>
      </c>
      <c r="B492" t="s">
        <v>65</v>
      </c>
      <c r="C492" t="s">
        <v>1479</v>
      </c>
      <c r="D492" t="s">
        <v>1481</v>
      </c>
      <c r="E492">
        <v>90</v>
      </c>
      <c r="F492">
        <v>100</v>
      </c>
      <c r="G492">
        <v>90</v>
      </c>
      <c r="H492">
        <v>125</v>
      </c>
      <c r="I492">
        <v>85</v>
      </c>
      <c r="J492">
        <v>90</v>
      </c>
      <c r="K492" t="s">
        <v>272</v>
      </c>
      <c r="L492" t="s">
        <v>253</v>
      </c>
      <c r="M492" t="s">
        <v>251</v>
      </c>
      <c r="N492">
        <v>10.85</v>
      </c>
      <c r="O492">
        <v>8.85</v>
      </c>
      <c r="P492">
        <v>1</v>
      </c>
      <c r="Q492">
        <v>2</v>
      </c>
      <c r="R492">
        <f t="shared" si="30"/>
        <v>12</v>
      </c>
      <c r="S492">
        <f t="shared" si="31"/>
        <v>11</v>
      </c>
      <c r="T492">
        <f t="shared" si="32"/>
        <v>23</v>
      </c>
      <c r="U492" t="s">
        <v>1479</v>
      </c>
      <c r="V492" t="s">
        <v>1481</v>
      </c>
      <c r="W492" t="s">
        <v>1472</v>
      </c>
      <c r="X492" t="s">
        <v>1546</v>
      </c>
      <c r="Z492" t="str" cm="1">
        <f t="array" ref="Z492">IF(ISBLANK(AK492),_xlfn.LET(
    _xlpm.nameBeforeSlash, IF(ISNUMBER(SEARCH("/", Y492)), LEFT(Y492, SEARCH("/", Y492)-1), Y492),
    _xlpm.matchRow, IFERROR(MATCH(_xlpm.nameBeforeSlash, AA:AA, 0), ""),
    _xlpm.difference, IF(_xlpm.matchRow="", "", ABS((R492 + S492)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),IF(ISBLANK(Y492),"","Hidden"))</f>
        <v/>
      </c>
      <c r="AA492" t="s">
        <v>5130</v>
      </c>
      <c r="AC492" t="s">
        <v>495</v>
      </c>
      <c r="AD492" t="str">
        <f>_xlfn.XLOOKUP(AC492,moves!A:A,moves!B:B)</f>
        <v>flying</v>
      </c>
      <c r="AE492">
        <f>_xlfn.XLOOKUP(AC492,moves!A:A,moves!D:D)</f>
        <v>6</v>
      </c>
      <c r="AF492" t="str">
        <f>_xlfn.XLOOKUP(AC492,moves!A:A,moves!E:E)</f>
        <v>Critical hits deal +1 damage.</v>
      </c>
      <c r="AG492">
        <v>0</v>
      </c>
      <c r="AH492">
        <v>1</v>
      </c>
      <c r="AI492">
        <f t="shared" si="33"/>
        <v>1</v>
      </c>
      <c r="AJ492" t="s">
        <v>867</v>
      </c>
      <c r="AL492">
        <v>0</v>
      </c>
      <c r="AM492" cm="1">
        <f t="array" ref="AM492">IF(AL492=1,1,
   IF(ISTEXT(AK492),1,
   IF(AO492&gt;1,AM491,
   IF(AI492=1,
      IF(SUMPRODUCT((LEN($Y$2:$Y$4096)-LEN(SUBSTITUTE($Y$2:$Y$4096,AA492,"")))/LEN(AA492))&gt;0,2,1),
      IF(
         SUMPRODUCT((LEN($Y$2:$Y$4096)-LEN(SUBSTITUTE($Y$2:$Y$4096,AA492,"")))/LEN(AA492))
         - SUMPRODUCT((LEN($Y$2:$Y$4096)-LEN(SUBSTITUTE($Y$2:$Y$4096,"Alolan "&amp;AA492,"")))/LEN("Alolan "&amp;AA492))
         - SUMPRODUCT((LEN($Y$2:$Y$4096)-LEN(SUBSTITUTE($Y$2:$Y$4096,"Galarian "&amp;AA492,"")))/LEN("Galarian "&amp;AA492))
         - SUMPRODUCT((LEN($Y$2:$Y$4096)-LEN(SUBSTITUTE($Y$2:$Y$4096,"Hisuian "&amp;AA492,"")))/LEN("Hisuian "&amp;AA492))
         - SUMPRODUCT((LEN($Y$2:$Y$4096)-LEN(SUBSTITUTE($Y$2:$Y$4096,"Paldean "&amp;AA492,"")))/LEN("Paldean "&amp;AA492))
      &gt;0,2,1)
   ))))</f>
        <v>1</v>
      </c>
      <c r="AN492">
        <v>0</v>
      </c>
      <c r="AO492">
        <v>0</v>
      </c>
    </row>
    <row r="493" spans="1:41" x14ac:dyDescent="0.25">
      <c r="A493" t="s">
        <v>3852</v>
      </c>
      <c r="B493" t="s">
        <v>65</v>
      </c>
      <c r="C493" t="s">
        <v>1471</v>
      </c>
      <c r="D493" t="s">
        <v>1481</v>
      </c>
      <c r="E493">
        <v>90</v>
      </c>
      <c r="F493">
        <v>85</v>
      </c>
      <c r="G493">
        <v>90</v>
      </c>
      <c r="H493">
        <v>100</v>
      </c>
      <c r="I493">
        <v>125</v>
      </c>
      <c r="J493">
        <v>90</v>
      </c>
      <c r="K493" t="s">
        <v>272</v>
      </c>
      <c r="L493" t="s">
        <v>253</v>
      </c>
      <c r="M493" t="s">
        <v>251</v>
      </c>
      <c r="N493">
        <v>9.4499999999999993</v>
      </c>
      <c r="O493">
        <v>10.050000000000001</v>
      </c>
      <c r="P493">
        <v>1</v>
      </c>
      <c r="Q493">
        <v>3</v>
      </c>
      <c r="R493">
        <f t="shared" si="30"/>
        <v>10</v>
      </c>
      <c r="S493">
        <f t="shared" si="31"/>
        <v>13</v>
      </c>
      <c r="T493">
        <f t="shared" si="32"/>
        <v>23</v>
      </c>
      <c r="U493" t="s">
        <v>1471</v>
      </c>
      <c r="V493" t="s">
        <v>1481</v>
      </c>
      <c r="W493" t="s">
        <v>1524</v>
      </c>
      <c r="X493" t="s">
        <v>1546</v>
      </c>
      <c r="Z493" t="str" cm="1">
        <f t="array" ref="Z493">IF(ISBLANK(AK493),_xlfn.LET(
    _xlpm.nameBeforeSlash, IF(ISNUMBER(SEARCH("/", Y493)), LEFT(Y493, SEARCH("/", Y493)-1), Y493),
    _xlpm.matchRow, IFERROR(MATCH(_xlpm.nameBeforeSlash, AA:AA, 0), ""),
    _xlpm.difference, IF(_xlpm.matchRow="", "", ABS((R493 + S493)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),IF(ISBLANK(Y493),"","Hidden"))</f>
        <v/>
      </c>
      <c r="AA493" t="s">
        <v>7856</v>
      </c>
      <c r="AB493" t="s">
        <v>1594</v>
      </c>
      <c r="AC493" t="s">
        <v>6441</v>
      </c>
      <c r="AD493" t="str">
        <f>_xlfn.XLOOKUP(AC493,moves!A:A,moves!B:B)</f>
        <v>dark</v>
      </c>
      <c r="AE493">
        <f>_xlfn.XLOOKUP(AC493,moves!A:A,moves!D:D)</f>
        <v>4</v>
      </c>
      <c r="AF493" t="str">
        <f>_xlfn.XLOOKUP(AC493,moves!A:A,moves!E:E)</f>
        <v>Each time this move is used: Increase attack strength of the user's Dark-type moves by 1.</v>
      </c>
      <c r="AG493">
        <v>0</v>
      </c>
      <c r="AH493">
        <v>1</v>
      </c>
      <c r="AI493">
        <f t="shared" si="33"/>
        <v>1</v>
      </c>
      <c r="AJ493" t="s">
        <v>867</v>
      </c>
      <c r="AL493">
        <v>0</v>
      </c>
      <c r="AM493" cm="1">
        <f t="array" ref="AM493">IF(AL493=1,1,
   IF(ISTEXT(AK493),1,
   IF(AO493&gt;1,AM492,
   IF(AI493=1,
      IF(SUMPRODUCT((LEN($Y$2:$Y$4096)-LEN(SUBSTITUTE($Y$2:$Y$4096,AA493,"")))/LEN(AA493))&gt;0,2,1),
      IF(
         SUMPRODUCT((LEN($Y$2:$Y$4096)-LEN(SUBSTITUTE($Y$2:$Y$4096,AA493,"")))/LEN(AA493))
         - SUMPRODUCT((LEN($Y$2:$Y$4096)-LEN(SUBSTITUTE($Y$2:$Y$4096,"Alolan "&amp;AA493,"")))/LEN("Alolan "&amp;AA493))
         - SUMPRODUCT((LEN($Y$2:$Y$4096)-LEN(SUBSTITUTE($Y$2:$Y$4096,"Galarian "&amp;AA493,"")))/LEN("Galarian "&amp;AA493))
         - SUMPRODUCT((LEN($Y$2:$Y$4096)-LEN(SUBSTITUTE($Y$2:$Y$4096,"Hisuian "&amp;AA493,"")))/LEN("Hisuian "&amp;AA493))
         - SUMPRODUCT((LEN($Y$2:$Y$4096)-LEN(SUBSTITUTE($Y$2:$Y$4096,"Paldean "&amp;AA493,"")))/LEN("Paldean "&amp;AA493))
      &gt;0,2,1)
   ))))</f>
        <v>1</v>
      </c>
      <c r="AN493">
        <v>0</v>
      </c>
      <c r="AO493">
        <v>0</v>
      </c>
    </row>
    <row r="494" spans="1:41" x14ac:dyDescent="0.25">
      <c r="A494">
        <v>147</v>
      </c>
      <c r="B494" t="s">
        <v>66</v>
      </c>
      <c r="C494" t="s">
        <v>1482</v>
      </c>
      <c r="D494"/>
      <c r="E494">
        <v>41</v>
      </c>
      <c r="F494">
        <v>64</v>
      </c>
      <c r="G494">
        <v>45</v>
      </c>
      <c r="H494">
        <v>50</v>
      </c>
      <c r="I494">
        <v>50</v>
      </c>
      <c r="J494">
        <v>50</v>
      </c>
      <c r="K494" t="s">
        <v>1704</v>
      </c>
      <c r="L494" t="s">
        <v>252</v>
      </c>
      <c r="M494" t="s">
        <v>249</v>
      </c>
      <c r="N494">
        <v>5.7</v>
      </c>
      <c r="O494">
        <v>4.49</v>
      </c>
      <c r="R494">
        <f t="shared" si="30"/>
        <v>6</v>
      </c>
      <c r="S494">
        <f t="shared" si="31"/>
        <v>4</v>
      </c>
      <c r="T494">
        <f t="shared" si="32"/>
        <v>10</v>
      </c>
      <c r="U494" t="s">
        <v>1482</v>
      </c>
      <c r="V494" t="s">
        <v>1481</v>
      </c>
      <c r="W494" t="s">
        <v>1490</v>
      </c>
      <c r="X494" t="s">
        <v>1512</v>
      </c>
      <c r="Y494" t="s">
        <v>68</v>
      </c>
      <c r="Z494" cm="1">
        <f t="array" ref="Z494">IF(ISBLANK(AK494),_xlfn.LET(
    _xlpm.nameBeforeSlash, IF(ISNUMBER(SEARCH("/", Y494)), LEFT(Y494, SEARCH("/", Y494)-1), Y494),
    _xlpm.matchRow, IFERROR(MATCH(_xlpm.nameBeforeSlash, AA:AA, 0), ""),
    _xlpm.difference, IF(_xlpm.matchRow="", "", ABS((R494 + S494)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),IF(ISBLANK(Y494),"","Hidden"))</f>
        <v>8</v>
      </c>
      <c r="AA494" t="s">
        <v>66</v>
      </c>
      <c r="AC494" t="s">
        <v>507</v>
      </c>
      <c r="AD494" t="str">
        <f>_xlfn.XLOOKUP(AC494,moves!A:A,moves!B:B)</f>
        <v>dragon</v>
      </c>
      <c r="AE494">
        <f>_xlfn.XLOOKUP(AC494,moves!A:A,moves!D:D)</f>
        <v>2</v>
      </c>
      <c r="AF494" t="str">
        <f>_xlfn.XLOOKUP(AC494,moves!A:A,moves!E:E)</f>
        <v>Inflict the Paralyzed status on the target.</v>
      </c>
      <c r="AG494">
        <v>1</v>
      </c>
      <c r="AH494">
        <v>0</v>
      </c>
      <c r="AI494">
        <f t="shared" si="33"/>
        <v>0</v>
      </c>
      <c r="AJ494" t="s">
        <v>870</v>
      </c>
      <c r="AL494">
        <v>0</v>
      </c>
      <c r="AM494" cm="1">
        <f t="array" ref="AM494">IF(AL494=1,1,
   IF(ISTEXT(AK494),1,
   IF(AO494&gt;1,AM493,
   IF(AI494=1,
      IF(SUMPRODUCT((LEN($Y$2:$Y$4096)-LEN(SUBSTITUTE($Y$2:$Y$4096,AA494,"")))/LEN(AA494))&gt;0,2,1),
      IF(
         SUMPRODUCT((LEN($Y$2:$Y$4096)-LEN(SUBSTITUTE($Y$2:$Y$4096,AA494,"")))/LEN(AA494))
         - SUMPRODUCT((LEN($Y$2:$Y$4096)-LEN(SUBSTITUTE($Y$2:$Y$4096,"Alolan "&amp;AA494,"")))/LEN("Alolan "&amp;AA494))
         - SUMPRODUCT((LEN($Y$2:$Y$4096)-LEN(SUBSTITUTE($Y$2:$Y$4096,"Galarian "&amp;AA494,"")))/LEN("Galarian "&amp;AA494))
         - SUMPRODUCT((LEN($Y$2:$Y$4096)-LEN(SUBSTITUTE($Y$2:$Y$4096,"Hisuian "&amp;AA494,"")))/LEN("Hisuian "&amp;AA494))
         - SUMPRODUCT((LEN($Y$2:$Y$4096)-LEN(SUBSTITUTE($Y$2:$Y$4096,"Paldean "&amp;AA494,"")))/LEN("Paldean "&amp;AA494))
      &gt;0,2,1)
   ))))</f>
        <v>1</v>
      </c>
      <c r="AN494">
        <v>0</v>
      </c>
      <c r="AO494">
        <v>0</v>
      </c>
    </row>
    <row r="495" spans="1:41" x14ac:dyDescent="0.25">
      <c r="A495">
        <v>147</v>
      </c>
      <c r="B495" t="s">
        <v>66</v>
      </c>
      <c r="C495" t="s">
        <v>1482</v>
      </c>
      <c r="D495"/>
      <c r="E495">
        <v>41</v>
      </c>
      <c r="F495">
        <v>64</v>
      </c>
      <c r="G495">
        <v>45</v>
      </c>
      <c r="H495">
        <v>50</v>
      </c>
      <c r="I495">
        <v>50</v>
      </c>
      <c r="J495">
        <v>50</v>
      </c>
      <c r="K495" t="s">
        <v>1704</v>
      </c>
      <c r="L495" t="s">
        <v>252</v>
      </c>
      <c r="M495" t="s">
        <v>249</v>
      </c>
      <c r="N495">
        <v>5.7</v>
      </c>
      <c r="O495">
        <v>4.49</v>
      </c>
      <c r="R495">
        <f t="shared" si="30"/>
        <v>6</v>
      </c>
      <c r="S495">
        <f t="shared" si="31"/>
        <v>4</v>
      </c>
      <c r="T495">
        <f t="shared" si="32"/>
        <v>10</v>
      </c>
      <c r="U495" t="s">
        <v>1482</v>
      </c>
      <c r="V495" t="s">
        <v>1481</v>
      </c>
      <c r="W495" t="s">
        <v>1490</v>
      </c>
      <c r="X495" t="s">
        <v>1512</v>
      </c>
      <c r="Y495" t="s">
        <v>68</v>
      </c>
      <c r="Z495" cm="1">
        <f t="array" ref="Z495">IF(ISBLANK(AK495),_xlfn.LET(
    _xlpm.nameBeforeSlash, IF(ISNUMBER(SEARCH("/", Y495)), LEFT(Y495, SEARCH("/", Y495)-1), Y495),
    _xlpm.matchRow, IFERROR(MATCH(_xlpm.nameBeforeSlash, AA:AA, 0), ""),
    _xlpm.difference, IF(_xlpm.matchRow="", "", ABS((R495 + S495)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),IF(ISBLANK(Y495),"","Hidden"))</f>
        <v>8</v>
      </c>
      <c r="AA495" t="s">
        <v>66</v>
      </c>
      <c r="AC495" t="s">
        <v>507</v>
      </c>
      <c r="AD495" t="str">
        <f>_xlfn.XLOOKUP(AC495,moves!A:A,moves!B:B)</f>
        <v>dragon</v>
      </c>
      <c r="AE495">
        <f>_xlfn.XLOOKUP(AC495,moves!A:A,moves!D:D)</f>
        <v>2</v>
      </c>
      <c r="AF495" t="str">
        <f>_xlfn.XLOOKUP(AC495,moves!A:A,moves!E:E)</f>
        <v>Inflict the Paralyzed status on the target.</v>
      </c>
      <c r="AG495">
        <v>1</v>
      </c>
      <c r="AH495">
        <v>0</v>
      </c>
      <c r="AI495">
        <f t="shared" si="33"/>
        <v>0</v>
      </c>
      <c r="AJ495" t="s">
        <v>523</v>
      </c>
      <c r="AL495">
        <v>0</v>
      </c>
      <c r="AM495" cm="1">
        <f t="array" ref="AM495">IF(AL495=1,1,
   IF(ISTEXT(AK495),1,
   IF(AO495&gt;1,AM494,
   IF(AI495=1,
      IF(SUMPRODUCT((LEN($Y$2:$Y$4096)-LEN(SUBSTITUTE($Y$2:$Y$4096,AA495,"")))/LEN(AA495))&gt;0,2,1),
      IF(
         SUMPRODUCT((LEN($Y$2:$Y$4096)-LEN(SUBSTITUTE($Y$2:$Y$4096,AA495,"")))/LEN(AA495))
         - SUMPRODUCT((LEN($Y$2:$Y$4096)-LEN(SUBSTITUTE($Y$2:$Y$4096,"Alolan "&amp;AA495,"")))/LEN("Alolan "&amp;AA495))
         - SUMPRODUCT((LEN($Y$2:$Y$4096)-LEN(SUBSTITUTE($Y$2:$Y$4096,"Galarian "&amp;AA495,"")))/LEN("Galarian "&amp;AA495))
         - SUMPRODUCT((LEN($Y$2:$Y$4096)-LEN(SUBSTITUTE($Y$2:$Y$4096,"Hisuian "&amp;AA495,"")))/LEN("Hisuian "&amp;AA495))
         - SUMPRODUCT((LEN($Y$2:$Y$4096)-LEN(SUBSTITUTE($Y$2:$Y$4096,"Paldean "&amp;AA495,"")))/LEN("Paldean "&amp;AA495))
      &gt;0,2,1)
   ))))</f>
        <v>1</v>
      </c>
      <c r="AN495">
        <v>0</v>
      </c>
      <c r="AO495">
        <v>0</v>
      </c>
    </row>
    <row r="496" spans="1:41" x14ac:dyDescent="0.25">
      <c r="A496" t="s">
        <v>3853</v>
      </c>
      <c r="B496" t="s">
        <v>66</v>
      </c>
      <c r="C496" t="s">
        <v>1482</v>
      </c>
      <c r="D496"/>
      <c r="E496">
        <v>41</v>
      </c>
      <c r="F496">
        <v>64</v>
      </c>
      <c r="G496">
        <v>45</v>
      </c>
      <c r="H496">
        <v>50</v>
      </c>
      <c r="I496">
        <v>50</v>
      </c>
      <c r="J496">
        <v>50</v>
      </c>
      <c r="K496" t="s">
        <v>1704</v>
      </c>
      <c r="L496" t="s">
        <v>252</v>
      </c>
      <c r="M496" t="s">
        <v>249</v>
      </c>
      <c r="N496">
        <v>5.7</v>
      </c>
      <c r="O496">
        <v>4.49</v>
      </c>
      <c r="R496">
        <f t="shared" si="30"/>
        <v>6</v>
      </c>
      <c r="S496">
        <f t="shared" si="31"/>
        <v>4</v>
      </c>
      <c r="T496">
        <f t="shared" si="32"/>
        <v>10</v>
      </c>
      <c r="U496" t="s">
        <v>1482</v>
      </c>
      <c r="V496" t="s">
        <v>1481</v>
      </c>
      <c r="W496" t="s">
        <v>1490</v>
      </c>
      <c r="X496" t="s">
        <v>1512</v>
      </c>
      <c r="Y496" t="s">
        <v>5131</v>
      </c>
      <c r="Z496" cm="1">
        <f t="array" ref="Z496">IF(ISBLANK(AK496),_xlfn.LET(
    _xlpm.nameBeforeSlash, IF(ISNUMBER(SEARCH("/", Y496)), LEFT(Y496, SEARCH("/", Y496)-1), Y496),
    _xlpm.matchRow, IFERROR(MATCH(_xlpm.nameBeforeSlash, AA:AA, 0), ""),
    _xlpm.difference, IF(_xlpm.matchRow="", "", ABS((R496 + S496)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),IF(ISBLANK(Y496),"","Hidden"))</f>
        <v>8</v>
      </c>
      <c r="AA496" t="s">
        <v>5132</v>
      </c>
      <c r="AC496" t="s">
        <v>6443</v>
      </c>
      <c r="AD496" t="str">
        <f>_xlfn.XLOOKUP(AC496,moves!A:A,moves!B:B)</f>
        <v>normal</v>
      </c>
      <c r="AE496">
        <f>_xlfn.XLOOKUP(AC496,moves!A:A,moves!D:D)</f>
        <v>2</v>
      </c>
      <c r="AF496" t="str">
        <f>_xlfn.XLOOKUP(AC496,moves!A:A,moves!E:E)</f>
        <v>At the end of the target's turns: The target takes 1 damage. The target may no longer switch out or flee the battle.</v>
      </c>
      <c r="AG496">
        <v>1</v>
      </c>
      <c r="AH496">
        <v>0</v>
      </c>
      <c r="AI496">
        <f t="shared" si="33"/>
        <v>1</v>
      </c>
      <c r="AJ496" t="s">
        <v>523</v>
      </c>
      <c r="AL496">
        <v>0</v>
      </c>
      <c r="AM496" cm="1">
        <f t="array" ref="AM496">IF(AL496=1,1,
   IF(ISTEXT(AK496),1,
   IF(AO496&gt;1,AM495,
   IF(AI496=1,
      IF(SUMPRODUCT((LEN($Y$2:$Y$4096)-LEN(SUBSTITUTE($Y$2:$Y$4096,AA496,"")))/LEN(AA496))&gt;0,2,1),
      IF(
         SUMPRODUCT((LEN($Y$2:$Y$4096)-LEN(SUBSTITUTE($Y$2:$Y$4096,AA496,"")))/LEN(AA496))
         - SUMPRODUCT((LEN($Y$2:$Y$4096)-LEN(SUBSTITUTE($Y$2:$Y$4096,"Alolan "&amp;AA496,"")))/LEN("Alolan "&amp;AA496))
         - SUMPRODUCT((LEN($Y$2:$Y$4096)-LEN(SUBSTITUTE($Y$2:$Y$4096,"Galarian "&amp;AA496,"")))/LEN("Galarian "&amp;AA496))
         - SUMPRODUCT((LEN($Y$2:$Y$4096)-LEN(SUBSTITUTE($Y$2:$Y$4096,"Hisuian "&amp;AA496,"")))/LEN("Hisuian "&amp;AA496))
         - SUMPRODUCT((LEN($Y$2:$Y$4096)-LEN(SUBSTITUTE($Y$2:$Y$4096,"Paldean "&amp;AA496,"")))/LEN("Paldean "&amp;AA496))
      &gt;0,2,1)
   ))))</f>
        <v>1</v>
      </c>
      <c r="AN496">
        <v>0</v>
      </c>
      <c r="AO496">
        <v>0</v>
      </c>
    </row>
    <row r="497" spans="1:41" x14ac:dyDescent="0.25">
      <c r="A497">
        <v>148</v>
      </c>
      <c r="B497" t="s">
        <v>68</v>
      </c>
      <c r="C497" t="s">
        <v>1482</v>
      </c>
      <c r="D497"/>
      <c r="E497">
        <v>61</v>
      </c>
      <c r="F497">
        <v>84</v>
      </c>
      <c r="G497">
        <v>65</v>
      </c>
      <c r="H497">
        <v>70</v>
      </c>
      <c r="I497">
        <v>70</v>
      </c>
      <c r="J497">
        <v>70</v>
      </c>
      <c r="K497" t="s">
        <v>1704</v>
      </c>
      <c r="L497" t="s">
        <v>252</v>
      </c>
      <c r="M497" t="s">
        <v>249</v>
      </c>
      <c r="N497">
        <v>7.7</v>
      </c>
      <c r="O497">
        <v>6.49</v>
      </c>
      <c r="R497">
        <f t="shared" si="30"/>
        <v>8</v>
      </c>
      <c r="S497">
        <f t="shared" si="31"/>
        <v>6</v>
      </c>
      <c r="T497">
        <f t="shared" si="32"/>
        <v>14</v>
      </c>
      <c r="U497" t="s">
        <v>1482</v>
      </c>
      <c r="V497" t="s">
        <v>1481</v>
      </c>
      <c r="W497" t="s">
        <v>1490</v>
      </c>
      <c r="X497" t="s">
        <v>1512</v>
      </c>
      <c r="Y497" t="s">
        <v>69</v>
      </c>
      <c r="Z497" cm="1">
        <f t="array" ref="Z497">IF(ISBLANK(AK497),_xlfn.LET(
    _xlpm.nameBeforeSlash, IF(ISNUMBER(SEARCH("/", Y497)), LEFT(Y497, SEARCH("/", Y497)-1), Y497),
    _xlpm.matchRow, IFERROR(MATCH(_xlpm.nameBeforeSlash, AA:AA, 0), ""),
    _xlpm.difference, IF(_xlpm.matchRow="", "", ABS((R497 + S497)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),IF(ISBLANK(Y497),"","Hidden"))</f>
        <v>14</v>
      </c>
      <c r="AA497" t="s">
        <v>68</v>
      </c>
      <c r="AC497" t="s">
        <v>981</v>
      </c>
      <c r="AD497" t="str">
        <f>_xlfn.XLOOKUP(AC497,moves!A:A,moves!B:B)</f>
        <v>dragon</v>
      </c>
      <c r="AE497">
        <f>_xlfn.XLOOKUP(AC497,moves!A:A,moves!D:D)</f>
        <v>0</v>
      </c>
      <c r="AF497" t="str">
        <f>_xlfn.XLOOKUP(AC497,moves!A:A,moves!E:E)</f>
        <v>Each time this move is used: Increase the user's initiative by 3 and add 1 regular hit to the user's attack rolls.</v>
      </c>
      <c r="AG497">
        <v>0</v>
      </c>
      <c r="AH497">
        <v>0</v>
      </c>
      <c r="AI497">
        <f t="shared" si="33"/>
        <v>0</v>
      </c>
      <c r="AJ497" t="s">
        <v>524</v>
      </c>
      <c r="AL497">
        <v>0</v>
      </c>
      <c r="AM497" cm="1">
        <f t="array" ref="AM497">IF(AL497=1,1,
   IF(ISTEXT(AK497),1,
   IF(AO497&gt;1,AM496,
   IF(AI497=1,
      IF(SUMPRODUCT((LEN($Y$2:$Y$4096)-LEN(SUBSTITUTE($Y$2:$Y$4096,AA497,"")))/LEN(AA497))&gt;0,2,1),
      IF(
         SUMPRODUCT((LEN($Y$2:$Y$4096)-LEN(SUBSTITUTE($Y$2:$Y$4096,AA497,"")))/LEN(AA497))
         - SUMPRODUCT((LEN($Y$2:$Y$4096)-LEN(SUBSTITUTE($Y$2:$Y$4096,"Alolan "&amp;AA497,"")))/LEN("Alolan "&amp;AA497))
         - SUMPRODUCT((LEN($Y$2:$Y$4096)-LEN(SUBSTITUTE($Y$2:$Y$4096,"Galarian "&amp;AA497,"")))/LEN("Galarian "&amp;AA497))
         - SUMPRODUCT((LEN($Y$2:$Y$4096)-LEN(SUBSTITUTE($Y$2:$Y$4096,"Hisuian "&amp;AA497,"")))/LEN("Hisuian "&amp;AA497))
         - SUMPRODUCT((LEN($Y$2:$Y$4096)-LEN(SUBSTITUTE($Y$2:$Y$4096,"Paldean "&amp;AA497,"")))/LEN("Paldean "&amp;AA497))
      &gt;0,2,1)
   ))))</f>
        <v>2</v>
      </c>
      <c r="AN497">
        <v>0</v>
      </c>
      <c r="AO497">
        <v>0</v>
      </c>
    </row>
    <row r="498" spans="1:41" x14ac:dyDescent="0.25">
      <c r="A498" t="s">
        <v>3854</v>
      </c>
      <c r="B498" t="s">
        <v>68</v>
      </c>
      <c r="C498" t="s">
        <v>1482</v>
      </c>
      <c r="D498"/>
      <c r="E498">
        <v>61</v>
      </c>
      <c r="F498">
        <v>84</v>
      </c>
      <c r="G498">
        <v>65</v>
      </c>
      <c r="H498">
        <v>70</v>
      </c>
      <c r="I498">
        <v>70</v>
      </c>
      <c r="J498">
        <v>70</v>
      </c>
      <c r="K498" t="s">
        <v>1704</v>
      </c>
      <c r="L498" t="s">
        <v>252</v>
      </c>
      <c r="M498" t="s">
        <v>249</v>
      </c>
      <c r="N498">
        <v>7.7</v>
      </c>
      <c r="O498">
        <v>6.49</v>
      </c>
      <c r="R498">
        <f t="shared" si="30"/>
        <v>8</v>
      </c>
      <c r="S498">
        <f t="shared" si="31"/>
        <v>6</v>
      </c>
      <c r="T498">
        <f t="shared" si="32"/>
        <v>14</v>
      </c>
      <c r="U498" t="s">
        <v>1482</v>
      </c>
      <c r="V498" t="s">
        <v>1481</v>
      </c>
      <c r="W498" t="s">
        <v>1490</v>
      </c>
      <c r="X498" t="s">
        <v>1512</v>
      </c>
      <c r="Y498" t="s">
        <v>5133</v>
      </c>
      <c r="Z498" cm="1">
        <f t="array" ref="Z498">IF(ISBLANK(AK498),_xlfn.LET(
    _xlpm.nameBeforeSlash, IF(ISNUMBER(SEARCH("/", Y498)), LEFT(Y498, SEARCH("/", Y498)-1), Y498),
    _xlpm.matchRow, IFERROR(MATCH(_xlpm.nameBeforeSlash, AA:AA, 0), ""),
    _xlpm.difference, IF(_xlpm.matchRow="", "", ABS((R498 + S498)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),IF(ISBLANK(Y498),"","Hidden"))</f>
        <v>14</v>
      </c>
      <c r="AA498" t="s">
        <v>5131</v>
      </c>
      <c r="AC498" t="s">
        <v>508</v>
      </c>
      <c r="AD498" t="str">
        <f>_xlfn.XLOOKUP(AC498,moves!A:A,moves!B:B)</f>
        <v>dragon</v>
      </c>
      <c r="AE498">
        <f>_xlfn.XLOOKUP(AC498,moves!A:A,moves!D:D)</f>
        <v>5</v>
      </c>
      <c r="AF498" t="str">
        <f>_xlfn.XLOOKUP(AC498,moves!A:A,moves!E:E)</f>
        <v>If 2 or more status symbols are rolled: Inflict the Paralyzed status on the target.</v>
      </c>
      <c r="AG498">
        <v>0</v>
      </c>
      <c r="AH498">
        <v>0</v>
      </c>
      <c r="AI498">
        <f t="shared" si="33"/>
        <v>1</v>
      </c>
      <c r="AJ498" t="s">
        <v>524</v>
      </c>
      <c r="AL498">
        <v>0</v>
      </c>
      <c r="AM498" cm="1">
        <f t="array" ref="AM498">IF(AL498=1,1,
   IF(ISTEXT(AK498),1,
   IF(AO498&gt;1,AM497,
   IF(AI498=1,
      IF(SUMPRODUCT((LEN($Y$2:$Y$4096)-LEN(SUBSTITUTE($Y$2:$Y$4096,AA498,"")))/LEN(AA498))&gt;0,2,1),
      IF(
         SUMPRODUCT((LEN($Y$2:$Y$4096)-LEN(SUBSTITUTE($Y$2:$Y$4096,AA498,"")))/LEN(AA498))
         - SUMPRODUCT((LEN($Y$2:$Y$4096)-LEN(SUBSTITUTE($Y$2:$Y$4096,"Alolan "&amp;AA498,"")))/LEN("Alolan "&amp;AA498))
         - SUMPRODUCT((LEN($Y$2:$Y$4096)-LEN(SUBSTITUTE($Y$2:$Y$4096,"Galarian "&amp;AA498,"")))/LEN("Galarian "&amp;AA498))
         - SUMPRODUCT((LEN($Y$2:$Y$4096)-LEN(SUBSTITUTE($Y$2:$Y$4096,"Hisuian "&amp;AA498,"")))/LEN("Hisuian "&amp;AA498))
         - SUMPRODUCT((LEN($Y$2:$Y$4096)-LEN(SUBSTITUTE($Y$2:$Y$4096,"Paldean "&amp;AA498,"")))/LEN("Paldean "&amp;AA498))
      &gt;0,2,1)
   ))))</f>
        <v>2</v>
      </c>
      <c r="AN498">
        <v>0</v>
      </c>
      <c r="AO498">
        <v>0</v>
      </c>
    </row>
    <row r="499" spans="1:41" x14ac:dyDescent="0.25">
      <c r="A499">
        <v>149</v>
      </c>
      <c r="B499" t="s">
        <v>69</v>
      </c>
      <c r="C499" t="s">
        <v>1482</v>
      </c>
      <c r="D499" t="s">
        <v>1481</v>
      </c>
      <c r="E499">
        <v>91</v>
      </c>
      <c r="F499">
        <v>134</v>
      </c>
      <c r="G499">
        <v>95</v>
      </c>
      <c r="H499">
        <v>100</v>
      </c>
      <c r="I499">
        <v>100</v>
      </c>
      <c r="J499">
        <v>80</v>
      </c>
      <c r="K499" t="s">
        <v>1704</v>
      </c>
      <c r="L499" t="s">
        <v>252</v>
      </c>
      <c r="M499" t="s">
        <v>249</v>
      </c>
      <c r="N499">
        <v>10.9</v>
      </c>
      <c r="O499">
        <v>9.49</v>
      </c>
      <c r="R499">
        <f t="shared" si="30"/>
        <v>11</v>
      </c>
      <c r="S499">
        <f t="shared" si="31"/>
        <v>9</v>
      </c>
      <c r="T499">
        <f t="shared" si="32"/>
        <v>20</v>
      </c>
      <c r="U499" t="s">
        <v>1482</v>
      </c>
      <c r="V499" t="s">
        <v>1481</v>
      </c>
      <c r="W499" t="s">
        <v>1490</v>
      </c>
      <c r="X499" t="s">
        <v>1512</v>
      </c>
      <c r="Z499" t="str" cm="1">
        <f t="array" ref="Z499">IF(ISBLANK(AK499),_xlfn.LET(
    _xlpm.nameBeforeSlash, IF(ISNUMBER(SEARCH("/", Y499)), LEFT(Y499, SEARCH("/", Y499)-1), Y499),
    _xlpm.matchRow, IFERROR(MATCH(_xlpm.nameBeforeSlash, AA:AA, 0), ""),
    _xlpm.difference, IF(_xlpm.matchRow="", "", ABS((R499 + S499)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),IF(ISBLANK(Y499),"","Hidden"))</f>
        <v/>
      </c>
      <c r="AA499" t="s">
        <v>69</v>
      </c>
      <c r="AC499" t="s">
        <v>436</v>
      </c>
      <c r="AD499" t="str">
        <f>_xlfn.XLOOKUP(AC499,moves!A:A,moves!B:B)</f>
        <v>dragon</v>
      </c>
      <c r="AE499">
        <f>_xlfn.XLOOKUP(AC499,moves!A:A,moves!D:D)</f>
        <v>5</v>
      </c>
      <c r="AF499" t="str">
        <f>_xlfn.XLOOKUP(AC499,moves!A:A,moves!E:E)</f>
        <v>Inflict the Confused status on the user. Deal any damage taken by the user during this attack to the target as well.</v>
      </c>
      <c r="AG499">
        <v>0</v>
      </c>
      <c r="AH499">
        <v>0</v>
      </c>
      <c r="AI499">
        <f t="shared" si="33"/>
        <v>0</v>
      </c>
      <c r="AJ499" t="s">
        <v>525</v>
      </c>
      <c r="AL499">
        <v>0</v>
      </c>
      <c r="AM499" cm="1">
        <f t="array" ref="AM499">IF(AL499=1,1,
   IF(ISTEXT(AK499),1,
   IF(AO499&gt;1,AM498,
   IF(AI499=1,
      IF(SUMPRODUCT((LEN($Y$2:$Y$4096)-LEN(SUBSTITUTE($Y$2:$Y$4096,AA499,"")))/LEN(AA499))&gt;0,2,1),
      IF(
         SUMPRODUCT((LEN($Y$2:$Y$4096)-LEN(SUBSTITUTE($Y$2:$Y$4096,AA499,"")))/LEN(AA499))
         - SUMPRODUCT((LEN($Y$2:$Y$4096)-LEN(SUBSTITUTE($Y$2:$Y$4096,"Alolan "&amp;AA499,"")))/LEN("Alolan "&amp;AA499))
         - SUMPRODUCT((LEN($Y$2:$Y$4096)-LEN(SUBSTITUTE($Y$2:$Y$4096,"Galarian "&amp;AA499,"")))/LEN("Galarian "&amp;AA499))
         - SUMPRODUCT((LEN($Y$2:$Y$4096)-LEN(SUBSTITUTE($Y$2:$Y$4096,"Hisuian "&amp;AA499,"")))/LEN("Hisuian "&amp;AA499))
         - SUMPRODUCT((LEN($Y$2:$Y$4096)-LEN(SUBSTITUTE($Y$2:$Y$4096,"Paldean "&amp;AA499,"")))/LEN("Paldean "&amp;AA499))
      &gt;0,2,1)
   ))))</f>
        <v>2</v>
      </c>
      <c r="AN499">
        <v>0</v>
      </c>
      <c r="AO499">
        <v>0</v>
      </c>
    </row>
    <row r="500" spans="1:41" x14ac:dyDescent="0.25">
      <c r="A500" t="s">
        <v>3855</v>
      </c>
      <c r="B500" t="s">
        <v>69</v>
      </c>
      <c r="C500" t="s">
        <v>1482</v>
      </c>
      <c r="D500" t="s">
        <v>1481</v>
      </c>
      <c r="E500">
        <v>91</v>
      </c>
      <c r="F500">
        <v>134</v>
      </c>
      <c r="G500">
        <v>95</v>
      </c>
      <c r="H500">
        <v>100</v>
      </c>
      <c r="I500">
        <v>100</v>
      </c>
      <c r="J500">
        <v>80</v>
      </c>
      <c r="K500" t="s">
        <v>1704</v>
      </c>
      <c r="L500" t="s">
        <v>252</v>
      </c>
      <c r="M500" t="s">
        <v>249</v>
      </c>
      <c r="N500">
        <v>10.9</v>
      </c>
      <c r="O500">
        <v>9.49</v>
      </c>
      <c r="R500">
        <f t="shared" si="30"/>
        <v>11</v>
      </c>
      <c r="S500">
        <f t="shared" si="31"/>
        <v>9</v>
      </c>
      <c r="T500">
        <f t="shared" si="32"/>
        <v>20</v>
      </c>
      <c r="U500" t="s">
        <v>1482</v>
      </c>
      <c r="V500" t="s">
        <v>1481</v>
      </c>
      <c r="W500" t="s">
        <v>1490</v>
      </c>
      <c r="X500" t="s">
        <v>1512</v>
      </c>
      <c r="Z500" t="str" cm="1">
        <f t="array" ref="Z500">IF(ISBLANK(AK500),_xlfn.LET(
    _xlpm.nameBeforeSlash, IF(ISNUMBER(SEARCH("/", Y500)), LEFT(Y500, SEARCH("/", Y500)-1), Y500),
    _xlpm.matchRow, IFERROR(MATCH(_xlpm.nameBeforeSlash, AA:AA, 0), ""),
    _xlpm.difference, IF(_xlpm.matchRow="", "", ABS((R500 + S500)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),IF(ISBLANK(Y500),"","Hidden"))</f>
        <v/>
      </c>
      <c r="AA500" t="s">
        <v>5133</v>
      </c>
      <c r="AC500" t="s">
        <v>861</v>
      </c>
      <c r="AD500" t="str">
        <f>_xlfn.XLOOKUP(AC500,moves!A:A,moves!B:B)</f>
        <v>dragon</v>
      </c>
      <c r="AE500">
        <f>_xlfn.XLOOKUP(AC500,moves!A:A,moves!D:D)</f>
        <v>7</v>
      </c>
      <c r="AF500" t="str">
        <f>_xlfn.XLOOKUP(AC500,moves!A:A,moves!E:E)</f>
        <v>Each time this move is used: Decrease attack strength by 2 (Min 1 attack strength).</v>
      </c>
      <c r="AG500">
        <v>0</v>
      </c>
      <c r="AH500">
        <v>0</v>
      </c>
      <c r="AI500">
        <f t="shared" si="33"/>
        <v>1</v>
      </c>
      <c r="AJ500" t="s">
        <v>525</v>
      </c>
      <c r="AL500">
        <v>0</v>
      </c>
      <c r="AM500" cm="1">
        <f t="array" ref="AM500">IF(AL500=1,1,
   IF(ISTEXT(AK500),1,
   IF(AO500&gt;1,AM499,
   IF(AI500=1,
      IF(SUMPRODUCT((LEN($Y$2:$Y$4096)-LEN(SUBSTITUTE($Y$2:$Y$4096,AA500,"")))/LEN(AA500))&gt;0,2,1),
      IF(
         SUMPRODUCT((LEN($Y$2:$Y$4096)-LEN(SUBSTITUTE($Y$2:$Y$4096,AA500,"")))/LEN(AA500))
         - SUMPRODUCT((LEN($Y$2:$Y$4096)-LEN(SUBSTITUTE($Y$2:$Y$4096,"Alolan "&amp;AA500,"")))/LEN("Alolan "&amp;AA500))
         - SUMPRODUCT((LEN($Y$2:$Y$4096)-LEN(SUBSTITUTE($Y$2:$Y$4096,"Galarian "&amp;AA500,"")))/LEN("Galarian "&amp;AA500))
         - SUMPRODUCT((LEN($Y$2:$Y$4096)-LEN(SUBSTITUTE($Y$2:$Y$4096,"Hisuian "&amp;AA500,"")))/LEN("Hisuian "&amp;AA500))
         - SUMPRODUCT((LEN($Y$2:$Y$4096)-LEN(SUBSTITUTE($Y$2:$Y$4096,"Paldean "&amp;AA500,"")))/LEN("Paldean "&amp;AA500))
      &gt;0,2,1)
   ))))</f>
        <v>2</v>
      </c>
      <c r="AN500">
        <v>0</v>
      </c>
      <c r="AO500">
        <v>0</v>
      </c>
    </row>
    <row r="501" spans="1:41" x14ac:dyDescent="0.25">
      <c r="A501">
        <v>150</v>
      </c>
      <c r="B501" t="s">
        <v>1745</v>
      </c>
      <c r="C501" t="s">
        <v>429</v>
      </c>
      <c r="D501"/>
      <c r="E501">
        <v>106</v>
      </c>
      <c r="F501">
        <v>110</v>
      </c>
      <c r="G501">
        <v>90</v>
      </c>
      <c r="H501">
        <v>154</v>
      </c>
      <c r="I501">
        <v>90</v>
      </c>
      <c r="J501">
        <v>130</v>
      </c>
      <c r="K501" t="s">
        <v>1746</v>
      </c>
      <c r="L501" t="s">
        <v>3446</v>
      </c>
      <c r="M501" t="s">
        <v>483</v>
      </c>
      <c r="N501">
        <v>14</v>
      </c>
      <c r="O501">
        <v>9.64</v>
      </c>
      <c r="Q501">
        <v>-1</v>
      </c>
      <c r="R501">
        <f t="shared" si="30"/>
        <v>14</v>
      </c>
      <c r="S501">
        <f t="shared" si="31"/>
        <v>9</v>
      </c>
      <c r="T501">
        <f t="shared" si="32"/>
        <v>23</v>
      </c>
      <c r="U501" t="s">
        <v>429</v>
      </c>
      <c r="V501" t="s">
        <v>1492</v>
      </c>
      <c r="W501" t="s">
        <v>1471</v>
      </c>
      <c r="X501" t="s">
        <v>1524</v>
      </c>
      <c r="Z501" t="str" cm="1">
        <f t="array" ref="Z501">IF(ISBLANK(AK501),_xlfn.LET(
    _xlpm.nameBeforeSlash, IF(ISNUMBER(SEARCH("/", Y501)), LEFT(Y501, SEARCH("/", Y501)-1), Y501),
    _xlpm.matchRow, IFERROR(MATCH(_xlpm.nameBeforeSlash, AA:AA, 0), ""),
    _xlpm.difference, IF(_xlpm.matchRow="", "", ABS((R501 + S501)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),IF(ISBLANK(Y501),"","Hidden"))</f>
        <v/>
      </c>
      <c r="AA501" t="s">
        <v>1745</v>
      </c>
      <c r="AC501" t="s">
        <v>429</v>
      </c>
      <c r="AD501" t="str">
        <f>_xlfn.XLOOKUP(AC501,moves!A:A,moves!B:B)</f>
        <v>psychic</v>
      </c>
      <c r="AE501">
        <f>_xlfn.XLOOKUP(AC501,moves!A:A,moves!D:D)</f>
        <v>5</v>
      </c>
      <c r="AF501" t="str">
        <f>_xlfn.XLOOKUP(AC501,moves!A:A,moves!E:E)</f>
        <v>If 2 or more status symbols are rolled: Inflict the Confused status on the target.</v>
      </c>
      <c r="AG501">
        <v>0</v>
      </c>
      <c r="AH501">
        <v>1</v>
      </c>
      <c r="AI501">
        <f t="shared" si="33"/>
        <v>0</v>
      </c>
      <c r="AJ501" t="s">
        <v>8452</v>
      </c>
      <c r="AL501">
        <v>0</v>
      </c>
      <c r="AM501" cm="1">
        <f t="array" ref="AM501">IF(AL501=1,1,
   IF(ISTEXT(AK501),1,
   IF(AO501&gt;1,AM500,
   IF(AI501=1,
      IF(SUMPRODUCT((LEN($Y$2:$Y$4096)-LEN(SUBSTITUTE($Y$2:$Y$4096,AA501,"")))/LEN(AA501))&gt;0,2,1),
      IF(
         SUMPRODUCT((LEN($Y$2:$Y$4096)-LEN(SUBSTITUTE($Y$2:$Y$4096,AA501,"")))/LEN(AA501))
         - SUMPRODUCT((LEN($Y$2:$Y$4096)-LEN(SUBSTITUTE($Y$2:$Y$4096,"Alolan "&amp;AA501,"")))/LEN("Alolan "&amp;AA501))
         - SUMPRODUCT((LEN($Y$2:$Y$4096)-LEN(SUBSTITUTE($Y$2:$Y$4096,"Galarian "&amp;AA501,"")))/LEN("Galarian "&amp;AA501))
         - SUMPRODUCT((LEN($Y$2:$Y$4096)-LEN(SUBSTITUTE($Y$2:$Y$4096,"Hisuian "&amp;AA501,"")))/LEN("Hisuian "&amp;AA501))
         - SUMPRODUCT((LEN($Y$2:$Y$4096)-LEN(SUBSTITUTE($Y$2:$Y$4096,"Paldean "&amp;AA501,"")))/LEN("Paldean "&amp;AA501))
      &gt;0,2,1)
   ))))</f>
        <v>1</v>
      </c>
      <c r="AN501">
        <v>0</v>
      </c>
      <c r="AO501">
        <v>1</v>
      </c>
    </row>
    <row r="502" spans="1:41" x14ac:dyDescent="0.25">
      <c r="A502" t="s">
        <v>1747</v>
      </c>
      <c r="B502" t="s">
        <v>1745</v>
      </c>
      <c r="C502" t="s">
        <v>429</v>
      </c>
      <c r="D502" t="s">
        <v>1492</v>
      </c>
      <c r="E502">
        <v>106</v>
      </c>
      <c r="F502">
        <v>190</v>
      </c>
      <c r="G502">
        <v>100</v>
      </c>
      <c r="H502">
        <v>154</v>
      </c>
      <c r="I502">
        <v>100</v>
      </c>
      <c r="J502">
        <v>130</v>
      </c>
      <c r="K502" t="s">
        <v>1746</v>
      </c>
      <c r="L502" t="s">
        <v>3446</v>
      </c>
      <c r="M502" t="s">
        <v>1476</v>
      </c>
      <c r="N502">
        <v>16.240000000000002</v>
      </c>
      <c r="O502">
        <v>10.24</v>
      </c>
      <c r="P502">
        <v>-1</v>
      </c>
      <c r="Q502">
        <v>1</v>
      </c>
      <c r="R502">
        <f t="shared" si="30"/>
        <v>15</v>
      </c>
      <c r="S502">
        <f t="shared" si="31"/>
        <v>11</v>
      </c>
      <c r="T502">
        <f t="shared" si="32"/>
        <v>26</v>
      </c>
      <c r="U502" t="s">
        <v>429</v>
      </c>
      <c r="V502" t="s">
        <v>1492</v>
      </c>
      <c r="W502" t="s">
        <v>1471</v>
      </c>
      <c r="X502" t="s">
        <v>1524</v>
      </c>
      <c r="Z502" t="str" cm="1">
        <f t="array" ref="Z502">IF(ISBLANK(AK502),_xlfn.LET(
    _xlpm.nameBeforeSlash, IF(ISNUMBER(SEARCH("/", Y502)), LEFT(Y502, SEARCH("/", Y502)-1), Y502),
    _xlpm.matchRow, IFERROR(MATCH(_xlpm.nameBeforeSlash, AA:AA, 0), ""),
    _xlpm.difference, IF(_xlpm.matchRow="", "", ABS((R502 + S502)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),IF(ISBLANK(Y502),"","Hidden"))</f>
        <v/>
      </c>
      <c r="AA502" t="s">
        <v>3139</v>
      </c>
      <c r="AB502" t="s">
        <v>1486</v>
      </c>
      <c r="AC502" t="s">
        <v>1038</v>
      </c>
      <c r="AD502" t="str">
        <f>_xlfn.XLOOKUP(AC502,moves!A:A,moves!B:B)</f>
        <v>fighting</v>
      </c>
      <c r="AE502">
        <f>_xlfn.XLOOKUP(AC502,moves!A:A,moves!D:D)</f>
        <v>6</v>
      </c>
      <c r="AF502" t="str">
        <f>_xlfn.XLOOKUP(AC502,moves!A:A,moves!E:E)</f>
        <v xml:space="preserve">During this attack and when the user is next attacked: Status symbols and critical hits deal +1 damage. </v>
      </c>
      <c r="AG502">
        <v>0</v>
      </c>
      <c r="AH502">
        <v>1</v>
      </c>
      <c r="AI502">
        <f t="shared" si="33"/>
        <v>0</v>
      </c>
      <c r="AJ502" t="s">
        <v>8452</v>
      </c>
      <c r="AL502">
        <v>0</v>
      </c>
      <c r="AM502" cm="1">
        <f t="array" ref="AM502">IF(AL502=1,1,
   IF(ISTEXT(AK502),1,
   IF(AO502&gt;1,AM501,
   IF(AI502=1,
      IF(SUMPRODUCT((LEN($Y$2:$Y$4096)-LEN(SUBSTITUTE($Y$2:$Y$4096,AA502,"")))/LEN(AA502))&gt;0,2,1),
      IF(
         SUMPRODUCT((LEN($Y$2:$Y$4096)-LEN(SUBSTITUTE($Y$2:$Y$4096,AA502,"")))/LEN(AA502))
         - SUMPRODUCT((LEN($Y$2:$Y$4096)-LEN(SUBSTITUTE($Y$2:$Y$4096,"Alolan "&amp;AA502,"")))/LEN("Alolan "&amp;AA502))
         - SUMPRODUCT((LEN($Y$2:$Y$4096)-LEN(SUBSTITUTE($Y$2:$Y$4096,"Galarian "&amp;AA502,"")))/LEN("Galarian "&amp;AA502))
         - SUMPRODUCT((LEN($Y$2:$Y$4096)-LEN(SUBSTITUTE($Y$2:$Y$4096,"Hisuian "&amp;AA502,"")))/LEN("Hisuian "&amp;AA502))
         - SUMPRODUCT((LEN($Y$2:$Y$4096)-LEN(SUBSTITUTE($Y$2:$Y$4096,"Paldean "&amp;AA502,"")))/LEN("Paldean "&amp;AA502))
      &gt;0,2,1)
   ))))</f>
        <v>1</v>
      </c>
      <c r="AN502">
        <v>0</v>
      </c>
      <c r="AO502">
        <v>2</v>
      </c>
    </row>
    <row r="503" spans="1:41" x14ac:dyDescent="0.25">
      <c r="A503" t="s">
        <v>1748</v>
      </c>
      <c r="B503" t="s">
        <v>1745</v>
      </c>
      <c r="C503" t="s">
        <v>429</v>
      </c>
      <c r="D503"/>
      <c r="E503">
        <v>106</v>
      </c>
      <c r="F503">
        <v>150</v>
      </c>
      <c r="G503">
        <v>70</v>
      </c>
      <c r="H503">
        <v>194</v>
      </c>
      <c r="I503">
        <v>120</v>
      </c>
      <c r="J503">
        <v>140</v>
      </c>
      <c r="K503" t="s">
        <v>1746</v>
      </c>
      <c r="L503" t="s">
        <v>3446</v>
      </c>
      <c r="M503" t="s">
        <v>1476</v>
      </c>
      <c r="N503">
        <v>16.8</v>
      </c>
      <c r="O503">
        <v>9.9400000000000013</v>
      </c>
      <c r="P503">
        <v>-1</v>
      </c>
      <c r="R503">
        <f t="shared" si="30"/>
        <v>16</v>
      </c>
      <c r="S503">
        <f t="shared" si="31"/>
        <v>10</v>
      </c>
      <c r="T503">
        <f t="shared" si="32"/>
        <v>26</v>
      </c>
      <c r="U503" t="s">
        <v>429</v>
      </c>
      <c r="V503" t="s">
        <v>1492</v>
      </c>
      <c r="W503" t="s">
        <v>1471</v>
      </c>
      <c r="X503" t="s">
        <v>1524</v>
      </c>
      <c r="Z503" t="str" cm="1">
        <f t="array" ref="Z503">IF(ISBLANK(AK503),_xlfn.LET(
    _xlpm.nameBeforeSlash, IF(ISNUMBER(SEARCH("/", Y503)), LEFT(Y503, SEARCH("/", Y503)-1), Y503),
    _xlpm.matchRow, IFERROR(MATCH(_xlpm.nameBeforeSlash, AA:AA, 0), ""),
    _xlpm.difference, IF(_xlpm.matchRow="", "", ABS((R503 + S503)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),IF(ISBLANK(Y503),"","Hidden"))</f>
        <v/>
      </c>
      <c r="AA503" t="s">
        <v>3140</v>
      </c>
      <c r="AB503" t="s">
        <v>1488</v>
      </c>
      <c r="AC503" t="s">
        <v>1309</v>
      </c>
      <c r="AD503" t="str">
        <f>_xlfn.XLOOKUP(AC503,moves!A:A,moves!B:B)</f>
        <v>psychic</v>
      </c>
      <c r="AE503">
        <f>_xlfn.XLOOKUP(AC503,moves!A:A,moves!D:D)</f>
        <v>6</v>
      </c>
      <c r="AF503" t="str">
        <f>_xlfn.XLOOKUP(AC503,moves!A:A,moves!E:E)</f>
        <v>For each critical hit rolled: The user may deal that critical hit to one Pokémon in the target party, ignoring resistance and weakness.</v>
      </c>
      <c r="AG503">
        <v>0</v>
      </c>
      <c r="AH503">
        <v>1</v>
      </c>
      <c r="AI503">
        <f t="shared" si="33"/>
        <v>0</v>
      </c>
      <c r="AJ503" t="s">
        <v>8452</v>
      </c>
      <c r="AL503">
        <v>0</v>
      </c>
      <c r="AM503" cm="1">
        <f t="array" ref="AM503">IF(AL503=1,1,
   IF(ISTEXT(AK503),1,
   IF(AO503&gt;1,AM502,
   IF(AI503=1,
      IF(SUMPRODUCT((LEN($Y$2:$Y$4096)-LEN(SUBSTITUTE($Y$2:$Y$4096,AA503,"")))/LEN(AA503))&gt;0,2,1),
      IF(
         SUMPRODUCT((LEN($Y$2:$Y$4096)-LEN(SUBSTITUTE($Y$2:$Y$4096,AA503,"")))/LEN(AA503))
         - SUMPRODUCT((LEN($Y$2:$Y$4096)-LEN(SUBSTITUTE($Y$2:$Y$4096,"Alolan "&amp;AA503,"")))/LEN("Alolan "&amp;AA503))
         - SUMPRODUCT((LEN($Y$2:$Y$4096)-LEN(SUBSTITUTE($Y$2:$Y$4096,"Galarian "&amp;AA503,"")))/LEN("Galarian "&amp;AA503))
         - SUMPRODUCT((LEN($Y$2:$Y$4096)-LEN(SUBSTITUTE($Y$2:$Y$4096,"Hisuian "&amp;AA503,"")))/LEN("Hisuian "&amp;AA503))
         - SUMPRODUCT((LEN($Y$2:$Y$4096)-LEN(SUBSTITUTE($Y$2:$Y$4096,"Paldean "&amp;AA503,"")))/LEN("Paldean "&amp;AA503))
      &gt;0,2,1)
   ))))</f>
        <v>1</v>
      </c>
      <c r="AN503">
        <v>0</v>
      </c>
      <c r="AO503">
        <v>3</v>
      </c>
    </row>
    <row r="504" spans="1:41" x14ac:dyDescent="0.25">
      <c r="A504" t="s">
        <v>3856</v>
      </c>
      <c r="B504" t="s">
        <v>1745</v>
      </c>
      <c r="C504" t="s">
        <v>429</v>
      </c>
      <c r="D504"/>
      <c r="E504">
        <v>106</v>
      </c>
      <c r="F504">
        <v>110</v>
      </c>
      <c r="G504">
        <v>90</v>
      </c>
      <c r="H504">
        <v>154</v>
      </c>
      <c r="I504">
        <v>90</v>
      </c>
      <c r="J504">
        <v>130</v>
      </c>
      <c r="K504" t="s">
        <v>1746</v>
      </c>
      <c r="L504" t="s">
        <v>3446</v>
      </c>
      <c r="M504" t="s">
        <v>483</v>
      </c>
      <c r="N504">
        <v>14</v>
      </c>
      <c r="O504">
        <v>9.64</v>
      </c>
      <c r="Q504">
        <v>-1</v>
      </c>
      <c r="R504">
        <f t="shared" si="30"/>
        <v>14</v>
      </c>
      <c r="S504">
        <f t="shared" si="31"/>
        <v>9</v>
      </c>
      <c r="T504">
        <f t="shared" si="32"/>
        <v>23</v>
      </c>
      <c r="U504" t="s">
        <v>429</v>
      </c>
      <c r="V504" t="s">
        <v>1492</v>
      </c>
      <c r="W504" t="s">
        <v>1471</v>
      </c>
      <c r="X504" t="s">
        <v>1524</v>
      </c>
      <c r="Z504" t="str" cm="1">
        <f t="array" ref="Z504">IF(ISBLANK(AK504),_xlfn.LET(
    _xlpm.nameBeforeSlash, IF(ISNUMBER(SEARCH("/", Y504)), LEFT(Y504, SEARCH("/", Y504)-1), Y504),
    _xlpm.matchRow, IFERROR(MATCH(_xlpm.nameBeforeSlash, AA:AA, 0), ""),
    _xlpm.difference, IF(_xlpm.matchRow="", "", ABS((R504 + S504)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),IF(ISBLANK(Y504),"","Hidden"))</f>
        <v/>
      </c>
      <c r="AA504" t="s">
        <v>5134</v>
      </c>
      <c r="AC504" t="s">
        <v>6446</v>
      </c>
      <c r="AD504" t="str">
        <f>_xlfn.XLOOKUP(AC504,moves!A:A,moves!B:B)</f>
        <v>psychic</v>
      </c>
      <c r="AE504">
        <f>_xlfn.XLOOKUP(AC504,moves!A:A,moves!D:D)</f>
        <v>3</v>
      </c>
      <c r="AF504" t="str">
        <f>_xlfn.XLOOKUP(AC504,moves!A:A,moves!E:E)</f>
        <v>You may deal 2 damage to any number of Pokémon in your party. For each Pokémon you dealt damage to in this way: Deal 4 damage to any Pokémon in the target's party.</v>
      </c>
      <c r="AG504">
        <v>0</v>
      </c>
      <c r="AH504">
        <v>1</v>
      </c>
      <c r="AI504">
        <f t="shared" si="33"/>
        <v>1</v>
      </c>
      <c r="AJ504" t="s">
        <v>8452</v>
      </c>
      <c r="AL504">
        <v>0</v>
      </c>
      <c r="AM504" cm="1">
        <f t="array" ref="AM504">IF(AL504=1,1,
   IF(ISTEXT(AK504),1,
   IF(AO504&gt;1,AM503,
   IF(AI504=1,
      IF(SUMPRODUCT((LEN($Y$2:$Y$4096)-LEN(SUBSTITUTE($Y$2:$Y$4096,AA504,"")))/LEN(AA504))&gt;0,2,1),
      IF(
         SUMPRODUCT((LEN($Y$2:$Y$4096)-LEN(SUBSTITUTE($Y$2:$Y$4096,AA504,"")))/LEN(AA504))
         - SUMPRODUCT((LEN($Y$2:$Y$4096)-LEN(SUBSTITUTE($Y$2:$Y$4096,"Alolan "&amp;AA504,"")))/LEN("Alolan "&amp;AA504))
         - SUMPRODUCT((LEN($Y$2:$Y$4096)-LEN(SUBSTITUTE($Y$2:$Y$4096,"Galarian "&amp;AA504,"")))/LEN("Galarian "&amp;AA504))
         - SUMPRODUCT((LEN($Y$2:$Y$4096)-LEN(SUBSTITUTE($Y$2:$Y$4096,"Hisuian "&amp;AA504,"")))/LEN("Hisuian "&amp;AA504))
         - SUMPRODUCT((LEN($Y$2:$Y$4096)-LEN(SUBSTITUTE($Y$2:$Y$4096,"Paldean "&amp;AA504,"")))/LEN("Paldean "&amp;AA504))
      &gt;0,2,1)
   ))))</f>
        <v>1</v>
      </c>
      <c r="AN504">
        <v>0</v>
      </c>
      <c r="AO504">
        <v>1</v>
      </c>
    </row>
    <row r="505" spans="1:41" x14ac:dyDescent="0.25">
      <c r="A505" t="s">
        <v>3857</v>
      </c>
      <c r="B505" t="s">
        <v>1745</v>
      </c>
      <c r="C505" t="s">
        <v>429</v>
      </c>
      <c r="D505" t="s">
        <v>1492</v>
      </c>
      <c r="E505">
        <v>106</v>
      </c>
      <c r="F505">
        <v>190</v>
      </c>
      <c r="G505">
        <v>100</v>
      </c>
      <c r="H505">
        <v>154</v>
      </c>
      <c r="I505">
        <v>100</v>
      </c>
      <c r="J505">
        <v>130</v>
      </c>
      <c r="K505" t="s">
        <v>1746</v>
      </c>
      <c r="L505" t="s">
        <v>3446</v>
      </c>
      <c r="M505" t="s">
        <v>1476</v>
      </c>
      <c r="N505">
        <v>16.240000000000002</v>
      </c>
      <c r="O505">
        <v>10.24</v>
      </c>
      <c r="P505">
        <v>-1</v>
      </c>
      <c r="Q505">
        <v>1</v>
      </c>
      <c r="R505">
        <f t="shared" si="30"/>
        <v>15</v>
      </c>
      <c r="S505">
        <f t="shared" si="31"/>
        <v>11</v>
      </c>
      <c r="T505">
        <f t="shared" si="32"/>
        <v>26</v>
      </c>
      <c r="U505" t="s">
        <v>429</v>
      </c>
      <c r="V505" t="s">
        <v>1492</v>
      </c>
      <c r="W505" t="s">
        <v>1471</v>
      </c>
      <c r="X505" t="s">
        <v>1524</v>
      </c>
      <c r="Z505" t="str" cm="1">
        <f t="array" ref="Z505">IF(ISBLANK(AK505),_xlfn.LET(
    _xlpm.nameBeforeSlash, IF(ISNUMBER(SEARCH("/", Y505)), LEFT(Y505, SEARCH("/", Y505)-1), Y505),
    _xlpm.matchRow, IFERROR(MATCH(_xlpm.nameBeforeSlash, AA:AA, 0), ""),
    _xlpm.difference, IF(_xlpm.matchRow="", "", ABS((R505 + S505)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),IF(ISBLANK(Y505),"","Hidden"))</f>
        <v/>
      </c>
      <c r="AA505" t="s">
        <v>5135</v>
      </c>
      <c r="AB505" t="s">
        <v>1486</v>
      </c>
      <c r="AC505" t="s">
        <v>6447</v>
      </c>
      <c r="AD505" t="str">
        <f>_xlfn.XLOOKUP(AC505,moves!A:A,moves!B:B)</f>
        <v>psychic</v>
      </c>
      <c r="AE505">
        <f>_xlfn.XLOOKUP(AC505,moves!A:A,moves!D:D)</f>
        <v>5</v>
      </c>
      <c r="AF505" t="str">
        <f>_xlfn.XLOOKUP(AC505,moves!A:A,moves!E:E)</f>
        <v>Ignore effects of the target's moves effects, abilities, and held items.</v>
      </c>
      <c r="AG505">
        <v>0</v>
      </c>
      <c r="AH505">
        <v>1</v>
      </c>
      <c r="AI505">
        <f t="shared" si="33"/>
        <v>1</v>
      </c>
      <c r="AJ505" t="s">
        <v>8452</v>
      </c>
      <c r="AL505">
        <v>0</v>
      </c>
      <c r="AM505" cm="1">
        <f t="array" ref="AM505">IF(AL505=1,1,
   IF(ISTEXT(AK505),1,
   IF(AO505&gt;1,AM504,
   IF(AI505=1,
      IF(SUMPRODUCT((LEN($Y$2:$Y$4096)-LEN(SUBSTITUTE($Y$2:$Y$4096,AA505,"")))/LEN(AA505))&gt;0,2,1),
      IF(
         SUMPRODUCT((LEN($Y$2:$Y$4096)-LEN(SUBSTITUTE($Y$2:$Y$4096,AA505,"")))/LEN(AA505))
         - SUMPRODUCT((LEN($Y$2:$Y$4096)-LEN(SUBSTITUTE($Y$2:$Y$4096,"Alolan "&amp;AA505,"")))/LEN("Alolan "&amp;AA505))
         - SUMPRODUCT((LEN($Y$2:$Y$4096)-LEN(SUBSTITUTE($Y$2:$Y$4096,"Galarian "&amp;AA505,"")))/LEN("Galarian "&amp;AA505))
         - SUMPRODUCT((LEN($Y$2:$Y$4096)-LEN(SUBSTITUTE($Y$2:$Y$4096,"Hisuian "&amp;AA505,"")))/LEN("Hisuian "&amp;AA505))
         - SUMPRODUCT((LEN($Y$2:$Y$4096)-LEN(SUBSTITUTE($Y$2:$Y$4096,"Paldean "&amp;AA505,"")))/LEN("Paldean "&amp;AA505))
      &gt;0,2,1)
   ))))</f>
        <v>1</v>
      </c>
      <c r="AN505">
        <v>0</v>
      </c>
      <c r="AO505">
        <v>2</v>
      </c>
    </row>
    <row r="506" spans="1:41" x14ac:dyDescent="0.25">
      <c r="A506" t="s">
        <v>3858</v>
      </c>
      <c r="B506" t="s">
        <v>1745</v>
      </c>
      <c r="C506" t="s">
        <v>429</v>
      </c>
      <c r="D506"/>
      <c r="E506">
        <v>106</v>
      </c>
      <c r="F506">
        <v>150</v>
      </c>
      <c r="G506">
        <v>70</v>
      </c>
      <c r="H506">
        <v>194</v>
      </c>
      <c r="I506">
        <v>120</v>
      </c>
      <c r="J506">
        <v>140</v>
      </c>
      <c r="K506" t="s">
        <v>1746</v>
      </c>
      <c r="L506" t="s">
        <v>3446</v>
      </c>
      <c r="M506" t="s">
        <v>1476</v>
      </c>
      <c r="N506">
        <v>16.8</v>
      </c>
      <c r="O506">
        <v>9.9400000000000013</v>
      </c>
      <c r="P506">
        <v>-1</v>
      </c>
      <c r="R506">
        <f t="shared" si="30"/>
        <v>16</v>
      </c>
      <c r="S506">
        <f t="shared" si="31"/>
        <v>10</v>
      </c>
      <c r="T506">
        <f t="shared" si="32"/>
        <v>26</v>
      </c>
      <c r="U506" t="s">
        <v>429</v>
      </c>
      <c r="V506" t="s">
        <v>1492</v>
      </c>
      <c r="W506" t="s">
        <v>1471</v>
      </c>
      <c r="X506" t="s">
        <v>1524</v>
      </c>
      <c r="Z506" t="str" cm="1">
        <f t="array" ref="Z506">IF(ISBLANK(AK506),_xlfn.LET(
    _xlpm.nameBeforeSlash, IF(ISNUMBER(SEARCH("/", Y506)), LEFT(Y506, SEARCH("/", Y506)-1), Y506),
    _xlpm.matchRow, IFERROR(MATCH(_xlpm.nameBeforeSlash, AA:AA, 0), ""),
    _xlpm.difference, IF(_xlpm.matchRow="", "", ABS((R506 + S506)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),IF(ISBLANK(Y506),"","Hidden"))</f>
        <v/>
      </c>
      <c r="AA506" t="s">
        <v>5136</v>
      </c>
      <c r="AB506" t="s">
        <v>1488</v>
      </c>
      <c r="AC506" t="s">
        <v>6445</v>
      </c>
      <c r="AD506" t="str">
        <f>_xlfn.XLOOKUP(AC506,moves!A:A,moves!B:B)</f>
        <v>psychic</v>
      </c>
      <c r="AE506">
        <f>_xlfn.XLOOKUP(AC506,moves!A:A,moves!D:D)</f>
        <v>2</v>
      </c>
      <c r="AF506" t="str">
        <f>_xlfn.XLOOKUP(AC506,moves!A:A,moves!E:E)</f>
        <v>For each move any Pokémon has used since this move was last used: Increase attack strength by 1.</v>
      </c>
      <c r="AG506">
        <v>0</v>
      </c>
      <c r="AH506">
        <v>1</v>
      </c>
      <c r="AI506">
        <f t="shared" si="33"/>
        <v>1</v>
      </c>
      <c r="AJ506" t="s">
        <v>8452</v>
      </c>
      <c r="AL506">
        <v>0</v>
      </c>
      <c r="AM506" cm="1">
        <f t="array" ref="AM506">IF(AL506=1,1,
   IF(ISTEXT(AK506),1,
   IF(AO506&gt;1,AM505,
   IF(AI506=1,
      IF(SUMPRODUCT((LEN($Y$2:$Y$4096)-LEN(SUBSTITUTE($Y$2:$Y$4096,AA506,"")))/LEN(AA506))&gt;0,2,1),
      IF(
         SUMPRODUCT((LEN($Y$2:$Y$4096)-LEN(SUBSTITUTE($Y$2:$Y$4096,AA506,"")))/LEN(AA506))
         - SUMPRODUCT((LEN($Y$2:$Y$4096)-LEN(SUBSTITUTE($Y$2:$Y$4096,"Alolan "&amp;AA506,"")))/LEN("Alolan "&amp;AA506))
         - SUMPRODUCT((LEN($Y$2:$Y$4096)-LEN(SUBSTITUTE($Y$2:$Y$4096,"Galarian "&amp;AA506,"")))/LEN("Galarian "&amp;AA506))
         - SUMPRODUCT((LEN($Y$2:$Y$4096)-LEN(SUBSTITUTE($Y$2:$Y$4096,"Hisuian "&amp;AA506,"")))/LEN("Hisuian "&amp;AA506))
         - SUMPRODUCT((LEN($Y$2:$Y$4096)-LEN(SUBSTITUTE($Y$2:$Y$4096,"Paldean "&amp;AA506,"")))/LEN("Paldean "&amp;AA506))
      &gt;0,2,1)
   ))))</f>
        <v>1</v>
      </c>
      <c r="AN506">
        <v>0</v>
      </c>
      <c r="AO506">
        <v>3</v>
      </c>
    </row>
    <row r="507" spans="1:41" x14ac:dyDescent="0.25">
      <c r="A507">
        <v>151</v>
      </c>
      <c r="B507" t="s">
        <v>1749</v>
      </c>
      <c r="C507" t="s">
        <v>429</v>
      </c>
      <c r="D507"/>
      <c r="E507">
        <v>100</v>
      </c>
      <c r="F507">
        <v>100</v>
      </c>
      <c r="G507">
        <v>100</v>
      </c>
      <c r="H507">
        <v>100</v>
      </c>
      <c r="I507">
        <v>100</v>
      </c>
      <c r="J507">
        <v>100</v>
      </c>
      <c r="K507" t="s">
        <v>1750</v>
      </c>
      <c r="L507" t="s">
        <v>3446</v>
      </c>
      <c r="M507" t="s">
        <v>483</v>
      </c>
      <c r="N507">
        <v>10</v>
      </c>
      <c r="O507">
        <v>10</v>
      </c>
      <c r="P507">
        <v>1</v>
      </c>
      <c r="Q507">
        <v>1</v>
      </c>
      <c r="R507">
        <f t="shared" si="30"/>
        <v>11</v>
      </c>
      <c r="S507">
        <f t="shared" si="31"/>
        <v>11</v>
      </c>
      <c r="T507">
        <f t="shared" si="32"/>
        <v>22</v>
      </c>
      <c r="U507" t="s">
        <v>6200</v>
      </c>
      <c r="V507" t="s">
        <v>6200</v>
      </c>
      <c r="W507" t="s">
        <v>6200</v>
      </c>
      <c r="X507" t="s">
        <v>6200</v>
      </c>
      <c r="Z507" t="str" cm="1">
        <f t="array" ref="Z507">IF(ISBLANK(AK507),_xlfn.LET(
    _xlpm.nameBeforeSlash, IF(ISNUMBER(SEARCH("/", Y507)), LEFT(Y507, SEARCH("/", Y507)-1), Y507),
    _xlpm.matchRow, IFERROR(MATCH(_xlpm.nameBeforeSlash, AA:AA, 0), ""),
    _xlpm.difference, IF(_xlpm.matchRow="", "", ABS((R507 + S507)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),IF(ISBLANK(Y507),"","Hidden"))</f>
        <v/>
      </c>
      <c r="AA507" t="s">
        <v>1749</v>
      </c>
      <c r="AC507" t="s">
        <v>1381</v>
      </c>
      <c r="AD507" t="str">
        <f>_xlfn.XLOOKUP(AC507,moves!A:A,moves!B:B)</f>
        <v>typeless</v>
      </c>
      <c r="AE507">
        <f>_xlfn.XLOOKUP(AC507,moves!A:A,moves!D:D)</f>
        <v>4</v>
      </c>
      <c r="AF507" t="str">
        <f>_xlfn.XLOOKUP(AC507,moves!A:A,moves!E:E)</f>
        <v>Choose any type. This attack becomes the chosen type. If 2 or more status symbols are rolled: Inflict any one status condition on the target.</v>
      </c>
      <c r="AG507">
        <v>0</v>
      </c>
      <c r="AH507">
        <v>1</v>
      </c>
      <c r="AI507">
        <f t="shared" si="33"/>
        <v>0</v>
      </c>
      <c r="AJ507" t="s">
        <v>867</v>
      </c>
      <c r="AL507">
        <v>0</v>
      </c>
      <c r="AM507" cm="1">
        <f t="array" ref="AM507">IF(AL507=1,1,
   IF(ISTEXT(AK507),1,
   IF(AO507&gt;1,AM506,
   IF(AI507=1,
      IF(SUMPRODUCT((LEN($Y$2:$Y$4096)-LEN(SUBSTITUTE($Y$2:$Y$4096,AA507,"")))/LEN(AA507))&gt;0,2,1),
      IF(
         SUMPRODUCT((LEN($Y$2:$Y$4096)-LEN(SUBSTITUTE($Y$2:$Y$4096,AA507,"")))/LEN(AA507))
         - SUMPRODUCT((LEN($Y$2:$Y$4096)-LEN(SUBSTITUTE($Y$2:$Y$4096,"Alolan "&amp;AA507,"")))/LEN("Alolan "&amp;AA507))
         - SUMPRODUCT((LEN($Y$2:$Y$4096)-LEN(SUBSTITUTE($Y$2:$Y$4096,"Galarian "&amp;AA507,"")))/LEN("Galarian "&amp;AA507))
         - SUMPRODUCT((LEN($Y$2:$Y$4096)-LEN(SUBSTITUTE($Y$2:$Y$4096,"Hisuian "&amp;AA507,"")))/LEN("Hisuian "&amp;AA507))
         - SUMPRODUCT((LEN($Y$2:$Y$4096)-LEN(SUBSTITUTE($Y$2:$Y$4096,"Paldean "&amp;AA507,"")))/LEN("Paldean "&amp;AA507))
      &gt;0,2,1)
   ))))</f>
        <v>1</v>
      </c>
      <c r="AN507">
        <v>0</v>
      </c>
      <c r="AO507">
        <v>0</v>
      </c>
    </row>
    <row r="508" spans="1:41" x14ac:dyDescent="0.25">
      <c r="A508" t="s">
        <v>3859</v>
      </c>
      <c r="B508" t="s">
        <v>1749</v>
      </c>
      <c r="C508" t="s">
        <v>429</v>
      </c>
      <c r="D508"/>
      <c r="E508">
        <v>100</v>
      </c>
      <c r="F508">
        <v>100</v>
      </c>
      <c r="G508">
        <v>100</v>
      </c>
      <c r="H508">
        <v>100</v>
      </c>
      <c r="I508">
        <v>100</v>
      </c>
      <c r="J508">
        <v>100</v>
      </c>
      <c r="K508" t="s">
        <v>1750</v>
      </c>
      <c r="L508" t="s">
        <v>3446</v>
      </c>
      <c r="M508" t="s">
        <v>483</v>
      </c>
      <c r="N508">
        <v>10</v>
      </c>
      <c r="O508">
        <v>10</v>
      </c>
      <c r="P508">
        <v>1</v>
      </c>
      <c r="Q508">
        <v>1</v>
      </c>
      <c r="R508">
        <f t="shared" si="30"/>
        <v>11</v>
      </c>
      <c r="S508">
        <f t="shared" si="31"/>
        <v>11</v>
      </c>
      <c r="T508">
        <f t="shared" si="32"/>
        <v>22</v>
      </c>
      <c r="U508" t="s">
        <v>6200</v>
      </c>
      <c r="V508" t="s">
        <v>6200</v>
      </c>
      <c r="W508" t="s">
        <v>6200</v>
      </c>
      <c r="X508" t="s">
        <v>6200</v>
      </c>
      <c r="Z508" t="str" cm="1">
        <f t="array" ref="Z508">IF(ISBLANK(AK508),_xlfn.LET(
    _xlpm.nameBeforeSlash, IF(ISNUMBER(SEARCH("/", Y508)), LEFT(Y508, SEARCH("/", Y508)-1), Y508),
    _xlpm.matchRow, IFERROR(MATCH(_xlpm.nameBeforeSlash, AA:AA, 0), ""),
    _xlpm.difference, IF(_xlpm.matchRow="", "", ABS((R508 + S508)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),IF(ISBLANK(Y508),"","Hidden"))</f>
        <v/>
      </c>
      <c r="AA508" t="s">
        <v>5137</v>
      </c>
      <c r="AC508" t="s">
        <v>6448</v>
      </c>
      <c r="AD508" t="str">
        <f>_xlfn.XLOOKUP(AC508,moves!A:A,moves!B:B)</f>
        <v>typeless</v>
      </c>
      <c r="AE508" t="str">
        <f>_xlfn.XLOOKUP(AC508,moves!A:A,moves!D:D)</f>
        <v>?</v>
      </c>
      <c r="AF508" t="str">
        <f>_xlfn.XLOOKUP(AC508,moves!A:A,moves!E:E)</f>
        <v>Choose any move from the user's or target's party, then attack the target with that move.</v>
      </c>
      <c r="AG508">
        <v>0</v>
      </c>
      <c r="AH508">
        <v>1</v>
      </c>
      <c r="AI508">
        <f t="shared" si="33"/>
        <v>1</v>
      </c>
      <c r="AJ508" t="s">
        <v>867</v>
      </c>
      <c r="AL508">
        <v>0</v>
      </c>
      <c r="AM508" cm="1">
        <f t="array" ref="AM508">IF(AL508=1,1,
   IF(ISTEXT(AK508),1,
   IF(AO508&gt;1,AM507,
   IF(AI508=1,
      IF(SUMPRODUCT((LEN($Y$2:$Y$4096)-LEN(SUBSTITUTE($Y$2:$Y$4096,AA508,"")))/LEN(AA508))&gt;0,2,1),
      IF(
         SUMPRODUCT((LEN($Y$2:$Y$4096)-LEN(SUBSTITUTE($Y$2:$Y$4096,AA508,"")))/LEN(AA508))
         - SUMPRODUCT((LEN($Y$2:$Y$4096)-LEN(SUBSTITUTE($Y$2:$Y$4096,"Alolan "&amp;AA508,"")))/LEN("Alolan "&amp;AA508))
         - SUMPRODUCT((LEN($Y$2:$Y$4096)-LEN(SUBSTITUTE($Y$2:$Y$4096,"Galarian "&amp;AA508,"")))/LEN("Galarian "&amp;AA508))
         - SUMPRODUCT((LEN($Y$2:$Y$4096)-LEN(SUBSTITUTE($Y$2:$Y$4096,"Hisuian "&amp;AA508,"")))/LEN("Hisuian "&amp;AA508))
         - SUMPRODUCT((LEN($Y$2:$Y$4096)-LEN(SUBSTITUTE($Y$2:$Y$4096,"Paldean "&amp;AA508,"")))/LEN("Paldean "&amp;AA508))
      &gt;0,2,1)
   ))))</f>
        <v>1</v>
      </c>
      <c r="AN508">
        <v>0</v>
      </c>
      <c r="AO508">
        <v>0</v>
      </c>
    </row>
    <row r="509" spans="1:41" x14ac:dyDescent="0.25">
      <c r="A509">
        <v>152</v>
      </c>
      <c r="B509" t="s">
        <v>1751</v>
      </c>
      <c r="C509" t="s">
        <v>1468</v>
      </c>
      <c r="D509"/>
      <c r="E509">
        <v>45</v>
      </c>
      <c r="F509">
        <v>49</v>
      </c>
      <c r="G509">
        <v>65</v>
      </c>
      <c r="H509">
        <v>49</v>
      </c>
      <c r="I509">
        <v>65</v>
      </c>
      <c r="J509">
        <v>45</v>
      </c>
      <c r="K509" t="s">
        <v>1752</v>
      </c>
      <c r="L509" t="s">
        <v>247</v>
      </c>
      <c r="M509" t="s">
        <v>251</v>
      </c>
      <c r="N509">
        <v>4.74</v>
      </c>
      <c r="O509">
        <v>5.7</v>
      </c>
      <c r="R509">
        <f t="shared" si="30"/>
        <v>5</v>
      </c>
      <c r="S509">
        <f t="shared" si="31"/>
        <v>6</v>
      </c>
      <c r="T509">
        <f t="shared" si="32"/>
        <v>11</v>
      </c>
      <c r="U509" t="s">
        <v>1468</v>
      </c>
      <c r="V509" t="s">
        <v>1536</v>
      </c>
      <c r="W509" t="s">
        <v>1472</v>
      </c>
      <c r="X509" t="s">
        <v>429</v>
      </c>
      <c r="Y509" t="s">
        <v>1753</v>
      </c>
      <c r="Z509" cm="1">
        <f t="array" ref="Z509">IF(ISBLANK(AK509),_xlfn.LET(
    _xlpm.nameBeforeSlash, IF(ISNUMBER(SEARCH("/", Y509)), LEFT(Y509, SEARCH("/", Y509)-1), Y509),
    _xlpm.matchRow, IFERROR(MATCH(_xlpm.nameBeforeSlash, AA:AA, 0), ""),
    _xlpm.difference, IF(_xlpm.matchRow="", "", ABS((R509 + S509)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),IF(ISBLANK(Y509),"","Hidden"))</f>
        <v>7</v>
      </c>
      <c r="AA509" t="s">
        <v>1751</v>
      </c>
      <c r="AC509" t="s">
        <v>1156</v>
      </c>
      <c r="AD509" t="str">
        <f>_xlfn.XLOOKUP(AC509,moves!A:A,moves!B:B)</f>
        <v>grass</v>
      </c>
      <c r="AE509">
        <f>_xlfn.XLOOKUP(AC509,moves!A:A,moves!D:D)</f>
        <v>2</v>
      </c>
      <c r="AF509" t="str">
        <f>_xlfn.XLOOKUP(AC509,moves!A:A,moves!E:E)</f>
        <v>Status symbols deal +1 damage.</v>
      </c>
      <c r="AG509">
        <v>0</v>
      </c>
      <c r="AH509">
        <v>0</v>
      </c>
      <c r="AI509">
        <f t="shared" si="33"/>
        <v>0</v>
      </c>
      <c r="AJ509" t="s">
        <v>523</v>
      </c>
      <c r="AL509">
        <v>0</v>
      </c>
      <c r="AM509" cm="1">
        <f t="array" ref="AM509">IF(AL509=1,1,
   IF(ISTEXT(AK509),1,
   IF(AO509&gt;1,AM508,
   IF(AI509=1,
      IF(SUMPRODUCT((LEN($Y$2:$Y$4096)-LEN(SUBSTITUTE($Y$2:$Y$4096,AA509,"")))/LEN(AA509))&gt;0,2,1),
      IF(
         SUMPRODUCT((LEN($Y$2:$Y$4096)-LEN(SUBSTITUTE($Y$2:$Y$4096,AA509,"")))/LEN(AA509))
         - SUMPRODUCT((LEN($Y$2:$Y$4096)-LEN(SUBSTITUTE($Y$2:$Y$4096,"Alolan "&amp;AA509,"")))/LEN("Alolan "&amp;AA509))
         - SUMPRODUCT((LEN($Y$2:$Y$4096)-LEN(SUBSTITUTE($Y$2:$Y$4096,"Galarian "&amp;AA509,"")))/LEN("Galarian "&amp;AA509))
         - SUMPRODUCT((LEN($Y$2:$Y$4096)-LEN(SUBSTITUTE($Y$2:$Y$4096,"Hisuian "&amp;AA509,"")))/LEN("Hisuian "&amp;AA509))
         - SUMPRODUCT((LEN($Y$2:$Y$4096)-LEN(SUBSTITUTE($Y$2:$Y$4096,"Paldean "&amp;AA509,"")))/LEN("Paldean "&amp;AA509))
      &gt;0,2,1)
   ))))</f>
        <v>1</v>
      </c>
      <c r="AN509">
        <v>0</v>
      </c>
      <c r="AO509">
        <v>0</v>
      </c>
    </row>
    <row r="510" spans="1:41" x14ac:dyDescent="0.25">
      <c r="A510" t="s">
        <v>3860</v>
      </c>
      <c r="B510" t="s">
        <v>1751</v>
      </c>
      <c r="C510" t="s">
        <v>1468</v>
      </c>
      <c r="D510"/>
      <c r="E510">
        <v>45</v>
      </c>
      <c r="F510">
        <v>49</v>
      </c>
      <c r="G510">
        <v>65</v>
      </c>
      <c r="H510">
        <v>49</v>
      </c>
      <c r="I510">
        <v>65</v>
      </c>
      <c r="J510">
        <v>45</v>
      </c>
      <c r="K510" t="s">
        <v>1752</v>
      </c>
      <c r="L510" t="s">
        <v>247</v>
      </c>
      <c r="M510" t="s">
        <v>251</v>
      </c>
      <c r="N510">
        <v>4.74</v>
      </c>
      <c r="O510">
        <v>5.7</v>
      </c>
      <c r="R510">
        <f t="shared" si="30"/>
        <v>5</v>
      </c>
      <c r="S510">
        <f t="shared" si="31"/>
        <v>6</v>
      </c>
      <c r="T510">
        <f t="shared" si="32"/>
        <v>11</v>
      </c>
      <c r="U510" t="s">
        <v>1468</v>
      </c>
      <c r="V510" t="s">
        <v>1536</v>
      </c>
      <c r="W510" t="s">
        <v>1472</v>
      </c>
      <c r="X510" t="s">
        <v>429</v>
      </c>
      <c r="Y510" t="s">
        <v>5138</v>
      </c>
      <c r="Z510" cm="1">
        <f t="array" ref="Z510">IF(ISBLANK(AK510),_xlfn.LET(
    _xlpm.nameBeforeSlash, IF(ISNUMBER(SEARCH("/", Y510)), LEFT(Y510, SEARCH("/", Y510)-1), Y510),
    _xlpm.matchRow, IFERROR(MATCH(_xlpm.nameBeforeSlash, AA:AA, 0), ""),
    _xlpm.difference, IF(_xlpm.matchRow="", "", ABS((R510 + S510)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),IF(ISBLANK(Y510),"","Hidden"))</f>
        <v>7</v>
      </c>
      <c r="AA510" t="s">
        <v>5139</v>
      </c>
      <c r="AC510" t="s">
        <v>6450</v>
      </c>
      <c r="AD510" t="str">
        <f>_xlfn.XLOOKUP(AC510,moves!A:A,moves!B:B)</f>
        <v>grass</v>
      </c>
      <c r="AE510">
        <f>_xlfn.XLOOKUP(AC510,moves!A:A,moves!D:D)</f>
        <v>0</v>
      </c>
      <c r="AF510" t="str">
        <f>_xlfn.XLOOKUP(AC510,moves!A:A,moves!E:E)</f>
        <v>Heal 3. If this move is used during Harsh Sunlight: Heal 6.</v>
      </c>
      <c r="AG510">
        <v>0</v>
      </c>
      <c r="AH510">
        <v>0</v>
      </c>
      <c r="AI510">
        <f t="shared" si="33"/>
        <v>1</v>
      </c>
      <c r="AJ510" t="s">
        <v>523</v>
      </c>
      <c r="AL510">
        <v>0</v>
      </c>
      <c r="AM510" cm="1">
        <f t="array" ref="AM510">IF(AL510=1,1,
   IF(ISTEXT(AK510),1,
   IF(AO510&gt;1,AM509,
   IF(AI510=1,
      IF(SUMPRODUCT((LEN($Y$2:$Y$4096)-LEN(SUBSTITUTE($Y$2:$Y$4096,AA510,"")))/LEN(AA510))&gt;0,2,1),
      IF(
         SUMPRODUCT((LEN($Y$2:$Y$4096)-LEN(SUBSTITUTE($Y$2:$Y$4096,AA510,"")))/LEN(AA510))
         - SUMPRODUCT((LEN($Y$2:$Y$4096)-LEN(SUBSTITUTE($Y$2:$Y$4096,"Alolan "&amp;AA510,"")))/LEN("Alolan "&amp;AA510))
         - SUMPRODUCT((LEN($Y$2:$Y$4096)-LEN(SUBSTITUTE($Y$2:$Y$4096,"Galarian "&amp;AA510,"")))/LEN("Galarian "&amp;AA510))
         - SUMPRODUCT((LEN($Y$2:$Y$4096)-LEN(SUBSTITUTE($Y$2:$Y$4096,"Hisuian "&amp;AA510,"")))/LEN("Hisuian "&amp;AA510))
         - SUMPRODUCT((LEN($Y$2:$Y$4096)-LEN(SUBSTITUTE($Y$2:$Y$4096,"Paldean "&amp;AA510,"")))/LEN("Paldean "&amp;AA510))
      &gt;0,2,1)
   ))))</f>
        <v>1</v>
      </c>
      <c r="AN510">
        <v>0</v>
      </c>
      <c r="AO510">
        <v>0</v>
      </c>
    </row>
    <row r="511" spans="1:41" x14ac:dyDescent="0.25">
      <c r="A511">
        <v>153</v>
      </c>
      <c r="B511" t="s">
        <v>1753</v>
      </c>
      <c r="C511" t="s">
        <v>1468</v>
      </c>
      <c r="D511"/>
      <c r="E511">
        <v>60</v>
      </c>
      <c r="F511">
        <v>62</v>
      </c>
      <c r="G511">
        <v>80</v>
      </c>
      <c r="H511">
        <v>63</v>
      </c>
      <c r="I511">
        <v>80</v>
      </c>
      <c r="J511">
        <v>69</v>
      </c>
      <c r="K511" t="s">
        <v>1752</v>
      </c>
      <c r="L511" t="s">
        <v>247</v>
      </c>
      <c r="M511" t="s">
        <v>251</v>
      </c>
      <c r="N511">
        <v>6.5299999999999994</v>
      </c>
      <c r="O511">
        <v>7.2</v>
      </c>
      <c r="R511">
        <f t="shared" si="30"/>
        <v>7</v>
      </c>
      <c r="S511">
        <f t="shared" si="31"/>
        <v>7</v>
      </c>
      <c r="T511">
        <f t="shared" si="32"/>
        <v>14</v>
      </c>
      <c r="U511" t="s">
        <v>1468</v>
      </c>
      <c r="V511" t="s">
        <v>1536</v>
      </c>
      <c r="W511" t="s">
        <v>1472</v>
      </c>
      <c r="X511" t="s">
        <v>429</v>
      </c>
      <c r="Y511" t="s">
        <v>1754</v>
      </c>
      <c r="Z511" cm="1">
        <f t="array" ref="Z511">IF(ISBLANK(AK511),_xlfn.LET(
    _xlpm.nameBeforeSlash, IF(ISNUMBER(SEARCH("/", Y511)), LEFT(Y511, SEARCH("/", Y511)-1), Y511),
    _xlpm.matchRow, IFERROR(MATCH(_xlpm.nameBeforeSlash, AA:AA, 0), ""),
    _xlpm.difference, IF(_xlpm.matchRow="", "", ABS((R511 + S511)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),IF(ISBLANK(Y511),"","Hidden"))</f>
        <v>13</v>
      </c>
      <c r="AA511" t="s">
        <v>1753</v>
      </c>
      <c r="AC511" t="s">
        <v>520</v>
      </c>
      <c r="AD511" t="str">
        <f>_xlfn.XLOOKUP(AC511,moves!A:A,moves!B:B)</f>
        <v>grass</v>
      </c>
      <c r="AE511">
        <f>_xlfn.XLOOKUP(AC511,moves!A:A,moves!D:D)</f>
        <v>3</v>
      </c>
      <c r="AF511" t="str">
        <f>_xlfn.XLOOKUP(AC511,moves!A:A,moves!E:E)</f>
        <v>Critical hits deal +1 damage.</v>
      </c>
      <c r="AG511">
        <v>0</v>
      </c>
      <c r="AH511">
        <v>0</v>
      </c>
      <c r="AI511">
        <f t="shared" si="33"/>
        <v>0</v>
      </c>
      <c r="AJ511" t="s">
        <v>524</v>
      </c>
      <c r="AL511">
        <v>0</v>
      </c>
      <c r="AM511" cm="1">
        <f t="array" ref="AM511">IF(AL511=1,1,
   IF(ISTEXT(AK511),1,
   IF(AO511&gt;1,AM510,
   IF(AI511=1,
      IF(SUMPRODUCT((LEN($Y$2:$Y$4096)-LEN(SUBSTITUTE($Y$2:$Y$4096,AA511,"")))/LEN(AA511))&gt;0,2,1),
      IF(
         SUMPRODUCT((LEN($Y$2:$Y$4096)-LEN(SUBSTITUTE($Y$2:$Y$4096,AA511,"")))/LEN(AA511))
         - SUMPRODUCT((LEN($Y$2:$Y$4096)-LEN(SUBSTITUTE($Y$2:$Y$4096,"Alolan "&amp;AA511,"")))/LEN("Alolan "&amp;AA511))
         - SUMPRODUCT((LEN($Y$2:$Y$4096)-LEN(SUBSTITUTE($Y$2:$Y$4096,"Galarian "&amp;AA511,"")))/LEN("Galarian "&amp;AA511))
         - SUMPRODUCT((LEN($Y$2:$Y$4096)-LEN(SUBSTITUTE($Y$2:$Y$4096,"Hisuian "&amp;AA511,"")))/LEN("Hisuian "&amp;AA511))
         - SUMPRODUCT((LEN($Y$2:$Y$4096)-LEN(SUBSTITUTE($Y$2:$Y$4096,"Paldean "&amp;AA511,"")))/LEN("Paldean "&amp;AA511))
      &gt;0,2,1)
   ))))</f>
        <v>2</v>
      </c>
      <c r="AN511">
        <v>0</v>
      </c>
      <c r="AO511">
        <v>0</v>
      </c>
    </row>
    <row r="512" spans="1:41" x14ac:dyDescent="0.25">
      <c r="A512" t="s">
        <v>3861</v>
      </c>
      <c r="B512" t="s">
        <v>1753</v>
      </c>
      <c r="C512" t="s">
        <v>1468</v>
      </c>
      <c r="D512"/>
      <c r="E512">
        <v>60</v>
      </c>
      <c r="F512">
        <v>62</v>
      </c>
      <c r="G512">
        <v>80</v>
      </c>
      <c r="H512">
        <v>63</v>
      </c>
      <c r="I512">
        <v>80</v>
      </c>
      <c r="J512">
        <v>69</v>
      </c>
      <c r="K512" t="s">
        <v>1752</v>
      </c>
      <c r="L512" t="s">
        <v>247</v>
      </c>
      <c r="M512" t="s">
        <v>251</v>
      </c>
      <c r="N512">
        <v>6.5299999999999994</v>
      </c>
      <c r="O512">
        <v>7.2</v>
      </c>
      <c r="R512">
        <f t="shared" si="30"/>
        <v>7</v>
      </c>
      <c r="S512">
        <f t="shared" si="31"/>
        <v>7</v>
      </c>
      <c r="T512">
        <f t="shared" si="32"/>
        <v>14</v>
      </c>
      <c r="U512" t="s">
        <v>1468</v>
      </c>
      <c r="V512" t="s">
        <v>1536</v>
      </c>
      <c r="W512" t="s">
        <v>1472</v>
      </c>
      <c r="X512" t="s">
        <v>429</v>
      </c>
      <c r="Y512" t="s">
        <v>5140</v>
      </c>
      <c r="Z512" cm="1">
        <f t="array" ref="Z512">IF(ISBLANK(AK512),_xlfn.LET(
    _xlpm.nameBeforeSlash, IF(ISNUMBER(SEARCH("/", Y512)), LEFT(Y512, SEARCH("/", Y512)-1), Y512),
    _xlpm.matchRow, IFERROR(MATCH(_xlpm.nameBeforeSlash, AA:AA, 0), ""),
    _xlpm.difference, IF(_xlpm.matchRow="", "", ABS((R512 + S512)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),IF(ISBLANK(Y512),"","Hidden"))</f>
        <v>13</v>
      </c>
      <c r="AA512" t="s">
        <v>5138</v>
      </c>
      <c r="AC512" t="s">
        <v>1149</v>
      </c>
      <c r="AD512" t="str">
        <f>_xlfn.XLOOKUP(AC512,moves!A:A,moves!B:B)</f>
        <v>grass</v>
      </c>
      <c r="AE512">
        <f>_xlfn.XLOOKUP(AC512,moves!A:A,moves!D:D)</f>
        <v>3</v>
      </c>
      <c r="AF512" t="str">
        <f>_xlfn.XLOOKUP(AC512,moves!A:A,moves!E:E)</f>
        <v>Status symbols deal +1 damage.</v>
      </c>
      <c r="AG512">
        <v>0</v>
      </c>
      <c r="AH512">
        <v>0</v>
      </c>
      <c r="AI512">
        <f t="shared" si="33"/>
        <v>1</v>
      </c>
      <c r="AJ512" t="s">
        <v>524</v>
      </c>
      <c r="AL512">
        <v>0</v>
      </c>
      <c r="AM512" cm="1">
        <f t="array" ref="AM512">IF(AL512=1,1,
   IF(ISTEXT(AK512),1,
   IF(AO512&gt;1,AM511,
   IF(AI512=1,
      IF(SUMPRODUCT((LEN($Y$2:$Y$4096)-LEN(SUBSTITUTE($Y$2:$Y$4096,AA512,"")))/LEN(AA512))&gt;0,2,1),
      IF(
         SUMPRODUCT((LEN($Y$2:$Y$4096)-LEN(SUBSTITUTE($Y$2:$Y$4096,AA512,"")))/LEN(AA512))
         - SUMPRODUCT((LEN($Y$2:$Y$4096)-LEN(SUBSTITUTE($Y$2:$Y$4096,"Alolan "&amp;AA512,"")))/LEN("Alolan "&amp;AA512))
         - SUMPRODUCT((LEN($Y$2:$Y$4096)-LEN(SUBSTITUTE($Y$2:$Y$4096,"Galarian "&amp;AA512,"")))/LEN("Galarian "&amp;AA512))
         - SUMPRODUCT((LEN($Y$2:$Y$4096)-LEN(SUBSTITUTE($Y$2:$Y$4096,"Hisuian "&amp;AA512,"")))/LEN("Hisuian "&amp;AA512))
         - SUMPRODUCT((LEN($Y$2:$Y$4096)-LEN(SUBSTITUTE($Y$2:$Y$4096,"Paldean "&amp;AA512,"")))/LEN("Paldean "&amp;AA512))
      &gt;0,2,1)
   ))))</f>
        <v>2</v>
      </c>
      <c r="AN512">
        <v>0</v>
      </c>
      <c r="AO512">
        <v>0</v>
      </c>
    </row>
    <row r="513" spans="1:41" x14ac:dyDescent="0.25">
      <c r="A513">
        <v>154</v>
      </c>
      <c r="B513" t="s">
        <v>1754</v>
      </c>
      <c r="C513" t="s">
        <v>1468</v>
      </c>
      <c r="D513"/>
      <c r="E513">
        <v>80</v>
      </c>
      <c r="F513">
        <v>82</v>
      </c>
      <c r="G513">
        <v>100</v>
      </c>
      <c r="H513">
        <v>83</v>
      </c>
      <c r="I513">
        <v>100</v>
      </c>
      <c r="J513">
        <v>80</v>
      </c>
      <c r="K513" t="s">
        <v>1755</v>
      </c>
      <c r="L513" t="s">
        <v>247</v>
      </c>
      <c r="M513" t="s">
        <v>251</v>
      </c>
      <c r="N513">
        <v>8.17</v>
      </c>
      <c r="O513">
        <v>9.1999999999999993</v>
      </c>
      <c r="P513">
        <v>1</v>
      </c>
      <c r="Q513">
        <v>1</v>
      </c>
      <c r="R513">
        <f t="shared" ref="R513:R576" si="36">MROUND(N513,1)+P513</f>
        <v>9</v>
      </c>
      <c r="S513">
        <f t="shared" ref="S513:S576" si="37">MROUND(O513,1)+Q513</f>
        <v>10</v>
      </c>
      <c r="T513">
        <f t="shared" si="32"/>
        <v>19</v>
      </c>
      <c r="U513" t="s">
        <v>1468</v>
      </c>
      <c r="V513" t="s">
        <v>1536</v>
      </c>
      <c r="W513" t="s">
        <v>1472</v>
      </c>
      <c r="X513" t="s">
        <v>429</v>
      </c>
      <c r="Z513" t="str" cm="1">
        <f t="array" ref="Z513">IF(ISBLANK(AK513),_xlfn.LET(
    _xlpm.nameBeforeSlash, IF(ISNUMBER(SEARCH("/", Y513)), LEFT(Y513, SEARCH("/", Y513)-1), Y513),
    _xlpm.matchRow, IFERROR(MATCH(_xlpm.nameBeforeSlash, AA:AA, 0), ""),
    _xlpm.difference, IF(_xlpm.matchRow="", "", ABS((R513 + S513)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),IF(ISBLANK(Y513),"","Hidden"))</f>
        <v/>
      </c>
      <c r="AA513" t="s">
        <v>1754</v>
      </c>
      <c r="AC513" t="s">
        <v>879</v>
      </c>
      <c r="AD513" t="str">
        <f>_xlfn.XLOOKUP(AC513,moves!A:A,moves!B:B)</f>
        <v>grass</v>
      </c>
      <c r="AE513">
        <f>_xlfn.XLOOKUP(AC513,moves!A:A,moves!D:D)</f>
        <v>5</v>
      </c>
      <c r="AF513" t="str">
        <f>_xlfn.XLOOKUP(AC513,moves!A:A,moves!E:E)</f>
        <v>Inflict the Confused status on the user. Deal any damage taken by the user during this attack to the target as well.</v>
      </c>
      <c r="AG513">
        <v>0</v>
      </c>
      <c r="AH513">
        <v>0</v>
      </c>
      <c r="AI513">
        <f t="shared" si="33"/>
        <v>0</v>
      </c>
      <c r="AJ513" t="s">
        <v>525</v>
      </c>
      <c r="AL513">
        <v>0</v>
      </c>
      <c r="AM513" cm="1">
        <f t="array" ref="AM513">IF(AL513=1,1,
   IF(ISTEXT(AK513),1,
   IF(AO513&gt;1,AM512,
   IF(AI513=1,
      IF(SUMPRODUCT((LEN($Y$2:$Y$4096)-LEN(SUBSTITUTE($Y$2:$Y$4096,AA513,"")))/LEN(AA513))&gt;0,2,1),
      IF(
         SUMPRODUCT((LEN($Y$2:$Y$4096)-LEN(SUBSTITUTE($Y$2:$Y$4096,AA513,"")))/LEN(AA513))
         - SUMPRODUCT((LEN($Y$2:$Y$4096)-LEN(SUBSTITUTE($Y$2:$Y$4096,"Alolan "&amp;AA513,"")))/LEN("Alolan "&amp;AA513))
         - SUMPRODUCT((LEN($Y$2:$Y$4096)-LEN(SUBSTITUTE($Y$2:$Y$4096,"Galarian "&amp;AA513,"")))/LEN("Galarian "&amp;AA513))
         - SUMPRODUCT((LEN($Y$2:$Y$4096)-LEN(SUBSTITUTE($Y$2:$Y$4096,"Hisuian "&amp;AA513,"")))/LEN("Hisuian "&amp;AA513))
         - SUMPRODUCT((LEN($Y$2:$Y$4096)-LEN(SUBSTITUTE($Y$2:$Y$4096,"Paldean "&amp;AA513,"")))/LEN("Paldean "&amp;AA513))
      &gt;0,2,1)
   ))))</f>
        <v>2</v>
      </c>
      <c r="AN513">
        <v>0</v>
      </c>
      <c r="AO513">
        <v>0</v>
      </c>
    </row>
    <row r="514" spans="1:41" x14ac:dyDescent="0.25">
      <c r="A514" t="s">
        <v>3862</v>
      </c>
      <c r="B514" t="s">
        <v>1754</v>
      </c>
      <c r="C514" t="s">
        <v>1468</v>
      </c>
      <c r="D514"/>
      <c r="E514">
        <v>80</v>
      </c>
      <c r="F514">
        <v>82</v>
      </c>
      <c r="G514">
        <v>100</v>
      </c>
      <c r="H514">
        <v>83</v>
      </c>
      <c r="I514">
        <v>100</v>
      </c>
      <c r="J514">
        <v>80</v>
      </c>
      <c r="K514" t="s">
        <v>1755</v>
      </c>
      <c r="L514" t="s">
        <v>247</v>
      </c>
      <c r="M514" t="s">
        <v>251</v>
      </c>
      <c r="N514">
        <v>8.17</v>
      </c>
      <c r="O514">
        <v>9.1999999999999993</v>
      </c>
      <c r="P514">
        <v>1</v>
      </c>
      <c r="Q514">
        <v>1</v>
      </c>
      <c r="R514">
        <f t="shared" si="36"/>
        <v>9</v>
      </c>
      <c r="S514">
        <f t="shared" si="37"/>
        <v>10</v>
      </c>
      <c r="T514">
        <f t="shared" si="32"/>
        <v>19</v>
      </c>
      <c r="U514" t="s">
        <v>1468</v>
      </c>
      <c r="V514" t="s">
        <v>1536</v>
      </c>
      <c r="W514" t="s">
        <v>1472</v>
      </c>
      <c r="X514" t="s">
        <v>429</v>
      </c>
      <c r="Z514" t="str" cm="1">
        <f t="array" ref="Z514">IF(ISBLANK(AK514),_xlfn.LET(
    _xlpm.nameBeforeSlash, IF(ISNUMBER(SEARCH("/", Y514)), LEFT(Y514, SEARCH("/", Y514)-1), Y514),
    _xlpm.matchRow, IFERROR(MATCH(_xlpm.nameBeforeSlash, AA:AA, 0), ""),
    _xlpm.difference, IF(_xlpm.matchRow="", "", ABS((R514 + S514)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),IF(ISBLANK(Y514),"","Hidden"))</f>
        <v/>
      </c>
      <c r="AA514" t="s">
        <v>5140</v>
      </c>
      <c r="AC514" t="s">
        <v>6452</v>
      </c>
      <c r="AD514" t="str">
        <f>_xlfn.XLOOKUP(AC514,moves!A:A,moves!B:B)</f>
        <v>grass</v>
      </c>
      <c r="AE514">
        <f>_xlfn.XLOOKUP(AC514,moves!A:A,moves!D:D)</f>
        <v>5</v>
      </c>
      <c r="AF514" t="str">
        <f>_xlfn.XLOOKUP(AC514,moves!A:A,moves!E:E)</f>
        <v>Heal for half the damage dealt, rounded down.</v>
      </c>
      <c r="AG514">
        <v>0</v>
      </c>
      <c r="AH514">
        <v>0</v>
      </c>
      <c r="AI514">
        <f t="shared" si="33"/>
        <v>1</v>
      </c>
      <c r="AJ514" t="s">
        <v>525</v>
      </c>
      <c r="AL514">
        <v>0</v>
      </c>
      <c r="AM514" cm="1">
        <f t="array" ref="AM514">IF(AL514=1,1,
   IF(ISTEXT(AK514),1,
   IF(AO514&gt;1,AM513,
   IF(AI514=1,
      IF(SUMPRODUCT((LEN($Y$2:$Y$4096)-LEN(SUBSTITUTE($Y$2:$Y$4096,AA514,"")))/LEN(AA514))&gt;0,2,1),
      IF(
         SUMPRODUCT((LEN($Y$2:$Y$4096)-LEN(SUBSTITUTE($Y$2:$Y$4096,AA514,"")))/LEN(AA514))
         - SUMPRODUCT((LEN($Y$2:$Y$4096)-LEN(SUBSTITUTE($Y$2:$Y$4096,"Alolan "&amp;AA514,"")))/LEN("Alolan "&amp;AA514))
         - SUMPRODUCT((LEN($Y$2:$Y$4096)-LEN(SUBSTITUTE($Y$2:$Y$4096,"Galarian "&amp;AA514,"")))/LEN("Galarian "&amp;AA514))
         - SUMPRODUCT((LEN($Y$2:$Y$4096)-LEN(SUBSTITUTE($Y$2:$Y$4096,"Hisuian "&amp;AA514,"")))/LEN("Hisuian "&amp;AA514))
         - SUMPRODUCT((LEN($Y$2:$Y$4096)-LEN(SUBSTITUTE($Y$2:$Y$4096,"Paldean "&amp;AA514,"")))/LEN("Paldean "&amp;AA514))
      &gt;0,2,1)
   ))))</f>
        <v>2</v>
      </c>
      <c r="AN514">
        <v>0</v>
      </c>
      <c r="AO514">
        <v>0</v>
      </c>
    </row>
    <row r="515" spans="1:41" x14ac:dyDescent="0.25">
      <c r="A515">
        <v>155</v>
      </c>
      <c r="B515" t="s">
        <v>640</v>
      </c>
      <c r="C515" t="s">
        <v>1479</v>
      </c>
      <c r="D515"/>
      <c r="E515">
        <v>39</v>
      </c>
      <c r="F515">
        <v>52</v>
      </c>
      <c r="G515">
        <v>43</v>
      </c>
      <c r="H515">
        <v>60</v>
      </c>
      <c r="I515">
        <v>50</v>
      </c>
      <c r="J515">
        <v>65</v>
      </c>
      <c r="K515" t="s">
        <v>641</v>
      </c>
      <c r="L515" t="s">
        <v>253</v>
      </c>
      <c r="M515" t="s">
        <v>251</v>
      </c>
      <c r="N515">
        <v>6.12</v>
      </c>
      <c r="O515">
        <v>4.3499999999999996</v>
      </c>
      <c r="R515">
        <f t="shared" si="36"/>
        <v>6</v>
      </c>
      <c r="S515">
        <f t="shared" si="37"/>
        <v>4</v>
      </c>
      <c r="T515">
        <f t="shared" si="32"/>
        <v>10</v>
      </c>
      <c r="U515" t="s">
        <v>1479</v>
      </c>
      <c r="V515" t="s">
        <v>1512</v>
      </c>
      <c r="W515" t="s">
        <v>1546</v>
      </c>
      <c r="X515" t="s">
        <v>1514</v>
      </c>
      <c r="Y515" t="s">
        <v>642</v>
      </c>
      <c r="Z515" cm="1">
        <f t="array" ref="Z515">IF(ISBLANK(AK515),_xlfn.LET(
    _xlpm.nameBeforeSlash, IF(ISNUMBER(SEARCH("/", Y515)), LEFT(Y515, SEARCH("/", Y515)-1), Y515),
    _xlpm.matchRow, IFERROR(MATCH(_xlpm.nameBeforeSlash, AA:AA, 0), ""),
    _xlpm.difference, IF(_xlpm.matchRow="", "", ABS((R515 + S515)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),IF(ISBLANK(Y515),"","Hidden"))</f>
        <v>8</v>
      </c>
      <c r="AA515" t="s">
        <v>640</v>
      </c>
      <c r="AC515" t="s">
        <v>711</v>
      </c>
      <c r="AD515" t="str">
        <f>_xlfn.XLOOKUP(AC515,moves!A:A,moves!B:B)</f>
        <v>fire</v>
      </c>
      <c r="AE515">
        <f>_xlfn.XLOOKUP(AC515,moves!A:A,moves!D:D)</f>
        <v>2</v>
      </c>
      <c r="AF515" t="str">
        <f>_xlfn.XLOOKUP(AC515,moves!A:A,moves!E:E)</f>
        <v>Inflict the Burned status on the target.</v>
      </c>
      <c r="AG515">
        <v>1</v>
      </c>
      <c r="AH515">
        <v>0</v>
      </c>
      <c r="AI515">
        <f t="shared" si="33"/>
        <v>0</v>
      </c>
      <c r="AJ515" t="s">
        <v>870</v>
      </c>
      <c r="AL515">
        <v>0</v>
      </c>
      <c r="AM515" cm="1">
        <f t="array" ref="AM515">IF(AL515=1,1,
   IF(ISTEXT(AK515),1,
   IF(AO515&gt;1,AM514,
   IF(AI515=1,
      IF(SUMPRODUCT((LEN($Y$2:$Y$4096)-LEN(SUBSTITUTE($Y$2:$Y$4096,AA515,"")))/LEN(AA515))&gt;0,2,1),
      IF(
         SUMPRODUCT((LEN($Y$2:$Y$4096)-LEN(SUBSTITUTE($Y$2:$Y$4096,AA515,"")))/LEN(AA515))
         - SUMPRODUCT((LEN($Y$2:$Y$4096)-LEN(SUBSTITUTE($Y$2:$Y$4096,"Alolan "&amp;AA515,"")))/LEN("Alolan "&amp;AA515))
         - SUMPRODUCT((LEN($Y$2:$Y$4096)-LEN(SUBSTITUTE($Y$2:$Y$4096,"Galarian "&amp;AA515,"")))/LEN("Galarian "&amp;AA515))
         - SUMPRODUCT((LEN($Y$2:$Y$4096)-LEN(SUBSTITUTE($Y$2:$Y$4096,"Hisuian "&amp;AA515,"")))/LEN("Hisuian "&amp;AA515))
         - SUMPRODUCT((LEN($Y$2:$Y$4096)-LEN(SUBSTITUTE($Y$2:$Y$4096,"Paldean "&amp;AA515,"")))/LEN("Paldean "&amp;AA515))
      &gt;0,2,1)
   ))))</f>
        <v>1</v>
      </c>
      <c r="AN515">
        <v>0</v>
      </c>
      <c r="AO515">
        <v>0</v>
      </c>
    </row>
    <row r="516" spans="1:41" x14ac:dyDescent="0.25">
      <c r="A516" t="s">
        <v>3863</v>
      </c>
      <c r="B516" t="s">
        <v>640</v>
      </c>
      <c r="C516" t="s">
        <v>1479</v>
      </c>
      <c r="D516"/>
      <c r="E516">
        <v>39</v>
      </c>
      <c r="F516">
        <v>52</v>
      </c>
      <c r="G516">
        <v>43</v>
      </c>
      <c r="H516">
        <v>60</v>
      </c>
      <c r="I516">
        <v>50</v>
      </c>
      <c r="J516">
        <v>65</v>
      </c>
      <c r="K516" t="s">
        <v>641</v>
      </c>
      <c r="L516" t="s">
        <v>253</v>
      </c>
      <c r="M516" t="s">
        <v>251</v>
      </c>
      <c r="N516">
        <v>6.12</v>
      </c>
      <c r="O516">
        <v>4.3499999999999996</v>
      </c>
      <c r="R516">
        <f t="shared" si="36"/>
        <v>6</v>
      </c>
      <c r="S516">
        <f t="shared" si="37"/>
        <v>4</v>
      </c>
      <c r="T516">
        <f t="shared" si="32"/>
        <v>10</v>
      </c>
      <c r="U516" t="s">
        <v>1479</v>
      </c>
      <c r="V516" t="s">
        <v>1512</v>
      </c>
      <c r="W516" t="s">
        <v>1546</v>
      </c>
      <c r="X516" t="s">
        <v>1514</v>
      </c>
      <c r="Y516" t="s">
        <v>5141</v>
      </c>
      <c r="Z516" cm="1">
        <f t="array" ref="Z516">IF(ISBLANK(AK516),_xlfn.LET(
    _xlpm.nameBeforeSlash, IF(ISNUMBER(SEARCH("/", Y516)), LEFT(Y516, SEARCH("/", Y516)-1), Y516),
    _xlpm.matchRow, IFERROR(MATCH(_xlpm.nameBeforeSlash, AA:AA, 0), ""),
    _xlpm.difference, IF(_xlpm.matchRow="", "", ABS((R516 + S516)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),IF(ISBLANK(Y516),"","Hidden"))</f>
        <v>8</v>
      </c>
      <c r="AA516" t="s">
        <v>5142</v>
      </c>
      <c r="AC516" t="s">
        <v>1274</v>
      </c>
      <c r="AD516" t="str">
        <f>_xlfn.XLOOKUP(AC516,moves!A:A,moves!B:B)</f>
        <v>normal</v>
      </c>
      <c r="AE516">
        <f>_xlfn.XLOOKUP(AC516,moves!A:A,moves!D:D)</f>
        <v>1</v>
      </c>
      <c r="AF516" t="str">
        <f>_xlfn.XLOOKUP(AC516,moves!A:A,moves!E:E)</f>
        <v>When the target next attacks: Remove 2 regular hits from the roll.</v>
      </c>
      <c r="AG516">
        <v>1</v>
      </c>
      <c r="AH516">
        <v>0</v>
      </c>
      <c r="AI516">
        <f t="shared" si="33"/>
        <v>1</v>
      </c>
      <c r="AJ516" t="s">
        <v>523</v>
      </c>
      <c r="AL516">
        <v>0</v>
      </c>
      <c r="AM516" cm="1">
        <f t="array" ref="AM516">IF(AL516=1,1,
   IF(ISTEXT(AK516),1,
   IF(AO516&gt;1,AM515,
   IF(AI516=1,
      IF(SUMPRODUCT((LEN($Y$2:$Y$4096)-LEN(SUBSTITUTE($Y$2:$Y$4096,AA516,"")))/LEN(AA516))&gt;0,2,1),
      IF(
         SUMPRODUCT((LEN($Y$2:$Y$4096)-LEN(SUBSTITUTE($Y$2:$Y$4096,AA516,"")))/LEN(AA516))
         - SUMPRODUCT((LEN($Y$2:$Y$4096)-LEN(SUBSTITUTE($Y$2:$Y$4096,"Alolan "&amp;AA516,"")))/LEN("Alolan "&amp;AA516))
         - SUMPRODUCT((LEN($Y$2:$Y$4096)-LEN(SUBSTITUTE($Y$2:$Y$4096,"Galarian "&amp;AA516,"")))/LEN("Galarian "&amp;AA516))
         - SUMPRODUCT((LEN($Y$2:$Y$4096)-LEN(SUBSTITUTE($Y$2:$Y$4096,"Hisuian "&amp;AA516,"")))/LEN("Hisuian "&amp;AA516))
         - SUMPRODUCT((LEN($Y$2:$Y$4096)-LEN(SUBSTITUTE($Y$2:$Y$4096,"Paldean "&amp;AA516,"")))/LEN("Paldean "&amp;AA516))
      &gt;0,2,1)
   ))))</f>
        <v>1</v>
      </c>
      <c r="AN516">
        <v>0</v>
      </c>
      <c r="AO516">
        <v>0</v>
      </c>
    </row>
    <row r="517" spans="1:41" x14ac:dyDescent="0.25">
      <c r="A517">
        <v>156</v>
      </c>
      <c r="B517" t="s">
        <v>642</v>
      </c>
      <c r="C517" t="s">
        <v>1479</v>
      </c>
      <c r="D517"/>
      <c r="E517">
        <v>58</v>
      </c>
      <c r="F517">
        <v>64</v>
      </c>
      <c r="G517">
        <v>58</v>
      </c>
      <c r="H517">
        <v>80</v>
      </c>
      <c r="I517">
        <v>65</v>
      </c>
      <c r="J517">
        <v>80</v>
      </c>
      <c r="K517" t="s">
        <v>643</v>
      </c>
      <c r="L517" t="s">
        <v>253</v>
      </c>
      <c r="M517" t="s">
        <v>251</v>
      </c>
      <c r="N517">
        <v>7.8400000000000007</v>
      </c>
      <c r="O517">
        <v>6.01</v>
      </c>
      <c r="R517">
        <f t="shared" si="36"/>
        <v>8</v>
      </c>
      <c r="S517">
        <f t="shared" si="37"/>
        <v>6</v>
      </c>
      <c r="T517">
        <f t="shared" ref="T517:T580" si="38">SUM(S517,R517)</f>
        <v>14</v>
      </c>
      <c r="U517" t="s">
        <v>1479</v>
      </c>
      <c r="V517" t="s">
        <v>1512</v>
      </c>
      <c r="W517" t="s">
        <v>1546</v>
      </c>
      <c r="X517" t="s">
        <v>1514</v>
      </c>
      <c r="Y517" t="s">
        <v>1756</v>
      </c>
      <c r="Z517" cm="1">
        <f t="array" ref="Z517">IF(ISBLANK(AK517),_xlfn.LET(
    _xlpm.nameBeforeSlash, IF(ISNUMBER(SEARCH("/", Y517)), LEFT(Y517, SEARCH("/", Y517)-1), Y517),
    _xlpm.matchRow, IFERROR(MATCH(_xlpm.nameBeforeSlash, AA:AA, 0), ""),
    _xlpm.difference, IF(_xlpm.matchRow="", "", ABS((R517 + S517)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),IF(ISBLANK(Y517),"","Hidden"))</f>
        <v>13</v>
      </c>
      <c r="AA517" t="s">
        <v>642</v>
      </c>
      <c r="AC517" t="s">
        <v>644</v>
      </c>
      <c r="AD517" t="str">
        <f>_xlfn.XLOOKUP(AC517,moves!A:A,moves!B:B)</f>
        <v>fire</v>
      </c>
      <c r="AE517">
        <f>_xlfn.XLOOKUP(AC517,moves!A:A,moves!D:D)</f>
        <v>3</v>
      </c>
      <c r="AF517" t="str">
        <f>_xlfn.XLOOKUP(AC517,moves!A:A,moves!E:E)</f>
        <v>If the user is Frozen: Before rolling, remove the Frozen status from the user. If 2 or more status symbols are rolled: Inflict the Burned status on the target.</v>
      </c>
      <c r="AG517">
        <v>0</v>
      </c>
      <c r="AH517">
        <v>0</v>
      </c>
      <c r="AI517">
        <f t="shared" ref="AI517:AI580" si="39">IF(ISNUMBER(SEARCH("Shiny ", AA517)), 1, 0)</f>
        <v>0</v>
      </c>
      <c r="AJ517" t="s">
        <v>524</v>
      </c>
      <c r="AL517">
        <v>0</v>
      </c>
      <c r="AM517" cm="1">
        <f t="array" ref="AM517">IF(AL517=1,1,
   IF(ISTEXT(AK517),1,
   IF(AO517&gt;1,AM516,
   IF(AI517=1,
      IF(SUMPRODUCT((LEN($Y$2:$Y$4096)-LEN(SUBSTITUTE($Y$2:$Y$4096,AA517,"")))/LEN(AA517))&gt;0,2,1),
      IF(
         SUMPRODUCT((LEN($Y$2:$Y$4096)-LEN(SUBSTITUTE($Y$2:$Y$4096,AA517,"")))/LEN(AA517))
         - SUMPRODUCT((LEN($Y$2:$Y$4096)-LEN(SUBSTITUTE($Y$2:$Y$4096,"Alolan "&amp;AA517,"")))/LEN("Alolan "&amp;AA517))
         - SUMPRODUCT((LEN($Y$2:$Y$4096)-LEN(SUBSTITUTE($Y$2:$Y$4096,"Galarian "&amp;AA517,"")))/LEN("Galarian "&amp;AA517))
         - SUMPRODUCT((LEN($Y$2:$Y$4096)-LEN(SUBSTITUTE($Y$2:$Y$4096,"Hisuian "&amp;AA517,"")))/LEN("Hisuian "&amp;AA517))
         - SUMPRODUCT((LEN($Y$2:$Y$4096)-LEN(SUBSTITUTE($Y$2:$Y$4096,"Paldean "&amp;AA517,"")))/LEN("Paldean "&amp;AA517))
      &gt;0,2,1)
   ))))</f>
        <v>2</v>
      </c>
      <c r="AN517">
        <v>0</v>
      </c>
      <c r="AO517">
        <v>0</v>
      </c>
    </row>
    <row r="518" spans="1:41" x14ac:dyDescent="0.25">
      <c r="A518" t="s">
        <v>3864</v>
      </c>
      <c r="B518" t="s">
        <v>642</v>
      </c>
      <c r="C518" t="s">
        <v>1479</v>
      </c>
      <c r="D518"/>
      <c r="E518">
        <v>58</v>
      </c>
      <c r="F518">
        <v>64</v>
      </c>
      <c r="G518">
        <v>58</v>
      </c>
      <c r="H518">
        <v>80</v>
      </c>
      <c r="I518">
        <v>65</v>
      </c>
      <c r="J518">
        <v>80</v>
      </c>
      <c r="K518" t="s">
        <v>643</v>
      </c>
      <c r="L518" t="s">
        <v>253</v>
      </c>
      <c r="M518" t="s">
        <v>251</v>
      </c>
      <c r="N518">
        <v>7.8400000000000007</v>
      </c>
      <c r="O518">
        <v>6.01</v>
      </c>
      <c r="R518">
        <f t="shared" si="36"/>
        <v>8</v>
      </c>
      <c r="S518">
        <f t="shared" si="37"/>
        <v>6</v>
      </c>
      <c r="T518">
        <f t="shared" si="38"/>
        <v>14</v>
      </c>
      <c r="U518" t="s">
        <v>1479</v>
      </c>
      <c r="V518" t="s">
        <v>1512</v>
      </c>
      <c r="W518" t="s">
        <v>1546</v>
      </c>
      <c r="X518" t="s">
        <v>1514</v>
      </c>
      <c r="Y518" t="s">
        <v>6170</v>
      </c>
      <c r="Z518" cm="1">
        <f t="array" ref="Z518">IF(ISBLANK(AK518),_xlfn.LET(
    _xlpm.nameBeforeSlash, IF(ISNUMBER(SEARCH("/", Y518)), LEFT(Y518, SEARCH("/", Y518)-1), Y518),
    _xlpm.matchRow, IFERROR(MATCH(_xlpm.nameBeforeSlash, AA:AA, 0), ""),
    _xlpm.difference, IF(_xlpm.matchRow="", "", ABS((R518 + S518)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),IF(ISBLANK(Y518),"","Hidden"))</f>
        <v>13</v>
      </c>
      <c r="AA518" t="s">
        <v>5141</v>
      </c>
      <c r="AC518" t="s">
        <v>1084</v>
      </c>
      <c r="AD518" t="str">
        <f>_xlfn.XLOOKUP(AC518,moves!A:A,moves!B:B)</f>
        <v>fire</v>
      </c>
      <c r="AE518">
        <f>_xlfn.XLOOKUP(AC518,moves!A:A,moves!D:D)</f>
        <v>3</v>
      </c>
      <c r="AF518" t="str">
        <f>_xlfn.XLOOKUP(AC518,moves!A:A,moves!E:E)</f>
        <v>Each time this move is used: Initiative is increased by 1.</v>
      </c>
      <c r="AG518">
        <v>0</v>
      </c>
      <c r="AH518">
        <v>0</v>
      </c>
      <c r="AI518">
        <f t="shared" si="39"/>
        <v>1</v>
      </c>
      <c r="AJ518" t="s">
        <v>524</v>
      </c>
      <c r="AL518">
        <v>0</v>
      </c>
      <c r="AM518" cm="1">
        <f t="array" ref="AM518">IF(AL518=1,1,
   IF(ISTEXT(AK518),1,
   IF(AO518&gt;1,AM517,
   IF(AI518=1,
      IF(SUMPRODUCT((LEN($Y$2:$Y$4096)-LEN(SUBSTITUTE($Y$2:$Y$4096,AA518,"")))/LEN(AA518))&gt;0,2,1),
      IF(
         SUMPRODUCT((LEN($Y$2:$Y$4096)-LEN(SUBSTITUTE($Y$2:$Y$4096,AA518,"")))/LEN(AA518))
         - SUMPRODUCT((LEN($Y$2:$Y$4096)-LEN(SUBSTITUTE($Y$2:$Y$4096,"Alolan "&amp;AA518,"")))/LEN("Alolan "&amp;AA518))
         - SUMPRODUCT((LEN($Y$2:$Y$4096)-LEN(SUBSTITUTE($Y$2:$Y$4096,"Galarian "&amp;AA518,"")))/LEN("Galarian "&amp;AA518))
         - SUMPRODUCT((LEN($Y$2:$Y$4096)-LEN(SUBSTITUTE($Y$2:$Y$4096,"Hisuian "&amp;AA518,"")))/LEN("Hisuian "&amp;AA518))
         - SUMPRODUCT((LEN($Y$2:$Y$4096)-LEN(SUBSTITUTE($Y$2:$Y$4096,"Paldean "&amp;AA518,"")))/LEN("Paldean "&amp;AA518))
      &gt;0,2,1)
   ))))</f>
        <v>2</v>
      </c>
      <c r="AN518">
        <v>0</v>
      </c>
      <c r="AO518">
        <v>0</v>
      </c>
    </row>
    <row r="519" spans="1:41" x14ac:dyDescent="0.25">
      <c r="A519">
        <v>157</v>
      </c>
      <c r="B519" t="s">
        <v>648</v>
      </c>
      <c r="C519" t="s">
        <v>1479</v>
      </c>
      <c r="D519"/>
      <c r="E519">
        <v>78</v>
      </c>
      <c r="F519">
        <v>84</v>
      </c>
      <c r="G519">
        <v>78</v>
      </c>
      <c r="H519">
        <v>109</v>
      </c>
      <c r="I519">
        <v>85</v>
      </c>
      <c r="J519">
        <v>100</v>
      </c>
      <c r="K519" t="s">
        <v>643</v>
      </c>
      <c r="L519" t="s">
        <v>253</v>
      </c>
      <c r="M519" t="s">
        <v>251</v>
      </c>
      <c r="N519">
        <v>10.290000000000001</v>
      </c>
      <c r="O519">
        <v>8.01</v>
      </c>
      <c r="P519">
        <v>1</v>
      </c>
      <c r="R519">
        <f t="shared" si="36"/>
        <v>11</v>
      </c>
      <c r="S519">
        <f t="shared" si="37"/>
        <v>8</v>
      </c>
      <c r="T519">
        <f t="shared" si="38"/>
        <v>19</v>
      </c>
      <c r="U519" t="s">
        <v>1479</v>
      </c>
      <c r="V519" t="s">
        <v>1512</v>
      </c>
      <c r="W519" t="s">
        <v>1546</v>
      </c>
      <c r="X519" t="s">
        <v>1514</v>
      </c>
      <c r="Z519" t="str" cm="1">
        <f t="array" ref="Z519">IF(ISBLANK(AK519),_xlfn.LET(
    _xlpm.nameBeforeSlash, IF(ISNUMBER(SEARCH("/", Y519)), LEFT(Y519, SEARCH("/", Y519)-1), Y519),
    _xlpm.matchRow, IFERROR(MATCH(_xlpm.nameBeforeSlash, AA:AA, 0), ""),
    _xlpm.difference, IF(_xlpm.matchRow="", "", ABS((R519 + S519)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),IF(ISBLANK(Y519),"","Hidden"))</f>
        <v/>
      </c>
      <c r="AA519" t="s">
        <v>648</v>
      </c>
      <c r="AC519" t="s">
        <v>647</v>
      </c>
      <c r="AD519" t="str">
        <f>_xlfn.XLOOKUP(AC519,moves!A:A,moves!B:B)</f>
        <v>fire</v>
      </c>
      <c r="AE519">
        <f>_xlfn.XLOOKUP(AC519,moves!A:A,moves!D:D)</f>
        <v>6</v>
      </c>
      <c r="AF519" t="str">
        <f>_xlfn.XLOOKUP(AC519,moves!A:A,moves!E:E)</f>
        <v>Inflict the Burned status on the target. Status symbols deal -1 damage.</v>
      </c>
      <c r="AG519">
        <v>0</v>
      </c>
      <c r="AH519">
        <v>0</v>
      </c>
      <c r="AI519">
        <f t="shared" si="39"/>
        <v>0</v>
      </c>
      <c r="AJ519" t="s">
        <v>525</v>
      </c>
      <c r="AL519">
        <v>0</v>
      </c>
      <c r="AM519" cm="1">
        <f t="array" ref="AM519">IF(AL519=1,1,
   IF(ISTEXT(AK519),1,
   IF(AO519&gt;1,AM518,
   IF(AI519=1,
      IF(SUMPRODUCT((LEN($Y$2:$Y$4096)-LEN(SUBSTITUTE($Y$2:$Y$4096,AA519,"")))/LEN(AA519))&gt;0,2,1),
      IF(
         SUMPRODUCT((LEN($Y$2:$Y$4096)-LEN(SUBSTITUTE($Y$2:$Y$4096,AA519,"")))/LEN(AA519))
         - SUMPRODUCT((LEN($Y$2:$Y$4096)-LEN(SUBSTITUTE($Y$2:$Y$4096,"Alolan "&amp;AA519,"")))/LEN("Alolan "&amp;AA519))
         - SUMPRODUCT((LEN($Y$2:$Y$4096)-LEN(SUBSTITUTE($Y$2:$Y$4096,"Galarian "&amp;AA519,"")))/LEN("Galarian "&amp;AA519))
         - SUMPRODUCT((LEN($Y$2:$Y$4096)-LEN(SUBSTITUTE($Y$2:$Y$4096,"Hisuian "&amp;AA519,"")))/LEN("Hisuian "&amp;AA519))
         - SUMPRODUCT((LEN($Y$2:$Y$4096)-LEN(SUBSTITUTE($Y$2:$Y$4096,"Paldean "&amp;AA519,"")))/LEN("Paldean "&amp;AA519))
      &gt;0,2,1)
   ))))</f>
        <v>2</v>
      </c>
      <c r="AN519">
        <v>0</v>
      </c>
      <c r="AO519">
        <v>0</v>
      </c>
    </row>
    <row r="520" spans="1:41" x14ac:dyDescent="0.25">
      <c r="A520" t="s">
        <v>1757</v>
      </c>
      <c r="B520" t="s">
        <v>648</v>
      </c>
      <c r="C520" t="s">
        <v>1479</v>
      </c>
      <c r="D520" t="s">
        <v>1524</v>
      </c>
      <c r="E520">
        <v>73</v>
      </c>
      <c r="F520">
        <v>84</v>
      </c>
      <c r="G520">
        <v>78</v>
      </c>
      <c r="H520">
        <v>119</v>
      </c>
      <c r="I520">
        <v>85</v>
      </c>
      <c r="J520">
        <v>95</v>
      </c>
      <c r="K520" t="s">
        <v>1758</v>
      </c>
      <c r="L520" t="s">
        <v>253</v>
      </c>
      <c r="M520" t="s">
        <v>248</v>
      </c>
      <c r="N520">
        <v>10.59</v>
      </c>
      <c r="O520">
        <v>7.81</v>
      </c>
      <c r="R520">
        <f t="shared" si="36"/>
        <v>11</v>
      </c>
      <c r="S520">
        <f t="shared" si="37"/>
        <v>8</v>
      </c>
      <c r="T520">
        <f t="shared" si="38"/>
        <v>19</v>
      </c>
      <c r="U520" t="s">
        <v>1479</v>
      </c>
      <c r="V520" t="s">
        <v>1524</v>
      </c>
      <c r="W520" t="s">
        <v>1546</v>
      </c>
      <c r="X520" t="s">
        <v>1514</v>
      </c>
      <c r="Z520" t="str" cm="1">
        <f t="array" ref="Z520">IF(ISBLANK(AK520),_xlfn.LET(
    _xlpm.nameBeforeSlash, IF(ISNUMBER(SEARCH("/", Y520)), LEFT(Y520, SEARCH("/", Y520)-1), Y520),
    _xlpm.matchRow, IFERROR(MATCH(_xlpm.nameBeforeSlash, AA:AA, 0), ""),
    _xlpm.difference, IF(_xlpm.matchRow="", "", ABS((R520 + S520)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),IF(ISBLANK(Y520),"","Hidden"))</f>
        <v/>
      </c>
      <c r="AA520" t="s">
        <v>1759</v>
      </c>
      <c r="AB520" t="s">
        <v>1606</v>
      </c>
      <c r="AC520" t="s">
        <v>1119</v>
      </c>
      <c r="AD520" t="str">
        <f>_xlfn.XLOOKUP(AC520,moves!A:A,moves!B:B)</f>
        <v>ghost</v>
      </c>
      <c r="AE520">
        <f>_xlfn.XLOOKUP(AC520,moves!A:A,moves!D:D)</f>
        <v>3</v>
      </c>
      <c r="AF520" t="str">
        <f>_xlfn.XLOOKUP(AC520,moves!A:A,moves!E:E)</f>
        <v>Inflict the Burned status on the target. If the target already had any status conditions: Deal double damage.</v>
      </c>
      <c r="AG520">
        <v>0</v>
      </c>
      <c r="AH520">
        <v>0</v>
      </c>
      <c r="AI520">
        <f t="shared" si="39"/>
        <v>0</v>
      </c>
      <c r="AJ520" t="s">
        <v>525</v>
      </c>
      <c r="AL520">
        <v>0</v>
      </c>
      <c r="AM520" cm="1">
        <f t="array" ref="AM520">IF(AL520=1,1,
   IF(ISTEXT(AK520),1,
   IF(AO520&gt;1,AM519,
   IF(AI520=1,
      IF(SUMPRODUCT((LEN($Y$2:$Y$4096)-LEN(SUBSTITUTE($Y$2:$Y$4096,AA520,"")))/LEN(AA520))&gt;0,2,1),
      IF(
         SUMPRODUCT((LEN($Y$2:$Y$4096)-LEN(SUBSTITUTE($Y$2:$Y$4096,AA520,"")))/LEN(AA520))
         - SUMPRODUCT((LEN($Y$2:$Y$4096)-LEN(SUBSTITUTE($Y$2:$Y$4096,"Alolan "&amp;AA520,"")))/LEN("Alolan "&amp;AA520))
         - SUMPRODUCT((LEN($Y$2:$Y$4096)-LEN(SUBSTITUTE($Y$2:$Y$4096,"Galarian "&amp;AA520,"")))/LEN("Galarian "&amp;AA520))
         - SUMPRODUCT((LEN($Y$2:$Y$4096)-LEN(SUBSTITUTE($Y$2:$Y$4096,"Hisuian "&amp;AA520,"")))/LEN("Hisuian "&amp;AA520))
         - SUMPRODUCT((LEN($Y$2:$Y$4096)-LEN(SUBSTITUTE($Y$2:$Y$4096,"Paldean "&amp;AA520,"")))/LEN("Paldean "&amp;AA520))
      &gt;0,2,1)
   ))))</f>
        <v>2</v>
      </c>
      <c r="AN520">
        <v>0</v>
      </c>
      <c r="AO520">
        <v>0</v>
      </c>
    </row>
    <row r="521" spans="1:41" x14ac:dyDescent="0.25">
      <c r="A521" t="s">
        <v>3865</v>
      </c>
      <c r="B521" t="s">
        <v>648</v>
      </c>
      <c r="C521" t="s">
        <v>1479</v>
      </c>
      <c r="D521"/>
      <c r="E521">
        <v>78</v>
      </c>
      <c r="F521">
        <v>84</v>
      </c>
      <c r="G521">
        <v>78</v>
      </c>
      <c r="H521">
        <v>109</v>
      </c>
      <c r="I521">
        <v>85</v>
      </c>
      <c r="J521">
        <v>100</v>
      </c>
      <c r="K521" t="s">
        <v>643</v>
      </c>
      <c r="L521" t="s">
        <v>253</v>
      </c>
      <c r="M521" t="s">
        <v>251</v>
      </c>
      <c r="N521">
        <v>10.290000000000001</v>
      </c>
      <c r="O521">
        <v>8.01</v>
      </c>
      <c r="P521">
        <v>1</v>
      </c>
      <c r="R521">
        <f t="shared" si="36"/>
        <v>11</v>
      </c>
      <c r="S521">
        <f t="shared" si="37"/>
        <v>8</v>
      </c>
      <c r="T521">
        <f t="shared" si="38"/>
        <v>19</v>
      </c>
      <c r="U521" t="s">
        <v>1479</v>
      </c>
      <c r="V521" t="s">
        <v>1512</v>
      </c>
      <c r="W521" t="s">
        <v>1546</v>
      </c>
      <c r="X521" t="s">
        <v>1514</v>
      </c>
      <c r="Z521" t="str" cm="1">
        <f t="array" ref="Z521">IF(ISBLANK(AK521),_xlfn.LET(
    _xlpm.nameBeforeSlash, IF(ISNUMBER(SEARCH("/", Y521)), LEFT(Y521, SEARCH("/", Y521)-1), Y521),
    _xlpm.matchRow, IFERROR(MATCH(_xlpm.nameBeforeSlash, AA:AA, 0), ""),
    _xlpm.difference, IF(_xlpm.matchRow="", "", ABS((R521 + S521)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),IF(ISBLANK(Y521),"","Hidden"))</f>
        <v/>
      </c>
      <c r="AA521" t="s">
        <v>5143</v>
      </c>
      <c r="AC521" t="s">
        <v>712</v>
      </c>
      <c r="AD521" t="str">
        <f>_xlfn.XLOOKUP(AC521,moves!A:A,moves!B:B)</f>
        <v>fire</v>
      </c>
      <c r="AE521">
        <f>_xlfn.XLOOKUP(AC521,moves!A:A,moves!D:D)</f>
        <v>4</v>
      </c>
      <c r="AF521" t="str">
        <f>_xlfn.XLOOKUP(AC521,moves!A:A,moves!E:E)</f>
        <v>For each status symbol rolled: Inflict the Burned status on one target.</v>
      </c>
      <c r="AG521">
        <v>0</v>
      </c>
      <c r="AH521">
        <v>0</v>
      </c>
      <c r="AI521">
        <f t="shared" si="39"/>
        <v>1</v>
      </c>
      <c r="AJ521" t="s">
        <v>525</v>
      </c>
      <c r="AL521">
        <v>0</v>
      </c>
      <c r="AM521" cm="1">
        <f t="array" ref="AM521">IF(AL521=1,1,
   IF(ISTEXT(AK521),1,
   IF(AO521&gt;1,AM520,
   IF(AI521=1,
      IF(SUMPRODUCT((LEN($Y$2:$Y$4096)-LEN(SUBSTITUTE($Y$2:$Y$4096,AA521,"")))/LEN(AA521))&gt;0,2,1),
      IF(
         SUMPRODUCT((LEN($Y$2:$Y$4096)-LEN(SUBSTITUTE($Y$2:$Y$4096,AA521,"")))/LEN(AA521))
         - SUMPRODUCT((LEN($Y$2:$Y$4096)-LEN(SUBSTITUTE($Y$2:$Y$4096,"Alolan "&amp;AA521,"")))/LEN("Alolan "&amp;AA521))
         - SUMPRODUCT((LEN($Y$2:$Y$4096)-LEN(SUBSTITUTE($Y$2:$Y$4096,"Galarian "&amp;AA521,"")))/LEN("Galarian "&amp;AA521))
         - SUMPRODUCT((LEN($Y$2:$Y$4096)-LEN(SUBSTITUTE($Y$2:$Y$4096,"Hisuian "&amp;AA521,"")))/LEN("Hisuian "&amp;AA521))
         - SUMPRODUCT((LEN($Y$2:$Y$4096)-LEN(SUBSTITUTE($Y$2:$Y$4096,"Paldean "&amp;AA521,"")))/LEN("Paldean "&amp;AA521))
      &gt;0,2,1)
   ))))</f>
        <v>2</v>
      </c>
      <c r="AN521">
        <v>0</v>
      </c>
      <c r="AO521">
        <v>0</v>
      </c>
    </row>
    <row r="522" spans="1:41" x14ac:dyDescent="0.25">
      <c r="A522" t="s">
        <v>3866</v>
      </c>
      <c r="B522" t="s">
        <v>648</v>
      </c>
      <c r="C522" t="s">
        <v>1479</v>
      </c>
      <c r="D522" t="s">
        <v>1524</v>
      </c>
      <c r="E522">
        <v>73</v>
      </c>
      <c r="F522">
        <v>84</v>
      </c>
      <c r="G522">
        <v>78</v>
      </c>
      <c r="H522">
        <v>119</v>
      </c>
      <c r="I522">
        <v>85</v>
      </c>
      <c r="J522">
        <v>95</v>
      </c>
      <c r="K522" t="s">
        <v>1758</v>
      </c>
      <c r="L522" t="s">
        <v>253</v>
      </c>
      <c r="M522" t="s">
        <v>248</v>
      </c>
      <c r="N522">
        <v>10.59</v>
      </c>
      <c r="O522">
        <v>7.81</v>
      </c>
      <c r="R522">
        <f t="shared" si="36"/>
        <v>11</v>
      </c>
      <c r="S522">
        <f t="shared" si="37"/>
        <v>8</v>
      </c>
      <c r="T522">
        <f t="shared" si="38"/>
        <v>19</v>
      </c>
      <c r="U522" t="s">
        <v>1479</v>
      </c>
      <c r="V522" t="s">
        <v>1524</v>
      </c>
      <c r="W522" t="s">
        <v>1546</v>
      </c>
      <c r="X522" t="s">
        <v>1514</v>
      </c>
      <c r="Z522" t="str" cm="1">
        <f t="array" ref="Z522">IF(ISBLANK(AK522),_xlfn.LET(
    _xlpm.nameBeforeSlash, IF(ISNUMBER(SEARCH("/", Y522)), LEFT(Y522, SEARCH("/", Y522)-1), Y522),
    _xlpm.matchRow, IFERROR(MATCH(_xlpm.nameBeforeSlash, AA:AA, 0), ""),
    _xlpm.difference, IF(_xlpm.matchRow="", "", ABS((R522 + S522)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),IF(ISBLANK(Y522),"","Hidden"))</f>
        <v/>
      </c>
      <c r="AA522" t="s">
        <v>5144</v>
      </c>
      <c r="AB522" t="s">
        <v>1606</v>
      </c>
      <c r="AC522" t="s">
        <v>6453</v>
      </c>
      <c r="AD522" t="str">
        <f>_xlfn.XLOOKUP(AC522,moves!A:A,moves!B:B)</f>
        <v>ghost</v>
      </c>
      <c r="AE522">
        <f>_xlfn.XLOOKUP(AC522,moves!A:A,moves!D:D)</f>
        <v>3</v>
      </c>
      <c r="AF522" t="str">
        <f>_xlfn.XLOOKUP(AC522,moves!A:A,moves!E:E)</f>
        <v>Once per battle, the user may use this effect: Choose a Pokémon in the target's party that has not been active in this battle. That Pokémon cannot be sent into the battle. The user faints.</v>
      </c>
      <c r="AG522">
        <v>0</v>
      </c>
      <c r="AH522">
        <v>0</v>
      </c>
      <c r="AI522">
        <f t="shared" si="39"/>
        <v>1</v>
      </c>
      <c r="AJ522" t="s">
        <v>525</v>
      </c>
      <c r="AL522">
        <v>0</v>
      </c>
      <c r="AM522" cm="1">
        <f t="array" ref="AM522">IF(AL522=1,1,
   IF(ISTEXT(AK522),1,
   IF(AO522&gt;1,AM521,
   IF(AI522=1,
      IF(SUMPRODUCT((LEN($Y$2:$Y$4096)-LEN(SUBSTITUTE($Y$2:$Y$4096,AA522,"")))/LEN(AA522))&gt;0,2,1),
      IF(
         SUMPRODUCT((LEN($Y$2:$Y$4096)-LEN(SUBSTITUTE($Y$2:$Y$4096,AA522,"")))/LEN(AA522))
         - SUMPRODUCT((LEN($Y$2:$Y$4096)-LEN(SUBSTITUTE($Y$2:$Y$4096,"Alolan "&amp;AA522,"")))/LEN("Alolan "&amp;AA522))
         - SUMPRODUCT((LEN($Y$2:$Y$4096)-LEN(SUBSTITUTE($Y$2:$Y$4096,"Galarian "&amp;AA522,"")))/LEN("Galarian "&amp;AA522))
         - SUMPRODUCT((LEN($Y$2:$Y$4096)-LEN(SUBSTITUTE($Y$2:$Y$4096,"Hisuian "&amp;AA522,"")))/LEN("Hisuian "&amp;AA522))
         - SUMPRODUCT((LEN($Y$2:$Y$4096)-LEN(SUBSTITUTE($Y$2:$Y$4096,"Paldean "&amp;AA522,"")))/LEN("Paldean "&amp;AA522))
      &gt;0,2,1)
   ))))</f>
        <v>2</v>
      </c>
      <c r="AN522">
        <v>0</v>
      </c>
      <c r="AO522">
        <v>0</v>
      </c>
    </row>
    <row r="523" spans="1:41" x14ac:dyDescent="0.25">
      <c r="A523">
        <v>158</v>
      </c>
      <c r="B523" t="s">
        <v>1760</v>
      </c>
      <c r="C523" t="s">
        <v>1490</v>
      </c>
      <c r="D523"/>
      <c r="E523">
        <v>50</v>
      </c>
      <c r="F523">
        <v>65</v>
      </c>
      <c r="G523">
        <v>64</v>
      </c>
      <c r="H523">
        <v>44</v>
      </c>
      <c r="I523">
        <v>48</v>
      </c>
      <c r="J523">
        <v>43</v>
      </c>
      <c r="K523" t="s">
        <v>1761</v>
      </c>
      <c r="L523" t="s">
        <v>252</v>
      </c>
      <c r="M523" t="s">
        <v>251</v>
      </c>
      <c r="N523">
        <v>5.41</v>
      </c>
      <c r="O523">
        <v>5.36</v>
      </c>
      <c r="R523">
        <f t="shared" si="36"/>
        <v>5</v>
      </c>
      <c r="S523">
        <f t="shared" si="37"/>
        <v>5</v>
      </c>
      <c r="T523">
        <f t="shared" si="38"/>
        <v>10</v>
      </c>
      <c r="U523" t="s">
        <v>1490</v>
      </c>
      <c r="V523" t="s">
        <v>1492</v>
      </c>
      <c r="W523" t="s">
        <v>1471</v>
      </c>
      <c r="X523" t="s">
        <v>1209</v>
      </c>
      <c r="Y523" t="s">
        <v>1762</v>
      </c>
      <c r="Z523" cm="1">
        <f t="array" ref="Z523">IF(ISBLANK(AK523),_xlfn.LET(
    _xlpm.nameBeforeSlash, IF(ISNUMBER(SEARCH("/", Y523)), LEFT(Y523, SEARCH("/", Y523)-1), Y523),
    _xlpm.matchRow, IFERROR(MATCH(_xlpm.nameBeforeSlash, AA:AA, 0), ""),
    _xlpm.difference, IF(_xlpm.matchRow="", "", ABS((R523 + S523)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),IF(ISBLANK(Y523),"","Hidden"))</f>
        <v>8</v>
      </c>
      <c r="AA523" t="s">
        <v>1760</v>
      </c>
      <c r="AC523" t="s">
        <v>521</v>
      </c>
      <c r="AD523" t="str">
        <f>_xlfn.XLOOKUP(AC523,moves!A:A,moves!B:B)</f>
        <v>water</v>
      </c>
      <c r="AE523">
        <f>_xlfn.XLOOKUP(AC523,moves!A:A,moves!D:D)</f>
        <v>2</v>
      </c>
      <c r="AF523" t="str">
        <f>_xlfn.XLOOKUP(AC523,moves!A:A,moves!E:E)</f>
        <v>When the target next attacks: Remove 1 regular hit from the roll.</v>
      </c>
      <c r="AG523">
        <v>0</v>
      </c>
      <c r="AH523">
        <v>0</v>
      </c>
      <c r="AI523">
        <f t="shared" si="39"/>
        <v>0</v>
      </c>
      <c r="AJ523" t="s">
        <v>523</v>
      </c>
      <c r="AL523">
        <v>0</v>
      </c>
      <c r="AM523" cm="1">
        <f t="array" ref="AM523">IF(AL523=1,1,
   IF(ISTEXT(AK523),1,
   IF(AO523&gt;1,AM522,
   IF(AI523=1,
      IF(SUMPRODUCT((LEN($Y$2:$Y$4096)-LEN(SUBSTITUTE($Y$2:$Y$4096,AA523,"")))/LEN(AA523))&gt;0,2,1),
      IF(
         SUMPRODUCT((LEN($Y$2:$Y$4096)-LEN(SUBSTITUTE($Y$2:$Y$4096,AA523,"")))/LEN(AA523))
         - SUMPRODUCT((LEN($Y$2:$Y$4096)-LEN(SUBSTITUTE($Y$2:$Y$4096,"Alolan "&amp;AA523,"")))/LEN("Alolan "&amp;AA523))
         - SUMPRODUCT((LEN($Y$2:$Y$4096)-LEN(SUBSTITUTE($Y$2:$Y$4096,"Galarian "&amp;AA523,"")))/LEN("Galarian "&amp;AA523))
         - SUMPRODUCT((LEN($Y$2:$Y$4096)-LEN(SUBSTITUTE($Y$2:$Y$4096,"Hisuian "&amp;AA523,"")))/LEN("Hisuian "&amp;AA523))
         - SUMPRODUCT((LEN($Y$2:$Y$4096)-LEN(SUBSTITUTE($Y$2:$Y$4096,"Paldean "&amp;AA523,"")))/LEN("Paldean "&amp;AA523))
      &gt;0,2,1)
   ))))</f>
        <v>1</v>
      </c>
      <c r="AN523">
        <v>0</v>
      </c>
      <c r="AO523">
        <v>0</v>
      </c>
    </row>
    <row r="524" spans="1:41" x14ac:dyDescent="0.25">
      <c r="A524" t="s">
        <v>3867</v>
      </c>
      <c r="B524" t="s">
        <v>1760</v>
      </c>
      <c r="C524" t="s">
        <v>1490</v>
      </c>
      <c r="D524"/>
      <c r="E524">
        <v>50</v>
      </c>
      <c r="F524">
        <v>65</v>
      </c>
      <c r="G524">
        <v>64</v>
      </c>
      <c r="H524">
        <v>44</v>
      </c>
      <c r="I524">
        <v>48</v>
      </c>
      <c r="J524">
        <v>43</v>
      </c>
      <c r="K524" t="s">
        <v>1761</v>
      </c>
      <c r="L524" t="s">
        <v>252</v>
      </c>
      <c r="M524" t="s">
        <v>251</v>
      </c>
      <c r="N524">
        <v>5.41</v>
      </c>
      <c r="O524">
        <v>5.36</v>
      </c>
      <c r="R524">
        <f t="shared" si="36"/>
        <v>5</v>
      </c>
      <c r="S524">
        <f t="shared" si="37"/>
        <v>5</v>
      </c>
      <c r="T524">
        <f t="shared" si="38"/>
        <v>10</v>
      </c>
      <c r="U524" t="s">
        <v>1490</v>
      </c>
      <c r="V524" t="s">
        <v>1492</v>
      </c>
      <c r="W524" t="s">
        <v>1471</v>
      </c>
      <c r="X524" t="s">
        <v>1209</v>
      </c>
      <c r="Y524" t="s">
        <v>5145</v>
      </c>
      <c r="Z524" cm="1">
        <f t="array" ref="Z524">IF(ISBLANK(AK524),_xlfn.LET(
    _xlpm.nameBeforeSlash, IF(ISNUMBER(SEARCH("/", Y524)), LEFT(Y524, SEARCH("/", Y524)-1), Y524),
    _xlpm.matchRow, IFERROR(MATCH(_xlpm.nameBeforeSlash, AA:AA, 0), ""),
    _xlpm.difference, IF(_xlpm.matchRow="", "", ABS((R524 + S524)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),IF(ISBLANK(Y524),"","Hidden"))</f>
        <v>8</v>
      </c>
      <c r="AA524" t="s">
        <v>5146</v>
      </c>
      <c r="AC524" t="s">
        <v>460</v>
      </c>
      <c r="AD524" t="str">
        <f>_xlfn.XLOOKUP(AC524,moves!A:A,moves!B:B)</f>
        <v>dark</v>
      </c>
      <c r="AE524">
        <f>_xlfn.XLOOKUP(AC524,moves!A:A,moves!D:D)</f>
        <v>3</v>
      </c>
      <c r="AF524" t="str">
        <f>_xlfn.XLOOKUP(AC524,moves!A:A,moves!E:E)</f>
        <v>When the target is next attacked: Add 1 regular hit to the roll.</v>
      </c>
      <c r="AG524">
        <v>0</v>
      </c>
      <c r="AH524">
        <v>0</v>
      </c>
      <c r="AI524">
        <f t="shared" si="39"/>
        <v>1</v>
      </c>
      <c r="AJ524" t="s">
        <v>523</v>
      </c>
      <c r="AL524">
        <v>0</v>
      </c>
      <c r="AM524" cm="1">
        <f t="array" ref="AM524">IF(AL524=1,1,
   IF(ISTEXT(AK524),1,
   IF(AO524&gt;1,AM523,
   IF(AI524=1,
      IF(SUMPRODUCT((LEN($Y$2:$Y$4096)-LEN(SUBSTITUTE($Y$2:$Y$4096,AA524,"")))/LEN(AA524))&gt;0,2,1),
      IF(
         SUMPRODUCT((LEN($Y$2:$Y$4096)-LEN(SUBSTITUTE($Y$2:$Y$4096,AA524,"")))/LEN(AA524))
         - SUMPRODUCT((LEN($Y$2:$Y$4096)-LEN(SUBSTITUTE($Y$2:$Y$4096,"Alolan "&amp;AA524,"")))/LEN("Alolan "&amp;AA524))
         - SUMPRODUCT((LEN($Y$2:$Y$4096)-LEN(SUBSTITUTE($Y$2:$Y$4096,"Galarian "&amp;AA524,"")))/LEN("Galarian "&amp;AA524))
         - SUMPRODUCT((LEN($Y$2:$Y$4096)-LEN(SUBSTITUTE($Y$2:$Y$4096,"Hisuian "&amp;AA524,"")))/LEN("Hisuian "&amp;AA524))
         - SUMPRODUCT((LEN($Y$2:$Y$4096)-LEN(SUBSTITUTE($Y$2:$Y$4096,"Paldean "&amp;AA524,"")))/LEN("Paldean "&amp;AA524))
      &gt;0,2,1)
   ))))</f>
        <v>1</v>
      </c>
      <c r="AN524">
        <v>0</v>
      </c>
      <c r="AO524">
        <v>0</v>
      </c>
    </row>
    <row r="525" spans="1:41" x14ac:dyDescent="0.25">
      <c r="A525">
        <v>159</v>
      </c>
      <c r="B525" t="s">
        <v>1762</v>
      </c>
      <c r="C525" t="s">
        <v>1490</v>
      </c>
      <c r="D525"/>
      <c r="E525">
        <v>65</v>
      </c>
      <c r="F525">
        <v>80</v>
      </c>
      <c r="G525">
        <v>80</v>
      </c>
      <c r="H525">
        <v>59</v>
      </c>
      <c r="I525">
        <v>63</v>
      </c>
      <c r="J525">
        <v>58</v>
      </c>
      <c r="K525" t="s">
        <v>1761</v>
      </c>
      <c r="L525" t="s">
        <v>252</v>
      </c>
      <c r="M525" t="s">
        <v>251</v>
      </c>
      <c r="N525">
        <v>6.910000000000001</v>
      </c>
      <c r="O525">
        <v>6.8900000000000006</v>
      </c>
      <c r="R525">
        <f t="shared" si="36"/>
        <v>7</v>
      </c>
      <c r="S525">
        <f t="shared" si="37"/>
        <v>7</v>
      </c>
      <c r="T525">
        <f t="shared" si="38"/>
        <v>14</v>
      </c>
      <c r="U525" t="s">
        <v>1490</v>
      </c>
      <c r="V525" t="s">
        <v>1492</v>
      </c>
      <c r="W525" t="s">
        <v>1471</v>
      </c>
      <c r="X525" t="s">
        <v>1209</v>
      </c>
      <c r="Y525" t="s">
        <v>1763</v>
      </c>
      <c r="Z525" cm="1">
        <f t="array" ref="Z525">IF(ISBLANK(AK525),_xlfn.LET(
    _xlpm.nameBeforeSlash, IF(ISNUMBER(SEARCH("/", Y525)), LEFT(Y525, SEARCH("/", Y525)-1), Y525),
    _xlpm.matchRow, IFERROR(MATCH(_xlpm.nameBeforeSlash, AA:AA, 0), ""),
    _xlpm.difference, IF(_xlpm.matchRow="", "", ABS((R525 + S525)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),IF(ISBLANK(Y525),"","Hidden"))</f>
        <v>13</v>
      </c>
      <c r="AA525" t="s">
        <v>1762</v>
      </c>
      <c r="AC525" t="s">
        <v>557</v>
      </c>
      <c r="AD525" t="str">
        <f>_xlfn.XLOOKUP(AC525,moves!A:A,moves!B:B)</f>
        <v>ice</v>
      </c>
      <c r="AE525">
        <f>_xlfn.XLOOKUP(AC525,moves!A:A,moves!D:D)</f>
        <v>3</v>
      </c>
      <c r="AF525" t="str">
        <f>_xlfn.XLOOKUP(AC525,moves!A:A,moves!E:E)</f>
        <v>If any status symbols are rolled: Inflict the Frozen status on the target.</v>
      </c>
      <c r="AG525">
        <v>0</v>
      </c>
      <c r="AH525">
        <v>0</v>
      </c>
      <c r="AI525">
        <f t="shared" si="39"/>
        <v>0</v>
      </c>
      <c r="AJ525" t="s">
        <v>524</v>
      </c>
      <c r="AL525">
        <v>0</v>
      </c>
      <c r="AM525" cm="1">
        <f t="array" ref="AM525">IF(AL525=1,1,
   IF(ISTEXT(AK525),1,
   IF(AO525&gt;1,AM524,
   IF(AI525=1,
      IF(SUMPRODUCT((LEN($Y$2:$Y$4096)-LEN(SUBSTITUTE($Y$2:$Y$4096,AA525,"")))/LEN(AA525))&gt;0,2,1),
      IF(
         SUMPRODUCT((LEN($Y$2:$Y$4096)-LEN(SUBSTITUTE($Y$2:$Y$4096,AA525,"")))/LEN(AA525))
         - SUMPRODUCT((LEN($Y$2:$Y$4096)-LEN(SUBSTITUTE($Y$2:$Y$4096,"Alolan "&amp;AA525,"")))/LEN("Alolan "&amp;AA525))
         - SUMPRODUCT((LEN($Y$2:$Y$4096)-LEN(SUBSTITUTE($Y$2:$Y$4096,"Galarian "&amp;AA525,"")))/LEN("Galarian "&amp;AA525))
         - SUMPRODUCT((LEN($Y$2:$Y$4096)-LEN(SUBSTITUTE($Y$2:$Y$4096,"Hisuian "&amp;AA525,"")))/LEN("Hisuian "&amp;AA525))
         - SUMPRODUCT((LEN($Y$2:$Y$4096)-LEN(SUBSTITUTE($Y$2:$Y$4096,"Paldean "&amp;AA525,"")))/LEN("Paldean "&amp;AA525))
      &gt;0,2,1)
   ))))</f>
        <v>2</v>
      </c>
      <c r="AN525">
        <v>0</v>
      </c>
      <c r="AO525">
        <v>0</v>
      </c>
    </row>
    <row r="526" spans="1:41" x14ac:dyDescent="0.25">
      <c r="A526" t="s">
        <v>3868</v>
      </c>
      <c r="B526" t="s">
        <v>1762</v>
      </c>
      <c r="C526" t="s">
        <v>1490</v>
      </c>
      <c r="D526"/>
      <c r="E526">
        <v>65</v>
      </c>
      <c r="F526">
        <v>80</v>
      </c>
      <c r="G526">
        <v>80</v>
      </c>
      <c r="H526">
        <v>59</v>
      </c>
      <c r="I526">
        <v>63</v>
      </c>
      <c r="J526">
        <v>58</v>
      </c>
      <c r="K526" t="s">
        <v>1761</v>
      </c>
      <c r="L526" t="s">
        <v>252</v>
      </c>
      <c r="M526" t="s">
        <v>251</v>
      </c>
      <c r="N526">
        <v>6.910000000000001</v>
      </c>
      <c r="O526">
        <v>6.8900000000000006</v>
      </c>
      <c r="R526">
        <f t="shared" si="36"/>
        <v>7</v>
      </c>
      <c r="S526">
        <f t="shared" si="37"/>
        <v>7</v>
      </c>
      <c r="T526">
        <f t="shared" si="38"/>
        <v>14</v>
      </c>
      <c r="U526" t="s">
        <v>1490</v>
      </c>
      <c r="V526" t="s">
        <v>1492</v>
      </c>
      <c r="W526" t="s">
        <v>1471</v>
      </c>
      <c r="X526" t="s">
        <v>1209</v>
      </c>
      <c r="Y526" t="s">
        <v>5147</v>
      </c>
      <c r="Z526" cm="1">
        <f t="array" ref="Z526">IF(ISBLANK(AK526),_xlfn.LET(
    _xlpm.nameBeforeSlash, IF(ISNUMBER(SEARCH("/", Y526)), LEFT(Y526, SEARCH("/", Y526)-1), Y526),
    _xlpm.matchRow, IFERROR(MATCH(_xlpm.nameBeforeSlash, AA:AA, 0), ""),
    _xlpm.difference, IF(_xlpm.matchRow="", "", ABS((R526 + S526)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),IF(ISBLANK(Y526),"","Hidden"))</f>
        <v>13</v>
      </c>
      <c r="AA526" t="s">
        <v>5145</v>
      </c>
      <c r="AC526" t="s">
        <v>555</v>
      </c>
      <c r="AD526" t="str">
        <f>_xlfn.XLOOKUP(AC526,moves!A:A,moves!B:B)</f>
        <v>water</v>
      </c>
      <c r="AE526">
        <f>_xlfn.XLOOKUP(AC526,moves!A:A,moves!D:D)</f>
        <v>3</v>
      </c>
      <c r="AF526" t="str">
        <f>_xlfn.XLOOKUP(AC526,moves!A:A,moves!E:E)</f>
        <v xml:space="preserve"> </v>
      </c>
      <c r="AG526">
        <v>0</v>
      </c>
      <c r="AH526">
        <v>0</v>
      </c>
      <c r="AI526">
        <f t="shared" si="39"/>
        <v>1</v>
      </c>
      <c r="AJ526" t="s">
        <v>524</v>
      </c>
      <c r="AL526">
        <v>0</v>
      </c>
      <c r="AM526" cm="1">
        <f t="array" ref="AM526">IF(AL526=1,1,
   IF(ISTEXT(AK526),1,
   IF(AO526&gt;1,AM525,
   IF(AI526=1,
      IF(SUMPRODUCT((LEN($Y$2:$Y$4096)-LEN(SUBSTITUTE($Y$2:$Y$4096,AA526,"")))/LEN(AA526))&gt;0,2,1),
      IF(
         SUMPRODUCT((LEN($Y$2:$Y$4096)-LEN(SUBSTITUTE($Y$2:$Y$4096,AA526,"")))/LEN(AA526))
         - SUMPRODUCT((LEN($Y$2:$Y$4096)-LEN(SUBSTITUTE($Y$2:$Y$4096,"Alolan "&amp;AA526,"")))/LEN("Alolan "&amp;AA526))
         - SUMPRODUCT((LEN($Y$2:$Y$4096)-LEN(SUBSTITUTE($Y$2:$Y$4096,"Galarian "&amp;AA526,"")))/LEN("Galarian "&amp;AA526))
         - SUMPRODUCT((LEN($Y$2:$Y$4096)-LEN(SUBSTITUTE($Y$2:$Y$4096,"Hisuian "&amp;AA526,"")))/LEN("Hisuian "&amp;AA526))
         - SUMPRODUCT((LEN($Y$2:$Y$4096)-LEN(SUBSTITUTE($Y$2:$Y$4096,"Paldean "&amp;AA526,"")))/LEN("Paldean "&amp;AA526))
      &gt;0,2,1)
   ))))</f>
        <v>2</v>
      </c>
      <c r="AN526">
        <v>0</v>
      </c>
      <c r="AO526">
        <v>0</v>
      </c>
    </row>
    <row r="527" spans="1:41" x14ac:dyDescent="0.25">
      <c r="A527">
        <v>160</v>
      </c>
      <c r="B527" t="s">
        <v>1763</v>
      </c>
      <c r="C527" t="s">
        <v>1490</v>
      </c>
      <c r="D527"/>
      <c r="E527">
        <v>85</v>
      </c>
      <c r="F527">
        <v>105</v>
      </c>
      <c r="G527">
        <v>100</v>
      </c>
      <c r="H527">
        <v>79</v>
      </c>
      <c r="I527">
        <v>83</v>
      </c>
      <c r="J527">
        <v>78</v>
      </c>
      <c r="K527" t="s">
        <v>1761</v>
      </c>
      <c r="L527" t="s">
        <v>252</v>
      </c>
      <c r="M527" t="s">
        <v>251</v>
      </c>
      <c r="N527">
        <v>9.16</v>
      </c>
      <c r="O527">
        <v>8.89</v>
      </c>
      <c r="P527">
        <v>1</v>
      </c>
      <c r="R527">
        <f t="shared" si="36"/>
        <v>10</v>
      </c>
      <c r="S527">
        <f t="shared" si="37"/>
        <v>9</v>
      </c>
      <c r="T527">
        <f t="shared" si="38"/>
        <v>19</v>
      </c>
      <c r="U527" t="s">
        <v>1490</v>
      </c>
      <c r="V527" t="s">
        <v>1492</v>
      </c>
      <c r="W527" t="s">
        <v>1471</v>
      </c>
      <c r="X527" t="s">
        <v>1209</v>
      </c>
      <c r="Z527" t="str" cm="1">
        <f t="array" ref="Z527">IF(ISBLANK(AK527),_xlfn.LET(
    _xlpm.nameBeforeSlash, IF(ISNUMBER(SEARCH("/", Y527)), LEFT(Y527, SEARCH("/", Y527)-1), Y527),
    _xlpm.matchRow, IFERROR(MATCH(_xlpm.nameBeforeSlash, AA:AA, 0), ""),
    _xlpm.difference, IF(_xlpm.matchRow="", "", ABS((R527 + S527)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),IF(ISBLANK(Y527),"","Hidden"))</f>
        <v/>
      </c>
      <c r="AA527" t="s">
        <v>1763</v>
      </c>
      <c r="AC527" t="s">
        <v>1038</v>
      </c>
      <c r="AD527" t="str">
        <f>_xlfn.XLOOKUP(AC527,moves!A:A,moves!B:B)</f>
        <v>fighting</v>
      </c>
      <c r="AE527">
        <f>_xlfn.XLOOKUP(AC527,moves!A:A,moves!D:D)</f>
        <v>6</v>
      </c>
      <c r="AF527" t="str">
        <f>_xlfn.XLOOKUP(AC527,moves!A:A,moves!E:E)</f>
        <v xml:space="preserve">During this attack and when the user is next attacked: Status symbols and critical hits deal +1 damage. </v>
      </c>
      <c r="AG527">
        <v>0</v>
      </c>
      <c r="AH527">
        <v>0</v>
      </c>
      <c r="AI527">
        <f t="shared" si="39"/>
        <v>0</v>
      </c>
      <c r="AJ527" t="s">
        <v>525</v>
      </c>
      <c r="AL527">
        <v>0</v>
      </c>
      <c r="AM527" cm="1">
        <f t="array" ref="AM527">IF(AL527=1,1,
   IF(ISTEXT(AK527),1,
   IF(AO527&gt;1,AM526,
   IF(AI527=1,
      IF(SUMPRODUCT((LEN($Y$2:$Y$4096)-LEN(SUBSTITUTE($Y$2:$Y$4096,AA527,"")))/LEN(AA527))&gt;0,2,1),
      IF(
         SUMPRODUCT((LEN($Y$2:$Y$4096)-LEN(SUBSTITUTE($Y$2:$Y$4096,AA527,"")))/LEN(AA527))
         - SUMPRODUCT((LEN($Y$2:$Y$4096)-LEN(SUBSTITUTE($Y$2:$Y$4096,"Alolan "&amp;AA527,"")))/LEN("Alolan "&amp;AA527))
         - SUMPRODUCT((LEN($Y$2:$Y$4096)-LEN(SUBSTITUTE($Y$2:$Y$4096,"Galarian "&amp;AA527,"")))/LEN("Galarian "&amp;AA527))
         - SUMPRODUCT((LEN($Y$2:$Y$4096)-LEN(SUBSTITUTE($Y$2:$Y$4096,"Hisuian "&amp;AA527,"")))/LEN("Hisuian "&amp;AA527))
         - SUMPRODUCT((LEN($Y$2:$Y$4096)-LEN(SUBSTITUTE($Y$2:$Y$4096,"Paldean "&amp;AA527,"")))/LEN("Paldean "&amp;AA527))
      &gt;0,2,1)
   ))))</f>
        <v>2</v>
      </c>
      <c r="AN527">
        <v>0</v>
      </c>
      <c r="AO527">
        <v>0</v>
      </c>
    </row>
    <row r="528" spans="1:41" x14ac:dyDescent="0.25">
      <c r="A528" t="s">
        <v>3869</v>
      </c>
      <c r="B528" t="s">
        <v>1763</v>
      </c>
      <c r="C528" t="s">
        <v>1490</v>
      </c>
      <c r="D528"/>
      <c r="E528">
        <v>85</v>
      </c>
      <c r="F528">
        <v>105</v>
      </c>
      <c r="G528">
        <v>100</v>
      </c>
      <c r="H528">
        <v>79</v>
      </c>
      <c r="I528">
        <v>83</v>
      </c>
      <c r="J528">
        <v>78</v>
      </c>
      <c r="K528" t="s">
        <v>1761</v>
      </c>
      <c r="L528" t="s">
        <v>252</v>
      </c>
      <c r="M528" t="s">
        <v>251</v>
      </c>
      <c r="N528">
        <v>9.16</v>
      </c>
      <c r="O528">
        <v>8.89</v>
      </c>
      <c r="P528">
        <v>1</v>
      </c>
      <c r="R528">
        <f t="shared" si="36"/>
        <v>10</v>
      </c>
      <c r="S528">
        <f t="shared" si="37"/>
        <v>9</v>
      </c>
      <c r="T528">
        <f t="shared" si="38"/>
        <v>19</v>
      </c>
      <c r="U528" t="s">
        <v>1490</v>
      </c>
      <c r="V528" t="s">
        <v>1492</v>
      </c>
      <c r="W528" t="s">
        <v>1471</v>
      </c>
      <c r="X528" t="s">
        <v>1209</v>
      </c>
      <c r="Z528" t="str" cm="1">
        <f t="array" ref="Z528">IF(ISBLANK(AK528),_xlfn.LET(
    _xlpm.nameBeforeSlash, IF(ISNUMBER(SEARCH("/", Y528)), LEFT(Y528, SEARCH("/", Y528)-1), Y528),
    _xlpm.matchRow, IFERROR(MATCH(_xlpm.nameBeforeSlash, AA:AA, 0), ""),
    _xlpm.difference, IF(_xlpm.matchRow="", "", ABS((R528 + S528)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),IF(ISBLANK(Y528),"","Hidden"))</f>
        <v/>
      </c>
      <c r="AA528" t="s">
        <v>5147</v>
      </c>
      <c r="AC528" t="s">
        <v>6454</v>
      </c>
      <c r="AD528" t="str">
        <f>_xlfn.XLOOKUP(AC528,moves!A:A,moves!B:B)</f>
        <v>water</v>
      </c>
      <c r="AE528" t="str">
        <f>_xlfn.XLOOKUP(AC528,moves!A:A,moves!D:D)</f>
        <v>-</v>
      </c>
      <c r="AF528" t="str">
        <f>_xlfn.XLOOKUP(AC528,moves!A:A,moves!E:E)</f>
        <v>The user takes 4 damage. The user may use a second move this turn. If so: Increase that move's attack strength by 3.</v>
      </c>
      <c r="AG528">
        <v>0</v>
      </c>
      <c r="AH528">
        <v>0</v>
      </c>
      <c r="AI528">
        <f t="shared" si="39"/>
        <v>1</v>
      </c>
      <c r="AJ528" t="s">
        <v>525</v>
      </c>
      <c r="AL528">
        <v>0</v>
      </c>
      <c r="AM528" cm="1">
        <f t="array" ref="AM528">IF(AL528=1,1,
   IF(ISTEXT(AK528),1,
   IF(AO528&gt;1,AM527,
   IF(AI528=1,
      IF(SUMPRODUCT((LEN($Y$2:$Y$4096)-LEN(SUBSTITUTE($Y$2:$Y$4096,AA528,"")))/LEN(AA528))&gt;0,2,1),
      IF(
         SUMPRODUCT((LEN($Y$2:$Y$4096)-LEN(SUBSTITUTE($Y$2:$Y$4096,AA528,"")))/LEN(AA528))
         - SUMPRODUCT((LEN($Y$2:$Y$4096)-LEN(SUBSTITUTE($Y$2:$Y$4096,"Alolan "&amp;AA528,"")))/LEN("Alolan "&amp;AA528))
         - SUMPRODUCT((LEN($Y$2:$Y$4096)-LEN(SUBSTITUTE($Y$2:$Y$4096,"Galarian "&amp;AA528,"")))/LEN("Galarian "&amp;AA528))
         - SUMPRODUCT((LEN($Y$2:$Y$4096)-LEN(SUBSTITUTE($Y$2:$Y$4096,"Hisuian "&amp;AA528,"")))/LEN("Hisuian "&amp;AA528))
         - SUMPRODUCT((LEN($Y$2:$Y$4096)-LEN(SUBSTITUTE($Y$2:$Y$4096,"Paldean "&amp;AA528,"")))/LEN("Paldean "&amp;AA528))
      &gt;0,2,1)
   ))))</f>
        <v>2</v>
      </c>
      <c r="AN528">
        <v>0</v>
      </c>
      <c r="AO528">
        <v>0</v>
      </c>
    </row>
    <row r="529" spans="1:41" x14ac:dyDescent="0.25">
      <c r="A529">
        <v>161</v>
      </c>
      <c r="B529" t="s">
        <v>1764</v>
      </c>
      <c r="C529" t="s">
        <v>1512</v>
      </c>
      <c r="D529"/>
      <c r="E529">
        <v>35</v>
      </c>
      <c r="F529">
        <v>46</v>
      </c>
      <c r="G529">
        <v>34</v>
      </c>
      <c r="H529">
        <v>35</v>
      </c>
      <c r="I529">
        <v>45</v>
      </c>
      <c r="J529">
        <v>20</v>
      </c>
      <c r="K529" t="s">
        <v>1603</v>
      </c>
      <c r="L529" t="s">
        <v>250</v>
      </c>
      <c r="M529" t="s">
        <v>249</v>
      </c>
      <c r="N529">
        <v>3.45</v>
      </c>
      <c r="O529">
        <v>3.7700000000000005</v>
      </c>
      <c r="R529">
        <f t="shared" si="36"/>
        <v>3</v>
      </c>
      <c r="S529">
        <f t="shared" si="37"/>
        <v>4</v>
      </c>
      <c r="T529">
        <f t="shared" si="38"/>
        <v>7</v>
      </c>
      <c r="U529" t="s">
        <v>1512</v>
      </c>
      <c r="V529" t="s">
        <v>1471</v>
      </c>
      <c r="W529" t="s">
        <v>1490</v>
      </c>
      <c r="X529" t="s">
        <v>1521</v>
      </c>
      <c r="Y529" t="s">
        <v>1765</v>
      </c>
      <c r="Z529" cm="1">
        <f t="array" ref="Z529">IF(ISBLANK(AK529),_xlfn.LET(
    _xlpm.nameBeforeSlash, IF(ISNUMBER(SEARCH("/", Y529)), LEFT(Y529, SEARCH("/", Y529)-1), Y529),
    _xlpm.matchRow, IFERROR(MATCH(_xlpm.nameBeforeSlash, AA:AA, 0), ""),
    _xlpm.difference, IF(_xlpm.matchRow="", "", ABS((R529 + S529)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),IF(ISBLANK(Y529),"","Hidden"))</f>
        <v>12</v>
      </c>
      <c r="AA529" t="s">
        <v>1764</v>
      </c>
      <c r="AC529" t="s">
        <v>645</v>
      </c>
      <c r="AD529" t="str">
        <f>_xlfn.XLOOKUP(AC529,moves!A:A,moves!B:B)</f>
        <v>normal</v>
      </c>
      <c r="AE529">
        <f>_xlfn.XLOOKUP(AC529,moves!A:A,moves!D:D)</f>
        <v>2</v>
      </c>
      <c r="AF529" t="str">
        <f>_xlfn.XLOOKUP(AC529,moves!A:A,moves!E:E)</f>
        <v xml:space="preserve"> </v>
      </c>
      <c r="AG529">
        <v>0</v>
      </c>
      <c r="AH529">
        <v>0</v>
      </c>
      <c r="AI529">
        <f t="shared" si="39"/>
        <v>0</v>
      </c>
      <c r="AJ529" t="s">
        <v>523</v>
      </c>
      <c r="AL529">
        <v>0</v>
      </c>
      <c r="AM529" cm="1">
        <f t="array" ref="AM529">IF(AL529=1,1,
   IF(ISTEXT(AK529),1,
   IF(AO529&gt;1,AM528,
   IF(AI529=1,
      IF(SUMPRODUCT((LEN($Y$2:$Y$4096)-LEN(SUBSTITUTE($Y$2:$Y$4096,AA529,"")))/LEN(AA529))&gt;0,2,1),
      IF(
         SUMPRODUCT((LEN($Y$2:$Y$4096)-LEN(SUBSTITUTE($Y$2:$Y$4096,AA529,"")))/LEN(AA529))
         - SUMPRODUCT((LEN($Y$2:$Y$4096)-LEN(SUBSTITUTE($Y$2:$Y$4096,"Alolan "&amp;AA529,"")))/LEN("Alolan "&amp;AA529))
         - SUMPRODUCT((LEN($Y$2:$Y$4096)-LEN(SUBSTITUTE($Y$2:$Y$4096,"Galarian "&amp;AA529,"")))/LEN("Galarian "&amp;AA529))
         - SUMPRODUCT((LEN($Y$2:$Y$4096)-LEN(SUBSTITUTE($Y$2:$Y$4096,"Hisuian "&amp;AA529,"")))/LEN("Hisuian "&amp;AA529))
         - SUMPRODUCT((LEN($Y$2:$Y$4096)-LEN(SUBSTITUTE($Y$2:$Y$4096,"Paldean "&amp;AA529,"")))/LEN("Paldean "&amp;AA529))
      &gt;0,2,1)
   ))))</f>
        <v>1</v>
      </c>
      <c r="AN529">
        <v>0</v>
      </c>
      <c r="AO529">
        <v>0</v>
      </c>
    </row>
    <row r="530" spans="1:41" x14ac:dyDescent="0.25">
      <c r="A530" t="s">
        <v>3870</v>
      </c>
      <c r="B530" t="s">
        <v>1764</v>
      </c>
      <c r="C530" t="s">
        <v>1512</v>
      </c>
      <c r="D530"/>
      <c r="E530">
        <v>35</v>
      </c>
      <c r="F530">
        <v>46</v>
      </c>
      <c r="G530">
        <v>34</v>
      </c>
      <c r="H530">
        <v>35</v>
      </c>
      <c r="I530">
        <v>45</v>
      </c>
      <c r="J530">
        <v>20</v>
      </c>
      <c r="K530" t="s">
        <v>1603</v>
      </c>
      <c r="L530" t="s">
        <v>250</v>
      </c>
      <c r="M530" t="s">
        <v>249</v>
      </c>
      <c r="N530">
        <v>3.45</v>
      </c>
      <c r="O530">
        <v>3.7700000000000005</v>
      </c>
      <c r="R530">
        <f t="shared" si="36"/>
        <v>3</v>
      </c>
      <c r="S530">
        <f t="shared" si="37"/>
        <v>4</v>
      </c>
      <c r="T530">
        <f t="shared" si="38"/>
        <v>7</v>
      </c>
      <c r="U530" t="s">
        <v>1512</v>
      </c>
      <c r="V530" t="s">
        <v>1471</v>
      </c>
      <c r="W530" t="s">
        <v>1490</v>
      </c>
      <c r="X530" t="s">
        <v>1521</v>
      </c>
      <c r="Y530" t="s">
        <v>5148</v>
      </c>
      <c r="Z530" cm="1">
        <f t="array" ref="Z530">IF(ISBLANK(AK530),_xlfn.LET(
    _xlpm.nameBeforeSlash, IF(ISNUMBER(SEARCH("/", Y530)), LEFT(Y530, SEARCH("/", Y530)-1), Y530),
    _xlpm.matchRow, IFERROR(MATCH(_xlpm.nameBeforeSlash, AA:AA, 0), ""),
    _xlpm.difference, IF(_xlpm.matchRow="", "", ABS((R530 + S530)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),IF(ISBLANK(Y530),"","Hidden"))</f>
        <v>12</v>
      </c>
      <c r="AA530" t="s">
        <v>5149</v>
      </c>
      <c r="AC530" t="s">
        <v>1265</v>
      </c>
      <c r="AD530" t="str">
        <f>_xlfn.XLOOKUP(AC530,moves!A:A,moves!B:B)</f>
        <v>normal</v>
      </c>
      <c r="AE530">
        <f>_xlfn.XLOOKUP(AC530,moves!A:A,moves!D:D)</f>
        <v>1</v>
      </c>
      <c r="AF530" t="str">
        <f>_xlfn.XLOOKUP(AC530,moves!A:A,moves!E:E)</f>
        <v>When the user is next attacked: Remove 2 regular hits from the roll.</v>
      </c>
      <c r="AG530">
        <v>0</v>
      </c>
      <c r="AH530">
        <v>0</v>
      </c>
      <c r="AI530">
        <f t="shared" si="39"/>
        <v>1</v>
      </c>
      <c r="AJ530" t="s">
        <v>523</v>
      </c>
      <c r="AL530">
        <v>0</v>
      </c>
      <c r="AM530" cm="1">
        <f t="array" ref="AM530">IF(AL530=1,1,
   IF(ISTEXT(AK530),1,
   IF(AO530&gt;1,AM529,
   IF(AI530=1,
      IF(SUMPRODUCT((LEN($Y$2:$Y$4096)-LEN(SUBSTITUTE($Y$2:$Y$4096,AA530,"")))/LEN(AA530))&gt;0,2,1),
      IF(
         SUMPRODUCT((LEN($Y$2:$Y$4096)-LEN(SUBSTITUTE($Y$2:$Y$4096,AA530,"")))/LEN(AA530))
         - SUMPRODUCT((LEN($Y$2:$Y$4096)-LEN(SUBSTITUTE($Y$2:$Y$4096,"Alolan "&amp;AA530,"")))/LEN("Alolan "&amp;AA530))
         - SUMPRODUCT((LEN($Y$2:$Y$4096)-LEN(SUBSTITUTE($Y$2:$Y$4096,"Galarian "&amp;AA530,"")))/LEN("Galarian "&amp;AA530))
         - SUMPRODUCT((LEN($Y$2:$Y$4096)-LEN(SUBSTITUTE($Y$2:$Y$4096,"Hisuian "&amp;AA530,"")))/LEN("Hisuian "&amp;AA530))
         - SUMPRODUCT((LEN($Y$2:$Y$4096)-LEN(SUBSTITUTE($Y$2:$Y$4096,"Paldean "&amp;AA530,"")))/LEN("Paldean "&amp;AA530))
      &gt;0,2,1)
   ))))</f>
        <v>1</v>
      </c>
      <c r="AN530">
        <v>0</v>
      </c>
      <c r="AO530">
        <v>0</v>
      </c>
    </row>
    <row r="531" spans="1:41" x14ac:dyDescent="0.25">
      <c r="A531">
        <v>162</v>
      </c>
      <c r="B531" t="s">
        <v>1765</v>
      </c>
      <c r="C531" t="s">
        <v>1512</v>
      </c>
      <c r="D531"/>
      <c r="E531">
        <v>85</v>
      </c>
      <c r="F531">
        <v>76</v>
      </c>
      <c r="G531">
        <v>64</v>
      </c>
      <c r="H531">
        <v>45</v>
      </c>
      <c r="I531">
        <v>55</v>
      </c>
      <c r="J531">
        <v>90</v>
      </c>
      <c r="K531" t="s">
        <v>1766</v>
      </c>
      <c r="L531" t="s">
        <v>250</v>
      </c>
      <c r="M531" t="s">
        <v>249</v>
      </c>
      <c r="N531">
        <v>7.85</v>
      </c>
      <c r="O531">
        <v>6.9700000000000006</v>
      </c>
      <c r="R531">
        <f t="shared" si="36"/>
        <v>8</v>
      </c>
      <c r="S531">
        <f t="shared" si="37"/>
        <v>7</v>
      </c>
      <c r="T531">
        <f t="shared" si="38"/>
        <v>15</v>
      </c>
      <c r="U531" t="s">
        <v>1512</v>
      </c>
      <c r="V531" t="s">
        <v>1471</v>
      </c>
      <c r="W531" t="s">
        <v>1490</v>
      </c>
      <c r="X531" t="s">
        <v>1521</v>
      </c>
      <c r="Z531" t="str" cm="1">
        <f t="array" ref="Z531">IF(ISBLANK(AK531),_xlfn.LET(
    _xlpm.nameBeforeSlash, IF(ISNUMBER(SEARCH("/", Y531)), LEFT(Y531, SEARCH("/", Y531)-1), Y531),
    _xlpm.matchRow, IFERROR(MATCH(_xlpm.nameBeforeSlash, AA:AA, 0), ""),
    _xlpm.difference, IF(_xlpm.matchRow="", "", ABS((R531 + S531)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),IF(ISBLANK(Y531),"","Hidden"))</f>
        <v/>
      </c>
      <c r="AA531" t="s">
        <v>1765</v>
      </c>
      <c r="AC531" t="s">
        <v>948</v>
      </c>
      <c r="AD531" t="str">
        <f>_xlfn.XLOOKUP(AC531,moves!A:A,moves!B:B)</f>
        <v>dark</v>
      </c>
      <c r="AE531">
        <f>_xlfn.XLOOKUP(AC531,moves!A:A,moves!D:D)</f>
        <v>3</v>
      </c>
      <c r="AF531" t="str">
        <f>_xlfn.XLOOKUP(AC531,moves!A:A,moves!E:E)</f>
        <v xml:space="preserve"> </v>
      </c>
      <c r="AG531">
        <v>0</v>
      </c>
      <c r="AH531">
        <v>0</v>
      </c>
      <c r="AI531">
        <f t="shared" si="39"/>
        <v>0</v>
      </c>
      <c r="AJ531" t="s">
        <v>524</v>
      </c>
      <c r="AL531">
        <v>0</v>
      </c>
      <c r="AM531" cm="1">
        <f t="array" ref="AM531">IF(AL531=1,1,
   IF(ISTEXT(AK531),1,
   IF(AO531&gt;1,AM530,
   IF(AI531=1,
      IF(SUMPRODUCT((LEN($Y$2:$Y$4096)-LEN(SUBSTITUTE($Y$2:$Y$4096,AA531,"")))/LEN(AA531))&gt;0,2,1),
      IF(
         SUMPRODUCT((LEN($Y$2:$Y$4096)-LEN(SUBSTITUTE($Y$2:$Y$4096,AA531,"")))/LEN(AA531))
         - SUMPRODUCT((LEN($Y$2:$Y$4096)-LEN(SUBSTITUTE($Y$2:$Y$4096,"Alolan "&amp;AA531,"")))/LEN("Alolan "&amp;AA531))
         - SUMPRODUCT((LEN($Y$2:$Y$4096)-LEN(SUBSTITUTE($Y$2:$Y$4096,"Galarian "&amp;AA531,"")))/LEN("Galarian "&amp;AA531))
         - SUMPRODUCT((LEN($Y$2:$Y$4096)-LEN(SUBSTITUTE($Y$2:$Y$4096,"Hisuian "&amp;AA531,"")))/LEN("Hisuian "&amp;AA531))
         - SUMPRODUCT((LEN($Y$2:$Y$4096)-LEN(SUBSTITUTE($Y$2:$Y$4096,"Paldean "&amp;AA531,"")))/LEN("Paldean "&amp;AA531))
      &gt;0,2,1)
   ))))</f>
        <v>2</v>
      </c>
      <c r="AN531">
        <v>0</v>
      </c>
      <c r="AO531">
        <v>0</v>
      </c>
    </row>
    <row r="532" spans="1:41" x14ac:dyDescent="0.25">
      <c r="A532" t="s">
        <v>3871</v>
      </c>
      <c r="B532" t="s">
        <v>1765</v>
      </c>
      <c r="C532" t="s">
        <v>1512</v>
      </c>
      <c r="D532"/>
      <c r="E532">
        <v>85</v>
      </c>
      <c r="F532">
        <v>76</v>
      </c>
      <c r="G532">
        <v>64</v>
      </c>
      <c r="H532">
        <v>45</v>
      </c>
      <c r="I532">
        <v>55</v>
      </c>
      <c r="J532">
        <v>90</v>
      </c>
      <c r="K532" t="s">
        <v>1766</v>
      </c>
      <c r="L532" t="s">
        <v>250</v>
      </c>
      <c r="M532" t="s">
        <v>249</v>
      </c>
      <c r="N532">
        <v>7.85</v>
      </c>
      <c r="O532">
        <v>6.9700000000000006</v>
      </c>
      <c r="R532">
        <f t="shared" si="36"/>
        <v>8</v>
      </c>
      <c r="S532">
        <f t="shared" si="37"/>
        <v>7</v>
      </c>
      <c r="T532">
        <f t="shared" si="38"/>
        <v>15</v>
      </c>
      <c r="U532" t="s">
        <v>1512</v>
      </c>
      <c r="V532" t="s">
        <v>1471</v>
      </c>
      <c r="W532" t="s">
        <v>1490</v>
      </c>
      <c r="X532" t="s">
        <v>1521</v>
      </c>
      <c r="Z532" t="str" cm="1">
        <f t="array" ref="Z532">IF(ISBLANK(AK532),_xlfn.LET(
    _xlpm.nameBeforeSlash, IF(ISNUMBER(SEARCH("/", Y532)), LEFT(Y532, SEARCH("/", Y532)-1), Y532),
    _xlpm.matchRow, IFERROR(MATCH(_xlpm.nameBeforeSlash, AA:AA, 0), ""),
    _xlpm.difference, IF(_xlpm.matchRow="", "", ABS((R532 + S532)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),IF(ISBLANK(Y532),"","Hidden"))</f>
        <v/>
      </c>
      <c r="AA532" t="s">
        <v>5148</v>
      </c>
      <c r="AC532" t="s">
        <v>6455</v>
      </c>
      <c r="AD532" t="str">
        <f>_xlfn.XLOOKUP(AC532,moves!A:A,moves!B:B)</f>
        <v>normal</v>
      </c>
      <c r="AE532">
        <f>_xlfn.XLOOKUP(AC532,moves!A:A,moves!D:D)</f>
        <v>1</v>
      </c>
      <c r="AF532" t="str">
        <f>_xlfn.XLOOKUP(AC532,moves!A:A,moves!E:E)</f>
        <v>The user may transfer all PERSISTING and MODIFY effects the user has to the Pokémon switching in.</v>
      </c>
      <c r="AG532">
        <v>0</v>
      </c>
      <c r="AH532">
        <v>0</v>
      </c>
      <c r="AI532">
        <f t="shared" si="39"/>
        <v>1</v>
      </c>
      <c r="AJ532" t="s">
        <v>524</v>
      </c>
      <c r="AL532">
        <v>0</v>
      </c>
      <c r="AM532" cm="1">
        <f t="array" ref="AM532">IF(AL532=1,1,
   IF(ISTEXT(AK532),1,
   IF(AO532&gt;1,AM531,
   IF(AI532=1,
      IF(SUMPRODUCT((LEN($Y$2:$Y$4096)-LEN(SUBSTITUTE($Y$2:$Y$4096,AA532,"")))/LEN(AA532))&gt;0,2,1),
      IF(
         SUMPRODUCT((LEN($Y$2:$Y$4096)-LEN(SUBSTITUTE($Y$2:$Y$4096,AA532,"")))/LEN(AA532))
         - SUMPRODUCT((LEN($Y$2:$Y$4096)-LEN(SUBSTITUTE($Y$2:$Y$4096,"Alolan "&amp;AA532,"")))/LEN("Alolan "&amp;AA532))
         - SUMPRODUCT((LEN($Y$2:$Y$4096)-LEN(SUBSTITUTE($Y$2:$Y$4096,"Galarian "&amp;AA532,"")))/LEN("Galarian "&amp;AA532))
         - SUMPRODUCT((LEN($Y$2:$Y$4096)-LEN(SUBSTITUTE($Y$2:$Y$4096,"Hisuian "&amp;AA532,"")))/LEN("Hisuian "&amp;AA532))
         - SUMPRODUCT((LEN($Y$2:$Y$4096)-LEN(SUBSTITUTE($Y$2:$Y$4096,"Paldean "&amp;AA532,"")))/LEN("Paldean "&amp;AA532))
      &gt;0,2,1)
   ))))</f>
        <v>2</v>
      </c>
      <c r="AN532">
        <v>0</v>
      </c>
      <c r="AO532">
        <v>0</v>
      </c>
    </row>
    <row r="533" spans="1:41" x14ac:dyDescent="0.25">
      <c r="A533">
        <v>163</v>
      </c>
      <c r="B533" t="s">
        <v>526</v>
      </c>
      <c r="C533" t="s">
        <v>1512</v>
      </c>
      <c r="D533" t="s">
        <v>1481</v>
      </c>
      <c r="E533">
        <v>60</v>
      </c>
      <c r="F533">
        <v>30</v>
      </c>
      <c r="G533">
        <v>30</v>
      </c>
      <c r="H533">
        <v>36</v>
      </c>
      <c r="I533">
        <v>56</v>
      </c>
      <c r="J533">
        <v>50</v>
      </c>
      <c r="K533" t="s">
        <v>528</v>
      </c>
      <c r="L533" t="s">
        <v>247</v>
      </c>
      <c r="M533" t="s">
        <v>249</v>
      </c>
      <c r="N533">
        <v>4.0999999999999996</v>
      </c>
      <c r="O533">
        <v>4.9799999999999995</v>
      </c>
      <c r="R533">
        <f t="shared" si="36"/>
        <v>4</v>
      </c>
      <c r="S533">
        <f t="shared" si="37"/>
        <v>5</v>
      </c>
      <c r="T533">
        <f t="shared" si="38"/>
        <v>9</v>
      </c>
      <c r="U533" t="s">
        <v>1512</v>
      </c>
      <c r="V533" t="s">
        <v>1481</v>
      </c>
      <c r="W533" t="s">
        <v>429</v>
      </c>
      <c r="X533" t="s">
        <v>1536</v>
      </c>
      <c r="Y533" t="s">
        <v>527</v>
      </c>
      <c r="Z533" cm="1">
        <f t="array" ref="Z533">IF(ISBLANK(AK533),_xlfn.LET(
    _xlpm.nameBeforeSlash, IF(ISNUMBER(SEARCH("/", Y533)), LEFT(Y533, SEARCH("/", Y533)-1), Y533),
    _xlpm.matchRow, IFERROR(MATCH(_xlpm.nameBeforeSlash, AA:AA, 0), ""),
    _xlpm.difference, IF(_xlpm.matchRow="", "", ABS((R533 + S533)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),IF(ISBLANK(Y533),"","Hidden"))</f>
        <v>11</v>
      </c>
      <c r="AA533" t="s">
        <v>526</v>
      </c>
      <c r="AC533" t="s">
        <v>1332</v>
      </c>
      <c r="AD533" t="str">
        <f>_xlfn.XLOOKUP(AC533,moves!A:A,moves!B:B)</f>
        <v>psychic</v>
      </c>
      <c r="AE533">
        <f>_xlfn.XLOOKUP(AC533,moves!A:A,moves!D:D)</f>
        <v>3</v>
      </c>
      <c r="AF533" t="str">
        <f>_xlfn.XLOOKUP(AC533,moves!A:A,moves!E:E)</f>
        <v>If no status symbols and critical hits are rolled: Inflict Drowsy and Confused on the target, simultaneously.</v>
      </c>
      <c r="AG533">
        <v>0</v>
      </c>
      <c r="AH533">
        <v>0</v>
      </c>
      <c r="AI533">
        <f t="shared" si="39"/>
        <v>0</v>
      </c>
      <c r="AJ533" t="s">
        <v>523</v>
      </c>
      <c r="AL533">
        <v>0</v>
      </c>
      <c r="AM533" cm="1">
        <f t="array" ref="AM533">IF(AL533=1,1,
   IF(ISTEXT(AK533),1,
   IF(AO533&gt;1,AM532,
   IF(AI533=1,
      IF(SUMPRODUCT((LEN($Y$2:$Y$4096)-LEN(SUBSTITUTE($Y$2:$Y$4096,AA533,"")))/LEN(AA533))&gt;0,2,1),
      IF(
         SUMPRODUCT((LEN($Y$2:$Y$4096)-LEN(SUBSTITUTE($Y$2:$Y$4096,AA533,"")))/LEN(AA533))
         - SUMPRODUCT((LEN($Y$2:$Y$4096)-LEN(SUBSTITUTE($Y$2:$Y$4096,"Alolan "&amp;AA533,"")))/LEN("Alolan "&amp;AA533))
         - SUMPRODUCT((LEN($Y$2:$Y$4096)-LEN(SUBSTITUTE($Y$2:$Y$4096,"Galarian "&amp;AA533,"")))/LEN("Galarian "&amp;AA533))
         - SUMPRODUCT((LEN($Y$2:$Y$4096)-LEN(SUBSTITUTE($Y$2:$Y$4096,"Hisuian "&amp;AA533,"")))/LEN("Hisuian "&amp;AA533))
         - SUMPRODUCT((LEN($Y$2:$Y$4096)-LEN(SUBSTITUTE($Y$2:$Y$4096,"Paldean "&amp;AA533,"")))/LEN("Paldean "&amp;AA533))
      &gt;0,2,1)
   ))))</f>
        <v>1</v>
      </c>
      <c r="AN533">
        <v>0</v>
      </c>
      <c r="AO533">
        <v>0</v>
      </c>
    </row>
    <row r="534" spans="1:41" x14ac:dyDescent="0.25">
      <c r="A534" t="s">
        <v>3872</v>
      </c>
      <c r="B534" t="s">
        <v>526</v>
      </c>
      <c r="C534" t="s">
        <v>1512</v>
      </c>
      <c r="D534" t="s">
        <v>1481</v>
      </c>
      <c r="E534">
        <v>60</v>
      </c>
      <c r="F534">
        <v>30</v>
      </c>
      <c r="G534">
        <v>30</v>
      </c>
      <c r="H534">
        <v>36</v>
      </c>
      <c r="I534">
        <v>56</v>
      </c>
      <c r="J534">
        <v>50</v>
      </c>
      <c r="K534" t="s">
        <v>528</v>
      </c>
      <c r="L534" t="s">
        <v>247</v>
      </c>
      <c r="M534" t="s">
        <v>249</v>
      </c>
      <c r="N534">
        <v>4.0999999999999996</v>
      </c>
      <c r="O534">
        <v>4.9799999999999995</v>
      </c>
      <c r="R534">
        <f t="shared" si="36"/>
        <v>4</v>
      </c>
      <c r="S534">
        <f t="shared" si="37"/>
        <v>5</v>
      </c>
      <c r="T534">
        <f t="shared" si="38"/>
        <v>9</v>
      </c>
      <c r="U534" t="s">
        <v>1512</v>
      </c>
      <c r="V534" t="s">
        <v>1481</v>
      </c>
      <c r="W534" t="s">
        <v>429</v>
      </c>
      <c r="X534" t="s">
        <v>1536</v>
      </c>
      <c r="Y534" t="s">
        <v>5150</v>
      </c>
      <c r="Z534" cm="1">
        <f t="array" ref="Z534">IF(ISBLANK(AK534),_xlfn.LET(
    _xlpm.nameBeforeSlash, IF(ISNUMBER(SEARCH("/", Y534)), LEFT(Y534, SEARCH("/", Y534)-1), Y534),
    _xlpm.matchRow, IFERROR(MATCH(_xlpm.nameBeforeSlash, AA:AA, 0), ""),
    _xlpm.difference, IF(_xlpm.matchRow="", "", ABS((R534 + S534)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),IF(ISBLANK(Y534),"","Hidden"))</f>
        <v>11</v>
      </c>
      <c r="AA534" t="s">
        <v>5151</v>
      </c>
      <c r="AC534" t="s">
        <v>652</v>
      </c>
      <c r="AD534" t="str">
        <f>_xlfn.XLOOKUP(AC534,moves!A:A,moves!B:B)</f>
        <v>flying</v>
      </c>
      <c r="AE534">
        <f>_xlfn.XLOOKUP(AC534,moves!A:A,moves!D:D)</f>
        <v>2</v>
      </c>
      <c r="AF534" t="str">
        <f>_xlfn.XLOOKUP(AC534,moves!A:A,moves!E:E)</f>
        <v>When the target is next attacked: Add 1 critical hit to the roll.</v>
      </c>
      <c r="AG534">
        <v>0</v>
      </c>
      <c r="AH534">
        <v>0</v>
      </c>
      <c r="AI534">
        <f t="shared" si="39"/>
        <v>1</v>
      </c>
      <c r="AJ534" t="s">
        <v>523</v>
      </c>
      <c r="AL534">
        <v>0</v>
      </c>
      <c r="AM534" cm="1">
        <f t="array" ref="AM534">IF(AL534=1,1,
   IF(ISTEXT(AK534),1,
   IF(AO534&gt;1,AM533,
   IF(AI534=1,
      IF(SUMPRODUCT((LEN($Y$2:$Y$4096)-LEN(SUBSTITUTE($Y$2:$Y$4096,AA534,"")))/LEN(AA534))&gt;0,2,1),
      IF(
         SUMPRODUCT((LEN($Y$2:$Y$4096)-LEN(SUBSTITUTE($Y$2:$Y$4096,AA534,"")))/LEN(AA534))
         - SUMPRODUCT((LEN($Y$2:$Y$4096)-LEN(SUBSTITUTE($Y$2:$Y$4096,"Alolan "&amp;AA534,"")))/LEN("Alolan "&amp;AA534))
         - SUMPRODUCT((LEN($Y$2:$Y$4096)-LEN(SUBSTITUTE($Y$2:$Y$4096,"Galarian "&amp;AA534,"")))/LEN("Galarian "&amp;AA534))
         - SUMPRODUCT((LEN($Y$2:$Y$4096)-LEN(SUBSTITUTE($Y$2:$Y$4096,"Hisuian "&amp;AA534,"")))/LEN("Hisuian "&amp;AA534))
         - SUMPRODUCT((LEN($Y$2:$Y$4096)-LEN(SUBSTITUTE($Y$2:$Y$4096,"Paldean "&amp;AA534,"")))/LEN("Paldean "&amp;AA534))
      &gt;0,2,1)
   ))))</f>
        <v>1</v>
      </c>
      <c r="AN534">
        <v>0</v>
      </c>
      <c r="AO534">
        <v>0</v>
      </c>
    </row>
    <row r="535" spans="1:41" x14ac:dyDescent="0.25">
      <c r="A535">
        <v>164</v>
      </c>
      <c r="B535" t="s">
        <v>527</v>
      </c>
      <c r="C535" t="s">
        <v>1512</v>
      </c>
      <c r="D535" t="s">
        <v>1481</v>
      </c>
      <c r="E535">
        <v>100</v>
      </c>
      <c r="F535">
        <v>50</v>
      </c>
      <c r="G535">
        <v>50</v>
      </c>
      <c r="H535">
        <v>86</v>
      </c>
      <c r="I535">
        <v>96</v>
      </c>
      <c r="J535">
        <v>70</v>
      </c>
      <c r="K535" t="s">
        <v>528</v>
      </c>
      <c r="L535" t="s">
        <v>247</v>
      </c>
      <c r="M535" t="s">
        <v>249</v>
      </c>
      <c r="N535">
        <v>7.6</v>
      </c>
      <c r="O535">
        <v>8.379999999999999</v>
      </c>
      <c r="R535">
        <f t="shared" si="36"/>
        <v>8</v>
      </c>
      <c r="S535">
        <f t="shared" si="37"/>
        <v>8</v>
      </c>
      <c r="T535">
        <f t="shared" si="38"/>
        <v>16</v>
      </c>
      <c r="U535" t="s">
        <v>1512</v>
      </c>
      <c r="V535" t="s">
        <v>1481</v>
      </c>
      <c r="W535" t="s">
        <v>429</v>
      </c>
      <c r="X535" t="s">
        <v>1536</v>
      </c>
      <c r="Z535" t="str" cm="1">
        <f t="array" ref="Z535">IF(ISBLANK(AK535),_xlfn.LET(
    _xlpm.nameBeforeSlash, IF(ISNUMBER(SEARCH("/", Y535)), LEFT(Y535, SEARCH("/", Y535)-1), Y535),
    _xlpm.matchRow, IFERROR(MATCH(_xlpm.nameBeforeSlash, AA:AA, 0), ""),
    _xlpm.difference, IF(_xlpm.matchRow="", "", ABS((R535 + S535)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),IF(ISBLANK(Y535),"","Hidden"))</f>
        <v/>
      </c>
      <c r="AA535" t="s">
        <v>527</v>
      </c>
      <c r="AC535" t="s">
        <v>1311</v>
      </c>
      <c r="AD535" t="str">
        <f>_xlfn.XLOOKUP(AC535,moves!A:A,moves!B:B)</f>
        <v>psychic</v>
      </c>
      <c r="AE535">
        <f>_xlfn.XLOOKUP(AC535,moves!A:A,moves!D:D)</f>
        <v>5</v>
      </c>
      <c r="AF535" t="str">
        <f>_xlfn.XLOOKUP(AC535,moves!A:A,moves!E:E)</f>
        <v>If the target is Drowsy: Deal double damage.</v>
      </c>
      <c r="AG535">
        <v>0</v>
      </c>
      <c r="AH535">
        <v>0</v>
      </c>
      <c r="AI535">
        <f t="shared" si="39"/>
        <v>0</v>
      </c>
      <c r="AJ535" t="s">
        <v>524</v>
      </c>
      <c r="AL535">
        <v>0</v>
      </c>
      <c r="AM535" cm="1">
        <f t="array" ref="AM535">IF(AL535=1,1,
   IF(ISTEXT(AK535),1,
   IF(AO535&gt;1,AM534,
   IF(AI535=1,
      IF(SUMPRODUCT((LEN($Y$2:$Y$4096)-LEN(SUBSTITUTE($Y$2:$Y$4096,AA535,"")))/LEN(AA535))&gt;0,2,1),
      IF(
         SUMPRODUCT((LEN($Y$2:$Y$4096)-LEN(SUBSTITUTE($Y$2:$Y$4096,AA535,"")))/LEN(AA535))
         - SUMPRODUCT((LEN($Y$2:$Y$4096)-LEN(SUBSTITUTE($Y$2:$Y$4096,"Alolan "&amp;AA535,"")))/LEN("Alolan "&amp;AA535))
         - SUMPRODUCT((LEN($Y$2:$Y$4096)-LEN(SUBSTITUTE($Y$2:$Y$4096,"Galarian "&amp;AA535,"")))/LEN("Galarian "&amp;AA535))
         - SUMPRODUCT((LEN($Y$2:$Y$4096)-LEN(SUBSTITUTE($Y$2:$Y$4096,"Hisuian "&amp;AA535,"")))/LEN("Hisuian "&amp;AA535))
         - SUMPRODUCT((LEN($Y$2:$Y$4096)-LEN(SUBSTITUTE($Y$2:$Y$4096,"Paldean "&amp;AA535,"")))/LEN("Paldean "&amp;AA535))
      &gt;0,2,1)
   ))))</f>
        <v>2</v>
      </c>
      <c r="AN535">
        <v>0</v>
      </c>
      <c r="AO535">
        <v>0</v>
      </c>
    </row>
    <row r="536" spans="1:41" x14ac:dyDescent="0.25">
      <c r="A536" t="s">
        <v>3873</v>
      </c>
      <c r="B536" t="s">
        <v>527</v>
      </c>
      <c r="C536" t="s">
        <v>1512</v>
      </c>
      <c r="D536" t="s">
        <v>1481</v>
      </c>
      <c r="E536">
        <v>100</v>
      </c>
      <c r="F536">
        <v>50</v>
      </c>
      <c r="G536">
        <v>50</v>
      </c>
      <c r="H536">
        <v>86</v>
      </c>
      <c r="I536">
        <v>96</v>
      </c>
      <c r="J536">
        <v>70</v>
      </c>
      <c r="K536" t="s">
        <v>528</v>
      </c>
      <c r="L536" t="s">
        <v>247</v>
      </c>
      <c r="M536" t="s">
        <v>249</v>
      </c>
      <c r="N536">
        <v>7.6</v>
      </c>
      <c r="O536">
        <v>8.379999999999999</v>
      </c>
      <c r="R536">
        <f t="shared" si="36"/>
        <v>8</v>
      </c>
      <c r="S536">
        <f t="shared" si="37"/>
        <v>8</v>
      </c>
      <c r="T536">
        <f t="shared" si="38"/>
        <v>16</v>
      </c>
      <c r="U536" t="s">
        <v>1512</v>
      </c>
      <c r="V536" t="s">
        <v>1481</v>
      </c>
      <c r="W536" t="s">
        <v>429</v>
      </c>
      <c r="X536" t="s">
        <v>1536</v>
      </c>
      <c r="Z536" t="str" cm="1">
        <f t="array" ref="Z536">IF(ISBLANK(AK536),_xlfn.LET(
    _xlpm.nameBeforeSlash, IF(ISNUMBER(SEARCH("/", Y536)), LEFT(Y536, SEARCH("/", Y536)-1), Y536),
    _xlpm.matchRow, IFERROR(MATCH(_xlpm.nameBeforeSlash, AA:AA, 0), ""),
    _xlpm.difference, IF(_xlpm.matchRow="", "", ABS((R536 + S536)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),IF(ISBLANK(Y536),"","Hidden"))</f>
        <v/>
      </c>
      <c r="AA536" t="s">
        <v>5150</v>
      </c>
      <c r="AC536" t="s">
        <v>468</v>
      </c>
      <c r="AD536" t="str">
        <f>_xlfn.XLOOKUP(AC536,moves!A:A,moves!B:B)</f>
        <v>fairy</v>
      </c>
      <c r="AE536">
        <f>_xlfn.XLOOKUP(AC536,moves!A:A,moves!D:D)</f>
        <v>5</v>
      </c>
      <c r="AF536" t="str">
        <f>_xlfn.XLOOKUP(AC536,moves!A:A,moves!E:E)</f>
        <v>If 2 or more status symbols are rolled: Inflict the Drowsy status on the target.</v>
      </c>
      <c r="AG536">
        <v>0</v>
      </c>
      <c r="AH536">
        <v>0</v>
      </c>
      <c r="AI536">
        <f t="shared" si="39"/>
        <v>1</v>
      </c>
      <c r="AJ536" t="s">
        <v>524</v>
      </c>
      <c r="AL536">
        <v>0</v>
      </c>
      <c r="AM536" cm="1">
        <f t="array" ref="AM536">IF(AL536=1,1,
   IF(ISTEXT(AK536),1,
   IF(AO536&gt;1,AM535,
   IF(AI536=1,
      IF(SUMPRODUCT((LEN($Y$2:$Y$4096)-LEN(SUBSTITUTE($Y$2:$Y$4096,AA536,"")))/LEN(AA536))&gt;0,2,1),
      IF(
         SUMPRODUCT((LEN($Y$2:$Y$4096)-LEN(SUBSTITUTE($Y$2:$Y$4096,AA536,"")))/LEN(AA536))
         - SUMPRODUCT((LEN($Y$2:$Y$4096)-LEN(SUBSTITUTE($Y$2:$Y$4096,"Alolan "&amp;AA536,"")))/LEN("Alolan "&amp;AA536))
         - SUMPRODUCT((LEN($Y$2:$Y$4096)-LEN(SUBSTITUTE($Y$2:$Y$4096,"Galarian "&amp;AA536,"")))/LEN("Galarian "&amp;AA536))
         - SUMPRODUCT((LEN($Y$2:$Y$4096)-LEN(SUBSTITUTE($Y$2:$Y$4096,"Hisuian "&amp;AA536,"")))/LEN("Hisuian "&amp;AA536))
         - SUMPRODUCT((LEN($Y$2:$Y$4096)-LEN(SUBSTITUTE($Y$2:$Y$4096,"Paldean "&amp;AA536,"")))/LEN("Paldean "&amp;AA536))
      &gt;0,2,1)
   ))))</f>
        <v>2</v>
      </c>
      <c r="AN536">
        <v>0</v>
      </c>
      <c r="AO536">
        <v>0</v>
      </c>
    </row>
    <row r="537" spans="1:41" x14ac:dyDescent="0.25">
      <c r="A537">
        <v>165</v>
      </c>
      <c r="B537" t="s">
        <v>1767</v>
      </c>
      <c r="C537" t="s">
        <v>1499</v>
      </c>
      <c r="D537" t="s">
        <v>1481</v>
      </c>
      <c r="E537">
        <v>40</v>
      </c>
      <c r="F537">
        <v>20</v>
      </c>
      <c r="G537">
        <v>30</v>
      </c>
      <c r="H537">
        <v>40</v>
      </c>
      <c r="I537">
        <v>80</v>
      </c>
      <c r="J537">
        <v>55</v>
      </c>
      <c r="K537" t="s">
        <v>1768</v>
      </c>
      <c r="L537" t="s">
        <v>247</v>
      </c>
      <c r="M537" t="s">
        <v>249</v>
      </c>
      <c r="N537">
        <v>4.4000000000000004</v>
      </c>
      <c r="O537">
        <v>4.9000000000000004</v>
      </c>
      <c r="R537">
        <f t="shared" si="36"/>
        <v>4</v>
      </c>
      <c r="S537">
        <f t="shared" si="37"/>
        <v>5</v>
      </c>
      <c r="T537">
        <f t="shared" si="38"/>
        <v>9</v>
      </c>
      <c r="U537" t="s">
        <v>1499</v>
      </c>
      <c r="V537" t="s">
        <v>1481</v>
      </c>
      <c r="W537" t="s">
        <v>1492</v>
      </c>
      <c r="X537" t="s">
        <v>1512</v>
      </c>
      <c r="Y537" t="s">
        <v>1769</v>
      </c>
      <c r="Z537" cm="1">
        <f t="array" ref="Z537">IF(ISBLANK(AK537),_xlfn.LET(
    _xlpm.nameBeforeSlash, IF(ISNUMBER(SEARCH("/", Y537)), LEFT(Y537, SEARCH("/", Y537)-1), Y537),
    _xlpm.matchRow, IFERROR(MATCH(_xlpm.nameBeforeSlash, AA:AA, 0), ""),
    _xlpm.difference, IF(_xlpm.matchRow="", "", ABS((R537 + S537)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),IF(ISBLANK(Y537),"","Hidden"))</f>
        <v>10</v>
      </c>
      <c r="AA537" t="s">
        <v>1767</v>
      </c>
      <c r="AC537" t="s">
        <v>740</v>
      </c>
      <c r="AD537" t="str">
        <f>_xlfn.XLOOKUP(AC537,moves!A:A,moves!B:B)</f>
        <v>bug</v>
      </c>
      <c r="AE537">
        <f>_xlfn.XLOOKUP(AC537,moves!A:A,moves!D:D)</f>
        <v>2</v>
      </c>
      <c r="AF537" t="str">
        <f>_xlfn.XLOOKUP(AC537,moves!A:A,moves!E:E)</f>
        <v>When the user is next attacked: Remove 1 critical hit from the roll.</v>
      </c>
      <c r="AG537">
        <v>0</v>
      </c>
      <c r="AH537">
        <v>0</v>
      </c>
      <c r="AI537">
        <f t="shared" si="39"/>
        <v>0</v>
      </c>
      <c r="AJ537" t="s">
        <v>523</v>
      </c>
      <c r="AL537">
        <v>0</v>
      </c>
      <c r="AM537" cm="1">
        <f t="array" ref="AM537">IF(AL537=1,1,
   IF(ISTEXT(AK537),1,
   IF(AO537&gt;1,AM536,
   IF(AI537=1,
      IF(SUMPRODUCT((LEN($Y$2:$Y$4096)-LEN(SUBSTITUTE($Y$2:$Y$4096,AA537,"")))/LEN(AA537))&gt;0,2,1),
      IF(
         SUMPRODUCT((LEN($Y$2:$Y$4096)-LEN(SUBSTITUTE($Y$2:$Y$4096,AA537,"")))/LEN(AA537))
         - SUMPRODUCT((LEN($Y$2:$Y$4096)-LEN(SUBSTITUTE($Y$2:$Y$4096,"Alolan "&amp;AA537,"")))/LEN("Alolan "&amp;AA537))
         - SUMPRODUCT((LEN($Y$2:$Y$4096)-LEN(SUBSTITUTE($Y$2:$Y$4096,"Galarian "&amp;AA537,"")))/LEN("Galarian "&amp;AA537))
         - SUMPRODUCT((LEN($Y$2:$Y$4096)-LEN(SUBSTITUTE($Y$2:$Y$4096,"Hisuian "&amp;AA537,"")))/LEN("Hisuian "&amp;AA537))
         - SUMPRODUCT((LEN($Y$2:$Y$4096)-LEN(SUBSTITUTE($Y$2:$Y$4096,"Paldean "&amp;AA537,"")))/LEN("Paldean "&amp;AA537))
      &gt;0,2,1)
   ))))</f>
        <v>1</v>
      </c>
      <c r="AN537">
        <v>0</v>
      </c>
      <c r="AO537">
        <v>0</v>
      </c>
    </row>
    <row r="538" spans="1:41" x14ac:dyDescent="0.25">
      <c r="A538" t="s">
        <v>3874</v>
      </c>
      <c r="B538" t="s">
        <v>1767</v>
      </c>
      <c r="C538" t="s">
        <v>1499</v>
      </c>
      <c r="D538" t="s">
        <v>1481</v>
      </c>
      <c r="E538">
        <v>40</v>
      </c>
      <c r="F538">
        <v>20</v>
      </c>
      <c r="G538">
        <v>30</v>
      </c>
      <c r="H538">
        <v>40</v>
      </c>
      <c r="I538">
        <v>80</v>
      </c>
      <c r="J538">
        <v>55</v>
      </c>
      <c r="K538" t="s">
        <v>1768</v>
      </c>
      <c r="L538" t="s">
        <v>247</v>
      </c>
      <c r="M538" t="s">
        <v>249</v>
      </c>
      <c r="N538">
        <v>4.4000000000000004</v>
      </c>
      <c r="O538">
        <v>4.9000000000000004</v>
      </c>
      <c r="R538">
        <f t="shared" si="36"/>
        <v>4</v>
      </c>
      <c r="S538">
        <f t="shared" si="37"/>
        <v>5</v>
      </c>
      <c r="T538">
        <f t="shared" si="38"/>
        <v>9</v>
      </c>
      <c r="U538" t="s">
        <v>1499</v>
      </c>
      <c r="V538" t="s">
        <v>1481</v>
      </c>
      <c r="W538" t="s">
        <v>1492</v>
      </c>
      <c r="X538" t="s">
        <v>1512</v>
      </c>
      <c r="Y538" t="s">
        <v>5152</v>
      </c>
      <c r="Z538" cm="1">
        <f t="array" ref="Z538">IF(ISBLANK(AK538),_xlfn.LET(
    _xlpm.nameBeforeSlash, IF(ISNUMBER(SEARCH("/", Y538)), LEFT(Y538, SEARCH("/", Y538)-1), Y538),
    _xlpm.matchRow, IFERROR(MATCH(_xlpm.nameBeforeSlash, AA:AA, 0), ""),
    _xlpm.difference, IF(_xlpm.matchRow="", "", ABS((R538 + S538)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),IF(ISBLANK(Y538),"","Hidden"))</f>
        <v>10</v>
      </c>
      <c r="AA538" t="s">
        <v>5153</v>
      </c>
      <c r="AC538" t="s">
        <v>901</v>
      </c>
      <c r="AD538" t="str">
        <f>_xlfn.XLOOKUP(AC538,moves!A:A,moves!B:B)</f>
        <v>normal</v>
      </c>
      <c r="AE538">
        <f>_xlfn.XLOOKUP(AC538,moves!A:A,moves!D:D)</f>
        <v>2</v>
      </c>
      <c r="AF538" t="str">
        <f>_xlfn.XLOOKUP(AC538,moves!A:A,moves!E:E)</f>
        <v>Status symbols deal +1 damage.</v>
      </c>
      <c r="AG538">
        <v>0</v>
      </c>
      <c r="AH538">
        <v>0</v>
      </c>
      <c r="AI538">
        <f t="shared" si="39"/>
        <v>1</v>
      </c>
      <c r="AJ538" t="s">
        <v>523</v>
      </c>
      <c r="AL538">
        <v>0</v>
      </c>
      <c r="AM538" cm="1">
        <f t="array" ref="AM538">IF(AL538=1,1,
   IF(ISTEXT(AK538),1,
   IF(AO538&gt;1,AM537,
   IF(AI538=1,
      IF(SUMPRODUCT((LEN($Y$2:$Y$4096)-LEN(SUBSTITUTE($Y$2:$Y$4096,AA538,"")))/LEN(AA538))&gt;0,2,1),
      IF(
         SUMPRODUCT((LEN($Y$2:$Y$4096)-LEN(SUBSTITUTE($Y$2:$Y$4096,AA538,"")))/LEN(AA538))
         - SUMPRODUCT((LEN($Y$2:$Y$4096)-LEN(SUBSTITUTE($Y$2:$Y$4096,"Alolan "&amp;AA538,"")))/LEN("Alolan "&amp;AA538))
         - SUMPRODUCT((LEN($Y$2:$Y$4096)-LEN(SUBSTITUTE($Y$2:$Y$4096,"Galarian "&amp;AA538,"")))/LEN("Galarian "&amp;AA538))
         - SUMPRODUCT((LEN($Y$2:$Y$4096)-LEN(SUBSTITUTE($Y$2:$Y$4096,"Hisuian "&amp;AA538,"")))/LEN("Hisuian "&amp;AA538))
         - SUMPRODUCT((LEN($Y$2:$Y$4096)-LEN(SUBSTITUTE($Y$2:$Y$4096,"Paldean "&amp;AA538,"")))/LEN("Paldean "&amp;AA538))
      &gt;0,2,1)
   ))))</f>
        <v>1</v>
      </c>
      <c r="AN538">
        <v>0</v>
      </c>
      <c r="AO538">
        <v>0</v>
      </c>
    </row>
    <row r="539" spans="1:41" x14ac:dyDescent="0.25">
      <c r="A539">
        <v>166</v>
      </c>
      <c r="B539" t="s">
        <v>1769</v>
      </c>
      <c r="C539" t="s">
        <v>1499</v>
      </c>
      <c r="D539" t="s">
        <v>1481</v>
      </c>
      <c r="E539">
        <v>55</v>
      </c>
      <c r="F539">
        <v>35</v>
      </c>
      <c r="G539">
        <v>50</v>
      </c>
      <c r="H539">
        <v>55</v>
      </c>
      <c r="I539">
        <v>110</v>
      </c>
      <c r="J539">
        <v>85</v>
      </c>
      <c r="K539" t="s">
        <v>1768</v>
      </c>
      <c r="L539" t="s">
        <v>247</v>
      </c>
      <c r="M539" t="s">
        <v>249</v>
      </c>
      <c r="N539">
        <v>6.5</v>
      </c>
      <c r="O539">
        <v>7</v>
      </c>
      <c r="Q539">
        <v>1</v>
      </c>
      <c r="R539">
        <f t="shared" si="36"/>
        <v>7</v>
      </c>
      <c r="S539">
        <f t="shared" si="37"/>
        <v>8</v>
      </c>
      <c r="T539">
        <f t="shared" si="38"/>
        <v>15</v>
      </c>
      <c r="U539" t="s">
        <v>1499</v>
      </c>
      <c r="V539" t="s">
        <v>1481</v>
      </c>
      <c r="W539" t="s">
        <v>1492</v>
      </c>
      <c r="X539" t="s">
        <v>1512</v>
      </c>
      <c r="Z539" t="str" cm="1">
        <f t="array" ref="Z539">IF(ISBLANK(AK539),_xlfn.LET(
    _xlpm.nameBeforeSlash, IF(ISNUMBER(SEARCH("/", Y539)), LEFT(Y539, SEARCH("/", Y539)-1), Y539),
    _xlpm.matchRow, IFERROR(MATCH(_xlpm.nameBeforeSlash, AA:AA, 0), ""),
    _xlpm.difference, IF(_xlpm.matchRow="", "", ABS((R539 + S539)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),IF(ISBLANK(Y539),"","Hidden"))</f>
        <v/>
      </c>
      <c r="AA539" t="s">
        <v>1769</v>
      </c>
      <c r="AC539" t="s">
        <v>639</v>
      </c>
      <c r="AD539" t="str">
        <f>_xlfn.XLOOKUP(AC539,moves!A:A,moves!B:B)</f>
        <v>fighting</v>
      </c>
      <c r="AE539">
        <f>_xlfn.XLOOKUP(AC539,moves!A:A,moves!D:D)</f>
        <v>2</v>
      </c>
      <c r="AF539" t="str">
        <f>_xlfn.XLOOKUP(AC539,moves!A:A,moves!E:E)</f>
        <v xml:space="preserve"> </v>
      </c>
      <c r="AG539">
        <v>0</v>
      </c>
      <c r="AH539">
        <v>0</v>
      </c>
      <c r="AI539">
        <f t="shared" si="39"/>
        <v>0</v>
      </c>
      <c r="AJ539" t="s">
        <v>524</v>
      </c>
      <c r="AL539">
        <v>0</v>
      </c>
      <c r="AM539" cm="1">
        <f t="array" ref="AM539">IF(AL539=1,1,
   IF(ISTEXT(AK539),1,
   IF(AO539&gt;1,AM538,
   IF(AI539=1,
      IF(SUMPRODUCT((LEN($Y$2:$Y$4096)-LEN(SUBSTITUTE($Y$2:$Y$4096,AA539,"")))/LEN(AA539))&gt;0,2,1),
      IF(
         SUMPRODUCT((LEN($Y$2:$Y$4096)-LEN(SUBSTITUTE($Y$2:$Y$4096,AA539,"")))/LEN(AA539))
         - SUMPRODUCT((LEN($Y$2:$Y$4096)-LEN(SUBSTITUTE($Y$2:$Y$4096,"Alolan "&amp;AA539,"")))/LEN("Alolan "&amp;AA539))
         - SUMPRODUCT((LEN($Y$2:$Y$4096)-LEN(SUBSTITUTE($Y$2:$Y$4096,"Galarian "&amp;AA539,"")))/LEN("Galarian "&amp;AA539))
         - SUMPRODUCT((LEN($Y$2:$Y$4096)-LEN(SUBSTITUTE($Y$2:$Y$4096,"Hisuian "&amp;AA539,"")))/LEN("Hisuian "&amp;AA539))
         - SUMPRODUCT((LEN($Y$2:$Y$4096)-LEN(SUBSTITUTE($Y$2:$Y$4096,"Paldean "&amp;AA539,"")))/LEN("Paldean "&amp;AA539))
      &gt;0,2,1)
   ))))</f>
        <v>2</v>
      </c>
      <c r="AN539">
        <v>0</v>
      </c>
      <c r="AO539">
        <v>0</v>
      </c>
    </row>
    <row r="540" spans="1:41" x14ac:dyDescent="0.25">
      <c r="A540" t="s">
        <v>3875</v>
      </c>
      <c r="B540" t="s">
        <v>1769</v>
      </c>
      <c r="C540" t="s">
        <v>1499</v>
      </c>
      <c r="D540" t="s">
        <v>1481</v>
      </c>
      <c r="E540">
        <v>55</v>
      </c>
      <c r="F540">
        <v>35</v>
      </c>
      <c r="G540">
        <v>50</v>
      </c>
      <c r="H540">
        <v>55</v>
      </c>
      <c r="I540">
        <v>110</v>
      </c>
      <c r="J540">
        <v>85</v>
      </c>
      <c r="K540" t="s">
        <v>1768</v>
      </c>
      <c r="L540" t="s">
        <v>247</v>
      </c>
      <c r="M540" t="s">
        <v>249</v>
      </c>
      <c r="N540">
        <v>6.5</v>
      </c>
      <c r="O540">
        <v>7</v>
      </c>
      <c r="Q540">
        <v>1</v>
      </c>
      <c r="R540">
        <f t="shared" si="36"/>
        <v>7</v>
      </c>
      <c r="S540">
        <f t="shared" si="37"/>
        <v>8</v>
      </c>
      <c r="T540">
        <f t="shared" si="38"/>
        <v>15</v>
      </c>
      <c r="U540" t="s">
        <v>1499</v>
      </c>
      <c r="V540" t="s">
        <v>1481</v>
      </c>
      <c r="W540" t="s">
        <v>1492</v>
      </c>
      <c r="X540" t="s">
        <v>1512</v>
      </c>
      <c r="Z540" t="str" cm="1">
        <f t="array" ref="Z540">IF(ISBLANK(AK540),_xlfn.LET(
    _xlpm.nameBeforeSlash, IF(ISNUMBER(SEARCH("/", Y540)), LEFT(Y540, SEARCH("/", Y540)-1), Y540),
    _xlpm.matchRow, IFERROR(MATCH(_xlpm.nameBeforeSlash, AA:AA, 0), ""),
    _xlpm.difference, IF(_xlpm.matchRow="", "", ABS((R540 + S540)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),IF(ISBLANK(Y540),"","Hidden"))</f>
        <v/>
      </c>
      <c r="AA540" t="s">
        <v>5152</v>
      </c>
      <c r="AC540" t="s">
        <v>519</v>
      </c>
      <c r="AD540" t="str">
        <f>_xlfn.XLOOKUP(AC540,moves!A:A,moves!B:B)</f>
        <v>bug</v>
      </c>
      <c r="AE540">
        <f>_xlfn.XLOOKUP(AC540,moves!A:A,moves!D:D)</f>
        <v>4</v>
      </c>
      <c r="AF540" t="str">
        <f>_xlfn.XLOOKUP(AC540,moves!A:A,moves!E:E)</f>
        <v>If any status symbols are rolled: Inflict the Paralyzed status on the target.</v>
      </c>
      <c r="AG540">
        <v>0</v>
      </c>
      <c r="AH540">
        <v>0</v>
      </c>
      <c r="AI540">
        <f t="shared" si="39"/>
        <v>1</v>
      </c>
      <c r="AJ540" t="s">
        <v>524</v>
      </c>
      <c r="AL540">
        <v>0</v>
      </c>
      <c r="AM540" cm="1">
        <f t="array" ref="AM540">IF(AL540=1,1,
   IF(ISTEXT(AK540),1,
   IF(AO540&gt;1,AM539,
   IF(AI540=1,
      IF(SUMPRODUCT((LEN($Y$2:$Y$4096)-LEN(SUBSTITUTE($Y$2:$Y$4096,AA540,"")))/LEN(AA540))&gt;0,2,1),
      IF(
         SUMPRODUCT((LEN($Y$2:$Y$4096)-LEN(SUBSTITUTE($Y$2:$Y$4096,AA540,"")))/LEN(AA540))
         - SUMPRODUCT((LEN($Y$2:$Y$4096)-LEN(SUBSTITUTE($Y$2:$Y$4096,"Alolan "&amp;AA540,"")))/LEN("Alolan "&amp;AA540))
         - SUMPRODUCT((LEN($Y$2:$Y$4096)-LEN(SUBSTITUTE($Y$2:$Y$4096,"Galarian "&amp;AA540,"")))/LEN("Galarian "&amp;AA540))
         - SUMPRODUCT((LEN($Y$2:$Y$4096)-LEN(SUBSTITUTE($Y$2:$Y$4096,"Hisuian "&amp;AA540,"")))/LEN("Hisuian "&amp;AA540))
         - SUMPRODUCT((LEN($Y$2:$Y$4096)-LEN(SUBSTITUTE($Y$2:$Y$4096,"Paldean "&amp;AA540,"")))/LEN("Paldean "&amp;AA540))
      &gt;0,2,1)
   ))))</f>
        <v>2</v>
      </c>
      <c r="AN540">
        <v>0</v>
      </c>
      <c r="AO540">
        <v>0</v>
      </c>
    </row>
    <row r="541" spans="1:41" x14ac:dyDescent="0.25">
      <c r="A541">
        <v>167</v>
      </c>
      <c r="B541" t="s">
        <v>1770</v>
      </c>
      <c r="C541" t="s">
        <v>1499</v>
      </c>
      <c r="D541" t="s">
        <v>1469</v>
      </c>
      <c r="E541">
        <v>40</v>
      </c>
      <c r="F541">
        <v>60</v>
      </c>
      <c r="G541">
        <v>40</v>
      </c>
      <c r="H541">
        <v>40</v>
      </c>
      <c r="I541">
        <v>40</v>
      </c>
      <c r="J541">
        <v>30</v>
      </c>
      <c r="K541" t="s">
        <v>1771</v>
      </c>
      <c r="L541" t="s">
        <v>247</v>
      </c>
      <c r="M541" t="s">
        <v>248</v>
      </c>
      <c r="N541">
        <v>4.5999999999999996</v>
      </c>
      <c r="O541">
        <v>4</v>
      </c>
      <c r="R541">
        <f t="shared" si="36"/>
        <v>5</v>
      </c>
      <c r="S541">
        <f t="shared" si="37"/>
        <v>4</v>
      </c>
      <c r="T541">
        <f t="shared" si="38"/>
        <v>9</v>
      </c>
      <c r="U541" t="s">
        <v>1499</v>
      </c>
      <c r="V541" t="s">
        <v>1469</v>
      </c>
      <c r="W541" t="s">
        <v>1471</v>
      </c>
      <c r="X541" t="s">
        <v>1468</v>
      </c>
      <c r="Y541" t="s">
        <v>1772</v>
      </c>
      <c r="Z541" cm="1">
        <f t="array" ref="Z541">IF(ISBLANK(AK541),_xlfn.LET(
    _xlpm.nameBeforeSlash, IF(ISNUMBER(SEARCH("/", Y541)), LEFT(Y541, SEARCH("/", Y541)-1), Y541),
    _xlpm.matchRow, IFERROR(MATCH(_xlpm.nameBeforeSlash, AA:AA, 0), ""),
    _xlpm.difference, IF(_xlpm.matchRow="", "", ABS((R541 + S541)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),IF(ISBLANK(Y541),"","Hidden"))</f>
        <v>10</v>
      </c>
      <c r="AA541" t="s">
        <v>1770</v>
      </c>
      <c r="AC541" t="s">
        <v>448</v>
      </c>
      <c r="AD541" t="str">
        <f>_xlfn.XLOOKUP(AC541,moves!A:A,moves!B:B)</f>
        <v>bug</v>
      </c>
      <c r="AE541">
        <f>_xlfn.XLOOKUP(AC541,moves!A:A,moves!D:D)</f>
        <v>3</v>
      </c>
      <c r="AF541" t="str">
        <f>_xlfn.XLOOKUP(AC541,moves!A:A,moves!E:E)</f>
        <v>Consume an Apricorn from the bag of the target. The target decides which one.</v>
      </c>
      <c r="AG541">
        <v>0</v>
      </c>
      <c r="AH541">
        <v>0</v>
      </c>
      <c r="AI541">
        <f t="shared" si="39"/>
        <v>0</v>
      </c>
      <c r="AJ541" t="s">
        <v>523</v>
      </c>
      <c r="AL541">
        <v>0</v>
      </c>
      <c r="AM541" cm="1">
        <f t="array" ref="AM541">IF(AL541=1,1,
   IF(ISTEXT(AK541),1,
   IF(AO541&gt;1,AM540,
   IF(AI541=1,
      IF(SUMPRODUCT((LEN($Y$2:$Y$4096)-LEN(SUBSTITUTE($Y$2:$Y$4096,AA541,"")))/LEN(AA541))&gt;0,2,1),
      IF(
         SUMPRODUCT((LEN($Y$2:$Y$4096)-LEN(SUBSTITUTE($Y$2:$Y$4096,AA541,"")))/LEN(AA541))
         - SUMPRODUCT((LEN($Y$2:$Y$4096)-LEN(SUBSTITUTE($Y$2:$Y$4096,"Alolan "&amp;AA541,"")))/LEN("Alolan "&amp;AA541))
         - SUMPRODUCT((LEN($Y$2:$Y$4096)-LEN(SUBSTITUTE($Y$2:$Y$4096,"Galarian "&amp;AA541,"")))/LEN("Galarian "&amp;AA541))
         - SUMPRODUCT((LEN($Y$2:$Y$4096)-LEN(SUBSTITUTE($Y$2:$Y$4096,"Hisuian "&amp;AA541,"")))/LEN("Hisuian "&amp;AA541))
         - SUMPRODUCT((LEN($Y$2:$Y$4096)-LEN(SUBSTITUTE($Y$2:$Y$4096,"Paldean "&amp;AA541,"")))/LEN("Paldean "&amp;AA541))
      &gt;0,2,1)
   ))))</f>
        <v>1</v>
      </c>
      <c r="AN541">
        <v>0</v>
      </c>
      <c r="AO541">
        <v>0</v>
      </c>
    </row>
    <row r="542" spans="1:41" x14ac:dyDescent="0.25">
      <c r="A542" t="s">
        <v>3876</v>
      </c>
      <c r="B542" t="s">
        <v>1770</v>
      </c>
      <c r="C542" t="s">
        <v>1499</v>
      </c>
      <c r="D542" t="s">
        <v>1469</v>
      </c>
      <c r="E542">
        <v>40</v>
      </c>
      <c r="F542">
        <v>60</v>
      </c>
      <c r="G542">
        <v>40</v>
      </c>
      <c r="H542">
        <v>40</v>
      </c>
      <c r="I542">
        <v>40</v>
      </c>
      <c r="J542">
        <v>30</v>
      </c>
      <c r="K542" t="s">
        <v>1771</v>
      </c>
      <c r="L542" t="s">
        <v>247</v>
      </c>
      <c r="M542" t="s">
        <v>248</v>
      </c>
      <c r="N542">
        <v>4.5999999999999996</v>
      </c>
      <c r="O542">
        <v>4</v>
      </c>
      <c r="R542">
        <f t="shared" si="36"/>
        <v>5</v>
      </c>
      <c r="S542">
        <f t="shared" si="37"/>
        <v>4</v>
      </c>
      <c r="T542">
        <f t="shared" si="38"/>
        <v>9</v>
      </c>
      <c r="U542" t="s">
        <v>1499</v>
      </c>
      <c r="V542" t="s">
        <v>1469</v>
      </c>
      <c r="W542" t="s">
        <v>1471</v>
      </c>
      <c r="X542" t="s">
        <v>1468</v>
      </c>
      <c r="Y542" t="s">
        <v>5154</v>
      </c>
      <c r="Z542" cm="1">
        <f t="array" ref="Z542">IF(ISBLANK(AK542),_xlfn.LET(
    _xlpm.nameBeforeSlash, IF(ISNUMBER(SEARCH("/", Y542)), LEFT(Y542, SEARCH("/", Y542)-1), Y542),
    _xlpm.matchRow, IFERROR(MATCH(_xlpm.nameBeforeSlash, AA:AA, 0), ""),
    _xlpm.difference, IF(_xlpm.matchRow="", "", ABS((R542 + S542)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),IF(ISBLANK(Y542),"","Hidden"))</f>
        <v>10</v>
      </c>
      <c r="AA542" t="s">
        <v>5155</v>
      </c>
      <c r="AC542" t="s">
        <v>748</v>
      </c>
      <c r="AD542" t="str">
        <f>_xlfn.XLOOKUP(AC542,moves!A:A,moves!B:B)</f>
        <v>poison</v>
      </c>
      <c r="AE542">
        <f>_xlfn.XLOOKUP(AC542,moves!A:A,moves!D:D)</f>
        <v>1</v>
      </c>
      <c r="AF542" t="str">
        <f>_xlfn.XLOOKUP(AC542,moves!A:A,moves!E:E)</f>
        <v>If any status symbols are rolled: Inflict the Poisoned status on the target. When the user is next attacked: Remove 2 regular hits from the roll.</v>
      </c>
      <c r="AG542">
        <v>0</v>
      </c>
      <c r="AH542">
        <v>0</v>
      </c>
      <c r="AI542">
        <f t="shared" si="39"/>
        <v>1</v>
      </c>
      <c r="AJ542" t="s">
        <v>523</v>
      </c>
      <c r="AL542">
        <v>0</v>
      </c>
      <c r="AM542" cm="1">
        <f t="array" ref="AM542">IF(AL542=1,1,
   IF(ISTEXT(AK542),1,
   IF(AO542&gt;1,AM541,
   IF(AI542=1,
      IF(SUMPRODUCT((LEN($Y$2:$Y$4096)-LEN(SUBSTITUTE($Y$2:$Y$4096,AA542,"")))/LEN(AA542))&gt;0,2,1),
      IF(
         SUMPRODUCT((LEN($Y$2:$Y$4096)-LEN(SUBSTITUTE($Y$2:$Y$4096,AA542,"")))/LEN(AA542))
         - SUMPRODUCT((LEN($Y$2:$Y$4096)-LEN(SUBSTITUTE($Y$2:$Y$4096,"Alolan "&amp;AA542,"")))/LEN("Alolan "&amp;AA542))
         - SUMPRODUCT((LEN($Y$2:$Y$4096)-LEN(SUBSTITUTE($Y$2:$Y$4096,"Galarian "&amp;AA542,"")))/LEN("Galarian "&amp;AA542))
         - SUMPRODUCT((LEN($Y$2:$Y$4096)-LEN(SUBSTITUTE($Y$2:$Y$4096,"Hisuian "&amp;AA542,"")))/LEN("Hisuian "&amp;AA542))
         - SUMPRODUCT((LEN($Y$2:$Y$4096)-LEN(SUBSTITUTE($Y$2:$Y$4096,"Paldean "&amp;AA542,"")))/LEN("Paldean "&amp;AA542))
      &gt;0,2,1)
   ))))</f>
        <v>1</v>
      </c>
      <c r="AN542">
        <v>0</v>
      </c>
      <c r="AO542">
        <v>0</v>
      </c>
    </row>
    <row r="543" spans="1:41" x14ac:dyDescent="0.25">
      <c r="A543">
        <v>168</v>
      </c>
      <c r="B543" t="s">
        <v>1772</v>
      </c>
      <c r="C543" t="s">
        <v>1499</v>
      </c>
      <c r="D543" t="s">
        <v>1469</v>
      </c>
      <c r="E543">
        <v>70</v>
      </c>
      <c r="F543">
        <v>90</v>
      </c>
      <c r="G543">
        <v>70</v>
      </c>
      <c r="H543">
        <v>60</v>
      </c>
      <c r="I543">
        <v>70</v>
      </c>
      <c r="J543">
        <v>40</v>
      </c>
      <c r="K543" t="s">
        <v>1773</v>
      </c>
      <c r="L543" t="s">
        <v>247</v>
      </c>
      <c r="M543" t="s">
        <v>248</v>
      </c>
      <c r="N543">
        <v>6.7</v>
      </c>
      <c r="O543">
        <v>7</v>
      </c>
      <c r="P543">
        <v>1</v>
      </c>
      <c r="R543">
        <f t="shared" si="36"/>
        <v>8</v>
      </c>
      <c r="S543">
        <f t="shared" si="37"/>
        <v>7</v>
      </c>
      <c r="T543">
        <f t="shared" si="38"/>
        <v>15</v>
      </c>
      <c r="U543" t="s">
        <v>1499</v>
      </c>
      <c r="V543" t="s">
        <v>1469</v>
      </c>
      <c r="W543" t="s">
        <v>1471</v>
      </c>
      <c r="X543" t="s">
        <v>1468</v>
      </c>
      <c r="Z543" t="str" cm="1">
        <f t="array" ref="Z543">IF(ISBLANK(AK543),_xlfn.LET(
    _xlpm.nameBeforeSlash, IF(ISNUMBER(SEARCH("/", Y543)), LEFT(Y543, SEARCH("/", Y543)-1), Y543),
    _xlpm.matchRow, IFERROR(MATCH(_xlpm.nameBeforeSlash, AA:AA, 0), ""),
    _xlpm.difference, IF(_xlpm.matchRow="", "", ABS((R543 + S543)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),IF(ISBLANK(Y543),"","Hidden"))</f>
        <v/>
      </c>
      <c r="AA543" t="s">
        <v>1772</v>
      </c>
      <c r="AC543" t="s">
        <v>1304</v>
      </c>
      <c r="AD543" t="str">
        <f>_xlfn.XLOOKUP(AC543,moves!A:A,moves!B:B)</f>
        <v>poison</v>
      </c>
      <c r="AE543">
        <f>_xlfn.XLOOKUP(AC543,moves!A:A,moves!D:D)</f>
        <v>1</v>
      </c>
      <c r="AF543" t="str">
        <f>_xlfn.XLOOKUP(AC543,moves!A:A,moves!E:E)</f>
        <v>Change the Web Hazardous Terrain Token to Toxic Thread on the opposing side of the arena.</v>
      </c>
      <c r="AG543">
        <v>0</v>
      </c>
      <c r="AH543">
        <v>0</v>
      </c>
      <c r="AI543">
        <f t="shared" si="39"/>
        <v>0</v>
      </c>
      <c r="AJ543" t="s">
        <v>524</v>
      </c>
      <c r="AL543">
        <v>0</v>
      </c>
      <c r="AM543" cm="1">
        <f t="array" ref="AM543">IF(AL543=1,1,
   IF(ISTEXT(AK543),1,
   IF(AO543&gt;1,AM542,
   IF(AI543=1,
      IF(SUMPRODUCT((LEN($Y$2:$Y$4096)-LEN(SUBSTITUTE($Y$2:$Y$4096,AA543,"")))/LEN(AA543))&gt;0,2,1),
      IF(
         SUMPRODUCT((LEN($Y$2:$Y$4096)-LEN(SUBSTITUTE($Y$2:$Y$4096,AA543,"")))/LEN(AA543))
         - SUMPRODUCT((LEN($Y$2:$Y$4096)-LEN(SUBSTITUTE($Y$2:$Y$4096,"Alolan "&amp;AA543,"")))/LEN("Alolan "&amp;AA543))
         - SUMPRODUCT((LEN($Y$2:$Y$4096)-LEN(SUBSTITUTE($Y$2:$Y$4096,"Galarian "&amp;AA543,"")))/LEN("Galarian "&amp;AA543))
         - SUMPRODUCT((LEN($Y$2:$Y$4096)-LEN(SUBSTITUTE($Y$2:$Y$4096,"Hisuian "&amp;AA543,"")))/LEN("Hisuian "&amp;AA543))
         - SUMPRODUCT((LEN($Y$2:$Y$4096)-LEN(SUBSTITUTE($Y$2:$Y$4096,"Paldean "&amp;AA543,"")))/LEN("Paldean "&amp;AA543))
      &gt;0,2,1)
   ))))</f>
        <v>2</v>
      </c>
      <c r="AN543">
        <v>0</v>
      </c>
      <c r="AO543">
        <v>0</v>
      </c>
    </row>
    <row r="544" spans="1:41" x14ac:dyDescent="0.25">
      <c r="A544" t="s">
        <v>3877</v>
      </c>
      <c r="B544" t="s">
        <v>1772</v>
      </c>
      <c r="C544" t="s">
        <v>1499</v>
      </c>
      <c r="D544" t="s">
        <v>1469</v>
      </c>
      <c r="E544">
        <v>70</v>
      </c>
      <c r="F544">
        <v>90</v>
      </c>
      <c r="G544">
        <v>70</v>
      </c>
      <c r="H544">
        <v>60</v>
      </c>
      <c r="I544">
        <v>70</v>
      </c>
      <c r="J544">
        <v>40</v>
      </c>
      <c r="K544" t="s">
        <v>1773</v>
      </c>
      <c r="L544" t="s">
        <v>247</v>
      </c>
      <c r="M544" t="s">
        <v>248</v>
      </c>
      <c r="N544">
        <v>6.7</v>
      </c>
      <c r="O544">
        <v>7</v>
      </c>
      <c r="P544">
        <v>1</v>
      </c>
      <c r="R544">
        <f t="shared" si="36"/>
        <v>8</v>
      </c>
      <c r="S544">
        <f t="shared" si="37"/>
        <v>7</v>
      </c>
      <c r="T544">
        <f t="shared" si="38"/>
        <v>15</v>
      </c>
      <c r="U544" t="s">
        <v>1499</v>
      </c>
      <c r="V544" t="s">
        <v>1469</v>
      </c>
      <c r="W544" t="s">
        <v>1471</v>
      </c>
      <c r="X544" t="s">
        <v>1468</v>
      </c>
      <c r="Z544" t="str" cm="1">
        <f t="array" ref="Z544">IF(ISBLANK(AK544),_xlfn.LET(
    _xlpm.nameBeforeSlash, IF(ISNUMBER(SEARCH("/", Y544)), LEFT(Y544, SEARCH("/", Y544)-1), Y544),
    _xlpm.matchRow, IFERROR(MATCH(_xlpm.nameBeforeSlash, AA:AA, 0), ""),
    _xlpm.difference, IF(_xlpm.matchRow="", "", ABS((R544 + S544)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),IF(ISBLANK(Y544),"","Hidden"))</f>
        <v/>
      </c>
      <c r="AA544" t="s">
        <v>5154</v>
      </c>
      <c r="AC544" t="s">
        <v>405</v>
      </c>
      <c r="AD544" t="str">
        <f>_xlfn.XLOOKUP(AC544,moves!A:A,moves!B:B)</f>
        <v>poison</v>
      </c>
      <c r="AE544">
        <f>_xlfn.XLOOKUP(AC544,moves!A:A,moves!D:D)</f>
        <v>4</v>
      </c>
      <c r="AF544" t="str">
        <f>_xlfn.XLOOKUP(AC544,moves!A:A,moves!E:E)</f>
        <v>Critical hits deal +1 damage.</v>
      </c>
      <c r="AG544">
        <v>0</v>
      </c>
      <c r="AH544">
        <v>0</v>
      </c>
      <c r="AI544">
        <f t="shared" si="39"/>
        <v>1</v>
      </c>
      <c r="AJ544" t="s">
        <v>524</v>
      </c>
      <c r="AL544">
        <v>0</v>
      </c>
      <c r="AM544" cm="1">
        <f t="array" ref="AM544">IF(AL544=1,1,
   IF(ISTEXT(AK544),1,
   IF(AO544&gt;1,AM543,
   IF(AI544=1,
      IF(SUMPRODUCT((LEN($Y$2:$Y$4096)-LEN(SUBSTITUTE($Y$2:$Y$4096,AA544,"")))/LEN(AA544))&gt;0,2,1),
      IF(
         SUMPRODUCT((LEN($Y$2:$Y$4096)-LEN(SUBSTITUTE($Y$2:$Y$4096,AA544,"")))/LEN(AA544))
         - SUMPRODUCT((LEN($Y$2:$Y$4096)-LEN(SUBSTITUTE($Y$2:$Y$4096,"Alolan "&amp;AA544,"")))/LEN("Alolan "&amp;AA544))
         - SUMPRODUCT((LEN($Y$2:$Y$4096)-LEN(SUBSTITUTE($Y$2:$Y$4096,"Galarian "&amp;AA544,"")))/LEN("Galarian "&amp;AA544))
         - SUMPRODUCT((LEN($Y$2:$Y$4096)-LEN(SUBSTITUTE($Y$2:$Y$4096,"Hisuian "&amp;AA544,"")))/LEN("Hisuian "&amp;AA544))
         - SUMPRODUCT((LEN($Y$2:$Y$4096)-LEN(SUBSTITUTE($Y$2:$Y$4096,"Paldean "&amp;AA544,"")))/LEN("Paldean "&amp;AA544))
      &gt;0,2,1)
   ))))</f>
        <v>2</v>
      </c>
      <c r="AN544">
        <v>0</v>
      </c>
      <c r="AO544">
        <v>0</v>
      </c>
    </row>
    <row r="545" spans="1:42" x14ac:dyDescent="0.25">
      <c r="A545">
        <v>169</v>
      </c>
      <c r="B545" t="s">
        <v>70</v>
      </c>
      <c r="C545" t="s">
        <v>1469</v>
      </c>
      <c r="D545" t="s">
        <v>1481</v>
      </c>
      <c r="E545">
        <v>85</v>
      </c>
      <c r="F545">
        <v>90</v>
      </c>
      <c r="G545">
        <v>80</v>
      </c>
      <c r="H545">
        <v>70</v>
      </c>
      <c r="I545">
        <v>80</v>
      </c>
      <c r="J545">
        <v>130</v>
      </c>
      <c r="K545" t="s">
        <v>1567</v>
      </c>
      <c r="L545" t="s">
        <v>253</v>
      </c>
      <c r="M545" t="s">
        <v>251</v>
      </c>
      <c r="N545">
        <v>10.4</v>
      </c>
      <c r="O545">
        <v>8.1999999999999993</v>
      </c>
      <c r="P545">
        <v>2</v>
      </c>
      <c r="R545">
        <f t="shared" si="36"/>
        <v>12</v>
      </c>
      <c r="S545">
        <f t="shared" si="37"/>
        <v>8</v>
      </c>
      <c r="T545">
        <f t="shared" si="38"/>
        <v>20</v>
      </c>
      <c r="U545" t="s">
        <v>1469</v>
      </c>
      <c r="V545" t="s">
        <v>1481</v>
      </c>
      <c r="W545" t="s">
        <v>1512</v>
      </c>
      <c r="X545" t="s">
        <v>1471</v>
      </c>
      <c r="Z545" t="str" cm="1">
        <f t="array" ref="Z545">IF(ISBLANK(AK545),_xlfn.LET(
    _xlpm.nameBeforeSlash, IF(ISNUMBER(SEARCH("/", Y545)), LEFT(Y545, SEARCH("/", Y545)-1), Y545),
    _xlpm.matchRow, IFERROR(MATCH(_xlpm.nameBeforeSlash, AA:AA, 0), ""),
    _xlpm.difference, IF(_xlpm.matchRow="", "", ABS((R545 + S545)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),IF(ISBLANK(Y545),"","Hidden"))</f>
        <v/>
      </c>
      <c r="AA545" t="s">
        <v>70</v>
      </c>
      <c r="AC545" t="s">
        <v>405</v>
      </c>
      <c r="AD545" t="str">
        <f>_xlfn.XLOOKUP(AC545,moves!A:A,moves!B:B)</f>
        <v>poison</v>
      </c>
      <c r="AE545">
        <f>_xlfn.XLOOKUP(AC545,moves!A:A,moves!D:D)</f>
        <v>4</v>
      </c>
      <c r="AF545" t="str">
        <f>_xlfn.XLOOKUP(AC545,moves!A:A,moves!E:E)</f>
        <v>Critical hits deal +1 damage.</v>
      </c>
      <c r="AG545">
        <v>0</v>
      </c>
      <c r="AH545">
        <v>0</v>
      </c>
      <c r="AI545">
        <f t="shared" si="39"/>
        <v>0</v>
      </c>
      <c r="AJ545" t="s">
        <v>525</v>
      </c>
      <c r="AL545">
        <v>0</v>
      </c>
      <c r="AM545" cm="1">
        <f t="array" ref="AM545">IF(AL545=1,1,
   IF(ISTEXT(AK545),1,
   IF(AO545&gt;1,AM544,
   IF(AI545=1,
      IF(SUMPRODUCT((LEN($Y$2:$Y$4096)-LEN(SUBSTITUTE($Y$2:$Y$4096,AA545,"")))/LEN(AA545))&gt;0,2,1),
      IF(
         SUMPRODUCT((LEN($Y$2:$Y$4096)-LEN(SUBSTITUTE($Y$2:$Y$4096,AA545,"")))/LEN(AA545))
         - SUMPRODUCT((LEN($Y$2:$Y$4096)-LEN(SUBSTITUTE($Y$2:$Y$4096,"Alolan "&amp;AA545,"")))/LEN("Alolan "&amp;AA545))
         - SUMPRODUCT((LEN($Y$2:$Y$4096)-LEN(SUBSTITUTE($Y$2:$Y$4096,"Galarian "&amp;AA545,"")))/LEN("Galarian "&amp;AA545))
         - SUMPRODUCT((LEN($Y$2:$Y$4096)-LEN(SUBSTITUTE($Y$2:$Y$4096,"Hisuian "&amp;AA545,"")))/LEN("Hisuian "&amp;AA545))
         - SUMPRODUCT((LEN($Y$2:$Y$4096)-LEN(SUBSTITUTE($Y$2:$Y$4096,"Paldean "&amp;AA545,"")))/LEN("Paldean "&amp;AA545))
      &gt;0,2,1)
   ))))</f>
        <v>2</v>
      </c>
      <c r="AN545">
        <v>0</v>
      </c>
      <c r="AO545">
        <v>0</v>
      </c>
    </row>
    <row r="546" spans="1:42" x14ac:dyDescent="0.25">
      <c r="A546" t="s">
        <v>3878</v>
      </c>
      <c r="B546" t="s">
        <v>70</v>
      </c>
      <c r="C546" t="s">
        <v>1469</v>
      </c>
      <c r="D546" t="s">
        <v>1481</v>
      </c>
      <c r="E546">
        <v>85</v>
      </c>
      <c r="F546">
        <v>90</v>
      </c>
      <c r="G546">
        <v>80</v>
      </c>
      <c r="H546">
        <v>70</v>
      </c>
      <c r="I546">
        <v>80</v>
      </c>
      <c r="J546">
        <v>130</v>
      </c>
      <c r="K546" t="s">
        <v>1567</v>
      </c>
      <c r="L546" t="s">
        <v>253</v>
      </c>
      <c r="M546" t="s">
        <v>251</v>
      </c>
      <c r="N546">
        <v>10.4</v>
      </c>
      <c r="O546">
        <v>8.1999999999999993</v>
      </c>
      <c r="P546">
        <v>2</v>
      </c>
      <c r="R546">
        <f t="shared" si="36"/>
        <v>12</v>
      </c>
      <c r="S546">
        <f t="shared" si="37"/>
        <v>8</v>
      </c>
      <c r="T546">
        <f t="shared" si="38"/>
        <v>20</v>
      </c>
      <c r="U546" t="s">
        <v>1469</v>
      </c>
      <c r="V546" t="s">
        <v>1481</v>
      </c>
      <c r="W546" t="s">
        <v>1512</v>
      </c>
      <c r="X546" t="s">
        <v>1471</v>
      </c>
      <c r="Z546" t="str" cm="1">
        <f t="array" ref="Z546">IF(ISBLANK(AK546),_xlfn.LET(
    _xlpm.nameBeforeSlash, IF(ISNUMBER(SEARCH("/", Y546)), LEFT(Y546, SEARCH("/", Y546)-1), Y546),
    _xlpm.matchRow, IFERROR(MATCH(_xlpm.nameBeforeSlash, AA:AA, 0), ""),
    _xlpm.difference, IF(_xlpm.matchRow="", "", ABS((R546 + S546)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),IF(ISBLANK(Y546),"","Hidden"))</f>
        <v/>
      </c>
      <c r="AA546" t="s">
        <v>4978</v>
      </c>
      <c r="AC546" t="s">
        <v>6456</v>
      </c>
      <c r="AD546" t="str">
        <f>_xlfn.XLOOKUP(AC546,moves!A:A,moves!B:B)</f>
        <v>dark</v>
      </c>
      <c r="AE546">
        <f>_xlfn.XLOOKUP(AC546,moves!A:A,moves!D:D)</f>
        <v>1</v>
      </c>
      <c r="AF546" t="str">
        <f>_xlfn.XLOOKUP(AC546,moves!A:A,moves!E:E)</f>
        <v>The user may target any Pokémon in the opposing party. If that Pokémon faints due to this attack, deal double the damage dealt to any other Pokémon in the opposing party.</v>
      </c>
      <c r="AG546">
        <v>0</v>
      </c>
      <c r="AH546">
        <v>0</v>
      </c>
      <c r="AI546">
        <f t="shared" si="39"/>
        <v>1</v>
      </c>
      <c r="AJ546" t="s">
        <v>525</v>
      </c>
      <c r="AL546">
        <v>0</v>
      </c>
      <c r="AM546" cm="1">
        <f t="array" ref="AM546">IF(AL546=1,1,
   IF(ISTEXT(AK546),1,
   IF(AO546&gt;1,AM545,
   IF(AI546=1,
      IF(SUMPRODUCT((LEN($Y$2:$Y$4096)-LEN(SUBSTITUTE($Y$2:$Y$4096,AA546,"")))/LEN(AA546))&gt;0,2,1),
      IF(
         SUMPRODUCT((LEN($Y$2:$Y$4096)-LEN(SUBSTITUTE($Y$2:$Y$4096,AA546,"")))/LEN(AA546))
         - SUMPRODUCT((LEN($Y$2:$Y$4096)-LEN(SUBSTITUTE($Y$2:$Y$4096,"Alolan "&amp;AA546,"")))/LEN("Alolan "&amp;AA546))
         - SUMPRODUCT((LEN($Y$2:$Y$4096)-LEN(SUBSTITUTE($Y$2:$Y$4096,"Galarian "&amp;AA546,"")))/LEN("Galarian "&amp;AA546))
         - SUMPRODUCT((LEN($Y$2:$Y$4096)-LEN(SUBSTITUTE($Y$2:$Y$4096,"Hisuian "&amp;AA546,"")))/LEN("Hisuian "&amp;AA546))
         - SUMPRODUCT((LEN($Y$2:$Y$4096)-LEN(SUBSTITUTE($Y$2:$Y$4096,"Paldean "&amp;AA546,"")))/LEN("Paldean "&amp;AA546))
      &gt;0,2,1)
   ))))</f>
        <v>2</v>
      </c>
      <c r="AN546">
        <v>0</v>
      </c>
      <c r="AO546">
        <v>0</v>
      </c>
    </row>
    <row r="547" spans="1:42" x14ac:dyDescent="0.25">
      <c r="A547">
        <v>170</v>
      </c>
      <c r="B547" t="s">
        <v>1774</v>
      </c>
      <c r="C547" t="s">
        <v>1490</v>
      </c>
      <c r="D547" t="s">
        <v>1521</v>
      </c>
      <c r="E547">
        <v>75</v>
      </c>
      <c r="F547">
        <v>38</v>
      </c>
      <c r="G547">
        <v>38</v>
      </c>
      <c r="H547">
        <v>56</v>
      </c>
      <c r="I547">
        <v>56</v>
      </c>
      <c r="J547">
        <v>67</v>
      </c>
      <c r="K547" t="s">
        <v>1775</v>
      </c>
      <c r="L547" t="s">
        <v>252</v>
      </c>
      <c r="M547" t="s">
        <v>251</v>
      </c>
      <c r="N547">
        <v>5.8599999999999994</v>
      </c>
      <c r="O547">
        <v>5.82</v>
      </c>
      <c r="Q547">
        <v>1</v>
      </c>
      <c r="R547">
        <f t="shared" si="36"/>
        <v>6</v>
      </c>
      <c r="S547">
        <f t="shared" si="37"/>
        <v>7</v>
      </c>
      <c r="T547">
        <f t="shared" si="38"/>
        <v>13</v>
      </c>
      <c r="U547" t="s">
        <v>1490</v>
      </c>
      <c r="V547" t="s">
        <v>1521</v>
      </c>
      <c r="W547" t="s">
        <v>1536</v>
      </c>
      <c r="X547" t="s">
        <v>1524</v>
      </c>
      <c r="Y547" t="s">
        <v>1776</v>
      </c>
      <c r="Z547" cm="1">
        <f t="array" ref="Z547">IF(ISBLANK(AK547),_xlfn.LET(
    _xlpm.nameBeforeSlash, IF(ISNUMBER(SEARCH("/", Y547)), LEFT(Y547, SEARCH("/", Y547)-1), Y547),
    _xlpm.matchRow, IFERROR(MATCH(_xlpm.nameBeforeSlash, AA:AA, 0), ""),
    _xlpm.difference, IF(_xlpm.matchRow="", "", ABS((R547 + S547)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),IF(ISBLANK(Y547),"","Hidden"))</f>
        <v>13</v>
      </c>
      <c r="AA547" t="s">
        <v>1774</v>
      </c>
      <c r="AC547" t="s">
        <v>728</v>
      </c>
      <c r="AD547" t="str">
        <f>_xlfn.XLOOKUP(AC547,moves!A:A,moves!B:B)</f>
        <v>electric</v>
      </c>
      <c r="AE547">
        <f>_xlfn.XLOOKUP(AC547,moves!A:A,moves!D:D)</f>
        <v>1</v>
      </c>
      <c r="AF547" t="str">
        <f>_xlfn.XLOOKUP(AC547,moves!A:A,moves!E:E)</f>
        <v>When the target is next attacked: Add 1 critical hit to the roll.</v>
      </c>
      <c r="AG547">
        <v>0</v>
      </c>
      <c r="AH547">
        <v>0</v>
      </c>
      <c r="AI547">
        <f t="shared" si="39"/>
        <v>0</v>
      </c>
      <c r="AJ547" t="s">
        <v>524</v>
      </c>
      <c r="AL547">
        <v>0</v>
      </c>
      <c r="AM547" cm="1">
        <f t="array" ref="AM547">IF(AL547=1,1,
   IF(ISTEXT(AK547),1,
   IF(AO547&gt;1,AM546,
   IF(AI547=1,
      IF(SUMPRODUCT((LEN($Y$2:$Y$4096)-LEN(SUBSTITUTE($Y$2:$Y$4096,AA547,"")))/LEN(AA547))&gt;0,2,1),
      IF(
         SUMPRODUCT((LEN($Y$2:$Y$4096)-LEN(SUBSTITUTE($Y$2:$Y$4096,AA547,"")))/LEN(AA547))
         - SUMPRODUCT((LEN($Y$2:$Y$4096)-LEN(SUBSTITUTE($Y$2:$Y$4096,"Alolan "&amp;AA547,"")))/LEN("Alolan "&amp;AA547))
         - SUMPRODUCT((LEN($Y$2:$Y$4096)-LEN(SUBSTITUTE($Y$2:$Y$4096,"Galarian "&amp;AA547,"")))/LEN("Galarian "&amp;AA547))
         - SUMPRODUCT((LEN($Y$2:$Y$4096)-LEN(SUBSTITUTE($Y$2:$Y$4096,"Hisuian "&amp;AA547,"")))/LEN("Hisuian "&amp;AA547))
         - SUMPRODUCT((LEN($Y$2:$Y$4096)-LEN(SUBSTITUTE($Y$2:$Y$4096,"Paldean "&amp;AA547,"")))/LEN("Paldean "&amp;AA547))
      &gt;0,2,1)
   ))))</f>
        <v>1</v>
      </c>
      <c r="AN547">
        <v>0</v>
      </c>
      <c r="AO547">
        <v>0</v>
      </c>
    </row>
    <row r="548" spans="1:42" x14ac:dyDescent="0.25">
      <c r="A548" t="s">
        <v>3879</v>
      </c>
      <c r="B548" t="s">
        <v>1774</v>
      </c>
      <c r="C548" t="s">
        <v>1490</v>
      </c>
      <c r="D548" t="s">
        <v>1521</v>
      </c>
      <c r="E548">
        <v>75</v>
      </c>
      <c r="F548">
        <v>38</v>
      </c>
      <c r="G548">
        <v>38</v>
      </c>
      <c r="H548">
        <v>56</v>
      </c>
      <c r="I548">
        <v>56</v>
      </c>
      <c r="J548">
        <v>67</v>
      </c>
      <c r="K548" t="s">
        <v>1775</v>
      </c>
      <c r="L548" t="s">
        <v>252</v>
      </c>
      <c r="M548" t="s">
        <v>251</v>
      </c>
      <c r="N548">
        <v>5.8599999999999994</v>
      </c>
      <c r="O548">
        <v>5.82</v>
      </c>
      <c r="Q548">
        <v>1</v>
      </c>
      <c r="R548">
        <f t="shared" si="36"/>
        <v>6</v>
      </c>
      <c r="S548">
        <f t="shared" si="37"/>
        <v>7</v>
      </c>
      <c r="T548">
        <f t="shared" si="38"/>
        <v>13</v>
      </c>
      <c r="U548" t="s">
        <v>1490</v>
      </c>
      <c r="V548" t="s">
        <v>1521</v>
      </c>
      <c r="W548" t="s">
        <v>1536</v>
      </c>
      <c r="X548" t="s">
        <v>1524</v>
      </c>
      <c r="Y548" t="s">
        <v>5156</v>
      </c>
      <c r="Z548" cm="1">
        <f t="array" ref="Z548">IF(ISBLANK(AK548),_xlfn.LET(
    _xlpm.nameBeforeSlash, IF(ISNUMBER(SEARCH("/", Y548)), LEFT(Y548, SEARCH("/", Y548)-1), Y548),
    _xlpm.matchRow, IFERROR(MATCH(_xlpm.nameBeforeSlash, AA:AA, 0), ""),
    _xlpm.difference, IF(_xlpm.matchRow="", "", ABS((R548 + S548)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),IF(ISBLANK(Y548),"","Hidden"))</f>
        <v>13</v>
      </c>
      <c r="AA548" t="s">
        <v>5157</v>
      </c>
      <c r="AC548" t="s">
        <v>521</v>
      </c>
      <c r="AD548" t="str">
        <f>_xlfn.XLOOKUP(AC548,moves!A:A,moves!B:B)</f>
        <v>water</v>
      </c>
      <c r="AE548">
        <f>_xlfn.XLOOKUP(AC548,moves!A:A,moves!D:D)</f>
        <v>2</v>
      </c>
      <c r="AF548" t="str">
        <f>_xlfn.XLOOKUP(AC548,moves!A:A,moves!E:E)</f>
        <v>When the target next attacks: Remove 1 regular hit from the roll.</v>
      </c>
      <c r="AG548">
        <v>0</v>
      </c>
      <c r="AH548">
        <v>0</v>
      </c>
      <c r="AI548">
        <f t="shared" si="39"/>
        <v>1</v>
      </c>
      <c r="AJ548" t="s">
        <v>524</v>
      </c>
      <c r="AL548">
        <v>0</v>
      </c>
      <c r="AM548" cm="1">
        <f t="array" ref="AM548">IF(AL548=1,1,
   IF(ISTEXT(AK548),1,
   IF(AO548&gt;1,AM547,
   IF(AI548=1,
      IF(SUMPRODUCT((LEN($Y$2:$Y$4096)-LEN(SUBSTITUTE($Y$2:$Y$4096,AA548,"")))/LEN(AA548))&gt;0,2,1),
      IF(
         SUMPRODUCT((LEN($Y$2:$Y$4096)-LEN(SUBSTITUTE($Y$2:$Y$4096,AA548,"")))/LEN(AA548))
         - SUMPRODUCT((LEN($Y$2:$Y$4096)-LEN(SUBSTITUTE($Y$2:$Y$4096,"Alolan "&amp;AA548,"")))/LEN("Alolan "&amp;AA548))
         - SUMPRODUCT((LEN($Y$2:$Y$4096)-LEN(SUBSTITUTE($Y$2:$Y$4096,"Galarian "&amp;AA548,"")))/LEN("Galarian "&amp;AA548))
         - SUMPRODUCT((LEN($Y$2:$Y$4096)-LEN(SUBSTITUTE($Y$2:$Y$4096,"Hisuian "&amp;AA548,"")))/LEN("Hisuian "&amp;AA548))
         - SUMPRODUCT((LEN($Y$2:$Y$4096)-LEN(SUBSTITUTE($Y$2:$Y$4096,"Paldean "&amp;AA548,"")))/LEN("Paldean "&amp;AA548))
      &gt;0,2,1)
   ))))</f>
        <v>1</v>
      </c>
      <c r="AN548">
        <v>0</v>
      </c>
      <c r="AO548">
        <v>0</v>
      </c>
    </row>
    <row r="549" spans="1:42" x14ac:dyDescent="0.25">
      <c r="A549">
        <v>171</v>
      </c>
      <c r="B549" t="s">
        <v>1776</v>
      </c>
      <c r="C549" t="s">
        <v>1490</v>
      </c>
      <c r="D549" t="s">
        <v>1521</v>
      </c>
      <c r="E549">
        <v>125</v>
      </c>
      <c r="F549">
        <v>58</v>
      </c>
      <c r="G549">
        <v>58</v>
      </c>
      <c r="H549">
        <v>76</v>
      </c>
      <c r="I549">
        <v>76</v>
      </c>
      <c r="J549">
        <v>67</v>
      </c>
      <c r="K549" t="s">
        <v>1777</v>
      </c>
      <c r="L549" t="s">
        <v>252</v>
      </c>
      <c r="M549" t="s">
        <v>251</v>
      </c>
      <c r="N549">
        <v>7.06</v>
      </c>
      <c r="O549">
        <v>9.02</v>
      </c>
      <c r="P549">
        <v>1</v>
      </c>
      <c r="Q549">
        <v>1</v>
      </c>
      <c r="R549">
        <f t="shared" si="36"/>
        <v>8</v>
      </c>
      <c r="S549">
        <f t="shared" si="37"/>
        <v>10</v>
      </c>
      <c r="T549">
        <f t="shared" si="38"/>
        <v>18</v>
      </c>
      <c r="U549" t="s">
        <v>1490</v>
      </c>
      <c r="V549" t="s">
        <v>1521</v>
      </c>
      <c r="W549" t="s">
        <v>1536</v>
      </c>
      <c r="X549" t="s">
        <v>1524</v>
      </c>
      <c r="Z549" t="str" cm="1">
        <f t="array" ref="Z549">IF(ISBLANK(AK549),_xlfn.LET(
    _xlpm.nameBeforeSlash, IF(ISNUMBER(SEARCH("/", Y549)), LEFT(Y549, SEARCH("/", Y549)-1), Y549),
    _xlpm.matchRow, IFERROR(MATCH(_xlpm.nameBeforeSlash, AA:AA, 0), ""),
    _xlpm.difference, IF(_xlpm.matchRow="", "", ABS((R549 + S549)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),IF(ISBLANK(Y549),"","Hidden"))</f>
        <v/>
      </c>
      <c r="AA549" t="s">
        <v>1776</v>
      </c>
      <c r="AC549" t="s">
        <v>990</v>
      </c>
      <c r="AD549" t="str">
        <f>_xlfn.XLOOKUP(AC549,moves!A:A,moves!B:B)</f>
        <v>electric</v>
      </c>
      <c r="AE549">
        <f>_xlfn.XLOOKUP(AC549,moves!A:A,moves!D:D)</f>
        <v>4</v>
      </c>
      <c r="AF549" t="str">
        <f>_xlfn.XLOOKUP(AC549,moves!A:A,moves!E:E)</f>
        <v xml:space="preserve"> </v>
      </c>
      <c r="AG549">
        <v>0</v>
      </c>
      <c r="AH549">
        <v>0</v>
      </c>
      <c r="AI549">
        <f t="shared" si="39"/>
        <v>0</v>
      </c>
      <c r="AJ549" t="s">
        <v>525</v>
      </c>
      <c r="AL549">
        <v>0</v>
      </c>
      <c r="AM549" cm="1">
        <f t="array" ref="AM549">IF(AL549=1,1,
   IF(ISTEXT(AK549),1,
   IF(AO549&gt;1,AM548,
   IF(AI549=1,
      IF(SUMPRODUCT((LEN($Y$2:$Y$4096)-LEN(SUBSTITUTE($Y$2:$Y$4096,AA549,"")))/LEN(AA549))&gt;0,2,1),
      IF(
         SUMPRODUCT((LEN($Y$2:$Y$4096)-LEN(SUBSTITUTE($Y$2:$Y$4096,AA549,"")))/LEN(AA549))
         - SUMPRODUCT((LEN($Y$2:$Y$4096)-LEN(SUBSTITUTE($Y$2:$Y$4096,"Alolan "&amp;AA549,"")))/LEN("Alolan "&amp;AA549))
         - SUMPRODUCT((LEN($Y$2:$Y$4096)-LEN(SUBSTITUTE($Y$2:$Y$4096,"Galarian "&amp;AA549,"")))/LEN("Galarian "&amp;AA549))
         - SUMPRODUCT((LEN($Y$2:$Y$4096)-LEN(SUBSTITUTE($Y$2:$Y$4096,"Hisuian "&amp;AA549,"")))/LEN("Hisuian "&amp;AA549))
         - SUMPRODUCT((LEN($Y$2:$Y$4096)-LEN(SUBSTITUTE($Y$2:$Y$4096,"Paldean "&amp;AA549,"")))/LEN("Paldean "&amp;AA549))
      &gt;0,2,1)
   ))))</f>
        <v>2</v>
      </c>
      <c r="AN549">
        <v>0</v>
      </c>
      <c r="AO549">
        <v>0</v>
      </c>
      <c r="AP549" cm="1">
        <f t="array" ref="AP549">SUMPRODUCT((--ISNUMBER(SEARCH(AA549,$Y$2:$Y$4096)))*(--ISNA(SEARCH("Shiny",$Y$2:$Y$4096))))</f>
        <v>0</v>
      </c>
    </row>
    <row r="550" spans="1:42" x14ac:dyDescent="0.25">
      <c r="A550" t="s">
        <v>3880</v>
      </c>
      <c r="B550" t="s">
        <v>1776</v>
      </c>
      <c r="C550" t="s">
        <v>1490</v>
      </c>
      <c r="D550" t="s">
        <v>1521</v>
      </c>
      <c r="E550">
        <v>125</v>
      </c>
      <c r="F550">
        <v>58</v>
      </c>
      <c r="G550">
        <v>58</v>
      </c>
      <c r="H550">
        <v>76</v>
      </c>
      <c r="I550">
        <v>76</v>
      </c>
      <c r="J550">
        <v>67</v>
      </c>
      <c r="K550" t="s">
        <v>1777</v>
      </c>
      <c r="L550" t="s">
        <v>252</v>
      </c>
      <c r="M550" t="s">
        <v>251</v>
      </c>
      <c r="N550">
        <v>7.06</v>
      </c>
      <c r="O550">
        <v>9.02</v>
      </c>
      <c r="P550">
        <v>1</v>
      </c>
      <c r="Q550">
        <v>1</v>
      </c>
      <c r="R550">
        <f t="shared" si="36"/>
        <v>8</v>
      </c>
      <c r="S550">
        <f t="shared" si="37"/>
        <v>10</v>
      </c>
      <c r="T550">
        <f t="shared" si="38"/>
        <v>18</v>
      </c>
      <c r="U550" t="s">
        <v>1490</v>
      </c>
      <c r="V550" t="s">
        <v>1521</v>
      </c>
      <c r="W550" t="s">
        <v>1536</v>
      </c>
      <c r="X550" t="s">
        <v>1524</v>
      </c>
      <c r="Z550" t="str" cm="1">
        <f t="array" ref="Z550">IF(ISBLANK(AK550),_xlfn.LET(
    _xlpm.nameBeforeSlash, IF(ISNUMBER(SEARCH("/", Y550)), LEFT(Y550, SEARCH("/", Y550)-1), Y550),
    _xlpm.matchRow, IFERROR(MATCH(_xlpm.nameBeforeSlash, AA:AA, 0), ""),
    _xlpm.difference, IF(_xlpm.matchRow="", "", ABS((R550 + S550)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),IF(ISBLANK(Y550),"","Hidden"))</f>
        <v/>
      </c>
      <c r="AA550" t="s">
        <v>5156</v>
      </c>
      <c r="AC550" t="s">
        <v>413</v>
      </c>
      <c r="AD550" t="str">
        <f>_xlfn.XLOOKUP(AC550,moves!A:A,moves!B:B)</f>
        <v>water</v>
      </c>
      <c r="AE550">
        <f>_xlfn.XLOOKUP(AC550,moves!A:A,moves!D:D)</f>
        <v>5</v>
      </c>
      <c r="AF550" t="str">
        <f>_xlfn.XLOOKUP(AC550,moves!A:A,moves!E:E)</f>
        <v>If 2 or more status symbols are rolled: Inflict the Confused status on the target.</v>
      </c>
      <c r="AG550">
        <v>0</v>
      </c>
      <c r="AH550">
        <v>0</v>
      </c>
      <c r="AI550">
        <f t="shared" si="39"/>
        <v>1</v>
      </c>
      <c r="AJ550" t="s">
        <v>525</v>
      </c>
      <c r="AL550">
        <v>0</v>
      </c>
      <c r="AM550" cm="1">
        <f t="array" ref="AM550">IF(AL550=1,1,
   IF(ISTEXT(AK550),1,
   IF(AO550&gt;1,AM549,
   IF(AI550=1,
      IF(SUMPRODUCT((LEN($Y$2:$Y$4096)-LEN(SUBSTITUTE($Y$2:$Y$4096,AA550,"")))/LEN(AA550))&gt;0,2,1),
      IF(
         SUMPRODUCT((LEN($Y$2:$Y$4096)-LEN(SUBSTITUTE($Y$2:$Y$4096,AA550,"")))/LEN(AA550))
         - SUMPRODUCT((LEN($Y$2:$Y$4096)-LEN(SUBSTITUTE($Y$2:$Y$4096,"Alolan "&amp;AA550,"")))/LEN("Alolan "&amp;AA550))
         - SUMPRODUCT((LEN($Y$2:$Y$4096)-LEN(SUBSTITUTE($Y$2:$Y$4096,"Galarian "&amp;AA550,"")))/LEN("Galarian "&amp;AA550))
         - SUMPRODUCT((LEN($Y$2:$Y$4096)-LEN(SUBSTITUTE($Y$2:$Y$4096,"Hisuian "&amp;AA550,"")))/LEN("Hisuian "&amp;AA550))
         - SUMPRODUCT((LEN($Y$2:$Y$4096)-LEN(SUBSTITUTE($Y$2:$Y$4096,"Paldean "&amp;AA550,"")))/LEN("Paldean "&amp;AA550))
      &gt;0,2,1)
   ))))</f>
        <v>2</v>
      </c>
      <c r="AN550">
        <v>0</v>
      </c>
      <c r="AO550">
        <v>0</v>
      </c>
      <c r="AP550" cm="1">
        <f t="array" ref="AP550">IF(OR(
         SUMPRODUCT((--ISNUMBER(SEARCH(AA550,$Y$2:$Y$4096)))*(--ISNA(SEARCH("Shiny",$Y$2:$Y$4096))))&gt;0,
         SUMPRODUCT((--ISNUMBER(SEARCH("*/"&amp;AA550,$Y$2:$Y$4096)))*(--ISNA(SEARCH("Shiny",$Y$2:$Y$4096))))&gt;0,
         SUMPRODUCT((--ISNUMBER(SEARCH("*/"&amp;AA550&amp;"/*",$Y$2:$Y$4096)))*(--ISNA(SEARCH("Shiny",$Y$2:$Y$4096))))&gt;0,
         SUMPRODUCT((--ISNUMBER(SEARCH(AA550&amp;"/*",$Y$2:$Y$4096)))*(--ISNA(SEARCH("Shiny",$Y$2:$Y$4096))))&gt;0
      ),2,1)</f>
        <v>1</v>
      </c>
    </row>
    <row r="551" spans="1:42" x14ac:dyDescent="0.25">
      <c r="A551">
        <v>172</v>
      </c>
      <c r="B551" t="s">
        <v>71</v>
      </c>
      <c r="C551" t="s">
        <v>1521</v>
      </c>
      <c r="D551"/>
      <c r="E551">
        <v>20</v>
      </c>
      <c r="F551">
        <v>40</v>
      </c>
      <c r="G551">
        <v>15</v>
      </c>
      <c r="H551">
        <v>35</v>
      </c>
      <c r="I551">
        <v>35</v>
      </c>
      <c r="J551">
        <v>60</v>
      </c>
      <c r="K551" t="s">
        <v>1778</v>
      </c>
      <c r="L551" t="s">
        <v>247</v>
      </c>
      <c r="M551" t="s">
        <v>249</v>
      </c>
      <c r="N551">
        <v>4.75</v>
      </c>
      <c r="O551">
        <v>2.2999999999999998</v>
      </c>
      <c r="R551">
        <f t="shared" si="36"/>
        <v>5</v>
      </c>
      <c r="S551">
        <f t="shared" si="37"/>
        <v>2</v>
      </c>
      <c r="T551">
        <f t="shared" si="38"/>
        <v>7</v>
      </c>
      <c r="U551" t="s">
        <v>1521</v>
      </c>
      <c r="V551" t="s">
        <v>1514</v>
      </c>
      <c r="W551" t="s">
        <v>1536</v>
      </c>
      <c r="X551" t="s">
        <v>1492</v>
      </c>
      <c r="Y551" t="s">
        <v>10</v>
      </c>
      <c r="Z551" cm="1">
        <f t="array" ref="Z551">IF(ISBLANK(AK551),_xlfn.LET(
    _xlpm.nameBeforeSlash, IF(ISNUMBER(SEARCH("/", Y551)), LEFT(Y551, SEARCH("/", Y551)-1), Y551),
    _xlpm.matchRow, IFERROR(MATCH(_xlpm.nameBeforeSlash, AA:AA, 0), ""),
    _xlpm.difference, IF(_xlpm.matchRow="", "", ABS((R551 + S551)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),IF(ISBLANK(Y551),"","Hidden"))</f>
        <v>6</v>
      </c>
      <c r="AA551" t="s">
        <v>71</v>
      </c>
      <c r="AC551" t="s">
        <v>553</v>
      </c>
      <c r="AD551" t="str">
        <f>_xlfn.XLOOKUP(AC551,moves!A:A,moves!B:B)</f>
        <v>electric</v>
      </c>
      <c r="AE551">
        <f>_xlfn.XLOOKUP(AC551,moves!A:A,moves!D:D)</f>
        <v>1</v>
      </c>
      <c r="AF551" t="str">
        <f>_xlfn.XLOOKUP(AC551,moves!A:A,moves!E:E)</f>
        <v>Inflict the Paralyzed status on the target. If the target was already Paralyzed: Increase attack strength by 2.</v>
      </c>
      <c r="AG551">
        <v>1</v>
      </c>
      <c r="AH551">
        <v>0</v>
      </c>
      <c r="AI551">
        <f t="shared" si="39"/>
        <v>0</v>
      </c>
      <c r="AJ551" t="s">
        <v>870</v>
      </c>
      <c r="AL551">
        <v>0</v>
      </c>
      <c r="AM551" cm="1">
        <f t="array" ref="AM551">IF(AL551=1,1,
   IF(ISTEXT(AK551),1,
   IF(AO551&gt;1,AM550,
   IF(AI551=1,
      IF(SUMPRODUCT((LEN($Y$2:$Y$4096)-LEN(SUBSTITUTE($Y$2:$Y$4096,AA551,"")))/LEN(AA551))&gt;0,2,1),
      IF(
         SUMPRODUCT((LEN($Y$2:$Y$4096)-LEN(SUBSTITUTE($Y$2:$Y$4096,AA551,"")))/LEN(AA551))
         - SUMPRODUCT((LEN($Y$2:$Y$4096)-LEN(SUBSTITUTE($Y$2:$Y$4096,"Alolan "&amp;AA551,"")))/LEN("Alolan "&amp;AA551))
         - SUMPRODUCT((LEN($Y$2:$Y$4096)-LEN(SUBSTITUTE($Y$2:$Y$4096,"Galarian "&amp;AA551,"")))/LEN("Galarian "&amp;AA551))
         - SUMPRODUCT((LEN($Y$2:$Y$4096)-LEN(SUBSTITUTE($Y$2:$Y$4096,"Hisuian "&amp;AA551,"")))/LEN("Hisuian "&amp;AA551))
         - SUMPRODUCT((LEN($Y$2:$Y$4096)-LEN(SUBSTITUTE($Y$2:$Y$4096,"Paldean "&amp;AA551,"")))/LEN("Paldean "&amp;AA551))
      &gt;0,2,1)
   ))))</f>
        <v>1</v>
      </c>
      <c r="AN551">
        <v>0</v>
      </c>
      <c r="AO551">
        <v>0</v>
      </c>
    </row>
    <row r="552" spans="1:42" x14ac:dyDescent="0.25">
      <c r="A552" t="s">
        <v>3292</v>
      </c>
      <c r="B552" t="s">
        <v>71</v>
      </c>
      <c r="C552" t="s">
        <v>1521</v>
      </c>
      <c r="D552"/>
      <c r="E552">
        <v>20</v>
      </c>
      <c r="F552">
        <v>40</v>
      </c>
      <c r="G552">
        <v>15</v>
      </c>
      <c r="H552">
        <v>35</v>
      </c>
      <c r="I552">
        <v>35</v>
      </c>
      <c r="J552">
        <v>60</v>
      </c>
      <c r="K552" t="s">
        <v>1778</v>
      </c>
      <c r="L552" t="s">
        <v>247</v>
      </c>
      <c r="M552" t="s">
        <v>249</v>
      </c>
      <c r="N552">
        <v>4.75</v>
      </c>
      <c r="O552">
        <v>2.2999999999999998</v>
      </c>
      <c r="R552">
        <f t="shared" si="36"/>
        <v>5</v>
      </c>
      <c r="S552">
        <f t="shared" si="37"/>
        <v>2</v>
      </c>
      <c r="T552">
        <f t="shared" si="38"/>
        <v>7</v>
      </c>
      <c r="U552" t="s">
        <v>1521</v>
      </c>
      <c r="V552" t="s">
        <v>1514</v>
      </c>
      <c r="W552" t="s">
        <v>1536</v>
      </c>
      <c r="X552" t="s">
        <v>1492</v>
      </c>
      <c r="Y552" t="s">
        <v>3298</v>
      </c>
      <c r="Z552" cm="1">
        <f t="array" ref="Z552">IF(ISBLANK(AK552),_xlfn.LET(
    _xlpm.nameBeforeSlash, IF(ISNUMBER(SEARCH("/", Y552)), LEFT(Y552, SEARCH("/", Y552)-1), Y552),
    _xlpm.matchRow, IFERROR(MATCH(_xlpm.nameBeforeSlash, AA:AA, 0), ""),
    _xlpm.difference, IF(_xlpm.matchRow="", "", ABS((R552 + S552)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),IF(ISBLANK(Y552),"","Hidden"))</f>
        <v>6</v>
      </c>
      <c r="AA552" t="s">
        <v>71</v>
      </c>
      <c r="AB552" t="s">
        <v>3447</v>
      </c>
      <c r="AC552" t="s">
        <v>553</v>
      </c>
      <c r="AD552" t="str">
        <f>_xlfn.XLOOKUP(AC552,moves!A:A,moves!B:B)</f>
        <v>electric</v>
      </c>
      <c r="AE552">
        <f>_xlfn.XLOOKUP(AC552,moves!A:A,moves!D:D)</f>
        <v>1</v>
      </c>
      <c r="AF552" t="str">
        <f>_xlfn.XLOOKUP(AC552,moves!A:A,moves!E:E)</f>
        <v>Inflict the Paralyzed status on the target. If the target was already Paralyzed: Increase attack strength by 2.</v>
      </c>
      <c r="AG552">
        <v>0</v>
      </c>
      <c r="AH552">
        <v>0</v>
      </c>
      <c r="AI552">
        <f t="shared" si="39"/>
        <v>0</v>
      </c>
      <c r="AJ552" t="s">
        <v>523</v>
      </c>
      <c r="AL552">
        <v>0</v>
      </c>
      <c r="AM552" cm="1">
        <f t="array" ref="AM552">IF(AL552=1,1,
   IF(ISTEXT(AK552),1,
   IF(AO552&gt;1,AM551,
   IF(AI552=1,
      IF(SUMPRODUCT((LEN($Y$2:$Y$4096)-LEN(SUBSTITUTE($Y$2:$Y$4096,AA552,"")))/LEN(AA552))&gt;0,2,1),
      IF(
         SUMPRODUCT((LEN($Y$2:$Y$4096)-LEN(SUBSTITUTE($Y$2:$Y$4096,AA552,"")))/LEN(AA552))
         - SUMPRODUCT((LEN($Y$2:$Y$4096)-LEN(SUBSTITUTE($Y$2:$Y$4096,"Alolan "&amp;AA552,"")))/LEN("Alolan "&amp;AA552))
         - SUMPRODUCT((LEN($Y$2:$Y$4096)-LEN(SUBSTITUTE($Y$2:$Y$4096,"Galarian "&amp;AA552,"")))/LEN("Galarian "&amp;AA552))
         - SUMPRODUCT((LEN($Y$2:$Y$4096)-LEN(SUBSTITUTE($Y$2:$Y$4096,"Hisuian "&amp;AA552,"")))/LEN("Hisuian "&amp;AA552))
         - SUMPRODUCT((LEN($Y$2:$Y$4096)-LEN(SUBSTITUTE($Y$2:$Y$4096,"Paldean "&amp;AA552,"")))/LEN("Paldean "&amp;AA552))
      &gt;0,2,1)
   ))))</f>
        <v>1</v>
      </c>
      <c r="AN552">
        <v>0</v>
      </c>
      <c r="AO552">
        <v>0</v>
      </c>
    </row>
    <row r="553" spans="1:42" x14ac:dyDescent="0.25">
      <c r="A553" t="s">
        <v>3881</v>
      </c>
      <c r="B553" t="s">
        <v>71</v>
      </c>
      <c r="C553" t="s">
        <v>1521</v>
      </c>
      <c r="D553"/>
      <c r="E553">
        <v>20</v>
      </c>
      <c r="F553">
        <v>40</v>
      </c>
      <c r="G553">
        <v>15</v>
      </c>
      <c r="H553">
        <v>35</v>
      </c>
      <c r="I553">
        <v>35</v>
      </c>
      <c r="J553">
        <v>60</v>
      </c>
      <c r="K553" t="s">
        <v>1778</v>
      </c>
      <c r="L553" t="s">
        <v>247</v>
      </c>
      <c r="M553" t="s">
        <v>249</v>
      </c>
      <c r="N553">
        <v>4.75</v>
      </c>
      <c r="O553">
        <v>2.2999999999999998</v>
      </c>
      <c r="R553">
        <f t="shared" si="36"/>
        <v>5</v>
      </c>
      <c r="S553">
        <f t="shared" si="37"/>
        <v>2</v>
      </c>
      <c r="T553">
        <f t="shared" si="38"/>
        <v>7</v>
      </c>
      <c r="U553" t="s">
        <v>1521</v>
      </c>
      <c r="V553" t="s">
        <v>1514</v>
      </c>
      <c r="W553" t="s">
        <v>1536</v>
      </c>
      <c r="X553" t="s">
        <v>1492</v>
      </c>
      <c r="Y553" t="s">
        <v>4954</v>
      </c>
      <c r="Z553" cm="1">
        <f t="array" ref="Z553">IF(ISBLANK(AK553),_xlfn.LET(
    _xlpm.nameBeforeSlash, IF(ISNUMBER(SEARCH("/", Y553)), LEFT(Y553, SEARCH("/", Y553)-1), Y553),
    _xlpm.matchRow, IFERROR(MATCH(_xlpm.nameBeforeSlash, AA:AA, 0), ""),
    _xlpm.difference, IF(_xlpm.matchRow="", "", ABS((R553 + S553)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),IF(ISBLANK(Y553),"","Hidden"))</f>
        <v>6</v>
      </c>
      <c r="AA553" t="s">
        <v>5158</v>
      </c>
      <c r="AC553" t="s">
        <v>744</v>
      </c>
      <c r="AD553" t="str">
        <f>_xlfn.XLOOKUP(AC553,moves!A:A,moves!B:B)</f>
        <v>fairy</v>
      </c>
      <c r="AE553">
        <f>_xlfn.XLOOKUP(AC553,moves!A:A,moves!D:D)</f>
        <v>1</v>
      </c>
      <c r="AF553" t="str">
        <f>_xlfn.XLOOKUP(AC553,moves!A:A,moves!E:E)</f>
        <v>Inflict the Confused status on the target. If the target was already Confused: Increased attack strength by 2.</v>
      </c>
      <c r="AG553">
        <v>1</v>
      </c>
      <c r="AH553">
        <v>0</v>
      </c>
      <c r="AI553">
        <f t="shared" si="39"/>
        <v>1</v>
      </c>
      <c r="AJ553" t="s">
        <v>523</v>
      </c>
      <c r="AL553">
        <v>0</v>
      </c>
      <c r="AM553" cm="1">
        <f t="array" ref="AM553">IF(AL553=1,1,
   IF(ISTEXT(AK553),1,
   IF(AO553&gt;1,AM552,
   IF(AI553=1,
      IF(SUMPRODUCT((LEN($Y$2:$Y$4096)-LEN(SUBSTITUTE($Y$2:$Y$4096,AA553,"")))/LEN(AA553))&gt;0,2,1),
      IF(
         SUMPRODUCT((LEN($Y$2:$Y$4096)-LEN(SUBSTITUTE($Y$2:$Y$4096,AA553,"")))/LEN(AA553))
         - SUMPRODUCT((LEN($Y$2:$Y$4096)-LEN(SUBSTITUTE($Y$2:$Y$4096,"Alolan "&amp;AA553,"")))/LEN("Alolan "&amp;AA553))
         - SUMPRODUCT((LEN($Y$2:$Y$4096)-LEN(SUBSTITUTE($Y$2:$Y$4096,"Galarian "&amp;AA553,"")))/LEN("Galarian "&amp;AA553))
         - SUMPRODUCT((LEN($Y$2:$Y$4096)-LEN(SUBSTITUTE($Y$2:$Y$4096,"Hisuian "&amp;AA553,"")))/LEN("Hisuian "&amp;AA553))
         - SUMPRODUCT((LEN($Y$2:$Y$4096)-LEN(SUBSTITUTE($Y$2:$Y$4096,"Paldean "&amp;AA553,"")))/LEN("Paldean "&amp;AA553))
      &gt;0,2,1)
   ))))</f>
        <v>1</v>
      </c>
      <c r="AN553">
        <v>0</v>
      </c>
      <c r="AO553">
        <v>0</v>
      </c>
    </row>
    <row r="554" spans="1:42" x14ac:dyDescent="0.25">
      <c r="A554">
        <v>173</v>
      </c>
      <c r="B554" t="s">
        <v>72</v>
      </c>
      <c r="C554" t="s">
        <v>1536</v>
      </c>
      <c r="D554"/>
      <c r="E554">
        <v>50</v>
      </c>
      <c r="F554">
        <v>25</v>
      </c>
      <c r="G554">
        <v>28</v>
      </c>
      <c r="H554">
        <v>45</v>
      </c>
      <c r="I554">
        <v>55</v>
      </c>
      <c r="J554">
        <v>15</v>
      </c>
      <c r="K554" t="s">
        <v>1708</v>
      </c>
      <c r="L554" t="s">
        <v>253</v>
      </c>
      <c r="M554" t="s">
        <v>249</v>
      </c>
      <c r="N554">
        <v>3.1</v>
      </c>
      <c r="O554">
        <v>4.49</v>
      </c>
      <c r="R554">
        <f t="shared" si="36"/>
        <v>3</v>
      </c>
      <c r="S554">
        <f t="shared" si="37"/>
        <v>4</v>
      </c>
      <c r="T554">
        <f t="shared" si="38"/>
        <v>7</v>
      </c>
      <c r="U554" t="s">
        <v>1536</v>
      </c>
      <c r="V554" t="s">
        <v>1512</v>
      </c>
      <c r="W554" t="s">
        <v>429</v>
      </c>
      <c r="X554" t="s">
        <v>1479</v>
      </c>
      <c r="Y554" t="s">
        <v>15</v>
      </c>
      <c r="Z554" cm="1">
        <f t="array" ref="Z554">IF(ISBLANK(AK554),_xlfn.LET(
    _xlpm.nameBeforeSlash, IF(ISNUMBER(SEARCH("/", Y554)), LEFT(Y554, SEARCH("/", Y554)-1), Y554),
    _xlpm.matchRow, IFERROR(MATCH(_xlpm.nameBeforeSlash, AA:AA, 0), ""),
    _xlpm.difference, IF(_xlpm.matchRow="", "", ABS((R554 + S554)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),IF(ISBLANK(Y554),"","Hidden"))</f>
        <v>6</v>
      </c>
      <c r="AA554" t="s">
        <v>72</v>
      </c>
      <c r="AC554" t="s">
        <v>601</v>
      </c>
      <c r="AD554" t="str">
        <f>_xlfn.XLOOKUP(AC554,moves!A:A,moves!B:B)</f>
        <v>normal</v>
      </c>
      <c r="AE554">
        <f>_xlfn.XLOOKUP(AC554,moves!A:A,moves!D:D)</f>
        <v>2</v>
      </c>
      <c r="AF554" t="str">
        <f>_xlfn.XLOOKUP(AC554,moves!A:A,moves!E:E)</f>
        <v>If the user faints when it is next attacked: The user may use a final move before fainting.</v>
      </c>
      <c r="AG554">
        <v>1</v>
      </c>
      <c r="AH554">
        <v>0</v>
      </c>
      <c r="AI554">
        <f t="shared" si="39"/>
        <v>0</v>
      </c>
      <c r="AJ554" t="s">
        <v>870</v>
      </c>
      <c r="AL554">
        <v>0</v>
      </c>
      <c r="AM554" cm="1">
        <f t="array" ref="AM554">IF(AL554=1,1,
   IF(ISTEXT(AK554),1,
   IF(AO554&gt;1,AM553,
   IF(AI554=1,
      IF(SUMPRODUCT((LEN($Y$2:$Y$4096)-LEN(SUBSTITUTE($Y$2:$Y$4096,AA554,"")))/LEN(AA554))&gt;0,2,1),
      IF(
         SUMPRODUCT((LEN($Y$2:$Y$4096)-LEN(SUBSTITUTE($Y$2:$Y$4096,AA554,"")))/LEN(AA554))
         - SUMPRODUCT((LEN($Y$2:$Y$4096)-LEN(SUBSTITUTE($Y$2:$Y$4096,"Alolan "&amp;AA554,"")))/LEN("Alolan "&amp;AA554))
         - SUMPRODUCT((LEN($Y$2:$Y$4096)-LEN(SUBSTITUTE($Y$2:$Y$4096,"Galarian "&amp;AA554,"")))/LEN("Galarian "&amp;AA554))
         - SUMPRODUCT((LEN($Y$2:$Y$4096)-LEN(SUBSTITUTE($Y$2:$Y$4096,"Hisuian "&amp;AA554,"")))/LEN("Hisuian "&amp;AA554))
         - SUMPRODUCT((LEN($Y$2:$Y$4096)-LEN(SUBSTITUTE($Y$2:$Y$4096,"Paldean "&amp;AA554,"")))/LEN("Paldean "&amp;AA554))
      &gt;0,2,1)
   ))))</f>
        <v>1</v>
      </c>
      <c r="AN554">
        <v>0</v>
      </c>
      <c r="AO554">
        <v>0</v>
      </c>
    </row>
    <row r="555" spans="1:42" x14ac:dyDescent="0.25">
      <c r="A555" t="s">
        <v>3882</v>
      </c>
      <c r="B555" t="s">
        <v>72</v>
      </c>
      <c r="C555" t="s">
        <v>1536</v>
      </c>
      <c r="D555"/>
      <c r="E555">
        <v>50</v>
      </c>
      <c r="F555">
        <v>25</v>
      </c>
      <c r="G555">
        <v>28</v>
      </c>
      <c r="H555">
        <v>45</v>
      </c>
      <c r="I555">
        <v>55</v>
      </c>
      <c r="J555">
        <v>15</v>
      </c>
      <c r="K555" t="s">
        <v>1708</v>
      </c>
      <c r="L555" t="s">
        <v>253</v>
      </c>
      <c r="M555" t="s">
        <v>249</v>
      </c>
      <c r="N555">
        <v>3.1</v>
      </c>
      <c r="O555">
        <v>4.49</v>
      </c>
      <c r="R555">
        <f t="shared" si="36"/>
        <v>3</v>
      </c>
      <c r="S555">
        <f t="shared" si="37"/>
        <v>4</v>
      </c>
      <c r="T555">
        <f t="shared" si="38"/>
        <v>7</v>
      </c>
      <c r="U555" t="s">
        <v>1536</v>
      </c>
      <c r="V555" t="s">
        <v>1512</v>
      </c>
      <c r="W555" t="s">
        <v>429</v>
      </c>
      <c r="X555" t="s">
        <v>1479</v>
      </c>
      <c r="Y555" t="s">
        <v>4969</v>
      </c>
      <c r="Z555" cm="1">
        <f t="array" ref="Z555">IF(ISBLANK(AK555),_xlfn.LET(
    _xlpm.nameBeforeSlash, IF(ISNUMBER(SEARCH("/", Y555)), LEFT(Y555, SEARCH("/", Y555)-1), Y555),
    _xlpm.matchRow, IFERROR(MATCH(_xlpm.nameBeforeSlash, AA:AA, 0), ""),
    _xlpm.difference, IF(_xlpm.matchRow="", "", ABS((R555 + S555)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),IF(ISBLANK(Y555),"","Hidden"))</f>
        <v>6</v>
      </c>
      <c r="AA555" t="s">
        <v>5159</v>
      </c>
      <c r="AC555" t="s">
        <v>1260</v>
      </c>
      <c r="AD555" t="str">
        <f>_xlfn.XLOOKUP(AC555,moves!A:A,moves!B:B)</f>
        <v>normal</v>
      </c>
      <c r="AE555">
        <f>_xlfn.XLOOKUP(AC555,moves!A:A,moves!D:D)</f>
        <v>2</v>
      </c>
      <c r="AF555" t="str">
        <f>_xlfn.XLOOKUP(AC555,moves!A:A,moves!E:E)</f>
        <v>When the target is next attacked: Add 1 regular hit to the roll.</v>
      </c>
      <c r="AG555">
        <v>1</v>
      </c>
      <c r="AH555">
        <v>0</v>
      </c>
      <c r="AI555">
        <f t="shared" si="39"/>
        <v>1</v>
      </c>
      <c r="AJ555" t="s">
        <v>523</v>
      </c>
      <c r="AL555">
        <v>0</v>
      </c>
      <c r="AM555" cm="1">
        <f t="array" ref="AM555">IF(AL555=1,1,
   IF(ISTEXT(AK555),1,
   IF(AO555&gt;1,AM554,
   IF(AI555=1,
      IF(SUMPRODUCT((LEN($Y$2:$Y$4096)-LEN(SUBSTITUTE($Y$2:$Y$4096,AA555,"")))/LEN(AA555))&gt;0,2,1),
      IF(
         SUMPRODUCT((LEN($Y$2:$Y$4096)-LEN(SUBSTITUTE($Y$2:$Y$4096,AA555,"")))/LEN(AA555))
         - SUMPRODUCT((LEN($Y$2:$Y$4096)-LEN(SUBSTITUTE($Y$2:$Y$4096,"Alolan "&amp;AA555,"")))/LEN("Alolan "&amp;AA555))
         - SUMPRODUCT((LEN($Y$2:$Y$4096)-LEN(SUBSTITUTE($Y$2:$Y$4096,"Galarian "&amp;AA555,"")))/LEN("Galarian "&amp;AA555))
         - SUMPRODUCT((LEN($Y$2:$Y$4096)-LEN(SUBSTITUTE($Y$2:$Y$4096,"Hisuian "&amp;AA555,"")))/LEN("Hisuian "&amp;AA555))
         - SUMPRODUCT((LEN($Y$2:$Y$4096)-LEN(SUBSTITUTE($Y$2:$Y$4096,"Paldean "&amp;AA555,"")))/LEN("Paldean "&amp;AA555))
      &gt;0,2,1)
   ))))</f>
        <v>1</v>
      </c>
      <c r="AN555">
        <v>0</v>
      </c>
      <c r="AO555">
        <v>0</v>
      </c>
    </row>
    <row r="556" spans="1:42" x14ac:dyDescent="0.25">
      <c r="A556">
        <v>174</v>
      </c>
      <c r="B556" t="s">
        <v>1779</v>
      </c>
      <c r="C556" t="s">
        <v>1512</v>
      </c>
      <c r="D556" t="s">
        <v>1536</v>
      </c>
      <c r="E556">
        <v>90</v>
      </c>
      <c r="F556">
        <v>30</v>
      </c>
      <c r="G556">
        <v>15</v>
      </c>
      <c r="H556">
        <v>40</v>
      </c>
      <c r="I556">
        <v>20</v>
      </c>
      <c r="J556">
        <v>15</v>
      </c>
      <c r="K556" t="s">
        <v>298</v>
      </c>
      <c r="L556" t="s">
        <v>250</v>
      </c>
      <c r="M556" t="s">
        <v>249</v>
      </c>
      <c r="N556">
        <v>2.9</v>
      </c>
      <c r="O556">
        <v>4.6500000000000004</v>
      </c>
      <c r="R556">
        <f t="shared" si="36"/>
        <v>3</v>
      </c>
      <c r="S556">
        <f t="shared" si="37"/>
        <v>5</v>
      </c>
      <c r="T556">
        <f t="shared" si="38"/>
        <v>8</v>
      </c>
      <c r="U556" t="s">
        <v>1512</v>
      </c>
      <c r="V556" t="s">
        <v>1536</v>
      </c>
      <c r="W556" t="s">
        <v>1492</v>
      </c>
      <c r="X556" t="s">
        <v>429</v>
      </c>
      <c r="Y556" t="s">
        <v>1565</v>
      </c>
      <c r="Z556" cm="1">
        <f t="array" ref="Z556">IF(ISBLANK(AK556),_xlfn.LET(
    _xlpm.nameBeforeSlash, IF(ISNUMBER(SEARCH("/", Y556)), LEFT(Y556, SEARCH("/", Y556)-1), Y556),
    _xlpm.matchRow, IFERROR(MATCH(_xlpm.nameBeforeSlash, AA:AA, 0), ""),
    _xlpm.difference, IF(_xlpm.matchRow="", "", ABS((R556 + S556)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),IF(ISBLANK(Y556),"","Hidden"))</f>
        <v>4</v>
      </c>
      <c r="AA556" t="s">
        <v>1779</v>
      </c>
      <c r="AC556" t="s">
        <v>1023</v>
      </c>
      <c r="AD556" t="str">
        <f>_xlfn.XLOOKUP(AC556,moves!A:A,moves!B:B)</f>
        <v>fairy</v>
      </c>
      <c r="AE556">
        <f>_xlfn.XLOOKUP(AC556,moves!A:A,moves!D:D)</f>
        <v>2</v>
      </c>
      <c r="AF556" t="str">
        <f>_xlfn.XLOOKUP(AC556,moves!A:A,moves!E:E)</f>
        <v>When the target next attacks: Remove 1 critical hit from the roll.</v>
      </c>
      <c r="AG556">
        <v>1</v>
      </c>
      <c r="AH556">
        <v>0</v>
      </c>
      <c r="AI556">
        <f t="shared" si="39"/>
        <v>0</v>
      </c>
      <c r="AJ556" t="s">
        <v>870</v>
      </c>
      <c r="AL556">
        <v>0</v>
      </c>
      <c r="AM556" cm="1">
        <f t="array" ref="AM556">IF(AL556=1,1,
   IF(ISTEXT(AK556),1,
   IF(AO556&gt;1,AM555,
   IF(AI556=1,
      IF(SUMPRODUCT((LEN($Y$2:$Y$4096)-LEN(SUBSTITUTE($Y$2:$Y$4096,AA556,"")))/LEN(AA556))&gt;0,2,1),
      IF(
         SUMPRODUCT((LEN($Y$2:$Y$4096)-LEN(SUBSTITUTE($Y$2:$Y$4096,AA556,"")))/LEN(AA556))
         - SUMPRODUCT((LEN($Y$2:$Y$4096)-LEN(SUBSTITUTE($Y$2:$Y$4096,"Alolan "&amp;AA556,"")))/LEN("Alolan "&amp;AA556))
         - SUMPRODUCT((LEN($Y$2:$Y$4096)-LEN(SUBSTITUTE($Y$2:$Y$4096,"Galarian "&amp;AA556,"")))/LEN("Galarian "&amp;AA556))
         - SUMPRODUCT((LEN($Y$2:$Y$4096)-LEN(SUBSTITUTE($Y$2:$Y$4096,"Hisuian "&amp;AA556,"")))/LEN("Hisuian "&amp;AA556))
         - SUMPRODUCT((LEN($Y$2:$Y$4096)-LEN(SUBSTITUTE($Y$2:$Y$4096,"Paldean "&amp;AA556,"")))/LEN("Paldean "&amp;AA556))
      &gt;0,2,1)
   ))))</f>
        <v>1</v>
      </c>
      <c r="AN556">
        <v>0</v>
      </c>
      <c r="AO556">
        <v>0</v>
      </c>
    </row>
    <row r="557" spans="1:42" x14ac:dyDescent="0.25">
      <c r="A557" t="s">
        <v>3883</v>
      </c>
      <c r="B557" t="s">
        <v>1779</v>
      </c>
      <c r="C557" t="s">
        <v>1512</v>
      </c>
      <c r="D557" t="s">
        <v>1536</v>
      </c>
      <c r="E557">
        <v>90</v>
      </c>
      <c r="F557">
        <v>30</v>
      </c>
      <c r="G557">
        <v>15</v>
      </c>
      <c r="H557">
        <v>40</v>
      </c>
      <c r="I557">
        <v>20</v>
      </c>
      <c r="J557">
        <v>15</v>
      </c>
      <c r="K557" t="s">
        <v>298</v>
      </c>
      <c r="L557" t="s">
        <v>250</v>
      </c>
      <c r="M557" t="s">
        <v>249</v>
      </c>
      <c r="N557">
        <v>2.9</v>
      </c>
      <c r="O557">
        <v>4.6500000000000004</v>
      </c>
      <c r="R557">
        <f t="shared" si="36"/>
        <v>3</v>
      </c>
      <c r="S557">
        <f t="shared" si="37"/>
        <v>5</v>
      </c>
      <c r="T557">
        <f t="shared" si="38"/>
        <v>8</v>
      </c>
      <c r="U557" t="s">
        <v>1512</v>
      </c>
      <c r="V557" t="s">
        <v>1536</v>
      </c>
      <c r="W557" t="s">
        <v>1492</v>
      </c>
      <c r="X557" t="s">
        <v>429</v>
      </c>
      <c r="Y557" t="s">
        <v>4975</v>
      </c>
      <c r="Z557" cm="1">
        <f t="array" ref="Z557">IF(ISBLANK(AK557),_xlfn.LET(
    _xlpm.nameBeforeSlash, IF(ISNUMBER(SEARCH("/", Y557)), LEFT(Y557, SEARCH("/", Y557)-1), Y557),
    _xlpm.matchRow, IFERROR(MATCH(_xlpm.nameBeforeSlash, AA:AA, 0), ""),
    _xlpm.difference, IF(_xlpm.matchRow="", "", ABS((R557 + S557)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),IF(ISBLANK(Y557),"","Hidden"))</f>
        <v>4</v>
      </c>
      <c r="AA557" t="s">
        <v>5160</v>
      </c>
      <c r="AC557" t="s">
        <v>1265</v>
      </c>
      <c r="AD557" t="str">
        <f>_xlfn.XLOOKUP(AC557,moves!A:A,moves!B:B)</f>
        <v>normal</v>
      </c>
      <c r="AE557">
        <f>_xlfn.XLOOKUP(AC557,moves!A:A,moves!D:D)</f>
        <v>1</v>
      </c>
      <c r="AF557" t="str">
        <f>_xlfn.XLOOKUP(AC557,moves!A:A,moves!E:E)</f>
        <v>When the user is next attacked: Remove 2 regular hits from the roll.</v>
      </c>
      <c r="AG557">
        <v>1</v>
      </c>
      <c r="AH557">
        <v>0</v>
      </c>
      <c r="AI557">
        <f t="shared" si="39"/>
        <v>1</v>
      </c>
      <c r="AJ557" t="s">
        <v>523</v>
      </c>
      <c r="AL557">
        <v>0</v>
      </c>
      <c r="AM557" cm="1">
        <f t="array" ref="AM557">IF(AL557=1,1,
   IF(ISTEXT(AK557),1,
   IF(AO557&gt;1,AM556,
   IF(AI557=1,
      IF(SUMPRODUCT((LEN($Y$2:$Y$4096)-LEN(SUBSTITUTE($Y$2:$Y$4096,AA557,"")))/LEN(AA557))&gt;0,2,1),
      IF(
         SUMPRODUCT((LEN($Y$2:$Y$4096)-LEN(SUBSTITUTE($Y$2:$Y$4096,AA557,"")))/LEN(AA557))
         - SUMPRODUCT((LEN($Y$2:$Y$4096)-LEN(SUBSTITUTE($Y$2:$Y$4096,"Alolan "&amp;AA557,"")))/LEN("Alolan "&amp;AA557))
         - SUMPRODUCT((LEN($Y$2:$Y$4096)-LEN(SUBSTITUTE($Y$2:$Y$4096,"Galarian "&amp;AA557,"")))/LEN("Galarian "&amp;AA557))
         - SUMPRODUCT((LEN($Y$2:$Y$4096)-LEN(SUBSTITUTE($Y$2:$Y$4096,"Hisuian "&amp;AA557,"")))/LEN("Hisuian "&amp;AA557))
         - SUMPRODUCT((LEN($Y$2:$Y$4096)-LEN(SUBSTITUTE($Y$2:$Y$4096,"Paldean "&amp;AA557,"")))/LEN("Paldean "&amp;AA557))
      &gt;0,2,1)
   ))))</f>
        <v>1</v>
      </c>
      <c r="AN557">
        <v>0</v>
      </c>
      <c r="AO557">
        <v>0</v>
      </c>
    </row>
    <row r="558" spans="1:42" x14ac:dyDescent="0.25">
      <c r="A558">
        <v>175</v>
      </c>
      <c r="B558" t="s">
        <v>73</v>
      </c>
      <c r="C558" t="s">
        <v>1536</v>
      </c>
      <c r="D558"/>
      <c r="E558">
        <v>35</v>
      </c>
      <c r="F558">
        <v>20</v>
      </c>
      <c r="G558">
        <v>65</v>
      </c>
      <c r="H558">
        <v>40</v>
      </c>
      <c r="I558">
        <v>65</v>
      </c>
      <c r="J558">
        <v>20</v>
      </c>
      <c r="K558" t="s">
        <v>348</v>
      </c>
      <c r="L558" t="s">
        <v>250</v>
      </c>
      <c r="M558" t="s">
        <v>251</v>
      </c>
      <c r="N558">
        <v>3</v>
      </c>
      <c r="O558">
        <v>5.3</v>
      </c>
      <c r="R558">
        <f t="shared" si="36"/>
        <v>3</v>
      </c>
      <c r="S558">
        <f t="shared" si="37"/>
        <v>5</v>
      </c>
      <c r="T558">
        <f t="shared" si="38"/>
        <v>8</v>
      </c>
      <c r="U558" t="s">
        <v>1536</v>
      </c>
      <c r="V558" t="s">
        <v>1481</v>
      </c>
      <c r="W558" t="s">
        <v>1492</v>
      </c>
      <c r="X558" t="s">
        <v>1512</v>
      </c>
      <c r="Y558" t="s">
        <v>74</v>
      </c>
      <c r="Z558" cm="1">
        <f t="array" ref="Z558">IF(ISBLANK(AK558),_xlfn.LET(
    _xlpm.nameBeforeSlash, IF(ISNUMBER(SEARCH("/", Y558)), LEFT(Y558, SEARCH("/", Y558)-1), Y558),
    _xlpm.matchRow, IFERROR(MATCH(_xlpm.nameBeforeSlash, AA:AA, 0), ""),
    _xlpm.difference, IF(_xlpm.matchRow="", "", ABS((R558 + S558)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),IF(ISBLANK(Y558),"","Hidden"))</f>
        <v>10</v>
      </c>
      <c r="AA558" t="s">
        <v>73</v>
      </c>
      <c r="AC558" t="s">
        <v>474</v>
      </c>
      <c r="AD558" t="str">
        <f>_xlfn.XLOOKUP(AC558,moves!A:A,moves!B:B)</f>
        <v>typeless</v>
      </c>
      <c r="AE558" t="str">
        <f>_xlfn.XLOOKUP(AC558,moves!A:A,moves!D:D)</f>
        <v>?</v>
      </c>
      <c r="AF558" t="str">
        <f>_xlfn.XLOOKUP(AC558,moves!A:A,moves!E:E)</f>
        <v>Generate a Metronome move and then attack the target with that move.</v>
      </c>
      <c r="AG558">
        <v>1</v>
      </c>
      <c r="AH558">
        <v>0</v>
      </c>
      <c r="AI558">
        <f t="shared" si="39"/>
        <v>0</v>
      </c>
      <c r="AJ558" t="s">
        <v>870</v>
      </c>
      <c r="AL558">
        <v>0</v>
      </c>
      <c r="AM558" cm="1">
        <f t="array" ref="AM558">IF(AL558=1,1,
   IF(ISTEXT(AK558),1,
   IF(AO558&gt;1,AM557,
   IF(AI558=1,
      IF(SUMPRODUCT((LEN($Y$2:$Y$4096)-LEN(SUBSTITUTE($Y$2:$Y$4096,AA558,"")))/LEN(AA558))&gt;0,2,1),
      IF(
         SUMPRODUCT((LEN($Y$2:$Y$4096)-LEN(SUBSTITUTE($Y$2:$Y$4096,AA558,"")))/LEN(AA558))
         - SUMPRODUCT((LEN($Y$2:$Y$4096)-LEN(SUBSTITUTE($Y$2:$Y$4096,"Alolan "&amp;AA558,"")))/LEN("Alolan "&amp;AA558))
         - SUMPRODUCT((LEN($Y$2:$Y$4096)-LEN(SUBSTITUTE($Y$2:$Y$4096,"Galarian "&amp;AA558,"")))/LEN("Galarian "&amp;AA558))
         - SUMPRODUCT((LEN($Y$2:$Y$4096)-LEN(SUBSTITUTE($Y$2:$Y$4096,"Hisuian "&amp;AA558,"")))/LEN("Hisuian "&amp;AA558))
         - SUMPRODUCT((LEN($Y$2:$Y$4096)-LEN(SUBSTITUTE($Y$2:$Y$4096,"Paldean "&amp;AA558,"")))/LEN("Paldean "&amp;AA558))
      &gt;0,2,1)
   ))))</f>
        <v>1</v>
      </c>
      <c r="AN558">
        <v>0</v>
      </c>
      <c r="AO558">
        <v>0</v>
      </c>
    </row>
    <row r="559" spans="1:42" x14ac:dyDescent="0.25">
      <c r="A559">
        <v>175</v>
      </c>
      <c r="B559" t="s">
        <v>73</v>
      </c>
      <c r="C559" t="s">
        <v>1536</v>
      </c>
      <c r="D559"/>
      <c r="E559">
        <v>35</v>
      </c>
      <c r="F559">
        <v>20</v>
      </c>
      <c r="G559">
        <v>65</v>
      </c>
      <c r="H559">
        <v>40</v>
      </c>
      <c r="I559">
        <v>65</v>
      </c>
      <c r="J559">
        <v>20</v>
      </c>
      <c r="K559" t="s">
        <v>348</v>
      </c>
      <c r="L559" t="s">
        <v>250</v>
      </c>
      <c r="M559" t="s">
        <v>251</v>
      </c>
      <c r="N559">
        <v>3</v>
      </c>
      <c r="O559">
        <v>5.3</v>
      </c>
      <c r="R559">
        <f t="shared" si="36"/>
        <v>3</v>
      </c>
      <c r="S559">
        <f t="shared" si="37"/>
        <v>5</v>
      </c>
      <c r="T559">
        <f t="shared" si="38"/>
        <v>8</v>
      </c>
      <c r="U559" t="s">
        <v>1536</v>
      </c>
      <c r="V559" t="s">
        <v>1481</v>
      </c>
      <c r="W559" t="s">
        <v>1492</v>
      </c>
      <c r="X559" t="s">
        <v>1512</v>
      </c>
      <c r="Y559" t="s">
        <v>74</v>
      </c>
      <c r="Z559" cm="1">
        <f t="array" ref="Z559">IF(ISBLANK(AK559),_xlfn.LET(
    _xlpm.nameBeforeSlash, IF(ISNUMBER(SEARCH("/", Y559)), LEFT(Y559, SEARCH("/", Y559)-1), Y559),
    _xlpm.matchRow, IFERROR(MATCH(_xlpm.nameBeforeSlash, AA:AA, 0), ""),
    _xlpm.difference, IF(_xlpm.matchRow="", "", ABS((R559 + S559)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),IF(ISBLANK(Y559),"","Hidden"))</f>
        <v>10</v>
      </c>
      <c r="AA559" t="s">
        <v>73</v>
      </c>
      <c r="AC559" t="s">
        <v>474</v>
      </c>
      <c r="AD559" t="str">
        <f>_xlfn.XLOOKUP(AC559,moves!A:A,moves!B:B)</f>
        <v>typeless</v>
      </c>
      <c r="AE559" t="str">
        <f>_xlfn.XLOOKUP(AC559,moves!A:A,moves!D:D)</f>
        <v>?</v>
      </c>
      <c r="AF559" t="str">
        <f>_xlfn.XLOOKUP(AC559,moves!A:A,moves!E:E)</f>
        <v>Generate a Metronome move and then attack the target with that move.</v>
      </c>
      <c r="AG559">
        <v>0</v>
      </c>
      <c r="AH559">
        <v>0</v>
      </c>
      <c r="AI559">
        <f t="shared" si="39"/>
        <v>0</v>
      </c>
      <c r="AJ559" t="s">
        <v>523</v>
      </c>
      <c r="AL559">
        <v>0</v>
      </c>
      <c r="AM559" cm="1">
        <f t="array" ref="AM559">IF(AL559=1,1,
   IF(ISTEXT(AK559),1,
   IF(AO559&gt;1,AM558,
   IF(AI559=1,
      IF(SUMPRODUCT((LEN($Y$2:$Y$4096)-LEN(SUBSTITUTE($Y$2:$Y$4096,AA559,"")))/LEN(AA559))&gt;0,2,1),
      IF(
         SUMPRODUCT((LEN($Y$2:$Y$4096)-LEN(SUBSTITUTE($Y$2:$Y$4096,AA559,"")))/LEN(AA559))
         - SUMPRODUCT((LEN($Y$2:$Y$4096)-LEN(SUBSTITUTE($Y$2:$Y$4096,"Alolan "&amp;AA559,"")))/LEN("Alolan "&amp;AA559))
         - SUMPRODUCT((LEN($Y$2:$Y$4096)-LEN(SUBSTITUTE($Y$2:$Y$4096,"Galarian "&amp;AA559,"")))/LEN("Galarian "&amp;AA559))
         - SUMPRODUCT((LEN($Y$2:$Y$4096)-LEN(SUBSTITUTE($Y$2:$Y$4096,"Hisuian "&amp;AA559,"")))/LEN("Hisuian "&amp;AA559))
         - SUMPRODUCT((LEN($Y$2:$Y$4096)-LEN(SUBSTITUTE($Y$2:$Y$4096,"Paldean "&amp;AA559,"")))/LEN("Paldean "&amp;AA559))
      &gt;0,2,1)
   ))))</f>
        <v>1</v>
      </c>
      <c r="AN559">
        <v>0</v>
      </c>
      <c r="AO559">
        <v>0</v>
      </c>
    </row>
    <row r="560" spans="1:42" x14ac:dyDescent="0.25">
      <c r="A560">
        <v>175</v>
      </c>
      <c r="B560" t="s">
        <v>73</v>
      </c>
      <c r="C560" t="s">
        <v>1536</v>
      </c>
      <c r="D560"/>
      <c r="E560">
        <v>35</v>
      </c>
      <c r="F560">
        <v>20</v>
      </c>
      <c r="G560">
        <v>65</v>
      </c>
      <c r="H560">
        <v>40</v>
      </c>
      <c r="I560">
        <v>65</v>
      </c>
      <c r="J560">
        <v>20</v>
      </c>
      <c r="K560" t="s">
        <v>348</v>
      </c>
      <c r="L560" t="s">
        <v>250</v>
      </c>
      <c r="M560" t="s">
        <v>251</v>
      </c>
      <c r="N560">
        <v>3</v>
      </c>
      <c r="O560">
        <v>5.3</v>
      </c>
      <c r="R560">
        <f t="shared" si="36"/>
        <v>3</v>
      </c>
      <c r="S560">
        <f t="shared" si="37"/>
        <v>5</v>
      </c>
      <c r="T560">
        <f t="shared" si="38"/>
        <v>8</v>
      </c>
      <c r="U560" t="s">
        <v>1536</v>
      </c>
      <c r="V560" t="s">
        <v>1481</v>
      </c>
      <c r="W560" t="s">
        <v>1492</v>
      </c>
      <c r="X560" t="s">
        <v>1512</v>
      </c>
      <c r="Y560" t="s">
        <v>74</v>
      </c>
      <c r="Z560" cm="1">
        <f t="array" ref="Z560">IF(ISBLANK(AK560),_xlfn.LET(
    _xlpm.nameBeforeSlash, IF(ISNUMBER(SEARCH("/", Y560)), LEFT(Y560, SEARCH("/", Y560)-1), Y560),
    _xlpm.matchRow, IFERROR(MATCH(_xlpm.nameBeforeSlash, AA:AA, 0), ""),
    _xlpm.difference, IF(_xlpm.matchRow="", "", ABS((R560 + S560)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),IF(ISBLANK(Y560),"","Hidden"))</f>
        <v>10</v>
      </c>
      <c r="AA560" t="s">
        <v>73</v>
      </c>
      <c r="AC560" t="s">
        <v>474</v>
      </c>
      <c r="AD560" t="str">
        <f>_xlfn.XLOOKUP(AC560,moves!A:A,moves!B:B)</f>
        <v>typeless</v>
      </c>
      <c r="AE560" t="str">
        <f>_xlfn.XLOOKUP(AC560,moves!A:A,moves!D:D)</f>
        <v>?</v>
      </c>
      <c r="AF560" t="str">
        <f>_xlfn.XLOOKUP(AC560,moves!A:A,moves!E:E)</f>
        <v>Generate a Metronome move and then attack the target with that move.</v>
      </c>
      <c r="AG560">
        <v>0</v>
      </c>
      <c r="AH560">
        <v>0</v>
      </c>
      <c r="AI560">
        <f t="shared" si="39"/>
        <v>0</v>
      </c>
      <c r="AJ560" t="s">
        <v>523</v>
      </c>
      <c r="AL560">
        <v>0</v>
      </c>
      <c r="AM560" cm="1">
        <f t="array" ref="AM560">IF(AL560=1,1,
   IF(ISTEXT(AK560),1,
   IF(AO560&gt;1,AM559,
   IF(AI560=1,
      IF(SUMPRODUCT((LEN($Y$2:$Y$4096)-LEN(SUBSTITUTE($Y$2:$Y$4096,AA560,"")))/LEN(AA560))&gt;0,2,1),
      IF(
         SUMPRODUCT((LEN($Y$2:$Y$4096)-LEN(SUBSTITUTE($Y$2:$Y$4096,AA560,"")))/LEN(AA560))
         - SUMPRODUCT((LEN($Y$2:$Y$4096)-LEN(SUBSTITUTE($Y$2:$Y$4096,"Alolan "&amp;AA560,"")))/LEN("Alolan "&amp;AA560))
         - SUMPRODUCT((LEN($Y$2:$Y$4096)-LEN(SUBSTITUTE($Y$2:$Y$4096,"Galarian "&amp;AA560,"")))/LEN("Galarian "&amp;AA560))
         - SUMPRODUCT((LEN($Y$2:$Y$4096)-LEN(SUBSTITUTE($Y$2:$Y$4096,"Hisuian "&amp;AA560,"")))/LEN("Hisuian "&amp;AA560))
         - SUMPRODUCT((LEN($Y$2:$Y$4096)-LEN(SUBSTITUTE($Y$2:$Y$4096,"Paldean "&amp;AA560,"")))/LEN("Paldean "&amp;AA560))
      &gt;0,2,1)
   ))))</f>
        <v>1</v>
      </c>
      <c r="AN560">
        <v>0</v>
      </c>
      <c r="AO560">
        <v>0</v>
      </c>
    </row>
    <row r="561" spans="1:41" x14ac:dyDescent="0.25">
      <c r="A561">
        <v>175</v>
      </c>
      <c r="B561" t="s">
        <v>73</v>
      </c>
      <c r="C561" t="s">
        <v>1536</v>
      </c>
      <c r="D561"/>
      <c r="E561">
        <v>35</v>
      </c>
      <c r="F561">
        <v>20</v>
      </c>
      <c r="G561">
        <v>65</v>
      </c>
      <c r="H561">
        <v>40</v>
      </c>
      <c r="I561">
        <v>65</v>
      </c>
      <c r="J561">
        <v>20</v>
      </c>
      <c r="K561" t="s">
        <v>348</v>
      </c>
      <c r="L561" t="s">
        <v>250</v>
      </c>
      <c r="M561" t="s">
        <v>251</v>
      </c>
      <c r="N561">
        <v>3</v>
      </c>
      <c r="O561">
        <v>5.3</v>
      </c>
      <c r="R561">
        <f t="shared" si="36"/>
        <v>3</v>
      </c>
      <c r="S561">
        <f t="shared" si="37"/>
        <v>5</v>
      </c>
      <c r="T561">
        <f t="shared" si="38"/>
        <v>8</v>
      </c>
      <c r="U561" t="s">
        <v>1536</v>
      </c>
      <c r="V561" t="s">
        <v>1481</v>
      </c>
      <c r="W561" t="s">
        <v>1492</v>
      </c>
      <c r="X561" t="s">
        <v>1512</v>
      </c>
      <c r="Y561" t="s">
        <v>74</v>
      </c>
      <c r="Z561" cm="1">
        <f t="array" ref="Z561">IF(ISBLANK(AK561),_xlfn.LET(
    _xlpm.nameBeforeSlash, IF(ISNUMBER(SEARCH("/", Y561)), LEFT(Y561, SEARCH("/", Y561)-1), Y561),
    _xlpm.matchRow, IFERROR(MATCH(_xlpm.nameBeforeSlash, AA:AA, 0), ""),
    _xlpm.difference, IF(_xlpm.matchRow="", "", ABS((R561 + S561)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),IF(ISBLANK(Y561),"","Hidden"))</f>
        <v>10</v>
      </c>
      <c r="AA561" t="s">
        <v>73</v>
      </c>
      <c r="AC561" t="s">
        <v>474</v>
      </c>
      <c r="AD561" t="str">
        <f>_xlfn.XLOOKUP(AC561,moves!A:A,moves!B:B)</f>
        <v>typeless</v>
      </c>
      <c r="AE561" t="str">
        <f>_xlfn.XLOOKUP(AC561,moves!A:A,moves!D:D)</f>
        <v>?</v>
      </c>
      <c r="AF561" t="str">
        <f>_xlfn.XLOOKUP(AC561,moves!A:A,moves!E:E)</f>
        <v>Generate a Metronome move and then attack the target with that move.</v>
      </c>
      <c r="AG561">
        <v>0</v>
      </c>
      <c r="AH561">
        <v>0</v>
      </c>
      <c r="AI561">
        <f t="shared" si="39"/>
        <v>0</v>
      </c>
      <c r="AJ561" t="s">
        <v>523</v>
      </c>
      <c r="AL561">
        <v>0</v>
      </c>
      <c r="AM561" cm="1">
        <f t="array" ref="AM561">IF(AL561=1,1,
   IF(ISTEXT(AK561),1,
   IF(AO561&gt;1,AM560,
   IF(AI561=1,
      IF(SUMPRODUCT((LEN($Y$2:$Y$4096)-LEN(SUBSTITUTE($Y$2:$Y$4096,AA561,"")))/LEN(AA561))&gt;0,2,1),
      IF(
         SUMPRODUCT((LEN($Y$2:$Y$4096)-LEN(SUBSTITUTE($Y$2:$Y$4096,AA561,"")))/LEN(AA561))
         - SUMPRODUCT((LEN($Y$2:$Y$4096)-LEN(SUBSTITUTE($Y$2:$Y$4096,"Alolan "&amp;AA561,"")))/LEN("Alolan "&amp;AA561))
         - SUMPRODUCT((LEN($Y$2:$Y$4096)-LEN(SUBSTITUTE($Y$2:$Y$4096,"Galarian "&amp;AA561,"")))/LEN("Galarian "&amp;AA561))
         - SUMPRODUCT((LEN($Y$2:$Y$4096)-LEN(SUBSTITUTE($Y$2:$Y$4096,"Hisuian "&amp;AA561,"")))/LEN("Hisuian "&amp;AA561))
         - SUMPRODUCT((LEN($Y$2:$Y$4096)-LEN(SUBSTITUTE($Y$2:$Y$4096,"Paldean "&amp;AA561,"")))/LEN("Paldean "&amp;AA561))
      &gt;0,2,1)
   ))))</f>
        <v>1</v>
      </c>
      <c r="AN561">
        <v>0</v>
      </c>
      <c r="AO561">
        <v>0</v>
      </c>
    </row>
    <row r="562" spans="1:41" x14ac:dyDescent="0.25">
      <c r="A562">
        <v>175</v>
      </c>
      <c r="B562" t="s">
        <v>73</v>
      </c>
      <c r="C562" t="s">
        <v>1536</v>
      </c>
      <c r="D562"/>
      <c r="E562">
        <v>35</v>
      </c>
      <c r="F562">
        <v>20</v>
      </c>
      <c r="G562">
        <v>65</v>
      </c>
      <c r="H562">
        <v>40</v>
      </c>
      <c r="I562">
        <v>65</v>
      </c>
      <c r="J562">
        <v>20</v>
      </c>
      <c r="K562" t="s">
        <v>348</v>
      </c>
      <c r="L562" t="s">
        <v>250</v>
      </c>
      <c r="M562" t="s">
        <v>251</v>
      </c>
      <c r="N562">
        <v>3</v>
      </c>
      <c r="O562">
        <v>5.3</v>
      </c>
      <c r="R562">
        <f t="shared" si="36"/>
        <v>3</v>
      </c>
      <c r="S562">
        <f t="shared" si="37"/>
        <v>5</v>
      </c>
      <c r="T562">
        <f t="shared" si="38"/>
        <v>8</v>
      </c>
      <c r="U562" t="s">
        <v>1536</v>
      </c>
      <c r="V562" t="s">
        <v>1481</v>
      </c>
      <c r="W562" t="s">
        <v>1492</v>
      </c>
      <c r="X562" t="s">
        <v>1512</v>
      </c>
      <c r="Y562" t="s">
        <v>74</v>
      </c>
      <c r="Z562" cm="1">
        <f t="array" ref="Z562">IF(ISBLANK(AK562),_xlfn.LET(
    _xlpm.nameBeforeSlash, IF(ISNUMBER(SEARCH("/", Y562)), LEFT(Y562, SEARCH("/", Y562)-1), Y562),
    _xlpm.matchRow, IFERROR(MATCH(_xlpm.nameBeforeSlash, AA:AA, 0), ""),
    _xlpm.difference, IF(_xlpm.matchRow="", "", ABS((R562 + S562)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),IF(ISBLANK(Y562),"","Hidden"))</f>
        <v>10</v>
      </c>
      <c r="AA562" t="s">
        <v>73</v>
      </c>
      <c r="AC562" t="s">
        <v>474</v>
      </c>
      <c r="AD562" t="str">
        <f>_xlfn.XLOOKUP(AC562,moves!A:A,moves!B:B)</f>
        <v>typeless</v>
      </c>
      <c r="AE562" t="str">
        <f>_xlfn.XLOOKUP(AC562,moves!A:A,moves!D:D)</f>
        <v>?</v>
      </c>
      <c r="AF562" t="str">
        <f>_xlfn.XLOOKUP(AC562,moves!A:A,moves!E:E)</f>
        <v>Generate a Metronome move and then attack the target with that move.</v>
      </c>
      <c r="AG562">
        <v>0</v>
      </c>
      <c r="AH562">
        <v>0</v>
      </c>
      <c r="AI562">
        <f t="shared" si="39"/>
        <v>0</v>
      </c>
      <c r="AJ562" t="s">
        <v>523</v>
      </c>
      <c r="AL562">
        <v>0</v>
      </c>
      <c r="AM562" cm="1">
        <f t="array" ref="AM562">IF(AL562=1,1,
   IF(ISTEXT(AK562),1,
   IF(AO562&gt;1,AM561,
   IF(AI562=1,
      IF(SUMPRODUCT((LEN($Y$2:$Y$4096)-LEN(SUBSTITUTE($Y$2:$Y$4096,AA562,"")))/LEN(AA562))&gt;0,2,1),
      IF(
         SUMPRODUCT((LEN($Y$2:$Y$4096)-LEN(SUBSTITUTE($Y$2:$Y$4096,AA562,"")))/LEN(AA562))
         - SUMPRODUCT((LEN($Y$2:$Y$4096)-LEN(SUBSTITUTE($Y$2:$Y$4096,"Alolan "&amp;AA562,"")))/LEN("Alolan "&amp;AA562))
         - SUMPRODUCT((LEN($Y$2:$Y$4096)-LEN(SUBSTITUTE($Y$2:$Y$4096,"Galarian "&amp;AA562,"")))/LEN("Galarian "&amp;AA562))
         - SUMPRODUCT((LEN($Y$2:$Y$4096)-LEN(SUBSTITUTE($Y$2:$Y$4096,"Hisuian "&amp;AA562,"")))/LEN("Hisuian "&amp;AA562))
         - SUMPRODUCT((LEN($Y$2:$Y$4096)-LEN(SUBSTITUTE($Y$2:$Y$4096,"Paldean "&amp;AA562,"")))/LEN("Paldean "&amp;AA562))
      &gt;0,2,1)
   ))))</f>
        <v>1</v>
      </c>
      <c r="AN562">
        <v>0</v>
      </c>
      <c r="AO562">
        <v>0</v>
      </c>
    </row>
    <row r="563" spans="1:41" x14ac:dyDescent="0.25">
      <c r="A563">
        <v>175</v>
      </c>
      <c r="B563" t="s">
        <v>73</v>
      </c>
      <c r="C563" t="s">
        <v>1536</v>
      </c>
      <c r="D563"/>
      <c r="E563">
        <v>35</v>
      </c>
      <c r="F563">
        <v>20</v>
      </c>
      <c r="G563">
        <v>65</v>
      </c>
      <c r="H563">
        <v>40</v>
      </c>
      <c r="I563">
        <v>65</v>
      </c>
      <c r="J563">
        <v>20</v>
      </c>
      <c r="K563" t="s">
        <v>348</v>
      </c>
      <c r="L563" t="s">
        <v>250</v>
      </c>
      <c r="M563" t="s">
        <v>251</v>
      </c>
      <c r="N563">
        <v>3</v>
      </c>
      <c r="O563">
        <v>5.3</v>
      </c>
      <c r="R563">
        <f t="shared" si="36"/>
        <v>3</v>
      </c>
      <c r="S563">
        <f t="shared" si="37"/>
        <v>5</v>
      </c>
      <c r="T563">
        <f t="shared" si="38"/>
        <v>8</v>
      </c>
      <c r="U563" t="s">
        <v>1536</v>
      </c>
      <c r="V563" t="s">
        <v>1481</v>
      </c>
      <c r="W563" t="s">
        <v>1492</v>
      </c>
      <c r="X563" t="s">
        <v>1512</v>
      </c>
      <c r="Y563" t="s">
        <v>74</v>
      </c>
      <c r="Z563" cm="1">
        <f t="array" ref="Z563">IF(ISBLANK(AK563),_xlfn.LET(
    _xlpm.nameBeforeSlash, IF(ISNUMBER(SEARCH("/", Y563)), LEFT(Y563, SEARCH("/", Y563)-1), Y563),
    _xlpm.matchRow, IFERROR(MATCH(_xlpm.nameBeforeSlash, AA:AA, 0), ""),
    _xlpm.difference, IF(_xlpm.matchRow="", "", ABS((R563 + S563)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),IF(ISBLANK(Y563),"","Hidden"))</f>
        <v>10</v>
      </c>
      <c r="AA563" t="s">
        <v>73</v>
      </c>
      <c r="AC563" t="s">
        <v>474</v>
      </c>
      <c r="AD563" t="str">
        <f>_xlfn.XLOOKUP(AC563,moves!A:A,moves!B:B)</f>
        <v>typeless</v>
      </c>
      <c r="AE563" t="str">
        <f>_xlfn.XLOOKUP(AC563,moves!A:A,moves!D:D)</f>
        <v>?</v>
      </c>
      <c r="AF563" t="str">
        <f>_xlfn.XLOOKUP(AC563,moves!A:A,moves!E:E)</f>
        <v>Generate a Metronome move and then attack the target with that move.</v>
      </c>
      <c r="AG563">
        <v>0</v>
      </c>
      <c r="AH563">
        <v>0</v>
      </c>
      <c r="AI563">
        <f t="shared" si="39"/>
        <v>0</v>
      </c>
      <c r="AJ563" t="s">
        <v>523</v>
      </c>
      <c r="AL563">
        <v>0</v>
      </c>
      <c r="AM563" cm="1">
        <f t="array" ref="AM563">IF(AL563=1,1,
   IF(ISTEXT(AK563),1,
   IF(AO563&gt;1,AM562,
   IF(AI563=1,
      IF(SUMPRODUCT((LEN($Y$2:$Y$4096)-LEN(SUBSTITUTE($Y$2:$Y$4096,AA563,"")))/LEN(AA563))&gt;0,2,1),
      IF(
         SUMPRODUCT((LEN($Y$2:$Y$4096)-LEN(SUBSTITUTE($Y$2:$Y$4096,AA563,"")))/LEN(AA563))
         - SUMPRODUCT((LEN($Y$2:$Y$4096)-LEN(SUBSTITUTE($Y$2:$Y$4096,"Alolan "&amp;AA563,"")))/LEN("Alolan "&amp;AA563))
         - SUMPRODUCT((LEN($Y$2:$Y$4096)-LEN(SUBSTITUTE($Y$2:$Y$4096,"Galarian "&amp;AA563,"")))/LEN("Galarian "&amp;AA563))
         - SUMPRODUCT((LEN($Y$2:$Y$4096)-LEN(SUBSTITUTE($Y$2:$Y$4096,"Hisuian "&amp;AA563,"")))/LEN("Hisuian "&amp;AA563))
         - SUMPRODUCT((LEN($Y$2:$Y$4096)-LEN(SUBSTITUTE($Y$2:$Y$4096,"Paldean "&amp;AA563,"")))/LEN("Paldean "&amp;AA563))
      &gt;0,2,1)
   ))))</f>
        <v>1</v>
      </c>
      <c r="AN563">
        <v>0</v>
      </c>
      <c r="AO563">
        <v>0</v>
      </c>
    </row>
    <row r="564" spans="1:41" x14ac:dyDescent="0.25">
      <c r="A564">
        <v>175</v>
      </c>
      <c r="B564" t="s">
        <v>73</v>
      </c>
      <c r="C564" t="s">
        <v>1536</v>
      </c>
      <c r="D564"/>
      <c r="E564">
        <v>35</v>
      </c>
      <c r="F564">
        <v>20</v>
      </c>
      <c r="G564">
        <v>65</v>
      </c>
      <c r="H564">
        <v>40</v>
      </c>
      <c r="I564">
        <v>65</v>
      </c>
      <c r="J564">
        <v>20</v>
      </c>
      <c r="K564" t="s">
        <v>348</v>
      </c>
      <c r="L564" t="s">
        <v>250</v>
      </c>
      <c r="M564" t="s">
        <v>251</v>
      </c>
      <c r="N564">
        <v>3</v>
      </c>
      <c r="O564">
        <v>5.3</v>
      </c>
      <c r="R564">
        <f t="shared" si="36"/>
        <v>3</v>
      </c>
      <c r="S564">
        <f t="shared" si="37"/>
        <v>5</v>
      </c>
      <c r="T564">
        <f t="shared" si="38"/>
        <v>8</v>
      </c>
      <c r="U564" t="s">
        <v>1536</v>
      </c>
      <c r="V564" t="s">
        <v>1481</v>
      </c>
      <c r="W564" t="s">
        <v>1492</v>
      </c>
      <c r="X564" t="s">
        <v>1512</v>
      </c>
      <c r="Y564" t="s">
        <v>74</v>
      </c>
      <c r="Z564" cm="1">
        <f t="array" ref="Z564">IF(ISBLANK(AK564),_xlfn.LET(
    _xlpm.nameBeforeSlash, IF(ISNUMBER(SEARCH("/", Y564)), LEFT(Y564, SEARCH("/", Y564)-1), Y564),
    _xlpm.matchRow, IFERROR(MATCH(_xlpm.nameBeforeSlash, AA:AA, 0), ""),
    _xlpm.difference, IF(_xlpm.matchRow="", "", ABS((R564 + S564)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),IF(ISBLANK(Y564),"","Hidden"))</f>
        <v>10</v>
      </c>
      <c r="AA564" t="s">
        <v>73</v>
      </c>
      <c r="AC564" t="s">
        <v>474</v>
      </c>
      <c r="AD564" t="str">
        <f>_xlfn.XLOOKUP(AC564,moves!A:A,moves!B:B)</f>
        <v>typeless</v>
      </c>
      <c r="AE564" t="str">
        <f>_xlfn.XLOOKUP(AC564,moves!A:A,moves!D:D)</f>
        <v>?</v>
      </c>
      <c r="AF564" t="str">
        <f>_xlfn.XLOOKUP(AC564,moves!A:A,moves!E:E)</f>
        <v>Generate a Metronome move and then attack the target with that move.</v>
      </c>
      <c r="AG564">
        <v>0</v>
      </c>
      <c r="AH564">
        <v>0</v>
      </c>
      <c r="AI564">
        <f t="shared" si="39"/>
        <v>0</v>
      </c>
      <c r="AJ564" t="s">
        <v>523</v>
      </c>
      <c r="AL564">
        <v>0</v>
      </c>
      <c r="AM564" cm="1">
        <f t="array" ref="AM564">IF(AL564=1,1,
   IF(ISTEXT(AK564),1,
   IF(AO564&gt;1,AM563,
   IF(AI564=1,
      IF(SUMPRODUCT((LEN($Y$2:$Y$4096)-LEN(SUBSTITUTE($Y$2:$Y$4096,AA564,"")))/LEN(AA564))&gt;0,2,1),
      IF(
         SUMPRODUCT((LEN($Y$2:$Y$4096)-LEN(SUBSTITUTE($Y$2:$Y$4096,AA564,"")))/LEN(AA564))
         - SUMPRODUCT((LEN($Y$2:$Y$4096)-LEN(SUBSTITUTE($Y$2:$Y$4096,"Alolan "&amp;AA564,"")))/LEN("Alolan "&amp;AA564))
         - SUMPRODUCT((LEN($Y$2:$Y$4096)-LEN(SUBSTITUTE($Y$2:$Y$4096,"Galarian "&amp;AA564,"")))/LEN("Galarian "&amp;AA564))
         - SUMPRODUCT((LEN($Y$2:$Y$4096)-LEN(SUBSTITUTE($Y$2:$Y$4096,"Hisuian "&amp;AA564,"")))/LEN("Hisuian "&amp;AA564))
         - SUMPRODUCT((LEN($Y$2:$Y$4096)-LEN(SUBSTITUTE($Y$2:$Y$4096,"Paldean "&amp;AA564,"")))/LEN("Paldean "&amp;AA564))
      &gt;0,2,1)
   ))))</f>
        <v>1</v>
      </c>
      <c r="AN564">
        <v>0</v>
      </c>
      <c r="AO564">
        <v>0</v>
      </c>
    </row>
    <row r="565" spans="1:41" x14ac:dyDescent="0.25">
      <c r="A565">
        <v>175</v>
      </c>
      <c r="B565" t="s">
        <v>73</v>
      </c>
      <c r="C565" t="s">
        <v>1536</v>
      </c>
      <c r="D565"/>
      <c r="E565">
        <v>35</v>
      </c>
      <c r="F565">
        <v>20</v>
      </c>
      <c r="G565">
        <v>65</v>
      </c>
      <c r="H565">
        <v>40</v>
      </c>
      <c r="I565">
        <v>65</v>
      </c>
      <c r="J565">
        <v>20</v>
      </c>
      <c r="K565" t="s">
        <v>348</v>
      </c>
      <c r="L565" t="s">
        <v>250</v>
      </c>
      <c r="M565" t="s">
        <v>251</v>
      </c>
      <c r="N565">
        <v>3</v>
      </c>
      <c r="O565">
        <v>5.3</v>
      </c>
      <c r="R565">
        <f t="shared" si="36"/>
        <v>3</v>
      </c>
      <c r="S565">
        <f t="shared" si="37"/>
        <v>5</v>
      </c>
      <c r="T565">
        <f t="shared" si="38"/>
        <v>8</v>
      </c>
      <c r="U565" t="s">
        <v>1536</v>
      </c>
      <c r="V565" t="s">
        <v>1481</v>
      </c>
      <c r="W565" t="s">
        <v>1492</v>
      </c>
      <c r="X565" t="s">
        <v>1512</v>
      </c>
      <c r="Y565" t="s">
        <v>74</v>
      </c>
      <c r="Z565" cm="1">
        <f t="array" ref="Z565">IF(ISBLANK(AK565),_xlfn.LET(
    _xlpm.nameBeforeSlash, IF(ISNUMBER(SEARCH("/", Y565)), LEFT(Y565, SEARCH("/", Y565)-1), Y565),
    _xlpm.matchRow, IFERROR(MATCH(_xlpm.nameBeforeSlash, AA:AA, 0), ""),
    _xlpm.difference, IF(_xlpm.matchRow="", "", ABS((R565 + S565)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),IF(ISBLANK(Y565),"","Hidden"))</f>
        <v>10</v>
      </c>
      <c r="AA565" t="s">
        <v>73</v>
      </c>
      <c r="AC565" t="s">
        <v>474</v>
      </c>
      <c r="AD565" t="str">
        <f>_xlfn.XLOOKUP(AC565,moves!A:A,moves!B:B)</f>
        <v>typeless</v>
      </c>
      <c r="AE565" t="str">
        <f>_xlfn.XLOOKUP(AC565,moves!A:A,moves!D:D)</f>
        <v>?</v>
      </c>
      <c r="AF565" t="str">
        <f>_xlfn.XLOOKUP(AC565,moves!A:A,moves!E:E)</f>
        <v>Generate a Metronome move and then attack the target with that move.</v>
      </c>
      <c r="AG565">
        <v>0</v>
      </c>
      <c r="AH565">
        <v>0</v>
      </c>
      <c r="AI565">
        <f t="shared" si="39"/>
        <v>0</v>
      </c>
      <c r="AJ565" t="s">
        <v>523</v>
      </c>
      <c r="AL565">
        <v>0</v>
      </c>
      <c r="AM565" cm="1">
        <f t="array" ref="AM565">IF(AL565=1,1,
   IF(ISTEXT(AK565),1,
   IF(AO565&gt;1,AM564,
   IF(AI565=1,
      IF(SUMPRODUCT((LEN($Y$2:$Y$4096)-LEN(SUBSTITUTE($Y$2:$Y$4096,AA565,"")))/LEN(AA565))&gt;0,2,1),
      IF(
         SUMPRODUCT((LEN($Y$2:$Y$4096)-LEN(SUBSTITUTE($Y$2:$Y$4096,AA565,"")))/LEN(AA565))
         - SUMPRODUCT((LEN($Y$2:$Y$4096)-LEN(SUBSTITUTE($Y$2:$Y$4096,"Alolan "&amp;AA565,"")))/LEN("Alolan "&amp;AA565))
         - SUMPRODUCT((LEN($Y$2:$Y$4096)-LEN(SUBSTITUTE($Y$2:$Y$4096,"Galarian "&amp;AA565,"")))/LEN("Galarian "&amp;AA565))
         - SUMPRODUCT((LEN($Y$2:$Y$4096)-LEN(SUBSTITUTE($Y$2:$Y$4096,"Hisuian "&amp;AA565,"")))/LEN("Hisuian "&amp;AA565))
         - SUMPRODUCT((LEN($Y$2:$Y$4096)-LEN(SUBSTITUTE($Y$2:$Y$4096,"Paldean "&amp;AA565,"")))/LEN("Paldean "&amp;AA565))
      &gt;0,2,1)
   ))))</f>
        <v>1</v>
      </c>
      <c r="AN565">
        <v>0</v>
      </c>
      <c r="AO565">
        <v>0</v>
      </c>
    </row>
    <row r="566" spans="1:41" x14ac:dyDescent="0.25">
      <c r="A566">
        <v>175</v>
      </c>
      <c r="B566" t="s">
        <v>73</v>
      </c>
      <c r="C566" t="s">
        <v>1536</v>
      </c>
      <c r="D566"/>
      <c r="E566">
        <v>35</v>
      </c>
      <c r="F566">
        <v>20</v>
      </c>
      <c r="G566">
        <v>65</v>
      </c>
      <c r="H566">
        <v>40</v>
      </c>
      <c r="I566">
        <v>65</v>
      </c>
      <c r="J566">
        <v>20</v>
      </c>
      <c r="K566" t="s">
        <v>348</v>
      </c>
      <c r="L566" t="s">
        <v>250</v>
      </c>
      <c r="M566" t="s">
        <v>251</v>
      </c>
      <c r="N566">
        <v>3</v>
      </c>
      <c r="O566">
        <v>5.3</v>
      </c>
      <c r="R566">
        <f t="shared" si="36"/>
        <v>3</v>
      </c>
      <c r="S566">
        <f t="shared" si="37"/>
        <v>5</v>
      </c>
      <c r="T566">
        <f t="shared" si="38"/>
        <v>8</v>
      </c>
      <c r="U566" t="s">
        <v>1536</v>
      </c>
      <c r="V566" t="s">
        <v>1481</v>
      </c>
      <c r="W566" t="s">
        <v>1492</v>
      </c>
      <c r="X566" t="s">
        <v>1512</v>
      </c>
      <c r="Y566" t="s">
        <v>74</v>
      </c>
      <c r="Z566" cm="1">
        <f t="array" ref="Z566">IF(ISBLANK(AK566),_xlfn.LET(
    _xlpm.nameBeforeSlash, IF(ISNUMBER(SEARCH("/", Y566)), LEFT(Y566, SEARCH("/", Y566)-1), Y566),
    _xlpm.matchRow, IFERROR(MATCH(_xlpm.nameBeforeSlash, AA:AA, 0), ""),
    _xlpm.difference, IF(_xlpm.matchRow="", "", ABS((R566 + S566)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),IF(ISBLANK(Y566),"","Hidden"))</f>
        <v>10</v>
      </c>
      <c r="AA566" t="s">
        <v>73</v>
      </c>
      <c r="AC566" t="s">
        <v>474</v>
      </c>
      <c r="AD566" t="str">
        <f>_xlfn.XLOOKUP(AC566,moves!A:A,moves!B:B)</f>
        <v>typeless</v>
      </c>
      <c r="AE566" t="str">
        <f>_xlfn.XLOOKUP(AC566,moves!A:A,moves!D:D)</f>
        <v>?</v>
      </c>
      <c r="AF566" t="str">
        <f>_xlfn.XLOOKUP(AC566,moves!A:A,moves!E:E)</f>
        <v>Generate a Metronome move and then attack the target with that move.</v>
      </c>
      <c r="AG566">
        <v>0</v>
      </c>
      <c r="AH566">
        <v>0</v>
      </c>
      <c r="AI566">
        <f t="shared" si="39"/>
        <v>0</v>
      </c>
      <c r="AJ566" t="s">
        <v>523</v>
      </c>
      <c r="AL566">
        <v>0</v>
      </c>
      <c r="AM566" cm="1">
        <f t="array" ref="AM566">IF(AL566=1,1,
   IF(ISTEXT(AK566),1,
   IF(AO566&gt;1,AM565,
   IF(AI566=1,
      IF(SUMPRODUCT((LEN($Y$2:$Y$4096)-LEN(SUBSTITUTE($Y$2:$Y$4096,AA566,"")))/LEN(AA566))&gt;0,2,1),
      IF(
         SUMPRODUCT((LEN($Y$2:$Y$4096)-LEN(SUBSTITUTE($Y$2:$Y$4096,AA566,"")))/LEN(AA566))
         - SUMPRODUCT((LEN($Y$2:$Y$4096)-LEN(SUBSTITUTE($Y$2:$Y$4096,"Alolan "&amp;AA566,"")))/LEN("Alolan "&amp;AA566))
         - SUMPRODUCT((LEN($Y$2:$Y$4096)-LEN(SUBSTITUTE($Y$2:$Y$4096,"Galarian "&amp;AA566,"")))/LEN("Galarian "&amp;AA566))
         - SUMPRODUCT((LEN($Y$2:$Y$4096)-LEN(SUBSTITUTE($Y$2:$Y$4096,"Hisuian "&amp;AA566,"")))/LEN("Hisuian "&amp;AA566))
         - SUMPRODUCT((LEN($Y$2:$Y$4096)-LEN(SUBSTITUTE($Y$2:$Y$4096,"Paldean "&amp;AA566,"")))/LEN("Paldean "&amp;AA566))
      &gt;0,2,1)
   ))))</f>
        <v>1</v>
      </c>
      <c r="AN566">
        <v>0</v>
      </c>
      <c r="AO566">
        <v>0</v>
      </c>
    </row>
    <row r="567" spans="1:41" x14ac:dyDescent="0.25">
      <c r="A567">
        <v>175</v>
      </c>
      <c r="B567" t="s">
        <v>73</v>
      </c>
      <c r="C567" t="s">
        <v>1536</v>
      </c>
      <c r="D567"/>
      <c r="E567">
        <v>35</v>
      </c>
      <c r="F567">
        <v>20</v>
      </c>
      <c r="G567">
        <v>65</v>
      </c>
      <c r="H567">
        <v>40</v>
      </c>
      <c r="I567">
        <v>65</v>
      </c>
      <c r="J567">
        <v>20</v>
      </c>
      <c r="K567" t="s">
        <v>348</v>
      </c>
      <c r="L567" t="s">
        <v>250</v>
      </c>
      <c r="M567" t="s">
        <v>251</v>
      </c>
      <c r="N567">
        <v>3</v>
      </c>
      <c r="O567">
        <v>5.3</v>
      </c>
      <c r="R567">
        <f t="shared" si="36"/>
        <v>3</v>
      </c>
      <c r="S567">
        <f t="shared" si="37"/>
        <v>5</v>
      </c>
      <c r="T567">
        <f t="shared" si="38"/>
        <v>8</v>
      </c>
      <c r="U567" t="s">
        <v>1536</v>
      </c>
      <c r="V567" t="s">
        <v>1481</v>
      </c>
      <c r="W567" t="s">
        <v>1492</v>
      </c>
      <c r="X567" t="s">
        <v>1512</v>
      </c>
      <c r="Y567" t="s">
        <v>74</v>
      </c>
      <c r="Z567" cm="1">
        <f t="array" ref="Z567">IF(ISBLANK(AK567),_xlfn.LET(
    _xlpm.nameBeforeSlash, IF(ISNUMBER(SEARCH("/", Y567)), LEFT(Y567, SEARCH("/", Y567)-1), Y567),
    _xlpm.matchRow, IFERROR(MATCH(_xlpm.nameBeforeSlash, AA:AA, 0), ""),
    _xlpm.difference, IF(_xlpm.matchRow="", "", ABS((R567 + S567)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),IF(ISBLANK(Y567),"","Hidden"))</f>
        <v>10</v>
      </c>
      <c r="AA567" t="s">
        <v>73</v>
      </c>
      <c r="AC567" t="s">
        <v>474</v>
      </c>
      <c r="AD567" t="str">
        <f>_xlfn.XLOOKUP(AC567,moves!A:A,moves!B:B)</f>
        <v>typeless</v>
      </c>
      <c r="AE567" t="str">
        <f>_xlfn.XLOOKUP(AC567,moves!A:A,moves!D:D)</f>
        <v>?</v>
      </c>
      <c r="AF567" t="str">
        <f>_xlfn.XLOOKUP(AC567,moves!A:A,moves!E:E)</f>
        <v>Generate a Metronome move and then attack the target with that move.</v>
      </c>
      <c r="AG567">
        <v>0</v>
      </c>
      <c r="AH567">
        <v>0</v>
      </c>
      <c r="AI567">
        <f t="shared" si="39"/>
        <v>0</v>
      </c>
      <c r="AJ567" t="s">
        <v>523</v>
      </c>
      <c r="AL567">
        <v>0</v>
      </c>
      <c r="AM567" cm="1">
        <f t="array" ref="AM567">IF(AL567=1,1,
   IF(ISTEXT(AK567),1,
   IF(AO567&gt;1,AM566,
   IF(AI567=1,
      IF(SUMPRODUCT((LEN($Y$2:$Y$4096)-LEN(SUBSTITUTE($Y$2:$Y$4096,AA567,"")))/LEN(AA567))&gt;0,2,1),
      IF(
         SUMPRODUCT((LEN($Y$2:$Y$4096)-LEN(SUBSTITUTE($Y$2:$Y$4096,AA567,"")))/LEN(AA567))
         - SUMPRODUCT((LEN($Y$2:$Y$4096)-LEN(SUBSTITUTE($Y$2:$Y$4096,"Alolan "&amp;AA567,"")))/LEN("Alolan "&amp;AA567))
         - SUMPRODUCT((LEN($Y$2:$Y$4096)-LEN(SUBSTITUTE($Y$2:$Y$4096,"Galarian "&amp;AA567,"")))/LEN("Galarian "&amp;AA567))
         - SUMPRODUCT((LEN($Y$2:$Y$4096)-LEN(SUBSTITUTE($Y$2:$Y$4096,"Hisuian "&amp;AA567,"")))/LEN("Hisuian "&amp;AA567))
         - SUMPRODUCT((LEN($Y$2:$Y$4096)-LEN(SUBSTITUTE($Y$2:$Y$4096,"Paldean "&amp;AA567,"")))/LEN("Paldean "&amp;AA567))
      &gt;0,2,1)
   ))))</f>
        <v>1</v>
      </c>
      <c r="AN567">
        <v>0</v>
      </c>
      <c r="AO567">
        <v>0</v>
      </c>
    </row>
    <row r="568" spans="1:41" x14ac:dyDescent="0.25">
      <c r="A568">
        <v>175</v>
      </c>
      <c r="B568" t="s">
        <v>73</v>
      </c>
      <c r="C568" t="s">
        <v>1536</v>
      </c>
      <c r="D568"/>
      <c r="E568">
        <v>35</v>
      </c>
      <c r="F568">
        <v>20</v>
      </c>
      <c r="G568">
        <v>65</v>
      </c>
      <c r="H568">
        <v>40</v>
      </c>
      <c r="I568">
        <v>65</v>
      </c>
      <c r="J568">
        <v>20</v>
      </c>
      <c r="K568" t="s">
        <v>348</v>
      </c>
      <c r="L568" t="s">
        <v>250</v>
      </c>
      <c r="M568" t="s">
        <v>251</v>
      </c>
      <c r="N568">
        <v>3</v>
      </c>
      <c r="O568">
        <v>5.3</v>
      </c>
      <c r="R568">
        <f t="shared" si="36"/>
        <v>3</v>
      </c>
      <c r="S568">
        <f t="shared" si="37"/>
        <v>5</v>
      </c>
      <c r="T568">
        <f t="shared" si="38"/>
        <v>8</v>
      </c>
      <c r="U568" t="s">
        <v>1536</v>
      </c>
      <c r="V568" t="s">
        <v>1481</v>
      </c>
      <c r="W568" t="s">
        <v>1492</v>
      </c>
      <c r="X568" t="s">
        <v>1512</v>
      </c>
      <c r="Y568" t="s">
        <v>74</v>
      </c>
      <c r="Z568" cm="1">
        <f t="array" ref="Z568">IF(ISBLANK(AK568),_xlfn.LET(
    _xlpm.nameBeforeSlash, IF(ISNUMBER(SEARCH("/", Y568)), LEFT(Y568, SEARCH("/", Y568)-1), Y568),
    _xlpm.matchRow, IFERROR(MATCH(_xlpm.nameBeforeSlash, AA:AA, 0), ""),
    _xlpm.difference, IF(_xlpm.matchRow="", "", ABS((R568 + S568)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),IF(ISBLANK(Y568),"","Hidden"))</f>
        <v>10</v>
      </c>
      <c r="AA568" t="s">
        <v>73</v>
      </c>
      <c r="AC568" t="s">
        <v>474</v>
      </c>
      <c r="AD568" t="str">
        <f>_xlfn.XLOOKUP(AC568,moves!A:A,moves!B:B)</f>
        <v>typeless</v>
      </c>
      <c r="AE568" t="str">
        <f>_xlfn.XLOOKUP(AC568,moves!A:A,moves!D:D)</f>
        <v>?</v>
      </c>
      <c r="AF568" t="str">
        <f>_xlfn.XLOOKUP(AC568,moves!A:A,moves!E:E)</f>
        <v>Generate a Metronome move and then attack the target with that move.</v>
      </c>
      <c r="AG568">
        <v>0</v>
      </c>
      <c r="AH568">
        <v>0</v>
      </c>
      <c r="AI568">
        <f t="shared" si="39"/>
        <v>0</v>
      </c>
      <c r="AJ568" t="s">
        <v>523</v>
      </c>
      <c r="AL568">
        <v>0</v>
      </c>
      <c r="AM568" cm="1">
        <f t="array" ref="AM568">IF(AL568=1,1,
   IF(ISTEXT(AK568),1,
   IF(AO568&gt;1,AM567,
   IF(AI568=1,
      IF(SUMPRODUCT((LEN($Y$2:$Y$4096)-LEN(SUBSTITUTE($Y$2:$Y$4096,AA568,"")))/LEN(AA568))&gt;0,2,1),
      IF(
         SUMPRODUCT((LEN($Y$2:$Y$4096)-LEN(SUBSTITUTE($Y$2:$Y$4096,AA568,"")))/LEN(AA568))
         - SUMPRODUCT((LEN($Y$2:$Y$4096)-LEN(SUBSTITUTE($Y$2:$Y$4096,"Alolan "&amp;AA568,"")))/LEN("Alolan "&amp;AA568))
         - SUMPRODUCT((LEN($Y$2:$Y$4096)-LEN(SUBSTITUTE($Y$2:$Y$4096,"Galarian "&amp;AA568,"")))/LEN("Galarian "&amp;AA568))
         - SUMPRODUCT((LEN($Y$2:$Y$4096)-LEN(SUBSTITUTE($Y$2:$Y$4096,"Hisuian "&amp;AA568,"")))/LEN("Hisuian "&amp;AA568))
         - SUMPRODUCT((LEN($Y$2:$Y$4096)-LEN(SUBSTITUTE($Y$2:$Y$4096,"Paldean "&amp;AA568,"")))/LEN("Paldean "&amp;AA568))
      &gt;0,2,1)
   ))))</f>
        <v>1</v>
      </c>
      <c r="AN568">
        <v>0</v>
      </c>
      <c r="AO568">
        <v>0</v>
      </c>
    </row>
    <row r="569" spans="1:41" x14ac:dyDescent="0.25">
      <c r="A569" t="s">
        <v>3884</v>
      </c>
      <c r="B569" t="s">
        <v>73</v>
      </c>
      <c r="C569" t="s">
        <v>1536</v>
      </c>
      <c r="D569"/>
      <c r="E569">
        <v>35</v>
      </c>
      <c r="F569">
        <v>20</v>
      </c>
      <c r="G569">
        <v>65</v>
      </c>
      <c r="H569">
        <v>40</v>
      </c>
      <c r="I569">
        <v>65</v>
      </c>
      <c r="J569">
        <v>20</v>
      </c>
      <c r="K569" t="s">
        <v>348</v>
      </c>
      <c r="L569" t="s">
        <v>250</v>
      </c>
      <c r="M569" t="s">
        <v>251</v>
      </c>
      <c r="N569">
        <v>3</v>
      </c>
      <c r="O569">
        <v>5.3</v>
      </c>
      <c r="R569">
        <f t="shared" si="36"/>
        <v>3</v>
      </c>
      <c r="S569">
        <f t="shared" si="37"/>
        <v>5</v>
      </c>
      <c r="T569">
        <f t="shared" si="38"/>
        <v>8</v>
      </c>
      <c r="U569" t="s">
        <v>1536</v>
      </c>
      <c r="V569" t="s">
        <v>1481</v>
      </c>
      <c r="W569" t="s">
        <v>1492</v>
      </c>
      <c r="X569" t="s">
        <v>1512</v>
      </c>
      <c r="Y569" t="s">
        <v>5161</v>
      </c>
      <c r="Z569" cm="1">
        <f t="array" ref="Z569">IF(ISBLANK(AK569),_xlfn.LET(
    _xlpm.nameBeforeSlash, IF(ISNUMBER(SEARCH("/", Y569)), LEFT(Y569, SEARCH("/", Y569)-1), Y569),
    _xlpm.matchRow, IFERROR(MATCH(_xlpm.nameBeforeSlash, AA:AA, 0), ""),
    _xlpm.difference, IF(_xlpm.matchRow="", "", ABS((R569 + S569)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),IF(ISBLANK(Y569),"","Hidden"))</f>
        <v>10</v>
      </c>
      <c r="AA569" t="s">
        <v>5162</v>
      </c>
      <c r="AC569" t="s">
        <v>744</v>
      </c>
      <c r="AD569" t="str">
        <f>_xlfn.XLOOKUP(AC569,moves!A:A,moves!B:B)</f>
        <v>fairy</v>
      </c>
      <c r="AE569">
        <f>_xlfn.XLOOKUP(AC569,moves!A:A,moves!D:D)</f>
        <v>1</v>
      </c>
      <c r="AF569" t="str">
        <f>_xlfn.XLOOKUP(AC569,moves!A:A,moves!E:E)</f>
        <v>Inflict the Confused status on the target. If the target was already Confused: Increased attack strength by 2.</v>
      </c>
      <c r="AG569">
        <v>1</v>
      </c>
      <c r="AH569">
        <v>0</v>
      </c>
      <c r="AI569">
        <f t="shared" si="39"/>
        <v>1</v>
      </c>
      <c r="AJ569" t="s">
        <v>523</v>
      </c>
      <c r="AL569">
        <v>0</v>
      </c>
      <c r="AM569" cm="1">
        <f t="array" ref="AM569">IF(AL569=1,1,
   IF(ISTEXT(AK569),1,
   IF(AO569&gt;1,AM568,
   IF(AI569=1,
      IF(SUMPRODUCT((LEN($Y$2:$Y$4096)-LEN(SUBSTITUTE($Y$2:$Y$4096,AA569,"")))/LEN(AA569))&gt;0,2,1),
      IF(
         SUMPRODUCT((LEN($Y$2:$Y$4096)-LEN(SUBSTITUTE($Y$2:$Y$4096,AA569,"")))/LEN(AA569))
         - SUMPRODUCT((LEN($Y$2:$Y$4096)-LEN(SUBSTITUTE($Y$2:$Y$4096,"Alolan "&amp;AA569,"")))/LEN("Alolan "&amp;AA569))
         - SUMPRODUCT((LEN($Y$2:$Y$4096)-LEN(SUBSTITUTE($Y$2:$Y$4096,"Galarian "&amp;AA569,"")))/LEN("Galarian "&amp;AA569))
         - SUMPRODUCT((LEN($Y$2:$Y$4096)-LEN(SUBSTITUTE($Y$2:$Y$4096,"Hisuian "&amp;AA569,"")))/LEN("Hisuian "&amp;AA569))
         - SUMPRODUCT((LEN($Y$2:$Y$4096)-LEN(SUBSTITUTE($Y$2:$Y$4096,"Paldean "&amp;AA569,"")))/LEN("Paldean "&amp;AA569))
      &gt;0,2,1)
   ))))</f>
        <v>1</v>
      </c>
      <c r="AN569">
        <v>0</v>
      </c>
      <c r="AO569">
        <v>0</v>
      </c>
    </row>
    <row r="570" spans="1:41" x14ac:dyDescent="0.25">
      <c r="A570">
        <v>176</v>
      </c>
      <c r="B570" t="s">
        <v>74</v>
      </c>
      <c r="C570" t="s">
        <v>1536</v>
      </c>
      <c r="D570" t="s">
        <v>1481</v>
      </c>
      <c r="E570">
        <v>55</v>
      </c>
      <c r="F570">
        <v>40</v>
      </c>
      <c r="G570">
        <v>85</v>
      </c>
      <c r="H570">
        <v>80</v>
      </c>
      <c r="I570">
        <v>105</v>
      </c>
      <c r="J570">
        <v>40</v>
      </c>
      <c r="K570" t="s">
        <v>318</v>
      </c>
      <c r="L570" t="s">
        <v>250</v>
      </c>
      <c r="M570" t="s">
        <v>251</v>
      </c>
      <c r="N570">
        <v>6</v>
      </c>
      <c r="O570">
        <v>7.9</v>
      </c>
      <c r="R570">
        <f t="shared" si="36"/>
        <v>6</v>
      </c>
      <c r="S570">
        <f t="shared" si="37"/>
        <v>8</v>
      </c>
      <c r="T570">
        <f t="shared" si="38"/>
        <v>14</v>
      </c>
      <c r="U570" t="s">
        <v>1536</v>
      </c>
      <c r="V570" t="s">
        <v>1481</v>
      </c>
      <c r="W570" t="s">
        <v>1492</v>
      </c>
      <c r="X570" t="s">
        <v>1512</v>
      </c>
      <c r="Y570" t="s">
        <v>222</v>
      </c>
      <c r="Z570" cm="1">
        <f t="array" ref="Z570">IF(ISBLANK(AK570),_xlfn.LET(
    _xlpm.nameBeforeSlash, IF(ISNUMBER(SEARCH("/", Y570)), LEFT(Y570, SEARCH("/", Y570)-1), Y570),
    _xlpm.matchRow, IFERROR(MATCH(_xlpm.nameBeforeSlash, AA:AA, 0), ""),
    _xlpm.difference, IF(_xlpm.matchRow="", "", ABS((R570 + S570)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),IF(ISBLANK(Y570),"","Hidden"))</f>
        <v>14</v>
      </c>
      <c r="AA570" t="s">
        <v>74</v>
      </c>
      <c r="AC570" t="s">
        <v>1276</v>
      </c>
      <c r="AD570" t="str">
        <f>_xlfn.XLOOKUP(AC570,moves!A:A,moves!B:B)</f>
        <v>normal</v>
      </c>
      <c r="AE570">
        <f>_xlfn.XLOOKUP(AC570,moves!A:A,moves!D:D)</f>
        <v>1</v>
      </c>
      <c r="AF570" t="str">
        <f>_xlfn.XLOOKUP(AC570,moves!A:A,moves!E:E)</f>
        <v>At the end of the next round: The Pokémon in the user's spot is healed by half of their base health, rounded up.</v>
      </c>
      <c r="AG570">
        <v>0</v>
      </c>
      <c r="AH570">
        <v>0</v>
      </c>
      <c r="AI570">
        <f t="shared" si="39"/>
        <v>0</v>
      </c>
      <c r="AJ570" t="s">
        <v>524</v>
      </c>
      <c r="AL570">
        <v>0</v>
      </c>
      <c r="AM570" cm="1">
        <f t="array" ref="AM570">IF(AL570=1,1,
   IF(ISTEXT(AK570),1,
   IF(AO570&gt;1,AM569,
   IF(AI570=1,
      IF(SUMPRODUCT((LEN($Y$2:$Y$4096)-LEN(SUBSTITUTE($Y$2:$Y$4096,AA570,"")))/LEN(AA570))&gt;0,2,1),
      IF(
         SUMPRODUCT((LEN($Y$2:$Y$4096)-LEN(SUBSTITUTE($Y$2:$Y$4096,AA570,"")))/LEN(AA570))
         - SUMPRODUCT((LEN($Y$2:$Y$4096)-LEN(SUBSTITUTE($Y$2:$Y$4096,"Alolan "&amp;AA570,"")))/LEN("Alolan "&amp;AA570))
         - SUMPRODUCT((LEN($Y$2:$Y$4096)-LEN(SUBSTITUTE($Y$2:$Y$4096,"Galarian "&amp;AA570,"")))/LEN("Galarian "&amp;AA570))
         - SUMPRODUCT((LEN($Y$2:$Y$4096)-LEN(SUBSTITUTE($Y$2:$Y$4096,"Hisuian "&amp;AA570,"")))/LEN("Hisuian "&amp;AA570))
         - SUMPRODUCT((LEN($Y$2:$Y$4096)-LEN(SUBSTITUTE($Y$2:$Y$4096,"Paldean "&amp;AA570,"")))/LEN("Paldean "&amp;AA570))
      &gt;0,2,1)
   ))))</f>
        <v>2</v>
      </c>
      <c r="AN570">
        <v>0</v>
      </c>
      <c r="AO570">
        <v>0</v>
      </c>
    </row>
    <row r="571" spans="1:41" x14ac:dyDescent="0.25">
      <c r="A571" t="s">
        <v>3885</v>
      </c>
      <c r="B571" t="s">
        <v>74</v>
      </c>
      <c r="C571" t="s">
        <v>1536</v>
      </c>
      <c r="D571" t="s">
        <v>1481</v>
      </c>
      <c r="E571">
        <v>55</v>
      </c>
      <c r="F571">
        <v>40</v>
      </c>
      <c r="G571">
        <v>85</v>
      </c>
      <c r="H571">
        <v>80</v>
      </c>
      <c r="I571">
        <v>105</v>
      </c>
      <c r="J571">
        <v>40</v>
      </c>
      <c r="K571" t="s">
        <v>318</v>
      </c>
      <c r="L571" t="s">
        <v>250</v>
      </c>
      <c r="M571" t="s">
        <v>251</v>
      </c>
      <c r="N571">
        <v>6</v>
      </c>
      <c r="O571">
        <v>7.9</v>
      </c>
      <c r="R571">
        <f t="shared" si="36"/>
        <v>6</v>
      </c>
      <c r="S571">
        <f t="shared" si="37"/>
        <v>8</v>
      </c>
      <c r="T571">
        <f t="shared" si="38"/>
        <v>14</v>
      </c>
      <c r="U571" t="s">
        <v>1536</v>
      </c>
      <c r="V571" t="s">
        <v>1481</v>
      </c>
      <c r="W571" t="s">
        <v>1492</v>
      </c>
      <c r="X571" t="s">
        <v>1512</v>
      </c>
      <c r="Y571" t="s">
        <v>5163</v>
      </c>
      <c r="Z571" cm="1">
        <f t="array" ref="Z571">IF(ISBLANK(AK571),_xlfn.LET(
    _xlpm.nameBeforeSlash, IF(ISNUMBER(SEARCH("/", Y571)), LEFT(Y571, SEARCH("/", Y571)-1), Y571),
    _xlpm.matchRow, IFERROR(MATCH(_xlpm.nameBeforeSlash, AA:AA, 0), ""),
    _xlpm.difference, IF(_xlpm.matchRow="", "", ABS((R571 + S571)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),IF(ISBLANK(Y571),"","Hidden"))</f>
        <v>14</v>
      </c>
      <c r="AA571" t="s">
        <v>5161</v>
      </c>
      <c r="AC571" t="s">
        <v>6455</v>
      </c>
      <c r="AD571" t="str">
        <f>_xlfn.XLOOKUP(AC571,moves!A:A,moves!B:B)</f>
        <v>normal</v>
      </c>
      <c r="AE571">
        <f>_xlfn.XLOOKUP(AC571,moves!A:A,moves!D:D)</f>
        <v>1</v>
      </c>
      <c r="AF571" t="str">
        <f>_xlfn.XLOOKUP(AC571,moves!A:A,moves!E:E)</f>
        <v>The user may transfer all PERSISTING and MODIFY effects the user has to the Pokémon switching in.</v>
      </c>
      <c r="AG571">
        <v>0</v>
      </c>
      <c r="AH571">
        <v>0</v>
      </c>
      <c r="AI571">
        <f t="shared" si="39"/>
        <v>1</v>
      </c>
      <c r="AJ571" t="s">
        <v>524</v>
      </c>
      <c r="AL571">
        <v>0</v>
      </c>
      <c r="AM571" cm="1">
        <f t="array" ref="AM571">IF(AL571=1,1,
   IF(ISTEXT(AK571),1,
   IF(AO571&gt;1,AM570,
   IF(AI571=1,
      IF(SUMPRODUCT((LEN($Y$2:$Y$4096)-LEN(SUBSTITUTE($Y$2:$Y$4096,AA571,"")))/LEN(AA571))&gt;0,2,1),
      IF(
         SUMPRODUCT((LEN($Y$2:$Y$4096)-LEN(SUBSTITUTE($Y$2:$Y$4096,AA571,"")))/LEN(AA571))
         - SUMPRODUCT((LEN($Y$2:$Y$4096)-LEN(SUBSTITUTE($Y$2:$Y$4096,"Alolan "&amp;AA571,"")))/LEN("Alolan "&amp;AA571))
         - SUMPRODUCT((LEN($Y$2:$Y$4096)-LEN(SUBSTITUTE($Y$2:$Y$4096,"Galarian "&amp;AA571,"")))/LEN("Galarian "&amp;AA571))
         - SUMPRODUCT((LEN($Y$2:$Y$4096)-LEN(SUBSTITUTE($Y$2:$Y$4096,"Hisuian "&amp;AA571,"")))/LEN("Hisuian "&amp;AA571))
         - SUMPRODUCT((LEN($Y$2:$Y$4096)-LEN(SUBSTITUTE($Y$2:$Y$4096,"Paldean "&amp;AA571,"")))/LEN("Paldean "&amp;AA571))
      &gt;0,2,1)
   ))))</f>
        <v>2</v>
      </c>
      <c r="AN571">
        <v>0</v>
      </c>
      <c r="AO571">
        <v>0</v>
      </c>
    </row>
    <row r="572" spans="1:41" x14ac:dyDescent="0.25">
      <c r="A572">
        <v>177</v>
      </c>
      <c r="B572" t="s">
        <v>1780</v>
      </c>
      <c r="C572" t="s">
        <v>429</v>
      </c>
      <c r="D572" t="s">
        <v>1481</v>
      </c>
      <c r="E572">
        <v>40</v>
      </c>
      <c r="F572">
        <v>50</v>
      </c>
      <c r="G572">
        <v>45</v>
      </c>
      <c r="H572">
        <v>70</v>
      </c>
      <c r="I572">
        <v>45</v>
      </c>
      <c r="J572">
        <v>70</v>
      </c>
      <c r="K572" t="s">
        <v>1513</v>
      </c>
      <c r="L572" t="s">
        <v>250</v>
      </c>
      <c r="M572" t="s">
        <v>249</v>
      </c>
      <c r="N572">
        <v>6.8</v>
      </c>
      <c r="O572">
        <v>4.3</v>
      </c>
      <c r="R572">
        <f t="shared" si="36"/>
        <v>7</v>
      </c>
      <c r="S572">
        <f t="shared" si="37"/>
        <v>4</v>
      </c>
      <c r="T572">
        <f t="shared" si="38"/>
        <v>11</v>
      </c>
      <c r="U572" t="s">
        <v>429</v>
      </c>
      <c r="V572" t="s">
        <v>1481</v>
      </c>
      <c r="W572" t="s">
        <v>1524</v>
      </c>
      <c r="X572" t="s">
        <v>1468</v>
      </c>
      <c r="Y572" t="s">
        <v>1781</v>
      </c>
      <c r="Z572" cm="1">
        <f t="array" ref="Z572">IF(ISBLANK(AK572),_xlfn.LET(
    _xlpm.nameBeforeSlash, IF(ISNUMBER(SEARCH("/", Y572)), LEFT(Y572, SEARCH("/", Y572)-1), Y572),
    _xlpm.matchRow, IFERROR(MATCH(_xlpm.nameBeforeSlash, AA:AA, 0), ""),
    _xlpm.difference, IF(_xlpm.matchRow="", "", ABS((R572 + S572)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),IF(ISBLANK(Y572),"","Hidden"))</f>
        <v>9</v>
      </c>
      <c r="AA572" t="s">
        <v>1780</v>
      </c>
      <c r="AC572" t="s">
        <v>652</v>
      </c>
      <c r="AD572" t="str">
        <f>_xlfn.XLOOKUP(AC572,moves!A:A,moves!B:B)</f>
        <v>flying</v>
      </c>
      <c r="AE572">
        <f>_xlfn.XLOOKUP(AC572,moves!A:A,moves!D:D)</f>
        <v>2</v>
      </c>
      <c r="AF572" t="str">
        <f>_xlfn.XLOOKUP(AC572,moves!A:A,moves!E:E)</f>
        <v>When the target is next attacked: Add 1 critical hit to the roll.</v>
      </c>
      <c r="AG572">
        <v>0</v>
      </c>
      <c r="AH572">
        <v>0</v>
      </c>
      <c r="AI572">
        <f t="shared" si="39"/>
        <v>0</v>
      </c>
      <c r="AJ572" t="s">
        <v>523</v>
      </c>
      <c r="AL572">
        <v>0</v>
      </c>
      <c r="AM572" cm="1">
        <f t="array" ref="AM572">IF(AL572=1,1,
   IF(ISTEXT(AK572),1,
   IF(AO572&gt;1,AM571,
   IF(AI572=1,
      IF(SUMPRODUCT((LEN($Y$2:$Y$4096)-LEN(SUBSTITUTE($Y$2:$Y$4096,AA572,"")))/LEN(AA572))&gt;0,2,1),
      IF(
         SUMPRODUCT((LEN($Y$2:$Y$4096)-LEN(SUBSTITUTE($Y$2:$Y$4096,AA572,"")))/LEN(AA572))
         - SUMPRODUCT((LEN($Y$2:$Y$4096)-LEN(SUBSTITUTE($Y$2:$Y$4096,"Alolan "&amp;AA572,"")))/LEN("Alolan "&amp;AA572))
         - SUMPRODUCT((LEN($Y$2:$Y$4096)-LEN(SUBSTITUTE($Y$2:$Y$4096,"Galarian "&amp;AA572,"")))/LEN("Galarian "&amp;AA572))
         - SUMPRODUCT((LEN($Y$2:$Y$4096)-LEN(SUBSTITUTE($Y$2:$Y$4096,"Hisuian "&amp;AA572,"")))/LEN("Hisuian "&amp;AA572))
         - SUMPRODUCT((LEN($Y$2:$Y$4096)-LEN(SUBSTITUTE($Y$2:$Y$4096,"Paldean "&amp;AA572,"")))/LEN("Paldean "&amp;AA572))
      &gt;0,2,1)
   ))))</f>
        <v>1</v>
      </c>
      <c r="AN572">
        <v>0</v>
      </c>
      <c r="AO572">
        <v>0</v>
      </c>
    </row>
    <row r="573" spans="1:41" x14ac:dyDescent="0.25">
      <c r="A573" t="s">
        <v>3886</v>
      </c>
      <c r="B573" t="s">
        <v>1780</v>
      </c>
      <c r="C573" t="s">
        <v>429</v>
      </c>
      <c r="D573" t="s">
        <v>1481</v>
      </c>
      <c r="E573">
        <v>40</v>
      </c>
      <c r="F573">
        <v>50</v>
      </c>
      <c r="G573">
        <v>45</v>
      </c>
      <c r="H573">
        <v>70</v>
      </c>
      <c r="I573">
        <v>45</v>
      </c>
      <c r="J573">
        <v>70</v>
      </c>
      <c r="K573" t="s">
        <v>1513</v>
      </c>
      <c r="L573" t="s">
        <v>250</v>
      </c>
      <c r="M573" t="s">
        <v>249</v>
      </c>
      <c r="N573">
        <v>6.8</v>
      </c>
      <c r="O573">
        <v>4.3</v>
      </c>
      <c r="R573">
        <f t="shared" si="36"/>
        <v>7</v>
      </c>
      <c r="S573">
        <f t="shared" si="37"/>
        <v>4</v>
      </c>
      <c r="T573">
        <f t="shared" si="38"/>
        <v>11</v>
      </c>
      <c r="U573" t="s">
        <v>429</v>
      </c>
      <c r="V573" t="s">
        <v>1481</v>
      </c>
      <c r="W573" t="s">
        <v>1524</v>
      </c>
      <c r="X573" t="s">
        <v>1468</v>
      </c>
      <c r="Y573" t="s">
        <v>5164</v>
      </c>
      <c r="Z573" cm="1">
        <f t="array" ref="Z573">IF(ISBLANK(AK573),_xlfn.LET(
    _xlpm.nameBeforeSlash, IF(ISNUMBER(SEARCH("/", Y573)), LEFT(Y573, SEARCH("/", Y573)-1), Y573),
    _xlpm.matchRow, IFERROR(MATCH(_xlpm.nameBeforeSlash, AA:AA, 0), ""),
    _xlpm.difference, IF(_xlpm.matchRow="", "", ABS((R573 + S573)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),IF(ISBLANK(Y573),"","Hidden"))</f>
        <v>9</v>
      </c>
      <c r="AA573" t="s">
        <v>5165</v>
      </c>
      <c r="AC573" t="s">
        <v>481</v>
      </c>
      <c r="AD573" t="str">
        <f>_xlfn.XLOOKUP(AC573,moves!A:A,moves!B:B)</f>
        <v>ghost</v>
      </c>
      <c r="AE573">
        <f>_xlfn.XLOOKUP(AC573,moves!A:A,moves!D:D)</f>
        <v>1</v>
      </c>
      <c r="AF573" t="str">
        <f>_xlfn.XLOOKUP(AC573,moves!A:A,moves!E:E)</f>
        <v>Inflict the Confused status on the target. If the target was already Confused: Increased attack strength by 2.</v>
      </c>
      <c r="AG573">
        <v>0</v>
      </c>
      <c r="AH573">
        <v>0</v>
      </c>
      <c r="AI573">
        <f t="shared" si="39"/>
        <v>1</v>
      </c>
      <c r="AJ573" t="s">
        <v>523</v>
      </c>
      <c r="AL573">
        <v>0</v>
      </c>
      <c r="AM573" cm="1">
        <f t="array" ref="AM573">IF(AL573=1,1,
   IF(ISTEXT(AK573),1,
   IF(AO573&gt;1,AM572,
   IF(AI573=1,
      IF(SUMPRODUCT((LEN($Y$2:$Y$4096)-LEN(SUBSTITUTE($Y$2:$Y$4096,AA573,"")))/LEN(AA573))&gt;0,2,1),
      IF(
         SUMPRODUCT((LEN($Y$2:$Y$4096)-LEN(SUBSTITUTE($Y$2:$Y$4096,AA573,"")))/LEN(AA573))
         - SUMPRODUCT((LEN($Y$2:$Y$4096)-LEN(SUBSTITUTE($Y$2:$Y$4096,"Alolan "&amp;AA573,"")))/LEN("Alolan "&amp;AA573))
         - SUMPRODUCT((LEN($Y$2:$Y$4096)-LEN(SUBSTITUTE($Y$2:$Y$4096,"Galarian "&amp;AA573,"")))/LEN("Galarian "&amp;AA573))
         - SUMPRODUCT((LEN($Y$2:$Y$4096)-LEN(SUBSTITUTE($Y$2:$Y$4096,"Hisuian "&amp;AA573,"")))/LEN("Hisuian "&amp;AA573))
         - SUMPRODUCT((LEN($Y$2:$Y$4096)-LEN(SUBSTITUTE($Y$2:$Y$4096,"Paldean "&amp;AA573,"")))/LEN("Paldean "&amp;AA573))
      &gt;0,2,1)
   ))))</f>
        <v>1</v>
      </c>
      <c r="AN573">
        <v>0</v>
      </c>
      <c r="AO573">
        <v>0</v>
      </c>
    </row>
    <row r="574" spans="1:41" x14ac:dyDescent="0.25">
      <c r="A574">
        <v>178</v>
      </c>
      <c r="B574" t="s">
        <v>1781</v>
      </c>
      <c r="C574" t="s">
        <v>429</v>
      </c>
      <c r="D574" t="s">
        <v>1481</v>
      </c>
      <c r="E574">
        <v>65</v>
      </c>
      <c r="F574">
        <v>75</v>
      </c>
      <c r="G574">
        <v>70</v>
      </c>
      <c r="H574">
        <v>95</v>
      </c>
      <c r="I574">
        <v>70</v>
      </c>
      <c r="J574">
        <v>95</v>
      </c>
      <c r="K574" t="s">
        <v>1782</v>
      </c>
      <c r="L574" t="s">
        <v>250</v>
      </c>
      <c r="M574" t="s">
        <v>249</v>
      </c>
      <c r="N574">
        <v>9.3000000000000007</v>
      </c>
      <c r="O574">
        <v>6.8</v>
      </c>
      <c r="R574">
        <f t="shared" si="36"/>
        <v>9</v>
      </c>
      <c r="S574">
        <f t="shared" si="37"/>
        <v>7</v>
      </c>
      <c r="T574">
        <f t="shared" si="38"/>
        <v>16</v>
      </c>
      <c r="U574" t="s">
        <v>429</v>
      </c>
      <c r="V574" t="s">
        <v>1481</v>
      </c>
      <c r="W574" t="s">
        <v>1524</v>
      </c>
      <c r="X574" t="s">
        <v>1468</v>
      </c>
      <c r="Z574" t="str" cm="1">
        <f t="array" ref="Z574">IF(ISBLANK(AK574),_xlfn.LET(
    _xlpm.nameBeforeSlash, IF(ISNUMBER(SEARCH("/", Y574)), LEFT(Y574, SEARCH("/", Y574)-1), Y574),
    _xlpm.matchRow, IFERROR(MATCH(_xlpm.nameBeforeSlash, AA:AA, 0), ""),
    _xlpm.difference, IF(_xlpm.matchRow="", "", ABS((R574 + S574)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),IF(ISBLANK(Y574),"","Hidden"))</f>
        <v/>
      </c>
      <c r="AA574" t="s">
        <v>1781</v>
      </c>
      <c r="AC574" t="s">
        <v>734</v>
      </c>
      <c r="AD574" t="str">
        <f>_xlfn.XLOOKUP(AC574,moves!A:A,moves!B:B)</f>
        <v>psychic</v>
      </c>
      <c r="AE574">
        <f>_xlfn.XLOOKUP(AC574,moves!A:A,moves!D:D)</f>
        <v>7</v>
      </c>
      <c r="AF574" t="str">
        <f>_xlfn.XLOOKUP(AC574,moves!A:A,moves!E:E)</f>
        <v>Will there be more, less, or an equal amount of critical hits rolled than status symbols? If incorrect: Deal -3 damage.</v>
      </c>
      <c r="AG574">
        <v>0</v>
      </c>
      <c r="AH574">
        <v>0</v>
      </c>
      <c r="AI574">
        <f t="shared" si="39"/>
        <v>0</v>
      </c>
      <c r="AJ574" t="s">
        <v>524</v>
      </c>
      <c r="AL574">
        <v>0</v>
      </c>
      <c r="AM574" cm="1">
        <f t="array" ref="AM574">IF(AL574=1,1,
   IF(ISTEXT(AK574),1,
   IF(AO574&gt;1,AM573,
   IF(AI574=1,
      IF(SUMPRODUCT((LEN($Y$2:$Y$4096)-LEN(SUBSTITUTE($Y$2:$Y$4096,AA574,"")))/LEN(AA574))&gt;0,2,1),
      IF(
         SUMPRODUCT((LEN($Y$2:$Y$4096)-LEN(SUBSTITUTE($Y$2:$Y$4096,AA574,"")))/LEN(AA574))
         - SUMPRODUCT((LEN($Y$2:$Y$4096)-LEN(SUBSTITUTE($Y$2:$Y$4096,"Alolan "&amp;AA574,"")))/LEN("Alolan "&amp;AA574))
         - SUMPRODUCT((LEN($Y$2:$Y$4096)-LEN(SUBSTITUTE($Y$2:$Y$4096,"Galarian "&amp;AA574,"")))/LEN("Galarian "&amp;AA574))
         - SUMPRODUCT((LEN($Y$2:$Y$4096)-LEN(SUBSTITUTE($Y$2:$Y$4096,"Hisuian "&amp;AA574,"")))/LEN("Hisuian "&amp;AA574))
         - SUMPRODUCT((LEN($Y$2:$Y$4096)-LEN(SUBSTITUTE($Y$2:$Y$4096,"Paldean "&amp;AA574,"")))/LEN("Paldean "&amp;AA574))
      &gt;0,2,1)
   ))))</f>
        <v>2</v>
      </c>
      <c r="AN574">
        <v>0</v>
      </c>
      <c r="AO574">
        <v>0</v>
      </c>
    </row>
    <row r="575" spans="1:41" x14ac:dyDescent="0.25">
      <c r="A575" t="s">
        <v>3887</v>
      </c>
      <c r="B575" t="s">
        <v>1781</v>
      </c>
      <c r="C575" t="s">
        <v>429</v>
      </c>
      <c r="D575" t="s">
        <v>1481</v>
      </c>
      <c r="E575">
        <v>65</v>
      </c>
      <c r="F575">
        <v>75</v>
      </c>
      <c r="G575">
        <v>70</v>
      </c>
      <c r="H575">
        <v>95</v>
      </c>
      <c r="I575">
        <v>70</v>
      </c>
      <c r="J575">
        <v>95</v>
      </c>
      <c r="K575" t="s">
        <v>1782</v>
      </c>
      <c r="L575" t="s">
        <v>250</v>
      </c>
      <c r="M575" t="s">
        <v>249</v>
      </c>
      <c r="N575">
        <v>9.3000000000000007</v>
      </c>
      <c r="O575">
        <v>6.8</v>
      </c>
      <c r="R575">
        <f t="shared" si="36"/>
        <v>9</v>
      </c>
      <c r="S575">
        <f t="shared" si="37"/>
        <v>7</v>
      </c>
      <c r="T575">
        <f t="shared" si="38"/>
        <v>16</v>
      </c>
      <c r="U575" t="s">
        <v>429</v>
      </c>
      <c r="V575" t="s">
        <v>1481</v>
      </c>
      <c r="W575" t="s">
        <v>1524</v>
      </c>
      <c r="X575" t="s">
        <v>1468</v>
      </c>
      <c r="Z575" t="str" cm="1">
        <f t="array" ref="Z575">IF(ISBLANK(AK575),_xlfn.LET(
    _xlpm.nameBeforeSlash, IF(ISNUMBER(SEARCH("/", Y575)), LEFT(Y575, SEARCH("/", Y575)-1), Y575),
    _xlpm.matchRow, IFERROR(MATCH(_xlpm.nameBeforeSlash, AA:AA, 0), ""),
    _xlpm.difference, IF(_xlpm.matchRow="", "", ABS((R575 + S575)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),IF(ISBLANK(Y575),"","Hidden"))</f>
        <v/>
      </c>
      <c r="AA575" t="s">
        <v>5164</v>
      </c>
      <c r="AC575" t="s">
        <v>1445</v>
      </c>
      <c r="AD575" t="str">
        <f>_xlfn.XLOOKUP(AC575,moves!A:A,moves!B:B)</f>
        <v>psychic</v>
      </c>
      <c r="AE575" t="str">
        <f>_xlfn.XLOOKUP(AC575,moves!A:A,moves!D:D)</f>
        <v>?</v>
      </c>
      <c r="AF575" t="str">
        <f>_xlfn.XLOOKUP(AC575,moves!A:A,moves!E:E)</f>
        <v>Attack strength is equal to the number of permanent stat buffs the user has (Max 7 attack strength).</v>
      </c>
      <c r="AG575">
        <v>0</v>
      </c>
      <c r="AH575">
        <v>0</v>
      </c>
      <c r="AI575">
        <f t="shared" si="39"/>
        <v>1</v>
      </c>
      <c r="AJ575" t="s">
        <v>524</v>
      </c>
      <c r="AL575">
        <v>0</v>
      </c>
      <c r="AM575" cm="1">
        <f t="array" ref="AM575">IF(AL575=1,1,
   IF(ISTEXT(AK575),1,
   IF(AO575&gt;1,AM574,
   IF(AI575=1,
      IF(SUMPRODUCT((LEN($Y$2:$Y$4096)-LEN(SUBSTITUTE($Y$2:$Y$4096,AA575,"")))/LEN(AA575))&gt;0,2,1),
      IF(
         SUMPRODUCT((LEN($Y$2:$Y$4096)-LEN(SUBSTITUTE($Y$2:$Y$4096,AA575,"")))/LEN(AA575))
         - SUMPRODUCT((LEN($Y$2:$Y$4096)-LEN(SUBSTITUTE($Y$2:$Y$4096,"Alolan "&amp;AA575,"")))/LEN("Alolan "&amp;AA575))
         - SUMPRODUCT((LEN($Y$2:$Y$4096)-LEN(SUBSTITUTE($Y$2:$Y$4096,"Galarian "&amp;AA575,"")))/LEN("Galarian "&amp;AA575))
         - SUMPRODUCT((LEN($Y$2:$Y$4096)-LEN(SUBSTITUTE($Y$2:$Y$4096,"Hisuian "&amp;AA575,"")))/LEN("Hisuian "&amp;AA575))
         - SUMPRODUCT((LEN($Y$2:$Y$4096)-LEN(SUBSTITUTE($Y$2:$Y$4096,"Paldean "&amp;AA575,"")))/LEN("Paldean "&amp;AA575))
      &gt;0,2,1)
   ))))</f>
        <v>2</v>
      </c>
      <c r="AN575">
        <v>0</v>
      </c>
      <c r="AO575">
        <v>0</v>
      </c>
    </row>
    <row r="576" spans="1:41" x14ac:dyDescent="0.25">
      <c r="A576">
        <v>179</v>
      </c>
      <c r="B576" t="s">
        <v>1783</v>
      </c>
      <c r="C576" t="s">
        <v>1521</v>
      </c>
      <c r="D576"/>
      <c r="E576">
        <v>55</v>
      </c>
      <c r="F576">
        <v>40</v>
      </c>
      <c r="G576">
        <v>40</v>
      </c>
      <c r="H576">
        <v>65</v>
      </c>
      <c r="I576">
        <v>45</v>
      </c>
      <c r="J576">
        <v>35</v>
      </c>
      <c r="K576" t="s">
        <v>1784</v>
      </c>
      <c r="L576" t="s">
        <v>250</v>
      </c>
      <c r="M576" t="s">
        <v>249</v>
      </c>
      <c r="N576">
        <v>5.05</v>
      </c>
      <c r="O576">
        <v>4.75</v>
      </c>
      <c r="R576">
        <f t="shared" si="36"/>
        <v>5</v>
      </c>
      <c r="S576">
        <f t="shared" si="37"/>
        <v>5</v>
      </c>
      <c r="T576">
        <f t="shared" si="38"/>
        <v>10</v>
      </c>
      <c r="U576" t="s">
        <v>1521</v>
      </c>
      <c r="V576" t="s">
        <v>1482</v>
      </c>
      <c r="W576" t="s">
        <v>1536</v>
      </c>
      <c r="X576" t="s">
        <v>1546</v>
      </c>
      <c r="Y576" t="s">
        <v>1785</v>
      </c>
      <c r="Z576" cm="1">
        <f t="array" ref="Z576">IF(ISBLANK(AK576),_xlfn.LET(
    _xlpm.nameBeforeSlash, IF(ISNUMBER(SEARCH("/", Y576)), LEFT(Y576, SEARCH("/", Y576)-1), Y576),
    _xlpm.matchRow, IFERROR(MATCH(_xlpm.nameBeforeSlash, AA:AA, 0), ""),
    _xlpm.difference, IF(_xlpm.matchRow="", "", ABS((R576 + S576)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),IF(ISBLANK(Y576),"","Hidden"))</f>
        <v>7</v>
      </c>
      <c r="AA576" t="s">
        <v>1783</v>
      </c>
      <c r="AC576" t="s">
        <v>493</v>
      </c>
      <c r="AD576" t="str">
        <f>_xlfn.XLOOKUP(AC576,moves!A:A,moves!B:B)</f>
        <v>electric</v>
      </c>
      <c r="AE576">
        <f>_xlfn.XLOOKUP(AC576,moves!A:A,moves!D:D)</f>
        <v>2</v>
      </c>
      <c r="AF576" t="str">
        <f>_xlfn.XLOOKUP(AC576,moves!A:A,moves!E:E)</f>
        <v>Inflict the Paralyzed status on the target.</v>
      </c>
      <c r="AG576">
        <v>1</v>
      </c>
      <c r="AH576">
        <v>0</v>
      </c>
      <c r="AI576">
        <f t="shared" si="39"/>
        <v>0</v>
      </c>
      <c r="AJ576" t="s">
        <v>870</v>
      </c>
      <c r="AL576">
        <v>0</v>
      </c>
      <c r="AM576" cm="1">
        <f t="array" ref="AM576">IF(AL576=1,1,
   IF(ISTEXT(AK576),1,
   IF(AO576&gt;1,AM575,
   IF(AI576=1,
      IF(SUMPRODUCT((LEN($Y$2:$Y$4096)-LEN(SUBSTITUTE($Y$2:$Y$4096,AA576,"")))/LEN(AA576))&gt;0,2,1),
      IF(
         SUMPRODUCT((LEN($Y$2:$Y$4096)-LEN(SUBSTITUTE($Y$2:$Y$4096,AA576,"")))/LEN(AA576))
         - SUMPRODUCT((LEN($Y$2:$Y$4096)-LEN(SUBSTITUTE($Y$2:$Y$4096,"Alolan "&amp;AA576,"")))/LEN("Alolan "&amp;AA576))
         - SUMPRODUCT((LEN($Y$2:$Y$4096)-LEN(SUBSTITUTE($Y$2:$Y$4096,"Galarian "&amp;AA576,"")))/LEN("Galarian "&amp;AA576))
         - SUMPRODUCT((LEN($Y$2:$Y$4096)-LEN(SUBSTITUTE($Y$2:$Y$4096,"Hisuian "&amp;AA576,"")))/LEN("Hisuian "&amp;AA576))
         - SUMPRODUCT((LEN($Y$2:$Y$4096)-LEN(SUBSTITUTE($Y$2:$Y$4096,"Paldean "&amp;AA576,"")))/LEN("Paldean "&amp;AA576))
      &gt;0,2,1)
   ))))</f>
        <v>1</v>
      </c>
      <c r="AN576">
        <v>0</v>
      </c>
      <c r="AO576">
        <v>0</v>
      </c>
    </row>
    <row r="577" spans="1:41" x14ac:dyDescent="0.25">
      <c r="A577" t="s">
        <v>3888</v>
      </c>
      <c r="B577" t="s">
        <v>1783</v>
      </c>
      <c r="C577" t="s">
        <v>1521</v>
      </c>
      <c r="D577"/>
      <c r="E577">
        <v>55</v>
      </c>
      <c r="F577">
        <v>40</v>
      </c>
      <c r="G577">
        <v>40</v>
      </c>
      <c r="H577">
        <v>65</v>
      </c>
      <c r="I577">
        <v>45</v>
      </c>
      <c r="J577">
        <v>35</v>
      </c>
      <c r="K577" t="s">
        <v>1784</v>
      </c>
      <c r="L577" t="s">
        <v>250</v>
      </c>
      <c r="M577" t="s">
        <v>249</v>
      </c>
      <c r="N577">
        <v>5.05</v>
      </c>
      <c r="O577">
        <v>4.75</v>
      </c>
      <c r="R577">
        <f t="shared" ref="R577:R640" si="40">MROUND(N577,1)+P577</f>
        <v>5</v>
      </c>
      <c r="S577">
        <f t="shared" ref="S577:S640" si="41">MROUND(O577,1)+Q577</f>
        <v>5</v>
      </c>
      <c r="T577">
        <f t="shared" si="38"/>
        <v>10</v>
      </c>
      <c r="U577" t="s">
        <v>1521</v>
      </c>
      <c r="V577" t="s">
        <v>1482</v>
      </c>
      <c r="W577" t="s">
        <v>1536</v>
      </c>
      <c r="X577" t="s">
        <v>1546</v>
      </c>
      <c r="Y577" t="s">
        <v>5166</v>
      </c>
      <c r="Z577" cm="1">
        <f t="array" ref="Z577">IF(ISBLANK(AK577),_xlfn.LET(
    _xlpm.nameBeforeSlash, IF(ISNUMBER(SEARCH("/", Y577)), LEFT(Y577, SEARCH("/", Y577)-1), Y577),
    _xlpm.matchRow, IFERROR(MATCH(_xlpm.nameBeforeSlash, AA:AA, 0), ""),
    _xlpm.difference, IF(_xlpm.matchRow="", "", ABS((R577 + S577)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),IF(ISBLANK(Y577),"","Hidden"))</f>
        <v>7</v>
      </c>
      <c r="AA577" t="s">
        <v>5167</v>
      </c>
      <c r="AC577" t="s">
        <v>728</v>
      </c>
      <c r="AD577" t="str">
        <f>_xlfn.XLOOKUP(AC577,moves!A:A,moves!B:B)</f>
        <v>electric</v>
      </c>
      <c r="AE577">
        <f>_xlfn.XLOOKUP(AC577,moves!A:A,moves!D:D)</f>
        <v>1</v>
      </c>
      <c r="AF577" t="str">
        <f>_xlfn.XLOOKUP(AC577,moves!A:A,moves!E:E)</f>
        <v>When the target is next attacked: Add 1 critical hit to the roll.</v>
      </c>
      <c r="AG577">
        <v>1</v>
      </c>
      <c r="AH577">
        <v>0</v>
      </c>
      <c r="AI577">
        <f t="shared" si="39"/>
        <v>1</v>
      </c>
      <c r="AJ577" t="s">
        <v>523</v>
      </c>
      <c r="AL577">
        <v>0</v>
      </c>
      <c r="AM577" cm="1">
        <f t="array" ref="AM577">IF(AL577=1,1,
   IF(ISTEXT(AK577),1,
   IF(AO577&gt;1,AM576,
   IF(AI577=1,
      IF(SUMPRODUCT((LEN($Y$2:$Y$4096)-LEN(SUBSTITUTE($Y$2:$Y$4096,AA577,"")))/LEN(AA577))&gt;0,2,1),
      IF(
         SUMPRODUCT((LEN($Y$2:$Y$4096)-LEN(SUBSTITUTE($Y$2:$Y$4096,AA577,"")))/LEN(AA577))
         - SUMPRODUCT((LEN($Y$2:$Y$4096)-LEN(SUBSTITUTE($Y$2:$Y$4096,"Alolan "&amp;AA577,"")))/LEN("Alolan "&amp;AA577))
         - SUMPRODUCT((LEN($Y$2:$Y$4096)-LEN(SUBSTITUTE($Y$2:$Y$4096,"Galarian "&amp;AA577,"")))/LEN("Galarian "&amp;AA577))
         - SUMPRODUCT((LEN($Y$2:$Y$4096)-LEN(SUBSTITUTE($Y$2:$Y$4096,"Hisuian "&amp;AA577,"")))/LEN("Hisuian "&amp;AA577))
         - SUMPRODUCT((LEN($Y$2:$Y$4096)-LEN(SUBSTITUTE($Y$2:$Y$4096,"Paldean "&amp;AA577,"")))/LEN("Paldean "&amp;AA577))
      &gt;0,2,1)
   ))))</f>
        <v>1</v>
      </c>
      <c r="AN577">
        <v>0</v>
      </c>
      <c r="AO577">
        <v>0</v>
      </c>
    </row>
    <row r="578" spans="1:41" x14ac:dyDescent="0.25">
      <c r="A578">
        <v>180</v>
      </c>
      <c r="B578" t="s">
        <v>1785</v>
      </c>
      <c r="C578" t="s">
        <v>1521</v>
      </c>
      <c r="D578"/>
      <c r="E578">
        <v>70</v>
      </c>
      <c r="F578">
        <v>55</v>
      </c>
      <c r="G578">
        <v>55</v>
      </c>
      <c r="H578">
        <v>80</v>
      </c>
      <c r="I578">
        <v>60</v>
      </c>
      <c r="J578">
        <v>45</v>
      </c>
      <c r="K578" t="s">
        <v>1784</v>
      </c>
      <c r="L578" t="s">
        <v>250</v>
      </c>
      <c r="M578" t="s">
        <v>249</v>
      </c>
      <c r="N578">
        <v>6.35</v>
      </c>
      <c r="O578">
        <v>6.25</v>
      </c>
      <c r="P578">
        <v>1</v>
      </c>
      <c r="R578">
        <f t="shared" si="40"/>
        <v>7</v>
      </c>
      <c r="S578">
        <f t="shared" si="41"/>
        <v>6</v>
      </c>
      <c r="T578">
        <f t="shared" si="38"/>
        <v>13</v>
      </c>
      <c r="U578" t="s">
        <v>1521</v>
      </c>
      <c r="V578" t="s">
        <v>1482</v>
      </c>
      <c r="W578" t="s">
        <v>1536</v>
      </c>
      <c r="X578" t="s">
        <v>1546</v>
      </c>
      <c r="Y578" t="s">
        <v>1786</v>
      </c>
      <c r="Z578" cm="1">
        <f t="array" ref="Z578">IF(ISBLANK(AK578),_xlfn.LET(
    _xlpm.nameBeforeSlash, IF(ISNUMBER(SEARCH("/", Y578)), LEFT(Y578, SEARCH("/", Y578)-1), Y578),
    _xlpm.matchRow, IFERROR(MATCH(_xlpm.nameBeforeSlash, AA:AA, 0), ""),
    _xlpm.difference, IF(_xlpm.matchRow="", "", ABS((R578 + S578)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),IF(ISBLANK(Y578),"","Hidden"))</f>
        <v>14</v>
      </c>
      <c r="AA578" t="s">
        <v>1785</v>
      </c>
      <c r="AC578" t="s">
        <v>894</v>
      </c>
      <c r="AD578" t="str">
        <f>_xlfn.XLOOKUP(AC578,moves!A:A,moves!B:B)</f>
        <v>rock</v>
      </c>
      <c r="AE578">
        <f>_xlfn.XLOOKUP(AC578,moves!A:A,moves!D:D)</f>
        <v>3</v>
      </c>
      <c r="AF578" t="str">
        <f>_xlfn.XLOOKUP(AC578,moves!A:A,moves!E:E)</f>
        <v>If any status symbols are rolled: Roll a status dice and inflict the result on the target.</v>
      </c>
      <c r="AG578">
        <v>0</v>
      </c>
      <c r="AH578">
        <v>0</v>
      </c>
      <c r="AI578">
        <f t="shared" si="39"/>
        <v>0</v>
      </c>
      <c r="AJ578" t="s">
        <v>524</v>
      </c>
      <c r="AL578">
        <v>0</v>
      </c>
      <c r="AM578" cm="1">
        <f t="array" ref="AM578">IF(AL578=1,1,
   IF(ISTEXT(AK578),1,
   IF(AO578&gt;1,AM577,
   IF(AI578=1,
      IF(SUMPRODUCT((LEN($Y$2:$Y$4096)-LEN(SUBSTITUTE($Y$2:$Y$4096,AA578,"")))/LEN(AA578))&gt;0,2,1),
      IF(
         SUMPRODUCT((LEN($Y$2:$Y$4096)-LEN(SUBSTITUTE($Y$2:$Y$4096,AA578,"")))/LEN(AA578))
         - SUMPRODUCT((LEN($Y$2:$Y$4096)-LEN(SUBSTITUTE($Y$2:$Y$4096,"Alolan "&amp;AA578,"")))/LEN("Alolan "&amp;AA578))
         - SUMPRODUCT((LEN($Y$2:$Y$4096)-LEN(SUBSTITUTE($Y$2:$Y$4096,"Galarian "&amp;AA578,"")))/LEN("Galarian "&amp;AA578))
         - SUMPRODUCT((LEN($Y$2:$Y$4096)-LEN(SUBSTITUTE($Y$2:$Y$4096,"Hisuian "&amp;AA578,"")))/LEN("Hisuian "&amp;AA578))
         - SUMPRODUCT((LEN($Y$2:$Y$4096)-LEN(SUBSTITUTE($Y$2:$Y$4096,"Paldean "&amp;AA578,"")))/LEN("Paldean "&amp;AA578))
      &gt;0,2,1)
   ))))</f>
        <v>2</v>
      </c>
      <c r="AN578">
        <v>0</v>
      </c>
      <c r="AO578">
        <v>0</v>
      </c>
    </row>
    <row r="579" spans="1:41" x14ac:dyDescent="0.25">
      <c r="A579" t="s">
        <v>3889</v>
      </c>
      <c r="B579" t="s">
        <v>1785</v>
      </c>
      <c r="C579" t="s">
        <v>1521</v>
      </c>
      <c r="D579"/>
      <c r="E579">
        <v>70</v>
      </c>
      <c r="F579">
        <v>55</v>
      </c>
      <c r="G579">
        <v>55</v>
      </c>
      <c r="H579">
        <v>80</v>
      </c>
      <c r="I579">
        <v>60</v>
      </c>
      <c r="J579">
        <v>45</v>
      </c>
      <c r="K579" t="s">
        <v>1784</v>
      </c>
      <c r="L579" t="s">
        <v>250</v>
      </c>
      <c r="M579" t="s">
        <v>249</v>
      </c>
      <c r="N579">
        <v>6.35</v>
      </c>
      <c r="O579">
        <v>6.25</v>
      </c>
      <c r="P579">
        <v>1</v>
      </c>
      <c r="R579">
        <f t="shared" si="40"/>
        <v>7</v>
      </c>
      <c r="S579">
        <f t="shared" si="41"/>
        <v>6</v>
      </c>
      <c r="T579">
        <f t="shared" si="38"/>
        <v>13</v>
      </c>
      <c r="U579" t="s">
        <v>1521</v>
      </c>
      <c r="V579" t="s">
        <v>1482</v>
      </c>
      <c r="W579" t="s">
        <v>1536</v>
      </c>
      <c r="X579" t="s">
        <v>1546</v>
      </c>
      <c r="Y579" t="s">
        <v>5168</v>
      </c>
      <c r="Z579" cm="1">
        <f t="array" ref="Z579">IF(ISBLANK(AK579),_xlfn.LET(
    _xlpm.nameBeforeSlash, IF(ISNUMBER(SEARCH("/", Y579)), LEFT(Y579, SEARCH("/", Y579)-1), Y579),
    _xlpm.matchRow, IFERROR(MATCH(_xlpm.nameBeforeSlash, AA:AA, 0), ""),
    _xlpm.difference, IF(_xlpm.matchRow="", "", ABS((R579 + S579)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),IF(ISBLANK(Y579),"","Hidden"))</f>
        <v>14</v>
      </c>
      <c r="AA579" t="s">
        <v>5166</v>
      </c>
      <c r="AC579" t="s">
        <v>990</v>
      </c>
      <c r="AD579" t="str">
        <f>_xlfn.XLOOKUP(AC579,moves!A:A,moves!B:B)</f>
        <v>electric</v>
      </c>
      <c r="AE579">
        <f>_xlfn.XLOOKUP(AC579,moves!A:A,moves!D:D)</f>
        <v>4</v>
      </c>
      <c r="AF579" t="str">
        <f>_xlfn.XLOOKUP(AC579,moves!A:A,moves!E:E)</f>
        <v xml:space="preserve"> </v>
      </c>
      <c r="AG579">
        <v>0</v>
      </c>
      <c r="AH579">
        <v>0</v>
      </c>
      <c r="AI579">
        <f t="shared" si="39"/>
        <v>1</v>
      </c>
      <c r="AJ579" t="s">
        <v>524</v>
      </c>
      <c r="AL579">
        <v>0</v>
      </c>
      <c r="AM579" cm="1">
        <f t="array" ref="AM579">IF(AL579=1,1,
   IF(ISTEXT(AK579),1,
   IF(AO579&gt;1,AM578,
   IF(AI579=1,
      IF(SUMPRODUCT((LEN($Y$2:$Y$4096)-LEN(SUBSTITUTE($Y$2:$Y$4096,AA579,"")))/LEN(AA579))&gt;0,2,1),
      IF(
         SUMPRODUCT((LEN($Y$2:$Y$4096)-LEN(SUBSTITUTE($Y$2:$Y$4096,AA579,"")))/LEN(AA579))
         - SUMPRODUCT((LEN($Y$2:$Y$4096)-LEN(SUBSTITUTE($Y$2:$Y$4096,"Alolan "&amp;AA579,"")))/LEN("Alolan "&amp;AA579))
         - SUMPRODUCT((LEN($Y$2:$Y$4096)-LEN(SUBSTITUTE($Y$2:$Y$4096,"Galarian "&amp;AA579,"")))/LEN("Galarian "&amp;AA579))
         - SUMPRODUCT((LEN($Y$2:$Y$4096)-LEN(SUBSTITUTE($Y$2:$Y$4096,"Hisuian "&amp;AA579,"")))/LEN("Hisuian "&amp;AA579))
         - SUMPRODUCT((LEN($Y$2:$Y$4096)-LEN(SUBSTITUTE($Y$2:$Y$4096,"Paldean "&amp;AA579,"")))/LEN("Paldean "&amp;AA579))
      &gt;0,2,1)
   ))))</f>
        <v>2</v>
      </c>
      <c r="AN579">
        <v>0</v>
      </c>
      <c r="AO579">
        <v>0</v>
      </c>
    </row>
    <row r="580" spans="1:41" x14ac:dyDescent="0.25">
      <c r="A580">
        <v>181</v>
      </c>
      <c r="B580" t="s">
        <v>1786</v>
      </c>
      <c r="C580" t="s">
        <v>1521</v>
      </c>
      <c r="D580"/>
      <c r="E580">
        <v>90</v>
      </c>
      <c r="F580">
        <v>75</v>
      </c>
      <c r="G580">
        <v>85</v>
      </c>
      <c r="H580">
        <v>115</v>
      </c>
      <c r="I580">
        <v>90</v>
      </c>
      <c r="J580">
        <v>55</v>
      </c>
      <c r="K580" t="s">
        <v>1777</v>
      </c>
      <c r="L580" t="s">
        <v>250</v>
      </c>
      <c r="M580" t="s">
        <v>249</v>
      </c>
      <c r="N580">
        <v>8.6999999999999993</v>
      </c>
      <c r="O580">
        <v>8.85</v>
      </c>
      <c r="Q580">
        <v>1</v>
      </c>
      <c r="R580">
        <f t="shared" si="40"/>
        <v>9</v>
      </c>
      <c r="S580">
        <f t="shared" si="41"/>
        <v>10</v>
      </c>
      <c r="T580">
        <f t="shared" si="38"/>
        <v>19</v>
      </c>
      <c r="U580" t="s">
        <v>1521</v>
      </c>
      <c r="V580" t="s">
        <v>1482</v>
      </c>
      <c r="W580" t="s">
        <v>1536</v>
      </c>
      <c r="X580" t="s">
        <v>1546</v>
      </c>
      <c r="Z580" t="str" cm="1">
        <f t="array" ref="Z580">IF(ISBLANK(AK580),_xlfn.LET(
    _xlpm.nameBeforeSlash, IF(ISNUMBER(SEARCH("/", Y580)), LEFT(Y580, SEARCH("/", Y580)-1), Y580),
    _xlpm.matchRow, IFERROR(MATCH(_xlpm.nameBeforeSlash, AA:AA, 0), ""),
    _xlpm.difference, IF(_xlpm.matchRow="", "", ABS((R580 + S580)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),IF(ISBLANK(Y580),"","Hidden"))</f>
        <v/>
      </c>
      <c r="AA580" t="s">
        <v>1786</v>
      </c>
      <c r="AC580" t="s">
        <v>685</v>
      </c>
      <c r="AD580" t="str">
        <f>_xlfn.XLOOKUP(AC580,moves!A:A,moves!B:B)</f>
        <v>dragon</v>
      </c>
      <c r="AE580">
        <f>_xlfn.XLOOKUP(AC580,moves!A:A,moves!D:D)</f>
        <v>4</v>
      </c>
      <c r="AF580" t="str">
        <f>_xlfn.XLOOKUP(AC580,moves!A:A,moves!E:E)</f>
        <v>Status symbols deal +1 damage.</v>
      </c>
      <c r="AG580">
        <v>0</v>
      </c>
      <c r="AH580">
        <v>0</v>
      </c>
      <c r="AI580">
        <f t="shared" si="39"/>
        <v>0</v>
      </c>
      <c r="AJ580" t="s">
        <v>525</v>
      </c>
      <c r="AL580">
        <v>0</v>
      </c>
      <c r="AM580" cm="1">
        <f t="array" ref="AM580">IF(AL580=1,1,
   IF(ISTEXT(AK580),1,
   IF(AO580&gt;1,AM579,
   IF(AI580=1,
      IF(SUMPRODUCT((LEN($Y$2:$Y$4096)-LEN(SUBSTITUTE($Y$2:$Y$4096,AA580,"")))/LEN(AA580))&gt;0,2,1),
      IF(
         SUMPRODUCT((LEN($Y$2:$Y$4096)-LEN(SUBSTITUTE($Y$2:$Y$4096,AA580,"")))/LEN(AA580))
         - SUMPRODUCT((LEN($Y$2:$Y$4096)-LEN(SUBSTITUTE($Y$2:$Y$4096,"Alolan "&amp;AA580,"")))/LEN("Alolan "&amp;AA580))
         - SUMPRODUCT((LEN($Y$2:$Y$4096)-LEN(SUBSTITUTE($Y$2:$Y$4096,"Galarian "&amp;AA580,"")))/LEN("Galarian "&amp;AA580))
         - SUMPRODUCT((LEN($Y$2:$Y$4096)-LEN(SUBSTITUTE($Y$2:$Y$4096,"Hisuian "&amp;AA580,"")))/LEN("Hisuian "&amp;AA580))
         - SUMPRODUCT((LEN($Y$2:$Y$4096)-LEN(SUBSTITUTE($Y$2:$Y$4096,"Paldean "&amp;AA580,"")))/LEN("Paldean "&amp;AA580))
      &gt;0,2,1)
   ))))</f>
        <v>2</v>
      </c>
      <c r="AN580">
        <v>0</v>
      </c>
      <c r="AO580">
        <v>1</v>
      </c>
    </row>
    <row r="581" spans="1:41" x14ac:dyDescent="0.25">
      <c r="A581" t="s">
        <v>1787</v>
      </c>
      <c r="B581" t="s">
        <v>1786</v>
      </c>
      <c r="C581" t="s">
        <v>1521</v>
      </c>
      <c r="D581" t="s">
        <v>1482</v>
      </c>
      <c r="E581">
        <v>90</v>
      </c>
      <c r="F581">
        <v>95</v>
      </c>
      <c r="G581">
        <v>105</v>
      </c>
      <c r="H581">
        <v>165</v>
      </c>
      <c r="I581">
        <v>110</v>
      </c>
      <c r="J581">
        <v>45</v>
      </c>
      <c r="K581" t="s">
        <v>1777</v>
      </c>
      <c r="L581" t="s">
        <v>3446</v>
      </c>
      <c r="M581" t="s">
        <v>1476</v>
      </c>
      <c r="N581">
        <v>11</v>
      </c>
      <c r="O581">
        <v>10.050000000000001</v>
      </c>
      <c r="P581">
        <v>1</v>
      </c>
      <c r="Q581">
        <v>1</v>
      </c>
      <c r="R581">
        <f t="shared" si="40"/>
        <v>12</v>
      </c>
      <c r="S581">
        <f t="shared" si="41"/>
        <v>11</v>
      </c>
      <c r="T581">
        <f t="shared" ref="T581:T644" si="42">SUM(S581,R581)</f>
        <v>23</v>
      </c>
      <c r="U581" t="s">
        <v>1521</v>
      </c>
      <c r="V581" t="s">
        <v>1482</v>
      </c>
      <c r="W581" t="s">
        <v>1536</v>
      </c>
      <c r="X581" t="s">
        <v>1546</v>
      </c>
      <c r="Z581" t="str" cm="1">
        <f t="array" ref="Z581">IF(ISBLANK(AK581),_xlfn.LET(
    _xlpm.nameBeforeSlash, IF(ISNUMBER(SEARCH("/", Y581)), LEFT(Y581, SEARCH("/", Y581)-1), Y581),
    _xlpm.matchRow, IFERROR(MATCH(_xlpm.nameBeforeSlash, AA:AA, 0), ""),
    _xlpm.difference, IF(_xlpm.matchRow="", "", ABS((R581 + S581)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),IF(ISBLANK(Y581),"","Hidden"))</f>
        <v/>
      </c>
      <c r="AA581" t="s">
        <v>3394</v>
      </c>
      <c r="AB581" t="s">
        <v>1477</v>
      </c>
      <c r="AC581" t="s">
        <v>436</v>
      </c>
      <c r="AD581" t="str">
        <f>_xlfn.XLOOKUP(AC581,moves!A:A,moves!B:B)</f>
        <v>dragon</v>
      </c>
      <c r="AE581">
        <f>_xlfn.XLOOKUP(AC581,moves!A:A,moves!D:D)</f>
        <v>5</v>
      </c>
      <c r="AF581" t="str">
        <f>_xlfn.XLOOKUP(AC581,moves!A:A,moves!E:E)</f>
        <v>Inflict the Confused status on the user. Deal any damage taken by the user during this attack to the target as well.</v>
      </c>
      <c r="AG581">
        <v>0</v>
      </c>
      <c r="AH581">
        <v>0</v>
      </c>
      <c r="AI581">
        <f t="shared" ref="AI581:AI644" si="43">IF(ISNUMBER(SEARCH("Shiny ", AA581)), 1, 0)</f>
        <v>0</v>
      </c>
      <c r="AJ581" t="s">
        <v>525</v>
      </c>
      <c r="AL581">
        <v>0</v>
      </c>
      <c r="AM581" cm="1">
        <f t="array" ref="AM581">IF(AL581=1,1,
   IF(ISTEXT(AK581),1,
   IF(AO581&gt;1,AM580,
   IF(AI581=1,
      IF(SUMPRODUCT((LEN($Y$2:$Y$4096)-LEN(SUBSTITUTE($Y$2:$Y$4096,AA581,"")))/LEN(AA581))&gt;0,2,1),
      IF(
         SUMPRODUCT((LEN($Y$2:$Y$4096)-LEN(SUBSTITUTE($Y$2:$Y$4096,AA581,"")))/LEN(AA581))
         - SUMPRODUCT((LEN($Y$2:$Y$4096)-LEN(SUBSTITUTE($Y$2:$Y$4096,"Alolan "&amp;AA581,"")))/LEN("Alolan "&amp;AA581))
         - SUMPRODUCT((LEN($Y$2:$Y$4096)-LEN(SUBSTITUTE($Y$2:$Y$4096,"Galarian "&amp;AA581,"")))/LEN("Galarian "&amp;AA581))
         - SUMPRODUCT((LEN($Y$2:$Y$4096)-LEN(SUBSTITUTE($Y$2:$Y$4096,"Hisuian "&amp;AA581,"")))/LEN("Hisuian "&amp;AA581))
         - SUMPRODUCT((LEN($Y$2:$Y$4096)-LEN(SUBSTITUTE($Y$2:$Y$4096,"Paldean "&amp;AA581,"")))/LEN("Paldean "&amp;AA581))
      &gt;0,2,1)
   ))))</f>
        <v>2</v>
      </c>
      <c r="AN581">
        <v>0</v>
      </c>
      <c r="AO581">
        <v>2</v>
      </c>
    </row>
    <row r="582" spans="1:41" x14ac:dyDescent="0.25">
      <c r="A582" t="s">
        <v>3890</v>
      </c>
      <c r="B582" t="s">
        <v>1786</v>
      </c>
      <c r="C582" t="s">
        <v>1521</v>
      </c>
      <c r="D582"/>
      <c r="E582">
        <v>90</v>
      </c>
      <c r="F582">
        <v>75</v>
      </c>
      <c r="G582">
        <v>85</v>
      </c>
      <c r="H582">
        <v>115</v>
      </c>
      <c r="I582">
        <v>90</v>
      </c>
      <c r="J582">
        <v>55</v>
      </c>
      <c r="K582" t="s">
        <v>1777</v>
      </c>
      <c r="L582" t="s">
        <v>250</v>
      </c>
      <c r="M582" t="s">
        <v>249</v>
      </c>
      <c r="N582">
        <v>8.6999999999999993</v>
      </c>
      <c r="O582">
        <v>8.85</v>
      </c>
      <c r="Q582">
        <v>1</v>
      </c>
      <c r="R582">
        <f t="shared" si="40"/>
        <v>9</v>
      </c>
      <c r="S582">
        <f t="shared" si="41"/>
        <v>10</v>
      </c>
      <c r="T582">
        <f t="shared" si="42"/>
        <v>19</v>
      </c>
      <c r="U582" t="s">
        <v>1521</v>
      </c>
      <c r="V582" t="s">
        <v>1482</v>
      </c>
      <c r="W582" t="s">
        <v>1536</v>
      </c>
      <c r="X582" t="s">
        <v>1546</v>
      </c>
      <c r="Z582" t="str" cm="1">
        <f t="array" ref="Z582">IF(ISBLANK(AK582),_xlfn.LET(
    _xlpm.nameBeforeSlash, IF(ISNUMBER(SEARCH("/", Y582)), LEFT(Y582, SEARCH("/", Y582)-1), Y582),
    _xlpm.matchRow, IFERROR(MATCH(_xlpm.nameBeforeSlash, AA:AA, 0), ""),
    _xlpm.difference, IF(_xlpm.matchRow="", "", ABS((R582 + S582)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),IF(ISBLANK(Y582),"","Hidden"))</f>
        <v/>
      </c>
      <c r="AA582" t="s">
        <v>5168</v>
      </c>
      <c r="AC582" t="s">
        <v>628</v>
      </c>
      <c r="AD582" t="str">
        <f>_xlfn.XLOOKUP(AC582,moves!A:A,moves!B:B)</f>
        <v>fairy</v>
      </c>
      <c r="AE582">
        <f>_xlfn.XLOOKUP(AC582,moves!A:A,moves!D:D)</f>
        <v>4</v>
      </c>
      <c r="AF582" t="str">
        <f>_xlfn.XLOOKUP(AC582,moves!A:A,moves!E:E)</f>
        <v>When the target next attacks: Status symbols deal -1 damage.</v>
      </c>
      <c r="AG582">
        <v>0</v>
      </c>
      <c r="AH582">
        <v>0</v>
      </c>
      <c r="AI582">
        <f t="shared" si="43"/>
        <v>1</v>
      </c>
      <c r="AJ582" t="s">
        <v>525</v>
      </c>
      <c r="AL582">
        <v>0</v>
      </c>
      <c r="AM582" cm="1">
        <f t="array" ref="AM582">IF(AL582=1,1,
   IF(ISTEXT(AK582),1,
   IF(AO582&gt;1,AM581,
   IF(AI582=1,
      IF(SUMPRODUCT((LEN($Y$2:$Y$4096)-LEN(SUBSTITUTE($Y$2:$Y$4096,AA582,"")))/LEN(AA582))&gt;0,2,1),
      IF(
         SUMPRODUCT((LEN($Y$2:$Y$4096)-LEN(SUBSTITUTE($Y$2:$Y$4096,AA582,"")))/LEN(AA582))
         - SUMPRODUCT((LEN($Y$2:$Y$4096)-LEN(SUBSTITUTE($Y$2:$Y$4096,"Alolan "&amp;AA582,"")))/LEN("Alolan "&amp;AA582))
         - SUMPRODUCT((LEN($Y$2:$Y$4096)-LEN(SUBSTITUTE($Y$2:$Y$4096,"Galarian "&amp;AA582,"")))/LEN("Galarian "&amp;AA582))
         - SUMPRODUCT((LEN($Y$2:$Y$4096)-LEN(SUBSTITUTE($Y$2:$Y$4096,"Hisuian "&amp;AA582,"")))/LEN("Hisuian "&amp;AA582))
         - SUMPRODUCT((LEN($Y$2:$Y$4096)-LEN(SUBSTITUTE($Y$2:$Y$4096,"Paldean "&amp;AA582,"")))/LEN("Paldean "&amp;AA582))
      &gt;0,2,1)
   ))))</f>
        <v>2</v>
      </c>
      <c r="AN582">
        <v>0</v>
      </c>
      <c r="AO582">
        <v>1</v>
      </c>
    </row>
    <row r="583" spans="1:41" x14ac:dyDescent="0.25">
      <c r="A583" t="s">
        <v>3891</v>
      </c>
      <c r="B583" t="s">
        <v>1786</v>
      </c>
      <c r="C583" t="s">
        <v>1521</v>
      </c>
      <c r="D583" t="s">
        <v>1482</v>
      </c>
      <c r="E583">
        <v>90</v>
      </c>
      <c r="F583">
        <v>95</v>
      </c>
      <c r="G583">
        <v>105</v>
      </c>
      <c r="H583">
        <v>165</v>
      </c>
      <c r="I583">
        <v>110</v>
      </c>
      <c r="J583">
        <v>45</v>
      </c>
      <c r="K583" t="s">
        <v>1777</v>
      </c>
      <c r="L583" t="s">
        <v>3446</v>
      </c>
      <c r="M583" t="s">
        <v>1476</v>
      </c>
      <c r="N583">
        <v>11</v>
      </c>
      <c r="O583">
        <v>10.050000000000001</v>
      </c>
      <c r="P583">
        <v>1</v>
      </c>
      <c r="Q583">
        <v>1</v>
      </c>
      <c r="R583">
        <f t="shared" si="40"/>
        <v>12</v>
      </c>
      <c r="S583">
        <f t="shared" si="41"/>
        <v>11</v>
      </c>
      <c r="T583">
        <f t="shared" si="42"/>
        <v>23</v>
      </c>
      <c r="U583" t="s">
        <v>1521</v>
      </c>
      <c r="V583" t="s">
        <v>1482</v>
      </c>
      <c r="W583" t="s">
        <v>1536</v>
      </c>
      <c r="X583" t="s">
        <v>1546</v>
      </c>
      <c r="Z583" t="str" cm="1">
        <f t="array" ref="Z583">IF(ISBLANK(AK583),_xlfn.LET(
    _xlpm.nameBeforeSlash, IF(ISNUMBER(SEARCH("/", Y583)), LEFT(Y583, SEARCH("/", Y583)-1), Y583),
    _xlpm.matchRow, IFERROR(MATCH(_xlpm.nameBeforeSlash, AA:AA, 0), ""),
    _xlpm.difference, IF(_xlpm.matchRow="", "", ABS((R583 + S583)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),IF(ISBLANK(Y583),"","Hidden"))</f>
        <v/>
      </c>
      <c r="AA583" t="s">
        <v>5169</v>
      </c>
      <c r="AB583" t="s">
        <v>1477</v>
      </c>
      <c r="AC583" t="s">
        <v>6457</v>
      </c>
      <c r="AD583" t="str">
        <f>_xlfn.XLOOKUP(AC583,moves!A:A,moves!B:B)</f>
        <v>electric</v>
      </c>
      <c r="AE583">
        <f>_xlfn.XLOOKUP(AC583,moves!A:A,moves!D:D)</f>
        <v>4</v>
      </c>
      <c r="AF583" t="str">
        <f>_xlfn.XLOOKUP(AC583,moves!A:A,moves!E:E)</f>
        <v>The user may take 3 damage. If so: Inflict the Paralyzed status on the target and deal 2 extra damage.</v>
      </c>
      <c r="AG583">
        <v>0</v>
      </c>
      <c r="AH583">
        <v>0</v>
      </c>
      <c r="AI583">
        <f t="shared" si="43"/>
        <v>1</v>
      </c>
      <c r="AJ583" t="s">
        <v>525</v>
      </c>
      <c r="AL583">
        <v>0</v>
      </c>
      <c r="AM583" cm="1">
        <f t="array" ref="AM583">IF(AL583=1,1,
   IF(ISTEXT(AK583),1,
   IF(AO583&gt;1,AM582,
   IF(AI583=1,
      IF(SUMPRODUCT((LEN($Y$2:$Y$4096)-LEN(SUBSTITUTE($Y$2:$Y$4096,AA583,"")))/LEN(AA583))&gt;0,2,1),
      IF(
         SUMPRODUCT((LEN($Y$2:$Y$4096)-LEN(SUBSTITUTE($Y$2:$Y$4096,AA583,"")))/LEN(AA583))
         - SUMPRODUCT((LEN($Y$2:$Y$4096)-LEN(SUBSTITUTE($Y$2:$Y$4096,"Alolan "&amp;AA583,"")))/LEN("Alolan "&amp;AA583))
         - SUMPRODUCT((LEN($Y$2:$Y$4096)-LEN(SUBSTITUTE($Y$2:$Y$4096,"Galarian "&amp;AA583,"")))/LEN("Galarian "&amp;AA583))
         - SUMPRODUCT((LEN($Y$2:$Y$4096)-LEN(SUBSTITUTE($Y$2:$Y$4096,"Hisuian "&amp;AA583,"")))/LEN("Hisuian "&amp;AA583))
         - SUMPRODUCT((LEN($Y$2:$Y$4096)-LEN(SUBSTITUTE($Y$2:$Y$4096,"Paldean "&amp;AA583,"")))/LEN("Paldean "&amp;AA583))
      &gt;0,2,1)
   ))))</f>
        <v>2</v>
      </c>
      <c r="AN583">
        <v>0</v>
      </c>
      <c r="AO583">
        <v>2</v>
      </c>
    </row>
    <row r="584" spans="1:41" x14ac:dyDescent="0.25">
      <c r="A584">
        <v>182</v>
      </c>
      <c r="B584" t="s">
        <v>1788</v>
      </c>
      <c r="C584" t="s">
        <v>1468</v>
      </c>
      <c r="D584"/>
      <c r="E584">
        <v>75</v>
      </c>
      <c r="F584">
        <v>80</v>
      </c>
      <c r="G584">
        <v>95</v>
      </c>
      <c r="H584">
        <v>90</v>
      </c>
      <c r="I584">
        <v>100</v>
      </c>
      <c r="J584">
        <v>50</v>
      </c>
      <c r="K584" t="s">
        <v>1573</v>
      </c>
      <c r="L584" t="s">
        <v>247</v>
      </c>
      <c r="M584" t="s">
        <v>251</v>
      </c>
      <c r="N584">
        <v>7.3</v>
      </c>
      <c r="O584">
        <v>8.85</v>
      </c>
      <c r="P584">
        <v>2</v>
      </c>
      <c r="R584">
        <f t="shared" si="40"/>
        <v>9</v>
      </c>
      <c r="S584">
        <f t="shared" si="41"/>
        <v>9</v>
      </c>
      <c r="T584">
        <f t="shared" si="42"/>
        <v>18</v>
      </c>
      <c r="U584" t="s">
        <v>1468</v>
      </c>
      <c r="V584" t="s">
        <v>1499</v>
      </c>
      <c r="W584" t="s">
        <v>1469</v>
      </c>
      <c r="X584" t="s">
        <v>1536</v>
      </c>
      <c r="Z584" t="str" cm="1">
        <f t="array" ref="Z584">IF(ISBLANK(AK584),_xlfn.LET(
    _xlpm.nameBeforeSlash, IF(ISNUMBER(SEARCH("/", Y584)), LEFT(Y584, SEARCH("/", Y584)-1), Y584),
    _xlpm.matchRow, IFERROR(MATCH(_xlpm.nameBeforeSlash, AA:AA, 0), ""),
    _xlpm.difference, IF(_xlpm.matchRow="", "", ABS((R584 + S584)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),IF(ISBLANK(Y584),"","Hidden"))</f>
        <v/>
      </c>
      <c r="AA584" t="s">
        <v>1788</v>
      </c>
      <c r="AC584" t="s">
        <v>934</v>
      </c>
      <c r="AD584" t="str">
        <f>_xlfn.XLOOKUP(AC584,moves!A:A,moves!B:B)</f>
        <v>bug</v>
      </c>
      <c r="AE584">
        <f>_xlfn.XLOOKUP(AC584,moves!A:A,moves!D:D)</f>
        <v>0</v>
      </c>
      <c r="AF584" t="str">
        <f>_xlfn.XLOOKUP(AC584,moves!A:A,moves!E:E)</f>
        <v>Each time this move is used: Increase the user's initiative by 2 and add 1 critical hit to the user's attack rolls (Max 2 stacks).</v>
      </c>
      <c r="AG584">
        <v>0</v>
      </c>
      <c r="AH584">
        <v>0</v>
      </c>
      <c r="AI584">
        <f t="shared" si="43"/>
        <v>0</v>
      </c>
      <c r="AJ584" t="s">
        <v>525</v>
      </c>
      <c r="AL584">
        <v>0</v>
      </c>
      <c r="AM584" cm="1">
        <f t="array" ref="AM584">IF(AL584=1,1,
   IF(ISTEXT(AK584),1,
   IF(AO584&gt;1,AM583,
   IF(AI584=1,
      IF(SUMPRODUCT((LEN($Y$2:$Y$4096)-LEN(SUBSTITUTE($Y$2:$Y$4096,AA584,"")))/LEN(AA584))&gt;0,2,1),
      IF(
         SUMPRODUCT((LEN($Y$2:$Y$4096)-LEN(SUBSTITUTE($Y$2:$Y$4096,AA584,"")))/LEN(AA584))
         - SUMPRODUCT((LEN($Y$2:$Y$4096)-LEN(SUBSTITUTE($Y$2:$Y$4096,"Alolan "&amp;AA584,"")))/LEN("Alolan "&amp;AA584))
         - SUMPRODUCT((LEN($Y$2:$Y$4096)-LEN(SUBSTITUTE($Y$2:$Y$4096,"Galarian "&amp;AA584,"")))/LEN("Galarian "&amp;AA584))
         - SUMPRODUCT((LEN($Y$2:$Y$4096)-LEN(SUBSTITUTE($Y$2:$Y$4096,"Hisuian "&amp;AA584,"")))/LEN("Hisuian "&amp;AA584))
         - SUMPRODUCT((LEN($Y$2:$Y$4096)-LEN(SUBSTITUTE($Y$2:$Y$4096,"Paldean "&amp;AA584,"")))/LEN("Paldean "&amp;AA584))
      &gt;0,2,1)
   ))))</f>
        <v>2</v>
      </c>
      <c r="AN584">
        <v>0</v>
      </c>
      <c r="AO584">
        <v>0</v>
      </c>
    </row>
    <row r="585" spans="1:41" x14ac:dyDescent="0.25">
      <c r="A585" t="s">
        <v>3892</v>
      </c>
      <c r="B585" t="s">
        <v>1788</v>
      </c>
      <c r="C585" t="s">
        <v>1468</v>
      </c>
      <c r="D585"/>
      <c r="E585">
        <v>75</v>
      </c>
      <c r="F585">
        <v>80</v>
      </c>
      <c r="G585">
        <v>95</v>
      </c>
      <c r="H585">
        <v>90</v>
      </c>
      <c r="I585">
        <v>100</v>
      </c>
      <c r="J585">
        <v>50</v>
      </c>
      <c r="K585" t="s">
        <v>1573</v>
      </c>
      <c r="L585" t="s">
        <v>247</v>
      </c>
      <c r="M585" t="s">
        <v>251</v>
      </c>
      <c r="N585">
        <v>7.3</v>
      </c>
      <c r="O585">
        <v>8.85</v>
      </c>
      <c r="P585">
        <v>2</v>
      </c>
      <c r="R585">
        <f t="shared" si="40"/>
        <v>9</v>
      </c>
      <c r="S585">
        <f t="shared" si="41"/>
        <v>9</v>
      </c>
      <c r="T585">
        <f t="shared" si="42"/>
        <v>18</v>
      </c>
      <c r="U585" t="s">
        <v>1468</v>
      </c>
      <c r="V585" t="s">
        <v>1499</v>
      </c>
      <c r="W585" t="s">
        <v>1469</v>
      </c>
      <c r="X585" t="s">
        <v>1536</v>
      </c>
      <c r="Z585" t="str" cm="1">
        <f t="array" ref="Z585">IF(ISBLANK(AK585),_xlfn.LET(
    _xlpm.nameBeforeSlash, IF(ISNUMBER(SEARCH("/", Y585)), LEFT(Y585, SEARCH("/", Y585)-1), Y585),
    _xlpm.matchRow, IFERROR(MATCH(_xlpm.nameBeforeSlash, AA:AA, 0), ""),
    _xlpm.difference, IF(_xlpm.matchRow="", "", ABS((R585 + S585)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),IF(ISBLANK(Y585),"","Hidden"))</f>
        <v/>
      </c>
      <c r="AA585" t="s">
        <v>5170</v>
      </c>
      <c r="AC585" t="s">
        <v>6452</v>
      </c>
      <c r="AD585" t="str">
        <f>_xlfn.XLOOKUP(AC585,moves!A:A,moves!B:B)</f>
        <v>grass</v>
      </c>
      <c r="AE585">
        <f>_xlfn.XLOOKUP(AC585,moves!A:A,moves!D:D)</f>
        <v>5</v>
      </c>
      <c r="AF585" t="str">
        <f>_xlfn.XLOOKUP(AC585,moves!A:A,moves!E:E)</f>
        <v>Heal for half the damage dealt, rounded down.</v>
      </c>
      <c r="AG585">
        <v>0</v>
      </c>
      <c r="AH585">
        <v>0</v>
      </c>
      <c r="AI585">
        <f t="shared" si="43"/>
        <v>1</v>
      </c>
      <c r="AJ585" t="s">
        <v>525</v>
      </c>
      <c r="AL585">
        <v>0</v>
      </c>
      <c r="AM585" cm="1">
        <f t="array" ref="AM585">IF(AL585=1,1,
   IF(ISTEXT(AK585),1,
   IF(AO585&gt;1,AM584,
   IF(AI585=1,
      IF(SUMPRODUCT((LEN($Y$2:$Y$4096)-LEN(SUBSTITUTE($Y$2:$Y$4096,AA585,"")))/LEN(AA585))&gt;0,2,1),
      IF(
         SUMPRODUCT((LEN($Y$2:$Y$4096)-LEN(SUBSTITUTE($Y$2:$Y$4096,AA585,"")))/LEN(AA585))
         - SUMPRODUCT((LEN($Y$2:$Y$4096)-LEN(SUBSTITUTE($Y$2:$Y$4096,"Alolan "&amp;AA585,"")))/LEN("Alolan "&amp;AA585))
         - SUMPRODUCT((LEN($Y$2:$Y$4096)-LEN(SUBSTITUTE($Y$2:$Y$4096,"Galarian "&amp;AA585,"")))/LEN("Galarian "&amp;AA585))
         - SUMPRODUCT((LEN($Y$2:$Y$4096)-LEN(SUBSTITUTE($Y$2:$Y$4096,"Hisuian "&amp;AA585,"")))/LEN("Hisuian "&amp;AA585))
         - SUMPRODUCT((LEN($Y$2:$Y$4096)-LEN(SUBSTITUTE($Y$2:$Y$4096,"Paldean "&amp;AA585,"")))/LEN("Paldean "&amp;AA585))
      &gt;0,2,1)
   ))))</f>
        <v>2</v>
      </c>
      <c r="AN585">
        <v>0</v>
      </c>
      <c r="AO585">
        <v>0</v>
      </c>
    </row>
    <row r="586" spans="1:41" x14ac:dyDescent="0.25">
      <c r="A586">
        <v>183</v>
      </c>
      <c r="B586" t="s">
        <v>75</v>
      </c>
      <c r="C586" t="s">
        <v>1490</v>
      </c>
      <c r="D586" t="s">
        <v>1536</v>
      </c>
      <c r="E586">
        <v>70</v>
      </c>
      <c r="F586">
        <v>20</v>
      </c>
      <c r="G586">
        <v>50</v>
      </c>
      <c r="H586">
        <v>20</v>
      </c>
      <c r="I586">
        <v>50</v>
      </c>
      <c r="J586">
        <v>40</v>
      </c>
      <c r="K586" t="s">
        <v>1789</v>
      </c>
      <c r="L586" t="s">
        <v>250</v>
      </c>
      <c r="M586" t="s">
        <v>251</v>
      </c>
      <c r="N586">
        <v>2.8</v>
      </c>
      <c r="O586">
        <v>5.8</v>
      </c>
      <c r="R586">
        <f t="shared" si="40"/>
        <v>3</v>
      </c>
      <c r="S586">
        <f t="shared" si="41"/>
        <v>6</v>
      </c>
      <c r="T586">
        <f t="shared" si="42"/>
        <v>9</v>
      </c>
      <c r="U586" t="s">
        <v>1490</v>
      </c>
      <c r="V586" t="s">
        <v>1536</v>
      </c>
      <c r="W586" t="s">
        <v>1481</v>
      </c>
      <c r="X586" t="s">
        <v>1492</v>
      </c>
      <c r="Y586" t="s">
        <v>76</v>
      </c>
      <c r="Z586" cm="1">
        <f t="array" ref="Z586">IF(ISBLANK(AK586),_xlfn.LET(
    _xlpm.nameBeforeSlash, IF(ISNUMBER(SEARCH("/", Y586)), LEFT(Y586, SEARCH("/", Y586)-1), Y586),
    _xlpm.matchRow, IFERROR(MATCH(_xlpm.nameBeforeSlash, AA:AA, 0), ""),
    _xlpm.difference, IF(_xlpm.matchRow="", "", ABS((R586 + S586)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),IF(ISBLANK(Y586),"","Hidden"))</f>
        <v>11</v>
      </c>
      <c r="AA586" t="s">
        <v>75</v>
      </c>
      <c r="AC586" t="s">
        <v>442</v>
      </c>
      <c r="AD586" t="str">
        <f>_xlfn.XLOOKUP(AC586,moves!A:A,moves!B:B)</f>
        <v>fairy</v>
      </c>
      <c r="AE586">
        <f>_xlfn.XLOOKUP(AC586,moves!A:A,moves!D:D)</f>
        <v>4</v>
      </c>
      <c r="AF586" t="str">
        <f>_xlfn.XLOOKUP(AC586,moves!A:A,moves!E:E)</f>
        <v>When the target next attacks: Remove 1 regular hit from the roll.</v>
      </c>
      <c r="AG586">
        <v>0</v>
      </c>
      <c r="AH586">
        <v>0</v>
      </c>
      <c r="AI586">
        <f t="shared" si="43"/>
        <v>0</v>
      </c>
      <c r="AJ586" t="s">
        <v>523</v>
      </c>
      <c r="AL586">
        <v>0</v>
      </c>
      <c r="AM586" cm="1">
        <f t="array" ref="AM586">IF(AL586=1,1,
   IF(ISTEXT(AK586),1,
   IF(AO586&gt;1,AM585,
   IF(AI586=1,
      IF(SUMPRODUCT((LEN($Y$2:$Y$4096)-LEN(SUBSTITUTE($Y$2:$Y$4096,AA586,"")))/LEN(AA586))&gt;0,2,1),
      IF(
         SUMPRODUCT((LEN($Y$2:$Y$4096)-LEN(SUBSTITUTE($Y$2:$Y$4096,AA586,"")))/LEN(AA586))
         - SUMPRODUCT((LEN($Y$2:$Y$4096)-LEN(SUBSTITUTE($Y$2:$Y$4096,"Alolan "&amp;AA586,"")))/LEN("Alolan "&amp;AA586))
         - SUMPRODUCT((LEN($Y$2:$Y$4096)-LEN(SUBSTITUTE($Y$2:$Y$4096,"Galarian "&amp;AA586,"")))/LEN("Galarian "&amp;AA586))
         - SUMPRODUCT((LEN($Y$2:$Y$4096)-LEN(SUBSTITUTE($Y$2:$Y$4096,"Hisuian "&amp;AA586,"")))/LEN("Hisuian "&amp;AA586))
         - SUMPRODUCT((LEN($Y$2:$Y$4096)-LEN(SUBSTITUTE($Y$2:$Y$4096,"Paldean "&amp;AA586,"")))/LEN("Paldean "&amp;AA586))
      &gt;0,2,1)
   ))))</f>
        <v>2</v>
      </c>
      <c r="AN586">
        <v>0</v>
      </c>
      <c r="AO586">
        <v>0</v>
      </c>
    </row>
    <row r="587" spans="1:41" x14ac:dyDescent="0.25">
      <c r="A587" t="s">
        <v>3893</v>
      </c>
      <c r="B587" t="s">
        <v>75</v>
      </c>
      <c r="C587" t="s">
        <v>1490</v>
      </c>
      <c r="D587" t="s">
        <v>1536</v>
      </c>
      <c r="E587">
        <v>70</v>
      </c>
      <c r="F587">
        <v>20</v>
      </c>
      <c r="G587">
        <v>50</v>
      </c>
      <c r="H587">
        <v>20</v>
      </c>
      <c r="I587">
        <v>50</v>
      </c>
      <c r="J587">
        <v>40</v>
      </c>
      <c r="K587" t="s">
        <v>1789</v>
      </c>
      <c r="L587" t="s">
        <v>250</v>
      </c>
      <c r="M587" t="s">
        <v>251</v>
      </c>
      <c r="N587">
        <v>2.8</v>
      </c>
      <c r="O587">
        <v>5.8</v>
      </c>
      <c r="R587">
        <f t="shared" si="40"/>
        <v>3</v>
      </c>
      <c r="S587">
        <f t="shared" si="41"/>
        <v>6</v>
      </c>
      <c r="T587">
        <f t="shared" si="42"/>
        <v>9</v>
      </c>
      <c r="U587" t="s">
        <v>1490</v>
      </c>
      <c r="V587" t="s">
        <v>1536</v>
      </c>
      <c r="W587" t="s">
        <v>1481</v>
      </c>
      <c r="X587" t="s">
        <v>1492</v>
      </c>
      <c r="Y587" t="s">
        <v>5171</v>
      </c>
      <c r="Z587" cm="1">
        <f t="array" ref="Z587">IF(ISBLANK(AK587),_xlfn.LET(
    _xlpm.nameBeforeSlash, IF(ISNUMBER(SEARCH("/", Y587)), LEFT(Y587, SEARCH("/", Y587)-1), Y587),
    _xlpm.matchRow, IFERROR(MATCH(_xlpm.nameBeforeSlash, AA:AA, 0), ""),
    _xlpm.difference, IF(_xlpm.matchRow="", "", ABS((R587 + S587)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),IF(ISBLANK(Y587),"","Hidden"))</f>
        <v>11</v>
      </c>
      <c r="AA587" t="s">
        <v>5172</v>
      </c>
      <c r="AC587" t="s">
        <v>1098</v>
      </c>
      <c r="AD587" t="str">
        <f>_xlfn.XLOOKUP(AC587,moves!A:A,moves!B:B)</f>
        <v>flying</v>
      </c>
      <c r="AE587">
        <f>_xlfn.XLOOKUP(AC587,moves!A:A,moves!D:D)</f>
        <v>4</v>
      </c>
      <c r="AF587" t="str">
        <f>_xlfn.XLOOKUP(AC587,moves!A:A,moves!E:E)</f>
        <v>When the user rolls for this attack: Status symbols deal -1 damage and Inflict the Paralyzed status on the target.</v>
      </c>
      <c r="AG587">
        <v>0</v>
      </c>
      <c r="AH587">
        <v>0</v>
      </c>
      <c r="AI587">
        <f t="shared" si="43"/>
        <v>1</v>
      </c>
      <c r="AJ587" t="s">
        <v>523</v>
      </c>
      <c r="AL587">
        <v>0</v>
      </c>
      <c r="AM587" cm="1">
        <f t="array" ref="AM587">IF(AL587=1,1,
   IF(ISTEXT(AK587),1,
   IF(AO587&gt;1,AM586,
   IF(AI587=1,
      IF(SUMPRODUCT((LEN($Y$2:$Y$4096)-LEN(SUBSTITUTE($Y$2:$Y$4096,AA587,"")))/LEN(AA587))&gt;0,2,1),
      IF(
         SUMPRODUCT((LEN($Y$2:$Y$4096)-LEN(SUBSTITUTE($Y$2:$Y$4096,AA587,"")))/LEN(AA587))
         - SUMPRODUCT((LEN($Y$2:$Y$4096)-LEN(SUBSTITUTE($Y$2:$Y$4096,"Alolan "&amp;AA587,"")))/LEN("Alolan "&amp;AA587))
         - SUMPRODUCT((LEN($Y$2:$Y$4096)-LEN(SUBSTITUTE($Y$2:$Y$4096,"Galarian "&amp;AA587,"")))/LEN("Galarian "&amp;AA587))
         - SUMPRODUCT((LEN($Y$2:$Y$4096)-LEN(SUBSTITUTE($Y$2:$Y$4096,"Hisuian "&amp;AA587,"")))/LEN("Hisuian "&amp;AA587))
         - SUMPRODUCT((LEN($Y$2:$Y$4096)-LEN(SUBSTITUTE($Y$2:$Y$4096,"Paldean "&amp;AA587,"")))/LEN("Paldean "&amp;AA587))
      &gt;0,2,1)
   ))))</f>
        <v>2</v>
      </c>
      <c r="AN587">
        <v>0</v>
      </c>
      <c r="AO587">
        <v>0</v>
      </c>
    </row>
    <row r="588" spans="1:41" x14ac:dyDescent="0.25">
      <c r="A588">
        <v>184</v>
      </c>
      <c r="B588" t="s">
        <v>76</v>
      </c>
      <c r="C588" t="s">
        <v>1490</v>
      </c>
      <c r="D588" t="s">
        <v>1536</v>
      </c>
      <c r="E588">
        <v>100</v>
      </c>
      <c r="F588">
        <v>50</v>
      </c>
      <c r="G588">
        <v>80</v>
      </c>
      <c r="H588">
        <v>60</v>
      </c>
      <c r="I588">
        <v>80</v>
      </c>
      <c r="J588">
        <v>50</v>
      </c>
      <c r="K588" t="s">
        <v>1790</v>
      </c>
      <c r="L588" t="s">
        <v>250</v>
      </c>
      <c r="M588" t="s">
        <v>251</v>
      </c>
      <c r="N588">
        <v>5.5</v>
      </c>
      <c r="O588">
        <v>8.8000000000000007</v>
      </c>
      <c r="Q588">
        <v>1</v>
      </c>
      <c r="R588">
        <f t="shared" si="40"/>
        <v>6</v>
      </c>
      <c r="S588">
        <f t="shared" si="41"/>
        <v>10</v>
      </c>
      <c r="T588">
        <f t="shared" si="42"/>
        <v>16</v>
      </c>
      <c r="U588" t="s">
        <v>1490</v>
      </c>
      <c r="V588" t="s">
        <v>1536</v>
      </c>
      <c r="W588" t="s">
        <v>1481</v>
      </c>
      <c r="X588" t="s">
        <v>1492</v>
      </c>
      <c r="Z588" t="str" cm="1">
        <f t="array" ref="Z588">IF(ISBLANK(AK588),_xlfn.LET(
    _xlpm.nameBeforeSlash, IF(ISNUMBER(SEARCH("/", Y588)), LEFT(Y588, SEARCH("/", Y588)-1), Y588),
    _xlpm.matchRow, IFERROR(MATCH(_xlpm.nameBeforeSlash, AA:AA, 0), ""),
    _xlpm.difference, IF(_xlpm.matchRow="", "", ABS((R588 + S588)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),IF(ISBLANK(Y588),"","Hidden"))</f>
        <v/>
      </c>
      <c r="AA588" t="s">
        <v>76</v>
      </c>
      <c r="AC588" t="s">
        <v>1038</v>
      </c>
      <c r="AD588" t="str">
        <f>_xlfn.XLOOKUP(AC588,moves!A:A,moves!B:B)</f>
        <v>fighting</v>
      </c>
      <c r="AE588">
        <f>_xlfn.XLOOKUP(AC588,moves!A:A,moves!D:D)</f>
        <v>6</v>
      </c>
      <c r="AF588" t="str">
        <f>_xlfn.XLOOKUP(AC588,moves!A:A,moves!E:E)</f>
        <v xml:space="preserve">During this attack and when the user is next attacked: Status symbols and critical hits deal +1 damage. </v>
      </c>
      <c r="AG588">
        <v>0</v>
      </c>
      <c r="AH588">
        <v>0</v>
      </c>
      <c r="AI588">
        <f t="shared" si="43"/>
        <v>0</v>
      </c>
      <c r="AJ588" t="s">
        <v>524</v>
      </c>
      <c r="AL588">
        <v>0</v>
      </c>
      <c r="AM588" cm="1">
        <f t="array" ref="AM588">IF(AL588=1,1,
   IF(ISTEXT(AK588),1,
   IF(AO588&gt;1,AM587,
   IF(AI588=1,
      IF(SUMPRODUCT((LEN($Y$2:$Y$4096)-LEN(SUBSTITUTE($Y$2:$Y$4096,AA588,"")))/LEN(AA588))&gt;0,2,1),
      IF(
         SUMPRODUCT((LEN($Y$2:$Y$4096)-LEN(SUBSTITUTE($Y$2:$Y$4096,AA588,"")))/LEN(AA588))
         - SUMPRODUCT((LEN($Y$2:$Y$4096)-LEN(SUBSTITUTE($Y$2:$Y$4096,"Alolan "&amp;AA588,"")))/LEN("Alolan "&amp;AA588))
         - SUMPRODUCT((LEN($Y$2:$Y$4096)-LEN(SUBSTITUTE($Y$2:$Y$4096,"Galarian "&amp;AA588,"")))/LEN("Galarian "&amp;AA588))
         - SUMPRODUCT((LEN($Y$2:$Y$4096)-LEN(SUBSTITUTE($Y$2:$Y$4096,"Hisuian "&amp;AA588,"")))/LEN("Hisuian "&amp;AA588))
         - SUMPRODUCT((LEN($Y$2:$Y$4096)-LEN(SUBSTITUTE($Y$2:$Y$4096,"Paldean "&amp;AA588,"")))/LEN("Paldean "&amp;AA588))
      &gt;0,2,1)
   ))))</f>
        <v>2</v>
      </c>
      <c r="AN588">
        <v>0</v>
      </c>
      <c r="AO588">
        <v>0</v>
      </c>
    </row>
    <row r="589" spans="1:41" x14ac:dyDescent="0.25">
      <c r="A589" t="s">
        <v>3894</v>
      </c>
      <c r="B589" t="s">
        <v>76</v>
      </c>
      <c r="C589" t="s">
        <v>1490</v>
      </c>
      <c r="D589" t="s">
        <v>1536</v>
      </c>
      <c r="E589">
        <v>100</v>
      </c>
      <c r="F589">
        <v>50</v>
      </c>
      <c r="G589">
        <v>80</v>
      </c>
      <c r="H589">
        <v>60</v>
      </c>
      <c r="I589">
        <v>80</v>
      </c>
      <c r="J589">
        <v>50</v>
      </c>
      <c r="K589" t="s">
        <v>1790</v>
      </c>
      <c r="L589" t="s">
        <v>250</v>
      </c>
      <c r="M589" t="s">
        <v>251</v>
      </c>
      <c r="N589">
        <v>5.5</v>
      </c>
      <c r="O589">
        <v>8.8000000000000007</v>
      </c>
      <c r="Q589">
        <v>1</v>
      </c>
      <c r="R589">
        <f t="shared" si="40"/>
        <v>6</v>
      </c>
      <c r="S589">
        <f t="shared" si="41"/>
        <v>10</v>
      </c>
      <c r="T589">
        <f t="shared" si="42"/>
        <v>16</v>
      </c>
      <c r="U589" t="s">
        <v>1490</v>
      </c>
      <c r="V589" t="s">
        <v>1536</v>
      </c>
      <c r="W589" t="s">
        <v>1481</v>
      </c>
      <c r="X589" t="s">
        <v>1492</v>
      </c>
      <c r="Z589" t="str" cm="1">
        <f t="array" ref="Z589">IF(ISBLANK(AK589),_xlfn.LET(
    _xlpm.nameBeforeSlash, IF(ISNUMBER(SEARCH("/", Y589)), LEFT(Y589, SEARCH("/", Y589)-1), Y589),
    _xlpm.matchRow, IFERROR(MATCH(_xlpm.nameBeforeSlash, AA:AA, 0), ""),
    _xlpm.difference, IF(_xlpm.matchRow="", "", ABS((R589 + S589)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),IF(ISBLANK(Y589),"","Hidden"))</f>
        <v/>
      </c>
      <c r="AA589" t="s">
        <v>5171</v>
      </c>
      <c r="AC589" t="s">
        <v>6406</v>
      </c>
      <c r="AD589" t="str">
        <f>_xlfn.XLOOKUP(AC589,moves!A:A,moves!B:B)</f>
        <v>water</v>
      </c>
      <c r="AE589">
        <f>_xlfn.XLOOKUP(AC589,moves!A:A,moves!D:D)</f>
        <v>4</v>
      </c>
      <c r="AF589" t="str">
        <f>_xlfn.XLOOKUP(AC589,moves!A:A,moves!E:E)</f>
        <v>Heal for half the damage dealt, rounded down.</v>
      </c>
      <c r="AG589">
        <v>0</v>
      </c>
      <c r="AH589">
        <v>0</v>
      </c>
      <c r="AI589">
        <f t="shared" si="43"/>
        <v>1</v>
      </c>
      <c r="AJ589" t="s">
        <v>524</v>
      </c>
      <c r="AL589">
        <v>0</v>
      </c>
      <c r="AM589" cm="1">
        <f t="array" ref="AM589">IF(AL589=1,1,
   IF(ISTEXT(AK589),1,
   IF(AO589&gt;1,AM588,
   IF(AI589=1,
      IF(SUMPRODUCT((LEN($Y$2:$Y$4096)-LEN(SUBSTITUTE($Y$2:$Y$4096,AA589,"")))/LEN(AA589))&gt;0,2,1),
      IF(
         SUMPRODUCT((LEN($Y$2:$Y$4096)-LEN(SUBSTITUTE($Y$2:$Y$4096,AA589,"")))/LEN(AA589))
         - SUMPRODUCT((LEN($Y$2:$Y$4096)-LEN(SUBSTITUTE($Y$2:$Y$4096,"Alolan "&amp;AA589,"")))/LEN("Alolan "&amp;AA589))
         - SUMPRODUCT((LEN($Y$2:$Y$4096)-LEN(SUBSTITUTE($Y$2:$Y$4096,"Galarian "&amp;AA589,"")))/LEN("Galarian "&amp;AA589))
         - SUMPRODUCT((LEN($Y$2:$Y$4096)-LEN(SUBSTITUTE($Y$2:$Y$4096,"Hisuian "&amp;AA589,"")))/LEN("Hisuian "&amp;AA589))
         - SUMPRODUCT((LEN($Y$2:$Y$4096)-LEN(SUBSTITUTE($Y$2:$Y$4096,"Paldean "&amp;AA589,"")))/LEN("Paldean "&amp;AA589))
      &gt;0,2,1)
   ))))</f>
        <v>2</v>
      </c>
      <c r="AN589">
        <v>0</v>
      </c>
      <c r="AO589">
        <v>0</v>
      </c>
    </row>
    <row r="590" spans="1:41" x14ac:dyDescent="0.25">
      <c r="A590">
        <v>185</v>
      </c>
      <c r="B590" t="s">
        <v>77</v>
      </c>
      <c r="C590" t="s">
        <v>1546</v>
      </c>
      <c r="D590"/>
      <c r="E590">
        <v>70</v>
      </c>
      <c r="F590">
        <v>100</v>
      </c>
      <c r="G590">
        <v>115</v>
      </c>
      <c r="H590">
        <v>30</v>
      </c>
      <c r="I590">
        <v>65</v>
      </c>
      <c r="J590">
        <v>30</v>
      </c>
      <c r="K590" t="s">
        <v>313</v>
      </c>
      <c r="L590" t="s">
        <v>247</v>
      </c>
      <c r="M590" t="s">
        <v>251</v>
      </c>
      <c r="N590">
        <v>6.5</v>
      </c>
      <c r="O590">
        <v>8.1999999999999993</v>
      </c>
      <c r="R590">
        <f t="shared" si="40"/>
        <v>7</v>
      </c>
      <c r="S590">
        <f t="shared" si="41"/>
        <v>8</v>
      </c>
      <c r="T590">
        <f t="shared" si="42"/>
        <v>15</v>
      </c>
      <c r="U590" t="s">
        <v>1546</v>
      </c>
      <c r="V590" t="s">
        <v>1492</v>
      </c>
      <c r="W590" t="s">
        <v>1468</v>
      </c>
      <c r="X590" t="s">
        <v>1512</v>
      </c>
      <c r="Z590" t="str" cm="1">
        <f t="array" ref="Z590">IF(ISBLANK(AK590),_xlfn.LET(
    _xlpm.nameBeforeSlash, IF(ISNUMBER(SEARCH("/", Y590)), LEFT(Y590, SEARCH("/", Y590)-1), Y590),
    _xlpm.matchRow, IFERROR(MATCH(_xlpm.nameBeforeSlash, AA:AA, 0), ""),
    _xlpm.difference, IF(_xlpm.matchRow="", "", ABS((R590 + S590)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),IF(ISBLANK(Y590),"","Hidden"))</f>
        <v/>
      </c>
      <c r="AA590" t="s">
        <v>77</v>
      </c>
      <c r="AC590" t="s">
        <v>1150</v>
      </c>
      <c r="AD590" t="str">
        <f>_xlfn.XLOOKUP(AC590,moves!A:A,moves!B:B)</f>
        <v>grass</v>
      </c>
      <c r="AE590">
        <f>_xlfn.XLOOKUP(AC590,moves!A:A,moves!D:D)</f>
        <v>3</v>
      </c>
      <c r="AF590" t="str">
        <f>_xlfn.XLOOKUP(AC590,moves!A:A,moves!E:E)</f>
        <v>Increase the user's initiative by 3.</v>
      </c>
      <c r="AG590">
        <v>0</v>
      </c>
      <c r="AH590">
        <v>0</v>
      </c>
      <c r="AI590">
        <f t="shared" si="43"/>
        <v>0</v>
      </c>
      <c r="AJ590" t="s">
        <v>524</v>
      </c>
      <c r="AL590">
        <v>0</v>
      </c>
      <c r="AM590" cm="1">
        <f t="array" ref="AM590">IF(AL590=1,1,
   IF(ISTEXT(AK590),1,
   IF(AO590&gt;1,AM589,
   IF(AI590=1,
      IF(SUMPRODUCT((LEN($Y$2:$Y$4096)-LEN(SUBSTITUTE($Y$2:$Y$4096,AA590,"")))/LEN(AA590))&gt;0,2,1),
      IF(
         SUMPRODUCT((LEN($Y$2:$Y$4096)-LEN(SUBSTITUTE($Y$2:$Y$4096,AA590,"")))/LEN(AA590))
         - SUMPRODUCT((LEN($Y$2:$Y$4096)-LEN(SUBSTITUTE($Y$2:$Y$4096,"Alolan "&amp;AA590,"")))/LEN("Alolan "&amp;AA590))
         - SUMPRODUCT((LEN($Y$2:$Y$4096)-LEN(SUBSTITUTE($Y$2:$Y$4096,"Galarian "&amp;AA590,"")))/LEN("Galarian "&amp;AA590))
         - SUMPRODUCT((LEN($Y$2:$Y$4096)-LEN(SUBSTITUTE($Y$2:$Y$4096,"Hisuian "&amp;AA590,"")))/LEN("Hisuian "&amp;AA590))
         - SUMPRODUCT((LEN($Y$2:$Y$4096)-LEN(SUBSTITUTE($Y$2:$Y$4096,"Paldean "&amp;AA590,"")))/LEN("Paldean "&amp;AA590))
      &gt;0,2,1)
   ))))</f>
        <v>2</v>
      </c>
      <c r="AN590">
        <v>0</v>
      </c>
      <c r="AO590">
        <v>0</v>
      </c>
    </row>
    <row r="591" spans="1:41" x14ac:dyDescent="0.25">
      <c r="A591" t="s">
        <v>3895</v>
      </c>
      <c r="B591" t="s">
        <v>77</v>
      </c>
      <c r="C591" t="s">
        <v>1546</v>
      </c>
      <c r="D591"/>
      <c r="E591">
        <v>70</v>
      </c>
      <c r="F591">
        <v>100</v>
      </c>
      <c r="G591">
        <v>115</v>
      </c>
      <c r="H591">
        <v>30</v>
      </c>
      <c r="I591">
        <v>65</v>
      </c>
      <c r="J591">
        <v>30</v>
      </c>
      <c r="K591" t="s">
        <v>313</v>
      </c>
      <c r="L591" t="s">
        <v>247</v>
      </c>
      <c r="M591" t="s">
        <v>251</v>
      </c>
      <c r="N591">
        <v>6.5</v>
      </c>
      <c r="O591">
        <v>8.1999999999999993</v>
      </c>
      <c r="R591">
        <f t="shared" si="40"/>
        <v>7</v>
      </c>
      <c r="S591">
        <f t="shared" si="41"/>
        <v>8</v>
      </c>
      <c r="T591">
        <f t="shared" si="42"/>
        <v>15</v>
      </c>
      <c r="U591" t="s">
        <v>1546</v>
      </c>
      <c r="V591" t="s">
        <v>1492</v>
      </c>
      <c r="W591" t="s">
        <v>1468</v>
      </c>
      <c r="X591" t="s">
        <v>1512</v>
      </c>
      <c r="Z591" t="str" cm="1">
        <f t="array" ref="Z591">IF(ISBLANK(AK591),_xlfn.LET(
    _xlpm.nameBeforeSlash, IF(ISNUMBER(SEARCH("/", Y591)), LEFT(Y591, SEARCH("/", Y591)-1), Y591),
    _xlpm.matchRow, IFERROR(MATCH(_xlpm.nameBeforeSlash, AA:AA, 0), ""),
    _xlpm.difference, IF(_xlpm.matchRow="", "", ABS((R591 + S591)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),IF(ISBLANK(Y591),"","Hidden"))</f>
        <v/>
      </c>
      <c r="AA591" t="s">
        <v>5173</v>
      </c>
      <c r="AC591" t="s">
        <v>463</v>
      </c>
      <c r="AD591" t="str">
        <f>_xlfn.XLOOKUP(AC591,moves!A:A,moves!B:B)</f>
        <v>grass</v>
      </c>
      <c r="AE591">
        <f>_xlfn.XLOOKUP(AC591,moves!A:A,moves!D:D)</f>
        <v>5</v>
      </c>
      <c r="AF591" t="str">
        <f>_xlfn.XLOOKUP(AC591,moves!A:A,moves!E:E)</f>
        <v>Critical hits deal +2 damage. For each critical hit rolled: The user takes 2 damage.</v>
      </c>
      <c r="AG591">
        <v>0</v>
      </c>
      <c r="AH591">
        <v>0</v>
      </c>
      <c r="AI591">
        <f t="shared" si="43"/>
        <v>1</v>
      </c>
      <c r="AJ591" t="s">
        <v>524</v>
      </c>
      <c r="AL591">
        <v>0</v>
      </c>
      <c r="AM591" cm="1">
        <f t="array" ref="AM591">IF(AL591=1,1,
   IF(ISTEXT(AK591),1,
   IF(AO591&gt;1,AM590,
   IF(AI591=1,
      IF(SUMPRODUCT((LEN($Y$2:$Y$4096)-LEN(SUBSTITUTE($Y$2:$Y$4096,AA591,"")))/LEN(AA591))&gt;0,2,1),
      IF(
         SUMPRODUCT((LEN($Y$2:$Y$4096)-LEN(SUBSTITUTE($Y$2:$Y$4096,AA591,"")))/LEN(AA591))
         - SUMPRODUCT((LEN($Y$2:$Y$4096)-LEN(SUBSTITUTE($Y$2:$Y$4096,"Alolan "&amp;AA591,"")))/LEN("Alolan "&amp;AA591))
         - SUMPRODUCT((LEN($Y$2:$Y$4096)-LEN(SUBSTITUTE($Y$2:$Y$4096,"Galarian "&amp;AA591,"")))/LEN("Galarian "&amp;AA591))
         - SUMPRODUCT((LEN($Y$2:$Y$4096)-LEN(SUBSTITUTE($Y$2:$Y$4096,"Hisuian "&amp;AA591,"")))/LEN("Hisuian "&amp;AA591))
         - SUMPRODUCT((LEN($Y$2:$Y$4096)-LEN(SUBSTITUTE($Y$2:$Y$4096,"Paldean "&amp;AA591,"")))/LEN("Paldean "&amp;AA591))
      &gt;0,2,1)
   ))))</f>
        <v>2</v>
      </c>
      <c r="AN591">
        <v>0</v>
      </c>
      <c r="AO591">
        <v>0</v>
      </c>
    </row>
    <row r="592" spans="1:41" x14ac:dyDescent="0.25">
      <c r="A592">
        <v>186</v>
      </c>
      <c r="B592" t="s">
        <v>1791</v>
      </c>
      <c r="C592" t="s">
        <v>1490</v>
      </c>
      <c r="D592"/>
      <c r="E592">
        <v>90</v>
      </c>
      <c r="F592">
        <v>75</v>
      </c>
      <c r="G592">
        <v>75</v>
      </c>
      <c r="H592">
        <v>90</v>
      </c>
      <c r="I592">
        <v>100</v>
      </c>
      <c r="J592">
        <v>70</v>
      </c>
      <c r="K592" t="s">
        <v>1792</v>
      </c>
      <c r="L592" t="s">
        <v>252</v>
      </c>
      <c r="M592" t="s">
        <v>249</v>
      </c>
      <c r="N592">
        <v>8.0500000000000007</v>
      </c>
      <c r="O592">
        <v>8.85</v>
      </c>
      <c r="P592">
        <v>2</v>
      </c>
      <c r="R592">
        <f t="shared" si="40"/>
        <v>10</v>
      </c>
      <c r="S592">
        <f t="shared" si="41"/>
        <v>9</v>
      </c>
      <c r="T592">
        <f t="shared" si="42"/>
        <v>19</v>
      </c>
      <c r="U592" t="s">
        <v>1490</v>
      </c>
      <c r="V592" t="s">
        <v>1481</v>
      </c>
      <c r="W592" t="s">
        <v>429</v>
      </c>
      <c r="X592" t="s">
        <v>1472</v>
      </c>
      <c r="Z592" t="str" cm="1">
        <f t="array" ref="Z592">IF(ISBLANK(AK592),_xlfn.LET(
    _xlpm.nameBeforeSlash, IF(ISNUMBER(SEARCH("/", Y592)), LEFT(Y592, SEARCH("/", Y592)-1), Y592),
    _xlpm.matchRow, IFERROR(MATCH(_xlpm.nameBeforeSlash, AA:AA, 0), ""),
    _xlpm.difference, IF(_xlpm.matchRow="", "", ABS((R592 + S592)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),IF(ISBLANK(Y592),"","Hidden"))</f>
        <v/>
      </c>
      <c r="AA592" t="s">
        <v>1791</v>
      </c>
      <c r="AC592" t="s">
        <v>1175</v>
      </c>
      <c r="AD592" t="str">
        <f>_xlfn.XLOOKUP(AC592,moves!A:A,moves!B:B)</f>
        <v>ground</v>
      </c>
      <c r="AE592">
        <f>_xlfn.XLOOKUP(AC592,moves!A:A,moves!D:D)</f>
        <v>5</v>
      </c>
      <c r="AF592" t="str">
        <f>_xlfn.XLOOKUP(AC592,moves!A:A,moves!E:E)</f>
        <v>If 2 or more critical hits are rolled: Deal 2 damage to a Pokémon in the target party that is not the target.</v>
      </c>
      <c r="AG592">
        <v>0</v>
      </c>
      <c r="AH592">
        <v>0</v>
      </c>
      <c r="AI592">
        <f t="shared" si="43"/>
        <v>0</v>
      </c>
      <c r="AJ592" t="s">
        <v>525</v>
      </c>
      <c r="AL592">
        <v>0</v>
      </c>
      <c r="AM592" cm="1">
        <f t="array" ref="AM592">IF(AL592=1,1,
   IF(ISTEXT(AK592),1,
   IF(AO592&gt;1,AM591,
   IF(AI592=1,
      IF(SUMPRODUCT((LEN($Y$2:$Y$4096)-LEN(SUBSTITUTE($Y$2:$Y$4096,AA592,"")))/LEN(AA592))&gt;0,2,1),
      IF(
         SUMPRODUCT((LEN($Y$2:$Y$4096)-LEN(SUBSTITUTE($Y$2:$Y$4096,AA592,"")))/LEN(AA592))
         - SUMPRODUCT((LEN($Y$2:$Y$4096)-LEN(SUBSTITUTE($Y$2:$Y$4096,"Alolan "&amp;AA592,"")))/LEN("Alolan "&amp;AA592))
         - SUMPRODUCT((LEN($Y$2:$Y$4096)-LEN(SUBSTITUTE($Y$2:$Y$4096,"Galarian "&amp;AA592,"")))/LEN("Galarian "&amp;AA592))
         - SUMPRODUCT((LEN($Y$2:$Y$4096)-LEN(SUBSTITUTE($Y$2:$Y$4096,"Hisuian "&amp;AA592,"")))/LEN("Hisuian "&amp;AA592))
         - SUMPRODUCT((LEN($Y$2:$Y$4096)-LEN(SUBSTITUTE($Y$2:$Y$4096,"Paldean "&amp;AA592,"")))/LEN("Paldean "&amp;AA592))
      &gt;0,2,1)
   ))))</f>
        <v>2</v>
      </c>
      <c r="AN592">
        <v>0</v>
      </c>
      <c r="AO592">
        <v>0</v>
      </c>
    </row>
    <row r="593" spans="1:41" x14ac:dyDescent="0.25">
      <c r="A593" t="s">
        <v>3896</v>
      </c>
      <c r="B593" t="s">
        <v>1791</v>
      </c>
      <c r="C593" t="s">
        <v>1490</v>
      </c>
      <c r="D593"/>
      <c r="E593">
        <v>90</v>
      </c>
      <c r="F593">
        <v>75</v>
      </c>
      <c r="G593">
        <v>75</v>
      </c>
      <c r="H593">
        <v>90</v>
      </c>
      <c r="I593">
        <v>100</v>
      </c>
      <c r="J593">
        <v>70</v>
      </c>
      <c r="K593" t="s">
        <v>1792</v>
      </c>
      <c r="L593" t="s">
        <v>252</v>
      </c>
      <c r="M593" t="s">
        <v>249</v>
      </c>
      <c r="N593">
        <v>8.0500000000000007</v>
      </c>
      <c r="O593">
        <v>8.85</v>
      </c>
      <c r="P593">
        <v>2</v>
      </c>
      <c r="R593">
        <f t="shared" si="40"/>
        <v>10</v>
      </c>
      <c r="S593">
        <f t="shared" si="41"/>
        <v>9</v>
      </c>
      <c r="T593">
        <f t="shared" si="42"/>
        <v>19</v>
      </c>
      <c r="U593" t="s">
        <v>1490</v>
      </c>
      <c r="V593" t="s">
        <v>1481</v>
      </c>
      <c r="W593" t="s">
        <v>429</v>
      </c>
      <c r="X593" t="s">
        <v>1472</v>
      </c>
      <c r="Z593" t="str" cm="1">
        <f t="array" ref="Z593">IF(ISBLANK(AK593),_xlfn.LET(
    _xlpm.nameBeforeSlash, IF(ISNUMBER(SEARCH("/", Y593)), LEFT(Y593, SEARCH("/", Y593)-1), Y593),
    _xlpm.matchRow, IFERROR(MATCH(_xlpm.nameBeforeSlash, AA:AA, 0), ""),
    _xlpm.difference, IF(_xlpm.matchRow="", "", ABS((R593 + S593)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),IF(ISBLANK(Y593),"","Hidden"))</f>
        <v/>
      </c>
      <c r="AA593" t="s">
        <v>5174</v>
      </c>
      <c r="AC593" t="s">
        <v>413</v>
      </c>
      <c r="AD593" t="str">
        <f>_xlfn.XLOOKUP(AC593,moves!A:A,moves!B:B)</f>
        <v>water</v>
      </c>
      <c r="AE593">
        <f>_xlfn.XLOOKUP(AC593,moves!A:A,moves!D:D)</f>
        <v>5</v>
      </c>
      <c r="AF593" t="str">
        <f>_xlfn.XLOOKUP(AC593,moves!A:A,moves!E:E)</f>
        <v>If 2 or more status symbols are rolled: Inflict the Confused status on the target.</v>
      </c>
      <c r="AG593">
        <v>0</v>
      </c>
      <c r="AH593">
        <v>0</v>
      </c>
      <c r="AI593">
        <f t="shared" si="43"/>
        <v>1</v>
      </c>
      <c r="AJ593" t="s">
        <v>525</v>
      </c>
      <c r="AL593">
        <v>0</v>
      </c>
      <c r="AM593" cm="1">
        <f t="array" ref="AM593">IF(AL593=1,1,
   IF(ISTEXT(AK593),1,
   IF(AO593&gt;1,AM592,
   IF(AI593=1,
      IF(SUMPRODUCT((LEN($Y$2:$Y$4096)-LEN(SUBSTITUTE($Y$2:$Y$4096,AA593,"")))/LEN(AA593))&gt;0,2,1),
      IF(
         SUMPRODUCT((LEN($Y$2:$Y$4096)-LEN(SUBSTITUTE($Y$2:$Y$4096,AA593,"")))/LEN(AA593))
         - SUMPRODUCT((LEN($Y$2:$Y$4096)-LEN(SUBSTITUTE($Y$2:$Y$4096,"Alolan "&amp;AA593,"")))/LEN("Alolan "&amp;AA593))
         - SUMPRODUCT((LEN($Y$2:$Y$4096)-LEN(SUBSTITUTE($Y$2:$Y$4096,"Galarian "&amp;AA593,"")))/LEN("Galarian "&amp;AA593))
         - SUMPRODUCT((LEN($Y$2:$Y$4096)-LEN(SUBSTITUTE($Y$2:$Y$4096,"Hisuian "&amp;AA593,"")))/LEN("Hisuian "&amp;AA593))
         - SUMPRODUCT((LEN($Y$2:$Y$4096)-LEN(SUBSTITUTE($Y$2:$Y$4096,"Paldean "&amp;AA593,"")))/LEN("Paldean "&amp;AA593))
      &gt;0,2,1)
   ))))</f>
        <v>2</v>
      </c>
      <c r="AN593">
        <v>0</v>
      </c>
      <c r="AO593">
        <v>0</v>
      </c>
    </row>
    <row r="594" spans="1:41" x14ac:dyDescent="0.25">
      <c r="A594">
        <v>187</v>
      </c>
      <c r="B594" t="s">
        <v>1793</v>
      </c>
      <c r="C594" t="s">
        <v>1468</v>
      </c>
      <c r="D594" t="s">
        <v>1481</v>
      </c>
      <c r="E594">
        <v>35</v>
      </c>
      <c r="F594">
        <v>35</v>
      </c>
      <c r="G594">
        <v>40</v>
      </c>
      <c r="H594">
        <v>35</v>
      </c>
      <c r="I594">
        <v>55</v>
      </c>
      <c r="J594">
        <v>50</v>
      </c>
      <c r="K594" t="s">
        <v>1794</v>
      </c>
      <c r="L594" t="s">
        <v>250</v>
      </c>
      <c r="M594" t="s">
        <v>249</v>
      </c>
      <c r="N594">
        <v>4.0999999999999996</v>
      </c>
      <c r="O594">
        <v>4.25</v>
      </c>
      <c r="R594">
        <f t="shared" si="40"/>
        <v>4</v>
      </c>
      <c r="S594">
        <f t="shared" si="41"/>
        <v>4</v>
      </c>
      <c r="T594">
        <f t="shared" si="42"/>
        <v>8</v>
      </c>
      <c r="U594" t="s">
        <v>1468</v>
      </c>
      <c r="V594" t="s">
        <v>1481</v>
      </c>
      <c r="W594" t="s">
        <v>1536</v>
      </c>
      <c r="X594" t="s">
        <v>1499</v>
      </c>
      <c r="Y594" t="s">
        <v>1795</v>
      </c>
      <c r="Z594" cm="1">
        <f t="array" ref="Z594">IF(ISBLANK(AK594),_xlfn.LET(
    _xlpm.nameBeforeSlash, IF(ISNUMBER(SEARCH("/", Y594)), LEFT(Y594, SEARCH("/", Y594)-1), Y594),
    _xlpm.matchRow, IFERROR(MATCH(_xlpm.nameBeforeSlash, AA:AA, 0), ""),
    _xlpm.difference, IF(_xlpm.matchRow="", "", ABS((R594 + S594)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),IF(ISBLANK(Y594),"","Hidden"))</f>
        <v>6</v>
      </c>
      <c r="AA594" t="s">
        <v>1793</v>
      </c>
      <c r="AC594" t="s">
        <v>1162</v>
      </c>
      <c r="AD594" t="str">
        <f>_xlfn.XLOOKUP(AC594,moves!A:A,moves!B:B)</f>
        <v>grass</v>
      </c>
      <c r="AE594">
        <f>_xlfn.XLOOKUP(AC594,moves!A:A,moves!D:D)</f>
        <v>1</v>
      </c>
      <c r="AF594" t="str">
        <f>_xlfn.XLOOKUP(AC594,moves!A:A,moves!E:E)</f>
        <v>Heal equal to the damage dealt.</v>
      </c>
      <c r="AG594">
        <v>1</v>
      </c>
      <c r="AH594">
        <v>0</v>
      </c>
      <c r="AI594">
        <f t="shared" si="43"/>
        <v>0</v>
      </c>
      <c r="AJ594" t="s">
        <v>870</v>
      </c>
      <c r="AL594">
        <v>0</v>
      </c>
      <c r="AM594" cm="1">
        <f t="array" ref="AM594">IF(AL594=1,1,
   IF(ISTEXT(AK594),1,
   IF(AO594&gt;1,AM593,
   IF(AI594=1,
      IF(SUMPRODUCT((LEN($Y$2:$Y$4096)-LEN(SUBSTITUTE($Y$2:$Y$4096,AA594,"")))/LEN(AA594))&gt;0,2,1),
      IF(
         SUMPRODUCT((LEN($Y$2:$Y$4096)-LEN(SUBSTITUTE($Y$2:$Y$4096,AA594,"")))/LEN(AA594))
         - SUMPRODUCT((LEN($Y$2:$Y$4096)-LEN(SUBSTITUTE($Y$2:$Y$4096,"Alolan "&amp;AA594,"")))/LEN("Alolan "&amp;AA594))
         - SUMPRODUCT((LEN($Y$2:$Y$4096)-LEN(SUBSTITUTE($Y$2:$Y$4096,"Galarian "&amp;AA594,"")))/LEN("Galarian "&amp;AA594))
         - SUMPRODUCT((LEN($Y$2:$Y$4096)-LEN(SUBSTITUTE($Y$2:$Y$4096,"Hisuian "&amp;AA594,"")))/LEN("Hisuian "&amp;AA594))
         - SUMPRODUCT((LEN($Y$2:$Y$4096)-LEN(SUBSTITUTE($Y$2:$Y$4096,"Paldean "&amp;AA594,"")))/LEN("Paldean "&amp;AA594))
      &gt;0,2,1)
   ))))</f>
        <v>1</v>
      </c>
      <c r="AN594">
        <v>0</v>
      </c>
      <c r="AO594">
        <v>0</v>
      </c>
    </row>
    <row r="595" spans="1:41" x14ac:dyDescent="0.25">
      <c r="A595" t="s">
        <v>3897</v>
      </c>
      <c r="B595" t="s">
        <v>1793</v>
      </c>
      <c r="C595" t="s">
        <v>1468</v>
      </c>
      <c r="D595" t="s">
        <v>1481</v>
      </c>
      <c r="E595">
        <v>35</v>
      </c>
      <c r="F595">
        <v>35</v>
      </c>
      <c r="G595">
        <v>40</v>
      </c>
      <c r="H595">
        <v>35</v>
      </c>
      <c r="I595">
        <v>55</v>
      </c>
      <c r="J595">
        <v>50</v>
      </c>
      <c r="K595" t="s">
        <v>1794</v>
      </c>
      <c r="L595" t="s">
        <v>250</v>
      </c>
      <c r="M595" t="s">
        <v>249</v>
      </c>
      <c r="N595">
        <v>4.0999999999999996</v>
      </c>
      <c r="O595">
        <v>4.25</v>
      </c>
      <c r="R595">
        <f t="shared" si="40"/>
        <v>4</v>
      </c>
      <c r="S595">
        <f t="shared" si="41"/>
        <v>4</v>
      </c>
      <c r="T595">
        <f t="shared" si="42"/>
        <v>8</v>
      </c>
      <c r="U595" t="s">
        <v>1468</v>
      </c>
      <c r="V595" t="s">
        <v>1481</v>
      </c>
      <c r="W595" t="s">
        <v>1536</v>
      </c>
      <c r="X595" t="s">
        <v>1499</v>
      </c>
      <c r="Y595" t="s">
        <v>5175</v>
      </c>
      <c r="Z595" cm="1">
        <f t="array" ref="Z595">IF(ISBLANK(AK595),_xlfn.LET(
    _xlpm.nameBeforeSlash, IF(ISNUMBER(SEARCH("/", Y595)), LEFT(Y595, SEARCH("/", Y595)-1), Y595),
    _xlpm.matchRow, IFERROR(MATCH(_xlpm.nameBeforeSlash, AA:AA, 0), ""),
    _xlpm.difference, IF(_xlpm.matchRow="", "", ABS((R595 + S595)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),IF(ISBLANK(Y595),"","Hidden"))</f>
        <v>6</v>
      </c>
      <c r="AA595" t="s">
        <v>5176</v>
      </c>
      <c r="AC595" t="s">
        <v>1025</v>
      </c>
      <c r="AD595" t="str">
        <f>_xlfn.XLOOKUP(AC595,moves!A:A,moves!B:B)</f>
        <v>fairy</v>
      </c>
      <c r="AE595">
        <f>_xlfn.XLOOKUP(AC595,moves!A:A,moves!D:D)</f>
        <v>2</v>
      </c>
      <c r="AF595" t="str">
        <f>_xlfn.XLOOKUP(AC595,moves!A:A,moves!E:E)</f>
        <v>When the target is next attacked: Add 1 regular hit to the roll.</v>
      </c>
      <c r="AG595">
        <v>1</v>
      </c>
      <c r="AH595">
        <v>0</v>
      </c>
      <c r="AI595">
        <f t="shared" si="43"/>
        <v>1</v>
      </c>
      <c r="AJ595" t="s">
        <v>523</v>
      </c>
      <c r="AL595">
        <v>0</v>
      </c>
      <c r="AM595" cm="1">
        <f t="array" ref="AM595">IF(AL595=1,1,
   IF(ISTEXT(AK595),1,
   IF(AO595&gt;1,AM594,
   IF(AI595=1,
      IF(SUMPRODUCT((LEN($Y$2:$Y$4096)-LEN(SUBSTITUTE($Y$2:$Y$4096,AA595,"")))/LEN(AA595))&gt;0,2,1),
      IF(
         SUMPRODUCT((LEN($Y$2:$Y$4096)-LEN(SUBSTITUTE($Y$2:$Y$4096,AA595,"")))/LEN(AA595))
         - SUMPRODUCT((LEN($Y$2:$Y$4096)-LEN(SUBSTITUTE($Y$2:$Y$4096,"Alolan "&amp;AA595,"")))/LEN("Alolan "&amp;AA595))
         - SUMPRODUCT((LEN($Y$2:$Y$4096)-LEN(SUBSTITUTE($Y$2:$Y$4096,"Galarian "&amp;AA595,"")))/LEN("Galarian "&amp;AA595))
         - SUMPRODUCT((LEN($Y$2:$Y$4096)-LEN(SUBSTITUTE($Y$2:$Y$4096,"Hisuian "&amp;AA595,"")))/LEN("Hisuian "&amp;AA595))
         - SUMPRODUCT((LEN($Y$2:$Y$4096)-LEN(SUBSTITUTE($Y$2:$Y$4096,"Paldean "&amp;AA595,"")))/LEN("Paldean "&amp;AA595))
      &gt;0,2,1)
   ))))</f>
        <v>1</v>
      </c>
      <c r="AN595">
        <v>0</v>
      </c>
      <c r="AO595">
        <v>0</v>
      </c>
    </row>
    <row r="596" spans="1:41" x14ac:dyDescent="0.25">
      <c r="A596">
        <v>188</v>
      </c>
      <c r="B596" t="s">
        <v>1795</v>
      </c>
      <c r="C596" t="s">
        <v>1468</v>
      </c>
      <c r="D596" t="s">
        <v>1481</v>
      </c>
      <c r="E596">
        <v>55</v>
      </c>
      <c r="F596">
        <v>45</v>
      </c>
      <c r="G596">
        <v>50</v>
      </c>
      <c r="H596">
        <v>45</v>
      </c>
      <c r="I596">
        <v>65</v>
      </c>
      <c r="J596">
        <v>80</v>
      </c>
      <c r="K596" t="s">
        <v>1794</v>
      </c>
      <c r="L596" t="s">
        <v>250</v>
      </c>
      <c r="M596" t="s">
        <v>249</v>
      </c>
      <c r="N596">
        <v>5.9</v>
      </c>
      <c r="O596">
        <v>5.65</v>
      </c>
      <c r="R596">
        <f t="shared" si="40"/>
        <v>6</v>
      </c>
      <c r="S596">
        <f t="shared" si="41"/>
        <v>6</v>
      </c>
      <c r="T596">
        <f t="shared" si="42"/>
        <v>12</v>
      </c>
      <c r="U596" t="s">
        <v>1468</v>
      </c>
      <c r="V596" t="s">
        <v>1481</v>
      </c>
      <c r="W596" t="s">
        <v>1536</v>
      </c>
      <c r="X596" t="s">
        <v>1499</v>
      </c>
      <c r="Y596" t="s">
        <v>1796</v>
      </c>
      <c r="Z596" cm="1">
        <f t="array" ref="Z596">IF(ISBLANK(AK596),_xlfn.LET(
    _xlpm.nameBeforeSlash, IF(ISNUMBER(SEARCH("/", Y596)), LEFT(Y596, SEARCH("/", Y596)-1), Y596),
    _xlpm.matchRow, IFERROR(MATCH(_xlpm.nameBeforeSlash, AA:AA, 0), ""),
    _xlpm.difference, IF(_xlpm.matchRow="", "", ABS((R596 + S596)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),IF(ISBLANK(Y596),"","Hidden"))</f>
        <v>13</v>
      </c>
      <c r="AA596" t="s">
        <v>1795</v>
      </c>
      <c r="AC596" t="s">
        <v>416</v>
      </c>
      <c r="AD596" t="str">
        <f>_xlfn.XLOOKUP(AC596,moves!A:A,moves!B:B)</f>
        <v>bug</v>
      </c>
      <c r="AE596">
        <f>_xlfn.XLOOKUP(AC596,moves!A:A,moves!D:D)</f>
        <v>3</v>
      </c>
      <c r="AF596" t="str">
        <f>_xlfn.XLOOKUP(AC596,moves!A:A,moves!E:E)</f>
        <v xml:space="preserve"> </v>
      </c>
      <c r="AG596">
        <v>0</v>
      </c>
      <c r="AH596">
        <v>0</v>
      </c>
      <c r="AI596">
        <f t="shared" si="43"/>
        <v>0</v>
      </c>
      <c r="AJ596" t="s">
        <v>523</v>
      </c>
      <c r="AL596">
        <v>0</v>
      </c>
      <c r="AM596" cm="1">
        <f t="array" ref="AM596">IF(AL596=1,1,
   IF(ISTEXT(AK596),1,
   IF(AO596&gt;1,AM595,
   IF(AI596=1,
      IF(SUMPRODUCT((LEN($Y$2:$Y$4096)-LEN(SUBSTITUTE($Y$2:$Y$4096,AA596,"")))/LEN(AA596))&gt;0,2,1),
      IF(
         SUMPRODUCT((LEN($Y$2:$Y$4096)-LEN(SUBSTITUTE($Y$2:$Y$4096,AA596,"")))/LEN(AA596))
         - SUMPRODUCT((LEN($Y$2:$Y$4096)-LEN(SUBSTITUTE($Y$2:$Y$4096,"Alolan "&amp;AA596,"")))/LEN("Alolan "&amp;AA596))
         - SUMPRODUCT((LEN($Y$2:$Y$4096)-LEN(SUBSTITUTE($Y$2:$Y$4096,"Galarian "&amp;AA596,"")))/LEN("Galarian "&amp;AA596))
         - SUMPRODUCT((LEN($Y$2:$Y$4096)-LEN(SUBSTITUTE($Y$2:$Y$4096,"Hisuian "&amp;AA596,"")))/LEN("Hisuian "&amp;AA596))
         - SUMPRODUCT((LEN($Y$2:$Y$4096)-LEN(SUBSTITUTE($Y$2:$Y$4096,"Paldean "&amp;AA596,"")))/LEN("Paldean "&amp;AA596))
      &gt;0,2,1)
   ))))</f>
        <v>2</v>
      </c>
      <c r="AN596">
        <v>0</v>
      </c>
      <c r="AO596">
        <v>0</v>
      </c>
    </row>
    <row r="597" spans="1:41" x14ac:dyDescent="0.25">
      <c r="A597" t="s">
        <v>3898</v>
      </c>
      <c r="B597" t="s">
        <v>1795</v>
      </c>
      <c r="C597" t="s">
        <v>1468</v>
      </c>
      <c r="D597" t="s">
        <v>1481</v>
      </c>
      <c r="E597">
        <v>55</v>
      </c>
      <c r="F597">
        <v>45</v>
      </c>
      <c r="G597">
        <v>50</v>
      </c>
      <c r="H597">
        <v>45</v>
      </c>
      <c r="I597">
        <v>65</v>
      </c>
      <c r="J597">
        <v>80</v>
      </c>
      <c r="K597" t="s">
        <v>1794</v>
      </c>
      <c r="L597" t="s">
        <v>250</v>
      </c>
      <c r="M597" t="s">
        <v>249</v>
      </c>
      <c r="N597">
        <v>5.9</v>
      </c>
      <c r="O597">
        <v>5.65</v>
      </c>
      <c r="R597">
        <f t="shared" si="40"/>
        <v>6</v>
      </c>
      <c r="S597">
        <f t="shared" si="41"/>
        <v>6</v>
      </c>
      <c r="T597">
        <f t="shared" si="42"/>
        <v>12</v>
      </c>
      <c r="U597" t="s">
        <v>1468</v>
      </c>
      <c r="V597" t="s">
        <v>1481</v>
      </c>
      <c r="W597" t="s">
        <v>1536</v>
      </c>
      <c r="X597" t="s">
        <v>1499</v>
      </c>
      <c r="Y597" t="s">
        <v>5177</v>
      </c>
      <c r="Z597" cm="1">
        <f t="array" ref="Z597">IF(ISBLANK(AK597),_xlfn.LET(
    _xlpm.nameBeforeSlash, IF(ISNUMBER(SEARCH("/", Y597)), LEFT(Y597, SEARCH("/", Y597)-1), Y597),
    _xlpm.matchRow, IFERROR(MATCH(_xlpm.nameBeforeSlash, AA:AA, 0), ""),
    _xlpm.difference, IF(_xlpm.matchRow="", "", ABS((R597 + S597)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),IF(ISBLANK(Y597),"","Hidden"))</f>
        <v>13</v>
      </c>
      <c r="AA597" t="s">
        <v>5175</v>
      </c>
      <c r="AC597" t="s">
        <v>1154</v>
      </c>
      <c r="AD597" t="str">
        <f>_xlfn.XLOOKUP(AC597,moves!A:A,moves!B:B)</f>
        <v>grass</v>
      </c>
      <c r="AE597">
        <f>_xlfn.XLOOKUP(AC597,moves!A:A,moves!D:D)</f>
        <v>3</v>
      </c>
      <c r="AF597" t="str">
        <f>_xlfn.XLOOKUP(AC597,moves!A:A,moves!E:E)</f>
        <v>Heal for half the damage dealt, rounded down.</v>
      </c>
      <c r="AG597">
        <v>0</v>
      </c>
      <c r="AH597">
        <v>0</v>
      </c>
      <c r="AI597">
        <f t="shared" si="43"/>
        <v>1</v>
      </c>
      <c r="AJ597" t="s">
        <v>523</v>
      </c>
      <c r="AL597">
        <v>0</v>
      </c>
      <c r="AM597" cm="1">
        <f t="array" ref="AM597">IF(AL597=1,1,
   IF(ISTEXT(AK597),1,
   IF(AO597&gt;1,AM596,
   IF(AI597=1,
      IF(SUMPRODUCT((LEN($Y$2:$Y$4096)-LEN(SUBSTITUTE($Y$2:$Y$4096,AA597,"")))/LEN(AA597))&gt;0,2,1),
      IF(
         SUMPRODUCT((LEN($Y$2:$Y$4096)-LEN(SUBSTITUTE($Y$2:$Y$4096,AA597,"")))/LEN(AA597))
         - SUMPRODUCT((LEN($Y$2:$Y$4096)-LEN(SUBSTITUTE($Y$2:$Y$4096,"Alolan "&amp;AA597,"")))/LEN("Alolan "&amp;AA597))
         - SUMPRODUCT((LEN($Y$2:$Y$4096)-LEN(SUBSTITUTE($Y$2:$Y$4096,"Galarian "&amp;AA597,"")))/LEN("Galarian "&amp;AA597))
         - SUMPRODUCT((LEN($Y$2:$Y$4096)-LEN(SUBSTITUTE($Y$2:$Y$4096,"Hisuian "&amp;AA597,"")))/LEN("Hisuian "&amp;AA597))
         - SUMPRODUCT((LEN($Y$2:$Y$4096)-LEN(SUBSTITUTE($Y$2:$Y$4096,"Paldean "&amp;AA597,"")))/LEN("Paldean "&amp;AA597))
      &gt;0,2,1)
   ))))</f>
        <v>2</v>
      </c>
      <c r="AN597">
        <v>0</v>
      </c>
      <c r="AO597">
        <v>0</v>
      </c>
    </row>
    <row r="598" spans="1:41" x14ac:dyDescent="0.25">
      <c r="A598">
        <v>189</v>
      </c>
      <c r="B598" t="s">
        <v>1796</v>
      </c>
      <c r="C598" t="s">
        <v>1468</v>
      </c>
      <c r="D598" t="s">
        <v>1481</v>
      </c>
      <c r="E598">
        <v>75</v>
      </c>
      <c r="F598">
        <v>55</v>
      </c>
      <c r="G598">
        <v>70</v>
      </c>
      <c r="H598">
        <v>55</v>
      </c>
      <c r="I598">
        <v>95</v>
      </c>
      <c r="J598">
        <v>110</v>
      </c>
      <c r="K598" t="s">
        <v>1794</v>
      </c>
      <c r="L598" t="s">
        <v>250</v>
      </c>
      <c r="M598" t="s">
        <v>249</v>
      </c>
      <c r="N598">
        <v>7.7</v>
      </c>
      <c r="O598">
        <v>7.95</v>
      </c>
      <c r="P598">
        <v>1</v>
      </c>
      <c r="R598">
        <f t="shared" si="40"/>
        <v>9</v>
      </c>
      <c r="S598">
        <f t="shared" si="41"/>
        <v>8</v>
      </c>
      <c r="T598">
        <f t="shared" si="42"/>
        <v>17</v>
      </c>
      <c r="U598" t="s">
        <v>1468</v>
      </c>
      <c r="V598" t="s">
        <v>1481</v>
      </c>
      <c r="W598" t="s">
        <v>1536</v>
      </c>
      <c r="X598" t="s">
        <v>1499</v>
      </c>
      <c r="Z598" t="str" cm="1">
        <f t="array" ref="Z598">IF(ISBLANK(AK598),_xlfn.LET(
    _xlpm.nameBeforeSlash, IF(ISNUMBER(SEARCH("/", Y598)), LEFT(Y598, SEARCH("/", Y598)-1), Y598),
    _xlpm.matchRow, IFERROR(MATCH(_xlpm.nameBeforeSlash, AA:AA, 0), ""),
    _xlpm.difference, IF(_xlpm.matchRow="", "", ABS((R598 + S598)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),IF(ISBLANK(Y598),"","Hidden"))</f>
        <v/>
      </c>
      <c r="AA598" t="s">
        <v>1796</v>
      </c>
      <c r="AC598" t="s">
        <v>1143</v>
      </c>
      <c r="AD598" t="str">
        <f>_xlfn.XLOOKUP(AC598,moves!A:A,moves!B:B)</f>
        <v>grass</v>
      </c>
      <c r="AE598">
        <f>_xlfn.XLOOKUP(AC598,moves!A:A,moves!D:D)</f>
        <v>4</v>
      </c>
      <c r="AF598" t="str">
        <f>_xlfn.XLOOKUP(AC598,moves!A:A,moves!E:E)</f>
        <v>Status symbols deal -1 damage. Decrease the target's initiative by 2.</v>
      </c>
      <c r="AG598">
        <v>0</v>
      </c>
      <c r="AH598">
        <v>0</v>
      </c>
      <c r="AI598">
        <f t="shared" si="43"/>
        <v>0</v>
      </c>
      <c r="AJ598" t="s">
        <v>525</v>
      </c>
      <c r="AL598">
        <v>0</v>
      </c>
      <c r="AM598" cm="1">
        <f t="array" ref="AM598">IF(AL598=1,1,
   IF(ISTEXT(AK598),1,
   IF(AO598&gt;1,AM597,
   IF(AI598=1,
      IF(SUMPRODUCT((LEN($Y$2:$Y$4096)-LEN(SUBSTITUTE($Y$2:$Y$4096,AA598,"")))/LEN(AA598))&gt;0,2,1),
      IF(
         SUMPRODUCT((LEN($Y$2:$Y$4096)-LEN(SUBSTITUTE($Y$2:$Y$4096,AA598,"")))/LEN(AA598))
         - SUMPRODUCT((LEN($Y$2:$Y$4096)-LEN(SUBSTITUTE($Y$2:$Y$4096,"Alolan "&amp;AA598,"")))/LEN("Alolan "&amp;AA598))
         - SUMPRODUCT((LEN($Y$2:$Y$4096)-LEN(SUBSTITUTE($Y$2:$Y$4096,"Galarian "&amp;AA598,"")))/LEN("Galarian "&amp;AA598))
         - SUMPRODUCT((LEN($Y$2:$Y$4096)-LEN(SUBSTITUTE($Y$2:$Y$4096,"Hisuian "&amp;AA598,"")))/LEN("Hisuian "&amp;AA598))
         - SUMPRODUCT((LEN($Y$2:$Y$4096)-LEN(SUBSTITUTE($Y$2:$Y$4096,"Paldean "&amp;AA598,"")))/LEN("Paldean "&amp;AA598))
      &gt;0,2,1)
   ))))</f>
        <v>2</v>
      </c>
      <c r="AN598">
        <v>0</v>
      </c>
      <c r="AO598">
        <v>0</v>
      </c>
    </row>
    <row r="599" spans="1:41" x14ac:dyDescent="0.25">
      <c r="A599" t="s">
        <v>3899</v>
      </c>
      <c r="B599" t="s">
        <v>1796</v>
      </c>
      <c r="C599" t="s">
        <v>1468</v>
      </c>
      <c r="D599" t="s">
        <v>1481</v>
      </c>
      <c r="E599">
        <v>75</v>
      </c>
      <c r="F599">
        <v>55</v>
      </c>
      <c r="G599">
        <v>70</v>
      </c>
      <c r="H599">
        <v>55</v>
      </c>
      <c r="I599">
        <v>95</v>
      </c>
      <c r="J599">
        <v>110</v>
      </c>
      <c r="K599" t="s">
        <v>1794</v>
      </c>
      <c r="L599" t="s">
        <v>250</v>
      </c>
      <c r="M599" t="s">
        <v>249</v>
      </c>
      <c r="N599">
        <v>7.7</v>
      </c>
      <c r="O599">
        <v>7.95</v>
      </c>
      <c r="P599">
        <v>1</v>
      </c>
      <c r="R599">
        <f t="shared" si="40"/>
        <v>9</v>
      </c>
      <c r="S599">
        <f t="shared" si="41"/>
        <v>8</v>
      </c>
      <c r="T599">
        <f t="shared" si="42"/>
        <v>17</v>
      </c>
      <c r="U599" t="s">
        <v>1468</v>
      </c>
      <c r="V599" t="s">
        <v>1481</v>
      </c>
      <c r="W599" t="s">
        <v>1536</v>
      </c>
      <c r="X599" t="s">
        <v>1499</v>
      </c>
      <c r="Z599" t="str" cm="1">
        <f t="array" ref="Z599">IF(ISBLANK(AK599),_xlfn.LET(
    _xlpm.nameBeforeSlash, IF(ISNUMBER(SEARCH("/", Y599)), LEFT(Y599, SEARCH("/", Y599)-1), Y599),
    _xlpm.matchRow, IFERROR(MATCH(_xlpm.nameBeforeSlash, AA:AA, 0), ""),
    _xlpm.difference, IF(_xlpm.matchRow="", "", ABS((R599 + S599)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),IF(ISBLANK(Y599),"","Hidden"))</f>
        <v/>
      </c>
      <c r="AA599" t="s">
        <v>5177</v>
      </c>
      <c r="AC599" t="s">
        <v>6458</v>
      </c>
      <c r="AD599" t="str">
        <f>_xlfn.XLOOKUP(AC599,moves!A:A,moves!B:B)</f>
        <v>grass</v>
      </c>
      <c r="AE599">
        <f>_xlfn.XLOOKUP(AC599,moves!A:A,moves!D:D)</f>
        <v>4</v>
      </c>
      <c r="AF599" t="str">
        <f>_xlfn.XLOOKUP(AC599,moves!A:A,moves!E:E)</f>
        <v>If the target faints from this attack: Any remaining damage is applied to the next Pokémon that switches in.</v>
      </c>
      <c r="AG599">
        <v>0</v>
      </c>
      <c r="AH599">
        <v>0</v>
      </c>
      <c r="AI599">
        <f t="shared" si="43"/>
        <v>1</v>
      </c>
      <c r="AJ599" t="s">
        <v>525</v>
      </c>
      <c r="AL599">
        <v>0</v>
      </c>
      <c r="AM599" cm="1">
        <f t="array" ref="AM599">IF(AL599=1,1,
   IF(ISTEXT(AK599),1,
   IF(AO599&gt;1,AM598,
   IF(AI599=1,
      IF(SUMPRODUCT((LEN($Y$2:$Y$4096)-LEN(SUBSTITUTE($Y$2:$Y$4096,AA599,"")))/LEN(AA599))&gt;0,2,1),
      IF(
         SUMPRODUCT((LEN($Y$2:$Y$4096)-LEN(SUBSTITUTE($Y$2:$Y$4096,AA599,"")))/LEN(AA599))
         - SUMPRODUCT((LEN($Y$2:$Y$4096)-LEN(SUBSTITUTE($Y$2:$Y$4096,"Alolan "&amp;AA599,"")))/LEN("Alolan "&amp;AA599))
         - SUMPRODUCT((LEN($Y$2:$Y$4096)-LEN(SUBSTITUTE($Y$2:$Y$4096,"Galarian "&amp;AA599,"")))/LEN("Galarian "&amp;AA599))
         - SUMPRODUCT((LEN($Y$2:$Y$4096)-LEN(SUBSTITUTE($Y$2:$Y$4096,"Hisuian "&amp;AA599,"")))/LEN("Hisuian "&amp;AA599))
         - SUMPRODUCT((LEN($Y$2:$Y$4096)-LEN(SUBSTITUTE($Y$2:$Y$4096,"Paldean "&amp;AA599,"")))/LEN("Paldean "&amp;AA599))
      &gt;0,2,1)
   ))))</f>
        <v>2</v>
      </c>
      <c r="AN599">
        <v>0</v>
      </c>
      <c r="AO599">
        <v>0</v>
      </c>
    </row>
    <row r="600" spans="1:41" x14ac:dyDescent="0.25">
      <c r="A600">
        <v>190</v>
      </c>
      <c r="B600" t="s">
        <v>78</v>
      </c>
      <c r="C600" t="s">
        <v>1512</v>
      </c>
      <c r="D600"/>
      <c r="E600">
        <v>55</v>
      </c>
      <c r="F600">
        <v>70</v>
      </c>
      <c r="G600">
        <v>55</v>
      </c>
      <c r="H600">
        <v>40</v>
      </c>
      <c r="I600">
        <v>55</v>
      </c>
      <c r="J600">
        <v>85</v>
      </c>
      <c r="K600" t="s">
        <v>297</v>
      </c>
      <c r="L600" t="s">
        <v>247</v>
      </c>
      <c r="M600" t="s">
        <v>249</v>
      </c>
      <c r="N600">
        <v>7.3</v>
      </c>
      <c r="O600">
        <v>5.5</v>
      </c>
      <c r="R600">
        <f t="shared" si="40"/>
        <v>7</v>
      </c>
      <c r="S600">
        <f t="shared" si="41"/>
        <v>6</v>
      </c>
      <c r="T600">
        <f t="shared" si="42"/>
        <v>13</v>
      </c>
      <c r="U600" t="s">
        <v>1512</v>
      </c>
      <c r="V600" t="s">
        <v>1471</v>
      </c>
      <c r="W600" t="s">
        <v>1492</v>
      </c>
      <c r="X600" t="s">
        <v>1521</v>
      </c>
      <c r="Y600" t="s">
        <v>178</v>
      </c>
      <c r="Z600" cm="1">
        <f t="array" ref="Z600">IF(ISBLANK(AK600),_xlfn.LET(
    _xlpm.nameBeforeSlash, IF(ISNUMBER(SEARCH("/", Y600)), LEFT(Y600, SEARCH("/", Y600)-1), Y600),
    _xlpm.matchRow, IFERROR(MATCH(_xlpm.nameBeforeSlash, AA:AA, 0), ""),
    _xlpm.difference, IF(_xlpm.matchRow="", "", ABS((R600 + S600)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),IF(ISBLANK(Y600),"","Hidden"))</f>
        <v>12</v>
      </c>
      <c r="AA600" t="s">
        <v>78</v>
      </c>
      <c r="AC600" t="s">
        <v>406</v>
      </c>
      <c r="AD600" t="str">
        <f>_xlfn.XLOOKUP(AC600,moves!A:A,moves!B:B)</f>
        <v>normal</v>
      </c>
      <c r="AE600">
        <f>_xlfn.XLOOKUP(AC600,moves!A:A,moves!D:D)</f>
        <v>2</v>
      </c>
      <c r="AF600" t="str">
        <f>_xlfn.XLOOKUP(AC600,moves!A:A,moves!E:E)</f>
        <v>Regular hits deal +1 damage.</v>
      </c>
      <c r="AG600">
        <v>0</v>
      </c>
      <c r="AH600">
        <v>0</v>
      </c>
      <c r="AI600">
        <f t="shared" si="43"/>
        <v>0</v>
      </c>
      <c r="AJ600" t="s">
        <v>524</v>
      </c>
      <c r="AL600">
        <v>0</v>
      </c>
      <c r="AM600" cm="1">
        <f t="array" ref="AM600">IF(AL600=1,1,
   IF(ISTEXT(AK600),1,
   IF(AO600&gt;1,AM599,
   IF(AI600=1,
      IF(SUMPRODUCT((LEN($Y$2:$Y$4096)-LEN(SUBSTITUTE($Y$2:$Y$4096,AA600,"")))/LEN(AA600))&gt;0,2,1),
      IF(
         SUMPRODUCT((LEN($Y$2:$Y$4096)-LEN(SUBSTITUTE($Y$2:$Y$4096,AA600,"")))/LEN(AA600))
         - SUMPRODUCT((LEN($Y$2:$Y$4096)-LEN(SUBSTITUTE($Y$2:$Y$4096,"Alolan "&amp;AA600,"")))/LEN("Alolan "&amp;AA600))
         - SUMPRODUCT((LEN($Y$2:$Y$4096)-LEN(SUBSTITUTE($Y$2:$Y$4096,"Galarian "&amp;AA600,"")))/LEN("Galarian "&amp;AA600))
         - SUMPRODUCT((LEN($Y$2:$Y$4096)-LEN(SUBSTITUTE($Y$2:$Y$4096,"Hisuian "&amp;AA600,"")))/LEN("Hisuian "&amp;AA600))
         - SUMPRODUCT((LEN($Y$2:$Y$4096)-LEN(SUBSTITUTE($Y$2:$Y$4096,"Paldean "&amp;AA600,"")))/LEN("Paldean "&amp;AA600))
      &gt;0,2,1)
   ))))</f>
        <v>1</v>
      </c>
      <c r="AN600">
        <v>0</v>
      </c>
      <c r="AO600">
        <v>0</v>
      </c>
    </row>
    <row r="601" spans="1:41" x14ac:dyDescent="0.25">
      <c r="A601" t="s">
        <v>3900</v>
      </c>
      <c r="B601" t="s">
        <v>78</v>
      </c>
      <c r="C601" t="s">
        <v>1512</v>
      </c>
      <c r="D601"/>
      <c r="E601">
        <v>55</v>
      </c>
      <c r="F601">
        <v>70</v>
      </c>
      <c r="G601">
        <v>55</v>
      </c>
      <c r="H601">
        <v>40</v>
      </c>
      <c r="I601">
        <v>55</v>
      </c>
      <c r="J601">
        <v>85</v>
      </c>
      <c r="K601" t="s">
        <v>297</v>
      </c>
      <c r="L601" t="s">
        <v>247</v>
      </c>
      <c r="M601" t="s">
        <v>249</v>
      </c>
      <c r="N601">
        <v>7.3</v>
      </c>
      <c r="O601">
        <v>5.5</v>
      </c>
      <c r="R601">
        <f t="shared" si="40"/>
        <v>7</v>
      </c>
      <c r="S601">
        <f t="shared" si="41"/>
        <v>6</v>
      </c>
      <c r="T601">
        <f t="shared" si="42"/>
        <v>13</v>
      </c>
      <c r="U601" t="s">
        <v>1512</v>
      </c>
      <c r="V601" t="s">
        <v>1471</v>
      </c>
      <c r="W601" t="s">
        <v>1492</v>
      </c>
      <c r="X601" t="s">
        <v>1521</v>
      </c>
      <c r="Y601" t="s">
        <v>5178</v>
      </c>
      <c r="Z601" cm="1">
        <f t="array" ref="Z601">IF(ISBLANK(AK601),_xlfn.LET(
    _xlpm.nameBeforeSlash, IF(ISNUMBER(SEARCH("/", Y601)), LEFT(Y601, SEARCH("/", Y601)-1), Y601),
    _xlpm.matchRow, IFERROR(MATCH(_xlpm.nameBeforeSlash, AA:AA, 0), ""),
    _xlpm.difference, IF(_xlpm.matchRow="", "", ABS((R601 + S601)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),IF(ISBLANK(Y601),"","Hidden"))</f>
        <v>12</v>
      </c>
      <c r="AA601" t="s">
        <v>5179</v>
      </c>
      <c r="AC601" t="s">
        <v>1261</v>
      </c>
      <c r="AD601" t="str">
        <f>_xlfn.XLOOKUP(AC601,moves!A:A,moves!B:B)</f>
        <v>normal</v>
      </c>
      <c r="AE601">
        <f>_xlfn.XLOOKUP(AC601,moves!A:A,moves!D:D)</f>
        <v>2</v>
      </c>
      <c r="AF601" t="str">
        <f>_xlfn.XLOOKUP(AC601,moves!A:A,moves!E:E)</f>
        <v>Regular hits deal +1 damage.</v>
      </c>
      <c r="AG601">
        <v>0</v>
      </c>
      <c r="AH601">
        <v>0</v>
      </c>
      <c r="AI601">
        <f t="shared" si="43"/>
        <v>1</v>
      </c>
      <c r="AJ601" t="s">
        <v>524</v>
      </c>
      <c r="AL601">
        <v>0</v>
      </c>
      <c r="AM601" cm="1">
        <f t="array" ref="AM601">IF(AL601=1,1,
   IF(ISTEXT(AK601),1,
   IF(AO601&gt;1,AM600,
   IF(AI601=1,
      IF(SUMPRODUCT((LEN($Y$2:$Y$4096)-LEN(SUBSTITUTE($Y$2:$Y$4096,AA601,"")))/LEN(AA601))&gt;0,2,1),
      IF(
         SUMPRODUCT((LEN($Y$2:$Y$4096)-LEN(SUBSTITUTE($Y$2:$Y$4096,AA601,"")))/LEN(AA601))
         - SUMPRODUCT((LEN($Y$2:$Y$4096)-LEN(SUBSTITUTE($Y$2:$Y$4096,"Alolan "&amp;AA601,"")))/LEN("Alolan "&amp;AA601))
         - SUMPRODUCT((LEN($Y$2:$Y$4096)-LEN(SUBSTITUTE($Y$2:$Y$4096,"Galarian "&amp;AA601,"")))/LEN("Galarian "&amp;AA601))
         - SUMPRODUCT((LEN($Y$2:$Y$4096)-LEN(SUBSTITUTE($Y$2:$Y$4096,"Hisuian "&amp;AA601,"")))/LEN("Hisuian "&amp;AA601))
         - SUMPRODUCT((LEN($Y$2:$Y$4096)-LEN(SUBSTITUTE($Y$2:$Y$4096,"Paldean "&amp;AA601,"")))/LEN("Paldean "&amp;AA601))
      &gt;0,2,1)
   ))))</f>
        <v>1</v>
      </c>
      <c r="AN601">
        <v>0</v>
      </c>
      <c r="AO601">
        <v>0</v>
      </c>
    </row>
    <row r="602" spans="1:41" x14ac:dyDescent="0.25">
      <c r="A602">
        <v>191</v>
      </c>
      <c r="B602" t="s">
        <v>1797</v>
      </c>
      <c r="C602" t="s">
        <v>1468</v>
      </c>
      <c r="D602"/>
      <c r="E602">
        <v>30</v>
      </c>
      <c r="F602">
        <v>30</v>
      </c>
      <c r="G602">
        <v>30</v>
      </c>
      <c r="H602">
        <v>30</v>
      </c>
      <c r="I602">
        <v>30</v>
      </c>
      <c r="J602">
        <v>30</v>
      </c>
      <c r="K602" t="s">
        <v>1470</v>
      </c>
      <c r="L602" t="s">
        <v>250</v>
      </c>
      <c r="M602" t="s">
        <v>251</v>
      </c>
      <c r="N602">
        <v>3</v>
      </c>
      <c r="O602">
        <v>3</v>
      </c>
      <c r="R602">
        <f t="shared" si="40"/>
        <v>3</v>
      </c>
      <c r="S602">
        <f t="shared" si="41"/>
        <v>3</v>
      </c>
      <c r="T602">
        <f t="shared" si="42"/>
        <v>6</v>
      </c>
      <c r="U602" t="s">
        <v>1468</v>
      </c>
      <c r="V602" t="s">
        <v>1536</v>
      </c>
      <c r="W602" t="s">
        <v>1512</v>
      </c>
      <c r="X602" t="s">
        <v>1472</v>
      </c>
      <c r="Y602" t="s">
        <v>1798</v>
      </c>
      <c r="Z602" cm="1">
        <f t="array" ref="Z602">IF(ISBLANK(AK602),_xlfn.LET(
    _xlpm.nameBeforeSlash, IF(ISNUMBER(SEARCH("/", Y602)), LEFT(Y602, SEARCH("/", Y602)-1), Y602),
    _xlpm.matchRow, IFERROR(MATCH(_xlpm.nameBeforeSlash, AA:AA, 0), ""),
    _xlpm.difference, IF(_xlpm.matchRow="", "", ABS((R602 + S602)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),IF(ISBLANK(Y602),"","Hidden"))</f>
        <v>13</v>
      </c>
      <c r="AA602" t="s">
        <v>1797</v>
      </c>
      <c r="AC602" t="s">
        <v>453</v>
      </c>
      <c r="AD602" t="str">
        <f>_xlfn.XLOOKUP(AC602,moves!A:A,moves!B:B)</f>
        <v>grass</v>
      </c>
      <c r="AE602">
        <f>_xlfn.XLOOKUP(AC602,moves!A:A,moves!D:D)</f>
        <v>1</v>
      </c>
      <c r="AF602" t="str">
        <f>_xlfn.XLOOKUP(AC602,moves!A:A,moves!E:E)</f>
        <v>Inflict the Drowsy status on the target. If the target was already Drowsy: Increase attack strength by 2.</v>
      </c>
      <c r="AG602">
        <v>0</v>
      </c>
      <c r="AH602">
        <v>0</v>
      </c>
      <c r="AI602">
        <f t="shared" si="43"/>
        <v>0</v>
      </c>
      <c r="AJ602" t="s">
        <v>523</v>
      </c>
      <c r="AL602">
        <v>0</v>
      </c>
      <c r="AM602" cm="1">
        <f t="array" ref="AM602">IF(AL602=1,1,
   IF(ISTEXT(AK602),1,
   IF(AO602&gt;1,AM601,
   IF(AI602=1,
      IF(SUMPRODUCT((LEN($Y$2:$Y$4096)-LEN(SUBSTITUTE($Y$2:$Y$4096,AA602,"")))/LEN(AA602))&gt;0,2,1),
      IF(
         SUMPRODUCT((LEN($Y$2:$Y$4096)-LEN(SUBSTITUTE($Y$2:$Y$4096,AA602,"")))/LEN(AA602))
         - SUMPRODUCT((LEN($Y$2:$Y$4096)-LEN(SUBSTITUTE($Y$2:$Y$4096,"Alolan "&amp;AA602,"")))/LEN("Alolan "&amp;AA602))
         - SUMPRODUCT((LEN($Y$2:$Y$4096)-LEN(SUBSTITUTE($Y$2:$Y$4096,"Galarian "&amp;AA602,"")))/LEN("Galarian "&amp;AA602))
         - SUMPRODUCT((LEN($Y$2:$Y$4096)-LEN(SUBSTITUTE($Y$2:$Y$4096,"Hisuian "&amp;AA602,"")))/LEN("Hisuian "&amp;AA602))
         - SUMPRODUCT((LEN($Y$2:$Y$4096)-LEN(SUBSTITUTE($Y$2:$Y$4096,"Paldean "&amp;AA602,"")))/LEN("Paldean "&amp;AA602))
      &gt;0,2,1)
   ))))</f>
        <v>1</v>
      </c>
      <c r="AN602">
        <v>0</v>
      </c>
      <c r="AO602">
        <v>0</v>
      </c>
    </row>
    <row r="603" spans="1:41" x14ac:dyDescent="0.25">
      <c r="A603" t="s">
        <v>3901</v>
      </c>
      <c r="B603" t="s">
        <v>1797</v>
      </c>
      <c r="C603" t="s">
        <v>1468</v>
      </c>
      <c r="D603"/>
      <c r="E603">
        <v>30</v>
      </c>
      <c r="F603">
        <v>30</v>
      </c>
      <c r="G603">
        <v>30</v>
      </c>
      <c r="H603">
        <v>30</v>
      </c>
      <c r="I603">
        <v>30</v>
      </c>
      <c r="J603">
        <v>30</v>
      </c>
      <c r="K603" t="s">
        <v>1470</v>
      </c>
      <c r="L603" t="s">
        <v>250</v>
      </c>
      <c r="M603" t="s">
        <v>251</v>
      </c>
      <c r="N603">
        <v>3</v>
      </c>
      <c r="O603">
        <v>3</v>
      </c>
      <c r="R603">
        <f t="shared" si="40"/>
        <v>3</v>
      </c>
      <c r="S603">
        <f t="shared" si="41"/>
        <v>3</v>
      </c>
      <c r="T603">
        <f t="shared" si="42"/>
        <v>6</v>
      </c>
      <c r="U603" t="s">
        <v>1468</v>
      </c>
      <c r="V603" t="s">
        <v>1536</v>
      </c>
      <c r="W603" t="s">
        <v>1512</v>
      </c>
      <c r="X603" t="s">
        <v>1472</v>
      </c>
      <c r="Y603" t="s">
        <v>5180</v>
      </c>
      <c r="Z603" cm="1">
        <f t="array" ref="Z603">IF(ISBLANK(AK603),_xlfn.LET(
    _xlpm.nameBeforeSlash, IF(ISNUMBER(SEARCH("/", Y603)), LEFT(Y603, SEARCH("/", Y603)-1), Y603),
    _xlpm.matchRow, IFERROR(MATCH(_xlpm.nameBeforeSlash, AA:AA, 0), ""),
    _xlpm.difference, IF(_xlpm.matchRow="", "", ABS((R603 + S603)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),IF(ISBLANK(Y603),"","Hidden"))</f>
        <v>13</v>
      </c>
      <c r="AA603" t="s">
        <v>5181</v>
      </c>
      <c r="AC603" t="s">
        <v>6459</v>
      </c>
      <c r="AD603" t="str">
        <f>_xlfn.XLOOKUP(AC603,moves!A:A,moves!B:B)</f>
        <v>normal</v>
      </c>
      <c r="AE603">
        <f>_xlfn.XLOOKUP(AC603,moves!A:A,moves!D:D)</f>
        <v>0</v>
      </c>
      <c r="AF603" t="str">
        <f>_xlfn.XLOOKUP(AC603,moves!A:A,moves!E:E)</f>
        <v>Change the target's current HP to equal the user's current HP.</v>
      </c>
      <c r="AG603">
        <v>0</v>
      </c>
      <c r="AH603">
        <v>0</v>
      </c>
      <c r="AI603">
        <f t="shared" si="43"/>
        <v>1</v>
      </c>
      <c r="AJ603" t="s">
        <v>523</v>
      </c>
      <c r="AL603">
        <v>0</v>
      </c>
      <c r="AM603" cm="1">
        <f t="array" ref="AM603">IF(AL603=1,1,
   IF(ISTEXT(AK603),1,
   IF(AO603&gt;1,AM602,
   IF(AI603=1,
      IF(SUMPRODUCT((LEN($Y$2:$Y$4096)-LEN(SUBSTITUTE($Y$2:$Y$4096,AA603,"")))/LEN(AA603))&gt;0,2,1),
      IF(
         SUMPRODUCT((LEN($Y$2:$Y$4096)-LEN(SUBSTITUTE($Y$2:$Y$4096,AA603,"")))/LEN(AA603))
         - SUMPRODUCT((LEN($Y$2:$Y$4096)-LEN(SUBSTITUTE($Y$2:$Y$4096,"Alolan "&amp;AA603,"")))/LEN("Alolan "&amp;AA603))
         - SUMPRODUCT((LEN($Y$2:$Y$4096)-LEN(SUBSTITUTE($Y$2:$Y$4096,"Galarian "&amp;AA603,"")))/LEN("Galarian "&amp;AA603))
         - SUMPRODUCT((LEN($Y$2:$Y$4096)-LEN(SUBSTITUTE($Y$2:$Y$4096,"Hisuian "&amp;AA603,"")))/LEN("Hisuian "&amp;AA603))
         - SUMPRODUCT((LEN($Y$2:$Y$4096)-LEN(SUBSTITUTE($Y$2:$Y$4096,"Paldean "&amp;AA603,"")))/LEN("Paldean "&amp;AA603))
      &gt;0,2,1)
   ))))</f>
        <v>1</v>
      </c>
      <c r="AN603">
        <v>0</v>
      </c>
      <c r="AO603">
        <v>0</v>
      </c>
    </row>
    <row r="604" spans="1:41" x14ac:dyDescent="0.25">
      <c r="A604">
        <v>192</v>
      </c>
      <c r="B604" t="s">
        <v>1798</v>
      </c>
      <c r="C604" t="s">
        <v>1468</v>
      </c>
      <c r="D604"/>
      <c r="E604">
        <v>75</v>
      </c>
      <c r="F604">
        <v>75</v>
      </c>
      <c r="G604">
        <v>55</v>
      </c>
      <c r="H604">
        <v>105</v>
      </c>
      <c r="I604">
        <v>85</v>
      </c>
      <c r="J604">
        <v>30</v>
      </c>
      <c r="K604" t="s">
        <v>355</v>
      </c>
      <c r="L604" t="s">
        <v>250</v>
      </c>
      <c r="M604" t="s">
        <v>251</v>
      </c>
      <c r="N604">
        <v>7.2</v>
      </c>
      <c r="O604">
        <v>7.2</v>
      </c>
      <c r="Q604">
        <v>1</v>
      </c>
      <c r="R604">
        <f t="shared" si="40"/>
        <v>7</v>
      </c>
      <c r="S604">
        <f t="shared" si="41"/>
        <v>8</v>
      </c>
      <c r="T604">
        <f t="shared" si="42"/>
        <v>15</v>
      </c>
      <c r="U604" t="s">
        <v>1468</v>
      </c>
      <c r="V604" t="s">
        <v>1536</v>
      </c>
      <c r="W604" t="s">
        <v>1512</v>
      </c>
      <c r="X604" t="s">
        <v>1472</v>
      </c>
      <c r="Z604" t="str" cm="1">
        <f t="array" ref="Z604">IF(ISBLANK(AK604),_xlfn.LET(
    _xlpm.nameBeforeSlash, IF(ISNUMBER(SEARCH("/", Y604)), LEFT(Y604, SEARCH("/", Y604)-1), Y604),
    _xlpm.matchRow, IFERROR(MATCH(_xlpm.nameBeforeSlash, AA:AA, 0), ""),
    _xlpm.difference, IF(_xlpm.matchRow="", "", ABS((R604 + S604)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),IF(ISBLANK(Y604),"","Hidden"))</f>
        <v/>
      </c>
      <c r="AA604" t="s">
        <v>1798</v>
      </c>
      <c r="AC604" t="s">
        <v>742</v>
      </c>
      <c r="AD604" t="str">
        <f>_xlfn.XLOOKUP(AC604,moves!A:A,moves!B:B)</f>
        <v>grass</v>
      </c>
      <c r="AE604">
        <f>_xlfn.XLOOKUP(AC604,moves!A:A,moves!D:D)</f>
        <v>6</v>
      </c>
      <c r="AF604" t="str">
        <f>_xlfn.XLOOKUP(AC604,moves!A:A,moves!E:E)</f>
        <v>If this move is used during Harsh Sunlight: Ignore the delay. If this move is used during Rain, Hail, or Sandstorm: Decrease attack strength by 3.</v>
      </c>
      <c r="AG604">
        <v>0</v>
      </c>
      <c r="AH604">
        <v>0</v>
      </c>
      <c r="AI604">
        <f t="shared" si="43"/>
        <v>0</v>
      </c>
      <c r="AJ604" t="s">
        <v>524</v>
      </c>
      <c r="AL604">
        <v>0</v>
      </c>
      <c r="AM604" cm="1">
        <f t="array" ref="AM604">IF(AL604=1,1,
   IF(ISTEXT(AK604),1,
   IF(AO604&gt;1,AM603,
   IF(AI604=1,
      IF(SUMPRODUCT((LEN($Y$2:$Y$4096)-LEN(SUBSTITUTE($Y$2:$Y$4096,AA604,"")))/LEN(AA604))&gt;0,2,1),
      IF(
         SUMPRODUCT((LEN($Y$2:$Y$4096)-LEN(SUBSTITUTE($Y$2:$Y$4096,AA604,"")))/LEN(AA604))
         - SUMPRODUCT((LEN($Y$2:$Y$4096)-LEN(SUBSTITUTE($Y$2:$Y$4096,"Alolan "&amp;AA604,"")))/LEN("Alolan "&amp;AA604))
         - SUMPRODUCT((LEN($Y$2:$Y$4096)-LEN(SUBSTITUTE($Y$2:$Y$4096,"Galarian "&amp;AA604,"")))/LEN("Galarian "&amp;AA604))
         - SUMPRODUCT((LEN($Y$2:$Y$4096)-LEN(SUBSTITUTE($Y$2:$Y$4096,"Hisuian "&amp;AA604,"")))/LEN("Hisuian "&amp;AA604))
         - SUMPRODUCT((LEN($Y$2:$Y$4096)-LEN(SUBSTITUTE($Y$2:$Y$4096,"Paldean "&amp;AA604,"")))/LEN("Paldean "&amp;AA604))
      &gt;0,2,1)
   ))))</f>
        <v>2</v>
      </c>
      <c r="AN604">
        <v>0</v>
      </c>
      <c r="AO604">
        <v>0</v>
      </c>
    </row>
    <row r="605" spans="1:41" x14ac:dyDescent="0.25">
      <c r="A605" t="s">
        <v>3902</v>
      </c>
      <c r="B605" t="s">
        <v>1798</v>
      </c>
      <c r="C605" t="s">
        <v>1468</v>
      </c>
      <c r="D605"/>
      <c r="E605">
        <v>75</v>
      </c>
      <c r="F605">
        <v>75</v>
      </c>
      <c r="G605">
        <v>55</v>
      </c>
      <c r="H605">
        <v>105</v>
      </c>
      <c r="I605">
        <v>85</v>
      </c>
      <c r="J605">
        <v>30</v>
      </c>
      <c r="K605" t="s">
        <v>355</v>
      </c>
      <c r="L605" t="s">
        <v>250</v>
      </c>
      <c r="M605" t="s">
        <v>251</v>
      </c>
      <c r="N605">
        <v>7.2</v>
      </c>
      <c r="O605">
        <v>7.2</v>
      </c>
      <c r="Q605">
        <v>1</v>
      </c>
      <c r="R605">
        <f t="shared" si="40"/>
        <v>7</v>
      </c>
      <c r="S605">
        <f t="shared" si="41"/>
        <v>8</v>
      </c>
      <c r="T605">
        <f t="shared" si="42"/>
        <v>15</v>
      </c>
      <c r="U605" t="s">
        <v>1468</v>
      </c>
      <c r="V605" t="s">
        <v>1536</v>
      </c>
      <c r="W605" t="s">
        <v>1512</v>
      </c>
      <c r="X605" t="s">
        <v>1472</v>
      </c>
      <c r="Z605" t="str" cm="1">
        <f t="array" ref="Z605">IF(ISBLANK(AK605),_xlfn.LET(
    _xlpm.nameBeforeSlash, IF(ISNUMBER(SEARCH("/", Y605)), LEFT(Y605, SEARCH("/", Y605)-1), Y605),
    _xlpm.matchRow, IFERROR(MATCH(_xlpm.nameBeforeSlash, AA:AA, 0), ""),
    _xlpm.difference, IF(_xlpm.matchRow="", "", ABS((R605 + S605)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),IF(ISBLANK(Y605),"","Hidden"))</f>
        <v/>
      </c>
      <c r="AA605" t="s">
        <v>5180</v>
      </c>
      <c r="AC605" t="s">
        <v>1144</v>
      </c>
      <c r="AD605" t="str">
        <f>_xlfn.XLOOKUP(AC605,moves!A:A,moves!B:B)</f>
        <v>grass</v>
      </c>
      <c r="AE605">
        <f>_xlfn.XLOOKUP(AC605,moves!A:A,moves!D:D)</f>
        <v>4</v>
      </c>
      <c r="AF605" t="str">
        <f>_xlfn.XLOOKUP(AC605,moves!A:A,moves!E:E)</f>
        <v>Every 2 regular hits deal +1 damage.</v>
      </c>
      <c r="AG605">
        <v>0</v>
      </c>
      <c r="AH605">
        <v>0</v>
      </c>
      <c r="AI605">
        <f t="shared" si="43"/>
        <v>1</v>
      </c>
      <c r="AJ605" t="s">
        <v>524</v>
      </c>
      <c r="AL605">
        <v>0</v>
      </c>
      <c r="AM605" cm="1">
        <f t="array" ref="AM605">IF(AL605=1,1,
   IF(ISTEXT(AK605),1,
   IF(AO605&gt;1,AM604,
   IF(AI605=1,
      IF(SUMPRODUCT((LEN($Y$2:$Y$4096)-LEN(SUBSTITUTE($Y$2:$Y$4096,AA605,"")))/LEN(AA605))&gt;0,2,1),
      IF(
         SUMPRODUCT((LEN($Y$2:$Y$4096)-LEN(SUBSTITUTE($Y$2:$Y$4096,AA605,"")))/LEN(AA605))
         - SUMPRODUCT((LEN($Y$2:$Y$4096)-LEN(SUBSTITUTE($Y$2:$Y$4096,"Alolan "&amp;AA605,"")))/LEN("Alolan "&amp;AA605))
         - SUMPRODUCT((LEN($Y$2:$Y$4096)-LEN(SUBSTITUTE($Y$2:$Y$4096,"Galarian "&amp;AA605,"")))/LEN("Galarian "&amp;AA605))
         - SUMPRODUCT((LEN($Y$2:$Y$4096)-LEN(SUBSTITUTE($Y$2:$Y$4096,"Hisuian "&amp;AA605,"")))/LEN("Hisuian "&amp;AA605))
         - SUMPRODUCT((LEN($Y$2:$Y$4096)-LEN(SUBSTITUTE($Y$2:$Y$4096,"Paldean "&amp;AA605,"")))/LEN("Paldean "&amp;AA605))
      &gt;0,2,1)
   ))))</f>
        <v>2</v>
      </c>
      <c r="AN605">
        <v>0</v>
      </c>
      <c r="AO605">
        <v>0</v>
      </c>
    </row>
    <row r="606" spans="1:41" x14ac:dyDescent="0.25">
      <c r="A606">
        <v>193</v>
      </c>
      <c r="B606" t="s">
        <v>79</v>
      </c>
      <c r="C606" t="s">
        <v>1499</v>
      </c>
      <c r="D606" t="s">
        <v>1481</v>
      </c>
      <c r="E606">
        <v>65</v>
      </c>
      <c r="F606">
        <v>65</v>
      </c>
      <c r="G606">
        <v>45</v>
      </c>
      <c r="H606">
        <v>75</v>
      </c>
      <c r="I606">
        <v>45</v>
      </c>
      <c r="J606">
        <v>95</v>
      </c>
      <c r="K606" t="s">
        <v>350</v>
      </c>
      <c r="L606" t="s">
        <v>247</v>
      </c>
      <c r="M606" t="s">
        <v>251</v>
      </c>
      <c r="N606">
        <v>8.1999999999999993</v>
      </c>
      <c r="O606">
        <v>5.3</v>
      </c>
      <c r="R606">
        <f t="shared" si="40"/>
        <v>8</v>
      </c>
      <c r="S606">
        <f t="shared" si="41"/>
        <v>5</v>
      </c>
      <c r="T606">
        <f t="shared" si="42"/>
        <v>13</v>
      </c>
      <c r="U606" t="s">
        <v>1499</v>
      </c>
      <c r="V606" t="s">
        <v>1481</v>
      </c>
      <c r="W606" t="s">
        <v>1546</v>
      </c>
      <c r="X606" t="s">
        <v>1471</v>
      </c>
      <c r="Y606" t="s">
        <v>223</v>
      </c>
      <c r="Z606" cm="1">
        <f t="array" ref="Z606">IF(ISBLANK(AK606),_xlfn.LET(
    _xlpm.nameBeforeSlash, IF(ISNUMBER(SEARCH("/", Y606)), LEFT(Y606, SEARCH("/", Y606)-1), Y606),
    _xlpm.matchRow, IFERROR(MATCH(_xlpm.nameBeforeSlash, AA:AA, 0), ""),
    _xlpm.difference, IF(_xlpm.matchRow="", "", ABS((R606 + S606)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),IF(ISBLANK(Y606),"","Hidden"))</f>
        <v>14</v>
      </c>
      <c r="AA606" t="s">
        <v>79</v>
      </c>
      <c r="AC606" t="s">
        <v>467</v>
      </c>
      <c r="AD606" t="str">
        <f>_xlfn.XLOOKUP(AC606,moves!A:A,moves!B:B)</f>
        <v>rock</v>
      </c>
      <c r="AE606">
        <f>_xlfn.XLOOKUP(AC606,moves!A:A,moves!D:D)</f>
        <v>3</v>
      </c>
      <c r="AF606" t="str">
        <f>_xlfn.XLOOKUP(AC606,moves!A:A,moves!E:E)</f>
        <v>If any critical hits are rolled: Add 1 critical hit and 1 status symbol to the user's attack rolls.</v>
      </c>
      <c r="AG606">
        <v>0</v>
      </c>
      <c r="AH606">
        <v>0</v>
      </c>
      <c r="AI606">
        <f t="shared" si="43"/>
        <v>0</v>
      </c>
      <c r="AJ606" t="s">
        <v>524</v>
      </c>
      <c r="AL606">
        <v>0</v>
      </c>
      <c r="AM606" cm="1">
        <f t="array" ref="AM606">IF(AL606=1,1,
   IF(ISTEXT(AK606),1,
   IF(AO606&gt;1,AM605,
   IF(AI606=1,
      IF(SUMPRODUCT((LEN($Y$2:$Y$4096)-LEN(SUBSTITUTE($Y$2:$Y$4096,AA606,"")))/LEN(AA606))&gt;0,2,1),
      IF(
         SUMPRODUCT((LEN($Y$2:$Y$4096)-LEN(SUBSTITUTE($Y$2:$Y$4096,AA606,"")))/LEN(AA606))
         - SUMPRODUCT((LEN($Y$2:$Y$4096)-LEN(SUBSTITUTE($Y$2:$Y$4096,"Alolan "&amp;AA606,"")))/LEN("Alolan "&amp;AA606))
         - SUMPRODUCT((LEN($Y$2:$Y$4096)-LEN(SUBSTITUTE($Y$2:$Y$4096,"Galarian "&amp;AA606,"")))/LEN("Galarian "&amp;AA606))
         - SUMPRODUCT((LEN($Y$2:$Y$4096)-LEN(SUBSTITUTE($Y$2:$Y$4096,"Hisuian "&amp;AA606,"")))/LEN("Hisuian "&amp;AA606))
         - SUMPRODUCT((LEN($Y$2:$Y$4096)-LEN(SUBSTITUTE($Y$2:$Y$4096,"Paldean "&amp;AA606,"")))/LEN("Paldean "&amp;AA606))
      &gt;0,2,1)
   ))))</f>
        <v>1</v>
      </c>
      <c r="AN606">
        <v>0</v>
      </c>
      <c r="AO606">
        <v>0</v>
      </c>
    </row>
    <row r="607" spans="1:41" x14ac:dyDescent="0.25">
      <c r="A607" t="s">
        <v>3903</v>
      </c>
      <c r="B607" t="s">
        <v>79</v>
      </c>
      <c r="C607" t="s">
        <v>1499</v>
      </c>
      <c r="D607" t="s">
        <v>1481</v>
      </c>
      <c r="E607">
        <v>65</v>
      </c>
      <c r="F607">
        <v>65</v>
      </c>
      <c r="G607">
        <v>45</v>
      </c>
      <c r="H607">
        <v>75</v>
      </c>
      <c r="I607">
        <v>45</v>
      </c>
      <c r="J607">
        <v>95</v>
      </c>
      <c r="K607" t="s">
        <v>350</v>
      </c>
      <c r="L607" t="s">
        <v>247</v>
      </c>
      <c r="M607" t="s">
        <v>251</v>
      </c>
      <c r="N607">
        <v>8.1999999999999993</v>
      </c>
      <c r="O607">
        <v>5.3</v>
      </c>
      <c r="R607">
        <f t="shared" si="40"/>
        <v>8</v>
      </c>
      <c r="S607">
        <f t="shared" si="41"/>
        <v>5</v>
      </c>
      <c r="T607">
        <f t="shared" si="42"/>
        <v>13</v>
      </c>
      <c r="U607" t="s">
        <v>1499</v>
      </c>
      <c r="V607" t="s">
        <v>1481</v>
      </c>
      <c r="W607" t="s">
        <v>1546</v>
      </c>
      <c r="X607" t="s">
        <v>1471</v>
      </c>
      <c r="Y607" t="s">
        <v>5182</v>
      </c>
      <c r="Z607" cm="1">
        <f t="array" ref="Z607">IF(ISBLANK(AK607),_xlfn.LET(
    _xlpm.nameBeforeSlash, IF(ISNUMBER(SEARCH("/", Y607)), LEFT(Y607, SEARCH("/", Y607)-1), Y607),
    _xlpm.matchRow, IFERROR(MATCH(_xlpm.nameBeforeSlash, AA:AA, 0), ""),
    _xlpm.difference, IF(_xlpm.matchRow="", "", ABS((R607 + S607)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),IF(ISBLANK(Y607),"","Hidden"))</f>
        <v>14</v>
      </c>
      <c r="AA607" t="s">
        <v>5183</v>
      </c>
      <c r="AC607" t="s">
        <v>448</v>
      </c>
      <c r="AD607" t="str">
        <f>_xlfn.XLOOKUP(AC607,moves!A:A,moves!B:B)</f>
        <v>bug</v>
      </c>
      <c r="AE607">
        <f>_xlfn.XLOOKUP(AC607,moves!A:A,moves!D:D)</f>
        <v>3</v>
      </c>
      <c r="AF607" t="str">
        <f>_xlfn.XLOOKUP(AC607,moves!A:A,moves!E:E)</f>
        <v>Consume an Apricorn from the bag of the target. The target decides which one.</v>
      </c>
      <c r="AG607">
        <v>0</v>
      </c>
      <c r="AH607">
        <v>0</v>
      </c>
      <c r="AI607">
        <f t="shared" si="43"/>
        <v>1</v>
      </c>
      <c r="AJ607" t="s">
        <v>524</v>
      </c>
      <c r="AL607">
        <v>0</v>
      </c>
      <c r="AM607" cm="1">
        <f t="array" ref="AM607">IF(AL607=1,1,
   IF(ISTEXT(AK607),1,
   IF(AO607&gt;1,AM606,
   IF(AI607=1,
      IF(SUMPRODUCT((LEN($Y$2:$Y$4096)-LEN(SUBSTITUTE($Y$2:$Y$4096,AA607,"")))/LEN(AA607))&gt;0,2,1),
      IF(
         SUMPRODUCT((LEN($Y$2:$Y$4096)-LEN(SUBSTITUTE($Y$2:$Y$4096,AA607,"")))/LEN(AA607))
         - SUMPRODUCT((LEN($Y$2:$Y$4096)-LEN(SUBSTITUTE($Y$2:$Y$4096,"Alolan "&amp;AA607,"")))/LEN("Alolan "&amp;AA607))
         - SUMPRODUCT((LEN($Y$2:$Y$4096)-LEN(SUBSTITUTE($Y$2:$Y$4096,"Galarian "&amp;AA607,"")))/LEN("Galarian "&amp;AA607))
         - SUMPRODUCT((LEN($Y$2:$Y$4096)-LEN(SUBSTITUTE($Y$2:$Y$4096,"Hisuian "&amp;AA607,"")))/LEN("Hisuian "&amp;AA607))
         - SUMPRODUCT((LEN($Y$2:$Y$4096)-LEN(SUBSTITUTE($Y$2:$Y$4096,"Paldean "&amp;AA607,"")))/LEN("Paldean "&amp;AA607))
      &gt;0,2,1)
   ))))</f>
        <v>1</v>
      </c>
      <c r="AN607">
        <v>0</v>
      </c>
      <c r="AO607">
        <v>0</v>
      </c>
    </row>
    <row r="608" spans="1:41" x14ac:dyDescent="0.25">
      <c r="A608">
        <v>194</v>
      </c>
      <c r="B608" t="s">
        <v>80</v>
      </c>
      <c r="C608" t="s">
        <v>1490</v>
      </c>
      <c r="D608" t="s">
        <v>1472</v>
      </c>
      <c r="E608">
        <v>55</v>
      </c>
      <c r="F608">
        <v>45</v>
      </c>
      <c r="G608">
        <v>45</v>
      </c>
      <c r="H608">
        <v>25</v>
      </c>
      <c r="I608">
        <v>25</v>
      </c>
      <c r="J608">
        <v>15</v>
      </c>
      <c r="K608" t="s">
        <v>1799</v>
      </c>
      <c r="L608" t="s">
        <v>252</v>
      </c>
      <c r="M608" t="s">
        <v>248</v>
      </c>
      <c r="N608">
        <v>3.1</v>
      </c>
      <c r="O608">
        <v>4.3</v>
      </c>
      <c r="R608">
        <f t="shared" si="40"/>
        <v>3</v>
      </c>
      <c r="S608">
        <f t="shared" si="41"/>
        <v>4</v>
      </c>
      <c r="T608">
        <f t="shared" si="42"/>
        <v>7</v>
      </c>
      <c r="U608" t="s">
        <v>1490</v>
      </c>
      <c r="V608" t="s">
        <v>1472</v>
      </c>
      <c r="W608" t="s">
        <v>1209</v>
      </c>
      <c r="X608" t="s">
        <v>1469</v>
      </c>
      <c r="Y608" t="s">
        <v>81</v>
      </c>
      <c r="Z608" cm="1">
        <f t="array" ref="Z608">IF(ISBLANK(AK608),_xlfn.LET(
    _xlpm.nameBeforeSlash, IF(ISNUMBER(SEARCH("/", Y608)), LEFT(Y608, SEARCH("/", Y608)-1), Y608),
    _xlpm.matchRow, IFERROR(MATCH(_xlpm.nameBeforeSlash, AA:AA, 0), ""),
    _xlpm.difference, IF(_xlpm.matchRow="", "", ABS((R608 + S608)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),IF(ISBLANK(Y608),"","Hidden"))</f>
        <v>13</v>
      </c>
      <c r="AA608" t="s">
        <v>80</v>
      </c>
      <c r="AC608" t="s">
        <v>521</v>
      </c>
      <c r="AD608" t="str">
        <f>_xlfn.XLOOKUP(AC608,moves!A:A,moves!B:B)</f>
        <v>water</v>
      </c>
      <c r="AE608">
        <f>_xlfn.XLOOKUP(AC608,moves!A:A,moves!D:D)</f>
        <v>2</v>
      </c>
      <c r="AF608" t="str">
        <f>_xlfn.XLOOKUP(AC608,moves!A:A,moves!E:E)</f>
        <v>When the target next attacks: Remove 1 regular hit from the roll.</v>
      </c>
      <c r="AG608">
        <v>0</v>
      </c>
      <c r="AH608">
        <v>0</v>
      </c>
      <c r="AI608">
        <f t="shared" si="43"/>
        <v>0</v>
      </c>
      <c r="AJ608" t="s">
        <v>523</v>
      </c>
      <c r="AL608">
        <v>0</v>
      </c>
      <c r="AM608" cm="1">
        <f t="array" ref="AM608">IF(AL608=1,1,
   IF(ISTEXT(AK608),1,
   IF(AO608&gt;1,AM607,
   IF(AI608=1,
      IF(SUMPRODUCT((LEN($Y$2:$Y$4096)-LEN(SUBSTITUTE($Y$2:$Y$4096,AA608,"")))/LEN(AA608))&gt;0,2,1),
      IF(
         SUMPRODUCT((LEN($Y$2:$Y$4096)-LEN(SUBSTITUTE($Y$2:$Y$4096,AA608,"")))/LEN(AA608))
         - SUMPRODUCT((LEN($Y$2:$Y$4096)-LEN(SUBSTITUTE($Y$2:$Y$4096,"Alolan "&amp;AA608,"")))/LEN("Alolan "&amp;AA608))
         - SUMPRODUCT((LEN($Y$2:$Y$4096)-LEN(SUBSTITUTE($Y$2:$Y$4096,"Galarian "&amp;AA608,"")))/LEN("Galarian "&amp;AA608))
         - SUMPRODUCT((LEN($Y$2:$Y$4096)-LEN(SUBSTITUTE($Y$2:$Y$4096,"Hisuian "&amp;AA608,"")))/LEN("Hisuian "&amp;AA608))
         - SUMPRODUCT((LEN($Y$2:$Y$4096)-LEN(SUBSTITUTE($Y$2:$Y$4096,"Paldean "&amp;AA608,"")))/LEN("Paldean "&amp;AA608))
      &gt;0,2,1)
   ))))</f>
        <v>1</v>
      </c>
      <c r="AN608">
        <v>0</v>
      </c>
      <c r="AO608">
        <v>0</v>
      </c>
    </row>
    <row r="609" spans="1:41" x14ac:dyDescent="0.25">
      <c r="A609" t="s">
        <v>1800</v>
      </c>
      <c r="B609" t="s">
        <v>80</v>
      </c>
      <c r="C609" t="s">
        <v>1469</v>
      </c>
      <c r="D609" t="s">
        <v>1472</v>
      </c>
      <c r="E609">
        <v>55</v>
      </c>
      <c r="F609">
        <v>45</v>
      </c>
      <c r="G609">
        <v>45</v>
      </c>
      <c r="H609">
        <v>25</v>
      </c>
      <c r="I609">
        <v>25</v>
      </c>
      <c r="J609">
        <v>15</v>
      </c>
      <c r="K609" t="s">
        <v>1799</v>
      </c>
      <c r="L609" t="s">
        <v>250</v>
      </c>
      <c r="M609" t="s">
        <v>251</v>
      </c>
      <c r="N609">
        <v>3.1</v>
      </c>
      <c r="O609">
        <v>4.3</v>
      </c>
      <c r="R609">
        <f t="shared" si="40"/>
        <v>3</v>
      </c>
      <c r="S609">
        <f t="shared" si="41"/>
        <v>4</v>
      </c>
      <c r="T609">
        <f t="shared" si="42"/>
        <v>7</v>
      </c>
      <c r="U609" t="s">
        <v>1469</v>
      </c>
      <c r="V609" t="s">
        <v>1472</v>
      </c>
      <c r="W609" t="s">
        <v>1490</v>
      </c>
      <c r="X609" t="s">
        <v>1546</v>
      </c>
      <c r="Y609" t="s">
        <v>1801</v>
      </c>
      <c r="Z609" cm="1">
        <f t="array" ref="Z609">IF(ISBLANK(AK609),_xlfn.LET(
    _xlpm.nameBeforeSlash, IF(ISNUMBER(SEARCH("/", Y609)), LEFT(Y609, SEARCH("/", Y609)-1), Y609),
    _xlpm.matchRow, IFERROR(MATCH(_xlpm.nameBeforeSlash, AA:AA, 0), ""),
    _xlpm.difference, IF(_xlpm.matchRow="", "", ABS((R609 + S609)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),IF(ISBLANK(Y609),"","Hidden"))</f>
        <v>13</v>
      </c>
      <c r="AA609" t="s">
        <v>1802</v>
      </c>
      <c r="AB609" t="s">
        <v>1803</v>
      </c>
      <c r="AC609" t="s">
        <v>1303</v>
      </c>
      <c r="AD609" t="str">
        <f>_xlfn.XLOOKUP(AC609,moves!A:A,moves!B:B)</f>
        <v>poison</v>
      </c>
      <c r="AE609">
        <f>_xlfn.XLOOKUP(AC609,moves!A:A,moves!D:D)</f>
        <v>1</v>
      </c>
      <c r="AF609" t="str">
        <f>_xlfn.XLOOKUP(AC609,moves!A:A,moves!E:E)</f>
        <v>Increase the state of Toxic Spikes Hazardous Terrain Token by 1 on the opposing side of the arena.</v>
      </c>
      <c r="AG609">
        <v>0</v>
      </c>
      <c r="AH609">
        <v>0</v>
      </c>
      <c r="AI609">
        <f t="shared" si="43"/>
        <v>0</v>
      </c>
      <c r="AJ609" t="s">
        <v>523</v>
      </c>
      <c r="AL609">
        <v>0</v>
      </c>
      <c r="AM609" cm="1">
        <f t="array" ref="AM609">IF(AL609=1,1,
   IF(ISTEXT(AK609),1,
   IF(AO609&gt;1,AM608,
   IF(AI609=1,
      IF(SUMPRODUCT((LEN($Y$2:$Y$4096)-LEN(SUBSTITUTE($Y$2:$Y$4096,AA609,"")))/LEN(AA609))&gt;0,2,1),
      IF(
         SUMPRODUCT((LEN($Y$2:$Y$4096)-LEN(SUBSTITUTE($Y$2:$Y$4096,AA609,"")))/LEN(AA609))
         - SUMPRODUCT((LEN($Y$2:$Y$4096)-LEN(SUBSTITUTE($Y$2:$Y$4096,"Alolan "&amp;AA609,"")))/LEN("Alolan "&amp;AA609))
         - SUMPRODUCT((LEN($Y$2:$Y$4096)-LEN(SUBSTITUTE($Y$2:$Y$4096,"Galarian "&amp;AA609,"")))/LEN("Galarian "&amp;AA609))
         - SUMPRODUCT((LEN($Y$2:$Y$4096)-LEN(SUBSTITUTE($Y$2:$Y$4096,"Hisuian "&amp;AA609,"")))/LEN("Hisuian "&amp;AA609))
         - SUMPRODUCT((LEN($Y$2:$Y$4096)-LEN(SUBSTITUTE($Y$2:$Y$4096,"Paldean "&amp;AA609,"")))/LEN("Paldean "&amp;AA609))
      &gt;0,2,1)
   ))))</f>
        <v>1</v>
      </c>
      <c r="AN609">
        <v>0</v>
      </c>
      <c r="AO609">
        <v>0</v>
      </c>
    </row>
    <row r="610" spans="1:41" x14ac:dyDescent="0.25">
      <c r="A610" t="s">
        <v>3904</v>
      </c>
      <c r="B610" t="s">
        <v>80</v>
      </c>
      <c r="C610" t="s">
        <v>1490</v>
      </c>
      <c r="D610" t="s">
        <v>1472</v>
      </c>
      <c r="E610">
        <v>55</v>
      </c>
      <c r="F610">
        <v>45</v>
      </c>
      <c r="G610">
        <v>45</v>
      </c>
      <c r="H610">
        <v>25</v>
      </c>
      <c r="I610">
        <v>25</v>
      </c>
      <c r="J610">
        <v>15</v>
      </c>
      <c r="K610" t="s">
        <v>1799</v>
      </c>
      <c r="L610" t="s">
        <v>252</v>
      </c>
      <c r="M610" t="s">
        <v>248</v>
      </c>
      <c r="N610">
        <v>3.1</v>
      </c>
      <c r="O610">
        <v>4.3</v>
      </c>
      <c r="R610">
        <f t="shared" si="40"/>
        <v>3</v>
      </c>
      <c r="S610">
        <f t="shared" si="41"/>
        <v>4</v>
      </c>
      <c r="T610">
        <f t="shared" si="42"/>
        <v>7</v>
      </c>
      <c r="U610" t="s">
        <v>1490</v>
      </c>
      <c r="V610" t="s">
        <v>1472</v>
      </c>
      <c r="W610" t="s">
        <v>1209</v>
      </c>
      <c r="X610" t="s">
        <v>1469</v>
      </c>
      <c r="Y610" t="s">
        <v>5184</v>
      </c>
      <c r="Z610" cm="1">
        <f t="array" ref="Z610">IF(ISBLANK(AK610),_xlfn.LET(
    _xlpm.nameBeforeSlash, IF(ISNUMBER(SEARCH("/", Y610)), LEFT(Y610, SEARCH("/", Y610)-1), Y610),
    _xlpm.matchRow, IFERROR(MATCH(_xlpm.nameBeforeSlash, AA:AA, 0), ""),
    _xlpm.difference, IF(_xlpm.matchRow="", "", ABS((R610 + S610)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),IF(ISBLANK(Y610),"","Hidden"))</f>
        <v>13</v>
      </c>
      <c r="AA610" t="s">
        <v>5185</v>
      </c>
      <c r="AC610" t="s">
        <v>1416</v>
      </c>
      <c r="AD610" t="str">
        <f>_xlfn.XLOOKUP(AC610,moves!A:A,moves!B:B)</f>
        <v>water</v>
      </c>
      <c r="AE610">
        <f>_xlfn.XLOOKUP(AC610,moves!A:A,moves!D:D)</f>
        <v>0</v>
      </c>
      <c r="AF610" t="str">
        <f>_xlfn.XLOOKUP(AC610,moves!A:A,moves!E:E)</f>
        <v>Change the weather condition to Rain.</v>
      </c>
      <c r="AG610">
        <v>0</v>
      </c>
      <c r="AH610">
        <v>0</v>
      </c>
      <c r="AI610">
        <f t="shared" si="43"/>
        <v>1</v>
      </c>
      <c r="AJ610" t="s">
        <v>523</v>
      </c>
      <c r="AL610">
        <v>0</v>
      </c>
      <c r="AM610" cm="1">
        <f t="array" ref="AM610">IF(AL610=1,1,
   IF(ISTEXT(AK610),1,
   IF(AO610&gt;1,AM609,
   IF(AI610=1,
      IF(SUMPRODUCT((LEN($Y$2:$Y$4096)-LEN(SUBSTITUTE($Y$2:$Y$4096,AA610,"")))/LEN(AA610))&gt;0,2,1),
      IF(
         SUMPRODUCT((LEN($Y$2:$Y$4096)-LEN(SUBSTITUTE($Y$2:$Y$4096,AA610,"")))/LEN(AA610))
         - SUMPRODUCT((LEN($Y$2:$Y$4096)-LEN(SUBSTITUTE($Y$2:$Y$4096,"Alolan "&amp;AA610,"")))/LEN("Alolan "&amp;AA610))
         - SUMPRODUCT((LEN($Y$2:$Y$4096)-LEN(SUBSTITUTE($Y$2:$Y$4096,"Galarian "&amp;AA610,"")))/LEN("Galarian "&amp;AA610))
         - SUMPRODUCT((LEN($Y$2:$Y$4096)-LEN(SUBSTITUTE($Y$2:$Y$4096,"Hisuian "&amp;AA610,"")))/LEN("Hisuian "&amp;AA610))
         - SUMPRODUCT((LEN($Y$2:$Y$4096)-LEN(SUBSTITUTE($Y$2:$Y$4096,"Paldean "&amp;AA610,"")))/LEN("Paldean "&amp;AA610))
      &gt;0,2,1)
   ))))</f>
        <v>1</v>
      </c>
      <c r="AN610">
        <v>0</v>
      </c>
      <c r="AO610">
        <v>0</v>
      </c>
    </row>
    <row r="611" spans="1:41" x14ac:dyDescent="0.25">
      <c r="A611" t="s">
        <v>3905</v>
      </c>
      <c r="B611" t="s">
        <v>80</v>
      </c>
      <c r="C611" t="s">
        <v>1469</v>
      </c>
      <c r="D611" t="s">
        <v>1472</v>
      </c>
      <c r="E611">
        <v>55</v>
      </c>
      <c r="F611">
        <v>45</v>
      </c>
      <c r="G611">
        <v>45</v>
      </c>
      <c r="H611">
        <v>25</v>
      </c>
      <c r="I611">
        <v>25</v>
      </c>
      <c r="J611">
        <v>15</v>
      </c>
      <c r="K611" t="s">
        <v>1799</v>
      </c>
      <c r="L611" t="s">
        <v>250</v>
      </c>
      <c r="M611" t="s">
        <v>251</v>
      </c>
      <c r="N611">
        <v>3.1</v>
      </c>
      <c r="O611">
        <v>4.3</v>
      </c>
      <c r="R611">
        <f t="shared" si="40"/>
        <v>3</v>
      </c>
      <c r="S611">
        <f t="shared" si="41"/>
        <v>4</v>
      </c>
      <c r="T611">
        <f t="shared" si="42"/>
        <v>7</v>
      </c>
      <c r="U611" t="s">
        <v>1469</v>
      </c>
      <c r="V611" t="s">
        <v>1472</v>
      </c>
      <c r="W611" t="s">
        <v>1490</v>
      </c>
      <c r="X611" t="s">
        <v>1546</v>
      </c>
      <c r="Y611" t="s">
        <v>5186</v>
      </c>
      <c r="Z611" cm="1">
        <f t="array" ref="Z611">IF(ISBLANK(AK611),_xlfn.LET(
    _xlpm.nameBeforeSlash, IF(ISNUMBER(SEARCH("/", Y611)), LEFT(Y611, SEARCH("/", Y611)-1), Y611),
    _xlpm.matchRow, IFERROR(MATCH(_xlpm.nameBeforeSlash, AA:AA, 0), ""),
    _xlpm.difference, IF(_xlpm.matchRow="", "", ABS((R611 + S611)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),IF(ISBLANK(Y611),"","Hidden"))</f>
        <v>13</v>
      </c>
      <c r="AA611" t="s">
        <v>5187</v>
      </c>
      <c r="AB611" t="s">
        <v>1803</v>
      </c>
      <c r="AC611" t="s">
        <v>1190</v>
      </c>
      <c r="AD611" t="str">
        <f>_xlfn.XLOOKUP(AC611,moves!A:A,moves!B:B)</f>
        <v>ground</v>
      </c>
      <c r="AE611">
        <f>_xlfn.XLOOKUP(AC611,moves!A:A,moves!D:D)</f>
        <v>3</v>
      </c>
      <c r="AF611" t="str">
        <f>_xlfn.XLOOKUP(AC611,moves!A:A,moves!E:E)</f>
        <v>When the target next attacks: Status symbols deal -1 damage.</v>
      </c>
      <c r="AG611">
        <v>0</v>
      </c>
      <c r="AH611">
        <v>0</v>
      </c>
      <c r="AI611">
        <f t="shared" si="43"/>
        <v>1</v>
      </c>
      <c r="AJ611" t="s">
        <v>523</v>
      </c>
      <c r="AL611">
        <v>0</v>
      </c>
      <c r="AM611" cm="1">
        <f t="array" ref="AM611">IF(AL611=1,1,
   IF(ISTEXT(AK611),1,
   IF(AO611&gt;1,AM610,
   IF(AI611=1,
      IF(SUMPRODUCT((LEN($Y$2:$Y$4096)-LEN(SUBSTITUTE($Y$2:$Y$4096,AA611,"")))/LEN(AA611))&gt;0,2,1),
      IF(
         SUMPRODUCT((LEN($Y$2:$Y$4096)-LEN(SUBSTITUTE($Y$2:$Y$4096,AA611,"")))/LEN(AA611))
         - SUMPRODUCT((LEN($Y$2:$Y$4096)-LEN(SUBSTITUTE($Y$2:$Y$4096,"Alolan "&amp;AA611,"")))/LEN("Alolan "&amp;AA611))
         - SUMPRODUCT((LEN($Y$2:$Y$4096)-LEN(SUBSTITUTE($Y$2:$Y$4096,"Galarian "&amp;AA611,"")))/LEN("Galarian "&amp;AA611))
         - SUMPRODUCT((LEN($Y$2:$Y$4096)-LEN(SUBSTITUTE($Y$2:$Y$4096,"Hisuian "&amp;AA611,"")))/LEN("Hisuian "&amp;AA611))
         - SUMPRODUCT((LEN($Y$2:$Y$4096)-LEN(SUBSTITUTE($Y$2:$Y$4096,"Paldean "&amp;AA611,"")))/LEN("Paldean "&amp;AA611))
      &gt;0,2,1)
   ))))</f>
        <v>1</v>
      </c>
      <c r="AN611">
        <v>0</v>
      </c>
      <c r="AO611">
        <v>0</v>
      </c>
    </row>
    <row r="612" spans="1:41" x14ac:dyDescent="0.25">
      <c r="A612">
        <v>195</v>
      </c>
      <c r="B612" t="s">
        <v>81</v>
      </c>
      <c r="C612" t="s">
        <v>1490</v>
      </c>
      <c r="D612" t="s">
        <v>1472</v>
      </c>
      <c r="E612">
        <v>95</v>
      </c>
      <c r="F612">
        <v>85</v>
      </c>
      <c r="G612">
        <v>85</v>
      </c>
      <c r="H612">
        <v>65</v>
      </c>
      <c r="I612">
        <v>65</v>
      </c>
      <c r="J612">
        <v>35</v>
      </c>
      <c r="K612" t="s">
        <v>1799</v>
      </c>
      <c r="L612" t="s">
        <v>252</v>
      </c>
      <c r="M612" t="s">
        <v>248</v>
      </c>
      <c r="N612">
        <v>6.3</v>
      </c>
      <c r="O612">
        <v>8.3000000000000007</v>
      </c>
      <c r="Q612">
        <v>2</v>
      </c>
      <c r="R612">
        <f t="shared" si="40"/>
        <v>6</v>
      </c>
      <c r="S612">
        <f t="shared" si="41"/>
        <v>10</v>
      </c>
      <c r="T612">
        <f t="shared" si="42"/>
        <v>16</v>
      </c>
      <c r="U612" t="s">
        <v>1490</v>
      </c>
      <c r="V612" t="s">
        <v>1472</v>
      </c>
      <c r="W612" t="s">
        <v>1209</v>
      </c>
      <c r="X612" t="s">
        <v>1469</v>
      </c>
      <c r="Z612" t="str" cm="1">
        <f t="array" ref="Z612">IF(ISBLANK(AK612),_xlfn.LET(
    _xlpm.nameBeforeSlash, IF(ISNUMBER(SEARCH("/", Y612)), LEFT(Y612, SEARCH("/", Y612)-1), Y612),
    _xlpm.matchRow, IFERROR(MATCH(_xlpm.nameBeforeSlash, AA:AA, 0), ""),
    _xlpm.difference, IF(_xlpm.matchRow="", "", ABS((R612 + S612)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),IF(ISBLANK(Y612),"","Hidden"))</f>
        <v/>
      </c>
      <c r="AA612" t="s">
        <v>81</v>
      </c>
      <c r="AC612" t="s">
        <v>714</v>
      </c>
      <c r="AD612" t="str">
        <f>_xlfn.XLOOKUP(AC612,moves!A:A,moves!B:B)</f>
        <v>water</v>
      </c>
      <c r="AE612">
        <f>_xlfn.XLOOKUP(AC612,moves!A:A,moves!D:D)</f>
        <v>4</v>
      </c>
      <c r="AF612" t="str">
        <f>_xlfn.XLOOKUP(AC612,moves!A:A,moves!E:E)</f>
        <v>When the target next attacks: Status symbols deal -1 damage.</v>
      </c>
      <c r="AG612">
        <v>0</v>
      </c>
      <c r="AH612">
        <v>0</v>
      </c>
      <c r="AI612">
        <f t="shared" si="43"/>
        <v>0</v>
      </c>
      <c r="AJ612" t="s">
        <v>524</v>
      </c>
      <c r="AL612">
        <v>0</v>
      </c>
      <c r="AM612" cm="1">
        <f t="array" ref="AM612">IF(AL612=1,1,
   IF(ISTEXT(AK612),1,
   IF(AO612&gt;1,AM611,
   IF(AI612=1,
      IF(SUMPRODUCT((LEN($Y$2:$Y$4096)-LEN(SUBSTITUTE($Y$2:$Y$4096,AA612,"")))/LEN(AA612))&gt;0,2,1),
      IF(
         SUMPRODUCT((LEN($Y$2:$Y$4096)-LEN(SUBSTITUTE($Y$2:$Y$4096,AA612,"")))/LEN(AA612))
         - SUMPRODUCT((LEN($Y$2:$Y$4096)-LEN(SUBSTITUTE($Y$2:$Y$4096,"Alolan "&amp;AA612,"")))/LEN("Alolan "&amp;AA612))
         - SUMPRODUCT((LEN($Y$2:$Y$4096)-LEN(SUBSTITUTE($Y$2:$Y$4096,"Galarian "&amp;AA612,"")))/LEN("Galarian "&amp;AA612))
         - SUMPRODUCT((LEN($Y$2:$Y$4096)-LEN(SUBSTITUTE($Y$2:$Y$4096,"Hisuian "&amp;AA612,"")))/LEN("Hisuian "&amp;AA612))
         - SUMPRODUCT((LEN($Y$2:$Y$4096)-LEN(SUBSTITUTE($Y$2:$Y$4096,"Paldean "&amp;AA612,"")))/LEN("Paldean "&amp;AA612))
      &gt;0,2,1)
   ))))</f>
        <v>2</v>
      </c>
      <c r="AN612">
        <v>0</v>
      </c>
      <c r="AO612">
        <v>0</v>
      </c>
    </row>
    <row r="613" spans="1:41" x14ac:dyDescent="0.25">
      <c r="A613" t="s">
        <v>3906</v>
      </c>
      <c r="B613" t="s">
        <v>81</v>
      </c>
      <c r="C613" t="s">
        <v>1490</v>
      </c>
      <c r="D613" t="s">
        <v>1472</v>
      </c>
      <c r="E613">
        <v>95</v>
      </c>
      <c r="F613">
        <v>85</v>
      </c>
      <c r="G613">
        <v>85</v>
      </c>
      <c r="H613">
        <v>65</v>
      </c>
      <c r="I613">
        <v>65</v>
      </c>
      <c r="J613">
        <v>35</v>
      </c>
      <c r="K613" t="s">
        <v>1799</v>
      </c>
      <c r="L613" t="s">
        <v>252</v>
      </c>
      <c r="M613" t="s">
        <v>248</v>
      </c>
      <c r="N613">
        <v>6.3</v>
      </c>
      <c r="O613">
        <v>8.3000000000000007</v>
      </c>
      <c r="Q613">
        <v>2</v>
      </c>
      <c r="R613">
        <f t="shared" si="40"/>
        <v>6</v>
      </c>
      <c r="S613">
        <f t="shared" si="41"/>
        <v>10</v>
      </c>
      <c r="T613">
        <f t="shared" si="42"/>
        <v>16</v>
      </c>
      <c r="U613" t="s">
        <v>1490</v>
      </c>
      <c r="V613" t="s">
        <v>1472</v>
      </c>
      <c r="W613" t="s">
        <v>1209</v>
      </c>
      <c r="X613" t="s">
        <v>1469</v>
      </c>
      <c r="Z613" t="str" cm="1">
        <f t="array" ref="Z613">IF(ISBLANK(AK613),_xlfn.LET(
    _xlpm.nameBeforeSlash, IF(ISNUMBER(SEARCH("/", Y613)), LEFT(Y613, SEARCH("/", Y613)-1), Y613),
    _xlpm.matchRow, IFERROR(MATCH(_xlpm.nameBeforeSlash, AA:AA, 0), ""),
    _xlpm.difference, IF(_xlpm.matchRow="", "", ABS((R613 + S613)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),IF(ISBLANK(Y613),"","Hidden"))</f>
        <v/>
      </c>
      <c r="AA613" t="s">
        <v>5184</v>
      </c>
      <c r="AC613" t="s">
        <v>418</v>
      </c>
      <c r="AD613" t="str">
        <f>_xlfn.XLOOKUP(AC613,moves!A:A,moves!B:B)</f>
        <v>ground</v>
      </c>
      <c r="AE613">
        <f>_xlfn.XLOOKUP(AC613,moves!A:A,moves!D:D)</f>
        <v>4</v>
      </c>
      <c r="AF613" t="str">
        <f>_xlfn.XLOOKUP(AC613,moves!A:A,moves!E:E)</f>
        <v>If 2 or more status symbols are rolled: Deal 2 damage to a Pokémon in the target party that is not the target.</v>
      </c>
      <c r="AG613">
        <v>0</v>
      </c>
      <c r="AH613">
        <v>0</v>
      </c>
      <c r="AI613">
        <f t="shared" si="43"/>
        <v>1</v>
      </c>
      <c r="AJ613" t="s">
        <v>524</v>
      </c>
      <c r="AL613">
        <v>0</v>
      </c>
      <c r="AM613" cm="1">
        <f t="array" ref="AM613">IF(AL613=1,1,
   IF(ISTEXT(AK613),1,
   IF(AO613&gt;1,AM612,
   IF(AI613=1,
      IF(SUMPRODUCT((LEN($Y$2:$Y$4096)-LEN(SUBSTITUTE($Y$2:$Y$4096,AA613,"")))/LEN(AA613))&gt;0,2,1),
      IF(
         SUMPRODUCT((LEN($Y$2:$Y$4096)-LEN(SUBSTITUTE($Y$2:$Y$4096,AA613,"")))/LEN(AA613))
         - SUMPRODUCT((LEN($Y$2:$Y$4096)-LEN(SUBSTITUTE($Y$2:$Y$4096,"Alolan "&amp;AA613,"")))/LEN("Alolan "&amp;AA613))
         - SUMPRODUCT((LEN($Y$2:$Y$4096)-LEN(SUBSTITUTE($Y$2:$Y$4096,"Galarian "&amp;AA613,"")))/LEN("Galarian "&amp;AA613))
         - SUMPRODUCT((LEN($Y$2:$Y$4096)-LEN(SUBSTITUTE($Y$2:$Y$4096,"Hisuian "&amp;AA613,"")))/LEN("Hisuian "&amp;AA613))
         - SUMPRODUCT((LEN($Y$2:$Y$4096)-LEN(SUBSTITUTE($Y$2:$Y$4096,"Paldean "&amp;AA613,"")))/LEN("Paldean "&amp;AA613))
      &gt;0,2,1)
   ))))</f>
        <v>2</v>
      </c>
      <c r="AN613">
        <v>0</v>
      </c>
      <c r="AO613">
        <v>0</v>
      </c>
    </row>
    <row r="614" spans="1:41" x14ac:dyDescent="0.25">
      <c r="A614">
        <v>196</v>
      </c>
      <c r="B614" t="s">
        <v>82</v>
      </c>
      <c r="C614" t="s">
        <v>429</v>
      </c>
      <c r="D614"/>
      <c r="E614">
        <v>65</v>
      </c>
      <c r="F614">
        <v>65</v>
      </c>
      <c r="G614">
        <v>60</v>
      </c>
      <c r="H614">
        <v>130</v>
      </c>
      <c r="I614">
        <v>95</v>
      </c>
      <c r="J614">
        <v>110</v>
      </c>
      <c r="K614" t="s">
        <v>355</v>
      </c>
      <c r="L614" t="s">
        <v>253</v>
      </c>
      <c r="M614" t="s">
        <v>251</v>
      </c>
      <c r="N614">
        <v>11.55</v>
      </c>
      <c r="O614">
        <v>7.25</v>
      </c>
      <c r="R614">
        <f t="shared" si="40"/>
        <v>12</v>
      </c>
      <c r="S614">
        <f t="shared" si="41"/>
        <v>7</v>
      </c>
      <c r="T614">
        <f t="shared" si="42"/>
        <v>19</v>
      </c>
      <c r="U614" t="s">
        <v>429</v>
      </c>
      <c r="V614" t="s">
        <v>1512</v>
      </c>
      <c r="W614" t="s">
        <v>1536</v>
      </c>
      <c r="X614" t="s">
        <v>1524</v>
      </c>
      <c r="Z614" t="str" cm="1">
        <f t="array" ref="Z614">IF(ISBLANK(AK614),_xlfn.LET(
    _xlpm.nameBeforeSlash, IF(ISNUMBER(SEARCH("/", Y614)), LEFT(Y614, SEARCH("/", Y614)-1), Y614),
    _xlpm.matchRow, IFERROR(MATCH(_xlpm.nameBeforeSlash, AA:AA, 0), ""),
    _xlpm.difference, IF(_xlpm.matchRow="", "", ABS((R614 + S614)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),IF(ISBLANK(Y614),"","Hidden"))</f>
        <v/>
      </c>
      <c r="AA614" t="s">
        <v>82</v>
      </c>
      <c r="AC614" t="s">
        <v>1256</v>
      </c>
      <c r="AD614" t="str">
        <f>_xlfn.XLOOKUP(AC614,moves!A:A,moves!B:B)</f>
        <v>normal</v>
      </c>
      <c r="AE614">
        <f>_xlfn.XLOOKUP(AC614,moves!A:A,moves!D:D)</f>
        <v>2</v>
      </c>
      <c r="AF614" t="str">
        <f>_xlfn.XLOOKUP(AC614,moves!A:A,moves!E:E)</f>
        <v>Heal 2 damage at the beginning of your turns.</v>
      </c>
      <c r="AG614">
        <v>0</v>
      </c>
      <c r="AH614">
        <v>0</v>
      </c>
      <c r="AI614">
        <f t="shared" si="43"/>
        <v>0</v>
      </c>
      <c r="AJ614" t="s">
        <v>525</v>
      </c>
      <c r="AL614">
        <v>0</v>
      </c>
      <c r="AM614" cm="1">
        <f t="array" ref="AM614">IF(AL614=1,1,
   IF(ISTEXT(AK614),1,
   IF(AO614&gt;1,AM613,
   IF(AI614=1,
      IF(SUMPRODUCT((LEN($Y$2:$Y$4096)-LEN(SUBSTITUTE($Y$2:$Y$4096,AA614,"")))/LEN(AA614))&gt;0,2,1),
      IF(
         SUMPRODUCT((LEN($Y$2:$Y$4096)-LEN(SUBSTITUTE($Y$2:$Y$4096,AA614,"")))/LEN(AA614))
         - SUMPRODUCT((LEN($Y$2:$Y$4096)-LEN(SUBSTITUTE($Y$2:$Y$4096,"Alolan "&amp;AA614,"")))/LEN("Alolan "&amp;AA614))
         - SUMPRODUCT((LEN($Y$2:$Y$4096)-LEN(SUBSTITUTE($Y$2:$Y$4096,"Galarian "&amp;AA614,"")))/LEN("Galarian "&amp;AA614))
         - SUMPRODUCT((LEN($Y$2:$Y$4096)-LEN(SUBSTITUTE($Y$2:$Y$4096,"Hisuian "&amp;AA614,"")))/LEN("Hisuian "&amp;AA614))
         - SUMPRODUCT((LEN($Y$2:$Y$4096)-LEN(SUBSTITUTE($Y$2:$Y$4096,"Paldean "&amp;AA614,"")))/LEN("Paldean "&amp;AA614))
      &gt;0,2,1)
   ))))</f>
        <v>2</v>
      </c>
      <c r="AN614">
        <v>0</v>
      </c>
      <c r="AO614">
        <v>0</v>
      </c>
    </row>
    <row r="615" spans="1:41" x14ac:dyDescent="0.25">
      <c r="A615" t="s">
        <v>3907</v>
      </c>
      <c r="B615" t="s">
        <v>82</v>
      </c>
      <c r="C615" t="s">
        <v>429</v>
      </c>
      <c r="D615"/>
      <c r="E615">
        <v>65</v>
      </c>
      <c r="F615">
        <v>65</v>
      </c>
      <c r="G615">
        <v>60</v>
      </c>
      <c r="H615">
        <v>130</v>
      </c>
      <c r="I615">
        <v>95</v>
      </c>
      <c r="J615">
        <v>110</v>
      </c>
      <c r="K615" t="s">
        <v>355</v>
      </c>
      <c r="L615" t="s">
        <v>253</v>
      </c>
      <c r="M615" t="s">
        <v>251</v>
      </c>
      <c r="N615">
        <v>11.55</v>
      </c>
      <c r="O615">
        <v>7.25</v>
      </c>
      <c r="R615">
        <f t="shared" si="40"/>
        <v>12</v>
      </c>
      <c r="S615">
        <f t="shared" si="41"/>
        <v>7</v>
      </c>
      <c r="T615">
        <f t="shared" si="42"/>
        <v>19</v>
      </c>
      <c r="U615" t="s">
        <v>429</v>
      </c>
      <c r="V615" t="s">
        <v>1512</v>
      </c>
      <c r="W615" t="s">
        <v>1536</v>
      </c>
      <c r="X615" t="s">
        <v>1524</v>
      </c>
      <c r="Z615" t="str" cm="1">
        <f t="array" ref="Z615">IF(ISBLANK(AK615),_xlfn.LET(
    _xlpm.nameBeforeSlash, IF(ISNUMBER(SEARCH("/", Y615)), LEFT(Y615, SEARCH("/", Y615)-1), Y615),
    _xlpm.matchRow, IFERROR(MATCH(_xlpm.nameBeforeSlash, AA:AA, 0), ""),
    _xlpm.difference, IF(_xlpm.matchRow="", "", ABS((R615 + S615)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),IF(ISBLANK(Y615),"","Hidden"))</f>
        <v/>
      </c>
      <c r="AA615" t="s">
        <v>5188</v>
      </c>
      <c r="AC615" t="s">
        <v>6461</v>
      </c>
      <c r="AD615" t="str">
        <f>_xlfn.XLOOKUP(AC615,moves!A:A,moves!B:B)</f>
        <v>psychic</v>
      </c>
      <c r="AE615">
        <f>_xlfn.XLOOKUP(AC615,moves!A:A,moves!D:D)</f>
        <v>5</v>
      </c>
      <c r="AF615" t="str">
        <f>_xlfn.XLOOKUP(AC615,moves!A:A,moves!E:E)</f>
        <v>The target can no longer add new MODIFY effects.</v>
      </c>
      <c r="AG615">
        <v>0</v>
      </c>
      <c r="AH615">
        <v>0</v>
      </c>
      <c r="AI615">
        <f t="shared" si="43"/>
        <v>1</v>
      </c>
      <c r="AJ615" t="s">
        <v>525</v>
      </c>
      <c r="AL615">
        <v>0</v>
      </c>
      <c r="AM615" cm="1">
        <f t="array" ref="AM615">IF(AL615=1,1,
   IF(ISTEXT(AK615),1,
   IF(AO615&gt;1,AM614,
   IF(AI615=1,
      IF(SUMPRODUCT((LEN($Y$2:$Y$4096)-LEN(SUBSTITUTE($Y$2:$Y$4096,AA615,"")))/LEN(AA615))&gt;0,2,1),
      IF(
         SUMPRODUCT((LEN($Y$2:$Y$4096)-LEN(SUBSTITUTE($Y$2:$Y$4096,AA615,"")))/LEN(AA615))
         - SUMPRODUCT((LEN($Y$2:$Y$4096)-LEN(SUBSTITUTE($Y$2:$Y$4096,"Alolan "&amp;AA615,"")))/LEN("Alolan "&amp;AA615))
         - SUMPRODUCT((LEN($Y$2:$Y$4096)-LEN(SUBSTITUTE($Y$2:$Y$4096,"Galarian "&amp;AA615,"")))/LEN("Galarian "&amp;AA615))
         - SUMPRODUCT((LEN($Y$2:$Y$4096)-LEN(SUBSTITUTE($Y$2:$Y$4096,"Hisuian "&amp;AA615,"")))/LEN("Hisuian "&amp;AA615))
         - SUMPRODUCT((LEN($Y$2:$Y$4096)-LEN(SUBSTITUTE($Y$2:$Y$4096,"Paldean "&amp;AA615,"")))/LEN("Paldean "&amp;AA615))
      &gt;0,2,1)
   ))))</f>
        <v>2</v>
      </c>
      <c r="AN615">
        <v>0</v>
      </c>
      <c r="AO615">
        <v>0</v>
      </c>
    </row>
    <row r="616" spans="1:41" x14ac:dyDescent="0.25">
      <c r="A616">
        <v>197</v>
      </c>
      <c r="B616" t="s">
        <v>83</v>
      </c>
      <c r="C616" t="s">
        <v>1471</v>
      </c>
      <c r="D616"/>
      <c r="E616">
        <v>95</v>
      </c>
      <c r="F616">
        <v>65</v>
      </c>
      <c r="G616">
        <v>110</v>
      </c>
      <c r="H616">
        <v>60</v>
      </c>
      <c r="I616">
        <v>130</v>
      </c>
      <c r="J616">
        <v>65</v>
      </c>
      <c r="K616" t="s">
        <v>356</v>
      </c>
      <c r="L616" t="s">
        <v>253</v>
      </c>
      <c r="M616" t="s">
        <v>248</v>
      </c>
      <c r="N616">
        <v>6.45</v>
      </c>
      <c r="O616">
        <v>11</v>
      </c>
      <c r="P616">
        <v>1</v>
      </c>
      <c r="Q616">
        <v>1</v>
      </c>
      <c r="R616">
        <f t="shared" si="40"/>
        <v>7</v>
      </c>
      <c r="S616">
        <f t="shared" si="41"/>
        <v>12</v>
      </c>
      <c r="T616">
        <f t="shared" si="42"/>
        <v>19</v>
      </c>
      <c r="U616" t="s">
        <v>1471</v>
      </c>
      <c r="V616" t="s">
        <v>1512</v>
      </c>
      <c r="W616" t="s">
        <v>1536</v>
      </c>
      <c r="X616" t="s">
        <v>1524</v>
      </c>
      <c r="Z616" t="str" cm="1">
        <f t="array" ref="Z616">IF(ISBLANK(AK616),_xlfn.LET(
    _xlpm.nameBeforeSlash, IF(ISNUMBER(SEARCH("/", Y616)), LEFT(Y616, SEARCH("/", Y616)-1), Y616),
    _xlpm.matchRow, IFERROR(MATCH(_xlpm.nameBeforeSlash, AA:AA, 0), ""),
    _xlpm.difference, IF(_xlpm.matchRow="", "", ABS((R616 + S616)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),IF(ISBLANK(Y616),"","Hidden"))</f>
        <v/>
      </c>
      <c r="AA616" t="s">
        <v>83</v>
      </c>
      <c r="AC616" t="s">
        <v>738</v>
      </c>
      <c r="AD616" t="str">
        <f>_xlfn.XLOOKUP(AC616,moves!A:A,moves!B:B)</f>
        <v>fairy</v>
      </c>
      <c r="AE616">
        <f>_xlfn.XLOOKUP(AC616,moves!A:A,moves!D:D)</f>
        <v>2</v>
      </c>
      <c r="AF616" t="str">
        <f>_xlfn.XLOOKUP(AC616,moves!A:A,moves!E:E)</f>
        <v>Heal 2 damage at the end of the user's turns.</v>
      </c>
      <c r="AG616">
        <v>0</v>
      </c>
      <c r="AH616">
        <v>0</v>
      </c>
      <c r="AI616">
        <f t="shared" si="43"/>
        <v>0</v>
      </c>
      <c r="AJ616" t="s">
        <v>525</v>
      </c>
      <c r="AL616">
        <v>0</v>
      </c>
      <c r="AM616" cm="1">
        <f t="array" ref="AM616">IF(AL616=1,1,
   IF(ISTEXT(AK616),1,
   IF(AO616&gt;1,AM615,
   IF(AI616=1,
      IF(SUMPRODUCT((LEN($Y$2:$Y$4096)-LEN(SUBSTITUTE($Y$2:$Y$4096,AA616,"")))/LEN(AA616))&gt;0,2,1),
      IF(
         SUMPRODUCT((LEN($Y$2:$Y$4096)-LEN(SUBSTITUTE($Y$2:$Y$4096,AA616,"")))/LEN(AA616))
         - SUMPRODUCT((LEN($Y$2:$Y$4096)-LEN(SUBSTITUTE($Y$2:$Y$4096,"Alolan "&amp;AA616,"")))/LEN("Alolan "&amp;AA616))
         - SUMPRODUCT((LEN($Y$2:$Y$4096)-LEN(SUBSTITUTE($Y$2:$Y$4096,"Galarian "&amp;AA616,"")))/LEN("Galarian "&amp;AA616))
         - SUMPRODUCT((LEN($Y$2:$Y$4096)-LEN(SUBSTITUTE($Y$2:$Y$4096,"Hisuian "&amp;AA616,"")))/LEN("Hisuian "&amp;AA616))
         - SUMPRODUCT((LEN($Y$2:$Y$4096)-LEN(SUBSTITUTE($Y$2:$Y$4096,"Paldean "&amp;AA616,"")))/LEN("Paldean "&amp;AA616))
      &gt;0,2,1)
   ))))</f>
        <v>2</v>
      </c>
      <c r="AN616">
        <v>0</v>
      </c>
      <c r="AO616">
        <v>0</v>
      </c>
    </row>
    <row r="617" spans="1:41" x14ac:dyDescent="0.25">
      <c r="A617" t="s">
        <v>3908</v>
      </c>
      <c r="B617" t="s">
        <v>83</v>
      </c>
      <c r="C617" t="s">
        <v>1471</v>
      </c>
      <c r="D617"/>
      <c r="E617">
        <v>95</v>
      </c>
      <c r="F617">
        <v>65</v>
      </c>
      <c r="G617">
        <v>110</v>
      </c>
      <c r="H617">
        <v>60</v>
      </c>
      <c r="I617">
        <v>130</v>
      </c>
      <c r="J617">
        <v>65</v>
      </c>
      <c r="K617" t="s">
        <v>356</v>
      </c>
      <c r="L617" t="s">
        <v>253</v>
      </c>
      <c r="M617" t="s">
        <v>248</v>
      </c>
      <c r="N617">
        <v>6.45</v>
      </c>
      <c r="O617">
        <v>11</v>
      </c>
      <c r="P617">
        <v>1</v>
      </c>
      <c r="Q617">
        <v>1</v>
      </c>
      <c r="R617">
        <f t="shared" si="40"/>
        <v>7</v>
      </c>
      <c r="S617">
        <f t="shared" si="41"/>
        <v>12</v>
      </c>
      <c r="T617">
        <f t="shared" si="42"/>
        <v>19</v>
      </c>
      <c r="U617" t="s">
        <v>1471</v>
      </c>
      <c r="V617" t="s">
        <v>1512</v>
      </c>
      <c r="W617" t="s">
        <v>1536</v>
      </c>
      <c r="X617" t="s">
        <v>1524</v>
      </c>
      <c r="Z617" t="str" cm="1">
        <f t="array" ref="Z617">IF(ISBLANK(AK617),_xlfn.LET(
    _xlpm.nameBeforeSlash, IF(ISNUMBER(SEARCH("/", Y617)), LEFT(Y617, SEARCH("/", Y617)-1), Y617),
    _xlpm.matchRow, IFERROR(MATCH(_xlpm.nameBeforeSlash, AA:AA, 0), ""),
    _xlpm.difference, IF(_xlpm.matchRow="", "", ABS((R617 + S617)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),IF(ISBLANK(Y617),"","Hidden"))</f>
        <v/>
      </c>
      <c r="AA617" t="s">
        <v>5189</v>
      </c>
      <c r="AC617" t="s">
        <v>6463</v>
      </c>
      <c r="AD617" t="str">
        <f>_xlfn.XLOOKUP(AC617,moves!A:A,moves!B:B)</f>
        <v>dark</v>
      </c>
      <c r="AE617">
        <f>_xlfn.XLOOKUP(AC617,moves!A:A,moves!D:D)</f>
        <v>4</v>
      </c>
      <c r="AF617" t="str">
        <f>_xlfn.XLOOKUP(AC617,moves!A:A,moves!E:E)</f>
        <v>If the user is damaged: Deal 2 extra damage.</v>
      </c>
      <c r="AG617">
        <v>0</v>
      </c>
      <c r="AH617">
        <v>0</v>
      </c>
      <c r="AI617">
        <f t="shared" si="43"/>
        <v>1</v>
      </c>
      <c r="AJ617" t="s">
        <v>525</v>
      </c>
      <c r="AL617">
        <v>0</v>
      </c>
      <c r="AM617" cm="1">
        <f t="array" ref="AM617">IF(AL617=1,1,
   IF(ISTEXT(AK617),1,
   IF(AO617&gt;1,AM616,
   IF(AI617=1,
      IF(SUMPRODUCT((LEN($Y$2:$Y$4096)-LEN(SUBSTITUTE($Y$2:$Y$4096,AA617,"")))/LEN(AA617))&gt;0,2,1),
      IF(
         SUMPRODUCT((LEN($Y$2:$Y$4096)-LEN(SUBSTITUTE($Y$2:$Y$4096,AA617,"")))/LEN(AA617))
         - SUMPRODUCT((LEN($Y$2:$Y$4096)-LEN(SUBSTITUTE($Y$2:$Y$4096,"Alolan "&amp;AA617,"")))/LEN("Alolan "&amp;AA617))
         - SUMPRODUCT((LEN($Y$2:$Y$4096)-LEN(SUBSTITUTE($Y$2:$Y$4096,"Galarian "&amp;AA617,"")))/LEN("Galarian "&amp;AA617))
         - SUMPRODUCT((LEN($Y$2:$Y$4096)-LEN(SUBSTITUTE($Y$2:$Y$4096,"Hisuian "&amp;AA617,"")))/LEN("Hisuian "&amp;AA617))
         - SUMPRODUCT((LEN($Y$2:$Y$4096)-LEN(SUBSTITUTE($Y$2:$Y$4096,"Paldean "&amp;AA617,"")))/LEN("Paldean "&amp;AA617))
      &gt;0,2,1)
   ))))</f>
        <v>2</v>
      </c>
      <c r="AN617">
        <v>0</v>
      </c>
      <c r="AO617">
        <v>0</v>
      </c>
    </row>
    <row r="618" spans="1:41" x14ac:dyDescent="0.25">
      <c r="A618">
        <v>198</v>
      </c>
      <c r="B618" t="s">
        <v>84</v>
      </c>
      <c r="C618" t="s">
        <v>1471</v>
      </c>
      <c r="D618" t="s">
        <v>1481</v>
      </c>
      <c r="E618">
        <v>60</v>
      </c>
      <c r="F618">
        <v>85</v>
      </c>
      <c r="G618">
        <v>42</v>
      </c>
      <c r="H618">
        <v>85</v>
      </c>
      <c r="I618">
        <v>42</v>
      </c>
      <c r="J618">
        <v>91</v>
      </c>
      <c r="K618" t="s">
        <v>303</v>
      </c>
      <c r="L618" t="s">
        <v>247</v>
      </c>
      <c r="M618" t="s">
        <v>248</v>
      </c>
      <c r="N618">
        <v>8.74</v>
      </c>
      <c r="O618">
        <v>4.92</v>
      </c>
      <c r="R618">
        <f t="shared" si="40"/>
        <v>9</v>
      </c>
      <c r="S618">
        <f t="shared" si="41"/>
        <v>5</v>
      </c>
      <c r="T618">
        <f t="shared" si="42"/>
        <v>14</v>
      </c>
      <c r="U618" t="s">
        <v>1471</v>
      </c>
      <c r="V618" t="s">
        <v>1481</v>
      </c>
      <c r="W618" t="s">
        <v>1524</v>
      </c>
      <c r="X618" t="s">
        <v>1479</v>
      </c>
      <c r="Y618" t="s">
        <v>184</v>
      </c>
      <c r="Z618" cm="1">
        <f t="array" ref="Z618">IF(ISBLANK(AK618),_xlfn.LET(
    _xlpm.nameBeforeSlash, IF(ISNUMBER(SEARCH("/", Y618)), LEFT(Y618, SEARCH("/", Y618)-1), Y618),
    _xlpm.matchRow, IFERROR(MATCH(_xlpm.nameBeforeSlash, AA:AA, 0), ""),
    _xlpm.difference, IF(_xlpm.matchRow="", "", ABS((R618 + S618)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),IF(ISBLANK(Y618),"","Hidden"))</f>
        <v>11</v>
      </c>
      <c r="AA618" t="s">
        <v>84</v>
      </c>
      <c r="AC618" t="s">
        <v>713</v>
      </c>
      <c r="AD618" t="str">
        <f>_xlfn.XLOOKUP(AC618,moves!A:A,moves!B:B)</f>
        <v>dark</v>
      </c>
      <c r="AE618" t="str">
        <f>_xlfn.XLOOKUP(AC618,moves!A:A,moves!D:D)</f>
        <v>?</v>
      </c>
      <c r="AF618" t="str">
        <f>_xlfn.XLOOKUP(AC618,moves!A:A,moves!E:E)</f>
        <v>Copy the attack strength of a move the target knows (Min 1 attack strength).</v>
      </c>
      <c r="AG618">
        <v>0</v>
      </c>
      <c r="AH618">
        <v>0</v>
      </c>
      <c r="AI618">
        <f t="shared" si="43"/>
        <v>0</v>
      </c>
      <c r="AJ618" t="s">
        <v>524</v>
      </c>
      <c r="AL618">
        <v>0</v>
      </c>
      <c r="AM618" cm="1">
        <f t="array" ref="AM618">IF(AL618=1,1,
   IF(ISTEXT(AK618),1,
   IF(AO618&gt;1,AM617,
   IF(AI618=1,
      IF(SUMPRODUCT((LEN($Y$2:$Y$4096)-LEN(SUBSTITUTE($Y$2:$Y$4096,AA618,"")))/LEN(AA618))&gt;0,2,1),
      IF(
         SUMPRODUCT((LEN($Y$2:$Y$4096)-LEN(SUBSTITUTE($Y$2:$Y$4096,AA618,"")))/LEN(AA618))
         - SUMPRODUCT((LEN($Y$2:$Y$4096)-LEN(SUBSTITUTE($Y$2:$Y$4096,"Alolan "&amp;AA618,"")))/LEN("Alolan "&amp;AA618))
         - SUMPRODUCT((LEN($Y$2:$Y$4096)-LEN(SUBSTITUTE($Y$2:$Y$4096,"Galarian "&amp;AA618,"")))/LEN("Galarian "&amp;AA618))
         - SUMPRODUCT((LEN($Y$2:$Y$4096)-LEN(SUBSTITUTE($Y$2:$Y$4096,"Hisuian "&amp;AA618,"")))/LEN("Hisuian "&amp;AA618))
         - SUMPRODUCT((LEN($Y$2:$Y$4096)-LEN(SUBSTITUTE($Y$2:$Y$4096,"Paldean "&amp;AA618,"")))/LEN("Paldean "&amp;AA618))
      &gt;0,2,1)
   ))))</f>
        <v>1</v>
      </c>
      <c r="AN618">
        <v>0</v>
      </c>
      <c r="AO618">
        <v>0</v>
      </c>
    </row>
    <row r="619" spans="1:41" x14ac:dyDescent="0.25">
      <c r="A619" t="s">
        <v>3909</v>
      </c>
      <c r="B619" t="s">
        <v>84</v>
      </c>
      <c r="C619" t="s">
        <v>1471</v>
      </c>
      <c r="D619" t="s">
        <v>1481</v>
      </c>
      <c r="E619">
        <v>60</v>
      </c>
      <c r="F619">
        <v>85</v>
      </c>
      <c r="G619">
        <v>42</v>
      </c>
      <c r="H619">
        <v>85</v>
      </c>
      <c r="I619">
        <v>42</v>
      </c>
      <c r="J619">
        <v>91</v>
      </c>
      <c r="K619" t="s">
        <v>303</v>
      </c>
      <c r="L619" t="s">
        <v>247</v>
      </c>
      <c r="M619" t="s">
        <v>248</v>
      </c>
      <c r="N619">
        <v>8.74</v>
      </c>
      <c r="O619">
        <v>4.92</v>
      </c>
      <c r="R619">
        <f t="shared" si="40"/>
        <v>9</v>
      </c>
      <c r="S619">
        <f t="shared" si="41"/>
        <v>5</v>
      </c>
      <c r="T619">
        <f t="shared" si="42"/>
        <v>14</v>
      </c>
      <c r="U619" t="s">
        <v>1471</v>
      </c>
      <c r="V619" t="s">
        <v>1481</v>
      </c>
      <c r="W619" t="s">
        <v>1524</v>
      </c>
      <c r="X619" t="s">
        <v>1479</v>
      </c>
      <c r="Y619" t="s">
        <v>5190</v>
      </c>
      <c r="Z619" cm="1">
        <f t="array" ref="Z619">IF(ISBLANK(AK619),_xlfn.LET(
    _xlpm.nameBeforeSlash, IF(ISNUMBER(SEARCH("/", Y619)), LEFT(Y619, SEARCH("/", Y619)-1), Y619),
    _xlpm.matchRow, IFERROR(MATCH(_xlpm.nameBeforeSlash, AA:AA, 0), ""),
    _xlpm.difference, IF(_xlpm.matchRow="", "", ABS((R619 + S619)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),IF(ISBLANK(Y619),"","Hidden"))</f>
        <v>11</v>
      </c>
      <c r="AA619" t="s">
        <v>5191</v>
      </c>
      <c r="AC619" t="s">
        <v>428</v>
      </c>
      <c r="AD619" t="str">
        <f>_xlfn.XLOOKUP(AC619,moves!A:A,moves!B:B)</f>
        <v>flying</v>
      </c>
      <c r="AE619">
        <f>_xlfn.XLOOKUP(AC619,moves!A:A,moves!D:D)</f>
        <v>3</v>
      </c>
      <c r="AF619" t="str">
        <f>_xlfn.XLOOKUP(AC619,moves!A:A,moves!E:E)</f>
        <v>When the target next attacks: Remove 1 regular hit from the roll.</v>
      </c>
      <c r="AG619">
        <v>0</v>
      </c>
      <c r="AH619">
        <v>0</v>
      </c>
      <c r="AI619">
        <f t="shared" si="43"/>
        <v>1</v>
      </c>
      <c r="AJ619" t="s">
        <v>524</v>
      </c>
      <c r="AL619">
        <v>0</v>
      </c>
      <c r="AM619" cm="1">
        <f t="array" ref="AM619">IF(AL619=1,1,
   IF(ISTEXT(AK619),1,
   IF(AO619&gt;1,AM618,
   IF(AI619=1,
      IF(SUMPRODUCT((LEN($Y$2:$Y$4096)-LEN(SUBSTITUTE($Y$2:$Y$4096,AA619,"")))/LEN(AA619))&gt;0,2,1),
      IF(
         SUMPRODUCT((LEN($Y$2:$Y$4096)-LEN(SUBSTITUTE($Y$2:$Y$4096,AA619,"")))/LEN(AA619))
         - SUMPRODUCT((LEN($Y$2:$Y$4096)-LEN(SUBSTITUTE($Y$2:$Y$4096,"Alolan "&amp;AA619,"")))/LEN("Alolan "&amp;AA619))
         - SUMPRODUCT((LEN($Y$2:$Y$4096)-LEN(SUBSTITUTE($Y$2:$Y$4096,"Galarian "&amp;AA619,"")))/LEN("Galarian "&amp;AA619))
         - SUMPRODUCT((LEN($Y$2:$Y$4096)-LEN(SUBSTITUTE($Y$2:$Y$4096,"Hisuian "&amp;AA619,"")))/LEN("Hisuian "&amp;AA619))
         - SUMPRODUCT((LEN($Y$2:$Y$4096)-LEN(SUBSTITUTE($Y$2:$Y$4096,"Paldean "&amp;AA619,"")))/LEN("Paldean "&amp;AA619))
      &gt;0,2,1)
   ))))</f>
        <v>1</v>
      </c>
      <c r="AN619">
        <v>0</v>
      </c>
      <c r="AO619">
        <v>0</v>
      </c>
    </row>
    <row r="620" spans="1:41" x14ac:dyDescent="0.25">
      <c r="A620">
        <v>199</v>
      </c>
      <c r="B620" t="s">
        <v>1804</v>
      </c>
      <c r="C620" t="s">
        <v>1490</v>
      </c>
      <c r="D620" t="s">
        <v>429</v>
      </c>
      <c r="E620">
        <v>95</v>
      </c>
      <c r="F620">
        <v>75</v>
      </c>
      <c r="G620">
        <v>80</v>
      </c>
      <c r="H620">
        <v>100</v>
      </c>
      <c r="I620">
        <v>110</v>
      </c>
      <c r="J620">
        <v>30</v>
      </c>
      <c r="K620" t="s">
        <v>1805</v>
      </c>
      <c r="L620" t="s">
        <v>252</v>
      </c>
      <c r="M620" t="s">
        <v>251</v>
      </c>
      <c r="N620">
        <v>6.95</v>
      </c>
      <c r="O620">
        <v>9.5</v>
      </c>
      <c r="Q620">
        <v>2</v>
      </c>
      <c r="R620">
        <f t="shared" si="40"/>
        <v>7</v>
      </c>
      <c r="S620">
        <f t="shared" si="41"/>
        <v>12</v>
      </c>
      <c r="T620">
        <f t="shared" si="42"/>
        <v>19</v>
      </c>
      <c r="U620" t="s">
        <v>1490</v>
      </c>
      <c r="V620" t="s">
        <v>429</v>
      </c>
      <c r="W620" t="s">
        <v>1524</v>
      </c>
      <c r="X620" t="s">
        <v>1209</v>
      </c>
      <c r="Z620" t="str" cm="1">
        <f t="array" ref="Z620">IF(ISBLANK(AK620),_xlfn.LET(
    _xlpm.nameBeforeSlash, IF(ISNUMBER(SEARCH("/", Y620)), LEFT(Y620, SEARCH("/", Y620)-1), Y620),
    _xlpm.matchRow, IFERROR(MATCH(_xlpm.nameBeforeSlash, AA:AA, 0), ""),
    _xlpm.difference, IF(_xlpm.matchRow="", "", ABS((R620 + S620)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),IF(ISBLANK(Y620),"","Hidden"))</f>
        <v/>
      </c>
      <c r="AA620" t="s">
        <v>1804</v>
      </c>
      <c r="AC620" t="s">
        <v>1217</v>
      </c>
      <c r="AD620" t="str">
        <f>_xlfn.XLOOKUP(AC620,moves!A:A,moves!B:B)</f>
        <v>ice</v>
      </c>
      <c r="AE620">
        <f>_xlfn.XLOOKUP(AC620,moves!A:A,moves!D:D)</f>
        <v>0</v>
      </c>
      <c r="AF620" t="str">
        <f>_xlfn.XLOOKUP(AC620,moves!A:A,moves!E:E)</f>
        <v>Inflict the Frozen status on the target. The Pokémon switching in may use a move this turn but with -4 attack strength.</v>
      </c>
      <c r="AG620">
        <v>0</v>
      </c>
      <c r="AH620">
        <v>0</v>
      </c>
      <c r="AI620">
        <f t="shared" si="43"/>
        <v>0</v>
      </c>
      <c r="AJ620" t="s">
        <v>525</v>
      </c>
      <c r="AL620">
        <v>0</v>
      </c>
      <c r="AM620" cm="1">
        <f t="array" ref="AM620">IF(AL620=1,1,
   IF(ISTEXT(AK620),1,
   IF(AO620&gt;1,AM619,
   IF(AI620=1,
      IF(SUMPRODUCT((LEN($Y$2:$Y$4096)-LEN(SUBSTITUTE($Y$2:$Y$4096,AA620,"")))/LEN(AA620))&gt;0,2,1),
      IF(
         SUMPRODUCT((LEN($Y$2:$Y$4096)-LEN(SUBSTITUTE($Y$2:$Y$4096,AA620,"")))/LEN(AA620))
         - SUMPRODUCT((LEN($Y$2:$Y$4096)-LEN(SUBSTITUTE($Y$2:$Y$4096,"Alolan "&amp;AA620,"")))/LEN("Alolan "&amp;AA620))
         - SUMPRODUCT((LEN($Y$2:$Y$4096)-LEN(SUBSTITUTE($Y$2:$Y$4096,"Galarian "&amp;AA620,"")))/LEN("Galarian "&amp;AA620))
         - SUMPRODUCT((LEN($Y$2:$Y$4096)-LEN(SUBSTITUTE($Y$2:$Y$4096,"Hisuian "&amp;AA620,"")))/LEN("Hisuian "&amp;AA620))
         - SUMPRODUCT((LEN($Y$2:$Y$4096)-LEN(SUBSTITUTE($Y$2:$Y$4096,"Paldean "&amp;AA620,"")))/LEN("Paldean "&amp;AA620))
      &gt;0,2,1)
   ))))</f>
        <v>2</v>
      </c>
      <c r="AN620">
        <v>0</v>
      </c>
      <c r="AO620">
        <v>0</v>
      </c>
    </row>
    <row r="621" spans="1:41" x14ac:dyDescent="0.25">
      <c r="A621" t="s">
        <v>1806</v>
      </c>
      <c r="B621" t="s">
        <v>1804</v>
      </c>
      <c r="C621" t="s">
        <v>1469</v>
      </c>
      <c r="D621" t="s">
        <v>429</v>
      </c>
      <c r="E621">
        <v>95</v>
      </c>
      <c r="F621">
        <v>65</v>
      </c>
      <c r="G621">
        <v>80</v>
      </c>
      <c r="H621">
        <v>110</v>
      </c>
      <c r="I621">
        <v>110</v>
      </c>
      <c r="J621">
        <v>30</v>
      </c>
      <c r="K621" t="s">
        <v>1805</v>
      </c>
      <c r="L621" t="s">
        <v>252</v>
      </c>
      <c r="M621" t="s">
        <v>248</v>
      </c>
      <c r="N621">
        <v>7.35</v>
      </c>
      <c r="O621">
        <v>9.5</v>
      </c>
      <c r="Q621">
        <v>2</v>
      </c>
      <c r="R621">
        <f t="shared" si="40"/>
        <v>7</v>
      </c>
      <c r="S621">
        <f t="shared" si="41"/>
        <v>12</v>
      </c>
      <c r="T621">
        <f t="shared" si="42"/>
        <v>19</v>
      </c>
      <c r="U621" t="s">
        <v>1469</v>
      </c>
      <c r="V621" t="s">
        <v>429</v>
      </c>
      <c r="W621" t="s">
        <v>1490</v>
      </c>
      <c r="X621" t="s">
        <v>1524</v>
      </c>
      <c r="Z621" t="str" cm="1">
        <f t="array" ref="Z621">IF(ISBLANK(AK621),_xlfn.LET(
    _xlpm.nameBeforeSlash, IF(ISNUMBER(SEARCH("/", Y621)), LEFT(Y621, SEARCH("/", Y621)-1), Y621),
    _xlpm.matchRow, IFERROR(MATCH(_xlpm.nameBeforeSlash, AA:AA, 0), ""),
    _xlpm.difference, IF(_xlpm.matchRow="", "", ABS((R621 + S621)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),IF(ISBLANK(Y621),"","Hidden"))</f>
        <v/>
      </c>
      <c r="AA621" t="s">
        <v>1807</v>
      </c>
      <c r="AB621" t="s">
        <v>1594</v>
      </c>
      <c r="AC621" t="s">
        <v>1326</v>
      </c>
      <c r="AD621" t="str">
        <f>_xlfn.XLOOKUP(AC621,moves!A:A,moves!B:B)</f>
        <v>psychic</v>
      </c>
      <c r="AE621">
        <f>_xlfn.XLOOKUP(AC621,moves!A:A,moves!D:D)</f>
        <v>4</v>
      </c>
      <c r="AF621" t="str">
        <f>_xlfn.XLOOKUP(AC621,moves!A:A,moves!E:E)</f>
        <v>Increase the target's battle fatigue by 2.</v>
      </c>
      <c r="AG621">
        <v>0</v>
      </c>
      <c r="AH621">
        <v>0</v>
      </c>
      <c r="AI621">
        <f t="shared" si="43"/>
        <v>0</v>
      </c>
      <c r="AJ621" t="s">
        <v>525</v>
      </c>
      <c r="AL621">
        <v>0</v>
      </c>
      <c r="AM621" cm="1">
        <f t="array" ref="AM621">IF(AL621=1,1,
   IF(ISTEXT(AK621),1,
   IF(AO621&gt;1,AM620,
   IF(AI621=1,
      IF(SUMPRODUCT((LEN($Y$2:$Y$4096)-LEN(SUBSTITUTE($Y$2:$Y$4096,AA621,"")))/LEN(AA621))&gt;0,2,1),
      IF(
         SUMPRODUCT((LEN($Y$2:$Y$4096)-LEN(SUBSTITUTE($Y$2:$Y$4096,AA621,"")))/LEN(AA621))
         - SUMPRODUCT((LEN($Y$2:$Y$4096)-LEN(SUBSTITUTE($Y$2:$Y$4096,"Alolan "&amp;AA621,"")))/LEN("Alolan "&amp;AA621))
         - SUMPRODUCT((LEN($Y$2:$Y$4096)-LEN(SUBSTITUTE($Y$2:$Y$4096,"Galarian "&amp;AA621,"")))/LEN("Galarian "&amp;AA621))
         - SUMPRODUCT((LEN($Y$2:$Y$4096)-LEN(SUBSTITUTE($Y$2:$Y$4096,"Hisuian "&amp;AA621,"")))/LEN("Hisuian "&amp;AA621))
         - SUMPRODUCT((LEN($Y$2:$Y$4096)-LEN(SUBSTITUTE($Y$2:$Y$4096,"Paldean "&amp;AA621,"")))/LEN("Paldean "&amp;AA621))
      &gt;0,2,1)
   ))))</f>
        <v>2</v>
      </c>
      <c r="AN621">
        <v>0</v>
      </c>
      <c r="AO621">
        <v>0</v>
      </c>
    </row>
    <row r="622" spans="1:41" x14ac:dyDescent="0.25">
      <c r="A622" t="s">
        <v>3910</v>
      </c>
      <c r="B622" t="s">
        <v>1804</v>
      </c>
      <c r="C622" t="s">
        <v>1490</v>
      </c>
      <c r="D622" t="s">
        <v>429</v>
      </c>
      <c r="E622">
        <v>95</v>
      </c>
      <c r="F622">
        <v>75</v>
      </c>
      <c r="G622">
        <v>80</v>
      </c>
      <c r="H622">
        <v>100</v>
      </c>
      <c r="I622">
        <v>110</v>
      </c>
      <c r="J622">
        <v>30</v>
      </c>
      <c r="K622" t="s">
        <v>1805</v>
      </c>
      <c r="L622" t="s">
        <v>252</v>
      </c>
      <c r="M622" t="s">
        <v>251</v>
      </c>
      <c r="N622">
        <v>6.95</v>
      </c>
      <c r="O622">
        <v>9.5</v>
      </c>
      <c r="Q622">
        <v>2</v>
      </c>
      <c r="R622">
        <f t="shared" si="40"/>
        <v>7</v>
      </c>
      <c r="S622">
        <f t="shared" si="41"/>
        <v>12</v>
      </c>
      <c r="T622">
        <f t="shared" si="42"/>
        <v>19</v>
      </c>
      <c r="U622" t="s">
        <v>1490</v>
      </c>
      <c r="V622" t="s">
        <v>429</v>
      </c>
      <c r="W622" t="s">
        <v>1524</v>
      </c>
      <c r="X622" t="s">
        <v>1209</v>
      </c>
      <c r="Z622" t="str" cm="1">
        <f t="array" ref="Z622">IF(ISBLANK(AK622),_xlfn.LET(
    _xlpm.nameBeforeSlash, IF(ISNUMBER(SEARCH("/", Y622)), LEFT(Y622, SEARCH("/", Y622)-1), Y622),
    _xlpm.matchRow, IFERROR(MATCH(_xlpm.nameBeforeSlash, AA:AA, 0), ""),
    _xlpm.difference, IF(_xlpm.matchRow="", "", ABS((R622 + S622)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),IF(ISBLANK(Y622),"","Hidden"))</f>
        <v/>
      </c>
      <c r="AA622" t="s">
        <v>5192</v>
      </c>
      <c r="AC622" t="s">
        <v>6464</v>
      </c>
      <c r="AD622" t="str">
        <f>_xlfn.XLOOKUP(AC622,moves!A:A,moves!B:B)</f>
        <v>psychic</v>
      </c>
      <c r="AE622">
        <f>_xlfn.XLOOKUP(AC622,moves!A:A,moves!D:D)</f>
        <v>4</v>
      </c>
      <c r="AF622" t="str">
        <f>_xlfn.XLOOKUP(AC622,moves!A:A,moves!E:E)</f>
        <v>Choose a move that the target knows. The target can no longer use that move.</v>
      </c>
      <c r="AG622">
        <v>0</v>
      </c>
      <c r="AH622">
        <v>0</v>
      </c>
      <c r="AI622">
        <f t="shared" si="43"/>
        <v>1</v>
      </c>
      <c r="AJ622" t="s">
        <v>525</v>
      </c>
      <c r="AL622">
        <v>0</v>
      </c>
      <c r="AM622" cm="1">
        <f t="array" ref="AM622">IF(AL622=1,1,
   IF(ISTEXT(AK622),1,
   IF(AO622&gt;1,AM621,
   IF(AI622=1,
      IF(SUMPRODUCT((LEN($Y$2:$Y$4096)-LEN(SUBSTITUTE($Y$2:$Y$4096,AA622,"")))/LEN(AA622))&gt;0,2,1),
      IF(
         SUMPRODUCT((LEN($Y$2:$Y$4096)-LEN(SUBSTITUTE($Y$2:$Y$4096,AA622,"")))/LEN(AA622))
         - SUMPRODUCT((LEN($Y$2:$Y$4096)-LEN(SUBSTITUTE($Y$2:$Y$4096,"Alolan "&amp;AA622,"")))/LEN("Alolan "&amp;AA622))
         - SUMPRODUCT((LEN($Y$2:$Y$4096)-LEN(SUBSTITUTE($Y$2:$Y$4096,"Galarian "&amp;AA622,"")))/LEN("Galarian "&amp;AA622))
         - SUMPRODUCT((LEN($Y$2:$Y$4096)-LEN(SUBSTITUTE($Y$2:$Y$4096,"Hisuian "&amp;AA622,"")))/LEN("Hisuian "&amp;AA622))
         - SUMPRODUCT((LEN($Y$2:$Y$4096)-LEN(SUBSTITUTE($Y$2:$Y$4096,"Paldean "&amp;AA622,"")))/LEN("Paldean "&amp;AA622))
      &gt;0,2,1)
   ))))</f>
        <v>2</v>
      </c>
      <c r="AN622">
        <v>0</v>
      </c>
      <c r="AO622">
        <v>0</v>
      </c>
    </row>
    <row r="623" spans="1:41" x14ac:dyDescent="0.25">
      <c r="A623" t="s">
        <v>3911</v>
      </c>
      <c r="B623" t="s">
        <v>1804</v>
      </c>
      <c r="C623" t="s">
        <v>1469</v>
      </c>
      <c r="D623" t="s">
        <v>429</v>
      </c>
      <c r="E623">
        <v>95</v>
      </c>
      <c r="F623">
        <v>65</v>
      </c>
      <c r="G623">
        <v>80</v>
      </c>
      <c r="H623">
        <v>110</v>
      </c>
      <c r="I623">
        <v>110</v>
      </c>
      <c r="J623">
        <v>30</v>
      </c>
      <c r="K623" t="s">
        <v>1805</v>
      </c>
      <c r="L623" t="s">
        <v>252</v>
      </c>
      <c r="M623" t="s">
        <v>248</v>
      </c>
      <c r="N623">
        <v>7.35</v>
      </c>
      <c r="O623">
        <v>9.5</v>
      </c>
      <c r="Q623">
        <v>2</v>
      </c>
      <c r="R623">
        <f t="shared" si="40"/>
        <v>7</v>
      </c>
      <c r="S623">
        <f t="shared" si="41"/>
        <v>12</v>
      </c>
      <c r="T623">
        <f t="shared" si="42"/>
        <v>19</v>
      </c>
      <c r="U623" t="s">
        <v>1469</v>
      </c>
      <c r="V623" t="s">
        <v>429</v>
      </c>
      <c r="W623" t="s">
        <v>1490</v>
      </c>
      <c r="X623" t="s">
        <v>1524</v>
      </c>
      <c r="Z623" t="str" cm="1">
        <f t="array" ref="Z623">IF(ISBLANK(AK623),_xlfn.LET(
    _xlpm.nameBeforeSlash, IF(ISNUMBER(SEARCH("/", Y623)), LEFT(Y623, SEARCH("/", Y623)-1), Y623),
    _xlpm.matchRow, IFERROR(MATCH(_xlpm.nameBeforeSlash, AA:AA, 0), ""),
    _xlpm.difference, IF(_xlpm.matchRow="", "", ABS((R623 + S623)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),IF(ISBLANK(Y623),"","Hidden"))</f>
        <v/>
      </c>
      <c r="AA623" t="s">
        <v>5193</v>
      </c>
      <c r="AB623" t="s">
        <v>1594</v>
      </c>
      <c r="AC623" t="s">
        <v>6466</v>
      </c>
      <c r="AD623" t="str">
        <f>_xlfn.XLOOKUP(AC623,moves!A:A,moves!B:B)</f>
        <v>ghost</v>
      </c>
      <c r="AE623">
        <f>_xlfn.XLOOKUP(AC623,moves!A:A,moves!D:D)</f>
        <v>0</v>
      </c>
      <c r="AF623" t="str">
        <f>_xlfn.XLOOKUP(AC623,moves!A:A,moves!E:E)</f>
        <v>If the target is still active by the end of the target's turn on the next round: The target takes damage equal to half its base health, rounded up.</v>
      </c>
      <c r="AG623">
        <v>0</v>
      </c>
      <c r="AH623">
        <v>0</v>
      </c>
      <c r="AI623">
        <f t="shared" si="43"/>
        <v>1</v>
      </c>
      <c r="AJ623" t="s">
        <v>525</v>
      </c>
      <c r="AL623">
        <v>0</v>
      </c>
      <c r="AM623" cm="1">
        <f t="array" ref="AM623">IF(AL623=1,1,
   IF(ISTEXT(AK623),1,
   IF(AO623&gt;1,AM622,
   IF(AI623=1,
      IF(SUMPRODUCT((LEN($Y$2:$Y$4096)-LEN(SUBSTITUTE($Y$2:$Y$4096,AA623,"")))/LEN(AA623))&gt;0,2,1),
      IF(
         SUMPRODUCT((LEN($Y$2:$Y$4096)-LEN(SUBSTITUTE($Y$2:$Y$4096,AA623,"")))/LEN(AA623))
         - SUMPRODUCT((LEN($Y$2:$Y$4096)-LEN(SUBSTITUTE($Y$2:$Y$4096,"Alolan "&amp;AA623,"")))/LEN("Alolan "&amp;AA623))
         - SUMPRODUCT((LEN($Y$2:$Y$4096)-LEN(SUBSTITUTE($Y$2:$Y$4096,"Galarian "&amp;AA623,"")))/LEN("Galarian "&amp;AA623))
         - SUMPRODUCT((LEN($Y$2:$Y$4096)-LEN(SUBSTITUTE($Y$2:$Y$4096,"Hisuian "&amp;AA623,"")))/LEN("Hisuian "&amp;AA623))
         - SUMPRODUCT((LEN($Y$2:$Y$4096)-LEN(SUBSTITUTE($Y$2:$Y$4096,"Paldean "&amp;AA623,"")))/LEN("Paldean "&amp;AA623))
      &gt;0,2,1)
   ))))</f>
        <v>2</v>
      </c>
      <c r="AN623">
        <v>0</v>
      </c>
      <c r="AO623">
        <v>0</v>
      </c>
    </row>
    <row r="624" spans="1:41" x14ac:dyDescent="0.25">
      <c r="A624">
        <v>200</v>
      </c>
      <c r="B624" t="s">
        <v>85</v>
      </c>
      <c r="C624" t="s">
        <v>1524</v>
      </c>
      <c r="D624"/>
      <c r="E624">
        <v>60</v>
      </c>
      <c r="F624">
        <v>60</v>
      </c>
      <c r="G624">
        <v>60</v>
      </c>
      <c r="H624">
        <v>85</v>
      </c>
      <c r="I624">
        <v>85</v>
      </c>
      <c r="J624">
        <v>85</v>
      </c>
      <c r="K624" t="s">
        <v>301</v>
      </c>
      <c r="L624" t="s">
        <v>247</v>
      </c>
      <c r="M624" t="s">
        <v>248</v>
      </c>
      <c r="N624">
        <v>8.25</v>
      </c>
      <c r="O624">
        <v>6.75</v>
      </c>
      <c r="R624">
        <f t="shared" si="40"/>
        <v>8</v>
      </c>
      <c r="S624">
        <f t="shared" si="41"/>
        <v>7</v>
      </c>
      <c r="T624">
        <f t="shared" si="42"/>
        <v>15</v>
      </c>
      <c r="U624" t="s">
        <v>1524</v>
      </c>
      <c r="V624" t="s">
        <v>1479</v>
      </c>
      <c r="W624" t="s">
        <v>1468</v>
      </c>
      <c r="X624" t="s">
        <v>1546</v>
      </c>
      <c r="Y624" t="s">
        <v>183</v>
      </c>
      <c r="Z624" cm="1">
        <f t="array" ref="Z624">IF(ISBLANK(AK624),_xlfn.LET(
    _xlpm.nameBeforeSlash, IF(ISNUMBER(SEARCH("/", Y624)), LEFT(Y624, SEARCH("/", Y624)-1), Y624),
    _xlpm.matchRow, IFERROR(MATCH(_xlpm.nameBeforeSlash, AA:AA, 0), ""),
    _xlpm.difference, IF(_xlpm.matchRow="", "", ABS((R624 + S624)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),IF(ISBLANK(Y624),"","Hidden"))</f>
        <v>10</v>
      </c>
      <c r="AA624" t="s">
        <v>85</v>
      </c>
      <c r="AC624" t="s">
        <v>481</v>
      </c>
      <c r="AD624" t="str">
        <f>_xlfn.XLOOKUP(AC624,moves!A:A,moves!B:B)</f>
        <v>ghost</v>
      </c>
      <c r="AE624">
        <f>_xlfn.XLOOKUP(AC624,moves!A:A,moves!D:D)</f>
        <v>1</v>
      </c>
      <c r="AF624" t="str">
        <f>_xlfn.XLOOKUP(AC624,moves!A:A,moves!E:E)</f>
        <v>Inflict the Confused status on the target. If the target was already Confused: Increased attack strength by 2.</v>
      </c>
      <c r="AG624">
        <v>0</v>
      </c>
      <c r="AH624">
        <v>0</v>
      </c>
      <c r="AI624">
        <f t="shared" si="43"/>
        <v>0</v>
      </c>
      <c r="AJ624" t="s">
        <v>524</v>
      </c>
      <c r="AL624">
        <v>0</v>
      </c>
      <c r="AM624" cm="1">
        <f t="array" ref="AM624">IF(AL624=1,1,
   IF(ISTEXT(AK624),1,
   IF(AO624&gt;1,AM623,
   IF(AI624=1,
      IF(SUMPRODUCT((LEN($Y$2:$Y$4096)-LEN(SUBSTITUTE($Y$2:$Y$4096,AA624,"")))/LEN(AA624))&gt;0,2,1),
      IF(
         SUMPRODUCT((LEN($Y$2:$Y$4096)-LEN(SUBSTITUTE($Y$2:$Y$4096,AA624,"")))/LEN(AA624))
         - SUMPRODUCT((LEN($Y$2:$Y$4096)-LEN(SUBSTITUTE($Y$2:$Y$4096,"Alolan "&amp;AA624,"")))/LEN("Alolan "&amp;AA624))
         - SUMPRODUCT((LEN($Y$2:$Y$4096)-LEN(SUBSTITUTE($Y$2:$Y$4096,"Galarian "&amp;AA624,"")))/LEN("Galarian "&amp;AA624))
         - SUMPRODUCT((LEN($Y$2:$Y$4096)-LEN(SUBSTITUTE($Y$2:$Y$4096,"Hisuian "&amp;AA624,"")))/LEN("Hisuian "&amp;AA624))
         - SUMPRODUCT((LEN($Y$2:$Y$4096)-LEN(SUBSTITUTE($Y$2:$Y$4096,"Paldean "&amp;AA624,"")))/LEN("Paldean "&amp;AA624))
      &gt;0,2,1)
   ))))</f>
        <v>1</v>
      </c>
      <c r="AN624">
        <v>0</v>
      </c>
      <c r="AO624">
        <v>0</v>
      </c>
    </row>
    <row r="625" spans="1:41" x14ac:dyDescent="0.25">
      <c r="A625" t="s">
        <v>3912</v>
      </c>
      <c r="B625" t="s">
        <v>85</v>
      </c>
      <c r="C625" t="s">
        <v>1524</v>
      </c>
      <c r="D625"/>
      <c r="E625">
        <v>60</v>
      </c>
      <c r="F625">
        <v>60</v>
      </c>
      <c r="G625">
        <v>60</v>
      </c>
      <c r="H625">
        <v>85</v>
      </c>
      <c r="I625">
        <v>85</v>
      </c>
      <c r="J625">
        <v>85</v>
      </c>
      <c r="K625" t="s">
        <v>301</v>
      </c>
      <c r="L625" t="s">
        <v>247</v>
      </c>
      <c r="M625" t="s">
        <v>248</v>
      </c>
      <c r="N625">
        <v>8.25</v>
      </c>
      <c r="O625">
        <v>6.75</v>
      </c>
      <c r="R625">
        <f t="shared" si="40"/>
        <v>8</v>
      </c>
      <c r="S625">
        <f t="shared" si="41"/>
        <v>7</v>
      </c>
      <c r="T625">
        <f t="shared" si="42"/>
        <v>15</v>
      </c>
      <c r="U625" t="s">
        <v>1524</v>
      </c>
      <c r="V625" t="s">
        <v>1479</v>
      </c>
      <c r="W625" t="s">
        <v>1468</v>
      </c>
      <c r="X625" t="s">
        <v>1546</v>
      </c>
      <c r="Y625" t="s">
        <v>5194</v>
      </c>
      <c r="Z625" cm="1">
        <f t="array" ref="Z625">IF(ISBLANK(AK625),_xlfn.LET(
    _xlpm.nameBeforeSlash, IF(ISNUMBER(SEARCH("/", Y625)), LEFT(Y625, SEARCH("/", Y625)-1), Y625),
    _xlpm.matchRow, IFERROR(MATCH(_xlpm.nameBeforeSlash, AA:AA, 0), ""),
    _xlpm.difference, IF(_xlpm.matchRow="", "", ABS((R625 + S625)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),IF(ISBLANK(Y625),"","Hidden"))</f>
        <v>10</v>
      </c>
      <c r="AA625" t="s">
        <v>5195</v>
      </c>
      <c r="AC625" t="s">
        <v>1149</v>
      </c>
      <c r="AD625" t="str">
        <f>_xlfn.XLOOKUP(AC625,moves!A:A,moves!B:B)</f>
        <v>grass</v>
      </c>
      <c r="AE625">
        <f>_xlfn.XLOOKUP(AC625,moves!A:A,moves!D:D)</f>
        <v>3</v>
      </c>
      <c r="AF625" t="str">
        <f>_xlfn.XLOOKUP(AC625,moves!A:A,moves!E:E)</f>
        <v>Status symbols deal +1 damage.</v>
      </c>
      <c r="AG625">
        <v>0</v>
      </c>
      <c r="AH625">
        <v>0</v>
      </c>
      <c r="AI625">
        <f t="shared" si="43"/>
        <v>1</v>
      </c>
      <c r="AJ625" t="s">
        <v>524</v>
      </c>
      <c r="AL625">
        <v>0</v>
      </c>
      <c r="AM625" cm="1">
        <f t="array" ref="AM625">IF(AL625=1,1,
   IF(ISTEXT(AK625),1,
   IF(AO625&gt;1,AM624,
   IF(AI625=1,
      IF(SUMPRODUCT((LEN($Y$2:$Y$4096)-LEN(SUBSTITUTE($Y$2:$Y$4096,AA625,"")))/LEN(AA625))&gt;0,2,1),
      IF(
         SUMPRODUCT((LEN($Y$2:$Y$4096)-LEN(SUBSTITUTE($Y$2:$Y$4096,AA625,"")))/LEN(AA625))
         - SUMPRODUCT((LEN($Y$2:$Y$4096)-LEN(SUBSTITUTE($Y$2:$Y$4096,"Alolan "&amp;AA625,"")))/LEN("Alolan "&amp;AA625))
         - SUMPRODUCT((LEN($Y$2:$Y$4096)-LEN(SUBSTITUTE($Y$2:$Y$4096,"Galarian "&amp;AA625,"")))/LEN("Galarian "&amp;AA625))
         - SUMPRODUCT((LEN($Y$2:$Y$4096)-LEN(SUBSTITUTE($Y$2:$Y$4096,"Hisuian "&amp;AA625,"")))/LEN("Hisuian "&amp;AA625))
         - SUMPRODUCT((LEN($Y$2:$Y$4096)-LEN(SUBSTITUTE($Y$2:$Y$4096,"Paldean "&amp;AA625,"")))/LEN("Paldean "&amp;AA625))
      &gt;0,2,1)
   ))))</f>
        <v>1</v>
      </c>
      <c r="AN625">
        <v>0</v>
      </c>
      <c r="AO625">
        <v>0</v>
      </c>
    </row>
    <row r="626" spans="1:41" x14ac:dyDescent="0.25">
      <c r="A626" t="s">
        <v>7200</v>
      </c>
      <c r="B626" t="s">
        <v>86</v>
      </c>
      <c r="C626" t="s">
        <v>429</v>
      </c>
      <c r="D626"/>
      <c r="E626">
        <v>48</v>
      </c>
      <c r="F626">
        <v>72</v>
      </c>
      <c r="G626">
        <v>48</v>
      </c>
      <c r="H626">
        <v>72</v>
      </c>
      <c r="I626">
        <v>48</v>
      </c>
      <c r="J626">
        <v>48</v>
      </c>
      <c r="K626" t="s">
        <v>1808</v>
      </c>
      <c r="L626" t="s">
        <v>3446</v>
      </c>
      <c r="M626" t="s">
        <v>483</v>
      </c>
      <c r="N626">
        <v>6.24</v>
      </c>
      <c r="O626">
        <v>4.8</v>
      </c>
      <c r="P626">
        <v>1</v>
      </c>
      <c r="Q626">
        <v>1</v>
      </c>
      <c r="R626">
        <f t="shared" si="40"/>
        <v>7</v>
      </c>
      <c r="S626">
        <f t="shared" si="41"/>
        <v>6</v>
      </c>
      <c r="T626">
        <f t="shared" si="42"/>
        <v>13</v>
      </c>
      <c r="U626" t="s">
        <v>1809</v>
      </c>
      <c r="V626" t="s">
        <v>1809</v>
      </c>
      <c r="W626" t="s">
        <v>1809</v>
      </c>
      <c r="X626" t="s">
        <v>1809</v>
      </c>
      <c r="Z626" t="str" cm="1">
        <f t="array" ref="Z626">IF(ISBLANK(AK626),_xlfn.LET(
    _xlpm.nameBeforeSlash, IF(ISNUMBER(SEARCH("/", Y626)), LEFT(Y626, SEARCH("/", Y626)-1), Y626),
    _xlpm.matchRow, IFERROR(MATCH(_xlpm.nameBeforeSlash, AA:AA, 0), ""),
    _xlpm.difference, IF(_xlpm.matchRow="", "", ABS((R626 + S626)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),IF(ISBLANK(Y626),"","Hidden"))</f>
        <v/>
      </c>
      <c r="AA626" t="s">
        <v>8537</v>
      </c>
      <c r="AB626" t="s">
        <v>8894</v>
      </c>
      <c r="AC626" t="s">
        <v>472</v>
      </c>
      <c r="AD626" t="str">
        <f>_xlfn.XLOOKUP(AC626,moves!A:A,moves!B:B)</f>
        <v>typeless</v>
      </c>
      <c r="AE626">
        <f>_xlfn.XLOOKUP(AC626,moves!A:A,moves!D:D)</f>
        <v>3</v>
      </c>
      <c r="AF626" t="str">
        <f>_xlfn.XLOOKUP(AC626,moves!A:A,moves!E:E)</f>
        <v>Roll a status dice. The type of this move is that type until the user switches out.</v>
      </c>
      <c r="AG626">
        <v>0</v>
      </c>
      <c r="AH626">
        <v>0</v>
      </c>
      <c r="AI626">
        <f t="shared" si="43"/>
        <v>0</v>
      </c>
      <c r="AJ626" t="s">
        <v>524</v>
      </c>
      <c r="AL626">
        <v>0</v>
      </c>
      <c r="AM626" cm="1">
        <f t="array" ref="AM626">IF(AL626=1,1,
   IF(ISTEXT(AK626),1,
   IF(AO626&gt;1,AM625,
   IF(AI626=1,
      IF(SUMPRODUCT((LEN($Y$2:$Y$4096)-LEN(SUBSTITUTE($Y$2:$Y$4096,AA626,"")))/LEN(AA626))&gt;0,2,1),
      IF(
         SUMPRODUCT((LEN($Y$2:$Y$4096)-LEN(SUBSTITUTE($Y$2:$Y$4096,AA626,"")))/LEN(AA626))
         - SUMPRODUCT((LEN($Y$2:$Y$4096)-LEN(SUBSTITUTE($Y$2:$Y$4096,"Alolan "&amp;AA626,"")))/LEN("Alolan "&amp;AA626))
         - SUMPRODUCT((LEN($Y$2:$Y$4096)-LEN(SUBSTITUTE($Y$2:$Y$4096,"Galarian "&amp;AA626,"")))/LEN("Galarian "&amp;AA626))
         - SUMPRODUCT((LEN($Y$2:$Y$4096)-LEN(SUBSTITUTE($Y$2:$Y$4096,"Hisuian "&amp;AA626,"")))/LEN("Hisuian "&amp;AA626))
         - SUMPRODUCT((LEN($Y$2:$Y$4096)-LEN(SUBSTITUTE($Y$2:$Y$4096,"Paldean "&amp;AA626,"")))/LEN("Paldean "&amp;AA626))
      &gt;0,2,1)
   ))))</f>
        <v>1</v>
      </c>
      <c r="AN626">
        <v>0</v>
      </c>
      <c r="AO626">
        <v>0</v>
      </c>
    </row>
    <row r="627" spans="1:41" x14ac:dyDescent="0.25">
      <c r="A627" t="s">
        <v>7201</v>
      </c>
      <c r="B627" t="s">
        <v>86</v>
      </c>
      <c r="C627" t="s">
        <v>429</v>
      </c>
      <c r="D627"/>
      <c r="E627">
        <v>48</v>
      </c>
      <c r="F627">
        <v>72</v>
      </c>
      <c r="G627">
        <v>48</v>
      </c>
      <c r="H627">
        <v>72</v>
      </c>
      <c r="I627">
        <v>48</v>
      </c>
      <c r="J627">
        <v>48</v>
      </c>
      <c r="K627" t="s">
        <v>1808</v>
      </c>
      <c r="L627" t="s">
        <v>3446</v>
      </c>
      <c r="M627" t="s">
        <v>483</v>
      </c>
      <c r="N627">
        <v>6.24</v>
      </c>
      <c r="O627">
        <v>4.8</v>
      </c>
      <c r="P627">
        <v>1</v>
      </c>
      <c r="Q627">
        <v>1</v>
      </c>
      <c r="R627">
        <f t="shared" si="40"/>
        <v>7</v>
      </c>
      <c r="S627">
        <f t="shared" si="41"/>
        <v>6</v>
      </c>
      <c r="T627">
        <f t="shared" si="42"/>
        <v>13</v>
      </c>
      <c r="U627" t="s">
        <v>1809</v>
      </c>
      <c r="V627" t="s">
        <v>1809</v>
      </c>
      <c r="W627" t="s">
        <v>1809</v>
      </c>
      <c r="X627" t="s">
        <v>1809</v>
      </c>
      <c r="Z627" t="str" cm="1">
        <f t="array" ref="Z627">IF(ISBLANK(AK627),_xlfn.LET(
    _xlpm.nameBeforeSlash, IF(ISNUMBER(SEARCH("/", Y627)), LEFT(Y627, SEARCH("/", Y627)-1), Y627),
    _xlpm.matchRow, IFERROR(MATCH(_xlpm.nameBeforeSlash, AA:AA, 0), ""),
    _xlpm.difference, IF(_xlpm.matchRow="", "", ABS((R627 + S627)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),IF(ISBLANK(Y627),"","Hidden"))</f>
        <v/>
      </c>
      <c r="AA627" t="s">
        <v>8538</v>
      </c>
      <c r="AB627" t="s">
        <v>8895</v>
      </c>
      <c r="AC627" t="s">
        <v>472</v>
      </c>
      <c r="AD627" t="str">
        <f>_xlfn.XLOOKUP(AC627,moves!A:A,moves!B:B)</f>
        <v>typeless</v>
      </c>
      <c r="AE627">
        <f>_xlfn.XLOOKUP(AC627,moves!A:A,moves!D:D)</f>
        <v>3</v>
      </c>
      <c r="AF627" t="str">
        <f>_xlfn.XLOOKUP(AC627,moves!A:A,moves!E:E)</f>
        <v>Roll a status dice. The type of this move is that type until the user switches out.</v>
      </c>
      <c r="AG627">
        <v>0</v>
      </c>
      <c r="AH627">
        <v>0</v>
      </c>
      <c r="AI627">
        <f t="shared" si="43"/>
        <v>0</v>
      </c>
      <c r="AJ627" t="s">
        <v>524</v>
      </c>
      <c r="AL627">
        <v>0</v>
      </c>
      <c r="AM627" cm="1">
        <f t="array" ref="AM627">IF(AL627=1,1,
   IF(ISTEXT(AK627),1,
   IF(AO627&gt;1,AM626,
   IF(AI627=1,
      IF(SUMPRODUCT((LEN($Y$2:$Y$4096)-LEN(SUBSTITUTE($Y$2:$Y$4096,AA627,"")))/LEN(AA627))&gt;0,2,1),
      IF(
         SUMPRODUCT((LEN($Y$2:$Y$4096)-LEN(SUBSTITUTE($Y$2:$Y$4096,AA627,"")))/LEN(AA627))
         - SUMPRODUCT((LEN($Y$2:$Y$4096)-LEN(SUBSTITUTE($Y$2:$Y$4096,"Alolan "&amp;AA627,"")))/LEN("Alolan "&amp;AA627))
         - SUMPRODUCT((LEN($Y$2:$Y$4096)-LEN(SUBSTITUTE($Y$2:$Y$4096,"Galarian "&amp;AA627,"")))/LEN("Galarian "&amp;AA627))
         - SUMPRODUCT((LEN($Y$2:$Y$4096)-LEN(SUBSTITUTE($Y$2:$Y$4096,"Hisuian "&amp;AA627,"")))/LEN("Hisuian "&amp;AA627))
         - SUMPRODUCT((LEN($Y$2:$Y$4096)-LEN(SUBSTITUTE($Y$2:$Y$4096,"Paldean "&amp;AA627,"")))/LEN("Paldean "&amp;AA627))
      &gt;0,2,1)
   ))))</f>
        <v>1</v>
      </c>
      <c r="AN627">
        <v>0</v>
      </c>
      <c r="AO627">
        <v>0</v>
      </c>
    </row>
    <row r="628" spans="1:41" x14ac:dyDescent="0.25">
      <c r="A628" t="s">
        <v>7202</v>
      </c>
      <c r="B628" t="s">
        <v>86</v>
      </c>
      <c r="C628" t="s">
        <v>429</v>
      </c>
      <c r="D628"/>
      <c r="E628">
        <v>48</v>
      </c>
      <c r="F628">
        <v>72</v>
      </c>
      <c r="G628">
        <v>48</v>
      </c>
      <c r="H628">
        <v>72</v>
      </c>
      <c r="I628">
        <v>48</v>
      </c>
      <c r="J628">
        <v>48</v>
      </c>
      <c r="K628" t="s">
        <v>1808</v>
      </c>
      <c r="L628" t="s">
        <v>3446</v>
      </c>
      <c r="M628" t="s">
        <v>483</v>
      </c>
      <c r="N628">
        <v>6.24</v>
      </c>
      <c r="O628">
        <v>4.8</v>
      </c>
      <c r="P628">
        <v>1</v>
      </c>
      <c r="Q628">
        <v>1</v>
      </c>
      <c r="R628">
        <f t="shared" si="40"/>
        <v>7</v>
      </c>
      <c r="S628">
        <f t="shared" si="41"/>
        <v>6</v>
      </c>
      <c r="T628">
        <f t="shared" si="42"/>
        <v>13</v>
      </c>
      <c r="U628" t="s">
        <v>1809</v>
      </c>
      <c r="V628" t="s">
        <v>1809</v>
      </c>
      <c r="W628" t="s">
        <v>1809</v>
      </c>
      <c r="X628" t="s">
        <v>1809</v>
      </c>
      <c r="Z628" t="str" cm="1">
        <f t="array" ref="Z628">IF(ISBLANK(AK628),_xlfn.LET(
    _xlpm.nameBeforeSlash, IF(ISNUMBER(SEARCH("/", Y628)), LEFT(Y628, SEARCH("/", Y628)-1), Y628),
    _xlpm.matchRow, IFERROR(MATCH(_xlpm.nameBeforeSlash, AA:AA, 0), ""),
    _xlpm.difference, IF(_xlpm.matchRow="", "", ABS((R628 + S628)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),IF(ISBLANK(Y628),"","Hidden"))</f>
        <v/>
      </c>
      <c r="AA628" t="s">
        <v>8539</v>
      </c>
      <c r="AB628" t="s">
        <v>8896</v>
      </c>
      <c r="AC628" t="s">
        <v>472</v>
      </c>
      <c r="AD628" t="str">
        <f>_xlfn.XLOOKUP(AC628,moves!A:A,moves!B:B)</f>
        <v>typeless</v>
      </c>
      <c r="AE628">
        <f>_xlfn.XLOOKUP(AC628,moves!A:A,moves!D:D)</f>
        <v>3</v>
      </c>
      <c r="AF628" t="str">
        <f>_xlfn.XLOOKUP(AC628,moves!A:A,moves!E:E)</f>
        <v>Roll a status dice. The type of this move is that type until the user switches out.</v>
      </c>
      <c r="AG628">
        <v>0</v>
      </c>
      <c r="AH628">
        <v>0</v>
      </c>
      <c r="AI628">
        <f t="shared" si="43"/>
        <v>0</v>
      </c>
      <c r="AJ628" t="s">
        <v>524</v>
      </c>
      <c r="AL628">
        <v>0</v>
      </c>
      <c r="AM628" cm="1">
        <f t="array" ref="AM628">IF(AL628=1,1,
   IF(ISTEXT(AK628),1,
   IF(AO628&gt;1,AM627,
   IF(AI628=1,
      IF(SUMPRODUCT((LEN($Y$2:$Y$4096)-LEN(SUBSTITUTE($Y$2:$Y$4096,AA628,"")))/LEN(AA628))&gt;0,2,1),
      IF(
         SUMPRODUCT((LEN($Y$2:$Y$4096)-LEN(SUBSTITUTE($Y$2:$Y$4096,AA628,"")))/LEN(AA628))
         - SUMPRODUCT((LEN($Y$2:$Y$4096)-LEN(SUBSTITUTE($Y$2:$Y$4096,"Alolan "&amp;AA628,"")))/LEN("Alolan "&amp;AA628))
         - SUMPRODUCT((LEN($Y$2:$Y$4096)-LEN(SUBSTITUTE($Y$2:$Y$4096,"Galarian "&amp;AA628,"")))/LEN("Galarian "&amp;AA628))
         - SUMPRODUCT((LEN($Y$2:$Y$4096)-LEN(SUBSTITUTE($Y$2:$Y$4096,"Hisuian "&amp;AA628,"")))/LEN("Hisuian "&amp;AA628))
         - SUMPRODUCT((LEN($Y$2:$Y$4096)-LEN(SUBSTITUTE($Y$2:$Y$4096,"Paldean "&amp;AA628,"")))/LEN("Paldean "&amp;AA628))
      &gt;0,2,1)
   ))))</f>
        <v>1</v>
      </c>
      <c r="AN628">
        <v>0</v>
      </c>
      <c r="AO628">
        <v>0</v>
      </c>
    </row>
    <row r="629" spans="1:41" x14ac:dyDescent="0.25">
      <c r="A629" t="s">
        <v>7203</v>
      </c>
      <c r="B629" t="s">
        <v>86</v>
      </c>
      <c r="C629" t="s">
        <v>429</v>
      </c>
      <c r="D629"/>
      <c r="E629">
        <v>48</v>
      </c>
      <c r="F629">
        <v>72</v>
      </c>
      <c r="G629">
        <v>48</v>
      </c>
      <c r="H629">
        <v>72</v>
      </c>
      <c r="I629">
        <v>48</v>
      </c>
      <c r="J629">
        <v>48</v>
      </c>
      <c r="K629" t="s">
        <v>1808</v>
      </c>
      <c r="L629" t="s">
        <v>3446</v>
      </c>
      <c r="M629" t="s">
        <v>483</v>
      </c>
      <c r="N629">
        <v>6.24</v>
      </c>
      <c r="O629">
        <v>4.8</v>
      </c>
      <c r="P629">
        <v>1</v>
      </c>
      <c r="Q629">
        <v>1</v>
      </c>
      <c r="R629">
        <f t="shared" si="40"/>
        <v>7</v>
      </c>
      <c r="S629">
        <f t="shared" si="41"/>
        <v>6</v>
      </c>
      <c r="T629">
        <f t="shared" si="42"/>
        <v>13</v>
      </c>
      <c r="U629" t="s">
        <v>1809</v>
      </c>
      <c r="V629" t="s">
        <v>1809</v>
      </c>
      <c r="W629" t="s">
        <v>1809</v>
      </c>
      <c r="X629" t="s">
        <v>1809</v>
      </c>
      <c r="Z629" t="str" cm="1">
        <f t="array" ref="Z629">IF(ISBLANK(AK629),_xlfn.LET(
    _xlpm.nameBeforeSlash, IF(ISNUMBER(SEARCH("/", Y629)), LEFT(Y629, SEARCH("/", Y629)-1), Y629),
    _xlpm.matchRow, IFERROR(MATCH(_xlpm.nameBeforeSlash, AA:AA, 0), ""),
    _xlpm.difference, IF(_xlpm.matchRow="", "", ABS((R629 + S629)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),IF(ISBLANK(Y629),"","Hidden"))</f>
        <v/>
      </c>
      <c r="AA629" t="s">
        <v>8540</v>
      </c>
      <c r="AB629" t="s">
        <v>8897</v>
      </c>
      <c r="AC629" t="s">
        <v>472</v>
      </c>
      <c r="AD629" t="str">
        <f>_xlfn.XLOOKUP(AC629,moves!A:A,moves!B:B)</f>
        <v>typeless</v>
      </c>
      <c r="AE629">
        <f>_xlfn.XLOOKUP(AC629,moves!A:A,moves!D:D)</f>
        <v>3</v>
      </c>
      <c r="AF629" t="str">
        <f>_xlfn.XLOOKUP(AC629,moves!A:A,moves!E:E)</f>
        <v>Roll a status dice. The type of this move is that type until the user switches out.</v>
      </c>
      <c r="AG629">
        <v>0</v>
      </c>
      <c r="AH629">
        <v>0</v>
      </c>
      <c r="AI629">
        <f t="shared" si="43"/>
        <v>0</v>
      </c>
      <c r="AJ629" t="s">
        <v>524</v>
      </c>
      <c r="AL629">
        <v>0</v>
      </c>
      <c r="AM629" cm="1">
        <f t="array" ref="AM629">IF(AL629=1,1,
   IF(ISTEXT(AK629),1,
   IF(AO629&gt;1,AM628,
   IF(AI629=1,
      IF(SUMPRODUCT((LEN($Y$2:$Y$4096)-LEN(SUBSTITUTE($Y$2:$Y$4096,AA629,"")))/LEN(AA629))&gt;0,2,1),
      IF(
         SUMPRODUCT((LEN($Y$2:$Y$4096)-LEN(SUBSTITUTE($Y$2:$Y$4096,AA629,"")))/LEN(AA629))
         - SUMPRODUCT((LEN($Y$2:$Y$4096)-LEN(SUBSTITUTE($Y$2:$Y$4096,"Alolan "&amp;AA629,"")))/LEN("Alolan "&amp;AA629))
         - SUMPRODUCT((LEN($Y$2:$Y$4096)-LEN(SUBSTITUTE($Y$2:$Y$4096,"Galarian "&amp;AA629,"")))/LEN("Galarian "&amp;AA629))
         - SUMPRODUCT((LEN($Y$2:$Y$4096)-LEN(SUBSTITUTE($Y$2:$Y$4096,"Hisuian "&amp;AA629,"")))/LEN("Hisuian "&amp;AA629))
         - SUMPRODUCT((LEN($Y$2:$Y$4096)-LEN(SUBSTITUTE($Y$2:$Y$4096,"Paldean "&amp;AA629,"")))/LEN("Paldean "&amp;AA629))
      &gt;0,2,1)
   ))))</f>
        <v>1</v>
      </c>
      <c r="AN629">
        <v>0</v>
      </c>
      <c r="AO629">
        <v>0</v>
      </c>
    </row>
    <row r="630" spans="1:41" x14ac:dyDescent="0.25">
      <c r="A630" t="s">
        <v>7204</v>
      </c>
      <c r="B630" t="s">
        <v>86</v>
      </c>
      <c r="C630" t="s">
        <v>429</v>
      </c>
      <c r="D630"/>
      <c r="E630">
        <v>48</v>
      </c>
      <c r="F630">
        <v>72</v>
      </c>
      <c r="G630">
        <v>48</v>
      </c>
      <c r="H630">
        <v>72</v>
      </c>
      <c r="I630">
        <v>48</v>
      </c>
      <c r="J630">
        <v>48</v>
      </c>
      <c r="K630" t="s">
        <v>1808</v>
      </c>
      <c r="L630" t="s">
        <v>3446</v>
      </c>
      <c r="M630" t="s">
        <v>483</v>
      </c>
      <c r="N630">
        <v>6.24</v>
      </c>
      <c r="O630">
        <v>4.8</v>
      </c>
      <c r="P630">
        <v>1</v>
      </c>
      <c r="Q630">
        <v>1</v>
      </c>
      <c r="R630">
        <f t="shared" si="40"/>
        <v>7</v>
      </c>
      <c r="S630">
        <f t="shared" si="41"/>
        <v>6</v>
      </c>
      <c r="T630">
        <f t="shared" si="42"/>
        <v>13</v>
      </c>
      <c r="U630" t="s">
        <v>1809</v>
      </c>
      <c r="V630" t="s">
        <v>1809</v>
      </c>
      <c r="W630" t="s">
        <v>1809</v>
      </c>
      <c r="X630" t="s">
        <v>1809</v>
      </c>
      <c r="Z630" t="str" cm="1">
        <f t="array" ref="Z630">IF(ISBLANK(AK630),_xlfn.LET(
    _xlpm.nameBeforeSlash, IF(ISNUMBER(SEARCH("/", Y630)), LEFT(Y630, SEARCH("/", Y630)-1), Y630),
    _xlpm.matchRow, IFERROR(MATCH(_xlpm.nameBeforeSlash, AA:AA, 0), ""),
    _xlpm.difference, IF(_xlpm.matchRow="", "", ABS((R630 + S630)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),IF(ISBLANK(Y630),"","Hidden"))</f>
        <v/>
      </c>
      <c r="AA630" t="s">
        <v>8541</v>
      </c>
      <c r="AB630" t="s">
        <v>8898</v>
      </c>
      <c r="AC630" t="s">
        <v>472</v>
      </c>
      <c r="AD630" t="str">
        <f>_xlfn.XLOOKUP(AC630,moves!A:A,moves!B:B)</f>
        <v>typeless</v>
      </c>
      <c r="AE630">
        <f>_xlfn.XLOOKUP(AC630,moves!A:A,moves!D:D)</f>
        <v>3</v>
      </c>
      <c r="AF630" t="str">
        <f>_xlfn.XLOOKUP(AC630,moves!A:A,moves!E:E)</f>
        <v>Roll a status dice. The type of this move is that type until the user switches out.</v>
      </c>
      <c r="AG630">
        <v>0</v>
      </c>
      <c r="AH630">
        <v>0</v>
      </c>
      <c r="AI630">
        <f t="shared" si="43"/>
        <v>0</v>
      </c>
      <c r="AJ630" t="s">
        <v>524</v>
      </c>
      <c r="AL630">
        <v>0</v>
      </c>
      <c r="AM630" cm="1">
        <f t="array" ref="AM630">IF(AL630=1,1,
   IF(ISTEXT(AK630),1,
   IF(AO630&gt;1,AM629,
   IF(AI630=1,
      IF(SUMPRODUCT((LEN($Y$2:$Y$4096)-LEN(SUBSTITUTE($Y$2:$Y$4096,AA630,"")))/LEN(AA630))&gt;0,2,1),
      IF(
         SUMPRODUCT((LEN($Y$2:$Y$4096)-LEN(SUBSTITUTE($Y$2:$Y$4096,AA630,"")))/LEN(AA630))
         - SUMPRODUCT((LEN($Y$2:$Y$4096)-LEN(SUBSTITUTE($Y$2:$Y$4096,"Alolan "&amp;AA630,"")))/LEN("Alolan "&amp;AA630))
         - SUMPRODUCT((LEN($Y$2:$Y$4096)-LEN(SUBSTITUTE($Y$2:$Y$4096,"Galarian "&amp;AA630,"")))/LEN("Galarian "&amp;AA630))
         - SUMPRODUCT((LEN($Y$2:$Y$4096)-LEN(SUBSTITUTE($Y$2:$Y$4096,"Hisuian "&amp;AA630,"")))/LEN("Hisuian "&amp;AA630))
         - SUMPRODUCT((LEN($Y$2:$Y$4096)-LEN(SUBSTITUTE($Y$2:$Y$4096,"Paldean "&amp;AA630,"")))/LEN("Paldean "&amp;AA630))
      &gt;0,2,1)
   ))))</f>
        <v>1</v>
      </c>
      <c r="AN630">
        <v>0</v>
      </c>
      <c r="AO630">
        <v>0</v>
      </c>
    </row>
    <row r="631" spans="1:41" x14ac:dyDescent="0.25">
      <c r="A631" t="s">
        <v>7205</v>
      </c>
      <c r="B631" t="s">
        <v>86</v>
      </c>
      <c r="C631" t="s">
        <v>429</v>
      </c>
      <c r="D631"/>
      <c r="E631">
        <v>48</v>
      </c>
      <c r="F631">
        <v>72</v>
      </c>
      <c r="G631">
        <v>48</v>
      </c>
      <c r="H631">
        <v>72</v>
      </c>
      <c r="I631">
        <v>48</v>
      </c>
      <c r="J631">
        <v>48</v>
      </c>
      <c r="K631" t="s">
        <v>1808</v>
      </c>
      <c r="L631" t="s">
        <v>3446</v>
      </c>
      <c r="M631" t="s">
        <v>483</v>
      </c>
      <c r="N631">
        <v>6.24</v>
      </c>
      <c r="O631">
        <v>4.8</v>
      </c>
      <c r="P631">
        <v>1</v>
      </c>
      <c r="Q631">
        <v>1</v>
      </c>
      <c r="R631">
        <f t="shared" si="40"/>
        <v>7</v>
      </c>
      <c r="S631">
        <f t="shared" si="41"/>
        <v>6</v>
      </c>
      <c r="T631">
        <f t="shared" si="42"/>
        <v>13</v>
      </c>
      <c r="U631" t="s">
        <v>1809</v>
      </c>
      <c r="V631" t="s">
        <v>1809</v>
      </c>
      <c r="W631" t="s">
        <v>1809</v>
      </c>
      <c r="X631" t="s">
        <v>1809</v>
      </c>
      <c r="Z631" t="str" cm="1">
        <f t="array" ref="Z631">IF(ISBLANK(AK631),_xlfn.LET(
    _xlpm.nameBeforeSlash, IF(ISNUMBER(SEARCH("/", Y631)), LEFT(Y631, SEARCH("/", Y631)-1), Y631),
    _xlpm.matchRow, IFERROR(MATCH(_xlpm.nameBeforeSlash, AA:AA, 0), ""),
    _xlpm.difference, IF(_xlpm.matchRow="", "", ABS((R631 + S631)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),IF(ISBLANK(Y631),"","Hidden"))</f>
        <v/>
      </c>
      <c r="AA631" t="s">
        <v>8542</v>
      </c>
      <c r="AB631" t="s">
        <v>8899</v>
      </c>
      <c r="AC631" t="s">
        <v>472</v>
      </c>
      <c r="AD631" t="str">
        <f>_xlfn.XLOOKUP(AC631,moves!A:A,moves!B:B)</f>
        <v>typeless</v>
      </c>
      <c r="AE631">
        <f>_xlfn.XLOOKUP(AC631,moves!A:A,moves!D:D)</f>
        <v>3</v>
      </c>
      <c r="AF631" t="str">
        <f>_xlfn.XLOOKUP(AC631,moves!A:A,moves!E:E)</f>
        <v>Roll a status dice. The type of this move is that type until the user switches out.</v>
      </c>
      <c r="AG631">
        <v>0</v>
      </c>
      <c r="AH631">
        <v>0</v>
      </c>
      <c r="AI631">
        <f t="shared" si="43"/>
        <v>0</v>
      </c>
      <c r="AJ631" t="s">
        <v>524</v>
      </c>
      <c r="AL631">
        <v>0</v>
      </c>
      <c r="AM631" cm="1">
        <f t="array" ref="AM631">IF(AL631=1,1,
   IF(ISTEXT(AK631),1,
   IF(AO631&gt;1,AM630,
   IF(AI631=1,
      IF(SUMPRODUCT((LEN($Y$2:$Y$4096)-LEN(SUBSTITUTE($Y$2:$Y$4096,AA631,"")))/LEN(AA631))&gt;0,2,1),
      IF(
         SUMPRODUCT((LEN($Y$2:$Y$4096)-LEN(SUBSTITUTE($Y$2:$Y$4096,AA631,"")))/LEN(AA631))
         - SUMPRODUCT((LEN($Y$2:$Y$4096)-LEN(SUBSTITUTE($Y$2:$Y$4096,"Alolan "&amp;AA631,"")))/LEN("Alolan "&amp;AA631))
         - SUMPRODUCT((LEN($Y$2:$Y$4096)-LEN(SUBSTITUTE($Y$2:$Y$4096,"Galarian "&amp;AA631,"")))/LEN("Galarian "&amp;AA631))
         - SUMPRODUCT((LEN($Y$2:$Y$4096)-LEN(SUBSTITUTE($Y$2:$Y$4096,"Hisuian "&amp;AA631,"")))/LEN("Hisuian "&amp;AA631))
         - SUMPRODUCT((LEN($Y$2:$Y$4096)-LEN(SUBSTITUTE($Y$2:$Y$4096,"Paldean "&amp;AA631,"")))/LEN("Paldean "&amp;AA631))
      &gt;0,2,1)
   ))))</f>
        <v>1</v>
      </c>
      <c r="AN631">
        <v>0</v>
      </c>
      <c r="AO631">
        <v>0</v>
      </c>
    </row>
    <row r="632" spans="1:41" x14ac:dyDescent="0.25">
      <c r="A632" t="s">
        <v>7206</v>
      </c>
      <c r="B632" t="s">
        <v>86</v>
      </c>
      <c r="C632" t="s">
        <v>429</v>
      </c>
      <c r="D632"/>
      <c r="E632">
        <v>48</v>
      </c>
      <c r="F632">
        <v>72</v>
      </c>
      <c r="G632">
        <v>48</v>
      </c>
      <c r="H632">
        <v>72</v>
      </c>
      <c r="I632">
        <v>48</v>
      </c>
      <c r="J632">
        <v>48</v>
      </c>
      <c r="K632" t="s">
        <v>1808</v>
      </c>
      <c r="L632" t="s">
        <v>3446</v>
      </c>
      <c r="M632" t="s">
        <v>483</v>
      </c>
      <c r="N632">
        <v>6.24</v>
      </c>
      <c r="O632">
        <v>4.8</v>
      </c>
      <c r="P632">
        <v>1</v>
      </c>
      <c r="Q632">
        <v>1</v>
      </c>
      <c r="R632">
        <f t="shared" si="40"/>
        <v>7</v>
      </c>
      <c r="S632">
        <f t="shared" si="41"/>
        <v>6</v>
      </c>
      <c r="T632">
        <f t="shared" si="42"/>
        <v>13</v>
      </c>
      <c r="U632" t="s">
        <v>1809</v>
      </c>
      <c r="V632" t="s">
        <v>1809</v>
      </c>
      <c r="W632" t="s">
        <v>1809</v>
      </c>
      <c r="X632" t="s">
        <v>1809</v>
      </c>
      <c r="Z632" t="str" cm="1">
        <f t="array" ref="Z632">IF(ISBLANK(AK632),_xlfn.LET(
    _xlpm.nameBeforeSlash, IF(ISNUMBER(SEARCH("/", Y632)), LEFT(Y632, SEARCH("/", Y632)-1), Y632),
    _xlpm.matchRow, IFERROR(MATCH(_xlpm.nameBeforeSlash, AA:AA, 0), ""),
    _xlpm.difference, IF(_xlpm.matchRow="", "", ABS((R632 + S632)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),IF(ISBLANK(Y632),"","Hidden"))</f>
        <v/>
      </c>
      <c r="AA632" t="s">
        <v>8543</v>
      </c>
      <c r="AB632" t="s">
        <v>8900</v>
      </c>
      <c r="AC632" t="s">
        <v>472</v>
      </c>
      <c r="AD632" t="str">
        <f>_xlfn.XLOOKUP(AC632,moves!A:A,moves!B:B)</f>
        <v>typeless</v>
      </c>
      <c r="AE632">
        <f>_xlfn.XLOOKUP(AC632,moves!A:A,moves!D:D)</f>
        <v>3</v>
      </c>
      <c r="AF632" t="str">
        <f>_xlfn.XLOOKUP(AC632,moves!A:A,moves!E:E)</f>
        <v>Roll a status dice. The type of this move is that type until the user switches out.</v>
      </c>
      <c r="AG632">
        <v>0</v>
      </c>
      <c r="AH632">
        <v>0</v>
      </c>
      <c r="AI632">
        <f t="shared" si="43"/>
        <v>0</v>
      </c>
      <c r="AJ632" t="s">
        <v>524</v>
      </c>
      <c r="AL632">
        <v>0</v>
      </c>
      <c r="AM632" cm="1">
        <f t="array" ref="AM632">IF(AL632=1,1,
   IF(ISTEXT(AK632),1,
   IF(AO632&gt;1,AM631,
   IF(AI632=1,
      IF(SUMPRODUCT((LEN($Y$2:$Y$4096)-LEN(SUBSTITUTE($Y$2:$Y$4096,AA632,"")))/LEN(AA632))&gt;0,2,1),
      IF(
         SUMPRODUCT((LEN($Y$2:$Y$4096)-LEN(SUBSTITUTE($Y$2:$Y$4096,AA632,"")))/LEN(AA632))
         - SUMPRODUCT((LEN($Y$2:$Y$4096)-LEN(SUBSTITUTE($Y$2:$Y$4096,"Alolan "&amp;AA632,"")))/LEN("Alolan "&amp;AA632))
         - SUMPRODUCT((LEN($Y$2:$Y$4096)-LEN(SUBSTITUTE($Y$2:$Y$4096,"Galarian "&amp;AA632,"")))/LEN("Galarian "&amp;AA632))
         - SUMPRODUCT((LEN($Y$2:$Y$4096)-LEN(SUBSTITUTE($Y$2:$Y$4096,"Hisuian "&amp;AA632,"")))/LEN("Hisuian "&amp;AA632))
         - SUMPRODUCT((LEN($Y$2:$Y$4096)-LEN(SUBSTITUTE($Y$2:$Y$4096,"Paldean "&amp;AA632,"")))/LEN("Paldean "&amp;AA632))
      &gt;0,2,1)
   ))))</f>
        <v>1</v>
      </c>
      <c r="AN632">
        <v>0</v>
      </c>
      <c r="AO632">
        <v>0</v>
      </c>
    </row>
    <row r="633" spans="1:41" x14ac:dyDescent="0.25">
      <c r="A633" t="s">
        <v>7207</v>
      </c>
      <c r="B633" t="s">
        <v>86</v>
      </c>
      <c r="C633" t="s">
        <v>429</v>
      </c>
      <c r="D633"/>
      <c r="E633">
        <v>48</v>
      </c>
      <c r="F633">
        <v>72</v>
      </c>
      <c r="G633">
        <v>48</v>
      </c>
      <c r="H633">
        <v>72</v>
      </c>
      <c r="I633">
        <v>48</v>
      </c>
      <c r="J633">
        <v>48</v>
      </c>
      <c r="K633" t="s">
        <v>1808</v>
      </c>
      <c r="L633" t="s">
        <v>3446</v>
      </c>
      <c r="M633" t="s">
        <v>483</v>
      </c>
      <c r="N633">
        <v>6.24</v>
      </c>
      <c r="O633">
        <v>4.8</v>
      </c>
      <c r="P633">
        <v>1</v>
      </c>
      <c r="Q633">
        <v>1</v>
      </c>
      <c r="R633">
        <f t="shared" si="40"/>
        <v>7</v>
      </c>
      <c r="S633">
        <f t="shared" si="41"/>
        <v>6</v>
      </c>
      <c r="T633">
        <f t="shared" si="42"/>
        <v>13</v>
      </c>
      <c r="U633" t="s">
        <v>1809</v>
      </c>
      <c r="V633" t="s">
        <v>1809</v>
      </c>
      <c r="W633" t="s">
        <v>1809</v>
      </c>
      <c r="X633" t="s">
        <v>1809</v>
      </c>
      <c r="Z633" t="str" cm="1">
        <f t="array" ref="Z633">IF(ISBLANK(AK633),_xlfn.LET(
    _xlpm.nameBeforeSlash, IF(ISNUMBER(SEARCH("/", Y633)), LEFT(Y633, SEARCH("/", Y633)-1), Y633),
    _xlpm.matchRow, IFERROR(MATCH(_xlpm.nameBeforeSlash, AA:AA, 0), ""),
    _xlpm.difference, IF(_xlpm.matchRow="", "", ABS((R633 + S633)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),IF(ISBLANK(Y633),"","Hidden"))</f>
        <v/>
      </c>
      <c r="AA633" t="s">
        <v>8544</v>
      </c>
      <c r="AB633" t="s">
        <v>8901</v>
      </c>
      <c r="AC633" t="s">
        <v>472</v>
      </c>
      <c r="AD633" t="str">
        <f>_xlfn.XLOOKUP(AC633,moves!A:A,moves!B:B)</f>
        <v>typeless</v>
      </c>
      <c r="AE633">
        <f>_xlfn.XLOOKUP(AC633,moves!A:A,moves!D:D)</f>
        <v>3</v>
      </c>
      <c r="AF633" t="str">
        <f>_xlfn.XLOOKUP(AC633,moves!A:A,moves!E:E)</f>
        <v>Roll a status dice. The type of this move is that type until the user switches out.</v>
      </c>
      <c r="AG633">
        <v>0</v>
      </c>
      <c r="AH633">
        <v>0</v>
      </c>
      <c r="AI633">
        <f t="shared" si="43"/>
        <v>0</v>
      </c>
      <c r="AJ633" t="s">
        <v>524</v>
      </c>
      <c r="AL633">
        <v>0</v>
      </c>
      <c r="AM633" cm="1">
        <f t="array" ref="AM633">IF(AL633=1,1,
   IF(ISTEXT(AK633),1,
   IF(AO633&gt;1,AM632,
   IF(AI633=1,
      IF(SUMPRODUCT((LEN($Y$2:$Y$4096)-LEN(SUBSTITUTE($Y$2:$Y$4096,AA633,"")))/LEN(AA633))&gt;0,2,1),
      IF(
         SUMPRODUCT((LEN($Y$2:$Y$4096)-LEN(SUBSTITUTE($Y$2:$Y$4096,AA633,"")))/LEN(AA633))
         - SUMPRODUCT((LEN($Y$2:$Y$4096)-LEN(SUBSTITUTE($Y$2:$Y$4096,"Alolan "&amp;AA633,"")))/LEN("Alolan "&amp;AA633))
         - SUMPRODUCT((LEN($Y$2:$Y$4096)-LEN(SUBSTITUTE($Y$2:$Y$4096,"Galarian "&amp;AA633,"")))/LEN("Galarian "&amp;AA633))
         - SUMPRODUCT((LEN($Y$2:$Y$4096)-LEN(SUBSTITUTE($Y$2:$Y$4096,"Hisuian "&amp;AA633,"")))/LEN("Hisuian "&amp;AA633))
         - SUMPRODUCT((LEN($Y$2:$Y$4096)-LEN(SUBSTITUTE($Y$2:$Y$4096,"Paldean "&amp;AA633,"")))/LEN("Paldean "&amp;AA633))
      &gt;0,2,1)
   ))))</f>
        <v>1</v>
      </c>
      <c r="AN633">
        <v>0</v>
      </c>
      <c r="AO633">
        <v>0</v>
      </c>
    </row>
    <row r="634" spans="1:41" x14ac:dyDescent="0.25">
      <c r="A634" t="s">
        <v>7208</v>
      </c>
      <c r="B634" t="s">
        <v>86</v>
      </c>
      <c r="C634" t="s">
        <v>429</v>
      </c>
      <c r="D634"/>
      <c r="E634">
        <v>48</v>
      </c>
      <c r="F634">
        <v>72</v>
      </c>
      <c r="G634">
        <v>48</v>
      </c>
      <c r="H634">
        <v>72</v>
      </c>
      <c r="I634">
        <v>48</v>
      </c>
      <c r="J634">
        <v>48</v>
      </c>
      <c r="K634" t="s">
        <v>1808</v>
      </c>
      <c r="L634" t="s">
        <v>3446</v>
      </c>
      <c r="M634" t="s">
        <v>483</v>
      </c>
      <c r="N634">
        <v>6.24</v>
      </c>
      <c r="O634">
        <v>4.8</v>
      </c>
      <c r="P634">
        <v>1</v>
      </c>
      <c r="Q634">
        <v>1</v>
      </c>
      <c r="R634">
        <f t="shared" si="40"/>
        <v>7</v>
      </c>
      <c r="S634">
        <f t="shared" si="41"/>
        <v>6</v>
      </c>
      <c r="T634">
        <f t="shared" si="42"/>
        <v>13</v>
      </c>
      <c r="U634" t="s">
        <v>1809</v>
      </c>
      <c r="V634" t="s">
        <v>1809</v>
      </c>
      <c r="W634" t="s">
        <v>1809</v>
      </c>
      <c r="X634" t="s">
        <v>1809</v>
      </c>
      <c r="Z634" t="str" cm="1">
        <f t="array" ref="Z634">IF(ISBLANK(AK634),_xlfn.LET(
    _xlpm.nameBeforeSlash, IF(ISNUMBER(SEARCH("/", Y634)), LEFT(Y634, SEARCH("/", Y634)-1), Y634),
    _xlpm.matchRow, IFERROR(MATCH(_xlpm.nameBeforeSlash, AA:AA, 0), ""),
    _xlpm.difference, IF(_xlpm.matchRow="", "", ABS((R634 + S634)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),IF(ISBLANK(Y634),"","Hidden"))</f>
        <v/>
      </c>
      <c r="AA634" t="s">
        <v>8545</v>
      </c>
      <c r="AB634" t="s">
        <v>8902</v>
      </c>
      <c r="AC634" t="s">
        <v>472</v>
      </c>
      <c r="AD634" t="str">
        <f>_xlfn.XLOOKUP(AC634,moves!A:A,moves!B:B)</f>
        <v>typeless</v>
      </c>
      <c r="AE634">
        <f>_xlfn.XLOOKUP(AC634,moves!A:A,moves!D:D)</f>
        <v>3</v>
      </c>
      <c r="AF634" t="str">
        <f>_xlfn.XLOOKUP(AC634,moves!A:A,moves!E:E)</f>
        <v>Roll a status dice. The type of this move is that type until the user switches out.</v>
      </c>
      <c r="AG634">
        <v>0</v>
      </c>
      <c r="AH634">
        <v>0</v>
      </c>
      <c r="AI634">
        <f t="shared" si="43"/>
        <v>0</v>
      </c>
      <c r="AJ634" t="s">
        <v>524</v>
      </c>
      <c r="AL634">
        <v>0</v>
      </c>
      <c r="AM634" cm="1">
        <f t="array" ref="AM634">IF(AL634=1,1,
   IF(ISTEXT(AK634),1,
   IF(AO634&gt;1,AM633,
   IF(AI634=1,
      IF(SUMPRODUCT((LEN($Y$2:$Y$4096)-LEN(SUBSTITUTE($Y$2:$Y$4096,AA634,"")))/LEN(AA634))&gt;0,2,1),
      IF(
         SUMPRODUCT((LEN($Y$2:$Y$4096)-LEN(SUBSTITUTE($Y$2:$Y$4096,AA634,"")))/LEN(AA634))
         - SUMPRODUCT((LEN($Y$2:$Y$4096)-LEN(SUBSTITUTE($Y$2:$Y$4096,"Alolan "&amp;AA634,"")))/LEN("Alolan "&amp;AA634))
         - SUMPRODUCT((LEN($Y$2:$Y$4096)-LEN(SUBSTITUTE($Y$2:$Y$4096,"Galarian "&amp;AA634,"")))/LEN("Galarian "&amp;AA634))
         - SUMPRODUCT((LEN($Y$2:$Y$4096)-LEN(SUBSTITUTE($Y$2:$Y$4096,"Hisuian "&amp;AA634,"")))/LEN("Hisuian "&amp;AA634))
         - SUMPRODUCT((LEN($Y$2:$Y$4096)-LEN(SUBSTITUTE($Y$2:$Y$4096,"Paldean "&amp;AA634,"")))/LEN("Paldean "&amp;AA634))
      &gt;0,2,1)
   ))))</f>
        <v>1</v>
      </c>
      <c r="AN634">
        <v>0</v>
      </c>
      <c r="AO634">
        <v>0</v>
      </c>
    </row>
    <row r="635" spans="1:41" x14ac:dyDescent="0.25">
      <c r="A635" t="s">
        <v>7209</v>
      </c>
      <c r="B635" t="s">
        <v>86</v>
      </c>
      <c r="C635" t="s">
        <v>429</v>
      </c>
      <c r="D635"/>
      <c r="E635">
        <v>48</v>
      </c>
      <c r="F635">
        <v>72</v>
      </c>
      <c r="G635">
        <v>48</v>
      </c>
      <c r="H635">
        <v>72</v>
      </c>
      <c r="I635">
        <v>48</v>
      </c>
      <c r="J635">
        <v>48</v>
      </c>
      <c r="K635" t="s">
        <v>1808</v>
      </c>
      <c r="L635" t="s">
        <v>3446</v>
      </c>
      <c r="M635" t="s">
        <v>483</v>
      </c>
      <c r="N635">
        <v>6.24</v>
      </c>
      <c r="O635">
        <v>4.8</v>
      </c>
      <c r="P635">
        <v>1</v>
      </c>
      <c r="Q635">
        <v>1</v>
      </c>
      <c r="R635">
        <f t="shared" si="40"/>
        <v>7</v>
      </c>
      <c r="S635">
        <f t="shared" si="41"/>
        <v>6</v>
      </c>
      <c r="T635">
        <f t="shared" si="42"/>
        <v>13</v>
      </c>
      <c r="U635" t="s">
        <v>1809</v>
      </c>
      <c r="V635" t="s">
        <v>1809</v>
      </c>
      <c r="W635" t="s">
        <v>1809</v>
      </c>
      <c r="X635" t="s">
        <v>1809</v>
      </c>
      <c r="Z635" t="str" cm="1">
        <f t="array" ref="Z635">IF(ISBLANK(AK635),_xlfn.LET(
    _xlpm.nameBeforeSlash, IF(ISNUMBER(SEARCH("/", Y635)), LEFT(Y635, SEARCH("/", Y635)-1), Y635),
    _xlpm.matchRow, IFERROR(MATCH(_xlpm.nameBeforeSlash, AA:AA, 0), ""),
    _xlpm.difference, IF(_xlpm.matchRow="", "", ABS((R635 + S635)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),IF(ISBLANK(Y635),"","Hidden"))</f>
        <v/>
      </c>
      <c r="AA635" t="s">
        <v>8546</v>
      </c>
      <c r="AB635" t="s">
        <v>8903</v>
      </c>
      <c r="AC635" t="s">
        <v>472</v>
      </c>
      <c r="AD635" t="str">
        <f>_xlfn.XLOOKUP(AC635,moves!A:A,moves!B:B)</f>
        <v>typeless</v>
      </c>
      <c r="AE635">
        <f>_xlfn.XLOOKUP(AC635,moves!A:A,moves!D:D)</f>
        <v>3</v>
      </c>
      <c r="AF635" t="str">
        <f>_xlfn.XLOOKUP(AC635,moves!A:A,moves!E:E)</f>
        <v>Roll a status dice. The type of this move is that type until the user switches out.</v>
      </c>
      <c r="AG635">
        <v>0</v>
      </c>
      <c r="AH635">
        <v>0</v>
      </c>
      <c r="AI635">
        <f t="shared" si="43"/>
        <v>0</v>
      </c>
      <c r="AJ635" t="s">
        <v>524</v>
      </c>
      <c r="AL635">
        <v>0</v>
      </c>
      <c r="AM635" cm="1">
        <f t="array" ref="AM635">IF(AL635=1,1,
   IF(ISTEXT(AK635),1,
   IF(AO635&gt;1,AM634,
   IF(AI635=1,
      IF(SUMPRODUCT((LEN($Y$2:$Y$4096)-LEN(SUBSTITUTE($Y$2:$Y$4096,AA635,"")))/LEN(AA635))&gt;0,2,1),
      IF(
         SUMPRODUCT((LEN($Y$2:$Y$4096)-LEN(SUBSTITUTE($Y$2:$Y$4096,AA635,"")))/LEN(AA635))
         - SUMPRODUCT((LEN($Y$2:$Y$4096)-LEN(SUBSTITUTE($Y$2:$Y$4096,"Alolan "&amp;AA635,"")))/LEN("Alolan "&amp;AA635))
         - SUMPRODUCT((LEN($Y$2:$Y$4096)-LEN(SUBSTITUTE($Y$2:$Y$4096,"Galarian "&amp;AA635,"")))/LEN("Galarian "&amp;AA635))
         - SUMPRODUCT((LEN($Y$2:$Y$4096)-LEN(SUBSTITUTE($Y$2:$Y$4096,"Hisuian "&amp;AA635,"")))/LEN("Hisuian "&amp;AA635))
         - SUMPRODUCT((LEN($Y$2:$Y$4096)-LEN(SUBSTITUTE($Y$2:$Y$4096,"Paldean "&amp;AA635,"")))/LEN("Paldean "&amp;AA635))
      &gt;0,2,1)
   ))))</f>
        <v>1</v>
      </c>
      <c r="AN635">
        <v>0</v>
      </c>
      <c r="AO635">
        <v>0</v>
      </c>
    </row>
    <row r="636" spans="1:41" x14ac:dyDescent="0.25">
      <c r="A636" t="s">
        <v>7210</v>
      </c>
      <c r="B636" t="s">
        <v>86</v>
      </c>
      <c r="C636" t="s">
        <v>429</v>
      </c>
      <c r="D636"/>
      <c r="E636">
        <v>48</v>
      </c>
      <c r="F636">
        <v>72</v>
      </c>
      <c r="G636">
        <v>48</v>
      </c>
      <c r="H636">
        <v>72</v>
      </c>
      <c r="I636">
        <v>48</v>
      </c>
      <c r="J636">
        <v>48</v>
      </c>
      <c r="K636" t="s">
        <v>1808</v>
      </c>
      <c r="L636" t="s">
        <v>3446</v>
      </c>
      <c r="M636" t="s">
        <v>483</v>
      </c>
      <c r="N636">
        <v>6.24</v>
      </c>
      <c r="O636">
        <v>4.8</v>
      </c>
      <c r="P636">
        <v>1</v>
      </c>
      <c r="Q636">
        <v>1</v>
      </c>
      <c r="R636">
        <f t="shared" si="40"/>
        <v>7</v>
      </c>
      <c r="S636">
        <f t="shared" si="41"/>
        <v>6</v>
      </c>
      <c r="T636">
        <f t="shared" si="42"/>
        <v>13</v>
      </c>
      <c r="U636" t="s">
        <v>1809</v>
      </c>
      <c r="V636" t="s">
        <v>1809</v>
      </c>
      <c r="W636" t="s">
        <v>1809</v>
      </c>
      <c r="X636" t="s">
        <v>1809</v>
      </c>
      <c r="Z636" t="str" cm="1">
        <f t="array" ref="Z636">IF(ISBLANK(AK636),_xlfn.LET(
    _xlpm.nameBeforeSlash, IF(ISNUMBER(SEARCH("/", Y636)), LEFT(Y636, SEARCH("/", Y636)-1), Y636),
    _xlpm.matchRow, IFERROR(MATCH(_xlpm.nameBeforeSlash, AA:AA, 0), ""),
    _xlpm.difference, IF(_xlpm.matchRow="", "", ABS((R636 + S636)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),IF(ISBLANK(Y636),"","Hidden"))</f>
        <v/>
      </c>
      <c r="AA636" t="s">
        <v>8547</v>
      </c>
      <c r="AB636" t="s">
        <v>8904</v>
      </c>
      <c r="AC636" t="s">
        <v>472</v>
      </c>
      <c r="AD636" t="str">
        <f>_xlfn.XLOOKUP(AC636,moves!A:A,moves!B:B)</f>
        <v>typeless</v>
      </c>
      <c r="AE636">
        <f>_xlfn.XLOOKUP(AC636,moves!A:A,moves!D:D)</f>
        <v>3</v>
      </c>
      <c r="AF636" t="str">
        <f>_xlfn.XLOOKUP(AC636,moves!A:A,moves!E:E)</f>
        <v>Roll a status dice. The type of this move is that type until the user switches out.</v>
      </c>
      <c r="AG636">
        <v>0</v>
      </c>
      <c r="AH636">
        <v>0</v>
      </c>
      <c r="AI636">
        <f t="shared" si="43"/>
        <v>0</v>
      </c>
      <c r="AJ636" t="s">
        <v>524</v>
      </c>
      <c r="AL636">
        <v>0</v>
      </c>
      <c r="AM636" cm="1">
        <f t="array" ref="AM636">IF(AL636=1,1,
   IF(ISTEXT(AK636),1,
   IF(AO636&gt;1,AM635,
   IF(AI636=1,
      IF(SUMPRODUCT((LEN($Y$2:$Y$4096)-LEN(SUBSTITUTE($Y$2:$Y$4096,AA636,"")))/LEN(AA636))&gt;0,2,1),
      IF(
         SUMPRODUCT((LEN($Y$2:$Y$4096)-LEN(SUBSTITUTE($Y$2:$Y$4096,AA636,"")))/LEN(AA636))
         - SUMPRODUCT((LEN($Y$2:$Y$4096)-LEN(SUBSTITUTE($Y$2:$Y$4096,"Alolan "&amp;AA636,"")))/LEN("Alolan "&amp;AA636))
         - SUMPRODUCT((LEN($Y$2:$Y$4096)-LEN(SUBSTITUTE($Y$2:$Y$4096,"Galarian "&amp;AA636,"")))/LEN("Galarian "&amp;AA636))
         - SUMPRODUCT((LEN($Y$2:$Y$4096)-LEN(SUBSTITUTE($Y$2:$Y$4096,"Hisuian "&amp;AA636,"")))/LEN("Hisuian "&amp;AA636))
         - SUMPRODUCT((LEN($Y$2:$Y$4096)-LEN(SUBSTITUTE($Y$2:$Y$4096,"Paldean "&amp;AA636,"")))/LEN("Paldean "&amp;AA636))
      &gt;0,2,1)
   ))))</f>
        <v>1</v>
      </c>
      <c r="AN636">
        <v>0</v>
      </c>
      <c r="AO636">
        <v>0</v>
      </c>
    </row>
    <row r="637" spans="1:41" x14ac:dyDescent="0.25">
      <c r="A637" t="s">
        <v>7211</v>
      </c>
      <c r="B637" t="s">
        <v>86</v>
      </c>
      <c r="C637" t="s">
        <v>429</v>
      </c>
      <c r="D637"/>
      <c r="E637">
        <v>48</v>
      </c>
      <c r="F637">
        <v>72</v>
      </c>
      <c r="G637">
        <v>48</v>
      </c>
      <c r="H637">
        <v>72</v>
      </c>
      <c r="I637">
        <v>48</v>
      </c>
      <c r="J637">
        <v>48</v>
      </c>
      <c r="K637" t="s">
        <v>1808</v>
      </c>
      <c r="L637" t="s">
        <v>3446</v>
      </c>
      <c r="M637" t="s">
        <v>483</v>
      </c>
      <c r="N637">
        <v>6.24</v>
      </c>
      <c r="O637">
        <v>4.8</v>
      </c>
      <c r="P637">
        <v>1</v>
      </c>
      <c r="Q637">
        <v>1</v>
      </c>
      <c r="R637">
        <f t="shared" si="40"/>
        <v>7</v>
      </c>
      <c r="S637">
        <f t="shared" si="41"/>
        <v>6</v>
      </c>
      <c r="T637">
        <f t="shared" si="42"/>
        <v>13</v>
      </c>
      <c r="U637" t="s">
        <v>1809</v>
      </c>
      <c r="V637" t="s">
        <v>1809</v>
      </c>
      <c r="W637" t="s">
        <v>1809</v>
      </c>
      <c r="X637" t="s">
        <v>1809</v>
      </c>
      <c r="Z637" t="str" cm="1">
        <f t="array" ref="Z637">IF(ISBLANK(AK637),_xlfn.LET(
    _xlpm.nameBeforeSlash, IF(ISNUMBER(SEARCH("/", Y637)), LEFT(Y637, SEARCH("/", Y637)-1), Y637),
    _xlpm.matchRow, IFERROR(MATCH(_xlpm.nameBeforeSlash, AA:AA, 0), ""),
    _xlpm.difference, IF(_xlpm.matchRow="", "", ABS((R637 + S637)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),IF(ISBLANK(Y637),"","Hidden"))</f>
        <v/>
      </c>
      <c r="AA637" t="s">
        <v>8548</v>
      </c>
      <c r="AB637" t="s">
        <v>8905</v>
      </c>
      <c r="AC637" t="s">
        <v>472</v>
      </c>
      <c r="AD637" t="str">
        <f>_xlfn.XLOOKUP(AC637,moves!A:A,moves!B:B)</f>
        <v>typeless</v>
      </c>
      <c r="AE637">
        <f>_xlfn.XLOOKUP(AC637,moves!A:A,moves!D:D)</f>
        <v>3</v>
      </c>
      <c r="AF637" t="str">
        <f>_xlfn.XLOOKUP(AC637,moves!A:A,moves!E:E)</f>
        <v>Roll a status dice. The type of this move is that type until the user switches out.</v>
      </c>
      <c r="AG637">
        <v>0</v>
      </c>
      <c r="AH637">
        <v>0</v>
      </c>
      <c r="AI637">
        <f t="shared" si="43"/>
        <v>0</v>
      </c>
      <c r="AJ637" t="s">
        <v>524</v>
      </c>
      <c r="AL637">
        <v>0</v>
      </c>
      <c r="AM637" cm="1">
        <f t="array" ref="AM637">IF(AL637=1,1,
   IF(ISTEXT(AK637),1,
   IF(AO637&gt;1,AM636,
   IF(AI637=1,
      IF(SUMPRODUCT((LEN($Y$2:$Y$4096)-LEN(SUBSTITUTE($Y$2:$Y$4096,AA637,"")))/LEN(AA637))&gt;0,2,1),
      IF(
         SUMPRODUCT((LEN($Y$2:$Y$4096)-LEN(SUBSTITUTE($Y$2:$Y$4096,AA637,"")))/LEN(AA637))
         - SUMPRODUCT((LEN($Y$2:$Y$4096)-LEN(SUBSTITUTE($Y$2:$Y$4096,"Alolan "&amp;AA637,"")))/LEN("Alolan "&amp;AA637))
         - SUMPRODUCT((LEN($Y$2:$Y$4096)-LEN(SUBSTITUTE($Y$2:$Y$4096,"Galarian "&amp;AA637,"")))/LEN("Galarian "&amp;AA637))
         - SUMPRODUCT((LEN($Y$2:$Y$4096)-LEN(SUBSTITUTE($Y$2:$Y$4096,"Hisuian "&amp;AA637,"")))/LEN("Hisuian "&amp;AA637))
         - SUMPRODUCT((LEN($Y$2:$Y$4096)-LEN(SUBSTITUTE($Y$2:$Y$4096,"Paldean "&amp;AA637,"")))/LEN("Paldean "&amp;AA637))
      &gt;0,2,1)
   ))))</f>
        <v>1</v>
      </c>
      <c r="AN637">
        <v>0</v>
      </c>
      <c r="AO637">
        <v>0</v>
      </c>
    </row>
    <row r="638" spans="1:41" x14ac:dyDescent="0.25">
      <c r="A638" t="s">
        <v>7212</v>
      </c>
      <c r="B638" t="s">
        <v>86</v>
      </c>
      <c r="C638" t="s">
        <v>429</v>
      </c>
      <c r="D638"/>
      <c r="E638">
        <v>48</v>
      </c>
      <c r="F638">
        <v>72</v>
      </c>
      <c r="G638">
        <v>48</v>
      </c>
      <c r="H638">
        <v>72</v>
      </c>
      <c r="I638">
        <v>48</v>
      </c>
      <c r="J638">
        <v>48</v>
      </c>
      <c r="K638" t="s">
        <v>1808</v>
      </c>
      <c r="L638" t="s">
        <v>3446</v>
      </c>
      <c r="M638" t="s">
        <v>483</v>
      </c>
      <c r="N638">
        <v>6.24</v>
      </c>
      <c r="O638">
        <v>4.8</v>
      </c>
      <c r="P638">
        <v>1</v>
      </c>
      <c r="Q638">
        <v>1</v>
      </c>
      <c r="R638">
        <f t="shared" si="40"/>
        <v>7</v>
      </c>
      <c r="S638">
        <f t="shared" si="41"/>
        <v>6</v>
      </c>
      <c r="T638">
        <f t="shared" si="42"/>
        <v>13</v>
      </c>
      <c r="U638" t="s">
        <v>1809</v>
      </c>
      <c r="V638" t="s">
        <v>1809</v>
      </c>
      <c r="W638" t="s">
        <v>1809</v>
      </c>
      <c r="X638" t="s">
        <v>1809</v>
      </c>
      <c r="Z638" t="str" cm="1">
        <f t="array" ref="Z638">IF(ISBLANK(AK638),_xlfn.LET(
    _xlpm.nameBeforeSlash, IF(ISNUMBER(SEARCH("/", Y638)), LEFT(Y638, SEARCH("/", Y638)-1), Y638),
    _xlpm.matchRow, IFERROR(MATCH(_xlpm.nameBeforeSlash, AA:AA, 0), ""),
    _xlpm.difference, IF(_xlpm.matchRow="", "", ABS((R638 + S638)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),IF(ISBLANK(Y638),"","Hidden"))</f>
        <v/>
      </c>
      <c r="AA638" t="s">
        <v>8549</v>
      </c>
      <c r="AB638" t="s">
        <v>8906</v>
      </c>
      <c r="AC638" t="s">
        <v>472</v>
      </c>
      <c r="AD638" t="str">
        <f>_xlfn.XLOOKUP(AC638,moves!A:A,moves!B:B)</f>
        <v>typeless</v>
      </c>
      <c r="AE638">
        <f>_xlfn.XLOOKUP(AC638,moves!A:A,moves!D:D)</f>
        <v>3</v>
      </c>
      <c r="AF638" t="str">
        <f>_xlfn.XLOOKUP(AC638,moves!A:A,moves!E:E)</f>
        <v>Roll a status dice. The type of this move is that type until the user switches out.</v>
      </c>
      <c r="AG638">
        <v>0</v>
      </c>
      <c r="AH638">
        <v>0</v>
      </c>
      <c r="AI638">
        <f t="shared" si="43"/>
        <v>0</v>
      </c>
      <c r="AJ638" t="s">
        <v>524</v>
      </c>
      <c r="AL638">
        <v>0</v>
      </c>
      <c r="AM638" cm="1">
        <f t="array" ref="AM638">IF(AL638=1,1,
   IF(ISTEXT(AK638),1,
   IF(AO638&gt;1,AM637,
   IF(AI638=1,
      IF(SUMPRODUCT((LEN($Y$2:$Y$4096)-LEN(SUBSTITUTE($Y$2:$Y$4096,AA638,"")))/LEN(AA638))&gt;0,2,1),
      IF(
         SUMPRODUCT((LEN($Y$2:$Y$4096)-LEN(SUBSTITUTE($Y$2:$Y$4096,AA638,"")))/LEN(AA638))
         - SUMPRODUCT((LEN($Y$2:$Y$4096)-LEN(SUBSTITUTE($Y$2:$Y$4096,"Alolan "&amp;AA638,"")))/LEN("Alolan "&amp;AA638))
         - SUMPRODUCT((LEN($Y$2:$Y$4096)-LEN(SUBSTITUTE($Y$2:$Y$4096,"Galarian "&amp;AA638,"")))/LEN("Galarian "&amp;AA638))
         - SUMPRODUCT((LEN($Y$2:$Y$4096)-LEN(SUBSTITUTE($Y$2:$Y$4096,"Hisuian "&amp;AA638,"")))/LEN("Hisuian "&amp;AA638))
         - SUMPRODUCT((LEN($Y$2:$Y$4096)-LEN(SUBSTITUTE($Y$2:$Y$4096,"Paldean "&amp;AA638,"")))/LEN("Paldean "&amp;AA638))
      &gt;0,2,1)
   ))))</f>
        <v>1</v>
      </c>
      <c r="AN638">
        <v>0</v>
      </c>
      <c r="AO638">
        <v>0</v>
      </c>
    </row>
    <row r="639" spans="1:41" x14ac:dyDescent="0.25">
      <c r="A639" t="s">
        <v>7213</v>
      </c>
      <c r="B639" t="s">
        <v>86</v>
      </c>
      <c r="C639" t="s">
        <v>429</v>
      </c>
      <c r="D639"/>
      <c r="E639">
        <v>48</v>
      </c>
      <c r="F639">
        <v>72</v>
      </c>
      <c r="G639">
        <v>48</v>
      </c>
      <c r="H639">
        <v>72</v>
      </c>
      <c r="I639">
        <v>48</v>
      </c>
      <c r="J639">
        <v>48</v>
      </c>
      <c r="K639" t="s">
        <v>1808</v>
      </c>
      <c r="L639" t="s">
        <v>3446</v>
      </c>
      <c r="M639" t="s">
        <v>483</v>
      </c>
      <c r="N639">
        <v>6.24</v>
      </c>
      <c r="O639">
        <v>4.8</v>
      </c>
      <c r="P639">
        <v>1</v>
      </c>
      <c r="Q639">
        <v>1</v>
      </c>
      <c r="R639">
        <f t="shared" si="40"/>
        <v>7</v>
      </c>
      <c r="S639">
        <f t="shared" si="41"/>
        <v>6</v>
      </c>
      <c r="T639">
        <f t="shared" si="42"/>
        <v>13</v>
      </c>
      <c r="U639" t="s">
        <v>1809</v>
      </c>
      <c r="V639" t="s">
        <v>1809</v>
      </c>
      <c r="W639" t="s">
        <v>1809</v>
      </c>
      <c r="X639" t="s">
        <v>1809</v>
      </c>
      <c r="Z639" t="str" cm="1">
        <f t="array" ref="Z639">IF(ISBLANK(AK639),_xlfn.LET(
    _xlpm.nameBeforeSlash, IF(ISNUMBER(SEARCH("/", Y639)), LEFT(Y639, SEARCH("/", Y639)-1), Y639),
    _xlpm.matchRow, IFERROR(MATCH(_xlpm.nameBeforeSlash, AA:AA, 0), ""),
    _xlpm.difference, IF(_xlpm.matchRow="", "", ABS((R639 + S639)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),IF(ISBLANK(Y639),"","Hidden"))</f>
        <v/>
      </c>
      <c r="AA639" t="s">
        <v>8550</v>
      </c>
      <c r="AB639" t="s">
        <v>8907</v>
      </c>
      <c r="AC639" t="s">
        <v>472</v>
      </c>
      <c r="AD639" t="str">
        <f>_xlfn.XLOOKUP(AC639,moves!A:A,moves!B:B)</f>
        <v>typeless</v>
      </c>
      <c r="AE639">
        <f>_xlfn.XLOOKUP(AC639,moves!A:A,moves!D:D)</f>
        <v>3</v>
      </c>
      <c r="AF639" t="str">
        <f>_xlfn.XLOOKUP(AC639,moves!A:A,moves!E:E)</f>
        <v>Roll a status dice. The type of this move is that type until the user switches out.</v>
      </c>
      <c r="AG639">
        <v>0</v>
      </c>
      <c r="AH639">
        <v>0</v>
      </c>
      <c r="AI639">
        <f t="shared" si="43"/>
        <v>0</v>
      </c>
      <c r="AJ639" t="s">
        <v>524</v>
      </c>
      <c r="AL639">
        <v>0</v>
      </c>
      <c r="AM639" cm="1">
        <f t="array" ref="AM639">IF(AL639=1,1,
   IF(ISTEXT(AK639),1,
   IF(AO639&gt;1,AM638,
   IF(AI639=1,
      IF(SUMPRODUCT((LEN($Y$2:$Y$4096)-LEN(SUBSTITUTE($Y$2:$Y$4096,AA639,"")))/LEN(AA639))&gt;0,2,1),
      IF(
         SUMPRODUCT((LEN($Y$2:$Y$4096)-LEN(SUBSTITUTE($Y$2:$Y$4096,AA639,"")))/LEN(AA639))
         - SUMPRODUCT((LEN($Y$2:$Y$4096)-LEN(SUBSTITUTE($Y$2:$Y$4096,"Alolan "&amp;AA639,"")))/LEN("Alolan "&amp;AA639))
         - SUMPRODUCT((LEN($Y$2:$Y$4096)-LEN(SUBSTITUTE($Y$2:$Y$4096,"Galarian "&amp;AA639,"")))/LEN("Galarian "&amp;AA639))
         - SUMPRODUCT((LEN($Y$2:$Y$4096)-LEN(SUBSTITUTE($Y$2:$Y$4096,"Hisuian "&amp;AA639,"")))/LEN("Hisuian "&amp;AA639))
         - SUMPRODUCT((LEN($Y$2:$Y$4096)-LEN(SUBSTITUTE($Y$2:$Y$4096,"Paldean "&amp;AA639,"")))/LEN("Paldean "&amp;AA639))
      &gt;0,2,1)
   ))))</f>
        <v>1</v>
      </c>
      <c r="AN639">
        <v>0</v>
      </c>
      <c r="AO639">
        <v>0</v>
      </c>
    </row>
    <row r="640" spans="1:41" x14ac:dyDescent="0.25">
      <c r="A640" t="s">
        <v>7214</v>
      </c>
      <c r="B640" t="s">
        <v>86</v>
      </c>
      <c r="C640" t="s">
        <v>429</v>
      </c>
      <c r="D640"/>
      <c r="E640">
        <v>48</v>
      </c>
      <c r="F640">
        <v>72</v>
      </c>
      <c r="G640">
        <v>48</v>
      </c>
      <c r="H640">
        <v>72</v>
      </c>
      <c r="I640">
        <v>48</v>
      </c>
      <c r="J640">
        <v>48</v>
      </c>
      <c r="K640" t="s">
        <v>1808</v>
      </c>
      <c r="L640" t="s">
        <v>3446</v>
      </c>
      <c r="M640" t="s">
        <v>483</v>
      </c>
      <c r="N640">
        <v>6.24</v>
      </c>
      <c r="O640">
        <v>4.8</v>
      </c>
      <c r="P640">
        <v>1</v>
      </c>
      <c r="Q640">
        <v>1</v>
      </c>
      <c r="R640">
        <f t="shared" si="40"/>
        <v>7</v>
      </c>
      <c r="S640">
        <f t="shared" si="41"/>
        <v>6</v>
      </c>
      <c r="T640">
        <f t="shared" si="42"/>
        <v>13</v>
      </c>
      <c r="U640" t="s">
        <v>1809</v>
      </c>
      <c r="V640" t="s">
        <v>1809</v>
      </c>
      <c r="W640" t="s">
        <v>1809</v>
      </c>
      <c r="X640" t="s">
        <v>1809</v>
      </c>
      <c r="Z640" t="str" cm="1">
        <f t="array" ref="Z640">IF(ISBLANK(AK640),_xlfn.LET(
    _xlpm.nameBeforeSlash, IF(ISNUMBER(SEARCH("/", Y640)), LEFT(Y640, SEARCH("/", Y640)-1), Y640),
    _xlpm.matchRow, IFERROR(MATCH(_xlpm.nameBeforeSlash, AA:AA, 0), ""),
    _xlpm.difference, IF(_xlpm.matchRow="", "", ABS((R640 + S640)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),IF(ISBLANK(Y640),"","Hidden"))</f>
        <v/>
      </c>
      <c r="AA640" t="s">
        <v>8551</v>
      </c>
      <c r="AB640" t="s">
        <v>8908</v>
      </c>
      <c r="AC640" t="s">
        <v>472</v>
      </c>
      <c r="AD640" t="str">
        <f>_xlfn.XLOOKUP(AC640,moves!A:A,moves!B:B)</f>
        <v>typeless</v>
      </c>
      <c r="AE640">
        <f>_xlfn.XLOOKUP(AC640,moves!A:A,moves!D:D)</f>
        <v>3</v>
      </c>
      <c r="AF640" t="str">
        <f>_xlfn.XLOOKUP(AC640,moves!A:A,moves!E:E)</f>
        <v>Roll a status dice. The type of this move is that type until the user switches out.</v>
      </c>
      <c r="AG640">
        <v>0</v>
      </c>
      <c r="AH640">
        <v>0</v>
      </c>
      <c r="AI640">
        <f t="shared" si="43"/>
        <v>0</v>
      </c>
      <c r="AJ640" t="s">
        <v>524</v>
      </c>
      <c r="AL640">
        <v>0</v>
      </c>
      <c r="AM640" cm="1">
        <f t="array" ref="AM640">IF(AL640=1,1,
   IF(ISTEXT(AK640),1,
   IF(AO640&gt;1,AM639,
   IF(AI640=1,
      IF(SUMPRODUCT((LEN($Y$2:$Y$4096)-LEN(SUBSTITUTE($Y$2:$Y$4096,AA640,"")))/LEN(AA640))&gt;0,2,1),
      IF(
         SUMPRODUCT((LEN($Y$2:$Y$4096)-LEN(SUBSTITUTE($Y$2:$Y$4096,AA640,"")))/LEN(AA640))
         - SUMPRODUCT((LEN($Y$2:$Y$4096)-LEN(SUBSTITUTE($Y$2:$Y$4096,"Alolan "&amp;AA640,"")))/LEN("Alolan "&amp;AA640))
         - SUMPRODUCT((LEN($Y$2:$Y$4096)-LEN(SUBSTITUTE($Y$2:$Y$4096,"Galarian "&amp;AA640,"")))/LEN("Galarian "&amp;AA640))
         - SUMPRODUCT((LEN($Y$2:$Y$4096)-LEN(SUBSTITUTE($Y$2:$Y$4096,"Hisuian "&amp;AA640,"")))/LEN("Hisuian "&amp;AA640))
         - SUMPRODUCT((LEN($Y$2:$Y$4096)-LEN(SUBSTITUTE($Y$2:$Y$4096,"Paldean "&amp;AA640,"")))/LEN("Paldean "&amp;AA640))
      &gt;0,2,1)
   ))))</f>
        <v>1</v>
      </c>
      <c r="AN640">
        <v>0</v>
      </c>
      <c r="AO640">
        <v>0</v>
      </c>
    </row>
    <row r="641" spans="1:41" x14ac:dyDescent="0.25">
      <c r="A641" t="s">
        <v>7215</v>
      </c>
      <c r="B641" t="s">
        <v>86</v>
      </c>
      <c r="C641" t="s">
        <v>429</v>
      </c>
      <c r="D641"/>
      <c r="E641">
        <v>48</v>
      </c>
      <c r="F641">
        <v>72</v>
      </c>
      <c r="G641">
        <v>48</v>
      </c>
      <c r="H641">
        <v>72</v>
      </c>
      <c r="I641">
        <v>48</v>
      </c>
      <c r="J641">
        <v>48</v>
      </c>
      <c r="K641" t="s">
        <v>1808</v>
      </c>
      <c r="L641" t="s">
        <v>3446</v>
      </c>
      <c r="M641" t="s">
        <v>483</v>
      </c>
      <c r="N641">
        <v>6.24</v>
      </c>
      <c r="O641">
        <v>4.8</v>
      </c>
      <c r="P641">
        <v>1</v>
      </c>
      <c r="Q641">
        <v>1</v>
      </c>
      <c r="R641">
        <f t="shared" ref="R641:R704" si="44">MROUND(N641,1)+P641</f>
        <v>7</v>
      </c>
      <c r="S641">
        <f t="shared" ref="S641:S704" si="45">MROUND(O641,1)+Q641</f>
        <v>6</v>
      </c>
      <c r="T641">
        <f t="shared" si="42"/>
        <v>13</v>
      </c>
      <c r="U641" t="s">
        <v>1809</v>
      </c>
      <c r="V641" t="s">
        <v>1809</v>
      </c>
      <c r="W641" t="s">
        <v>1809</v>
      </c>
      <c r="X641" t="s">
        <v>1809</v>
      </c>
      <c r="Z641" t="str" cm="1">
        <f t="array" ref="Z641">IF(ISBLANK(AK641),_xlfn.LET(
    _xlpm.nameBeforeSlash, IF(ISNUMBER(SEARCH("/", Y641)), LEFT(Y641, SEARCH("/", Y641)-1), Y641),
    _xlpm.matchRow, IFERROR(MATCH(_xlpm.nameBeforeSlash, AA:AA, 0), ""),
    _xlpm.difference, IF(_xlpm.matchRow="", "", ABS((R641 + S641)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),IF(ISBLANK(Y641),"","Hidden"))</f>
        <v/>
      </c>
      <c r="AA641" t="s">
        <v>8552</v>
      </c>
      <c r="AB641" t="s">
        <v>8909</v>
      </c>
      <c r="AC641" t="s">
        <v>472</v>
      </c>
      <c r="AD641" t="str">
        <f>_xlfn.XLOOKUP(AC641,moves!A:A,moves!B:B)</f>
        <v>typeless</v>
      </c>
      <c r="AE641">
        <f>_xlfn.XLOOKUP(AC641,moves!A:A,moves!D:D)</f>
        <v>3</v>
      </c>
      <c r="AF641" t="str">
        <f>_xlfn.XLOOKUP(AC641,moves!A:A,moves!E:E)</f>
        <v>Roll a status dice. The type of this move is that type until the user switches out.</v>
      </c>
      <c r="AG641">
        <v>0</v>
      </c>
      <c r="AH641">
        <v>0</v>
      </c>
      <c r="AI641">
        <f t="shared" si="43"/>
        <v>0</v>
      </c>
      <c r="AJ641" t="s">
        <v>524</v>
      </c>
      <c r="AL641">
        <v>0</v>
      </c>
      <c r="AM641" cm="1">
        <f t="array" ref="AM641">IF(AL641=1,1,
   IF(ISTEXT(AK641),1,
   IF(AO641&gt;1,AM640,
   IF(AI641=1,
      IF(SUMPRODUCT((LEN($Y$2:$Y$4096)-LEN(SUBSTITUTE($Y$2:$Y$4096,AA641,"")))/LEN(AA641))&gt;0,2,1),
      IF(
         SUMPRODUCT((LEN($Y$2:$Y$4096)-LEN(SUBSTITUTE($Y$2:$Y$4096,AA641,"")))/LEN(AA641))
         - SUMPRODUCT((LEN($Y$2:$Y$4096)-LEN(SUBSTITUTE($Y$2:$Y$4096,"Alolan "&amp;AA641,"")))/LEN("Alolan "&amp;AA641))
         - SUMPRODUCT((LEN($Y$2:$Y$4096)-LEN(SUBSTITUTE($Y$2:$Y$4096,"Galarian "&amp;AA641,"")))/LEN("Galarian "&amp;AA641))
         - SUMPRODUCT((LEN($Y$2:$Y$4096)-LEN(SUBSTITUTE($Y$2:$Y$4096,"Hisuian "&amp;AA641,"")))/LEN("Hisuian "&amp;AA641))
         - SUMPRODUCT((LEN($Y$2:$Y$4096)-LEN(SUBSTITUTE($Y$2:$Y$4096,"Paldean "&amp;AA641,"")))/LEN("Paldean "&amp;AA641))
      &gt;0,2,1)
   ))))</f>
        <v>1</v>
      </c>
      <c r="AN641">
        <v>0</v>
      </c>
      <c r="AO641">
        <v>0</v>
      </c>
    </row>
    <row r="642" spans="1:41" x14ac:dyDescent="0.25">
      <c r="A642" t="s">
        <v>7216</v>
      </c>
      <c r="B642" t="s">
        <v>86</v>
      </c>
      <c r="C642" t="s">
        <v>429</v>
      </c>
      <c r="D642"/>
      <c r="E642">
        <v>48</v>
      </c>
      <c r="F642">
        <v>72</v>
      </c>
      <c r="G642">
        <v>48</v>
      </c>
      <c r="H642">
        <v>72</v>
      </c>
      <c r="I642">
        <v>48</v>
      </c>
      <c r="J642">
        <v>48</v>
      </c>
      <c r="K642" t="s">
        <v>1808</v>
      </c>
      <c r="L642" t="s">
        <v>3446</v>
      </c>
      <c r="M642" t="s">
        <v>483</v>
      </c>
      <c r="N642">
        <v>6.24</v>
      </c>
      <c r="O642">
        <v>4.8</v>
      </c>
      <c r="P642">
        <v>1</v>
      </c>
      <c r="Q642">
        <v>1</v>
      </c>
      <c r="R642">
        <f t="shared" si="44"/>
        <v>7</v>
      </c>
      <c r="S642">
        <f t="shared" si="45"/>
        <v>6</v>
      </c>
      <c r="T642">
        <f t="shared" si="42"/>
        <v>13</v>
      </c>
      <c r="U642" t="s">
        <v>1809</v>
      </c>
      <c r="V642" t="s">
        <v>1809</v>
      </c>
      <c r="W642" t="s">
        <v>1809</v>
      </c>
      <c r="X642" t="s">
        <v>1809</v>
      </c>
      <c r="Z642" t="str" cm="1">
        <f t="array" ref="Z642">IF(ISBLANK(AK642),_xlfn.LET(
    _xlpm.nameBeforeSlash, IF(ISNUMBER(SEARCH("/", Y642)), LEFT(Y642, SEARCH("/", Y642)-1), Y642),
    _xlpm.matchRow, IFERROR(MATCH(_xlpm.nameBeforeSlash, AA:AA, 0), ""),
    _xlpm.difference, IF(_xlpm.matchRow="", "", ABS((R642 + S642)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),IF(ISBLANK(Y642),"","Hidden"))</f>
        <v/>
      </c>
      <c r="AA642" t="s">
        <v>8553</v>
      </c>
      <c r="AB642" t="s">
        <v>8910</v>
      </c>
      <c r="AC642" t="s">
        <v>472</v>
      </c>
      <c r="AD642" t="str">
        <f>_xlfn.XLOOKUP(AC642,moves!A:A,moves!B:B)</f>
        <v>typeless</v>
      </c>
      <c r="AE642">
        <f>_xlfn.XLOOKUP(AC642,moves!A:A,moves!D:D)</f>
        <v>3</v>
      </c>
      <c r="AF642" t="str">
        <f>_xlfn.XLOOKUP(AC642,moves!A:A,moves!E:E)</f>
        <v>Roll a status dice. The type of this move is that type until the user switches out.</v>
      </c>
      <c r="AG642">
        <v>0</v>
      </c>
      <c r="AH642">
        <v>0</v>
      </c>
      <c r="AI642">
        <f t="shared" si="43"/>
        <v>0</v>
      </c>
      <c r="AJ642" t="s">
        <v>524</v>
      </c>
      <c r="AL642">
        <v>0</v>
      </c>
      <c r="AM642" cm="1">
        <f t="array" ref="AM642">IF(AL642=1,1,
   IF(ISTEXT(AK642),1,
   IF(AO642&gt;1,AM641,
   IF(AI642=1,
      IF(SUMPRODUCT((LEN($Y$2:$Y$4096)-LEN(SUBSTITUTE($Y$2:$Y$4096,AA642,"")))/LEN(AA642))&gt;0,2,1),
      IF(
         SUMPRODUCT((LEN($Y$2:$Y$4096)-LEN(SUBSTITUTE($Y$2:$Y$4096,AA642,"")))/LEN(AA642))
         - SUMPRODUCT((LEN($Y$2:$Y$4096)-LEN(SUBSTITUTE($Y$2:$Y$4096,"Alolan "&amp;AA642,"")))/LEN("Alolan "&amp;AA642))
         - SUMPRODUCT((LEN($Y$2:$Y$4096)-LEN(SUBSTITUTE($Y$2:$Y$4096,"Galarian "&amp;AA642,"")))/LEN("Galarian "&amp;AA642))
         - SUMPRODUCT((LEN($Y$2:$Y$4096)-LEN(SUBSTITUTE($Y$2:$Y$4096,"Hisuian "&amp;AA642,"")))/LEN("Hisuian "&amp;AA642))
         - SUMPRODUCT((LEN($Y$2:$Y$4096)-LEN(SUBSTITUTE($Y$2:$Y$4096,"Paldean "&amp;AA642,"")))/LEN("Paldean "&amp;AA642))
      &gt;0,2,1)
   ))))</f>
        <v>1</v>
      </c>
      <c r="AN642">
        <v>0</v>
      </c>
      <c r="AO642">
        <v>0</v>
      </c>
    </row>
    <row r="643" spans="1:41" x14ac:dyDescent="0.25">
      <c r="A643" t="s">
        <v>7217</v>
      </c>
      <c r="B643" t="s">
        <v>86</v>
      </c>
      <c r="C643" t="s">
        <v>429</v>
      </c>
      <c r="D643"/>
      <c r="E643">
        <v>48</v>
      </c>
      <c r="F643">
        <v>72</v>
      </c>
      <c r="G643">
        <v>48</v>
      </c>
      <c r="H643">
        <v>72</v>
      </c>
      <c r="I643">
        <v>48</v>
      </c>
      <c r="J643">
        <v>48</v>
      </c>
      <c r="K643" t="s">
        <v>1808</v>
      </c>
      <c r="L643" t="s">
        <v>3446</v>
      </c>
      <c r="M643" t="s">
        <v>483</v>
      </c>
      <c r="N643">
        <v>6.24</v>
      </c>
      <c r="O643">
        <v>4.8</v>
      </c>
      <c r="P643">
        <v>1</v>
      </c>
      <c r="Q643">
        <v>1</v>
      </c>
      <c r="R643">
        <f t="shared" si="44"/>
        <v>7</v>
      </c>
      <c r="S643">
        <f t="shared" si="45"/>
        <v>6</v>
      </c>
      <c r="T643">
        <f t="shared" si="42"/>
        <v>13</v>
      </c>
      <c r="U643" t="s">
        <v>1809</v>
      </c>
      <c r="V643" t="s">
        <v>1809</v>
      </c>
      <c r="W643" t="s">
        <v>1809</v>
      </c>
      <c r="X643" t="s">
        <v>1809</v>
      </c>
      <c r="Z643" t="str" cm="1">
        <f t="array" ref="Z643">IF(ISBLANK(AK643),_xlfn.LET(
    _xlpm.nameBeforeSlash, IF(ISNUMBER(SEARCH("/", Y643)), LEFT(Y643, SEARCH("/", Y643)-1), Y643),
    _xlpm.matchRow, IFERROR(MATCH(_xlpm.nameBeforeSlash, AA:AA, 0), ""),
    _xlpm.difference, IF(_xlpm.matchRow="", "", ABS((R643 + S643)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),IF(ISBLANK(Y643),"","Hidden"))</f>
        <v/>
      </c>
      <c r="AA643" t="s">
        <v>8554</v>
      </c>
      <c r="AB643" t="s">
        <v>8911</v>
      </c>
      <c r="AC643" t="s">
        <v>472</v>
      </c>
      <c r="AD643" t="str">
        <f>_xlfn.XLOOKUP(AC643,moves!A:A,moves!B:B)</f>
        <v>typeless</v>
      </c>
      <c r="AE643">
        <f>_xlfn.XLOOKUP(AC643,moves!A:A,moves!D:D)</f>
        <v>3</v>
      </c>
      <c r="AF643" t="str">
        <f>_xlfn.XLOOKUP(AC643,moves!A:A,moves!E:E)</f>
        <v>Roll a status dice. The type of this move is that type until the user switches out.</v>
      </c>
      <c r="AG643">
        <v>0</v>
      </c>
      <c r="AH643">
        <v>0</v>
      </c>
      <c r="AI643">
        <f t="shared" si="43"/>
        <v>0</v>
      </c>
      <c r="AJ643" t="s">
        <v>524</v>
      </c>
      <c r="AL643">
        <v>0</v>
      </c>
      <c r="AM643" cm="1">
        <f t="array" ref="AM643">IF(AL643=1,1,
   IF(ISTEXT(AK643),1,
   IF(AO643&gt;1,AM642,
   IF(AI643=1,
      IF(SUMPRODUCT((LEN($Y$2:$Y$4096)-LEN(SUBSTITUTE($Y$2:$Y$4096,AA643,"")))/LEN(AA643))&gt;0,2,1),
      IF(
         SUMPRODUCT((LEN($Y$2:$Y$4096)-LEN(SUBSTITUTE($Y$2:$Y$4096,AA643,"")))/LEN(AA643))
         - SUMPRODUCT((LEN($Y$2:$Y$4096)-LEN(SUBSTITUTE($Y$2:$Y$4096,"Alolan "&amp;AA643,"")))/LEN("Alolan "&amp;AA643))
         - SUMPRODUCT((LEN($Y$2:$Y$4096)-LEN(SUBSTITUTE($Y$2:$Y$4096,"Galarian "&amp;AA643,"")))/LEN("Galarian "&amp;AA643))
         - SUMPRODUCT((LEN($Y$2:$Y$4096)-LEN(SUBSTITUTE($Y$2:$Y$4096,"Hisuian "&amp;AA643,"")))/LEN("Hisuian "&amp;AA643))
         - SUMPRODUCT((LEN($Y$2:$Y$4096)-LEN(SUBSTITUTE($Y$2:$Y$4096,"Paldean "&amp;AA643,"")))/LEN("Paldean "&amp;AA643))
      &gt;0,2,1)
   ))))</f>
        <v>1</v>
      </c>
      <c r="AN643">
        <v>0</v>
      </c>
      <c r="AO643">
        <v>0</v>
      </c>
    </row>
    <row r="644" spans="1:41" x14ac:dyDescent="0.25">
      <c r="A644" t="s">
        <v>7218</v>
      </c>
      <c r="B644" t="s">
        <v>86</v>
      </c>
      <c r="C644" t="s">
        <v>429</v>
      </c>
      <c r="D644"/>
      <c r="E644">
        <v>48</v>
      </c>
      <c r="F644">
        <v>72</v>
      </c>
      <c r="G644">
        <v>48</v>
      </c>
      <c r="H644">
        <v>72</v>
      </c>
      <c r="I644">
        <v>48</v>
      </c>
      <c r="J644">
        <v>48</v>
      </c>
      <c r="K644" t="s">
        <v>1808</v>
      </c>
      <c r="L644" t="s">
        <v>3446</v>
      </c>
      <c r="M644" t="s">
        <v>483</v>
      </c>
      <c r="N644">
        <v>6.24</v>
      </c>
      <c r="O644">
        <v>4.8</v>
      </c>
      <c r="P644">
        <v>1</v>
      </c>
      <c r="Q644">
        <v>1</v>
      </c>
      <c r="R644">
        <f t="shared" si="44"/>
        <v>7</v>
      </c>
      <c r="S644">
        <f t="shared" si="45"/>
        <v>6</v>
      </c>
      <c r="T644">
        <f t="shared" si="42"/>
        <v>13</v>
      </c>
      <c r="U644" t="s">
        <v>1809</v>
      </c>
      <c r="V644" t="s">
        <v>1809</v>
      </c>
      <c r="W644" t="s">
        <v>1809</v>
      </c>
      <c r="X644" t="s">
        <v>1809</v>
      </c>
      <c r="Z644" t="str" cm="1">
        <f t="array" ref="Z644">IF(ISBLANK(AK644),_xlfn.LET(
    _xlpm.nameBeforeSlash, IF(ISNUMBER(SEARCH("/", Y644)), LEFT(Y644, SEARCH("/", Y644)-1), Y644),
    _xlpm.matchRow, IFERROR(MATCH(_xlpm.nameBeforeSlash, AA:AA, 0), ""),
    _xlpm.difference, IF(_xlpm.matchRow="", "", ABS((R644 + S644)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),IF(ISBLANK(Y644),"","Hidden"))</f>
        <v/>
      </c>
      <c r="AA644" t="s">
        <v>8555</v>
      </c>
      <c r="AB644" t="s">
        <v>8912</v>
      </c>
      <c r="AC644" t="s">
        <v>472</v>
      </c>
      <c r="AD644" t="str">
        <f>_xlfn.XLOOKUP(AC644,moves!A:A,moves!B:B)</f>
        <v>typeless</v>
      </c>
      <c r="AE644">
        <f>_xlfn.XLOOKUP(AC644,moves!A:A,moves!D:D)</f>
        <v>3</v>
      </c>
      <c r="AF644" t="str">
        <f>_xlfn.XLOOKUP(AC644,moves!A:A,moves!E:E)</f>
        <v>Roll a status dice. The type of this move is that type until the user switches out.</v>
      </c>
      <c r="AG644">
        <v>0</v>
      </c>
      <c r="AH644">
        <v>0</v>
      </c>
      <c r="AI644">
        <f t="shared" si="43"/>
        <v>0</v>
      </c>
      <c r="AJ644" t="s">
        <v>524</v>
      </c>
      <c r="AL644">
        <v>0</v>
      </c>
      <c r="AM644" cm="1">
        <f t="array" ref="AM644">IF(AL644=1,1,
   IF(ISTEXT(AK644),1,
   IF(AO644&gt;1,AM643,
   IF(AI644=1,
      IF(SUMPRODUCT((LEN($Y$2:$Y$4096)-LEN(SUBSTITUTE($Y$2:$Y$4096,AA644,"")))/LEN(AA644))&gt;0,2,1),
      IF(
         SUMPRODUCT((LEN($Y$2:$Y$4096)-LEN(SUBSTITUTE($Y$2:$Y$4096,AA644,"")))/LEN(AA644))
         - SUMPRODUCT((LEN($Y$2:$Y$4096)-LEN(SUBSTITUTE($Y$2:$Y$4096,"Alolan "&amp;AA644,"")))/LEN("Alolan "&amp;AA644))
         - SUMPRODUCT((LEN($Y$2:$Y$4096)-LEN(SUBSTITUTE($Y$2:$Y$4096,"Galarian "&amp;AA644,"")))/LEN("Galarian "&amp;AA644))
         - SUMPRODUCT((LEN($Y$2:$Y$4096)-LEN(SUBSTITUTE($Y$2:$Y$4096,"Hisuian "&amp;AA644,"")))/LEN("Hisuian "&amp;AA644))
         - SUMPRODUCT((LEN($Y$2:$Y$4096)-LEN(SUBSTITUTE($Y$2:$Y$4096,"Paldean "&amp;AA644,"")))/LEN("Paldean "&amp;AA644))
      &gt;0,2,1)
   ))))</f>
        <v>1</v>
      </c>
      <c r="AN644">
        <v>0</v>
      </c>
      <c r="AO644">
        <v>0</v>
      </c>
    </row>
    <row r="645" spans="1:41" x14ac:dyDescent="0.25">
      <c r="A645" t="s">
        <v>7219</v>
      </c>
      <c r="B645" t="s">
        <v>86</v>
      </c>
      <c r="C645" t="s">
        <v>429</v>
      </c>
      <c r="D645"/>
      <c r="E645">
        <v>48</v>
      </c>
      <c r="F645">
        <v>72</v>
      </c>
      <c r="G645">
        <v>48</v>
      </c>
      <c r="H645">
        <v>72</v>
      </c>
      <c r="I645">
        <v>48</v>
      </c>
      <c r="J645">
        <v>48</v>
      </c>
      <c r="K645" t="s">
        <v>1808</v>
      </c>
      <c r="L645" t="s">
        <v>3446</v>
      </c>
      <c r="M645" t="s">
        <v>483</v>
      </c>
      <c r="N645">
        <v>6.24</v>
      </c>
      <c r="O645">
        <v>4.8</v>
      </c>
      <c r="P645">
        <v>1</v>
      </c>
      <c r="Q645">
        <v>1</v>
      </c>
      <c r="R645">
        <f t="shared" si="44"/>
        <v>7</v>
      </c>
      <c r="S645">
        <f t="shared" si="45"/>
        <v>6</v>
      </c>
      <c r="T645">
        <f t="shared" ref="T645:T708" si="46">SUM(S645,R645)</f>
        <v>13</v>
      </c>
      <c r="U645" t="s">
        <v>1809</v>
      </c>
      <c r="V645" t="s">
        <v>1809</v>
      </c>
      <c r="W645" t="s">
        <v>1809</v>
      </c>
      <c r="X645" t="s">
        <v>1809</v>
      </c>
      <c r="Z645" t="str" cm="1">
        <f t="array" ref="Z645">IF(ISBLANK(AK645),_xlfn.LET(
    _xlpm.nameBeforeSlash, IF(ISNUMBER(SEARCH("/", Y645)), LEFT(Y645, SEARCH("/", Y645)-1), Y645),
    _xlpm.matchRow, IFERROR(MATCH(_xlpm.nameBeforeSlash, AA:AA, 0), ""),
    _xlpm.difference, IF(_xlpm.matchRow="", "", ABS((R645 + S645)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),IF(ISBLANK(Y645),"","Hidden"))</f>
        <v/>
      </c>
      <c r="AA645" t="s">
        <v>8556</v>
      </c>
      <c r="AB645" t="s">
        <v>8913</v>
      </c>
      <c r="AC645" t="s">
        <v>472</v>
      </c>
      <c r="AD645" t="str">
        <f>_xlfn.XLOOKUP(AC645,moves!A:A,moves!B:B)</f>
        <v>typeless</v>
      </c>
      <c r="AE645">
        <f>_xlfn.XLOOKUP(AC645,moves!A:A,moves!D:D)</f>
        <v>3</v>
      </c>
      <c r="AF645" t="str">
        <f>_xlfn.XLOOKUP(AC645,moves!A:A,moves!E:E)</f>
        <v>Roll a status dice. The type of this move is that type until the user switches out.</v>
      </c>
      <c r="AG645">
        <v>0</v>
      </c>
      <c r="AH645">
        <v>0</v>
      </c>
      <c r="AI645">
        <f t="shared" ref="AI645:AI708" si="47">IF(ISNUMBER(SEARCH("Shiny ", AA645)), 1, 0)</f>
        <v>0</v>
      </c>
      <c r="AJ645" t="s">
        <v>524</v>
      </c>
      <c r="AL645">
        <v>0</v>
      </c>
      <c r="AM645" cm="1">
        <f t="array" ref="AM645">IF(AL645=1,1,
   IF(ISTEXT(AK645),1,
   IF(AO645&gt;1,AM644,
   IF(AI645=1,
      IF(SUMPRODUCT((LEN($Y$2:$Y$4096)-LEN(SUBSTITUTE($Y$2:$Y$4096,AA645,"")))/LEN(AA645))&gt;0,2,1),
      IF(
         SUMPRODUCT((LEN($Y$2:$Y$4096)-LEN(SUBSTITUTE($Y$2:$Y$4096,AA645,"")))/LEN(AA645))
         - SUMPRODUCT((LEN($Y$2:$Y$4096)-LEN(SUBSTITUTE($Y$2:$Y$4096,"Alolan "&amp;AA645,"")))/LEN("Alolan "&amp;AA645))
         - SUMPRODUCT((LEN($Y$2:$Y$4096)-LEN(SUBSTITUTE($Y$2:$Y$4096,"Galarian "&amp;AA645,"")))/LEN("Galarian "&amp;AA645))
         - SUMPRODUCT((LEN($Y$2:$Y$4096)-LEN(SUBSTITUTE($Y$2:$Y$4096,"Hisuian "&amp;AA645,"")))/LEN("Hisuian "&amp;AA645))
         - SUMPRODUCT((LEN($Y$2:$Y$4096)-LEN(SUBSTITUTE($Y$2:$Y$4096,"Paldean "&amp;AA645,"")))/LEN("Paldean "&amp;AA645))
      &gt;0,2,1)
   ))))</f>
        <v>1</v>
      </c>
      <c r="AN645">
        <v>0</v>
      </c>
      <c r="AO645">
        <v>0</v>
      </c>
    </row>
    <row r="646" spans="1:41" x14ac:dyDescent="0.25">
      <c r="A646" t="s">
        <v>7220</v>
      </c>
      <c r="B646" t="s">
        <v>86</v>
      </c>
      <c r="C646" t="s">
        <v>429</v>
      </c>
      <c r="D646"/>
      <c r="E646">
        <v>48</v>
      </c>
      <c r="F646">
        <v>72</v>
      </c>
      <c r="G646">
        <v>48</v>
      </c>
      <c r="H646">
        <v>72</v>
      </c>
      <c r="I646">
        <v>48</v>
      </c>
      <c r="J646">
        <v>48</v>
      </c>
      <c r="K646" t="s">
        <v>1808</v>
      </c>
      <c r="L646" t="s">
        <v>3446</v>
      </c>
      <c r="M646" t="s">
        <v>483</v>
      </c>
      <c r="N646">
        <v>6.24</v>
      </c>
      <c r="O646">
        <v>4.8</v>
      </c>
      <c r="P646">
        <v>1</v>
      </c>
      <c r="Q646">
        <v>1</v>
      </c>
      <c r="R646">
        <f t="shared" si="44"/>
        <v>7</v>
      </c>
      <c r="S646">
        <f t="shared" si="45"/>
        <v>6</v>
      </c>
      <c r="T646">
        <f t="shared" si="46"/>
        <v>13</v>
      </c>
      <c r="U646" t="s">
        <v>1809</v>
      </c>
      <c r="V646" t="s">
        <v>1809</v>
      </c>
      <c r="W646" t="s">
        <v>1809</v>
      </c>
      <c r="X646" t="s">
        <v>1809</v>
      </c>
      <c r="Z646" t="str" cm="1">
        <f t="array" ref="Z646">IF(ISBLANK(AK646),_xlfn.LET(
    _xlpm.nameBeforeSlash, IF(ISNUMBER(SEARCH("/", Y646)), LEFT(Y646, SEARCH("/", Y646)-1), Y646),
    _xlpm.matchRow, IFERROR(MATCH(_xlpm.nameBeforeSlash, AA:AA, 0), ""),
    _xlpm.difference, IF(_xlpm.matchRow="", "", ABS((R646 + S646)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),IF(ISBLANK(Y646),"","Hidden"))</f>
        <v/>
      </c>
      <c r="AA646" t="s">
        <v>8557</v>
      </c>
      <c r="AB646" t="s">
        <v>8914</v>
      </c>
      <c r="AC646" t="s">
        <v>472</v>
      </c>
      <c r="AD646" t="str">
        <f>_xlfn.XLOOKUP(AC646,moves!A:A,moves!B:B)</f>
        <v>typeless</v>
      </c>
      <c r="AE646">
        <f>_xlfn.XLOOKUP(AC646,moves!A:A,moves!D:D)</f>
        <v>3</v>
      </c>
      <c r="AF646" t="str">
        <f>_xlfn.XLOOKUP(AC646,moves!A:A,moves!E:E)</f>
        <v>Roll a status dice. The type of this move is that type until the user switches out.</v>
      </c>
      <c r="AG646">
        <v>0</v>
      </c>
      <c r="AH646">
        <v>0</v>
      </c>
      <c r="AI646">
        <f t="shared" si="47"/>
        <v>0</v>
      </c>
      <c r="AJ646" t="s">
        <v>524</v>
      </c>
      <c r="AL646">
        <v>0</v>
      </c>
      <c r="AM646" cm="1">
        <f t="array" ref="AM646">IF(AL646=1,1,
   IF(ISTEXT(AK646),1,
   IF(AO646&gt;1,AM645,
   IF(AI646=1,
      IF(SUMPRODUCT((LEN($Y$2:$Y$4096)-LEN(SUBSTITUTE($Y$2:$Y$4096,AA646,"")))/LEN(AA646))&gt;0,2,1),
      IF(
         SUMPRODUCT((LEN($Y$2:$Y$4096)-LEN(SUBSTITUTE($Y$2:$Y$4096,AA646,"")))/LEN(AA646))
         - SUMPRODUCT((LEN($Y$2:$Y$4096)-LEN(SUBSTITUTE($Y$2:$Y$4096,"Alolan "&amp;AA646,"")))/LEN("Alolan "&amp;AA646))
         - SUMPRODUCT((LEN($Y$2:$Y$4096)-LEN(SUBSTITUTE($Y$2:$Y$4096,"Galarian "&amp;AA646,"")))/LEN("Galarian "&amp;AA646))
         - SUMPRODUCT((LEN($Y$2:$Y$4096)-LEN(SUBSTITUTE($Y$2:$Y$4096,"Hisuian "&amp;AA646,"")))/LEN("Hisuian "&amp;AA646))
         - SUMPRODUCT((LEN($Y$2:$Y$4096)-LEN(SUBSTITUTE($Y$2:$Y$4096,"Paldean "&amp;AA646,"")))/LEN("Paldean "&amp;AA646))
      &gt;0,2,1)
   ))))</f>
        <v>1</v>
      </c>
      <c r="AN646">
        <v>0</v>
      </c>
      <c r="AO646">
        <v>0</v>
      </c>
    </row>
    <row r="647" spans="1:41" x14ac:dyDescent="0.25">
      <c r="A647" t="s">
        <v>7221</v>
      </c>
      <c r="B647" t="s">
        <v>86</v>
      </c>
      <c r="C647" t="s">
        <v>429</v>
      </c>
      <c r="D647"/>
      <c r="E647">
        <v>48</v>
      </c>
      <c r="F647">
        <v>72</v>
      </c>
      <c r="G647">
        <v>48</v>
      </c>
      <c r="H647">
        <v>72</v>
      </c>
      <c r="I647">
        <v>48</v>
      </c>
      <c r="J647">
        <v>48</v>
      </c>
      <c r="K647" t="s">
        <v>1808</v>
      </c>
      <c r="L647" t="s">
        <v>3446</v>
      </c>
      <c r="M647" t="s">
        <v>483</v>
      </c>
      <c r="N647">
        <v>6.24</v>
      </c>
      <c r="O647">
        <v>4.8</v>
      </c>
      <c r="P647">
        <v>1</v>
      </c>
      <c r="Q647">
        <v>1</v>
      </c>
      <c r="R647">
        <f t="shared" si="44"/>
        <v>7</v>
      </c>
      <c r="S647">
        <f t="shared" si="45"/>
        <v>6</v>
      </c>
      <c r="T647">
        <f t="shared" si="46"/>
        <v>13</v>
      </c>
      <c r="U647" t="s">
        <v>1809</v>
      </c>
      <c r="V647" t="s">
        <v>1809</v>
      </c>
      <c r="W647" t="s">
        <v>1809</v>
      </c>
      <c r="X647" t="s">
        <v>1809</v>
      </c>
      <c r="Z647" t="str" cm="1">
        <f t="array" ref="Z647">IF(ISBLANK(AK647),_xlfn.LET(
    _xlpm.nameBeforeSlash, IF(ISNUMBER(SEARCH("/", Y647)), LEFT(Y647, SEARCH("/", Y647)-1), Y647),
    _xlpm.matchRow, IFERROR(MATCH(_xlpm.nameBeforeSlash, AA:AA, 0), ""),
    _xlpm.difference, IF(_xlpm.matchRow="", "", ABS((R647 + S647)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),IF(ISBLANK(Y647),"","Hidden"))</f>
        <v/>
      </c>
      <c r="AA647" t="s">
        <v>8558</v>
      </c>
      <c r="AB647" t="s">
        <v>8915</v>
      </c>
      <c r="AC647" t="s">
        <v>472</v>
      </c>
      <c r="AD647" t="str">
        <f>_xlfn.XLOOKUP(AC647,moves!A:A,moves!B:B)</f>
        <v>typeless</v>
      </c>
      <c r="AE647">
        <f>_xlfn.XLOOKUP(AC647,moves!A:A,moves!D:D)</f>
        <v>3</v>
      </c>
      <c r="AF647" t="str">
        <f>_xlfn.XLOOKUP(AC647,moves!A:A,moves!E:E)</f>
        <v>Roll a status dice. The type of this move is that type until the user switches out.</v>
      </c>
      <c r="AG647">
        <v>0</v>
      </c>
      <c r="AH647">
        <v>0</v>
      </c>
      <c r="AI647">
        <f t="shared" si="47"/>
        <v>0</v>
      </c>
      <c r="AJ647" t="s">
        <v>524</v>
      </c>
      <c r="AL647">
        <v>0</v>
      </c>
      <c r="AM647" cm="1">
        <f t="array" ref="AM647">IF(AL647=1,1,
   IF(ISTEXT(AK647),1,
   IF(AO647&gt;1,AM646,
   IF(AI647=1,
      IF(SUMPRODUCT((LEN($Y$2:$Y$4096)-LEN(SUBSTITUTE($Y$2:$Y$4096,AA647,"")))/LEN(AA647))&gt;0,2,1),
      IF(
         SUMPRODUCT((LEN($Y$2:$Y$4096)-LEN(SUBSTITUTE($Y$2:$Y$4096,AA647,"")))/LEN(AA647))
         - SUMPRODUCT((LEN($Y$2:$Y$4096)-LEN(SUBSTITUTE($Y$2:$Y$4096,"Alolan "&amp;AA647,"")))/LEN("Alolan "&amp;AA647))
         - SUMPRODUCT((LEN($Y$2:$Y$4096)-LEN(SUBSTITUTE($Y$2:$Y$4096,"Galarian "&amp;AA647,"")))/LEN("Galarian "&amp;AA647))
         - SUMPRODUCT((LEN($Y$2:$Y$4096)-LEN(SUBSTITUTE($Y$2:$Y$4096,"Hisuian "&amp;AA647,"")))/LEN("Hisuian "&amp;AA647))
         - SUMPRODUCT((LEN($Y$2:$Y$4096)-LEN(SUBSTITUTE($Y$2:$Y$4096,"Paldean "&amp;AA647,"")))/LEN("Paldean "&amp;AA647))
      &gt;0,2,1)
   ))))</f>
        <v>1</v>
      </c>
      <c r="AN647">
        <v>0</v>
      </c>
      <c r="AO647">
        <v>0</v>
      </c>
    </row>
    <row r="648" spans="1:41" x14ac:dyDescent="0.25">
      <c r="A648" t="s">
        <v>7222</v>
      </c>
      <c r="B648" t="s">
        <v>86</v>
      </c>
      <c r="C648" t="s">
        <v>429</v>
      </c>
      <c r="D648"/>
      <c r="E648">
        <v>48</v>
      </c>
      <c r="F648">
        <v>72</v>
      </c>
      <c r="G648">
        <v>48</v>
      </c>
      <c r="H648">
        <v>72</v>
      </c>
      <c r="I648">
        <v>48</v>
      </c>
      <c r="J648">
        <v>48</v>
      </c>
      <c r="K648" t="s">
        <v>1808</v>
      </c>
      <c r="L648" t="s">
        <v>3446</v>
      </c>
      <c r="M648" t="s">
        <v>483</v>
      </c>
      <c r="N648">
        <v>6.24</v>
      </c>
      <c r="O648">
        <v>4.8</v>
      </c>
      <c r="P648">
        <v>1</v>
      </c>
      <c r="Q648">
        <v>1</v>
      </c>
      <c r="R648">
        <f t="shared" si="44"/>
        <v>7</v>
      </c>
      <c r="S648">
        <f t="shared" si="45"/>
        <v>6</v>
      </c>
      <c r="T648">
        <f t="shared" si="46"/>
        <v>13</v>
      </c>
      <c r="U648" t="s">
        <v>1809</v>
      </c>
      <c r="V648" t="s">
        <v>1809</v>
      </c>
      <c r="W648" t="s">
        <v>1809</v>
      </c>
      <c r="X648" t="s">
        <v>1809</v>
      </c>
      <c r="Z648" t="str" cm="1">
        <f t="array" ref="Z648">IF(ISBLANK(AK648),_xlfn.LET(
    _xlpm.nameBeforeSlash, IF(ISNUMBER(SEARCH("/", Y648)), LEFT(Y648, SEARCH("/", Y648)-1), Y648),
    _xlpm.matchRow, IFERROR(MATCH(_xlpm.nameBeforeSlash, AA:AA, 0), ""),
    _xlpm.difference, IF(_xlpm.matchRow="", "", ABS((R648 + S648)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),IF(ISBLANK(Y648),"","Hidden"))</f>
        <v/>
      </c>
      <c r="AA648" t="s">
        <v>8559</v>
      </c>
      <c r="AB648" t="s">
        <v>8916</v>
      </c>
      <c r="AC648" t="s">
        <v>472</v>
      </c>
      <c r="AD648" t="str">
        <f>_xlfn.XLOOKUP(AC648,moves!A:A,moves!B:B)</f>
        <v>typeless</v>
      </c>
      <c r="AE648">
        <f>_xlfn.XLOOKUP(AC648,moves!A:A,moves!D:D)</f>
        <v>3</v>
      </c>
      <c r="AF648" t="str">
        <f>_xlfn.XLOOKUP(AC648,moves!A:A,moves!E:E)</f>
        <v>Roll a status dice. The type of this move is that type until the user switches out.</v>
      </c>
      <c r="AG648">
        <v>0</v>
      </c>
      <c r="AH648">
        <v>0</v>
      </c>
      <c r="AI648">
        <f t="shared" si="47"/>
        <v>0</v>
      </c>
      <c r="AJ648" t="s">
        <v>524</v>
      </c>
      <c r="AL648">
        <v>0</v>
      </c>
      <c r="AM648" cm="1">
        <f t="array" ref="AM648">IF(AL648=1,1,
   IF(ISTEXT(AK648),1,
   IF(AO648&gt;1,AM647,
   IF(AI648=1,
      IF(SUMPRODUCT((LEN($Y$2:$Y$4096)-LEN(SUBSTITUTE($Y$2:$Y$4096,AA648,"")))/LEN(AA648))&gt;0,2,1),
      IF(
         SUMPRODUCT((LEN($Y$2:$Y$4096)-LEN(SUBSTITUTE($Y$2:$Y$4096,AA648,"")))/LEN(AA648))
         - SUMPRODUCT((LEN($Y$2:$Y$4096)-LEN(SUBSTITUTE($Y$2:$Y$4096,"Alolan "&amp;AA648,"")))/LEN("Alolan "&amp;AA648))
         - SUMPRODUCT((LEN($Y$2:$Y$4096)-LEN(SUBSTITUTE($Y$2:$Y$4096,"Galarian "&amp;AA648,"")))/LEN("Galarian "&amp;AA648))
         - SUMPRODUCT((LEN($Y$2:$Y$4096)-LEN(SUBSTITUTE($Y$2:$Y$4096,"Hisuian "&amp;AA648,"")))/LEN("Hisuian "&amp;AA648))
         - SUMPRODUCT((LEN($Y$2:$Y$4096)-LEN(SUBSTITUTE($Y$2:$Y$4096,"Paldean "&amp;AA648,"")))/LEN("Paldean "&amp;AA648))
      &gt;0,2,1)
   ))))</f>
        <v>1</v>
      </c>
      <c r="AN648">
        <v>0</v>
      </c>
      <c r="AO648">
        <v>0</v>
      </c>
    </row>
    <row r="649" spans="1:41" x14ac:dyDescent="0.25">
      <c r="A649" t="s">
        <v>7223</v>
      </c>
      <c r="B649" t="s">
        <v>86</v>
      </c>
      <c r="C649" t="s">
        <v>429</v>
      </c>
      <c r="D649"/>
      <c r="E649">
        <v>48</v>
      </c>
      <c r="F649">
        <v>72</v>
      </c>
      <c r="G649">
        <v>48</v>
      </c>
      <c r="H649">
        <v>72</v>
      </c>
      <c r="I649">
        <v>48</v>
      </c>
      <c r="J649">
        <v>48</v>
      </c>
      <c r="K649" t="s">
        <v>1808</v>
      </c>
      <c r="L649" t="s">
        <v>3446</v>
      </c>
      <c r="M649" t="s">
        <v>483</v>
      </c>
      <c r="N649">
        <v>6.24</v>
      </c>
      <c r="O649">
        <v>4.8</v>
      </c>
      <c r="P649">
        <v>1</v>
      </c>
      <c r="Q649">
        <v>1</v>
      </c>
      <c r="R649">
        <f t="shared" si="44"/>
        <v>7</v>
      </c>
      <c r="S649">
        <f t="shared" si="45"/>
        <v>6</v>
      </c>
      <c r="T649">
        <f t="shared" si="46"/>
        <v>13</v>
      </c>
      <c r="U649" t="s">
        <v>1809</v>
      </c>
      <c r="V649" t="s">
        <v>1809</v>
      </c>
      <c r="W649" t="s">
        <v>1809</v>
      </c>
      <c r="X649" t="s">
        <v>1809</v>
      </c>
      <c r="Z649" t="str" cm="1">
        <f t="array" ref="Z649">IF(ISBLANK(AK649),_xlfn.LET(
    _xlpm.nameBeforeSlash, IF(ISNUMBER(SEARCH("/", Y649)), LEFT(Y649, SEARCH("/", Y649)-1), Y649),
    _xlpm.matchRow, IFERROR(MATCH(_xlpm.nameBeforeSlash, AA:AA, 0), ""),
    _xlpm.difference, IF(_xlpm.matchRow="", "", ABS((R649 + S649)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),IF(ISBLANK(Y649),"","Hidden"))</f>
        <v/>
      </c>
      <c r="AA649" t="s">
        <v>8560</v>
      </c>
      <c r="AB649" t="s">
        <v>8917</v>
      </c>
      <c r="AC649" t="s">
        <v>472</v>
      </c>
      <c r="AD649" t="str">
        <f>_xlfn.XLOOKUP(AC649,moves!A:A,moves!B:B)</f>
        <v>typeless</v>
      </c>
      <c r="AE649">
        <f>_xlfn.XLOOKUP(AC649,moves!A:A,moves!D:D)</f>
        <v>3</v>
      </c>
      <c r="AF649" t="str">
        <f>_xlfn.XLOOKUP(AC649,moves!A:A,moves!E:E)</f>
        <v>Roll a status dice. The type of this move is that type until the user switches out.</v>
      </c>
      <c r="AG649">
        <v>0</v>
      </c>
      <c r="AH649">
        <v>0</v>
      </c>
      <c r="AI649">
        <f t="shared" si="47"/>
        <v>0</v>
      </c>
      <c r="AJ649" t="s">
        <v>524</v>
      </c>
      <c r="AL649">
        <v>0</v>
      </c>
      <c r="AM649" cm="1">
        <f t="array" ref="AM649">IF(AL649=1,1,
   IF(ISTEXT(AK649),1,
   IF(AO649&gt;1,AM648,
   IF(AI649=1,
      IF(SUMPRODUCT((LEN($Y$2:$Y$4096)-LEN(SUBSTITUTE($Y$2:$Y$4096,AA649,"")))/LEN(AA649))&gt;0,2,1),
      IF(
         SUMPRODUCT((LEN($Y$2:$Y$4096)-LEN(SUBSTITUTE($Y$2:$Y$4096,AA649,"")))/LEN(AA649))
         - SUMPRODUCT((LEN($Y$2:$Y$4096)-LEN(SUBSTITUTE($Y$2:$Y$4096,"Alolan "&amp;AA649,"")))/LEN("Alolan "&amp;AA649))
         - SUMPRODUCT((LEN($Y$2:$Y$4096)-LEN(SUBSTITUTE($Y$2:$Y$4096,"Galarian "&amp;AA649,"")))/LEN("Galarian "&amp;AA649))
         - SUMPRODUCT((LEN($Y$2:$Y$4096)-LEN(SUBSTITUTE($Y$2:$Y$4096,"Hisuian "&amp;AA649,"")))/LEN("Hisuian "&amp;AA649))
         - SUMPRODUCT((LEN($Y$2:$Y$4096)-LEN(SUBSTITUTE($Y$2:$Y$4096,"Paldean "&amp;AA649,"")))/LEN("Paldean "&amp;AA649))
      &gt;0,2,1)
   ))))</f>
        <v>1</v>
      </c>
      <c r="AN649">
        <v>0</v>
      </c>
      <c r="AO649">
        <v>0</v>
      </c>
    </row>
    <row r="650" spans="1:41" x14ac:dyDescent="0.25">
      <c r="A650" t="s">
        <v>7224</v>
      </c>
      <c r="B650" t="s">
        <v>86</v>
      </c>
      <c r="C650" t="s">
        <v>429</v>
      </c>
      <c r="D650"/>
      <c r="E650">
        <v>48</v>
      </c>
      <c r="F650">
        <v>72</v>
      </c>
      <c r="G650">
        <v>48</v>
      </c>
      <c r="H650">
        <v>72</v>
      </c>
      <c r="I650">
        <v>48</v>
      </c>
      <c r="J650">
        <v>48</v>
      </c>
      <c r="K650" t="s">
        <v>1808</v>
      </c>
      <c r="L650" t="s">
        <v>3446</v>
      </c>
      <c r="M650" t="s">
        <v>483</v>
      </c>
      <c r="N650">
        <v>6.24</v>
      </c>
      <c r="O650">
        <v>4.8</v>
      </c>
      <c r="P650">
        <v>1</v>
      </c>
      <c r="Q650">
        <v>1</v>
      </c>
      <c r="R650">
        <f t="shared" si="44"/>
        <v>7</v>
      </c>
      <c r="S650">
        <f t="shared" si="45"/>
        <v>6</v>
      </c>
      <c r="T650">
        <f t="shared" si="46"/>
        <v>13</v>
      </c>
      <c r="U650" t="s">
        <v>1809</v>
      </c>
      <c r="V650" t="s">
        <v>1809</v>
      </c>
      <c r="W650" t="s">
        <v>1809</v>
      </c>
      <c r="X650" t="s">
        <v>1809</v>
      </c>
      <c r="Z650" t="str" cm="1">
        <f t="array" ref="Z650">IF(ISBLANK(AK650),_xlfn.LET(
    _xlpm.nameBeforeSlash, IF(ISNUMBER(SEARCH("/", Y650)), LEFT(Y650, SEARCH("/", Y650)-1), Y650),
    _xlpm.matchRow, IFERROR(MATCH(_xlpm.nameBeforeSlash, AA:AA, 0), ""),
    _xlpm.difference, IF(_xlpm.matchRow="", "", ABS((R650 + S650)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),IF(ISBLANK(Y650),"","Hidden"))</f>
        <v/>
      </c>
      <c r="AA650" t="s">
        <v>8561</v>
      </c>
      <c r="AB650" t="s">
        <v>8918</v>
      </c>
      <c r="AC650" t="s">
        <v>472</v>
      </c>
      <c r="AD650" t="str">
        <f>_xlfn.XLOOKUP(AC650,moves!A:A,moves!B:B)</f>
        <v>typeless</v>
      </c>
      <c r="AE650">
        <f>_xlfn.XLOOKUP(AC650,moves!A:A,moves!D:D)</f>
        <v>3</v>
      </c>
      <c r="AF650" t="str">
        <f>_xlfn.XLOOKUP(AC650,moves!A:A,moves!E:E)</f>
        <v>Roll a status dice. The type of this move is that type until the user switches out.</v>
      </c>
      <c r="AG650">
        <v>0</v>
      </c>
      <c r="AH650">
        <v>0</v>
      </c>
      <c r="AI650">
        <f t="shared" si="47"/>
        <v>0</v>
      </c>
      <c r="AJ650" t="s">
        <v>524</v>
      </c>
      <c r="AL650">
        <v>0</v>
      </c>
      <c r="AM650" cm="1">
        <f t="array" ref="AM650">IF(AL650=1,1,
   IF(ISTEXT(AK650),1,
   IF(AO650&gt;1,AM649,
   IF(AI650=1,
      IF(SUMPRODUCT((LEN($Y$2:$Y$4096)-LEN(SUBSTITUTE($Y$2:$Y$4096,AA650,"")))/LEN(AA650))&gt;0,2,1),
      IF(
         SUMPRODUCT((LEN($Y$2:$Y$4096)-LEN(SUBSTITUTE($Y$2:$Y$4096,AA650,"")))/LEN(AA650))
         - SUMPRODUCT((LEN($Y$2:$Y$4096)-LEN(SUBSTITUTE($Y$2:$Y$4096,"Alolan "&amp;AA650,"")))/LEN("Alolan "&amp;AA650))
         - SUMPRODUCT((LEN($Y$2:$Y$4096)-LEN(SUBSTITUTE($Y$2:$Y$4096,"Galarian "&amp;AA650,"")))/LEN("Galarian "&amp;AA650))
         - SUMPRODUCT((LEN($Y$2:$Y$4096)-LEN(SUBSTITUTE($Y$2:$Y$4096,"Hisuian "&amp;AA650,"")))/LEN("Hisuian "&amp;AA650))
         - SUMPRODUCT((LEN($Y$2:$Y$4096)-LEN(SUBSTITUTE($Y$2:$Y$4096,"Paldean "&amp;AA650,"")))/LEN("Paldean "&amp;AA650))
      &gt;0,2,1)
   ))))</f>
        <v>1</v>
      </c>
      <c r="AN650">
        <v>0</v>
      </c>
      <c r="AO650">
        <v>0</v>
      </c>
    </row>
    <row r="651" spans="1:41" x14ac:dyDescent="0.25">
      <c r="A651" t="s">
        <v>7225</v>
      </c>
      <c r="B651" t="s">
        <v>86</v>
      </c>
      <c r="C651" t="s">
        <v>429</v>
      </c>
      <c r="D651"/>
      <c r="E651">
        <v>48</v>
      </c>
      <c r="F651">
        <v>72</v>
      </c>
      <c r="G651">
        <v>48</v>
      </c>
      <c r="H651">
        <v>72</v>
      </c>
      <c r="I651">
        <v>48</v>
      </c>
      <c r="J651">
        <v>48</v>
      </c>
      <c r="K651" t="s">
        <v>1808</v>
      </c>
      <c r="L651" t="s">
        <v>3446</v>
      </c>
      <c r="M651" t="s">
        <v>483</v>
      </c>
      <c r="N651">
        <v>6.24</v>
      </c>
      <c r="O651">
        <v>4.8</v>
      </c>
      <c r="P651">
        <v>1</v>
      </c>
      <c r="Q651">
        <v>1</v>
      </c>
      <c r="R651">
        <f t="shared" si="44"/>
        <v>7</v>
      </c>
      <c r="S651">
        <f t="shared" si="45"/>
        <v>6</v>
      </c>
      <c r="T651">
        <f t="shared" si="46"/>
        <v>13</v>
      </c>
      <c r="U651" t="s">
        <v>1809</v>
      </c>
      <c r="V651" t="s">
        <v>1809</v>
      </c>
      <c r="W651" t="s">
        <v>1809</v>
      </c>
      <c r="X651" t="s">
        <v>1809</v>
      </c>
      <c r="Z651" t="str" cm="1">
        <f t="array" ref="Z651">IF(ISBLANK(AK651),_xlfn.LET(
    _xlpm.nameBeforeSlash, IF(ISNUMBER(SEARCH("/", Y651)), LEFT(Y651, SEARCH("/", Y651)-1), Y651),
    _xlpm.matchRow, IFERROR(MATCH(_xlpm.nameBeforeSlash, AA:AA, 0), ""),
    _xlpm.difference, IF(_xlpm.matchRow="", "", ABS((R651 + S651)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),IF(ISBLANK(Y651),"","Hidden"))</f>
        <v/>
      </c>
      <c r="AA651" t="s">
        <v>8562</v>
      </c>
      <c r="AB651" t="s">
        <v>8919</v>
      </c>
      <c r="AC651" t="s">
        <v>472</v>
      </c>
      <c r="AD651" t="str">
        <f>_xlfn.XLOOKUP(AC651,moves!A:A,moves!B:B)</f>
        <v>typeless</v>
      </c>
      <c r="AE651">
        <f>_xlfn.XLOOKUP(AC651,moves!A:A,moves!D:D)</f>
        <v>3</v>
      </c>
      <c r="AF651" t="str">
        <f>_xlfn.XLOOKUP(AC651,moves!A:A,moves!E:E)</f>
        <v>Roll a status dice. The type of this move is that type until the user switches out.</v>
      </c>
      <c r="AG651">
        <v>0</v>
      </c>
      <c r="AH651">
        <v>0</v>
      </c>
      <c r="AI651">
        <f t="shared" si="47"/>
        <v>0</v>
      </c>
      <c r="AJ651" t="s">
        <v>524</v>
      </c>
      <c r="AL651">
        <v>0</v>
      </c>
      <c r="AM651" cm="1">
        <f t="array" ref="AM651">IF(AL651=1,1,
   IF(ISTEXT(AK651),1,
   IF(AO651&gt;1,AM650,
   IF(AI651=1,
      IF(SUMPRODUCT((LEN($Y$2:$Y$4096)-LEN(SUBSTITUTE($Y$2:$Y$4096,AA651,"")))/LEN(AA651))&gt;0,2,1),
      IF(
         SUMPRODUCT((LEN($Y$2:$Y$4096)-LEN(SUBSTITUTE($Y$2:$Y$4096,AA651,"")))/LEN(AA651))
         - SUMPRODUCT((LEN($Y$2:$Y$4096)-LEN(SUBSTITUTE($Y$2:$Y$4096,"Alolan "&amp;AA651,"")))/LEN("Alolan "&amp;AA651))
         - SUMPRODUCT((LEN($Y$2:$Y$4096)-LEN(SUBSTITUTE($Y$2:$Y$4096,"Galarian "&amp;AA651,"")))/LEN("Galarian "&amp;AA651))
         - SUMPRODUCT((LEN($Y$2:$Y$4096)-LEN(SUBSTITUTE($Y$2:$Y$4096,"Hisuian "&amp;AA651,"")))/LEN("Hisuian "&amp;AA651))
         - SUMPRODUCT((LEN($Y$2:$Y$4096)-LEN(SUBSTITUTE($Y$2:$Y$4096,"Paldean "&amp;AA651,"")))/LEN("Paldean "&amp;AA651))
      &gt;0,2,1)
   ))))</f>
        <v>1</v>
      </c>
      <c r="AN651">
        <v>0</v>
      </c>
      <c r="AO651">
        <v>0</v>
      </c>
    </row>
    <row r="652" spans="1:41" x14ac:dyDescent="0.25">
      <c r="A652" t="s">
        <v>8438</v>
      </c>
      <c r="B652" t="s">
        <v>86</v>
      </c>
      <c r="C652" t="s">
        <v>429</v>
      </c>
      <c r="D652"/>
      <c r="E652">
        <v>48</v>
      </c>
      <c r="F652">
        <v>72</v>
      </c>
      <c r="G652">
        <v>48</v>
      </c>
      <c r="H652">
        <v>72</v>
      </c>
      <c r="I652">
        <v>48</v>
      </c>
      <c r="J652">
        <v>48</v>
      </c>
      <c r="K652" t="s">
        <v>1808</v>
      </c>
      <c r="L652" t="s">
        <v>3446</v>
      </c>
      <c r="M652" t="s">
        <v>483</v>
      </c>
      <c r="N652">
        <v>6.24</v>
      </c>
      <c r="O652">
        <v>4.8</v>
      </c>
      <c r="P652">
        <v>1</v>
      </c>
      <c r="Q652">
        <v>1</v>
      </c>
      <c r="R652">
        <f t="shared" si="44"/>
        <v>7</v>
      </c>
      <c r="S652">
        <f t="shared" si="45"/>
        <v>6</v>
      </c>
      <c r="T652">
        <f t="shared" si="46"/>
        <v>13</v>
      </c>
      <c r="U652" t="s">
        <v>1809</v>
      </c>
      <c r="V652" t="s">
        <v>1809</v>
      </c>
      <c r="W652" t="s">
        <v>1809</v>
      </c>
      <c r="X652" t="s">
        <v>1809</v>
      </c>
      <c r="Z652" t="str" cm="1">
        <f t="array" ref="Z652">IF(ISBLANK(AK652),_xlfn.LET(
    _xlpm.nameBeforeSlash, IF(ISNUMBER(SEARCH("/", Y652)), LEFT(Y652, SEARCH("/", Y652)-1), Y652),
    _xlpm.matchRow, IFERROR(MATCH(_xlpm.nameBeforeSlash, AA:AA, 0), ""),
    _xlpm.difference, IF(_xlpm.matchRow="", "", ABS((R652 + S652)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),IF(ISBLANK(Y652),"","Hidden"))</f>
        <v/>
      </c>
      <c r="AA652" t="s">
        <v>8563</v>
      </c>
      <c r="AB652" t="s">
        <v>8920</v>
      </c>
      <c r="AC652" t="s">
        <v>472</v>
      </c>
      <c r="AD652" t="str">
        <f>_xlfn.XLOOKUP(AC652,moves!A:A,moves!B:B)</f>
        <v>typeless</v>
      </c>
      <c r="AE652">
        <f>_xlfn.XLOOKUP(AC652,moves!A:A,moves!D:D)</f>
        <v>3</v>
      </c>
      <c r="AF652" t="str">
        <f>_xlfn.XLOOKUP(AC652,moves!A:A,moves!E:E)</f>
        <v>Roll a status dice. The type of this move is that type until the user switches out.</v>
      </c>
      <c r="AG652">
        <v>0</v>
      </c>
      <c r="AH652">
        <v>0</v>
      </c>
      <c r="AI652">
        <f t="shared" si="47"/>
        <v>0</v>
      </c>
      <c r="AJ652" t="s">
        <v>524</v>
      </c>
      <c r="AL652">
        <v>0</v>
      </c>
      <c r="AM652" cm="1">
        <f t="array" ref="AM652">IF(AL652=1,1,
   IF(ISTEXT(AK652),1,
   IF(AO652&gt;1,AM651,
   IF(AI652=1,
      IF(SUMPRODUCT((LEN($Y$2:$Y$4096)-LEN(SUBSTITUTE($Y$2:$Y$4096,AA652,"")))/LEN(AA652))&gt;0,2,1),
      IF(
         SUMPRODUCT((LEN($Y$2:$Y$4096)-LEN(SUBSTITUTE($Y$2:$Y$4096,AA652,"")))/LEN(AA652))
         - SUMPRODUCT((LEN($Y$2:$Y$4096)-LEN(SUBSTITUTE($Y$2:$Y$4096,"Alolan "&amp;AA652,"")))/LEN("Alolan "&amp;AA652))
         - SUMPRODUCT((LEN($Y$2:$Y$4096)-LEN(SUBSTITUTE($Y$2:$Y$4096,"Galarian "&amp;AA652,"")))/LEN("Galarian "&amp;AA652))
         - SUMPRODUCT((LEN($Y$2:$Y$4096)-LEN(SUBSTITUTE($Y$2:$Y$4096,"Hisuian "&amp;AA652,"")))/LEN("Hisuian "&amp;AA652))
         - SUMPRODUCT((LEN($Y$2:$Y$4096)-LEN(SUBSTITUTE($Y$2:$Y$4096,"Paldean "&amp;AA652,"")))/LEN("Paldean "&amp;AA652))
      &gt;0,2,1)
   ))))</f>
        <v>1</v>
      </c>
      <c r="AN652">
        <v>0</v>
      </c>
      <c r="AO652">
        <v>0</v>
      </c>
    </row>
    <row r="653" spans="1:41" x14ac:dyDescent="0.25">
      <c r="A653" t="s">
        <v>8439</v>
      </c>
      <c r="B653" t="s">
        <v>86</v>
      </c>
      <c r="C653" t="s">
        <v>429</v>
      </c>
      <c r="D653"/>
      <c r="E653">
        <v>48</v>
      </c>
      <c r="F653">
        <v>72</v>
      </c>
      <c r="G653">
        <v>48</v>
      </c>
      <c r="H653">
        <v>72</v>
      </c>
      <c r="I653">
        <v>48</v>
      </c>
      <c r="J653">
        <v>48</v>
      </c>
      <c r="K653" t="s">
        <v>1808</v>
      </c>
      <c r="L653" t="s">
        <v>3446</v>
      </c>
      <c r="M653" t="s">
        <v>483</v>
      </c>
      <c r="N653">
        <v>6.24</v>
      </c>
      <c r="O653">
        <v>4.8</v>
      </c>
      <c r="P653">
        <v>1</v>
      </c>
      <c r="Q653">
        <v>1</v>
      </c>
      <c r="R653">
        <f t="shared" si="44"/>
        <v>7</v>
      </c>
      <c r="S653">
        <f t="shared" si="45"/>
        <v>6</v>
      </c>
      <c r="T653">
        <f t="shared" si="46"/>
        <v>13</v>
      </c>
      <c r="U653" t="s">
        <v>1809</v>
      </c>
      <c r="V653" t="s">
        <v>1809</v>
      </c>
      <c r="W653" t="s">
        <v>1809</v>
      </c>
      <c r="X653" t="s">
        <v>1809</v>
      </c>
      <c r="Z653" t="str" cm="1">
        <f t="array" ref="Z653">IF(ISBLANK(AK653),_xlfn.LET(
    _xlpm.nameBeforeSlash, IF(ISNUMBER(SEARCH("/", Y653)), LEFT(Y653, SEARCH("/", Y653)-1), Y653),
    _xlpm.matchRow, IFERROR(MATCH(_xlpm.nameBeforeSlash, AA:AA, 0), ""),
    _xlpm.difference, IF(_xlpm.matchRow="", "", ABS((R653 + S653)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),IF(ISBLANK(Y653),"","Hidden"))</f>
        <v/>
      </c>
      <c r="AA653" t="s">
        <v>8564</v>
      </c>
      <c r="AB653" t="s">
        <v>446</v>
      </c>
      <c r="AC653" t="s">
        <v>472</v>
      </c>
      <c r="AD653" t="str">
        <f>_xlfn.XLOOKUP(AC653,moves!A:A,moves!B:B)</f>
        <v>typeless</v>
      </c>
      <c r="AE653">
        <f>_xlfn.XLOOKUP(AC653,moves!A:A,moves!D:D)</f>
        <v>3</v>
      </c>
      <c r="AF653" t="str">
        <f>_xlfn.XLOOKUP(AC653,moves!A:A,moves!E:E)</f>
        <v>Roll a status dice. The type of this move is that type until the user switches out.</v>
      </c>
      <c r="AG653">
        <v>0</v>
      </c>
      <c r="AH653">
        <v>0</v>
      </c>
      <c r="AI653">
        <f t="shared" si="47"/>
        <v>0</v>
      </c>
      <c r="AJ653" t="s">
        <v>524</v>
      </c>
      <c r="AL653">
        <v>0</v>
      </c>
      <c r="AM653" cm="1">
        <f t="array" ref="AM653">IF(AL653=1,1,
   IF(ISTEXT(AK653),1,
   IF(AO653&gt;1,AM652,
   IF(AI653=1,
      IF(SUMPRODUCT((LEN($Y$2:$Y$4096)-LEN(SUBSTITUTE($Y$2:$Y$4096,AA653,"")))/LEN(AA653))&gt;0,2,1),
      IF(
         SUMPRODUCT((LEN($Y$2:$Y$4096)-LEN(SUBSTITUTE($Y$2:$Y$4096,AA653,"")))/LEN(AA653))
         - SUMPRODUCT((LEN($Y$2:$Y$4096)-LEN(SUBSTITUTE($Y$2:$Y$4096,"Alolan "&amp;AA653,"")))/LEN("Alolan "&amp;AA653))
         - SUMPRODUCT((LEN($Y$2:$Y$4096)-LEN(SUBSTITUTE($Y$2:$Y$4096,"Galarian "&amp;AA653,"")))/LEN("Galarian "&amp;AA653))
         - SUMPRODUCT((LEN($Y$2:$Y$4096)-LEN(SUBSTITUTE($Y$2:$Y$4096,"Hisuian "&amp;AA653,"")))/LEN("Hisuian "&amp;AA653))
         - SUMPRODUCT((LEN($Y$2:$Y$4096)-LEN(SUBSTITUTE($Y$2:$Y$4096,"Paldean "&amp;AA653,"")))/LEN("Paldean "&amp;AA653))
      &gt;0,2,1)
   ))))</f>
        <v>1</v>
      </c>
      <c r="AN653">
        <v>0</v>
      </c>
      <c r="AO653">
        <v>0</v>
      </c>
    </row>
    <row r="654" spans="1:41" x14ac:dyDescent="0.25">
      <c r="A654" t="s">
        <v>7174</v>
      </c>
      <c r="B654" t="s">
        <v>86</v>
      </c>
      <c r="C654" t="s">
        <v>429</v>
      </c>
      <c r="D654"/>
      <c r="E654">
        <v>48</v>
      </c>
      <c r="F654">
        <v>72</v>
      </c>
      <c r="G654">
        <v>48</v>
      </c>
      <c r="H654">
        <v>72</v>
      </c>
      <c r="I654">
        <v>48</v>
      </c>
      <c r="J654">
        <v>48</v>
      </c>
      <c r="K654" t="s">
        <v>1808</v>
      </c>
      <c r="L654" t="s">
        <v>3446</v>
      </c>
      <c r="M654" t="s">
        <v>483</v>
      </c>
      <c r="N654">
        <v>6.24</v>
      </c>
      <c r="O654">
        <v>4.8</v>
      </c>
      <c r="P654">
        <v>1</v>
      </c>
      <c r="Q654">
        <v>1</v>
      </c>
      <c r="R654">
        <f t="shared" si="44"/>
        <v>7</v>
      </c>
      <c r="S654">
        <f t="shared" si="45"/>
        <v>6</v>
      </c>
      <c r="T654">
        <f t="shared" si="46"/>
        <v>13</v>
      </c>
      <c r="U654" t="s">
        <v>1809</v>
      </c>
      <c r="V654" t="s">
        <v>1809</v>
      </c>
      <c r="W654" t="s">
        <v>1809</v>
      </c>
      <c r="X654" t="s">
        <v>1809</v>
      </c>
      <c r="Z654" t="str" cm="1">
        <f t="array" ref="Z654">IF(ISBLANK(AK654),_xlfn.LET(
    _xlpm.nameBeforeSlash, IF(ISNUMBER(SEARCH("/", Y654)), LEFT(Y654, SEARCH("/", Y654)-1), Y654),
    _xlpm.matchRow, IFERROR(MATCH(_xlpm.nameBeforeSlash, AA:AA, 0), ""),
    _xlpm.difference, IF(_xlpm.matchRow="", "", ABS((R654 + S654)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),IF(ISBLANK(Y654),"","Hidden"))</f>
        <v/>
      </c>
      <c r="AA654" t="s">
        <v>8565</v>
      </c>
      <c r="AB654" t="s">
        <v>8894</v>
      </c>
      <c r="AC654" t="s">
        <v>6467</v>
      </c>
      <c r="AD654" t="str">
        <f>_xlfn.XLOOKUP(AC654,moves!A:A,moves!B:B)</f>
        <v>psychic</v>
      </c>
      <c r="AE654">
        <f>_xlfn.XLOOKUP(AC654,moves!A:A,moves!D:D)</f>
        <v>2</v>
      </c>
      <c r="AF654" t="str">
        <f>_xlfn.XLOOKUP(AC654,moves!A:A,moves!E:E)</f>
        <v>The Psychic-type is now +3 super effective against the target.</v>
      </c>
      <c r="AG654">
        <v>0</v>
      </c>
      <c r="AH654">
        <v>0</v>
      </c>
      <c r="AI654">
        <f t="shared" si="47"/>
        <v>1</v>
      </c>
      <c r="AJ654" t="s">
        <v>524</v>
      </c>
      <c r="AL654">
        <v>0</v>
      </c>
      <c r="AM654" cm="1">
        <f t="array" ref="AM654">IF(AL654=1,1,
   IF(ISTEXT(AK654),1,
   IF(AO654&gt;1,AM653,
   IF(AI654=1,
      IF(SUMPRODUCT((LEN($Y$2:$Y$4096)-LEN(SUBSTITUTE($Y$2:$Y$4096,AA654,"")))/LEN(AA654))&gt;0,2,1),
      IF(
         SUMPRODUCT((LEN($Y$2:$Y$4096)-LEN(SUBSTITUTE($Y$2:$Y$4096,AA654,"")))/LEN(AA654))
         - SUMPRODUCT((LEN($Y$2:$Y$4096)-LEN(SUBSTITUTE($Y$2:$Y$4096,"Alolan "&amp;AA654,"")))/LEN("Alolan "&amp;AA654))
         - SUMPRODUCT((LEN($Y$2:$Y$4096)-LEN(SUBSTITUTE($Y$2:$Y$4096,"Galarian "&amp;AA654,"")))/LEN("Galarian "&amp;AA654))
         - SUMPRODUCT((LEN($Y$2:$Y$4096)-LEN(SUBSTITUTE($Y$2:$Y$4096,"Hisuian "&amp;AA654,"")))/LEN("Hisuian "&amp;AA654))
         - SUMPRODUCT((LEN($Y$2:$Y$4096)-LEN(SUBSTITUTE($Y$2:$Y$4096,"Paldean "&amp;AA654,"")))/LEN("Paldean "&amp;AA654))
      &gt;0,2,1)
   ))))</f>
        <v>1</v>
      </c>
      <c r="AN654">
        <v>0</v>
      </c>
      <c r="AO654">
        <v>0</v>
      </c>
    </row>
    <row r="655" spans="1:41" x14ac:dyDescent="0.25">
      <c r="A655" t="s">
        <v>7175</v>
      </c>
      <c r="B655" t="s">
        <v>86</v>
      </c>
      <c r="C655" t="s">
        <v>429</v>
      </c>
      <c r="D655"/>
      <c r="E655">
        <v>48</v>
      </c>
      <c r="F655">
        <v>72</v>
      </c>
      <c r="G655">
        <v>48</v>
      </c>
      <c r="H655">
        <v>72</v>
      </c>
      <c r="I655">
        <v>48</v>
      </c>
      <c r="J655">
        <v>48</v>
      </c>
      <c r="K655" t="s">
        <v>1808</v>
      </c>
      <c r="L655" t="s">
        <v>3446</v>
      </c>
      <c r="M655" t="s">
        <v>483</v>
      </c>
      <c r="N655">
        <v>6.24</v>
      </c>
      <c r="O655">
        <v>4.8</v>
      </c>
      <c r="P655">
        <v>1</v>
      </c>
      <c r="Q655">
        <v>1</v>
      </c>
      <c r="R655">
        <f t="shared" si="44"/>
        <v>7</v>
      </c>
      <c r="S655">
        <f t="shared" si="45"/>
        <v>6</v>
      </c>
      <c r="T655">
        <f t="shared" si="46"/>
        <v>13</v>
      </c>
      <c r="U655" t="s">
        <v>1809</v>
      </c>
      <c r="V655" t="s">
        <v>1809</v>
      </c>
      <c r="W655" t="s">
        <v>1809</v>
      </c>
      <c r="X655" t="s">
        <v>1809</v>
      </c>
      <c r="Z655" t="str" cm="1">
        <f t="array" ref="Z655">IF(ISBLANK(AK655),_xlfn.LET(
    _xlpm.nameBeforeSlash, IF(ISNUMBER(SEARCH("/", Y655)), LEFT(Y655, SEARCH("/", Y655)-1), Y655),
    _xlpm.matchRow, IFERROR(MATCH(_xlpm.nameBeforeSlash, AA:AA, 0), ""),
    _xlpm.difference, IF(_xlpm.matchRow="", "", ABS((R655 + S655)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),IF(ISBLANK(Y655),"","Hidden"))</f>
        <v/>
      </c>
      <c r="AA655" t="s">
        <v>8566</v>
      </c>
      <c r="AB655" t="s">
        <v>8895</v>
      </c>
      <c r="AC655" t="s">
        <v>6467</v>
      </c>
      <c r="AD655" t="str">
        <f>_xlfn.XLOOKUP(AC655,moves!A:A,moves!B:B)</f>
        <v>psychic</v>
      </c>
      <c r="AE655">
        <f>_xlfn.XLOOKUP(AC655,moves!A:A,moves!D:D)</f>
        <v>2</v>
      </c>
      <c r="AF655" t="str">
        <f>_xlfn.XLOOKUP(AC655,moves!A:A,moves!E:E)</f>
        <v>The Psychic-type is now +3 super effective against the target.</v>
      </c>
      <c r="AG655">
        <v>0</v>
      </c>
      <c r="AH655">
        <v>0</v>
      </c>
      <c r="AI655">
        <f t="shared" si="47"/>
        <v>1</v>
      </c>
      <c r="AJ655" t="s">
        <v>524</v>
      </c>
      <c r="AL655">
        <v>0</v>
      </c>
      <c r="AM655" cm="1">
        <f t="array" ref="AM655">IF(AL655=1,1,
   IF(ISTEXT(AK655),1,
   IF(AO655&gt;1,AM654,
   IF(AI655=1,
      IF(SUMPRODUCT((LEN($Y$2:$Y$4096)-LEN(SUBSTITUTE($Y$2:$Y$4096,AA655,"")))/LEN(AA655))&gt;0,2,1),
      IF(
         SUMPRODUCT((LEN($Y$2:$Y$4096)-LEN(SUBSTITUTE($Y$2:$Y$4096,AA655,"")))/LEN(AA655))
         - SUMPRODUCT((LEN($Y$2:$Y$4096)-LEN(SUBSTITUTE($Y$2:$Y$4096,"Alolan "&amp;AA655,"")))/LEN("Alolan "&amp;AA655))
         - SUMPRODUCT((LEN($Y$2:$Y$4096)-LEN(SUBSTITUTE($Y$2:$Y$4096,"Galarian "&amp;AA655,"")))/LEN("Galarian "&amp;AA655))
         - SUMPRODUCT((LEN($Y$2:$Y$4096)-LEN(SUBSTITUTE($Y$2:$Y$4096,"Hisuian "&amp;AA655,"")))/LEN("Hisuian "&amp;AA655))
         - SUMPRODUCT((LEN($Y$2:$Y$4096)-LEN(SUBSTITUTE($Y$2:$Y$4096,"Paldean "&amp;AA655,"")))/LEN("Paldean "&amp;AA655))
      &gt;0,2,1)
   ))))</f>
        <v>1</v>
      </c>
      <c r="AN655">
        <v>0</v>
      </c>
      <c r="AO655">
        <v>0</v>
      </c>
    </row>
    <row r="656" spans="1:41" x14ac:dyDescent="0.25">
      <c r="A656" t="s">
        <v>7176</v>
      </c>
      <c r="B656" t="s">
        <v>86</v>
      </c>
      <c r="C656" t="s">
        <v>429</v>
      </c>
      <c r="D656"/>
      <c r="E656">
        <v>48</v>
      </c>
      <c r="F656">
        <v>72</v>
      </c>
      <c r="G656">
        <v>48</v>
      </c>
      <c r="H656">
        <v>72</v>
      </c>
      <c r="I656">
        <v>48</v>
      </c>
      <c r="J656">
        <v>48</v>
      </c>
      <c r="K656" t="s">
        <v>1808</v>
      </c>
      <c r="L656" t="s">
        <v>3446</v>
      </c>
      <c r="M656" t="s">
        <v>483</v>
      </c>
      <c r="N656">
        <v>6.24</v>
      </c>
      <c r="O656">
        <v>4.8</v>
      </c>
      <c r="P656">
        <v>1</v>
      </c>
      <c r="Q656">
        <v>1</v>
      </c>
      <c r="R656">
        <f t="shared" si="44"/>
        <v>7</v>
      </c>
      <c r="S656">
        <f t="shared" si="45"/>
        <v>6</v>
      </c>
      <c r="T656">
        <f t="shared" si="46"/>
        <v>13</v>
      </c>
      <c r="U656" t="s">
        <v>1809</v>
      </c>
      <c r="V656" t="s">
        <v>1809</v>
      </c>
      <c r="W656" t="s">
        <v>1809</v>
      </c>
      <c r="X656" t="s">
        <v>1809</v>
      </c>
      <c r="Z656" t="str" cm="1">
        <f t="array" ref="Z656">IF(ISBLANK(AK656),_xlfn.LET(
    _xlpm.nameBeforeSlash, IF(ISNUMBER(SEARCH("/", Y656)), LEFT(Y656, SEARCH("/", Y656)-1), Y656),
    _xlpm.matchRow, IFERROR(MATCH(_xlpm.nameBeforeSlash, AA:AA, 0), ""),
    _xlpm.difference, IF(_xlpm.matchRow="", "", ABS((R656 + S656)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),IF(ISBLANK(Y656),"","Hidden"))</f>
        <v/>
      </c>
      <c r="AA656" t="s">
        <v>8567</v>
      </c>
      <c r="AB656" t="s">
        <v>8896</v>
      </c>
      <c r="AC656" t="s">
        <v>6467</v>
      </c>
      <c r="AD656" t="str">
        <f>_xlfn.XLOOKUP(AC656,moves!A:A,moves!B:B)</f>
        <v>psychic</v>
      </c>
      <c r="AE656">
        <f>_xlfn.XLOOKUP(AC656,moves!A:A,moves!D:D)</f>
        <v>2</v>
      </c>
      <c r="AF656" t="str">
        <f>_xlfn.XLOOKUP(AC656,moves!A:A,moves!E:E)</f>
        <v>The Psychic-type is now +3 super effective against the target.</v>
      </c>
      <c r="AG656">
        <v>0</v>
      </c>
      <c r="AH656">
        <v>0</v>
      </c>
      <c r="AI656">
        <f t="shared" si="47"/>
        <v>1</v>
      </c>
      <c r="AJ656" t="s">
        <v>524</v>
      </c>
      <c r="AL656">
        <v>0</v>
      </c>
      <c r="AM656" cm="1">
        <f t="array" ref="AM656">IF(AL656=1,1,
   IF(ISTEXT(AK656),1,
   IF(AO656&gt;1,AM655,
   IF(AI656=1,
      IF(SUMPRODUCT((LEN($Y$2:$Y$4096)-LEN(SUBSTITUTE($Y$2:$Y$4096,AA656,"")))/LEN(AA656))&gt;0,2,1),
      IF(
         SUMPRODUCT((LEN($Y$2:$Y$4096)-LEN(SUBSTITUTE($Y$2:$Y$4096,AA656,"")))/LEN(AA656))
         - SUMPRODUCT((LEN($Y$2:$Y$4096)-LEN(SUBSTITUTE($Y$2:$Y$4096,"Alolan "&amp;AA656,"")))/LEN("Alolan "&amp;AA656))
         - SUMPRODUCT((LEN($Y$2:$Y$4096)-LEN(SUBSTITUTE($Y$2:$Y$4096,"Galarian "&amp;AA656,"")))/LEN("Galarian "&amp;AA656))
         - SUMPRODUCT((LEN($Y$2:$Y$4096)-LEN(SUBSTITUTE($Y$2:$Y$4096,"Hisuian "&amp;AA656,"")))/LEN("Hisuian "&amp;AA656))
         - SUMPRODUCT((LEN($Y$2:$Y$4096)-LEN(SUBSTITUTE($Y$2:$Y$4096,"Paldean "&amp;AA656,"")))/LEN("Paldean "&amp;AA656))
      &gt;0,2,1)
   ))))</f>
        <v>1</v>
      </c>
      <c r="AN656">
        <v>0</v>
      </c>
      <c r="AO656">
        <v>0</v>
      </c>
    </row>
    <row r="657" spans="1:41" x14ac:dyDescent="0.25">
      <c r="A657" t="s">
        <v>7177</v>
      </c>
      <c r="B657" t="s">
        <v>86</v>
      </c>
      <c r="C657" t="s">
        <v>429</v>
      </c>
      <c r="D657"/>
      <c r="E657">
        <v>48</v>
      </c>
      <c r="F657">
        <v>72</v>
      </c>
      <c r="G657">
        <v>48</v>
      </c>
      <c r="H657">
        <v>72</v>
      </c>
      <c r="I657">
        <v>48</v>
      </c>
      <c r="J657">
        <v>48</v>
      </c>
      <c r="K657" t="s">
        <v>1808</v>
      </c>
      <c r="L657" t="s">
        <v>3446</v>
      </c>
      <c r="M657" t="s">
        <v>483</v>
      </c>
      <c r="N657">
        <v>6.24</v>
      </c>
      <c r="O657">
        <v>4.8</v>
      </c>
      <c r="P657">
        <v>1</v>
      </c>
      <c r="Q657">
        <v>1</v>
      </c>
      <c r="R657">
        <f t="shared" si="44"/>
        <v>7</v>
      </c>
      <c r="S657">
        <f t="shared" si="45"/>
        <v>6</v>
      </c>
      <c r="T657">
        <f t="shared" si="46"/>
        <v>13</v>
      </c>
      <c r="U657" t="s">
        <v>1809</v>
      </c>
      <c r="V657" t="s">
        <v>1809</v>
      </c>
      <c r="W657" t="s">
        <v>1809</v>
      </c>
      <c r="X657" t="s">
        <v>1809</v>
      </c>
      <c r="Z657" t="str" cm="1">
        <f t="array" ref="Z657">IF(ISBLANK(AK657),_xlfn.LET(
    _xlpm.nameBeforeSlash, IF(ISNUMBER(SEARCH("/", Y657)), LEFT(Y657, SEARCH("/", Y657)-1), Y657),
    _xlpm.matchRow, IFERROR(MATCH(_xlpm.nameBeforeSlash, AA:AA, 0), ""),
    _xlpm.difference, IF(_xlpm.matchRow="", "", ABS((R657 + S657)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),IF(ISBLANK(Y657),"","Hidden"))</f>
        <v/>
      </c>
      <c r="AA657" t="s">
        <v>8568</v>
      </c>
      <c r="AB657" t="s">
        <v>8897</v>
      </c>
      <c r="AC657" t="s">
        <v>6467</v>
      </c>
      <c r="AD657" t="str">
        <f>_xlfn.XLOOKUP(AC657,moves!A:A,moves!B:B)</f>
        <v>psychic</v>
      </c>
      <c r="AE657">
        <f>_xlfn.XLOOKUP(AC657,moves!A:A,moves!D:D)</f>
        <v>2</v>
      </c>
      <c r="AF657" t="str">
        <f>_xlfn.XLOOKUP(AC657,moves!A:A,moves!E:E)</f>
        <v>The Psychic-type is now +3 super effective against the target.</v>
      </c>
      <c r="AG657">
        <v>0</v>
      </c>
      <c r="AH657">
        <v>0</v>
      </c>
      <c r="AI657">
        <f t="shared" si="47"/>
        <v>1</v>
      </c>
      <c r="AJ657" t="s">
        <v>524</v>
      </c>
      <c r="AL657">
        <v>0</v>
      </c>
      <c r="AM657" cm="1">
        <f t="array" ref="AM657">IF(AL657=1,1,
   IF(ISTEXT(AK657),1,
   IF(AO657&gt;1,AM656,
   IF(AI657=1,
      IF(SUMPRODUCT((LEN($Y$2:$Y$4096)-LEN(SUBSTITUTE($Y$2:$Y$4096,AA657,"")))/LEN(AA657))&gt;0,2,1),
      IF(
         SUMPRODUCT((LEN($Y$2:$Y$4096)-LEN(SUBSTITUTE($Y$2:$Y$4096,AA657,"")))/LEN(AA657))
         - SUMPRODUCT((LEN($Y$2:$Y$4096)-LEN(SUBSTITUTE($Y$2:$Y$4096,"Alolan "&amp;AA657,"")))/LEN("Alolan "&amp;AA657))
         - SUMPRODUCT((LEN($Y$2:$Y$4096)-LEN(SUBSTITUTE($Y$2:$Y$4096,"Galarian "&amp;AA657,"")))/LEN("Galarian "&amp;AA657))
         - SUMPRODUCT((LEN($Y$2:$Y$4096)-LEN(SUBSTITUTE($Y$2:$Y$4096,"Hisuian "&amp;AA657,"")))/LEN("Hisuian "&amp;AA657))
         - SUMPRODUCT((LEN($Y$2:$Y$4096)-LEN(SUBSTITUTE($Y$2:$Y$4096,"Paldean "&amp;AA657,"")))/LEN("Paldean "&amp;AA657))
      &gt;0,2,1)
   ))))</f>
        <v>1</v>
      </c>
      <c r="AN657">
        <v>0</v>
      </c>
      <c r="AO657">
        <v>0</v>
      </c>
    </row>
    <row r="658" spans="1:41" x14ac:dyDescent="0.25">
      <c r="A658" t="s">
        <v>7178</v>
      </c>
      <c r="B658" t="s">
        <v>86</v>
      </c>
      <c r="C658" t="s">
        <v>429</v>
      </c>
      <c r="D658"/>
      <c r="E658">
        <v>48</v>
      </c>
      <c r="F658">
        <v>72</v>
      </c>
      <c r="G658">
        <v>48</v>
      </c>
      <c r="H658">
        <v>72</v>
      </c>
      <c r="I658">
        <v>48</v>
      </c>
      <c r="J658">
        <v>48</v>
      </c>
      <c r="K658" t="s">
        <v>1808</v>
      </c>
      <c r="L658" t="s">
        <v>3446</v>
      </c>
      <c r="M658" t="s">
        <v>483</v>
      </c>
      <c r="N658">
        <v>6.24</v>
      </c>
      <c r="O658">
        <v>4.8</v>
      </c>
      <c r="P658">
        <v>1</v>
      </c>
      <c r="Q658">
        <v>1</v>
      </c>
      <c r="R658">
        <f t="shared" si="44"/>
        <v>7</v>
      </c>
      <c r="S658">
        <f t="shared" si="45"/>
        <v>6</v>
      </c>
      <c r="T658">
        <f t="shared" si="46"/>
        <v>13</v>
      </c>
      <c r="U658" t="s">
        <v>1809</v>
      </c>
      <c r="V658" t="s">
        <v>1809</v>
      </c>
      <c r="W658" t="s">
        <v>1809</v>
      </c>
      <c r="X658" t="s">
        <v>1809</v>
      </c>
      <c r="Z658" t="str" cm="1">
        <f t="array" ref="Z658">IF(ISBLANK(AK658),_xlfn.LET(
    _xlpm.nameBeforeSlash, IF(ISNUMBER(SEARCH("/", Y658)), LEFT(Y658, SEARCH("/", Y658)-1), Y658),
    _xlpm.matchRow, IFERROR(MATCH(_xlpm.nameBeforeSlash, AA:AA, 0), ""),
    _xlpm.difference, IF(_xlpm.matchRow="", "", ABS((R658 + S658)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),IF(ISBLANK(Y658),"","Hidden"))</f>
        <v/>
      </c>
      <c r="AA658" t="s">
        <v>8569</v>
      </c>
      <c r="AB658" t="s">
        <v>8898</v>
      </c>
      <c r="AC658" t="s">
        <v>6467</v>
      </c>
      <c r="AD658" t="str">
        <f>_xlfn.XLOOKUP(AC658,moves!A:A,moves!B:B)</f>
        <v>psychic</v>
      </c>
      <c r="AE658">
        <f>_xlfn.XLOOKUP(AC658,moves!A:A,moves!D:D)</f>
        <v>2</v>
      </c>
      <c r="AF658" t="str">
        <f>_xlfn.XLOOKUP(AC658,moves!A:A,moves!E:E)</f>
        <v>The Psychic-type is now +3 super effective against the target.</v>
      </c>
      <c r="AG658">
        <v>0</v>
      </c>
      <c r="AH658">
        <v>0</v>
      </c>
      <c r="AI658">
        <f t="shared" si="47"/>
        <v>1</v>
      </c>
      <c r="AJ658" t="s">
        <v>524</v>
      </c>
      <c r="AL658">
        <v>0</v>
      </c>
      <c r="AM658" cm="1">
        <f t="array" ref="AM658">IF(AL658=1,1,
   IF(ISTEXT(AK658),1,
   IF(AO658&gt;1,AM657,
   IF(AI658=1,
      IF(SUMPRODUCT((LEN($Y$2:$Y$4096)-LEN(SUBSTITUTE($Y$2:$Y$4096,AA658,"")))/LEN(AA658))&gt;0,2,1),
      IF(
         SUMPRODUCT((LEN($Y$2:$Y$4096)-LEN(SUBSTITUTE($Y$2:$Y$4096,AA658,"")))/LEN(AA658))
         - SUMPRODUCT((LEN($Y$2:$Y$4096)-LEN(SUBSTITUTE($Y$2:$Y$4096,"Alolan "&amp;AA658,"")))/LEN("Alolan "&amp;AA658))
         - SUMPRODUCT((LEN($Y$2:$Y$4096)-LEN(SUBSTITUTE($Y$2:$Y$4096,"Galarian "&amp;AA658,"")))/LEN("Galarian "&amp;AA658))
         - SUMPRODUCT((LEN($Y$2:$Y$4096)-LEN(SUBSTITUTE($Y$2:$Y$4096,"Hisuian "&amp;AA658,"")))/LEN("Hisuian "&amp;AA658))
         - SUMPRODUCT((LEN($Y$2:$Y$4096)-LEN(SUBSTITUTE($Y$2:$Y$4096,"Paldean "&amp;AA658,"")))/LEN("Paldean "&amp;AA658))
      &gt;0,2,1)
   ))))</f>
        <v>1</v>
      </c>
      <c r="AN658">
        <v>0</v>
      </c>
      <c r="AO658">
        <v>0</v>
      </c>
    </row>
    <row r="659" spans="1:41" x14ac:dyDescent="0.25">
      <c r="A659" t="s">
        <v>7179</v>
      </c>
      <c r="B659" t="s">
        <v>86</v>
      </c>
      <c r="C659" t="s">
        <v>429</v>
      </c>
      <c r="D659"/>
      <c r="E659">
        <v>48</v>
      </c>
      <c r="F659">
        <v>72</v>
      </c>
      <c r="G659">
        <v>48</v>
      </c>
      <c r="H659">
        <v>72</v>
      </c>
      <c r="I659">
        <v>48</v>
      </c>
      <c r="J659">
        <v>48</v>
      </c>
      <c r="K659" t="s">
        <v>1808</v>
      </c>
      <c r="L659" t="s">
        <v>3446</v>
      </c>
      <c r="M659" t="s">
        <v>483</v>
      </c>
      <c r="N659">
        <v>6.24</v>
      </c>
      <c r="O659">
        <v>4.8</v>
      </c>
      <c r="P659">
        <v>1</v>
      </c>
      <c r="Q659">
        <v>1</v>
      </c>
      <c r="R659">
        <f t="shared" si="44"/>
        <v>7</v>
      </c>
      <c r="S659">
        <f t="shared" si="45"/>
        <v>6</v>
      </c>
      <c r="T659">
        <f t="shared" si="46"/>
        <v>13</v>
      </c>
      <c r="U659" t="s">
        <v>1809</v>
      </c>
      <c r="V659" t="s">
        <v>1809</v>
      </c>
      <c r="W659" t="s">
        <v>1809</v>
      </c>
      <c r="X659" t="s">
        <v>1809</v>
      </c>
      <c r="Z659" t="str" cm="1">
        <f t="array" ref="Z659">IF(ISBLANK(AK659),_xlfn.LET(
    _xlpm.nameBeforeSlash, IF(ISNUMBER(SEARCH("/", Y659)), LEFT(Y659, SEARCH("/", Y659)-1), Y659),
    _xlpm.matchRow, IFERROR(MATCH(_xlpm.nameBeforeSlash, AA:AA, 0), ""),
    _xlpm.difference, IF(_xlpm.matchRow="", "", ABS((R659 + S659)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),IF(ISBLANK(Y659),"","Hidden"))</f>
        <v/>
      </c>
      <c r="AA659" t="s">
        <v>8570</v>
      </c>
      <c r="AB659" t="s">
        <v>8899</v>
      </c>
      <c r="AC659" t="s">
        <v>6467</v>
      </c>
      <c r="AD659" t="str">
        <f>_xlfn.XLOOKUP(AC659,moves!A:A,moves!B:B)</f>
        <v>psychic</v>
      </c>
      <c r="AE659">
        <f>_xlfn.XLOOKUP(AC659,moves!A:A,moves!D:D)</f>
        <v>2</v>
      </c>
      <c r="AF659" t="str">
        <f>_xlfn.XLOOKUP(AC659,moves!A:A,moves!E:E)</f>
        <v>The Psychic-type is now +3 super effective against the target.</v>
      </c>
      <c r="AG659">
        <v>0</v>
      </c>
      <c r="AH659">
        <v>0</v>
      </c>
      <c r="AI659">
        <f t="shared" si="47"/>
        <v>1</v>
      </c>
      <c r="AJ659" t="s">
        <v>524</v>
      </c>
      <c r="AL659">
        <v>0</v>
      </c>
      <c r="AM659" cm="1">
        <f t="array" ref="AM659">IF(AL659=1,1,
   IF(ISTEXT(AK659),1,
   IF(AO659&gt;1,AM658,
   IF(AI659=1,
      IF(SUMPRODUCT((LEN($Y$2:$Y$4096)-LEN(SUBSTITUTE($Y$2:$Y$4096,AA659,"")))/LEN(AA659))&gt;0,2,1),
      IF(
         SUMPRODUCT((LEN($Y$2:$Y$4096)-LEN(SUBSTITUTE($Y$2:$Y$4096,AA659,"")))/LEN(AA659))
         - SUMPRODUCT((LEN($Y$2:$Y$4096)-LEN(SUBSTITUTE($Y$2:$Y$4096,"Alolan "&amp;AA659,"")))/LEN("Alolan "&amp;AA659))
         - SUMPRODUCT((LEN($Y$2:$Y$4096)-LEN(SUBSTITUTE($Y$2:$Y$4096,"Galarian "&amp;AA659,"")))/LEN("Galarian "&amp;AA659))
         - SUMPRODUCT((LEN($Y$2:$Y$4096)-LEN(SUBSTITUTE($Y$2:$Y$4096,"Hisuian "&amp;AA659,"")))/LEN("Hisuian "&amp;AA659))
         - SUMPRODUCT((LEN($Y$2:$Y$4096)-LEN(SUBSTITUTE($Y$2:$Y$4096,"Paldean "&amp;AA659,"")))/LEN("Paldean "&amp;AA659))
      &gt;0,2,1)
   ))))</f>
        <v>1</v>
      </c>
      <c r="AN659">
        <v>0</v>
      </c>
      <c r="AO659">
        <v>0</v>
      </c>
    </row>
    <row r="660" spans="1:41" x14ac:dyDescent="0.25">
      <c r="A660" t="s">
        <v>7180</v>
      </c>
      <c r="B660" t="s">
        <v>86</v>
      </c>
      <c r="C660" t="s">
        <v>429</v>
      </c>
      <c r="D660"/>
      <c r="E660">
        <v>48</v>
      </c>
      <c r="F660">
        <v>72</v>
      </c>
      <c r="G660">
        <v>48</v>
      </c>
      <c r="H660">
        <v>72</v>
      </c>
      <c r="I660">
        <v>48</v>
      </c>
      <c r="J660">
        <v>48</v>
      </c>
      <c r="K660" t="s">
        <v>1808</v>
      </c>
      <c r="L660" t="s">
        <v>3446</v>
      </c>
      <c r="M660" t="s">
        <v>483</v>
      </c>
      <c r="N660">
        <v>6.24</v>
      </c>
      <c r="O660">
        <v>4.8</v>
      </c>
      <c r="P660">
        <v>1</v>
      </c>
      <c r="Q660">
        <v>1</v>
      </c>
      <c r="R660">
        <f t="shared" si="44"/>
        <v>7</v>
      </c>
      <c r="S660">
        <f t="shared" si="45"/>
        <v>6</v>
      </c>
      <c r="T660">
        <f t="shared" si="46"/>
        <v>13</v>
      </c>
      <c r="U660" t="s">
        <v>1809</v>
      </c>
      <c r="V660" t="s">
        <v>1809</v>
      </c>
      <c r="W660" t="s">
        <v>1809</v>
      </c>
      <c r="X660" t="s">
        <v>1809</v>
      </c>
      <c r="Z660" t="str" cm="1">
        <f t="array" ref="Z660">IF(ISBLANK(AK660),_xlfn.LET(
    _xlpm.nameBeforeSlash, IF(ISNUMBER(SEARCH("/", Y660)), LEFT(Y660, SEARCH("/", Y660)-1), Y660),
    _xlpm.matchRow, IFERROR(MATCH(_xlpm.nameBeforeSlash, AA:AA, 0), ""),
    _xlpm.difference, IF(_xlpm.matchRow="", "", ABS((R660 + S660)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),IF(ISBLANK(Y660),"","Hidden"))</f>
        <v/>
      </c>
      <c r="AA660" t="s">
        <v>8571</v>
      </c>
      <c r="AB660" t="s">
        <v>8900</v>
      </c>
      <c r="AC660" t="s">
        <v>6467</v>
      </c>
      <c r="AD660" t="str">
        <f>_xlfn.XLOOKUP(AC660,moves!A:A,moves!B:B)</f>
        <v>psychic</v>
      </c>
      <c r="AE660">
        <f>_xlfn.XLOOKUP(AC660,moves!A:A,moves!D:D)</f>
        <v>2</v>
      </c>
      <c r="AF660" t="str">
        <f>_xlfn.XLOOKUP(AC660,moves!A:A,moves!E:E)</f>
        <v>The Psychic-type is now +3 super effective against the target.</v>
      </c>
      <c r="AG660">
        <v>0</v>
      </c>
      <c r="AH660">
        <v>0</v>
      </c>
      <c r="AI660">
        <f t="shared" si="47"/>
        <v>1</v>
      </c>
      <c r="AJ660" t="s">
        <v>524</v>
      </c>
      <c r="AL660">
        <v>0</v>
      </c>
      <c r="AM660" cm="1">
        <f t="array" ref="AM660">IF(AL660=1,1,
   IF(ISTEXT(AK660),1,
   IF(AO660&gt;1,AM659,
   IF(AI660=1,
      IF(SUMPRODUCT((LEN($Y$2:$Y$4096)-LEN(SUBSTITUTE($Y$2:$Y$4096,AA660,"")))/LEN(AA660))&gt;0,2,1),
      IF(
         SUMPRODUCT((LEN($Y$2:$Y$4096)-LEN(SUBSTITUTE($Y$2:$Y$4096,AA660,"")))/LEN(AA660))
         - SUMPRODUCT((LEN($Y$2:$Y$4096)-LEN(SUBSTITUTE($Y$2:$Y$4096,"Alolan "&amp;AA660,"")))/LEN("Alolan "&amp;AA660))
         - SUMPRODUCT((LEN($Y$2:$Y$4096)-LEN(SUBSTITUTE($Y$2:$Y$4096,"Galarian "&amp;AA660,"")))/LEN("Galarian "&amp;AA660))
         - SUMPRODUCT((LEN($Y$2:$Y$4096)-LEN(SUBSTITUTE($Y$2:$Y$4096,"Hisuian "&amp;AA660,"")))/LEN("Hisuian "&amp;AA660))
         - SUMPRODUCT((LEN($Y$2:$Y$4096)-LEN(SUBSTITUTE($Y$2:$Y$4096,"Paldean "&amp;AA660,"")))/LEN("Paldean "&amp;AA660))
      &gt;0,2,1)
   ))))</f>
        <v>1</v>
      </c>
      <c r="AN660">
        <v>0</v>
      </c>
      <c r="AO660">
        <v>0</v>
      </c>
    </row>
    <row r="661" spans="1:41" x14ac:dyDescent="0.25">
      <c r="A661" t="s">
        <v>7181</v>
      </c>
      <c r="B661" t="s">
        <v>86</v>
      </c>
      <c r="C661" t="s">
        <v>429</v>
      </c>
      <c r="D661"/>
      <c r="E661">
        <v>48</v>
      </c>
      <c r="F661">
        <v>72</v>
      </c>
      <c r="G661">
        <v>48</v>
      </c>
      <c r="H661">
        <v>72</v>
      </c>
      <c r="I661">
        <v>48</v>
      </c>
      <c r="J661">
        <v>48</v>
      </c>
      <c r="K661" t="s">
        <v>1808</v>
      </c>
      <c r="L661" t="s">
        <v>3446</v>
      </c>
      <c r="M661" t="s">
        <v>483</v>
      </c>
      <c r="N661">
        <v>6.24</v>
      </c>
      <c r="O661">
        <v>4.8</v>
      </c>
      <c r="P661">
        <v>1</v>
      </c>
      <c r="Q661">
        <v>1</v>
      </c>
      <c r="R661">
        <f t="shared" si="44"/>
        <v>7</v>
      </c>
      <c r="S661">
        <f t="shared" si="45"/>
        <v>6</v>
      </c>
      <c r="T661">
        <f t="shared" si="46"/>
        <v>13</v>
      </c>
      <c r="U661" t="s">
        <v>1809</v>
      </c>
      <c r="V661" t="s">
        <v>1809</v>
      </c>
      <c r="W661" t="s">
        <v>1809</v>
      </c>
      <c r="X661" t="s">
        <v>1809</v>
      </c>
      <c r="Z661" t="str" cm="1">
        <f t="array" ref="Z661">IF(ISBLANK(AK661),_xlfn.LET(
    _xlpm.nameBeforeSlash, IF(ISNUMBER(SEARCH("/", Y661)), LEFT(Y661, SEARCH("/", Y661)-1), Y661),
    _xlpm.matchRow, IFERROR(MATCH(_xlpm.nameBeforeSlash, AA:AA, 0), ""),
    _xlpm.difference, IF(_xlpm.matchRow="", "", ABS((R661 + S661)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),IF(ISBLANK(Y661),"","Hidden"))</f>
        <v/>
      </c>
      <c r="AA661" t="s">
        <v>8572</v>
      </c>
      <c r="AB661" t="s">
        <v>8901</v>
      </c>
      <c r="AC661" t="s">
        <v>6467</v>
      </c>
      <c r="AD661" t="str">
        <f>_xlfn.XLOOKUP(AC661,moves!A:A,moves!B:B)</f>
        <v>psychic</v>
      </c>
      <c r="AE661">
        <f>_xlfn.XLOOKUP(AC661,moves!A:A,moves!D:D)</f>
        <v>2</v>
      </c>
      <c r="AF661" t="str">
        <f>_xlfn.XLOOKUP(AC661,moves!A:A,moves!E:E)</f>
        <v>The Psychic-type is now +3 super effective against the target.</v>
      </c>
      <c r="AG661">
        <v>0</v>
      </c>
      <c r="AH661">
        <v>0</v>
      </c>
      <c r="AI661">
        <f t="shared" si="47"/>
        <v>1</v>
      </c>
      <c r="AJ661" t="s">
        <v>524</v>
      </c>
      <c r="AL661">
        <v>0</v>
      </c>
      <c r="AM661" cm="1">
        <f t="array" ref="AM661">IF(AL661=1,1,
   IF(ISTEXT(AK661),1,
   IF(AO661&gt;1,AM660,
   IF(AI661=1,
      IF(SUMPRODUCT((LEN($Y$2:$Y$4096)-LEN(SUBSTITUTE($Y$2:$Y$4096,AA661,"")))/LEN(AA661))&gt;0,2,1),
      IF(
         SUMPRODUCT((LEN($Y$2:$Y$4096)-LEN(SUBSTITUTE($Y$2:$Y$4096,AA661,"")))/LEN(AA661))
         - SUMPRODUCT((LEN($Y$2:$Y$4096)-LEN(SUBSTITUTE($Y$2:$Y$4096,"Alolan "&amp;AA661,"")))/LEN("Alolan "&amp;AA661))
         - SUMPRODUCT((LEN($Y$2:$Y$4096)-LEN(SUBSTITUTE($Y$2:$Y$4096,"Galarian "&amp;AA661,"")))/LEN("Galarian "&amp;AA661))
         - SUMPRODUCT((LEN($Y$2:$Y$4096)-LEN(SUBSTITUTE($Y$2:$Y$4096,"Hisuian "&amp;AA661,"")))/LEN("Hisuian "&amp;AA661))
         - SUMPRODUCT((LEN($Y$2:$Y$4096)-LEN(SUBSTITUTE($Y$2:$Y$4096,"Paldean "&amp;AA661,"")))/LEN("Paldean "&amp;AA661))
      &gt;0,2,1)
   ))))</f>
        <v>1</v>
      </c>
      <c r="AN661">
        <v>0</v>
      </c>
      <c r="AO661">
        <v>0</v>
      </c>
    </row>
    <row r="662" spans="1:41" x14ac:dyDescent="0.25">
      <c r="A662" t="s">
        <v>7182</v>
      </c>
      <c r="B662" t="s">
        <v>86</v>
      </c>
      <c r="C662" t="s">
        <v>429</v>
      </c>
      <c r="D662"/>
      <c r="E662">
        <v>48</v>
      </c>
      <c r="F662">
        <v>72</v>
      </c>
      <c r="G662">
        <v>48</v>
      </c>
      <c r="H662">
        <v>72</v>
      </c>
      <c r="I662">
        <v>48</v>
      </c>
      <c r="J662">
        <v>48</v>
      </c>
      <c r="K662" t="s">
        <v>1808</v>
      </c>
      <c r="L662" t="s">
        <v>3446</v>
      </c>
      <c r="M662" t="s">
        <v>483</v>
      </c>
      <c r="N662">
        <v>6.24</v>
      </c>
      <c r="O662">
        <v>4.8</v>
      </c>
      <c r="P662">
        <v>1</v>
      </c>
      <c r="Q662">
        <v>1</v>
      </c>
      <c r="R662">
        <f t="shared" si="44"/>
        <v>7</v>
      </c>
      <c r="S662">
        <f t="shared" si="45"/>
        <v>6</v>
      </c>
      <c r="T662">
        <f t="shared" si="46"/>
        <v>13</v>
      </c>
      <c r="U662" t="s">
        <v>1809</v>
      </c>
      <c r="V662" t="s">
        <v>1809</v>
      </c>
      <c r="W662" t="s">
        <v>1809</v>
      </c>
      <c r="X662" t="s">
        <v>1809</v>
      </c>
      <c r="Z662" t="str" cm="1">
        <f t="array" ref="Z662">IF(ISBLANK(AK662),_xlfn.LET(
    _xlpm.nameBeforeSlash, IF(ISNUMBER(SEARCH("/", Y662)), LEFT(Y662, SEARCH("/", Y662)-1), Y662),
    _xlpm.matchRow, IFERROR(MATCH(_xlpm.nameBeforeSlash, AA:AA, 0), ""),
    _xlpm.difference, IF(_xlpm.matchRow="", "", ABS((R662 + S662)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),IF(ISBLANK(Y662),"","Hidden"))</f>
        <v/>
      </c>
      <c r="AA662" t="s">
        <v>8573</v>
      </c>
      <c r="AB662" t="s">
        <v>8902</v>
      </c>
      <c r="AC662" t="s">
        <v>6467</v>
      </c>
      <c r="AD662" t="str">
        <f>_xlfn.XLOOKUP(AC662,moves!A:A,moves!B:B)</f>
        <v>psychic</v>
      </c>
      <c r="AE662">
        <f>_xlfn.XLOOKUP(AC662,moves!A:A,moves!D:D)</f>
        <v>2</v>
      </c>
      <c r="AF662" t="str">
        <f>_xlfn.XLOOKUP(AC662,moves!A:A,moves!E:E)</f>
        <v>The Psychic-type is now +3 super effective against the target.</v>
      </c>
      <c r="AG662">
        <v>0</v>
      </c>
      <c r="AH662">
        <v>0</v>
      </c>
      <c r="AI662">
        <f t="shared" si="47"/>
        <v>1</v>
      </c>
      <c r="AJ662" t="s">
        <v>524</v>
      </c>
      <c r="AL662">
        <v>0</v>
      </c>
      <c r="AM662" cm="1">
        <f t="array" ref="AM662">IF(AL662=1,1,
   IF(ISTEXT(AK662),1,
   IF(AO662&gt;1,AM661,
   IF(AI662=1,
      IF(SUMPRODUCT((LEN($Y$2:$Y$4096)-LEN(SUBSTITUTE($Y$2:$Y$4096,AA662,"")))/LEN(AA662))&gt;0,2,1),
      IF(
         SUMPRODUCT((LEN($Y$2:$Y$4096)-LEN(SUBSTITUTE($Y$2:$Y$4096,AA662,"")))/LEN(AA662))
         - SUMPRODUCT((LEN($Y$2:$Y$4096)-LEN(SUBSTITUTE($Y$2:$Y$4096,"Alolan "&amp;AA662,"")))/LEN("Alolan "&amp;AA662))
         - SUMPRODUCT((LEN($Y$2:$Y$4096)-LEN(SUBSTITUTE($Y$2:$Y$4096,"Galarian "&amp;AA662,"")))/LEN("Galarian "&amp;AA662))
         - SUMPRODUCT((LEN($Y$2:$Y$4096)-LEN(SUBSTITUTE($Y$2:$Y$4096,"Hisuian "&amp;AA662,"")))/LEN("Hisuian "&amp;AA662))
         - SUMPRODUCT((LEN($Y$2:$Y$4096)-LEN(SUBSTITUTE($Y$2:$Y$4096,"Paldean "&amp;AA662,"")))/LEN("Paldean "&amp;AA662))
      &gt;0,2,1)
   ))))</f>
        <v>1</v>
      </c>
      <c r="AN662">
        <v>0</v>
      </c>
      <c r="AO662">
        <v>0</v>
      </c>
    </row>
    <row r="663" spans="1:41" x14ac:dyDescent="0.25">
      <c r="A663" t="s">
        <v>7183</v>
      </c>
      <c r="B663" t="s">
        <v>86</v>
      </c>
      <c r="C663" t="s">
        <v>429</v>
      </c>
      <c r="D663"/>
      <c r="E663">
        <v>48</v>
      </c>
      <c r="F663">
        <v>72</v>
      </c>
      <c r="G663">
        <v>48</v>
      </c>
      <c r="H663">
        <v>72</v>
      </c>
      <c r="I663">
        <v>48</v>
      </c>
      <c r="J663">
        <v>48</v>
      </c>
      <c r="K663" t="s">
        <v>1808</v>
      </c>
      <c r="L663" t="s">
        <v>3446</v>
      </c>
      <c r="M663" t="s">
        <v>483</v>
      </c>
      <c r="N663">
        <v>6.24</v>
      </c>
      <c r="O663">
        <v>4.8</v>
      </c>
      <c r="P663">
        <v>1</v>
      </c>
      <c r="Q663">
        <v>1</v>
      </c>
      <c r="R663">
        <f t="shared" si="44"/>
        <v>7</v>
      </c>
      <c r="S663">
        <f t="shared" si="45"/>
        <v>6</v>
      </c>
      <c r="T663">
        <f t="shared" si="46"/>
        <v>13</v>
      </c>
      <c r="U663" t="s">
        <v>1809</v>
      </c>
      <c r="V663" t="s">
        <v>1809</v>
      </c>
      <c r="W663" t="s">
        <v>1809</v>
      </c>
      <c r="X663" t="s">
        <v>1809</v>
      </c>
      <c r="Z663" t="str" cm="1">
        <f t="array" ref="Z663">IF(ISBLANK(AK663),_xlfn.LET(
    _xlpm.nameBeforeSlash, IF(ISNUMBER(SEARCH("/", Y663)), LEFT(Y663, SEARCH("/", Y663)-1), Y663),
    _xlpm.matchRow, IFERROR(MATCH(_xlpm.nameBeforeSlash, AA:AA, 0), ""),
    _xlpm.difference, IF(_xlpm.matchRow="", "", ABS((R663 + S663)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),IF(ISBLANK(Y663),"","Hidden"))</f>
        <v/>
      </c>
      <c r="AA663" t="s">
        <v>8574</v>
      </c>
      <c r="AB663" t="s">
        <v>8903</v>
      </c>
      <c r="AC663" t="s">
        <v>6467</v>
      </c>
      <c r="AD663" t="str">
        <f>_xlfn.XLOOKUP(AC663,moves!A:A,moves!B:B)</f>
        <v>psychic</v>
      </c>
      <c r="AE663">
        <f>_xlfn.XLOOKUP(AC663,moves!A:A,moves!D:D)</f>
        <v>2</v>
      </c>
      <c r="AF663" t="str">
        <f>_xlfn.XLOOKUP(AC663,moves!A:A,moves!E:E)</f>
        <v>The Psychic-type is now +3 super effective against the target.</v>
      </c>
      <c r="AG663">
        <v>0</v>
      </c>
      <c r="AH663">
        <v>0</v>
      </c>
      <c r="AI663">
        <f t="shared" si="47"/>
        <v>1</v>
      </c>
      <c r="AJ663" t="s">
        <v>524</v>
      </c>
      <c r="AL663">
        <v>0</v>
      </c>
      <c r="AM663" cm="1">
        <f t="array" ref="AM663">IF(AL663=1,1,
   IF(ISTEXT(AK663),1,
   IF(AO663&gt;1,AM662,
   IF(AI663=1,
      IF(SUMPRODUCT((LEN($Y$2:$Y$4096)-LEN(SUBSTITUTE($Y$2:$Y$4096,AA663,"")))/LEN(AA663))&gt;0,2,1),
      IF(
         SUMPRODUCT((LEN($Y$2:$Y$4096)-LEN(SUBSTITUTE($Y$2:$Y$4096,AA663,"")))/LEN(AA663))
         - SUMPRODUCT((LEN($Y$2:$Y$4096)-LEN(SUBSTITUTE($Y$2:$Y$4096,"Alolan "&amp;AA663,"")))/LEN("Alolan "&amp;AA663))
         - SUMPRODUCT((LEN($Y$2:$Y$4096)-LEN(SUBSTITUTE($Y$2:$Y$4096,"Galarian "&amp;AA663,"")))/LEN("Galarian "&amp;AA663))
         - SUMPRODUCT((LEN($Y$2:$Y$4096)-LEN(SUBSTITUTE($Y$2:$Y$4096,"Hisuian "&amp;AA663,"")))/LEN("Hisuian "&amp;AA663))
         - SUMPRODUCT((LEN($Y$2:$Y$4096)-LEN(SUBSTITUTE($Y$2:$Y$4096,"Paldean "&amp;AA663,"")))/LEN("Paldean "&amp;AA663))
      &gt;0,2,1)
   ))))</f>
        <v>1</v>
      </c>
      <c r="AN663">
        <v>0</v>
      </c>
      <c r="AO663">
        <v>0</v>
      </c>
    </row>
    <row r="664" spans="1:41" x14ac:dyDescent="0.25">
      <c r="A664" t="s">
        <v>7184</v>
      </c>
      <c r="B664" t="s">
        <v>86</v>
      </c>
      <c r="C664" t="s">
        <v>429</v>
      </c>
      <c r="D664"/>
      <c r="E664">
        <v>48</v>
      </c>
      <c r="F664">
        <v>72</v>
      </c>
      <c r="G664">
        <v>48</v>
      </c>
      <c r="H664">
        <v>72</v>
      </c>
      <c r="I664">
        <v>48</v>
      </c>
      <c r="J664">
        <v>48</v>
      </c>
      <c r="K664" t="s">
        <v>1808</v>
      </c>
      <c r="L664" t="s">
        <v>3446</v>
      </c>
      <c r="M664" t="s">
        <v>483</v>
      </c>
      <c r="N664">
        <v>6.24</v>
      </c>
      <c r="O664">
        <v>4.8</v>
      </c>
      <c r="P664">
        <v>1</v>
      </c>
      <c r="Q664">
        <v>1</v>
      </c>
      <c r="R664">
        <f t="shared" si="44"/>
        <v>7</v>
      </c>
      <c r="S664">
        <f t="shared" si="45"/>
        <v>6</v>
      </c>
      <c r="T664">
        <f t="shared" si="46"/>
        <v>13</v>
      </c>
      <c r="U664" t="s">
        <v>1809</v>
      </c>
      <c r="V664" t="s">
        <v>1809</v>
      </c>
      <c r="W664" t="s">
        <v>1809</v>
      </c>
      <c r="X664" t="s">
        <v>1809</v>
      </c>
      <c r="Z664" t="str" cm="1">
        <f t="array" ref="Z664">IF(ISBLANK(AK664),_xlfn.LET(
    _xlpm.nameBeforeSlash, IF(ISNUMBER(SEARCH("/", Y664)), LEFT(Y664, SEARCH("/", Y664)-1), Y664),
    _xlpm.matchRow, IFERROR(MATCH(_xlpm.nameBeforeSlash, AA:AA, 0), ""),
    _xlpm.difference, IF(_xlpm.matchRow="", "", ABS((R664 + S664)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),IF(ISBLANK(Y664),"","Hidden"))</f>
        <v/>
      </c>
      <c r="AA664" t="s">
        <v>8575</v>
      </c>
      <c r="AB664" t="s">
        <v>8904</v>
      </c>
      <c r="AC664" t="s">
        <v>6467</v>
      </c>
      <c r="AD664" t="str">
        <f>_xlfn.XLOOKUP(AC664,moves!A:A,moves!B:B)</f>
        <v>psychic</v>
      </c>
      <c r="AE664">
        <f>_xlfn.XLOOKUP(AC664,moves!A:A,moves!D:D)</f>
        <v>2</v>
      </c>
      <c r="AF664" t="str">
        <f>_xlfn.XLOOKUP(AC664,moves!A:A,moves!E:E)</f>
        <v>The Psychic-type is now +3 super effective against the target.</v>
      </c>
      <c r="AG664">
        <v>0</v>
      </c>
      <c r="AH664">
        <v>0</v>
      </c>
      <c r="AI664">
        <f t="shared" si="47"/>
        <v>1</v>
      </c>
      <c r="AJ664" t="s">
        <v>524</v>
      </c>
      <c r="AL664">
        <v>0</v>
      </c>
      <c r="AM664" cm="1">
        <f t="array" ref="AM664">IF(AL664=1,1,
   IF(ISTEXT(AK664),1,
   IF(AO664&gt;1,AM663,
   IF(AI664=1,
      IF(SUMPRODUCT((LEN($Y$2:$Y$4096)-LEN(SUBSTITUTE($Y$2:$Y$4096,AA664,"")))/LEN(AA664))&gt;0,2,1),
      IF(
         SUMPRODUCT((LEN($Y$2:$Y$4096)-LEN(SUBSTITUTE($Y$2:$Y$4096,AA664,"")))/LEN(AA664))
         - SUMPRODUCT((LEN($Y$2:$Y$4096)-LEN(SUBSTITUTE($Y$2:$Y$4096,"Alolan "&amp;AA664,"")))/LEN("Alolan "&amp;AA664))
         - SUMPRODUCT((LEN($Y$2:$Y$4096)-LEN(SUBSTITUTE($Y$2:$Y$4096,"Galarian "&amp;AA664,"")))/LEN("Galarian "&amp;AA664))
         - SUMPRODUCT((LEN($Y$2:$Y$4096)-LEN(SUBSTITUTE($Y$2:$Y$4096,"Hisuian "&amp;AA664,"")))/LEN("Hisuian "&amp;AA664))
         - SUMPRODUCT((LEN($Y$2:$Y$4096)-LEN(SUBSTITUTE($Y$2:$Y$4096,"Paldean "&amp;AA664,"")))/LEN("Paldean "&amp;AA664))
      &gt;0,2,1)
   ))))</f>
        <v>1</v>
      </c>
      <c r="AN664">
        <v>0</v>
      </c>
      <c r="AO664">
        <v>0</v>
      </c>
    </row>
    <row r="665" spans="1:41" x14ac:dyDescent="0.25">
      <c r="A665" t="s">
        <v>7185</v>
      </c>
      <c r="B665" t="s">
        <v>86</v>
      </c>
      <c r="C665" t="s">
        <v>429</v>
      </c>
      <c r="D665"/>
      <c r="E665">
        <v>48</v>
      </c>
      <c r="F665">
        <v>72</v>
      </c>
      <c r="G665">
        <v>48</v>
      </c>
      <c r="H665">
        <v>72</v>
      </c>
      <c r="I665">
        <v>48</v>
      </c>
      <c r="J665">
        <v>48</v>
      </c>
      <c r="K665" t="s">
        <v>1808</v>
      </c>
      <c r="L665" t="s">
        <v>3446</v>
      </c>
      <c r="M665" t="s">
        <v>483</v>
      </c>
      <c r="N665">
        <v>6.24</v>
      </c>
      <c r="O665">
        <v>4.8</v>
      </c>
      <c r="P665">
        <v>1</v>
      </c>
      <c r="Q665">
        <v>1</v>
      </c>
      <c r="R665">
        <f t="shared" si="44"/>
        <v>7</v>
      </c>
      <c r="S665">
        <f t="shared" si="45"/>
        <v>6</v>
      </c>
      <c r="T665">
        <f t="shared" si="46"/>
        <v>13</v>
      </c>
      <c r="U665" t="s">
        <v>1809</v>
      </c>
      <c r="V665" t="s">
        <v>1809</v>
      </c>
      <c r="W665" t="s">
        <v>1809</v>
      </c>
      <c r="X665" t="s">
        <v>1809</v>
      </c>
      <c r="Z665" t="str" cm="1">
        <f t="array" ref="Z665">IF(ISBLANK(AK665),_xlfn.LET(
    _xlpm.nameBeforeSlash, IF(ISNUMBER(SEARCH("/", Y665)), LEFT(Y665, SEARCH("/", Y665)-1), Y665),
    _xlpm.matchRow, IFERROR(MATCH(_xlpm.nameBeforeSlash, AA:AA, 0), ""),
    _xlpm.difference, IF(_xlpm.matchRow="", "", ABS((R665 + S665)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),IF(ISBLANK(Y665),"","Hidden"))</f>
        <v/>
      </c>
      <c r="AA665" t="s">
        <v>8576</v>
      </c>
      <c r="AB665" t="s">
        <v>8905</v>
      </c>
      <c r="AC665" t="s">
        <v>6467</v>
      </c>
      <c r="AD665" t="str">
        <f>_xlfn.XLOOKUP(AC665,moves!A:A,moves!B:B)</f>
        <v>psychic</v>
      </c>
      <c r="AE665">
        <f>_xlfn.XLOOKUP(AC665,moves!A:A,moves!D:D)</f>
        <v>2</v>
      </c>
      <c r="AF665" t="str">
        <f>_xlfn.XLOOKUP(AC665,moves!A:A,moves!E:E)</f>
        <v>The Psychic-type is now +3 super effective against the target.</v>
      </c>
      <c r="AG665">
        <v>0</v>
      </c>
      <c r="AH665">
        <v>0</v>
      </c>
      <c r="AI665">
        <f t="shared" si="47"/>
        <v>1</v>
      </c>
      <c r="AJ665" t="s">
        <v>524</v>
      </c>
      <c r="AL665">
        <v>0</v>
      </c>
      <c r="AM665" cm="1">
        <f t="array" ref="AM665">IF(AL665=1,1,
   IF(ISTEXT(AK665),1,
   IF(AO665&gt;1,AM664,
   IF(AI665=1,
      IF(SUMPRODUCT((LEN($Y$2:$Y$4096)-LEN(SUBSTITUTE($Y$2:$Y$4096,AA665,"")))/LEN(AA665))&gt;0,2,1),
      IF(
         SUMPRODUCT((LEN($Y$2:$Y$4096)-LEN(SUBSTITUTE($Y$2:$Y$4096,AA665,"")))/LEN(AA665))
         - SUMPRODUCT((LEN($Y$2:$Y$4096)-LEN(SUBSTITUTE($Y$2:$Y$4096,"Alolan "&amp;AA665,"")))/LEN("Alolan "&amp;AA665))
         - SUMPRODUCT((LEN($Y$2:$Y$4096)-LEN(SUBSTITUTE($Y$2:$Y$4096,"Galarian "&amp;AA665,"")))/LEN("Galarian "&amp;AA665))
         - SUMPRODUCT((LEN($Y$2:$Y$4096)-LEN(SUBSTITUTE($Y$2:$Y$4096,"Hisuian "&amp;AA665,"")))/LEN("Hisuian "&amp;AA665))
         - SUMPRODUCT((LEN($Y$2:$Y$4096)-LEN(SUBSTITUTE($Y$2:$Y$4096,"Paldean "&amp;AA665,"")))/LEN("Paldean "&amp;AA665))
      &gt;0,2,1)
   ))))</f>
        <v>1</v>
      </c>
      <c r="AN665">
        <v>0</v>
      </c>
      <c r="AO665">
        <v>0</v>
      </c>
    </row>
    <row r="666" spans="1:41" x14ac:dyDescent="0.25">
      <c r="A666" t="s">
        <v>7186</v>
      </c>
      <c r="B666" t="s">
        <v>86</v>
      </c>
      <c r="C666" t="s">
        <v>429</v>
      </c>
      <c r="D666"/>
      <c r="E666">
        <v>48</v>
      </c>
      <c r="F666">
        <v>72</v>
      </c>
      <c r="G666">
        <v>48</v>
      </c>
      <c r="H666">
        <v>72</v>
      </c>
      <c r="I666">
        <v>48</v>
      </c>
      <c r="J666">
        <v>48</v>
      </c>
      <c r="K666" t="s">
        <v>1808</v>
      </c>
      <c r="L666" t="s">
        <v>3446</v>
      </c>
      <c r="M666" t="s">
        <v>483</v>
      </c>
      <c r="N666">
        <v>6.24</v>
      </c>
      <c r="O666">
        <v>4.8</v>
      </c>
      <c r="P666">
        <v>1</v>
      </c>
      <c r="Q666">
        <v>1</v>
      </c>
      <c r="R666">
        <f t="shared" si="44"/>
        <v>7</v>
      </c>
      <c r="S666">
        <f t="shared" si="45"/>
        <v>6</v>
      </c>
      <c r="T666">
        <f t="shared" si="46"/>
        <v>13</v>
      </c>
      <c r="U666" t="s">
        <v>1809</v>
      </c>
      <c r="V666" t="s">
        <v>1809</v>
      </c>
      <c r="W666" t="s">
        <v>1809</v>
      </c>
      <c r="X666" t="s">
        <v>1809</v>
      </c>
      <c r="Z666" t="str" cm="1">
        <f t="array" ref="Z666">IF(ISBLANK(AK666),_xlfn.LET(
    _xlpm.nameBeforeSlash, IF(ISNUMBER(SEARCH("/", Y666)), LEFT(Y666, SEARCH("/", Y666)-1), Y666),
    _xlpm.matchRow, IFERROR(MATCH(_xlpm.nameBeforeSlash, AA:AA, 0), ""),
    _xlpm.difference, IF(_xlpm.matchRow="", "", ABS((R666 + S666)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),IF(ISBLANK(Y666),"","Hidden"))</f>
        <v/>
      </c>
      <c r="AA666" t="s">
        <v>8577</v>
      </c>
      <c r="AB666" t="s">
        <v>8906</v>
      </c>
      <c r="AC666" t="s">
        <v>6467</v>
      </c>
      <c r="AD666" t="str">
        <f>_xlfn.XLOOKUP(AC666,moves!A:A,moves!B:B)</f>
        <v>psychic</v>
      </c>
      <c r="AE666">
        <f>_xlfn.XLOOKUP(AC666,moves!A:A,moves!D:D)</f>
        <v>2</v>
      </c>
      <c r="AF666" t="str">
        <f>_xlfn.XLOOKUP(AC666,moves!A:A,moves!E:E)</f>
        <v>The Psychic-type is now +3 super effective against the target.</v>
      </c>
      <c r="AG666">
        <v>0</v>
      </c>
      <c r="AH666">
        <v>0</v>
      </c>
      <c r="AI666">
        <f t="shared" si="47"/>
        <v>1</v>
      </c>
      <c r="AJ666" t="s">
        <v>524</v>
      </c>
      <c r="AL666">
        <v>0</v>
      </c>
      <c r="AM666" cm="1">
        <f t="array" ref="AM666">IF(AL666=1,1,
   IF(ISTEXT(AK666),1,
   IF(AO666&gt;1,AM665,
   IF(AI666=1,
      IF(SUMPRODUCT((LEN($Y$2:$Y$4096)-LEN(SUBSTITUTE($Y$2:$Y$4096,AA666,"")))/LEN(AA666))&gt;0,2,1),
      IF(
         SUMPRODUCT((LEN($Y$2:$Y$4096)-LEN(SUBSTITUTE($Y$2:$Y$4096,AA666,"")))/LEN(AA666))
         - SUMPRODUCT((LEN($Y$2:$Y$4096)-LEN(SUBSTITUTE($Y$2:$Y$4096,"Alolan "&amp;AA666,"")))/LEN("Alolan "&amp;AA666))
         - SUMPRODUCT((LEN($Y$2:$Y$4096)-LEN(SUBSTITUTE($Y$2:$Y$4096,"Galarian "&amp;AA666,"")))/LEN("Galarian "&amp;AA666))
         - SUMPRODUCT((LEN($Y$2:$Y$4096)-LEN(SUBSTITUTE($Y$2:$Y$4096,"Hisuian "&amp;AA666,"")))/LEN("Hisuian "&amp;AA666))
         - SUMPRODUCT((LEN($Y$2:$Y$4096)-LEN(SUBSTITUTE($Y$2:$Y$4096,"Paldean "&amp;AA666,"")))/LEN("Paldean "&amp;AA666))
      &gt;0,2,1)
   ))))</f>
        <v>1</v>
      </c>
      <c r="AN666">
        <v>0</v>
      </c>
      <c r="AO666">
        <v>0</v>
      </c>
    </row>
    <row r="667" spans="1:41" x14ac:dyDescent="0.25">
      <c r="A667" t="s">
        <v>7187</v>
      </c>
      <c r="B667" t="s">
        <v>86</v>
      </c>
      <c r="C667" t="s">
        <v>429</v>
      </c>
      <c r="D667"/>
      <c r="E667">
        <v>48</v>
      </c>
      <c r="F667">
        <v>72</v>
      </c>
      <c r="G667">
        <v>48</v>
      </c>
      <c r="H667">
        <v>72</v>
      </c>
      <c r="I667">
        <v>48</v>
      </c>
      <c r="J667">
        <v>48</v>
      </c>
      <c r="K667" t="s">
        <v>1808</v>
      </c>
      <c r="L667" t="s">
        <v>3446</v>
      </c>
      <c r="M667" t="s">
        <v>483</v>
      </c>
      <c r="N667">
        <v>6.24</v>
      </c>
      <c r="O667">
        <v>4.8</v>
      </c>
      <c r="P667">
        <v>1</v>
      </c>
      <c r="Q667">
        <v>1</v>
      </c>
      <c r="R667">
        <f t="shared" si="44"/>
        <v>7</v>
      </c>
      <c r="S667">
        <f t="shared" si="45"/>
        <v>6</v>
      </c>
      <c r="T667">
        <f t="shared" si="46"/>
        <v>13</v>
      </c>
      <c r="U667" t="s">
        <v>1809</v>
      </c>
      <c r="V667" t="s">
        <v>1809</v>
      </c>
      <c r="W667" t="s">
        <v>1809</v>
      </c>
      <c r="X667" t="s">
        <v>1809</v>
      </c>
      <c r="Z667" t="str" cm="1">
        <f t="array" ref="Z667">IF(ISBLANK(AK667),_xlfn.LET(
    _xlpm.nameBeforeSlash, IF(ISNUMBER(SEARCH("/", Y667)), LEFT(Y667, SEARCH("/", Y667)-1), Y667),
    _xlpm.matchRow, IFERROR(MATCH(_xlpm.nameBeforeSlash, AA:AA, 0), ""),
    _xlpm.difference, IF(_xlpm.matchRow="", "", ABS((R667 + S667)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),IF(ISBLANK(Y667),"","Hidden"))</f>
        <v/>
      </c>
      <c r="AA667" t="s">
        <v>8578</v>
      </c>
      <c r="AB667" t="s">
        <v>8907</v>
      </c>
      <c r="AC667" t="s">
        <v>6467</v>
      </c>
      <c r="AD667" t="str">
        <f>_xlfn.XLOOKUP(AC667,moves!A:A,moves!B:B)</f>
        <v>psychic</v>
      </c>
      <c r="AE667">
        <f>_xlfn.XLOOKUP(AC667,moves!A:A,moves!D:D)</f>
        <v>2</v>
      </c>
      <c r="AF667" t="str">
        <f>_xlfn.XLOOKUP(AC667,moves!A:A,moves!E:E)</f>
        <v>The Psychic-type is now +3 super effective against the target.</v>
      </c>
      <c r="AG667">
        <v>0</v>
      </c>
      <c r="AH667">
        <v>0</v>
      </c>
      <c r="AI667">
        <f t="shared" si="47"/>
        <v>1</v>
      </c>
      <c r="AJ667" t="s">
        <v>524</v>
      </c>
      <c r="AL667">
        <v>0</v>
      </c>
      <c r="AM667" cm="1">
        <f t="array" ref="AM667">IF(AL667=1,1,
   IF(ISTEXT(AK667),1,
   IF(AO667&gt;1,AM666,
   IF(AI667=1,
      IF(SUMPRODUCT((LEN($Y$2:$Y$4096)-LEN(SUBSTITUTE($Y$2:$Y$4096,AA667,"")))/LEN(AA667))&gt;0,2,1),
      IF(
         SUMPRODUCT((LEN($Y$2:$Y$4096)-LEN(SUBSTITUTE($Y$2:$Y$4096,AA667,"")))/LEN(AA667))
         - SUMPRODUCT((LEN($Y$2:$Y$4096)-LEN(SUBSTITUTE($Y$2:$Y$4096,"Alolan "&amp;AA667,"")))/LEN("Alolan "&amp;AA667))
         - SUMPRODUCT((LEN($Y$2:$Y$4096)-LEN(SUBSTITUTE($Y$2:$Y$4096,"Galarian "&amp;AA667,"")))/LEN("Galarian "&amp;AA667))
         - SUMPRODUCT((LEN($Y$2:$Y$4096)-LEN(SUBSTITUTE($Y$2:$Y$4096,"Hisuian "&amp;AA667,"")))/LEN("Hisuian "&amp;AA667))
         - SUMPRODUCT((LEN($Y$2:$Y$4096)-LEN(SUBSTITUTE($Y$2:$Y$4096,"Paldean "&amp;AA667,"")))/LEN("Paldean "&amp;AA667))
      &gt;0,2,1)
   ))))</f>
        <v>1</v>
      </c>
      <c r="AN667">
        <v>0</v>
      </c>
      <c r="AO667">
        <v>0</v>
      </c>
    </row>
    <row r="668" spans="1:41" x14ac:dyDescent="0.25">
      <c r="A668" t="s">
        <v>7188</v>
      </c>
      <c r="B668" t="s">
        <v>86</v>
      </c>
      <c r="C668" t="s">
        <v>429</v>
      </c>
      <c r="D668"/>
      <c r="E668">
        <v>48</v>
      </c>
      <c r="F668">
        <v>72</v>
      </c>
      <c r="G668">
        <v>48</v>
      </c>
      <c r="H668">
        <v>72</v>
      </c>
      <c r="I668">
        <v>48</v>
      </c>
      <c r="J668">
        <v>48</v>
      </c>
      <c r="K668" t="s">
        <v>1808</v>
      </c>
      <c r="L668" t="s">
        <v>3446</v>
      </c>
      <c r="M668" t="s">
        <v>483</v>
      </c>
      <c r="N668">
        <v>6.24</v>
      </c>
      <c r="O668">
        <v>4.8</v>
      </c>
      <c r="P668">
        <v>1</v>
      </c>
      <c r="Q668">
        <v>1</v>
      </c>
      <c r="R668">
        <f t="shared" si="44"/>
        <v>7</v>
      </c>
      <c r="S668">
        <f t="shared" si="45"/>
        <v>6</v>
      </c>
      <c r="T668">
        <f t="shared" si="46"/>
        <v>13</v>
      </c>
      <c r="U668" t="s">
        <v>1809</v>
      </c>
      <c r="V668" t="s">
        <v>1809</v>
      </c>
      <c r="W668" t="s">
        <v>1809</v>
      </c>
      <c r="X668" t="s">
        <v>1809</v>
      </c>
      <c r="Z668" t="str" cm="1">
        <f t="array" ref="Z668">IF(ISBLANK(AK668),_xlfn.LET(
    _xlpm.nameBeforeSlash, IF(ISNUMBER(SEARCH("/", Y668)), LEFT(Y668, SEARCH("/", Y668)-1), Y668),
    _xlpm.matchRow, IFERROR(MATCH(_xlpm.nameBeforeSlash, AA:AA, 0), ""),
    _xlpm.difference, IF(_xlpm.matchRow="", "", ABS((R668 + S668)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),IF(ISBLANK(Y668),"","Hidden"))</f>
        <v/>
      </c>
      <c r="AA668" t="s">
        <v>8579</v>
      </c>
      <c r="AB668" t="s">
        <v>8908</v>
      </c>
      <c r="AC668" t="s">
        <v>6467</v>
      </c>
      <c r="AD668" t="str">
        <f>_xlfn.XLOOKUP(AC668,moves!A:A,moves!B:B)</f>
        <v>psychic</v>
      </c>
      <c r="AE668">
        <f>_xlfn.XLOOKUP(AC668,moves!A:A,moves!D:D)</f>
        <v>2</v>
      </c>
      <c r="AF668" t="str">
        <f>_xlfn.XLOOKUP(AC668,moves!A:A,moves!E:E)</f>
        <v>The Psychic-type is now +3 super effective against the target.</v>
      </c>
      <c r="AG668">
        <v>0</v>
      </c>
      <c r="AH668">
        <v>0</v>
      </c>
      <c r="AI668">
        <f t="shared" si="47"/>
        <v>1</v>
      </c>
      <c r="AJ668" t="s">
        <v>524</v>
      </c>
      <c r="AL668">
        <v>0</v>
      </c>
      <c r="AM668" cm="1">
        <f t="array" ref="AM668">IF(AL668=1,1,
   IF(ISTEXT(AK668),1,
   IF(AO668&gt;1,AM667,
   IF(AI668=1,
      IF(SUMPRODUCT((LEN($Y$2:$Y$4096)-LEN(SUBSTITUTE($Y$2:$Y$4096,AA668,"")))/LEN(AA668))&gt;0,2,1),
      IF(
         SUMPRODUCT((LEN($Y$2:$Y$4096)-LEN(SUBSTITUTE($Y$2:$Y$4096,AA668,"")))/LEN(AA668))
         - SUMPRODUCT((LEN($Y$2:$Y$4096)-LEN(SUBSTITUTE($Y$2:$Y$4096,"Alolan "&amp;AA668,"")))/LEN("Alolan "&amp;AA668))
         - SUMPRODUCT((LEN($Y$2:$Y$4096)-LEN(SUBSTITUTE($Y$2:$Y$4096,"Galarian "&amp;AA668,"")))/LEN("Galarian "&amp;AA668))
         - SUMPRODUCT((LEN($Y$2:$Y$4096)-LEN(SUBSTITUTE($Y$2:$Y$4096,"Hisuian "&amp;AA668,"")))/LEN("Hisuian "&amp;AA668))
         - SUMPRODUCT((LEN($Y$2:$Y$4096)-LEN(SUBSTITUTE($Y$2:$Y$4096,"Paldean "&amp;AA668,"")))/LEN("Paldean "&amp;AA668))
      &gt;0,2,1)
   ))))</f>
        <v>1</v>
      </c>
      <c r="AN668">
        <v>0</v>
      </c>
      <c r="AO668">
        <v>0</v>
      </c>
    </row>
    <row r="669" spans="1:41" x14ac:dyDescent="0.25">
      <c r="A669" t="s">
        <v>7189</v>
      </c>
      <c r="B669" t="s">
        <v>86</v>
      </c>
      <c r="C669" t="s">
        <v>429</v>
      </c>
      <c r="D669"/>
      <c r="E669">
        <v>48</v>
      </c>
      <c r="F669">
        <v>72</v>
      </c>
      <c r="G669">
        <v>48</v>
      </c>
      <c r="H669">
        <v>72</v>
      </c>
      <c r="I669">
        <v>48</v>
      </c>
      <c r="J669">
        <v>48</v>
      </c>
      <c r="K669" t="s">
        <v>1808</v>
      </c>
      <c r="L669" t="s">
        <v>3446</v>
      </c>
      <c r="M669" t="s">
        <v>483</v>
      </c>
      <c r="N669">
        <v>6.24</v>
      </c>
      <c r="O669">
        <v>4.8</v>
      </c>
      <c r="P669">
        <v>1</v>
      </c>
      <c r="Q669">
        <v>1</v>
      </c>
      <c r="R669">
        <f t="shared" si="44"/>
        <v>7</v>
      </c>
      <c r="S669">
        <f t="shared" si="45"/>
        <v>6</v>
      </c>
      <c r="T669">
        <f t="shared" si="46"/>
        <v>13</v>
      </c>
      <c r="U669" t="s">
        <v>1809</v>
      </c>
      <c r="V669" t="s">
        <v>1809</v>
      </c>
      <c r="W669" t="s">
        <v>1809</v>
      </c>
      <c r="X669" t="s">
        <v>1809</v>
      </c>
      <c r="Z669" t="str" cm="1">
        <f t="array" ref="Z669">IF(ISBLANK(AK669),_xlfn.LET(
    _xlpm.nameBeforeSlash, IF(ISNUMBER(SEARCH("/", Y669)), LEFT(Y669, SEARCH("/", Y669)-1), Y669),
    _xlpm.matchRow, IFERROR(MATCH(_xlpm.nameBeforeSlash, AA:AA, 0), ""),
    _xlpm.difference, IF(_xlpm.matchRow="", "", ABS((R669 + S669)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),IF(ISBLANK(Y669),"","Hidden"))</f>
        <v/>
      </c>
      <c r="AA669" t="s">
        <v>8580</v>
      </c>
      <c r="AB669" t="s">
        <v>8909</v>
      </c>
      <c r="AC669" t="s">
        <v>6467</v>
      </c>
      <c r="AD669" t="str">
        <f>_xlfn.XLOOKUP(AC669,moves!A:A,moves!B:B)</f>
        <v>psychic</v>
      </c>
      <c r="AE669">
        <f>_xlfn.XLOOKUP(AC669,moves!A:A,moves!D:D)</f>
        <v>2</v>
      </c>
      <c r="AF669" t="str">
        <f>_xlfn.XLOOKUP(AC669,moves!A:A,moves!E:E)</f>
        <v>The Psychic-type is now +3 super effective against the target.</v>
      </c>
      <c r="AG669">
        <v>0</v>
      </c>
      <c r="AH669">
        <v>0</v>
      </c>
      <c r="AI669">
        <f t="shared" si="47"/>
        <v>1</v>
      </c>
      <c r="AJ669" t="s">
        <v>524</v>
      </c>
      <c r="AL669">
        <v>0</v>
      </c>
      <c r="AM669" cm="1">
        <f t="array" ref="AM669">IF(AL669=1,1,
   IF(ISTEXT(AK669),1,
   IF(AO669&gt;1,AM668,
   IF(AI669=1,
      IF(SUMPRODUCT((LEN($Y$2:$Y$4096)-LEN(SUBSTITUTE($Y$2:$Y$4096,AA669,"")))/LEN(AA669))&gt;0,2,1),
      IF(
         SUMPRODUCT((LEN($Y$2:$Y$4096)-LEN(SUBSTITUTE($Y$2:$Y$4096,AA669,"")))/LEN(AA669))
         - SUMPRODUCT((LEN($Y$2:$Y$4096)-LEN(SUBSTITUTE($Y$2:$Y$4096,"Alolan "&amp;AA669,"")))/LEN("Alolan "&amp;AA669))
         - SUMPRODUCT((LEN($Y$2:$Y$4096)-LEN(SUBSTITUTE($Y$2:$Y$4096,"Galarian "&amp;AA669,"")))/LEN("Galarian "&amp;AA669))
         - SUMPRODUCT((LEN($Y$2:$Y$4096)-LEN(SUBSTITUTE($Y$2:$Y$4096,"Hisuian "&amp;AA669,"")))/LEN("Hisuian "&amp;AA669))
         - SUMPRODUCT((LEN($Y$2:$Y$4096)-LEN(SUBSTITUTE($Y$2:$Y$4096,"Paldean "&amp;AA669,"")))/LEN("Paldean "&amp;AA669))
      &gt;0,2,1)
   ))))</f>
        <v>1</v>
      </c>
      <c r="AN669">
        <v>0</v>
      </c>
      <c r="AO669">
        <v>0</v>
      </c>
    </row>
    <row r="670" spans="1:41" x14ac:dyDescent="0.25">
      <c r="A670" t="s">
        <v>7190</v>
      </c>
      <c r="B670" t="s">
        <v>86</v>
      </c>
      <c r="C670" t="s">
        <v>429</v>
      </c>
      <c r="D670"/>
      <c r="E670">
        <v>48</v>
      </c>
      <c r="F670">
        <v>72</v>
      </c>
      <c r="G670">
        <v>48</v>
      </c>
      <c r="H670">
        <v>72</v>
      </c>
      <c r="I670">
        <v>48</v>
      </c>
      <c r="J670">
        <v>48</v>
      </c>
      <c r="K670" t="s">
        <v>1808</v>
      </c>
      <c r="L670" t="s">
        <v>3446</v>
      </c>
      <c r="M670" t="s">
        <v>483</v>
      </c>
      <c r="N670">
        <v>6.24</v>
      </c>
      <c r="O670">
        <v>4.8</v>
      </c>
      <c r="P670">
        <v>1</v>
      </c>
      <c r="Q670">
        <v>1</v>
      </c>
      <c r="R670">
        <f t="shared" si="44"/>
        <v>7</v>
      </c>
      <c r="S670">
        <f t="shared" si="45"/>
        <v>6</v>
      </c>
      <c r="T670">
        <f t="shared" si="46"/>
        <v>13</v>
      </c>
      <c r="U670" t="s">
        <v>1809</v>
      </c>
      <c r="V670" t="s">
        <v>1809</v>
      </c>
      <c r="W670" t="s">
        <v>1809</v>
      </c>
      <c r="X670" t="s">
        <v>1809</v>
      </c>
      <c r="Z670" t="str" cm="1">
        <f t="array" ref="Z670">IF(ISBLANK(AK670),_xlfn.LET(
    _xlpm.nameBeforeSlash, IF(ISNUMBER(SEARCH("/", Y670)), LEFT(Y670, SEARCH("/", Y670)-1), Y670),
    _xlpm.matchRow, IFERROR(MATCH(_xlpm.nameBeforeSlash, AA:AA, 0), ""),
    _xlpm.difference, IF(_xlpm.matchRow="", "", ABS((R670 + S670)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),IF(ISBLANK(Y670),"","Hidden"))</f>
        <v/>
      </c>
      <c r="AA670" t="s">
        <v>8581</v>
      </c>
      <c r="AB670" t="s">
        <v>8910</v>
      </c>
      <c r="AC670" t="s">
        <v>6467</v>
      </c>
      <c r="AD670" t="str">
        <f>_xlfn.XLOOKUP(AC670,moves!A:A,moves!B:B)</f>
        <v>psychic</v>
      </c>
      <c r="AE670">
        <f>_xlfn.XLOOKUP(AC670,moves!A:A,moves!D:D)</f>
        <v>2</v>
      </c>
      <c r="AF670" t="str">
        <f>_xlfn.XLOOKUP(AC670,moves!A:A,moves!E:E)</f>
        <v>The Psychic-type is now +3 super effective against the target.</v>
      </c>
      <c r="AG670">
        <v>0</v>
      </c>
      <c r="AH670">
        <v>0</v>
      </c>
      <c r="AI670">
        <f t="shared" si="47"/>
        <v>1</v>
      </c>
      <c r="AJ670" t="s">
        <v>524</v>
      </c>
      <c r="AL670">
        <v>0</v>
      </c>
      <c r="AM670" cm="1">
        <f t="array" ref="AM670">IF(AL670=1,1,
   IF(ISTEXT(AK670),1,
   IF(AO670&gt;1,AM669,
   IF(AI670=1,
      IF(SUMPRODUCT((LEN($Y$2:$Y$4096)-LEN(SUBSTITUTE($Y$2:$Y$4096,AA670,"")))/LEN(AA670))&gt;0,2,1),
      IF(
         SUMPRODUCT((LEN($Y$2:$Y$4096)-LEN(SUBSTITUTE($Y$2:$Y$4096,AA670,"")))/LEN(AA670))
         - SUMPRODUCT((LEN($Y$2:$Y$4096)-LEN(SUBSTITUTE($Y$2:$Y$4096,"Alolan "&amp;AA670,"")))/LEN("Alolan "&amp;AA670))
         - SUMPRODUCT((LEN($Y$2:$Y$4096)-LEN(SUBSTITUTE($Y$2:$Y$4096,"Galarian "&amp;AA670,"")))/LEN("Galarian "&amp;AA670))
         - SUMPRODUCT((LEN($Y$2:$Y$4096)-LEN(SUBSTITUTE($Y$2:$Y$4096,"Hisuian "&amp;AA670,"")))/LEN("Hisuian "&amp;AA670))
         - SUMPRODUCT((LEN($Y$2:$Y$4096)-LEN(SUBSTITUTE($Y$2:$Y$4096,"Paldean "&amp;AA670,"")))/LEN("Paldean "&amp;AA670))
      &gt;0,2,1)
   ))))</f>
        <v>1</v>
      </c>
      <c r="AN670">
        <v>0</v>
      </c>
      <c r="AO670">
        <v>0</v>
      </c>
    </row>
    <row r="671" spans="1:41" x14ac:dyDescent="0.25">
      <c r="A671" t="s">
        <v>7191</v>
      </c>
      <c r="B671" t="s">
        <v>86</v>
      </c>
      <c r="C671" t="s">
        <v>429</v>
      </c>
      <c r="D671"/>
      <c r="E671">
        <v>48</v>
      </c>
      <c r="F671">
        <v>72</v>
      </c>
      <c r="G671">
        <v>48</v>
      </c>
      <c r="H671">
        <v>72</v>
      </c>
      <c r="I671">
        <v>48</v>
      </c>
      <c r="J671">
        <v>48</v>
      </c>
      <c r="K671" t="s">
        <v>1808</v>
      </c>
      <c r="L671" t="s">
        <v>3446</v>
      </c>
      <c r="M671" t="s">
        <v>483</v>
      </c>
      <c r="N671">
        <v>6.24</v>
      </c>
      <c r="O671">
        <v>4.8</v>
      </c>
      <c r="P671">
        <v>1</v>
      </c>
      <c r="Q671">
        <v>1</v>
      </c>
      <c r="R671">
        <f t="shared" si="44"/>
        <v>7</v>
      </c>
      <c r="S671">
        <f t="shared" si="45"/>
        <v>6</v>
      </c>
      <c r="T671">
        <f t="shared" si="46"/>
        <v>13</v>
      </c>
      <c r="U671" t="s">
        <v>1809</v>
      </c>
      <c r="V671" t="s">
        <v>1809</v>
      </c>
      <c r="W671" t="s">
        <v>1809</v>
      </c>
      <c r="X671" t="s">
        <v>1809</v>
      </c>
      <c r="Z671" t="str" cm="1">
        <f t="array" ref="Z671">IF(ISBLANK(AK671),_xlfn.LET(
    _xlpm.nameBeforeSlash, IF(ISNUMBER(SEARCH("/", Y671)), LEFT(Y671, SEARCH("/", Y671)-1), Y671),
    _xlpm.matchRow, IFERROR(MATCH(_xlpm.nameBeforeSlash, AA:AA, 0), ""),
    _xlpm.difference, IF(_xlpm.matchRow="", "", ABS((R671 + S671)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),IF(ISBLANK(Y671),"","Hidden"))</f>
        <v/>
      </c>
      <c r="AA671" t="s">
        <v>8582</v>
      </c>
      <c r="AB671" t="s">
        <v>8911</v>
      </c>
      <c r="AC671" t="s">
        <v>6467</v>
      </c>
      <c r="AD671" t="str">
        <f>_xlfn.XLOOKUP(AC671,moves!A:A,moves!B:B)</f>
        <v>psychic</v>
      </c>
      <c r="AE671">
        <f>_xlfn.XLOOKUP(AC671,moves!A:A,moves!D:D)</f>
        <v>2</v>
      </c>
      <c r="AF671" t="str">
        <f>_xlfn.XLOOKUP(AC671,moves!A:A,moves!E:E)</f>
        <v>The Psychic-type is now +3 super effective against the target.</v>
      </c>
      <c r="AG671">
        <v>0</v>
      </c>
      <c r="AH671">
        <v>0</v>
      </c>
      <c r="AI671">
        <f t="shared" si="47"/>
        <v>1</v>
      </c>
      <c r="AJ671" t="s">
        <v>524</v>
      </c>
      <c r="AL671">
        <v>0</v>
      </c>
      <c r="AM671" cm="1">
        <f t="array" ref="AM671">IF(AL671=1,1,
   IF(ISTEXT(AK671),1,
   IF(AO671&gt;1,AM670,
   IF(AI671=1,
      IF(SUMPRODUCT((LEN($Y$2:$Y$4096)-LEN(SUBSTITUTE($Y$2:$Y$4096,AA671,"")))/LEN(AA671))&gt;0,2,1),
      IF(
         SUMPRODUCT((LEN($Y$2:$Y$4096)-LEN(SUBSTITUTE($Y$2:$Y$4096,AA671,"")))/LEN(AA671))
         - SUMPRODUCT((LEN($Y$2:$Y$4096)-LEN(SUBSTITUTE($Y$2:$Y$4096,"Alolan "&amp;AA671,"")))/LEN("Alolan "&amp;AA671))
         - SUMPRODUCT((LEN($Y$2:$Y$4096)-LEN(SUBSTITUTE($Y$2:$Y$4096,"Galarian "&amp;AA671,"")))/LEN("Galarian "&amp;AA671))
         - SUMPRODUCT((LEN($Y$2:$Y$4096)-LEN(SUBSTITUTE($Y$2:$Y$4096,"Hisuian "&amp;AA671,"")))/LEN("Hisuian "&amp;AA671))
         - SUMPRODUCT((LEN($Y$2:$Y$4096)-LEN(SUBSTITUTE($Y$2:$Y$4096,"Paldean "&amp;AA671,"")))/LEN("Paldean "&amp;AA671))
      &gt;0,2,1)
   ))))</f>
        <v>1</v>
      </c>
      <c r="AN671">
        <v>0</v>
      </c>
      <c r="AO671">
        <v>0</v>
      </c>
    </row>
    <row r="672" spans="1:41" x14ac:dyDescent="0.25">
      <c r="A672" t="s">
        <v>7192</v>
      </c>
      <c r="B672" t="s">
        <v>86</v>
      </c>
      <c r="C672" t="s">
        <v>429</v>
      </c>
      <c r="D672"/>
      <c r="E672">
        <v>48</v>
      </c>
      <c r="F672">
        <v>72</v>
      </c>
      <c r="G672">
        <v>48</v>
      </c>
      <c r="H672">
        <v>72</v>
      </c>
      <c r="I672">
        <v>48</v>
      </c>
      <c r="J672">
        <v>48</v>
      </c>
      <c r="K672" t="s">
        <v>1808</v>
      </c>
      <c r="L672" t="s">
        <v>3446</v>
      </c>
      <c r="M672" t="s">
        <v>483</v>
      </c>
      <c r="N672">
        <v>6.24</v>
      </c>
      <c r="O672">
        <v>4.8</v>
      </c>
      <c r="P672">
        <v>1</v>
      </c>
      <c r="Q672">
        <v>1</v>
      </c>
      <c r="R672">
        <f t="shared" si="44"/>
        <v>7</v>
      </c>
      <c r="S672">
        <f t="shared" si="45"/>
        <v>6</v>
      </c>
      <c r="T672">
        <f t="shared" si="46"/>
        <v>13</v>
      </c>
      <c r="U672" t="s">
        <v>1809</v>
      </c>
      <c r="V672" t="s">
        <v>1809</v>
      </c>
      <c r="W672" t="s">
        <v>1809</v>
      </c>
      <c r="X672" t="s">
        <v>1809</v>
      </c>
      <c r="Z672" t="str" cm="1">
        <f t="array" ref="Z672">IF(ISBLANK(AK672),_xlfn.LET(
    _xlpm.nameBeforeSlash, IF(ISNUMBER(SEARCH("/", Y672)), LEFT(Y672, SEARCH("/", Y672)-1), Y672),
    _xlpm.matchRow, IFERROR(MATCH(_xlpm.nameBeforeSlash, AA:AA, 0), ""),
    _xlpm.difference, IF(_xlpm.matchRow="", "", ABS((R672 + S672)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),IF(ISBLANK(Y672),"","Hidden"))</f>
        <v/>
      </c>
      <c r="AA672" t="s">
        <v>8583</v>
      </c>
      <c r="AB672" t="s">
        <v>8912</v>
      </c>
      <c r="AC672" t="s">
        <v>6467</v>
      </c>
      <c r="AD672" t="str">
        <f>_xlfn.XLOOKUP(AC672,moves!A:A,moves!B:B)</f>
        <v>psychic</v>
      </c>
      <c r="AE672">
        <f>_xlfn.XLOOKUP(AC672,moves!A:A,moves!D:D)</f>
        <v>2</v>
      </c>
      <c r="AF672" t="str">
        <f>_xlfn.XLOOKUP(AC672,moves!A:A,moves!E:E)</f>
        <v>The Psychic-type is now +3 super effective against the target.</v>
      </c>
      <c r="AG672">
        <v>0</v>
      </c>
      <c r="AH672">
        <v>0</v>
      </c>
      <c r="AI672">
        <f t="shared" si="47"/>
        <v>1</v>
      </c>
      <c r="AJ672" t="s">
        <v>524</v>
      </c>
      <c r="AL672">
        <v>0</v>
      </c>
      <c r="AM672" cm="1">
        <f t="array" ref="AM672">IF(AL672=1,1,
   IF(ISTEXT(AK672),1,
   IF(AO672&gt;1,AM671,
   IF(AI672=1,
      IF(SUMPRODUCT((LEN($Y$2:$Y$4096)-LEN(SUBSTITUTE($Y$2:$Y$4096,AA672,"")))/LEN(AA672))&gt;0,2,1),
      IF(
         SUMPRODUCT((LEN($Y$2:$Y$4096)-LEN(SUBSTITUTE($Y$2:$Y$4096,AA672,"")))/LEN(AA672))
         - SUMPRODUCT((LEN($Y$2:$Y$4096)-LEN(SUBSTITUTE($Y$2:$Y$4096,"Alolan "&amp;AA672,"")))/LEN("Alolan "&amp;AA672))
         - SUMPRODUCT((LEN($Y$2:$Y$4096)-LEN(SUBSTITUTE($Y$2:$Y$4096,"Galarian "&amp;AA672,"")))/LEN("Galarian "&amp;AA672))
         - SUMPRODUCT((LEN($Y$2:$Y$4096)-LEN(SUBSTITUTE($Y$2:$Y$4096,"Hisuian "&amp;AA672,"")))/LEN("Hisuian "&amp;AA672))
         - SUMPRODUCT((LEN($Y$2:$Y$4096)-LEN(SUBSTITUTE($Y$2:$Y$4096,"Paldean "&amp;AA672,"")))/LEN("Paldean "&amp;AA672))
      &gt;0,2,1)
   ))))</f>
        <v>1</v>
      </c>
      <c r="AN672">
        <v>0</v>
      </c>
      <c r="AO672">
        <v>0</v>
      </c>
    </row>
    <row r="673" spans="1:41" x14ac:dyDescent="0.25">
      <c r="A673" t="s">
        <v>7193</v>
      </c>
      <c r="B673" t="s">
        <v>86</v>
      </c>
      <c r="C673" t="s">
        <v>429</v>
      </c>
      <c r="D673"/>
      <c r="E673">
        <v>48</v>
      </c>
      <c r="F673">
        <v>72</v>
      </c>
      <c r="G673">
        <v>48</v>
      </c>
      <c r="H673">
        <v>72</v>
      </c>
      <c r="I673">
        <v>48</v>
      </c>
      <c r="J673">
        <v>48</v>
      </c>
      <c r="K673" t="s">
        <v>1808</v>
      </c>
      <c r="L673" t="s">
        <v>3446</v>
      </c>
      <c r="M673" t="s">
        <v>483</v>
      </c>
      <c r="N673">
        <v>6.24</v>
      </c>
      <c r="O673">
        <v>4.8</v>
      </c>
      <c r="P673">
        <v>1</v>
      </c>
      <c r="Q673">
        <v>1</v>
      </c>
      <c r="R673">
        <f t="shared" si="44"/>
        <v>7</v>
      </c>
      <c r="S673">
        <f t="shared" si="45"/>
        <v>6</v>
      </c>
      <c r="T673">
        <f t="shared" si="46"/>
        <v>13</v>
      </c>
      <c r="U673" t="s">
        <v>1809</v>
      </c>
      <c r="V673" t="s">
        <v>1809</v>
      </c>
      <c r="W673" t="s">
        <v>1809</v>
      </c>
      <c r="X673" t="s">
        <v>1809</v>
      </c>
      <c r="Z673" t="str" cm="1">
        <f t="array" ref="Z673">IF(ISBLANK(AK673),_xlfn.LET(
    _xlpm.nameBeforeSlash, IF(ISNUMBER(SEARCH("/", Y673)), LEFT(Y673, SEARCH("/", Y673)-1), Y673),
    _xlpm.matchRow, IFERROR(MATCH(_xlpm.nameBeforeSlash, AA:AA, 0), ""),
    _xlpm.difference, IF(_xlpm.matchRow="", "", ABS((R673 + S673)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),IF(ISBLANK(Y673),"","Hidden"))</f>
        <v/>
      </c>
      <c r="AA673" t="s">
        <v>8584</v>
      </c>
      <c r="AB673" t="s">
        <v>8913</v>
      </c>
      <c r="AC673" t="s">
        <v>6467</v>
      </c>
      <c r="AD673" t="str">
        <f>_xlfn.XLOOKUP(AC673,moves!A:A,moves!B:B)</f>
        <v>psychic</v>
      </c>
      <c r="AE673">
        <f>_xlfn.XLOOKUP(AC673,moves!A:A,moves!D:D)</f>
        <v>2</v>
      </c>
      <c r="AF673" t="str">
        <f>_xlfn.XLOOKUP(AC673,moves!A:A,moves!E:E)</f>
        <v>The Psychic-type is now +3 super effective against the target.</v>
      </c>
      <c r="AG673">
        <v>0</v>
      </c>
      <c r="AH673">
        <v>0</v>
      </c>
      <c r="AI673">
        <f t="shared" si="47"/>
        <v>1</v>
      </c>
      <c r="AJ673" t="s">
        <v>524</v>
      </c>
      <c r="AL673">
        <v>0</v>
      </c>
      <c r="AM673" cm="1">
        <f t="array" ref="AM673">IF(AL673=1,1,
   IF(ISTEXT(AK673),1,
   IF(AO673&gt;1,AM672,
   IF(AI673=1,
      IF(SUMPRODUCT((LEN($Y$2:$Y$4096)-LEN(SUBSTITUTE($Y$2:$Y$4096,AA673,"")))/LEN(AA673))&gt;0,2,1),
      IF(
         SUMPRODUCT((LEN($Y$2:$Y$4096)-LEN(SUBSTITUTE($Y$2:$Y$4096,AA673,"")))/LEN(AA673))
         - SUMPRODUCT((LEN($Y$2:$Y$4096)-LEN(SUBSTITUTE($Y$2:$Y$4096,"Alolan "&amp;AA673,"")))/LEN("Alolan "&amp;AA673))
         - SUMPRODUCT((LEN($Y$2:$Y$4096)-LEN(SUBSTITUTE($Y$2:$Y$4096,"Galarian "&amp;AA673,"")))/LEN("Galarian "&amp;AA673))
         - SUMPRODUCT((LEN($Y$2:$Y$4096)-LEN(SUBSTITUTE($Y$2:$Y$4096,"Hisuian "&amp;AA673,"")))/LEN("Hisuian "&amp;AA673))
         - SUMPRODUCT((LEN($Y$2:$Y$4096)-LEN(SUBSTITUTE($Y$2:$Y$4096,"Paldean "&amp;AA673,"")))/LEN("Paldean "&amp;AA673))
      &gt;0,2,1)
   ))))</f>
        <v>1</v>
      </c>
      <c r="AN673">
        <v>0</v>
      </c>
      <c r="AO673">
        <v>0</v>
      </c>
    </row>
    <row r="674" spans="1:41" x14ac:dyDescent="0.25">
      <c r="A674" t="s">
        <v>7194</v>
      </c>
      <c r="B674" t="s">
        <v>86</v>
      </c>
      <c r="C674" t="s">
        <v>429</v>
      </c>
      <c r="D674"/>
      <c r="E674">
        <v>48</v>
      </c>
      <c r="F674">
        <v>72</v>
      </c>
      <c r="G674">
        <v>48</v>
      </c>
      <c r="H674">
        <v>72</v>
      </c>
      <c r="I674">
        <v>48</v>
      </c>
      <c r="J674">
        <v>48</v>
      </c>
      <c r="K674" t="s">
        <v>1808</v>
      </c>
      <c r="L674" t="s">
        <v>3446</v>
      </c>
      <c r="M674" t="s">
        <v>483</v>
      </c>
      <c r="N674">
        <v>6.24</v>
      </c>
      <c r="O674">
        <v>4.8</v>
      </c>
      <c r="P674">
        <v>1</v>
      </c>
      <c r="Q674">
        <v>1</v>
      </c>
      <c r="R674">
        <f t="shared" si="44"/>
        <v>7</v>
      </c>
      <c r="S674">
        <f t="shared" si="45"/>
        <v>6</v>
      </c>
      <c r="T674">
        <f t="shared" si="46"/>
        <v>13</v>
      </c>
      <c r="U674" t="s">
        <v>1809</v>
      </c>
      <c r="V674" t="s">
        <v>1809</v>
      </c>
      <c r="W674" t="s">
        <v>1809</v>
      </c>
      <c r="X674" t="s">
        <v>1809</v>
      </c>
      <c r="Z674" t="str" cm="1">
        <f t="array" ref="Z674">IF(ISBLANK(AK674),_xlfn.LET(
    _xlpm.nameBeforeSlash, IF(ISNUMBER(SEARCH("/", Y674)), LEFT(Y674, SEARCH("/", Y674)-1), Y674),
    _xlpm.matchRow, IFERROR(MATCH(_xlpm.nameBeforeSlash, AA:AA, 0), ""),
    _xlpm.difference, IF(_xlpm.matchRow="", "", ABS((R674 + S674)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),IF(ISBLANK(Y674),"","Hidden"))</f>
        <v/>
      </c>
      <c r="AA674" t="s">
        <v>8585</v>
      </c>
      <c r="AB674" t="s">
        <v>8914</v>
      </c>
      <c r="AC674" t="s">
        <v>6467</v>
      </c>
      <c r="AD674" t="str">
        <f>_xlfn.XLOOKUP(AC674,moves!A:A,moves!B:B)</f>
        <v>psychic</v>
      </c>
      <c r="AE674">
        <f>_xlfn.XLOOKUP(AC674,moves!A:A,moves!D:D)</f>
        <v>2</v>
      </c>
      <c r="AF674" t="str">
        <f>_xlfn.XLOOKUP(AC674,moves!A:A,moves!E:E)</f>
        <v>The Psychic-type is now +3 super effective against the target.</v>
      </c>
      <c r="AG674">
        <v>0</v>
      </c>
      <c r="AH674">
        <v>0</v>
      </c>
      <c r="AI674">
        <f t="shared" si="47"/>
        <v>1</v>
      </c>
      <c r="AJ674" t="s">
        <v>524</v>
      </c>
      <c r="AL674">
        <v>0</v>
      </c>
      <c r="AM674" cm="1">
        <f t="array" ref="AM674">IF(AL674=1,1,
   IF(ISTEXT(AK674),1,
   IF(AO674&gt;1,AM673,
   IF(AI674=1,
      IF(SUMPRODUCT((LEN($Y$2:$Y$4096)-LEN(SUBSTITUTE($Y$2:$Y$4096,AA674,"")))/LEN(AA674))&gt;0,2,1),
      IF(
         SUMPRODUCT((LEN($Y$2:$Y$4096)-LEN(SUBSTITUTE($Y$2:$Y$4096,AA674,"")))/LEN(AA674))
         - SUMPRODUCT((LEN($Y$2:$Y$4096)-LEN(SUBSTITUTE($Y$2:$Y$4096,"Alolan "&amp;AA674,"")))/LEN("Alolan "&amp;AA674))
         - SUMPRODUCT((LEN($Y$2:$Y$4096)-LEN(SUBSTITUTE($Y$2:$Y$4096,"Galarian "&amp;AA674,"")))/LEN("Galarian "&amp;AA674))
         - SUMPRODUCT((LEN($Y$2:$Y$4096)-LEN(SUBSTITUTE($Y$2:$Y$4096,"Hisuian "&amp;AA674,"")))/LEN("Hisuian "&amp;AA674))
         - SUMPRODUCT((LEN($Y$2:$Y$4096)-LEN(SUBSTITUTE($Y$2:$Y$4096,"Paldean "&amp;AA674,"")))/LEN("Paldean "&amp;AA674))
      &gt;0,2,1)
   ))))</f>
        <v>1</v>
      </c>
      <c r="AN674">
        <v>0</v>
      </c>
      <c r="AO674">
        <v>0</v>
      </c>
    </row>
    <row r="675" spans="1:41" x14ac:dyDescent="0.25">
      <c r="A675" t="s">
        <v>7195</v>
      </c>
      <c r="B675" t="s">
        <v>86</v>
      </c>
      <c r="C675" t="s">
        <v>429</v>
      </c>
      <c r="D675"/>
      <c r="E675">
        <v>48</v>
      </c>
      <c r="F675">
        <v>72</v>
      </c>
      <c r="G675">
        <v>48</v>
      </c>
      <c r="H675">
        <v>72</v>
      </c>
      <c r="I675">
        <v>48</v>
      </c>
      <c r="J675">
        <v>48</v>
      </c>
      <c r="K675" t="s">
        <v>1808</v>
      </c>
      <c r="L675" t="s">
        <v>3446</v>
      </c>
      <c r="M675" t="s">
        <v>483</v>
      </c>
      <c r="N675">
        <v>6.24</v>
      </c>
      <c r="O675">
        <v>4.8</v>
      </c>
      <c r="P675">
        <v>1</v>
      </c>
      <c r="Q675">
        <v>1</v>
      </c>
      <c r="R675">
        <f t="shared" si="44"/>
        <v>7</v>
      </c>
      <c r="S675">
        <f t="shared" si="45"/>
        <v>6</v>
      </c>
      <c r="T675">
        <f t="shared" si="46"/>
        <v>13</v>
      </c>
      <c r="U675" t="s">
        <v>1809</v>
      </c>
      <c r="V675" t="s">
        <v>1809</v>
      </c>
      <c r="W675" t="s">
        <v>1809</v>
      </c>
      <c r="X675" t="s">
        <v>1809</v>
      </c>
      <c r="Z675" t="str" cm="1">
        <f t="array" ref="Z675">IF(ISBLANK(AK675),_xlfn.LET(
    _xlpm.nameBeforeSlash, IF(ISNUMBER(SEARCH("/", Y675)), LEFT(Y675, SEARCH("/", Y675)-1), Y675),
    _xlpm.matchRow, IFERROR(MATCH(_xlpm.nameBeforeSlash, AA:AA, 0), ""),
    _xlpm.difference, IF(_xlpm.matchRow="", "", ABS((R675 + S675)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),IF(ISBLANK(Y675),"","Hidden"))</f>
        <v/>
      </c>
      <c r="AA675" t="s">
        <v>8586</v>
      </c>
      <c r="AB675" t="s">
        <v>8915</v>
      </c>
      <c r="AC675" t="s">
        <v>6467</v>
      </c>
      <c r="AD675" t="str">
        <f>_xlfn.XLOOKUP(AC675,moves!A:A,moves!B:B)</f>
        <v>psychic</v>
      </c>
      <c r="AE675">
        <f>_xlfn.XLOOKUP(AC675,moves!A:A,moves!D:D)</f>
        <v>2</v>
      </c>
      <c r="AF675" t="str">
        <f>_xlfn.XLOOKUP(AC675,moves!A:A,moves!E:E)</f>
        <v>The Psychic-type is now +3 super effective against the target.</v>
      </c>
      <c r="AG675">
        <v>0</v>
      </c>
      <c r="AH675">
        <v>0</v>
      </c>
      <c r="AI675">
        <f t="shared" si="47"/>
        <v>1</v>
      </c>
      <c r="AJ675" t="s">
        <v>524</v>
      </c>
      <c r="AL675">
        <v>0</v>
      </c>
      <c r="AM675" cm="1">
        <f t="array" ref="AM675">IF(AL675=1,1,
   IF(ISTEXT(AK675),1,
   IF(AO675&gt;1,AM674,
   IF(AI675=1,
      IF(SUMPRODUCT((LEN($Y$2:$Y$4096)-LEN(SUBSTITUTE($Y$2:$Y$4096,AA675,"")))/LEN(AA675))&gt;0,2,1),
      IF(
         SUMPRODUCT((LEN($Y$2:$Y$4096)-LEN(SUBSTITUTE($Y$2:$Y$4096,AA675,"")))/LEN(AA675))
         - SUMPRODUCT((LEN($Y$2:$Y$4096)-LEN(SUBSTITUTE($Y$2:$Y$4096,"Alolan "&amp;AA675,"")))/LEN("Alolan "&amp;AA675))
         - SUMPRODUCT((LEN($Y$2:$Y$4096)-LEN(SUBSTITUTE($Y$2:$Y$4096,"Galarian "&amp;AA675,"")))/LEN("Galarian "&amp;AA675))
         - SUMPRODUCT((LEN($Y$2:$Y$4096)-LEN(SUBSTITUTE($Y$2:$Y$4096,"Hisuian "&amp;AA675,"")))/LEN("Hisuian "&amp;AA675))
         - SUMPRODUCT((LEN($Y$2:$Y$4096)-LEN(SUBSTITUTE($Y$2:$Y$4096,"Paldean "&amp;AA675,"")))/LEN("Paldean "&amp;AA675))
      &gt;0,2,1)
   ))))</f>
        <v>1</v>
      </c>
      <c r="AN675">
        <v>0</v>
      </c>
      <c r="AO675">
        <v>0</v>
      </c>
    </row>
    <row r="676" spans="1:41" x14ac:dyDescent="0.25">
      <c r="A676" t="s">
        <v>7196</v>
      </c>
      <c r="B676" t="s">
        <v>86</v>
      </c>
      <c r="C676" t="s">
        <v>429</v>
      </c>
      <c r="D676"/>
      <c r="E676">
        <v>48</v>
      </c>
      <c r="F676">
        <v>72</v>
      </c>
      <c r="G676">
        <v>48</v>
      </c>
      <c r="H676">
        <v>72</v>
      </c>
      <c r="I676">
        <v>48</v>
      </c>
      <c r="J676">
        <v>48</v>
      </c>
      <c r="K676" t="s">
        <v>1808</v>
      </c>
      <c r="L676" t="s">
        <v>3446</v>
      </c>
      <c r="M676" t="s">
        <v>483</v>
      </c>
      <c r="N676">
        <v>6.24</v>
      </c>
      <c r="O676">
        <v>4.8</v>
      </c>
      <c r="P676">
        <v>1</v>
      </c>
      <c r="Q676">
        <v>1</v>
      </c>
      <c r="R676">
        <f t="shared" si="44"/>
        <v>7</v>
      </c>
      <c r="S676">
        <f t="shared" si="45"/>
        <v>6</v>
      </c>
      <c r="T676">
        <f t="shared" si="46"/>
        <v>13</v>
      </c>
      <c r="U676" t="s">
        <v>1809</v>
      </c>
      <c r="V676" t="s">
        <v>1809</v>
      </c>
      <c r="W676" t="s">
        <v>1809</v>
      </c>
      <c r="X676" t="s">
        <v>1809</v>
      </c>
      <c r="Z676" t="str" cm="1">
        <f t="array" ref="Z676">IF(ISBLANK(AK676),_xlfn.LET(
    _xlpm.nameBeforeSlash, IF(ISNUMBER(SEARCH("/", Y676)), LEFT(Y676, SEARCH("/", Y676)-1), Y676),
    _xlpm.matchRow, IFERROR(MATCH(_xlpm.nameBeforeSlash, AA:AA, 0), ""),
    _xlpm.difference, IF(_xlpm.matchRow="", "", ABS((R676 + S676)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),IF(ISBLANK(Y676),"","Hidden"))</f>
        <v/>
      </c>
      <c r="AA676" t="s">
        <v>8587</v>
      </c>
      <c r="AB676" t="s">
        <v>8916</v>
      </c>
      <c r="AC676" t="s">
        <v>6467</v>
      </c>
      <c r="AD676" t="str">
        <f>_xlfn.XLOOKUP(AC676,moves!A:A,moves!B:B)</f>
        <v>psychic</v>
      </c>
      <c r="AE676">
        <f>_xlfn.XLOOKUP(AC676,moves!A:A,moves!D:D)</f>
        <v>2</v>
      </c>
      <c r="AF676" t="str">
        <f>_xlfn.XLOOKUP(AC676,moves!A:A,moves!E:E)</f>
        <v>The Psychic-type is now +3 super effective against the target.</v>
      </c>
      <c r="AG676">
        <v>0</v>
      </c>
      <c r="AH676">
        <v>0</v>
      </c>
      <c r="AI676">
        <f t="shared" si="47"/>
        <v>1</v>
      </c>
      <c r="AJ676" t="s">
        <v>524</v>
      </c>
      <c r="AL676">
        <v>0</v>
      </c>
      <c r="AM676" cm="1">
        <f t="array" ref="AM676">IF(AL676=1,1,
   IF(ISTEXT(AK676),1,
   IF(AO676&gt;1,AM675,
   IF(AI676=1,
      IF(SUMPRODUCT((LEN($Y$2:$Y$4096)-LEN(SUBSTITUTE($Y$2:$Y$4096,AA676,"")))/LEN(AA676))&gt;0,2,1),
      IF(
         SUMPRODUCT((LEN($Y$2:$Y$4096)-LEN(SUBSTITUTE($Y$2:$Y$4096,AA676,"")))/LEN(AA676))
         - SUMPRODUCT((LEN($Y$2:$Y$4096)-LEN(SUBSTITUTE($Y$2:$Y$4096,"Alolan "&amp;AA676,"")))/LEN("Alolan "&amp;AA676))
         - SUMPRODUCT((LEN($Y$2:$Y$4096)-LEN(SUBSTITUTE($Y$2:$Y$4096,"Galarian "&amp;AA676,"")))/LEN("Galarian "&amp;AA676))
         - SUMPRODUCT((LEN($Y$2:$Y$4096)-LEN(SUBSTITUTE($Y$2:$Y$4096,"Hisuian "&amp;AA676,"")))/LEN("Hisuian "&amp;AA676))
         - SUMPRODUCT((LEN($Y$2:$Y$4096)-LEN(SUBSTITUTE($Y$2:$Y$4096,"Paldean "&amp;AA676,"")))/LEN("Paldean "&amp;AA676))
      &gt;0,2,1)
   ))))</f>
        <v>1</v>
      </c>
      <c r="AN676">
        <v>0</v>
      </c>
      <c r="AO676">
        <v>0</v>
      </c>
    </row>
    <row r="677" spans="1:41" x14ac:dyDescent="0.25">
      <c r="A677" t="s">
        <v>7197</v>
      </c>
      <c r="B677" t="s">
        <v>86</v>
      </c>
      <c r="C677" t="s">
        <v>429</v>
      </c>
      <c r="D677"/>
      <c r="E677">
        <v>48</v>
      </c>
      <c r="F677">
        <v>72</v>
      </c>
      <c r="G677">
        <v>48</v>
      </c>
      <c r="H677">
        <v>72</v>
      </c>
      <c r="I677">
        <v>48</v>
      </c>
      <c r="J677">
        <v>48</v>
      </c>
      <c r="K677" t="s">
        <v>1808</v>
      </c>
      <c r="L677" t="s">
        <v>3446</v>
      </c>
      <c r="M677" t="s">
        <v>483</v>
      </c>
      <c r="N677">
        <v>6.24</v>
      </c>
      <c r="O677">
        <v>4.8</v>
      </c>
      <c r="P677">
        <v>1</v>
      </c>
      <c r="Q677">
        <v>1</v>
      </c>
      <c r="R677">
        <f t="shared" si="44"/>
        <v>7</v>
      </c>
      <c r="S677">
        <f t="shared" si="45"/>
        <v>6</v>
      </c>
      <c r="T677">
        <f t="shared" si="46"/>
        <v>13</v>
      </c>
      <c r="U677" t="s">
        <v>1809</v>
      </c>
      <c r="V677" t="s">
        <v>1809</v>
      </c>
      <c r="W677" t="s">
        <v>1809</v>
      </c>
      <c r="X677" t="s">
        <v>1809</v>
      </c>
      <c r="Z677" t="str" cm="1">
        <f t="array" ref="Z677">IF(ISBLANK(AK677),_xlfn.LET(
    _xlpm.nameBeforeSlash, IF(ISNUMBER(SEARCH("/", Y677)), LEFT(Y677, SEARCH("/", Y677)-1), Y677),
    _xlpm.matchRow, IFERROR(MATCH(_xlpm.nameBeforeSlash, AA:AA, 0), ""),
    _xlpm.difference, IF(_xlpm.matchRow="", "", ABS((R677 + S677)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),IF(ISBLANK(Y677),"","Hidden"))</f>
        <v/>
      </c>
      <c r="AA677" t="s">
        <v>8588</v>
      </c>
      <c r="AB677" t="s">
        <v>8917</v>
      </c>
      <c r="AC677" t="s">
        <v>6467</v>
      </c>
      <c r="AD677" t="str">
        <f>_xlfn.XLOOKUP(AC677,moves!A:A,moves!B:B)</f>
        <v>psychic</v>
      </c>
      <c r="AE677">
        <f>_xlfn.XLOOKUP(AC677,moves!A:A,moves!D:D)</f>
        <v>2</v>
      </c>
      <c r="AF677" t="str">
        <f>_xlfn.XLOOKUP(AC677,moves!A:A,moves!E:E)</f>
        <v>The Psychic-type is now +3 super effective against the target.</v>
      </c>
      <c r="AG677">
        <v>0</v>
      </c>
      <c r="AH677">
        <v>0</v>
      </c>
      <c r="AI677">
        <f t="shared" si="47"/>
        <v>1</v>
      </c>
      <c r="AJ677" t="s">
        <v>524</v>
      </c>
      <c r="AL677">
        <v>0</v>
      </c>
      <c r="AM677" cm="1">
        <f t="array" ref="AM677">IF(AL677=1,1,
   IF(ISTEXT(AK677),1,
   IF(AO677&gt;1,AM676,
   IF(AI677=1,
      IF(SUMPRODUCT((LEN($Y$2:$Y$4096)-LEN(SUBSTITUTE($Y$2:$Y$4096,AA677,"")))/LEN(AA677))&gt;0,2,1),
      IF(
         SUMPRODUCT((LEN($Y$2:$Y$4096)-LEN(SUBSTITUTE($Y$2:$Y$4096,AA677,"")))/LEN(AA677))
         - SUMPRODUCT((LEN($Y$2:$Y$4096)-LEN(SUBSTITUTE($Y$2:$Y$4096,"Alolan "&amp;AA677,"")))/LEN("Alolan "&amp;AA677))
         - SUMPRODUCT((LEN($Y$2:$Y$4096)-LEN(SUBSTITUTE($Y$2:$Y$4096,"Galarian "&amp;AA677,"")))/LEN("Galarian "&amp;AA677))
         - SUMPRODUCT((LEN($Y$2:$Y$4096)-LEN(SUBSTITUTE($Y$2:$Y$4096,"Hisuian "&amp;AA677,"")))/LEN("Hisuian "&amp;AA677))
         - SUMPRODUCT((LEN($Y$2:$Y$4096)-LEN(SUBSTITUTE($Y$2:$Y$4096,"Paldean "&amp;AA677,"")))/LEN("Paldean "&amp;AA677))
      &gt;0,2,1)
   ))))</f>
        <v>1</v>
      </c>
      <c r="AN677">
        <v>0</v>
      </c>
      <c r="AO677">
        <v>0</v>
      </c>
    </row>
    <row r="678" spans="1:41" x14ac:dyDescent="0.25">
      <c r="A678" t="s">
        <v>7198</v>
      </c>
      <c r="B678" t="s">
        <v>86</v>
      </c>
      <c r="C678" t="s">
        <v>429</v>
      </c>
      <c r="D678"/>
      <c r="E678">
        <v>48</v>
      </c>
      <c r="F678">
        <v>72</v>
      </c>
      <c r="G678">
        <v>48</v>
      </c>
      <c r="H678">
        <v>72</v>
      </c>
      <c r="I678">
        <v>48</v>
      </c>
      <c r="J678">
        <v>48</v>
      </c>
      <c r="K678" t="s">
        <v>1808</v>
      </c>
      <c r="L678" t="s">
        <v>3446</v>
      </c>
      <c r="M678" t="s">
        <v>483</v>
      </c>
      <c r="N678">
        <v>6.24</v>
      </c>
      <c r="O678">
        <v>4.8</v>
      </c>
      <c r="P678">
        <v>1</v>
      </c>
      <c r="Q678">
        <v>1</v>
      </c>
      <c r="R678">
        <f t="shared" si="44"/>
        <v>7</v>
      </c>
      <c r="S678">
        <f t="shared" si="45"/>
        <v>6</v>
      </c>
      <c r="T678">
        <f t="shared" si="46"/>
        <v>13</v>
      </c>
      <c r="U678" t="s">
        <v>1809</v>
      </c>
      <c r="V678" t="s">
        <v>1809</v>
      </c>
      <c r="W678" t="s">
        <v>1809</v>
      </c>
      <c r="X678" t="s">
        <v>1809</v>
      </c>
      <c r="Z678" t="str" cm="1">
        <f t="array" ref="Z678">IF(ISBLANK(AK678),_xlfn.LET(
    _xlpm.nameBeforeSlash, IF(ISNUMBER(SEARCH("/", Y678)), LEFT(Y678, SEARCH("/", Y678)-1), Y678),
    _xlpm.matchRow, IFERROR(MATCH(_xlpm.nameBeforeSlash, AA:AA, 0), ""),
    _xlpm.difference, IF(_xlpm.matchRow="", "", ABS((R678 + S678)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),IF(ISBLANK(Y678),"","Hidden"))</f>
        <v/>
      </c>
      <c r="AA678" t="s">
        <v>8589</v>
      </c>
      <c r="AB678" t="s">
        <v>8918</v>
      </c>
      <c r="AC678" t="s">
        <v>6467</v>
      </c>
      <c r="AD678" t="str">
        <f>_xlfn.XLOOKUP(AC678,moves!A:A,moves!B:B)</f>
        <v>psychic</v>
      </c>
      <c r="AE678">
        <f>_xlfn.XLOOKUP(AC678,moves!A:A,moves!D:D)</f>
        <v>2</v>
      </c>
      <c r="AF678" t="str">
        <f>_xlfn.XLOOKUP(AC678,moves!A:A,moves!E:E)</f>
        <v>The Psychic-type is now +3 super effective against the target.</v>
      </c>
      <c r="AG678">
        <v>0</v>
      </c>
      <c r="AH678">
        <v>0</v>
      </c>
      <c r="AI678">
        <f t="shared" si="47"/>
        <v>1</v>
      </c>
      <c r="AJ678" t="s">
        <v>524</v>
      </c>
      <c r="AL678">
        <v>0</v>
      </c>
      <c r="AM678" cm="1">
        <f t="array" ref="AM678">IF(AL678=1,1,
   IF(ISTEXT(AK678),1,
   IF(AO678&gt;1,AM677,
   IF(AI678=1,
      IF(SUMPRODUCT((LEN($Y$2:$Y$4096)-LEN(SUBSTITUTE($Y$2:$Y$4096,AA678,"")))/LEN(AA678))&gt;0,2,1),
      IF(
         SUMPRODUCT((LEN($Y$2:$Y$4096)-LEN(SUBSTITUTE($Y$2:$Y$4096,AA678,"")))/LEN(AA678))
         - SUMPRODUCT((LEN($Y$2:$Y$4096)-LEN(SUBSTITUTE($Y$2:$Y$4096,"Alolan "&amp;AA678,"")))/LEN("Alolan "&amp;AA678))
         - SUMPRODUCT((LEN($Y$2:$Y$4096)-LEN(SUBSTITUTE($Y$2:$Y$4096,"Galarian "&amp;AA678,"")))/LEN("Galarian "&amp;AA678))
         - SUMPRODUCT((LEN($Y$2:$Y$4096)-LEN(SUBSTITUTE($Y$2:$Y$4096,"Hisuian "&amp;AA678,"")))/LEN("Hisuian "&amp;AA678))
         - SUMPRODUCT((LEN($Y$2:$Y$4096)-LEN(SUBSTITUTE($Y$2:$Y$4096,"Paldean "&amp;AA678,"")))/LEN("Paldean "&amp;AA678))
      &gt;0,2,1)
   ))))</f>
        <v>1</v>
      </c>
      <c r="AN678">
        <v>0</v>
      </c>
      <c r="AO678">
        <v>0</v>
      </c>
    </row>
    <row r="679" spans="1:41" x14ac:dyDescent="0.25">
      <c r="A679" t="s">
        <v>7199</v>
      </c>
      <c r="B679" t="s">
        <v>86</v>
      </c>
      <c r="C679" t="s">
        <v>429</v>
      </c>
      <c r="D679"/>
      <c r="E679">
        <v>48</v>
      </c>
      <c r="F679">
        <v>72</v>
      </c>
      <c r="G679">
        <v>48</v>
      </c>
      <c r="H679">
        <v>72</v>
      </c>
      <c r="I679">
        <v>48</v>
      </c>
      <c r="J679">
        <v>48</v>
      </c>
      <c r="K679" t="s">
        <v>1808</v>
      </c>
      <c r="L679" t="s">
        <v>3446</v>
      </c>
      <c r="M679" t="s">
        <v>483</v>
      </c>
      <c r="N679">
        <v>6.24</v>
      </c>
      <c r="O679">
        <v>4.8</v>
      </c>
      <c r="P679">
        <v>1</v>
      </c>
      <c r="Q679">
        <v>1</v>
      </c>
      <c r="R679">
        <f t="shared" si="44"/>
        <v>7</v>
      </c>
      <c r="S679">
        <f t="shared" si="45"/>
        <v>6</v>
      </c>
      <c r="T679">
        <f t="shared" si="46"/>
        <v>13</v>
      </c>
      <c r="U679" t="s">
        <v>1809</v>
      </c>
      <c r="V679" t="s">
        <v>1809</v>
      </c>
      <c r="W679" t="s">
        <v>1809</v>
      </c>
      <c r="X679" t="s">
        <v>1809</v>
      </c>
      <c r="Z679" t="str" cm="1">
        <f t="array" ref="Z679">IF(ISBLANK(AK679),_xlfn.LET(
    _xlpm.nameBeforeSlash, IF(ISNUMBER(SEARCH("/", Y679)), LEFT(Y679, SEARCH("/", Y679)-1), Y679),
    _xlpm.matchRow, IFERROR(MATCH(_xlpm.nameBeforeSlash, AA:AA, 0), ""),
    _xlpm.difference, IF(_xlpm.matchRow="", "", ABS((R679 + S679)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),IF(ISBLANK(Y679),"","Hidden"))</f>
        <v/>
      </c>
      <c r="AA679" t="s">
        <v>8590</v>
      </c>
      <c r="AB679" t="s">
        <v>8919</v>
      </c>
      <c r="AC679" t="s">
        <v>6467</v>
      </c>
      <c r="AD679" t="str">
        <f>_xlfn.XLOOKUP(AC679,moves!A:A,moves!B:B)</f>
        <v>psychic</v>
      </c>
      <c r="AE679">
        <f>_xlfn.XLOOKUP(AC679,moves!A:A,moves!D:D)</f>
        <v>2</v>
      </c>
      <c r="AF679" t="str">
        <f>_xlfn.XLOOKUP(AC679,moves!A:A,moves!E:E)</f>
        <v>The Psychic-type is now +3 super effective against the target.</v>
      </c>
      <c r="AG679">
        <v>0</v>
      </c>
      <c r="AH679">
        <v>0</v>
      </c>
      <c r="AI679">
        <f t="shared" si="47"/>
        <v>1</v>
      </c>
      <c r="AJ679" t="s">
        <v>524</v>
      </c>
      <c r="AL679">
        <v>0</v>
      </c>
      <c r="AM679" cm="1">
        <f t="array" ref="AM679">IF(AL679=1,1,
   IF(ISTEXT(AK679),1,
   IF(AO679&gt;1,AM678,
   IF(AI679=1,
      IF(SUMPRODUCT((LEN($Y$2:$Y$4096)-LEN(SUBSTITUTE($Y$2:$Y$4096,AA679,"")))/LEN(AA679))&gt;0,2,1),
      IF(
         SUMPRODUCT((LEN($Y$2:$Y$4096)-LEN(SUBSTITUTE($Y$2:$Y$4096,AA679,"")))/LEN(AA679))
         - SUMPRODUCT((LEN($Y$2:$Y$4096)-LEN(SUBSTITUTE($Y$2:$Y$4096,"Alolan "&amp;AA679,"")))/LEN("Alolan "&amp;AA679))
         - SUMPRODUCT((LEN($Y$2:$Y$4096)-LEN(SUBSTITUTE($Y$2:$Y$4096,"Galarian "&amp;AA679,"")))/LEN("Galarian "&amp;AA679))
         - SUMPRODUCT((LEN($Y$2:$Y$4096)-LEN(SUBSTITUTE($Y$2:$Y$4096,"Hisuian "&amp;AA679,"")))/LEN("Hisuian "&amp;AA679))
         - SUMPRODUCT((LEN($Y$2:$Y$4096)-LEN(SUBSTITUTE($Y$2:$Y$4096,"Paldean "&amp;AA679,"")))/LEN("Paldean "&amp;AA679))
      &gt;0,2,1)
   ))))</f>
        <v>1</v>
      </c>
      <c r="AN679">
        <v>0</v>
      </c>
      <c r="AO679">
        <v>0</v>
      </c>
    </row>
    <row r="680" spans="1:41" x14ac:dyDescent="0.25">
      <c r="A680" t="s">
        <v>8440</v>
      </c>
      <c r="B680" t="s">
        <v>86</v>
      </c>
      <c r="C680" t="s">
        <v>429</v>
      </c>
      <c r="D680"/>
      <c r="E680">
        <v>48</v>
      </c>
      <c r="F680">
        <v>72</v>
      </c>
      <c r="G680">
        <v>48</v>
      </c>
      <c r="H680">
        <v>72</v>
      </c>
      <c r="I680">
        <v>48</v>
      </c>
      <c r="J680">
        <v>48</v>
      </c>
      <c r="K680" t="s">
        <v>1808</v>
      </c>
      <c r="L680" t="s">
        <v>3446</v>
      </c>
      <c r="M680" t="s">
        <v>483</v>
      </c>
      <c r="N680">
        <v>6.24</v>
      </c>
      <c r="O680">
        <v>4.8</v>
      </c>
      <c r="P680">
        <v>1</v>
      </c>
      <c r="Q680">
        <v>1</v>
      </c>
      <c r="R680">
        <f t="shared" si="44"/>
        <v>7</v>
      </c>
      <c r="S680">
        <f t="shared" si="45"/>
        <v>6</v>
      </c>
      <c r="T680">
        <f t="shared" si="46"/>
        <v>13</v>
      </c>
      <c r="U680" t="s">
        <v>1809</v>
      </c>
      <c r="V680" t="s">
        <v>1809</v>
      </c>
      <c r="W680" t="s">
        <v>1809</v>
      </c>
      <c r="X680" t="s">
        <v>1809</v>
      </c>
      <c r="Z680" t="str" cm="1">
        <f t="array" ref="Z680">IF(ISBLANK(AK680),_xlfn.LET(
    _xlpm.nameBeforeSlash, IF(ISNUMBER(SEARCH("/", Y680)), LEFT(Y680, SEARCH("/", Y680)-1), Y680),
    _xlpm.matchRow, IFERROR(MATCH(_xlpm.nameBeforeSlash, AA:AA, 0), ""),
    _xlpm.difference, IF(_xlpm.matchRow="", "", ABS((R680 + S680)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),IF(ISBLANK(Y680),"","Hidden"))</f>
        <v/>
      </c>
      <c r="AA680" t="s">
        <v>8591</v>
      </c>
      <c r="AB680" t="s">
        <v>8920</v>
      </c>
      <c r="AC680" t="s">
        <v>6467</v>
      </c>
      <c r="AD680" t="str">
        <f>_xlfn.XLOOKUP(AC680,moves!A:A,moves!B:B)</f>
        <v>psychic</v>
      </c>
      <c r="AE680">
        <f>_xlfn.XLOOKUP(AC680,moves!A:A,moves!D:D)</f>
        <v>2</v>
      </c>
      <c r="AF680" t="str">
        <f>_xlfn.XLOOKUP(AC680,moves!A:A,moves!E:E)</f>
        <v>The Psychic-type is now +3 super effective against the target.</v>
      </c>
      <c r="AG680">
        <v>0</v>
      </c>
      <c r="AH680">
        <v>0</v>
      </c>
      <c r="AI680">
        <f t="shared" si="47"/>
        <v>1</v>
      </c>
      <c r="AJ680" t="s">
        <v>524</v>
      </c>
      <c r="AL680">
        <v>0</v>
      </c>
      <c r="AM680" cm="1">
        <f t="array" ref="AM680">IF(AL680=1,1,
   IF(ISTEXT(AK680),1,
   IF(AO680&gt;1,AM679,
   IF(AI680=1,
      IF(SUMPRODUCT((LEN($Y$2:$Y$4096)-LEN(SUBSTITUTE($Y$2:$Y$4096,AA680,"")))/LEN(AA680))&gt;0,2,1),
      IF(
         SUMPRODUCT((LEN($Y$2:$Y$4096)-LEN(SUBSTITUTE($Y$2:$Y$4096,AA680,"")))/LEN(AA680))
         - SUMPRODUCT((LEN($Y$2:$Y$4096)-LEN(SUBSTITUTE($Y$2:$Y$4096,"Alolan "&amp;AA680,"")))/LEN("Alolan "&amp;AA680))
         - SUMPRODUCT((LEN($Y$2:$Y$4096)-LEN(SUBSTITUTE($Y$2:$Y$4096,"Galarian "&amp;AA680,"")))/LEN("Galarian "&amp;AA680))
         - SUMPRODUCT((LEN($Y$2:$Y$4096)-LEN(SUBSTITUTE($Y$2:$Y$4096,"Hisuian "&amp;AA680,"")))/LEN("Hisuian "&amp;AA680))
         - SUMPRODUCT((LEN($Y$2:$Y$4096)-LEN(SUBSTITUTE($Y$2:$Y$4096,"Paldean "&amp;AA680,"")))/LEN("Paldean "&amp;AA680))
      &gt;0,2,1)
   ))))</f>
        <v>1</v>
      </c>
      <c r="AN680">
        <v>0</v>
      </c>
      <c r="AO680">
        <v>0</v>
      </c>
    </row>
    <row r="681" spans="1:41" x14ac:dyDescent="0.25">
      <c r="A681" t="s">
        <v>8441</v>
      </c>
      <c r="B681" t="s">
        <v>86</v>
      </c>
      <c r="C681" t="s">
        <v>429</v>
      </c>
      <c r="D681"/>
      <c r="E681">
        <v>48</v>
      </c>
      <c r="F681">
        <v>72</v>
      </c>
      <c r="G681">
        <v>48</v>
      </c>
      <c r="H681">
        <v>72</v>
      </c>
      <c r="I681">
        <v>48</v>
      </c>
      <c r="J681">
        <v>48</v>
      </c>
      <c r="K681" t="s">
        <v>1808</v>
      </c>
      <c r="L681" t="s">
        <v>3446</v>
      </c>
      <c r="M681" t="s">
        <v>483</v>
      </c>
      <c r="N681">
        <v>6.24</v>
      </c>
      <c r="O681">
        <v>4.8</v>
      </c>
      <c r="P681">
        <v>1</v>
      </c>
      <c r="Q681">
        <v>1</v>
      </c>
      <c r="R681">
        <f t="shared" si="44"/>
        <v>7</v>
      </c>
      <c r="S681">
        <f t="shared" si="45"/>
        <v>6</v>
      </c>
      <c r="T681">
        <f t="shared" si="46"/>
        <v>13</v>
      </c>
      <c r="U681" t="s">
        <v>1809</v>
      </c>
      <c r="V681" t="s">
        <v>1809</v>
      </c>
      <c r="W681" t="s">
        <v>1809</v>
      </c>
      <c r="X681" t="s">
        <v>1809</v>
      </c>
      <c r="Z681" t="str" cm="1">
        <f t="array" ref="Z681">IF(ISBLANK(AK681),_xlfn.LET(
    _xlpm.nameBeforeSlash, IF(ISNUMBER(SEARCH("/", Y681)), LEFT(Y681, SEARCH("/", Y681)-1), Y681),
    _xlpm.matchRow, IFERROR(MATCH(_xlpm.nameBeforeSlash, AA:AA, 0), ""),
    _xlpm.difference, IF(_xlpm.matchRow="", "", ABS((R681 + S681)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),IF(ISBLANK(Y681),"","Hidden"))</f>
        <v/>
      </c>
      <c r="AA681" t="s">
        <v>8592</v>
      </c>
      <c r="AB681" t="s">
        <v>446</v>
      </c>
      <c r="AC681" t="s">
        <v>6467</v>
      </c>
      <c r="AD681" t="str">
        <f>_xlfn.XLOOKUP(AC681,moves!A:A,moves!B:B)</f>
        <v>psychic</v>
      </c>
      <c r="AE681">
        <f>_xlfn.XLOOKUP(AC681,moves!A:A,moves!D:D)</f>
        <v>2</v>
      </c>
      <c r="AF681" t="str">
        <f>_xlfn.XLOOKUP(AC681,moves!A:A,moves!E:E)</f>
        <v>The Psychic-type is now +3 super effective against the target.</v>
      </c>
      <c r="AG681">
        <v>0</v>
      </c>
      <c r="AH681">
        <v>0</v>
      </c>
      <c r="AI681">
        <f t="shared" si="47"/>
        <v>1</v>
      </c>
      <c r="AJ681" t="s">
        <v>524</v>
      </c>
      <c r="AL681">
        <v>0</v>
      </c>
      <c r="AM681" cm="1">
        <f t="array" ref="AM681">IF(AL681=1,1,
   IF(ISTEXT(AK681),1,
   IF(AO681&gt;1,AM680,
   IF(AI681=1,
      IF(SUMPRODUCT((LEN($Y$2:$Y$4096)-LEN(SUBSTITUTE($Y$2:$Y$4096,AA681,"")))/LEN(AA681))&gt;0,2,1),
      IF(
         SUMPRODUCT((LEN($Y$2:$Y$4096)-LEN(SUBSTITUTE($Y$2:$Y$4096,AA681,"")))/LEN(AA681))
         - SUMPRODUCT((LEN($Y$2:$Y$4096)-LEN(SUBSTITUTE($Y$2:$Y$4096,"Alolan "&amp;AA681,"")))/LEN("Alolan "&amp;AA681))
         - SUMPRODUCT((LEN($Y$2:$Y$4096)-LEN(SUBSTITUTE($Y$2:$Y$4096,"Galarian "&amp;AA681,"")))/LEN("Galarian "&amp;AA681))
         - SUMPRODUCT((LEN($Y$2:$Y$4096)-LEN(SUBSTITUTE($Y$2:$Y$4096,"Hisuian "&amp;AA681,"")))/LEN("Hisuian "&amp;AA681))
         - SUMPRODUCT((LEN($Y$2:$Y$4096)-LEN(SUBSTITUTE($Y$2:$Y$4096,"Paldean "&amp;AA681,"")))/LEN("Paldean "&amp;AA681))
      &gt;0,2,1)
   ))))</f>
        <v>1</v>
      </c>
      <c r="AN681">
        <v>0</v>
      </c>
      <c r="AO681">
        <v>0</v>
      </c>
    </row>
    <row r="682" spans="1:41" x14ac:dyDescent="0.25">
      <c r="A682">
        <v>202</v>
      </c>
      <c r="B682" t="s">
        <v>1810</v>
      </c>
      <c r="C682" t="s">
        <v>429</v>
      </c>
      <c r="D682"/>
      <c r="E682">
        <v>190</v>
      </c>
      <c r="F682">
        <v>33</v>
      </c>
      <c r="G682">
        <v>58</v>
      </c>
      <c r="H682">
        <v>33</v>
      </c>
      <c r="I682">
        <v>58</v>
      </c>
      <c r="J682">
        <v>33</v>
      </c>
      <c r="K682" t="s">
        <v>1811</v>
      </c>
      <c r="L682" t="s">
        <v>247</v>
      </c>
      <c r="M682" t="s">
        <v>248</v>
      </c>
      <c r="N682">
        <v>3.3</v>
      </c>
      <c r="O682">
        <v>11.080000000000002</v>
      </c>
      <c r="Q682">
        <v>2</v>
      </c>
      <c r="R682">
        <f t="shared" si="44"/>
        <v>3</v>
      </c>
      <c r="S682">
        <f t="shared" si="45"/>
        <v>13</v>
      </c>
      <c r="T682">
        <f t="shared" si="46"/>
        <v>16</v>
      </c>
      <c r="U682" t="s">
        <v>429</v>
      </c>
      <c r="V682" t="s">
        <v>1524</v>
      </c>
      <c r="W682" t="s">
        <v>1492</v>
      </c>
      <c r="X682" t="s">
        <v>1536</v>
      </c>
      <c r="Z682" t="str" cm="1">
        <f t="array" ref="Z682">IF(ISBLANK(AK682),_xlfn.LET(
    _xlpm.nameBeforeSlash, IF(ISNUMBER(SEARCH("/", Y682)), LEFT(Y682, SEARCH("/", Y682)-1), Y682),
    _xlpm.matchRow, IFERROR(MATCH(_xlpm.nameBeforeSlash, AA:AA, 0), ""),
    _xlpm.difference, IF(_xlpm.matchRow="", "", ABS((R682 + S682)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),IF(ISBLANK(Y682),"","Hidden"))</f>
        <v/>
      </c>
      <c r="AA682" t="s">
        <v>1810</v>
      </c>
      <c r="AC682" t="s">
        <v>889</v>
      </c>
      <c r="AD682" t="str">
        <f>_xlfn.XLOOKUP(AC682,moves!A:A,moves!B:B)</f>
        <v>ghost</v>
      </c>
      <c r="AE682">
        <f>_xlfn.XLOOKUP(AC682,moves!A:A,moves!D:D)</f>
        <v>1</v>
      </c>
      <c r="AF682" t="str">
        <f>_xlfn.XLOOKUP(AC682,moves!A:A,moves!E:E)</f>
        <v xml:space="preserve">The target faints if the user faints before its next turn. </v>
      </c>
      <c r="AG682">
        <v>0</v>
      </c>
      <c r="AH682">
        <v>0</v>
      </c>
      <c r="AI682">
        <f t="shared" si="47"/>
        <v>0</v>
      </c>
      <c r="AJ682" t="s">
        <v>524</v>
      </c>
      <c r="AL682">
        <v>0</v>
      </c>
      <c r="AM682" cm="1">
        <f t="array" ref="AM682">IF(AL682=1,1,
   IF(ISTEXT(AK682),1,
   IF(AO682&gt;1,AM681,
   IF(AI682=1,
      IF(SUMPRODUCT((LEN($Y$2:$Y$4096)-LEN(SUBSTITUTE($Y$2:$Y$4096,AA682,"")))/LEN(AA682))&gt;0,2,1),
      IF(
         SUMPRODUCT((LEN($Y$2:$Y$4096)-LEN(SUBSTITUTE($Y$2:$Y$4096,AA682,"")))/LEN(AA682))
         - SUMPRODUCT((LEN($Y$2:$Y$4096)-LEN(SUBSTITUTE($Y$2:$Y$4096,"Alolan "&amp;AA682,"")))/LEN("Alolan "&amp;AA682))
         - SUMPRODUCT((LEN($Y$2:$Y$4096)-LEN(SUBSTITUTE($Y$2:$Y$4096,"Galarian "&amp;AA682,"")))/LEN("Galarian "&amp;AA682))
         - SUMPRODUCT((LEN($Y$2:$Y$4096)-LEN(SUBSTITUTE($Y$2:$Y$4096,"Hisuian "&amp;AA682,"")))/LEN("Hisuian "&amp;AA682))
         - SUMPRODUCT((LEN($Y$2:$Y$4096)-LEN(SUBSTITUTE($Y$2:$Y$4096,"Paldean "&amp;AA682,"")))/LEN("Paldean "&amp;AA682))
      &gt;0,2,1)
   ))))</f>
        <v>2</v>
      </c>
      <c r="AN682">
        <v>0</v>
      </c>
      <c r="AO682">
        <v>0</v>
      </c>
    </row>
    <row r="683" spans="1:41" x14ac:dyDescent="0.25">
      <c r="A683" t="s">
        <v>3913</v>
      </c>
      <c r="B683" t="s">
        <v>1810</v>
      </c>
      <c r="C683" t="s">
        <v>429</v>
      </c>
      <c r="D683"/>
      <c r="E683">
        <v>190</v>
      </c>
      <c r="F683">
        <v>33</v>
      </c>
      <c r="G683">
        <v>58</v>
      </c>
      <c r="H683">
        <v>33</v>
      </c>
      <c r="I683">
        <v>58</v>
      </c>
      <c r="J683">
        <v>33</v>
      </c>
      <c r="K683" t="s">
        <v>1811</v>
      </c>
      <c r="L683" t="s">
        <v>247</v>
      </c>
      <c r="M683" t="s">
        <v>248</v>
      </c>
      <c r="N683">
        <v>3.3</v>
      </c>
      <c r="O683">
        <v>11.080000000000002</v>
      </c>
      <c r="Q683">
        <v>2</v>
      </c>
      <c r="R683">
        <f t="shared" si="44"/>
        <v>3</v>
      </c>
      <c r="S683">
        <f t="shared" si="45"/>
        <v>13</v>
      </c>
      <c r="T683">
        <f t="shared" si="46"/>
        <v>16</v>
      </c>
      <c r="U683" t="s">
        <v>429</v>
      </c>
      <c r="V683" t="s">
        <v>1524</v>
      </c>
      <c r="W683" t="s">
        <v>1492</v>
      </c>
      <c r="X683" t="s">
        <v>1536</v>
      </c>
      <c r="Z683" t="str" cm="1">
        <f t="array" ref="Z683">IF(ISBLANK(AK683),_xlfn.LET(
    _xlpm.nameBeforeSlash, IF(ISNUMBER(SEARCH("/", Y683)), LEFT(Y683, SEARCH("/", Y683)-1), Y683),
    _xlpm.matchRow, IFERROR(MATCH(_xlpm.nameBeforeSlash, AA:AA, 0), ""),
    _xlpm.difference, IF(_xlpm.matchRow="", "", ABS((R683 + S683)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),IF(ISBLANK(Y683),"","Hidden"))</f>
        <v/>
      </c>
      <c r="AA683" t="s">
        <v>5196</v>
      </c>
      <c r="AC683" t="s">
        <v>1338</v>
      </c>
      <c r="AD683" t="str">
        <f>_xlfn.XLOOKUP(AC683,moves!A:A,moves!B:B)</f>
        <v>psychic</v>
      </c>
      <c r="AE683">
        <f>_xlfn.XLOOKUP(AC683,moves!A:A,moves!D:D)</f>
        <v>0</v>
      </c>
      <c r="AF683" t="str">
        <f>_xlfn.XLOOKUP(AC683,moves!A:A,moves!E:E)</f>
        <v>Deal double the damage taken by the user this round.</v>
      </c>
      <c r="AG683">
        <v>0</v>
      </c>
      <c r="AH683">
        <v>0</v>
      </c>
      <c r="AI683">
        <f t="shared" si="47"/>
        <v>1</v>
      </c>
      <c r="AJ683" t="s">
        <v>524</v>
      </c>
      <c r="AL683">
        <v>0</v>
      </c>
      <c r="AM683" cm="1">
        <f t="array" ref="AM683">IF(AL683=1,1,
   IF(ISTEXT(AK683),1,
   IF(AO683&gt;1,AM682,
   IF(AI683=1,
      IF(SUMPRODUCT((LEN($Y$2:$Y$4096)-LEN(SUBSTITUTE($Y$2:$Y$4096,AA683,"")))/LEN(AA683))&gt;0,2,1),
      IF(
         SUMPRODUCT((LEN($Y$2:$Y$4096)-LEN(SUBSTITUTE($Y$2:$Y$4096,AA683,"")))/LEN(AA683))
         - SUMPRODUCT((LEN($Y$2:$Y$4096)-LEN(SUBSTITUTE($Y$2:$Y$4096,"Alolan "&amp;AA683,"")))/LEN("Alolan "&amp;AA683))
         - SUMPRODUCT((LEN($Y$2:$Y$4096)-LEN(SUBSTITUTE($Y$2:$Y$4096,"Galarian "&amp;AA683,"")))/LEN("Galarian "&amp;AA683))
         - SUMPRODUCT((LEN($Y$2:$Y$4096)-LEN(SUBSTITUTE($Y$2:$Y$4096,"Hisuian "&amp;AA683,"")))/LEN("Hisuian "&amp;AA683))
         - SUMPRODUCT((LEN($Y$2:$Y$4096)-LEN(SUBSTITUTE($Y$2:$Y$4096,"Paldean "&amp;AA683,"")))/LEN("Paldean "&amp;AA683))
      &gt;0,2,1)
   ))))</f>
        <v>2</v>
      </c>
      <c r="AN683">
        <v>0</v>
      </c>
      <c r="AO683">
        <v>0</v>
      </c>
    </row>
    <row r="684" spans="1:41" x14ac:dyDescent="0.25">
      <c r="A684">
        <v>203</v>
      </c>
      <c r="B684" t="s">
        <v>534</v>
      </c>
      <c r="C684" t="s">
        <v>1512</v>
      </c>
      <c r="D684" t="s">
        <v>429</v>
      </c>
      <c r="E684">
        <v>70</v>
      </c>
      <c r="F684">
        <v>80</v>
      </c>
      <c r="G684">
        <v>65</v>
      </c>
      <c r="H684">
        <v>90</v>
      </c>
      <c r="I684">
        <v>65</v>
      </c>
      <c r="J684">
        <v>85</v>
      </c>
      <c r="K684" t="s">
        <v>535</v>
      </c>
      <c r="L684" t="s">
        <v>250</v>
      </c>
      <c r="M684" t="s">
        <v>249</v>
      </c>
      <c r="N684">
        <v>8.6999999999999993</v>
      </c>
      <c r="O684">
        <v>6.7</v>
      </c>
      <c r="R684">
        <f t="shared" si="44"/>
        <v>9</v>
      </c>
      <c r="S684">
        <f t="shared" si="45"/>
        <v>7</v>
      </c>
      <c r="T684">
        <f t="shared" si="46"/>
        <v>16</v>
      </c>
      <c r="U684" t="s">
        <v>1512</v>
      </c>
      <c r="V684" t="s">
        <v>429</v>
      </c>
      <c r="W684" t="s">
        <v>1524</v>
      </c>
      <c r="X684" t="s">
        <v>1471</v>
      </c>
      <c r="Y684" t="s">
        <v>1812</v>
      </c>
      <c r="Z684" cm="1">
        <f t="array" ref="Z684">IF(ISBLANK(AK684),_xlfn.LET(
    _xlpm.nameBeforeSlash, IF(ISNUMBER(SEARCH("/", Y684)), LEFT(Y684, SEARCH("/", Y684)-1), Y684),
    _xlpm.matchRow, IFERROR(MATCH(_xlpm.nameBeforeSlash, AA:AA, 0), ""),
    _xlpm.difference, IF(_xlpm.matchRow="", "", ABS((R684 + S684)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),IF(ISBLANK(Y684),"","Hidden"))</f>
        <v>11</v>
      </c>
      <c r="AA684" t="s">
        <v>534</v>
      </c>
      <c r="AC684" t="s">
        <v>1335</v>
      </c>
      <c r="AD684" t="str">
        <f>_xlfn.XLOOKUP(AC684,moves!A:A,moves!B:B)</f>
        <v>psychic</v>
      </c>
      <c r="AE684">
        <f>_xlfn.XLOOKUP(AC684,moves!A:A,moves!D:D)</f>
        <v>2</v>
      </c>
      <c r="AF684" t="str">
        <f>_xlfn.XLOOKUP(AC684,moves!A:A,moves!E:E)</f>
        <v>If all dice rolled are the same: Deal double damage</v>
      </c>
      <c r="AG684">
        <v>0</v>
      </c>
      <c r="AH684">
        <v>0</v>
      </c>
      <c r="AI684">
        <f t="shared" si="47"/>
        <v>0</v>
      </c>
      <c r="AJ684" t="s">
        <v>524</v>
      </c>
      <c r="AL684">
        <v>0</v>
      </c>
      <c r="AM684" cm="1">
        <f t="array" ref="AM684">IF(AL684=1,1,
   IF(ISTEXT(AK684),1,
   IF(AO684&gt;1,AM683,
   IF(AI684=1,
      IF(SUMPRODUCT((LEN($Y$2:$Y$4096)-LEN(SUBSTITUTE($Y$2:$Y$4096,AA684,"")))/LEN(AA684))&gt;0,2,1),
      IF(
         SUMPRODUCT((LEN($Y$2:$Y$4096)-LEN(SUBSTITUTE($Y$2:$Y$4096,AA684,"")))/LEN(AA684))
         - SUMPRODUCT((LEN($Y$2:$Y$4096)-LEN(SUBSTITUTE($Y$2:$Y$4096,"Alolan "&amp;AA684,"")))/LEN("Alolan "&amp;AA684))
         - SUMPRODUCT((LEN($Y$2:$Y$4096)-LEN(SUBSTITUTE($Y$2:$Y$4096,"Galarian "&amp;AA684,"")))/LEN("Galarian "&amp;AA684))
         - SUMPRODUCT((LEN($Y$2:$Y$4096)-LEN(SUBSTITUTE($Y$2:$Y$4096,"Hisuian "&amp;AA684,"")))/LEN("Hisuian "&amp;AA684))
         - SUMPRODUCT((LEN($Y$2:$Y$4096)-LEN(SUBSTITUTE($Y$2:$Y$4096,"Paldean "&amp;AA684,"")))/LEN("Paldean "&amp;AA684))
      &gt;0,2,1)
   ))))</f>
        <v>1</v>
      </c>
      <c r="AN684">
        <v>0</v>
      </c>
      <c r="AO684">
        <v>0</v>
      </c>
    </row>
    <row r="685" spans="1:41" x14ac:dyDescent="0.25">
      <c r="A685" t="s">
        <v>3914</v>
      </c>
      <c r="B685" t="s">
        <v>534</v>
      </c>
      <c r="C685" t="s">
        <v>1512</v>
      </c>
      <c r="D685" t="s">
        <v>429</v>
      </c>
      <c r="E685">
        <v>70</v>
      </c>
      <c r="F685">
        <v>80</v>
      </c>
      <c r="G685">
        <v>65</v>
      </c>
      <c r="H685">
        <v>90</v>
      </c>
      <c r="I685">
        <v>65</v>
      </c>
      <c r="J685">
        <v>85</v>
      </c>
      <c r="K685" t="s">
        <v>535</v>
      </c>
      <c r="L685" t="s">
        <v>250</v>
      </c>
      <c r="M685" t="s">
        <v>249</v>
      </c>
      <c r="N685">
        <v>8.6999999999999993</v>
      </c>
      <c r="O685">
        <v>6.7</v>
      </c>
      <c r="R685">
        <f t="shared" si="44"/>
        <v>9</v>
      </c>
      <c r="S685">
        <f t="shared" si="45"/>
        <v>7</v>
      </c>
      <c r="T685">
        <f t="shared" si="46"/>
        <v>16</v>
      </c>
      <c r="U685" t="s">
        <v>1512</v>
      </c>
      <c r="V685" t="s">
        <v>429</v>
      </c>
      <c r="W685" t="s">
        <v>1524</v>
      </c>
      <c r="X685" t="s">
        <v>1471</v>
      </c>
      <c r="Y685" t="s">
        <v>5197</v>
      </c>
      <c r="Z685" cm="1">
        <f t="array" ref="Z685">IF(ISBLANK(AK685),_xlfn.LET(
    _xlpm.nameBeforeSlash, IF(ISNUMBER(SEARCH("/", Y685)), LEFT(Y685, SEARCH("/", Y685)-1), Y685),
    _xlpm.matchRow, IFERROR(MATCH(_xlpm.nameBeforeSlash, AA:AA, 0), ""),
    _xlpm.difference, IF(_xlpm.matchRow="", "", ABS((R685 + S685)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),IF(ISBLANK(Y685),"","Hidden"))</f>
        <v>11</v>
      </c>
      <c r="AA685" t="s">
        <v>5198</v>
      </c>
      <c r="AC685" t="s">
        <v>406</v>
      </c>
      <c r="AD685" t="str">
        <f>_xlfn.XLOOKUP(AC685,moves!A:A,moves!B:B)</f>
        <v>normal</v>
      </c>
      <c r="AE685">
        <f>_xlfn.XLOOKUP(AC685,moves!A:A,moves!D:D)</f>
        <v>2</v>
      </c>
      <c r="AF685" t="str">
        <f>_xlfn.XLOOKUP(AC685,moves!A:A,moves!E:E)</f>
        <v>Regular hits deal +1 damage.</v>
      </c>
      <c r="AG685">
        <v>0</v>
      </c>
      <c r="AH685">
        <v>0</v>
      </c>
      <c r="AI685">
        <f t="shared" si="47"/>
        <v>1</v>
      </c>
      <c r="AJ685" t="s">
        <v>524</v>
      </c>
      <c r="AL685">
        <v>0</v>
      </c>
      <c r="AM685" cm="1">
        <f t="array" ref="AM685">IF(AL685=1,1,
   IF(ISTEXT(AK685),1,
   IF(AO685&gt;1,AM684,
   IF(AI685=1,
      IF(SUMPRODUCT((LEN($Y$2:$Y$4096)-LEN(SUBSTITUTE($Y$2:$Y$4096,AA685,"")))/LEN(AA685))&gt;0,2,1),
      IF(
         SUMPRODUCT((LEN($Y$2:$Y$4096)-LEN(SUBSTITUTE($Y$2:$Y$4096,AA685,"")))/LEN(AA685))
         - SUMPRODUCT((LEN($Y$2:$Y$4096)-LEN(SUBSTITUTE($Y$2:$Y$4096,"Alolan "&amp;AA685,"")))/LEN("Alolan "&amp;AA685))
         - SUMPRODUCT((LEN($Y$2:$Y$4096)-LEN(SUBSTITUTE($Y$2:$Y$4096,"Galarian "&amp;AA685,"")))/LEN("Galarian "&amp;AA685))
         - SUMPRODUCT((LEN($Y$2:$Y$4096)-LEN(SUBSTITUTE($Y$2:$Y$4096,"Hisuian "&amp;AA685,"")))/LEN("Hisuian "&amp;AA685))
         - SUMPRODUCT((LEN($Y$2:$Y$4096)-LEN(SUBSTITUTE($Y$2:$Y$4096,"Paldean "&amp;AA685,"")))/LEN("Paldean "&amp;AA685))
      &gt;0,2,1)
   ))))</f>
        <v>1</v>
      </c>
      <c r="AN685">
        <v>0</v>
      </c>
      <c r="AO685">
        <v>0</v>
      </c>
    </row>
    <row r="686" spans="1:41" x14ac:dyDescent="0.25">
      <c r="A686">
        <v>204</v>
      </c>
      <c r="B686" t="s">
        <v>1813</v>
      </c>
      <c r="C686" t="s">
        <v>1499</v>
      </c>
      <c r="D686"/>
      <c r="E686">
        <v>50</v>
      </c>
      <c r="F686">
        <v>65</v>
      </c>
      <c r="G686">
        <v>90</v>
      </c>
      <c r="H686">
        <v>35</v>
      </c>
      <c r="I686">
        <v>35</v>
      </c>
      <c r="J686">
        <v>15</v>
      </c>
      <c r="K686" t="s">
        <v>288</v>
      </c>
      <c r="L686" t="s">
        <v>247</v>
      </c>
      <c r="M686" t="s">
        <v>251</v>
      </c>
      <c r="N686">
        <v>4.2</v>
      </c>
      <c r="O686">
        <v>5.75</v>
      </c>
      <c r="P686">
        <v>-2</v>
      </c>
      <c r="R686">
        <f t="shared" si="44"/>
        <v>2</v>
      </c>
      <c r="S686">
        <f t="shared" si="45"/>
        <v>6</v>
      </c>
      <c r="T686">
        <f t="shared" si="46"/>
        <v>8</v>
      </c>
      <c r="U686" t="s">
        <v>1499</v>
      </c>
      <c r="V686" t="s">
        <v>1514</v>
      </c>
      <c r="W686" t="s">
        <v>1546</v>
      </c>
      <c r="X686" t="s">
        <v>1472</v>
      </c>
      <c r="Y686" t="s">
        <v>1814</v>
      </c>
      <c r="Z686" cm="1">
        <f t="array" ref="Z686">IF(ISBLANK(AK686),_xlfn.LET(
    _xlpm.nameBeforeSlash, IF(ISNUMBER(SEARCH("/", Y686)), LEFT(Y686, SEARCH("/", Y686)-1), Y686),
    _xlpm.matchRow, IFERROR(MATCH(_xlpm.nameBeforeSlash, AA:AA, 0), ""),
    _xlpm.difference, IF(_xlpm.matchRow="", "", ABS((R686 + S686)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),IF(ISBLANK(Y686),"","Hidden"))</f>
        <v>11</v>
      </c>
      <c r="AA686" t="s">
        <v>1813</v>
      </c>
      <c r="AC686" t="s">
        <v>1193</v>
      </c>
      <c r="AD686" t="str">
        <f>_xlfn.XLOOKUP(AC686,moves!A:A,moves!B:B)</f>
        <v>ground</v>
      </c>
      <c r="AE686">
        <f>_xlfn.XLOOKUP(AC686,moves!A:A,moves!D:D)</f>
        <v>1</v>
      </c>
      <c r="AF686" t="str">
        <f>_xlfn.XLOOKUP(AC686,moves!A:A,moves!E:E)</f>
        <v>Increase the state of the Spikes Hazardous Terrain Token by 1 on the opposing side of the arena.</v>
      </c>
      <c r="AG686">
        <v>0</v>
      </c>
      <c r="AH686">
        <v>0</v>
      </c>
      <c r="AI686">
        <f t="shared" si="47"/>
        <v>0</v>
      </c>
      <c r="AJ686" t="s">
        <v>523</v>
      </c>
      <c r="AL686">
        <v>0</v>
      </c>
      <c r="AM686" cm="1">
        <f t="array" ref="AM686">IF(AL686=1,1,
   IF(ISTEXT(AK686),1,
   IF(AO686&gt;1,AM685,
   IF(AI686=1,
      IF(SUMPRODUCT((LEN($Y$2:$Y$4096)-LEN(SUBSTITUTE($Y$2:$Y$4096,AA686,"")))/LEN(AA686))&gt;0,2,1),
      IF(
         SUMPRODUCT((LEN($Y$2:$Y$4096)-LEN(SUBSTITUTE($Y$2:$Y$4096,AA686,"")))/LEN(AA686))
         - SUMPRODUCT((LEN($Y$2:$Y$4096)-LEN(SUBSTITUTE($Y$2:$Y$4096,"Alolan "&amp;AA686,"")))/LEN("Alolan "&amp;AA686))
         - SUMPRODUCT((LEN($Y$2:$Y$4096)-LEN(SUBSTITUTE($Y$2:$Y$4096,"Galarian "&amp;AA686,"")))/LEN("Galarian "&amp;AA686))
         - SUMPRODUCT((LEN($Y$2:$Y$4096)-LEN(SUBSTITUTE($Y$2:$Y$4096,"Hisuian "&amp;AA686,"")))/LEN("Hisuian "&amp;AA686))
         - SUMPRODUCT((LEN($Y$2:$Y$4096)-LEN(SUBSTITUTE($Y$2:$Y$4096,"Paldean "&amp;AA686,"")))/LEN("Paldean "&amp;AA686))
      &gt;0,2,1)
   ))))</f>
        <v>1</v>
      </c>
      <c r="AN686">
        <v>0</v>
      </c>
      <c r="AO686">
        <v>0</v>
      </c>
    </row>
    <row r="687" spans="1:41" x14ac:dyDescent="0.25">
      <c r="A687" t="s">
        <v>3915</v>
      </c>
      <c r="B687" t="s">
        <v>1813</v>
      </c>
      <c r="C687" t="s">
        <v>1499</v>
      </c>
      <c r="D687"/>
      <c r="E687">
        <v>50</v>
      </c>
      <c r="F687">
        <v>65</v>
      </c>
      <c r="G687">
        <v>90</v>
      </c>
      <c r="H687">
        <v>35</v>
      </c>
      <c r="I687">
        <v>35</v>
      </c>
      <c r="J687">
        <v>15</v>
      </c>
      <c r="K687" t="s">
        <v>288</v>
      </c>
      <c r="L687" t="s">
        <v>247</v>
      </c>
      <c r="M687" t="s">
        <v>251</v>
      </c>
      <c r="N687">
        <v>4.2</v>
      </c>
      <c r="O687">
        <v>5.75</v>
      </c>
      <c r="P687">
        <v>-2</v>
      </c>
      <c r="R687">
        <f t="shared" si="44"/>
        <v>2</v>
      </c>
      <c r="S687">
        <f t="shared" si="45"/>
        <v>6</v>
      </c>
      <c r="T687">
        <f t="shared" si="46"/>
        <v>8</v>
      </c>
      <c r="U687" t="s">
        <v>1499</v>
      </c>
      <c r="V687" t="s">
        <v>1514</v>
      </c>
      <c r="W687" t="s">
        <v>1546</v>
      </c>
      <c r="X687" t="s">
        <v>1472</v>
      </c>
      <c r="Y687" t="s">
        <v>5199</v>
      </c>
      <c r="Z687" cm="1">
        <f t="array" ref="Z687">IF(ISBLANK(AK687),_xlfn.LET(
    _xlpm.nameBeforeSlash, IF(ISNUMBER(SEARCH("/", Y687)), LEFT(Y687, SEARCH("/", Y687)-1), Y687),
    _xlpm.matchRow, IFERROR(MATCH(_xlpm.nameBeforeSlash, AA:AA, 0), ""),
    _xlpm.difference, IF(_xlpm.matchRow="", "", ABS((R687 + S687)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),IF(ISBLANK(Y687),"","Hidden"))</f>
        <v>11</v>
      </c>
      <c r="AA687" t="s">
        <v>5200</v>
      </c>
      <c r="AC687" t="s">
        <v>1348</v>
      </c>
      <c r="AD687" t="str">
        <f>_xlfn.XLOOKUP(AC687,moves!A:A,moves!B:B)</f>
        <v>rock</v>
      </c>
      <c r="AE687">
        <f>_xlfn.XLOOKUP(AC687,moves!A:A,moves!D:D)</f>
        <v>1</v>
      </c>
      <c r="AF687" t="str">
        <f>_xlfn.XLOOKUP(AC687,moves!A:A,moves!E:E)</f>
        <v>Increase the Stealth Rock Hazardous Terrain Token by 1 on the opposing side of the arena.</v>
      </c>
      <c r="AG687">
        <v>0</v>
      </c>
      <c r="AH687">
        <v>0</v>
      </c>
      <c r="AI687">
        <f t="shared" si="47"/>
        <v>1</v>
      </c>
      <c r="AJ687" t="s">
        <v>523</v>
      </c>
      <c r="AL687">
        <v>0</v>
      </c>
      <c r="AM687" cm="1">
        <f t="array" ref="AM687">IF(AL687=1,1,
   IF(ISTEXT(AK687),1,
   IF(AO687&gt;1,AM686,
   IF(AI687=1,
      IF(SUMPRODUCT((LEN($Y$2:$Y$4096)-LEN(SUBSTITUTE($Y$2:$Y$4096,AA687,"")))/LEN(AA687))&gt;0,2,1),
      IF(
         SUMPRODUCT((LEN($Y$2:$Y$4096)-LEN(SUBSTITUTE($Y$2:$Y$4096,AA687,"")))/LEN(AA687))
         - SUMPRODUCT((LEN($Y$2:$Y$4096)-LEN(SUBSTITUTE($Y$2:$Y$4096,"Alolan "&amp;AA687,"")))/LEN("Alolan "&amp;AA687))
         - SUMPRODUCT((LEN($Y$2:$Y$4096)-LEN(SUBSTITUTE($Y$2:$Y$4096,"Galarian "&amp;AA687,"")))/LEN("Galarian "&amp;AA687))
         - SUMPRODUCT((LEN($Y$2:$Y$4096)-LEN(SUBSTITUTE($Y$2:$Y$4096,"Hisuian "&amp;AA687,"")))/LEN("Hisuian "&amp;AA687))
         - SUMPRODUCT((LEN($Y$2:$Y$4096)-LEN(SUBSTITUTE($Y$2:$Y$4096,"Paldean "&amp;AA687,"")))/LEN("Paldean "&amp;AA687))
      &gt;0,2,1)
   ))))</f>
        <v>1</v>
      </c>
      <c r="AN687">
        <v>0</v>
      </c>
      <c r="AO687">
        <v>0</v>
      </c>
    </row>
    <row r="688" spans="1:41" x14ac:dyDescent="0.25">
      <c r="A688">
        <v>205</v>
      </c>
      <c r="B688" t="s">
        <v>1814</v>
      </c>
      <c r="C688" t="s">
        <v>1499</v>
      </c>
      <c r="D688" t="s">
        <v>1514</v>
      </c>
      <c r="E688">
        <v>75</v>
      </c>
      <c r="F688">
        <v>90</v>
      </c>
      <c r="G688">
        <v>140</v>
      </c>
      <c r="H688">
        <v>60</v>
      </c>
      <c r="I688">
        <v>60</v>
      </c>
      <c r="J688">
        <v>40</v>
      </c>
      <c r="K688" t="s">
        <v>288</v>
      </c>
      <c r="L688" t="s">
        <v>247</v>
      </c>
      <c r="M688" t="s">
        <v>251</v>
      </c>
      <c r="N688">
        <v>6.7</v>
      </c>
      <c r="O688">
        <v>9</v>
      </c>
      <c r="P688">
        <v>-3</v>
      </c>
      <c r="Q688">
        <v>2</v>
      </c>
      <c r="R688">
        <f t="shared" si="44"/>
        <v>4</v>
      </c>
      <c r="S688">
        <f t="shared" si="45"/>
        <v>11</v>
      </c>
      <c r="T688">
        <f t="shared" si="46"/>
        <v>15</v>
      </c>
      <c r="U688" t="s">
        <v>1499</v>
      </c>
      <c r="V688" t="s">
        <v>1514</v>
      </c>
      <c r="W688" t="s">
        <v>1546</v>
      </c>
      <c r="X688" t="s">
        <v>1472</v>
      </c>
      <c r="Z688" t="str" cm="1">
        <f t="array" ref="Z688">IF(ISBLANK(AK688),_xlfn.LET(
    _xlpm.nameBeforeSlash, IF(ISNUMBER(SEARCH("/", Y688)), LEFT(Y688, SEARCH("/", Y688)-1), Y688),
    _xlpm.matchRow, IFERROR(MATCH(_xlpm.nameBeforeSlash, AA:AA, 0), ""),
    _xlpm.difference, IF(_xlpm.matchRow="", "", ABS((R688 + S688)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),IF(ISBLANK(Y688),"","Hidden"))</f>
        <v/>
      </c>
      <c r="AA688" t="s">
        <v>1814</v>
      </c>
      <c r="AC688" t="s">
        <v>1370</v>
      </c>
      <c r="AD688" t="str">
        <f>_xlfn.XLOOKUP(AC688,moves!A:A,moves!B:B)</f>
        <v>steel</v>
      </c>
      <c r="AE688">
        <f>_xlfn.XLOOKUP(AC688,moves!A:A,moves!D:D)</f>
        <v>2</v>
      </c>
      <c r="AF688" t="str">
        <f>_xlfn.XLOOKUP(AC688,moves!A:A,moves!E:E)</f>
        <v>For every 2 initiative the target has more than the user: Increase attack strength by 1 (Max 7 attack strength).</v>
      </c>
      <c r="AG688">
        <v>0</v>
      </c>
      <c r="AH688">
        <v>0</v>
      </c>
      <c r="AI688">
        <f t="shared" si="47"/>
        <v>0</v>
      </c>
      <c r="AJ688" t="s">
        <v>524</v>
      </c>
      <c r="AL688">
        <v>0</v>
      </c>
      <c r="AM688" cm="1">
        <f t="array" ref="AM688">IF(AL688=1,1,
   IF(ISTEXT(AK688),1,
   IF(AO688&gt;1,AM687,
   IF(AI688=1,
      IF(SUMPRODUCT((LEN($Y$2:$Y$4096)-LEN(SUBSTITUTE($Y$2:$Y$4096,AA688,"")))/LEN(AA688))&gt;0,2,1),
      IF(
         SUMPRODUCT((LEN($Y$2:$Y$4096)-LEN(SUBSTITUTE($Y$2:$Y$4096,AA688,"")))/LEN(AA688))
         - SUMPRODUCT((LEN($Y$2:$Y$4096)-LEN(SUBSTITUTE($Y$2:$Y$4096,"Alolan "&amp;AA688,"")))/LEN("Alolan "&amp;AA688))
         - SUMPRODUCT((LEN($Y$2:$Y$4096)-LEN(SUBSTITUTE($Y$2:$Y$4096,"Galarian "&amp;AA688,"")))/LEN("Galarian "&amp;AA688))
         - SUMPRODUCT((LEN($Y$2:$Y$4096)-LEN(SUBSTITUTE($Y$2:$Y$4096,"Hisuian "&amp;AA688,"")))/LEN("Hisuian "&amp;AA688))
         - SUMPRODUCT((LEN($Y$2:$Y$4096)-LEN(SUBSTITUTE($Y$2:$Y$4096,"Paldean "&amp;AA688,"")))/LEN("Paldean "&amp;AA688))
      &gt;0,2,1)
   ))))</f>
        <v>2</v>
      </c>
      <c r="AN688">
        <v>0</v>
      </c>
      <c r="AO688">
        <v>0</v>
      </c>
    </row>
    <row r="689" spans="1:41" x14ac:dyDescent="0.25">
      <c r="A689" t="s">
        <v>3916</v>
      </c>
      <c r="B689" t="s">
        <v>1814</v>
      </c>
      <c r="C689" t="s">
        <v>1499</v>
      </c>
      <c r="D689" t="s">
        <v>1514</v>
      </c>
      <c r="E689">
        <v>75</v>
      </c>
      <c r="F689">
        <v>90</v>
      </c>
      <c r="G689">
        <v>140</v>
      </c>
      <c r="H689">
        <v>60</v>
      </c>
      <c r="I689">
        <v>60</v>
      </c>
      <c r="J689">
        <v>40</v>
      </c>
      <c r="K689" t="s">
        <v>288</v>
      </c>
      <c r="L689" t="s">
        <v>247</v>
      </c>
      <c r="M689" t="s">
        <v>251</v>
      </c>
      <c r="N689">
        <v>6.7</v>
      </c>
      <c r="O689">
        <v>9</v>
      </c>
      <c r="P689">
        <v>-3</v>
      </c>
      <c r="Q689">
        <v>2</v>
      </c>
      <c r="R689">
        <f t="shared" si="44"/>
        <v>4</v>
      </c>
      <c r="S689">
        <f t="shared" si="45"/>
        <v>11</v>
      </c>
      <c r="T689">
        <f t="shared" si="46"/>
        <v>15</v>
      </c>
      <c r="U689" t="s">
        <v>1499</v>
      </c>
      <c r="V689" t="s">
        <v>1514</v>
      </c>
      <c r="W689" t="s">
        <v>1546</v>
      </c>
      <c r="X689" t="s">
        <v>1472</v>
      </c>
      <c r="Z689" t="str" cm="1">
        <f t="array" ref="Z689">IF(ISBLANK(AK689),_xlfn.LET(
    _xlpm.nameBeforeSlash, IF(ISNUMBER(SEARCH("/", Y689)), LEFT(Y689, SEARCH("/", Y689)-1), Y689),
    _xlpm.matchRow, IFERROR(MATCH(_xlpm.nameBeforeSlash, AA:AA, 0), ""),
    _xlpm.difference, IF(_xlpm.matchRow="", "", ABS((R689 + S689)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),IF(ISBLANK(Y689),"","Hidden"))</f>
        <v/>
      </c>
      <c r="AA689" t="s">
        <v>5199</v>
      </c>
      <c r="AC689" t="s">
        <v>6469</v>
      </c>
      <c r="AD689" t="str">
        <f>_xlfn.XLOOKUP(AC689,moves!A:A,moves!B:B)</f>
        <v>steel</v>
      </c>
      <c r="AE689">
        <f>_xlfn.XLOOKUP(AC689,moves!A:A,moves!D:D)</f>
        <v>0</v>
      </c>
      <c r="AF689" t="str">
        <f>_xlfn.XLOOKUP(AC689,moves!A:A,moves!E:E)</f>
        <v>The user takes 1 less damage from all incoming moves.</v>
      </c>
      <c r="AG689">
        <v>0</v>
      </c>
      <c r="AH689">
        <v>0</v>
      </c>
      <c r="AI689">
        <f t="shared" si="47"/>
        <v>1</v>
      </c>
      <c r="AJ689" t="s">
        <v>524</v>
      </c>
      <c r="AL689">
        <v>0</v>
      </c>
      <c r="AM689" cm="1">
        <f t="array" ref="AM689">IF(AL689=1,1,
   IF(ISTEXT(AK689),1,
   IF(AO689&gt;1,AM688,
   IF(AI689=1,
      IF(SUMPRODUCT((LEN($Y$2:$Y$4096)-LEN(SUBSTITUTE($Y$2:$Y$4096,AA689,"")))/LEN(AA689))&gt;0,2,1),
      IF(
         SUMPRODUCT((LEN($Y$2:$Y$4096)-LEN(SUBSTITUTE($Y$2:$Y$4096,AA689,"")))/LEN(AA689))
         - SUMPRODUCT((LEN($Y$2:$Y$4096)-LEN(SUBSTITUTE($Y$2:$Y$4096,"Alolan "&amp;AA689,"")))/LEN("Alolan "&amp;AA689))
         - SUMPRODUCT((LEN($Y$2:$Y$4096)-LEN(SUBSTITUTE($Y$2:$Y$4096,"Galarian "&amp;AA689,"")))/LEN("Galarian "&amp;AA689))
         - SUMPRODUCT((LEN($Y$2:$Y$4096)-LEN(SUBSTITUTE($Y$2:$Y$4096,"Hisuian "&amp;AA689,"")))/LEN("Hisuian "&amp;AA689))
         - SUMPRODUCT((LEN($Y$2:$Y$4096)-LEN(SUBSTITUTE($Y$2:$Y$4096,"Paldean "&amp;AA689,"")))/LEN("Paldean "&amp;AA689))
      &gt;0,2,1)
   ))))</f>
        <v>2</v>
      </c>
      <c r="AN689">
        <v>0</v>
      </c>
      <c r="AO689">
        <v>0</v>
      </c>
    </row>
    <row r="690" spans="1:41" x14ac:dyDescent="0.25">
      <c r="A690">
        <v>206</v>
      </c>
      <c r="B690" t="s">
        <v>1815</v>
      </c>
      <c r="C690" t="s">
        <v>1512</v>
      </c>
      <c r="D690"/>
      <c r="E690">
        <v>100</v>
      </c>
      <c r="F690">
        <v>70</v>
      </c>
      <c r="G690">
        <v>70</v>
      </c>
      <c r="H690">
        <v>65</v>
      </c>
      <c r="I690">
        <v>65</v>
      </c>
      <c r="J690">
        <v>45</v>
      </c>
      <c r="K690" t="s">
        <v>1816</v>
      </c>
      <c r="L690" t="s">
        <v>253</v>
      </c>
      <c r="M690" t="s">
        <v>249</v>
      </c>
      <c r="N690">
        <v>5.95</v>
      </c>
      <c r="O690">
        <v>8.0500000000000007</v>
      </c>
      <c r="R690">
        <f t="shared" si="44"/>
        <v>6</v>
      </c>
      <c r="S690">
        <f t="shared" si="45"/>
        <v>8</v>
      </c>
      <c r="T690">
        <f t="shared" si="46"/>
        <v>14</v>
      </c>
      <c r="U690" t="s">
        <v>1512</v>
      </c>
      <c r="V690" t="s">
        <v>1481</v>
      </c>
      <c r="W690" t="s">
        <v>1482</v>
      </c>
      <c r="X690" t="s">
        <v>1472</v>
      </c>
      <c r="Y690" t="s">
        <v>1817</v>
      </c>
      <c r="Z690" cm="1">
        <f t="array" ref="Z690">IF(ISBLANK(AK690),_xlfn.LET(
    _xlpm.nameBeforeSlash, IF(ISNUMBER(SEARCH("/", Y690)), LEFT(Y690, SEARCH("/", Y690)-1), Y690),
    _xlpm.matchRow, IFERROR(MATCH(_xlpm.nameBeforeSlash, AA:AA, 0), ""),
    _xlpm.difference, IF(_xlpm.matchRow="", "", ABS((R690 + S690)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),IF(ISBLANK(Y690),"","Hidden"))</f>
        <v>14</v>
      </c>
      <c r="AA690" t="s">
        <v>1815</v>
      </c>
      <c r="AC690" t="s">
        <v>1183</v>
      </c>
      <c r="AD690" t="str">
        <f>_xlfn.XLOOKUP(AC690,moves!A:A,moves!B:B)</f>
        <v>ground</v>
      </c>
      <c r="AE690">
        <f>_xlfn.XLOOKUP(AC690,moves!A:A,moves!D:D)</f>
        <v>4</v>
      </c>
      <c r="AF690" t="str">
        <f>_xlfn.XLOOKUP(AC690,moves!A:A,moves!E:E)</f>
        <v>Critical hits deal +1 damage.</v>
      </c>
      <c r="AG690">
        <v>0</v>
      </c>
      <c r="AH690">
        <v>0</v>
      </c>
      <c r="AI690">
        <f t="shared" si="47"/>
        <v>0</v>
      </c>
      <c r="AJ690" t="s">
        <v>524</v>
      </c>
      <c r="AL690">
        <v>0</v>
      </c>
      <c r="AM690" cm="1">
        <f t="array" ref="AM690">IF(AL690=1,1,
   IF(ISTEXT(AK690),1,
   IF(AO690&gt;1,AM689,
   IF(AI690=1,
      IF(SUMPRODUCT((LEN($Y$2:$Y$4096)-LEN(SUBSTITUTE($Y$2:$Y$4096,AA690,"")))/LEN(AA690))&gt;0,2,1),
      IF(
         SUMPRODUCT((LEN($Y$2:$Y$4096)-LEN(SUBSTITUTE($Y$2:$Y$4096,AA690,"")))/LEN(AA690))
         - SUMPRODUCT((LEN($Y$2:$Y$4096)-LEN(SUBSTITUTE($Y$2:$Y$4096,"Alolan "&amp;AA690,"")))/LEN("Alolan "&amp;AA690))
         - SUMPRODUCT((LEN($Y$2:$Y$4096)-LEN(SUBSTITUTE($Y$2:$Y$4096,"Galarian "&amp;AA690,"")))/LEN("Galarian "&amp;AA690))
         - SUMPRODUCT((LEN($Y$2:$Y$4096)-LEN(SUBSTITUTE($Y$2:$Y$4096,"Hisuian "&amp;AA690,"")))/LEN("Hisuian "&amp;AA690))
         - SUMPRODUCT((LEN($Y$2:$Y$4096)-LEN(SUBSTITUTE($Y$2:$Y$4096,"Paldean "&amp;AA690,"")))/LEN("Paldean "&amp;AA690))
      &gt;0,2,1)
   ))))</f>
        <v>1</v>
      </c>
      <c r="AN690">
        <v>0</v>
      </c>
      <c r="AO690">
        <v>0</v>
      </c>
    </row>
    <row r="691" spans="1:41" x14ac:dyDescent="0.25">
      <c r="A691" t="s">
        <v>3917</v>
      </c>
      <c r="B691" t="s">
        <v>1815</v>
      </c>
      <c r="C691" t="s">
        <v>1512</v>
      </c>
      <c r="D691"/>
      <c r="E691">
        <v>100</v>
      </c>
      <c r="F691">
        <v>70</v>
      </c>
      <c r="G691">
        <v>70</v>
      </c>
      <c r="H691">
        <v>65</v>
      </c>
      <c r="I691">
        <v>65</v>
      </c>
      <c r="J691">
        <v>45</v>
      </c>
      <c r="K691" t="s">
        <v>1816</v>
      </c>
      <c r="L691" t="s">
        <v>253</v>
      </c>
      <c r="M691" t="s">
        <v>249</v>
      </c>
      <c r="N691">
        <v>5.95</v>
      </c>
      <c r="O691">
        <v>8.0500000000000007</v>
      </c>
      <c r="R691">
        <f t="shared" si="44"/>
        <v>6</v>
      </c>
      <c r="S691">
        <f t="shared" si="45"/>
        <v>8</v>
      </c>
      <c r="T691">
        <f t="shared" si="46"/>
        <v>14</v>
      </c>
      <c r="U691" t="s">
        <v>1512</v>
      </c>
      <c r="V691" t="s">
        <v>1481</v>
      </c>
      <c r="W691" t="s">
        <v>1482</v>
      </c>
      <c r="X691" t="s">
        <v>1472</v>
      </c>
      <c r="Y691" t="s">
        <v>8624</v>
      </c>
      <c r="Z691" cm="1">
        <f t="array" ref="Z691">IF(ISBLANK(AK691),_xlfn.LET(
    _xlpm.nameBeforeSlash, IF(ISNUMBER(SEARCH("/", Y691)), LEFT(Y691, SEARCH("/", Y691)-1), Y691),
    _xlpm.matchRow, IFERROR(MATCH(_xlpm.nameBeforeSlash, AA:AA, 0), ""),
    _xlpm.difference, IF(_xlpm.matchRow="", "", ABS((R691 + S691)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),IF(ISBLANK(Y691),"","Hidden"))</f>
        <v>14</v>
      </c>
      <c r="AA691" t="s">
        <v>5201</v>
      </c>
      <c r="AC691" t="s">
        <v>6381</v>
      </c>
      <c r="AD691" t="str">
        <f>_xlfn.XLOOKUP(AC691,moves!A:A,moves!B:B)</f>
        <v>flying</v>
      </c>
      <c r="AE691">
        <f>_xlfn.XLOOKUP(AC691,moves!A:A,moves!D:D)</f>
        <v>0</v>
      </c>
      <c r="AF691" t="str">
        <f>_xlfn.XLOOKUP(AC691,moves!A:A,moves!E:E)</f>
        <v>Heal 4. The user loses its Flying typing.</v>
      </c>
      <c r="AG691">
        <v>0</v>
      </c>
      <c r="AH691">
        <v>0</v>
      </c>
      <c r="AI691">
        <f t="shared" si="47"/>
        <v>1</v>
      </c>
      <c r="AJ691" t="s">
        <v>524</v>
      </c>
      <c r="AL691">
        <v>0</v>
      </c>
      <c r="AM691" cm="1">
        <f t="array" ref="AM691">IF(AL691=1,1,
   IF(ISTEXT(AK691),1,
   IF(AO691&gt;1,AM690,
   IF(AI691=1,
      IF(SUMPRODUCT((LEN($Y$2:$Y$4096)-LEN(SUBSTITUTE($Y$2:$Y$4096,AA691,"")))/LEN(AA691))&gt;0,2,1),
      IF(
         SUMPRODUCT((LEN($Y$2:$Y$4096)-LEN(SUBSTITUTE($Y$2:$Y$4096,AA691,"")))/LEN(AA691))
         - SUMPRODUCT((LEN($Y$2:$Y$4096)-LEN(SUBSTITUTE($Y$2:$Y$4096,"Alolan "&amp;AA691,"")))/LEN("Alolan "&amp;AA691))
         - SUMPRODUCT((LEN($Y$2:$Y$4096)-LEN(SUBSTITUTE($Y$2:$Y$4096,"Galarian "&amp;AA691,"")))/LEN("Galarian "&amp;AA691))
         - SUMPRODUCT((LEN($Y$2:$Y$4096)-LEN(SUBSTITUTE($Y$2:$Y$4096,"Hisuian "&amp;AA691,"")))/LEN("Hisuian "&amp;AA691))
         - SUMPRODUCT((LEN($Y$2:$Y$4096)-LEN(SUBSTITUTE($Y$2:$Y$4096,"Paldean "&amp;AA691,"")))/LEN("Paldean "&amp;AA691))
      &gt;0,2,1)
   ))))</f>
        <v>1</v>
      </c>
      <c r="AN691">
        <v>0</v>
      </c>
      <c r="AO691">
        <v>0</v>
      </c>
    </row>
    <row r="692" spans="1:41" x14ac:dyDescent="0.25">
      <c r="A692">
        <v>207</v>
      </c>
      <c r="B692" t="s">
        <v>87</v>
      </c>
      <c r="C692" t="s">
        <v>1472</v>
      </c>
      <c r="D692" t="s">
        <v>1481</v>
      </c>
      <c r="E692">
        <v>65</v>
      </c>
      <c r="F692">
        <v>75</v>
      </c>
      <c r="G692">
        <v>105</v>
      </c>
      <c r="H692">
        <v>35</v>
      </c>
      <c r="I692">
        <v>65</v>
      </c>
      <c r="J692">
        <v>85</v>
      </c>
      <c r="K692" t="s">
        <v>1818</v>
      </c>
      <c r="L692" t="s">
        <v>253</v>
      </c>
      <c r="M692" t="s">
        <v>248</v>
      </c>
      <c r="N692">
        <v>7.5</v>
      </c>
      <c r="O692">
        <v>7.7</v>
      </c>
      <c r="R692">
        <f t="shared" si="44"/>
        <v>8</v>
      </c>
      <c r="S692">
        <f t="shared" si="45"/>
        <v>8</v>
      </c>
      <c r="T692">
        <f t="shared" si="46"/>
        <v>16</v>
      </c>
      <c r="U692" t="s">
        <v>1472</v>
      </c>
      <c r="V692" t="s">
        <v>1481</v>
      </c>
      <c r="W692" t="s">
        <v>1469</v>
      </c>
      <c r="X692" t="s">
        <v>1499</v>
      </c>
      <c r="Y692" t="s">
        <v>226</v>
      </c>
      <c r="Z692" cm="1">
        <f t="array" ref="Z692">IF(ISBLANK(AK692),_xlfn.LET(
    _xlpm.nameBeforeSlash, IF(ISNUMBER(SEARCH("/", Y692)), LEFT(Y692, SEARCH("/", Y692)-1), Y692),
    _xlpm.matchRow, IFERROR(MATCH(_xlpm.nameBeforeSlash, AA:AA, 0), ""),
    _xlpm.difference, IF(_xlpm.matchRow="", "", ABS((R692 + S692)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),IF(ISBLANK(Y692),"","Hidden"))</f>
        <v>11</v>
      </c>
      <c r="AA692" t="s">
        <v>87</v>
      </c>
      <c r="AC692" t="s">
        <v>416</v>
      </c>
      <c r="AD692" t="str">
        <f>_xlfn.XLOOKUP(AC692,moves!A:A,moves!B:B)</f>
        <v>bug</v>
      </c>
      <c r="AE692">
        <f>_xlfn.XLOOKUP(AC692,moves!A:A,moves!D:D)</f>
        <v>3</v>
      </c>
      <c r="AF692" t="str">
        <f>_xlfn.XLOOKUP(AC692,moves!A:A,moves!E:E)</f>
        <v xml:space="preserve"> </v>
      </c>
      <c r="AG692">
        <v>0</v>
      </c>
      <c r="AH692">
        <v>0</v>
      </c>
      <c r="AI692">
        <f t="shared" si="47"/>
        <v>0</v>
      </c>
      <c r="AJ692" t="s">
        <v>524</v>
      </c>
      <c r="AL692">
        <v>0</v>
      </c>
      <c r="AM692" cm="1">
        <f t="array" ref="AM692">IF(AL692=1,1,
   IF(ISTEXT(AK692),1,
   IF(AO692&gt;1,AM691,
   IF(AI692=1,
      IF(SUMPRODUCT((LEN($Y$2:$Y$4096)-LEN(SUBSTITUTE($Y$2:$Y$4096,AA692,"")))/LEN(AA692))&gt;0,2,1),
      IF(
         SUMPRODUCT((LEN($Y$2:$Y$4096)-LEN(SUBSTITUTE($Y$2:$Y$4096,AA692,"")))/LEN(AA692))
         - SUMPRODUCT((LEN($Y$2:$Y$4096)-LEN(SUBSTITUTE($Y$2:$Y$4096,"Alolan "&amp;AA692,"")))/LEN("Alolan "&amp;AA692))
         - SUMPRODUCT((LEN($Y$2:$Y$4096)-LEN(SUBSTITUTE($Y$2:$Y$4096,"Galarian "&amp;AA692,"")))/LEN("Galarian "&amp;AA692))
         - SUMPRODUCT((LEN($Y$2:$Y$4096)-LEN(SUBSTITUTE($Y$2:$Y$4096,"Hisuian "&amp;AA692,"")))/LEN("Hisuian "&amp;AA692))
         - SUMPRODUCT((LEN($Y$2:$Y$4096)-LEN(SUBSTITUTE($Y$2:$Y$4096,"Paldean "&amp;AA692,"")))/LEN("Paldean "&amp;AA692))
      &gt;0,2,1)
   ))))</f>
        <v>1</v>
      </c>
      <c r="AN692">
        <v>0</v>
      </c>
      <c r="AO692">
        <v>0</v>
      </c>
    </row>
    <row r="693" spans="1:41" x14ac:dyDescent="0.25">
      <c r="A693" t="s">
        <v>3918</v>
      </c>
      <c r="B693" t="s">
        <v>87</v>
      </c>
      <c r="C693" t="s">
        <v>1472</v>
      </c>
      <c r="D693" t="s">
        <v>1481</v>
      </c>
      <c r="E693">
        <v>65</v>
      </c>
      <c r="F693">
        <v>75</v>
      </c>
      <c r="G693">
        <v>105</v>
      </c>
      <c r="H693">
        <v>35</v>
      </c>
      <c r="I693">
        <v>65</v>
      </c>
      <c r="J693">
        <v>85</v>
      </c>
      <c r="K693" t="s">
        <v>1818</v>
      </c>
      <c r="L693" t="s">
        <v>253</v>
      </c>
      <c r="M693" t="s">
        <v>248</v>
      </c>
      <c r="N693">
        <v>7.5</v>
      </c>
      <c r="O693">
        <v>7.7</v>
      </c>
      <c r="R693">
        <f t="shared" si="44"/>
        <v>8</v>
      </c>
      <c r="S693">
        <f t="shared" si="45"/>
        <v>8</v>
      </c>
      <c r="T693">
        <f t="shared" si="46"/>
        <v>16</v>
      </c>
      <c r="U693" t="s">
        <v>1472</v>
      </c>
      <c r="V693" t="s">
        <v>1481</v>
      </c>
      <c r="W693" t="s">
        <v>1469</v>
      </c>
      <c r="X693" t="s">
        <v>1499</v>
      </c>
      <c r="Y693" t="s">
        <v>5202</v>
      </c>
      <c r="Z693" cm="1">
        <f t="array" ref="Z693">IF(ISBLANK(AK693),_xlfn.LET(
    _xlpm.nameBeforeSlash, IF(ISNUMBER(SEARCH("/", Y693)), LEFT(Y693, SEARCH("/", Y693)-1), Y693),
    _xlpm.matchRow, IFERROR(MATCH(_xlpm.nameBeforeSlash, AA:AA, 0), ""),
    _xlpm.difference, IF(_xlpm.matchRow="", "", ABS((R693 + S693)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),IF(ISBLANK(Y693),"","Hidden"))</f>
        <v>11</v>
      </c>
      <c r="AA693" t="s">
        <v>5203</v>
      </c>
      <c r="AC693" t="s">
        <v>748</v>
      </c>
      <c r="AD693" t="str">
        <f>_xlfn.XLOOKUP(AC693,moves!A:A,moves!B:B)</f>
        <v>poison</v>
      </c>
      <c r="AE693">
        <f>_xlfn.XLOOKUP(AC693,moves!A:A,moves!D:D)</f>
        <v>1</v>
      </c>
      <c r="AF693" t="str">
        <f>_xlfn.XLOOKUP(AC693,moves!A:A,moves!E:E)</f>
        <v>If any status symbols are rolled: Inflict the Poisoned status on the target. When the user is next attacked: Remove 2 regular hits from the roll.</v>
      </c>
      <c r="AG693">
        <v>0</v>
      </c>
      <c r="AH693">
        <v>0</v>
      </c>
      <c r="AI693">
        <f t="shared" si="47"/>
        <v>1</v>
      </c>
      <c r="AJ693" t="s">
        <v>524</v>
      </c>
      <c r="AL693">
        <v>0</v>
      </c>
      <c r="AM693" cm="1">
        <f t="array" ref="AM693">IF(AL693=1,1,
   IF(ISTEXT(AK693),1,
   IF(AO693&gt;1,AM692,
   IF(AI693=1,
      IF(SUMPRODUCT((LEN($Y$2:$Y$4096)-LEN(SUBSTITUTE($Y$2:$Y$4096,AA693,"")))/LEN(AA693))&gt;0,2,1),
      IF(
         SUMPRODUCT((LEN($Y$2:$Y$4096)-LEN(SUBSTITUTE($Y$2:$Y$4096,AA693,"")))/LEN(AA693))
         - SUMPRODUCT((LEN($Y$2:$Y$4096)-LEN(SUBSTITUTE($Y$2:$Y$4096,"Alolan "&amp;AA693,"")))/LEN("Alolan "&amp;AA693))
         - SUMPRODUCT((LEN($Y$2:$Y$4096)-LEN(SUBSTITUTE($Y$2:$Y$4096,"Galarian "&amp;AA693,"")))/LEN("Galarian "&amp;AA693))
         - SUMPRODUCT((LEN($Y$2:$Y$4096)-LEN(SUBSTITUTE($Y$2:$Y$4096,"Hisuian "&amp;AA693,"")))/LEN("Hisuian "&amp;AA693))
         - SUMPRODUCT((LEN($Y$2:$Y$4096)-LEN(SUBSTITUTE($Y$2:$Y$4096,"Paldean "&amp;AA693,"")))/LEN("Paldean "&amp;AA693))
      &gt;0,2,1)
   ))))</f>
        <v>1</v>
      </c>
      <c r="AN693">
        <v>0</v>
      </c>
      <c r="AO693">
        <v>0</v>
      </c>
    </row>
    <row r="694" spans="1:41" x14ac:dyDescent="0.25">
      <c r="A694">
        <v>208</v>
      </c>
      <c r="B694" t="s">
        <v>88</v>
      </c>
      <c r="C694" t="s">
        <v>1514</v>
      </c>
      <c r="D694" t="s">
        <v>1472</v>
      </c>
      <c r="E694">
        <v>75</v>
      </c>
      <c r="F694">
        <v>85</v>
      </c>
      <c r="G694">
        <v>200</v>
      </c>
      <c r="H694">
        <v>55</v>
      </c>
      <c r="I694">
        <v>65</v>
      </c>
      <c r="J694">
        <v>30</v>
      </c>
      <c r="K694" t="s">
        <v>1819</v>
      </c>
      <c r="L694" t="s">
        <v>253</v>
      </c>
      <c r="M694" t="s">
        <v>251</v>
      </c>
      <c r="N694">
        <v>6</v>
      </c>
      <c r="O694">
        <v>10.95</v>
      </c>
      <c r="Q694">
        <v>2</v>
      </c>
      <c r="R694">
        <f t="shared" si="44"/>
        <v>6</v>
      </c>
      <c r="S694">
        <f t="shared" si="45"/>
        <v>13</v>
      </c>
      <c r="T694">
        <f t="shared" si="46"/>
        <v>19</v>
      </c>
      <c r="U694" t="s">
        <v>1514</v>
      </c>
      <c r="V694" t="s">
        <v>1472</v>
      </c>
      <c r="W694" t="s">
        <v>1546</v>
      </c>
      <c r="X694" t="s">
        <v>1521</v>
      </c>
      <c r="Z694" t="str" cm="1">
        <f t="array" ref="Z694">IF(ISBLANK(AK694),_xlfn.LET(
    _xlpm.nameBeforeSlash, IF(ISNUMBER(SEARCH("/", Y694)), LEFT(Y694, SEARCH("/", Y694)-1), Y694),
    _xlpm.matchRow, IFERROR(MATCH(_xlpm.nameBeforeSlash, AA:AA, 0), ""),
    _xlpm.difference, IF(_xlpm.matchRow="", "", ABS((R694 + S694)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),IF(ISBLANK(Y694),"","Hidden"))</f>
        <v/>
      </c>
      <c r="AA694" t="s">
        <v>88</v>
      </c>
      <c r="AC694" t="s">
        <v>440</v>
      </c>
      <c r="AD694" t="str">
        <f>_xlfn.XLOOKUP(AC694,moves!A:A,moves!B:B)</f>
        <v>steel</v>
      </c>
      <c r="AE694">
        <f>_xlfn.XLOOKUP(AC694,moves!A:A,moves!D:D)</f>
        <v>4</v>
      </c>
      <c r="AF694" t="str">
        <f>_xlfn.XLOOKUP(AC694,moves!A:A,moves!E:E)</f>
        <v>When the target is next attacked: Add 1 regular hit to the roll.</v>
      </c>
      <c r="AG694">
        <v>0</v>
      </c>
      <c r="AH694">
        <v>0</v>
      </c>
      <c r="AI694">
        <f t="shared" si="47"/>
        <v>0</v>
      </c>
      <c r="AJ694" t="s">
        <v>525</v>
      </c>
      <c r="AL694">
        <v>0</v>
      </c>
      <c r="AM694" cm="1">
        <f t="array" ref="AM694">IF(AL694=1,1,
   IF(ISTEXT(AK694),1,
   IF(AO694&gt;1,AM693,
   IF(AI694=1,
      IF(SUMPRODUCT((LEN($Y$2:$Y$4096)-LEN(SUBSTITUTE($Y$2:$Y$4096,AA694,"")))/LEN(AA694))&gt;0,2,1),
      IF(
         SUMPRODUCT((LEN($Y$2:$Y$4096)-LEN(SUBSTITUTE($Y$2:$Y$4096,AA694,"")))/LEN(AA694))
         - SUMPRODUCT((LEN($Y$2:$Y$4096)-LEN(SUBSTITUTE($Y$2:$Y$4096,"Alolan "&amp;AA694,"")))/LEN("Alolan "&amp;AA694))
         - SUMPRODUCT((LEN($Y$2:$Y$4096)-LEN(SUBSTITUTE($Y$2:$Y$4096,"Galarian "&amp;AA694,"")))/LEN("Galarian "&amp;AA694))
         - SUMPRODUCT((LEN($Y$2:$Y$4096)-LEN(SUBSTITUTE($Y$2:$Y$4096,"Hisuian "&amp;AA694,"")))/LEN("Hisuian "&amp;AA694))
         - SUMPRODUCT((LEN($Y$2:$Y$4096)-LEN(SUBSTITUTE($Y$2:$Y$4096,"Paldean "&amp;AA694,"")))/LEN("Paldean "&amp;AA694))
      &gt;0,2,1)
   ))))</f>
        <v>2</v>
      </c>
      <c r="AN694">
        <v>0</v>
      </c>
      <c r="AO694">
        <v>1</v>
      </c>
    </row>
    <row r="695" spans="1:41" x14ac:dyDescent="0.25">
      <c r="A695" t="s">
        <v>1820</v>
      </c>
      <c r="B695" t="s">
        <v>88</v>
      </c>
      <c r="C695" t="s">
        <v>1514</v>
      </c>
      <c r="D695" t="s">
        <v>1472</v>
      </c>
      <c r="E695">
        <v>75</v>
      </c>
      <c r="F695">
        <v>125</v>
      </c>
      <c r="G695">
        <v>230</v>
      </c>
      <c r="H695">
        <v>55</v>
      </c>
      <c r="I695">
        <v>95</v>
      </c>
      <c r="J695">
        <v>30</v>
      </c>
      <c r="K695" t="s">
        <v>1819</v>
      </c>
      <c r="L695" t="s">
        <v>3446</v>
      </c>
      <c r="M695" t="s">
        <v>1476</v>
      </c>
      <c r="N695">
        <v>8</v>
      </c>
      <c r="O695">
        <v>12.75</v>
      </c>
      <c r="Q695">
        <v>2</v>
      </c>
      <c r="R695">
        <f t="shared" si="44"/>
        <v>8</v>
      </c>
      <c r="S695">
        <f t="shared" si="45"/>
        <v>15</v>
      </c>
      <c r="T695">
        <f t="shared" si="46"/>
        <v>23</v>
      </c>
      <c r="U695" t="s">
        <v>1514</v>
      </c>
      <c r="V695" t="s">
        <v>1472</v>
      </c>
      <c r="W695" t="s">
        <v>1546</v>
      </c>
      <c r="X695" t="s">
        <v>1521</v>
      </c>
      <c r="Z695" t="str" cm="1">
        <f t="array" ref="Z695">IF(ISBLANK(AK695),_xlfn.LET(
    _xlpm.nameBeforeSlash, IF(ISNUMBER(SEARCH("/", Y695)), LEFT(Y695, SEARCH("/", Y695)-1), Y695),
    _xlpm.matchRow, IFERROR(MATCH(_xlpm.nameBeforeSlash, AA:AA, 0), ""),
    _xlpm.difference, IF(_xlpm.matchRow="", "", ABS((R695 + S695)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),IF(ISBLANK(Y695),"","Hidden"))</f>
        <v/>
      </c>
      <c r="AA695" t="s">
        <v>3395</v>
      </c>
      <c r="AB695" t="s">
        <v>1477</v>
      </c>
      <c r="AC695" t="s">
        <v>1352</v>
      </c>
      <c r="AD695" t="str">
        <f>_xlfn.XLOOKUP(AC695,moves!A:A,moves!B:B)</f>
        <v>steel</v>
      </c>
      <c r="AE695">
        <f>_xlfn.XLOOKUP(AC695,moves!A:A,moves!D:D)</f>
        <v>8</v>
      </c>
      <c r="AF695" t="str">
        <f>_xlfn.XLOOKUP(AC695,moves!A:A,moves!E:E)</f>
        <v>The user takes damage equal to half its base health, rounded up.</v>
      </c>
      <c r="AG695">
        <v>0</v>
      </c>
      <c r="AH695">
        <v>0</v>
      </c>
      <c r="AI695">
        <f t="shared" si="47"/>
        <v>0</v>
      </c>
      <c r="AJ695" t="s">
        <v>525</v>
      </c>
      <c r="AL695">
        <v>0</v>
      </c>
      <c r="AM695" cm="1">
        <f t="array" ref="AM695">IF(AL695=1,1,
   IF(ISTEXT(AK695),1,
   IF(AO695&gt;1,AM694,
   IF(AI695=1,
      IF(SUMPRODUCT((LEN($Y$2:$Y$4096)-LEN(SUBSTITUTE($Y$2:$Y$4096,AA695,"")))/LEN(AA695))&gt;0,2,1),
      IF(
         SUMPRODUCT((LEN($Y$2:$Y$4096)-LEN(SUBSTITUTE($Y$2:$Y$4096,AA695,"")))/LEN(AA695))
         - SUMPRODUCT((LEN($Y$2:$Y$4096)-LEN(SUBSTITUTE($Y$2:$Y$4096,"Alolan "&amp;AA695,"")))/LEN("Alolan "&amp;AA695))
         - SUMPRODUCT((LEN($Y$2:$Y$4096)-LEN(SUBSTITUTE($Y$2:$Y$4096,"Galarian "&amp;AA695,"")))/LEN("Galarian "&amp;AA695))
         - SUMPRODUCT((LEN($Y$2:$Y$4096)-LEN(SUBSTITUTE($Y$2:$Y$4096,"Hisuian "&amp;AA695,"")))/LEN("Hisuian "&amp;AA695))
         - SUMPRODUCT((LEN($Y$2:$Y$4096)-LEN(SUBSTITUTE($Y$2:$Y$4096,"Paldean "&amp;AA695,"")))/LEN("Paldean "&amp;AA695))
      &gt;0,2,1)
   ))))</f>
        <v>2</v>
      </c>
      <c r="AN695">
        <v>0</v>
      </c>
      <c r="AO695">
        <v>2</v>
      </c>
    </row>
    <row r="696" spans="1:41" x14ac:dyDescent="0.25">
      <c r="A696" t="s">
        <v>3919</v>
      </c>
      <c r="B696" t="s">
        <v>88</v>
      </c>
      <c r="C696" t="s">
        <v>1514</v>
      </c>
      <c r="D696" t="s">
        <v>1472</v>
      </c>
      <c r="E696">
        <v>75</v>
      </c>
      <c r="F696">
        <v>85</v>
      </c>
      <c r="G696">
        <v>200</v>
      </c>
      <c r="H696">
        <v>55</v>
      </c>
      <c r="I696">
        <v>65</v>
      </c>
      <c r="J696">
        <v>30</v>
      </c>
      <c r="K696" t="s">
        <v>1819</v>
      </c>
      <c r="L696" t="s">
        <v>253</v>
      </c>
      <c r="M696" t="s">
        <v>251</v>
      </c>
      <c r="N696">
        <v>6</v>
      </c>
      <c r="O696">
        <v>10.95</v>
      </c>
      <c r="Q696">
        <v>2</v>
      </c>
      <c r="R696">
        <f t="shared" si="44"/>
        <v>6</v>
      </c>
      <c r="S696">
        <f t="shared" si="45"/>
        <v>13</v>
      </c>
      <c r="T696">
        <f t="shared" si="46"/>
        <v>19</v>
      </c>
      <c r="U696" t="s">
        <v>1514</v>
      </c>
      <c r="V696" t="s">
        <v>1472</v>
      </c>
      <c r="W696" t="s">
        <v>1546</v>
      </c>
      <c r="X696" t="s">
        <v>1521</v>
      </c>
      <c r="Z696" t="str" cm="1">
        <f t="array" ref="Z696">IF(ISBLANK(AK696),_xlfn.LET(
    _xlpm.nameBeforeSlash, IF(ISNUMBER(SEARCH("/", Y696)), LEFT(Y696, SEARCH("/", Y696)-1), Y696),
    _xlpm.matchRow, IFERROR(MATCH(_xlpm.nameBeforeSlash, AA:AA, 0), ""),
    _xlpm.difference, IF(_xlpm.matchRow="", "", ABS((R696 + S696)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),IF(ISBLANK(Y696),"","Hidden"))</f>
        <v/>
      </c>
      <c r="AA696" t="s">
        <v>5058</v>
      </c>
      <c r="AC696" t="s">
        <v>6471</v>
      </c>
      <c r="AD696" t="str">
        <f>_xlfn.XLOOKUP(AC696,moves!A:A,moves!B:B)</f>
        <v>steel</v>
      </c>
      <c r="AE696">
        <f>_xlfn.XLOOKUP(AC696,moves!A:A,moves!D:D)</f>
        <v>4</v>
      </c>
      <c r="AF696" t="str">
        <f>_xlfn.XLOOKUP(AC696,moves!A:A,moves!E:E)</f>
        <v>Type effectiveness against Steel-type Pokémon is +2 instead of -2.</v>
      </c>
      <c r="AG696">
        <v>0</v>
      </c>
      <c r="AH696">
        <v>0</v>
      </c>
      <c r="AI696">
        <f t="shared" si="47"/>
        <v>1</v>
      </c>
      <c r="AJ696" t="s">
        <v>525</v>
      </c>
      <c r="AL696">
        <v>0</v>
      </c>
      <c r="AM696" cm="1">
        <f t="array" ref="AM696">IF(AL696=1,1,
   IF(ISTEXT(AK696),1,
   IF(AO696&gt;1,AM695,
   IF(AI696=1,
      IF(SUMPRODUCT((LEN($Y$2:$Y$4096)-LEN(SUBSTITUTE($Y$2:$Y$4096,AA696,"")))/LEN(AA696))&gt;0,2,1),
      IF(
         SUMPRODUCT((LEN($Y$2:$Y$4096)-LEN(SUBSTITUTE($Y$2:$Y$4096,AA696,"")))/LEN(AA696))
         - SUMPRODUCT((LEN($Y$2:$Y$4096)-LEN(SUBSTITUTE($Y$2:$Y$4096,"Alolan "&amp;AA696,"")))/LEN("Alolan "&amp;AA696))
         - SUMPRODUCT((LEN($Y$2:$Y$4096)-LEN(SUBSTITUTE($Y$2:$Y$4096,"Galarian "&amp;AA696,"")))/LEN("Galarian "&amp;AA696))
         - SUMPRODUCT((LEN($Y$2:$Y$4096)-LEN(SUBSTITUTE($Y$2:$Y$4096,"Hisuian "&amp;AA696,"")))/LEN("Hisuian "&amp;AA696))
         - SUMPRODUCT((LEN($Y$2:$Y$4096)-LEN(SUBSTITUTE($Y$2:$Y$4096,"Paldean "&amp;AA696,"")))/LEN("Paldean "&amp;AA696))
      &gt;0,2,1)
   ))))</f>
        <v>2</v>
      </c>
      <c r="AN696">
        <v>0</v>
      </c>
      <c r="AO696">
        <v>1</v>
      </c>
    </row>
    <row r="697" spans="1:41" x14ac:dyDescent="0.25">
      <c r="A697" t="s">
        <v>3920</v>
      </c>
      <c r="B697" t="s">
        <v>88</v>
      </c>
      <c r="C697" t="s">
        <v>1514</v>
      </c>
      <c r="D697" t="s">
        <v>1472</v>
      </c>
      <c r="E697">
        <v>75</v>
      </c>
      <c r="F697">
        <v>125</v>
      </c>
      <c r="G697">
        <v>230</v>
      </c>
      <c r="H697">
        <v>55</v>
      </c>
      <c r="I697">
        <v>95</v>
      </c>
      <c r="J697">
        <v>30</v>
      </c>
      <c r="K697" t="s">
        <v>1819</v>
      </c>
      <c r="L697" t="s">
        <v>3446</v>
      </c>
      <c r="M697" t="s">
        <v>1476</v>
      </c>
      <c r="N697">
        <v>8</v>
      </c>
      <c r="O697">
        <v>12.75</v>
      </c>
      <c r="Q697">
        <v>2</v>
      </c>
      <c r="R697">
        <f t="shared" si="44"/>
        <v>8</v>
      </c>
      <c r="S697">
        <f t="shared" si="45"/>
        <v>15</v>
      </c>
      <c r="T697">
        <f t="shared" si="46"/>
        <v>23</v>
      </c>
      <c r="U697" t="s">
        <v>1514</v>
      </c>
      <c r="V697" t="s">
        <v>1472</v>
      </c>
      <c r="W697" t="s">
        <v>1546</v>
      </c>
      <c r="X697" t="s">
        <v>1521</v>
      </c>
      <c r="Z697" t="str" cm="1">
        <f t="array" ref="Z697">IF(ISBLANK(AK697),_xlfn.LET(
    _xlpm.nameBeforeSlash, IF(ISNUMBER(SEARCH("/", Y697)), LEFT(Y697, SEARCH("/", Y697)-1), Y697),
    _xlpm.matchRow, IFERROR(MATCH(_xlpm.nameBeforeSlash, AA:AA, 0), ""),
    _xlpm.difference, IF(_xlpm.matchRow="", "", ABS((R697 + S697)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),IF(ISBLANK(Y697),"","Hidden"))</f>
        <v/>
      </c>
      <c r="AA697" t="s">
        <v>5204</v>
      </c>
      <c r="AB697" t="s">
        <v>1477</v>
      </c>
      <c r="AC697" t="s">
        <v>6473</v>
      </c>
      <c r="AD697" t="str">
        <f>_xlfn.XLOOKUP(AC697,moves!A:A,moves!B:B)</f>
        <v>steel</v>
      </c>
      <c r="AE697">
        <f>_xlfn.XLOOKUP(AC697,moves!A:A,moves!D:D)</f>
        <v>5</v>
      </c>
      <c r="AF697" t="str">
        <f>_xlfn.XLOOKUP(AC697,moves!A:A,moves!E:E)</f>
        <v>Deal 1 damage to all non-active Pokémon in both parties.</v>
      </c>
      <c r="AG697">
        <v>0</v>
      </c>
      <c r="AH697">
        <v>0</v>
      </c>
      <c r="AI697">
        <f t="shared" si="47"/>
        <v>1</v>
      </c>
      <c r="AJ697" t="s">
        <v>525</v>
      </c>
      <c r="AL697">
        <v>0</v>
      </c>
      <c r="AM697" cm="1">
        <f t="array" ref="AM697">IF(AL697=1,1,
   IF(ISTEXT(AK697),1,
   IF(AO697&gt;1,AM696,
   IF(AI697=1,
      IF(SUMPRODUCT((LEN($Y$2:$Y$4096)-LEN(SUBSTITUTE($Y$2:$Y$4096,AA697,"")))/LEN(AA697))&gt;0,2,1),
      IF(
         SUMPRODUCT((LEN($Y$2:$Y$4096)-LEN(SUBSTITUTE($Y$2:$Y$4096,AA697,"")))/LEN(AA697))
         - SUMPRODUCT((LEN($Y$2:$Y$4096)-LEN(SUBSTITUTE($Y$2:$Y$4096,"Alolan "&amp;AA697,"")))/LEN("Alolan "&amp;AA697))
         - SUMPRODUCT((LEN($Y$2:$Y$4096)-LEN(SUBSTITUTE($Y$2:$Y$4096,"Galarian "&amp;AA697,"")))/LEN("Galarian "&amp;AA697))
         - SUMPRODUCT((LEN($Y$2:$Y$4096)-LEN(SUBSTITUTE($Y$2:$Y$4096,"Hisuian "&amp;AA697,"")))/LEN("Hisuian "&amp;AA697))
         - SUMPRODUCT((LEN($Y$2:$Y$4096)-LEN(SUBSTITUTE($Y$2:$Y$4096,"Paldean "&amp;AA697,"")))/LEN("Paldean "&amp;AA697))
      &gt;0,2,1)
   ))))</f>
        <v>2</v>
      </c>
      <c r="AN697">
        <v>0</v>
      </c>
      <c r="AO697">
        <v>2</v>
      </c>
    </row>
    <row r="698" spans="1:41" x14ac:dyDescent="0.25">
      <c r="A698">
        <v>209</v>
      </c>
      <c r="B698" t="s">
        <v>1821</v>
      </c>
      <c r="C698" t="s">
        <v>1536</v>
      </c>
      <c r="D698"/>
      <c r="E698">
        <v>60</v>
      </c>
      <c r="F698">
        <v>80</v>
      </c>
      <c r="G698">
        <v>50</v>
      </c>
      <c r="H698">
        <v>40</v>
      </c>
      <c r="I698">
        <v>40</v>
      </c>
      <c r="J698">
        <v>30</v>
      </c>
      <c r="K698" t="s">
        <v>1559</v>
      </c>
      <c r="L698" t="s">
        <v>250</v>
      </c>
      <c r="M698" t="s">
        <v>249</v>
      </c>
      <c r="N698">
        <v>5.6</v>
      </c>
      <c r="O698">
        <v>5.0999999999999996</v>
      </c>
      <c r="R698">
        <f t="shared" si="44"/>
        <v>6</v>
      </c>
      <c r="S698">
        <f t="shared" si="45"/>
        <v>5</v>
      </c>
      <c r="T698">
        <f t="shared" si="46"/>
        <v>11</v>
      </c>
      <c r="U698" t="s">
        <v>1536</v>
      </c>
      <c r="V698" t="s">
        <v>1471</v>
      </c>
      <c r="W698" t="s">
        <v>1512</v>
      </c>
      <c r="X698" t="s">
        <v>1209</v>
      </c>
      <c r="Y698" t="s">
        <v>1822</v>
      </c>
      <c r="Z698" cm="1">
        <f t="array" ref="Z698">IF(ISBLANK(AK698),_xlfn.LET(
    _xlpm.nameBeforeSlash, IF(ISNUMBER(SEARCH("/", Y698)), LEFT(Y698, SEARCH("/", Y698)-1), Y698),
    _xlpm.matchRow, IFERROR(MATCH(_xlpm.nameBeforeSlash, AA:AA, 0), ""),
    _xlpm.difference, IF(_xlpm.matchRow="", "", ABS((R698 + S698)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),IF(ISBLANK(Y698),"","Hidden"))</f>
        <v>9</v>
      </c>
      <c r="AA698" t="s">
        <v>1821</v>
      </c>
      <c r="AC698" t="s">
        <v>460</v>
      </c>
      <c r="AD698" t="str">
        <f>_xlfn.XLOOKUP(AC698,moves!A:A,moves!B:B)</f>
        <v>dark</v>
      </c>
      <c r="AE698">
        <f>_xlfn.XLOOKUP(AC698,moves!A:A,moves!D:D)</f>
        <v>3</v>
      </c>
      <c r="AF698" t="str">
        <f>_xlfn.XLOOKUP(AC698,moves!A:A,moves!E:E)</f>
        <v>When the target is next attacked: Add 1 regular hit to the roll.</v>
      </c>
      <c r="AG698">
        <v>0</v>
      </c>
      <c r="AH698">
        <v>0</v>
      </c>
      <c r="AI698">
        <f t="shared" si="47"/>
        <v>0</v>
      </c>
      <c r="AJ698" t="s">
        <v>523</v>
      </c>
      <c r="AL698">
        <v>0</v>
      </c>
      <c r="AM698" cm="1">
        <f t="array" ref="AM698">IF(AL698=1,1,
   IF(ISTEXT(AK698),1,
   IF(AO698&gt;1,AM697,
   IF(AI698=1,
      IF(SUMPRODUCT((LEN($Y$2:$Y$4096)-LEN(SUBSTITUTE($Y$2:$Y$4096,AA698,"")))/LEN(AA698))&gt;0,2,1),
      IF(
         SUMPRODUCT((LEN($Y$2:$Y$4096)-LEN(SUBSTITUTE($Y$2:$Y$4096,AA698,"")))/LEN(AA698))
         - SUMPRODUCT((LEN($Y$2:$Y$4096)-LEN(SUBSTITUTE($Y$2:$Y$4096,"Alolan "&amp;AA698,"")))/LEN("Alolan "&amp;AA698))
         - SUMPRODUCT((LEN($Y$2:$Y$4096)-LEN(SUBSTITUTE($Y$2:$Y$4096,"Galarian "&amp;AA698,"")))/LEN("Galarian "&amp;AA698))
         - SUMPRODUCT((LEN($Y$2:$Y$4096)-LEN(SUBSTITUTE($Y$2:$Y$4096,"Hisuian "&amp;AA698,"")))/LEN("Hisuian "&amp;AA698))
         - SUMPRODUCT((LEN($Y$2:$Y$4096)-LEN(SUBSTITUTE($Y$2:$Y$4096,"Paldean "&amp;AA698,"")))/LEN("Paldean "&amp;AA698))
      &gt;0,2,1)
   ))))</f>
        <v>1</v>
      </c>
      <c r="AN698">
        <v>0</v>
      </c>
      <c r="AO698">
        <v>0</v>
      </c>
    </row>
    <row r="699" spans="1:41" x14ac:dyDescent="0.25">
      <c r="A699" t="s">
        <v>3921</v>
      </c>
      <c r="B699" t="s">
        <v>1821</v>
      </c>
      <c r="C699" t="s">
        <v>1536</v>
      </c>
      <c r="D699"/>
      <c r="E699">
        <v>60</v>
      </c>
      <c r="F699">
        <v>80</v>
      </c>
      <c r="G699">
        <v>50</v>
      </c>
      <c r="H699">
        <v>40</v>
      </c>
      <c r="I699">
        <v>40</v>
      </c>
      <c r="J699">
        <v>30</v>
      </c>
      <c r="K699" t="s">
        <v>1559</v>
      </c>
      <c r="L699" t="s">
        <v>250</v>
      </c>
      <c r="M699" t="s">
        <v>249</v>
      </c>
      <c r="N699">
        <v>5.6</v>
      </c>
      <c r="O699">
        <v>5.0999999999999996</v>
      </c>
      <c r="R699">
        <f t="shared" si="44"/>
        <v>6</v>
      </c>
      <c r="S699">
        <f t="shared" si="45"/>
        <v>5</v>
      </c>
      <c r="T699">
        <f t="shared" si="46"/>
        <v>11</v>
      </c>
      <c r="U699" t="s">
        <v>1536</v>
      </c>
      <c r="V699" t="s">
        <v>1471</v>
      </c>
      <c r="W699" t="s">
        <v>1512</v>
      </c>
      <c r="X699" t="s">
        <v>1209</v>
      </c>
      <c r="Y699" t="s">
        <v>5205</v>
      </c>
      <c r="Z699" cm="1">
        <f t="array" ref="Z699">IF(ISBLANK(AK699),_xlfn.LET(
    _xlpm.nameBeforeSlash, IF(ISNUMBER(SEARCH("/", Y699)), LEFT(Y699, SEARCH("/", Y699)-1), Y699),
    _xlpm.matchRow, IFERROR(MATCH(_xlpm.nameBeforeSlash, AA:AA, 0), ""),
    _xlpm.difference, IF(_xlpm.matchRow="", "", ABS((R699 + S699)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),IF(ISBLANK(Y699),"","Hidden"))</f>
        <v>9</v>
      </c>
      <c r="AA699" t="s">
        <v>5206</v>
      </c>
      <c r="AC699" t="s">
        <v>1026</v>
      </c>
      <c r="AD699" t="str">
        <f>_xlfn.XLOOKUP(AC699,moves!A:A,moves!B:B)</f>
        <v>fairy</v>
      </c>
      <c r="AE699">
        <f>_xlfn.XLOOKUP(AC699,moves!A:A,moves!D:D)</f>
        <v>1</v>
      </c>
      <c r="AF699" t="str">
        <f>_xlfn.XLOOKUP(AC699,moves!A:A,moves!E:E)</f>
        <v>When the user is next attacked: Remove 1 critical hit from the roll.</v>
      </c>
      <c r="AG699">
        <v>0</v>
      </c>
      <c r="AH699">
        <v>0</v>
      </c>
      <c r="AI699">
        <f t="shared" si="47"/>
        <v>1</v>
      </c>
      <c r="AJ699" t="s">
        <v>523</v>
      </c>
      <c r="AL699">
        <v>0</v>
      </c>
      <c r="AM699" cm="1">
        <f t="array" ref="AM699">IF(AL699=1,1,
   IF(ISTEXT(AK699),1,
   IF(AO699&gt;1,AM698,
   IF(AI699=1,
      IF(SUMPRODUCT((LEN($Y$2:$Y$4096)-LEN(SUBSTITUTE($Y$2:$Y$4096,AA699,"")))/LEN(AA699))&gt;0,2,1),
      IF(
         SUMPRODUCT((LEN($Y$2:$Y$4096)-LEN(SUBSTITUTE($Y$2:$Y$4096,AA699,"")))/LEN(AA699))
         - SUMPRODUCT((LEN($Y$2:$Y$4096)-LEN(SUBSTITUTE($Y$2:$Y$4096,"Alolan "&amp;AA699,"")))/LEN("Alolan "&amp;AA699))
         - SUMPRODUCT((LEN($Y$2:$Y$4096)-LEN(SUBSTITUTE($Y$2:$Y$4096,"Galarian "&amp;AA699,"")))/LEN("Galarian "&amp;AA699))
         - SUMPRODUCT((LEN($Y$2:$Y$4096)-LEN(SUBSTITUTE($Y$2:$Y$4096,"Hisuian "&amp;AA699,"")))/LEN("Hisuian "&amp;AA699))
         - SUMPRODUCT((LEN($Y$2:$Y$4096)-LEN(SUBSTITUTE($Y$2:$Y$4096,"Paldean "&amp;AA699,"")))/LEN("Paldean "&amp;AA699))
      &gt;0,2,1)
   ))))</f>
        <v>1</v>
      </c>
      <c r="AN699">
        <v>0</v>
      </c>
      <c r="AO699">
        <v>0</v>
      </c>
    </row>
    <row r="700" spans="1:41" x14ac:dyDescent="0.25">
      <c r="A700">
        <v>210</v>
      </c>
      <c r="B700" t="s">
        <v>1822</v>
      </c>
      <c r="C700" t="s">
        <v>1536</v>
      </c>
      <c r="D700"/>
      <c r="E700">
        <v>90</v>
      </c>
      <c r="F700">
        <v>120</v>
      </c>
      <c r="G700">
        <v>75</v>
      </c>
      <c r="H700">
        <v>60</v>
      </c>
      <c r="I700">
        <v>60</v>
      </c>
      <c r="J700">
        <v>45</v>
      </c>
      <c r="K700" t="s">
        <v>1559</v>
      </c>
      <c r="L700" t="s">
        <v>250</v>
      </c>
      <c r="M700" t="s">
        <v>249</v>
      </c>
      <c r="N700">
        <v>8.4</v>
      </c>
      <c r="O700">
        <v>7.65</v>
      </c>
      <c r="R700">
        <f t="shared" si="44"/>
        <v>8</v>
      </c>
      <c r="S700">
        <f t="shared" si="45"/>
        <v>8</v>
      </c>
      <c r="T700">
        <f t="shared" si="46"/>
        <v>16</v>
      </c>
      <c r="U700" t="s">
        <v>1536</v>
      </c>
      <c r="V700" t="s">
        <v>1471</v>
      </c>
      <c r="W700" t="s">
        <v>1512</v>
      </c>
      <c r="X700" t="s">
        <v>1209</v>
      </c>
      <c r="Z700" t="str" cm="1">
        <f t="array" ref="Z700">IF(ISBLANK(AK700),_xlfn.LET(
    _xlpm.nameBeforeSlash, IF(ISNUMBER(SEARCH("/", Y700)), LEFT(Y700, SEARCH("/", Y700)-1), Y700),
    _xlpm.matchRow, IFERROR(MATCH(_xlpm.nameBeforeSlash, AA:AA, 0), ""),
    _xlpm.difference, IF(_xlpm.matchRow="", "", ABS((R700 + S700)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),IF(ISBLANK(Y700),"","Hidden"))</f>
        <v/>
      </c>
      <c r="AA700" t="s">
        <v>1822</v>
      </c>
      <c r="AC700" t="s">
        <v>442</v>
      </c>
      <c r="AD700" t="str">
        <f>_xlfn.XLOOKUP(AC700,moves!A:A,moves!B:B)</f>
        <v>fairy</v>
      </c>
      <c r="AE700">
        <f>_xlfn.XLOOKUP(AC700,moves!A:A,moves!D:D)</f>
        <v>4</v>
      </c>
      <c r="AF700" t="str">
        <f>_xlfn.XLOOKUP(AC700,moves!A:A,moves!E:E)</f>
        <v>When the target next attacks: Remove 1 regular hit from the roll.</v>
      </c>
      <c r="AG700">
        <v>0</v>
      </c>
      <c r="AH700">
        <v>0</v>
      </c>
      <c r="AI700">
        <f t="shared" si="47"/>
        <v>0</v>
      </c>
      <c r="AJ700" t="s">
        <v>524</v>
      </c>
      <c r="AL700">
        <v>0</v>
      </c>
      <c r="AM700" cm="1">
        <f t="array" ref="AM700">IF(AL700=1,1,
   IF(ISTEXT(AK700),1,
   IF(AO700&gt;1,AM699,
   IF(AI700=1,
      IF(SUMPRODUCT((LEN($Y$2:$Y$4096)-LEN(SUBSTITUTE($Y$2:$Y$4096,AA700,"")))/LEN(AA700))&gt;0,2,1),
      IF(
         SUMPRODUCT((LEN($Y$2:$Y$4096)-LEN(SUBSTITUTE($Y$2:$Y$4096,AA700,"")))/LEN(AA700))
         - SUMPRODUCT((LEN($Y$2:$Y$4096)-LEN(SUBSTITUTE($Y$2:$Y$4096,"Alolan "&amp;AA700,"")))/LEN("Alolan "&amp;AA700))
         - SUMPRODUCT((LEN($Y$2:$Y$4096)-LEN(SUBSTITUTE($Y$2:$Y$4096,"Galarian "&amp;AA700,"")))/LEN("Galarian "&amp;AA700))
         - SUMPRODUCT((LEN($Y$2:$Y$4096)-LEN(SUBSTITUTE($Y$2:$Y$4096,"Hisuian "&amp;AA700,"")))/LEN("Hisuian "&amp;AA700))
         - SUMPRODUCT((LEN($Y$2:$Y$4096)-LEN(SUBSTITUTE($Y$2:$Y$4096,"Paldean "&amp;AA700,"")))/LEN("Paldean "&amp;AA700))
      &gt;0,2,1)
   ))))</f>
        <v>2</v>
      </c>
      <c r="AN700">
        <v>0</v>
      </c>
      <c r="AO700">
        <v>0</v>
      </c>
    </row>
    <row r="701" spans="1:41" x14ac:dyDescent="0.25">
      <c r="A701" t="s">
        <v>3922</v>
      </c>
      <c r="B701" t="s">
        <v>1822</v>
      </c>
      <c r="C701" t="s">
        <v>1536</v>
      </c>
      <c r="D701"/>
      <c r="E701">
        <v>90</v>
      </c>
      <c r="F701">
        <v>120</v>
      </c>
      <c r="G701">
        <v>75</v>
      </c>
      <c r="H701">
        <v>60</v>
      </c>
      <c r="I701">
        <v>60</v>
      </c>
      <c r="J701">
        <v>45</v>
      </c>
      <c r="K701" t="s">
        <v>1559</v>
      </c>
      <c r="L701" t="s">
        <v>250</v>
      </c>
      <c r="M701" t="s">
        <v>249</v>
      </c>
      <c r="N701">
        <v>8.4</v>
      </c>
      <c r="O701">
        <v>7.65</v>
      </c>
      <c r="R701">
        <f t="shared" si="44"/>
        <v>8</v>
      </c>
      <c r="S701">
        <f t="shared" si="45"/>
        <v>8</v>
      </c>
      <c r="T701">
        <f t="shared" si="46"/>
        <v>16</v>
      </c>
      <c r="U701" t="s">
        <v>1536</v>
      </c>
      <c r="V701" t="s">
        <v>1471</v>
      </c>
      <c r="W701" t="s">
        <v>1512</v>
      </c>
      <c r="X701" t="s">
        <v>1209</v>
      </c>
      <c r="Z701" t="str" cm="1">
        <f t="array" ref="Z701">IF(ISBLANK(AK701),_xlfn.LET(
    _xlpm.nameBeforeSlash, IF(ISNUMBER(SEARCH("/", Y701)), LEFT(Y701, SEARCH("/", Y701)-1), Y701),
    _xlpm.matchRow, IFERROR(MATCH(_xlpm.nameBeforeSlash, AA:AA, 0), ""),
    _xlpm.difference, IF(_xlpm.matchRow="", "", ABS((R701 + S701)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),IF(ISBLANK(Y701),"","Hidden"))</f>
        <v/>
      </c>
      <c r="AA701" t="s">
        <v>5205</v>
      </c>
      <c r="AC701" t="s">
        <v>438</v>
      </c>
      <c r="AD701" t="str">
        <f>_xlfn.XLOOKUP(AC701,moves!A:A,moves!B:B)</f>
        <v>dark</v>
      </c>
      <c r="AE701">
        <f>_xlfn.XLOOKUP(AC701,moves!A:A,moves!D:D)</f>
        <v>4</v>
      </c>
      <c r="AF701" t="str">
        <f>_xlfn.XLOOKUP(AC701,moves!A:A,moves!E:E)</f>
        <v>When the target is next attacked: Add 1 regular hit to the roll.</v>
      </c>
      <c r="AG701">
        <v>0</v>
      </c>
      <c r="AH701">
        <v>0</v>
      </c>
      <c r="AI701">
        <f t="shared" si="47"/>
        <v>1</v>
      </c>
      <c r="AJ701" t="s">
        <v>524</v>
      </c>
      <c r="AL701">
        <v>0</v>
      </c>
      <c r="AM701" cm="1">
        <f t="array" ref="AM701">IF(AL701=1,1,
   IF(ISTEXT(AK701),1,
   IF(AO701&gt;1,AM700,
   IF(AI701=1,
      IF(SUMPRODUCT((LEN($Y$2:$Y$4096)-LEN(SUBSTITUTE($Y$2:$Y$4096,AA701,"")))/LEN(AA701))&gt;0,2,1),
      IF(
         SUMPRODUCT((LEN($Y$2:$Y$4096)-LEN(SUBSTITUTE($Y$2:$Y$4096,AA701,"")))/LEN(AA701))
         - SUMPRODUCT((LEN($Y$2:$Y$4096)-LEN(SUBSTITUTE($Y$2:$Y$4096,"Alolan "&amp;AA701,"")))/LEN("Alolan "&amp;AA701))
         - SUMPRODUCT((LEN($Y$2:$Y$4096)-LEN(SUBSTITUTE($Y$2:$Y$4096,"Galarian "&amp;AA701,"")))/LEN("Galarian "&amp;AA701))
         - SUMPRODUCT((LEN($Y$2:$Y$4096)-LEN(SUBSTITUTE($Y$2:$Y$4096,"Hisuian "&amp;AA701,"")))/LEN("Hisuian "&amp;AA701))
         - SUMPRODUCT((LEN($Y$2:$Y$4096)-LEN(SUBSTITUTE($Y$2:$Y$4096,"Paldean "&amp;AA701,"")))/LEN("Paldean "&amp;AA701))
      &gt;0,2,1)
   ))))</f>
        <v>2</v>
      </c>
      <c r="AN701">
        <v>0</v>
      </c>
      <c r="AO701">
        <v>0</v>
      </c>
    </row>
    <row r="702" spans="1:41" x14ac:dyDescent="0.25">
      <c r="A702">
        <v>211</v>
      </c>
      <c r="B702" t="s">
        <v>703</v>
      </c>
      <c r="C702" t="s">
        <v>1490</v>
      </c>
      <c r="D702" t="s">
        <v>1469</v>
      </c>
      <c r="E702">
        <v>65</v>
      </c>
      <c r="F702">
        <v>95</v>
      </c>
      <c r="G702">
        <v>85</v>
      </c>
      <c r="H702">
        <v>55</v>
      </c>
      <c r="I702">
        <v>55</v>
      </c>
      <c r="J702">
        <v>85</v>
      </c>
      <c r="K702" t="s">
        <v>298</v>
      </c>
      <c r="L702" t="s">
        <v>252</v>
      </c>
      <c r="M702" t="s">
        <v>249</v>
      </c>
      <c r="N702">
        <v>8.6999999999999993</v>
      </c>
      <c r="O702">
        <v>6.8</v>
      </c>
      <c r="R702">
        <f t="shared" si="44"/>
        <v>9</v>
      </c>
      <c r="S702">
        <f t="shared" si="45"/>
        <v>7</v>
      </c>
      <c r="T702">
        <f t="shared" si="46"/>
        <v>16</v>
      </c>
      <c r="U702" t="s">
        <v>1490</v>
      </c>
      <c r="V702" t="s">
        <v>1469</v>
      </c>
      <c r="W702" t="s">
        <v>1524</v>
      </c>
      <c r="X702" t="s">
        <v>1499</v>
      </c>
      <c r="Z702" t="str" cm="1">
        <f t="array" ref="Z702">IF(ISBLANK(AK702),_xlfn.LET(
    _xlpm.nameBeforeSlash, IF(ISNUMBER(SEARCH("/", Y702)), LEFT(Y702, SEARCH("/", Y702)-1), Y702),
    _xlpm.matchRow, IFERROR(MATCH(_xlpm.nameBeforeSlash, AA:AA, 0), ""),
    _xlpm.difference, IF(_xlpm.matchRow="", "", ABS((R702 + S702)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),IF(ISBLANK(Y702),"","Hidden"))</f>
        <v/>
      </c>
      <c r="AA702" t="s">
        <v>703</v>
      </c>
      <c r="AC702" t="s">
        <v>1303</v>
      </c>
      <c r="AD702" t="str">
        <f>_xlfn.XLOOKUP(AC702,moves!A:A,moves!B:B)</f>
        <v>poison</v>
      </c>
      <c r="AE702">
        <f>_xlfn.XLOOKUP(AC702,moves!A:A,moves!D:D)</f>
        <v>1</v>
      </c>
      <c r="AF702" t="str">
        <f>_xlfn.XLOOKUP(AC702,moves!A:A,moves!E:E)</f>
        <v>Increase the state of Toxic Spikes Hazardous Terrain Token by 1 on the opposing side of the arena.</v>
      </c>
      <c r="AG702">
        <v>0</v>
      </c>
      <c r="AH702">
        <v>0</v>
      </c>
      <c r="AI702">
        <f t="shared" si="47"/>
        <v>0</v>
      </c>
      <c r="AJ702" t="s">
        <v>524</v>
      </c>
      <c r="AL702">
        <v>0</v>
      </c>
      <c r="AM702" cm="1">
        <f t="array" ref="AM702">IF(AL702=1,1,
   IF(ISTEXT(AK702),1,
   IF(AO702&gt;1,AM701,
   IF(AI702=1,
      IF(SUMPRODUCT((LEN($Y$2:$Y$4096)-LEN(SUBSTITUTE($Y$2:$Y$4096,AA702,"")))/LEN(AA702))&gt;0,2,1),
      IF(
         SUMPRODUCT((LEN($Y$2:$Y$4096)-LEN(SUBSTITUTE($Y$2:$Y$4096,AA702,"")))/LEN(AA702))
         - SUMPRODUCT((LEN($Y$2:$Y$4096)-LEN(SUBSTITUTE($Y$2:$Y$4096,"Alolan "&amp;AA702,"")))/LEN("Alolan "&amp;AA702))
         - SUMPRODUCT((LEN($Y$2:$Y$4096)-LEN(SUBSTITUTE($Y$2:$Y$4096,"Galarian "&amp;AA702,"")))/LEN("Galarian "&amp;AA702))
         - SUMPRODUCT((LEN($Y$2:$Y$4096)-LEN(SUBSTITUTE($Y$2:$Y$4096,"Hisuian "&amp;AA702,"")))/LEN("Hisuian "&amp;AA702))
         - SUMPRODUCT((LEN($Y$2:$Y$4096)-LEN(SUBSTITUTE($Y$2:$Y$4096,"Paldean "&amp;AA702,"")))/LEN("Paldean "&amp;AA702))
      &gt;0,2,1)
   ))))</f>
        <v>1</v>
      </c>
      <c r="AN702">
        <v>0</v>
      </c>
      <c r="AO702">
        <v>0</v>
      </c>
    </row>
    <row r="703" spans="1:41" x14ac:dyDescent="0.25">
      <c r="A703" t="s">
        <v>1823</v>
      </c>
      <c r="B703" t="s">
        <v>703</v>
      </c>
      <c r="C703" t="s">
        <v>1471</v>
      </c>
      <c r="D703" t="s">
        <v>1469</v>
      </c>
      <c r="E703">
        <v>65</v>
      </c>
      <c r="F703">
        <v>95</v>
      </c>
      <c r="G703">
        <v>85</v>
      </c>
      <c r="H703">
        <v>55</v>
      </c>
      <c r="I703">
        <v>55</v>
      </c>
      <c r="J703">
        <v>85</v>
      </c>
      <c r="K703" t="s">
        <v>298</v>
      </c>
      <c r="L703" t="s">
        <v>252</v>
      </c>
      <c r="M703" t="s">
        <v>251</v>
      </c>
      <c r="N703">
        <v>8.6999999999999993</v>
      </c>
      <c r="O703">
        <v>6.8</v>
      </c>
      <c r="P703">
        <v>-1</v>
      </c>
      <c r="Q703">
        <v>-1</v>
      </c>
      <c r="R703">
        <f t="shared" si="44"/>
        <v>8</v>
      </c>
      <c r="S703">
        <f t="shared" si="45"/>
        <v>6</v>
      </c>
      <c r="T703">
        <f t="shared" si="46"/>
        <v>14</v>
      </c>
      <c r="U703" t="s">
        <v>1471</v>
      </c>
      <c r="V703" t="s">
        <v>1469</v>
      </c>
      <c r="W703" t="s">
        <v>1499</v>
      </c>
      <c r="X703" t="s">
        <v>1490</v>
      </c>
      <c r="Y703" t="s">
        <v>1824</v>
      </c>
      <c r="Z703" cm="1">
        <f t="array" ref="Z703">IF(ISBLANK(AK703),_xlfn.LET(
    _xlpm.nameBeforeSlash, IF(ISNUMBER(SEARCH("/", Y703)), LEFT(Y703, SEARCH("/", Y703)-1), Y703),
    _xlpm.matchRow, IFERROR(MATCH(_xlpm.nameBeforeSlash, AA:AA, 0), ""),
    _xlpm.difference, IF(_xlpm.matchRow="", "", ABS((R703 + S703)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),IF(ISBLANK(Y703),"","Hidden"))</f>
        <v>14</v>
      </c>
      <c r="AA703" t="s">
        <v>1825</v>
      </c>
      <c r="AB703" t="s">
        <v>1606</v>
      </c>
      <c r="AC703" t="s">
        <v>681</v>
      </c>
      <c r="AD703" t="str">
        <f>_xlfn.XLOOKUP(AC703,moves!A:A,moves!B:B)</f>
        <v>poison</v>
      </c>
      <c r="AE703">
        <f>_xlfn.XLOOKUP(AC703,moves!A:A,moves!D:D)</f>
        <v>2</v>
      </c>
      <c r="AF703" t="str">
        <f>_xlfn.XLOOKUP(AC703,moves!A:A,moves!E:E)</f>
        <v>Inflict the Poisoned status on the target. If the target was already Poisoned: Deal double damage.</v>
      </c>
      <c r="AG703">
        <v>0</v>
      </c>
      <c r="AH703">
        <v>0</v>
      </c>
      <c r="AI703">
        <f t="shared" si="47"/>
        <v>0</v>
      </c>
      <c r="AJ703" t="s">
        <v>523</v>
      </c>
      <c r="AL703">
        <v>0</v>
      </c>
      <c r="AM703" cm="1">
        <f t="array" ref="AM703">IF(AL703=1,1,
   IF(ISTEXT(AK703),1,
   IF(AO703&gt;1,AM702,
   IF(AI703=1,
      IF(SUMPRODUCT((LEN($Y$2:$Y$4096)-LEN(SUBSTITUTE($Y$2:$Y$4096,AA703,"")))/LEN(AA703))&gt;0,2,1),
      IF(
         SUMPRODUCT((LEN($Y$2:$Y$4096)-LEN(SUBSTITUTE($Y$2:$Y$4096,AA703,"")))/LEN(AA703))
         - SUMPRODUCT((LEN($Y$2:$Y$4096)-LEN(SUBSTITUTE($Y$2:$Y$4096,"Alolan "&amp;AA703,"")))/LEN("Alolan "&amp;AA703))
         - SUMPRODUCT((LEN($Y$2:$Y$4096)-LEN(SUBSTITUTE($Y$2:$Y$4096,"Galarian "&amp;AA703,"")))/LEN("Galarian "&amp;AA703))
         - SUMPRODUCT((LEN($Y$2:$Y$4096)-LEN(SUBSTITUTE($Y$2:$Y$4096,"Hisuian "&amp;AA703,"")))/LEN("Hisuian "&amp;AA703))
         - SUMPRODUCT((LEN($Y$2:$Y$4096)-LEN(SUBSTITUTE($Y$2:$Y$4096,"Paldean "&amp;AA703,"")))/LEN("Paldean "&amp;AA703))
      &gt;0,2,1)
   ))))</f>
        <v>1</v>
      </c>
      <c r="AN703">
        <v>0</v>
      </c>
      <c r="AO703">
        <v>0</v>
      </c>
    </row>
    <row r="704" spans="1:41" x14ac:dyDescent="0.25">
      <c r="A704" t="s">
        <v>3923</v>
      </c>
      <c r="B704" t="s">
        <v>703</v>
      </c>
      <c r="C704" t="s">
        <v>1490</v>
      </c>
      <c r="D704" t="s">
        <v>1469</v>
      </c>
      <c r="E704">
        <v>65</v>
      </c>
      <c r="F704">
        <v>95</v>
      </c>
      <c r="G704">
        <v>85</v>
      </c>
      <c r="H704">
        <v>55</v>
      </c>
      <c r="I704">
        <v>55</v>
      </c>
      <c r="J704">
        <v>85</v>
      </c>
      <c r="K704" t="s">
        <v>298</v>
      </c>
      <c r="L704" t="s">
        <v>252</v>
      </c>
      <c r="M704" t="s">
        <v>249</v>
      </c>
      <c r="N704">
        <v>8.6999999999999993</v>
      </c>
      <c r="O704">
        <v>6.8</v>
      </c>
      <c r="R704">
        <f t="shared" si="44"/>
        <v>9</v>
      </c>
      <c r="S704">
        <f t="shared" si="45"/>
        <v>7</v>
      </c>
      <c r="T704">
        <f t="shared" si="46"/>
        <v>16</v>
      </c>
      <c r="U704" t="s">
        <v>1490</v>
      </c>
      <c r="V704" t="s">
        <v>1469</v>
      </c>
      <c r="W704" t="s">
        <v>1524</v>
      </c>
      <c r="X704" t="s">
        <v>1499</v>
      </c>
      <c r="Z704" t="str" cm="1">
        <f t="array" ref="Z704">IF(ISBLANK(AK704),_xlfn.LET(
    _xlpm.nameBeforeSlash, IF(ISNUMBER(SEARCH("/", Y704)), LEFT(Y704, SEARCH("/", Y704)-1), Y704),
    _xlpm.matchRow, IFERROR(MATCH(_xlpm.nameBeforeSlash, AA:AA, 0), ""),
    _xlpm.difference, IF(_xlpm.matchRow="", "", ABS((R704 + S704)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),IF(ISBLANK(Y704),"","Hidden"))</f>
        <v/>
      </c>
      <c r="AA704" t="s">
        <v>5207</v>
      </c>
      <c r="AC704" t="s">
        <v>748</v>
      </c>
      <c r="AD704" t="str">
        <f>_xlfn.XLOOKUP(AC704,moves!A:A,moves!B:B)</f>
        <v>poison</v>
      </c>
      <c r="AE704">
        <f>_xlfn.XLOOKUP(AC704,moves!A:A,moves!D:D)</f>
        <v>1</v>
      </c>
      <c r="AF704" t="str">
        <f>_xlfn.XLOOKUP(AC704,moves!A:A,moves!E:E)</f>
        <v>If any status symbols are rolled: Inflict the Poisoned status on the target. When the user is next attacked: Remove 2 regular hits from the roll.</v>
      </c>
      <c r="AG704">
        <v>0</v>
      </c>
      <c r="AH704">
        <v>0</v>
      </c>
      <c r="AI704">
        <f t="shared" si="47"/>
        <v>1</v>
      </c>
      <c r="AJ704" t="s">
        <v>524</v>
      </c>
      <c r="AL704">
        <v>0</v>
      </c>
      <c r="AM704" cm="1">
        <f t="array" ref="AM704">IF(AL704=1,1,
   IF(ISTEXT(AK704),1,
   IF(AO704&gt;1,AM703,
   IF(AI704=1,
      IF(SUMPRODUCT((LEN($Y$2:$Y$4096)-LEN(SUBSTITUTE($Y$2:$Y$4096,AA704,"")))/LEN(AA704))&gt;0,2,1),
      IF(
         SUMPRODUCT((LEN($Y$2:$Y$4096)-LEN(SUBSTITUTE($Y$2:$Y$4096,AA704,"")))/LEN(AA704))
         - SUMPRODUCT((LEN($Y$2:$Y$4096)-LEN(SUBSTITUTE($Y$2:$Y$4096,"Alolan "&amp;AA704,"")))/LEN("Alolan "&amp;AA704))
         - SUMPRODUCT((LEN($Y$2:$Y$4096)-LEN(SUBSTITUTE($Y$2:$Y$4096,"Galarian "&amp;AA704,"")))/LEN("Galarian "&amp;AA704))
         - SUMPRODUCT((LEN($Y$2:$Y$4096)-LEN(SUBSTITUTE($Y$2:$Y$4096,"Hisuian "&amp;AA704,"")))/LEN("Hisuian "&amp;AA704))
         - SUMPRODUCT((LEN($Y$2:$Y$4096)-LEN(SUBSTITUTE($Y$2:$Y$4096,"Paldean "&amp;AA704,"")))/LEN("Paldean "&amp;AA704))
      &gt;0,2,1)
   ))))</f>
        <v>1</v>
      </c>
      <c r="AN704">
        <v>0</v>
      </c>
      <c r="AO704">
        <v>0</v>
      </c>
    </row>
    <row r="705" spans="1:41" x14ac:dyDescent="0.25">
      <c r="A705" t="s">
        <v>3924</v>
      </c>
      <c r="B705" t="s">
        <v>703</v>
      </c>
      <c r="C705" t="s">
        <v>1471</v>
      </c>
      <c r="D705" t="s">
        <v>1469</v>
      </c>
      <c r="E705">
        <v>65</v>
      </c>
      <c r="F705">
        <v>95</v>
      </c>
      <c r="G705">
        <v>85</v>
      </c>
      <c r="H705">
        <v>55</v>
      </c>
      <c r="I705">
        <v>55</v>
      </c>
      <c r="J705">
        <v>85</v>
      </c>
      <c r="K705" t="s">
        <v>298</v>
      </c>
      <c r="L705" t="s">
        <v>252</v>
      </c>
      <c r="M705" t="s">
        <v>251</v>
      </c>
      <c r="N705">
        <v>8.6999999999999993</v>
      </c>
      <c r="O705">
        <v>6.8</v>
      </c>
      <c r="P705">
        <v>-1</v>
      </c>
      <c r="Q705">
        <v>-1</v>
      </c>
      <c r="R705">
        <f t="shared" ref="R705:R768" si="48">MROUND(N705,1)+P705</f>
        <v>8</v>
      </c>
      <c r="S705">
        <f t="shared" ref="S705:S768" si="49">MROUND(O705,1)+Q705</f>
        <v>6</v>
      </c>
      <c r="T705">
        <f t="shared" si="46"/>
        <v>14</v>
      </c>
      <c r="U705" t="s">
        <v>1471</v>
      </c>
      <c r="V705" t="s">
        <v>1469</v>
      </c>
      <c r="W705" t="s">
        <v>1499</v>
      </c>
      <c r="X705" t="s">
        <v>1490</v>
      </c>
      <c r="Y705" t="s">
        <v>5208</v>
      </c>
      <c r="Z705" cm="1">
        <f t="array" ref="Z705">IF(ISBLANK(AK705),_xlfn.LET(
    _xlpm.nameBeforeSlash, IF(ISNUMBER(SEARCH("/", Y705)), LEFT(Y705, SEARCH("/", Y705)-1), Y705),
    _xlpm.matchRow, IFERROR(MATCH(_xlpm.nameBeforeSlash, AA:AA, 0), ""),
    _xlpm.difference, IF(_xlpm.matchRow="", "", ABS((R705 + S705)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),IF(ISBLANK(Y705),"","Hidden"))</f>
        <v>14</v>
      </c>
      <c r="AA705" t="s">
        <v>5209</v>
      </c>
      <c r="AB705" t="s">
        <v>1606</v>
      </c>
      <c r="AC705" t="s">
        <v>1303</v>
      </c>
      <c r="AD705" t="str">
        <f>_xlfn.XLOOKUP(AC705,moves!A:A,moves!B:B)</f>
        <v>poison</v>
      </c>
      <c r="AE705">
        <f>_xlfn.XLOOKUP(AC705,moves!A:A,moves!D:D)</f>
        <v>1</v>
      </c>
      <c r="AF705" t="str">
        <f>_xlfn.XLOOKUP(AC705,moves!A:A,moves!E:E)</f>
        <v>Increase the state of Toxic Spikes Hazardous Terrain Token by 1 on the opposing side of the arena.</v>
      </c>
      <c r="AG705">
        <v>0</v>
      </c>
      <c r="AH705">
        <v>0</v>
      </c>
      <c r="AI705">
        <f t="shared" si="47"/>
        <v>1</v>
      </c>
      <c r="AJ705" t="s">
        <v>523</v>
      </c>
      <c r="AL705">
        <v>0</v>
      </c>
      <c r="AM705" cm="1">
        <f t="array" ref="AM705">IF(AL705=1,1,
   IF(ISTEXT(AK705),1,
   IF(AO705&gt;1,AM704,
   IF(AI705=1,
      IF(SUMPRODUCT((LEN($Y$2:$Y$4096)-LEN(SUBSTITUTE($Y$2:$Y$4096,AA705,"")))/LEN(AA705))&gt;0,2,1),
      IF(
         SUMPRODUCT((LEN($Y$2:$Y$4096)-LEN(SUBSTITUTE($Y$2:$Y$4096,AA705,"")))/LEN(AA705))
         - SUMPRODUCT((LEN($Y$2:$Y$4096)-LEN(SUBSTITUTE($Y$2:$Y$4096,"Alolan "&amp;AA705,"")))/LEN("Alolan "&amp;AA705))
         - SUMPRODUCT((LEN($Y$2:$Y$4096)-LEN(SUBSTITUTE($Y$2:$Y$4096,"Galarian "&amp;AA705,"")))/LEN("Galarian "&amp;AA705))
         - SUMPRODUCT((LEN($Y$2:$Y$4096)-LEN(SUBSTITUTE($Y$2:$Y$4096,"Hisuian "&amp;AA705,"")))/LEN("Hisuian "&amp;AA705))
         - SUMPRODUCT((LEN($Y$2:$Y$4096)-LEN(SUBSTITUTE($Y$2:$Y$4096,"Paldean "&amp;AA705,"")))/LEN("Paldean "&amp;AA705))
      &gt;0,2,1)
   ))))</f>
        <v>1</v>
      </c>
      <c r="AN705">
        <v>0</v>
      </c>
      <c r="AO705">
        <v>0</v>
      </c>
    </row>
    <row r="706" spans="1:41" x14ac:dyDescent="0.25">
      <c r="A706">
        <v>212</v>
      </c>
      <c r="B706" t="s">
        <v>564</v>
      </c>
      <c r="C706" t="s">
        <v>1499</v>
      </c>
      <c r="D706" t="s">
        <v>1514</v>
      </c>
      <c r="E706">
        <v>70</v>
      </c>
      <c r="F706">
        <v>130</v>
      </c>
      <c r="G706">
        <v>100</v>
      </c>
      <c r="H706">
        <v>55</v>
      </c>
      <c r="I706">
        <v>80</v>
      </c>
      <c r="J706">
        <v>65</v>
      </c>
      <c r="K706" t="s">
        <v>565</v>
      </c>
      <c r="L706" t="s">
        <v>247</v>
      </c>
      <c r="M706" t="s">
        <v>251</v>
      </c>
      <c r="N706">
        <v>9.65</v>
      </c>
      <c r="O706">
        <v>8.1999999999999993</v>
      </c>
      <c r="Q706">
        <v>1</v>
      </c>
      <c r="R706">
        <f t="shared" si="48"/>
        <v>10</v>
      </c>
      <c r="S706">
        <f t="shared" si="49"/>
        <v>9</v>
      </c>
      <c r="T706">
        <f t="shared" si="46"/>
        <v>19</v>
      </c>
      <c r="U706" t="s">
        <v>1499</v>
      </c>
      <c r="V706" t="s">
        <v>1514</v>
      </c>
      <c r="W706" t="s">
        <v>1481</v>
      </c>
      <c r="X706" t="s">
        <v>1512</v>
      </c>
      <c r="Z706" t="str" cm="1">
        <f t="array" ref="Z706">IF(ISBLANK(AK706),_xlfn.LET(
    _xlpm.nameBeforeSlash, IF(ISNUMBER(SEARCH("/", Y706)), LEFT(Y706, SEARCH("/", Y706)-1), Y706),
    _xlpm.matchRow, IFERROR(MATCH(_xlpm.nameBeforeSlash, AA:AA, 0), ""),
    _xlpm.difference, IF(_xlpm.matchRow="", "", ABS((R706 + S706)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),IF(ISBLANK(Y706),"","Hidden"))</f>
        <v/>
      </c>
      <c r="AA706" t="s">
        <v>564</v>
      </c>
      <c r="AC706" t="s">
        <v>567</v>
      </c>
      <c r="AD706" t="str">
        <f>_xlfn.XLOOKUP(AC706,moves!A:A,moves!B:B)</f>
        <v>steel</v>
      </c>
      <c r="AE706">
        <f>_xlfn.XLOOKUP(AC706,moves!A:A,moves!D:D)</f>
        <v>3</v>
      </c>
      <c r="AF706" t="str">
        <f>_xlfn.XLOOKUP(AC706,moves!A:A,moves!E:E)</f>
        <v xml:space="preserve"> </v>
      </c>
      <c r="AG706">
        <v>0</v>
      </c>
      <c r="AH706">
        <v>0</v>
      </c>
      <c r="AI706">
        <f t="shared" si="47"/>
        <v>0</v>
      </c>
      <c r="AJ706" t="s">
        <v>525</v>
      </c>
      <c r="AL706">
        <v>0</v>
      </c>
      <c r="AM706" cm="1">
        <f t="array" ref="AM706">IF(AL706=1,1,
   IF(ISTEXT(AK706),1,
   IF(AO706&gt;1,AM705,
   IF(AI706=1,
      IF(SUMPRODUCT((LEN($Y$2:$Y$4096)-LEN(SUBSTITUTE($Y$2:$Y$4096,AA706,"")))/LEN(AA706))&gt;0,2,1),
      IF(
         SUMPRODUCT((LEN($Y$2:$Y$4096)-LEN(SUBSTITUTE($Y$2:$Y$4096,AA706,"")))/LEN(AA706))
         - SUMPRODUCT((LEN($Y$2:$Y$4096)-LEN(SUBSTITUTE($Y$2:$Y$4096,"Alolan "&amp;AA706,"")))/LEN("Alolan "&amp;AA706))
         - SUMPRODUCT((LEN($Y$2:$Y$4096)-LEN(SUBSTITUTE($Y$2:$Y$4096,"Galarian "&amp;AA706,"")))/LEN("Galarian "&amp;AA706))
         - SUMPRODUCT((LEN($Y$2:$Y$4096)-LEN(SUBSTITUTE($Y$2:$Y$4096,"Hisuian "&amp;AA706,"")))/LEN("Hisuian "&amp;AA706))
         - SUMPRODUCT((LEN($Y$2:$Y$4096)-LEN(SUBSTITUTE($Y$2:$Y$4096,"Paldean "&amp;AA706,"")))/LEN("Paldean "&amp;AA706))
      &gt;0,2,1)
   ))))</f>
        <v>2</v>
      </c>
      <c r="AN706">
        <v>0</v>
      </c>
      <c r="AO706">
        <v>1</v>
      </c>
    </row>
    <row r="707" spans="1:41" x14ac:dyDescent="0.25">
      <c r="A707" t="s">
        <v>1826</v>
      </c>
      <c r="B707" t="s">
        <v>564</v>
      </c>
      <c r="C707" t="s">
        <v>1499</v>
      </c>
      <c r="D707" t="s">
        <v>1514</v>
      </c>
      <c r="E707">
        <v>70</v>
      </c>
      <c r="F707">
        <v>150</v>
      </c>
      <c r="G707">
        <v>140</v>
      </c>
      <c r="H707">
        <v>65</v>
      </c>
      <c r="I707">
        <v>100</v>
      </c>
      <c r="J707">
        <v>75</v>
      </c>
      <c r="K707" t="s">
        <v>565</v>
      </c>
      <c r="L707" t="s">
        <v>3446</v>
      </c>
      <c r="M707" t="s">
        <v>1476</v>
      </c>
      <c r="N707">
        <v>11.15</v>
      </c>
      <c r="O707">
        <v>10</v>
      </c>
      <c r="Q707">
        <v>3</v>
      </c>
      <c r="R707">
        <f t="shared" si="48"/>
        <v>11</v>
      </c>
      <c r="S707">
        <f t="shared" si="49"/>
        <v>13</v>
      </c>
      <c r="T707">
        <f t="shared" si="46"/>
        <v>24</v>
      </c>
      <c r="U707" t="s">
        <v>1499</v>
      </c>
      <c r="V707" t="s">
        <v>1514</v>
      </c>
      <c r="W707" t="s">
        <v>1481</v>
      </c>
      <c r="X707" t="s">
        <v>1512</v>
      </c>
      <c r="Z707" t="str" cm="1">
        <f t="array" ref="Z707">IF(ISBLANK(AK707),_xlfn.LET(
    _xlpm.nameBeforeSlash, IF(ISNUMBER(SEARCH("/", Y707)), LEFT(Y707, SEARCH("/", Y707)-1), Y707),
    _xlpm.matchRow, IFERROR(MATCH(_xlpm.nameBeforeSlash, AA:AA, 0), ""),
    _xlpm.difference, IF(_xlpm.matchRow="", "", ABS((R707 + S707)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),IF(ISBLANK(Y707),"","Hidden"))</f>
        <v/>
      </c>
      <c r="AA707" t="s">
        <v>3396</v>
      </c>
      <c r="AB707" t="s">
        <v>1477</v>
      </c>
      <c r="AC707" t="s">
        <v>1364</v>
      </c>
      <c r="AD707" t="str">
        <f>_xlfn.XLOOKUP(AC707,moves!A:A,moves!B:B)</f>
        <v>steel</v>
      </c>
      <c r="AE707">
        <f>_xlfn.XLOOKUP(AC707,moves!A:A,moves!D:D)</f>
        <v>4</v>
      </c>
      <c r="AF707" t="str">
        <f>_xlfn.XLOOKUP(AC707,moves!A:A,moves!E:E)</f>
        <v>If 2 or more status symbols are rolled: The target skips their turn this round and the user's battle fatigue increases by 1 extra. This move cannot be used if the user has 5 fatigue.</v>
      </c>
      <c r="AG707">
        <v>0</v>
      </c>
      <c r="AH707">
        <v>0</v>
      </c>
      <c r="AI707">
        <f t="shared" si="47"/>
        <v>0</v>
      </c>
      <c r="AJ707" t="s">
        <v>525</v>
      </c>
      <c r="AL707">
        <v>0</v>
      </c>
      <c r="AM707" cm="1">
        <f t="array" ref="AM707">IF(AL707=1,1,
   IF(ISTEXT(AK707),1,
   IF(AO707&gt;1,AM706,
   IF(AI707=1,
      IF(SUMPRODUCT((LEN($Y$2:$Y$4096)-LEN(SUBSTITUTE($Y$2:$Y$4096,AA707,"")))/LEN(AA707))&gt;0,2,1),
      IF(
         SUMPRODUCT((LEN($Y$2:$Y$4096)-LEN(SUBSTITUTE($Y$2:$Y$4096,AA707,"")))/LEN(AA707))
         - SUMPRODUCT((LEN($Y$2:$Y$4096)-LEN(SUBSTITUTE($Y$2:$Y$4096,"Alolan "&amp;AA707,"")))/LEN("Alolan "&amp;AA707))
         - SUMPRODUCT((LEN($Y$2:$Y$4096)-LEN(SUBSTITUTE($Y$2:$Y$4096,"Galarian "&amp;AA707,"")))/LEN("Galarian "&amp;AA707))
         - SUMPRODUCT((LEN($Y$2:$Y$4096)-LEN(SUBSTITUTE($Y$2:$Y$4096,"Hisuian "&amp;AA707,"")))/LEN("Hisuian "&amp;AA707))
         - SUMPRODUCT((LEN($Y$2:$Y$4096)-LEN(SUBSTITUTE($Y$2:$Y$4096,"Paldean "&amp;AA707,"")))/LEN("Paldean "&amp;AA707))
      &gt;0,2,1)
   ))))</f>
        <v>2</v>
      </c>
      <c r="AN707">
        <v>0</v>
      </c>
      <c r="AO707">
        <v>2</v>
      </c>
    </row>
    <row r="708" spans="1:41" x14ac:dyDescent="0.25">
      <c r="A708" t="s">
        <v>3925</v>
      </c>
      <c r="B708" t="s">
        <v>564</v>
      </c>
      <c r="C708" t="s">
        <v>1499</v>
      </c>
      <c r="D708" t="s">
        <v>1514</v>
      </c>
      <c r="E708">
        <v>70</v>
      </c>
      <c r="F708">
        <v>130</v>
      </c>
      <c r="G708">
        <v>100</v>
      </c>
      <c r="H708">
        <v>55</v>
      </c>
      <c r="I708">
        <v>80</v>
      </c>
      <c r="J708">
        <v>65</v>
      </c>
      <c r="K708" t="s">
        <v>565</v>
      </c>
      <c r="L708" t="s">
        <v>247</v>
      </c>
      <c r="M708" t="s">
        <v>251</v>
      </c>
      <c r="N708">
        <v>9.65</v>
      </c>
      <c r="O708">
        <v>8.1999999999999993</v>
      </c>
      <c r="Q708">
        <v>1</v>
      </c>
      <c r="R708">
        <f t="shared" si="48"/>
        <v>10</v>
      </c>
      <c r="S708">
        <f t="shared" si="49"/>
        <v>9</v>
      </c>
      <c r="T708">
        <f t="shared" si="46"/>
        <v>19</v>
      </c>
      <c r="U708" t="s">
        <v>1499</v>
      </c>
      <c r="V708" t="s">
        <v>1514</v>
      </c>
      <c r="W708" t="s">
        <v>1481</v>
      </c>
      <c r="X708" t="s">
        <v>1512</v>
      </c>
      <c r="Z708" t="str" cm="1">
        <f t="array" ref="Z708">IF(ISBLANK(AK708),_xlfn.LET(
    _xlpm.nameBeforeSlash, IF(ISNUMBER(SEARCH("/", Y708)), LEFT(Y708, SEARCH("/", Y708)-1), Y708),
    _xlpm.matchRow, IFERROR(MATCH(_xlpm.nameBeforeSlash, AA:AA, 0), ""),
    _xlpm.difference, IF(_xlpm.matchRow="", "", ABS((R708 + S708)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),IF(ISBLANK(Y708),"","Hidden"))</f>
        <v/>
      </c>
      <c r="AA708" t="s">
        <v>5210</v>
      </c>
      <c r="AC708" t="s">
        <v>9055</v>
      </c>
      <c r="AD708" t="str">
        <f>_xlfn.XLOOKUP(AC708,moves!A:A,moves!B:B)</f>
        <v>steel</v>
      </c>
      <c r="AE708">
        <f>_xlfn.XLOOKUP(AC708,moves!A:A,moves!D:D)</f>
        <v>3</v>
      </c>
      <c r="AF708" t="str">
        <f>_xlfn.XLOOKUP(AC708,moves!A:A,moves!E:E)</f>
        <v>For each ability known by opposing active Pokémon: Increase attack strength by 2.</v>
      </c>
      <c r="AG708">
        <v>0</v>
      </c>
      <c r="AH708">
        <v>0</v>
      </c>
      <c r="AI708">
        <f t="shared" si="47"/>
        <v>1</v>
      </c>
      <c r="AJ708" t="s">
        <v>525</v>
      </c>
      <c r="AL708">
        <v>0</v>
      </c>
      <c r="AM708" cm="1">
        <f t="array" ref="AM708">IF(AL708=1,1,
   IF(ISTEXT(AK708),1,
   IF(AO708&gt;1,AM707,
   IF(AI708=1,
      IF(SUMPRODUCT((LEN($Y$2:$Y$4096)-LEN(SUBSTITUTE($Y$2:$Y$4096,AA708,"")))/LEN(AA708))&gt;0,2,1),
      IF(
         SUMPRODUCT((LEN($Y$2:$Y$4096)-LEN(SUBSTITUTE($Y$2:$Y$4096,AA708,"")))/LEN(AA708))
         - SUMPRODUCT((LEN($Y$2:$Y$4096)-LEN(SUBSTITUTE($Y$2:$Y$4096,"Alolan "&amp;AA708,"")))/LEN("Alolan "&amp;AA708))
         - SUMPRODUCT((LEN($Y$2:$Y$4096)-LEN(SUBSTITUTE($Y$2:$Y$4096,"Galarian "&amp;AA708,"")))/LEN("Galarian "&amp;AA708))
         - SUMPRODUCT((LEN($Y$2:$Y$4096)-LEN(SUBSTITUTE($Y$2:$Y$4096,"Hisuian "&amp;AA708,"")))/LEN("Hisuian "&amp;AA708))
         - SUMPRODUCT((LEN($Y$2:$Y$4096)-LEN(SUBSTITUTE($Y$2:$Y$4096,"Paldean "&amp;AA708,"")))/LEN("Paldean "&amp;AA708))
      &gt;0,2,1)
   ))))</f>
        <v>2</v>
      </c>
      <c r="AN708">
        <v>0</v>
      </c>
      <c r="AO708">
        <v>1</v>
      </c>
    </row>
    <row r="709" spans="1:41" x14ac:dyDescent="0.25">
      <c r="A709" t="s">
        <v>3926</v>
      </c>
      <c r="B709" t="s">
        <v>564</v>
      </c>
      <c r="C709" t="s">
        <v>1499</v>
      </c>
      <c r="D709" t="s">
        <v>1514</v>
      </c>
      <c r="E709">
        <v>70</v>
      </c>
      <c r="F709">
        <v>150</v>
      </c>
      <c r="G709">
        <v>140</v>
      </c>
      <c r="H709">
        <v>65</v>
      </c>
      <c r="I709">
        <v>100</v>
      </c>
      <c r="J709">
        <v>75</v>
      </c>
      <c r="K709" t="s">
        <v>565</v>
      </c>
      <c r="L709" t="s">
        <v>3446</v>
      </c>
      <c r="M709" t="s">
        <v>1476</v>
      </c>
      <c r="N709">
        <v>11.15</v>
      </c>
      <c r="O709">
        <v>10</v>
      </c>
      <c r="Q709">
        <v>3</v>
      </c>
      <c r="R709">
        <f t="shared" si="48"/>
        <v>11</v>
      </c>
      <c r="S709">
        <f t="shared" si="49"/>
        <v>13</v>
      </c>
      <c r="T709">
        <f t="shared" ref="T709:T772" si="50">SUM(S709,R709)</f>
        <v>24</v>
      </c>
      <c r="U709" t="s">
        <v>1499</v>
      </c>
      <c r="V709" t="s">
        <v>1514</v>
      </c>
      <c r="W709" t="s">
        <v>1481</v>
      </c>
      <c r="X709" t="s">
        <v>1512</v>
      </c>
      <c r="Z709" t="str" cm="1">
        <f t="array" ref="Z709">IF(ISBLANK(AK709),_xlfn.LET(
    _xlpm.nameBeforeSlash, IF(ISNUMBER(SEARCH("/", Y709)), LEFT(Y709, SEARCH("/", Y709)-1), Y709),
    _xlpm.matchRow, IFERROR(MATCH(_xlpm.nameBeforeSlash, AA:AA, 0), ""),
    _xlpm.difference, IF(_xlpm.matchRow="", "", ABS((R709 + S709)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),IF(ISBLANK(Y709),"","Hidden"))</f>
        <v/>
      </c>
      <c r="AA709" t="s">
        <v>5211</v>
      </c>
      <c r="AB709" t="s">
        <v>1477</v>
      </c>
      <c r="AC709" t="s">
        <v>9054</v>
      </c>
      <c r="AD709" t="str">
        <f>_xlfn.XLOOKUP(AC709,moves!A:A,moves!B:B)</f>
        <v>steel</v>
      </c>
      <c r="AE709">
        <f>_xlfn.XLOOKUP(AC709,moves!A:A,moves!D:D)</f>
        <v>4</v>
      </c>
      <c r="AF709" t="str">
        <f>_xlfn.XLOOKUP(AC709,moves!A:A,moves!E:E)</f>
        <v>The target's MODIFY moves no longer have a move effect.</v>
      </c>
      <c r="AG709">
        <v>0</v>
      </c>
      <c r="AH709">
        <v>0</v>
      </c>
      <c r="AI709">
        <f t="shared" ref="AI709:AI772" si="51">IF(ISNUMBER(SEARCH("Shiny ", AA709)), 1, 0)</f>
        <v>1</v>
      </c>
      <c r="AJ709" t="s">
        <v>525</v>
      </c>
      <c r="AL709">
        <v>0</v>
      </c>
      <c r="AM709" cm="1">
        <f t="array" ref="AM709">IF(AL709=1,1,
   IF(ISTEXT(AK709),1,
   IF(AO709&gt;1,AM708,
   IF(AI709=1,
      IF(SUMPRODUCT((LEN($Y$2:$Y$4096)-LEN(SUBSTITUTE($Y$2:$Y$4096,AA709,"")))/LEN(AA709))&gt;0,2,1),
      IF(
         SUMPRODUCT((LEN($Y$2:$Y$4096)-LEN(SUBSTITUTE($Y$2:$Y$4096,AA709,"")))/LEN(AA709))
         - SUMPRODUCT((LEN($Y$2:$Y$4096)-LEN(SUBSTITUTE($Y$2:$Y$4096,"Alolan "&amp;AA709,"")))/LEN("Alolan "&amp;AA709))
         - SUMPRODUCT((LEN($Y$2:$Y$4096)-LEN(SUBSTITUTE($Y$2:$Y$4096,"Galarian "&amp;AA709,"")))/LEN("Galarian "&amp;AA709))
         - SUMPRODUCT((LEN($Y$2:$Y$4096)-LEN(SUBSTITUTE($Y$2:$Y$4096,"Hisuian "&amp;AA709,"")))/LEN("Hisuian "&amp;AA709))
         - SUMPRODUCT((LEN($Y$2:$Y$4096)-LEN(SUBSTITUTE($Y$2:$Y$4096,"Paldean "&amp;AA709,"")))/LEN("Paldean "&amp;AA709))
      &gt;0,2,1)
   ))))</f>
        <v>2</v>
      </c>
      <c r="AN709">
        <v>0</v>
      </c>
      <c r="AO709">
        <v>2</v>
      </c>
    </row>
    <row r="710" spans="1:41" x14ac:dyDescent="0.25">
      <c r="A710">
        <v>213</v>
      </c>
      <c r="B710" t="s">
        <v>1827</v>
      </c>
      <c r="C710" t="s">
        <v>1499</v>
      </c>
      <c r="D710" t="s">
        <v>1546</v>
      </c>
      <c r="E710">
        <v>20</v>
      </c>
      <c r="F710">
        <v>10</v>
      </c>
      <c r="G710">
        <v>230</v>
      </c>
      <c r="H710">
        <v>10</v>
      </c>
      <c r="I710">
        <v>230</v>
      </c>
      <c r="J710">
        <v>5</v>
      </c>
      <c r="K710" t="s">
        <v>1828</v>
      </c>
      <c r="L710" t="s">
        <v>247</v>
      </c>
      <c r="M710" t="s">
        <v>251</v>
      </c>
      <c r="N710">
        <v>0.8</v>
      </c>
      <c r="O710">
        <v>14.6</v>
      </c>
      <c r="R710">
        <f t="shared" si="48"/>
        <v>1</v>
      </c>
      <c r="S710">
        <f t="shared" si="49"/>
        <v>15</v>
      </c>
      <c r="T710">
        <f t="shared" si="50"/>
        <v>16</v>
      </c>
      <c r="U710" t="s">
        <v>1499</v>
      </c>
      <c r="V710" t="s">
        <v>1546</v>
      </c>
      <c r="W710" t="s">
        <v>1472</v>
      </c>
      <c r="X710" t="s">
        <v>1469</v>
      </c>
      <c r="Z710" t="str" cm="1">
        <f t="array" ref="Z710">IF(ISBLANK(AK710),_xlfn.LET(
    _xlpm.nameBeforeSlash, IF(ISNUMBER(SEARCH("/", Y710)), LEFT(Y710, SEARCH("/", Y710)-1), Y710),
    _xlpm.matchRow, IFERROR(MATCH(_xlpm.nameBeforeSlash, AA:AA, 0), ""),
    _xlpm.difference, IF(_xlpm.matchRow="", "", ABS((R710 + S710)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),IF(ISBLANK(Y710),"","Hidden"))</f>
        <v/>
      </c>
      <c r="AA710" t="s">
        <v>1827</v>
      </c>
      <c r="AC710" t="s">
        <v>930</v>
      </c>
      <c r="AD710" t="str">
        <f>_xlfn.XLOOKUP(AC710,moves!A:A,moves!B:B)</f>
        <v>bug</v>
      </c>
      <c r="AE710">
        <f>_xlfn.XLOOKUP(AC710,moves!A:A,moves!D:D)</f>
        <v>1</v>
      </c>
      <c r="AF710" t="str">
        <f>_xlfn.XLOOKUP(AC710,moves!A:A,moves!E:E)</f>
        <v>Change the Web Hazardous Terrain Token to Sticky Web on the opposing side of the arena.</v>
      </c>
      <c r="AG710">
        <v>0</v>
      </c>
      <c r="AH710">
        <v>0</v>
      </c>
      <c r="AI710">
        <f t="shared" si="51"/>
        <v>0</v>
      </c>
      <c r="AJ710" t="s">
        <v>524</v>
      </c>
      <c r="AL710">
        <v>0</v>
      </c>
      <c r="AM710" cm="1">
        <f t="array" ref="AM710">IF(AL710=1,1,
   IF(ISTEXT(AK710),1,
   IF(AO710&gt;1,AM709,
   IF(AI710=1,
      IF(SUMPRODUCT((LEN($Y$2:$Y$4096)-LEN(SUBSTITUTE($Y$2:$Y$4096,AA710,"")))/LEN(AA710))&gt;0,2,1),
      IF(
         SUMPRODUCT((LEN($Y$2:$Y$4096)-LEN(SUBSTITUTE($Y$2:$Y$4096,AA710,"")))/LEN(AA710))
         - SUMPRODUCT((LEN($Y$2:$Y$4096)-LEN(SUBSTITUTE($Y$2:$Y$4096,"Alolan "&amp;AA710,"")))/LEN("Alolan "&amp;AA710))
         - SUMPRODUCT((LEN($Y$2:$Y$4096)-LEN(SUBSTITUTE($Y$2:$Y$4096,"Galarian "&amp;AA710,"")))/LEN("Galarian "&amp;AA710))
         - SUMPRODUCT((LEN($Y$2:$Y$4096)-LEN(SUBSTITUTE($Y$2:$Y$4096,"Hisuian "&amp;AA710,"")))/LEN("Hisuian "&amp;AA710))
         - SUMPRODUCT((LEN($Y$2:$Y$4096)-LEN(SUBSTITUTE($Y$2:$Y$4096,"Paldean "&amp;AA710,"")))/LEN("Paldean "&amp;AA710))
      &gt;0,2,1)
   ))))</f>
        <v>1</v>
      </c>
      <c r="AN710">
        <v>0</v>
      </c>
      <c r="AO710">
        <v>0</v>
      </c>
    </row>
    <row r="711" spans="1:41" x14ac:dyDescent="0.25">
      <c r="A711" t="s">
        <v>3927</v>
      </c>
      <c r="B711" t="s">
        <v>1827</v>
      </c>
      <c r="C711" t="s">
        <v>1499</v>
      </c>
      <c r="D711" t="s">
        <v>1546</v>
      </c>
      <c r="E711">
        <v>20</v>
      </c>
      <c r="F711">
        <v>10</v>
      </c>
      <c r="G711">
        <v>230</v>
      </c>
      <c r="H711">
        <v>10</v>
      </c>
      <c r="I711">
        <v>230</v>
      </c>
      <c r="J711">
        <v>5</v>
      </c>
      <c r="K711" t="s">
        <v>1828</v>
      </c>
      <c r="L711" t="s">
        <v>247</v>
      </c>
      <c r="M711" t="s">
        <v>251</v>
      </c>
      <c r="N711">
        <v>0.8</v>
      </c>
      <c r="O711">
        <v>14.6</v>
      </c>
      <c r="R711">
        <f t="shared" si="48"/>
        <v>1</v>
      </c>
      <c r="S711">
        <f t="shared" si="49"/>
        <v>15</v>
      </c>
      <c r="T711">
        <f t="shared" si="50"/>
        <v>16</v>
      </c>
      <c r="U711" t="s">
        <v>1499</v>
      </c>
      <c r="V711" t="s">
        <v>1546</v>
      </c>
      <c r="W711" t="s">
        <v>1472</v>
      </c>
      <c r="X711" t="s">
        <v>1469</v>
      </c>
      <c r="Z711" t="str" cm="1">
        <f t="array" ref="Z711">IF(ISBLANK(AK711),_xlfn.LET(
    _xlpm.nameBeforeSlash, IF(ISNUMBER(SEARCH("/", Y711)), LEFT(Y711, SEARCH("/", Y711)-1), Y711),
    _xlpm.matchRow, IFERROR(MATCH(_xlpm.nameBeforeSlash, AA:AA, 0), ""),
    _xlpm.difference, IF(_xlpm.matchRow="", "", ABS((R711 + S711)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),IF(ISBLANK(Y711),"","Hidden"))</f>
        <v/>
      </c>
      <c r="AA711" t="s">
        <v>5212</v>
      </c>
      <c r="AC711" t="s">
        <v>466</v>
      </c>
      <c r="AD711" t="str">
        <f>_xlfn.XLOOKUP(AC711,moves!A:A,moves!B:B)</f>
        <v>rock</v>
      </c>
      <c r="AE711">
        <f>_xlfn.XLOOKUP(AC711,moves!A:A,moves!D:D)</f>
        <v>3</v>
      </c>
      <c r="AF711" t="str">
        <f>_xlfn.XLOOKUP(AC711,moves!A:A,moves!E:E)</f>
        <v>Each time this move is used in succession: Increase attack strength by 1.</v>
      </c>
      <c r="AG711">
        <v>0</v>
      </c>
      <c r="AH711">
        <v>0</v>
      </c>
      <c r="AI711">
        <f t="shared" si="51"/>
        <v>1</v>
      </c>
      <c r="AJ711" t="s">
        <v>524</v>
      </c>
      <c r="AL711">
        <v>0</v>
      </c>
      <c r="AM711" cm="1">
        <f t="array" ref="AM711">IF(AL711=1,1,
   IF(ISTEXT(AK711),1,
   IF(AO711&gt;1,AM710,
   IF(AI711=1,
      IF(SUMPRODUCT((LEN($Y$2:$Y$4096)-LEN(SUBSTITUTE($Y$2:$Y$4096,AA711,"")))/LEN(AA711))&gt;0,2,1),
      IF(
         SUMPRODUCT((LEN($Y$2:$Y$4096)-LEN(SUBSTITUTE($Y$2:$Y$4096,AA711,"")))/LEN(AA711))
         - SUMPRODUCT((LEN($Y$2:$Y$4096)-LEN(SUBSTITUTE($Y$2:$Y$4096,"Alolan "&amp;AA711,"")))/LEN("Alolan "&amp;AA711))
         - SUMPRODUCT((LEN($Y$2:$Y$4096)-LEN(SUBSTITUTE($Y$2:$Y$4096,"Galarian "&amp;AA711,"")))/LEN("Galarian "&amp;AA711))
         - SUMPRODUCT((LEN($Y$2:$Y$4096)-LEN(SUBSTITUTE($Y$2:$Y$4096,"Hisuian "&amp;AA711,"")))/LEN("Hisuian "&amp;AA711))
         - SUMPRODUCT((LEN($Y$2:$Y$4096)-LEN(SUBSTITUTE($Y$2:$Y$4096,"Paldean "&amp;AA711,"")))/LEN("Paldean "&amp;AA711))
      &gt;0,2,1)
   ))))</f>
        <v>1</v>
      </c>
      <c r="AN711">
        <v>0</v>
      </c>
      <c r="AO711">
        <v>0</v>
      </c>
    </row>
    <row r="712" spans="1:41" x14ac:dyDescent="0.25">
      <c r="A712">
        <v>214</v>
      </c>
      <c r="B712" t="s">
        <v>89</v>
      </c>
      <c r="C712" t="s">
        <v>1499</v>
      </c>
      <c r="D712" t="s">
        <v>1492</v>
      </c>
      <c r="E712">
        <v>80</v>
      </c>
      <c r="F712">
        <v>125</v>
      </c>
      <c r="G712">
        <v>75</v>
      </c>
      <c r="H712">
        <v>40</v>
      </c>
      <c r="I712">
        <v>95</v>
      </c>
      <c r="J712">
        <v>85</v>
      </c>
      <c r="K712" t="s">
        <v>1829</v>
      </c>
      <c r="L712" t="s">
        <v>247</v>
      </c>
      <c r="M712" t="s">
        <v>249</v>
      </c>
      <c r="N712">
        <v>10.050000000000001</v>
      </c>
      <c r="O712">
        <v>8.3000000000000007</v>
      </c>
      <c r="R712">
        <f t="shared" si="48"/>
        <v>10</v>
      </c>
      <c r="S712">
        <f t="shared" si="49"/>
        <v>8</v>
      </c>
      <c r="T712">
        <f t="shared" si="50"/>
        <v>18</v>
      </c>
      <c r="U712" t="s">
        <v>1499</v>
      </c>
      <c r="V712" t="s">
        <v>1492</v>
      </c>
      <c r="W712" t="s">
        <v>1471</v>
      </c>
      <c r="X712" t="s">
        <v>1481</v>
      </c>
      <c r="Z712" t="str" cm="1">
        <f t="array" ref="Z712">IF(ISBLANK(AK712),_xlfn.LET(
    _xlpm.nameBeforeSlash, IF(ISNUMBER(SEARCH("/", Y712)), LEFT(Y712, SEARCH("/", Y712)-1), Y712),
    _xlpm.matchRow, IFERROR(MATCH(_xlpm.nameBeforeSlash, AA:AA, 0), ""),
    _xlpm.difference, IF(_xlpm.matchRow="", "", ABS((R712 + S712)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),IF(ISBLANK(Y712),"","Hidden"))</f>
        <v/>
      </c>
      <c r="AA712" t="s">
        <v>89</v>
      </c>
      <c r="AC712" t="s">
        <v>431</v>
      </c>
      <c r="AD712" t="str">
        <f>_xlfn.XLOOKUP(AC712,moves!A:A,moves!B:B)</f>
        <v>bug</v>
      </c>
      <c r="AE712">
        <f>_xlfn.XLOOKUP(AC712,moves!A:A,moves!D:D)</f>
        <v>5</v>
      </c>
      <c r="AF712" t="str">
        <f>_xlfn.XLOOKUP(AC712,moves!A:A,moves!E:E)</f>
        <v>Critical hits deal +1 damage. Status symbols deal -1 damage.</v>
      </c>
      <c r="AG712">
        <v>0</v>
      </c>
      <c r="AH712">
        <v>0</v>
      </c>
      <c r="AI712">
        <f t="shared" si="51"/>
        <v>0</v>
      </c>
      <c r="AJ712" t="s">
        <v>525</v>
      </c>
      <c r="AL712">
        <v>0</v>
      </c>
      <c r="AM712" cm="1">
        <f t="array" ref="AM712">IF(AL712=1,1,
   IF(ISTEXT(AK712),1,
   IF(AO712&gt;1,AM711,
   IF(AI712=1,
      IF(SUMPRODUCT((LEN($Y$2:$Y$4096)-LEN(SUBSTITUTE($Y$2:$Y$4096,AA712,"")))/LEN(AA712))&gt;0,2,1),
      IF(
         SUMPRODUCT((LEN($Y$2:$Y$4096)-LEN(SUBSTITUTE($Y$2:$Y$4096,AA712,"")))/LEN(AA712))
         - SUMPRODUCT((LEN($Y$2:$Y$4096)-LEN(SUBSTITUTE($Y$2:$Y$4096,"Alolan "&amp;AA712,"")))/LEN("Alolan "&amp;AA712))
         - SUMPRODUCT((LEN($Y$2:$Y$4096)-LEN(SUBSTITUTE($Y$2:$Y$4096,"Galarian "&amp;AA712,"")))/LEN("Galarian "&amp;AA712))
         - SUMPRODUCT((LEN($Y$2:$Y$4096)-LEN(SUBSTITUTE($Y$2:$Y$4096,"Hisuian "&amp;AA712,"")))/LEN("Hisuian "&amp;AA712))
         - SUMPRODUCT((LEN($Y$2:$Y$4096)-LEN(SUBSTITUTE($Y$2:$Y$4096,"Paldean "&amp;AA712,"")))/LEN("Paldean "&amp;AA712))
      &gt;0,2,1)
   ))))</f>
        <v>1</v>
      </c>
      <c r="AN712">
        <v>0</v>
      </c>
      <c r="AO712">
        <v>1</v>
      </c>
    </row>
    <row r="713" spans="1:41" x14ac:dyDescent="0.25">
      <c r="A713" t="s">
        <v>1830</v>
      </c>
      <c r="B713" t="s">
        <v>89</v>
      </c>
      <c r="C713" t="s">
        <v>1499</v>
      </c>
      <c r="D713" t="s">
        <v>1492</v>
      </c>
      <c r="E713">
        <v>80</v>
      </c>
      <c r="F713">
        <v>185</v>
      </c>
      <c r="G713">
        <v>115</v>
      </c>
      <c r="H713">
        <v>40</v>
      </c>
      <c r="I713">
        <v>105</v>
      </c>
      <c r="J713">
        <v>75</v>
      </c>
      <c r="K713" t="s">
        <v>1829</v>
      </c>
      <c r="L713" t="s">
        <v>3446</v>
      </c>
      <c r="M713" t="s">
        <v>1476</v>
      </c>
      <c r="N713">
        <v>12.65</v>
      </c>
      <c r="O713">
        <v>9.8000000000000007</v>
      </c>
      <c r="R713">
        <f t="shared" si="48"/>
        <v>13</v>
      </c>
      <c r="S713">
        <f t="shared" si="49"/>
        <v>10</v>
      </c>
      <c r="T713">
        <f t="shared" si="50"/>
        <v>23</v>
      </c>
      <c r="U713" t="s">
        <v>1499</v>
      </c>
      <c r="V713" t="s">
        <v>1492</v>
      </c>
      <c r="W713" t="s">
        <v>1471</v>
      </c>
      <c r="X713" t="s">
        <v>1481</v>
      </c>
      <c r="Z713" t="str" cm="1">
        <f t="array" ref="Z713">IF(ISBLANK(AK713),_xlfn.LET(
    _xlpm.nameBeforeSlash, IF(ISNUMBER(SEARCH("/", Y713)), LEFT(Y713, SEARCH("/", Y713)-1), Y713),
    _xlpm.matchRow, IFERROR(MATCH(_xlpm.nameBeforeSlash, AA:AA, 0), ""),
    _xlpm.difference, IF(_xlpm.matchRow="", "", ABS((R713 + S713)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),IF(ISBLANK(Y713),"","Hidden"))</f>
        <v/>
      </c>
      <c r="AA713" t="s">
        <v>3397</v>
      </c>
      <c r="AB713" t="s">
        <v>1477</v>
      </c>
      <c r="AC713" t="s">
        <v>426</v>
      </c>
      <c r="AD713" t="str">
        <f>_xlfn.XLOOKUP(AC713,moves!A:A,moves!B:B)</f>
        <v>fighting</v>
      </c>
      <c r="AE713">
        <f>_xlfn.XLOOKUP(AC713,moves!A:A,moves!D:D)</f>
        <v>5</v>
      </c>
      <c r="AF713" t="str">
        <f>_xlfn.XLOOKUP(AC713,moves!A:A,moves!E:E)</f>
        <v xml:space="preserve">During this attack and when the user is next attacked: Status symbols deal +1 damage. </v>
      </c>
      <c r="AG713">
        <v>0</v>
      </c>
      <c r="AH713">
        <v>0</v>
      </c>
      <c r="AI713">
        <f t="shared" si="51"/>
        <v>0</v>
      </c>
      <c r="AJ713" t="s">
        <v>525</v>
      </c>
      <c r="AL713">
        <v>0</v>
      </c>
      <c r="AM713" cm="1">
        <f t="array" ref="AM713">IF(AL713=1,1,
   IF(ISTEXT(AK713),1,
   IF(AO713&gt;1,AM712,
   IF(AI713=1,
      IF(SUMPRODUCT((LEN($Y$2:$Y$4096)-LEN(SUBSTITUTE($Y$2:$Y$4096,AA713,"")))/LEN(AA713))&gt;0,2,1),
      IF(
         SUMPRODUCT((LEN($Y$2:$Y$4096)-LEN(SUBSTITUTE($Y$2:$Y$4096,AA713,"")))/LEN(AA713))
         - SUMPRODUCT((LEN($Y$2:$Y$4096)-LEN(SUBSTITUTE($Y$2:$Y$4096,"Alolan "&amp;AA713,"")))/LEN("Alolan "&amp;AA713))
         - SUMPRODUCT((LEN($Y$2:$Y$4096)-LEN(SUBSTITUTE($Y$2:$Y$4096,"Galarian "&amp;AA713,"")))/LEN("Galarian "&amp;AA713))
         - SUMPRODUCT((LEN($Y$2:$Y$4096)-LEN(SUBSTITUTE($Y$2:$Y$4096,"Hisuian "&amp;AA713,"")))/LEN("Hisuian "&amp;AA713))
         - SUMPRODUCT((LEN($Y$2:$Y$4096)-LEN(SUBSTITUTE($Y$2:$Y$4096,"Paldean "&amp;AA713,"")))/LEN("Paldean "&amp;AA713))
      &gt;0,2,1)
   ))))</f>
        <v>1</v>
      </c>
      <c r="AN713">
        <v>0</v>
      </c>
      <c r="AO713">
        <v>2</v>
      </c>
    </row>
    <row r="714" spans="1:41" x14ac:dyDescent="0.25">
      <c r="A714" t="s">
        <v>3928</v>
      </c>
      <c r="B714" t="s">
        <v>89</v>
      </c>
      <c r="C714" t="s">
        <v>1499</v>
      </c>
      <c r="D714" t="s">
        <v>1492</v>
      </c>
      <c r="E714">
        <v>80</v>
      </c>
      <c r="F714">
        <v>125</v>
      </c>
      <c r="G714">
        <v>75</v>
      </c>
      <c r="H714">
        <v>40</v>
      </c>
      <c r="I714">
        <v>95</v>
      </c>
      <c r="J714">
        <v>85</v>
      </c>
      <c r="K714" t="s">
        <v>1829</v>
      </c>
      <c r="L714" t="s">
        <v>247</v>
      </c>
      <c r="M714" t="s">
        <v>249</v>
      </c>
      <c r="N714">
        <v>10.050000000000001</v>
      </c>
      <c r="O714">
        <v>8.3000000000000007</v>
      </c>
      <c r="R714">
        <f t="shared" si="48"/>
        <v>10</v>
      </c>
      <c r="S714">
        <f t="shared" si="49"/>
        <v>8</v>
      </c>
      <c r="T714">
        <f t="shared" si="50"/>
        <v>18</v>
      </c>
      <c r="U714" t="s">
        <v>1499</v>
      </c>
      <c r="V714" t="s">
        <v>1492</v>
      </c>
      <c r="W714" t="s">
        <v>1471</v>
      </c>
      <c r="X714" t="s">
        <v>1481</v>
      </c>
      <c r="Z714" t="str" cm="1">
        <f t="array" ref="Z714">IF(ISBLANK(AK714),_xlfn.LET(
    _xlpm.nameBeforeSlash, IF(ISNUMBER(SEARCH("/", Y714)), LEFT(Y714, SEARCH("/", Y714)-1), Y714),
    _xlpm.matchRow, IFERROR(MATCH(_xlpm.nameBeforeSlash, AA:AA, 0), ""),
    _xlpm.difference, IF(_xlpm.matchRow="", "", ABS((R714 + S714)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),IF(ISBLANK(Y714),"","Hidden"))</f>
        <v/>
      </c>
      <c r="AA714" t="s">
        <v>5213</v>
      </c>
      <c r="AC714" t="s">
        <v>6476</v>
      </c>
      <c r="AD714" t="str">
        <f>_xlfn.XLOOKUP(AC714,moves!A:A,moves!B:B)</f>
        <v>bug</v>
      </c>
      <c r="AE714">
        <f>_xlfn.XLOOKUP(AC714,moves!A:A,moves!D:D)</f>
        <v>4</v>
      </c>
      <c r="AF714" t="str">
        <f>_xlfn.XLOOKUP(AC714,moves!A:A,moves!E:E)</f>
        <v>Ignore type resistances.</v>
      </c>
      <c r="AG714">
        <v>0</v>
      </c>
      <c r="AH714">
        <v>0</v>
      </c>
      <c r="AI714">
        <f t="shared" si="51"/>
        <v>1</v>
      </c>
      <c r="AJ714" t="s">
        <v>525</v>
      </c>
      <c r="AL714">
        <v>0</v>
      </c>
      <c r="AM714" cm="1">
        <f t="array" ref="AM714">IF(AL714=1,1,
   IF(ISTEXT(AK714),1,
   IF(AO714&gt;1,AM713,
   IF(AI714=1,
      IF(SUMPRODUCT((LEN($Y$2:$Y$4096)-LEN(SUBSTITUTE($Y$2:$Y$4096,AA714,"")))/LEN(AA714))&gt;0,2,1),
      IF(
         SUMPRODUCT((LEN($Y$2:$Y$4096)-LEN(SUBSTITUTE($Y$2:$Y$4096,AA714,"")))/LEN(AA714))
         - SUMPRODUCT((LEN($Y$2:$Y$4096)-LEN(SUBSTITUTE($Y$2:$Y$4096,"Alolan "&amp;AA714,"")))/LEN("Alolan "&amp;AA714))
         - SUMPRODUCT((LEN($Y$2:$Y$4096)-LEN(SUBSTITUTE($Y$2:$Y$4096,"Galarian "&amp;AA714,"")))/LEN("Galarian "&amp;AA714))
         - SUMPRODUCT((LEN($Y$2:$Y$4096)-LEN(SUBSTITUTE($Y$2:$Y$4096,"Hisuian "&amp;AA714,"")))/LEN("Hisuian "&amp;AA714))
         - SUMPRODUCT((LEN($Y$2:$Y$4096)-LEN(SUBSTITUTE($Y$2:$Y$4096,"Paldean "&amp;AA714,"")))/LEN("Paldean "&amp;AA714))
      &gt;0,2,1)
   ))))</f>
        <v>1</v>
      </c>
      <c r="AN714">
        <v>0</v>
      </c>
      <c r="AO714">
        <v>1</v>
      </c>
    </row>
    <row r="715" spans="1:41" x14ac:dyDescent="0.25">
      <c r="A715" t="s">
        <v>3929</v>
      </c>
      <c r="B715" t="s">
        <v>89</v>
      </c>
      <c r="C715" t="s">
        <v>1499</v>
      </c>
      <c r="D715" t="s">
        <v>1492</v>
      </c>
      <c r="E715">
        <v>80</v>
      </c>
      <c r="F715">
        <v>185</v>
      </c>
      <c r="G715">
        <v>115</v>
      </c>
      <c r="H715">
        <v>40</v>
      </c>
      <c r="I715">
        <v>105</v>
      </c>
      <c r="J715">
        <v>75</v>
      </c>
      <c r="K715" t="s">
        <v>1829</v>
      </c>
      <c r="L715" t="s">
        <v>3446</v>
      </c>
      <c r="M715" t="s">
        <v>1476</v>
      </c>
      <c r="N715">
        <v>12.65</v>
      </c>
      <c r="O715">
        <v>9.8000000000000007</v>
      </c>
      <c r="R715">
        <f t="shared" si="48"/>
        <v>13</v>
      </c>
      <c r="S715">
        <f t="shared" si="49"/>
        <v>10</v>
      </c>
      <c r="T715">
        <f t="shared" si="50"/>
        <v>23</v>
      </c>
      <c r="U715" t="s">
        <v>1499</v>
      </c>
      <c r="V715" t="s">
        <v>1492</v>
      </c>
      <c r="W715" t="s">
        <v>1471</v>
      </c>
      <c r="X715" t="s">
        <v>1481</v>
      </c>
      <c r="Z715" t="str" cm="1">
        <f t="array" ref="Z715">IF(ISBLANK(AK715),_xlfn.LET(
    _xlpm.nameBeforeSlash, IF(ISNUMBER(SEARCH("/", Y715)), LEFT(Y715, SEARCH("/", Y715)-1), Y715),
    _xlpm.matchRow, IFERROR(MATCH(_xlpm.nameBeforeSlash, AA:AA, 0), ""),
    _xlpm.difference, IF(_xlpm.matchRow="", "", ABS((R715 + S715)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),IF(ISBLANK(Y715),"","Hidden"))</f>
        <v/>
      </c>
      <c r="AA715" t="s">
        <v>5214</v>
      </c>
      <c r="AB715" t="s">
        <v>1477</v>
      </c>
      <c r="AC715" t="s">
        <v>6478</v>
      </c>
      <c r="AD715" t="str">
        <f>_xlfn.XLOOKUP(AC715,moves!A:A,moves!B:B)</f>
        <v>bug</v>
      </c>
      <c r="AE715">
        <f>_xlfn.XLOOKUP(AC715,moves!A:A,moves!D:D)</f>
        <v>4</v>
      </c>
      <c r="AF715" t="str">
        <f>_xlfn.XLOOKUP(AC715,moves!A:A,moves!E:E)</f>
        <v>For every 3 damage on the user: Increase attack strength by 1.</v>
      </c>
      <c r="AG715">
        <v>0</v>
      </c>
      <c r="AH715">
        <v>0</v>
      </c>
      <c r="AI715">
        <f t="shared" si="51"/>
        <v>1</v>
      </c>
      <c r="AJ715" t="s">
        <v>525</v>
      </c>
      <c r="AL715">
        <v>0</v>
      </c>
      <c r="AM715" cm="1">
        <f t="array" ref="AM715">IF(AL715=1,1,
   IF(ISTEXT(AK715),1,
   IF(AO715&gt;1,AM714,
   IF(AI715=1,
      IF(SUMPRODUCT((LEN($Y$2:$Y$4096)-LEN(SUBSTITUTE($Y$2:$Y$4096,AA715,"")))/LEN(AA715))&gt;0,2,1),
      IF(
         SUMPRODUCT((LEN($Y$2:$Y$4096)-LEN(SUBSTITUTE($Y$2:$Y$4096,AA715,"")))/LEN(AA715))
         - SUMPRODUCT((LEN($Y$2:$Y$4096)-LEN(SUBSTITUTE($Y$2:$Y$4096,"Alolan "&amp;AA715,"")))/LEN("Alolan "&amp;AA715))
         - SUMPRODUCT((LEN($Y$2:$Y$4096)-LEN(SUBSTITUTE($Y$2:$Y$4096,"Galarian "&amp;AA715,"")))/LEN("Galarian "&amp;AA715))
         - SUMPRODUCT((LEN($Y$2:$Y$4096)-LEN(SUBSTITUTE($Y$2:$Y$4096,"Hisuian "&amp;AA715,"")))/LEN("Hisuian "&amp;AA715))
         - SUMPRODUCT((LEN($Y$2:$Y$4096)-LEN(SUBSTITUTE($Y$2:$Y$4096,"Paldean "&amp;AA715,"")))/LEN("Paldean "&amp;AA715))
      &gt;0,2,1)
   ))))</f>
        <v>1</v>
      </c>
      <c r="AN715">
        <v>0</v>
      </c>
      <c r="AO715">
        <v>2</v>
      </c>
    </row>
    <row r="716" spans="1:41" x14ac:dyDescent="0.25">
      <c r="A716">
        <v>215</v>
      </c>
      <c r="B716" t="s">
        <v>90</v>
      </c>
      <c r="C716" t="s">
        <v>1471</v>
      </c>
      <c r="D716" t="s">
        <v>1209</v>
      </c>
      <c r="E716">
        <v>55</v>
      </c>
      <c r="F716">
        <v>95</v>
      </c>
      <c r="G716">
        <v>55</v>
      </c>
      <c r="H716">
        <v>35</v>
      </c>
      <c r="I716">
        <v>75</v>
      </c>
      <c r="J716">
        <v>115</v>
      </c>
      <c r="K716" t="s">
        <v>336</v>
      </c>
      <c r="L716" t="s">
        <v>250</v>
      </c>
      <c r="M716" t="s">
        <v>248</v>
      </c>
      <c r="N716">
        <v>9.6999999999999993</v>
      </c>
      <c r="O716">
        <v>6.1</v>
      </c>
      <c r="R716">
        <f t="shared" si="48"/>
        <v>10</v>
      </c>
      <c r="S716">
        <f t="shared" si="49"/>
        <v>6</v>
      </c>
      <c r="T716">
        <f t="shared" si="50"/>
        <v>16</v>
      </c>
      <c r="U716" t="s">
        <v>1471</v>
      </c>
      <c r="V716" t="s">
        <v>1209</v>
      </c>
      <c r="W716" t="s">
        <v>1514</v>
      </c>
      <c r="X716" t="s">
        <v>1492</v>
      </c>
      <c r="Y716" t="s">
        <v>215</v>
      </c>
      <c r="Z716" cm="1">
        <f t="array" ref="Z716">IF(ISBLANK(AK716),_xlfn.LET(
    _xlpm.nameBeforeSlash, IF(ISNUMBER(SEARCH("/", Y716)), LEFT(Y716, SEARCH("/", Y716)-1), Y716),
    _xlpm.matchRow, IFERROR(MATCH(_xlpm.nameBeforeSlash, AA:AA, 0), ""),
    _xlpm.difference, IF(_xlpm.matchRow="", "", ABS((R716 + S716)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),IF(ISBLANK(Y716),"","Hidden"))</f>
        <v>10</v>
      </c>
      <c r="AA716" t="s">
        <v>90</v>
      </c>
      <c r="AC716" t="s">
        <v>958</v>
      </c>
      <c r="AD716" t="str">
        <f>_xlfn.XLOOKUP(AC716,moves!A:A,moves!B:B)</f>
        <v>dark</v>
      </c>
      <c r="AE716">
        <f>_xlfn.XLOOKUP(AC716,moves!A:A,moves!D:D)</f>
        <v>2</v>
      </c>
      <c r="AF716" t="str">
        <f>_xlfn.XLOOKUP(AC716,moves!A:A,moves!E:E)</f>
        <v>When the target next attacks: Their moves have no move effects. Moves with ? attack strength that are affected by this effect have 1 attack strength.</v>
      </c>
      <c r="AG716">
        <v>0</v>
      </c>
      <c r="AH716">
        <v>0</v>
      </c>
      <c r="AI716">
        <f t="shared" si="51"/>
        <v>0</v>
      </c>
      <c r="AJ716" t="s">
        <v>524</v>
      </c>
      <c r="AL716">
        <v>0</v>
      </c>
      <c r="AM716" cm="1">
        <f t="array" ref="AM716">IF(AL716=1,1,
   IF(ISTEXT(AK716),1,
   IF(AO716&gt;1,AM715,
   IF(AI716=1,
      IF(SUMPRODUCT((LEN($Y$2:$Y$4096)-LEN(SUBSTITUTE($Y$2:$Y$4096,AA716,"")))/LEN(AA716))&gt;0,2,1),
      IF(
         SUMPRODUCT((LEN($Y$2:$Y$4096)-LEN(SUBSTITUTE($Y$2:$Y$4096,AA716,"")))/LEN(AA716))
         - SUMPRODUCT((LEN($Y$2:$Y$4096)-LEN(SUBSTITUTE($Y$2:$Y$4096,"Alolan "&amp;AA716,"")))/LEN("Alolan "&amp;AA716))
         - SUMPRODUCT((LEN($Y$2:$Y$4096)-LEN(SUBSTITUTE($Y$2:$Y$4096,"Galarian "&amp;AA716,"")))/LEN("Galarian "&amp;AA716))
         - SUMPRODUCT((LEN($Y$2:$Y$4096)-LEN(SUBSTITUTE($Y$2:$Y$4096,"Hisuian "&amp;AA716,"")))/LEN("Hisuian "&amp;AA716))
         - SUMPRODUCT((LEN($Y$2:$Y$4096)-LEN(SUBSTITUTE($Y$2:$Y$4096,"Paldean "&amp;AA716,"")))/LEN("Paldean "&amp;AA716))
      &gt;0,2,1)
   ))))</f>
        <v>1</v>
      </c>
      <c r="AN716">
        <v>0</v>
      </c>
      <c r="AO716">
        <v>0</v>
      </c>
    </row>
    <row r="717" spans="1:41" x14ac:dyDescent="0.25">
      <c r="A717" t="s">
        <v>1831</v>
      </c>
      <c r="B717" t="s">
        <v>90</v>
      </c>
      <c r="C717" t="s">
        <v>1492</v>
      </c>
      <c r="D717" t="s">
        <v>1469</v>
      </c>
      <c r="E717">
        <v>55</v>
      </c>
      <c r="F717">
        <v>95</v>
      </c>
      <c r="G717">
        <v>55</v>
      </c>
      <c r="H717">
        <v>35</v>
      </c>
      <c r="I717">
        <v>75</v>
      </c>
      <c r="J717">
        <v>115</v>
      </c>
      <c r="K717" t="s">
        <v>336</v>
      </c>
      <c r="L717" t="s">
        <v>253</v>
      </c>
      <c r="M717" t="s">
        <v>248</v>
      </c>
      <c r="N717">
        <v>9.6999999999999993</v>
      </c>
      <c r="O717">
        <v>6.1</v>
      </c>
      <c r="R717">
        <f t="shared" si="48"/>
        <v>10</v>
      </c>
      <c r="S717">
        <f t="shared" si="49"/>
        <v>6</v>
      </c>
      <c r="T717">
        <f t="shared" si="50"/>
        <v>16</v>
      </c>
      <c r="U717" t="s">
        <v>1492</v>
      </c>
      <c r="V717" t="s">
        <v>1469</v>
      </c>
      <c r="W717" t="s">
        <v>1524</v>
      </c>
      <c r="X717" t="s">
        <v>1471</v>
      </c>
      <c r="Y717" t="s">
        <v>1832</v>
      </c>
      <c r="Z717" cm="1">
        <f t="array" ref="Z717">IF(ISBLANK(AK717),_xlfn.LET(
    _xlpm.nameBeforeSlash, IF(ISNUMBER(SEARCH("/", Y717)), LEFT(Y717, SEARCH("/", Y717)-1), Y717),
    _xlpm.matchRow, IFERROR(MATCH(_xlpm.nameBeforeSlash, AA:AA, 0), ""),
    _xlpm.difference, IF(_xlpm.matchRow="", "", ABS((R717 + S717)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),IF(ISBLANK(Y717),"","Hidden"))</f>
        <v>12</v>
      </c>
      <c r="AA717" t="s">
        <v>1833</v>
      </c>
      <c r="AB717" t="s">
        <v>1606</v>
      </c>
      <c r="AC717" t="s">
        <v>1053</v>
      </c>
      <c r="AD717" t="str">
        <f>_xlfn.XLOOKUP(AC717,moves!A:A,moves!B:B)</f>
        <v>fighting</v>
      </c>
      <c r="AE717">
        <f>_xlfn.XLOOKUP(AC717,moves!A:A,moves!D:D)</f>
        <v>4</v>
      </c>
      <c r="AF717" t="str">
        <f>_xlfn.XLOOKUP(AC717,moves!A:A,moves!E:E)</f>
        <v>Ignore the effects of PROTECT moves.</v>
      </c>
      <c r="AG717">
        <v>0</v>
      </c>
      <c r="AH717">
        <v>0</v>
      </c>
      <c r="AI717">
        <f t="shared" si="51"/>
        <v>0</v>
      </c>
      <c r="AJ717" t="s">
        <v>524</v>
      </c>
      <c r="AL717">
        <v>0</v>
      </c>
      <c r="AM717" cm="1">
        <f t="array" ref="AM717">IF(AL717=1,1,
   IF(ISTEXT(AK717),1,
   IF(AO717&gt;1,AM716,
   IF(AI717=1,
      IF(SUMPRODUCT((LEN($Y$2:$Y$4096)-LEN(SUBSTITUTE($Y$2:$Y$4096,AA717,"")))/LEN(AA717))&gt;0,2,1),
      IF(
         SUMPRODUCT((LEN($Y$2:$Y$4096)-LEN(SUBSTITUTE($Y$2:$Y$4096,AA717,"")))/LEN(AA717))
         - SUMPRODUCT((LEN($Y$2:$Y$4096)-LEN(SUBSTITUTE($Y$2:$Y$4096,"Alolan "&amp;AA717,"")))/LEN("Alolan "&amp;AA717))
         - SUMPRODUCT((LEN($Y$2:$Y$4096)-LEN(SUBSTITUTE($Y$2:$Y$4096,"Galarian "&amp;AA717,"")))/LEN("Galarian "&amp;AA717))
         - SUMPRODUCT((LEN($Y$2:$Y$4096)-LEN(SUBSTITUTE($Y$2:$Y$4096,"Hisuian "&amp;AA717,"")))/LEN("Hisuian "&amp;AA717))
         - SUMPRODUCT((LEN($Y$2:$Y$4096)-LEN(SUBSTITUTE($Y$2:$Y$4096,"Paldean "&amp;AA717,"")))/LEN("Paldean "&amp;AA717))
      &gt;0,2,1)
   ))))</f>
        <v>1</v>
      </c>
      <c r="AN717">
        <v>0</v>
      </c>
      <c r="AO717">
        <v>0</v>
      </c>
    </row>
    <row r="718" spans="1:41" x14ac:dyDescent="0.25">
      <c r="A718" t="s">
        <v>3930</v>
      </c>
      <c r="B718" t="s">
        <v>90</v>
      </c>
      <c r="C718" t="s">
        <v>1471</v>
      </c>
      <c r="D718" t="s">
        <v>1209</v>
      </c>
      <c r="E718">
        <v>55</v>
      </c>
      <c r="F718">
        <v>95</v>
      </c>
      <c r="G718">
        <v>55</v>
      </c>
      <c r="H718">
        <v>35</v>
      </c>
      <c r="I718">
        <v>75</v>
      </c>
      <c r="J718">
        <v>115</v>
      </c>
      <c r="K718" t="s">
        <v>336</v>
      </c>
      <c r="L718" t="s">
        <v>250</v>
      </c>
      <c r="M718" t="s">
        <v>248</v>
      </c>
      <c r="N718">
        <v>9.6999999999999993</v>
      </c>
      <c r="O718">
        <v>6.1</v>
      </c>
      <c r="R718">
        <f t="shared" si="48"/>
        <v>10</v>
      </c>
      <c r="S718">
        <f t="shared" si="49"/>
        <v>6</v>
      </c>
      <c r="T718">
        <f t="shared" si="50"/>
        <v>16</v>
      </c>
      <c r="U718" t="s">
        <v>1471</v>
      </c>
      <c r="V718" t="s">
        <v>1209</v>
      </c>
      <c r="W718" t="s">
        <v>1514</v>
      </c>
      <c r="X718" t="s">
        <v>1492</v>
      </c>
      <c r="Y718" t="s">
        <v>5215</v>
      </c>
      <c r="Z718" cm="1">
        <f t="array" ref="Z718">IF(ISBLANK(AK718),_xlfn.LET(
    _xlpm.nameBeforeSlash, IF(ISNUMBER(SEARCH("/", Y718)), LEFT(Y718, SEARCH("/", Y718)-1), Y718),
    _xlpm.matchRow, IFERROR(MATCH(_xlpm.nameBeforeSlash, AA:AA, 0), ""),
    _xlpm.difference, IF(_xlpm.matchRow="", "", ABS((R718 + S718)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),IF(ISBLANK(Y718),"","Hidden"))</f>
        <v>10</v>
      </c>
      <c r="AA718" t="s">
        <v>5216</v>
      </c>
      <c r="AC718" t="s">
        <v>1215</v>
      </c>
      <c r="AD718" t="str">
        <f>_xlfn.XLOOKUP(AC718,moves!A:A,moves!B:B)</f>
        <v>ice</v>
      </c>
      <c r="AE718">
        <f>_xlfn.XLOOKUP(AC718,moves!A:A,moves!D:D)</f>
        <v>2</v>
      </c>
      <c r="AF718" t="str">
        <f>_xlfn.XLOOKUP(AC718,moves!A:A,moves!E:E)</f>
        <v>Decrease the target's initiative by 2.</v>
      </c>
      <c r="AG718">
        <v>0</v>
      </c>
      <c r="AH718">
        <v>0</v>
      </c>
      <c r="AI718">
        <f t="shared" si="51"/>
        <v>1</v>
      </c>
      <c r="AJ718" t="s">
        <v>524</v>
      </c>
      <c r="AL718">
        <v>0</v>
      </c>
      <c r="AM718" cm="1">
        <f t="array" ref="AM718">IF(AL718=1,1,
   IF(ISTEXT(AK718),1,
   IF(AO718&gt;1,AM717,
   IF(AI718=1,
      IF(SUMPRODUCT((LEN($Y$2:$Y$4096)-LEN(SUBSTITUTE($Y$2:$Y$4096,AA718,"")))/LEN(AA718))&gt;0,2,1),
      IF(
         SUMPRODUCT((LEN($Y$2:$Y$4096)-LEN(SUBSTITUTE($Y$2:$Y$4096,AA718,"")))/LEN(AA718))
         - SUMPRODUCT((LEN($Y$2:$Y$4096)-LEN(SUBSTITUTE($Y$2:$Y$4096,"Alolan "&amp;AA718,"")))/LEN("Alolan "&amp;AA718))
         - SUMPRODUCT((LEN($Y$2:$Y$4096)-LEN(SUBSTITUTE($Y$2:$Y$4096,"Galarian "&amp;AA718,"")))/LEN("Galarian "&amp;AA718))
         - SUMPRODUCT((LEN($Y$2:$Y$4096)-LEN(SUBSTITUTE($Y$2:$Y$4096,"Hisuian "&amp;AA718,"")))/LEN("Hisuian "&amp;AA718))
         - SUMPRODUCT((LEN($Y$2:$Y$4096)-LEN(SUBSTITUTE($Y$2:$Y$4096,"Paldean "&amp;AA718,"")))/LEN("Paldean "&amp;AA718))
      &gt;0,2,1)
   ))))</f>
        <v>1</v>
      </c>
      <c r="AN718">
        <v>0</v>
      </c>
      <c r="AO718">
        <v>0</v>
      </c>
    </row>
    <row r="719" spans="1:41" x14ac:dyDescent="0.25">
      <c r="A719" t="s">
        <v>3931</v>
      </c>
      <c r="B719" t="s">
        <v>90</v>
      </c>
      <c r="C719" t="s">
        <v>1492</v>
      </c>
      <c r="D719" t="s">
        <v>1469</v>
      </c>
      <c r="E719">
        <v>55</v>
      </c>
      <c r="F719">
        <v>95</v>
      </c>
      <c r="G719">
        <v>55</v>
      </c>
      <c r="H719">
        <v>35</v>
      </c>
      <c r="I719">
        <v>75</v>
      </c>
      <c r="J719">
        <v>115</v>
      </c>
      <c r="K719" t="s">
        <v>336</v>
      </c>
      <c r="L719" t="s">
        <v>253</v>
      </c>
      <c r="M719" t="s">
        <v>248</v>
      </c>
      <c r="N719">
        <v>9.6999999999999993</v>
      </c>
      <c r="O719">
        <v>6.1</v>
      </c>
      <c r="R719">
        <f t="shared" si="48"/>
        <v>10</v>
      </c>
      <c r="S719">
        <f t="shared" si="49"/>
        <v>6</v>
      </c>
      <c r="T719">
        <f t="shared" si="50"/>
        <v>16</v>
      </c>
      <c r="U719" t="s">
        <v>1492</v>
      </c>
      <c r="V719" t="s">
        <v>1469</v>
      </c>
      <c r="W719" t="s">
        <v>1524</v>
      </c>
      <c r="X719" t="s">
        <v>1471</v>
      </c>
      <c r="Y719" t="s">
        <v>5217</v>
      </c>
      <c r="Z719" cm="1">
        <f t="array" ref="Z719">IF(ISBLANK(AK719),_xlfn.LET(
    _xlpm.nameBeforeSlash, IF(ISNUMBER(SEARCH("/", Y719)), LEFT(Y719, SEARCH("/", Y719)-1), Y719),
    _xlpm.matchRow, IFERROR(MATCH(_xlpm.nameBeforeSlash, AA:AA, 0), ""),
    _xlpm.difference, IF(_xlpm.matchRow="", "", ABS((R719 + S719)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),IF(ISBLANK(Y719),"","Hidden"))</f>
        <v>12</v>
      </c>
      <c r="AA719" t="s">
        <v>5218</v>
      </c>
      <c r="AB719" t="s">
        <v>1606</v>
      </c>
      <c r="AC719" t="s">
        <v>747</v>
      </c>
      <c r="AD719" t="str">
        <f>_xlfn.XLOOKUP(AC719,moves!A:A,moves!B:B)</f>
        <v>poison</v>
      </c>
      <c r="AE719">
        <f>_xlfn.XLOOKUP(AC719,moves!A:A,moves!D:D)</f>
        <v>4</v>
      </c>
      <c r="AF719" t="str">
        <f>_xlfn.XLOOKUP(AC719,moves!A:A,moves!E:E)</f>
        <v>If any status symbols are rolled: Inflict the Poisoned status on the target.</v>
      </c>
      <c r="AG719">
        <v>0</v>
      </c>
      <c r="AH719">
        <v>0</v>
      </c>
      <c r="AI719">
        <f t="shared" si="51"/>
        <v>1</v>
      </c>
      <c r="AJ719" t="s">
        <v>524</v>
      </c>
      <c r="AL719">
        <v>0</v>
      </c>
      <c r="AM719" cm="1">
        <f t="array" ref="AM719">IF(AL719=1,1,
   IF(ISTEXT(AK719),1,
   IF(AO719&gt;1,AM718,
   IF(AI719=1,
      IF(SUMPRODUCT((LEN($Y$2:$Y$4096)-LEN(SUBSTITUTE($Y$2:$Y$4096,AA719,"")))/LEN(AA719))&gt;0,2,1),
      IF(
         SUMPRODUCT((LEN($Y$2:$Y$4096)-LEN(SUBSTITUTE($Y$2:$Y$4096,AA719,"")))/LEN(AA719))
         - SUMPRODUCT((LEN($Y$2:$Y$4096)-LEN(SUBSTITUTE($Y$2:$Y$4096,"Alolan "&amp;AA719,"")))/LEN("Alolan "&amp;AA719))
         - SUMPRODUCT((LEN($Y$2:$Y$4096)-LEN(SUBSTITUTE($Y$2:$Y$4096,"Galarian "&amp;AA719,"")))/LEN("Galarian "&amp;AA719))
         - SUMPRODUCT((LEN($Y$2:$Y$4096)-LEN(SUBSTITUTE($Y$2:$Y$4096,"Hisuian "&amp;AA719,"")))/LEN("Hisuian "&amp;AA719))
         - SUMPRODUCT((LEN($Y$2:$Y$4096)-LEN(SUBSTITUTE($Y$2:$Y$4096,"Paldean "&amp;AA719,"")))/LEN("Paldean "&amp;AA719))
      &gt;0,2,1)
   ))))</f>
        <v>1</v>
      </c>
      <c r="AN719">
        <v>0</v>
      </c>
      <c r="AO719">
        <v>0</v>
      </c>
    </row>
    <row r="720" spans="1:41" x14ac:dyDescent="0.25">
      <c r="A720">
        <v>216</v>
      </c>
      <c r="B720" t="s">
        <v>91</v>
      </c>
      <c r="C720" t="s">
        <v>1512</v>
      </c>
      <c r="D720"/>
      <c r="E720">
        <v>60</v>
      </c>
      <c r="F720">
        <v>80</v>
      </c>
      <c r="G720">
        <v>50</v>
      </c>
      <c r="H720">
        <v>50</v>
      </c>
      <c r="I720">
        <v>50</v>
      </c>
      <c r="J720">
        <v>40</v>
      </c>
      <c r="K720" t="s">
        <v>1834</v>
      </c>
      <c r="L720" t="s">
        <v>247</v>
      </c>
      <c r="M720" t="s">
        <v>249</v>
      </c>
      <c r="N720">
        <v>6.1</v>
      </c>
      <c r="O720">
        <v>5.4</v>
      </c>
      <c r="R720">
        <f t="shared" si="48"/>
        <v>6</v>
      </c>
      <c r="S720">
        <f t="shared" si="49"/>
        <v>5</v>
      </c>
      <c r="T720">
        <f t="shared" si="50"/>
        <v>11</v>
      </c>
      <c r="U720" t="s">
        <v>1512</v>
      </c>
      <c r="V720" t="s">
        <v>1492</v>
      </c>
      <c r="W720" t="s">
        <v>1472</v>
      </c>
      <c r="X720" t="s">
        <v>1536</v>
      </c>
      <c r="Y720" t="s">
        <v>92</v>
      </c>
      <c r="Z720" cm="1">
        <f t="array" ref="Z720">IF(ISBLANK(AK720),_xlfn.LET(
    _xlpm.nameBeforeSlash, IF(ISNUMBER(SEARCH("/", Y720)), LEFT(Y720, SEARCH("/", Y720)-1), Y720),
    _xlpm.matchRow, IFERROR(MATCH(_xlpm.nameBeforeSlash, AA:AA, 0), ""),
    _xlpm.difference, IF(_xlpm.matchRow="", "", ABS((R720 + S720)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),IF(ISBLANK(Y720),"","Hidden"))</f>
        <v>14</v>
      </c>
      <c r="AA720" t="s">
        <v>91</v>
      </c>
      <c r="AC720" t="s">
        <v>1251</v>
      </c>
      <c r="AD720" t="str">
        <f>_xlfn.XLOOKUP(AC720,moves!A:A,moves!B:B)</f>
        <v>normal</v>
      </c>
      <c r="AE720">
        <f>_xlfn.XLOOKUP(AC720,moves!A:A,moves!D:D)</f>
        <v>2</v>
      </c>
      <c r="AF720" t="str">
        <f>_xlfn.XLOOKUP(AC720,moves!A:A,moves!E:E)</f>
        <v>If the target has a held item and the user does not: Steal the target's held item until the end of battle.</v>
      </c>
      <c r="AG720">
        <v>1</v>
      </c>
      <c r="AH720">
        <v>0</v>
      </c>
      <c r="AI720">
        <f t="shared" si="51"/>
        <v>0</v>
      </c>
      <c r="AJ720" t="s">
        <v>870</v>
      </c>
      <c r="AL720">
        <v>0</v>
      </c>
      <c r="AM720" cm="1">
        <f t="array" ref="AM720">IF(AL720=1,1,
   IF(ISTEXT(AK720),1,
   IF(AO720&gt;1,AM719,
   IF(AI720=1,
      IF(SUMPRODUCT((LEN($Y$2:$Y$4096)-LEN(SUBSTITUTE($Y$2:$Y$4096,AA720,"")))/LEN(AA720))&gt;0,2,1),
      IF(
         SUMPRODUCT((LEN($Y$2:$Y$4096)-LEN(SUBSTITUTE($Y$2:$Y$4096,AA720,"")))/LEN(AA720))
         - SUMPRODUCT((LEN($Y$2:$Y$4096)-LEN(SUBSTITUTE($Y$2:$Y$4096,"Alolan "&amp;AA720,"")))/LEN("Alolan "&amp;AA720))
         - SUMPRODUCT((LEN($Y$2:$Y$4096)-LEN(SUBSTITUTE($Y$2:$Y$4096,"Galarian "&amp;AA720,"")))/LEN("Galarian "&amp;AA720))
         - SUMPRODUCT((LEN($Y$2:$Y$4096)-LEN(SUBSTITUTE($Y$2:$Y$4096,"Hisuian "&amp;AA720,"")))/LEN("Hisuian "&amp;AA720))
         - SUMPRODUCT((LEN($Y$2:$Y$4096)-LEN(SUBSTITUTE($Y$2:$Y$4096,"Paldean "&amp;AA720,"")))/LEN("Paldean "&amp;AA720))
      &gt;0,2,1)
   ))))</f>
        <v>1</v>
      </c>
      <c r="AN720">
        <v>0</v>
      </c>
      <c r="AO720">
        <v>0</v>
      </c>
    </row>
    <row r="721" spans="1:41" x14ac:dyDescent="0.25">
      <c r="A721" t="s">
        <v>3932</v>
      </c>
      <c r="B721" t="s">
        <v>91</v>
      </c>
      <c r="C721" t="s">
        <v>1512</v>
      </c>
      <c r="D721"/>
      <c r="E721">
        <v>60</v>
      </c>
      <c r="F721">
        <v>80</v>
      </c>
      <c r="G721">
        <v>50</v>
      </c>
      <c r="H721">
        <v>50</v>
      </c>
      <c r="I721">
        <v>50</v>
      </c>
      <c r="J721">
        <v>40</v>
      </c>
      <c r="K721" t="s">
        <v>1834</v>
      </c>
      <c r="L721" t="s">
        <v>247</v>
      </c>
      <c r="M721" t="s">
        <v>249</v>
      </c>
      <c r="N721">
        <v>6.1</v>
      </c>
      <c r="O721">
        <v>5.4</v>
      </c>
      <c r="R721">
        <f t="shared" si="48"/>
        <v>6</v>
      </c>
      <c r="S721">
        <f t="shared" si="49"/>
        <v>5</v>
      </c>
      <c r="T721">
        <f t="shared" si="50"/>
        <v>11</v>
      </c>
      <c r="U721" t="s">
        <v>1512</v>
      </c>
      <c r="V721" t="s">
        <v>1492</v>
      </c>
      <c r="W721" t="s">
        <v>1472</v>
      </c>
      <c r="X721" t="s">
        <v>1536</v>
      </c>
      <c r="Y721" t="s">
        <v>5219</v>
      </c>
      <c r="Z721" cm="1">
        <f t="array" ref="Z721">IF(ISBLANK(AK721),_xlfn.LET(
    _xlpm.nameBeforeSlash, IF(ISNUMBER(SEARCH("/", Y721)), LEFT(Y721, SEARCH("/", Y721)-1), Y721),
    _xlpm.matchRow, IFERROR(MATCH(_xlpm.nameBeforeSlash, AA:AA, 0), ""),
    _xlpm.difference, IF(_xlpm.matchRow="", "", ABS((R721 + S721)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),IF(ISBLANK(Y721),"","Hidden"))</f>
        <v>14</v>
      </c>
      <c r="AA721" t="s">
        <v>5220</v>
      </c>
      <c r="AC721" t="s">
        <v>6480</v>
      </c>
      <c r="AD721" t="str">
        <f>_xlfn.XLOOKUP(AC721,moves!A:A,moves!B:B)</f>
        <v>fairy</v>
      </c>
      <c r="AE721">
        <f>_xlfn.XLOOKUP(AC721,moves!A:A,moves!D:D)</f>
        <v>1</v>
      </c>
      <c r="AF721" t="str">
        <f>_xlfn.XLOOKUP(AC721,moves!A:A,moves!E:E)</f>
        <v>When the target next attacks: Decrease attack strength by 1.</v>
      </c>
      <c r="AG721">
        <v>1</v>
      </c>
      <c r="AH721">
        <v>0</v>
      </c>
      <c r="AI721">
        <f t="shared" si="51"/>
        <v>1</v>
      </c>
      <c r="AJ721" t="s">
        <v>523</v>
      </c>
      <c r="AL721">
        <v>0</v>
      </c>
      <c r="AM721" cm="1">
        <f t="array" ref="AM721">IF(AL721=1,1,
   IF(ISTEXT(AK721),1,
   IF(AO721&gt;1,AM720,
   IF(AI721=1,
      IF(SUMPRODUCT((LEN($Y$2:$Y$4096)-LEN(SUBSTITUTE($Y$2:$Y$4096,AA721,"")))/LEN(AA721))&gt;0,2,1),
      IF(
         SUMPRODUCT((LEN($Y$2:$Y$4096)-LEN(SUBSTITUTE($Y$2:$Y$4096,AA721,"")))/LEN(AA721))
         - SUMPRODUCT((LEN($Y$2:$Y$4096)-LEN(SUBSTITUTE($Y$2:$Y$4096,"Alolan "&amp;AA721,"")))/LEN("Alolan "&amp;AA721))
         - SUMPRODUCT((LEN($Y$2:$Y$4096)-LEN(SUBSTITUTE($Y$2:$Y$4096,"Galarian "&amp;AA721,"")))/LEN("Galarian "&amp;AA721))
         - SUMPRODUCT((LEN($Y$2:$Y$4096)-LEN(SUBSTITUTE($Y$2:$Y$4096,"Hisuian "&amp;AA721,"")))/LEN("Hisuian "&amp;AA721))
         - SUMPRODUCT((LEN($Y$2:$Y$4096)-LEN(SUBSTITUTE($Y$2:$Y$4096,"Paldean "&amp;AA721,"")))/LEN("Paldean "&amp;AA721))
      &gt;0,2,1)
   ))))</f>
        <v>1</v>
      </c>
      <c r="AN721">
        <v>0</v>
      </c>
      <c r="AO721">
        <v>0</v>
      </c>
    </row>
    <row r="722" spans="1:41" x14ac:dyDescent="0.25">
      <c r="A722">
        <v>217</v>
      </c>
      <c r="B722" t="s">
        <v>92</v>
      </c>
      <c r="C722" t="s">
        <v>1512</v>
      </c>
      <c r="D722"/>
      <c r="E722">
        <v>90</v>
      </c>
      <c r="F722">
        <v>130</v>
      </c>
      <c r="G722">
        <v>75</v>
      </c>
      <c r="H722">
        <v>75</v>
      </c>
      <c r="I722">
        <v>75</v>
      </c>
      <c r="J722">
        <v>55</v>
      </c>
      <c r="K722" t="s">
        <v>1835</v>
      </c>
      <c r="L722" t="s">
        <v>247</v>
      </c>
      <c r="M722" t="s">
        <v>249</v>
      </c>
      <c r="N722">
        <v>9.4499999999999993</v>
      </c>
      <c r="O722">
        <v>8.1</v>
      </c>
      <c r="R722">
        <f t="shared" si="48"/>
        <v>9</v>
      </c>
      <c r="S722">
        <f t="shared" si="49"/>
        <v>8</v>
      </c>
      <c r="T722">
        <f t="shared" si="50"/>
        <v>17</v>
      </c>
      <c r="U722" t="s">
        <v>1512</v>
      </c>
      <c r="V722" t="s">
        <v>1492</v>
      </c>
      <c r="W722" t="s">
        <v>1472</v>
      </c>
      <c r="X722" t="s">
        <v>1536</v>
      </c>
      <c r="Y722" t="s">
        <v>3253</v>
      </c>
      <c r="Z722" cm="1">
        <f t="array" ref="Z722">IF(ISBLANK(AK722),_xlfn.LET(
    _xlpm.nameBeforeSlash, IF(ISNUMBER(SEARCH("/", Y722)), LEFT(Y722, SEARCH("/", Y722)-1), Y722),
    _xlpm.matchRow, IFERROR(MATCH(_xlpm.nameBeforeSlash, AA:AA, 0), ""),
    _xlpm.difference, IF(_xlpm.matchRow="", "", ABS((R722 + S722)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),IF(ISBLANK(Y722),"","Hidden"))</f>
        <v>13</v>
      </c>
      <c r="AA722" t="s">
        <v>92</v>
      </c>
      <c r="AC722" t="s">
        <v>442</v>
      </c>
      <c r="AD722" t="str">
        <f>_xlfn.XLOOKUP(AC722,moves!A:A,moves!B:B)</f>
        <v>fairy</v>
      </c>
      <c r="AE722">
        <f>_xlfn.XLOOKUP(AC722,moves!A:A,moves!D:D)</f>
        <v>4</v>
      </c>
      <c r="AF722" t="str">
        <f>_xlfn.XLOOKUP(AC722,moves!A:A,moves!E:E)</f>
        <v>When the target next attacks: Remove 1 regular hit from the roll.</v>
      </c>
      <c r="AG722">
        <v>0</v>
      </c>
      <c r="AH722">
        <v>0</v>
      </c>
      <c r="AI722">
        <f t="shared" si="51"/>
        <v>0</v>
      </c>
      <c r="AJ722" t="s">
        <v>525</v>
      </c>
      <c r="AL722">
        <v>0</v>
      </c>
      <c r="AM722" cm="1">
        <f t="array" ref="AM722">IF(AL722=1,1,
   IF(ISTEXT(AK722),1,
   IF(AO722&gt;1,AM721,
   IF(AI722=1,
      IF(SUMPRODUCT((LEN($Y$2:$Y$4096)-LEN(SUBSTITUTE($Y$2:$Y$4096,AA722,"")))/LEN(AA722))&gt;0,2,1),
      IF(
         SUMPRODUCT((LEN($Y$2:$Y$4096)-LEN(SUBSTITUTE($Y$2:$Y$4096,AA722,"")))/LEN(AA722))
         - SUMPRODUCT((LEN($Y$2:$Y$4096)-LEN(SUBSTITUTE($Y$2:$Y$4096,"Alolan "&amp;AA722,"")))/LEN("Alolan "&amp;AA722))
         - SUMPRODUCT((LEN($Y$2:$Y$4096)-LEN(SUBSTITUTE($Y$2:$Y$4096,"Galarian "&amp;AA722,"")))/LEN("Galarian "&amp;AA722))
         - SUMPRODUCT((LEN($Y$2:$Y$4096)-LEN(SUBSTITUTE($Y$2:$Y$4096,"Hisuian "&amp;AA722,"")))/LEN("Hisuian "&amp;AA722))
         - SUMPRODUCT((LEN($Y$2:$Y$4096)-LEN(SUBSTITUTE($Y$2:$Y$4096,"Paldean "&amp;AA722,"")))/LEN("Paldean "&amp;AA722))
      &gt;0,2,1)
   ))))</f>
        <v>2</v>
      </c>
      <c r="AN722">
        <v>0</v>
      </c>
      <c r="AO722">
        <v>0</v>
      </c>
    </row>
    <row r="723" spans="1:41" x14ac:dyDescent="0.25">
      <c r="A723" t="s">
        <v>3933</v>
      </c>
      <c r="B723" t="s">
        <v>92</v>
      </c>
      <c r="C723" t="s">
        <v>1512</v>
      </c>
      <c r="D723"/>
      <c r="E723">
        <v>90</v>
      </c>
      <c r="F723">
        <v>130</v>
      </c>
      <c r="G723">
        <v>75</v>
      </c>
      <c r="H723">
        <v>75</v>
      </c>
      <c r="I723">
        <v>75</v>
      </c>
      <c r="J723">
        <v>55</v>
      </c>
      <c r="K723" t="s">
        <v>1835</v>
      </c>
      <c r="L723" t="s">
        <v>247</v>
      </c>
      <c r="M723" t="s">
        <v>249</v>
      </c>
      <c r="N723">
        <v>9.4499999999999993</v>
      </c>
      <c r="O723">
        <v>8.1</v>
      </c>
      <c r="R723">
        <f t="shared" si="48"/>
        <v>9</v>
      </c>
      <c r="S723">
        <f t="shared" si="49"/>
        <v>8</v>
      </c>
      <c r="T723">
        <f t="shared" si="50"/>
        <v>17</v>
      </c>
      <c r="U723" t="s">
        <v>1512</v>
      </c>
      <c r="V723" t="s">
        <v>1492</v>
      </c>
      <c r="W723" t="s">
        <v>1472</v>
      </c>
      <c r="X723" t="s">
        <v>1536</v>
      </c>
      <c r="Y723" t="s">
        <v>6171</v>
      </c>
      <c r="Z723" cm="1">
        <f t="array" ref="Z723">IF(ISBLANK(AK723),_xlfn.LET(
    _xlpm.nameBeforeSlash, IF(ISNUMBER(SEARCH("/", Y723)), LEFT(Y723, SEARCH("/", Y723)-1), Y723),
    _xlpm.matchRow, IFERROR(MATCH(_xlpm.nameBeforeSlash, AA:AA, 0), ""),
    _xlpm.difference, IF(_xlpm.matchRow="", "", ABS((R723 + S723)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),IF(ISBLANK(Y723),"","Hidden"))</f>
        <v>13</v>
      </c>
      <c r="AA723" t="s">
        <v>5219</v>
      </c>
      <c r="AC723" t="s">
        <v>464</v>
      </c>
      <c r="AD723" t="str">
        <f>_xlfn.XLOOKUP(AC723,moves!A:A,moves!B:B)</f>
        <v>normal</v>
      </c>
      <c r="AE723">
        <f>_xlfn.XLOOKUP(AC723,moves!A:A,moves!D:D)</f>
        <v>4</v>
      </c>
      <c r="AF723" t="str">
        <f>_xlfn.XLOOKUP(AC723,moves!A:A,moves!E:E)</f>
        <v>Critical hits deal +1 damage.</v>
      </c>
      <c r="AG723">
        <v>0</v>
      </c>
      <c r="AH723">
        <v>0</v>
      </c>
      <c r="AI723">
        <f t="shared" si="51"/>
        <v>1</v>
      </c>
      <c r="AJ723" t="s">
        <v>525</v>
      </c>
      <c r="AL723">
        <v>0</v>
      </c>
      <c r="AM723" cm="1">
        <f t="array" ref="AM723">IF(AL723=1,1,
   IF(ISTEXT(AK723),1,
   IF(AO723&gt;1,AM722,
   IF(AI723=1,
      IF(SUMPRODUCT((LEN($Y$2:$Y$4096)-LEN(SUBSTITUTE($Y$2:$Y$4096,AA723,"")))/LEN(AA723))&gt;0,2,1),
      IF(
         SUMPRODUCT((LEN($Y$2:$Y$4096)-LEN(SUBSTITUTE($Y$2:$Y$4096,AA723,"")))/LEN(AA723))
         - SUMPRODUCT((LEN($Y$2:$Y$4096)-LEN(SUBSTITUTE($Y$2:$Y$4096,"Alolan "&amp;AA723,"")))/LEN("Alolan "&amp;AA723))
         - SUMPRODUCT((LEN($Y$2:$Y$4096)-LEN(SUBSTITUTE($Y$2:$Y$4096,"Galarian "&amp;AA723,"")))/LEN("Galarian "&amp;AA723))
         - SUMPRODUCT((LEN($Y$2:$Y$4096)-LEN(SUBSTITUTE($Y$2:$Y$4096,"Hisuian "&amp;AA723,"")))/LEN("Hisuian "&amp;AA723))
         - SUMPRODUCT((LEN($Y$2:$Y$4096)-LEN(SUBSTITUTE($Y$2:$Y$4096,"Paldean "&amp;AA723,"")))/LEN("Paldean "&amp;AA723))
      &gt;0,2,1)
   ))))</f>
        <v>2</v>
      </c>
      <c r="AN723">
        <v>0</v>
      </c>
      <c r="AO723">
        <v>0</v>
      </c>
    </row>
    <row r="724" spans="1:41" x14ac:dyDescent="0.25">
      <c r="A724">
        <v>218</v>
      </c>
      <c r="B724" t="s">
        <v>1836</v>
      </c>
      <c r="C724" t="s">
        <v>1479</v>
      </c>
      <c r="D724"/>
      <c r="E724">
        <v>40</v>
      </c>
      <c r="F724">
        <v>40</v>
      </c>
      <c r="G724">
        <v>40</v>
      </c>
      <c r="H724">
        <v>70</v>
      </c>
      <c r="I724">
        <v>40</v>
      </c>
      <c r="J724">
        <v>20</v>
      </c>
      <c r="K724" t="s">
        <v>1837</v>
      </c>
      <c r="L724" t="s">
        <v>253</v>
      </c>
      <c r="M724" t="s">
        <v>251</v>
      </c>
      <c r="N724">
        <v>4.7</v>
      </c>
      <c r="O724">
        <v>4</v>
      </c>
      <c r="R724">
        <f t="shared" si="48"/>
        <v>5</v>
      </c>
      <c r="S724">
        <f t="shared" si="49"/>
        <v>4</v>
      </c>
      <c r="T724">
        <f t="shared" si="50"/>
        <v>9</v>
      </c>
      <c r="U724" t="s">
        <v>1479</v>
      </c>
      <c r="V724" t="s">
        <v>1546</v>
      </c>
      <c r="W724" t="s">
        <v>1469</v>
      </c>
      <c r="X724" t="s">
        <v>1472</v>
      </c>
      <c r="Y724" t="s">
        <v>1838</v>
      </c>
      <c r="Z724" cm="1">
        <f t="array" ref="Z724">IF(ISBLANK(AK724),_xlfn.LET(
    _xlpm.nameBeforeSlash, IF(ISNUMBER(SEARCH("/", Y724)), LEFT(Y724, SEARCH("/", Y724)-1), Y724),
    _xlpm.matchRow, IFERROR(MATCH(_xlpm.nameBeforeSlash, AA:AA, 0), ""),
    _xlpm.difference, IF(_xlpm.matchRow="", "", ABS((R724 + S724)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),IF(ISBLANK(Y724),"","Hidden"))</f>
        <v>11</v>
      </c>
      <c r="AA724" t="s">
        <v>1836</v>
      </c>
      <c r="AC724" t="s">
        <v>1299</v>
      </c>
      <c r="AD724" t="str">
        <f>_xlfn.XLOOKUP(AC724,moves!A:A,moves!B:B)</f>
        <v>poison</v>
      </c>
      <c r="AE724">
        <f>_xlfn.XLOOKUP(AC724,moves!A:A,moves!D:D)</f>
        <v>2</v>
      </c>
      <c r="AF724" t="str">
        <f>_xlfn.XLOOKUP(AC724,moves!A:A,moves!E:E)</f>
        <v>Remove all PERSISTING and MODIFY effects on all active Pokémon.</v>
      </c>
      <c r="AG724">
        <v>0</v>
      </c>
      <c r="AH724">
        <v>0</v>
      </c>
      <c r="AI724">
        <f t="shared" si="51"/>
        <v>0</v>
      </c>
      <c r="AJ724" t="s">
        <v>523</v>
      </c>
      <c r="AL724">
        <v>0</v>
      </c>
      <c r="AM724" cm="1">
        <f t="array" ref="AM724">IF(AL724=1,1,
   IF(ISTEXT(AK724),1,
   IF(AO724&gt;1,AM723,
   IF(AI724=1,
      IF(SUMPRODUCT((LEN($Y$2:$Y$4096)-LEN(SUBSTITUTE($Y$2:$Y$4096,AA724,"")))/LEN(AA724))&gt;0,2,1),
      IF(
         SUMPRODUCT((LEN($Y$2:$Y$4096)-LEN(SUBSTITUTE($Y$2:$Y$4096,AA724,"")))/LEN(AA724))
         - SUMPRODUCT((LEN($Y$2:$Y$4096)-LEN(SUBSTITUTE($Y$2:$Y$4096,"Alolan "&amp;AA724,"")))/LEN("Alolan "&amp;AA724))
         - SUMPRODUCT((LEN($Y$2:$Y$4096)-LEN(SUBSTITUTE($Y$2:$Y$4096,"Galarian "&amp;AA724,"")))/LEN("Galarian "&amp;AA724))
         - SUMPRODUCT((LEN($Y$2:$Y$4096)-LEN(SUBSTITUTE($Y$2:$Y$4096,"Hisuian "&amp;AA724,"")))/LEN("Hisuian "&amp;AA724))
         - SUMPRODUCT((LEN($Y$2:$Y$4096)-LEN(SUBSTITUTE($Y$2:$Y$4096,"Paldean "&amp;AA724,"")))/LEN("Paldean "&amp;AA724))
      &gt;0,2,1)
   ))))</f>
        <v>1</v>
      </c>
      <c r="AN724">
        <v>0</v>
      </c>
      <c r="AO724">
        <v>0</v>
      </c>
    </row>
    <row r="725" spans="1:41" x14ac:dyDescent="0.25">
      <c r="A725" t="s">
        <v>3934</v>
      </c>
      <c r="B725" t="s">
        <v>1836</v>
      </c>
      <c r="C725" t="s">
        <v>1479</v>
      </c>
      <c r="D725"/>
      <c r="E725">
        <v>40</v>
      </c>
      <c r="F725">
        <v>40</v>
      </c>
      <c r="G725">
        <v>40</v>
      </c>
      <c r="H725">
        <v>70</v>
      </c>
      <c r="I725">
        <v>40</v>
      </c>
      <c r="J725">
        <v>20</v>
      </c>
      <c r="K725" t="s">
        <v>1837</v>
      </c>
      <c r="L725" t="s">
        <v>253</v>
      </c>
      <c r="M725" t="s">
        <v>251</v>
      </c>
      <c r="N725">
        <v>4.7</v>
      </c>
      <c r="O725">
        <v>4</v>
      </c>
      <c r="R725">
        <f t="shared" si="48"/>
        <v>5</v>
      </c>
      <c r="S725">
        <f t="shared" si="49"/>
        <v>4</v>
      </c>
      <c r="T725">
        <f t="shared" si="50"/>
        <v>9</v>
      </c>
      <c r="U725" t="s">
        <v>1479</v>
      </c>
      <c r="V725" t="s">
        <v>1546</v>
      </c>
      <c r="W725" t="s">
        <v>1469</v>
      </c>
      <c r="X725" t="s">
        <v>1472</v>
      </c>
      <c r="Y725" t="s">
        <v>5221</v>
      </c>
      <c r="Z725" cm="1">
        <f t="array" ref="Z725">IF(ISBLANK(AK725),_xlfn.LET(
    _xlpm.nameBeforeSlash, IF(ISNUMBER(SEARCH("/", Y725)), LEFT(Y725, SEARCH("/", Y725)-1), Y725),
    _xlpm.matchRow, IFERROR(MATCH(_xlpm.nameBeforeSlash, AA:AA, 0), ""),
    _xlpm.difference, IF(_xlpm.matchRow="", "", ABS((R725 + S725)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),IF(ISBLANK(Y725),"","Hidden"))</f>
        <v>11</v>
      </c>
      <c r="AA725" t="s">
        <v>5222</v>
      </c>
      <c r="AC725" t="s">
        <v>711</v>
      </c>
      <c r="AD725" t="str">
        <f>_xlfn.XLOOKUP(AC725,moves!A:A,moves!B:B)</f>
        <v>fire</v>
      </c>
      <c r="AE725">
        <f>_xlfn.XLOOKUP(AC725,moves!A:A,moves!D:D)</f>
        <v>2</v>
      </c>
      <c r="AF725" t="str">
        <f>_xlfn.XLOOKUP(AC725,moves!A:A,moves!E:E)</f>
        <v>Inflict the Burned status on the target.</v>
      </c>
      <c r="AG725">
        <v>0</v>
      </c>
      <c r="AH725">
        <v>0</v>
      </c>
      <c r="AI725">
        <f t="shared" si="51"/>
        <v>1</v>
      </c>
      <c r="AJ725" t="s">
        <v>523</v>
      </c>
      <c r="AL725">
        <v>0</v>
      </c>
      <c r="AM725" cm="1">
        <f t="array" ref="AM725">IF(AL725=1,1,
   IF(ISTEXT(AK725),1,
   IF(AO725&gt;1,AM724,
   IF(AI725=1,
      IF(SUMPRODUCT((LEN($Y$2:$Y$4096)-LEN(SUBSTITUTE($Y$2:$Y$4096,AA725,"")))/LEN(AA725))&gt;0,2,1),
      IF(
         SUMPRODUCT((LEN($Y$2:$Y$4096)-LEN(SUBSTITUTE($Y$2:$Y$4096,AA725,"")))/LEN(AA725))
         - SUMPRODUCT((LEN($Y$2:$Y$4096)-LEN(SUBSTITUTE($Y$2:$Y$4096,"Alolan "&amp;AA725,"")))/LEN("Alolan "&amp;AA725))
         - SUMPRODUCT((LEN($Y$2:$Y$4096)-LEN(SUBSTITUTE($Y$2:$Y$4096,"Galarian "&amp;AA725,"")))/LEN("Galarian "&amp;AA725))
         - SUMPRODUCT((LEN($Y$2:$Y$4096)-LEN(SUBSTITUTE($Y$2:$Y$4096,"Hisuian "&amp;AA725,"")))/LEN("Hisuian "&amp;AA725))
         - SUMPRODUCT((LEN($Y$2:$Y$4096)-LEN(SUBSTITUTE($Y$2:$Y$4096,"Paldean "&amp;AA725,"")))/LEN("Paldean "&amp;AA725))
      &gt;0,2,1)
   ))))</f>
        <v>1</v>
      </c>
      <c r="AN725">
        <v>0</v>
      </c>
      <c r="AO725">
        <v>0</v>
      </c>
    </row>
    <row r="726" spans="1:41" x14ac:dyDescent="0.25">
      <c r="A726">
        <v>219</v>
      </c>
      <c r="B726" t="s">
        <v>1838</v>
      </c>
      <c r="C726" t="s">
        <v>1479</v>
      </c>
      <c r="D726" t="s">
        <v>1546</v>
      </c>
      <c r="E726">
        <v>60</v>
      </c>
      <c r="F726">
        <v>50</v>
      </c>
      <c r="G726">
        <v>120</v>
      </c>
      <c r="H726">
        <v>90</v>
      </c>
      <c r="I726">
        <v>80</v>
      </c>
      <c r="J726">
        <v>30</v>
      </c>
      <c r="K726" t="s">
        <v>1837</v>
      </c>
      <c r="L726" t="s">
        <v>253</v>
      </c>
      <c r="M726" t="s">
        <v>251</v>
      </c>
      <c r="N726">
        <v>6.2</v>
      </c>
      <c r="O726">
        <v>8.4</v>
      </c>
      <c r="Q726">
        <v>2</v>
      </c>
      <c r="R726">
        <f t="shared" si="48"/>
        <v>6</v>
      </c>
      <c r="S726">
        <f t="shared" si="49"/>
        <v>10</v>
      </c>
      <c r="T726">
        <f t="shared" si="50"/>
        <v>16</v>
      </c>
      <c r="U726" t="s">
        <v>1479</v>
      </c>
      <c r="V726" t="s">
        <v>1546</v>
      </c>
      <c r="W726" t="s">
        <v>1469</v>
      </c>
      <c r="X726" t="s">
        <v>1472</v>
      </c>
      <c r="Z726" t="str" cm="1">
        <f t="array" ref="Z726">IF(ISBLANK(AK726),_xlfn.LET(
    _xlpm.nameBeforeSlash, IF(ISNUMBER(SEARCH("/", Y726)), LEFT(Y726, SEARCH("/", Y726)-1), Y726),
    _xlpm.matchRow, IFERROR(MATCH(_xlpm.nameBeforeSlash, AA:AA, 0), ""),
    _xlpm.difference, IF(_xlpm.matchRow="", "", ABS((R726 + S726)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),IF(ISBLANK(Y726),"","Hidden"))</f>
        <v/>
      </c>
      <c r="AA726" t="s">
        <v>1838</v>
      </c>
      <c r="AC726" t="s">
        <v>712</v>
      </c>
      <c r="AD726" t="str">
        <f>_xlfn.XLOOKUP(AC726,moves!A:A,moves!B:B)</f>
        <v>fire</v>
      </c>
      <c r="AE726">
        <f>_xlfn.XLOOKUP(AC726,moves!A:A,moves!D:D)</f>
        <v>4</v>
      </c>
      <c r="AF726" t="str">
        <f>_xlfn.XLOOKUP(AC726,moves!A:A,moves!E:E)</f>
        <v>For each status symbol rolled: Inflict the Burned status on one target.</v>
      </c>
      <c r="AG726">
        <v>0</v>
      </c>
      <c r="AH726">
        <v>0</v>
      </c>
      <c r="AI726">
        <f t="shared" si="51"/>
        <v>0</v>
      </c>
      <c r="AJ726" t="s">
        <v>524</v>
      </c>
      <c r="AL726">
        <v>0</v>
      </c>
      <c r="AM726" cm="1">
        <f t="array" ref="AM726">IF(AL726=1,1,
   IF(ISTEXT(AK726),1,
   IF(AO726&gt;1,AM725,
   IF(AI726=1,
      IF(SUMPRODUCT((LEN($Y$2:$Y$4096)-LEN(SUBSTITUTE($Y$2:$Y$4096,AA726,"")))/LEN(AA726))&gt;0,2,1),
      IF(
         SUMPRODUCT((LEN($Y$2:$Y$4096)-LEN(SUBSTITUTE($Y$2:$Y$4096,AA726,"")))/LEN(AA726))
         - SUMPRODUCT((LEN($Y$2:$Y$4096)-LEN(SUBSTITUTE($Y$2:$Y$4096,"Alolan "&amp;AA726,"")))/LEN("Alolan "&amp;AA726))
         - SUMPRODUCT((LEN($Y$2:$Y$4096)-LEN(SUBSTITUTE($Y$2:$Y$4096,"Galarian "&amp;AA726,"")))/LEN("Galarian "&amp;AA726))
         - SUMPRODUCT((LEN($Y$2:$Y$4096)-LEN(SUBSTITUTE($Y$2:$Y$4096,"Hisuian "&amp;AA726,"")))/LEN("Hisuian "&amp;AA726))
         - SUMPRODUCT((LEN($Y$2:$Y$4096)-LEN(SUBSTITUTE($Y$2:$Y$4096,"Paldean "&amp;AA726,"")))/LEN("Paldean "&amp;AA726))
      &gt;0,2,1)
   ))))</f>
        <v>2</v>
      </c>
      <c r="AN726">
        <v>0</v>
      </c>
      <c r="AO726">
        <v>0</v>
      </c>
    </row>
    <row r="727" spans="1:41" x14ac:dyDescent="0.25">
      <c r="A727" t="s">
        <v>3935</v>
      </c>
      <c r="B727" t="s">
        <v>1838</v>
      </c>
      <c r="C727" t="s">
        <v>1479</v>
      </c>
      <c r="D727" t="s">
        <v>1546</v>
      </c>
      <c r="E727">
        <v>60</v>
      </c>
      <c r="F727">
        <v>50</v>
      </c>
      <c r="G727">
        <v>120</v>
      </c>
      <c r="H727">
        <v>90</v>
      </c>
      <c r="I727">
        <v>80</v>
      </c>
      <c r="J727">
        <v>30</v>
      </c>
      <c r="K727" t="s">
        <v>1837</v>
      </c>
      <c r="L727" t="s">
        <v>253</v>
      </c>
      <c r="M727" t="s">
        <v>251</v>
      </c>
      <c r="N727">
        <v>6.2</v>
      </c>
      <c r="O727">
        <v>8.4</v>
      </c>
      <c r="Q727">
        <v>2</v>
      </c>
      <c r="R727">
        <f t="shared" si="48"/>
        <v>6</v>
      </c>
      <c r="S727">
        <f t="shared" si="49"/>
        <v>10</v>
      </c>
      <c r="T727">
        <f t="shared" si="50"/>
        <v>16</v>
      </c>
      <c r="U727" t="s">
        <v>1479</v>
      </c>
      <c r="V727" t="s">
        <v>1546</v>
      </c>
      <c r="W727" t="s">
        <v>1469</v>
      </c>
      <c r="X727" t="s">
        <v>1472</v>
      </c>
      <c r="Z727" t="str" cm="1">
        <f t="array" ref="Z727">IF(ISBLANK(AK727),_xlfn.LET(
    _xlpm.nameBeforeSlash, IF(ISNUMBER(SEARCH("/", Y727)), LEFT(Y727, SEARCH("/", Y727)-1), Y727),
    _xlpm.matchRow, IFERROR(MATCH(_xlpm.nameBeforeSlash, AA:AA, 0), ""),
    _xlpm.difference, IF(_xlpm.matchRow="", "", ABS((R727 + S727)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),IF(ISBLANK(Y727),"","Hidden"))</f>
        <v/>
      </c>
      <c r="AA727" t="s">
        <v>5221</v>
      </c>
      <c r="AC727" t="s">
        <v>1175</v>
      </c>
      <c r="AD727" t="str">
        <f>_xlfn.XLOOKUP(AC727,moves!A:A,moves!B:B)</f>
        <v>ground</v>
      </c>
      <c r="AE727">
        <f>_xlfn.XLOOKUP(AC727,moves!A:A,moves!D:D)</f>
        <v>5</v>
      </c>
      <c r="AF727" t="str">
        <f>_xlfn.XLOOKUP(AC727,moves!A:A,moves!E:E)</f>
        <v>If 2 or more critical hits are rolled: Deal 2 damage to a Pokémon in the target party that is not the target.</v>
      </c>
      <c r="AG727">
        <v>0</v>
      </c>
      <c r="AH727">
        <v>0</v>
      </c>
      <c r="AI727">
        <f t="shared" si="51"/>
        <v>1</v>
      </c>
      <c r="AJ727" t="s">
        <v>524</v>
      </c>
      <c r="AL727">
        <v>0</v>
      </c>
      <c r="AM727" cm="1">
        <f t="array" ref="AM727">IF(AL727=1,1,
   IF(ISTEXT(AK727),1,
   IF(AO727&gt;1,AM726,
   IF(AI727=1,
      IF(SUMPRODUCT((LEN($Y$2:$Y$4096)-LEN(SUBSTITUTE($Y$2:$Y$4096,AA727,"")))/LEN(AA727))&gt;0,2,1),
      IF(
         SUMPRODUCT((LEN($Y$2:$Y$4096)-LEN(SUBSTITUTE($Y$2:$Y$4096,AA727,"")))/LEN(AA727))
         - SUMPRODUCT((LEN($Y$2:$Y$4096)-LEN(SUBSTITUTE($Y$2:$Y$4096,"Alolan "&amp;AA727,"")))/LEN("Alolan "&amp;AA727))
         - SUMPRODUCT((LEN($Y$2:$Y$4096)-LEN(SUBSTITUTE($Y$2:$Y$4096,"Galarian "&amp;AA727,"")))/LEN("Galarian "&amp;AA727))
         - SUMPRODUCT((LEN($Y$2:$Y$4096)-LEN(SUBSTITUTE($Y$2:$Y$4096,"Hisuian "&amp;AA727,"")))/LEN("Hisuian "&amp;AA727))
         - SUMPRODUCT((LEN($Y$2:$Y$4096)-LEN(SUBSTITUTE($Y$2:$Y$4096,"Paldean "&amp;AA727,"")))/LEN("Paldean "&amp;AA727))
      &gt;0,2,1)
   ))))</f>
        <v>2</v>
      </c>
      <c r="AN727">
        <v>0</v>
      </c>
      <c r="AO727">
        <v>0</v>
      </c>
    </row>
    <row r="728" spans="1:41" x14ac:dyDescent="0.25">
      <c r="A728">
        <v>220</v>
      </c>
      <c r="B728" t="s">
        <v>93</v>
      </c>
      <c r="C728" t="s">
        <v>1209</v>
      </c>
      <c r="D728" t="s">
        <v>1472</v>
      </c>
      <c r="E728">
        <v>50</v>
      </c>
      <c r="F728">
        <v>50</v>
      </c>
      <c r="G728">
        <v>40</v>
      </c>
      <c r="H728">
        <v>30</v>
      </c>
      <c r="I728">
        <v>30</v>
      </c>
      <c r="J728">
        <v>50</v>
      </c>
      <c r="K728" t="s">
        <v>359</v>
      </c>
      <c r="L728" t="s">
        <v>250</v>
      </c>
      <c r="M728" t="s">
        <v>248</v>
      </c>
      <c r="N728">
        <v>4.8</v>
      </c>
      <c r="O728">
        <v>4.0999999999999996</v>
      </c>
      <c r="R728">
        <f t="shared" si="48"/>
        <v>5</v>
      </c>
      <c r="S728">
        <f t="shared" si="49"/>
        <v>4</v>
      </c>
      <c r="T728">
        <f t="shared" si="50"/>
        <v>9</v>
      </c>
      <c r="U728" t="s">
        <v>1209</v>
      </c>
      <c r="V728" t="s">
        <v>1472</v>
      </c>
      <c r="W728" t="s">
        <v>1546</v>
      </c>
      <c r="X728" t="s">
        <v>1512</v>
      </c>
      <c r="Y728" t="s">
        <v>94</v>
      </c>
      <c r="Z728" cm="1">
        <f t="array" ref="Z728">IF(ISBLANK(AK728),_xlfn.LET(
    _xlpm.nameBeforeSlash, IF(ISNUMBER(SEARCH("/", Y728)), LEFT(Y728, SEARCH("/", Y728)-1), Y728),
    _xlpm.matchRow, IFERROR(MATCH(_xlpm.nameBeforeSlash, AA:AA, 0), ""),
    _xlpm.difference, IF(_xlpm.matchRow="", "", ABS((R728 + S728)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),IF(ISBLANK(Y728),"","Hidden"))</f>
        <v>11</v>
      </c>
      <c r="AA728" t="s">
        <v>93</v>
      </c>
      <c r="AC728" t="s">
        <v>424</v>
      </c>
      <c r="AD728" t="str">
        <f>_xlfn.XLOOKUP(AC728,moves!A:A,moves!B:B)</f>
        <v>ice</v>
      </c>
      <c r="AE728">
        <f>_xlfn.XLOOKUP(AC728,moves!A:A,moves!D:D)</f>
        <v>2</v>
      </c>
      <c r="AF728" t="str">
        <f>_xlfn.XLOOKUP(AC728,moves!A:A,moves!E:E)</f>
        <v>Inflict the Frozen status on the target.</v>
      </c>
      <c r="AG728">
        <v>1</v>
      </c>
      <c r="AH728">
        <v>0</v>
      </c>
      <c r="AI728">
        <f t="shared" si="51"/>
        <v>0</v>
      </c>
      <c r="AJ728" t="s">
        <v>870</v>
      </c>
      <c r="AL728">
        <v>0</v>
      </c>
      <c r="AM728" cm="1">
        <f t="array" ref="AM728">IF(AL728=1,1,
   IF(ISTEXT(AK728),1,
   IF(AO728&gt;1,AM727,
   IF(AI728=1,
      IF(SUMPRODUCT((LEN($Y$2:$Y$4096)-LEN(SUBSTITUTE($Y$2:$Y$4096,AA728,"")))/LEN(AA728))&gt;0,2,1),
      IF(
         SUMPRODUCT((LEN($Y$2:$Y$4096)-LEN(SUBSTITUTE($Y$2:$Y$4096,AA728,"")))/LEN(AA728))
         - SUMPRODUCT((LEN($Y$2:$Y$4096)-LEN(SUBSTITUTE($Y$2:$Y$4096,"Alolan "&amp;AA728,"")))/LEN("Alolan "&amp;AA728))
         - SUMPRODUCT((LEN($Y$2:$Y$4096)-LEN(SUBSTITUTE($Y$2:$Y$4096,"Galarian "&amp;AA728,"")))/LEN("Galarian "&amp;AA728))
         - SUMPRODUCT((LEN($Y$2:$Y$4096)-LEN(SUBSTITUTE($Y$2:$Y$4096,"Hisuian "&amp;AA728,"")))/LEN("Hisuian "&amp;AA728))
         - SUMPRODUCT((LEN($Y$2:$Y$4096)-LEN(SUBSTITUTE($Y$2:$Y$4096,"Paldean "&amp;AA728,"")))/LEN("Paldean "&amp;AA728))
      &gt;0,2,1)
   ))))</f>
        <v>1</v>
      </c>
      <c r="AN728">
        <v>0</v>
      </c>
      <c r="AO728">
        <v>0</v>
      </c>
    </row>
    <row r="729" spans="1:41" x14ac:dyDescent="0.25">
      <c r="A729" t="s">
        <v>3936</v>
      </c>
      <c r="B729" t="s">
        <v>93</v>
      </c>
      <c r="C729" t="s">
        <v>1209</v>
      </c>
      <c r="D729" t="s">
        <v>1472</v>
      </c>
      <c r="E729">
        <v>50</v>
      </c>
      <c r="F729">
        <v>50</v>
      </c>
      <c r="G729">
        <v>40</v>
      </c>
      <c r="H729">
        <v>30</v>
      </c>
      <c r="I729">
        <v>30</v>
      </c>
      <c r="J729">
        <v>50</v>
      </c>
      <c r="K729" t="s">
        <v>359</v>
      </c>
      <c r="L729" t="s">
        <v>250</v>
      </c>
      <c r="M729" t="s">
        <v>248</v>
      </c>
      <c r="N729">
        <v>4.8</v>
      </c>
      <c r="O729">
        <v>4.0999999999999996</v>
      </c>
      <c r="R729">
        <f t="shared" si="48"/>
        <v>5</v>
      </c>
      <c r="S729">
        <f t="shared" si="49"/>
        <v>4</v>
      </c>
      <c r="T729">
        <f t="shared" si="50"/>
        <v>9</v>
      </c>
      <c r="U729" t="s">
        <v>1209</v>
      </c>
      <c r="V729" t="s">
        <v>1472</v>
      </c>
      <c r="W729" t="s">
        <v>1546</v>
      </c>
      <c r="X729" t="s">
        <v>1512</v>
      </c>
      <c r="Y729" t="s">
        <v>5223</v>
      </c>
      <c r="Z729" cm="1">
        <f t="array" ref="Z729">IF(ISBLANK(AK729),_xlfn.LET(
    _xlpm.nameBeforeSlash, IF(ISNUMBER(SEARCH("/", Y729)), LEFT(Y729, SEARCH("/", Y729)-1), Y729),
    _xlpm.matchRow, IFERROR(MATCH(_xlpm.nameBeforeSlash, AA:AA, 0), ""),
    _xlpm.difference, IF(_xlpm.matchRow="", "", ABS((R729 + S729)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),IF(ISBLANK(Y729),"","Hidden"))</f>
        <v>11</v>
      </c>
      <c r="AA729" t="s">
        <v>5224</v>
      </c>
      <c r="AC729" t="s">
        <v>1194</v>
      </c>
      <c r="AD729" t="str">
        <f>_xlfn.XLOOKUP(AC729,moves!A:A,moves!B:B)</f>
        <v>ground</v>
      </c>
      <c r="AE729">
        <f>_xlfn.XLOOKUP(AC729,moves!A:A,moves!D:D)</f>
        <v>1</v>
      </c>
      <c r="AF729" t="str">
        <f>_xlfn.XLOOKUP(AC729,moves!A:A,moves!E:E)</f>
        <v>When the target next attacks: Decrease attack strength by 1.</v>
      </c>
      <c r="AG729">
        <v>1</v>
      </c>
      <c r="AH729">
        <v>0</v>
      </c>
      <c r="AI729">
        <f t="shared" si="51"/>
        <v>1</v>
      </c>
      <c r="AJ729" t="s">
        <v>523</v>
      </c>
      <c r="AL729">
        <v>0</v>
      </c>
      <c r="AM729" cm="1">
        <f t="array" ref="AM729">IF(AL729=1,1,
   IF(ISTEXT(AK729),1,
   IF(AO729&gt;1,AM728,
   IF(AI729=1,
      IF(SUMPRODUCT((LEN($Y$2:$Y$4096)-LEN(SUBSTITUTE($Y$2:$Y$4096,AA729,"")))/LEN(AA729))&gt;0,2,1),
      IF(
         SUMPRODUCT((LEN($Y$2:$Y$4096)-LEN(SUBSTITUTE($Y$2:$Y$4096,AA729,"")))/LEN(AA729))
         - SUMPRODUCT((LEN($Y$2:$Y$4096)-LEN(SUBSTITUTE($Y$2:$Y$4096,"Alolan "&amp;AA729,"")))/LEN("Alolan "&amp;AA729))
         - SUMPRODUCT((LEN($Y$2:$Y$4096)-LEN(SUBSTITUTE($Y$2:$Y$4096,"Galarian "&amp;AA729,"")))/LEN("Galarian "&amp;AA729))
         - SUMPRODUCT((LEN($Y$2:$Y$4096)-LEN(SUBSTITUTE($Y$2:$Y$4096,"Hisuian "&amp;AA729,"")))/LEN("Hisuian "&amp;AA729))
         - SUMPRODUCT((LEN($Y$2:$Y$4096)-LEN(SUBSTITUTE($Y$2:$Y$4096,"Paldean "&amp;AA729,"")))/LEN("Paldean "&amp;AA729))
      &gt;0,2,1)
   ))))</f>
        <v>1</v>
      </c>
      <c r="AN729">
        <v>0</v>
      </c>
      <c r="AO729">
        <v>0</v>
      </c>
    </row>
    <row r="730" spans="1:41" x14ac:dyDescent="0.25">
      <c r="A730">
        <v>221</v>
      </c>
      <c r="B730" t="s">
        <v>94</v>
      </c>
      <c r="C730" t="s">
        <v>1209</v>
      </c>
      <c r="D730" t="s">
        <v>1472</v>
      </c>
      <c r="E730">
        <v>100</v>
      </c>
      <c r="F730">
        <v>100</v>
      </c>
      <c r="G730">
        <v>80</v>
      </c>
      <c r="H730">
        <v>60</v>
      </c>
      <c r="I730">
        <v>60</v>
      </c>
      <c r="J730">
        <v>50</v>
      </c>
      <c r="K730" t="s">
        <v>360</v>
      </c>
      <c r="L730" t="s">
        <v>250</v>
      </c>
      <c r="M730" t="s">
        <v>248</v>
      </c>
      <c r="N730">
        <v>7.6</v>
      </c>
      <c r="O730">
        <v>8.1999999999999993</v>
      </c>
      <c r="R730">
        <f t="shared" si="48"/>
        <v>8</v>
      </c>
      <c r="S730">
        <f t="shared" si="49"/>
        <v>8</v>
      </c>
      <c r="T730">
        <f t="shared" si="50"/>
        <v>16</v>
      </c>
      <c r="U730" t="s">
        <v>1209</v>
      </c>
      <c r="V730" t="s">
        <v>1472</v>
      </c>
      <c r="W730" t="s">
        <v>1546</v>
      </c>
      <c r="X730" t="s">
        <v>1512</v>
      </c>
      <c r="Y730" t="s">
        <v>227</v>
      </c>
      <c r="Z730" cm="1">
        <f t="array" ref="Z730">IF(ISBLANK(AK730),_xlfn.LET(
    _xlpm.nameBeforeSlash, IF(ISNUMBER(SEARCH("/", Y730)), LEFT(Y730, SEARCH("/", Y730)-1), Y730),
    _xlpm.matchRow, IFERROR(MATCH(_xlpm.nameBeforeSlash, AA:AA, 0), ""),
    _xlpm.difference, IF(_xlpm.matchRow="", "", ABS((R730 + S730)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),IF(ISBLANK(Y730),"","Hidden"))</f>
        <v>12</v>
      </c>
      <c r="AA730" t="s">
        <v>94</v>
      </c>
      <c r="AC730" t="s">
        <v>467</v>
      </c>
      <c r="AD730" t="str">
        <f>_xlfn.XLOOKUP(AC730,moves!A:A,moves!B:B)</f>
        <v>rock</v>
      </c>
      <c r="AE730">
        <f>_xlfn.XLOOKUP(AC730,moves!A:A,moves!D:D)</f>
        <v>3</v>
      </c>
      <c r="AF730" t="str">
        <f>_xlfn.XLOOKUP(AC730,moves!A:A,moves!E:E)</f>
        <v>If any critical hits are rolled: Add 1 critical hit and 1 status symbol to the user's attack rolls.</v>
      </c>
      <c r="AG730">
        <v>0</v>
      </c>
      <c r="AH730">
        <v>0</v>
      </c>
      <c r="AI730">
        <f t="shared" si="51"/>
        <v>0</v>
      </c>
      <c r="AJ730" t="s">
        <v>524</v>
      </c>
      <c r="AL730">
        <v>0</v>
      </c>
      <c r="AM730" cm="1">
        <f t="array" ref="AM730">IF(AL730=1,1,
   IF(ISTEXT(AK730),1,
   IF(AO730&gt;1,AM729,
   IF(AI730=1,
      IF(SUMPRODUCT((LEN($Y$2:$Y$4096)-LEN(SUBSTITUTE($Y$2:$Y$4096,AA730,"")))/LEN(AA730))&gt;0,2,1),
      IF(
         SUMPRODUCT((LEN($Y$2:$Y$4096)-LEN(SUBSTITUTE($Y$2:$Y$4096,AA730,"")))/LEN(AA730))
         - SUMPRODUCT((LEN($Y$2:$Y$4096)-LEN(SUBSTITUTE($Y$2:$Y$4096,"Alolan "&amp;AA730,"")))/LEN("Alolan "&amp;AA730))
         - SUMPRODUCT((LEN($Y$2:$Y$4096)-LEN(SUBSTITUTE($Y$2:$Y$4096,"Galarian "&amp;AA730,"")))/LEN("Galarian "&amp;AA730))
         - SUMPRODUCT((LEN($Y$2:$Y$4096)-LEN(SUBSTITUTE($Y$2:$Y$4096,"Hisuian "&amp;AA730,"")))/LEN("Hisuian "&amp;AA730))
         - SUMPRODUCT((LEN($Y$2:$Y$4096)-LEN(SUBSTITUTE($Y$2:$Y$4096,"Paldean "&amp;AA730,"")))/LEN("Paldean "&amp;AA730))
      &gt;0,2,1)
   ))))</f>
        <v>2</v>
      </c>
      <c r="AN730">
        <v>0</v>
      </c>
      <c r="AO730">
        <v>0</v>
      </c>
    </row>
    <row r="731" spans="1:41" x14ac:dyDescent="0.25">
      <c r="A731" t="s">
        <v>3937</v>
      </c>
      <c r="B731" t="s">
        <v>94</v>
      </c>
      <c r="C731" t="s">
        <v>1209</v>
      </c>
      <c r="D731" t="s">
        <v>1472</v>
      </c>
      <c r="E731">
        <v>100</v>
      </c>
      <c r="F731">
        <v>100</v>
      </c>
      <c r="G731">
        <v>80</v>
      </c>
      <c r="H731">
        <v>60</v>
      </c>
      <c r="I731">
        <v>60</v>
      </c>
      <c r="J731">
        <v>50</v>
      </c>
      <c r="K731" t="s">
        <v>360</v>
      </c>
      <c r="L731" t="s">
        <v>250</v>
      </c>
      <c r="M731" t="s">
        <v>248</v>
      </c>
      <c r="N731">
        <v>7.6</v>
      </c>
      <c r="O731">
        <v>8.1999999999999993</v>
      </c>
      <c r="R731">
        <f t="shared" si="48"/>
        <v>8</v>
      </c>
      <c r="S731">
        <f t="shared" si="49"/>
        <v>8</v>
      </c>
      <c r="T731">
        <f t="shared" si="50"/>
        <v>16</v>
      </c>
      <c r="U731" t="s">
        <v>1209</v>
      </c>
      <c r="V731" t="s">
        <v>1472</v>
      </c>
      <c r="W731" t="s">
        <v>1546</v>
      </c>
      <c r="X731" t="s">
        <v>1512</v>
      </c>
      <c r="Y731" t="s">
        <v>5225</v>
      </c>
      <c r="Z731" cm="1">
        <f t="array" ref="Z731">IF(ISBLANK(AK731),_xlfn.LET(
    _xlpm.nameBeforeSlash, IF(ISNUMBER(SEARCH("/", Y731)), LEFT(Y731, SEARCH("/", Y731)-1), Y731),
    _xlpm.matchRow, IFERROR(MATCH(_xlpm.nameBeforeSlash, AA:AA, 0), ""),
    _xlpm.difference, IF(_xlpm.matchRow="", "", ABS((R731 + S731)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),IF(ISBLANK(Y731),"","Hidden"))</f>
        <v>12</v>
      </c>
      <c r="AA731" t="s">
        <v>5223</v>
      </c>
      <c r="AC731" t="s">
        <v>1211</v>
      </c>
      <c r="AD731" t="str">
        <f>_xlfn.XLOOKUP(AC731,moves!A:A,moves!B:B)</f>
        <v>ice</v>
      </c>
      <c r="AE731">
        <f>_xlfn.XLOOKUP(AC731,moves!A:A,moves!D:D)</f>
        <v>3</v>
      </c>
      <c r="AF731" t="str">
        <f>_xlfn.XLOOKUP(AC731,moves!A:A,moves!E:E)</f>
        <v xml:space="preserve"> </v>
      </c>
      <c r="AG731">
        <v>0</v>
      </c>
      <c r="AH731">
        <v>0</v>
      </c>
      <c r="AI731">
        <f t="shared" si="51"/>
        <v>1</v>
      </c>
      <c r="AJ731" t="s">
        <v>524</v>
      </c>
      <c r="AL731">
        <v>0</v>
      </c>
      <c r="AM731" cm="1">
        <f t="array" ref="AM731">IF(AL731=1,1,
   IF(ISTEXT(AK731),1,
   IF(AO731&gt;1,AM730,
   IF(AI731=1,
      IF(SUMPRODUCT((LEN($Y$2:$Y$4096)-LEN(SUBSTITUTE($Y$2:$Y$4096,AA731,"")))/LEN(AA731))&gt;0,2,1),
      IF(
         SUMPRODUCT((LEN($Y$2:$Y$4096)-LEN(SUBSTITUTE($Y$2:$Y$4096,AA731,"")))/LEN(AA731))
         - SUMPRODUCT((LEN($Y$2:$Y$4096)-LEN(SUBSTITUTE($Y$2:$Y$4096,"Alolan "&amp;AA731,"")))/LEN("Alolan "&amp;AA731))
         - SUMPRODUCT((LEN($Y$2:$Y$4096)-LEN(SUBSTITUTE($Y$2:$Y$4096,"Galarian "&amp;AA731,"")))/LEN("Galarian "&amp;AA731))
         - SUMPRODUCT((LEN($Y$2:$Y$4096)-LEN(SUBSTITUTE($Y$2:$Y$4096,"Hisuian "&amp;AA731,"")))/LEN("Hisuian "&amp;AA731))
         - SUMPRODUCT((LEN($Y$2:$Y$4096)-LEN(SUBSTITUTE($Y$2:$Y$4096,"Paldean "&amp;AA731,"")))/LEN("Paldean "&amp;AA731))
      &gt;0,2,1)
   ))))</f>
        <v>2</v>
      </c>
      <c r="AN731">
        <v>0</v>
      </c>
      <c r="AO731">
        <v>0</v>
      </c>
    </row>
    <row r="732" spans="1:41" x14ac:dyDescent="0.25">
      <c r="A732">
        <v>222</v>
      </c>
      <c r="B732" t="s">
        <v>95</v>
      </c>
      <c r="C732" t="s">
        <v>1490</v>
      </c>
      <c r="D732" t="s">
        <v>1546</v>
      </c>
      <c r="E732">
        <v>65</v>
      </c>
      <c r="F732">
        <v>55</v>
      </c>
      <c r="G732">
        <v>95</v>
      </c>
      <c r="H732">
        <v>65</v>
      </c>
      <c r="I732">
        <v>95</v>
      </c>
      <c r="J732">
        <v>35</v>
      </c>
      <c r="K732" t="s">
        <v>1839</v>
      </c>
      <c r="L732" t="s">
        <v>252</v>
      </c>
      <c r="M732" t="s">
        <v>251</v>
      </c>
      <c r="N732">
        <v>5.2</v>
      </c>
      <c r="O732">
        <v>8.3000000000000007</v>
      </c>
      <c r="R732">
        <f t="shared" si="48"/>
        <v>5</v>
      </c>
      <c r="S732">
        <f t="shared" si="49"/>
        <v>8</v>
      </c>
      <c r="T732">
        <f t="shared" si="50"/>
        <v>13</v>
      </c>
      <c r="U732" t="s">
        <v>1490</v>
      </c>
      <c r="V732" t="s">
        <v>1546</v>
      </c>
      <c r="W732" t="s">
        <v>1209</v>
      </c>
      <c r="X732" t="s">
        <v>1472</v>
      </c>
      <c r="Z732" t="str" cm="1">
        <f t="array" ref="Z732">IF(ISBLANK(AK732),_xlfn.LET(
    _xlpm.nameBeforeSlash, IF(ISNUMBER(SEARCH("/", Y732)), LEFT(Y732, SEARCH("/", Y732)-1), Y732),
    _xlpm.matchRow, IFERROR(MATCH(_xlpm.nameBeforeSlash, AA:AA, 0), ""),
    _xlpm.difference, IF(_xlpm.matchRow="", "", ABS((R732 + S732)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),IF(ISBLANK(Y732),"","Hidden"))</f>
        <v/>
      </c>
      <c r="AA732" t="s">
        <v>95</v>
      </c>
      <c r="AC732" t="s">
        <v>894</v>
      </c>
      <c r="AD732" t="str">
        <f>_xlfn.XLOOKUP(AC732,moves!A:A,moves!B:B)</f>
        <v>rock</v>
      </c>
      <c r="AE732">
        <f>_xlfn.XLOOKUP(AC732,moves!A:A,moves!D:D)</f>
        <v>3</v>
      </c>
      <c r="AF732" t="str">
        <f>_xlfn.XLOOKUP(AC732,moves!A:A,moves!E:E)</f>
        <v>If any status symbols are rolled: Roll a status dice and inflict the result on the target.</v>
      </c>
      <c r="AG732">
        <v>0</v>
      </c>
      <c r="AH732">
        <v>0</v>
      </c>
      <c r="AI732">
        <f t="shared" si="51"/>
        <v>0</v>
      </c>
      <c r="AJ732" t="s">
        <v>524</v>
      </c>
      <c r="AL732">
        <v>0</v>
      </c>
      <c r="AM732" cm="1">
        <f t="array" ref="AM732">IF(AL732=1,1,
   IF(ISTEXT(AK732),1,
   IF(AO732&gt;1,AM731,
   IF(AI732=1,
      IF(SUMPRODUCT((LEN($Y$2:$Y$4096)-LEN(SUBSTITUTE($Y$2:$Y$4096,AA732,"")))/LEN(AA732))&gt;0,2,1),
      IF(
         SUMPRODUCT((LEN($Y$2:$Y$4096)-LEN(SUBSTITUTE($Y$2:$Y$4096,AA732,"")))/LEN(AA732))
         - SUMPRODUCT((LEN($Y$2:$Y$4096)-LEN(SUBSTITUTE($Y$2:$Y$4096,"Alolan "&amp;AA732,"")))/LEN("Alolan "&amp;AA732))
         - SUMPRODUCT((LEN($Y$2:$Y$4096)-LEN(SUBSTITUTE($Y$2:$Y$4096,"Galarian "&amp;AA732,"")))/LEN("Galarian "&amp;AA732))
         - SUMPRODUCT((LEN($Y$2:$Y$4096)-LEN(SUBSTITUTE($Y$2:$Y$4096,"Hisuian "&amp;AA732,"")))/LEN("Hisuian "&amp;AA732))
         - SUMPRODUCT((LEN($Y$2:$Y$4096)-LEN(SUBSTITUTE($Y$2:$Y$4096,"Paldean "&amp;AA732,"")))/LEN("Paldean "&amp;AA732))
      &gt;0,2,1)
   ))))</f>
        <v>1</v>
      </c>
      <c r="AN732">
        <v>0</v>
      </c>
      <c r="AO732">
        <v>0</v>
      </c>
    </row>
    <row r="733" spans="1:41" x14ac:dyDescent="0.25">
      <c r="A733" t="s">
        <v>1840</v>
      </c>
      <c r="B733" t="s">
        <v>95</v>
      </c>
      <c r="C733" t="s">
        <v>1524</v>
      </c>
      <c r="D733"/>
      <c r="E733">
        <v>60</v>
      </c>
      <c r="F733">
        <v>55</v>
      </c>
      <c r="G733">
        <v>100</v>
      </c>
      <c r="H733">
        <v>65</v>
      </c>
      <c r="I733">
        <v>100</v>
      </c>
      <c r="J733">
        <v>30</v>
      </c>
      <c r="K733" t="s">
        <v>1839</v>
      </c>
      <c r="L733" t="s">
        <v>252</v>
      </c>
      <c r="M733" t="s">
        <v>248</v>
      </c>
      <c r="N733">
        <v>5</v>
      </c>
      <c r="O733">
        <v>8.4</v>
      </c>
      <c r="R733">
        <f t="shared" si="48"/>
        <v>5</v>
      </c>
      <c r="S733">
        <f t="shared" si="49"/>
        <v>8</v>
      </c>
      <c r="T733">
        <f t="shared" si="50"/>
        <v>13</v>
      </c>
      <c r="U733" t="s">
        <v>1524</v>
      </c>
      <c r="V733" t="s">
        <v>1546</v>
      </c>
      <c r="W733" t="s">
        <v>1490</v>
      </c>
      <c r="X733" t="s">
        <v>1468</v>
      </c>
      <c r="Y733" t="s">
        <v>1841</v>
      </c>
      <c r="Z733" cm="1">
        <f t="array" ref="Z733">IF(ISBLANK(AK733),_xlfn.LET(
    _xlpm.nameBeforeSlash, IF(ISNUMBER(SEARCH("/", Y733)), LEFT(Y733, SEARCH("/", Y733)-1), Y733),
    _xlpm.matchRow, IFERROR(MATCH(_xlpm.nameBeforeSlash, AA:AA, 0), ""),
    _xlpm.difference, IF(_xlpm.matchRow="", "", ABS((R733 + S733)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),IF(ISBLANK(Y733),"","Hidden"))</f>
        <v>13</v>
      </c>
      <c r="AA733" t="s">
        <v>1842</v>
      </c>
      <c r="AB733" t="s">
        <v>1594</v>
      </c>
      <c r="AC733" t="s">
        <v>1169</v>
      </c>
      <c r="AD733" t="str">
        <f>_xlfn.XLOOKUP(AC733,moves!A:A,moves!B:B)</f>
        <v>grass</v>
      </c>
      <c r="AE733">
        <f>_xlfn.XLOOKUP(AC733,moves!A:A,moves!D:D)</f>
        <v>0</v>
      </c>
      <c r="AF733" t="str">
        <f>_xlfn.XLOOKUP(AC733,moves!A:A,moves!E:E)</f>
        <v>Heal for half of the attack strength of one of the target's moves, rounded down. When the target next attacks: Decrease attack strength by 2.</v>
      </c>
      <c r="AG733">
        <v>0</v>
      </c>
      <c r="AH733">
        <v>0</v>
      </c>
      <c r="AI733">
        <f t="shared" si="51"/>
        <v>0</v>
      </c>
      <c r="AJ733" t="s">
        <v>524</v>
      </c>
      <c r="AL733">
        <v>0</v>
      </c>
      <c r="AM733" cm="1">
        <f t="array" ref="AM733">IF(AL733=1,1,
   IF(ISTEXT(AK733),1,
   IF(AO733&gt;1,AM732,
   IF(AI733=1,
      IF(SUMPRODUCT((LEN($Y$2:$Y$4096)-LEN(SUBSTITUTE($Y$2:$Y$4096,AA733,"")))/LEN(AA733))&gt;0,2,1),
      IF(
         SUMPRODUCT((LEN($Y$2:$Y$4096)-LEN(SUBSTITUTE($Y$2:$Y$4096,AA733,"")))/LEN(AA733))
         - SUMPRODUCT((LEN($Y$2:$Y$4096)-LEN(SUBSTITUTE($Y$2:$Y$4096,"Alolan "&amp;AA733,"")))/LEN("Alolan "&amp;AA733))
         - SUMPRODUCT((LEN($Y$2:$Y$4096)-LEN(SUBSTITUTE($Y$2:$Y$4096,"Galarian "&amp;AA733,"")))/LEN("Galarian "&amp;AA733))
         - SUMPRODUCT((LEN($Y$2:$Y$4096)-LEN(SUBSTITUTE($Y$2:$Y$4096,"Hisuian "&amp;AA733,"")))/LEN("Hisuian "&amp;AA733))
         - SUMPRODUCT((LEN($Y$2:$Y$4096)-LEN(SUBSTITUTE($Y$2:$Y$4096,"Paldean "&amp;AA733,"")))/LEN("Paldean "&amp;AA733))
      &gt;0,2,1)
   ))))</f>
        <v>1</v>
      </c>
      <c r="AN733">
        <v>0</v>
      </c>
      <c r="AO733">
        <v>0</v>
      </c>
    </row>
    <row r="734" spans="1:41" x14ac:dyDescent="0.25">
      <c r="A734" t="s">
        <v>3938</v>
      </c>
      <c r="B734" t="s">
        <v>95</v>
      </c>
      <c r="C734" t="s">
        <v>1490</v>
      </c>
      <c r="D734" t="s">
        <v>1546</v>
      </c>
      <c r="E734">
        <v>65</v>
      </c>
      <c r="F734">
        <v>55</v>
      </c>
      <c r="G734">
        <v>95</v>
      </c>
      <c r="H734">
        <v>65</v>
      </c>
      <c r="I734">
        <v>95</v>
      </c>
      <c r="J734">
        <v>35</v>
      </c>
      <c r="K734" t="s">
        <v>1839</v>
      </c>
      <c r="L734" t="s">
        <v>252</v>
      </c>
      <c r="M734" t="s">
        <v>251</v>
      </c>
      <c r="N734">
        <v>5.2</v>
      </c>
      <c r="O734">
        <v>8.3000000000000007</v>
      </c>
      <c r="R734">
        <f t="shared" si="48"/>
        <v>5</v>
      </c>
      <c r="S734">
        <f t="shared" si="49"/>
        <v>8</v>
      </c>
      <c r="T734">
        <f t="shared" si="50"/>
        <v>13</v>
      </c>
      <c r="U734" t="s">
        <v>1490</v>
      </c>
      <c r="V734" t="s">
        <v>1546</v>
      </c>
      <c r="W734" t="s">
        <v>1209</v>
      </c>
      <c r="X734" t="s">
        <v>1472</v>
      </c>
      <c r="Z734" t="str" cm="1">
        <f t="array" ref="Z734">IF(ISBLANK(AK734),_xlfn.LET(
    _xlpm.nameBeforeSlash, IF(ISNUMBER(SEARCH("/", Y734)), LEFT(Y734, SEARCH("/", Y734)-1), Y734),
    _xlpm.matchRow, IFERROR(MATCH(_xlpm.nameBeforeSlash, AA:AA, 0), ""),
    _xlpm.difference, IF(_xlpm.matchRow="", "", ABS((R734 + S734)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),IF(ISBLANK(Y734),"","Hidden"))</f>
        <v/>
      </c>
      <c r="AA734" t="s">
        <v>5226</v>
      </c>
      <c r="AC734" t="s">
        <v>787</v>
      </c>
      <c r="AD734" t="str">
        <f>_xlfn.XLOOKUP(AC734,moves!A:A,moves!B:B)</f>
        <v>water</v>
      </c>
      <c r="AE734">
        <f>_xlfn.XLOOKUP(AC734,moves!A:A,moves!D:D)</f>
        <v>3</v>
      </c>
      <c r="AF734" t="str">
        <f>_xlfn.XLOOKUP(AC734,moves!A:A,moves!E:E)</f>
        <v>When the target is next attacked: Add 2 status symbols to the roll.</v>
      </c>
      <c r="AG734">
        <v>0</v>
      </c>
      <c r="AH734">
        <v>0</v>
      </c>
      <c r="AI734">
        <f t="shared" si="51"/>
        <v>1</v>
      </c>
      <c r="AJ734" t="s">
        <v>524</v>
      </c>
      <c r="AL734">
        <v>0</v>
      </c>
      <c r="AM734" cm="1">
        <f t="array" ref="AM734">IF(AL734=1,1,
   IF(ISTEXT(AK734),1,
   IF(AO734&gt;1,AM733,
   IF(AI734=1,
      IF(SUMPRODUCT((LEN($Y$2:$Y$4096)-LEN(SUBSTITUTE($Y$2:$Y$4096,AA734,"")))/LEN(AA734))&gt;0,2,1),
      IF(
         SUMPRODUCT((LEN($Y$2:$Y$4096)-LEN(SUBSTITUTE($Y$2:$Y$4096,AA734,"")))/LEN(AA734))
         - SUMPRODUCT((LEN($Y$2:$Y$4096)-LEN(SUBSTITUTE($Y$2:$Y$4096,"Alolan "&amp;AA734,"")))/LEN("Alolan "&amp;AA734))
         - SUMPRODUCT((LEN($Y$2:$Y$4096)-LEN(SUBSTITUTE($Y$2:$Y$4096,"Galarian "&amp;AA734,"")))/LEN("Galarian "&amp;AA734))
         - SUMPRODUCT((LEN($Y$2:$Y$4096)-LEN(SUBSTITUTE($Y$2:$Y$4096,"Hisuian "&amp;AA734,"")))/LEN("Hisuian "&amp;AA734))
         - SUMPRODUCT((LEN($Y$2:$Y$4096)-LEN(SUBSTITUTE($Y$2:$Y$4096,"Paldean "&amp;AA734,"")))/LEN("Paldean "&amp;AA734))
      &gt;0,2,1)
   ))))</f>
        <v>1</v>
      </c>
      <c r="AN734">
        <v>0</v>
      </c>
      <c r="AO734">
        <v>0</v>
      </c>
    </row>
    <row r="735" spans="1:41" x14ac:dyDescent="0.25">
      <c r="A735" t="s">
        <v>3939</v>
      </c>
      <c r="B735" t="s">
        <v>95</v>
      </c>
      <c r="C735" t="s">
        <v>1524</v>
      </c>
      <c r="D735"/>
      <c r="E735">
        <v>60</v>
      </c>
      <c r="F735">
        <v>55</v>
      </c>
      <c r="G735">
        <v>100</v>
      </c>
      <c r="H735">
        <v>65</v>
      </c>
      <c r="I735">
        <v>100</v>
      </c>
      <c r="J735">
        <v>30</v>
      </c>
      <c r="K735" t="s">
        <v>1839</v>
      </c>
      <c r="L735" t="s">
        <v>252</v>
      </c>
      <c r="M735" t="s">
        <v>248</v>
      </c>
      <c r="N735">
        <v>5</v>
      </c>
      <c r="O735">
        <v>8.4</v>
      </c>
      <c r="R735">
        <f t="shared" si="48"/>
        <v>5</v>
      </c>
      <c r="S735">
        <f t="shared" si="49"/>
        <v>8</v>
      </c>
      <c r="T735">
        <f t="shared" si="50"/>
        <v>13</v>
      </c>
      <c r="U735" t="s">
        <v>1524</v>
      </c>
      <c r="V735" t="s">
        <v>1546</v>
      </c>
      <c r="W735" t="s">
        <v>1490</v>
      </c>
      <c r="X735" t="s">
        <v>1468</v>
      </c>
      <c r="Y735" t="s">
        <v>5227</v>
      </c>
      <c r="Z735" cm="1">
        <f t="array" ref="Z735">IF(ISBLANK(AK735),_xlfn.LET(
    _xlpm.nameBeforeSlash, IF(ISNUMBER(SEARCH("/", Y735)), LEFT(Y735, SEARCH("/", Y735)-1), Y735),
    _xlpm.matchRow, IFERROR(MATCH(_xlpm.nameBeforeSlash, AA:AA, 0), ""),
    _xlpm.difference, IF(_xlpm.matchRow="", "", ABS((R735 + S735)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),IF(ISBLANK(Y735),"","Hidden"))</f>
        <v>13</v>
      </c>
      <c r="AA735" t="s">
        <v>5228</v>
      </c>
      <c r="AB735" t="s">
        <v>1594</v>
      </c>
      <c r="AC735" t="s">
        <v>1127</v>
      </c>
      <c r="AD735" t="str">
        <f>_xlfn.XLOOKUP(AC735,moves!A:A,moves!B:B)</f>
        <v>ghost</v>
      </c>
      <c r="AE735">
        <f>_xlfn.XLOOKUP(AC735,moves!A:A,moves!D:D)</f>
        <v>0</v>
      </c>
      <c r="AF735" t="str">
        <f>_xlfn.XLOOKUP(AC735,moves!A:A,moves!E:E)</f>
        <v>Deal damage equal to the absolute value of the difference between the user and target's current health. This damage cannot be increased in any way.</v>
      </c>
      <c r="AG735">
        <v>0</v>
      </c>
      <c r="AH735">
        <v>0</v>
      </c>
      <c r="AI735">
        <f t="shared" si="51"/>
        <v>1</v>
      </c>
      <c r="AJ735" t="s">
        <v>524</v>
      </c>
      <c r="AL735">
        <v>0</v>
      </c>
      <c r="AM735" cm="1">
        <f t="array" ref="AM735">IF(AL735=1,1,
   IF(ISTEXT(AK735),1,
   IF(AO735&gt;1,AM734,
   IF(AI735=1,
      IF(SUMPRODUCT((LEN($Y$2:$Y$4096)-LEN(SUBSTITUTE($Y$2:$Y$4096,AA735,"")))/LEN(AA735))&gt;0,2,1),
      IF(
         SUMPRODUCT((LEN($Y$2:$Y$4096)-LEN(SUBSTITUTE($Y$2:$Y$4096,AA735,"")))/LEN(AA735))
         - SUMPRODUCT((LEN($Y$2:$Y$4096)-LEN(SUBSTITUTE($Y$2:$Y$4096,"Alolan "&amp;AA735,"")))/LEN("Alolan "&amp;AA735))
         - SUMPRODUCT((LEN($Y$2:$Y$4096)-LEN(SUBSTITUTE($Y$2:$Y$4096,"Galarian "&amp;AA735,"")))/LEN("Galarian "&amp;AA735))
         - SUMPRODUCT((LEN($Y$2:$Y$4096)-LEN(SUBSTITUTE($Y$2:$Y$4096,"Hisuian "&amp;AA735,"")))/LEN("Hisuian "&amp;AA735))
         - SUMPRODUCT((LEN($Y$2:$Y$4096)-LEN(SUBSTITUTE($Y$2:$Y$4096,"Paldean "&amp;AA735,"")))/LEN("Paldean "&amp;AA735))
      &gt;0,2,1)
   ))))</f>
        <v>1</v>
      </c>
      <c r="AN735">
        <v>0</v>
      </c>
      <c r="AO735">
        <v>0</v>
      </c>
    </row>
    <row r="736" spans="1:41" x14ac:dyDescent="0.25">
      <c r="A736">
        <v>223</v>
      </c>
      <c r="B736" t="s">
        <v>96</v>
      </c>
      <c r="C736" t="s">
        <v>1490</v>
      </c>
      <c r="D736"/>
      <c r="E736">
        <v>35</v>
      </c>
      <c r="F736">
        <v>65</v>
      </c>
      <c r="G736">
        <v>35</v>
      </c>
      <c r="H736">
        <v>65</v>
      </c>
      <c r="I736">
        <v>35</v>
      </c>
      <c r="J736">
        <v>65</v>
      </c>
      <c r="K736" t="s">
        <v>1843</v>
      </c>
      <c r="L736" t="s">
        <v>252</v>
      </c>
      <c r="M736" t="s">
        <v>249</v>
      </c>
      <c r="N736">
        <v>6.5</v>
      </c>
      <c r="O736">
        <v>3.5</v>
      </c>
      <c r="R736">
        <f t="shared" si="48"/>
        <v>7</v>
      </c>
      <c r="S736">
        <f t="shared" si="49"/>
        <v>4</v>
      </c>
      <c r="T736">
        <f t="shared" si="50"/>
        <v>11</v>
      </c>
      <c r="U736" t="s">
        <v>1490</v>
      </c>
      <c r="V736" t="s">
        <v>1209</v>
      </c>
      <c r="W736" t="s">
        <v>1468</v>
      </c>
      <c r="X736" t="s">
        <v>1512</v>
      </c>
      <c r="Y736" t="s">
        <v>97</v>
      </c>
      <c r="Z736" cm="1">
        <f t="array" ref="Z736">IF(ISBLANK(AK736),_xlfn.LET(
    _xlpm.nameBeforeSlash, IF(ISNUMBER(SEARCH("/", Y736)), LEFT(Y736, SEARCH("/", Y736)-1), Y736),
    _xlpm.matchRow, IFERROR(MATCH(_xlpm.nameBeforeSlash, AA:AA, 0), ""),
    _xlpm.difference, IF(_xlpm.matchRow="", "", ABS((R736 + S736)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),IF(ISBLANK(Y736),"","Hidden"))</f>
        <v>9</v>
      </c>
      <c r="AA736" t="s">
        <v>96</v>
      </c>
      <c r="AC736" t="s">
        <v>475</v>
      </c>
      <c r="AD736" t="str">
        <f>_xlfn.XLOOKUP(AC736,moves!A:A,moves!B:B)</f>
        <v>water</v>
      </c>
      <c r="AE736">
        <f>_xlfn.XLOOKUP(AC736,moves!A:A,moves!D:D)</f>
        <v>3</v>
      </c>
      <c r="AF736" t="str">
        <f>_xlfn.XLOOKUP(AC736,moves!A:A,moves!E:E)</f>
        <v>If any status symbols are rolled: Inflict the Confused status on the target.</v>
      </c>
      <c r="AG736">
        <v>0</v>
      </c>
      <c r="AH736">
        <v>0</v>
      </c>
      <c r="AI736">
        <f t="shared" si="51"/>
        <v>0</v>
      </c>
      <c r="AJ736" t="s">
        <v>523</v>
      </c>
      <c r="AL736">
        <v>0</v>
      </c>
      <c r="AM736" cm="1">
        <f t="array" ref="AM736">IF(AL736=1,1,
   IF(ISTEXT(AK736),1,
   IF(AO736&gt;1,AM735,
   IF(AI736=1,
      IF(SUMPRODUCT((LEN($Y$2:$Y$4096)-LEN(SUBSTITUTE($Y$2:$Y$4096,AA736,"")))/LEN(AA736))&gt;0,2,1),
      IF(
         SUMPRODUCT((LEN($Y$2:$Y$4096)-LEN(SUBSTITUTE($Y$2:$Y$4096,AA736,"")))/LEN(AA736))
         - SUMPRODUCT((LEN($Y$2:$Y$4096)-LEN(SUBSTITUTE($Y$2:$Y$4096,"Alolan "&amp;AA736,"")))/LEN("Alolan "&amp;AA736))
         - SUMPRODUCT((LEN($Y$2:$Y$4096)-LEN(SUBSTITUTE($Y$2:$Y$4096,"Galarian "&amp;AA736,"")))/LEN("Galarian "&amp;AA736))
         - SUMPRODUCT((LEN($Y$2:$Y$4096)-LEN(SUBSTITUTE($Y$2:$Y$4096,"Hisuian "&amp;AA736,"")))/LEN("Hisuian "&amp;AA736))
         - SUMPRODUCT((LEN($Y$2:$Y$4096)-LEN(SUBSTITUTE($Y$2:$Y$4096,"Paldean "&amp;AA736,"")))/LEN("Paldean "&amp;AA736))
      &gt;0,2,1)
   ))))</f>
        <v>1</v>
      </c>
      <c r="AN736">
        <v>0</v>
      </c>
      <c r="AO736">
        <v>0</v>
      </c>
    </row>
    <row r="737" spans="1:41" x14ac:dyDescent="0.25">
      <c r="A737" t="s">
        <v>3940</v>
      </c>
      <c r="B737" t="s">
        <v>96</v>
      </c>
      <c r="C737" t="s">
        <v>1490</v>
      </c>
      <c r="D737"/>
      <c r="E737">
        <v>35</v>
      </c>
      <c r="F737">
        <v>65</v>
      </c>
      <c r="G737">
        <v>35</v>
      </c>
      <c r="H737">
        <v>65</v>
      </c>
      <c r="I737">
        <v>35</v>
      </c>
      <c r="J737">
        <v>65</v>
      </c>
      <c r="K737" t="s">
        <v>1843</v>
      </c>
      <c r="L737" t="s">
        <v>252</v>
      </c>
      <c r="M737" t="s">
        <v>249</v>
      </c>
      <c r="N737">
        <v>6.5</v>
      </c>
      <c r="O737">
        <v>3.5</v>
      </c>
      <c r="R737">
        <f t="shared" si="48"/>
        <v>7</v>
      </c>
      <c r="S737">
        <f t="shared" si="49"/>
        <v>4</v>
      </c>
      <c r="T737">
        <f t="shared" si="50"/>
        <v>11</v>
      </c>
      <c r="U737" t="s">
        <v>1490</v>
      </c>
      <c r="V737" t="s">
        <v>1209</v>
      </c>
      <c r="W737" t="s">
        <v>1468</v>
      </c>
      <c r="X737" t="s">
        <v>1512</v>
      </c>
      <c r="Y737" t="s">
        <v>5229</v>
      </c>
      <c r="Z737" cm="1">
        <f t="array" ref="Z737">IF(ISBLANK(AK737),_xlfn.LET(
    _xlpm.nameBeforeSlash, IF(ISNUMBER(SEARCH("/", Y737)), LEFT(Y737, SEARCH("/", Y737)-1), Y737),
    _xlpm.matchRow, IFERROR(MATCH(_xlpm.nameBeforeSlash, AA:AA, 0), ""),
    _xlpm.difference, IF(_xlpm.matchRow="", "", ABS((R737 + S737)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),IF(ISBLANK(Y737),"","Hidden"))</f>
        <v>9</v>
      </c>
      <c r="AA737" t="s">
        <v>5230</v>
      </c>
      <c r="AC737" t="s">
        <v>1148</v>
      </c>
      <c r="AD737" t="str">
        <f>_xlfn.XLOOKUP(AC737,moves!A:A,moves!B:B)</f>
        <v>grass</v>
      </c>
      <c r="AE737">
        <f>_xlfn.XLOOKUP(AC737,moves!A:A,moves!D:D)</f>
        <v>3</v>
      </c>
      <c r="AF737" t="str">
        <f>_xlfn.XLOOKUP(AC737,moves!A:A,moves!E:E)</f>
        <v>Critical hits deal +1 damage but status symbols deal -1 damage.</v>
      </c>
      <c r="AG737">
        <v>0</v>
      </c>
      <c r="AH737">
        <v>0</v>
      </c>
      <c r="AI737">
        <f t="shared" si="51"/>
        <v>1</v>
      </c>
      <c r="AJ737" t="s">
        <v>523</v>
      </c>
      <c r="AL737">
        <v>0</v>
      </c>
      <c r="AM737" cm="1">
        <f t="array" ref="AM737">IF(AL737=1,1,
   IF(ISTEXT(AK737),1,
   IF(AO737&gt;1,AM736,
   IF(AI737=1,
      IF(SUMPRODUCT((LEN($Y$2:$Y$4096)-LEN(SUBSTITUTE($Y$2:$Y$4096,AA737,"")))/LEN(AA737))&gt;0,2,1),
      IF(
         SUMPRODUCT((LEN($Y$2:$Y$4096)-LEN(SUBSTITUTE($Y$2:$Y$4096,AA737,"")))/LEN(AA737))
         - SUMPRODUCT((LEN($Y$2:$Y$4096)-LEN(SUBSTITUTE($Y$2:$Y$4096,"Alolan "&amp;AA737,"")))/LEN("Alolan "&amp;AA737))
         - SUMPRODUCT((LEN($Y$2:$Y$4096)-LEN(SUBSTITUTE($Y$2:$Y$4096,"Galarian "&amp;AA737,"")))/LEN("Galarian "&amp;AA737))
         - SUMPRODUCT((LEN($Y$2:$Y$4096)-LEN(SUBSTITUTE($Y$2:$Y$4096,"Hisuian "&amp;AA737,"")))/LEN("Hisuian "&amp;AA737))
         - SUMPRODUCT((LEN($Y$2:$Y$4096)-LEN(SUBSTITUTE($Y$2:$Y$4096,"Paldean "&amp;AA737,"")))/LEN("Paldean "&amp;AA737))
      &gt;0,2,1)
   ))))</f>
        <v>1</v>
      </c>
      <c r="AN737">
        <v>0</v>
      </c>
      <c r="AO737">
        <v>0</v>
      </c>
    </row>
    <row r="738" spans="1:41" x14ac:dyDescent="0.25">
      <c r="A738">
        <v>224</v>
      </c>
      <c r="B738" t="s">
        <v>97</v>
      </c>
      <c r="C738" t="s">
        <v>1490</v>
      </c>
      <c r="D738"/>
      <c r="E738">
        <v>75</v>
      </c>
      <c r="F738">
        <v>105</v>
      </c>
      <c r="G738">
        <v>75</v>
      </c>
      <c r="H738">
        <v>105</v>
      </c>
      <c r="I738">
        <v>75</v>
      </c>
      <c r="J738">
        <v>45</v>
      </c>
      <c r="K738" t="s">
        <v>1843</v>
      </c>
      <c r="L738" t="s">
        <v>252</v>
      </c>
      <c r="M738" t="s">
        <v>249</v>
      </c>
      <c r="N738">
        <v>8.1</v>
      </c>
      <c r="O738">
        <v>7.5</v>
      </c>
      <c r="R738">
        <f t="shared" si="48"/>
        <v>8</v>
      </c>
      <c r="S738">
        <f t="shared" si="49"/>
        <v>8</v>
      </c>
      <c r="T738">
        <f t="shared" si="50"/>
        <v>16</v>
      </c>
      <c r="U738" t="s">
        <v>1490</v>
      </c>
      <c r="V738" t="s">
        <v>1209</v>
      </c>
      <c r="W738" t="s">
        <v>1468</v>
      </c>
      <c r="X738" t="s">
        <v>1512</v>
      </c>
      <c r="Z738" t="str" cm="1">
        <f t="array" ref="Z738">IF(ISBLANK(AK738),_xlfn.LET(
    _xlpm.nameBeforeSlash, IF(ISNUMBER(SEARCH("/", Y738)), LEFT(Y738, SEARCH("/", Y738)-1), Y738),
    _xlpm.matchRow, IFERROR(MATCH(_xlpm.nameBeforeSlash, AA:AA, 0), ""),
    _xlpm.difference, IF(_xlpm.matchRow="", "", ABS((R738 + S738)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),IF(ISBLANK(Y738),"","Hidden"))</f>
        <v/>
      </c>
      <c r="AA738" t="s">
        <v>97</v>
      </c>
      <c r="AC738" t="s">
        <v>462</v>
      </c>
      <c r="AD738" t="str">
        <f>_xlfn.XLOOKUP(AC738,moves!A:A,moves!B:B)</f>
        <v>water</v>
      </c>
      <c r="AE738">
        <f>_xlfn.XLOOKUP(AC738,moves!A:A,moves!D:D)</f>
        <v>4</v>
      </c>
      <c r="AF738" t="str">
        <f>_xlfn.XLOOKUP(AC738,moves!A:A,moves!E:E)</f>
        <v>Critical hits deal +2 damage.</v>
      </c>
      <c r="AG738">
        <v>0</v>
      </c>
      <c r="AH738">
        <v>0</v>
      </c>
      <c r="AI738">
        <f t="shared" si="51"/>
        <v>0</v>
      </c>
      <c r="AJ738" t="s">
        <v>524</v>
      </c>
      <c r="AL738">
        <v>0</v>
      </c>
      <c r="AM738" cm="1">
        <f t="array" ref="AM738">IF(AL738=1,1,
   IF(ISTEXT(AK738),1,
   IF(AO738&gt;1,AM737,
   IF(AI738=1,
      IF(SUMPRODUCT((LEN($Y$2:$Y$4096)-LEN(SUBSTITUTE($Y$2:$Y$4096,AA738,"")))/LEN(AA738))&gt;0,2,1),
      IF(
         SUMPRODUCT((LEN($Y$2:$Y$4096)-LEN(SUBSTITUTE($Y$2:$Y$4096,AA738,"")))/LEN(AA738))
         - SUMPRODUCT((LEN($Y$2:$Y$4096)-LEN(SUBSTITUTE($Y$2:$Y$4096,"Alolan "&amp;AA738,"")))/LEN("Alolan "&amp;AA738))
         - SUMPRODUCT((LEN($Y$2:$Y$4096)-LEN(SUBSTITUTE($Y$2:$Y$4096,"Galarian "&amp;AA738,"")))/LEN("Galarian "&amp;AA738))
         - SUMPRODUCT((LEN($Y$2:$Y$4096)-LEN(SUBSTITUTE($Y$2:$Y$4096,"Hisuian "&amp;AA738,"")))/LEN("Hisuian "&amp;AA738))
         - SUMPRODUCT((LEN($Y$2:$Y$4096)-LEN(SUBSTITUTE($Y$2:$Y$4096,"Paldean "&amp;AA738,"")))/LEN("Paldean "&amp;AA738))
      &gt;0,2,1)
   ))))</f>
        <v>2</v>
      </c>
      <c r="AN738">
        <v>0</v>
      </c>
      <c r="AO738">
        <v>0</v>
      </c>
    </row>
    <row r="739" spans="1:41" x14ac:dyDescent="0.25">
      <c r="A739" t="s">
        <v>3941</v>
      </c>
      <c r="B739" t="s">
        <v>97</v>
      </c>
      <c r="C739" t="s">
        <v>1490</v>
      </c>
      <c r="D739"/>
      <c r="E739">
        <v>75</v>
      </c>
      <c r="F739">
        <v>105</v>
      </c>
      <c r="G739">
        <v>75</v>
      </c>
      <c r="H739">
        <v>105</v>
      </c>
      <c r="I739">
        <v>75</v>
      </c>
      <c r="J739">
        <v>45</v>
      </c>
      <c r="K739" t="s">
        <v>1843</v>
      </c>
      <c r="L739" t="s">
        <v>252</v>
      </c>
      <c r="M739" t="s">
        <v>249</v>
      </c>
      <c r="N739">
        <v>8.1</v>
      </c>
      <c r="O739">
        <v>7.5</v>
      </c>
      <c r="R739">
        <f t="shared" si="48"/>
        <v>8</v>
      </c>
      <c r="S739">
        <f t="shared" si="49"/>
        <v>8</v>
      </c>
      <c r="T739">
        <f t="shared" si="50"/>
        <v>16</v>
      </c>
      <c r="U739" t="s">
        <v>1490</v>
      </c>
      <c r="V739" t="s">
        <v>1209</v>
      </c>
      <c r="W739" t="s">
        <v>1468</v>
      </c>
      <c r="X739" t="s">
        <v>1512</v>
      </c>
      <c r="Z739" t="str" cm="1">
        <f t="array" ref="Z739">IF(ISBLANK(AK739),_xlfn.LET(
    _xlpm.nameBeforeSlash, IF(ISNUMBER(SEARCH("/", Y739)), LEFT(Y739, SEARCH("/", Y739)-1), Y739),
    _xlpm.matchRow, IFERROR(MATCH(_xlpm.nameBeforeSlash, AA:AA, 0), ""),
    _xlpm.difference, IF(_xlpm.matchRow="", "", ABS((R739 + S739)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),IF(ISBLANK(Y739),"","Hidden"))</f>
        <v/>
      </c>
      <c r="AA739" t="s">
        <v>5229</v>
      </c>
      <c r="AC739" t="s">
        <v>6481</v>
      </c>
      <c r="AD739" t="str">
        <f>_xlfn.XLOOKUP(AC739,moves!A:A,moves!B:B)</f>
        <v>water</v>
      </c>
      <c r="AE739">
        <f>_xlfn.XLOOKUP(AC739,moves!A:A,moves!D:D)</f>
        <v>4</v>
      </c>
      <c r="AF739" t="str">
        <f>_xlfn.XLOOKUP(AC739,moves!A:A,moves!E:E)</f>
        <v>If the user has a non-Artifact held item that is different from any other Pokémon in both parties: This move deals 3 extra damage.</v>
      </c>
      <c r="AG739">
        <v>0</v>
      </c>
      <c r="AH739">
        <v>0</v>
      </c>
      <c r="AI739">
        <f t="shared" si="51"/>
        <v>1</v>
      </c>
      <c r="AJ739" t="s">
        <v>524</v>
      </c>
      <c r="AL739">
        <v>0</v>
      </c>
      <c r="AM739" cm="1">
        <f t="array" ref="AM739">IF(AL739=1,1,
   IF(ISTEXT(AK739),1,
   IF(AO739&gt;1,AM738,
   IF(AI739=1,
      IF(SUMPRODUCT((LEN($Y$2:$Y$4096)-LEN(SUBSTITUTE($Y$2:$Y$4096,AA739,"")))/LEN(AA739))&gt;0,2,1),
      IF(
         SUMPRODUCT((LEN($Y$2:$Y$4096)-LEN(SUBSTITUTE($Y$2:$Y$4096,AA739,"")))/LEN(AA739))
         - SUMPRODUCT((LEN($Y$2:$Y$4096)-LEN(SUBSTITUTE($Y$2:$Y$4096,"Alolan "&amp;AA739,"")))/LEN("Alolan "&amp;AA739))
         - SUMPRODUCT((LEN($Y$2:$Y$4096)-LEN(SUBSTITUTE($Y$2:$Y$4096,"Galarian "&amp;AA739,"")))/LEN("Galarian "&amp;AA739))
         - SUMPRODUCT((LEN($Y$2:$Y$4096)-LEN(SUBSTITUTE($Y$2:$Y$4096,"Hisuian "&amp;AA739,"")))/LEN("Hisuian "&amp;AA739))
         - SUMPRODUCT((LEN($Y$2:$Y$4096)-LEN(SUBSTITUTE($Y$2:$Y$4096,"Paldean "&amp;AA739,"")))/LEN("Paldean "&amp;AA739))
      &gt;0,2,1)
   ))))</f>
        <v>2</v>
      </c>
      <c r="AN739">
        <v>0</v>
      </c>
      <c r="AO739">
        <v>0</v>
      </c>
    </row>
    <row r="740" spans="1:41" x14ac:dyDescent="0.25">
      <c r="A740">
        <v>225</v>
      </c>
      <c r="B740" t="s">
        <v>1844</v>
      </c>
      <c r="C740" t="s">
        <v>1209</v>
      </c>
      <c r="D740" t="s">
        <v>1481</v>
      </c>
      <c r="E740">
        <v>45</v>
      </c>
      <c r="F740">
        <v>55</v>
      </c>
      <c r="G740">
        <v>45</v>
      </c>
      <c r="H740">
        <v>65</v>
      </c>
      <c r="I740">
        <v>45</v>
      </c>
      <c r="J740">
        <v>75</v>
      </c>
      <c r="K740" t="s">
        <v>1845</v>
      </c>
      <c r="L740" t="s">
        <v>250</v>
      </c>
      <c r="M740" t="s">
        <v>248</v>
      </c>
      <c r="N740">
        <v>6.8</v>
      </c>
      <c r="O740">
        <v>4.5</v>
      </c>
      <c r="R740">
        <f t="shared" si="48"/>
        <v>7</v>
      </c>
      <c r="S740">
        <f t="shared" si="49"/>
        <v>5</v>
      </c>
      <c r="T740">
        <f t="shared" si="50"/>
        <v>12</v>
      </c>
      <c r="U740" t="s">
        <v>1209</v>
      </c>
      <c r="V740" t="s">
        <v>1481</v>
      </c>
      <c r="W740" t="s">
        <v>1512</v>
      </c>
      <c r="X740" t="s">
        <v>1490</v>
      </c>
      <c r="Z740" t="str" cm="1">
        <f t="array" ref="Z740">IF(ISBLANK(AK740),_xlfn.LET(
    _xlpm.nameBeforeSlash, IF(ISNUMBER(SEARCH("/", Y740)), LEFT(Y740, SEARCH("/", Y740)-1), Y740),
    _xlpm.matchRow, IFERROR(MATCH(_xlpm.nameBeforeSlash, AA:AA, 0), ""),
    _xlpm.difference, IF(_xlpm.matchRow="", "", ABS((R740 + S740)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),IF(ISBLANK(Y740),"","Hidden"))</f>
        <v/>
      </c>
      <c r="AA740" t="s">
        <v>1844</v>
      </c>
      <c r="AC740" t="s">
        <v>1239</v>
      </c>
      <c r="AD740" t="str">
        <f>_xlfn.XLOOKUP(AC740,moves!A:A,moves!B:B)</f>
        <v>normal</v>
      </c>
      <c r="AE740">
        <f>_xlfn.XLOOKUP(AC740,moves!A:A,moves!D:D)</f>
        <v>4</v>
      </c>
      <c r="AF740" t="str">
        <f>_xlfn.XLOOKUP(AC740,moves!A:A,moves!E:E)</f>
        <v>Status symbols heal the target by 2. Critical hits deal +2 damage.</v>
      </c>
      <c r="AG740">
        <v>0</v>
      </c>
      <c r="AH740">
        <v>0</v>
      </c>
      <c r="AI740">
        <f t="shared" si="51"/>
        <v>0</v>
      </c>
      <c r="AJ740" t="s">
        <v>523</v>
      </c>
      <c r="AL740">
        <v>0</v>
      </c>
      <c r="AM740" cm="1">
        <f t="array" ref="AM740">IF(AL740=1,1,
   IF(ISTEXT(AK740),1,
   IF(AO740&gt;1,AM739,
   IF(AI740=1,
      IF(SUMPRODUCT((LEN($Y$2:$Y$4096)-LEN(SUBSTITUTE($Y$2:$Y$4096,AA740,"")))/LEN(AA740))&gt;0,2,1),
      IF(
         SUMPRODUCT((LEN($Y$2:$Y$4096)-LEN(SUBSTITUTE($Y$2:$Y$4096,AA740,"")))/LEN(AA740))
         - SUMPRODUCT((LEN($Y$2:$Y$4096)-LEN(SUBSTITUTE($Y$2:$Y$4096,"Alolan "&amp;AA740,"")))/LEN("Alolan "&amp;AA740))
         - SUMPRODUCT((LEN($Y$2:$Y$4096)-LEN(SUBSTITUTE($Y$2:$Y$4096,"Galarian "&amp;AA740,"")))/LEN("Galarian "&amp;AA740))
         - SUMPRODUCT((LEN($Y$2:$Y$4096)-LEN(SUBSTITUTE($Y$2:$Y$4096,"Hisuian "&amp;AA740,"")))/LEN("Hisuian "&amp;AA740))
         - SUMPRODUCT((LEN($Y$2:$Y$4096)-LEN(SUBSTITUTE($Y$2:$Y$4096,"Paldean "&amp;AA740,"")))/LEN("Paldean "&amp;AA740))
      &gt;0,2,1)
   ))))</f>
        <v>1</v>
      </c>
      <c r="AN740">
        <v>0</v>
      </c>
      <c r="AO740">
        <v>0</v>
      </c>
    </row>
    <row r="741" spans="1:41" x14ac:dyDescent="0.25">
      <c r="A741" t="s">
        <v>3942</v>
      </c>
      <c r="B741" t="s">
        <v>1844</v>
      </c>
      <c r="C741" t="s">
        <v>1209</v>
      </c>
      <c r="D741" t="s">
        <v>1481</v>
      </c>
      <c r="E741">
        <v>45</v>
      </c>
      <c r="F741">
        <v>55</v>
      </c>
      <c r="G741">
        <v>45</v>
      </c>
      <c r="H741">
        <v>65</v>
      </c>
      <c r="I741">
        <v>45</v>
      </c>
      <c r="J741">
        <v>75</v>
      </c>
      <c r="K741" t="s">
        <v>1845</v>
      </c>
      <c r="L741" t="s">
        <v>250</v>
      </c>
      <c r="M741" t="s">
        <v>248</v>
      </c>
      <c r="N741">
        <v>6.8</v>
      </c>
      <c r="O741">
        <v>4.5</v>
      </c>
      <c r="R741">
        <f t="shared" si="48"/>
        <v>7</v>
      </c>
      <c r="S741">
        <f t="shared" si="49"/>
        <v>5</v>
      </c>
      <c r="T741">
        <f t="shared" si="50"/>
        <v>12</v>
      </c>
      <c r="U741" t="s">
        <v>1209</v>
      </c>
      <c r="V741" t="s">
        <v>1481</v>
      </c>
      <c r="W741" t="s">
        <v>1512</v>
      </c>
      <c r="X741" t="s">
        <v>1490</v>
      </c>
      <c r="Z741" t="str" cm="1">
        <f t="array" ref="Z741">IF(ISBLANK(AK741),_xlfn.LET(
    _xlpm.nameBeforeSlash, IF(ISNUMBER(SEARCH("/", Y741)), LEFT(Y741, SEARCH("/", Y741)-1), Y741),
    _xlpm.matchRow, IFERROR(MATCH(_xlpm.nameBeforeSlash, AA:AA, 0), ""),
    _xlpm.difference, IF(_xlpm.matchRow="", "", ABS((R741 + S741)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),IF(ISBLANK(Y741),"","Hidden"))</f>
        <v/>
      </c>
      <c r="AA741" t="s">
        <v>5231</v>
      </c>
      <c r="AC741" t="s">
        <v>1096</v>
      </c>
      <c r="AD741" t="str">
        <f>_xlfn.XLOOKUP(AC741,moves!A:A,moves!B:B)</f>
        <v>flying</v>
      </c>
      <c r="AE741">
        <f>_xlfn.XLOOKUP(AC741,moves!A:A,moves!D:D)</f>
        <v>4</v>
      </c>
      <c r="AF741" t="str">
        <f>_xlfn.XLOOKUP(AC741,moves!A:A,moves!E:E)</f>
        <v>Critical hits deal +2 damage. Status symbols deal -1 damage.</v>
      </c>
      <c r="AG741">
        <v>0</v>
      </c>
      <c r="AH741">
        <v>0</v>
      </c>
      <c r="AI741">
        <f t="shared" si="51"/>
        <v>1</v>
      </c>
      <c r="AJ741" t="s">
        <v>523</v>
      </c>
      <c r="AL741">
        <v>0</v>
      </c>
      <c r="AM741" cm="1">
        <f t="array" ref="AM741">IF(AL741=1,1,
   IF(ISTEXT(AK741),1,
   IF(AO741&gt;1,AM740,
   IF(AI741=1,
      IF(SUMPRODUCT((LEN($Y$2:$Y$4096)-LEN(SUBSTITUTE($Y$2:$Y$4096,AA741,"")))/LEN(AA741))&gt;0,2,1),
      IF(
         SUMPRODUCT((LEN($Y$2:$Y$4096)-LEN(SUBSTITUTE($Y$2:$Y$4096,AA741,"")))/LEN(AA741))
         - SUMPRODUCT((LEN($Y$2:$Y$4096)-LEN(SUBSTITUTE($Y$2:$Y$4096,"Alolan "&amp;AA741,"")))/LEN("Alolan "&amp;AA741))
         - SUMPRODUCT((LEN($Y$2:$Y$4096)-LEN(SUBSTITUTE($Y$2:$Y$4096,"Galarian "&amp;AA741,"")))/LEN("Galarian "&amp;AA741))
         - SUMPRODUCT((LEN($Y$2:$Y$4096)-LEN(SUBSTITUTE($Y$2:$Y$4096,"Hisuian "&amp;AA741,"")))/LEN("Hisuian "&amp;AA741))
         - SUMPRODUCT((LEN($Y$2:$Y$4096)-LEN(SUBSTITUTE($Y$2:$Y$4096,"Paldean "&amp;AA741,"")))/LEN("Paldean "&amp;AA741))
      &gt;0,2,1)
   ))))</f>
        <v>1</v>
      </c>
      <c r="AN741">
        <v>0</v>
      </c>
      <c r="AO741">
        <v>0</v>
      </c>
    </row>
    <row r="742" spans="1:41" x14ac:dyDescent="0.25">
      <c r="A742">
        <v>226</v>
      </c>
      <c r="B742" t="s">
        <v>98</v>
      </c>
      <c r="C742" t="s">
        <v>1490</v>
      </c>
      <c r="D742" t="s">
        <v>1481</v>
      </c>
      <c r="E742">
        <v>85</v>
      </c>
      <c r="F742">
        <v>40</v>
      </c>
      <c r="G742">
        <v>70</v>
      </c>
      <c r="H742">
        <v>80</v>
      </c>
      <c r="I742">
        <v>140</v>
      </c>
      <c r="J742">
        <v>70</v>
      </c>
      <c r="K742" t="s">
        <v>335</v>
      </c>
      <c r="L742" t="s">
        <v>252</v>
      </c>
      <c r="M742" t="s">
        <v>251</v>
      </c>
      <c r="N742">
        <v>7.2</v>
      </c>
      <c r="O742">
        <v>9.6999999999999993</v>
      </c>
      <c r="P742">
        <v>1</v>
      </c>
      <c r="R742">
        <f t="shared" si="48"/>
        <v>8</v>
      </c>
      <c r="S742">
        <f t="shared" si="49"/>
        <v>10</v>
      </c>
      <c r="T742">
        <f t="shared" si="50"/>
        <v>18</v>
      </c>
      <c r="U742" t="s">
        <v>1490</v>
      </c>
      <c r="V742" t="s">
        <v>1481</v>
      </c>
      <c r="W742" t="s">
        <v>429</v>
      </c>
      <c r="X742" t="s">
        <v>1209</v>
      </c>
      <c r="Z742" t="str" cm="1">
        <f t="array" ref="Z742">IF(ISBLANK(AK742),_xlfn.LET(
    _xlpm.nameBeforeSlash, IF(ISNUMBER(SEARCH("/", Y742)), LEFT(Y742, SEARCH("/", Y742)-1), Y742),
    _xlpm.matchRow, IFERROR(MATCH(_xlpm.nameBeforeSlash, AA:AA, 0), ""),
    _xlpm.difference, IF(_xlpm.matchRow="", "", ABS((R742 + S742)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),IF(ISBLANK(Y742),"","Hidden"))</f>
        <v/>
      </c>
      <c r="AA742" t="s">
        <v>98</v>
      </c>
      <c r="AC742" t="s">
        <v>449</v>
      </c>
      <c r="AD742" t="str">
        <f>_xlfn.XLOOKUP(AC742,moves!A:A,moves!B:B)</f>
        <v>flying</v>
      </c>
      <c r="AE742">
        <f>_xlfn.XLOOKUP(AC742,moves!A:A,moves!D:D)</f>
        <v>4</v>
      </c>
      <c r="AF742" t="str">
        <f>_xlfn.XLOOKUP(AC742,moves!A:A,moves!E:E)</f>
        <v>Critical hits deal +1 damage.</v>
      </c>
      <c r="AG742">
        <v>0</v>
      </c>
      <c r="AH742">
        <v>0</v>
      </c>
      <c r="AI742">
        <f t="shared" si="51"/>
        <v>0</v>
      </c>
      <c r="AJ742" t="s">
        <v>525</v>
      </c>
      <c r="AL742">
        <v>0</v>
      </c>
      <c r="AM742" cm="1">
        <f t="array" ref="AM742">IF(AL742=1,1,
   IF(ISTEXT(AK742),1,
   IF(AO742&gt;1,AM741,
   IF(AI742=1,
      IF(SUMPRODUCT((LEN($Y$2:$Y$4096)-LEN(SUBSTITUTE($Y$2:$Y$4096,AA742,"")))/LEN(AA742))&gt;0,2,1),
      IF(
         SUMPRODUCT((LEN($Y$2:$Y$4096)-LEN(SUBSTITUTE($Y$2:$Y$4096,AA742,"")))/LEN(AA742))
         - SUMPRODUCT((LEN($Y$2:$Y$4096)-LEN(SUBSTITUTE($Y$2:$Y$4096,"Alolan "&amp;AA742,"")))/LEN("Alolan "&amp;AA742))
         - SUMPRODUCT((LEN($Y$2:$Y$4096)-LEN(SUBSTITUTE($Y$2:$Y$4096,"Galarian "&amp;AA742,"")))/LEN("Galarian "&amp;AA742))
         - SUMPRODUCT((LEN($Y$2:$Y$4096)-LEN(SUBSTITUTE($Y$2:$Y$4096,"Hisuian "&amp;AA742,"")))/LEN("Hisuian "&amp;AA742))
         - SUMPRODUCT((LEN($Y$2:$Y$4096)-LEN(SUBSTITUTE($Y$2:$Y$4096,"Paldean "&amp;AA742,"")))/LEN("Paldean "&amp;AA742))
      &gt;0,2,1)
   ))))</f>
        <v>2</v>
      </c>
      <c r="AN742">
        <v>0</v>
      </c>
      <c r="AO742">
        <v>0</v>
      </c>
    </row>
    <row r="743" spans="1:41" x14ac:dyDescent="0.25">
      <c r="A743" t="s">
        <v>3943</v>
      </c>
      <c r="B743" t="s">
        <v>98</v>
      </c>
      <c r="C743" t="s">
        <v>1490</v>
      </c>
      <c r="D743" t="s">
        <v>1481</v>
      </c>
      <c r="E743">
        <v>85</v>
      </c>
      <c r="F743">
        <v>40</v>
      </c>
      <c r="G743">
        <v>70</v>
      </c>
      <c r="H743">
        <v>80</v>
      </c>
      <c r="I743">
        <v>140</v>
      </c>
      <c r="J743">
        <v>70</v>
      </c>
      <c r="K743" t="s">
        <v>335</v>
      </c>
      <c r="L743" t="s">
        <v>252</v>
      </c>
      <c r="M743" t="s">
        <v>251</v>
      </c>
      <c r="N743">
        <v>7.2</v>
      </c>
      <c r="O743">
        <v>9.6999999999999993</v>
      </c>
      <c r="P743">
        <v>1</v>
      </c>
      <c r="R743">
        <f t="shared" si="48"/>
        <v>8</v>
      </c>
      <c r="S743">
        <f t="shared" si="49"/>
        <v>10</v>
      </c>
      <c r="T743">
        <f t="shared" si="50"/>
        <v>18</v>
      </c>
      <c r="U743" t="s">
        <v>1490</v>
      </c>
      <c r="V743" t="s">
        <v>1481</v>
      </c>
      <c r="W743" t="s">
        <v>429</v>
      </c>
      <c r="X743" t="s">
        <v>1209</v>
      </c>
      <c r="Z743" t="str" cm="1">
        <f t="array" ref="Z743">IF(ISBLANK(AK743),_xlfn.LET(
    _xlpm.nameBeforeSlash, IF(ISNUMBER(SEARCH("/", Y743)), LEFT(Y743, SEARCH("/", Y743)-1), Y743),
    _xlpm.matchRow, IFERROR(MATCH(_xlpm.nameBeforeSlash, AA:AA, 0), ""),
    _xlpm.difference, IF(_xlpm.matchRow="", "", ABS((R743 + S743)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),IF(ISBLANK(Y743),"","Hidden"))</f>
        <v/>
      </c>
      <c r="AA743" t="s">
        <v>5232</v>
      </c>
      <c r="AC743" t="s">
        <v>1098</v>
      </c>
      <c r="AD743" t="str">
        <f>_xlfn.XLOOKUP(AC743,moves!A:A,moves!B:B)</f>
        <v>flying</v>
      </c>
      <c r="AE743">
        <f>_xlfn.XLOOKUP(AC743,moves!A:A,moves!D:D)</f>
        <v>4</v>
      </c>
      <c r="AF743" t="str">
        <f>_xlfn.XLOOKUP(AC743,moves!A:A,moves!E:E)</f>
        <v>When the user rolls for this attack: Status symbols deal -1 damage and Inflict the Paralyzed status on the target.</v>
      </c>
      <c r="AG743">
        <v>0</v>
      </c>
      <c r="AH743">
        <v>0</v>
      </c>
      <c r="AI743">
        <f t="shared" si="51"/>
        <v>1</v>
      </c>
      <c r="AJ743" t="s">
        <v>525</v>
      </c>
      <c r="AL743">
        <v>0</v>
      </c>
      <c r="AM743" cm="1">
        <f t="array" ref="AM743">IF(AL743=1,1,
   IF(ISTEXT(AK743),1,
   IF(AO743&gt;1,AM742,
   IF(AI743=1,
      IF(SUMPRODUCT((LEN($Y$2:$Y$4096)-LEN(SUBSTITUTE($Y$2:$Y$4096,AA743,"")))/LEN(AA743))&gt;0,2,1),
      IF(
         SUMPRODUCT((LEN($Y$2:$Y$4096)-LEN(SUBSTITUTE($Y$2:$Y$4096,AA743,"")))/LEN(AA743))
         - SUMPRODUCT((LEN($Y$2:$Y$4096)-LEN(SUBSTITUTE($Y$2:$Y$4096,"Alolan "&amp;AA743,"")))/LEN("Alolan "&amp;AA743))
         - SUMPRODUCT((LEN($Y$2:$Y$4096)-LEN(SUBSTITUTE($Y$2:$Y$4096,"Galarian "&amp;AA743,"")))/LEN("Galarian "&amp;AA743))
         - SUMPRODUCT((LEN($Y$2:$Y$4096)-LEN(SUBSTITUTE($Y$2:$Y$4096,"Hisuian "&amp;AA743,"")))/LEN("Hisuian "&amp;AA743))
         - SUMPRODUCT((LEN($Y$2:$Y$4096)-LEN(SUBSTITUTE($Y$2:$Y$4096,"Paldean "&amp;AA743,"")))/LEN("Paldean "&amp;AA743))
      &gt;0,2,1)
   ))))</f>
        <v>2</v>
      </c>
      <c r="AN743">
        <v>0</v>
      </c>
      <c r="AO743">
        <v>0</v>
      </c>
    </row>
    <row r="744" spans="1:41" x14ac:dyDescent="0.25">
      <c r="A744">
        <v>227</v>
      </c>
      <c r="B744" t="s">
        <v>1846</v>
      </c>
      <c r="C744" t="s">
        <v>1514</v>
      </c>
      <c r="D744" t="s">
        <v>1481</v>
      </c>
      <c r="E744">
        <v>65</v>
      </c>
      <c r="F744">
        <v>80</v>
      </c>
      <c r="G744">
        <v>140</v>
      </c>
      <c r="H744">
        <v>40</v>
      </c>
      <c r="I744">
        <v>70</v>
      </c>
      <c r="J744">
        <v>70</v>
      </c>
      <c r="K744" t="s">
        <v>1847</v>
      </c>
      <c r="L744" t="s">
        <v>253</v>
      </c>
      <c r="M744" t="s">
        <v>249</v>
      </c>
      <c r="N744">
        <v>7.2</v>
      </c>
      <c r="O744">
        <v>8.9</v>
      </c>
      <c r="R744">
        <f t="shared" si="48"/>
        <v>7</v>
      </c>
      <c r="S744">
        <f t="shared" si="49"/>
        <v>9</v>
      </c>
      <c r="T744">
        <f t="shared" si="50"/>
        <v>16</v>
      </c>
      <c r="U744" t="s">
        <v>1514</v>
      </c>
      <c r="V744" t="s">
        <v>1481</v>
      </c>
      <c r="W744" t="s">
        <v>1471</v>
      </c>
      <c r="X744" t="s">
        <v>1472</v>
      </c>
      <c r="Z744" t="str" cm="1">
        <f t="array" ref="Z744">IF(ISBLANK(AK744),_xlfn.LET(
    _xlpm.nameBeforeSlash, IF(ISNUMBER(SEARCH("/", Y744)), LEFT(Y744, SEARCH("/", Y744)-1), Y744),
    _xlpm.matchRow, IFERROR(MATCH(_xlpm.nameBeforeSlash, AA:AA, 0), ""),
    _xlpm.difference, IF(_xlpm.matchRow="", "", ABS((R744 + S744)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),IF(ISBLANK(Y744),"","Hidden"))</f>
        <v/>
      </c>
      <c r="AA744" t="s">
        <v>1846</v>
      </c>
      <c r="AC744" t="s">
        <v>715</v>
      </c>
      <c r="AD744" t="str">
        <f>_xlfn.XLOOKUP(AC744,moves!A:A,moves!B:B)</f>
        <v>steel</v>
      </c>
      <c r="AE744">
        <f>_xlfn.XLOOKUP(AC744,moves!A:A,moves!D:D)</f>
        <v>3</v>
      </c>
      <c r="AF744" t="str">
        <f>_xlfn.XLOOKUP(AC744,moves!A:A,moves!E:E)</f>
        <v>When the user is next attacked: Remove 1 regular hit from the roll.</v>
      </c>
      <c r="AG744">
        <v>0</v>
      </c>
      <c r="AH744">
        <v>0</v>
      </c>
      <c r="AI744">
        <f t="shared" si="51"/>
        <v>0</v>
      </c>
      <c r="AJ744" t="s">
        <v>524</v>
      </c>
      <c r="AL744">
        <v>0</v>
      </c>
      <c r="AM744" cm="1">
        <f t="array" ref="AM744">IF(AL744=1,1,
   IF(ISTEXT(AK744),1,
   IF(AO744&gt;1,AM743,
   IF(AI744=1,
      IF(SUMPRODUCT((LEN($Y$2:$Y$4096)-LEN(SUBSTITUTE($Y$2:$Y$4096,AA744,"")))/LEN(AA744))&gt;0,2,1),
      IF(
         SUMPRODUCT((LEN($Y$2:$Y$4096)-LEN(SUBSTITUTE($Y$2:$Y$4096,AA744,"")))/LEN(AA744))
         - SUMPRODUCT((LEN($Y$2:$Y$4096)-LEN(SUBSTITUTE($Y$2:$Y$4096,"Alolan "&amp;AA744,"")))/LEN("Alolan "&amp;AA744))
         - SUMPRODUCT((LEN($Y$2:$Y$4096)-LEN(SUBSTITUTE($Y$2:$Y$4096,"Galarian "&amp;AA744,"")))/LEN("Galarian "&amp;AA744))
         - SUMPRODUCT((LEN($Y$2:$Y$4096)-LEN(SUBSTITUTE($Y$2:$Y$4096,"Hisuian "&amp;AA744,"")))/LEN("Hisuian "&amp;AA744))
         - SUMPRODUCT((LEN($Y$2:$Y$4096)-LEN(SUBSTITUTE($Y$2:$Y$4096,"Paldean "&amp;AA744,"")))/LEN("Paldean "&amp;AA744))
      &gt;0,2,1)
   ))))</f>
        <v>1</v>
      </c>
      <c r="AN744">
        <v>0</v>
      </c>
      <c r="AO744">
        <v>0</v>
      </c>
    </row>
    <row r="745" spans="1:41" x14ac:dyDescent="0.25">
      <c r="A745" t="s">
        <v>3944</v>
      </c>
      <c r="B745" t="s">
        <v>1846</v>
      </c>
      <c r="C745" t="s">
        <v>1514</v>
      </c>
      <c r="D745" t="s">
        <v>1481</v>
      </c>
      <c r="E745">
        <v>65</v>
      </c>
      <c r="F745">
        <v>80</v>
      </c>
      <c r="G745">
        <v>140</v>
      </c>
      <c r="H745">
        <v>40</v>
      </c>
      <c r="I745">
        <v>70</v>
      </c>
      <c r="J745">
        <v>70</v>
      </c>
      <c r="K745" t="s">
        <v>1847</v>
      </c>
      <c r="L745" t="s">
        <v>253</v>
      </c>
      <c r="M745" t="s">
        <v>249</v>
      </c>
      <c r="N745">
        <v>7.2</v>
      </c>
      <c r="O745">
        <v>8.9</v>
      </c>
      <c r="R745">
        <f t="shared" si="48"/>
        <v>7</v>
      </c>
      <c r="S745">
        <f t="shared" si="49"/>
        <v>9</v>
      </c>
      <c r="T745">
        <f t="shared" si="50"/>
        <v>16</v>
      </c>
      <c r="U745" t="s">
        <v>1514</v>
      </c>
      <c r="V745" t="s">
        <v>1481</v>
      </c>
      <c r="W745" t="s">
        <v>1471</v>
      </c>
      <c r="X745" t="s">
        <v>1472</v>
      </c>
      <c r="Z745" t="str" cm="1">
        <f t="array" ref="Z745">IF(ISBLANK(AK745),_xlfn.LET(
    _xlpm.nameBeforeSlash, IF(ISNUMBER(SEARCH("/", Y745)), LEFT(Y745, SEARCH("/", Y745)-1), Y745),
    _xlpm.matchRow, IFERROR(MATCH(_xlpm.nameBeforeSlash, AA:AA, 0), ""),
    _xlpm.difference, IF(_xlpm.matchRow="", "", ABS((R745 + S745)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),IF(ISBLANK(Y745),"","Hidden"))</f>
        <v/>
      </c>
      <c r="AA745" t="s">
        <v>5233</v>
      </c>
      <c r="AC745" t="s">
        <v>584</v>
      </c>
      <c r="AD745" t="str">
        <f>_xlfn.XLOOKUP(AC745,moves!A:A,moves!B:B)</f>
        <v>flying</v>
      </c>
      <c r="AE745">
        <f>_xlfn.XLOOKUP(AC745,moves!A:A,moves!D:D)</f>
        <v>5</v>
      </c>
      <c r="AF745" t="str">
        <f>_xlfn.XLOOKUP(AC745,moves!A:A,moves!E:E)</f>
        <v>Critical hits deal +2 damage. For each critical hit rolled: The user takes 2 damage.</v>
      </c>
      <c r="AG745">
        <v>0</v>
      </c>
      <c r="AH745">
        <v>0</v>
      </c>
      <c r="AI745">
        <f t="shared" si="51"/>
        <v>1</v>
      </c>
      <c r="AJ745" t="s">
        <v>524</v>
      </c>
      <c r="AL745">
        <v>0</v>
      </c>
      <c r="AM745" cm="1">
        <f t="array" ref="AM745">IF(AL745=1,1,
   IF(ISTEXT(AK745),1,
   IF(AO745&gt;1,AM744,
   IF(AI745=1,
      IF(SUMPRODUCT((LEN($Y$2:$Y$4096)-LEN(SUBSTITUTE($Y$2:$Y$4096,AA745,"")))/LEN(AA745))&gt;0,2,1),
      IF(
         SUMPRODUCT((LEN($Y$2:$Y$4096)-LEN(SUBSTITUTE($Y$2:$Y$4096,AA745,"")))/LEN(AA745))
         - SUMPRODUCT((LEN($Y$2:$Y$4096)-LEN(SUBSTITUTE($Y$2:$Y$4096,"Alolan "&amp;AA745,"")))/LEN("Alolan "&amp;AA745))
         - SUMPRODUCT((LEN($Y$2:$Y$4096)-LEN(SUBSTITUTE($Y$2:$Y$4096,"Galarian "&amp;AA745,"")))/LEN("Galarian "&amp;AA745))
         - SUMPRODUCT((LEN($Y$2:$Y$4096)-LEN(SUBSTITUTE($Y$2:$Y$4096,"Hisuian "&amp;AA745,"")))/LEN("Hisuian "&amp;AA745))
         - SUMPRODUCT((LEN($Y$2:$Y$4096)-LEN(SUBSTITUTE($Y$2:$Y$4096,"Paldean "&amp;AA745,"")))/LEN("Paldean "&amp;AA745))
      &gt;0,2,1)
   ))))</f>
        <v>1</v>
      </c>
      <c r="AN745">
        <v>0</v>
      </c>
      <c r="AO745">
        <v>0</v>
      </c>
    </row>
    <row r="746" spans="1:41" x14ac:dyDescent="0.25">
      <c r="A746">
        <v>228</v>
      </c>
      <c r="B746" t="s">
        <v>99</v>
      </c>
      <c r="C746" t="s">
        <v>1471</v>
      </c>
      <c r="D746" t="s">
        <v>1479</v>
      </c>
      <c r="E746">
        <v>45</v>
      </c>
      <c r="F746">
        <v>60</v>
      </c>
      <c r="G746">
        <v>30</v>
      </c>
      <c r="H746">
        <v>80</v>
      </c>
      <c r="I746">
        <v>50</v>
      </c>
      <c r="J746">
        <v>65</v>
      </c>
      <c r="K746" t="s">
        <v>373</v>
      </c>
      <c r="L746" t="s">
        <v>250</v>
      </c>
      <c r="M746" t="s">
        <v>251</v>
      </c>
      <c r="N746">
        <v>7.2</v>
      </c>
      <c r="O746">
        <v>4.2</v>
      </c>
      <c r="R746">
        <f t="shared" si="48"/>
        <v>7</v>
      </c>
      <c r="S746">
        <f t="shared" si="49"/>
        <v>4</v>
      </c>
      <c r="T746">
        <f t="shared" si="50"/>
        <v>11</v>
      </c>
      <c r="U746" t="s">
        <v>1471</v>
      </c>
      <c r="V746" t="s">
        <v>1479</v>
      </c>
      <c r="W746" t="s">
        <v>1469</v>
      </c>
      <c r="X746" t="s">
        <v>1521</v>
      </c>
      <c r="Y746" t="s">
        <v>100</v>
      </c>
      <c r="Z746" cm="1">
        <f t="array" ref="Z746">IF(ISBLANK(AK746),_xlfn.LET(
    _xlpm.nameBeforeSlash, IF(ISNUMBER(SEARCH("/", Y746)), LEFT(Y746, SEARCH("/", Y746)-1), Y746),
    _xlpm.matchRow, IFERROR(MATCH(_xlpm.nameBeforeSlash, AA:AA, 0), ""),
    _xlpm.difference, IF(_xlpm.matchRow="", "", ABS((R746 + S746)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),IF(ISBLANK(Y746),"","Hidden"))</f>
        <v>15</v>
      </c>
      <c r="AA746" t="s">
        <v>99</v>
      </c>
      <c r="AC746" t="s">
        <v>460</v>
      </c>
      <c r="AD746" t="str">
        <f>_xlfn.XLOOKUP(AC746,moves!A:A,moves!B:B)</f>
        <v>dark</v>
      </c>
      <c r="AE746">
        <f>_xlfn.XLOOKUP(AC746,moves!A:A,moves!D:D)</f>
        <v>3</v>
      </c>
      <c r="AF746" t="str">
        <f>_xlfn.XLOOKUP(AC746,moves!A:A,moves!E:E)</f>
        <v>When the target is next attacked: Add 1 regular hit to the roll.</v>
      </c>
      <c r="AG746">
        <v>1</v>
      </c>
      <c r="AH746">
        <v>0</v>
      </c>
      <c r="AI746">
        <f t="shared" si="51"/>
        <v>0</v>
      </c>
      <c r="AJ746" t="s">
        <v>870</v>
      </c>
      <c r="AL746">
        <v>0</v>
      </c>
      <c r="AM746" cm="1">
        <f t="array" ref="AM746">IF(AL746=1,1,
   IF(ISTEXT(AK746),1,
   IF(AO746&gt;1,AM745,
   IF(AI746=1,
      IF(SUMPRODUCT((LEN($Y$2:$Y$4096)-LEN(SUBSTITUTE($Y$2:$Y$4096,AA746,"")))/LEN(AA746))&gt;0,2,1),
      IF(
         SUMPRODUCT((LEN($Y$2:$Y$4096)-LEN(SUBSTITUTE($Y$2:$Y$4096,AA746,"")))/LEN(AA746))
         - SUMPRODUCT((LEN($Y$2:$Y$4096)-LEN(SUBSTITUTE($Y$2:$Y$4096,"Alolan "&amp;AA746,"")))/LEN("Alolan "&amp;AA746))
         - SUMPRODUCT((LEN($Y$2:$Y$4096)-LEN(SUBSTITUTE($Y$2:$Y$4096,"Galarian "&amp;AA746,"")))/LEN("Galarian "&amp;AA746))
         - SUMPRODUCT((LEN($Y$2:$Y$4096)-LEN(SUBSTITUTE($Y$2:$Y$4096,"Hisuian "&amp;AA746,"")))/LEN("Hisuian "&amp;AA746))
         - SUMPRODUCT((LEN($Y$2:$Y$4096)-LEN(SUBSTITUTE($Y$2:$Y$4096,"Paldean "&amp;AA746,"")))/LEN("Paldean "&amp;AA746))
      &gt;0,2,1)
   ))))</f>
        <v>1</v>
      </c>
      <c r="AN746">
        <v>0</v>
      </c>
      <c r="AO746">
        <v>0</v>
      </c>
    </row>
    <row r="747" spans="1:41" x14ac:dyDescent="0.25">
      <c r="A747" t="s">
        <v>3945</v>
      </c>
      <c r="B747" t="s">
        <v>99</v>
      </c>
      <c r="C747" t="s">
        <v>1471</v>
      </c>
      <c r="D747" t="s">
        <v>1479</v>
      </c>
      <c r="E747">
        <v>45</v>
      </c>
      <c r="F747">
        <v>60</v>
      </c>
      <c r="G747">
        <v>30</v>
      </c>
      <c r="H747">
        <v>80</v>
      </c>
      <c r="I747">
        <v>50</v>
      </c>
      <c r="J747">
        <v>65</v>
      </c>
      <c r="K747" t="s">
        <v>373</v>
      </c>
      <c r="L747" t="s">
        <v>250</v>
      </c>
      <c r="M747" t="s">
        <v>251</v>
      </c>
      <c r="N747">
        <v>7.2</v>
      </c>
      <c r="O747">
        <v>4.2</v>
      </c>
      <c r="R747">
        <f t="shared" si="48"/>
        <v>7</v>
      </c>
      <c r="S747">
        <f t="shared" si="49"/>
        <v>4</v>
      </c>
      <c r="T747">
        <f t="shared" si="50"/>
        <v>11</v>
      </c>
      <c r="U747" t="s">
        <v>1471</v>
      </c>
      <c r="V747" t="s">
        <v>1479</v>
      </c>
      <c r="W747" t="s">
        <v>1469</v>
      </c>
      <c r="X747" t="s">
        <v>1521</v>
      </c>
      <c r="Y747" t="s">
        <v>5234</v>
      </c>
      <c r="Z747" cm="1">
        <f t="array" ref="Z747">IF(ISBLANK(AK747),_xlfn.LET(
    _xlpm.nameBeforeSlash, IF(ISNUMBER(SEARCH("/", Y747)), LEFT(Y747, SEARCH("/", Y747)-1), Y747),
    _xlpm.matchRow, IFERROR(MATCH(_xlpm.nameBeforeSlash, AA:AA, 0), ""),
    _xlpm.difference, IF(_xlpm.matchRow="", "", ABS((R747 + S747)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),IF(ISBLANK(Y747),"","Hidden"))</f>
        <v>15</v>
      </c>
      <c r="AA747" t="s">
        <v>5235</v>
      </c>
      <c r="AC747" t="s">
        <v>711</v>
      </c>
      <c r="AD747" t="str">
        <f>_xlfn.XLOOKUP(AC747,moves!A:A,moves!B:B)</f>
        <v>fire</v>
      </c>
      <c r="AE747">
        <f>_xlfn.XLOOKUP(AC747,moves!A:A,moves!D:D)</f>
        <v>2</v>
      </c>
      <c r="AF747" t="str">
        <f>_xlfn.XLOOKUP(AC747,moves!A:A,moves!E:E)</f>
        <v>Inflict the Burned status on the target.</v>
      </c>
      <c r="AG747">
        <v>1</v>
      </c>
      <c r="AH747">
        <v>0</v>
      </c>
      <c r="AI747">
        <f t="shared" si="51"/>
        <v>1</v>
      </c>
      <c r="AJ747" t="s">
        <v>523</v>
      </c>
      <c r="AL747">
        <v>0</v>
      </c>
      <c r="AM747" cm="1">
        <f t="array" ref="AM747">IF(AL747=1,1,
   IF(ISTEXT(AK747),1,
   IF(AO747&gt;1,AM746,
   IF(AI747=1,
      IF(SUMPRODUCT((LEN($Y$2:$Y$4096)-LEN(SUBSTITUTE($Y$2:$Y$4096,AA747,"")))/LEN(AA747))&gt;0,2,1),
      IF(
         SUMPRODUCT((LEN($Y$2:$Y$4096)-LEN(SUBSTITUTE($Y$2:$Y$4096,AA747,"")))/LEN(AA747))
         - SUMPRODUCT((LEN($Y$2:$Y$4096)-LEN(SUBSTITUTE($Y$2:$Y$4096,"Alolan "&amp;AA747,"")))/LEN("Alolan "&amp;AA747))
         - SUMPRODUCT((LEN($Y$2:$Y$4096)-LEN(SUBSTITUTE($Y$2:$Y$4096,"Galarian "&amp;AA747,"")))/LEN("Galarian "&amp;AA747))
         - SUMPRODUCT((LEN($Y$2:$Y$4096)-LEN(SUBSTITUTE($Y$2:$Y$4096,"Hisuian "&amp;AA747,"")))/LEN("Hisuian "&amp;AA747))
         - SUMPRODUCT((LEN($Y$2:$Y$4096)-LEN(SUBSTITUTE($Y$2:$Y$4096,"Paldean "&amp;AA747,"")))/LEN("Paldean "&amp;AA747))
      &gt;0,2,1)
   ))))</f>
        <v>1</v>
      </c>
      <c r="AN747">
        <v>0</v>
      </c>
      <c r="AO747">
        <v>0</v>
      </c>
    </row>
    <row r="748" spans="1:41" x14ac:dyDescent="0.25">
      <c r="A748">
        <v>229</v>
      </c>
      <c r="B748" t="s">
        <v>100</v>
      </c>
      <c r="C748" t="s">
        <v>1471</v>
      </c>
      <c r="D748" t="s">
        <v>1479</v>
      </c>
      <c r="E748">
        <v>75</v>
      </c>
      <c r="F748">
        <v>90</v>
      </c>
      <c r="G748">
        <v>50</v>
      </c>
      <c r="H748">
        <v>110</v>
      </c>
      <c r="I748">
        <v>80</v>
      </c>
      <c r="J748">
        <v>95</v>
      </c>
      <c r="K748" t="s">
        <v>373</v>
      </c>
      <c r="L748" t="s">
        <v>250</v>
      </c>
      <c r="M748" t="s">
        <v>251</v>
      </c>
      <c r="N748">
        <v>10.199999999999999</v>
      </c>
      <c r="O748">
        <v>6.9</v>
      </c>
      <c r="P748">
        <v>1</v>
      </c>
      <c r="R748">
        <f t="shared" si="48"/>
        <v>11</v>
      </c>
      <c r="S748">
        <f t="shared" si="49"/>
        <v>7</v>
      </c>
      <c r="T748">
        <f t="shared" si="50"/>
        <v>18</v>
      </c>
      <c r="U748" t="s">
        <v>1471</v>
      </c>
      <c r="V748" t="s">
        <v>1479</v>
      </c>
      <c r="W748" t="s">
        <v>1469</v>
      </c>
      <c r="X748" t="s">
        <v>1521</v>
      </c>
      <c r="Z748" t="str" cm="1">
        <f t="array" ref="Z748">IF(ISBLANK(AK748),_xlfn.LET(
    _xlpm.nameBeforeSlash, IF(ISNUMBER(SEARCH("/", Y748)), LEFT(Y748, SEARCH("/", Y748)-1), Y748),
    _xlpm.matchRow, IFERROR(MATCH(_xlpm.nameBeforeSlash, AA:AA, 0), ""),
    _xlpm.difference, IF(_xlpm.matchRow="", "", ABS((R748 + S748)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),IF(ISBLANK(Y748),"","Hidden"))</f>
        <v/>
      </c>
      <c r="AA748" t="s">
        <v>100</v>
      </c>
      <c r="AC748" t="s">
        <v>414</v>
      </c>
      <c r="AD748" t="str">
        <f>_xlfn.XLOOKUP(AC748,moves!A:A,moves!B:B)</f>
        <v>fire</v>
      </c>
      <c r="AE748">
        <f>_xlfn.XLOOKUP(AC748,moves!A:A,moves!D:D)</f>
        <v>4</v>
      </c>
      <c r="AF748" t="str">
        <f>_xlfn.XLOOKUP(AC748,moves!A:A,moves!E:E)</f>
        <v>If any status symbols are rolled: Inflict the Burned status on the target.</v>
      </c>
      <c r="AG748">
        <v>0</v>
      </c>
      <c r="AH748">
        <v>0</v>
      </c>
      <c r="AI748">
        <f t="shared" si="51"/>
        <v>0</v>
      </c>
      <c r="AJ748" t="s">
        <v>525</v>
      </c>
      <c r="AL748">
        <v>0</v>
      </c>
      <c r="AM748" cm="1">
        <f t="array" ref="AM748">IF(AL748=1,1,
   IF(ISTEXT(AK748),1,
   IF(AO748&gt;1,AM747,
   IF(AI748=1,
      IF(SUMPRODUCT((LEN($Y$2:$Y$4096)-LEN(SUBSTITUTE($Y$2:$Y$4096,AA748,"")))/LEN(AA748))&gt;0,2,1),
      IF(
         SUMPRODUCT((LEN($Y$2:$Y$4096)-LEN(SUBSTITUTE($Y$2:$Y$4096,AA748,"")))/LEN(AA748))
         - SUMPRODUCT((LEN($Y$2:$Y$4096)-LEN(SUBSTITUTE($Y$2:$Y$4096,"Alolan "&amp;AA748,"")))/LEN("Alolan "&amp;AA748))
         - SUMPRODUCT((LEN($Y$2:$Y$4096)-LEN(SUBSTITUTE($Y$2:$Y$4096,"Galarian "&amp;AA748,"")))/LEN("Galarian "&amp;AA748))
         - SUMPRODUCT((LEN($Y$2:$Y$4096)-LEN(SUBSTITUTE($Y$2:$Y$4096,"Hisuian "&amp;AA748,"")))/LEN("Hisuian "&amp;AA748))
         - SUMPRODUCT((LEN($Y$2:$Y$4096)-LEN(SUBSTITUTE($Y$2:$Y$4096,"Paldean "&amp;AA748,"")))/LEN("Paldean "&amp;AA748))
      &gt;0,2,1)
   ))))</f>
        <v>2</v>
      </c>
      <c r="AN748">
        <v>0</v>
      </c>
      <c r="AO748">
        <v>1</v>
      </c>
    </row>
    <row r="749" spans="1:41" x14ac:dyDescent="0.25">
      <c r="A749" t="s">
        <v>1848</v>
      </c>
      <c r="B749" t="s">
        <v>100</v>
      </c>
      <c r="C749" t="s">
        <v>1471</v>
      </c>
      <c r="D749" t="s">
        <v>1479</v>
      </c>
      <c r="E749">
        <v>75</v>
      </c>
      <c r="F749">
        <v>90</v>
      </c>
      <c r="G749">
        <v>90</v>
      </c>
      <c r="H749">
        <v>140</v>
      </c>
      <c r="I749">
        <v>90</v>
      </c>
      <c r="J749">
        <v>115</v>
      </c>
      <c r="K749" t="s">
        <v>373</v>
      </c>
      <c r="L749" t="s">
        <v>3446</v>
      </c>
      <c r="M749" t="s">
        <v>1476</v>
      </c>
      <c r="N749">
        <v>12.5</v>
      </c>
      <c r="O749">
        <v>8.4</v>
      </c>
      <c r="P749">
        <v>1</v>
      </c>
      <c r="Q749">
        <v>1</v>
      </c>
      <c r="R749">
        <f t="shared" si="48"/>
        <v>14</v>
      </c>
      <c r="S749">
        <f t="shared" si="49"/>
        <v>9</v>
      </c>
      <c r="T749">
        <f t="shared" si="50"/>
        <v>23</v>
      </c>
      <c r="U749" t="s">
        <v>1471</v>
      </c>
      <c r="V749" t="s">
        <v>1479</v>
      </c>
      <c r="W749" t="s">
        <v>1469</v>
      </c>
      <c r="X749" t="s">
        <v>1521</v>
      </c>
      <c r="Z749" t="str" cm="1">
        <f t="array" ref="Z749">IF(ISBLANK(AK749),_xlfn.LET(
    _xlpm.nameBeforeSlash, IF(ISNUMBER(SEARCH("/", Y749)), LEFT(Y749, SEARCH("/", Y749)-1), Y749),
    _xlpm.matchRow, IFERROR(MATCH(_xlpm.nameBeforeSlash, AA:AA, 0), ""),
    _xlpm.difference, IF(_xlpm.matchRow="", "", ABS((R749 + S749)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),IF(ISBLANK(Y749),"","Hidden"))</f>
        <v/>
      </c>
      <c r="AA749" t="s">
        <v>3368</v>
      </c>
      <c r="AB749" t="s">
        <v>1477</v>
      </c>
      <c r="AC749" t="s">
        <v>647</v>
      </c>
      <c r="AD749" t="str">
        <f>_xlfn.XLOOKUP(AC749,moves!A:A,moves!B:B)</f>
        <v>fire</v>
      </c>
      <c r="AE749">
        <f>_xlfn.XLOOKUP(AC749,moves!A:A,moves!D:D)</f>
        <v>6</v>
      </c>
      <c r="AF749" t="str">
        <f>_xlfn.XLOOKUP(AC749,moves!A:A,moves!E:E)</f>
        <v>Inflict the Burned status on the target. Status symbols deal -1 damage.</v>
      </c>
      <c r="AG749">
        <v>0</v>
      </c>
      <c r="AH749">
        <v>0</v>
      </c>
      <c r="AI749">
        <f t="shared" si="51"/>
        <v>0</v>
      </c>
      <c r="AJ749" t="s">
        <v>525</v>
      </c>
      <c r="AL749">
        <v>0</v>
      </c>
      <c r="AM749" cm="1">
        <f t="array" ref="AM749">IF(AL749=1,1,
   IF(ISTEXT(AK749),1,
   IF(AO749&gt;1,AM748,
   IF(AI749=1,
      IF(SUMPRODUCT((LEN($Y$2:$Y$4096)-LEN(SUBSTITUTE($Y$2:$Y$4096,AA749,"")))/LEN(AA749))&gt;0,2,1),
      IF(
         SUMPRODUCT((LEN($Y$2:$Y$4096)-LEN(SUBSTITUTE($Y$2:$Y$4096,AA749,"")))/LEN(AA749))
         - SUMPRODUCT((LEN($Y$2:$Y$4096)-LEN(SUBSTITUTE($Y$2:$Y$4096,"Alolan "&amp;AA749,"")))/LEN("Alolan "&amp;AA749))
         - SUMPRODUCT((LEN($Y$2:$Y$4096)-LEN(SUBSTITUTE($Y$2:$Y$4096,"Galarian "&amp;AA749,"")))/LEN("Galarian "&amp;AA749))
         - SUMPRODUCT((LEN($Y$2:$Y$4096)-LEN(SUBSTITUTE($Y$2:$Y$4096,"Hisuian "&amp;AA749,"")))/LEN("Hisuian "&amp;AA749))
         - SUMPRODUCT((LEN($Y$2:$Y$4096)-LEN(SUBSTITUTE($Y$2:$Y$4096,"Paldean "&amp;AA749,"")))/LEN("Paldean "&amp;AA749))
      &gt;0,2,1)
   ))))</f>
        <v>2</v>
      </c>
      <c r="AN749">
        <v>0</v>
      </c>
      <c r="AO749">
        <v>2</v>
      </c>
    </row>
    <row r="750" spans="1:41" x14ac:dyDescent="0.25">
      <c r="A750" t="s">
        <v>3946</v>
      </c>
      <c r="B750" t="s">
        <v>100</v>
      </c>
      <c r="C750" t="s">
        <v>1471</v>
      </c>
      <c r="D750" t="s">
        <v>1479</v>
      </c>
      <c r="E750">
        <v>75</v>
      </c>
      <c r="F750">
        <v>90</v>
      </c>
      <c r="G750">
        <v>50</v>
      </c>
      <c r="H750">
        <v>110</v>
      </c>
      <c r="I750">
        <v>80</v>
      </c>
      <c r="J750">
        <v>95</v>
      </c>
      <c r="K750" t="s">
        <v>373</v>
      </c>
      <c r="L750" t="s">
        <v>250</v>
      </c>
      <c r="M750" t="s">
        <v>251</v>
      </c>
      <c r="N750">
        <v>10.199999999999999</v>
      </c>
      <c r="O750">
        <v>6.9</v>
      </c>
      <c r="P750">
        <v>1</v>
      </c>
      <c r="R750">
        <f t="shared" si="48"/>
        <v>11</v>
      </c>
      <c r="S750">
        <f t="shared" si="49"/>
        <v>7</v>
      </c>
      <c r="T750">
        <f t="shared" si="50"/>
        <v>18</v>
      </c>
      <c r="U750" t="s">
        <v>1471</v>
      </c>
      <c r="V750" t="s">
        <v>1479</v>
      </c>
      <c r="W750" t="s">
        <v>1469</v>
      </c>
      <c r="X750" t="s">
        <v>1521</v>
      </c>
      <c r="Z750" t="str" cm="1">
        <f t="array" ref="Z750">IF(ISBLANK(AK750),_xlfn.LET(
    _xlpm.nameBeforeSlash, IF(ISNUMBER(SEARCH("/", Y750)), LEFT(Y750, SEARCH("/", Y750)-1), Y750),
    _xlpm.matchRow, IFERROR(MATCH(_xlpm.nameBeforeSlash, AA:AA, 0), ""),
    _xlpm.difference, IF(_xlpm.matchRow="", "", ABS((R750 + S750)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),IF(ISBLANK(Y750),"","Hidden"))</f>
        <v/>
      </c>
      <c r="AA750" t="s">
        <v>5234</v>
      </c>
      <c r="AC750" t="s">
        <v>957</v>
      </c>
      <c r="AD750" t="str">
        <f>_xlfn.XLOOKUP(AC750,moves!A:A,moves!B:B)</f>
        <v>dark</v>
      </c>
      <c r="AE750">
        <f>_xlfn.XLOOKUP(AC750,moves!A:A,moves!D:D)</f>
        <v>2</v>
      </c>
      <c r="AF750" t="str">
        <f>_xlfn.XLOOKUP(AC750,moves!A:A,moves!E:E)</f>
        <v>When the targets next attack: Decrease the target's attack strength by 1.</v>
      </c>
      <c r="AG750">
        <v>0</v>
      </c>
      <c r="AH750">
        <v>0</v>
      </c>
      <c r="AI750">
        <f t="shared" si="51"/>
        <v>1</v>
      </c>
      <c r="AJ750" t="s">
        <v>525</v>
      </c>
      <c r="AL750">
        <v>0</v>
      </c>
      <c r="AM750" cm="1">
        <f t="array" ref="AM750">IF(AL750=1,1,
   IF(ISTEXT(AK750),1,
   IF(AO750&gt;1,AM749,
   IF(AI750=1,
      IF(SUMPRODUCT((LEN($Y$2:$Y$4096)-LEN(SUBSTITUTE($Y$2:$Y$4096,AA750,"")))/LEN(AA750))&gt;0,2,1),
      IF(
         SUMPRODUCT((LEN($Y$2:$Y$4096)-LEN(SUBSTITUTE($Y$2:$Y$4096,AA750,"")))/LEN(AA750))
         - SUMPRODUCT((LEN($Y$2:$Y$4096)-LEN(SUBSTITUTE($Y$2:$Y$4096,"Alolan "&amp;AA750,"")))/LEN("Alolan "&amp;AA750))
         - SUMPRODUCT((LEN($Y$2:$Y$4096)-LEN(SUBSTITUTE($Y$2:$Y$4096,"Galarian "&amp;AA750,"")))/LEN("Galarian "&amp;AA750))
         - SUMPRODUCT((LEN($Y$2:$Y$4096)-LEN(SUBSTITUTE($Y$2:$Y$4096,"Hisuian "&amp;AA750,"")))/LEN("Hisuian "&amp;AA750))
         - SUMPRODUCT((LEN($Y$2:$Y$4096)-LEN(SUBSTITUTE($Y$2:$Y$4096,"Paldean "&amp;AA750,"")))/LEN("Paldean "&amp;AA750))
      &gt;0,2,1)
   ))))</f>
        <v>2</v>
      </c>
      <c r="AN750">
        <v>0</v>
      </c>
      <c r="AO750">
        <v>1</v>
      </c>
    </row>
    <row r="751" spans="1:41" x14ac:dyDescent="0.25">
      <c r="A751" t="s">
        <v>3947</v>
      </c>
      <c r="B751" t="s">
        <v>100</v>
      </c>
      <c r="C751" t="s">
        <v>1471</v>
      </c>
      <c r="D751" t="s">
        <v>1479</v>
      </c>
      <c r="E751">
        <v>75</v>
      </c>
      <c r="F751">
        <v>90</v>
      </c>
      <c r="G751">
        <v>90</v>
      </c>
      <c r="H751">
        <v>140</v>
      </c>
      <c r="I751">
        <v>90</v>
      </c>
      <c r="J751">
        <v>115</v>
      </c>
      <c r="K751" t="s">
        <v>373</v>
      </c>
      <c r="L751" t="s">
        <v>3446</v>
      </c>
      <c r="M751" t="s">
        <v>1476</v>
      </c>
      <c r="N751">
        <v>12.5</v>
      </c>
      <c r="O751">
        <v>8.4</v>
      </c>
      <c r="P751">
        <v>1</v>
      </c>
      <c r="Q751">
        <v>1</v>
      </c>
      <c r="R751">
        <f t="shared" si="48"/>
        <v>14</v>
      </c>
      <c r="S751">
        <f t="shared" si="49"/>
        <v>9</v>
      </c>
      <c r="T751">
        <f t="shared" si="50"/>
        <v>23</v>
      </c>
      <c r="U751" t="s">
        <v>1471</v>
      </c>
      <c r="V751" t="s">
        <v>1479</v>
      </c>
      <c r="W751" t="s">
        <v>1469</v>
      </c>
      <c r="X751" t="s">
        <v>1521</v>
      </c>
      <c r="Z751" t="str" cm="1">
        <f t="array" ref="Z751">IF(ISBLANK(AK751),_xlfn.LET(
    _xlpm.nameBeforeSlash, IF(ISNUMBER(SEARCH("/", Y751)), LEFT(Y751, SEARCH("/", Y751)-1), Y751),
    _xlpm.matchRow, IFERROR(MATCH(_xlpm.nameBeforeSlash, AA:AA, 0), ""),
    _xlpm.difference, IF(_xlpm.matchRow="", "", ABS((R751 + S751)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),IF(ISBLANK(Y751),"","Hidden"))</f>
        <v/>
      </c>
      <c r="AA751" t="s">
        <v>5236</v>
      </c>
      <c r="AB751" t="s">
        <v>1477</v>
      </c>
      <c r="AC751" t="s">
        <v>6482</v>
      </c>
      <c r="AD751" t="str">
        <f>_xlfn.XLOOKUP(AC751,moves!A:A,moves!B:B)</f>
        <v>fire</v>
      </c>
      <c r="AE751">
        <f>_xlfn.XLOOKUP(AC751,moves!A:A,moves!D:D)</f>
        <v>5</v>
      </c>
      <c r="AF751" t="str">
        <f>_xlfn.XLOOKUP(AC751,moves!A:A,moves!E:E)</f>
        <v>If any status symbols are rolled: Inflict the Burned status on the target. If the target was already Burned: Deal 2 extra damage.</v>
      </c>
      <c r="AG751">
        <v>0</v>
      </c>
      <c r="AH751">
        <v>0</v>
      </c>
      <c r="AI751">
        <f t="shared" si="51"/>
        <v>1</v>
      </c>
      <c r="AJ751" t="s">
        <v>525</v>
      </c>
      <c r="AL751">
        <v>0</v>
      </c>
      <c r="AM751" cm="1">
        <f t="array" ref="AM751">IF(AL751=1,1,
   IF(ISTEXT(AK751),1,
   IF(AO751&gt;1,AM750,
   IF(AI751=1,
      IF(SUMPRODUCT((LEN($Y$2:$Y$4096)-LEN(SUBSTITUTE($Y$2:$Y$4096,AA751,"")))/LEN(AA751))&gt;0,2,1),
      IF(
         SUMPRODUCT((LEN($Y$2:$Y$4096)-LEN(SUBSTITUTE($Y$2:$Y$4096,AA751,"")))/LEN(AA751))
         - SUMPRODUCT((LEN($Y$2:$Y$4096)-LEN(SUBSTITUTE($Y$2:$Y$4096,"Alolan "&amp;AA751,"")))/LEN("Alolan "&amp;AA751))
         - SUMPRODUCT((LEN($Y$2:$Y$4096)-LEN(SUBSTITUTE($Y$2:$Y$4096,"Galarian "&amp;AA751,"")))/LEN("Galarian "&amp;AA751))
         - SUMPRODUCT((LEN($Y$2:$Y$4096)-LEN(SUBSTITUTE($Y$2:$Y$4096,"Hisuian "&amp;AA751,"")))/LEN("Hisuian "&amp;AA751))
         - SUMPRODUCT((LEN($Y$2:$Y$4096)-LEN(SUBSTITUTE($Y$2:$Y$4096,"Paldean "&amp;AA751,"")))/LEN("Paldean "&amp;AA751))
      &gt;0,2,1)
   ))))</f>
        <v>2</v>
      </c>
      <c r="AN751">
        <v>0</v>
      </c>
      <c r="AO751">
        <v>2</v>
      </c>
    </row>
    <row r="752" spans="1:41" x14ac:dyDescent="0.25">
      <c r="A752">
        <v>230</v>
      </c>
      <c r="B752" t="s">
        <v>1706</v>
      </c>
      <c r="C752" t="s">
        <v>1490</v>
      </c>
      <c r="D752" t="s">
        <v>1482</v>
      </c>
      <c r="E752">
        <v>75</v>
      </c>
      <c r="F752">
        <v>95</v>
      </c>
      <c r="G752">
        <v>95</v>
      </c>
      <c r="H752">
        <v>95</v>
      </c>
      <c r="I752">
        <v>95</v>
      </c>
      <c r="J752">
        <v>85</v>
      </c>
      <c r="K752" t="s">
        <v>1704</v>
      </c>
      <c r="L752" t="s">
        <v>252</v>
      </c>
      <c r="M752" t="s">
        <v>249</v>
      </c>
      <c r="N752">
        <v>9.1</v>
      </c>
      <c r="O752">
        <v>8.6999999999999993</v>
      </c>
      <c r="P752">
        <v>1</v>
      </c>
      <c r="R752">
        <f t="shared" si="48"/>
        <v>10</v>
      </c>
      <c r="S752">
        <f t="shared" si="49"/>
        <v>9</v>
      </c>
      <c r="T752">
        <f t="shared" si="50"/>
        <v>19</v>
      </c>
      <c r="U752" t="s">
        <v>1490</v>
      </c>
      <c r="V752" t="s">
        <v>1482</v>
      </c>
      <c r="W752" t="s">
        <v>1209</v>
      </c>
      <c r="X752" t="s">
        <v>1512</v>
      </c>
      <c r="Z752" t="str" cm="1">
        <f t="array" ref="Z752">IF(ISBLANK(AK752),_xlfn.LET(
    _xlpm.nameBeforeSlash, IF(ISNUMBER(SEARCH("/", Y752)), LEFT(Y752, SEARCH("/", Y752)-1), Y752),
    _xlpm.matchRow, IFERROR(MATCH(_xlpm.nameBeforeSlash, AA:AA, 0), ""),
    _xlpm.difference, IF(_xlpm.matchRow="", "", ABS((R752 + S752)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),IF(ISBLANK(Y752),"","Hidden"))</f>
        <v/>
      </c>
      <c r="AA752" t="s">
        <v>1706</v>
      </c>
      <c r="AC752" t="s">
        <v>693</v>
      </c>
      <c r="AD752" t="str">
        <f>_xlfn.XLOOKUP(AC752,moves!A:A,moves!B:B)</f>
        <v>water</v>
      </c>
      <c r="AE752">
        <f>_xlfn.XLOOKUP(AC752,moves!A:A,moves!D:D)</f>
        <v>5</v>
      </c>
      <c r="AF752" t="str">
        <f>_xlfn.XLOOKUP(AC752,moves!A:A,moves!E:E)</f>
        <v>Critical hits deal +2 damage. For each critical hit rolled: The user takes 2 damage.</v>
      </c>
      <c r="AG752">
        <v>0</v>
      </c>
      <c r="AH752">
        <v>0</v>
      </c>
      <c r="AI752">
        <f t="shared" si="51"/>
        <v>0</v>
      </c>
      <c r="AJ752" t="s">
        <v>525</v>
      </c>
      <c r="AL752">
        <v>0</v>
      </c>
      <c r="AM752" cm="1">
        <f t="array" ref="AM752">IF(AL752=1,1,
   IF(ISTEXT(AK752),1,
   IF(AO752&gt;1,AM751,
   IF(AI752=1,
      IF(SUMPRODUCT((LEN($Y$2:$Y$4096)-LEN(SUBSTITUTE($Y$2:$Y$4096,AA752,"")))/LEN(AA752))&gt;0,2,1),
      IF(
         SUMPRODUCT((LEN($Y$2:$Y$4096)-LEN(SUBSTITUTE($Y$2:$Y$4096,AA752,"")))/LEN(AA752))
         - SUMPRODUCT((LEN($Y$2:$Y$4096)-LEN(SUBSTITUTE($Y$2:$Y$4096,"Alolan "&amp;AA752,"")))/LEN("Alolan "&amp;AA752))
         - SUMPRODUCT((LEN($Y$2:$Y$4096)-LEN(SUBSTITUTE($Y$2:$Y$4096,"Galarian "&amp;AA752,"")))/LEN("Galarian "&amp;AA752))
         - SUMPRODUCT((LEN($Y$2:$Y$4096)-LEN(SUBSTITUTE($Y$2:$Y$4096,"Hisuian "&amp;AA752,"")))/LEN("Hisuian "&amp;AA752))
         - SUMPRODUCT((LEN($Y$2:$Y$4096)-LEN(SUBSTITUTE($Y$2:$Y$4096,"Paldean "&amp;AA752,"")))/LEN("Paldean "&amp;AA752))
      &gt;0,2,1)
   ))))</f>
        <v>2</v>
      </c>
      <c r="AN752">
        <v>0</v>
      </c>
      <c r="AO752">
        <v>0</v>
      </c>
    </row>
    <row r="753" spans="1:41" x14ac:dyDescent="0.25">
      <c r="A753" t="s">
        <v>3948</v>
      </c>
      <c r="B753" t="s">
        <v>1706</v>
      </c>
      <c r="C753" t="s">
        <v>1490</v>
      </c>
      <c r="D753" t="s">
        <v>1482</v>
      </c>
      <c r="E753">
        <v>75</v>
      </c>
      <c r="F753">
        <v>95</v>
      </c>
      <c r="G753">
        <v>95</v>
      </c>
      <c r="H753">
        <v>95</v>
      </c>
      <c r="I753">
        <v>95</v>
      </c>
      <c r="J753">
        <v>85</v>
      </c>
      <c r="K753" t="s">
        <v>1704</v>
      </c>
      <c r="L753" t="s">
        <v>252</v>
      </c>
      <c r="M753" t="s">
        <v>249</v>
      </c>
      <c r="N753">
        <v>9.1</v>
      </c>
      <c r="O753">
        <v>8.6999999999999993</v>
      </c>
      <c r="P753">
        <v>1</v>
      </c>
      <c r="R753">
        <f t="shared" si="48"/>
        <v>10</v>
      </c>
      <c r="S753">
        <f t="shared" si="49"/>
        <v>9</v>
      </c>
      <c r="T753">
        <f t="shared" si="50"/>
        <v>19</v>
      </c>
      <c r="U753" t="s">
        <v>1490</v>
      </c>
      <c r="V753" t="s">
        <v>1482</v>
      </c>
      <c r="W753" t="s">
        <v>1209</v>
      </c>
      <c r="X753" t="s">
        <v>1512</v>
      </c>
      <c r="Z753" t="str" cm="1">
        <f t="array" ref="Z753">IF(ISBLANK(AK753),_xlfn.LET(
    _xlpm.nameBeforeSlash, IF(ISNUMBER(SEARCH("/", Y753)), LEFT(Y753, SEARCH("/", Y753)-1), Y753),
    _xlpm.matchRow, IFERROR(MATCH(_xlpm.nameBeforeSlash, AA:AA, 0), ""),
    _xlpm.difference, IF(_xlpm.matchRow="", "", ABS((R753 + S753)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),IF(ISBLANK(Y753),"","Hidden"))</f>
        <v/>
      </c>
      <c r="AA753" t="s">
        <v>5093</v>
      </c>
      <c r="AC753" t="s">
        <v>6483</v>
      </c>
      <c r="AD753" t="str">
        <f>_xlfn.XLOOKUP(AC753,moves!A:A,moves!B:B)</f>
        <v>water</v>
      </c>
      <c r="AE753">
        <f>_xlfn.XLOOKUP(AC753,moves!A:A,moves!D:D)</f>
        <v>4</v>
      </c>
      <c r="AF753" t="str">
        <f>_xlfn.XLOOKUP(AC753,moves!A:A,moves!E:E)</f>
        <v>If the target faints due to this attack: You may transfer any MODIFY effects from the target to the user.</v>
      </c>
      <c r="AG753">
        <v>0</v>
      </c>
      <c r="AH753">
        <v>0</v>
      </c>
      <c r="AI753">
        <f t="shared" si="51"/>
        <v>1</v>
      </c>
      <c r="AJ753" t="s">
        <v>525</v>
      </c>
      <c r="AL753">
        <v>0</v>
      </c>
      <c r="AM753" cm="1">
        <f t="array" ref="AM753">IF(AL753=1,1,
   IF(ISTEXT(AK753),1,
   IF(AO753&gt;1,AM752,
   IF(AI753=1,
      IF(SUMPRODUCT((LEN($Y$2:$Y$4096)-LEN(SUBSTITUTE($Y$2:$Y$4096,AA753,"")))/LEN(AA753))&gt;0,2,1),
      IF(
         SUMPRODUCT((LEN($Y$2:$Y$4096)-LEN(SUBSTITUTE($Y$2:$Y$4096,AA753,"")))/LEN(AA753))
         - SUMPRODUCT((LEN($Y$2:$Y$4096)-LEN(SUBSTITUTE($Y$2:$Y$4096,"Alolan "&amp;AA753,"")))/LEN("Alolan "&amp;AA753))
         - SUMPRODUCT((LEN($Y$2:$Y$4096)-LEN(SUBSTITUTE($Y$2:$Y$4096,"Galarian "&amp;AA753,"")))/LEN("Galarian "&amp;AA753))
         - SUMPRODUCT((LEN($Y$2:$Y$4096)-LEN(SUBSTITUTE($Y$2:$Y$4096,"Hisuian "&amp;AA753,"")))/LEN("Hisuian "&amp;AA753))
         - SUMPRODUCT((LEN($Y$2:$Y$4096)-LEN(SUBSTITUTE($Y$2:$Y$4096,"Paldean "&amp;AA753,"")))/LEN("Paldean "&amp;AA753))
      &gt;0,2,1)
   ))))</f>
        <v>2</v>
      </c>
      <c r="AN753">
        <v>0</v>
      </c>
      <c r="AO753">
        <v>0</v>
      </c>
    </row>
    <row r="754" spans="1:41" x14ac:dyDescent="0.25">
      <c r="A754">
        <v>231</v>
      </c>
      <c r="B754" t="s">
        <v>1849</v>
      </c>
      <c r="C754" t="s">
        <v>1472</v>
      </c>
      <c r="D754"/>
      <c r="E754">
        <v>90</v>
      </c>
      <c r="F754">
        <v>60</v>
      </c>
      <c r="G754">
        <v>60</v>
      </c>
      <c r="H754">
        <v>40</v>
      </c>
      <c r="I754">
        <v>40</v>
      </c>
      <c r="J754">
        <v>40</v>
      </c>
      <c r="K754" t="s">
        <v>1850</v>
      </c>
      <c r="L754" t="s">
        <v>250</v>
      </c>
      <c r="M754" t="s">
        <v>251</v>
      </c>
      <c r="N754">
        <v>5</v>
      </c>
      <c r="O754">
        <v>6.6</v>
      </c>
      <c r="R754">
        <f t="shared" si="48"/>
        <v>5</v>
      </c>
      <c r="S754">
        <f t="shared" si="49"/>
        <v>7</v>
      </c>
      <c r="T754">
        <f t="shared" si="50"/>
        <v>12</v>
      </c>
      <c r="U754" t="s">
        <v>1472</v>
      </c>
      <c r="V754" t="s">
        <v>1512</v>
      </c>
      <c r="W754" t="s">
        <v>1471</v>
      </c>
      <c r="X754" t="s">
        <v>1546</v>
      </c>
      <c r="Y754" t="s">
        <v>1851</v>
      </c>
      <c r="Z754" cm="1">
        <f t="array" ref="Z754">IF(ISBLANK(AK754),_xlfn.LET(
    _xlpm.nameBeforeSlash, IF(ISNUMBER(SEARCH("/", Y754)), LEFT(Y754, SEARCH("/", Y754)-1), Y754),
    _xlpm.matchRow, IFERROR(MATCH(_xlpm.nameBeforeSlash, AA:AA, 0), ""),
    _xlpm.difference, IF(_xlpm.matchRow="", "", ABS((R754 + S754)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),IF(ISBLANK(Y754),"","Hidden"))</f>
        <v>14</v>
      </c>
      <c r="AA754" t="s">
        <v>1849</v>
      </c>
      <c r="AC754" t="s">
        <v>466</v>
      </c>
      <c r="AD754" t="str">
        <f>_xlfn.XLOOKUP(AC754,moves!A:A,moves!B:B)</f>
        <v>rock</v>
      </c>
      <c r="AE754">
        <f>_xlfn.XLOOKUP(AC754,moves!A:A,moves!D:D)</f>
        <v>3</v>
      </c>
      <c r="AF754" t="str">
        <f>_xlfn.XLOOKUP(AC754,moves!A:A,moves!E:E)</f>
        <v>Each time this move is used in succession: Increase attack strength by 1.</v>
      </c>
      <c r="AG754">
        <v>0</v>
      </c>
      <c r="AH754">
        <v>0</v>
      </c>
      <c r="AI754">
        <f t="shared" si="51"/>
        <v>0</v>
      </c>
      <c r="AJ754" t="s">
        <v>523</v>
      </c>
      <c r="AL754">
        <v>0</v>
      </c>
      <c r="AM754" cm="1">
        <f t="array" ref="AM754">IF(AL754=1,1,
   IF(ISTEXT(AK754),1,
   IF(AO754&gt;1,AM753,
   IF(AI754=1,
      IF(SUMPRODUCT((LEN($Y$2:$Y$4096)-LEN(SUBSTITUTE($Y$2:$Y$4096,AA754,"")))/LEN(AA754))&gt;0,2,1),
      IF(
         SUMPRODUCT((LEN($Y$2:$Y$4096)-LEN(SUBSTITUTE($Y$2:$Y$4096,AA754,"")))/LEN(AA754))
         - SUMPRODUCT((LEN($Y$2:$Y$4096)-LEN(SUBSTITUTE($Y$2:$Y$4096,"Alolan "&amp;AA754,"")))/LEN("Alolan "&amp;AA754))
         - SUMPRODUCT((LEN($Y$2:$Y$4096)-LEN(SUBSTITUTE($Y$2:$Y$4096,"Galarian "&amp;AA754,"")))/LEN("Galarian "&amp;AA754))
         - SUMPRODUCT((LEN($Y$2:$Y$4096)-LEN(SUBSTITUTE($Y$2:$Y$4096,"Hisuian "&amp;AA754,"")))/LEN("Hisuian "&amp;AA754))
         - SUMPRODUCT((LEN($Y$2:$Y$4096)-LEN(SUBSTITUTE($Y$2:$Y$4096,"Paldean "&amp;AA754,"")))/LEN("Paldean "&amp;AA754))
      &gt;0,2,1)
   ))))</f>
        <v>1</v>
      </c>
      <c r="AN754">
        <v>0</v>
      </c>
      <c r="AO754">
        <v>0</v>
      </c>
    </row>
    <row r="755" spans="1:41" x14ac:dyDescent="0.25">
      <c r="A755" t="s">
        <v>3949</v>
      </c>
      <c r="B755" t="s">
        <v>1849</v>
      </c>
      <c r="C755" t="s">
        <v>1472</v>
      </c>
      <c r="D755"/>
      <c r="E755">
        <v>90</v>
      </c>
      <c r="F755">
        <v>60</v>
      </c>
      <c r="G755">
        <v>60</v>
      </c>
      <c r="H755">
        <v>40</v>
      </c>
      <c r="I755">
        <v>40</v>
      </c>
      <c r="J755">
        <v>40</v>
      </c>
      <c r="K755" t="s">
        <v>1850</v>
      </c>
      <c r="L755" t="s">
        <v>250</v>
      </c>
      <c r="M755" t="s">
        <v>251</v>
      </c>
      <c r="N755">
        <v>5</v>
      </c>
      <c r="O755">
        <v>6.6</v>
      </c>
      <c r="R755">
        <f t="shared" si="48"/>
        <v>5</v>
      </c>
      <c r="S755">
        <f t="shared" si="49"/>
        <v>7</v>
      </c>
      <c r="T755">
        <f t="shared" si="50"/>
        <v>12</v>
      </c>
      <c r="U755" t="s">
        <v>1472</v>
      </c>
      <c r="V755" t="s">
        <v>1512</v>
      </c>
      <c r="W755" t="s">
        <v>1471</v>
      </c>
      <c r="X755" t="s">
        <v>1546</v>
      </c>
      <c r="Y755" t="s">
        <v>5237</v>
      </c>
      <c r="Z755" cm="1">
        <f t="array" ref="Z755">IF(ISBLANK(AK755),_xlfn.LET(
    _xlpm.nameBeforeSlash, IF(ISNUMBER(SEARCH("/", Y755)), LEFT(Y755, SEARCH("/", Y755)-1), Y755),
    _xlpm.matchRow, IFERROR(MATCH(_xlpm.nameBeforeSlash, AA:AA, 0), ""),
    _xlpm.difference, IF(_xlpm.matchRow="", "", ABS((R755 + S755)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),IF(ISBLANK(Y755),"","Hidden"))</f>
        <v>14</v>
      </c>
      <c r="AA755" t="s">
        <v>5238</v>
      </c>
      <c r="AC755" t="s">
        <v>1265</v>
      </c>
      <c r="AD755" t="str">
        <f>_xlfn.XLOOKUP(AC755,moves!A:A,moves!B:B)</f>
        <v>normal</v>
      </c>
      <c r="AE755">
        <f>_xlfn.XLOOKUP(AC755,moves!A:A,moves!D:D)</f>
        <v>1</v>
      </c>
      <c r="AF755" t="str">
        <f>_xlfn.XLOOKUP(AC755,moves!A:A,moves!E:E)</f>
        <v>When the user is next attacked: Remove 2 regular hits from the roll.</v>
      </c>
      <c r="AG755">
        <v>0</v>
      </c>
      <c r="AH755">
        <v>0</v>
      </c>
      <c r="AI755">
        <f t="shared" si="51"/>
        <v>1</v>
      </c>
      <c r="AJ755" t="s">
        <v>523</v>
      </c>
      <c r="AL755">
        <v>0</v>
      </c>
      <c r="AM755" cm="1">
        <f t="array" ref="AM755">IF(AL755=1,1,
   IF(ISTEXT(AK755),1,
   IF(AO755&gt;1,AM754,
   IF(AI755=1,
      IF(SUMPRODUCT((LEN($Y$2:$Y$4096)-LEN(SUBSTITUTE($Y$2:$Y$4096,AA755,"")))/LEN(AA755))&gt;0,2,1),
      IF(
         SUMPRODUCT((LEN($Y$2:$Y$4096)-LEN(SUBSTITUTE($Y$2:$Y$4096,AA755,"")))/LEN(AA755))
         - SUMPRODUCT((LEN($Y$2:$Y$4096)-LEN(SUBSTITUTE($Y$2:$Y$4096,"Alolan "&amp;AA755,"")))/LEN("Alolan "&amp;AA755))
         - SUMPRODUCT((LEN($Y$2:$Y$4096)-LEN(SUBSTITUTE($Y$2:$Y$4096,"Galarian "&amp;AA755,"")))/LEN("Galarian "&amp;AA755))
         - SUMPRODUCT((LEN($Y$2:$Y$4096)-LEN(SUBSTITUTE($Y$2:$Y$4096,"Hisuian "&amp;AA755,"")))/LEN("Hisuian "&amp;AA755))
         - SUMPRODUCT((LEN($Y$2:$Y$4096)-LEN(SUBSTITUTE($Y$2:$Y$4096,"Paldean "&amp;AA755,"")))/LEN("Paldean "&amp;AA755))
      &gt;0,2,1)
   ))))</f>
        <v>1</v>
      </c>
      <c r="AN755">
        <v>0</v>
      </c>
      <c r="AO755">
        <v>0</v>
      </c>
    </row>
    <row r="756" spans="1:41" x14ac:dyDescent="0.25">
      <c r="A756">
        <v>232</v>
      </c>
      <c r="B756" t="s">
        <v>1851</v>
      </c>
      <c r="C756" t="s">
        <v>1472</v>
      </c>
      <c r="D756"/>
      <c r="E756">
        <v>90</v>
      </c>
      <c r="F756">
        <v>120</v>
      </c>
      <c r="G756">
        <v>120</v>
      </c>
      <c r="H756">
        <v>60</v>
      </c>
      <c r="I756">
        <v>60</v>
      </c>
      <c r="J756">
        <v>50</v>
      </c>
      <c r="K756" t="s">
        <v>1852</v>
      </c>
      <c r="L756" t="s">
        <v>250</v>
      </c>
      <c r="M756" t="s">
        <v>251</v>
      </c>
      <c r="N756">
        <v>8.6</v>
      </c>
      <c r="O756">
        <v>9</v>
      </c>
      <c r="R756">
        <f t="shared" si="48"/>
        <v>9</v>
      </c>
      <c r="S756">
        <f t="shared" si="49"/>
        <v>9</v>
      </c>
      <c r="T756">
        <f t="shared" si="50"/>
        <v>18</v>
      </c>
      <c r="U756" t="s">
        <v>1472</v>
      </c>
      <c r="V756" t="s">
        <v>1512</v>
      </c>
      <c r="W756" t="s">
        <v>1471</v>
      </c>
      <c r="X756" t="s">
        <v>1546</v>
      </c>
      <c r="Z756" t="str" cm="1">
        <f t="array" ref="Z756">IF(ISBLANK(AK756),_xlfn.LET(
    _xlpm.nameBeforeSlash, IF(ISNUMBER(SEARCH("/", Y756)), LEFT(Y756, SEARCH("/", Y756)-1), Y756),
    _xlpm.matchRow, IFERROR(MATCH(_xlpm.nameBeforeSlash, AA:AA, 0), ""),
    _xlpm.difference, IF(_xlpm.matchRow="", "", ABS((R756 + S756)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),IF(ISBLANK(Y756),"","Hidden"))</f>
        <v/>
      </c>
      <c r="AA756" t="s">
        <v>1851</v>
      </c>
      <c r="AC756" t="s">
        <v>418</v>
      </c>
      <c r="AD756" t="str">
        <f>_xlfn.XLOOKUP(AC756,moves!A:A,moves!B:B)</f>
        <v>ground</v>
      </c>
      <c r="AE756">
        <f>_xlfn.XLOOKUP(AC756,moves!A:A,moves!D:D)</f>
        <v>4</v>
      </c>
      <c r="AF756" t="str">
        <f>_xlfn.XLOOKUP(AC756,moves!A:A,moves!E:E)</f>
        <v>If 2 or more status symbols are rolled: Deal 2 damage to a Pokémon in the target party that is not the target.</v>
      </c>
      <c r="AG756">
        <v>0</v>
      </c>
      <c r="AH756">
        <v>0</v>
      </c>
      <c r="AI756">
        <f t="shared" si="51"/>
        <v>0</v>
      </c>
      <c r="AJ756" t="s">
        <v>525</v>
      </c>
      <c r="AL756">
        <v>0</v>
      </c>
      <c r="AM756" cm="1">
        <f t="array" ref="AM756">IF(AL756=1,1,
   IF(ISTEXT(AK756),1,
   IF(AO756&gt;1,AM755,
   IF(AI756=1,
      IF(SUMPRODUCT((LEN($Y$2:$Y$4096)-LEN(SUBSTITUTE($Y$2:$Y$4096,AA756,"")))/LEN(AA756))&gt;0,2,1),
      IF(
         SUMPRODUCT((LEN($Y$2:$Y$4096)-LEN(SUBSTITUTE($Y$2:$Y$4096,AA756,"")))/LEN(AA756))
         - SUMPRODUCT((LEN($Y$2:$Y$4096)-LEN(SUBSTITUTE($Y$2:$Y$4096,"Alolan "&amp;AA756,"")))/LEN("Alolan "&amp;AA756))
         - SUMPRODUCT((LEN($Y$2:$Y$4096)-LEN(SUBSTITUTE($Y$2:$Y$4096,"Galarian "&amp;AA756,"")))/LEN("Galarian "&amp;AA756))
         - SUMPRODUCT((LEN($Y$2:$Y$4096)-LEN(SUBSTITUTE($Y$2:$Y$4096,"Hisuian "&amp;AA756,"")))/LEN("Hisuian "&amp;AA756))
         - SUMPRODUCT((LEN($Y$2:$Y$4096)-LEN(SUBSTITUTE($Y$2:$Y$4096,"Paldean "&amp;AA756,"")))/LEN("Paldean "&amp;AA756))
      &gt;0,2,1)
   ))))</f>
        <v>2</v>
      </c>
      <c r="AN756">
        <v>0</v>
      </c>
      <c r="AO756">
        <v>0</v>
      </c>
    </row>
    <row r="757" spans="1:41" x14ac:dyDescent="0.25">
      <c r="A757" t="s">
        <v>3950</v>
      </c>
      <c r="B757" t="s">
        <v>1851</v>
      </c>
      <c r="C757" t="s">
        <v>1472</v>
      </c>
      <c r="D757"/>
      <c r="E757">
        <v>90</v>
      </c>
      <c r="F757">
        <v>120</v>
      </c>
      <c r="G757">
        <v>120</v>
      </c>
      <c r="H757">
        <v>60</v>
      </c>
      <c r="I757">
        <v>60</v>
      </c>
      <c r="J757">
        <v>50</v>
      </c>
      <c r="K757" t="s">
        <v>1852</v>
      </c>
      <c r="L757" t="s">
        <v>250</v>
      </c>
      <c r="M757" t="s">
        <v>251</v>
      </c>
      <c r="N757">
        <v>8.6</v>
      </c>
      <c r="O757">
        <v>9</v>
      </c>
      <c r="R757">
        <f t="shared" si="48"/>
        <v>9</v>
      </c>
      <c r="S757">
        <f t="shared" si="49"/>
        <v>9</v>
      </c>
      <c r="T757">
        <f t="shared" si="50"/>
        <v>18</v>
      </c>
      <c r="U757" t="s">
        <v>1472</v>
      </c>
      <c r="V757" t="s">
        <v>1512</v>
      </c>
      <c r="W757" t="s">
        <v>1471</v>
      </c>
      <c r="X757" t="s">
        <v>1546</v>
      </c>
      <c r="Z757" t="str" cm="1">
        <f t="array" ref="Z757">IF(ISBLANK(AK757),_xlfn.LET(
    _xlpm.nameBeforeSlash, IF(ISNUMBER(SEARCH("/", Y757)), LEFT(Y757, SEARCH("/", Y757)-1), Y757),
    _xlpm.matchRow, IFERROR(MATCH(_xlpm.nameBeforeSlash, AA:AA, 0), ""),
    _xlpm.difference, IF(_xlpm.matchRow="", "", ABS((R757 + S757)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),IF(ISBLANK(Y757),"","Hidden"))</f>
        <v/>
      </c>
      <c r="AA757" t="s">
        <v>5237</v>
      </c>
      <c r="AC757" t="s">
        <v>1221</v>
      </c>
      <c r="AD757" t="str">
        <f>_xlfn.XLOOKUP(AC757,moves!A:A,moves!B:B)</f>
        <v>normal</v>
      </c>
      <c r="AE757">
        <f>_xlfn.XLOOKUP(AC757,moves!A:A,moves!D:D)</f>
        <v>7</v>
      </c>
      <c r="AF757" t="str">
        <f>_xlfn.XLOOKUP(AC757,moves!A:A,moves!E:E)</f>
        <v xml:space="preserve"> </v>
      </c>
      <c r="AG757">
        <v>0</v>
      </c>
      <c r="AH757">
        <v>0</v>
      </c>
      <c r="AI757">
        <f t="shared" si="51"/>
        <v>1</v>
      </c>
      <c r="AJ757" t="s">
        <v>525</v>
      </c>
      <c r="AL757">
        <v>0</v>
      </c>
      <c r="AM757" cm="1">
        <f t="array" ref="AM757">IF(AL757=1,1,
   IF(ISTEXT(AK757),1,
   IF(AO757&gt;1,AM756,
   IF(AI757=1,
      IF(SUMPRODUCT((LEN($Y$2:$Y$4096)-LEN(SUBSTITUTE($Y$2:$Y$4096,AA757,"")))/LEN(AA757))&gt;0,2,1),
      IF(
         SUMPRODUCT((LEN($Y$2:$Y$4096)-LEN(SUBSTITUTE($Y$2:$Y$4096,AA757,"")))/LEN(AA757))
         - SUMPRODUCT((LEN($Y$2:$Y$4096)-LEN(SUBSTITUTE($Y$2:$Y$4096,"Alolan "&amp;AA757,"")))/LEN("Alolan "&amp;AA757))
         - SUMPRODUCT((LEN($Y$2:$Y$4096)-LEN(SUBSTITUTE($Y$2:$Y$4096,"Galarian "&amp;AA757,"")))/LEN("Galarian "&amp;AA757))
         - SUMPRODUCT((LEN($Y$2:$Y$4096)-LEN(SUBSTITUTE($Y$2:$Y$4096,"Hisuian "&amp;AA757,"")))/LEN("Hisuian "&amp;AA757))
         - SUMPRODUCT((LEN($Y$2:$Y$4096)-LEN(SUBSTITUTE($Y$2:$Y$4096,"Paldean "&amp;AA757,"")))/LEN("Paldean "&amp;AA757))
      &gt;0,2,1)
   ))))</f>
        <v>2</v>
      </c>
      <c r="AN757">
        <v>0</v>
      </c>
      <c r="AO757">
        <v>0</v>
      </c>
    </row>
    <row r="758" spans="1:41" x14ac:dyDescent="0.25">
      <c r="A758">
        <v>233</v>
      </c>
      <c r="B758" t="s">
        <v>676</v>
      </c>
      <c r="C758" t="s">
        <v>1512</v>
      </c>
      <c r="D758"/>
      <c r="E758">
        <v>85</v>
      </c>
      <c r="F758">
        <v>80</v>
      </c>
      <c r="G758">
        <v>90</v>
      </c>
      <c r="H758">
        <v>105</v>
      </c>
      <c r="I758">
        <v>95</v>
      </c>
      <c r="J758">
        <v>60</v>
      </c>
      <c r="K758" t="s">
        <v>515</v>
      </c>
      <c r="L758" t="s">
        <v>3446</v>
      </c>
      <c r="M758" t="s">
        <v>483</v>
      </c>
      <c r="N758">
        <v>8.4499999999999993</v>
      </c>
      <c r="O758">
        <v>8.9499999999999993</v>
      </c>
      <c r="Q758">
        <v>-1</v>
      </c>
      <c r="R758">
        <f t="shared" si="48"/>
        <v>8</v>
      </c>
      <c r="S758">
        <f t="shared" si="49"/>
        <v>8</v>
      </c>
      <c r="T758">
        <f t="shared" si="50"/>
        <v>16</v>
      </c>
      <c r="U758" t="s">
        <v>1512</v>
      </c>
      <c r="V758" t="s">
        <v>429</v>
      </c>
      <c r="W758" t="s">
        <v>1521</v>
      </c>
      <c r="X758" t="s">
        <v>1524</v>
      </c>
      <c r="Y758" t="s">
        <v>401</v>
      </c>
      <c r="Z758" cm="1">
        <f t="array" ref="Z758">IF(ISBLANK(AK758),_xlfn.LET(
    _xlpm.nameBeforeSlash, IF(ISNUMBER(SEARCH("/", Y758)), LEFT(Y758, SEARCH("/", Y758)-1), Y758),
    _xlpm.matchRow, IFERROR(MATCH(_xlpm.nameBeforeSlash, AA:AA, 0), ""),
    _xlpm.difference, IF(_xlpm.matchRow="", "", ABS((R758 + S758)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),IF(ISBLANK(Y758),"","Hidden"))</f>
        <v>13</v>
      </c>
      <c r="AA758" t="s">
        <v>676</v>
      </c>
      <c r="AC758" t="s">
        <v>675</v>
      </c>
      <c r="AD758" t="str">
        <f>_xlfn.XLOOKUP(AC758,moves!A:A,moves!B:B)</f>
        <v>normal</v>
      </c>
      <c r="AE758">
        <f>_xlfn.XLOOKUP(AC758,moves!A:A,moves!D:D)</f>
        <v>3</v>
      </c>
      <c r="AF758" t="str">
        <f>_xlfn.XLOOKUP(AC758,moves!A:A,moves!E:E)</f>
        <v xml:space="preserve">Roll a status dice. The type of this move matches the status rolled. </v>
      </c>
      <c r="AG758">
        <v>0</v>
      </c>
      <c r="AH758">
        <v>0</v>
      </c>
      <c r="AI758">
        <f t="shared" si="51"/>
        <v>0</v>
      </c>
      <c r="AJ758" t="s">
        <v>524</v>
      </c>
      <c r="AL758">
        <v>1</v>
      </c>
      <c r="AM758" cm="1">
        <f t="array" ref="AM758">IF(AL758=1,1,
   IF(ISTEXT(AK758),1,
   IF(AO758&gt;1,AM757,
   IF(AI758=1,
      IF(SUMPRODUCT((LEN($Y$2:$Y$4096)-LEN(SUBSTITUTE($Y$2:$Y$4096,AA758,"")))/LEN(AA758))&gt;0,2,1),
      IF(
         SUMPRODUCT((LEN($Y$2:$Y$4096)-LEN(SUBSTITUTE($Y$2:$Y$4096,AA758,"")))/LEN(AA758))
         - SUMPRODUCT((LEN($Y$2:$Y$4096)-LEN(SUBSTITUTE($Y$2:$Y$4096,"Alolan "&amp;AA758,"")))/LEN("Alolan "&amp;AA758))
         - SUMPRODUCT((LEN($Y$2:$Y$4096)-LEN(SUBSTITUTE($Y$2:$Y$4096,"Galarian "&amp;AA758,"")))/LEN("Galarian "&amp;AA758))
         - SUMPRODUCT((LEN($Y$2:$Y$4096)-LEN(SUBSTITUTE($Y$2:$Y$4096,"Hisuian "&amp;AA758,"")))/LEN("Hisuian "&amp;AA758))
         - SUMPRODUCT((LEN($Y$2:$Y$4096)-LEN(SUBSTITUTE($Y$2:$Y$4096,"Paldean "&amp;AA758,"")))/LEN("Paldean "&amp;AA758))
      &gt;0,2,1)
   ))))</f>
        <v>1</v>
      </c>
      <c r="AN758">
        <v>0</v>
      </c>
      <c r="AO758">
        <v>0</v>
      </c>
    </row>
    <row r="759" spans="1:41" x14ac:dyDescent="0.25">
      <c r="A759" t="s">
        <v>3951</v>
      </c>
      <c r="B759" t="s">
        <v>676</v>
      </c>
      <c r="C759" t="s">
        <v>1512</v>
      </c>
      <c r="D759"/>
      <c r="E759">
        <v>85</v>
      </c>
      <c r="F759">
        <v>80</v>
      </c>
      <c r="G759">
        <v>90</v>
      </c>
      <c r="H759">
        <v>105</v>
      </c>
      <c r="I759">
        <v>95</v>
      </c>
      <c r="J759">
        <v>60</v>
      </c>
      <c r="K759" t="s">
        <v>515</v>
      </c>
      <c r="L759" t="s">
        <v>3446</v>
      </c>
      <c r="M759" t="s">
        <v>483</v>
      </c>
      <c r="N759">
        <v>8.4499999999999993</v>
      </c>
      <c r="O759">
        <v>8.9499999999999993</v>
      </c>
      <c r="Q759">
        <v>-1</v>
      </c>
      <c r="R759">
        <f t="shared" si="48"/>
        <v>8</v>
      </c>
      <c r="S759">
        <f t="shared" si="49"/>
        <v>8</v>
      </c>
      <c r="T759">
        <f t="shared" si="50"/>
        <v>16</v>
      </c>
      <c r="U759" t="s">
        <v>1512</v>
      </c>
      <c r="V759" t="s">
        <v>429</v>
      </c>
      <c r="W759" t="s">
        <v>1521</v>
      </c>
      <c r="X759" t="s">
        <v>1524</v>
      </c>
      <c r="Y759" t="s">
        <v>5239</v>
      </c>
      <c r="Z759" cm="1">
        <f t="array" ref="Z759">IF(ISBLANK(AK759),_xlfn.LET(
    _xlpm.nameBeforeSlash, IF(ISNUMBER(SEARCH("/", Y759)), LEFT(Y759, SEARCH("/", Y759)-1), Y759),
    _xlpm.matchRow, IFERROR(MATCH(_xlpm.nameBeforeSlash, AA:AA, 0), ""),
    _xlpm.difference, IF(_xlpm.matchRow="", "", ABS((R759 + S759)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),IF(ISBLANK(Y759),"","Hidden"))</f>
        <v>13</v>
      </c>
      <c r="AA759" t="s">
        <v>5124</v>
      </c>
      <c r="AC759" t="s">
        <v>6485</v>
      </c>
      <c r="AD759" t="str">
        <f>_xlfn.XLOOKUP(AC759,moves!A:A,moves!B:B)</f>
        <v>normal</v>
      </c>
      <c r="AE759">
        <f>_xlfn.XLOOKUP(AC759,moves!A:A,moves!D:D)</f>
        <v>3</v>
      </c>
      <c r="AF759" t="str">
        <f>_xlfn.XLOOKUP(AC759,moves!A:A,moves!E:E)</f>
        <v>If 2 or more status symbols are rolled: Inflict any status on the target.</v>
      </c>
      <c r="AG759">
        <v>0</v>
      </c>
      <c r="AH759">
        <v>0</v>
      </c>
      <c r="AI759">
        <f t="shared" si="51"/>
        <v>1</v>
      </c>
      <c r="AJ759" t="s">
        <v>524</v>
      </c>
      <c r="AL759">
        <v>1</v>
      </c>
      <c r="AM759" cm="1">
        <f t="array" ref="AM759">IF(AL759=1,1,
   IF(ISTEXT(AK759),1,
   IF(AO759&gt;1,AM758,
   IF(AI759=1,
      IF(SUMPRODUCT((LEN($Y$2:$Y$4096)-LEN(SUBSTITUTE($Y$2:$Y$4096,AA759,"")))/LEN(AA759))&gt;0,2,1),
      IF(
         SUMPRODUCT((LEN($Y$2:$Y$4096)-LEN(SUBSTITUTE($Y$2:$Y$4096,AA759,"")))/LEN(AA759))
         - SUMPRODUCT((LEN($Y$2:$Y$4096)-LEN(SUBSTITUTE($Y$2:$Y$4096,"Alolan "&amp;AA759,"")))/LEN("Alolan "&amp;AA759))
         - SUMPRODUCT((LEN($Y$2:$Y$4096)-LEN(SUBSTITUTE($Y$2:$Y$4096,"Galarian "&amp;AA759,"")))/LEN("Galarian "&amp;AA759))
         - SUMPRODUCT((LEN($Y$2:$Y$4096)-LEN(SUBSTITUTE($Y$2:$Y$4096,"Hisuian "&amp;AA759,"")))/LEN("Hisuian "&amp;AA759))
         - SUMPRODUCT((LEN($Y$2:$Y$4096)-LEN(SUBSTITUTE($Y$2:$Y$4096,"Paldean "&amp;AA759,"")))/LEN("Paldean "&amp;AA759))
      &gt;0,2,1)
   ))))</f>
        <v>1</v>
      </c>
      <c r="AN759">
        <v>0</v>
      </c>
      <c r="AO759">
        <v>0</v>
      </c>
    </row>
    <row r="760" spans="1:41" x14ac:dyDescent="0.25">
      <c r="A760">
        <v>234</v>
      </c>
      <c r="B760" t="s">
        <v>101</v>
      </c>
      <c r="C760" t="s">
        <v>1512</v>
      </c>
      <c r="D760"/>
      <c r="E760">
        <v>73</v>
      </c>
      <c r="F760">
        <v>95</v>
      </c>
      <c r="G760">
        <v>62</v>
      </c>
      <c r="H760">
        <v>85</v>
      </c>
      <c r="I760">
        <v>65</v>
      </c>
      <c r="J760">
        <v>85</v>
      </c>
      <c r="K760" t="s">
        <v>1853</v>
      </c>
      <c r="L760" t="s">
        <v>250</v>
      </c>
      <c r="M760" t="s">
        <v>248</v>
      </c>
      <c r="N760">
        <v>9</v>
      </c>
      <c r="O760">
        <v>6.7299999999999995</v>
      </c>
      <c r="R760">
        <f t="shared" si="48"/>
        <v>9</v>
      </c>
      <c r="S760">
        <f t="shared" si="49"/>
        <v>7</v>
      </c>
      <c r="T760">
        <f t="shared" si="50"/>
        <v>16</v>
      </c>
      <c r="U760" t="s">
        <v>1512</v>
      </c>
      <c r="V760" t="s">
        <v>429</v>
      </c>
      <c r="W760" t="s">
        <v>1472</v>
      </c>
      <c r="X760" t="s">
        <v>1468</v>
      </c>
      <c r="Y760" t="s">
        <v>1854</v>
      </c>
      <c r="Z760" cm="1">
        <f t="array" ref="Z760">IF(ISBLANK(AK760),_xlfn.LET(
    _xlpm.nameBeforeSlash, IF(ISNUMBER(SEARCH("/", Y760)), LEFT(Y760, SEARCH("/", Y760)-1), Y760),
    _xlpm.matchRow, IFERROR(MATCH(_xlpm.nameBeforeSlash, AA:AA, 0), ""),
    _xlpm.difference, IF(_xlpm.matchRow="", "", ABS((R760 + S760)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),IF(ISBLANK(Y760),"","Hidden"))</f>
        <v>11</v>
      </c>
      <c r="AA760" t="s">
        <v>101</v>
      </c>
      <c r="AC760" t="s">
        <v>445</v>
      </c>
      <c r="AD760" t="str">
        <f>_xlfn.XLOOKUP(AC760,moves!A:A,moves!B:B)</f>
        <v>normal</v>
      </c>
      <c r="AE760">
        <f>_xlfn.XLOOKUP(AC760,moves!A:A,moves!D:D)</f>
        <v>4</v>
      </c>
      <c r="AF760" t="str">
        <f>_xlfn.XLOOKUP(AC760,moves!A:A,moves!E:E)</f>
        <v>Critical hits deal +2 damage. For each critical hit rolled: The user takes 1 damage.</v>
      </c>
      <c r="AG760">
        <v>0</v>
      </c>
      <c r="AH760">
        <v>0</v>
      </c>
      <c r="AI760">
        <f t="shared" si="51"/>
        <v>0</v>
      </c>
      <c r="AJ760" t="s">
        <v>524</v>
      </c>
      <c r="AL760">
        <v>0</v>
      </c>
      <c r="AM760" cm="1">
        <f t="array" ref="AM760">IF(AL760=1,1,
   IF(ISTEXT(AK760),1,
   IF(AO760&gt;1,AM759,
   IF(AI760=1,
      IF(SUMPRODUCT((LEN($Y$2:$Y$4096)-LEN(SUBSTITUTE($Y$2:$Y$4096,AA760,"")))/LEN(AA760))&gt;0,2,1),
      IF(
         SUMPRODUCT((LEN($Y$2:$Y$4096)-LEN(SUBSTITUTE($Y$2:$Y$4096,AA760,"")))/LEN(AA760))
         - SUMPRODUCT((LEN($Y$2:$Y$4096)-LEN(SUBSTITUTE($Y$2:$Y$4096,"Alolan "&amp;AA760,"")))/LEN("Alolan "&amp;AA760))
         - SUMPRODUCT((LEN($Y$2:$Y$4096)-LEN(SUBSTITUTE($Y$2:$Y$4096,"Galarian "&amp;AA760,"")))/LEN("Galarian "&amp;AA760))
         - SUMPRODUCT((LEN($Y$2:$Y$4096)-LEN(SUBSTITUTE($Y$2:$Y$4096,"Hisuian "&amp;AA760,"")))/LEN("Hisuian "&amp;AA760))
         - SUMPRODUCT((LEN($Y$2:$Y$4096)-LEN(SUBSTITUTE($Y$2:$Y$4096,"Paldean "&amp;AA760,"")))/LEN("Paldean "&amp;AA760))
      &gt;0,2,1)
   ))))</f>
        <v>1</v>
      </c>
      <c r="AN760">
        <v>0</v>
      </c>
      <c r="AO760">
        <v>0</v>
      </c>
    </row>
    <row r="761" spans="1:41" x14ac:dyDescent="0.25">
      <c r="A761" t="s">
        <v>3952</v>
      </c>
      <c r="B761" t="s">
        <v>101</v>
      </c>
      <c r="C761" t="s">
        <v>1512</v>
      </c>
      <c r="D761"/>
      <c r="E761">
        <v>73</v>
      </c>
      <c r="F761">
        <v>95</v>
      </c>
      <c r="G761">
        <v>62</v>
      </c>
      <c r="H761">
        <v>85</v>
      </c>
      <c r="I761">
        <v>65</v>
      </c>
      <c r="J761">
        <v>85</v>
      </c>
      <c r="K761" t="s">
        <v>1853</v>
      </c>
      <c r="L761" t="s">
        <v>250</v>
      </c>
      <c r="M761" t="s">
        <v>248</v>
      </c>
      <c r="N761">
        <v>9</v>
      </c>
      <c r="O761">
        <v>6.7299999999999995</v>
      </c>
      <c r="R761">
        <f t="shared" si="48"/>
        <v>9</v>
      </c>
      <c r="S761">
        <f t="shared" si="49"/>
        <v>7</v>
      </c>
      <c r="T761">
        <f t="shared" si="50"/>
        <v>16</v>
      </c>
      <c r="U761" t="s">
        <v>1512</v>
      </c>
      <c r="V761" t="s">
        <v>429</v>
      </c>
      <c r="W761" t="s">
        <v>1472</v>
      </c>
      <c r="X761" t="s">
        <v>1468</v>
      </c>
      <c r="Y761" t="s">
        <v>5240</v>
      </c>
      <c r="Z761" cm="1">
        <f t="array" ref="Z761">IF(ISBLANK(AK761),_xlfn.LET(
    _xlpm.nameBeforeSlash, IF(ISNUMBER(SEARCH("/", Y761)), LEFT(Y761, SEARCH("/", Y761)-1), Y761),
    _xlpm.matchRow, IFERROR(MATCH(_xlpm.nameBeforeSlash, AA:AA, 0), ""),
    _xlpm.difference, IF(_xlpm.matchRow="", "", ABS((R761 + S761)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),IF(ISBLANK(Y761),"","Hidden"))</f>
        <v>11</v>
      </c>
      <c r="AA761" t="s">
        <v>5241</v>
      </c>
      <c r="AC761" t="s">
        <v>1321</v>
      </c>
      <c r="AD761" t="str">
        <f>_xlfn.XLOOKUP(AC761,moves!A:A,moves!B:B)</f>
        <v>psychic</v>
      </c>
      <c r="AE761">
        <f>_xlfn.XLOOKUP(AC761,moves!A:A,moves!D:D)</f>
        <v>4</v>
      </c>
      <c r="AF761" t="str">
        <f>_xlfn.XLOOKUP(AC761,moves!A:A,moves!E:E)</f>
        <v>When the target next attacks: Remove 1 regular hit from the roll.</v>
      </c>
      <c r="AG761">
        <v>0</v>
      </c>
      <c r="AH761">
        <v>0</v>
      </c>
      <c r="AI761">
        <f t="shared" si="51"/>
        <v>1</v>
      </c>
      <c r="AJ761" t="s">
        <v>524</v>
      </c>
      <c r="AL761">
        <v>0</v>
      </c>
      <c r="AM761" cm="1">
        <f t="array" ref="AM761">IF(AL761=1,1,
   IF(ISTEXT(AK761),1,
   IF(AO761&gt;1,AM760,
   IF(AI761=1,
      IF(SUMPRODUCT((LEN($Y$2:$Y$4096)-LEN(SUBSTITUTE($Y$2:$Y$4096,AA761,"")))/LEN(AA761))&gt;0,2,1),
      IF(
         SUMPRODUCT((LEN($Y$2:$Y$4096)-LEN(SUBSTITUTE($Y$2:$Y$4096,AA761,"")))/LEN(AA761))
         - SUMPRODUCT((LEN($Y$2:$Y$4096)-LEN(SUBSTITUTE($Y$2:$Y$4096,"Alolan "&amp;AA761,"")))/LEN("Alolan "&amp;AA761))
         - SUMPRODUCT((LEN($Y$2:$Y$4096)-LEN(SUBSTITUTE($Y$2:$Y$4096,"Galarian "&amp;AA761,"")))/LEN("Galarian "&amp;AA761))
         - SUMPRODUCT((LEN($Y$2:$Y$4096)-LEN(SUBSTITUTE($Y$2:$Y$4096,"Hisuian "&amp;AA761,"")))/LEN("Hisuian "&amp;AA761))
         - SUMPRODUCT((LEN($Y$2:$Y$4096)-LEN(SUBSTITUTE($Y$2:$Y$4096,"Paldean "&amp;AA761,"")))/LEN("Paldean "&amp;AA761))
      &gt;0,2,1)
   ))))</f>
        <v>1</v>
      </c>
      <c r="AN761">
        <v>0</v>
      </c>
      <c r="AO761">
        <v>0</v>
      </c>
    </row>
    <row r="762" spans="1:41" x14ac:dyDescent="0.25">
      <c r="A762">
        <v>235</v>
      </c>
      <c r="B762" t="s">
        <v>1855</v>
      </c>
      <c r="C762" t="s">
        <v>1512</v>
      </c>
      <c r="D762"/>
      <c r="E762">
        <v>55</v>
      </c>
      <c r="F762">
        <v>20</v>
      </c>
      <c r="G762">
        <v>35</v>
      </c>
      <c r="H762">
        <v>20</v>
      </c>
      <c r="I762">
        <v>45</v>
      </c>
      <c r="J762">
        <v>75</v>
      </c>
      <c r="K762" t="s">
        <v>1856</v>
      </c>
      <c r="L762" t="s">
        <v>250</v>
      </c>
      <c r="M762" t="s">
        <v>249</v>
      </c>
      <c r="N762">
        <v>4.2</v>
      </c>
      <c r="O762">
        <v>4.5999999999999996</v>
      </c>
      <c r="R762">
        <f t="shared" si="48"/>
        <v>4</v>
      </c>
      <c r="S762">
        <f t="shared" si="49"/>
        <v>5</v>
      </c>
      <c r="T762">
        <f t="shared" si="50"/>
        <v>9</v>
      </c>
      <c r="U762" t="s">
        <v>1809</v>
      </c>
      <c r="V762" t="s">
        <v>1809</v>
      </c>
      <c r="W762" t="s">
        <v>1809</v>
      </c>
      <c r="X762" t="s">
        <v>1809</v>
      </c>
      <c r="Z762" t="str" cm="1">
        <f t="array" ref="Z762">IF(ISBLANK(AK762),_xlfn.LET(
    _xlpm.nameBeforeSlash, IF(ISNUMBER(SEARCH("/", Y762)), LEFT(Y762, SEARCH("/", Y762)-1), Y762),
    _xlpm.matchRow, IFERROR(MATCH(_xlpm.nameBeforeSlash, AA:AA, 0), ""),
    _xlpm.difference, IF(_xlpm.matchRow="", "", ABS((R762 + S762)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),IF(ISBLANK(Y762),"","Hidden"))</f>
        <v/>
      </c>
      <c r="AA762" t="s">
        <v>1855</v>
      </c>
      <c r="AC762" t="s">
        <v>1375</v>
      </c>
      <c r="AD762" t="str">
        <f>_xlfn.XLOOKUP(AC762,moves!A:A,moves!B:B)</f>
        <v>typeless</v>
      </c>
      <c r="AE762" t="str">
        <f>_xlfn.XLOOKUP(AC762,moves!A:A,moves!D:D)</f>
        <v>?</v>
      </c>
      <c r="AF762" t="str">
        <f>_xlfn.XLOOKUP(AC762,moves!A:A,moves!E:E)</f>
        <v>Search for any move from the Pokémon discard piles and then attack the target with that move.</v>
      </c>
      <c r="AG762">
        <v>0</v>
      </c>
      <c r="AH762">
        <v>0</v>
      </c>
      <c r="AI762">
        <f t="shared" si="51"/>
        <v>0</v>
      </c>
      <c r="AJ762" t="s">
        <v>523</v>
      </c>
      <c r="AL762">
        <v>0</v>
      </c>
      <c r="AM762" cm="1">
        <f t="array" ref="AM762">IF(AL762=1,1,
   IF(ISTEXT(AK762),1,
   IF(AO762&gt;1,AM761,
   IF(AI762=1,
      IF(SUMPRODUCT((LEN($Y$2:$Y$4096)-LEN(SUBSTITUTE($Y$2:$Y$4096,AA762,"")))/LEN(AA762))&gt;0,2,1),
      IF(
         SUMPRODUCT((LEN($Y$2:$Y$4096)-LEN(SUBSTITUTE($Y$2:$Y$4096,AA762,"")))/LEN(AA762))
         - SUMPRODUCT((LEN($Y$2:$Y$4096)-LEN(SUBSTITUTE($Y$2:$Y$4096,"Alolan "&amp;AA762,"")))/LEN("Alolan "&amp;AA762))
         - SUMPRODUCT((LEN($Y$2:$Y$4096)-LEN(SUBSTITUTE($Y$2:$Y$4096,"Galarian "&amp;AA762,"")))/LEN("Galarian "&amp;AA762))
         - SUMPRODUCT((LEN($Y$2:$Y$4096)-LEN(SUBSTITUTE($Y$2:$Y$4096,"Hisuian "&amp;AA762,"")))/LEN("Hisuian "&amp;AA762))
         - SUMPRODUCT((LEN($Y$2:$Y$4096)-LEN(SUBSTITUTE($Y$2:$Y$4096,"Paldean "&amp;AA762,"")))/LEN("Paldean "&amp;AA762))
      &gt;0,2,1)
   ))))</f>
        <v>1</v>
      </c>
      <c r="AN762">
        <v>0</v>
      </c>
      <c r="AO762">
        <v>0</v>
      </c>
    </row>
    <row r="763" spans="1:41" x14ac:dyDescent="0.25">
      <c r="A763" t="s">
        <v>3953</v>
      </c>
      <c r="B763" t="s">
        <v>1855</v>
      </c>
      <c r="C763" t="s">
        <v>1512</v>
      </c>
      <c r="D763"/>
      <c r="E763">
        <v>55</v>
      </c>
      <c r="F763">
        <v>20</v>
      </c>
      <c r="G763">
        <v>35</v>
      </c>
      <c r="H763">
        <v>20</v>
      </c>
      <c r="I763">
        <v>45</v>
      </c>
      <c r="J763">
        <v>75</v>
      </c>
      <c r="K763" t="s">
        <v>1856</v>
      </c>
      <c r="L763" t="s">
        <v>250</v>
      </c>
      <c r="M763" t="s">
        <v>249</v>
      </c>
      <c r="N763">
        <v>4.2</v>
      </c>
      <c r="O763">
        <v>4.5999999999999996</v>
      </c>
      <c r="R763">
        <f t="shared" si="48"/>
        <v>4</v>
      </c>
      <c r="S763">
        <f t="shared" si="49"/>
        <v>5</v>
      </c>
      <c r="T763">
        <f t="shared" si="50"/>
        <v>9</v>
      </c>
      <c r="U763" t="s">
        <v>1809</v>
      </c>
      <c r="V763" t="s">
        <v>1809</v>
      </c>
      <c r="W763" t="s">
        <v>1809</v>
      </c>
      <c r="X763" t="s">
        <v>1809</v>
      </c>
      <c r="Z763" t="str" cm="1">
        <f t="array" ref="Z763">IF(ISBLANK(AK763),_xlfn.LET(
    _xlpm.nameBeforeSlash, IF(ISNUMBER(SEARCH("/", Y763)), LEFT(Y763, SEARCH("/", Y763)-1), Y763),
    _xlpm.matchRow, IFERROR(MATCH(_xlpm.nameBeforeSlash, AA:AA, 0), ""),
    _xlpm.difference, IF(_xlpm.matchRow="", "", ABS((R763 + S763)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),IF(ISBLANK(Y763),"","Hidden"))</f>
        <v/>
      </c>
      <c r="AA763" t="s">
        <v>5242</v>
      </c>
      <c r="AC763" t="s">
        <v>6487</v>
      </c>
      <c r="AD763" t="str">
        <f>_xlfn.XLOOKUP(AC763,moves!A:A,moves!B:B)</f>
        <v>typeless</v>
      </c>
      <c r="AE763">
        <f>_xlfn.XLOOKUP(AC763,moves!A:A,moves!D:D)</f>
        <v>4</v>
      </c>
      <c r="AF763" t="str">
        <f>_xlfn.XLOOKUP(AC763,moves!A:A,moves!E:E)</f>
        <v>Generate a Metronome move. The type of this move is the type of the Metronome move.</v>
      </c>
      <c r="AG763">
        <v>0</v>
      </c>
      <c r="AH763">
        <v>0</v>
      </c>
      <c r="AI763">
        <f t="shared" si="51"/>
        <v>1</v>
      </c>
      <c r="AJ763" t="s">
        <v>523</v>
      </c>
      <c r="AL763">
        <v>0</v>
      </c>
      <c r="AM763" cm="1">
        <f t="array" ref="AM763">IF(AL763=1,1,
   IF(ISTEXT(AK763),1,
   IF(AO763&gt;1,AM762,
   IF(AI763=1,
      IF(SUMPRODUCT((LEN($Y$2:$Y$4096)-LEN(SUBSTITUTE($Y$2:$Y$4096,AA763,"")))/LEN(AA763))&gt;0,2,1),
      IF(
         SUMPRODUCT((LEN($Y$2:$Y$4096)-LEN(SUBSTITUTE($Y$2:$Y$4096,AA763,"")))/LEN(AA763))
         - SUMPRODUCT((LEN($Y$2:$Y$4096)-LEN(SUBSTITUTE($Y$2:$Y$4096,"Alolan "&amp;AA763,"")))/LEN("Alolan "&amp;AA763))
         - SUMPRODUCT((LEN($Y$2:$Y$4096)-LEN(SUBSTITUTE($Y$2:$Y$4096,"Galarian "&amp;AA763,"")))/LEN("Galarian "&amp;AA763))
         - SUMPRODUCT((LEN($Y$2:$Y$4096)-LEN(SUBSTITUTE($Y$2:$Y$4096,"Hisuian "&amp;AA763,"")))/LEN("Hisuian "&amp;AA763))
         - SUMPRODUCT((LEN($Y$2:$Y$4096)-LEN(SUBSTITUTE($Y$2:$Y$4096,"Paldean "&amp;AA763,"")))/LEN("Paldean "&amp;AA763))
      &gt;0,2,1)
   ))))</f>
        <v>1</v>
      </c>
      <c r="AN763">
        <v>0</v>
      </c>
      <c r="AO763">
        <v>0</v>
      </c>
    </row>
    <row r="764" spans="1:41" x14ac:dyDescent="0.25">
      <c r="A764">
        <v>236</v>
      </c>
      <c r="B764" t="s">
        <v>102</v>
      </c>
      <c r="C764" t="s">
        <v>1492</v>
      </c>
      <c r="D764"/>
      <c r="E764">
        <v>35</v>
      </c>
      <c r="F764">
        <v>35</v>
      </c>
      <c r="G764">
        <v>35</v>
      </c>
      <c r="H764">
        <v>35</v>
      </c>
      <c r="I764">
        <v>35</v>
      </c>
      <c r="J764">
        <v>35</v>
      </c>
      <c r="K764" t="s">
        <v>1857</v>
      </c>
      <c r="L764" t="s">
        <v>253</v>
      </c>
      <c r="M764" t="s">
        <v>249</v>
      </c>
      <c r="N764">
        <v>3.5</v>
      </c>
      <c r="O764">
        <v>3.5</v>
      </c>
      <c r="R764">
        <f t="shared" si="48"/>
        <v>4</v>
      </c>
      <c r="S764">
        <f t="shared" si="49"/>
        <v>4</v>
      </c>
      <c r="T764">
        <f t="shared" si="50"/>
        <v>8</v>
      </c>
      <c r="U764" t="s">
        <v>1492</v>
      </c>
      <c r="V764" t="s">
        <v>1512</v>
      </c>
      <c r="W764" t="s">
        <v>1471</v>
      </c>
      <c r="X764" t="s">
        <v>1514</v>
      </c>
      <c r="Y764" t="s">
        <v>1858</v>
      </c>
      <c r="Z764" cm="1">
        <f t="array" ref="Z764">IF(ISBLANK(AK764),_xlfn.LET(
    _xlpm.nameBeforeSlash, IF(ISNUMBER(SEARCH("/", Y764)), LEFT(Y764, SEARCH("/", Y764)-1), Y764),
    _xlpm.matchRow, IFERROR(MATCH(_xlpm.nameBeforeSlash, AA:AA, 0), ""),
    _xlpm.difference, IF(_xlpm.matchRow="", "", ABS((R764 + S764)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),IF(ISBLANK(Y764),"","Hidden"))</f>
        <v>12</v>
      </c>
      <c r="AA764" t="s">
        <v>102</v>
      </c>
      <c r="AC764" t="s">
        <v>1253</v>
      </c>
      <c r="AD764" t="str">
        <f>_xlfn.XLOOKUP(AC764,moves!A:A,moves!B:B)</f>
        <v>normal</v>
      </c>
      <c r="AE764">
        <f>_xlfn.XLOOKUP(AC764,moves!A:A,moves!D:D)</f>
        <v>1</v>
      </c>
      <c r="AF764" t="str">
        <f>_xlfn.XLOOKUP(AC764,moves!A:A,moves!E:E)</f>
        <v>This move can only be used if the user has used no other moves/actions since becoming active. The target loses their turn this round.</v>
      </c>
      <c r="AG764">
        <v>0</v>
      </c>
      <c r="AH764">
        <v>0</v>
      </c>
      <c r="AI764">
        <f t="shared" si="51"/>
        <v>0</v>
      </c>
      <c r="AJ764" t="s">
        <v>523</v>
      </c>
      <c r="AL764">
        <v>0</v>
      </c>
      <c r="AM764" cm="1">
        <f t="array" ref="AM764">IF(AL764=1,1,
   IF(ISTEXT(AK764),1,
   IF(AO764&gt;1,AM763,
   IF(AI764=1,
      IF(SUMPRODUCT((LEN($Y$2:$Y$4096)-LEN(SUBSTITUTE($Y$2:$Y$4096,AA764,"")))/LEN(AA764))&gt;0,2,1),
      IF(
         SUMPRODUCT((LEN($Y$2:$Y$4096)-LEN(SUBSTITUTE($Y$2:$Y$4096,AA764,"")))/LEN(AA764))
         - SUMPRODUCT((LEN($Y$2:$Y$4096)-LEN(SUBSTITUTE($Y$2:$Y$4096,"Alolan "&amp;AA764,"")))/LEN("Alolan "&amp;AA764))
         - SUMPRODUCT((LEN($Y$2:$Y$4096)-LEN(SUBSTITUTE($Y$2:$Y$4096,"Galarian "&amp;AA764,"")))/LEN("Galarian "&amp;AA764))
         - SUMPRODUCT((LEN($Y$2:$Y$4096)-LEN(SUBSTITUTE($Y$2:$Y$4096,"Hisuian "&amp;AA764,"")))/LEN("Hisuian "&amp;AA764))
         - SUMPRODUCT((LEN($Y$2:$Y$4096)-LEN(SUBSTITUTE($Y$2:$Y$4096,"Paldean "&amp;AA764,"")))/LEN("Paldean "&amp;AA764))
      &gt;0,2,1)
   ))))</f>
        <v>1</v>
      </c>
      <c r="AN764">
        <v>0</v>
      </c>
      <c r="AO764">
        <v>0</v>
      </c>
    </row>
    <row r="765" spans="1:41" x14ac:dyDescent="0.25">
      <c r="A765" t="s">
        <v>3954</v>
      </c>
      <c r="B765" t="s">
        <v>102</v>
      </c>
      <c r="C765" t="s">
        <v>1492</v>
      </c>
      <c r="D765"/>
      <c r="E765">
        <v>35</v>
      </c>
      <c r="F765">
        <v>35</v>
      </c>
      <c r="G765">
        <v>35</v>
      </c>
      <c r="H765">
        <v>35</v>
      </c>
      <c r="I765">
        <v>35</v>
      </c>
      <c r="J765">
        <v>35</v>
      </c>
      <c r="K765" t="s">
        <v>1857</v>
      </c>
      <c r="L765" t="s">
        <v>253</v>
      </c>
      <c r="M765" t="s">
        <v>249</v>
      </c>
      <c r="N765">
        <v>3.5</v>
      </c>
      <c r="O765">
        <v>3.5</v>
      </c>
      <c r="R765">
        <f t="shared" si="48"/>
        <v>4</v>
      </c>
      <c r="S765">
        <f t="shared" si="49"/>
        <v>4</v>
      </c>
      <c r="T765">
        <f t="shared" si="50"/>
        <v>8</v>
      </c>
      <c r="U765" t="s">
        <v>1492</v>
      </c>
      <c r="V765" t="s">
        <v>1512</v>
      </c>
      <c r="W765" t="s">
        <v>1471</v>
      </c>
      <c r="X765" t="s">
        <v>1514</v>
      </c>
      <c r="Y765" t="s">
        <v>6172</v>
      </c>
      <c r="Z765" cm="1">
        <f t="array" ref="Z765">IF(ISBLANK(AK765),_xlfn.LET(
    _xlpm.nameBeforeSlash, IF(ISNUMBER(SEARCH("/", Y765)), LEFT(Y765, SEARCH("/", Y765)-1), Y765),
    _xlpm.matchRow, IFERROR(MATCH(_xlpm.nameBeforeSlash, AA:AA, 0), ""),
    _xlpm.difference, IF(_xlpm.matchRow="", "", ABS((R765 + S765)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),IF(ISBLANK(Y765),"","Hidden"))</f>
        <v>12</v>
      </c>
      <c r="AA765" t="s">
        <v>5243</v>
      </c>
      <c r="AC765" t="s">
        <v>1284</v>
      </c>
      <c r="AD765" t="str">
        <f>_xlfn.XLOOKUP(AC765,moves!A:A,moves!B:B)</f>
        <v>normal</v>
      </c>
      <c r="AE765">
        <f>_xlfn.XLOOKUP(AC765,moves!A:A,moves!D:D)</f>
        <v>0</v>
      </c>
      <c r="AF765" t="str">
        <f>_xlfn.XLOOKUP(AC765,moves!A:A,moves!E:E)</f>
        <v>When the target next attacks: That target deals 3 extra damage.</v>
      </c>
      <c r="AG765">
        <v>0</v>
      </c>
      <c r="AH765">
        <v>0</v>
      </c>
      <c r="AI765">
        <f t="shared" si="51"/>
        <v>1</v>
      </c>
      <c r="AJ765" t="s">
        <v>523</v>
      </c>
      <c r="AL765">
        <v>0</v>
      </c>
      <c r="AM765" cm="1">
        <f t="array" ref="AM765">IF(AL765=1,1,
   IF(ISTEXT(AK765),1,
   IF(AO765&gt;1,AM764,
   IF(AI765=1,
      IF(SUMPRODUCT((LEN($Y$2:$Y$4096)-LEN(SUBSTITUTE($Y$2:$Y$4096,AA765,"")))/LEN(AA765))&gt;0,2,1),
      IF(
         SUMPRODUCT((LEN($Y$2:$Y$4096)-LEN(SUBSTITUTE($Y$2:$Y$4096,AA765,"")))/LEN(AA765))
         - SUMPRODUCT((LEN($Y$2:$Y$4096)-LEN(SUBSTITUTE($Y$2:$Y$4096,"Alolan "&amp;AA765,"")))/LEN("Alolan "&amp;AA765))
         - SUMPRODUCT((LEN($Y$2:$Y$4096)-LEN(SUBSTITUTE($Y$2:$Y$4096,"Galarian "&amp;AA765,"")))/LEN("Galarian "&amp;AA765))
         - SUMPRODUCT((LEN($Y$2:$Y$4096)-LEN(SUBSTITUTE($Y$2:$Y$4096,"Hisuian "&amp;AA765,"")))/LEN("Hisuian "&amp;AA765))
         - SUMPRODUCT((LEN($Y$2:$Y$4096)-LEN(SUBSTITUTE($Y$2:$Y$4096,"Paldean "&amp;AA765,"")))/LEN("Paldean "&amp;AA765))
      &gt;0,2,1)
   ))))</f>
        <v>1</v>
      </c>
      <c r="AN765">
        <v>0</v>
      </c>
      <c r="AO765">
        <v>0</v>
      </c>
    </row>
    <row r="766" spans="1:41" x14ac:dyDescent="0.25">
      <c r="A766">
        <v>237</v>
      </c>
      <c r="B766" t="s">
        <v>103</v>
      </c>
      <c r="C766" t="s">
        <v>1492</v>
      </c>
      <c r="D766"/>
      <c r="E766">
        <v>50</v>
      </c>
      <c r="F766">
        <v>95</v>
      </c>
      <c r="G766">
        <v>95</v>
      </c>
      <c r="H766">
        <v>35</v>
      </c>
      <c r="I766">
        <v>110</v>
      </c>
      <c r="J766">
        <v>70</v>
      </c>
      <c r="K766" t="s">
        <v>1859</v>
      </c>
      <c r="L766" t="s">
        <v>253</v>
      </c>
      <c r="M766" t="s">
        <v>249</v>
      </c>
      <c r="N766">
        <v>7.9</v>
      </c>
      <c r="O766">
        <v>8.15</v>
      </c>
      <c r="R766">
        <f t="shared" si="48"/>
        <v>8</v>
      </c>
      <c r="S766">
        <f t="shared" si="49"/>
        <v>8</v>
      </c>
      <c r="T766">
        <f t="shared" si="50"/>
        <v>16</v>
      </c>
      <c r="U766" t="s">
        <v>1492</v>
      </c>
      <c r="V766" t="s">
        <v>1512</v>
      </c>
      <c r="W766" t="s">
        <v>1471</v>
      </c>
      <c r="X766" t="s">
        <v>1514</v>
      </c>
      <c r="Z766" t="str" cm="1">
        <f t="array" ref="Z766">IF(ISBLANK(AK766),_xlfn.LET(
    _xlpm.nameBeforeSlash, IF(ISNUMBER(SEARCH("/", Y766)), LEFT(Y766, SEARCH("/", Y766)-1), Y766),
    _xlpm.matchRow, IFERROR(MATCH(_xlpm.nameBeforeSlash, AA:AA, 0), ""),
    _xlpm.difference, IF(_xlpm.matchRow="", "", ABS((R766 + S766)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),IF(ISBLANK(Y766),"","Hidden"))</f>
        <v/>
      </c>
      <c r="AA766" t="s">
        <v>103</v>
      </c>
      <c r="AC766" t="s">
        <v>491</v>
      </c>
      <c r="AD766" t="str">
        <f>_xlfn.XLOOKUP(AC766,moves!A:A,moves!B:B)</f>
        <v>fighting</v>
      </c>
      <c r="AE766">
        <f>_xlfn.XLOOKUP(AC766,moves!A:A,moves!D:D)</f>
        <v>3</v>
      </c>
      <c r="AF766" t="str">
        <f>_xlfn.XLOOKUP(AC766,moves!A:A,moves!E:E)</f>
        <v>Regular hits deal +1 damage.</v>
      </c>
      <c r="AG766">
        <v>0</v>
      </c>
      <c r="AH766">
        <v>0</v>
      </c>
      <c r="AI766">
        <f t="shared" si="51"/>
        <v>0</v>
      </c>
      <c r="AJ766" t="s">
        <v>524</v>
      </c>
      <c r="AL766">
        <v>0</v>
      </c>
      <c r="AM766" cm="1">
        <f t="array" ref="AM766">IF(AL766=1,1,
   IF(ISTEXT(AK766),1,
   IF(AO766&gt;1,AM765,
   IF(AI766=1,
      IF(SUMPRODUCT((LEN($Y$2:$Y$4096)-LEN(SUBSTITUTE($Y$2:$Y$4096,AA766,"")))/LEN(AA766))&gt;0,2,1),
      IF(
         SUMPRODUCT((LEN($Y$2:$Y$4096)-LEN(SUBSTITUTE($Y$2:$Y$4096,AA766,"")))/LEN(AA766))
         - SUMPRODUCT((LEN($Y$2:$Y$4096)-LEN(SUBSTITUTE($Y$2:$Y$4096,"Alolan "&amp;AA766,"")))/LEN("Alolan "&amp;AA766))
         - SUMPRODUCT((LEN($Y$2:$Y$4096)-LEN(SUBSTITUTE($Y$2:$Y$4096,"Galarian "&amp;AA766,"")))/LEN("Galarian "&amp;AA766))
         - SUMPRODUCT((LEN($Y$2:$Y$4096)-LEN(SUBSTITUTE($Y$2:$Y$4096,"Hisuian "&amp;AA766,"")))/LEN("Hisuian "&amp;AA766))
         - SUMPRODUCT((LEN($Y$2:$Y$4096)-LEN(SUBSTITUTE($Y$2:$Y$4096,"Paldean "&amp;AA766,"")))/LEN("Paldean "&amp;AA766))
      &gt;0,2,1)
   ))))</f>
        <v>2</v>
      </c>
      <c r="AN766">
        <v>0</v>
      </c>
      <c r="AO766">
        <v>0</v>
      </c>
    </row>
    <row r="767" spans="1:41" x14ac:dyDescent="0.25">
      <c r="A767" t="s">
        <v>3955</v>
      </c>
      <c r="B767" t="s">
        <v>103</v>
      </c>
      <c r="C767" t="s">
        <v>1492</v>
      </c>
      <c r="D767"/>
      <c r="E767">
        <v>50</v>
      </c>
      <c r="F767">
        <v>95</v>
      </c>
      <c r="G767">
        <v>95</v>
      </c>
      <c r="H767">
        <v>35</v>
      </c>
      <c r="I767">
        <v>110</v>
      </c>
      <c r="J767">
        <v>70</v>
      </c>
      <c r="K767" t="s">
        <v>1859</v>
      </c>
      <c r="L767" t="s">
        <v>253</v>
      </c>
      <c r="M767" t="s">
        <v>249</v>
      </c>
      <c r="N767">
        <v>7.9</v>
      </c>
      <c r="O767">
        <v>8.15</v>
      </c>
      <c r="R767">
        <f t="shared" si="48"/>
        <v>8</v>
      </c>
      <c r="S767">
        <f t="shared" si="49"/>
        <v>8</v>
      </c>
      <c r="T767">
        <f t="shared" si="50"/>
        <v>16</v>
      </c>
      <c r="U767" t="s">
        <v>1492</v>
      </c>
      <c r="V767" t="s">
        <v>1512</v>
      </c>
      <c r="W767" t="s">
        <v>1471</v>
      </c>
      <c r="X767" t="s">
        <v>1514</v>
      </c>
      <c r="Z767" t="str" cm="1">
        <f t="array" ref="Z767">IF(ISBLANK(AK767),_xlfn.LET(
    _xlpm.nameBeforeSlash, IF(ISNUMBER(SEARCH("/", Y767)), LEFT(Y767, SEARCH("/", Y767)-1), Y767),
    _xlpm.matchRow, IFERROR(MATCH(_xlpm.nameBeforeSlash, AA:AA, 0), ""),
    _xlpm.difference, IF(_xlpm.matchRow="", "", ABS((R767 + S767)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),IF(ISBLANK(Y767),"","Hidden"))</f>
        <v/>
      </c>
      <c r="AA767" t="s">
        <v>5244</v>
      </c>
      <c r="AC767" t="s">
        <v>6489</v>
      </c>
      <c r="AD767" t="str">
        <f>_xlfn.XLOOKUP(AC767,moves!A:A,moves!B:B)</f>
        <v>normal</v>
      </c>
      <c r="AE767">
        <f>_xlfn.XLOOKUP(AC767,moves!A:A,moves!D:D)</f>
        <v>3</v>
      </c>
      <c r="AF767" t="str">
        <f>_xlfn.XLOOKUP(AC767,moves!A:A,moves!E:E)</f>
        <v>Decrease the state of all Hazardous Terrain Tokens by 1 on the user's side of the arena.</v>
      </c>
      <c r="AG767">
        <v>0</v>
      </c>
      <c r="AH767">
        <v>0</v>
      </c>
      <c r="AI767">
        <f t="shared" si="51"/>
        <v>1</v>
      </c>
      <c r="AJ767" t="s">
        <v>524</v>
      </c>
      <c r="AL767">
        <v>0</v>
      </c>
      <c r="AM767" cm="1">
        <f t="array" ref="AM767">IF(AL767=1,1,
   IF(ISTEXT(AK767),1,
   IF(AO767&gt;1,AM766,
   IF(AI767=1,
      IF(SUMPRODUCT((LEN($Y$2:$Y$4096)-LEN(SUBSTITUTE($Y$2:$Y$4096,AA767,"")))/LEN(AA767))&gt;0,2,1),
      IF(
         SUMPRODUCT((LEN($Y$2:$Y$4096)-LEN(SUBSTITUTE($Y$2:$Y$4096,AA767,"")))/LEN(AA767))
         - SUMPRODUCT((LEN($Y$2:$Y$4096)-LEN(SUBSTITUTE($Y$2:$Y$4096,"Alolan "&amp;AA767,"")))/LEN("Alolan "&amp;AA767))
         - SUMPRODUCT((LEN($Y$2:$Y$4096)-LEN(SUBSTITUTE($Y$2:$Y$4096,"Galarian "&amp;AA767,"")))/LEN("Galarian "&amp;AA767))
         - SUMPRODUCT((LEN($Y$2:$Y$4096)-LEN(SUBSTITUTE($Y$2:$Y$4096,"Hisuian "&amp;AA767,"")))/LEN("Hisuian "&amp;AA767))
         - SUMPRODUCT((LEN($Y$2:$Y$4096)-LEN(SUBSTITUTE($Y$2:$Y$4096,"Paldean "&amp;AA767,"")))/LEN("Paldean "&amp;AA767))
      &gt;0,2,1)
   ))))</f>
        <v>2</v>
      </c>
      <c r="AN767">
        <v>0</v>
      </c>
      <c r="AO767">
        <v>0</v>
      </c>
    </row>
    <row r="768" spans="1:41" x14ac:dyDescent="0.25">
      <c r="A768">
        <v>238</v>
      </c>
      <c r="B768" t="s">
        <v>1860</v>
      </c>
      <c r="C768" t="s">
        <v>1209</v>
      </c>
      <c r="D768" t="s">
        <v>429</v>
      </c>
      <c r="E768">
        <v>45</v>
      </c>
      <c r="F768">
        <v>30</v>
      </c>
      <c r="G768">
        <v>15</v>
      </c>
      <c r="H768">
        <v>85</v>
      </c>
      <c r="I768">
        <v>65</v>
      </c>
      <c r="J768">
        <v>65</v>
      </c>
      <c r="K768" t="s">
        <v>1861</v>
      </c>
      <c r="L768" t="s">
        <v>247</v>
      </c>
      <c r="M768" t="s">
        <v>248</v>
      </c>
      <c r="N768">
        <v>7.15</v>
      </c>
      <c r="O768">
        <v>4.2</v>
      </c>
      <c r="P768">
        <v>-1</v>
      </c>
      <c r="R768">
        <f t="shared" si="48"/>
        <v>6</v>
      </c>
      <c r="S768">
        <f t="shared" si="49"/>
        <v>4</v>
      </c>
      <c r="T768">
        <f t="shared" si="50"/>
        <v>10</v>
      </c>
      <c r="U768" t="s">
        <v>1209</v>
      </c>
      <c r="V768" t="s">
        <v>429</v>
      </c>
      <c r="W768" t="s">
        <v>1512</v>
      </c>
      <c r="X768" t="s">
        <v>1536</v>
      </c>
      <c r="Y768" t="s">
        <v>1716</v>
      </c>
      <c r="Z768" cm="1">
        <f t="array" ref="Z768">IF(ISBLANK(AK768),_xlfn.LET(
    _xlpm.nameBeforeSlash, IF(ISNUMBER(SEARCH("/", Y768)), LEFT(Y768, SEARCH("/", Y768)-1), Y768),
    _xlpm.matchRow, IFERROR(MATCH(_xlpm.nameBeforeSlash, AA:AA, 0), ""),
    _xlpm.difference, IF(_xlpm.matchRow="", "", ABS((R768 + S768)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),IF(ISBLANK(Y768),"","Hidden"))</f>
        <v>10</v>
      </c>
      <c r="AA768" t="s">
        <v>1860</v>
      </c>
      <c r="AC768" t="s">
        <v>744</v>
      </c>
      <c r="AD768" t="str">
        <f>_xlfn.XLOOKUP(AC768,moves!A:A,moves!B:B)</f>
        <v>fairy</v>
      </c>
      <c r="AE768">
        <f>_xlfn.XLOOKUP(AC768,moves!A:A,moves!D:D)</f>
        <v>1</v>
      </c>
      <c r="AF768" t="str">
        <f>_xlfn.XLOOKUP(AC768,moves!A:A,moves!E:E)</f>
        <v>Inflict the Confused status on the target. If the target was already Confused: Increased attack strength by 2.</v>
      </c>
      <c r="AG768">
        <v>0</v>
      </c>
      <c r="AH768">
        <v>0</v>
      </c>
      <c r="AI768">
        <f t="shared" si="51"/>
        <v>0</v>
      </c>
      <c r="AJ768" t="s">
        <v>523</v>
      </c>
      <c r="AL768">
        <v>0</v>
      </c>
      <c r="AM768" cm="1">
        <f t="array" ref="AM768">IF(AL768=1,1,
   IF(ISTEXT(AK768),1,
   IF(AO768&gt;1,AM767,
   IF(AI768=1,
      IF(SUMPRODUCT((LEN($Y$2:$Y$4096)-LEN(SUBSTITUTE($Y$2:$Y$4096,AA768,"")))/LEN(AA768))&gt;0,2,1),
      IF(
         SUMPRODUCT((LEN($Y$2:$Y$4096)-LEN(SUBSTITUTE($Y$2:$Y$4096,AA768,"")))/LEN(AA768))
         - SUMPRODUCT((LEN($Y$2:$Y$4096)-LEN(SUBSTITUTE($Y$2:$Y$4096,"Alolan "&amp;AA768,"")))/LEN("Alolan "&amp;AA768))
         - SUMPRODUCT((LEN($Y$2:$Y$4096)-LEN(SUBSTITUTE($Y$2:$Y$4096,"Galarian "&amp;AA768,"")))/LEN("Galarian "&amp;AA768))
         - SUMPRODUCT((LEN($Y$2:$Y$4096)-LEN(SUBSTITUTE($Y$2:$Y$4096,"Hisuian "&amp;AA768,"")))/LEN("Hisuian "&amp;AA768))
         - SUMPRODUCT((LEN($Y$2:$Y$4096)-LEN(SUBSTITUTE($Y$2:$Y$4096,"Paldean "&amp;AA768,"")))/LEN("Paldean "&amp;AA768))
      &gt;0,2,1)
   ))))</f>
        <v>1</v>
      </c>
      <c r="AN768">
        <v>0</v>
      </c>
      <c r="AO768">
        <v>0</v>
      </c>
    </row>
    <row r="769" spans="1:41" x14ac:dyDescent="0.25">
      <c r="A769" t="s">
        <v>3956</v>
      </c>
      <c r="B769" t="s">
        <v>1860</v>
      </c>
      <c r="C769" t="s">
        <v>1209</v>
      </c>
      <c r="D769" t="s">
        <v>429</v>
      </c>
      <c r="E769">
        <v>45</v>
      </c>
      <c r="F769">
        <v>30</v>
      </c>
      <c r="G769">
        <v>15</v>
      </c>
      <c r="H769">
        <v>85</v>
      </c>
      <c r="I769">
        <v>65</v>
      </c>
      <c r="J769">
        <v>65</v>
      </c>
      <c r="K769" t="s">
        <v>1861</v>
      </c>
      <c r="L769" t="s">
        <v>247</v>
      </c>
      <c r="M769" t="s">
        <v>248</v>
      </c>
      <c r="N769">
        <v>7.15</v>
      </c>
      <c r="O769">
        <v>4.2</v>
      </c>
      <c r="P769">
        <v>-1</v>
      </c>
      <c r="R769">
        <f t="shared" ref="R769:R832" si="52">MROUND(N769,1)+P769</f>
        <v>6</v>
      </c>
      <c r="S769">
        <f t="shared" ref="S769:S832" si="53">MROUND(O769,1)+Q769</f>
        <v>4</v>
      </c>
      <c r="T769">
        <f t="shared" si="50"/>
        <v>10</v>
      </c>
      <c r="U769" t="s">
        <v>1209</v>
      </c>
      <c r="V769" t="s">
        <v>429</v>
      </c>
      <c r="W769" t="s">
        <v>1512</v>
      </c>
      <c r="X769" t="s">
        <v>1536</v>
      </c>
      <c r="Y769" t="s">
        <v>5102</v>
      </c>
      <c r="Z769" cm="1">
        <f t="array" ref="Z769">IF(ISBLANK(AK769),_xlfn.LET(
    _xlpm.nameBeforeSlash, IF(ISNUMBER(SEARCH("/", Y769)), LEFT(Y769, SEARCH("/", Y769)-1), Y769),
    _xlpm.matchRow, IFERROR(MATCH(_xlpm.nameBeforeSlash, AA:AA, 0), ""),
    _xlpm.difference, IF(_xlpm.matchRow="", "", ABS((R769 + S769)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),IF(ISBLANK(Y769),"","Hidden"))</f>
        <v>10</v>
      </c>
      <c r="AA769" t="s">
        <v>5245</v>
      </c>
      <c r="AC769" t="s">
        <v>424</v>
      </c>
      <c r="AD769" t="str">
        <f>_xlfn.XLOOKUP(AC769,moves!A:A,moves!B:B)</f>
        <v>ice</v>
      </c>
      <c r="AE769">
        <f>_xlfn.XLOOKUP(AC769,moves!A:A,moves!D:D)</f>
        <v>2</v>
      </c>
      <c r="AF769" t="str">
        <f>_xlfn.XLOOKUP(AC769,moves!A:A,moves!E:E)</f>
        <v>Inflict the Frozen status on the target.</v>
      </c>
      <c r="AG769">
        <v>0</v>
      </c>
      <c r="AH769">
        <v>0</v>
      </c>
      <c r="AI769">
        <f t="shared" si="51"/>
        <v>1</v>
      </c>
      <c r="AJ769" t="s">
        <v>523</v>
      </c>
      <c r="AL769">
        <v>0</v>
      </c>
      <c r="AM769" cm="1">
        <f t="array" ref="AM769">IF(AL769=1,1,
   IF(ISTEXT(AK769),1,
   IF(AO769&gt;1,AM768,
   IF(AI769=1,
      IF(SUMPRODUCT((LEN($Y$2:$Y$4096)-LEN(SUBSTITUTE($Y$2:$Y$4096,AA769,"")))/LEN(AA769))&gt;0,2,1),
      IF(
         SUMPRODUCT((LEN($Y$2:$Y$4096)-LEN(SUBSTITUTE($Y$2:$Y$4096,AA769,"")))/LEN(AA769))
         - SUMPRODUCT((LEN($Y$2:$Y$4096)-LEN(SUBSTITUTE($Y$2:$Y$4096,"Alolan "&amp;AA769,"")))/LEN("Alolan "&amp;AA769))
         - SUMPRODUCT((LEN($Y$2:$Y$4096)-LEN(SUBSTITUTE($Y$2:$Y$4096,"Galarian "&amp;AA769,"")))/LEN("Galarian "&amp;AA769))
         - SUMPRODUCT((LEN($Y$2:$Y$4096)-LEN(SUBSTITUTE($Y$2:$Y$4096,"Hisuian "&amp;AA769,"")))/LEN("Hisuian "&amp;AA769))
         - SUMPRODUCT((LEN($Y$2:$Y$4096)-LEN(SUBSTITUTE($Y$2:$Y$4096,"Paldean "&amp;AA769,"")))/LEN("Paldean "&amp;AA769))
      &gt;0,2,1)
   ))))</f>
        <v>1</v>
      </c>
      <c r="AN769">
        <v>0</v>
      </c>
      <c r="AO769">
        <v>0</v>
      </c>
    </row>
    <row r="770" spans="1:41" x14ac:dyDescent="0.25">
      <c r="A770">
        <v>239</v>
      </c>
      <c r="B770" t="s">
        <v>104</v>
      </c>
      <c r="C770" t="s">
        <v>1521</v>
      </c>
      <c r="D770"/>
      <c r="E770">
        <v>45</v>
      </c>
      <c r="F770">
        <v>63</v>
      </c>
      <c r="G770">
        <v>37</v>
      </c>
      <c r="H770">
        <v>65</v>
      </c>
      <c r="I770">
        <v>55</v>
      </c>
      <c r="J770">
        <v>95</v>
      </c>
      <c r="K770" t="s">
        <v>343</v>
      </c>
      <c r="L770" t="s">
        <v>250</v>
      </c>
      <c r="M770" t="s">
        <v>251</v>
      </c>
      <c r="N770">
        <v>7.68</v>
      </c>
      <c r="O770">
        <v>4.5600000000000005</v>
      </c>
      <c r="P770">
        <v>-1</v>
      </c>
      <c r="R770">
        <f t="shared" si="52"/>
        <v>7</v>
      </c>
      <c r="S770">
        <f t="shared" si="53"/>
        <v>5</v>
      </c>
      <c r="T770">
        <f t="shared" si="50"/>
        <v>12</v>
      </c>
      <c r="U770" t="s">
        <v>1521</v>
      </c>
      <c r="V770" t="s">
        <v>429</v>
      </c>
      <c r="W770" t="s">
        <v>1512</v>
      </c>
      <c r="X770" t="s">
        <v>1492</v>
      </c>
      <c r="Y770" t="s">
        <v>54</v>
      </c>
      <c r="Z770" cm="1">
        <f t="array" ref="Z770">IF(ISBLANK(AK770),_xlfn.LET(
    _xlpm.nameBeforeSlash, IF(ISNUMBER(SEARCH("/", Y770)), LEFT(Y770, SEARCH("/", Y770)-1), Y770),
    _xlpm.matchRow, IFERROR(MATCH(_xlpm.nameBeforeSlash, AA:AA, 0), ""),
    _xlpm.difference, IF(_xlpm.matchRow="", "", ABS((R770 + S770)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),IF(ISBLANK(Y770),"","Hidden"))</f>
        <v>8</v>
      </c>
      <c r="AA770" t="s">
        <v>104</v>
      </c>
      <c r="AC770" t="s">
        <v>493</v>
      </c>
      <c r="AD770" t="str">
        <f>_xlfn.XLOOKUP(AC770,moves!A:A,moves!B:B)</f>
        <v>electric</v>
      </c>
      <c r="AE770">
        <f>_xlfn.XLOOKUP(AC770,moves!A:A,moves!D:D)</f>
        <v>2</v>
      </c>
      <c r="AF770" t="str">
        <f>_xlfn.XLOOKUP(AC770,moves!A:A,moves!E:E)</f>
        <v>Inflict the Paralyzed status on the target.</v>
      </c>
      <c r="AG770">
        <v>0</v>
      </c>
      <c r="AH770">
        <v>0</v>
      </c>
      <c r="AI770">
        <f t="shared" si="51"/>
        <v>0</v>
      </c>
      <c r="AJ770" t="s">
        <v>523</v>
      </c>
      <c r="AL770">
        <v>0</v>
      </c>
      <c r="AM770" cm="1">
        <f t="array" ref="AM770">IF(AL770=1,1,
   IF(ISTEXT(AK770),1,
   IF(AO770&gt;1,AM769,
   IF(AI770=1,
      IF(SUMPRODUCT((LEN($Y$2:$Y$4096)-LEN(SUBSTITUTE($Y$2:$Y$4096,AA770,"")))/LEN(AA770))&gt;0,2,1),
      IF(
         SUMPRODUCT((LEN($Y$2:$Y$4096)-LEN(SUBSTITUTE($Y$2:$Y$4096,AA770,"")))/LEN(AA770))
         - SUMPRODUCT((LEN($Y$2:$Y$4096)-LEN(SUBSTITUTE($Y$2:$Y$4096,"Alolan "&amp;AA770,"")))/LEN("Alolan "&amp;AA770))
         - SUMPRODUCT((LEN($Y$2:$Y$4096)-LEN(SUBSTITUTE($Y$2:$Y$4096,"Galarian "&amp;AA770,"")))/LEN("Galarian "&amp;AA770))
         - SUMPRODUCT((LEN($Y$2:$Y$4096)-LEN(SUBSTITUTE($Y$2:$Y$4096,"Hisuian "&amp;AA770,"")))/LEN("Hisuian "&amp;AA770))
         - SUMPRODUCT((LEN($Y$2:$Y$4096)-LEN(SUBSTITUTE($Y$2:$Y$4096,"Paldean "&amp;AA770,"")))/LEN("Paldean "&amp;AA770))
      &gt;0,2,1)
   ))))</f>
        <v>1</v>
      </c>
      <c r="AN770">
        <v>0</v>
      </c>
      <c r="AO770">
        <v>0</v>
      </c>
    </row>
    <row r="771" spans="1:41" x14ac:dyDescent="0.25">
      <c r="A771" t="s">
        <v>3957</v>
      </c>
      <c r="B771" t="s">
        <v>104</v>
      </c>
      <c r="C771" t="s">
        <v>1521</v>
      </c>
      <c r="D771"/>
      <c r="E771">
        <v>45</v>
      </c>
      <c r="F771">
        <v>63</v>
      </c>
      <c r="G771">
        <v>37</v>
      </c>
      <c r="H771">
        <v>65</v>
      </c>
      <c r="I771">
        <v>55</v>
      </c>
      <c r="J771">
        <v>95</v>
      </c>
      <c r="K771" t="s">
        <v>343</v>
      </c>
      <c r="L771" t="s">
        <v>250</v>
      </c>
      <c r="M771" t="s">
        <v>251</v>
      </c>
      <c r="N771">
        <v>7.68</v>
      </c>
      <c r="O771">
        <v>4.5600000000000005</v>
      </c>
      <c r="P771">
        <v>-1</v>
      </c>
      <c r="R771">
        <f t="shared" si="52"/>
        <v>7</v>
      </c>
      <c r="S771">
        <f t="shared" si="53"/>
        <v>5</v>
      </c>
      <c r="T771">
        <f t="shared" si="50"/>
        <v>12</v>
      </c>
      <c r="U771" t="s">
        <v>1521</v>
      </c>
      <c r="V771" t="s">
        <v>429</v>
      </c>
      <c r="W771" t="s">
        <v>1512</v>
      </c>
      <c r="X771" t="s">
        <v>1492</v>
      </c>
      <c r="Y771" t="s">
        <v>5104</v>
      </c>
      <c r="Z771" cm="1">
        <f t="array" ref="Z771">IF(ISBLANK(AK771),_xlfn.LET(
    _xlpm.nameBeforeSlash, IF(ISNUMBER(SEARCH("/", Y771)), LEFT(Y771, SEARCH("/", Y771)-1), Y771),
    _xlpm.matchRow, IFERROR(MATCH(_xlpm.nameBeforeSlash, AA:AA, 0), ""),
    _xlpm.difference, IF(_xlpm.matchRow="", "", ABS((R771 + S771)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),IF(ISBLANK(Y771),"","Hidden"))</f>
        <v>8</v>
      </c>
      <c r="AA771" t="s">
        <v>5246</v>
      </c>
      <c r="AC771" t="s">
        <v>645</v>
      </c>
      <c r="AD771" t="str">
        <f>_xlfn.XLOOKUP(AC771,moves!A:A,moves!B:B)</f>
        <v>normal</v>
      </c>
      <c r="AE771">
        <f>_xlfn.XLOOKUP(AC771,moves!A:A,moves!D:D)</f>
        <v>2</v>
      </c>
      <c r="AF771" t="str">
        <f>_xlfn.XLOOKUP(AC771,moves!A:A,moves!E:E)</f>
        <v xml:space="preserve"> </v>
      </c>
      <c r="AG771">
        <v>0</v>
      </c>
      <c r="AH771">
        <v>0</v>
      </c>
      <c r="AI771">
        <f t="shared" si="51"/>
        <v>1</v>
      </c>
      <c r="AJ771" t="s">
        <v>523</v>
      </c>
      <c r="AL771">
        <v>0</v>
      </c>
      <c r="AM771" cm="1">
        <f t="array" ref="AM771">IF(AL771=1,1,
   IF(ISTEXT(AK771),1,
   IF(AO771&gt;1,AM770,
   IF(AI771=1,
      IF(SUMPRODUCT((LEN($Y$2:$Y$4096)-LEN(SUBSTITUTE($Y$2:$Y$4096,AA771,"")))/LEN(AA771))&gt;0,2,1),
      IF(
         SUMPRODUCT((LEN($Y$2:$Y$4096)-LEN(SUBSTITUTE($Y$2:$Y$4096,AA771,"")))/LEN(AA771))
         - SUMPRODUCT((LEN($Y$2:$Y$4096)-LEN(SUBSTITUTE($Y$2:$Y$4096,"Alolan "&amp;AA771,"")))/LEN("Alolan "&amp;AA771))
         - SUMPRODUCT((LEN($Y$2:$Y$4096)-LEN(SUBSTITUTE($Y$2:$Y$4096,"Galarian "&amp;AA771,"")))/LEN("Galarian "&amp;AA771))
         - SUMPRODUCT((LEN($Y$2:$Y$4096)-LEN(SUBSTITUTE($Y$2:$Y$4096,"Hisuian "&amp;AA771,"")))/LEN("Hisuian "&amp;AA771))
         - SUMPRODUCT((LEN($Y$2:$Y$4096)-LEN(SUBSTITUTE($Y$2:$Y$4096,"Paldean "&amp;AA771,"")))/LEN("Paldean "&amp;AA771))
      &gt;0,2,1)
   ))))</f>
        <v>1</v>
      </c>
      <c r="AN771">
        <v>0</v>
      </c>
      <c r="AO771">
        <v>0</v>
      </c>
    </row>
    <row r="772" spans="1:41" x14ac:dyDescent="0.25">
      <c r="A772">
        <v>240</v>
      </c>
      <c r="B772" t="s">
        <v>105</v>
      </c>
      <c r="C772" t="s">
        <v>1479</v>
      </c>
      <c r="D772"/>
      <c r="E772">
        <v>45</v>
      </c>
      <c r="F772">
        <v>75</v>
      </c>
      <c r="G772">
        <v>37</v>
      </c>
      <c r="H772">
        <v>70</v>
      </c>
      <c r="I772">
        <v>55</v>
      </c>
      <c r="J772">
        <v>83</v>
      </c>
      <c r="K772" t="s">
        <v>345</v>
      </c>
      <c r="L772" t="s">
        <v>253</v>
      </c>
      <c r="M772" t="s">
        <v>251</v>
      </c>
      <c r="N772">
        <v>7.7700000000000005</v>
      </c>
      <c r="O772">
        <v>4.5600000000000005</v>
      </c>
      <c r="P772">
        <v>-1</v>
      </c>
      <c r="R772">
        <f t="shared" si="52"/>
        <v>7</v>
      </c>
      <c r="S772">
        <f t="shared" si="53"/>
        <v>5</v>
      </c>
      <c r="T772">
        <f t="shared" si="50"/>
        <v>12</v>
      </c>
      <c r="U772" t="s">
        <v>1479</v>
      </c>
      <c r="V772" t="s">
        <v>1469</v>
      </c>
      <c r="W772" t="s">
        <v>1512</v>
      </c>
      <c r="X772" t="s">
        <v>1492</v>
      </c>
      <c r="Y772" t="s">
        <v>55</v>
      </c>
      <c r="Z772" cm="1">
        <f t="array" ref="Z772">IF(ISBLANK(AK772),_xlfn.LET(
    _xlpm.nameBeforeSlash, IF(ISNUMBER(SEARCH("/", Y772)), LEFT(Y772, SEARCH("/", Y772)-1), Y772),
    _xlpm.matchRow, IFERROR(MATCH(_xlpm.nameBeforeSlash, AA:AA, 0), ""),
    _xlpm.difference, IF(_xlpm.matchRow="", "", ABS((R772 + S772)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),IF(ISBLANK(Y772),"","Hidden"))</f>
        <v>8</v>
      </c>
      <c r="AA772" t="s">
        <v>105</v>
      </c>
      <c r="AC772" t="s">
        <v>1298</v>
      </c>
      <c r="AD772" t="str">
        <f>_xlfn.XLOOKUP(AC772,moves!A:A,moves!B:B)</f>
        <v>poison</v>
      </c>
      <c r="AE772">
        <f>_xlfn.XLOOKUP(AC772,moves!A:A,moves!D:D)</f>
        <v>2</v>
      </c>
      <c r="AF772" t="str">
        <f>_xlfn.XLOOKUP(AC772,moves!A:A,moves!E:E)</f>
        <v>When the target next attacks: Remove 1 regular hit from the roll.</v>
      </c>
      <c r="AG772">
        <v>0</v>
      </c>
      <c r="AH772">
        <v>0</v>
      </c>
      <c r="AI772">
        <f t="shared" si="51"/>
        <v>0</v>
      </c>
      <c r="AJ772" t="s">
        <v>523</v>
      </c>
      <c r="AL772">
        <v>0</v>
      </c>
      <c r="AM772" cm="1">
        <f t="array" ref="AM772">IF(AL772=1,1,
   IF(ISTEXT(AK772),1,
   IF(AO772&gt;1,AM771,
   IF(AI772=1,
      IF(SUMPRODUCT((LEN($Y$2:$Y$4096)-LEN(SUBSTITUTE($Y$2:$Y$4096,AA772,"")))/LEN(AA772))&gt;0,2,1),
      IF(
         SUMPRODUCT((LEN($Y$2:$Y$4096)-LEN(SUBSTITUTE($Y$2:$Y$4096,AA772,"")))/LEN(AA772))
         - SUMPRODUCT((LEN($Y$2:$Y$4096)-LEN(SUBSTITUTE($Y$2:$Y$4096,"Alolan "&amp;AA772,"")))/LEN("Alolan "&amp;AA772))
         - SUMPRODUCT((LEN($Y$2:$Y$4096)-LEN(SUBSTITUTE($Y$2:$Y$4096,"Galarian "&amp;AA772,"")))/LEN("Galarian "&amp;AA772))
         - SUMPRODUCT((LEN($Y$2:$Y$4096)-LEN(SUBSTITUTE($Y$2:$Y$4096,"Hisuian "&amp;AA772,"")))/LEN("Hisuian "&amp;AA772))
         - SUMPRODUCT((LEN($Y$2:$Y$4096)-LEN(SUBSTITUTE($Y$2:$Y$4096,"Paldean "&amp;AA772,"")))/LEN("Paldean "&amp;AA772))
      &gt;0,2,1)
   ))))</f>
        <v>1</v>
      </c>
      <c r="AN772">
        <v>0</v>
      </c>
      <c r="AO772">
        <v>0</v>
      </c>
    </row>
    <row r="773" spans="1:41" x14ac:dyDescent="0.25">
      <c r="A773" t="s">
        <v>3958</v>
      </c>
      <c r="B773" t="s">
        <v>105</v>
      </c>
      <c r="C773" t="s">
        <v>1479</v>
      </c>
      <c r="D773"/>
      <c r="E773">
        <v>45</v>
      </c>
      <c r="F773">
        <v>75</v>
      </c>
      <c r="G773">
        <v>37</v>
      </c>
      <c r="H773">
        <v>70</v>
      </c>
      <c r="I773">
        <v>55</v>
      </c>
      <c r="J773">
        <v>83</v>
      </c>
      <c r="K773" t="s">
        <v>345</v>
      </c>
      <c r="L773" t="s">
        <v>253</v>
      </c>
      <c r="M773" t="s">
        <v>251</v>
      </c>
      <c r="N773">
        <v>7.7700000000000005</v>
      </c>
      <c r="O773">
        <v>4.5600000000000005</v>
      </c>
      <c r="P773">
        <v>-1</v>
      </c>
      <c r="R773">
        <f t="shared" si="52"/>
        <v>7</v>
      </c>
      <c r="S773">
        <f t="shared" si="53"/>
        <v>5</v>
      </c>
      <c r="T773">
        <f t="shared" ref="T773:T836" si="54">SUM(S773,R773)</f>
        <v>12</v>
      </c>
      <c r="U773" t="s">
        <v>1479</v>
      </c>
      <c r="V773" t="s">
        <v>1469</v>
      </c>
      <c r="W773" t="s">
        <v>1512</v>
      </c>
      <c r="X773" t="s">
        <v>1492</v>
      </c>
      <c r="Y773" t="s">
        <v>5106</v>
      </c>
      <c r="Z773" cm="1">
        <f t="array" ref="Z773">IF(ISBLANK(AK773),_xlfn.LET(
    _xlpm.nameBeforeSlash, IF(ISNUMBER(SEARCH("/", Y773)), LEFT(Y773, SEARCH("/", Y773)-1), Y773),
    _xlpm.matchRow, IFERROR(MATCH(_xlpm.nameBeforeSlash, AA:AA, 0), ""),
    _xlpm.difference, IF(_xlpm.matchRow="", "", ABS((R773 + S773)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),IF(ISBLANK(Y773),"","Hidden"))</f>
        <v>8</v>
      </c>
      <c r="AA773" t="s">
        <v>5247</v>
      </c>
      <c r="AC773" t="s">
        <v>711</v>
      </c>
      <c r="AD773" t="str">
        <f>_xlfn.XLOOKUP(AC773,moves!A:A,moves!B:B)</f>
        <v>fire</v>
      </c>
      <c r="AE773">
        <f>_xlfn.XLOOKUP(AC773,moves!A:A,moves!D:D)</f>
        <v>2</v>
      </c>
      <c r="AF773" t="str">
        <f>_xlfn.XLOOKUP(AC773,moves!A:A,moves!E:E)</f>
        <v>Inflict the Burned status on the target.</v>
      </c>
      <c r="AG773">
        <v>0</v>
      </c>
      <c r="AH773">
        <v>0</v>
      </c>
      <c r="AI773">
        <f t="shared" ref="AI773:AI836" si="55">IF(ISNUMBER(SEARCH("Shiny ", AA773)), 1, 0)</f>
        <v>1</v>
      </c>
      <c r="AJ773" t="s">
        <v>523</v>
      </c>
      <c r="AL773">
        <v>0</v>
      </c>
      <c r="AM773" cm="1">
        <f t="array" ref="AM773">IF(AL773=1,1,
   IF(ISTEXT(AK773),1,
   IF(AO773&gt;1,AM772,
   IF(AI773=1,
      IF(SUMPRODUCT((LEN($Y$2:$Y$4096)-LEN(SUBSTITUTE($Y$2:$Y$4096,AA773,"")))/LEN(AA773))&gt;0,2,1),
      IF(
         SUMPRODUCT((LEN($Y$2:$Y$4096)-LEN(SUBSTITUTE($Y$2:$Y$4096,AA773,"")))/LEN(AA773))
         - SUMPRODUCT((LEN($Y$2:$Y$4096)-LEN(SUBSTITUTE($Y$2:$Y$4096,"Alolan "&amp;AA773,"")))/LEN("Alolan "&amp;AA773))
         - SUMPRODUCT((LEN($Y$2:$Y$4096)-LEN(SUBSTITUTE($Y$2:$Y$4096,"Galarian "&amp;AA773,"")))/LEN("Galarian "&amp;AA773))
         - SUMPRODUCT((LEN($Y$2:$Y$4096)-LEN(SUBSTITUTE($Y$2:$Y$4096,"Hisuian "&amp;AA773,"")))/LEN("Hisuian "&amp;AA773))
         - SUMPRODUCT((LEN($Y$2:$Y$4096)-LEN(SUBSTITUTE($Y$2:$Y$4096,"Paldean "&amp;AA773,"")))/LEN("Paldean "&amp;AA773))
      &gt;0,2,1)
   ))))</f>
        <v>1</v>
      </c>
      <c r="AN773">
        <v>0</v>
      </c>
      <c r="AO773">
        <v>0</v>
      </c>
    </row>
    <row r="774" spans="1:41" x14ac:dyDescent="0.25">
      <c r="A774">
        <v>241</v>
      </c>
      <c r="B774" t="s">
        <v>1862</v>
      </c>
      <c r="C774" t="s">
        <v>1512</v>
      </c>
      <c r="D774"/>
      <c r="E774">
        <v>95</v>
      </c>
      <c r="F774">
        <v>80</v>
      </c>
      <c r="G774">
        <v>105</v>
      </c>
      <c r="H774">
        <v>40</v>
      </c>
      <c r="I774">
        <v>70</v>
      </c>
      <c r="J774">
        <v>100</v>
      </c>
      <c r="K774" t="s">
        <v>1863</v>
      </c>
      <c r="L774" t="s">
        <v>250</v>
      </c>
      <c r="M774" t="s">
        <v>249</v>
      </c>
      <c r="N774">
        <v>8.4</v>
      </c>
      <c r="O774">
        <v>9.0500000000000007</v>
      </c>
      <c r="R774">
        <f t="shared" si="52"/>
        <v>8</v>
      </c>
      <c r="S774">
        <f t="shared" si="53"/>
        <v>9</v>
      </c>
      <c r="T774">
        <f t="shared" si="54"/>
        <v>17</v>
      </c>
      <c r="U774" t="s">
        <v>1512</v>
      </c>
      <c r="V774" t="s">
        <v>1536</v>
      </c>
      <c r="W774" t="s">
        <v>1546</v>
      </c>
      <c r="X774" t="s">
        <v>1472</v>
      </c>
      <c r="Z774" t="str" cm="1">
        <f t="array" ref="Z774">IF(ISBLANK(AK774),_xlfn.LET(
    _xlpm.nameBeforeSlash, IF(ISNUMBER(SEARCH("/", Y774)), LEFT(Y774, SEARCH("/", Y774)-1), Y774),
    _xlpm.matchRow, IFERROR(MATCH(_xlpm.nameBeforeSlash, AA:AA, 0), ""),
    _xlpm.difference, IF(_xlpm.matchRow="", "", ABS((R774 + S774)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),IF(ISBLANK(Y774),"","Hidden"))</f>
        <v/>
      </c>
      <c r="AA774" t="s">
        <v>1862</v>
      </c>
      <c r="AC774" t="s">
        <v>1255</v>
      </c>
      <c r="AD774" t="str">
        <f>_xlfn.XLOOKUP(AC774,moves!A:A,moves!B:B)</f>
        <v>normal</v>
      </c>
      <c r="AE774">
        <f>_xlfn.XLOOKUP(AC774,moves!A:A,moves!D:D)</f>
        <v>2</v>
      </c>
      <c r="AF774" t="str">
        <f>_xlfn.XLOOKUP(AC774,moves!A:A,moves!E:E)</f>
        <v>Choose 1: The user heals 4 OR heal a Pokémon in your party by 1/6 of their base health, rounded down.</v>
      </c>
      <c r="AG774">
        <v>0</v>
      </c>
      <c r="AH774">
        <v>0</v>
      </c>
      <c r="AI774">
        <f t="shared" si="55"/>
        <v>0</v>
      </c>
      <c r="AJ774" t="s">
        <v>525</v>
      </c>
      <c r="AL774">
        <v>0</v>
      </c>
      <c r="AM774" cm="1">
        <f t="array" ref="AM774">IF(AL774=1,1,
   IF(ISTEXT(AK774),1,
   IF(AO774&gt;1,AM773,
   IF(AI774=1,
      IF(SUMPRODUCT((LEN($Y$2:$Y$4096)-LEN(SUBSTITUTE($Y$2:$Y$4096,AA774,"")))/LEN(AA774))&gt;0,2,1),
      IF(
         SUMPRODUCT((LEN($Y$2:$Y$4096)-LEN(SUBSTITUTE($Y$2:$Y$4096,AA774,"")))/LEN(AA774))
         - SUMPRODUCT((LEN($Y$2:$Y$4096)-LEN(SUBSTITUTE($Y$2:$Y$4096,"Alolan "&amp;AA774,"")))/LEN("Alolan "&amp;AA774))
         - SUMPRODUCT((LEN($Y$2:$Y$4096)-LEN(SUBSTITUTE($Y$2:$Y$4096,"Galarian "&amp;AA774,"")))/LEN("Galarian "&amp;AA774))
         - SUMPRODUCT((LEN($Y$2:$Y$4096)-LEN(SUBSTITUTE($Y$2:$Y$4096,"Hisuian "&amp;AA774,"")))/LEN("Hisuian "&amp;AA774))
         - SUMPRODUCT((LEN($Y$2:$Y$4096)-LEN(SUBSTITUTE($Y$2:$Y$4096,"Paldean "&amp;AA774,"")))/LEN("Paldean "&amp;AA774))
      &gt;0,2,1)
   ))))</f>
        <v>1</v>
      </c>
      <c r="AN774">
        <v>0</v>
      </c>
      <c r="AO774">
        <v>0</v>
      </c>
    </row>
    <row r="775" spans="1:41" x14ac:dyDescent="0.25">
      <c r="A775" t="s">
        <v>3959</v>
      </c>
      <c r="B775" t="s">
        <v>1862</v>
      </c>
      <c r="C775" t="s">
        <v>1512</v>
      </c>
      <c r="D775"/>
      <c r="E775">
        <v>95</v>
      </c>
      <c r="F775">
        <v>80</v>
      </c>
      <c r="G775">
        <v>105</v>
      </c>
      <c r="H775">
        <v>40</v>
      </c>
      <c r="I775">
        <v>70</v>
      </c>
      <c r="J775">
        <v>100</v>
      </c>
      <c r="K775" t="s">
        <v>1863</v>
      </c>
      <c r="L775" t="s">
        <v>250</v>
      </c>
      <c r="M775" t="s">
        <v>249</v>
      </c>
      <c r="N775">
        <v>8.4</v>
      </c>
      <c r="O775">
        <v>9.0500000000000007</v>
      </c>
      <c r="R775">
        <f t="shared" si="52"/>
        <v>8</v>
      </c>
      <c r="S775">
        <f t="shared" si="53"/>
        <v>9</v>
      </c>
      <c r="T775">
        <f t="shared" si="54"/>
        <v>17</v>
      </c>
      <c r="U775" t="s">
        <v>1512</v>
      </c>
      <c r="V775" t="s">
        <v>1536</v>
      </c>
      <c r="W775" t="s">
        <v>1546</v>
      </c>
      <c r="X775" t="s">
        <v>1472</v>
      </c>
      <c r="Z775" t="str" cm="1">
        <f t="array" ref="Z775">IF(ISBLANK(AK775),_xlfn.LET(
    _xlpm.nameBeforeSlash, IF(ISNUMBER(SEARCH("/", Y775)), LEFT(Y775, SEARCH("/", Y775)-1), Y775),
    _xlpm.matchRow, IFERROR(MATCH(_xlpm.nameBeforeSlash, AA:AA, 0), ""),
    _xlpm.difference, IF(_xlpm.matchRow="", "", ABS((R775 + S775)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),IF(ISBLANK(Y775),"","Hidden"))</f>
        <v/>
      </c>
      <c r="AA775" t="s">
        <v>5248</v>
      </c>
      <c r="AC775" t="s">
        <v>6491</v>
      </c>
      <c r="AD775" t="str">
        <f>_xlfn.XLOOKUP(AC775,moves!A:A,moves!B:B)</f>
        <v>normal</v>
      </c>
      <c r="AE775">
        <f>_xlfn.XLOOKUP(AC775,moves!A:A,moves!D:D)</f>
        <v>3</v>
      </c>
      <c r="AF775" t="str">
        <f>_xlfn.XLOOKUP(AC775,moves!A:A,moves!E:E)</f>
        <v>The user may discard a MooMoo Milk Utility card. If so: Increase attack strength by 3.</v>
      </c>
      <c r="AG775">
        <v>0</v>
      </c>
      <c r="AH775">
        <v>0</v>
      </c>
      <c r="AI775">
        <f t="shared" si="55"/>
        <v>1</v>
      </c>
      <c r="AJ775" t="s">
        <v>525</v>
      </c>
      <c r="AL775">
        <v>0</v>
      </c>
      <c r="AM775" cm="1">
        <f t="array" ref="AM775">IF(AL775=1,1,
   IF(ISTEXT(AK775),1,
   IF(AO775&gt;1,AM774,
   IF(AI775=1,
      IF(SUMPRODUCT((LEN($Y$2:$Y$4096)-LEN(SUBSTITUTE($Y$2:$Y$4096,AA775,"")))/LEN(AA775))&gt;0,2,1),
      IF(
         SUMPRODUCT((LEN($Y$2:$Y$4096)-LEN(SUBSTITUTE($Y$2:$Y$4096,AA775,"")))/LEN(AA775))
         - SUMPRODUCT((LEN($Y$2:$Y$4096)-LEN(SUBSTITUTE($Y$2:$Y$4096,"Alolan "&amp;AA775,"")))/LEN("Alolan "&amp;AA775))
         - SUMPRODUCT((LEN($Y$2:$Y$4096)-LEN(SUBSTITUTE($Y$2:$Y$4096,"Galarian "&amp;AA775,"")))/LEN("Galarian "&amp;AA775))
         - SUMPRODUCT((LEN($Y$2:$Y$4096)-LEN(SUBSTITUTE($Y$2:$Y$4096,"Hisuian "&amp;AA775,"")))/LEN("Hisuian "&amp;AA775))
         - SUMPRODUCT((LEN($Y$2:$Y$4096)-LEN(SUBSTITUTE($Y$2:$Y$4096,"Paldean "&amp;AA775,"")))/LEN("Paldean "&amp;AA775))
      &gt;0,2,1)
   ))))</f>
        <v>1</v>
      </c>
      <c r="AN775">
        <v>0</v>
      </c>
      <c r="AO775">
        <v>0</v>
      </c>
    </row>
    <row r="776" spans="1:41" x14ac:dyDescent="0.25">
      <c r="A776">
        <v>242</v>
      </c>
      <c r="B776" t="s">
        <v>106</v>
      </c>
      <c r="C776" t="s">
        <v>1512</v>
      </c>
      <c r="D776"/>
      <c r="E776">
        <v>255</v>
      </c>
      <c r="F776">
        <v>10</v>
      </c>
      <c r="G776">
        <v>10</v>
      </c>
      <c r="H776">
        <v>75</v>
      </c>
      <c r="I776">
        <v>135</v>
      </c>
      <c r="J776">
        <v>55</v>
      </c>
      <c r="K776" t="s">
        <v>318</v>
      </c>
      <c r="L776" t="s">
        <v>247</v>
      </c>
      <c r="M776" t="s">
        <v>251</v>
      </c>
      <c r="N776">
        <v>6.05</v>
      </c>
      <c r="O776">
        <v>14.55</v>
      </c>
      <c r="R776">
        <f t="shared" si="52"/>
        <v>6</v>
      </c>
      <c r="S776">
        <f t="shared" si="53"/>
        <v>15</v>
      </c>
      <c r="T776">
        <f t="shared" si="54"/>
        <v>21</v>
      </c>
      <c r="U776" t="s">
        <v>1512</v>
      </c>
      <c r="V776" t="s">
        <v>1536</v>
      </c>
      <c r="W776" t="s">
        <v>429</v>
      </c>
      <c r="X776" t="s">
        <v>1521</v>
      </c>
      <c r="Z776" t="str" cm="1">
        <f t="array" ref="Z776">IF(ISBLANK(AK776),_xlfn.LET(
    _xlpm.nameBeforeSlash, IF(ISNUMBER(SEARCH("/", Y776)), LEFT(Y776, SEARCH("/", Y776)-1), Y776),
    _xlpm.matchRow, IFERROR(MATCH(_xlpm.nameBeforeSlash, AA:AA, 0), ""),
    _xlpm.difference, IF(_xlpm.matchRow="", "", ABS((R776 + S776)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),IF(ISBLANK(Y776),"","Hidden"))</f>
        <v/>
      </c>
      <c r="AA776" t="s">
        <v>106</v>
      </c>
      <c r="AC776" t="s">
        <v>503</v>
      </c>
      <c r="AD776" t="str">
        <f>_xlfn.XLOOKUP(AC776,moves!A:A,moves!B:B)</f>
        <v>normal</v>
      </c>
      <c r="AE776">
        <f>_xlfn.XLOOKUP(AC776,moves!A:A,moves!D:D)</f>
        <v>5</v>
      </c>
      <c r="AF776" t="str">
        <f>_xlfn.XLOOKUP(AC776,moves!A:A,moves!E:E)</f>
        <v>Critical hits deal +2 damage. For each critical hit rolled: The user takes 2 damage.</v>
      </c>
      <c r="AG776">
        <v>0</v>
      </c>
      <c r="AH776">
        <v>0</v>
      </c>
      <c r="AI776">
        <f t="shared" si="55"/>
        <v>0</v>
      </c>
      <c r="AJ776" t="s">
        <v>525</v>
      </c>
      <c r="AL776">
        <v>0</v>
      </c>
      <c r="AM776" cm="1">
        <f t="array" ref="AM776">IF(AL776=1,1,
   IF(ISTEXT(AK776),1,
   IF(AO776&gt;1,AM775,
   IF(AI776=1,
      IF(SUMPRODUCT((LEN($Y$2:$Y$4096)-LEN(SUBSTITUTE($Y$2:$Y$4096,AA776,"")))/LEN(AA776))&gt;0,2,1),
      IF(
         SUMPRODUCT((LEN($Y$2:$Y$4096)-LEN(SUBSTITUTE($Y$2:$Y$4096,AA776,"")))/LEN(AA776))
         - SUMPRODUCT((LEN($Y$2:$Y$4096)-LEN(SUBSTITUTE($Y$2:$Y$4096,"Alolan "&amp;AA776,"")))/LEN("Alolan "&amp;AA776))
         - SUMPRODUCT((LEN($Y$2:$Y$4096)-LEN(SUBSTITUTE($Y$2:$Y$4096,"Galarian "&amp;AA776,"")))/LEN("Galarian "&amp;AA776))
         - SUMPRODUCT((LEN($Y$2:$Y$4096)-LEN(SUBSTITUTE($Y$2:$Y$4096,"Hisuian "&amp;AA776,"")))/LEN("Hisuian "&amp;AA776))
         - SUMPRODUCT((LEN($Y$2:$Y$4096)-LEN(SUBSTITUTE($Y$2:$Y$4096,"Paldean "&amp;AA776,"")))/LEN("Paldean "&amp;AA776))
      &gt;0,2,1)
   ))))</f>
        <v>2</v>
      </c>
      <c r="AN776">
        <v>0</v>
      </c>
      <c r="AO776">
        <v>0</v>
      </c>
    </row>
    <row r="777" spans="1:41" x14ac:dyDescent="0.25">
      <c r="A777" t="s">
        <v>3960</v>
      </c>
      <c r="B777" t="s">
        <v>106</v>
      </c>
      <c r="C777" t="s">
        <v>1512</v>
      </c>
      <c r="D777"/>
      <c r="E777">
        <v>255</v>
      </c>
      <c r="F777">
        <v>10</v>
      </c>
      <c r="G777">
        <v>10</v>
      </c>
      <c r="H777">
        <v>75</v>
      </c>
      <c r="I777">
        <v>135</v>
      </c>
      <c r="J777">
        <v>55</v>
      </c>
      <c r="K777" t="s">
        <v>318</v>
      </c>
      <c r="L777" t="s">
        <v>247</v>
      </c>
      <c r="M777" t="s">
        <v>251</v>
      </c>
      <c r="N777">
        <v>6.05</v>
      </c>
      <c r="O777">
        <v>14.55</v>
      </c>
      <c r="R777">
        <f t="shared" si="52"/>
        <v>6</v>
      </c>
      <c r="S777">
        <f t="shared" si="53"/>
        <v>15</v>
      </c>
      <c r="T777">
        <f t="shared" si="54"/>
        <v>21</v>
      </c>
      <c r="U777" t="s">
        <v>1512</v>
      </c>
      <c r="V777" t="s">
        <v>1536</v>
      </c>
      <c r="W777" t="s">
        <v>429</v>
      </c>
      <c r="X777" t="s">
        <v>1521</v>
      </c>
      <c r="Z777" t="str" cm="1">
        <f t="array" ref="Z777">IF(ISBLANK(AK777),_xlfn.LET(
    _xlpm.nameBeforeSlash, IF(ISNUMBER(SEARCH("/", Y777)), LEFT(Y777, SEARCH("/", Y777)-1), Y777),
    _xlpm.matchRow, IFERROR(MATCH(_xlpm.nameBeforeSlash, AA:AA, 0), ""),
    _xlpm.difference, IF(_xlpm.matchRow="", "", ABS((R777 + S777)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),IF(ISBLANK(Y777),"","Hidden"))</f>
        <v/>
      </c>
      <c r="AA777" t="s">
        <v>5085</v>
      </c>
      <c r="AC777" t="s">
        <v>6492</v>
      </c>
      <c r="AD777" t="str">
        <f>_xlfn.XLOOKUP(AC777,moves!A:A,moves!B:B)</f>
        <v>normal</v>
      </c>
      <c r="AE777">
        <f>_xlfn.XLOOKUP(AC777,moves!A:A,moves!D:D)</f>
        <v>0</v>
      </c>
      <c r="AF777" t="str">
        <f>_xlfn.XLOOKUP(AC777,moves!A:A,moves!E:E)</f>
        <v>This move can be used from your party: Switch the user in and then use this attack. Heal the Pokémon that was switched out by this move by 4.</v>
      </c>
      <c r="AG777">
        <v>0</v>
      </c>
      <c r="AH777">
        <v>0</v>
      </c>
      <c r="AI777">
        <f t="shared" si="55"/>
        <v>1</v>
      </c>
      <c r="AJ777" t="s">
        <v>525</v>
      </c>
      <c r="AL777">
        <v>0</v>
      </c>
      <c r="AM777" cm="1">
        <f t="array" ref="AM777">IF(AL777=1,1,
   IF(ISTEXT(AK777),1,
   IF(AO777&gt;1,AM776,
   IF(AI777=1,
      IF(SUMPRODUCT((LEN($Y$2:$Y$4096)-LEN(SUBSTITUTE($Y$2:$Y$4096,AA777,"")))/LEN(AA777))&gt;0,2,1),
      IF(
         SUMPRODUCT((LEN($Y$2:$Y$4096)-LEN(SUBSTITUTE($Y$2:$Y$4096,AA777,"")))/LEN(AA777))
         - SUMPRODUCT((LEN($Y$2:$Y$4096)-LEN(SUBSTITUTE($Y$2:$Y$4096,"Alolan "&amp;AA777,"")))/LEN("Alolan "&amp;AA777))
         - SUMPRODUCT((LEN($Y$2:$Y$4096)-LEN(SUBSTITUTE($Y$2:$Y$4096,"Galarian "&amp;AA777,"")))/LEN("Galarian "&amp;AA777))
         - SUMPRODUCT((LEN($Y$2:$Y$4096)-LEN(SUBSTITUTE($Y$2:$Y$4096,"Hisuian "&amp;AA777,"")))/LEN("Hisuian "&amp;AA777))
         - SUMPRODUCT((LEN($Y$2:$Y$4096)-LEN(SUBSTITUTE($Y$2:$Y$4096,"Paldean "&amp;AA777,"")))/LEN("Paldean "&amp;AA777))
      &gt;0,2,1)
   ))))</f>
        <v>2</v>
      </c>
      <c r="AN777">
        <v>0</v>
      </c>
      <c r="AO777">
        <v>0</v>
      </c>
    </row>
    <row r="778" spans="1:41" x14ac:dyDescent="0.25">
      <c r="A778">
        <v>243</v>
      </c>
      <c r="B778" t="s">
        <v>1864</v>
      </c>
      <c r="C778" t="s">
        <v>1521</v>
      </c>
      <c r="D778"/>
      <c r="E778">
        <v>90</v>
      </c>
      <c r="F778">
        <v>85</v>
      </c>
      <c r="G778">
        <v>75</v>
      </c>
      <c r="H778">
        <v>115</v>
      </c>
      <c r="I778">
        <v>100</v>
      </c>
      <c r="J778">
        <v>115</v>
      </c>
      <c r="K778" t="s">
        <v>1865</v>
      </c>
      <c r="L778" t="s">
        <v>247</v>
      </c>
      <c r="M778" t="s">
        <v>248</v>
      </c>
      <c r="N778">
        <v>11.2</v>
      </c>
      <c r="O778">
        <v>8.85</v>
      </c>
      <c r="P778">
        <v>2</v>
      </c>
      <c r="Q778">
        <v>1</v>
      </c>
      <c r="R778">
        <f t="shared" si="52"/>
        <v>13</v>
      </c>
      <c r="S778">
        <f t="shared" si="53"/>
        <v>10</v>
      </c>
      <c r="T778">
        <f t="shared" si="54"/>
        <v>23</v>
      </c>
      <c r="U778" t="s">
        <v>1521</v>
      </c>
      <c r="V778" t="s">
        <v>1471</v>
      </c>
      <c r="W778" t="s">
        <v>1490</v>
      </c>
      <c r="X778" t="s">
        <v>1512</v>
      </c>
      <c r="Z778" t="str" cm="1">
        <f t="array" ref="Z778">IF(ISBLANK(AK778),_xlfn.LET(
    _xlpm.nameBeforeSlash, IF(ISNUMBER(SEARCH("/", Y778)), LEFT(Y778, SEARCH("/", Y778)-1), Y778),
    _xlpm.matchRow, IFERROR(MATCH(_xlpm.nameBeforeSlash, AA:AA, 0), ""),
    _xlpm.difference, IF(_xlpm.matchRow="", "", ABS((R778 + S778)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),IF(ISBLANK(Y778),"","Hidden"))</f>
        <v/>
      </c>
      <c r="AA778" t="s">
        <v>1864</v>
      </c>
      <c r="AC778" t="s">
        <v>751</v>
      </c>
      <c r="AD778" t="str">
        <f>_xlfn.XLOOKUP(AC778,moves!A:A,moves!B:B)</f>
        <v>normal</v>
      </c>
      <c r="AE778">
        <f>_xlfn.XLOOKUP(AC778,moves!A:A,moves!D:D)</f>
        <v>3</v>
      </c>
      <c r="AF778" t="str">
        <f>_xlfn.XLOOKUP(AC778,moves!A:A,moves!E:E)</f>
        <v xml:space="preserve"> </v>
      </c>
      <c r="AG778">
        <v>0</v>
      </c>
      <c r="AH778">
        <v>1</v>
      </c>
      <c r="AI778">
        <f t="shared" si="55"/>
        <v>0</v>
      </c>
      <c r="AJ778" t="s">
        <v>867</v>
      </c>
      <c r="AL778">
        <v>0</v>
      </c>
      <c r="AM778" cm="1">
        <f t="array" ref="AM778">IF(AL778=1,1,
   IF(ISTEXT(AK778),1,
   IF(AO778&gt;1,AM777,
   IF(AI778=1,
      IF(SUMPRODUCT((LEN($Y$2:$Y$4096)-LEN(SUBSTITUTE($Y$2:$Y$4096,AA778,"")))/LEN(AA778))&gt;0,2,1),
      IF(
         SUMPRODUCT((LEN($Y$2:$Y$4096)-LEN(SUBSTITUTE($Y$2:$Y$4096,AA778,"")))/LEN(AA778))
         - SUMPRODUCT((LEN($Y$2:$Y$4096)-LEN(SUBSTITUTE($Y$2:$Y$4096,"Alolan "&amp;AA778,"")))/LEN("Alolan "&amp;AA778))
         - SUMPRODUCT((LEN($Y$2:$Y$4096)-LEN(SUBSTITUTE($Y$2:$Y$4096,"Galarian "&amp;AA778,"")))/LEN("Galarian "&amp;AA778))
         - SUMPRODUCT((LEN($Y$2:$Y$4096)-LEN(SUBSTITUTE($Y$2:$Y$4096,"Hisuian "&amp;AA778,"")))/LEN("Hisuian "&amp;AA778))
         - SUMPRODUCT((LEN($Y$2:$Y$4096)-LEN(SUBSTITUTE($Y$2:$Y$4096,"Paldean "&amp;AA778,"")))/LEN("Paldean "&amp;AA778))
      &gt;0,2,1)
   ))))</f>
        <v>1</v>
      </c>
      <c r="AN778">
        <v>0</v>
      </c>
      <c r="AO778">
        <v>0</v>
      </c>
    </row>
    <row r="779" spans="1:41" x14ac:dyDescent="0.25">
      <c r="A779" t="s">
        <v>3961</v>
      </c>
      <c r="B779" t="s">
        <v>1864</v>
      </c>
      <c r="C779" t="s">
        <v>1521</v>
      </c>
      <c r="D779"/>
      <c r="E779">
        <v>90</v>
      </c>
      <c r="F779">
        <v>85</v>
      </c>
      <c r="G779">
        <v>75</v>
      </c>
      <c r="H779">
        <v>115</v>
      </c>
      <c r="I779">
        <v>100</v>
      </c>
      <c r="J779">
        <v>115</v>
      </c>
      <c r="K779" t="s">
        <v>1865</v>
      </c>
      <c r="L779" t="s">
        <v>247</v>
      </c>
      <c r="M779" t="s">
        <v>248</v>
      </c>
      <c r="N779">
        <v>11.2</v>
      </c>
      <c r="O779">
        <v>8.85</v>
      </c>
      <c r="P779">
        <v>2</v>
      </c>
      <c r="Q779">
        <v>1</v>
      </c>
      <c r="R779">
        <f t="shared" si="52"/>
        <v>13</v>
      </c>
      <c r="S779">
        <f t="shared" si="53"/>
        <v>10</v>
      </c>
      <c r="T779">
        <f t="shared" si="54"/>
        <v>23</v>
      </c>
      <c r="U779" t="s">
        <v>1521</v>
      </c>
      <c r="V779" t="s">
        <v>1471</v>
      </c>
      <c r="W779" t="s">
        <v>1490</v>
      </c>
      <c r="X779" t="s">
        <v>1512</v>
      </c>
      <c r="Z779" t="str" cm="1">
        <f t="array" ref="Z779">IF(ISBLANK(AK779),_xlfn.LET(
    _xlpm.nameBeforeSlash, IF(ISNUMBER(SEARCH("/", Y779)), LEFT(Y779, SEARCH("/", Y779)-1), Y779),
    _xlpm.matchRow, IFERROR(MATCH(_xlpm.nameBeforeSlash, AA:AA, 0), ""),
    _xlpm.difference, IF(_xlpm.matchRow="", "", ABS((R779 + S779)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),IF(ISBLANK(Y779),"","Hidden"))</f>
        <v/>
      </c>
      <c r="AA779" t="s">
        <v>5249</v>
      </c>
      <c r="AC779" t="s">
        <v>6493</v>
      </c>
      <c r="AD779" t="str">
        <f>_xlfn.XLOOKUP(AC779,moves!A:A,moves!B:B)</f>
        <v>electric</v>
      </c>
      <c r="AE779">
        <f>_xlfn.XLOOKUP(AC779,moves!A:A,moves!D:D)</f>
        <v>3</v>
      </c>
      <c r="AF779" t="str">
        <f>_xlfn.XLOOKUP(AC779,moves!A:A,moves!E:E)</f>
        <v>For each other non-fainted Pokémon in the user's party: Increase attack strength by 1.</v>
      </c>
      <c r="AG779">
        <v>0</v>
      </c>
      <c r="AH779">
        <v>1</v>
      </c>
      <c r="AI779">
        <f t="shared" si="55"/>
        <v>1</v>
      </c>
      <c r="AJ779" t="s">
        <v>867</v>
      </c>
      <c r="AL779">
        <v>0</v>
      </c>
      <c r="AM779" cm="1">
        <f t="array" ref="AM779">IF(AL779=1,1,
   IF(ISTEXT(AK779),1,
   IF(AO779&gt;1,AM778,
   IF(AI779=1,
      IF(SUMPRODUCT((LEN($Y$2:$Y$4096)-LEN(SUBSTITUTE($Y$2:$Y$4096,AA779,"")))/LEN(AA779))&gt;0,2,1),
      IF(
         SUMPRODUCT((LEN($Y$2:$Y$4096)-LEN(SUBSTITUTE($Y$2:$Y$4096,AA779,"")))/LEN(AA779))
         - SUMPRODUCT((LEN($Y$2:$Y$4096)-LEN(SUBSTITUTE($Y$2:$Y$4096,"Alolan "&amp;AA779,"")))/LEN("Alolan "&amp;AA779))
         - SUMPRODUCT((LEN($Y$2:$Y$4096)-LEN(SUBSTITUTE($Y$2:$Y$4096,"Galarian "&amp;AA779,"")))/LEN("Galarian "&amp;AA779))
         - SUMPRODUCT((LEN($Y$2:$Y$4096)-LEN(SUBSTITUTE($Y$2:$Y$4096,"Hisuian "&amp;AA779,"")))/LEN("Hisuian "&amp;AA779))
         - SUMPRODUCT((LEN($Y$2:$Y$4096)-LEN(SUBSTITUTE($Y$2:$Y$4096,"Paldean "&amp;AA779,"")))/LEN("Paldean "&amp;AA779))
      &gt;0,2,1)
   ))))</f>
        <v>1</v>
      </c>
      <c r="AN779">
        <v>0</v>
      </c>
      <c r="AO779">
        <v>0</v>
      </c>
    </row>
    <row r="780" spans="1:41" x14ac:dyDescent="0.25">
      <c r="A780">
        <v>244</v>
      </c>
      <c r="B780" t="s">
        <v>1866</v>
      </c>
      <c r="C780" t="s">
        <v>1479</v>
      </c>
      <c r="D780"/>
      <c r="E780">
        <v>115</v>
      </c>
      <c r="F780">
        <v>115</v>
      </c>
      <c r="G780">
        <v>85</v>
      </c>
      <c r="H780">
        <v>90</v>
      </c>
      <c r="I780">
        <v>75</v>
      </c>
      <c r="J780">
        <v>100</v>
      </c>
      <c r="K780" t="s">
        <v>643</v>
      </c>
      <c r="L780" t="s">
        <v>247</v>
      </c>
      <c r="M780" t="s">
        <v>248</v>
      </c>
      <c r="N780">
        <v>10.65</v>
      </c>
      <c r="O780">
        <v>9.4</v>
      </c>
      <c r="P780">
        <v>1</v>
      </c>
      <c r="Q780">
        <v>2</v>
      </c>
      <c r="R780">
        <f t="shared" si="52"/>
        <v>12</v>
      </c>
      <c r="S780">
        <f t="shared" si="53"/>
        <v>11</v>
      </c>
      <c r="T780">
        <f t="shared" si="54"/>
        <v>23</v>
      </c>
      <c r="U780" t="s">
        <v>1479</v>
      </c>
      <c r="V780" t="s">
        <v>1471</v>
      </c>
      <c r="W780" t="s">
        <v>429</v>
      </c>
      <c r="X780" t="s">
        <v>1472</v>
      </c>
      <c r="Z780" t="str" cm="1">
        <f t="array" ref="Z780">IF(ISBLANK(AK780),_xlfn.LET(
    _xlpm.nameBeforeSlash, IF(ISNUMBER(SEARCH("/", Y780)), LEFT(Y780, SEARCH("/", Y780)-1), Y780),
    _xlpm.matchRow, IFERROR(MATCH(_xlpm.nameBeforeSlash, AA:AA, 0), ""),
    _xlpm.difference, IF(_xlpm.matchRow="", "", ABS((R780 + S780)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),IF(ISBLANK(Y780),"","Hidden"))</f>
        <v/>
      </c>
      <c r="AA780" t="s">
        <v>1866</v>
      </c>
      <c r="AC780" t="s">
        <v>649</v>
      </c>
      <c r="AD780" t="str">
        <f>_xlfn.XLOOKUP(AC780,moves!A:A,moves!B:B)</f>
        <v>fire</v>
      </c>
      <c r="AE780" t="str">
        <f>_xlfn.XLOOKUP(AC780,moves!A:A,moves!D:D)</f>
        <v>?</v>
      </c>
      <c r="AF780" t="str">
        <f>_xlfn.XLOOKUP(AC780,moves!A:A,moves!E:E)</f>
        <v>Attack strength is equal to the current health of the user (Max 7 attack strength).</v>
      </c>
      <c r="AG780">
        <v>0</v>
      </c>
      <c r="AH780">
        <v>1</v>
      </c>
      <c r="AI780">
        <f t="shared" si="55"/>
        <v>0</v>
      </c>
      <c r="AJ780" t="s">
        <v>867</v>
      </c>
      <c r="AL780">
        <v>0</v>
      </c>
      <c r="AM780" cm="1">
        <f t="array" ref="AM780">IF(AL780=1,1,
   IF(ISTEXT(AK780),1,
   IF(AO780&gt;1,AM779,
   IF(AI780=1,
      IF(SUMPRODUCT((LEN($Y$2:$Y$4096)-LEN(SUBSTITUTE($Y$2:$Y$4096,AA780,"")))/LEN(AA780))&gt;0,2,1),
      IF(
         SUMPRODUCT((LEN($Y$2:$Y$4096)-LEN(SUBSTITUTE($Y$2:$Y$4096,AA780,"")))/LEN(AA780))
         - SUMPRODUCT((LEN($Y$2:$Y$4096)-LEN(SUBSTITUTE($Y$2:$Y$4096,"Alolan "&amp;AA780,"")))/LEN("Alolan "&amp;AA780))
         - SUMPRODUCT((LEN($Y$2:$Y$4096)-LEN(SUBSTITUTE($Y$2:$Y$4096,"Galarian "&amp;AA780,"")))/LEN("Galarian "&amp;AA780))
         - SUMPRODUCT((LEN($Y$2:$Y$4096)-LEN(SUBSTITUTE($Y$2:$Y$4096,"Hisuian "&amp;AA780,"")))/LEN("Hisuian "&amp;AA780))
         - SUMPRODUCT((LEN($Y$2:$Y$4096)-LEN(SUBSTITUTE($Y$2:$Y$4096,"Paldean "&amp;AA780,"")))/LEN("Paldean "&amp;AA780))
      &gt;0,2,1)
   ))))</f>
        <v>1</v>
      </c>
      <c r="AN780">
        <v>0</v>
      </c>
      <c r="AO780">
        <v>0</v>
      </c>
    </row>
    <row r="781" spans="1:41" x14ac:dyDescent="0.25">
      <c r="A781" t="s">
        <v>3962</v>
      </c>
      <c r="B781" t="s">
        <v>1866</v>
      </c>
      <c r="C781" t="s">
        <v>1479</v>
      </c>
      <c r="D781"/>
      <c r="E781">
        <v>115</v>
      </c>
      <c r="F781">
        <v>115</v>
      </c>
      <c r="G781">
        <v>85</v>
      </c>
      <c r="H781">
        <v>90</v>
      </c>
      <c r="I781">
        <v>75</v>
      </c>
      <c r="J781">
        <v>100</v>
      </c>
      <c r="K781" t="s">
        <v>643</v>
      </c>
      <c r="L781" t="s">
        <v>247</v>
      </c>
      <c r="M781" t="s">
        <v>248</v>
      </c>
      <c r="N781">
        <v>10.65</v>
      </c>
      <c r="O781">
        <v>9.4</v>
      </c>
      <c r="P781">
        <v>1</v>
      </c>
      <c r="Q781">
        <v>2</v>
      </c>
      <c r="R781">
        <f t="shared" si="52"/>
        <v>12</v>
      </c>
      <c r="S781">
        <f t="shared" si="53"/>
        <v>11</v>
      </c>
      <c r="T781">
        <f t="shared" si="54"/>
        <v>23</v>
      </c>
      <c r="U781" t="s">
        <v>1479</v>
      </c>
      <c r="V781" t="s">
        <v>1471</v>
      </c>
      <c r="W781" t="s">
        <v>429</v>
      </c>
      <c r="X781" t="s">
        <v>1472</v>
      </c>
      <c r="Z781" t="str" cm="1">
        <f t="array" ref="Z781">IF(ISBLANK(AK781),_xlfn.LET(
    _xlpm.nameBeforeSlash, IF(ISNUMBER(SEARCH("/", Y781)), LEFT(Y781, SEARCH("/", Y781)-1), Y781),
    _xlpm.matchRow, IFERROR(MATCH(_xlpm.nameBeforeSlash, AA:AA, 0), ""),
    _xlpm.difference, IF(_xlpm.matchRow="", "", ABS((R781 + S781)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),IF(ISBLANK(Y781),"","Hidden"))</f>
        <v/>
      </c>
      <c r="AA781" t="s">
        <v>5250</v>
      </c>
      <c r="AC781" t="s">
        <v>6494</v>
      </c>
      <c r="AD781" t="str">
        <f>_xlfn.XLOOKUP(AC781,moves!A:A,moves!B:B)</f>
        <v>fire</v>
      </c>
      <c r="AE781">
        <f>_xlfn.XLOOKUP(AC781,moves!A:A,moves!D:D)</f>
        <v>3</v>
      </c>
      <c r="AF781" t="str">
        <f>_xlfn.XLOOKUP(AC781,moves!A:A,moves!E:E)</f>
        <v>For each other non-fainted Pokémon in the user's party: Increase attack strength by 1.</v>
      </c>
      <c r="AG781">
        <v>0</v>
      </c>
      <c r="AH781">
        <v>1</v>
      </c>
      <c r="AI781">
        <f t="shared" si="55"/>
        <v>1</v>
      </c>
      <c r="AJ781" t="s">
        <v>867</v>
      </c>
      <c r="AL781">
        <v>0</v>
      </c>
      <c r="AM781" cm="1">
        <f t="array" ref="AM781">IF(AL781=1,1,
   IF(ISTEXT(AK781),1,
   IF(AO781&gt;1,AM780,
   IF(AI781=1,
      IF(SUMPRODUCT((LEN($Y$2:$Y$4096)-LEN(SUBSTITUTE($Y$2:$Y$4096,AA781,"")))/LEN(AA781))&gt;0,2,1),
      IF(
         SUMPRODUCT((LEN($Y$2:$Y$4096)-LEN(SUBSTITUTE($Y$2:$Y$4096,AA781,"")))/LEN(AA781))
         - SUMPRODUCT((LEN($Y$2:$Y$4096)-LEN(SUBSTITUTE($Y$2:$Y$4096,"Alolan "&amp;AA781,"")))/LEN("Alolan "&amp;AA781))
         - SUMPRODUCT((LEN($Y$2:$Y$4096)-LEN(SUBSTITUTE($Y$2:$Y$4096,"Galarian "&amp;AA781,"")))/LEN("Galarian "&amp;AA781))
         - SUMPRODUCT((LEN($Y$2:$Y$4096)-LEN(SUBSTITUTE($Y$2:$Y$4096,"Hisuian "&amp;AA781,"")))/LEN("Hisuian "&amp;AA781))
         - SUMPRODUCT((LEN($Y$2:$Y$4096)-LEN(SUBSTITUTE($Y$2:$Y$4096,"Paldean "&amp;AA781,"")))/LEN("Paldean "&amp;AA781))
      &gt;0,2,1)
   ))))</f>
        <v>1</v>
      </c>
      <c r="AN781">
        <v>0</v>
      </c>
      <c r="AO781">
        <v>0</v>
      </c>
    </row>
    <row r="782" spans="1:41" x14ac:dyDescent="0.25">
      <c r="A782">
        <v>245</v>
      </c>
      <c r="B782" t="s">
        <v>1867</v>
      </c>
      <c r="C782" t="s">
        <v>1490</v>
      </c>
      <c r="D782"/>
      <c r="E782">
        <v>100</v>
      </c>
      <c r="F782">
        <v>75</v>
      </c>
      <c r="G782">
        <v>115</v>
      </c>
      <c r="H782">
        <v>90</v>
      </c>
      <c r="I782">
        <v>115</v>
      </c>
      <c r="J782">
        <v>85</v>
      </c>
      <c r="K782" t="s">
        <v>1868</v>
      </c>
      <c r="L782" t="s">
        <v>247</v>
      </c>
      <c r="M782" t="s">
        <v>248</v>
      </c>
      <c r="N782">
        <v>8.65</v>
      </c>
      <c r="O782">
        <v>10.9</v>
      </c>
      <c r="P782">
        <v>1</v>
      </c>
      <c r="Q782">
        <v>2</v>
      </c>
      <c r="R782">
        <f t="shared" si="52"/>
        <v>10</v>
      </c>
      <c r="S782">
        <f t="shared" si="53"/>
        <v>13</v>
      </c>
      <c r="T782">
        <f t="shared" si="54"/>
        <v>23</v>
      </c>
      <c r="U782" t="s">
        <v>1490</v>
      </c>
      <c r="V782" t="s">
        <v>1209</v>
      </c>
      <c r="W782" t="s">
        <v>1471</v>
      </c>
      <c r="X782" t="s">
        <v>429</v>
      </c>
      <c r="Z782" t="str" cm="1">
        <f t="array" ref="Z782">IF(ISBLANK(AK782),_xlfn.LET(
    _xlpm.nameBeforeSlash, IF(ISNUMBER(SEARCH("/", Y782)), LEFT(Y782, SEARCH("/", Y782)-1), Y782),
    _xlpm.matchRow, IFERROR(MATCH(_xlpm.nameBeforeSlash, AA:AA, 0), ""),
    _xlpm.difference, IF(_xlpm.matchRow="", "", ABS((R782 + S782)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),IF(ISBLANK(Y782),"","Hidden"))</f>
        <v/>
      </c>
      <c r="AA782" t="s">
        <v>1867</v>
      </c>
      <c r="AC782" t="s">
        <v>494</v>
      </c>
      <c r="AD782" t="str">
        <f>_xlfn.XLOOKUP(AC782,moves!A:A,moves!B:B)</f>
        <v>ice</v>
      </c>
      <c r="AE782">
        <f>_xlfn.XLOOKUP(AC782,moves!A:A,moves!D:D)</f>
        <v>6</v>
      </c>
      <c r="AF782" t="str">
        <f>_xlfn.XLOOKUP(AC782,moves!A:A,moves!E:E)</f>
        <v>The target faints if they have 2 or less health remaining after this attack. Status symbols deal -1 damage.</v>
      </c>
      <c r="AG782">
        <v>0</v>
      </c>
      <c r="AH782">
        <v>1</v>
      </c>
      <c r="AI782">
        <f t="shared" si="55"/>
        <v>0</v>
      </c>
      <c r="AJ782" t="s">
        <v>867</v>
      </c>
      <c r="AL782">
        <v>0</v>
      </c>
      <c r="AM782" cm="1">
        <f t="array" ref="AM782">IF(AL782=1,1,
   IF(ISTEXT(AK782),1,
   IF(AO782&gt;1,AM781,
   IF(AI782=1,
      IF(SUMPRODUCT((LEN($Y$2:$Y$4096)-LEN(SUBSTITUTE($Y$2:$Y$4096,AA782,"")))/LEN(AA782))&gt;0,2,1),
      IF(
         SUMPRODUCT((LEN($Y$2:$Y$4096)-LEN(SUBSTITUTE($Y$2:$Y$4096,AA782,"")))/LEN(AA782))
         - SUMPRODUCT((LEN($Y$2:$Y$4096)-LEN(SUBSTITUTE($Y$2:$Y$4096,"Alolan "&amp;AA782,"")))/LEN("Alolan "&amp;AA782))
         - SUMPRODUCT((LEN($Y$2:$Y$4096)-LEN(SUBSTITUTE($Y$2:$Y$4096,"Galarian "&amp;AA782,"")))/LEN("Galarian "&amp;AA782))
         - SUMPRODUCT((LEN($Y$2:$Y$4096)-LEN(SUBSTITUTE($Y$2:$Y$4096,"Hisuian "&amp;AA782,"")))/LEN("Hisuian "&amp;AA782))
         - SUMPRODUCT((LEN($Y$2:$Y$4096)-LEN(SUBSTITUTE($Y$2:$Y$4096,"Paldean "&amp;AA782,"")))/LEN("Paldean "&amp;AA782))
      &gt;0,2,1)
   ))))</f>
        <v>1</v>
      </c>
      <c r="AN782">
        <v>0</v>
      </c>
      <c r="AO782">
        <v>0</v>
      </c>
    </row>
    <row r="783" spans="1:41" x14ac:dyDescent="0.25">
      <c r="A783" t="s">
        <v>3963</v>
      </c>
      <c r="B783" t="s">
        <v>1867</v>
      </c>
      <c r="C783" t="s">
        <v>1490</v>
      </c>
      <c r="D783"/>
      <c r="E783">
        <v>100</v>
      </c>
      <c r="F783">
        <v>75</v>
      </c>
      <c r="G783">
        <v>115</v>
      </c>
      <c r="H783">
        <v>90</v>
      </c>
      <c r="I783">
        <v>115</v>
      </c>
      <c r="J783">
        <v>85</v>
      </c>
      <c r="K783" t="s">
        <v>1868</v>
      </c>
      <c r="L783" t="s">
        <v>247</v>
      </c>
      <c r="M783" t="s">
        <v>248</v>
      </c>
      <c r="N783">
        <v>8.65</v>
      </c>
      <c r="O783">
        <v>10.9</v>
      </c>
      <c r="P783">
        <v>1</v>
      </c>
      <c r="Q783">
        <v>2</v>
      </c>
      <c r="R783">
        <f t="shared" si="52"/>
        <v>10</v>
      </c>
      <c r="S783">
        <f t="shared" si="53"/>
        <v>13</v>
      </c>
      <c r="T783">
        <f t="shared" si="54"/>
        <v>23</v>
      </c>
      <c r="U783" t="s">
        <v>1490</v>
      </c>
      <c r="V783" t="s">
        <v>1209</v>
      </c>
      <c r="W783" t="s">
        <v>1471</v>
      </c>
      <c r="X783" t="s">
        <v>429</v>
      </c>
      <c r="Z783" t="str" cm="1">
        <f t="array" ref="Z783">IF(ISBLANK(AK783),_xlfn.LET(
    _xlpm.nameBeforeSlash, IF(ISNUMBER(SEARCH("/", Y783)), LEFT(Y783, SEARCH("/", Y783)-1), Y783),
    _xlpm.matchRow, IFERROR(MATCH(_xlpm.nameBeforeSlash, AA:AA, 0), ""),
    _xlpm.difference, IF(_xlpm.matchRow="", "", ABS((R783 + S783)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),IF(ISBLANK(Y783),"","Hidden"))</f>
        <v/>
      </c>
      <c r="AA783" t="s">
        <v>5251</v>
      </c>
      <c r="AC783" t="s">
        <v>6495</v>
      </c>
      <c r="AD783" t="str">
        <f>_xlfn.XLOOKUP(AC783,moves!A:A,moves!B:B)</f>
        <v>ice</v>
      </c>
      <c r="AE783">
        <f>_xlfn.XLOOKUP(AC783,moves!A:A,moves!D:D)</f>
        <v>3</v>
      </c>
      <c r="AF783" t="str">
        <f>_xlfn.XLOOKUP(AC783,moves!A:A,moves!E:E)</f>
        <v>For each other non-fainted Pokémon in the user's party: Increase attack strength by 1.</v>
      </c>
      <c r="AG783">
        <v>0</v>
      </c>
      <c r="AH783">
        <v>1</v>
      </c>
      <c r="AI783">
        <f t="shared" si="55"/>
        <v>1</v>
      </c>
      <c r="AJ783" t="s">
        <v>867</v>
      </c>
      <c r="AL783">
        <v>0</v>
      </c>
      <c r="AM783" cm="1">
        <f t="array" ref="AM783">IF(AL783=1,1,
   IF(ISTEXT(AK783),1,
   IF(AO783&gt;1,AM782,
   IF(AI783=1,
      IF(SUMPRODUCT((LEN($Y$2:$Y$4096)-LEN(SUBSTITUTE($Y$2:$Y$4096,AA783,"")))/LEN(AA783))&gt;0,2,1),
      IF(
         SUMPRODUCT((LEN($Y$2:$Y$4096)-LEN(SUBSTITUTE($Y$2:$Y$4096,AA783,"")))/LEN(AA783))
         - SUMPRODUCT((LEN($Y$2:$Y$4096)-LEN(SUBSTITUTE($Y$2:$Y$4096,"Alolan "&amp;AA783,"")))/LEN("Alolan "&amp;AA783))
         - SUMPRODUCT((LEN($Y$2:$Y$4096)-LEN(SUBSTITUTE($Y$2:$Y$4096,"Galarian "&amp;AA783,"")))/LEN("Galarian "&amp;AA783))
         - SUMPRODUCT((LEN($Y$2:$Y$4096)-LEN(SUBSTITUTE($Y$2:$Y$4096,"Hisuian "&amp;AA783,"")))/LEN("Hisuian "&amp;AA783))
         - SUMPRODUCT((LEN($Y$2:$Y$4096)-LEN(SUBSTITUTE($Y$2:$Y$4096,"Paldean "&amp;AA783,"")))/LEN("Paldean "&amp;AA783))
      &gt;0,2,1)
   ))))</f>
        <v>1</v>
      </c>
      <c r="AN783">
        <v>0</v>
      </c>
      <c r="AO783">
        <v>0</v>
      </c>
    </row>
    <row r="784" spans="1:41" x14ac:dyDescent="0.25">
      <c r="A784">
        <v>246</v>
      </c>
      <c r="B784" t="s">
        <v>107</v>
      </c>
      <c r="C784" t="s">
        <v>1546</v>
      </c>
      <c r="D784" t="s">
        <v>1472</v>
      </c>
      <c r="E784">
        <v>50</v>
      </c>
      <c r="F784">
        <v>64</v>
      </c>
      <c r="G784">
        <v>50</v>
      </c>
      <c r="H784">
        <v>45</v>
      </c>
      <c r="I784">
        <v>50</v>
      </c>
      <c r="J784">
        <v>41</v>
      </c>
      <c r="K784" t="s">
        <v>1869</v>
      </c>
      <c r="L784" t="s">
        <v>253</v>
      </c>
      <c r="M784" t="s">
        <v>251</v>
      </c>
      <c r="N784">
        <v>5.2900000000000009</v>
      </c>
      <c r="O784">
        <v>5</v>
      </c>
      <c r="R784">
        <f t="shared" si="52"/>
        <v>5</v>
      </c>
      <c r="S784">
        <f t="shared" si="53"/>
        <v>5</v>
      </c>
      <c r="T784">
        <f t="shared" si="54"/>
        <v>10</v>
      </c>
      <c r="U784" t="s">
        <v>1546</v>
      </c>
      <c r="V784" t="s">
        <v>1472</v>
      </c>
      <c r="W784" t="s">
        <v>1471</v>
      </c>
      <c r="X784" t="s">
        <v>1482</v>
      </c>
      <c r="Y784" t="s">
        <v>108</v>
      </c>
      <c r="Z784" cm="1">
        <f t="array" ref="Z784">IF(ISBLANK(AK784),_xlfn.LET(
    _xlpm.nameBeforeSlash, IF(ISNUMBER(SEARCH("/", Y784)), LEFT(Y784, SEARCH("/", Y784)-1), Y784),
    _xlpm.matchRow, IFERROR(MATCH(_xlpm.nameBeforeSlash, AA:AA, 0), ""),
    _xlpm.difference, IF(_xlpm.matchRow="", "", ABS((R784 + S784)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),IF(ISBLANK(Y784),"","Hidden"))</f>
        <v>8</v>
      </c>
      <c r="AA784" t="s">
        <v>107</v>
      </c>
      <c r="AC784" t="s">
        <v>460</v>
      </c>
      <c r="AD784" t="str">
        <f>_xlfn.XLOOKUP(AC784,moves!A:A,moves!B:B)</f>
        <v>dark</v>
      </c>
      <c r="AE784">
        <f>_xlfn.XLOOKUP(AC784,moves!A:A,moves!D:D)</f>
        <v>3</v>
      </c>
      <c r="AF784" t="str">
        <f>_xlfn.XLOOKUP(AC784,moves!A:A,moves!E:E)</f>
        <v>When the target is next attacked: Add 1 regular hit to the roll.</v>
      </c>
      <c r="AG784">
        <v>1</v>
      </c>
      <c r="AH784">
        <v>0</v>
      </c>
      <c r="AI784">
        <f t="shared" si="55"/>
        <v>0</v>
      </c>
      <c r="AJ784" t="s">
        <v>870</v>
      </c>
      <c r="AL784">
        <v>0</v>
      </c>
      <c r="AM784" cm="1">
        <f t="array" ref="AM784">IF(AL784=1,1,
   IF(ISTEXT(AK784),1,
   IF(AO784&gt;1,AM783,
   IF(AI784=1,
      IF(SUMPRODUCT((LEN($Y$2:$Y$4096)-LEN(SUBSTITUTE($Y$2:$Y$4096,AA784,"")))/LEN(AA784))&gt;0,2,1),
      IF(
         SUMPRODUCT((LEN($Y$2:$Y$4096)-LEN(SUBSTITUTE($Y$2:$Y$4096,AA784,"")))/LEN(AA784))
         - SUMPRODUCT((LEN($Y$2:$Y$4096)-LEN(SUBSTITUTE($Y$2:$Y$4096,"Alolan "&amp;AA784,"")))/LEN("Alolan "&amp;AA784))
         - SUMPRODUCT((LEN($Y$2:$Y$4096)-LEN(SUBSTITUTE($Y$2:$Y$4096,"Galarian "&amp;AA784,"")))/LEN("Galarian "&amp;AA784))
         - SUMPRODUCT((LEN($Y$2:$Y$4096)-LEN(SUBSTITUTE($Y$2:$Y$4096,"Hisuian "&amp;AA784,"")))/LEN("Hisuian "&amp;AA784))
         - SUMPRODUCT((LEN($Y$2:$Y$4096)-LEN(SUBSTITUTE($Y$2:$Y$4096,"Paldean "&amp;AA784,"")))/LEN("Paldean "&amp;AA784))
      &gt;0,2,1)
   ))))</f>
        <v>1</v>
      </c>
      <c r="AN784">
        <v>0</v>
      </c>
      <c r="AO784">
        <v>0</v>
      </c>
    </row>
    <row r="785" spans="1:41" x14ac:dyDescent="0.25">
      <c r="A785">
        <v>246</v>
      </c>
      <c r="B785" t="s">
        <v>107</v>
      </c>
      <c r="C785" t="s">
        <v>1546</v>
      </c>
      <c r="D785" t="s">
        <v>1472</v>
      </c>
      <c r="E785">
        <v>50</v>
      </c>
      <c r="F785">
        <v>64</v>
      </c>
      <c r="G785">
        <v>50</v>
      </c>
      <c r="H785">
        <v>45</v>
      </c>
      <c r="I785">
        <v>50</v>
      </c>
      <c r="J785">
        <v>41</v>
      </c>
      <c r="K785" t="s">
        <v>1869</v>
      </c>
      <c r="L785" t="s">
        <v>253</v>
      </c>
      <c r="M785" t="s">
        <v>251</v>
      </c>
      <c r="N785">
        <v>5.2900000000000009</v>
      </c>
      <c r="O785">
        <v>5</v>
      </c>
      <c r="R785">
        <f t="shared" si="52"/>
        <v>5</v>
      </c>
      <c r="S785">
        <f t="shared" si="53"/>
        <v>5</v>
      </c>
      <c r="T785">
        <f t="shared" si="54"/>
        <v>10</v>
      </c>
      <c r="U785" t="s">
        <v>1546</v>
      </c>
      <c r="V785" t="s">
        <v>1472</v>
      </c>
      <c r="W785" t="s">
        <v>1471</v>
      </c>
      <c r="X785" t="s">
        <v>1482</v>
      </c>
      <c r="Y785" t="s">
        <v>108</v>
      </c>
      <c r="Z785" cm="1">
        <f t="array" ref="Z785">IF(ISBLANK(AK785),_xlfn.LET(
    _xlpm.nameBeforeSlash, IF(ISNUMBER(SEARCH("/", Y785)), LEFT(Y785, SEARCH("/", Y785)-1), Y785),
    _xlpm.matchRow, IFERROR(MATCH(_xlpm.nameBeforeSlash, AA:AA, 0), ""),
    _xlpm.difference, IF(_xlpm.matchRow="", "", ABS((R785 + S785)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),IF(ISBLANK(Y785),"","Hidden"))</f>
        <v>8</v>
      </c>
      <c r="AA785" t="s">
        <v>107</v>
      </c>
      <c r="AC785" t="s">
        <v>460</v>
      </c>
      <c r="AD785" t="str">
        <f>_xlfn.XLOOKUP(AC785,moves!A:A,moves!B:B)</f>
        <v>dark</v>
      </c>
      <c r="AE785">
        <f>_xlfn.XLOOKUP(AC785,moves!A:A,moves!D:D)</f>
        <v>3</v>
      </c>
      <c r="AF785" t="str">
        <f>_xlfn.XLOOKUP(AC785,moves!A:A,moves!E:E)</f>
        <v>When the target is next attacked: Add 1 regular hit to the roll.</v>
      </c>
      <c r="AG785">
        <v>1</v>
      </c>
      <c r="AH785">
        <v>0</v>
      </c>
      <c r="AI785">
        <f t="shared" si="55"/>
        <v>0</v>
      </c>
      <c r="AJ785" t="s">
        <v>523</v>
      </c>
      <c r="AL785">
        <v>0</v>
      </c>
      <c r="AM785" cm="1">
        <f t="array" ref="AM785">IF(AL785=1,1,
   IF(ISTEXT(AK785),1,
   IF(AO785&gt;1,AM784,
   IF(AI785=1,
      IF(SUMPRODUCT((LEN($Y$2:$Y$4096)-LEN(SUBSTITUTE($Y$2:$Y$4096,AA785,"")))/LEN(AA785))&gt;0,2,1),
      IF(
         SUMPRODUCT((LEN($Y$2:$Y$4096)-LEN(SUBSTITUTE($Y$2:$Y$4096,AA785,"")))/LEN(AA785))
         - SUMPRODUCT((LEN($Y$2:$Y$4096)-LEN(SUBSTITUTE($Y$2:$Y$4096,"Alolan "&amp;AA785,"")))/LEN("Alolan "&amp;AA785))
         - SUMPRODUCT((LEN($Y$2:$Y$4096)-LEN(SUBSTITUTE($Y$2:$Y$4096,"Galarian "&amp;AA785,"")))/LEN("Galarian "&amp;AA785))
         - SUMPRODUCT((LEN($Y$2:$Y$4096)-LEN(SUBSTITUTE($Y$2:$Y$4096,"Hisuian "&amp;AA785,"")))/LEN("Hisuian "&amp;AA785))
         - SUMPRODUCT((LEN($Y$2:$Y$4096)-LEN(SUBSTITUTE($Y$2:$Y$4096,"Paldean "&amp;AA785,"")))/LEN("Paldean "&amp;AA785))
      &gt;0,2,1)
   ))))</f>
        <v>1</v>
      </c>
      <c r="AN785">
        <v>0</v>
      </c>
      <c r="AO785">
        <v>0</v>
      </c>
    </row>
    <row r="786" spans="1:41" x14ac:dyDescent="0.25">
      <c r="A786" t="s">
        <v>3964</v>
      </c>
      <c r="B786" t="s">
        <v>107</v>
      </c>
      <c r="C786" t="s">
        <v>1546</v>
      </c>
      <c r="D786" t="s">
        <v>1472</v>
      </c>
      <c r="E786">
        <v>50</v>
      </c>
      <c r="F786">
        <v>64</v>
      </c>
      <c r="G786">
        <v>50</v>
      </c>
      <c r="H786">
        <v>45</v>
      </c>
      <c r="I786">
        <v>50</v>
      </c>
      <c r="J786">
        <v>41</v>
      </c>
      <c r="K786" t="s">
        <v>1869</v>
      </c>
      <c r="L786" t="s">
        <v>253</v>
      </c>
      <c r="M786" t="s">
        <v>251</v>
      </c>
      <c r="N786">
        <v>5.2900000000000009</v>
      </c>
      <c r="O786">
        <v>5</v>
      </c>
      <c r="R786">
        <f t="shared" si="52"/>
        <v>5</v>
      </c>
      <c r="S786">
        <f t="shared" si="53"/>
        <v>5</v>
      </c>
      <c r="T786">
        <f t="shared" si="54"/>
        <v>10</v>
      </c>
      <c r="U786" t="s">
        <v>1546</v>
      </c>
      <c r="V786" t="s">
        <v>1472</v>
      </c>
      <c r="W786" t="s">
        <v>1471</v>
      </c>
      <c r="X786" t="s">
        <v>1482</v>
      </c>
      <c r="Y786" t="s">
        <v>5252</v>
      </c>
      <c r="Z786" cm="1">
        <f t="array" ref="Z786">IF(ISBLANK(AK786),_xlfn.LET(
    _xlpm.nameBeforeSlash, IF(ISNUMBER(SEARCH("/", Y786)), LEFT(Y786, SEARCH("/", Y786)-1), Y786),
    _xlpm.matchRow, IFERROR(MATCH(_xlpm.nameBeforeSlash, AA:AA, 0), ""),
    _xlpm.difference, IF(_xlpm.matchRow="", "", ABS((R786 + S786)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),IF(ISBLANK(Y786),"","Hidden"))</f>
        <v>8</v>
      </c>
      <c r="AA786" t="s">
        <v>5253</v>
      </c>
      <c r="AC786" t="s">
        <v>6399</v>
      </c>
      <c r="AD786" t="str">
        <f>_xlfn.XLOOKUP(AC786,moves!A:A,moves!B:B)</f>
        <v>rock</v>
      </c>
      <c r="AE786">
        <f>_xlfn.XLOOKUP(AC786,moves!A:A,moves!D:D)</f>
        <v>0</v>
      </c>
      <c r="AF786" t="str">
        <f>_xlfn.XLOOKUP(AC786,moves!A:A,moves!E:E)</f>
        <v>Each time this move is used: Increase the user's Initiative by 3.</v>
      </c>
      <c r="AG786">
        <v>1</v>
      </c>
      <c r="AH786">
        <v>0</v>
      </c>
      <c r="AI786">
        <f t="shared" si="55"/>
        <v>1</v>
      </c>
      <c r="AJ786" t="s">
        <v>523</v>
      </c>
      <c r="AL786">
        <v>0</v>
      </c>
      <c r="AM786" cm="1">
        <f t="array" ref="AM786">IF(AL786=1,1,
   IF(ISTEXT(AK786),1,
   IF(AO786&gt;1,AM785,
   IF(AI786=1,
      IF(SUMPRODUCT((LEN($Y$2:$Y$4096)-LEN(SUBSTITUTE($Y$2:$Y$4096,AA786,"")))/LEN(AA786))&gt;0,2,1),
      IF(
         SUMPRODUCT((LEN($Y$2:$Y$4096)-LEN(SUBSTITUTE($Y$2:$Y$4096,AA786,"")))/LEN(AA786))
         - SUMPRODUCT((LEN($Y$2:$Y$4096)-LEN(SUBSTITUTE($Y$2:$Y$4096,"Alolan "&amp;AA786,"")))/LEN("Alolan "&amp;AA786))
         - SUMPRODUCT((LEN($Y$2:$Y$4096)-LEN(SUBSTITUTE($Y$2:$Y$4096,"Galarian "&amp;AA786,"")))/LEN("Galarian "&amp;AA786))
         - SUMPRODUCT((LEN($Y$2:$Y$4096)-LEN(SUBSTITUTE($Y$2:$Y$4096,"Hisuian "&amp;AA786,"")))/LEN("Hisuian "&amp;AA786))
         - SUMPRODUCT((LEN($Y$2:$Y$4096)-LEN(SUBSTITUTE($Y$2:$Y$4096,"Paldean "&amp;AA786,"")))/LEN("Paldean "&amp;AA786))
      &gt;0,2,1)
   ))))</f>
        <v>1</v>
      </c>
      <c r="AN786">
        <v>0</v>
      </c>
      <c r="AO786">
        <v>0</v>
      </c>
    </row>
    <row r="787" spans="1:41" x14ac:dyDescent="0.25">
      <c r="A787">
        <v>247</v>
      </c>
      <c r="B787" t="s">
        <v>108</v>
      </c>
      <c r="C787" t="s">
        <v>1546</v>
      </c>
      <c r="D787" t="s">
        <v>1472</v>
      </c>
      <c r="E787">
        <v>70</v>
      </c>
      <c r="F787">
        <v>84</v>
      </c>
      <c r="G787">
        <v>70</v>
      </c>
      <c r="H787">
        <v>65</v>
      </c>
      <c r="I787">
        <v>70</v>
      </c>
      <c r="J787">
        <v>51</v>
      </c>
      <c r="K787" t="s">
        <v>1870</v>
      </c>
      <c r="L787" t="s">
        <v>253</v>
      </c>
      <c r="M787" t="s">
        <v>251</v>
      </c>
      <c r="N787">
        <v>6.8900000000000006</v>
      </c>
      <c r="O787">
        <v>7</v>
      </c>
      <c r="R787">
        <f t="shared" si="52"/>
        <v>7</v>
      </c>
      <c r="S787">
        <f t="shared" si="53"/>
        <v>7</v>
      </c>
      <c r="T787">
        <f t="shared" si="54"/>
        <v>14</v>
      </c>
      <c r="U787" t="s">
        <v>1546</v>
      </c>
      <c r="V787" t="s">
        <v>1472</v>
      </c>
      <c r="W787" t="s">
        <v>1471</v>
      </c>
      <c r="X787" t="s">
        <v>1482</v>
      </c>
      <c r="Y787" t="s">
        <v>109</v>
      </c>
      <c r="Z787" cm="1">
        <f t="array" ref="Z787">IF(ISBLANK(AK787),_xlfn.LET(
    _xlpm.nameBeforeSlash, IF(ISNUMBER(SEARCH("/", Y787)), LEFT(Y787, SEARCH("/", Y787)-1), Y787),
    _xlpm.matchRow, IFERROR(MATCH(_xlpm.nameBeforeSlash, AA:AA, 0), ""),
    _xlpm.difference, IF(_xlpm.matchRow="", "", ABS((R787 + S787)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),IF(ISBLANK(Y787),"","Hidden"))</f>
        <v>14</v>
      </c>
      <c r="AA787" t="s">
        <v>108</v>
      </c>
      <c r="AC787" t="s">
        <v>947</v>
      </c>
      <c r="AD787" t="str">
        <f>_xlfn.XLOOKUP(AC787,moves!A:A,moves!B:B)</f>
        <v>dark</v>
      </c>
      <c r="AE787">
        <f>_xlfn.XLOOKUP(AC787,moves!A:A,moves!D:D)</f>
        <v>4</v>
      </c>
      <c r="AF787" t="str">
        <f>_xlfn.XLOOKUP(AC787,moves!A:A,moves!E:E)</f>
        <v>Status symbols deal +1 damage.</v>
      </c>
      <c r="AG787">
        <v>0</v>
      </c>
      <c r="AH787">
        <v>0</v>
      </c>
      <c r="AI787">
        <f t="shared" si="55"/>
        <v>0</v>
      </c>
      <c r="AJ787" t="s">
        <v>524</v>
      </c>
      <c r="AL787">
        <v>0</v>
      </c>
      <c r="AM787" cm="1">
        <f t="array" ref="AM787">IF(AL787=1,1,
   IF(ISTEXT(AK787),1,
   IF(AO787&gt;1,AM786,
   IF(AI787=1,
      IF(SUMPRODUCT((LEN($Y$2:$Y$4096)-LEN(SUBSTITUTE($Y$2:$Y$4096,AA787,"")))/LEN(AA787))&gt;0,2,1),
      IF(
         SUMPRODUCT((LEN($Y$2:$Y$4096)-LEN(SUBSTITUTE($Y$2:$Y$4096,AA787,"")))/LEN(AA787))
         - SUMPRODUCT((LEN($Y$2:$Y$4096)-LEN(SUBSTITUTE($Y$2:$Y$4096,"Alolan "&amp;AA787,"")))/LEN("Alolan "&amp;AA787))
         - SUMPRODUCT((LEN($Y$2:$Y$4096)-LEN(SUBSTITUTE($Y$2:$Y$4096,"Galarian "&amp;AA787,"")))/LEN("Galarian "&amp;AA787))
         - SUMPRODUCT((LEN($Y$2:$Y$4096)-LEN(SUBSTITUTE($Y$2:$Y$4096,"Hisuian "&amp;AA787,"")))/LEN("Hisuian "&amp;AA787))
         - SUMPRODUCT((LEN($Y$2:$Y$4096)-LEN(SUBSTITUTE($Y$2:$Y$4096,"Paldean "&amp;AA787,"")))/LEN("Paldean "&amp;AA787))
      &gt;0,2,1)
   ))))</f>
        <v>2</v>
      </c>
      <c r="AN787">
        <v>0</v>
      </c>
      <c r="AO787">
        <v>0</v>
      </c>
    </row>
    <row r="788" spans="1:41" x14ac:dyDescent="0.25">
      <c r="A788" t="s">
        <v>3965</v>
      </c>
      <c r="B788" t="s">
        <v>108</v>
      </c>
      <c r="C788" t="s">
        <v>1546</v>
      </c>
      <c r="D788" t="s">
        <v>1472</v>
      </c>
      <c r="E788">
        <v>70</v>
      </c>
      <c r="F788">
        <v>84</v>
      </c>
      <c r="G788">
        <v>70</v>
      </c>
      <c r="H788">
        <v>65</v>
      </c>
      <c r="I788">
        <v>70</v>
      </c>
      <c r="J788">
        <v>51</v>
      </c>
      <c r="K788" t="s">
        <v>1870</v>
      </c>
      <c r="L788" t="s">
        <v>253</v>
      </c>
      <c r="M788" t="s">
        <v>251</v>
      </c>
      <c r="N788">
        <v>6.8900000000000006</v>
      </c>
      <c r="O788">
        <v>7</v>
      </c>
      <c r="R788">
        <f t="shared" si="52"/>
        <v>7</v>
      </c>
      <c r="S788">
        <f t="shared" si="53"/>
        <v>7</v>
      </c>
      <c r="T788">
        <f t="shared" si="54"/>
        <v>14</v>
      </c>
      <c r="U788" t="s">
        <v>1546</v>
      </c>
      <c r="V788" t="s">
        <v>1472</v>
      </c>
      <c r="W788" t="s">
        <v>1471</v>
      </c>
      <c r="X788" t="s">
        <v>1482</v>
      </c>
      <c r="Y788" t="s">
        <v>5254</v>
      </c>
      <c r="Z788" cm="1">
        <f t="array" ref="Z788">IF(ISBLANK(AK788),_xlfn.LET(
    _xlpm.nameBeforeSlash, IF(ISNUMBER(SEARCH("/", Y788)), LEFT(Y788, SEARCH("/", Y788)-1), Y788),
    _xlpm.matchRow, IFERROR(MATCH(_xlpm.nameBeforeSlash, AA:AA, 0), ""),
    _xlpm.difference, IF(_xlpm.matchRow="", "", ABS((R788 + S788)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),IF(ISBLANK(Y788),"","Hidden"))</f>
        <v>14</v>
      </c>
      <c r="AA788" t="s">
        <v>5252</v>
      </c>
      <c r="AC788" t="s">
        <v>467</v>
      </c>
      <c r="AD788" t="str">
        <f>_xlfn.XLOOKUP(AC788,moves!A:A,moves!B:B)</f>
        <v>rock</v>
      </c>
      <c r="AE788">
        <f>_xlfn.XLOOKUP(AC788,moves!A:A,moves!D:D)</f>
        <v>3</v>
      </c>
      <c r="AF788" t="str">
        <f>_xlfn.XLOOKUP(AC788,moves!A:A,moves!E:E)</f>
        <v>If any critical hits are rolled: Add 1 critical hit and 1 status symbol to the user's attack rolls.</v>
      </c>
      <c r="AG788">
        <v>0</v>
      </c>
      <c r="AH788">
        <v>0</v>
      </c>
      <c r="AI788">
        <f t="shared" si="55"/>
        <v>1</v>
      </c>
      <c r="AJ788" t="s">
        <v>524</v>
      </c>
      <c r="AL788">
        <v>0</v>
      </c>
      <c r="AM788" cm="1">
        <f t="array" ref="AM788">IF(AL788=1,1,
   IF(ISTEXT(AK788),1,
   IF(AO788&gt;1,AM787,
   IF(AI788=1,
      IF(SUMPRODUCT((LEN($Y$2:$Y$4096)-LEN(SUBSTITUTE($Y$2:$Y$4096,AA788,"")))/LEN(AA788))&gt;0,2,1),
      IF(
         SUMPRODUCT((LEN($Y$2:$Y$4096)-LEN(SUBSTITUTE($Y$2:$Y$4096,AA788,"")))/LEN(AA788))
         - SUMPRODUCT((LEN($Y$2:$Y$4096)-LEN(SUBSTITUTE($Y$2:$Y$4096,"Alolan "&amp;AA788,"")))/LEN("Alolan "&amp;AA788))
         - SUMPRODUCT((LEN($Y$2:$Y$4096)-LEN(SUBSTITUTE($Y$2:$Y$4096,"Galarian "&amp;AA788,"")))/LEN("Galarian "&amp;AA788))
         - SUMPRODUCT((LEN($Y$2:$Y$4096)-LEN(SUBSTITUTE($Y$2:$Y$4096,"Hisuian "&amp;AA788,"")))/LEN("Hisuian "&amp;AA788))
         - SUMPRODUCT((LEN($Y$2:$Y$4096)-LEN(SUBSTITUTE($Y$2:$Y$4096,"Paldean "&amp;AA788,"")))/LEN("Paldean "&amp;AA788))
      &gt;0,2,1)
   ))))</f>
        <v>2</v>
      </c>
      <c r="AN788">
        <v>0</v>
      </c>
      <c r="AO788">
        <v>0</v>
      </c>
    </row>
    <row r="789" spans="1:41" x14ac:dyDescent="0.25">
      <c r="A789">
        <v>248</v>
      </c>
      <c r="B789" t="s">
        <v>109</v>
      </c>
      <c r="C789" t="s">
        <v>1546</v>
      </c>
      <c r="D789" t="s">
        <v>1471</v>
      </c>
      <c r="E789">
        <v>100</v>
      </c>
      <c r="F789">
        <v>134</v>
      </c>
      <c r="G789">
        <v>110</v>
      </c>
      <c r="H789">
        <v>95</v>
      </c>
      <c r="I789">
        <v>100</v>
      </c>
      <c r="J789">
        <v>61</v>
      </c>
      <c r="K789" t="s">
        <v>1852</v>
      </c>
      <c r="L789" t="s">
        <v>253</v>
      </c>
      <c r="M789" t="s">
        <v>251</v>
      </c>
      <c r="N789">
        <v>10.09</v>
      </c>
      <c r="O789">
        <v>10.3</v>
      </c>
      <c r="R789">
        <f t="shared" si="52"/>
        <v>10</v>
      </c>
      <c r="S789">
        <f t="shared" si="53"/>
        <v>10</v>
      </c>
      <c r="T789">
        <f t="shared" si="54"/>
        <v>20</v>
      </c>
      <c r="U789" t="s">
        <v>1546</v>
      </c>
      <c r="V789" t="s">
        <v>1471</v>
      </c>
      <c r="W789" t="s">
        <v>1472</v>
      </c>
      <c r="X789" t="s">
        <v>1482</v>
      </c>
      <c r="Z789" t="str" cm="1">
        <f t="array" ref="Z789">IF(ISBLANK(AK789),_xlfn.LET(
    _xlpm.nameBeforeSlash, IF(ISNUMBER(SEARCH("/", Y789)), LEFT(Y789, SEARCH("/", Y789)-1), Y789),
    _xlpm.matchRow, IFERROR(MATCH(_xlpm.nameBeforeSlash, AA:AA, 0), ""),
    _xlpm.difference, IF(_xlpm.matchRow="", "", ABS((R789 + S789)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),IF(ISBLANK(Y789),"","Hidden"))</f>
        <v/>
      </c>
      <c r="AA789" t="s">
        <v>109</v>
      </c>
      <c r="AC789" t="s">
        <v>432</v>
      </c>
      <c r="AD789" t="str">
        <f>_xlfn.XLOOKUP(AC789,moves!A:A,moves!B:B)</f>
        <v>rock</v>
      </c>
      <c r="AE789">
        <f>_xlfn.XLOOKUP(AC789,moves!A:A,moves!D:D)</f>
        <v>5</v>
      </c>
      <c r="AF789" t="str">
        <f>_xlfn.XLOOKUP(AC789,moves!A:A,moves!E:E)</f>
        <v>Critical hits deal +1 damage. Status symbols deal -1 damage.</v>
      </c>
      <c r="AG789">
        <v>0</v>
      </c>
      <c r="AH789">
        <v>0</v>
      </c>
      <c r="AI789">
        <f t="shared" si="55"/>
        <v>0</v>
      </c>
      <c r="AJ789" t="s">
        <v>525</v>
      </c>
      <c r="AL789">
        <v>0</v>
      </c>
      <c r="AM789" cm="1">
        <f t="array" ref="AM789">IF(AL789=1,1,
   IF(ISTEXT(AK789),1,
   IF(AO789&gt;1,AM788,
   IF(AI789=1,
      IF(SUMPRODUCT((LEN($Y$2:$Y$4096)-LEN(SUBSTITUTE($Y$2:$Y$4096,AA789,"")))/LEN(AA789))&gt;0,2,1),
      IF(
         SUMPRODUCT((LEN($Y$2:$Y$4096)-LEN(SUBSTITUTE($Y$2:$Y$4096,AA789,"")))/LEN(AA789))
         - SUMPRODUCT((LEN($Y$2:$Y$4096)-LEN(SUBSTITUTE($Y$2:$Y$4096,"Alolan "&amp;AA789,"")))/LEN("Alolan "&amp;AA789))
         - SUMPRODUCT((LEN($Y$2:$Y$4096)-LEN(SUBSTITUTE($Y$2:$Y$4096,"Galarian "&amp;AA789,"")))/LEN("Galarian "&amp;AA789))
         - SUMPRODUCT((LEN($Y$2:$Y$4096)-LEN(SUBSTITUTE($Y$2:$Y$4096,"Hisuian "&amp;AA789,"")))/LEN("Hisuian "&amp;AA789))
         - SUMPRODUCT((LEN($Y$2:$Y$4096)-LEN(SUBSTITUTE($Y$2:$Y$4096,"Paldean "&amp;AA789,"")))/LEN("Paldean "&amp;AA789))
      &gt;0,2,1)
   ))))</f>
        <v>2</v>
      </c>
      <c r="AN789">
        <v>0</v>
      </c>
      <c r="AO789">
        <v>1</v>
      </c>
    </row>
    <row r="790" spans="1:41" x14ac:dyDescent="0.25">
      <c r="A790" t="s">
        <v>1871</v>
      </c>
      <c r="B790" t="s">
        <v>109</v>
      </c>
      <c r="C790" t="s">
        <v>1546</v>
      </c>
      <c r="D790" t="s">
        <v>1471</v>
      </c>
      <c r="E790">
        <v>100</v>
      </c>
      <c r="F790">
        <v>164</v>
      </c>
      <c r="G790">
        <v>150</v>
      </c>
      <c r="H790">
        <v>95</v>
      </c>
      <c r="I790">
        <v>120</v>
      </c>
      <c r="J790">
        <v>71</v>
      </c>
      <c r="K790" t="s">
        <v>1852</v>
      </c>
      <c r="L790" t="s">
        <v>3446</v>
      </c>
      <c r="M790" t="s">
        <v>1476</v>
      </c>
      <c r="N790">
        <v>11.99</v>
      </c>
      <c r="O790">
        <v>12.1</v>
      </c>
      <c r="R790">
        <f t="shared" si="52"/>
        <v>12</v>
      </c>
      <c r="S790">
        <f t="shared" si="53"/>
        <v>12</v>
      </c>
      <c r="T790">
        <f t="shared" si="54"/>
        <v>24</v>
      </c>
      <c r="U790" t="s">
        <v>1546</v>
      </c>
      <c r="V790" t="s">
        <v>1471</v>
      </c>
      <c r="W790" t="s">
        <v>1472</v>
      </c>
      <c r="X790" t="s">
        <v>1482</v>
      </c>
      <c r="Z790" t="str" cm="1">
        <f t="array" ref="Z790">IF(ISBLANK(AK790),_xlfn.LET(
    _xlpm.nameBeforeSlash, IF(ISNUMBER(SEARCH("/", Y790)), LEFT(Y790, SEARCH("/", Y790)-1), Y790),
    _xlpm.matchRow, IFERROR(MATCH(_xlpm.nameBeforeSlash, AA:AA, 0), ""),
    _xlpm.difference, IF(_xlpm.matchRow="", "", ABS((R790 + S790)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),IF(ISBLANK(Y790),"","Hidden"))</f>
        <v/>
      </c>
      <c r="AA790" t="s">
        <v>3398</v>
      </c>
      <c r="AB790" t="s">
        <v>1477</v>
      </c>
      <c r="AC790" t="s">
        <v>436</v>
      </c>
      <c r="AD790" t="str">
        <f>_xlfn.XLOOKUP(AC790,moves!A:A,moves!B:B)</f>
        <v>dragon</v>
      </c>
      <c r="AE790">
        <f>_xlfn.XLOOKUP(AC790,moves!A:A,moves!D:D)</f>
        <v>5</v>
      </c>
      <c r="AF790" t="str">
        <f>_xlfn.XLOOKUP(AC790,moves!A:A,moves!E:E)</f>
        <v>Inflict the Confused status on the user. Deal any damage taken by the user during this attack to the target as well.</v>
      </c>
      <c r="AG790">
        <v>0</v>
      </c>
      <c r="AH790">
        <v>0</v>
      </c>
      <c r="AI790">
        <f t="shared" si="55"/>
        <v>0</v>
      </c>
      <c r="AJ790" t="s">
        <v>525</v>
      </c>
      <c r="AL790">
        <v>0</v>
      </c>
      <c r="AM790" cm="1">
        <f t="array" ref="AM790">IF(AL790=1,1,
   IF(ISTEXT(AK790),1,
   IF(AO790&gt;1,AM789,
   IF(AI790=1,
      IF(SUMPRODUCT((LEN($Y$2:$Y$4096)-LEN(SUBSTITUTE($Y$2:$Y$4096,AA790,"")))/LEN(AA790))&gt;0,2,1),
      IF(
         SUMPRODUCT((LEN($Y$2:$Y$4096)-LEN(SUBSTITUTE($Y$2:$Y$4096,AA790,"")))/LEN(AA790))
         - SUMPRODUCT((LEN($Y$2:$Y$4096)-LEN(SUBSTITUTE($Y$2:$Y$4096,"Alolan "&amp;AA790,"")))/LEN("Alolan "&amp;AA790))
         - SUMPRODUCT((LEN($Y$2:$Y$4096)-LEN(SUBSTITUTE($Y$2:$Y$4096,"Galarian "&amp;AA790,"")))/LEN("Galarian "&amp;AA790))
         - SUMPRODUCT((LEN($Y$2:$Y$4096)-LEN(SUBSTITUTE($Y$2:$Y$4096,"Hisuian "&amp;AA790,"")))/LEN("Hisuian "&amp;AA790))
         - SUMPRODUCT((LEN($Y$2:$Y$4096)-LEN(SUBSTITUTE($Y$2:$Y$4096,"Paldean "&amp;AA790,"")))/LEN("Paldean "&amp;AA790))
      &gt;0,2,1)
   ))))</f>
        <v>2</v>
      </c>
      <c r="AN790">
        <v>0</v>
      </c>
      <c r="AO790">
        <v>2</v>
      </c>
    </row>
    <row r="791" spans="1:41" x14ac:dyDescent="0.25">
      <c r="A791" t="s">
        <v>3966</v>
      </c>
      <c r="B791" t="s">
        <v>109</v>
      </c>
      <c r="C791" t="s">
        <v>1546</v>
      </c>
      <c r="D791" t="s">
        <v>1471</v>
      </c>
      <c r="E791">
        <v>100</v>
      </c>
      <c r="F791">
        <v>134</v>
      </c>
      <c r="G791">
        <v>110</v>
      </c>
      <c r="H791">
        <v>95</v>
      </c>
      <c r="I791">
        <v>100</v>
      </c>
      <c r="J791">
        <v>61</v>
      </c>
      <c r="K791" t="s">
        <v>1852</v>
      </c>
      <c r="L791" t="s">
        <v>253</v>
      </c>
      <c r="M791" t="s">
        <v>251</v>
      </c>
      <c r="N791">
        <v>10.09</v>
      </c>
      <c r="O791">
        <v>10.3</v>
      </c>
      <c r="R791">
        <f t="shared" si="52"/>
        <v>10</v>
      </c>
      <c r="S791">
        <f t="shared" si="53"/>
        <v>10</v>
      </c>
      <c r="T791">
        <f t="shared" si="54"/>
        <v>20</v>
      </c>
      <c r="U791" t="s">
        <v>1546</v>
      </c>
      <c r="V791" t="s">
        <v>1471</v>
      </c>
      <c r="W791" t="s">
        <v>1472</v>
      </c>
      <c r="X791" t="s">
        <v>1482</v>
      </c>
      <c r="Z791" t="str" cm="1">
        <f t="array" ref="Z791">IF(ISBLANK(AK791),_xlfn.LET(
    _xlpm.nameBeforeSlash, IF(ISNUMBER(SEARCH("/", Y791)), LEFT(Y791, SEARCH("/", Y791)-1), Y791),
    _xlpm.matchRow, IFERROR(MATCH(_xlpm.nameBeforeSlash, AA:AA, 0), ""),
    _xlpm.difference, IF(_xlpm.matchRow="", "", ABS((R791 + S791)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),IF(ISBLANK(Y791),"","Hidden"))</f>
        <v/>
      </c>
      <c r="AA791" t="s">
        <v>5254</v>
      </c>
      <c r="AC791" t="s">
        <v>6496</v>
      </c>
      <c r="AD791" t="str">
        <f>_xlfn.XLOOKUP(AC791,moves!A:A,moves!B:B)</f>
        <v>dark</v>
      </c>
      <c r="AE791">
        <f>_xlfn.XLOOKUP(AC791,moves!A:A,moves!D:D)</f>
        <v>5</v>
      </c>
      <c r="AF791" t="str">
        <f>_xlfn.XLOOKUP(AC791,moves!A:A,moves!E:E)</f>
        <v>Both player's must discard a Battle card.</v>
      </c>
      <c r="AG791">
        <v>0</v>
      </c>
      <c r="AH791">
        <v>0</v>
      </c>
      <c r="AI791">
        <f t="shared" si="55"/>
        <v>1</v>
      </c>
      <c r="AJ791" t="s">
        <v>525</v>
      </c>
      <c r="AL791">
        <v>0</v>
      </c>
      <c r="AM791" cm="1">
        <f t="array" ref="AM791">IF(AL791=1,1,
   IF(ISTEXT(AK791),1,
   IF(AO791&gt;1,AM790,
   IF(AI791=1,
      IF(SUMPRODUCT((LEN($Y$2:$Y$4096)-LEN(SUBSTITUTE($Y$2:$Y$4096,AA791,"")))/LEN(AA791))&gt;0,2,1),
      IF(
         SUMPRODUCT((LEN($Y$2:$Y$4096)-LEN(SUBSTITUTE($Y$2:$Y$4096,AA791,"")))/LEN(AA791))
         - SUMPRODUCT((LEN($Y$2:$Y$4096)-LEN(SUBSTITUTE($Y$2:$Y$4096,"Alolan "&amp;AA791,"")))/LEN("Alolan "&amp;AA791))
         - SUMPRODUCT((LEN($Y$2:$Y$4096)-LEN(SUBSTITUTE($Y$2:$Y$4096,"Galarian "&amp;AA791,"")))/LEN("Galarian "&amp;AA791))
         - SUMPRODUCT((LEN($Y$2:$Y$4096)-LEN(SUBSTITUTE($Y$2:$Y$4096,"Hisuian "&amp;AA791,"")))/LEN("Hisuian "&amp;AA791))
         - SUMPRODUCT((LEN($Y$2:$Y$4096)-LEN(SUBSTITUTE($Y$2:$Y$4096,"Paldean "&amp;AA791,"")))/LEN("Paldean "&amp;AA791))
      &gt;0,2,1)
   ))))</f>
        <v>2</v>
      </c>
      <c r="AN791">
        <v>0</v>
      </c>
      <c r="AO791">
        <v>1</v>
      </c>
    </row>
    <row r="792" spans="1:41" x14ac:dyDescent="0.25">
      <c r="A792" t="s">
        <v>3967</v>
      </c>
      <c r="B792" t="s">
        <v>109</v>
      </c>
      <c r="C792" t="s">
        <v>1546</v>
      </c>
      <c r="D792" t="s">
        <v>1471</v>
      </c>
      <c r="E792">
        <v>100</v>
      </c>
      <c r="F792">
        <v>164</v>
      </c>
      <c r="G792">
        <v>150</v>
      </c>
      <c r="H792">
        <v>95</v>
      </c>
      <c r="I792">
        <v>120</v>
      </c>
      <c r="J792">
        <v>71</v>
      </c>
      <c r="K792" t="s">
        <v>1852</v>
      </c>
      <c r="L792" t="s">
        <v>3446</v>
      </c>
      <c r="M792" t="s">
        <v>1476</v>
      </c>
      <c r="N792">
        <v>11.99</v>
      </c>
      <c r="O792">
        <v>12.1</v>
      </c>
      <c r="R792">
        <f t="shared" si="52"/>
        <v>12</v>
      </c>
      <c r="S792">
        <f t="shared" si="53"/>
        <v>12</v>
      </c>
      <c r="T792">
        <f t="shared" si="54"/>
        <v>24</v>
      </c>
      <c r="U792" t="s">
        <v>1546</v>
      </c>
      <c r="V792" t="s">
        <v>1471</v>
      </c>
      <c r="W792" t="s">
        <v>1472</v>
      </c>
      <c r="X792" t="s">
        <v>1482</v>
      </c>
      <c r="Z792" t="str" cm="1">
        <f t="array" ref="Z792">IF(ISBLANK(AK792),_xlfn.LET(
    _xlpm.nameBeforeSlash, IF(ISNUMBER(SEARCH("/", Y792)), LEFT(Y792, SEARCH("/", Y792)-1), Y792),
    _xlpm.matchRow, IFERROR(MATCH(_xlpm.nameBeforeSlash, AA:AA, 0), ""),
    _xlpm.difference, IF(_xlpm.matchRow="", "", ABS((R792 + S792)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),IF(ISBLANK(Y792),"","Hidden"))</f>
        <v/>
      </c>
      <c r="AA792" t="s">
        <v>5255</v>
      </c>
      <c r="AB792" t="s">
        <v>1477</v>
      </c>
      <c r="AC792" t="s">
        <v>6497</v>
      </c>
      <c r="AD792" t="str">
        <f>_xlfn.XLOOKUP(AC792,moves!A:A,moves!B:B)</f>
        <v>dark</v>
      </c>
      <c r="AE792">
        <f>_xlfn.XLOOKUP(AC792,moves!A:A,moves!D:D)</f>
        <v>0</v>
      </c>
      <c r="AF792" t="str">
        <f>_xlfn.XLOOKUP(AC792,moves!A:A,moves!E:E)</f>
        <v>Deal damage equal to double the current damage on the target.</v>
      </c>
      <c r="AG792">
        <v>0</v>
      </c>
      <c r="AH792">
        <v>0</v>
      </c>
      <c r="AI792">
        <f t="shared" si="55"/>
        <v>1</v>
      </c>
      <c r="AJ792" t="s">
        <v>525</v>
      </c>
      <c r="AL792">
        <v>0</v>
      </c>
      <c r="AM792" cm="1">
        <f t="array" ref="AM792">IF(AL792=1,1,
   IF(ISTEXT(AK792),1,
   IF(AO792&gt;1,AM791,
   IF(AI792=1,
      IF(SUMPRODUCT((LEN($Y$2:$Y$4096)-LEN(SUBSTITUTE($Y$2:$Y$4096,AA792,"")))/LEN(AA792))&gt;0,2,1),
      IF(
         SUMPRODUCT((LEN($Y$2:$Y$4096)-LEN(SUBSTITUTE($Y$2:$Y$4096,AA792,"")))/LEN(AA792))
         - SUMPRODUCT((LEN($Y$2:$Y$4096)-LEN(SUBSTITUTE($Y$2:$Y$4096,"Alolan "&amp;AA792,"")))/LEN("Alolan "&amp;AA792))
         - SUMPRODUCT((LEN($Y$2:$Y$4096)-LEN(SUBSTITUTE($Y$2:$Y$4096,"Galarian "&amp;AA792,"")))/LEN("Galarian "&amp;AA792))
         - SUMPRODUCT((LEN($Y$2:$Y$4096)-LEN(SUBSTITUTE($Y$2:$Y$4096,"Hisuian "&amp;AA792,"")))/LEN("Hisuian "&amp;AA792))
         - SUMPRODUCT((LEN($Y$2:$Y$4096)-LEN(SUBSTITUTE($Y$2:$Y$4096,"Paldean "&amp;AA792,"")))/LEN("Paldean "&amp;AA792))
      &gt;0,2,1)
   ))))</f>
        <v>2</v>
      </c>
      <c r="AN792">
        <v>0</v>
      </c>
      <c r="AO792">
        <v>2</v>
      </c>
    </row>
    <row r="793" spans="1:41" x14ac:dyDescent="0.25">
      <c r="A793">
        <v>249</v>
      </c>
      <c r="B793" t="s">
        <v>1872</v>
      </c>
      <c r="C793" t="s">
        <v>429</v>
      </c>
      <c r="D793" t="s">
        <v>1481</v>
      </c>
      <c r="E793">
        <v>106</v>
      </c>
      <c r="F793">
        <v>90</v>
      </c>
      <c r="G793">
        <v>130</v>
      </c>
      <c r="H793">
        <v>90</v>
      </c>
      <c r="I793">
        <v>154</v>
      </c>
      <c r="J793">
        <v>110</v>
      </c>
      <c r="K793" t="s">
        <v>1873</v>
      </c>
      <c r="L793" t="s">
        <v>252</v>
      </c>
      <c r="M793" t="s">
        <v>248</v>
      </c>
      <c r="N793">
        <v>9.8000000000000007</v>
      </c>
      <c r="O793">
        <v>12.76</v>
      </c>
      <c r="P793">
        <v>1</v>
      </c>
      <c r="Q793">
        <v>1</v>
      </c>
      <c r="R793">
        <f t="shared" si="52"/>
        <v>11</v>
      </c>
      <c r="S793">
        <f t="shared" si="53"/>
        <v>14</v>
      </c>
      <c r="T793">
        <f t="shared" si="54"/>
        <v>25</v>
      </c>
      <c r="U793" t="s">
        <v>429</v>
      </c>
      <c r="V793" t="s">
        <v>1481</v>
      </c>
      <c r="W793" t="s">
        <v>1490</v>
      </c>
      <c r="X793" t="s">
        <v>1482</v>
      </c>
      <c r="Z793" t="str" cm="1">
        <f t="array" ref="Z793">IF(ISBLANK(AK793),_xlfn.LET(
    _xlpm.nameBeforeSlash, IF(ISNUMBER(SEARCH("/", Y793)), LEFT(Y793, SEARCH("/", Y793)-1), Y793),
    _xlpm.matchRow, IFERROR(MATCH(_xlpm.nameBeforeSlash, AA:AA, 0), ""),
    _xlpm.difference, IF(_xlpm.matchRow="", "", ABS((R793 + S793)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),IF(ISBLANK(Y793),"","Hidden"))</f>
        <v/>
      </c>
      <c r="AA793" t="s">
        <v>1872</v>
      </c>
      <c r="AC793" t="s">
        <v>1092</v>
      </c>
      <c r="AD793" t="str">
        <f>_xlfn.XLOOKUP(AC793,moves!A:A,moves!B:B)</f>
        <v>flying</v>
      </c>
      <c r="AE793">
        <f>_xlfn.XLOOKUP(AC793,moves!A:A,moves!D:D)</f>
        <v>4</v>
      </c>
      <c r="AF793" t="str">
        <f>_xlfn.XLOOKUP(AC793,moves!A:A,moves!E:E)</f>
        <v>Critical hits deal +2 damage.</v>
      </c>
      <c r="AG793">
        <v>0</v>
      </c>
      <c r="AH793">
        <v>1</v>
      </c>
      <c r="AI793">
        <f t="shared" si="55"/>
        <v>0</v>
      </c>
      <c r="AJ793" t="s">
        <v>867</v>
      </c>
      <c r="AL793">
        <v>0</v>
      </c>
      <c r="AM793" cm="1">
        <f t="array" ref="AM793">IF(AL793=1,1,
   IF(ISTEXT(AK793),1,
   IF(AO793&gt;1,AM792,
   IF(AI793=1,
      IF(SUMPRODUCT((LEN($Y$2:$Y$4096)-LEN(SUBSTITUTE($Y$2:$Y$4096,AA793,"")))/LEN(AA793))&gt;0,2,1),
      IF(
         SUMPRODUCT((LEN($Y$2:$Y$4096)-LEN(SUBSTITUTE($Y$2:$Y$4096,AA793,"")))/LEN(AA793))
         - SUMPRODUCT((LEN($Y$2:$Y$4096)-LEN(SUBSTITUTE($Y$2:$Y$4096,"Alolan "&amp;AA793,"")))/LEN("Alolan "&amp;AA793))
         - SUMPRODUCT((LEN($Y$2:$Y$4096)-LEN(SUBSTITUTE($Y$2:$Y$4096,"Galarian "&amp;AA793,"")))/LEN("Galarian "&amp;AA793))
         - SUMPRODUCT((LEN($Y$2:$Y$4096)-LEN(SUBSTITUTE($Y$2:$Y$4096,"Hisuian "&amp;AA793,"")))/LEN("Hisuian "&amp;AA793))
         - SUMPRODUCT((LEN($Y$2:$Y$4096)-LEN(SUBSTITUTE($Y$2:$Y$4096,"Paldean "&amp;AA793,"")))/LEN("Paldean "&amp;AA793))
      &gt;0,2,1)
   ))))</f>
        <v>1</v>
      </c>
      <c r="AN793">
        <v>0</v>
      </c>
      <c r="AO793">
        <v>0</v>
      </c>
    </row>
    <row r="794" spans="1:41" x14ac:dyDescent="0.25">
      <c r="A794" t="s">
        <v>3968</v>
      </c>
      <c r="B794" t="s">
        <v>1872</v>
      </c>
      <c r="C794" t="s">
        <v>429</v>
      </c>
      <c r="D794" t="s">
        <v>1481</v>
      </c>
      <c r="E794">
        <v>106</v>
      </c>
      <c r="F794">
        <v>90</v>
      </c>
      <c r="G794">
        <v>130</v>
      </c>
      <c r="H794">
        <v>90</v>
      </c>
      <c r="I794">
        <v>154</v>
      </c>
      <c r="J794">
        <v>110</v>
      </c>
      <c r="K794" t="s">
        <v>1873</v>
      </c>
      <c r="L794" t="s">
        <v>252</v>
      </c>
      <c r="M794" t="s">
        <v>248</v>
      </c>
      <c r="N794">
        <v>9.8000000000000007</v>
      </c>
      <c r="O794">
        <v>12.76</v>
      </c>
      <c r="P794">
        <v>1</v>
      </c>
      <c r="Q794">
        <v>1</v>
      </c>
      <c r="R794">
        <f t="shared" si="52"/>
        <v>11</v>
      </c>
      <c r="S794">
        <f t="shared" si="53"/>
        <v>14</v>
      </c>
      <c r="T794">
        <f t="shared" si="54"/>
        <v>25</v>
      </c>
      <c r="U794" t="s">
        <v>429</v>
      </c>
      <c r="V794" t="s">
        <v>1481</v>
      </c>
      <c r="W794" t="s">
        <v>1490</v>
      </c>
      <c r="X794" t="s">
        <v>1482</v>
      </c>
      <c r="Z794" t="str" cm="1">
        <f t="array" ref="Z794">IF(ISBLANK(AK794),_xlfn.LET(
    _xlpm.nameBeforeSlash, IF(ISNUMBER(SEARCH("/", Y794)), LEFT(Y794, SEARCH("/", Y794)-1), Y794),
    _xlpm.matchRow, IFERROR(MATCH(_xlpm.nameBeforeSlash, AA:AA, 0), ""),
    _xlpm.difference, IF(_xlpm.matchRow="", "", ABS((R794 + S794)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),IF(ISBLANK(Y794),"","Hidden"))</f>
        <v/>
      </c>
      <c r="AA794" t="s">
        <v>5256</v>
      </c>
      <c r="AC794" t="s">
        <v>6498</v>
      </c>
      <c r="AD794" t="str">
        <f>_xlfn.XLOOKUP(AC794,moves!A:A,moves!B:B)</f>
        <v>flying</v>
      </c>
      <c r="AE794">
        <f>_xlfn.XLOOKUP(AC794,moves!A:A,moves!D:D)</f>
        <v>5</v>
      </c>
      <c r="AF794" t="str">
        <f>_xlfn.XLOOKUP(AC794,moves!A:A,moves!E:E)</f>
        <v>Critical hits deal +2 damage. If the weather condition is not Rain or Strong Winds: Status symbols deal -2 damage</v>
      </c>
      <c r="AG794">
        <v>0</v>
      </c>
      <c r="AH794">
        <v>1</v>
      </c>
      <c r="AI794">
        <f t="shared" si="55"/>
        <v>1</v>
      </c>
      <c r="AJ794" t="s">
        <v>867</v>
      </c>
      <c r="AL794">
        <v>0</v>
      </c>
      <c r="AM794" cm="1">
        <f t="array" ref="AM794">IF(AL794=1,1,
   IF(ISTEXT(AK794),1,
   IF(AO794&gt;1,AM793,
   IF(AI794=1,
      IF(SUMPRODUCT((LEN($Y$2:$Y$4096)-LEN(SUBSTITUTE($Y$2:$Y$4096,AA794,"")))/LEN(AA794))&gt;0,2,1),
      IF(
         SUMPRODUCT((LEN($Y$2:$Y$4096)-LEN(SUBSTITUTE($Y$2:$Y$4096,AA794,"")))/LEN(AA794))
         - SUMPRODUCT((LEN($Y$2:$Y$4096)-LEN(SUBSTITUTE($Y$2:$Y$4096,"Alolan "&amp;AA794,"")))/LEN("Alolan "&amp;AA794))
         - SUMPRODUCT((LEN($Y$2:$Y$4096)-LEN(SUBSTITUTE($Y$2:$Y$4096,"Galarian "&amp;AA794,"")))/LEN("Galarian "&amp;AA794))
         - SUMPRODUCT((LEN($Y$2:$Y$4096)-LEN(SUBSTITUTE($Y$2:$Y$4096,"Hisuian "&amp;AA794,"")))/LEN("Hisuian "&amp;AA794))
         - SUMPRODUCT((LEN($Y$2:$Y$4096)-LEN(SUBSTITUTE($Y$2:$Y$4096,"Paldean "&amp;AA794,"")))/LEN("Paldean "&amp;AA794))
      &gt;0,2,1)
   ))))</f>
        <v>1</v>
      </c>
      <c r="AN794">
        <v>0</v>
      </c>
      <c r="AO794">
        <v>0</v>
      </c>
    </row>
    <row r="795" spans="1:41" x14ac:dyDescent="0.25">
      <c r="A795">
        <v>250</v>
      </c>
      <c r="B795" t="s">
        <v>3649</v>
      </c>
      <c r="C795" t="s">
        <v>1479</v>
      </c>
      <c r="D795" t="s">
        <v>1481</v>
      </c>
      <c r="E795">
        <v>106</v>
      </c>
      <c r="F795">
        <v>130</v>
      </c>
      <c r="G795">
        <v>90</v>
      </c>
      <c r="H795">
        <v>110</v>
      </c>
      <c r="I795">
        <v>154</v>
      </c>
      <c r="J795">
        <v>90</v>
      </c>
      <c r="K795" t="s">
        <v>1874</v>
      </c>
      <c r="L795" t="s">
        <v>253</v>
      </c>
      <c r="M795" t="s">
        <v>251</v>
      </c>
      <c r="N795">
        <v>11.2</v>
      </c>
      <c r="O795">
        <v>11.559999999999999</v>
      </c>
      <c r="P795">
        <v>1</v>
      </c>
      <c r="Q795">
        <v>1</v>
      </c>
      <c r="R795">
        <f t="shared" si="52"/>
        <v>12</v>
      </c>
      <c r="S795">
        <f t="shared" si="53"/>
        <v>13</v>
      </c>
      <c r="T795">
        <f t="shared" si="54"/>
        <v>25</v>
      </c>
      <c r="U795" t="s">
        <v>1479</v>
      </c>
      <c r="V795" t="s">
        <v>1481</v>
      </c>
      <c r="W795" t="s">
        <v>429</v>
      </c>
      <c r="X795" t="s">
        <v>1521</v>
      </c>
      <c r="Z795" t="str" cm="1">
        <f t="array" ref="Z795">IF(ISBLANK(AK795),_xlfn.LET(
    _xlpm.nameBeforeSlash, IF(ISNUMBER(SEARCH("/", Y795)), LEFT(Y795, SEARCH("/", Y795)-1), Y795),
    _xlpm.matchRow, IFERROR(MATCH(_xlpm.nameBeforeSlash, AA:AA, 0), ""),
    _xlpm.difference, IF(_xlpm.matchRow="", "", ABS((R795 + S795)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),IF(ISBLANK(Y795),"","Hidden"))</f>
        <v/>
      </c>
      <c r="AA795" t="s">
        <v>3649</v>
      </c>
      <c r="AC795" t="s">
        <v>1076</v>
      </c>
      <c r="AD795" t="str">
        <f>_xlfn.XLOOKUP(AC795,moves!A:A,moves!B:B)</f>
        <v>fire</v>
      </c>
      <c r="AE795">
        <f>_xlfn.XLOOKUP(AC795,moves!A:A,moves!D:D)</f>
        <v>4</v>
      </c>
      <c r="AF795" t="str">
        <f>_xlfn.XLOOKUP(AC795,moves!A:A,moves!E:E)</f>
        <v>If any status symbols are rolled: Inflict the Burned status on all targets.</v>
      </c>
      <c r="AG795">
        <v>0</v>
      </c>
      <c r="AH795">
        <v>1</v>
      </c>
      <c r="AI795">
        <f t="shared" si="55"/>
        <v>0</v>
      </c>
      <c r="AJ795" t="s">
        <v>867</v>
      </c>
      <c r="AL795">
        <v>0</v>
      </c>
      <c r="AM795" cm="1">
        <f t="array" ref="AM795">IF(AL795=1,1,
   IF(ISTEXT(AK795),1,
   IF(AO795&gt;1,AM794,
   IF(AI795=1,
      IF(SUMPRODUCT((LEN($Y$2:$Y$4096)-LEN(SUBSTITUTE($Y$2:$Y$4096,AA795,"")))/LEN(AA795))&gt;0,2,1),
      IF(
         SUMPRODUCT((LEN($Y$2:$Y$4096)-LEN(SUBSTITUTE($Y$2:$Y$4096,AA795,"")))/LEN(AA795))
         - SUMPRODUCT((LEN($Y$2:$Y$4096)-LEN(SUBSTITUTE($Y$2:$Y$4096,"Alolan "&amp;AA795,"")))/LEN("Alolan "&amp;AA795))
         - SUMPRODUCT((LEN($Y$2:$Y$4096)-LEN(SUBSTITUTE($Y$2:$Y$4096,"Galarian "&amp;AA795,"")))/LEN("Galarian "&amp;AA795))
         - SUMPRODUCT((LEN($Y$2:$Y$4096)-LEN(SUBSTITUTE($Y$2:$Y$4096,"Hisuian "&amp;AA795,"")))/LEN("Hisuian "&amp;AA795))
         - SUMPRODUCT((LEN($Y$2:$Y$4096)-LEN(SUBSTITUTE($Y$2:$Y$4096,"Paldean "&amp;AA795,"")))/LEN("Paldean "&amp;AA795))
      &gt;0,2,1)
   ))))</f>
        <v>1</v>
      </c>
      <c r="AN795">
        <v>0</v>
      </c>
      <c r="AO795">
        <v>0</v>
      </c>
    </row>
    <row r="796" spans="1:41" x14ac:dyDescent="0.25">
      <c r="A796" t="s">
        <v>3969</v>
      </c>
      <c r="B796" t="s">
        <v>3649</v>
      </c>
      <c r="C796" t="s">
        <v>1479</v>
      </c>
      <c r="D796" t="s">
        <v>1481</v>
      </c>
      <c r="E796">
        <v>106</v>
      </c>
      <c r="F796">
        <v>130</v>
      </c>
      <c r="G796">
        <v>90</v>
      </c>
      <c r="H796">
        <v>110</v>
      </c>
      <c r="I796">
        <v>154</v>
      </c>
      <c r="J796">
        <v>90</v>
      </c>
      <c r="K796" t="s">
        <v>1874</v>
      </c>
      <c r="L796" t="s">
        <v>253</v>
      </c>
      <c r="M796" t="s">
        <v>251</v>
      </c>
      <c r="N796">
        <v>11.2</v>
      </c>
      <c r="O796">
        <v>11.559999999999999</v>
      </c>
      <c r="P796">
        <v>1</v>
      </c>
      <c r="Q796">
        <v>1</v>
      </c>
      <c r="R796">
        <f t="shared" si="52"/>
        <v>12</v>
      </c>
      <c r="S796">
        <f t="shared" si="53"/>
        <v>13</v>
      </c>
      <c r="T796">
        <f t="shared" si="54"/>
        <v>25</v>
      </c>
      <c r="U796" t="s">
        <v>1479</v>
      </c>
      <c r="V796" t="s">
        <v>1481</v>
      </c>
      <c r="W796" t="s">
        <v>429</v>
      </c>
      <c r="X796" t="s">
        <v>1521</v>
      </c>
      <c r="Z796" t="str" cm="1">
        <f t="array" ref="Z796">IF(ISBLANK(AK796),_xlfn.LET(
    _xlpm.nameBeforeSlash, IF(ISNUMBER(SEARCH("/", Y796)), LEFT(Y796, SEARCH("/", Y796)-1), Y796),
    _xlpm.matchRow, IFERROR(MATCH(_xlpm.nameBeforeSlash, AA:AA, 0), ""),
    _xlpm.difference, IF(_xlpm.matchRow="", "", ABS((R796 + S796)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),IF(ISBLANK(Y796),"","Hidden"))</f>
        <v/>
      </c>
      <c r="AA796" t="s">
        <v>5257</v>
      </c>
      <c r="AC796" t="s">
        <v>6500</v>
      </c>
      <c r="AD796" t="str">
        <f>_xlfn.XLOOKUP(AC796,moves!A:A,moves!B:B)</f>
        <v>fire</v>
      </c>
      <c r="AE796">
        <f>_xlfn.XLOOKUP(AC796,moves!A:A,moves!D:D)</f>
        <v>5</v>
      </c>
      <c r="AF796" t="str">
        <f>_xlfn.XLOOKUP(AC796,moves!A:A,moves!E:E)</f>
        <v>For each fainted Pokémon in the user's party with a unique type in that party: Increase attack strength by 1.</v>
      </c>
      <c r="AG796">
        <v>0</v>
      </c>
      <c r="AH796">
        <v>1</v>
      </c>
      <c r="AI796">
        <f t="shared" si="55"/>
        <v>1</v>
      </c>
      <c r="AJ796" t="s">
        <v>867</v>
      </c>
      <c r="AL796">
        <v>0</v>
      </c>
      <c r="AM796" cm="1">
        <f t="array" ref="AM796">IF(AL796=1,1,
   IF(ISTEXT(AK796),1,
   IF(AO796&gt;1,AM795,
   IF(AI796=1,
      IF(SUMPRODUCT((LEN($Y$2:$Y$4096)-LEN(SUBSTITUTE($Y$2:$Y$4096,AA796,"")))/LEN(AA796))&gt;0,2,1),
      IF(
         SUMPRODUCT((LEN($Y$2:$Y$4096)-LEN(SUBSTITUTE($Y$2:$Y$4096,AA796,"")))/LEN(AA796))
         - SUMPRODUCT((LEN($Y$2:$Y$4096)-LEN(SUBSTITUTE($Y$2:$Y$4096,"Alolan "&amp;AA796,"")))/LEN("Alolan "&amp;AA796))
         - SUMPRODUCT((LEN($Y$2:$Y$4096)-LEN(SUBSTITUTE($Y$2:$Y$4096,"Galarian "&amp;AA796,"")))/LEN("Galarian "&amp;AA796))
         - SUMPRODUCT((LEN($Y$2:$Y$4096)-LEN(SUBSTITUTE($Y$2:$Y$4096,"Hisuian "&amp;AA796,"")))/LEN("Hisuian "&amp;AA796))
         - SUMPRODUCT((LEN($Y$2:$Y$4096)-LEN(SUBSTITUTE($Y$2:$Y$4096,"Paldean "&amp;AA796,"")))/LEN("Paldean "&amp;AA796))
      &gt;0,2,1)
   ))))</f>
        <v>1</v>
      </c>
      <c r="AN796">
        <v>0</v>
      </c>
      <c r="AO796">
        <v>0</v>
      </c>
    </row>
    <row r="797" spans="1:41" x14ac:dyDescent="0.25">
      <c r="A797">
        <v>251</v>
      </c>
      <c r="B797" t="s">
        <v>110</v>
      </c>
      <c r="C797" t="s">
        <v>429</v>
      </c>
      <c r="D797" t="s">
        <v>1468</v>
      </c>
      <c r="E797">
        <v>100</v>
      </c>
      <c r="F797">
        <v>100</v>
      </c>
      <c r="G797">
        <v>100</v>
      </c>
      <c r="H797">
        <v>100</v>
      </c>
      <c r="I797">
        <v>100</v>
      </c>
      <c r="J797">
        <v>100</v>
      </c>
      <c r="K797" t="s">
        <v>1875</v>
      </c>
      <c r="L797" t="s">
        <v>247</v>
      </c>
      <c r="M797" t="s">
        <v>249</v>
      </c>
      <c r="N797">
        <v>10</v>
      </c>
      <c r="O797">
        <v>10</v>
      </c>
      <c r="P797">
        <v>1</v>
      </c>
      <c r="Q797">
        <v>3</v>
      </c>
      <c r="R797">
        <f t="shared" si="52"/>
        <v>11</v>
      </c>
      <c r="S797">
        <f t="shared" si="53"/>
        <v>13</v>
      </c>
      <c r="T797">
        <f t="shared" si="54"/>
        <v>24</v>
      </c>
      <c r="U797" t="s">
        <v>429</v>
      </c>
      <c r="V797" t="s">
        <v>1468</v>
      </c>
      <c r="W797" t="s">
        <v>1490</v>
      </c>
      <c r="X797" t="s">
        <v>1512</v>
      </c>
      <c r="Z797" t="str" cm="1">
        <f t="array" ref="Z797">IF(ISBLANK(AK797),_xlfn.LET(
    _xlpm.nameBeforeSlash, IF(ISNUMBER(SEARCH("/", Y797)), LEFT(Y797, SEARCH("/", Y797)-1), Y797),
    _xlpm.matchRow, IFERROR(MATCH(_xlpm.nameBeforeSlash, AA:AA, 0), ""),
    _xlpm.difference, IF(_xlpm.matchRow="", "", ABS((R797 + S797)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),IF(ISBLANK(Y797),"","Hidden"))</f>
        <v/>
      </c>
      <c r="AA797" t="s">
        <v>110</v>
      </c>
      <c r="AC797" t="s">
        <v>1152</v>
      </c>
      <c r="AD797" t="str">
        <f>_xlfn.XLOOKUP(AC797,moves!A:A,moves!B:B)</f>
        <v>grass</v>
      </c>
      <c r="AE797">
        <f>_xlfn.XLOOKUP(AC797,moves!A:A,moves!D:D)</f>
        <v>4</v>
      </c>
      <c r="AF797" t="str">
        <f>_xlfn.XLOOKUP(AC797,moves!A:A,moves!E:E)</f>
        <v>For every Pokémon from the Forest biome in your party: Increase attack strength by 1.</v>
      </c>
      <c r="AG797">
        <v>0</v>
      </c>
      <c r="AH797">
        <v>1</v>
      </c>
      <c r="AI797">
        <f t="shared" si="55"/>
        <v>0</v>
      </c>
      <c r="AJ797" t="s">
        <v>867</v>
      </c>
      <c r="AL797">
        <v>0</v>
      </c>
      <c r="AM797" cm="1">
        <f t="array" ref="AM797">IF(AL797=1,1,
   IF(ISTEXT(AK797),1,
   IF(AO797&gt;1,AM796,
   IF(AI797=1,
      IF(SUMPRODUCT((LEN($Y$2:$Y$4096)-LEN(SUBSTITUTE($Y$2:$Y$4096,AA797,"")))/LEN(AA797))&gt;0,2,1),
      IF(
         SUMPRODUCT((LEN($Y$2:$Y$4096)-LEN(SUBSTITUTE($Y$2:$Y$4096,AA797,"")))/LEN(AA797))
         - SUMPRODUCT((LEN($Y$2:$Y$4096)-LEN(SUBSTITUTE($Y$2:$Y$4096,"Alolan "&amp;AA797,"")))/LEN("Alolan "&amp;AA797))
         - SUMPRODUCT((LEN($Y$2:$Y$4096)-LEN(SUBSTITUTE($Y$2:$Y$4096,"Galarian "&amp;AA797,"")))/LEN("Galarian "&amp;AA797))
         - SUMPRODUCT((LEN($Y$2:$Y$4096)-LEN(SUBSTITUTE($Y$2:$Y$4096,"Hisuian "&amp;AA797,"")))/LEN("Hisuian "&amp;AA797))
         - SUMPRODUCT((LEN($Y$2:$Y$4096)-LEN(SUBSTITUTE($Y$2:$Y$4096,"Paldean "&amp;AA797,"")))/LEN("Paldean "&amp;AA797))
      &gt;0,2,1)
   ))))</f>
        <v>1</v>
      </c>
      <c r="AN797">
        <v>0</v>
      </c>
      <c r="AO797">
        <v>0</v>
      </c>
    </row>
    <row r="798" spans="1:41" x14ac:dyDescent="0.25">
      <c r="A798" t="s">
        <v>3970</v>
      </c>
      <c r="B798" t="s">
        <v>110</v>
      </c>
      <c r="C798" t="s">
        <v>429</v>
      </c>
      <c r="D798" t="s">
        <v>1468</v>
      </c>
      <c r="E798">
        <v>100</v>
      </c>
      <c r="F798">
        <v>100</v>
      </c>
      <c r="G798">
        <v>100</v>
      </c>
      <c r="H798">
        <v>100</v>
      </c>
      <c r="I798">
        <v>100</v>
      </c>
      <c r="J798">
        <v>100</v>
      </c>
      <c r="K798" t="s">
        <v>1875</v>
      </c>
      <c r="L798" t="s">
        <v>247</v>
      </c>
      <c r="M798" t="s">
        <v>249</v>
      </c>
      <c r="N798">
        <v>10</v>
      </c>
      <c r="O798">
        <v>10</v>
      </c>
      <c r="P798">
        <v>1</v>
      </c>
      <c r="Q798">
        <v>3</v>
      </c>
      <c r="R798">
        <f t="shared" si="52"/>
        <v>11</v>
      </c>
      <c r="S798">
        <f t="shared" si="53"/>
        <v>13</v>
      </c>
      <c r="T798">
        <f t="shared" si="54"/>
        <v>24</v>
      </c>
      <c r="U798" t="s">
        <v>429</v>
      </c>
      <c r="V798" t="s">
        <v>1468</v>
      </c>
      <c r="W798" t="s">
        <v>1490</v>
      </c>
      <c r="X798" t="s">
        <v>1512</v>
      </c>
      <c r="Z798" t="str" cm="1">
        <f t="array" ref="Z798">IF(ISBLANK(AK798),_xlfn.LET(
    _xlpm.nameBeforeSlash, IF(ISNUMBER(SEARCH("/", Y798)), LEFT(Y798, SEARCH("/", Y798)-1), Y798),
    _xlpm.matchRow, IFERROR(MATCH(_xlpm.nameBeforeSlash, AA:AA, 0), ""),
    _xlpm.difference, IF(_xlpm.matchRow="", "", ABS((R798 + S798)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),IF(ISBLANK(Y798),"","Hidden"))</f>
        <v/>
      </c>
      <c r="AA798" t="s">
        <v>5258</v>
      </c>
      <c r="AC798" t="s">
        <v>6232</v>
      </c>
      <c r="AD798" t="str">
        <f>_xlfn.XLOOKUP(AC798,moves!A:A,moves!B:B)</f>
        <v>grass</v>
      </c>
      <c r="AE798" t="str">
        <f>_xlfn.XLOOKUP(AC798,moves!A:A,moves!D:D)</f>
        <v>-</v>
      </c>
      <c r="AF798" t="str">
        <f>_xlfn.XLOOKUP(AC798,moves!A:A,moves!E:E)</f>
        <v>Once per battle:  The user may consume 5 Green Apricorn from the user's bag. If so, fully heal any Pokémon. If not, fully heal any non-fainted Pokémon.</v>
      </c>
      <c r="AG798">
        <v>0</v>
      </c>
      <c r="AH798">
        <v>1</v>
      </c>
      <c r="AI798">
        <f t="shared" si="55"/>
        <v>1</v>
      </c>
      <c r="AJ798" t="s">
        <v>867</v>
      </c>
      <c r="AL798">
        <v>0</v>
      </c>
      <c r="AM798" cm="1">
        <f t="array" ref="AM798">IF(AL798=1,1,
   IF(ISTEXT(AK798),1,
   IF(AO798&gt;1,AM797,
   IF(AI798=1,
      IF(SUMPRODUCT((LEN($Y$2:$Y$4096)-LEN(SUBSTITUTE($Y$2:$Y$4096,AA798,"")))/LEN(AA798))&gt;0,2,1),
      IF(
         SUMPRODUCT((LEN($Y$2:$Y$4096)-LEN(SUBSTITUTE($Y$2:$Y$4096,AA798,"")))/LEN(AA798))
         - SUMPRODUCT((LEN($Y$2:$Y$4096)-LEN(SUBSTITUTE($Y$2:$Y$4096,"Alolan "&amp;AA798,"")))/LEN("Alolan "&amp;AA798))
         - SUMPRODUCT((LEN($Y$2:$Y$4096)-LEN(SUBSTITUTE($Y$2:$Y$4096,"Galarian "&amp;AA798,"")))/LEN("Galarian "&amp;AA798))
         - SUMPRODUCT((LEN($Y$2:$Y$4096)-LEN(SUBSTITUTE($Y$2:$Y$4096,"Hisuian "&amp;AA798,"")))/LEN("Hisuian "&amp;AA798))
         - SUMPRODUCT((LEN($Y$2:$Y$4096)-LEN(SUBSTITUTE($Y$2:$Y$4096,"Paldean "&amp;AA798,"")))/LEN("Paldean "&amp;AA798))
      &gt;0,2,1)
   ))))</f>
        <v>1</v>
      </c>
      <c r="AN798">
        <v>0</v>
      </c>
      <c r="AO798">
        <v>0</v>
      </c>
    </row>
    <row r="799" spans="1:41" x14ac:dyDescent="0.25">
      <c r="A799">
        <v>252</v>
      </c>
      <c r="B799" t="s">
        <v>1876</v>
      </c>
      <c r="C799" t="s">
        <v>1468</v>
      </c>
      <c r="D799"/>
      <c r="E799">
        <v>40</v>
      </c>
      <c r="F799">
        <v>45</v>
      </c>
      <c r="G799">
        <v>35</v>
      </c>
      <c r="H799">
        <v>65</v>
      </c>
      <c r="I799">
        <v>55</v>
      </c>
      <c r="J799">
        <v>70</v>
      </c>
      <c r="K799" t="s">
        <v>1877</v>
      </c>
      <c r="L799" t="s">
        <v>247</v>
      </c>
      <c r="M799" t="s">
        <v>248</v>
      </c>
      <c r="N799">
        <v>6.5</v>
      </c>
      <c r="O799">
        <v>4.3</v>
      </c>
      <c r="R799">
        <f t="shared" si="52"/>
        <v>7</v>
      </c>
      <c r="S799">
        <f t="shared" si="53"/>
        <v>4</v>
      </c>
      <c r="T799">
        <f t="shared" si="54"/>
        <v>11</v>
      </c>
      <c r="U799" t="s">
        <v>1468</v>
      </c>
      <c r="V799" t="s">
        <v>1499</v>
      </c>
      <c r="W799" t="s">
        <v>1492</v>
      </c>
      <c r="X799" t="s">
        <v>1482</v>
      </c>
      <c r="Y799" t="s">
        <v>1878</v>
      </c>
      <c r="Z799" cm="1">
        <f t="array" ref="Z799">IF(ISBLANK(AK799),_xlfn.LET(
    _xlpm.nameBeforeSlash, IF(ISNUMBER(SEARCH("/", Y799)), LEFT(Y799, SEARCH("/", Y799)-1), Y799),
    _xlpm.matchRow, IFERROR(MATCH(_xlpm.nameBeforeSlash, AA:AA, 0), ""),
    _xlpm.difference, IF(_xlpm.matchRow="", "", ABS((R799 + S799)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),IF(ISBLANK(Y799),"","Hidden"))</f>
        <v>7</v>
      </c>
      <c r="AA799" t="s">
        <v>1876</v>
      </c>
      <c r="AC799" t="s">
        <v>1159</v>
      </c>
      <c r="AD799" t="str">
        <f>_xlfn.XLOOKUP(AC799,moves!A:A,moves!B:B)</f>
        <v>grass</v>
      </c>
      <c r="AE799">
        <f>_xlfn.XLOOKUP(AC799,moves!A:A,moves!D:D)</f>
        <v>2</v>
      </c>
      <c r="AF799" t="str">
        <f>_xlfn.XLOOKUP(AC799,moves!A:A,moves!E:E)</f>
        <v>When the user is next attacked: Remove 1 regular hit from the roll.</v>
      </c>
      <c r="AG799">
        <v>1</v>
      </c>
      <c r="AH799">
        <v>0</v>
      </c>
      <c r="AI799">
        <f t="shared" si="55"/>
        <v>0</v>
      </c>
      <c r="AJ799" t="s">
        <v>870</v>
      </c>
      <c r="AL799">
        <v>0</v>
      </c>
      <c r="AM799" cm="1">
        <f t="array" ref="AM799">IF(AL799=1,1,
   IF(ISTEXT(AK799),1,
   IF(AO799&gt;1,AM798,
   IF(AI799=1,
      IF(SUMPRODUCT((LEN($Y$2:$Y$4096)-LEN(SUBSTITUTE($Y$2:$Y$4096,AA799,"")))/LEN(AA799))&gt;0,2,1),
      IF(
         SUMPRODUCT((LEN($Y$2:$Y$4096)-LEN(SUBSTITUTE($Y$2:$Y$4096,AA799,"")))/LEN(AA799))
         - SUMPRODUCT((LEN($Y$2:$Y$4096)-LEN(SUBSTITUTE($Y$2:$Y$4096,"Alolan "&amp;AA799,"")))/LEN("Alolan "&amp;AA799))
         - SUMPRODUCT((LEN($Y$2:$Y$4096)-LEN(SUBSTITUTE($Y$2:$Y$4096,"Galarian "&amp;AA799,"")))/LEN("Galarian "&amp;AA799))
         - SUMPRODUCT((LEN($Y$2:$Y$4096)-LEN(SUBSTITUTE($Y$2:$Y$4096,"Hisuian "&amp;AA799,"")))/LEN("Hisuian "&amp;AA799))
         - SUMPRODUCT((LEN($Y$2:$Y$4096)-LEN(SUBSTITUTE($Y$2:$Y$4096,"Paldean "&amp;AA799,"")))/LEN("Paldean "&amp;AA799))
      &gt;0,2,1)
   ))))</f>
        <v>1</v>
      </c>
      <c r="AN799">
        <v>0</v>
      </c>
      <c r="AO799">
        <v>0</v>
      </c>
    </row>
    <row r="800" spans="1:41" x14ac:dyDescent="0.25">
      <c r="A800" t="s">
        <v>3971</v>
      </c>
      <c r="B800" t="s">
        <v>1876</v>
      </c>
      <c r="C800" t="s">
        <v>1468</v>
      </c>
      <c r="D800"/>
      <c r="E800">
        <v>40</v>
      </c>
      <c r="F800">
        <v>45</v>
      </c>
      <c r="G800">
        <v>35</v>
      </c>
      <c r="H800">
        <v>65</v>
      </c>
      <c r="I800">
        <v>55</v>
      </c>
      <c r="J800">
        <v>70</v>
      </c>
      <c r="K800" t="s">
        <v>1877</v>
      </c>
      <c r="L800" t="s">
        <v>247</v>
      </c>
      <c r="M800" t="s">
        <v>248</v>
      </c>
      <c r="N800">
        <v>6.5</v>
      </c>
      <c r="O800">
        <v>4.3</v>
      </c>
      <c r="R800">
        <f t="shared" si="52"/>
        <v>7</v>
      </c>
      <c r="S800">
        <f t="shared" si="53"/>
        <v>4</v>
      </c>
      <c r="T800">
        <f t="shared" si="54"/>
        <v>11</v>
      </c>
      <c r="U800" t="s">
        <v>1468</v>
      </c>
      <c r="V800" t="s">
        <v>1499</v>
      </c>
      <c r="W800" t="s">
        <v>1492</v>
      </c>
      <c r="X800" t="s">
        <v>1482</v>
      </c>
      <c r="Y800" t="s">
        <v>5259</v>
      </c>
      <c r="Z800" cm="1">
        <f t="array" ref="Z800">IF(ISBLANK(AK800),_xlfn.LET(
    _xlpm.nameBeforeSlash, IF(ISNUMBER(SEARCH("/", Y800)), LEFT(Y800, SEARCH("/", Y800)-1), Y800),
    _xlpm.matchRow, IFERROR(MATCH(_xlpm.nameBeforeSlash, AA:AA, 0), ""),
    _xlpm.difference, IF(_xlpm.matchRow="", "", ABS((R800 + S800)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),IF(ISBLANK(Y800),"","Hidden"))</f>
        <v>7</v>
      </c>
      <c r="AA800" t="s">
        <v>5260</v>
      </c>
      <c r="AC800" t="s">
        <v>6409</v>
      </c>
      <c r="AD800" t="str">
        <f>_xlfn.XLOOKUP(AC800,moves!A:A,moves!B:B)</f>
        <v>fighting</v>
      </c>
      <c r="AE800" t="str">
        <f>_xlfn.XLOOKUP(AC800,moves!A:A,moves!D:D)</f>
        <v>-</v>
      </c>
      <c r="AF800" t="str">
        <f>_xlfn.XLOOKUP(AC800,moves!A:A,moves!E:E)</f>
        <v xml:space="preserve"> </v>
      </c>
      <c r="AG800">
        <v>1</v>
      </c>
      <c r="AH800">
        <v>0</v>
      </c>
      <c r="AI800">
        <f t="shared" si="55"/>
        <v>1</v>
      </c>
      <c r="AJ800" t="s">
        <v>523</v>
      </c>
      <c r="AL800">
        <v>0</v>
      </c>
      <c r="AM800" cm="1">
        <f t="array" ref="AM800">IF(AL800=1,1,
   IF(ISTEXT(AK800),1,
   IF(AO800&gt;1,AM799,
   IF(AI800=1,
      IF(SUMPRODUCT((LEN($Y$2:$Y$4096)-LEN(SUBSTITUTE($Y$2:$Y$4096,AA800,"")))/LEN(AA800))&gt;0,2,1),
      IF(
         SUMPRODUCT((LEN($Y$2:$Y$4096)-LEN(SUBSTITUTE($Y$2:$Y$4096,AA800,"")))/LEN(AA800))
         - SUMPRODUCT((LEN($Y$2:$Y$4096)-LEN(SUBSTITUTE($Y$2:$Y$4096,"Alolan "&amp;AA800,"")))/LEN("Alolan "&amp;AA800))
         - SUMPRODUCT((LEN($Y$2:$Y$4096)-LEN(SUBSTITUTE($Y$2:$Y$4096,"Galarian "&amp;AA800,"")))/LEN("Galarian "&amp;AA800))
         - SUMPRODUCT((LEN($Y$2:$Y$4096)-LEN(SUBSTITUTE($Y$2:$Y$4096,"Hisuian "&amp;AA800,"")))/LEN("Hisuian "&amp;AA800))
         - SUMPRODUCT((LEN($Y$2:$Y$4096)-LEN(SUBSTITUTE($Y$2:$Y$4096,"Paldean "&amp;AA800,"")))/LEN("Paldean "&amp;AA800))
      &gt;0,2,1)
   ))))</f>
        <v>1</v>
      </c>
      <c r="AN800">
        <v>0</v>
      </c>
      <c r="AO800">
        <v>0</v>
      </c>
    </row>
    <row r="801" spans="1:41" x14ac:dyDescent="0.25">
      <c r="A801">
        <v>253</v>
      </c>
      <c r="B801" t="s">
        <v>1878</v>
      </c>
      <c r="C801" t="s">
        <v>1468</v>
      </c>
      <c r="D801"/>
      <c r="E801">
        <v>50</v>
      </c>
      <c r="F801">
        <v>65</v>
      </c>
      <c r="G801">
        <v>45</v>
      </c>
      <c r="H801">
        <v>85</v>
      </c>
      <c r="I801">
        <v>65</v>
      </c>
      <c r="J801">
        <v>95</v>
      </c>
      <c r="K801" t="s">
        <v>1877</v>
      </c>
      <c r="L801" t="s">
        <v>247</v>
      </c>
      <c r="M801" t="s">
        <v>248</v>
      </c>
      <c r="N801">
        <v>8.6999999999999993</v>
      </c>
      <c r="O801">
        <v>5.3</v>
      </c>
      <c r="R801">
        <f t="shared" si="52"/>
        <v>9</v>
      </c>
      <c r="S801">
        <f t="shared" si="53"/>
        <v>5</v>
      </c>
      <c r="T801">
        <f t="shared" si="54"/>
        <v>14</v>
      </c>
      <c r="U801" t="s">
        <v>1468</v>
      </c>
      <c r="V801" t="s">
        <v>1499</v>
      </c>
      <c r="W801" t="s">
        <v>1492</v>
      </c>
      <c r="X801" t="s">
        <v>1482</v>
      </c>
      <c r="Y801" t="s">
        <v>1879</v>
      </c>
      <c r="Z801" cm="1">
        <f t="array" ref="Z801">IF(ISBLANK(AK801),_xlfn.LET(
    _xlpm.nameBeforeSlash, IF(ISNUMBER(SEARCH("/", Y801)), LEFT(Y801, SEARCH("/", Y801)-1), Y801),
    _xlpm.matchRow, IFERROR(MATCH(_xlpm.nameBeforeSlash, AA:AA, 0), ""),
    _xlpm.difference, IF(_xlpm.matchRow="", "", ABS((R801 + S801)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),IF(ISBLANK(Y801),"","Hidden"))</f>
        <v>13</v>
      </c>
      <c r="AA801" t="s">
        <v>1878</v>
      </c>
      <c r="AC801" t="s">
        <v>653</v>
      </c>
      <c r="AD801" t="str">
        <f>_xlfn.XLOOKUP(AC801,moves!A:A,moves!B:B)</f>
        <v>grass</v>
      </c>
      <c r="AE801">
        <f>_xlfn.XLOOKUP(AC801,moves!A:A,moves!D:D)</f>
        <v>4</v>
      </c>
      <c r="AF801" t="str">
        <f>_xlfn.XLOOKUP(AC801,moves!A:A,moves!E:E)</f>
        <v>Critical hits deal +1 damage.</v>
      </c>
      <c r="AG801">
        <v>0</v>
      </c>
      <c r="AH801">
        <v>0</v>
      </c>
      <c r="AI801">
        <f t="shared" si="55"/>
        <v>0</v>
      </c>
      <c r="AJ801" t="s">
        <v>524</v>
      </c>
      <c r="AL801">
        <v>0</v>
      </c>
      <c r="AM801" cm="1">
        <f t="array" ref="AM801">IF(AL801=1,1,
   IF(ISTEXT(AK801),1,
   IF(AO801&gt;1,AM800,
   IF(AI801=1,
      IF(SUMPRODUCT((LEN($Y$2:$Y$4096)-LEN(SUBSTITUTE($Y$2:$Y$4096,AA801,"")))/LEN(AA801))&gt;0,2,1),
      IF(
         SUMPRODUCT((LEN($Y$2:$Y$4096)-LEN(SUBSTITUTE($Y$2:$Y$4096,AA801,"")))/LEN(AA801))
         - SUMPRODUCT((LEN($Y$2:$Y$4096)-LEN(SUBSTITUTE($Y$2:$Y$4096,"Alolan "&amp;AA801,"")))/LEN("Alolan "&amp;AA801))
         - SUMPRODUCT((LEN($Y$2:$Y$4096)-LEN(SUBSTITUTE($Y$2:$Y$4096,"Galarian "&amp;AA801,"")))/LEN("Galarian "&amp;AA801))
         - SUMPRODUCT((LEN($Y$2:$Y$4096)-LEN(SUBSTITUTE($Y$2:$Y$4096,"Hisuian "&amp;AA801,"")))/LEN("Hisuian "&amp;AA801))
         - SUMPRODUCT((LEN($Y$2:$Y$4096)-LEN(SUBSTITUTE($Y$2:$Y$4096,"Paldean "&amp;AA801,"")))/LEN("Paldean "&amp;AA801))
      &gt;0,2,1)
   ))))</f>
        <v>2</v>
      </c>
      <c r="AN801">
        <v>0</v>
      </c>
      <c r="AO801">
        <v>0</v>
      </c>
    </row>
    <row r="802" spans="1:41" x14ac:dyDescent="0.25">
      <c r="A802" t="s">
        <v>3972</v>
      </c>
      <c r="B802" t="s">
        <v>1878</v>
      </c>
      <c r="C802" t="s">
        <v>1468</v>
      </c>
      <c r="D802"/>
      <c r="E802">
        <v>50</v>
      </c>
      <c r="F802">
        <v>65</v>
      </c>
      <c r="G802">
        <v>45</v>
      </c>
      <c r="H802">
        <v>85</v>
      </c>
      <c r="I802">
        <v>65</v>
      </c>
      <c r="J802">
        <v>95</v>
      </c>
      <c r="K802" t="s">
        <v>1877</v>
      </c>
      <c r="L802" t="s">
        <v>247</v>
      </c>
      <c r="M802" t="s">
        <v>248</v>
      </c>
      <c r="N802">
        <v>8.6999999999999993</v>
      </c>
      <c r="O802">
        <v>5.3</v>
      </c>
      <c r="R802">
        <f t="shared" si="52"/>
        <v>9</v>
      </c>
      <c r="S802">
        <f t="shared" si="53"/>
        <v>5</v>
      </c>
      <c r="T802">
        <f t="shared" si="54"/>
        <v>14</v>
      </c>
      <c r="U802" t="s">
        <v>1468</v>
      </c>
      <c r="V802" t="s">
        <v>1499</v>
      </c>
      <c r="W802" t="s">
        <v>1492</v>
      </c>
      <c r="X802" t="s">
        <v>1482</v>
      </c>
      <c r="Y802" t="s">
        <v>5261</v>
      </c>
      <c r="Z802" cm="1">
        <f t="array" ref="Z802">IF(ISBLANK(AK802),_xlfn.LET(
    _xlpm.nameBeforeSlash, IF(ISNUMBER(SEARCH("/", Y802)), LEFT(Y802, SEARCH("/", Y802)-1), Y802),
    _xlpm.matchRow, IFERROR(MATCH(_xlpm.nameBeforeSlash, AA:AA, 0), ""),
    _xlpm.difference, IF(_xlpm.matchRow="", "", ABS((R802 + S802)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),IF(ISBLANK(Y802),"","Hidden"))</f>
        <v>13</v>
      </c>
      <c r="AA802" t="s">
        <v>5259</v>
      </c>
      <c r="AC802" t="s">
        <v>1154</v>
      </c>
      <c r="AD802" t="str">
        <f>_xlfn.XLOOKUP(AC802,moves!A:A,moves!B:B)</f>
        <v>grass</v>
      </c>
      <c r="AE802">
        <f>_xlfn.XLOOKUP(AC802,moves!A:A,moves!D:D)</f>
        <v>3</v>
      </c>
      <c r="AF802" t="str">
        <f>_xlfn.XLOOKUP(AC802,moves!A:A,moves!E:E)</f>
        <v>Heal for half the damage dealt, rounded down.</v>
      </c>
      <c r="AG802">
        <v>0</v>
      </c>
      <c r="AH802">
        <v>0</v>
      </c>
      <c r="AI802">
        <f t="shared" si="55"/>
        <v>1</v>
      </c>
      <c r="AJ802" t="s">
        <v>524</v>
      </c>
      <c r="AL802">
        <v>0</v>
      </c>
      <c r="AM802" cm="1">
        <f t="array" ref="AM802">IF(AL802=1,1,
   IF(ISTEXT(AK802),1,
   IF(AO802&gt;1,AM801,
   IF(AI802=1,
      IF(SUMPRODUCT((LEN($Y$2:$Y$4096)-LEN(SUBSTITUTE($Y$2:$Y$4096,AA802,"")))/LEN(AA802))&gt;0,2,1),
      IF(
         SUMPRODUCT((LEN($Y$2:$Y$4096)-LEN(SUBSTITUTE($Y$2:$Y$4096,AA802,"")))/LEN(AA802))
         - SUMPRODUCT((LEN($Y$2:$Y$4096)-LEN(SUBSTITUTE($Y$2:$Y$4096,"Alolan "&amp;AA802,"")))/LEN("Alolan "&amp;AA802))
         - SUMPRODUCT((LEN($Y$2:$Y$4096)-LEN(SUBSTITUTE($Y$2:$Y$4096,"Galarian "&amp;AA802,"")))/LEN("Galarian "&amp;AA802))
         - SUMPRODUCT((LEN($Y$2:$Y$4096)-LEN(SUBSTITUTE($Y$2:$Y$4096,"Hisuian "&amp;AA802,"")))/LEN("Hisuian "&amp;AA802))
         - SUMPRODUCT((LEN($Y$2:$Y$4096)-LEN(SUBSTITUTE($Y$2:$Y$4096,"Paldean "&amp;AA802,"")))/LEN("Paldean "&amp;AA802))
      &gt;0,2,1)
   ))))</f>
        <v>2</v>
      </c>
      <c r="AN802">
        <v>0</v>
      </c>
      <c r="AO802">
        <v>0</v>
      </c>
    </row>
    <row r="803" spans="1:41" x14ac:dyDescent="0.25">
      <c r="A803">
        <v>254</v>
      </c>
      <c r="B803" t="s">
        <v>1879</v>
      </c>
      <c r="C803" t="s">
        <v>1468</v>
      </c>
      <c r="D803"/>
      <c r="E803">
        <v>70</v>
      </c>
      <c r="F803">
        <v>85</v>
      </c>
      <c r="G803">
        <v>65</v>
      </c>
      <c r="H803">
        <v>105</v>
      </c>
      <c r="I803">
        <v>85</v>
      </c>
      <c r="J803">
        <v>120</v>
      </c>
      <c r="K803" t="s">
        <v>1880</v>
      </c>
      <c r="L803" t="s">
        <v>247</v>
      </c>
      <c r="M803" t="s">
        <v>248</v>
      </c>
      <c r="N803">
        <v>10.9</v>
      </c>
      <c r="O803">
        <v>7.3</v>
      </c>
      <c r="P803">
        <v>1</v>
      </c>
      <c r="R803">
        <f t="shared" si="52"/>
        <v>12</v>
      </c>
      <c r="S803">
        <f t="shared" si="53"/>
        <v>7</v>
      </c>
      <c r="T803">
        <f t="shared" si="54"/>
        <v>19</v>
      </c>
      <c r="U803" t="s">
        <v>1468</v>
      </c>
      <c r="V803" t="s">
        <v>1499</v>
      </c>
      <c r="W803" t="s">
        <v>1492</v>
      </c>
      <c r="X803" t="s">
        <v>1482</v>
      </c>
      <c r="Z803" t="str" cm="1">
        <f t="array" ref="Z803">IF(ISBLANK(AK803),_xlfn.LET(
    _xlpm.nameBeforeSlash, IF(ISNUMBER(SEARCH("/", Y803)), LEFT(Y803, SEARCH("/", Y803)-1), Y803),
    _xlpm.matchRow, IFERROR(MATCH(_xlpm.nameBeforeSlash, AA:AA, 0), ""),
    _xlpm.difference, IF(_xlpm.matchRow="", "", ABS((R803 + S803)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),IF(ISBLANK(Y803),"","Hidden"))</f>
        <v/>
      </c>
      <c r="AA803" t="s">
        <v>1879</v>
      </c>
      <c r="AC803" t="s">
        <v>517</v>
      </c>
      <c r="AD803" t="str">
        <f>_xlfn.XLOOKUP(AC803,moves!A:A,moves!B:B)</f>
        <v>grass</v>
      </c>
      <c r="AE803">
        <f>_xlfn.XLOOKUP(AC803,moves!A:A,moves!D:D)</f>
        <v>5</v>
      </c>
      <c r="AF803" t="str">
        <f>_xlfn.XLOOKUP(AC803,moves!A:A,moves!E:E)</f>
        <v xml:space="preserve">During this attack and when the user is next attacked: Status symbols deal +1 damage. </v>
      </c>
      <c r="AG803">
        <v>0</v>
      </c>
      <c r="AH803">
        <v>0</v>
      </c>
      <c r="AI803">
        <f t="shared" si="55"/>
        <v>0</v>
      </c>
      <c r="AJ803" t="s">
        <v>525</v>
      </c>
      <c r="AL803">
        <v>0</v>
      </c>
      <c r="AM803" cm="1">
        <f t="array" ref="AM803">IF(AL803=1,1,
   IF(ISTEXT(AK803),1,
   IF(AO803&gt;1,AM802,
   IF(AI803=1,
      IF(SUMPRODUCT((LEN($Y$2:$Y$4096)-LEN(SUBSTITUTE($Y$2:$Y$4096,AA803,"")))/LEN(AA803))&gt;0,2,1),
      IF(
         SUMPRODUCT((LEN($Y$2:$Y$4096)-LEN(SUBSTITUTE($Y$2:$Y$4096,AA803,"")))/LEN(AA803))
         - SUMPRODUCT((LEN($Y$2:$Y$4096)-LEN(SUBSTITUTE($Y$2:$Y$4096,"Alolan "&amp;AA803,"")))/LEN("Alolan "&amp;AA803))
         - SUMPRODUCT((LEN($Y$2:$Y$4096)-LEN(SUBSTITUTE($Y$2:$Y$4096,"Galarian "&amp;AA803,"")))/LEN("Galarian "&amp;AA803))
         - SUMPRODUCT((LEN($Y$2:$Y$4096)-LEN(SUBSTITUTE($Y$2:$Y$4096,"Hisuian "&amp;AA803,"")))/LEN("Hisuian "&amp;AA803))
         - SUMPRODUCT((LEN($Y$2:$Y$4096)-LEN(SUBSTITUTE($Y$2:$Y$4096,"Paldean "&amp;AA803,"")))/LEN("Paldean "&amp;AA803))
      &gt;0,2,1)
   ))))</f>
        <v>2</v>
      </c>
      <c r="AN803">
        <v>0</v>
      </c>
      <c r="AO803">
        <v>1</v>
      </c>
    </row>
    <row r="804" spans="1:41" x14ac:dyDescent="0.25">
      <c r="A804" t="s">
        <v>1881</v>
      </c>
      <c r="B804" t="s">
        <v>1879</v>
      </c>
      <c r="C804" t="s">
        <v>1468</v>
      </c>
      <c r="D804" t="s">
        <v>1482</v>
      </c>
      <c r="E804">
        <v>70</v>
      </c>
      <c r="F804">
        <v>110</v>
      </c>
      <c r="G804">
        <v>75</v>
      </c>
      <c r="H804">
        <v>145</v>
      </c>
      <c r="I804">
        <v>85</v>
      </c>
      <c r="J804">
        <v>145</v>
      </c>
      <c r="K804" t="s">
        <v>1880</v>
      </c>
      <c r="L804" t="s">
        <v>3446</v>
      </c>
      <c r="M804" t="s">
        <v>1476</v>
      </c>
      <c r="N804">
        <v>14.15</v>
      </c>
      <c r="O804">
        <v>7.6</v>
      </c>
      <c r="P804">
        <v>1</v>
      </c>
      <c r="R804">
        <f t="shared" si="52"/>
        <v>15</v>
      </c>
      <c r="S804">
        <f t="shared" si="53"/>
        <v>8</v>
      </c>
      <c r="T804">
        <f t="shared" si="54"/>
        <v>23</v>
      </c>
      <c r="U804" t="s">
        <v>1468</v>
      </c>
      <c r="V804" t="s">
        <v>1482</v>
      </c>
      <c r="W804" t="s">
        <v>1499</v>
      </c>
      <c r="X804" t="s">
        <v>1492</v>
      </c>
      <c r="Z804" t="str" cm="1">
        <f t="array" ref="Z804">IF(ISBLANK(AK804),_xlfn.LET(
    _xlpm.nameBeforeSlash, IF(ISNUMBER(SEARCH("/", Y804)), LEFT(Y804, SEARCH("/", Y804)-1), Y804),
    _xlpm.matchRow, IFERROR(MATCH(_xlpm.nameBeforeSlash, AA:AA, 0), ""),
    _xlpm.difference, IF(_xlpm.matchRow="", "", ABS((R804 + S804)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),IF(ISBLANK(Y804),"","Hidden"))</f>
        <v/>
      </c>
      <c r="AA804" t="s">
        <v>3399</v>
      </c>
      <c r="AB804" t="s">
        <v>1477</v>
      </c>
      <c r="AC804" t="s">
        <v>972</v>
      </c>
      <c r="AD804" t="str">
        <f>_xlfn.XLOOKUP(AC804,moves!A:A,moves!B:B)</f>
        <v>dragon</v>
      </c>
      <c r="AE804">
        <f>_xlfn.XLOOKUP(AC804,moves!A:A,moves!D:D)</f>
        <v>5</v>
      </c>
      <c r="AF804" t="str">
        <f>_xlfn.XLOOKUP(AC804,moves!A:A,moves!E:E)</f>
        <v>Each time this move is used: Increase the user's initiative by 1. When the user is next attacked: Add 1 regular hit to the roll.</v>
      </c>
      <c r="AG804">
        <v>0</v>
      </c>
      <c r="AH804">
        <v>0</v>
      </c>
      <c r="AI804">
        <f t="shared" si="55"/>
        <v>0</v>
      </c>
      <c r="AJ804" t="s">
        <v>525</v>
      </c>
      <c r="AL804">
        <v>0</v>
      </c>
      <c r="AM804" cm="1">
        <f t="array" ref="AM804">IF(AL804=1,1,
   IF(ISTEXT(AK804),1,
   IF(AO804&gt;1,AM803,
   IF(AI804=1,
      IF(SUMPRODUCT((LEN($Y$2:$Y$4096)-LEN(SUBSTITUTE($Y$2:$Y$4096,AA804,"")))/LEN(AA804))&gt;0,2,1),
      IF(
         SUMPRODUCT((LEN($Y$2:$Y$4096)-LEN(SUBSTITUTE($Y$2:$Y$4096,AA804,"")))/LEN(AA804))
         - SUMPRODUCT((LEN($Y$2:$Y$4096)-LEN(SUBSTITUTE($Y$2:$Y$4096,"Alolan "&amp;AA804,"")))/LEN("Alolan "&amp;AA804))
         - SUMPRODUCT((LEN($Y$2:$Y$4096)-LEN(SUBSTITUTE($Y$2:$Y$4096,"Galarian "&amp;AA804,"")))/LEN("Galarian "&amp;AA804))
         - SUMPRODUCT((LEN($Y$2:$Y$4096)-LEN(SUBSTITUTE($Y$2:$Y$4096,"Hisuian "&amp;AA804,"")))/LEN("Hisuian "&amp;AA804))
         - SUMPRODUCT((LEN($Y$2:$Y$4096)-LEN(SUBSTITUTE($Y$2:$Y$4096,"Paldean "&amp;AA804,"")))/LEN("Paldean "&amp;AA804))
      &gt;0,2,1)
   ))))</f>
        <v>2</v>
      </c>
      <c r="AN804">
        <v>0</v>
      </c>
      <c r="AO804">
        <v>2</v>
      </c>
    </row>
    <row r="805" spans="1:41" x14ac:dyDescent="0.25">
      <c r="A805" t="s">
        <v>3973</v>
      </c>
      <c r="B805" t="s">
        <v>1879</v>
      </c>
      <c r="C805" t="s">
        <v>1468</v>
      </c>
      <c r="D805"/>
      <c r="E805">
        <v>70</v>
      </c>
      <c r="F805">
        <v>85</v>
      </c>
      <c r="G805">
        <v>65</v>
      </c>
      <c r="H805">
        <v>105</v>
      </c>
      <c r="I805">
        <v>85</v>
      </c>
      <c r="J805">
        <v>120</v>
      </c>
      <c r="K805" t="s">
        <v>1880</v>
      </c>
      <c r="L805" t="s">
        <v>247</v>
      </c>
      <c r="M805" t="s">
        <v>248</v>
      </c>
      <c r="N805">
        <v>10.9</v>
      </c>
      <c r="O805">
        <v>7.3</v>
      </c>
      <c r="P805">
        <v>1</v>
      </c>
      <c r="R805">
        <f t="shared" si="52"/>
        <v>12</v>
      </c>
      <c r="S805">
        <f t="shared" si="53"/>
        <v>7</v>
      </c>
      <c r="T805">
        <f t="shared" si="54"/>
        <v>19</v>
      </c>
      <c r="U805" t="s">
        <v>1468</v>
      </c>
      <c r="V805" t="s">
        <v>1499</v>
      </c>
      <c r="W805" t="s">
        <v>1492</v>
      </c>
      <c r="X805" t="s">
        <v>1482</v>
      </c>
      <c r="Z805" t="str" cm="1">
        <f t="array" ref="Z805">IF(ISBLANK(AK805),_xlfn.LET(
    _xlpm.nameBeforeSlash, IF(ISNUMBER(SEARCH("/", Y805)), LEFT(Y805, SEARCH("/", Y805)-1), Y805),
    _xlpm.matchRow, IFERROR(MATCH(_xlpm.nameBeforeSlash, AA:AA, 0), ""),
    _xlpm.difference, IF(_xlpm.matchRow="", "", ABS((R805 + S805)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),IF(ISBLANK(Y805),"","Hidden"))</f>
        <v/>
      </c>
      <c r="AA805" t="s">
        <v>5261</v>
      </c>
      <c r="AC805" t="s">
        <v>6502</v>
      </c>
      <c r="AD805" t="str">
        <f>_xlfn.XLOOKUP(AC805,moves!A:A,moves!B:B)</f>
        <v>grass</v>
      </c>
      <c r="AE805">
        <f>_xlfn.XLOOKUP(AC805,moves!A:A,moves!D:D)</f>
        <v>4</v>
      </c>
      <c r="AF805" t="str">
        <f>_xlfn.XLOOKUP(AC805,moves!A:A,moves!E:E)</f>
        <v xml:space="preserve"> </v>
      </c>
      <c r="AG805">
        <v>0</v>
      </c>
      <c r="AH805">
        <v>0</v>
      </c>
      <c r="AI805">
        <f t="shared" si="55"/>
        <v>1</v>
      </c>
      <c r="AJ805" t="s">
        <v>525</v>
      </c>
      <c r="AL805">
        <v>0</v>
      </c>
      <c r="AM805" cm="1">
        <f t="array" ref="AM805">IF(AL805=1,1,
   IF(ISTEXT(AK805),1,
   IF(AO805&gt;1,AM804,
   IF(AI805=1,
      IF(SUMPRODUCT((LEN($Y$2:$Y$4096)-LEN(SUBSTITUTE($Y$2:$Y$4096,AA805,"")))/LEN(AA805))&gt;0,2,1),
      IF(
         SUMPRODUCT((LEN($Y$2:$Y$4096)-LEN(SUBSTITUTE($Y$2:$Y$4096,AA805,"")))/LEN(AA805))
         - SUMPRODUCT((LEN($Y$2:$Y$4096)-LEN(SUBSTITUTE($Y$2:$Y$4096,"Alolan "&amp;AA805,"")))/LEN("Alolan "&amp;AA805))
         - SUMPRODUCT((LEN($Y$2:$Y$4096)-LEN(SUBSTITUTE($Y$2:$Y$4096,"Galarian "&amp;AA805,"")))/LEN("Galarian "&amp;AA805))
         - SUMPRODUCT((LEN($Y$2:$Y$4096)-LEN(SUBSTITUTE($Y$2:$Y$4096,"Hisuian "&amp;AA805,"")))/LEN("Hisuian "&amp;AA805))
         - SUMPRODUCT((LEN($Y$2:$Y$4096)-LEN(SUBSTITUTE($Y$2:$Y$4096,"Paldean "&amp;AA805,"")))/LEN("Paldean "&amp;AA805))
      &gt;0,2,1)
   ))))</f>
        <v>2</v>
      </c>
      <c r="AN805">
        <v>0</v>
      </c>
      <c r="AO805">
        <v>1</v>
      </c>
    </row>
    <row r="806" spans="1:41" x14ac:dyDescent="0.25">
      <c r="A806" t="s">
        <v>3974</v>
      </c>
      <c r="B806" t="s">
        <v>1879</v>
      </c>
      <c r="C806" t="s">
        <v>1468</v>
      </c>
      <c r="D806" t="s">
        <v>1482</v>
      </c>
      <c r="E806">
        <v>70</v>
      </c>
      <c r="F806">
        <v>110</v>
      </c>
      <c r="G806">
        <v>75</v>
      </c>
      <c r="H806">
        <v>145</v>
      </c>
      <c r="I806">
        <v>85</v>
      </c>
      <c r="J806">
        <v>145</v>
      </c>
      <c r="K806" t="s">
        <v>1880</v>
      </c>
      <c r="L806" t="s">
        <v>3446</v>
      </c>
      <c r="M806" t="s">
        <v>1476</v>
      </c>
      <c r="N806">
        <v>14.15</v>
      </c>
      <c r="O806">
        <v>7.6</v>
      </c>
      <c r="P806">
        <v>1</v>
      </c>
      <c r="R806">
        <f t="shared" si="52"/>
        <v>15</v>
      </c>
      <c r="S806">
        <f t="shared" si="53"/>
        <v>8</v>
      </c>
      <c r="T806">
        <f t="shared" si="54"/>
        <v>23</v>
      </c>
      <c r="U806" t="s">
        <v>1468</v>
      </c>
      <c r="V806" t="s">
        <v>1482</v>
      </c>
      <c r="W806" t="s">
        <v>1499</v>
      </c>
      <c r="X806" t="s">
        <v>1492</v>
      </c>
      <c r="Z806" t="str" cm="1">
        <f t="array" ref="Z806">IF(ISBLANK(AK806),_xlfn.LET(
    _xlpm.nameBeforeSlash, IF(ISNUMBER(SEARCH("/", Y806)), LEFT(Y806, SEARCH("/", Y806)-1), Y806),
    _xlpm.matchRow, IFERROR(MATCH(_xlpm.nameBeforeSlash, AA:AA, 0), ""),
    _xlpm.difference, IF(_xlpm.matchRow="", "", ABS((R806 + S806)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),IF(ISBLANK(Y806),"","Hidden"))</f>
        <v/>
      </c>
      <c r="AA806" t="s">
        <v>5262</v>
      </c>
      <c r="AB806" t="s">
        <v>1477</v>
      </c>
      <c r="AC806" t="s">
        <v>6501</v>
      </c>
      <c r="AD806" t="str">
        <f>_xlfn.XLOOKUP(AC806,moves!A:A,moves!B:B)</f>
        <v>grass</v>
      </c>
      <c r="AE806">
        <f>_xlfn.XLOOKUP(AC806,moves!A:A,moves!D:D)</f>
        <v>5</v>
      </c>
      <c r="AF806" t="str">
        <f>_xlfn.XLOOKUP(AC806,moves!A:A,moves!E:E)</f>
        <v>If the target faints due to this attack: Heal for the damage dealt.</v>
      </c>
      <c r="AG806">
        <v>0</v>
      </c>
      <c r="AH806">
        <v>0</v>
      </c>
      <c r="AI806">
        <f t="shared" si="55"/>
        <v>1</v>
      </c>
      <c r="AJ806" t="s">
        <v>525</v>
      </c>
      <c r="AL806">
        <v>0</v>
      </c>
      <c r="AM806" cm="1">
        <f t="array" ref="AM806">IF(AL806=1,1,
   IF(ISTEXT(AK806),1,
   IF(AO806&gt;1,AM805,
   IF(AI806=1,
      IF(SUMPRODUCT((LEN($Y$2:$Y$4096)-LEN(SUBSTITUTE($Y$2:$Y$4096,AA806,"")))/LEN(AA806))&gt;0,2,1),
      IF(
         SUMPRODUCT((LEN($Y$2:$Y$4096)-LEN(SUBSTITUTE($Y$2:$Y$4096,AA806,"")))/LEN(AA806))
         - SUMPRODUCT((LEN($Y$2:$Y$4096)-LEN(SUBSTITUTE($Y$2:$Y$4096,"Alolan "&amp;AA806,"")))/LEN("Alolan "&amp;AA806))
         - SUMPRODUCT((LEN($Y$2:$Y$4096)-LEN(SUBSTITUTE($Y$2:$Y$4096,"Galarian "&amp;AA806,"")))/LEN("Galarian "&amp;AA806))
         - SUMPRODUCT((LEN($Y$2:$Y$4096)-LEN(SUBSTITUTE($Y$2:$Y$4096,"Hisuian "&amp;AA806,"")))/LEN("Hisuian "&amp;AA806))
         - SUMPRODUCT((LEN($Y$2:$Y$4096)-LEN(SUBSTITUTE($Y$2:$Y$4096,"Paldean "&amp;AA806,"")))/LEN("Paldean "&amp;AA806))
      &gt;0,2,1)
   ))))</f>
        <v>2</v>
      </c>
      <c r="AN806">
        <v>0</v>
      </c>
      <c r="AO806">
        <v>2</v>
      </c>
    </row>
    <row r="807" spans="1:41" x14ac:dyDescent="0.25">
      <c r="A807">
        <v>255</v>
      </c>
      <c r="B807" t="s">
        <v>1882</v>
      </c>
      <c r="C807" t="s">
        <v>1479</v>
      </c>
      <c r="D807"/>
      <c r="E807">
        <v>45</v>
      </c>
      <c r="F807">
        <v>60</v>
      </c>
      <c r="G807">
        <v>40</v>
      </c>
      <c r="H807">
        <v>70</v>
      </c>
      <c r="I807">
        <v>50</v>
      </c>
      <c r="J807">
        <v>45</v>
      </c>
      <c r="K807" t="s">
        <v>1883</v>
      </c>
      <c r="L807" t="s">
        <v>250</v>
      </c>
      <c r="M807" t="s">
        <v>251</v>
      </c>
      <c r="N807">
        <v>5.9</v>
      </c>
      <c r="O807">
        <v>4.5</v>
      </c>
      <c r="R807">
        <f t="shared" si="52"/>
        <v>6</v>
      </c>
      <c r="S807">
        <f t="shared" si="53"/>
        <v>5</v>
      </c>
      <c r="T807">
        <f t="shared" si="54"/>
        <v>11</v>
      </c>
      <c r="U807" t="s">
        <v>1479</v>
      </c>
      <c r="V807" t="s">
        <v>1492</v>
      </c>
      <c r="W807" t="s">
        <v>1481</v>
      </c>
      <c r="X807" t="s">
        <v>1512</v>
      </c>
      <c r="Y807" t="s">
        <v>1884</v>
      </c>
      <c r="Z807" cm="1">
        <f t="array" ref="Z807">IF(ISBLANK(AK807),_xlfn.LET(
    _xlpm.nameBeforeSlash, IF(ISNUMBER(SEARCH("/", Y807)), LEFT(Y807, SEARCH("/", Y807)-1), Y807),
    _xlpm.matchRow, IFERROR(MATCH(_xlpm.nameBeforeSlash, AA:AA, 0), ""),
    _xlpm.difference, IF(_xlpm.matchRow="", "", ABS((R807 + S807)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),IF(ISBLANK(Y807),"","Hidden"))</f>
        <v>6</v>
      </c>
      <c r="AA807" t="s">
        <v>1882</v>
      </c>
      <c r="AC807" t="s">
        <v>711</v>
      </c>
      <c r="AD807" t="str">
        <f>_xlfn.XLOOKUP(AC807,moves!A:A,moves!B:B)</f>
        <v>fire</v>
      </c>
      <c r="AE807">
        <f>_xlfn.XLOOKUP(AC807,moves!A:A,moves!D:D)</f>
        <v>2</v>
      </c>
      <c r="AF807" t="str">
        <f>_xlfn.XLOOKUP(AC807,moves!A:A,moves!E:E)</f>
        <v>Inflict the Burned status on the target.</v>
      </c>
      <c r="AG807">
        <v>1</v>
      </c>
      <c r="AH807">
        <v>0</v>
      </c>
      <c r="AI807">
        <f t="shared" si="55"/>
        <v>0</v>
      </c>
      <c r="AJ807" t="s">
        <v>870</v>
      </c>
      <c r="AL807">
        <v>0</v>
      </c>
      <c r="AM807" cm="1">
        <f t="array" ref="AM807">IF(AL807=1,1,
   IF(ISTEXT(AK807),1,
   IF(AO807&gt;1,AM806,
   IF(AI807=1,
      IF(SUMPRODUCT((LEN($Y$2:$Y$4096)-LEN(SUBSTITUTE($Y$2:$Y$4096,AA807,"")))/LEN(AA807))&gt;0,2,1),
      IF(
         SUMPRODUCT((LEN($Y$2:$Y$4096)-LEN(SUBSTITUTE($Y$2:$Y$4096,AA807,"")))/LEN(AA807))
         - SUMPRODUCT((LEN($Y$2:$Y$4096)-LEN(SUBSTITUTE($Y$2:$Y$4096,"Alolan "&amp;AA807,"")))/LEN("Alolan "&amp;AA807))
         - SUMPRODUCT((LEN($Y$2:$Y$4096)-LEN(SUBSTITUTE($Y$2:$Y$4096,"Galarian "&amp;AA807,"")))/LEN("Galarian "&amp;AA807))
         - SUMPRODUCT((LEN($Y$2:$Y$4096)-LEN(SUBSTITUTE($Y$2:$Y$4096,"Hisuian "&amp;AA807,"")))/LEN("Hisuian "&amp;AA807))
         - SUMPRODUCT((LEN($Y$2:$Y$4096)-LEN(SUBSTITUTE($Y$2:$Y$4096,"Paldean "&amp;AA807,"")))/LEN("Paldean "&amp;AA807))
      &gt;0,2,1)
   ))))</f>
        <v>1</v>
      </c>
      <c r="AN807">
        <v>0</v>
      </c>
      <c r="AO807">
        <v>0</v>
      </c>
    </row>
    <row r="808" spans="1:41" x14ac:dyDescent="0.25">
      <c r="A808" t="s">
        <v>3975</v>
      </c>
      <c r="B808" t="s">
        <v>1882</v>
      </c>
      <c r="C808" t="s">
        <v>1479</v>
      </c>
      <c r="D808"/>
      <c r="E808">
        <v>45</v>
      </c>
      <c r="F808">
        <v>60</v>
      </c>
      <c r="G808">
        <v>40</v>
      </c>
      <c r="H808">
        <v>70</v>
      </c>
      <c r="I808">
        <v>50</v>
      </c>
      <c r="J808">
        <v>45</v>
      </c>
      <c r="K808" t="s">
        <v>1883</v>
      </c>
      <c r="L808" t="s">
        <v>250</v>
      </c>
      <c r="M808" t="s">
        <v>251</v>
      </c>
      <c r="N808">
        <v>5.9</v>
      </c>
      <c r="O808">
        <v>4.5</v>
      </c>
      <c r="R808">
        <f t="shared" si="52"/>
        <v>6</v>
      </c>
      <c r="S808">
        <f t="shared" si="53"/>
        <v>5</v>
      </c>
      <c r="T808">
        <f t="shared" si="54"/>
        <v>11</v>
      </c>
      <c r="U808" t="s">
        <v>1479</v>
      </c>
      <c r="V808" t="s">
        <v>1492</v>
      </c>
      <c r="W808" t="s">
        <v>1481</v>
      </c>
      <c r="X808" t="s">
        <v>1512</v>
      </c>
      <c r="Y808" t="s">
        <v>5263</v>
      </c>
      <c r="Z808" cm="1">
        <f t="array" ref="Z808">IF(ISBLANK(AK808),_xlfn.LET(
    _xlpm.nameBeforeSlash, IF(ISNUMBER(SEARCH("/", Y808)), LEFT(Y808, SEARCH("/", Y808)-1), Y808),
    _xlpm.matchRow, IFERROR(MATCH(_xlpm.nameBeforeSlash, AA:AA, 0), ""),
    _xlpm.difference, IF(_xlpm.matchRow="", "", ABS((R808 + S808)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),IF(ISBLANK(Y808),"","Hidden"))</f>
        <v>6</v>
      </c>
      <c r="AA808" t="s">
        <v>5264</v>
      </c>
      <c r="AC808" t="s">
        <v>1258</v>
      </c>
      <c r="AD808" t="str">
        <f>_xlfn.XLOOKUP(AC808,moves!A:A,moves!B:B)</f>
        <v>normal</v>
      </c>
      <c r="AE808">
        <f>_xlfn.XLOOKUP(AC808,moves!A:A,moves!D:D)</f>
        <v>2</v>
      </c>
      <c r="AF808" t="str">
        <f>_xlfn.XLOOKUP(AC808,moves!A:A,moves!E:E)</f>
        <v>When the target is next attacked: Add 1 regular hit from the roll.</v>
      </c>
      <c r="AG808">
        <v>1</v>
      </c>
      <c r="AH808">
        <v>0</v>
      </c>
      <c r="AI808">
        <f t="shared" si="55"/>
        <v>1</v>
      </c>
      <c r="AJ808" t="s">
        <v>523</v>
      </c>
      <c r="AL808">
        <v>0</v>
      </c>
      <c r="AM808" cm="1">
        <f t="array" ref="AM808">IF(AL808=1,1,
   IF(ISTEXT(AK808),1,
   IF(AO808&gt;1,AM807,
   IF(AI808=1,
      IF(SUMPRODUCT((LEN($Y$2:$Y$4096)-LEN(SUBSTITUTE($Y$2:$Y$4096,AA808,"")))/LEN(AA808))&gt;0,2,1),
      IF(
         SUMPRODUCT((LEN($Y$2:$Y$4096)-LEN(SUBSTITUTE($Y$2:$Y$4096,AA808,"")))/LEN(AA808))
         - SUMPRODUCT((LEN($Y$2:$Y$4096)-LEN(SUBSTITUTE($Y$2:$Y$4096,"Alolan "&amp;AA808,"")))/LEN("Alolan "&amp;AA808))
         - SUMPRODUCT((LEN($Y$2:$Y$4096)-LEN(SUBSTITUTE($Y$2:$Y$4096,"Galarian "&amp;AA808,"")))/LEN("Galarian "&amp;AA808))
         - SUMPRODUCT((LEN($Y$2:$Y$4096)-LEN(SUBSTITUTE($Y$2:$Y$4096,"Hisuian "&amp;AA808,"")))/LEN("Hisuian "&amp;AA808))
         - SUMPRODUCT((LEN($Y$2:$Y$4096)-LEN(SUBSTITUTE($Y$2:$Y$4096,"Paldean "&amp;AA808,"")))/LEN("Paldean "&amp;AA808))
      &gt;0,2,1)
   ))))</f>
        <v>1</v>
      </c>
      <c r="AN808">
        <v>0</v>
      </c>
      <c r="AO808">
        <v>0</v>
      </c>
    </row>
    <row r="809" spans="1:41" x14ac:dyDescent="0.25">
      <c r="A809">
        <v>256</v>
      </c>
      <c r="B809" t="s">
        <v>1884</v>
      </c>
      <c r="C809" t="s">
        <v>1479</v>
      </c>
      <c r="D809" t="s">
        <v>1492</v>
      </c>
      <c r="E809">
        <v>60</v>
      </c>
      <c r="F809">
        <v>85</v>
      </c>
      <c r="G809">
        <v>60</v>
      </c>
      <c r="H809">
        <v>85</v>
      </c>
      <c r="I809">
        <v>60</v>
      </c>
      <c r="J809">
        <v>55</v>
      </c>
      <c r="K809" t="s">
        <v>1885</v>
      </c>
      <c r="L809" t="s">
        <v>250</v>
      </c>
      <c r="M809" t="s">
        <v>251</v>
      </c>
      <c r="N809">
        <v>7.3</v>
      </c>
      <c r="O809">
        <v>6</v>
      </c>
      <c r="R809">
        <f t="shared" si="52"/>
        <v>7</v>
      </c>
      <c r="S809">
        <f t="shared" si="53"/>
        <v>6</v>
      </c>
      <c r="T809">
        <f t="shared" si="54"/>
        <v>13</v>
      </c>
      <c r="U809" t="s">
        <v>1479</v>
      </c>
      <c r="V809" t="s">
        <v>1492</v>
      </c>
      <c r="W809" t="s">
        <v>1481</v>
      </c>
      <c r="X809" t="s">
        <v>1512</v>
      </c>
      <c r="Y809" t="s">
        <v>1886</v>
      </c>
      <c r="Z809" cm="1">
        <f t="array" ref="Z809">IF(ISBLANK(AK809),_xlfn.LET(
    _xlpm.nameBeforeSlash, IF(ISNUMBER(SEARCH("/", Y809)), LEFT(Y809, SEARCH("/", Y809)-1), Y809),
    _xlpm.matchRow, IFERROR(MATCH(_xlpm.nameBeforeSlash, AA:AA, 0), ""),
    _xlpm.difference, IF(_xlpm.matchRow="", "", ABS((R809 + S809)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),IF(ISBLANK(Y809),"","Hidden"))</f>
        <v>14</v>
      </c>
      <c r="AA809" t="s">
        <v>1884</v>
      </c>
      <c r="AC809" t="s">
        <v>1062</v>
      </c>
      <c r="AD809" t="str">
        <f>_xlfn.XLOOKUP(AC809,moves!A:A,moves!B:B)</f>
        <v>fighting</v>
      </c>
      <c r="AE809">
        <f>_xlfn.XLOOKUP(AC809,moves!A:A,moves!D:D)</f>
        <v>2</v>
      </c>
      <c r="AF809" t="str">
        <f>_xlfn.XLOOKUP(AC809,moves!A:A,moves!E:E)</f>
        <v>Regular hits deal +1 damage.</v>
      </c>
      <c r="AG809">
        <v>0</v>
      </c>
      <c r="AH809">
        <v>0</v>
      </c>
      <c r="AI809">
        <f t="shared" si="55"/>
        <v>0</v>
      </c>
      <c r="AJ809" t="s">
        <v>524</v>
      </c>
      <c r="AL809">
        <v>0</v>
      </c>
      <c r="AM809" cm="1">
        <f t="array" ref="AM809">IF(AL809=1,1,
   IF(ISTEXT(AK809),1,
   IF(AO809&gt;1,AM808,
   IF(AI809=1,
      IF(SUMPRODUCT((LEN($Y$2:$Y$4096)-LEN(SUBSTITUTE($Y$2:$Y$4096,AA809,"")))/LEN(AA809))&gt;0,2,1),
      IF(
         SUMPRODUCT((LEN($Y$2:$Y$4096)-LEN(SUBSTITUTE($Y$2:$Y$4096,AA809,"")))/LEN(AA809))
         - SUMPRODUCT((LEN($Y$2:$Y$4096)-LEN(SUBSTITUTE($Y$2:$Y$4096,"Alolan "&amp;AA809,"")))/LEN("Alolan "&amp;AA809))
         - SUMPRODUCT((LEN($Y$2:$Y$4096)-LEN(SUBSTITUTE($Y$2:$Y$4096,"Galarian "&amp;AA809,"")))/LEN("Galarian "&amp;AA809))
         - SUMPRODUCT((LEN($Y$2:$Y$4096)-LEN(SUBSTITUTE($Y$2:$Y$4096,"Hisuian "&amp;AA809,"")))/LEN("Hisuian "&amp;AA809))
         - SUMPRODUCT((LEN($Y$2:$Y$4096)-LEN(SUBSTITUTE($Y$2:$Y$4096,"Paldean "&amp;AA809,"")))/LEN("Paldean "&amp;AA809))
      &gt;0,2,1)
   ))))</f>
        <v>2</v>
      </c>
      <c r="AN809">
        <v>0</v>
      </c>
      <c r="AO809">
        <v>0</v>
      </c>
    </row>
    <row r="810" spans="1:41" x14ac:dyDescent="0.25">
      <c r="A810" t="s">
        <v>3976</v>
      </c>
      <c r="B810" t="s">
        <v>1884</v>
      </c>
      <c r="C810" t="s">
        <v>1479</v>
      </c>
      <c r="D810" t="s">
        <v>1492</v>
      </c>
      <c r="E810">
        <v>60</v>
      </c>
      <c r="F810">
        <v>85</v>
      </c>
      <c r="G810">
        <v>60</v>
      </c>
      <c r="H810">
        <v>85</v>
      </c>
      <c r="I810">
        <v>60</v>
      </c>
      <c r="J810">
        <v>55</v>
      </c>
      <c r="K810" t="s">
        <v>1885</v>
      </c>
      <c r="L810" t="s">
        <v>250</v>
      </c>
      <c r="M810" t="s">
        <v>251</v>
      </c>
      <c r="N810">
        <v>7.3</v>
      </c>
      <c r="O810">
        <v>6</v>
      </c>
      <c r="R810">
        <f t="shared" si="52"/>
        <v>7</v>
      </c>
      <c r="S810">
        <f t="shared" si="53"/>
        <v>6</v>
      </c>
      <c r="T810">
        <f t="shared" si="54"/>
        <v>13</v>
      </c>
      <c r="U810" t="s">
        <v>1479</v>
      </c>
      <c r="V810" t="s">
        <v>1492</v>
      </c>
      <c r="W810" t="s">
        <v>1481</v>
      </c>
      <c r="X810" t="s">
        <v>1512</v>
      </c>
      <c r="Y810" t="s">
        <v>5265</v>
      </c>
      <c r="Z810" cm="1">
        <f t="array" ref="Z810">IF(ISBLANK(AK810),_xlfn.LET(
    _xlpm.nameBeforeSlash, IF(ISNUMBER(SEARCH("/", Y810)), LEFT(Y810, SEARCH("/", Y810)-1), Y810),
    _xlpm.matchRow, IFERROR(MATCH(_xlpm.nameBeforeSlash, AA:AA, 0), ""),
    _xlpm.difference, IF(_xlpm.matchRow="", "", ABS((R810 + S810)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),IF(ISBLANK(Y810),"","Hidden"))</f>
        <v>14</v>
      </c>
      <c r="AA810" t="s">
        <v>5263</v>
      </c>
      <c r="AC810" t="s">
        <v>1084</v>
      </c>
      <c r="AD810" t="str">
        <f>_xlfn.XLOOKUP(AC810,moves!A:A,moves!B:B)</f>
        <v>fire</v>
      </c>
      <c r="AE810">
        <f>_xlfn.XLOOKUP(AC810,moves!A:A,moves!D:D)</f>
        <v>3</v>
      </c>
      <c r="AF810" t="str">
        <f>_xlfn.XLOOKUP(AC810,moves!A:A,moves!E:E)</f>
        <v>Each time this move is used: Initiative is increased by 1.</v>
      </c>
      <c r="AG810">
        <v>0</v>
      </c>
      <c r="AH810">
        <v>0</v>
      </c>
      <c r="AI810">
        <f t="shared" si="55"/>
        <v>1</v>
      </c>
      <c r="AJ810" t="s">
        <v>524</v>
      </c>
      <c r="AL810">
        <v>0</v>
      </c>
      <c r="AM810" cm="1">
        <f t="array" ref="AM810">IF(AL810=1,1,
   IF(ISTEXT(AK810),1,
   IF(AO810&gt;1,AM809,
   IF(AI810=1,
      IF(SUMPRODUCT((LEN($Y$2:$Y$4096)-LEN(SUBSTITUTE($Y$2:$Y$4096,AA810,"")))/LEN(AA810))&gt;0,2,1),
      IF(
         SUMPRODUCT((LEN($Y$2:$Y$4096)-LEN(SUBSTITUTE($Y$2:$Y$4096,AA810,"")))/LEN(AA810))
         - SUMPRODUCT((LEN($Y$2:$Y$4096)-LEN(SUBSTITUTE($Y$2:$Y$4096,"Alolan "&amp;AA810,"")))/LEN("Alolan "&amp;AA810))
         - SUMPRODUCT((LEN($Y$2:$Y$4096)-LEN(SUBSTITUTE($Y$2:$Y$4096,"Galarian "&amp;AA810,"")))/LEN("Galarian "&amp;AA810))
         - SUMPRODUCT((LEN($Y$2:$Y$4096)-LEN(SUBSTITUTE($Y$2:$Y$4096,"Hisuian "&amp;AA810,"")))/LEN("Hisuian "&amp;AA810))
         - SUMPRODUCT((LEN($Y$2:$Y$4096)-LEN(SUBSTITUTE($Y$2:$Y$4096,"Paldean "&amp;AA810,"")))/LEN("Paldean "&amp;AA810))
      &gt;0,2,1)
   ))))</f>
        <v>2</v>
      </c>
      <c r="AN810">
        <v>0</v>
      </c>
      <c r="AO810">
        <v>0</v>
      </c>
    </row>
    <row r="811" spans="1:41" x14ac:dyDescent="0.25">
      <c r="A811">
        <v>257</v>
      </c>
      <c r="B811" t="s">
        <v>1886</v>
      </c>
      <c r="C811" t="s">
        <v>1479</v>
      </c>
      <c r="D811" t="s">
        <v>1492</v>
      </c>
      <c r="E811">
        <v>80</v>
      </c>
      <c r="F811">
        <v>120</v>
      </c>
      <c r="G811">
        <v>70</v>
      </c>
      <c r="H811">
        <v>110</v>
      </c>
      <c r="I811">
        <v>70</v>
      </c>
      <c r="J811">
        <v>80</v>
      </c>
      <c r="K811" t="s">
        <v>1887</v>
      </c>
      <c r="L811" t="s">
        <v>250</v>
      </c>
      <c r="M811" t="s">
        <v>251</v>
      </c>
      <c r="N811">
        <v>10.3</v>
      </c>
      <c r="O811">
        <v>7.4</v>
      </c>
      <c r="P811">
        <v>1</v>
      </c>
      <c r="Q811">
        <v>1</v>
      </c>
      <c r="R811">
        <f t="shared" si="52"/>
        <v>11</v>
      </c>
      <c r="S811">
        <f t="shared" si="53"/>
        <v>8</v>
      </c>
      <c r="T811">
        <f t="shared" si="54"/>
        <v>19</v>
      </c>
      <c r="U811" t="s">
        <v>1479</v>
      </c>
      <c r="V811" t="s">
        <v>1492</v>
      </c>
      <c r="W811" t="s">
        <v>1481</v>
      </c>
      <c r="X811" t="s">
        <v>1512</v>
      </c>
      <c r="Z811" t="str" cm="1">
        <f t="array" ref="Z811">IF(ISBLANK(AK811),_xlfn.LET(
    _xlpm.nameBeforeSlash, IF(ISNUMBER(SEARCH("/", Y811)), LEFT(Y811, SEARCH("/", Y811)-1), Y811),
    _xlpm.matchRow, IFERROR(MATCH(_xlpm.nameBeforeSlash, AA:AA, 0), ""),
    _xlpm.difference, IF(_xlpm.matchRow="", "", ABS((R811 + S811)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),IF(ISBLANK(Y811),"","Hidden"))</f>
        <v/>
      </c>
      <c r="AA811" t="s">
        <v>1886</v>
      </c>
      <c r="AC811" t="s">
        <v>1078</v>
      </c>
      <c r="AD811" t="str">
        <f>_xlfn.XLOOKUP(AC811,moves!A:A,moves!B:B)</f>
        <v>fire</v>
      </c>
      <c r="AE811">
        <f>_xlfn.XLOOKUP(AC811,moves!A:A,moves!D:D)</f>
        <v>4</v>
      </c>
      <c r="AF811" t="str">
        <f>_xlfn.XLOOKUP(AC811,moves!A:A,moves!E:E)</f>
        <v>Critical hits deal +1 damage. If any status symbols are rolled: Inflict the Burned status on the target.</v>
      </c>
      <c r="AG811">
        <v>0</v>
      </c>
      <c r="AH811">
        <v>0</v>
      </c>
      <c r="AI811">
        <f t="shared" si="55"/>
        <v>0</v>
      </c>
      <c r="AJ811" t="s">
        <v>525</v>
      </c>
      <c r="AL811">
        <v>0</v>
      </c>
      <c r="AM811" cm="1">
        <f t="array" ref="AM811">IF(AL811=1,1,
   IF(ISTEXT(AK811),1,
   IF(AO811&gt;1,AM810,
   IF(AI811=1,
      IF(SUMPRODUCT((LEN($Y$2:$Y$4096)-LEN(SUBSTITUTE($Y$2:$Y$4096,AA811,"")))/LEN(AA811))&gt;0,2,1),
      IF(
         SUMPRODUCT((LEN($Y$2:$Y$4096)-LEN(SUBSTITUTE($Y$2:$Y$4096,AA811,"")))/LEN(AA811))
         - SUMPRODUCT((LEN($Y$2:$Y$4096)-LEN(SUBSTITUTE($Y$2:$Y$4096,"Alolan "&amp;AA811,"")))/LEN("Alolan "&amp;AA811))
         - SUMPRODUCT((LEN($Y$2:$Y$4096)-LEN(SUBSTITUTE($Y$2:$Y$4096,"Galarian "&amp;AA811,"")))/LEN("Galarian "&amp;AA811))
         - SUMPRODUCT((LEN($Y$2:$Y$4096)-LEN(SUBSTITUTE($Y$2:$Y$4096,"Hisuian "&amp;AA811,"")))/LEN("Hisuian "&amp;AA811))
         - SUMPRODUCT((LEN($Y$2:$Y$4096)-LEN(SUBSTITUTE($Y$2:$Y$4096,"Paldean "&amp;AA811,"")))/LEN("Paldean "&amp;AA811))
      &gt;0,2,1)
   ))))</f>
        <v>2</v>
      </c>
      <c r="AN811">
        <v>0</v>
      </c>
      <c r="AO811">
        <v>1</v>
      </c>
    </row>
    <row r="812" spans="1:41" x14ac:dyDescent="0.25">
      <c r="A812" t="s">
        <v>1888</v>
      </c>
      <c r="B812" t="s">
        <v>1886</v>
      </c>
      <c r="C812" t="s">
        <v>1479</v>
      </c>
      <c r="D812" t="s">
        <v>1492</v>
      </c>
      <c r="E812">
        <v>80</v>
      </c>
      <c r="F812">
        <v>160</v>
      </c>
      <c r="G812">
        <v>80</v>
      </c>
      <c r="H812">
        <v>130</v>
      </c>
      <c r="I812">
        <v>80</v>
      </c>
      <c r="J812">
        <v>100</v>
      </c>
      <c r="K812" t="s">
        <v>1887</v>
      </c>
      <c r="L812" t="s">
        <v>3446</v>
      </c>
      <c r="M812" t="s">
        <v>1476</v>
      </c>
      <c r="N812">
        <v>13.3</v>
      </c>
      <c r="O812">
        <v>8</v>
      </c>
      <c r="P812">
        <v>1</v>
      </c>
      <c r="Q812">
        <v>1</v>
      </c>
      <c r="R812">
        <f t="shared" si="52"/>
        <v>14</v>
      </c>
      <c r="S812">
        <f t="shared" si="53"/>
        <v>9</v>
      </c>
      <c r="T812">
        <f t="shared" si="54"/>
        <v>23</v>
      </c>
      <c r="U812" t="s">
        <v>1479</v>
      </c>
      <c r="V812" t="s">
        <v>1492</v>
      </c>
      <c r="W812" t="s">
        <v>1481</v>
      </c>
      <c r="X812" t="s">
        <v>1512</v>
      </c>
      <c r="Z812" t="str" cm="1">
        <f t="array" ref="Z812">IF(ISBLANK(AK812),_xlfn.LET(
    _xlpm.nameBeforeSlash, IF(ISNUMBER(SEARCH("/", Y812)), LEFT(Y812, SEARCH("/", Y812)-1), Y812),
    _xlpm.matchRow, IFERROR(MATCH(_xlpm.nameBeforeSlash, AA:AA, 0), ""),
    _xlpm.difference, IF(_xlpm.matchRow="", "", ABS((R812 + S812)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),IF(ISBLANK(Y812),"","Hidden"))</f>
        <v/>
      </c>
      <c r="AA812" t="s">
        <v>3400</v>
      </c>
      <c r="AB812" t="s">
        <v>1477</v>
      </c>
      <c r="AC812" t="s">
        <v>1080</v>
      </c>
      <c r="AD812" t="str">
        <f>_xlfn.XLOOKUP(AC812,moves!A:A,moves!B:B)</f>
        <v>fire</v>
      </c>
      <c r="AE812">
        <f>_xlfn.XLOOKUP(AC812,moves!A:A,moves!D:D)</f>
        <v>4</v>
      </c>
      <c r="AF812" t="str">
        <f>_xlfn.XLOOKUP(AC812,moves!A:A,moves!E:E)</f>
        <v>If the user attacked last turn and dealt no damage or if the user is paralyzed: Deal double damage.</v>
      </c>
      <c r="AG812">
        <v>0</v>
      </c>
      <c r="AH812">
        <v>0</v>
      </c>
      <c r="AI812">
        <f t="shared" si="55"/>
        <v>0</v>
      </c>
      <c r="AJ812" t="s">
        <v>525</v>
      </c>
      <c r="AL812">
        <v>0</v>
      </c>
      <c r="AM812" cm="1">
        <f t="array" ref="AM812">IF(AL812=1,1,
   IF(ISTEXT(AK812),1,
   IF(AO812&gt;1,AM811,
   IF(AI812=1,
      IF(SUMPRODUCT((LEN($Y$2:$Y$4096)-LEN(SUBSTITUTE($Y$2:$Y$4096,AA812,"")))/LEN(AA812))&gt;0,2,1),
      IF(
         SUMPRODUCT((LEN($Y$2:$Y$4096)-LEN(SUBSTITUTE($Y$2:$Y$4096,AA812,"")))/LEN(AA812))
         - SUMPRODUCT((LEN($Y$2:$Y$4096)-LEN(SUBSTITUTE($Y$2:$Y$4096,"Alolan "&amp;AA812,"")))/LEN("Alolan "&amp;AA812))
         - SUMPRODUCT((LEN($Y$2:$Y$4096)-LEN(SUBSTITUTE($Y$2:$Y$4096,"Galarian "&amp;AA812,"")))/LEN("Galarian "&amp;AA812))
         - SUMPRODUCT((LEN($Y$2:$Y$4096)-LEN(SUBSTITUTE($Y$2:$Y$4096,"Hisuian "&amp;AA812,"")))/LEN("Hisuian "&amp;AA812))
         - SUMPRODUCT((LEN($Y$2:$Y$4096)-LEN(SUBSTITUTE($Y$2:$Y$4096,"Paldean "&amp;AA812,"")))/LEN("Paldean "&amp;AA812))
      &gt;0,2,1)
   ))))</f>
        <v>2</v>
      </c>
      <c r="AN812">
        <v>0</v>
      </c>
      <c r="AO812">
        <v>2</v>
      </c>
    </row>
    <row r="813" spans="1:41" x14ac:dyDescent="0.25">
      <c r="A813" t="s">
        <v>3977</v>
      </c>
      <c r="B813" t="s">
        <v>1886</v>
      </c>
      <c r="C813" t="s">
        <v>1479</v>
      </c>
      <c r="D813" t="s">
        <v>1492</v>
      </c>
      <c r="E813">
        <v>80</v>
      </c>
      <c r="F813">
        <v>120</v>
      </c>
      <c r="G813">
        <v>70</v>
      </c>
      <c r="H813">
        <v>110</v>
      </c>
      <c r="I813">
        <v>70</v>
      </c>
      <c r="J813">
        <v>80</v>
      </c>
      <c r="K813" t="s">
        <v>1887</v>
      </c>
      <c r="L813" t="s">
        <v>250</v>
      </c>
      <c r="M813" t="s">
        <v>251</v>
      </c>
      <c r="N813">
        <v>10.3</v>
      </c>
      <c r="O813">
        <v>7.4</v>
      </c>
      <c r="P813">
        <v>1</v>
      </c>
      <c r="Q813">
        <v>1</v>
      </c>
      <c r="R813">
        <f t="shared" si="52"/>
        <v>11</v>
      </c>
      <c r="S813">
        <f t="shared" si="53"/>
        <v>8</v>
      </c>
      <c r="T813">
        <f t="shared" si="54"/>
        <v>19</v>
      </c>
      <c r="U813" t="s">
        <v>1479</v>
      </c>
      <c r="V813" t="s">
        <v>1492</v>
      </c>
      <c r="W813" t="s">
        <v>1481</v>
      </c>
      <c r="X813" t="s">
        <v>1512</v>
      </c>
      <c r="Z813" t="str" cm="1">
        <f t="array" ref="Z813">IF(ISBLANK(AK813),_xlfn.LET(
    _xlpm.nameBeforeSlash, IF(ISNUMBER(SEARCH("/", Y813)), LEFT(Y813, SEARCH("/", Y813)-1), Y813),
    _xlpm.matchRow, IFERROR(MATCH(_xlpm.nameBeforeSlash, AA:AA, 0), ""),
    _xlpm.difference, IF(_xlpm.matchRow="", "", ABS((R813 + S813)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),IF(ISBLANK(Y813),"","Hidden"))</f>
        <v/>
      </c>
      <c r="AA813" t="s">
        <v>5265</v>
      </c>
      <c r="AC813" t="s">
        <v>6504</v>
      </c>
      <c r="AD813" t="str">
        <f>_xlfn.XLOOKUP(AC813,moves!A:A,moves!B:B)</f>
        <v>fire</v>
      </c>
      <c r="AE813">
        <f>_xlfn.XLOOKUP(AC813,moves!A:A,moves!D:D)</f>
        <v>4</v>
      </c>
      <c r="AF813" t="str">
        <f>_xlfn.XLOOKUP(AC813,moves!A:A,moves!E:E)</f>
        <v>For each critical hit rolled: Deal 2 damage to any other opposing active Pokémon.</v>
      </c>
      <c r="AG813">
        <v>0</v>
      </c>
      <c r="AH813">
        <v>0</v>
      </c>
      <c r="AI813">
        <f t="shared" si="55"/>
        <v>1</v>
      </c>
      <c r="AJ813" t="s">
        <v>525</v>
      </c>
      <c r="AL813">
        <v>0</v>
      </c>
      <c r="AM813" cm="1">
        <f t="array" ref="AM813">IF(AL813=1,1,
   IF(ISTEXT(AK813),1,
   IF(AO813&gt;1,AM812,
   IF(AI813=1,
      IF(SUMPRODUCT((LEN($Y$2:$Y$4096)-LEN(SUBSTITUTE($Y$2:$Y$4096,AA813,"")))/LEN(AA813))&gt;0,2,1),
      IF(
         SUMPRODUCT((LEN($Y$2:$Y$4096)-LEN(SUBSTITUTE($Y$2:$Y$4096,AA813,"")))/LEN(AA813))
         - SUMPRODUCT((LEN($Y$2:$Y$4096)-LEN(SUBSTITUTE($Y$2:$Y$4096,"Alolan "&amp;AA813,"")))/LEN("Alolan "&amp;AA813))
         - SUMPRODUCT((LEN($Y$2:$Y$4096)-LEN(SUBSTITUTE($Y$2:$Y$4096,"Galarian "&amp;AA813,"")))/LEN("Galarian "&amp;AA813))
         - SUMPRODUCT((LEN($Y$2:$Y$4096)-LEN(SUBSTITUTE($Y$2:$Y$4096,"Hisuian "&amp;AA813,"")))/LEN("Hisuian "&amp;AA813))
         - SUMPRODUCT((LEN($Y$2:$Y$4096)-LEN(SUBSTITUTE($Y$2:$Y$4096,"Paldean "&amp;AA813,"")))/LEN("Paldean "&amp;AA813))
      &gt;0,2,1)
   ))))</f>
        <v>2</v>
      </c>
      <c r="AN813">
        <v>0</v>
      </c>
      <c r="AO813">
        <v>1</v>
      </c>
    </row>
    <row r="814" spans="1:41" x14ac:dyDescent="0.25">
      <c r="A814" t="s">
        <v>3978</v>
      </c>
      <c r="B814" t="s">
        <v>1886</v>
      </c>
      <c r="C814" t="s">
        <v>1479</v>
      </c>
      <c r="D814" t="s">
        <v>1492</v>
      </c>
      <c r="E814">
        <v>80</v>
      </c>
      <c r="F814">
        <v>160</v>
      </c>
      <c r="G814">
        <v>80</v>
      </c>
      <c r="H814">
        <v>130</v>
      </c>
      <c r="I814">
        <v>80</v>
      </c>
      <c r="J814">
        <v>100</v>
      </c>
      <c r="K814" t="s">
        <v>1887</v>
      </c>
      <c r="L814" t="s">
        <v>3446</v>
      </c>
      <c r="M814" t="s">
        <v>1476</v>
      </c>
      <c r="N814">
        <v>13.3</v>
      </c>
      <c r="O814">
        <v>8</v>
      </c>
      <c r="P814">
        <v>1</v>
      </c>
      <c r="Q814">
        <v>1</v>
      </c>
      <c r="R814">
        <f t="shared" si="52"/>
        <v>14</v>
      </c>
      <c r="S814">
        <f t="shared" si="53"/>
        <v>9</v>
      </c>
      <c r="T814">
        <f t="shared" si="54"/>
        <v>23</v>
      </c>
      <c r="U814" t="s">
        <v>1479</v>
      </c>
      <c r="V814" t="s">
        <v>1492</v>
      </c>
      <c r="W814" t="s">
        <v>1481</v>
      </c>
      <c r="X814" t="s">
        <v>1512</v>
      </c>
      <c r="Z814" t="str" cm="1">
        <f t="array" ref="Z814">IF(ISBLANK(AK814),_xlfn.LET(
    _xlpm.nameBeforeSlash, IF(ISNUMBER(SEARCH("/", Y814)), LEFT(Y814, SEARCH("/", Y814)-1), Y814),
    _xlpm.matchRow, IFERROR(MATCH(_xlpm.nameBeforeSlash, AA:AA, 0), ""),
    _xlpm.difference, IF(_xlpm.matchRow="", "", ABS((R814 + S814)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),IF(ISBLANK(Y814),"","Hidden"))</f>
        <v/>
      </c>
      <c r="AA814" t="s">
        <v>5266</v>
      </c>
      <c r="AB814" t="s">
        <v>1477</v>
      </c>
      <c r="AC814" t="s">
        <v>6505</v>
      </c>
      <c r="AD814" t="str">
        <f>_xlfn.XLOOKUP(AC814,moves!A:A,moves!B:B)</f>
        <v>fire</v>
      </c>
      <c r="AE814">
        <f>_xlfn.XLOOKUP(AC814,moves!A:A,moves!D:D)</f>
        <v>5</v>
      </c>
      <c r="AF814" t="str">
        <f>_xlfn.XLOOKUP(AC814,moves!A:A,moves!E:E)</f>
        <v>If this move was used last turn: Increase attack strength by 2.</v>
      </c>
      <c r="AG814">
        <v>0</v>
      </c>
      <c r="AH814">
        <v>0</v>
      </c>
      <c r="AI814">
        <f t="shared" si="55"/>
        <v>1</v>
      </c>
      <c r="AJ814" t="s">
        <v>525</v>
      </c>
      <c r="AL814">
        <v>0</v>
      </c>
      <c r="AM814" cm="1">
        <f t="array" ref="AM814">IF(AL814=1,1,
   IF(ISTEXT(AK814),1,
   IF(AO814&gt;1,AM813,
   IF(AI814=1,
      IF(SUMPRODUCT((LEN($Y$2:$Y$4096)-LEN(SUBSTITUTE($Y$2:$Y$4096,AA814,"")))/LEN(AA814))&gt;0,2,1),
      IF(
         SUMPRODUCT((LEN($Y$2:$Y$4096)-LEN(SUBSTITUTE($Y$2:$Y$4096,AA814,"")))/LEN(AA814))
         - SUMPRODUCT((LEN($Y$2:$Y$4096)-LEN(SUBSTITUTE($Y$2:$Y$4096,"Alolan "&amp;AA814,"")))/LEN("Alolan "&amp;AA814))
         - SUMPRODUCT((LEN($Y$2:$Y$4096)-LEN(SUBSTITUTE($Y$2:$Y$4096,"Galarian "&amp;AA814,"")))/LEN("Galarian "&amp;AA814))
         - SUMPRODUCT((LEN($Y$2:$Y$4096)-LEN(SUBSTITUTE($Y$2:$Y$4096,"Hisuian "&amp;AA814,"")))/LEN("Hisuian "&amp;AA814))
         - SUMPRODUCT((LEN($Y$2:$Y$4096)-LEN(SUBSTITUTE($Y$2:$Y$4096,"Paldean "&amp;AA814,"")))/LEN("Paldean "&amp;AA814))
      &gt;0,2,1)
   ))))</f>
        <v>2</v>
      </c>
      <c r="AN814">
        <v>0</v>
      </c>
      <c r="AO814">
        <v>2</v>
      </c>
    </row>
    <row r="815" spans="1:41" x14ac:dyDescent="0.25">
      <c r="A815">
        <v>258</v>
      </c>
      <c r="B815" t="s">
        <v>1889</v>
      </c>
      <c r="C815" t="s">
        <v>1490</v>
      </c>
      <c r="D815"/>
      <c r="E815">
        <v>50</v>
      </c>
      <c r="F815">
        <v>70</v>
      </c>
      <c r="G815">
        <v>50</v>
      </c>
      <c r="H815">
        <v>50</v>
      </c>
      <c r="I815">
        <v>50</v>
      </c>
      <c r="J815">
        <v>40</v>
      </c>
      <c r="K815" t="s">
        <v>1890</v>
      </c>
      <c r="L815" t="s">
        <v>252</v>
      </c>
      <c r="M815" t="s">
        <v>251</v>
      </c>
      <c r="N815">
        <v>5.6</v>
      </c>
      <c r="O815">
        <v>5</v>
      </c>
      <c r="R815">
        <f t="shared" si="52"/>
        <v>6</v>
      </c>
      <c r="S815">
        <f t="shared" si="53"/>
        <v>5</v>
      </c>
      <c r="T815">
        <f t="shared" si="54"/>
        <v>11</v>
      </c>
      <c r="U815" t="s">
        <v>1490</v>
      </c>
      <c r="V815" t="s">
        <v>1472</v>
      </c>
      <c r="W815" t="s">
        <v>1492</v>
      </c>
      <c r="X815" t="s">
        <v>1546</v>
      </c>
      <c r="Y815" t="s">
        <v>1891</v>
      </c>
      <c r="Z815" cm="1">
        <f t="array" ref="Z815">IF(ISBLANK(AK815),_xlfn.LET(
    _xlpm.nameBeforeSlash, IF(ISNUMBER(SEARCH("/", Y815)), LEFT(Y815, SEARCH("/", Y815)-1), Y815),
    _xlpm.matchRow, IFERROR(MATCH(_xlpm.nameBeforeSlash, AA:AA, 0), ""),
    _xlpm.difference, IF(_xlpm.matchRow="", "", ABS((R815 + S815)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),IF(ISBLANK(Y815),"","Hidden"))</f>
        <v>7</v>
      </c>
      <c r="AA815" t="s">
        <v>1889</v>
      </c>
      <c r="AC815" t="s">
        <v>521</v>
      </c>
      <c r="AD815" t="str">
        <f>_xlfn.XLOOKUP(AC815,moves!A:A,moves!B:B)</f>
        <v>water</v>
      </c>
      <c r="AE815">
        <f>_xlfn.XLOOKUP(AC815,moves!A:A,moves!D:D)</f>
        <v>2</v>
      </c>
      <c r="AF815" t="str">
        <f>_xlfn.XLOOKUP(AC815,moves!A:A,moves!E:E)</f>
        <v>When the target next attacks: Remove 1 regular hit from the roll.</v>
      </c>
      <c r="AG815">
        <v>1</v>
      </c>
      <c r="AH815">
        <v>0</v>
      </c>
      <c r="AI815">
        <f t="shared" si="55"/>
        <v>0</v>
      </c>
      <c r="AJ815" t="s">
        <v>870</v>
      </c>
      <c r="AL815">
        <v>0</v>
      </c>
      <c r="AM815" cm="1">
        <f t="array" ref="AM815">IF(AL815=1,1,
   IF(ISTEXT(AK815),1,
   IF(AO815&gt;1,AM814,
   IF(AI815=1,
      IF(SUMPRODUCT((LEN($Y$2:$Y$4096)-LEN(SUBSTITUTE($Y$2:$Y$4096,AA815,"")))/LEN(AA815))&gt;0,2,1),
      IF(
         SUMPRODUCT((LEN($Y$2:$Y$4096)-LEN(SUBSTITUTE($Y$2:$Y$4096,AA815,"")))/LEN(AA815))
         - SUMPRODUCT((LEN($Y$2:$Y$4096)-LEN(SUBSTITUTE($Y$2:$Y$4096,"Alolan "&amp;AA815,"")))/LEN("Alolan "&amp;AA815))
         - SUMPRODUCT((LEN($Y$2:$Y$4096)-LEN(SUBSTITUTE($Y$2:$Y$4096,"Galarian "&amp;AA815,"")))/LEN("Galarian "&amp;AA815))
         - SUMPRODUCT((LEN($Y$2:$Y$4096)-LEN(SUBSTITUTE($Y$2:$Y$4096,"Hisuian "&amp;AA815,"")))/LEN("Hisuian "&amp;AA815))
         - SUMPRODUCT((LEN($Y$2:$Y$4096)-LEN(SUBSTITUTE($Y$2:$Y$4096,"Paldean "&amp;AA815,"")))/LEN("Paldean "&amp;AA815))
      &gt;0,2,1)
   ))))</f>
        <v>1</v>
      </c>
      <c r="AN815">
        <v>0</v>
      </c>
      <c r="AO815">
        <v>0</v>
      </c>
    </row>
    <row r="816" spans="1:41" x14ac:dyDescent="0.25">
      <c r="A816" t="s">
        <v>3979</v>
      </c>
      <c r="B816" t="s">
        <v>1889</v>
      </c>
      <c r="C816" t="s">
        <v>1490</v>
      </c>
      <c r="D816"/>
      <c r="E816">
        <v>50</v>
      </c>
      <c r="F816">
        <v>70</v>
      </c>
      <c r="G816">
        <v>50</v>
      </c>
      <c r="H816">
        <v>50</v>
      </c>
      <c r="I816">
        <v>50</v>
      </c>
      <c r="J816">
        <v>40</v>
      </c>
      <c r="K816" t="s">
        <v>1890</v>
      </c>
      <c r="L816" t="s">
        <v>252</v>
      </c>
      <c r="M816" t="s">
        <v>251</v>
      </c>
      <c r="N816">
        <v>5.6</v>
      </c>
      <c r="O816">
        <v>5</v>
      </c>
      <c r="R816">
        <f t="shared" si="52"/>
        <v>6</v>
      </c>
      <c r="S816">
        <f t="shared" si="53"/>
        <v>5</v>
      </c>
      <c r="T816">
        <f t="shared" si="54"/>
        <v>11</v>
      </c>
      <c r="U816" t="s">
        <v>1490</v>
      </c>
      <c r="V816" t="s">
        <v>1472</v>
      </c>
      <c r="W816" t="s">
        <v>1492</v>
      </c>
      <c r="X816" t="s">
        <v>1546</v>
      </c>
      <c r="Y816" t="s">
        <v>5267</v>
      </c>
      <c r="Z816" cm="1">
        <f t="array" ref="Z816">IF(ISBLANK(AK816),_xlfn.LET(
    _xlpm.nameBeforeSlash, IF(ISNUMBER(SEARCH("/", Y816)), LEFT(Y816, SEARCH("/", Y816)-1), Y816),
    _xlpm.matchRow, IFERROR(MATCH(_xlpm.nameBeforeSlash, AA:AA, 0), ""),
    _xlpm.difference, IF(_xlpm.matchRow="", "", ABS((R816 + S816)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),IF(ISBLANK(Y816),"","Hidden"))</f>
        <v>7</v>
      </c>
      <c r="AA816" t="s">
        <v>5268</v>
      </c>
      <c r="AC816" t="s">
        <v>6507</v>
      </c>
      <c r="AD816" t="str">
        <f>_xlfn.XLOOKUP(AC816,moves!A:A,moves!B:B)</f>
        <v>fighting</v>
      </c>
      <c r="AE816">
        <f>_xlfn.XLOOKUP(AC816,moves!A:A,moves!D:D)</f>
        <v>2</v>
      </c>
      <c r="AF816" t="str">
        <f>_xlfn.XLOOKUP(AC816,moves!A:A,moves!E:E)</f>
        <v>This move can be used outside of battle once per turn: Use 2 less movement when moving up in elevation once this turn.</v>
      </c>
      <c r="AG816">
        <v>1</v>
      </c>
      <c r="AH816">
        <v>0</v>
      </c>
      <c r="AI816">
        <f t="shared" si="55"/>
        <v>1</v>
      </c>
      <c r="AJ816" t="s">
        <v>523</v>
      </c>
      <c r="AL816">
        <v>0</v>
      </c>
      <c r="AM816" cm="1">
        <f t="array" ref="AM816">IF(AL816=1,1,
   IF(ISTEXT(AK816),1,
   IF(AO816&gt;1,AM815,
   IF(AI816=1,
      IF(SUMPRODUCT((LEN($Y$2:$Y$4096)-LEN(SUBSTITUTE($Y$2:$Y$4096,AA816,"")))/LEN(AA816))&gt;0,2,1),
      IF(
         SUMPRODUCT((LEN($Y$2:$Y$4096)-LEN(SUBSTITUTE($Y$2:$Y$4096,AA816,"")))/LEN(AA816))
         - SUMPRODUCT((LEN($Y$2:$Y$4096)-LEN(SUBSTITUTE($Y$2:$Y$4096,"Alolan "&amp;AA816,"")))/LEN("Alolan "&amp;AA816))
         - SUMPRODUCT((LEN($Y$2:$Y$4096)-LEN(SUBSTITUTE($Y$2:$Y$4096,"Galarian "&amp;AA816,"")))/LEN("Galarian "&amp;AA816))
         - SUMPRODUCT((LEN($Y$2:$Y$4096)-LEN(SUBSTITUTE($Y$2:$Y$4096,"Hisuian "&amp;AA816,"")))/LEN("Hisuian "&amp;AA816))
         - SUMPRODUCT((LEN($Y$2:$Y$4096)-LEN(SUBSTITUTE($Y$2:$Y$4096,"Paldean "&amp;AA816,"")))/LEN("Paldean "&amp;AA816))
      &gt;0,2,1)
   ))))</f>
        <v>1</v>
      </c>
      <c r="AN816">
        <v>0</v>
      </c>
      <c r="AO816">
        <v>0</v>
      </c>
    </row>
    <row r="817" spans="1:41" x14ac:dyDescent="0.25">
      <c r="A817">
        <v>259</v>
      </c>
      <c r="B817" t="s">
        <v>1891</v>
      </c>
      <c r="C817" t="s">
        <v>1490</v>
      </c>
      <c r="D817" t="s">
        <v>1472</v>
      </c>
      <c r="E817">
        <v>70</v>
      </c>
      <c r="F817">
        <v>85</v>
      </c>
      <c r="G817">
        <v>70</v>
      </c>
      <c r="H817">
        <v>60</v>
      </c>
      <c r="I817">
        <v>70</v>
      </c>
      <c r="J817">
        <v>50</v>
      </c>
      <c r="K817" t="s">
        <v>1890</v>
      </c>
      <c r="L817" t="s">
        <v>252</v>
      </c>
      <c r="M817" t="s">
        <v>251</v>
      </c>
      <c r="N817">
        <v>6.85</v>
      </c>
      <c r="O817">
        <v>7</v>
      </c>
      <c r="R817">
        <f t="shared" si="52"/>
        <v>7</v>
      </c>
      <c r="S817">
        <f t="shared" si="53"/>
        <v>7</v>
      </c>
      <c r="T817">
        <f t="shared" si="54"/>
        <v>14</v>
      </c>
      <c r="U817" t="s">
        <v>1490</v>
      </c>
      <c r="V817" t="s">
        <v>1472</v>
      </c>
      <c r="W817" t="s">
        <v>1492</v>
      </c>
      <c r="X817" t="s">
        <v>1546</v>
      </c>
      <c r="Y817" t="s">
        <v>1892</v>
      </c>
      <c r="Z817" cm="1">
        <f t="array" ref="Z817">IF(ISBLANK(AK817),_xlfn.LET(
    _xlpm.nameBeforeSlash, IF(ISNUMBER(SEARCH("/", Y817)), LEFT(Y817, SEARCH("/", Y817)-1), Y817),
    _xlpm.matchRow, IFERROR(MATCH(_xlpm.nameBeforeSlash, AA:AA, 0), ""),
    _xlpm.difference, IF(_xlpm.matchRow="", "", ABS((R817 + S817)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),IF(ISBLANK(Y817),"","Hidden"))</f>
        <v>13</v>
      </c>
      <c r="AA817" t="s">
        <v>1891</v>
      </c>
      <c r="AC817" t="s">
        <v>1190</v>
      </c>
      <c r="AD817" t="str">
        <f>_xlfn.XLOOKUP(AC817,moves!A:A,moves!B:B)</f>
        <v>ground</v>
      </c>
      <c r="AE817">
        <f>_xlfn.XLOOKUP(AC817,moves!A:A,moves!D:D)</f>
        <v>3</v>
      </c>
      <c r="AF817" t="str">
        <f>_xlfn.XLOOKUP(AC817,moves!A:A,moves!E:E)</f>
        <v>When the target next attacks: Status symbols deal -1 damage.</v>
      </c>
      <c r="AG817">
        <v>0</v>
      </c>
      <c r="AH817">
        <v>0</v>
      </c>
      <c r="AI817">
        <f t="shared" si="55"/>
        <v>0</v>
      </c>
      <c r="AJ817" t="s">
        <v>524</v>
      </c>
      <c r="AL817">
        <v>0</v>
      </c>
      <c r="AM817" cm="1">
        <f t="array" ref="AM817">IF(AL817=1,1,
   IF(ISTEXT(AK817),1,
   IF(AO817&gt;1,AM816,
   IF(AI817=1,
      IF(SUMPRODUCT((LEN($Y$2:$Y$4096)-LEN(SUBSTITUTE($Y$2:$Y$4096,AA817,"")))/LEN(AA817))&gt;0,2,1),
      IF(
         SUMPRODUCT((LEN($Y$2:$Y$4096)-LEN(SUBSTITUTE($Y$2:$Y$4096,AA817,"")))/LEN(AA817))
         - SUMPRODUCT((LEN($Y$2:$Y$4096)-LEN(SUBSTITUTE($Y$2:$Y$4096,"Alolan "&amp;AA817,"")))/LEN("Alolan "&amp;AA817))
         - SUMPRODUCT((LEN($Y$2:$Y$4096)-LEN(SUBSTITUTE($Y$2:$Y$4096,"Galarian "&amp;AA817,"")))/LEN("Galarian "&amp;AA817))
         - SUMPRODUCT((LEN($Y$2:$Y$4096)-LEN(SUBSTITUTE($Y$2:$Y$4096,"Hisuian "&amp;AA817,"")))/LEN("Hisuian "&amp;AA817))
         - SUMPRODUCT((LEN($Y$2:$Y$4096)-LEN(SUBSTITUTE($Y$2:$Y$4096,"Paldean "&amp;AA817,"")))/LEN("Paldean "&amp;AA817))
      &gt;0,2,1)
   ))))</f>
        <v>2</v>
      </c>
      <c r="AN817">
        <v>0</v>
      </c>
      <c r="AO817">
        <v>0</v>
      </c>
    </row>
    <row r="818" spans="1:41" x14ac:dyDescent="0.25">
      <c r="A818" t="s">
        <v>3980</v>
      </c>
      <c r="B818" t="s">
        <v>1891</v>
      </c>
      <c r="C818" t="s">
        <v>1490</v>
      </c>
      <c r="D818" t="s">
        <v>1472</v>
      </c>
      <c r="E818">
        <v>70</v>
      </c>
      <c r="F818">
        <v>85</v>
      </c>
      <c r="G818">
        <v>70</v>
      </c>
      <c r="H818">
        <v>60</v>
      </c>
      <c r="I818">
        <v>70</v>
      </c>
      <c r="J818">
        <v>50</v>
      </c>
      <c r="K818" t="s">
        <v>1890</v>
      </c>
      <c r="L818" t="s">
        <v>252</v>
      </c>
      <c r="M818" t="s">
        <v>251</v>
      </c>
      <c r="N818">
        <v>6.85</v>
      </c>
      <c r="O818">
        <v>7</v>
      </c>
      <c r="R818">
        <f t="shared" si="52"/>
        <v>7</v>
      </c>
      <c r="S818">
        <f t="shared" si="53"/>
        <v>7</v>
      </c>
      <c r="T818">
        <f t="shared" si="54"/>
        <v>14</v>
      </c>
      <c r="U818" t="s">
        <v>1490</v>
      </c>
      <c r="V818" t="s">
        <v>1472</v>
      </c>
      <c r="W818" t="s">
        <v>1492</v>
      </c>
      <c r="X818" t="s">
        <v>1546</v>
      </c>
      <c r="Y818" t="s">
        <v>5269</v>
      </c>
      <c r="Z818" cm="1">
        <f t="array" ref="Z818">IF(ISBLANK(AK818),_xlfn.LET(
    _xlpm.nameBeforeSlash, IF(ISNUMBER(SEARCH("/", Y818)), LEFT(Y818, SEARCH("/", Y818)-1), Y818),
    _xlpm.matchRow, IFERROR(MATCH(_xlpm.nameBeforeSlash, AA:AA, 0), ""),
    _xlpm.difference, IF(_xlpm.matchRow="", "", ABS((R818 + S818)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),IF(ISBLANK(Y818),"","Hidden"))</f>
        <v>13</v>
      </c>
      <c r="AA818" t="s">
        <v>5267</v>
      </c>
      <c r="AC818" t="s">
        <v>475</v>
      </c>
      <c r="AD818" t="str">
        <f>_xlfn.XLOOKUP(AC818,moves!A:A,moves!B:B)</f>
        <v>water</v>
      </c>
      <c r="AE818">
        <f>_xlfn.XLOOKUP(AC818,moves!A:A,moves!D:D)</f>
        <v>3</v>
      </c>
      <c r="AF818" t="str">
        <f>_xlfn.XLOOKUP(AC818,moves!A:A,moves!E:E)</f>
        <v>If any status symbols are rolled: Inflict the Confused status on the target.</v>
      </c>
      <c r="AG818">
        <v>0</v>
      </c>
      <c r="AH818">
        <v>0</v>
      </c>
      <c r="AI818">
        <f t="shared" si="55"/>
        <v>1</v>
      </c>
      <c r="AJ818" t="s">
        <v>524</v>
      </c>
      <c r="AL818">
        <v>0</v>
      </c>
      <c r="AM818" cm="1">
        <f t="array" ref="AM818">IF(AL818=1,1,
   IF(ISTEXT(AK818),1,
   IF(AO818&gt;1,AM817,
   IF(AI818=1,
      IF(SUMPRODUCT((LEN($Y$2:$Y$4096)-LEN(SUBSTITUTE($Y$2:$Y$4096,AA818,"")))/LEN(AA818))&gt;0,2,1),
      IF(
         SUMPRODUCT((LEN($Y$2:$Y$4096)-LEN(SUBSTITUTE($Y$2:$Y$4096,AA818,"")))/LEN(AA818))
         - SUMPRODUCT((LEN($Y$2:$Y$4096)-LEN(SUBSTITUTE($Y$2:$Y$4096,"Alolan "&amp;AA818,"")))/LEN("Alolan "&amp;AA818))
         - SUMPRODUCT((LEN($Y$2:$Y$4096)-LEN(SUBSTITUTE($Y$2:$Y$4096,"Galarian "&amp;AA818,"")))/LEN("Galarian "&amp;AA818))
         - SUMPRODUCT((LEN($Y$2:$Y$4096)-LEN(SUBSTITUTE($Y$2:$Y$4096,"Hisuian "&amp;AA818,"")))/LEN("Hisuian "&amp;AA818))
         - SUMPRODUCT((LEN($Y$2:$Y$4096)-LEN(SUBSTITUTE($Y$2:$Y$4096,"Paldean "&amp;AA818,"")))/LEN("Paldean "&amp;AA818))
      &gt;0,2,1)
   ))))</f>
        <v>2</v>
      </c>
      <c r="AN818">
        <v>0</v>
      </c>
      <c r="AO818">
        <v>0</v>
      </c>
    </row>
    <row r="819" spans="1:41" x14ac:dyDescent="0.25">
      <c r="A819">
        <v>260</v>
      </c>
      <c r="B819" t="s">
        <v>1892</v>
      </c>
      <c r="C819" t="s">
        <v>1490</v>
      </c>
      <c r="D819" t="s">
        <v>1472</v>
      </c>
      <c r="E819">
        <v>100</v>
      </c>
      <c r="F819">
        <v>110</v>
      </c>
      <c r="G819">
        <v>90</v>
      </c>
      <c r="H819">
        <v>85</v>
      </c>
      <c r="I819">
        <v>90</v>
      </c>
      <c r="J819">
        <v>60</v>
      </c>
      <c r="K819" t="s">
        <v>1890</v>
      </c>
      <c r="L819" t="s">
        <v>252</v>
      </c>
      <c r="M819" t="s">
        <v>251</v>
      </c>
      <c r="N819">
        <v>8.75</v>
      </c>
      <c r="O819">
        <v>9.4</v>
      </c>
      <c r="Q819">
        <v>1</v>
      </c>
      <c r="R819">
        <f t="shared" si="52"/>
        <v>9</v>
      </c>
      <c r="S819">
        <f t="shared" si="53"/>
        <v>10</v>
      </c>
      <c r="T819">
        <f t="shared" si="54"/>
        <v>19</v>
      </c>
      <c r="U819" t="s">
        <v>1490</v>
      </c>
      <c r="V819" t="s">
        <v>1472</v>
      </c>
      <c r="W819" t="s">
        <v>1492</v>
      </c>
      <c r="X819" t="s">
        <v>1546</v>
      </c>
      <c r="Z819" t="str" cm="1">
        <f t="array" ref="Z819">IF(ISBLANK(AK819),_xlfn.LET(
    _xlpm.nameBeforeSlash, IF(ISNUMBER(SEARCH("/", Y819)), LEFT(Y819, SEARCH("/", Y819)-1), Y819),
    _xlpm.matchRow, IFERROR(MATCH(_xlpm.nameBeforeSlash, AA:AA, 0), ""),
    _xlpm.difference, IF(_xlpm.matchRow="", "", ABS((R819 + S819)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),IF(ISBLANK(Y819),"","Hidden"))</f>
        <v/>
      </c>
      <c r="AA819" t="s">
        <v>1892</v>
      </c>
      <c r="AC819" t="s">
        <v>714</v>
      </c>
      <c r="AD819" t="str">
        <f>_xlfn.XLOOKUP(AC819,moves!A:A,moves!B:B)</f>
        <v>water</v>
      </c>
      <c r="AE819">
        <f>_xlfn.XLOOKUP(AC819,moves!A:A,moves!D:D)</f>
        <v>4</v>
      </c>
      <c r="AF819" t="str">
        <f>_xlfn.XLOOKUP(AC819,moves!A:A,moves!E:E)</f>
        <v>When the target next attacks: Status symbols deal -1 damage.</v>
      </c>
      <c r="AG819">
        <v>0</v>
      </c>
      <c r="AH819">
        <v>0</v>
      </c>
      <c r="AI819">
        <f t="shared" si="55"/>
        <v>0</v>
      </c>
      <c r="AJ819" t="s">
        <v>525</v>
      </c>
      <c r="AL819">
        <v>0</v>
      </c>
      <c r="AM819" cm="1">
        <f t="array" ref="AM819">IF(AL819=1,1,
   IF(ISTEXT(AK819),1,
   IF(AO819&gt;1,AM818,
   IF(AI819=1,
      IF(SUMPRODUCT((LEN($Y$2:$Y$4096)-LEN(SUBSTITUTE($Y$2:$Y$4096,AA819,"")))/LEN(AA819))&gt;0,2,1),
      IF(
         SUMPRODUCT((LEN($Y$2:$Y$4096)-LEN(SUBSTITUTE($Y$2:$Y$4096,AA819,"")))/LEN(AA819))
         - SUMPRODUCT((LEN($Y$2:$Y$4096)-LEN(SUBSTITUTE($Y$2:$Y$4096,"Alolan "&amp;AA819,"")))/LEN("Alolan "&amp;AA819))
         - SUMPRODUCT((LEN($Y$2:$Y$4096)-LEN(SUBSTITUTE($Y$2:$Y$4096,"Galarian "&amp;AA819,"")))/LEN("Galarian "&amp;AA819))
         - SUMPRODUCT((LEN($Y$2:$Y$4096)-LEN(SUBSTITUTE($Y$2:$Y$4096,"Hisuian "&amp;AA819,"")))/LEN("Hisuian "&amp;AA819))
         - SUMPRODUCT((LEN($Y$2:$Y$4096)-LEN(SUBSTITUTE($Y$2:$Y$4096,"Paldean "&amp;AA819,"")))/LEN("Paldean "&amp;AA819))
      &gt;0,2,1)
   ))))</f>
        <v>2</v>
      </c>
      <c r="AN819">
        <v>0</v>
      </c>
      <c r="AO819">
        <v>1</v>
      </c>
    </row>
    <row r="820" spans="1:41" x14ac:dyDescent="0.25">
      <c r="A820" t="s">
        <v>1893</v>
      </c>
      <c r="B820" t="s">
        <v>1892</v>
      </c>
      <c r="C820" t="s">
        <v>1490</v>
      </c>
      <c r="D820" t="s">
        <v>1472</v>
      </c>
      <c r="E820">
        <v>100</v>
      </c>
      <c r="F820">
        <v>150</v>
      </c>
      <c r="G820">
        <v>110</v>
      </c>
      <c r="H820">
        <v>95</v>
      </c>
      <c r="I820">
        <v>110</v>
      </c>
      <c r="J820">
        <v>70</v>
      </c>
      <c r="K820" t="s">
        <v>1890</v>
      </c>
      <c r="L820" t="s">
        <v>3446</v>
      </c>
      <c r="M820" t="s">
        <v>1476</v>
      </c>
      <c r="N820">
        <v>11.25</v>
      </c>
      <c r="O820">
        <v>10.6</v>
      </c>
      <c r="Q820">
        <v>1</v>
      </c>
      <c r="R820">
        <f t="shared" si="52"/>
        <v>11</v>
      </c>
      <c r="S820">
        <f t="shared" si="53"/>
        <v>12</v>
      </c>
      <c r="T820">
        <f t="shared" si="54"/>
        <v>23</v>
      </c>
      <c r="U820" t="s">
        <v>1490</v>
      </c>
      <c r="V820" t="s">
        <v>1472</v>
      </c>
      <c r="W820" t="s">
        <v>1492</v>
      </c>
      <c r="X820" t="s">
        <v>1546</v>
      </c>
      <c r="Z820" t="str" cm="1">
        <f t="array" ref="Z820">IF(ISBLANK(AK820),_xlfn.LET(
    _xlpm.nameBeforeSlash, IF(ISNUMBER(SEARCH("/", Y820)), LEFT(Y820, SEARCH("/", Y820)-1), Y820),
    _xlpm.matchRow, IFERROR(MATCH(_xlpm.nameBeforeSlash, AA:AA, 0), ""),
    _xlpm.difference, IF(_xlpm.matchRow="", "", ABS((R820 + S820)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),IF(ISBLANK(Y820),"","Hidden"))</f>
        <v/>
      </c>
      <c r="AA820" t="s">
        <v>3401</v>
      </c>
      <c r="AB820" t="s">
        <v>1477</v>
      </c>
      <c r="AC820" t="s">
        <v>1044</v>
      </c>
      <c r="AD820" t="str">
        <f>_xlfn.XLOOKUP(AC820,moves!A:A,moves!B:B)</f>
        <v>fighting</v>
      </c>
      <c r="AE820">
        <f>_xlfn.XLOOKUP(AC820,moves!A:A,moves!D:D)</f>
        <v>5</v>
      </c>
      <c r="AF820" t="str">
        <f>_xlfn.XLOOKUP(AC820,moves!A:A,moves!E:E)</f>
        <v>Each time this move is used: Decrease the user's Initiative by 2.</v>
      </c>
      <c r="AG820">
        <v>0</v>
      </c>
      <c r="AH820">
        <v>0</v>
      </c>
      <c r="AI820">
        <f t="shared" si="55"/>
        <v>0</v>
      </c>
      <c r="AJ820" t="s">
        <v>525</v>
      </c>
      <c r="AL820">
        <v>0</v>
      </c>
      <c r="AM820" cm="1">
        <f t="array" ref="AM820">IF(AL820=1,1,
   IF(ISTEXT(AK820),1,
   IF(AO820&gt;1,AM819,
   IF(AI820=1,
      IF(SUMPRODUCT((LEN($Y$2:$Y$4096)-LEN(SUBSTITUTE($Y$2:$Y$4096,AA820,"")))/LEN(AA820))&gt;0,2,1),
      IF(
         SUMPRODUCT((LEN($Y$2:$Y$4096)-LEN(SUBSTITUTE($Y$2:$Y$4096,AA820,"")))/LEN(AA820))
         - SUMPRODUCT((LEN($Y$2:$Y$4096)-LEN(SUBSTITUTE($Y$2:$Y$4096,"Alolan "&amp;AA820,"")))/LEN("Alolan "&amp;AA820))
         - SUMPRODUCT((LEN($Y$2:$Y$4096)-LEN(SUBSTITUTE($Y$2:$Y$4096,"Galarian "&amp;AA820,"")))/LEN("Galarian "&amp;AA820))
         - SUMPRODUCT((LEN($Y$2:$Y$4096)-LEN(SUBSTITUTE($Y$2:$Y$4096,"Hisuian "&amp;AA820,"")))/LEN("Hisuian "&amp;AA820))
         - SUMPRODUCT((LEN($Y$2:$Y$4096)-LEN(SUBSTITUTE($Y$2:$Y$4096,"Paldean "&amp;AA820,"")))/LEN("Paldean "&amp;AA820))
      &gt;0,2,1)
   ))))</f>
        <v>2</v>
      </c>
      <c r="AN820">
        <v>0</v>
      </c>
      <c r="AO820">
        <v>2</v>
      </c>
    </row>
    <row r="821" spans="1:41" x14ac:dyDescent="0.25">
      <c r="A821" t="s">
        <v>3981</v>
      </c>
      <c r="B821" t="s">
        <v>1892</v>
      </c>
      <c r="C821" t="s">
        <v>1490</v>
      </c>
      <c r="D821" t="s">
        <v>1472</v>
      </c>
      <c r="E821">
        <v>100</v>
      </c>
      <c r="F821">
        <v>110</v>
      </c>
      <c r="G821">
        <v>90</v>
      </c>
      <c r="H821">
        <v>85</v>
      </c>
      <c r="I821">
        <v>90</v>
      </c>
      <c r="J821">
        <v>60</v>
      </c>
      <c r="K821" t="s">
        <v>1890</v>
      </c>
      <c r="L821" t="s">
        <v>252</v>
      </c>
      <c r="M821" t="s">
        <v>251</v>
      </c>
      <c r="N821">
        <v>8.75</v>
      </c>
      <c r="O821">
        <v>9.4</v>
      </c>
      <c r="Q821">
        <v>1</v>
      </c>
      <c r="R821">
        <f t="shared" si="52"/>
        <v>9</v>
      </c>
      <c r="S821">
        <f t="shared" si="53"/>
        <v>10</v>
      </c>
      <c r="T821">
        <f t="shared" si="54"/>
        <v>19</v>
      </c>
      <c r="U821" t="s">
        <v>1490</v>
      </c>
      <c r="V821" t="s">
        <v>1472</v>
      </c>
      <c r="W821" t="s">
        <v>1492</v>
      </c>
      <c r="X821" t="s">
        <v>1546</v>
      </c>
      <c r="Z821" t="str" cm="1">
        <f t="array" ref="Z821">IF(ISBLANK(AK821),_xlfn.LET(
    _xlpm.nameBeforeSlash, IF(ISNUMBER(SEARCH("/", Y821)), LEFT(Y821, SEARCH("/", Y821)-1), Y821),
    _xlpm.matchRow, IFERROR(MATCH(_xlpm.nameBeforeSlash, AA:AA, 0), ""),
    _xlpm.difference, IF(_xlpm.matchRow="", "", ABS((R821 + S821)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),IF(ISBLANK(Y821),"","Hidden"))</f>
        <v/>
      </c>
      <c r="AA821" t="s">
        <v>5269</v>
      </c>
      <c r="AC821" t="s">
        <v>418</v>
      </c>
      <c r="AD821" t="str">
        <f>_xlfn.XLOOKUP(AC821,moves!A:A,moves!B:B)</f>
        <v>ground</v>
      </c>
      <c r="AE821">
        <f>_xlfn.XLOOKUP(AC821,moves!A:A,moves!D:D)</f>
        <v>4</v>
      </c>
      <c r="AF821" t="str">
        <f>_xlfn.XLOOKUP(AC821,moves!A:A,moves!E:E)</f>
        <v>If 2 or more status symbols are rolled: Deal 2 damage to a Pokémon in the target party that is not the target.</v>
      </c>
      <c r="AG821">
        <v>0</v>
      </c>
      <c r="AH821">
        <v>0</v>
      </c>
      <c r="AI821">
        <f t="shared" si="55"/>
        <v>1</v>
      </c>
      <c r="AJ821" t="s">
        <v>525</v>
      </c>
      <c r="AL821">
        <v>0</v>
      </c>
      <c r="AM821" cm="1">
        <f t="array" ref="AM821">IF(AL821=1,1,
   IF(ISTEXT(AK821),1,
   IF(AO821&gt;1,AM820,
   IF(AI821=1,
      IF(SUMPRODUCT((LEN($Y$2:$Y$4096)-LEN(SUBSTITUTE($Y$2:$Y$4096,AA821,"")))/LEN(AA821))&gt;0,2,1),
      IF(
         SUMPRODUCT((LEN($Y$2:$Y$4096)-LEN(SUBSTITUTE($Y$2:$Y$4096,AA821,"")))/LEN(AA821))
         - SUMPRODUCT((LEN($Y$2:$Y$4096)-LEN(SUBSTITUTE($Y$2:$Y$4096,"Alolan "&amp;AA821,"")))/LEN("Alolan "&amp;AA821))
         - SUMPRODUCT((LEN($Y$2:$Y$4096)-LEN(SUBSTITUTE($Y$2:$Y$4096,"Galarian "&amp;AA821,"")))/LEN("Galarian "&amp;AA821))
         - SUMPRODUCT((LEN($Y$2:$Y$4096)-LEN(SUBSTITUTE($Y$2:$Y$4096,"Hisuian "&amp;AA821,"")))/LEN("Hisuian "&amp;AA821))
         - SUMPRODUCT((LEN($Y$2:$Y$4096)-LEN(SUBSTITUTE($Y$2:$Y$4096,"Paldean "&amp;AA821,"")))/LEN("Paldean "&amp;AA821))
      &gt;0,2,1)
   ))))</f>
        <v>2</v>
      </c>
      <c r="AN821">
        <v>0</v>
      </c>
      <c r="AO821">
        <v>1</v>
      </c>
    </row>
    <row r="822" spans="1:41" x14ac:dyDescent="0.25">
      <c r="A822" t="s">
        <v>3982</v>
      </c>
      <c r="B822" t="s">
        <v>1892</v>
      </c>
      <c r="C822" t="s">
        <v>1490</v>
      </c>
      <c r="D822" t="s">
        <v>1472</v>
      </c>
      <c r="E822">
        <v>100</v>
      </c>
      <c r="F822">
        <v>150</v>
      </c>
      <c r="G822">
        <v>110</v>
      </c>
      <c r="H822">
        <v>95</v>
      </c>
      <c r="I822">
        <v>110</v>
      </c>
      <c r="J822">
        <v>70</v>
      </c>
      <c r="K822" t="s">
        <v>1890</v>
      </c>
      <c r="L822" t="s">
        <v>3446</v>
      </c>
      <c r="M822" t="s">
        <v>1476</v>
      </c>
      <c r="N822">
        <v>11.25</v>
      </c>
      <c r="O822">
        <v>10.6</v>
      </c>
      <c r="Q822">
        <v>1</v>
      </c>
      <c r="R822">
        <f t="shared" si="52"/>
        <v>11</v>
      </c>
      <c r="S822">
        <f t="shared" si="53"/>
        <v>12</v>
      </c>
      <c r="T822">
        <f t="shared" si="54"/>
        <v>23</v>
      </c>
      <c r="U822" t="s">
        <v>1490</v>
      </c>
      <c r="V822" t="s">
        <v>1472</v>
      </c>
      <c r="W822" t="s">
        <v>1492</v>
      </c>
      <c r="X822" t="s">
        <v>1546</v>
      </c>
      <c r="Z822" t="str" cm="1">
        <f t="array" ref="Z822">IF(ISBLANK(AK822),_xlfn.LET(
    _xlpm.nameBeforeSlash, IF(ISNUMBER(SEARCH("/", Y822)), LEFT(Y822, SEARCH("/", Y822)-1), Y822),
    _xlpm.matchRow, IFERROR(MATCH(_xlpm.nameBeforeSlash, AA:AA, 0), ""),
    _xlpm.difference, IF(_xlpm.matchRow="", "", ABS((R822 + S822)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),IF(ISBLANK(Y822),"","Hidden"))</f>
        <v/>
      </c>
      <c r="AA822" t="s">
        <v>5270</v>
      </c>
      <c r="AB822" t="s">
        <v>1477</v>
      </c>
      <c r="AC822" t="s">
        <v>6508</v>
      </c>
      <c r="AD822" t="str">
        <f>_xlfn.XLOOKUP(AC822,moves!A:A,moves!B:B)</f>
        <v>fighting</v>
      </c>
      <c r="AE822">
        <f>_xlfn.XLOOKUP(AC822,moves!A:A,moves!D:D)</f>
        <v>5</v>
      </c>
      <c r="AF822" t="str">
        <f>_xlfn.XLOOKUP(AC822,moves!A:A,moves!E:E)</f>
        <v>The user may use this effect each time this move is used: Decrease the user's Initiative by 3 and Increase attack strength by 1.</v>
      </c>
      <c r="AG822">
        <v>0</v>
      </c>
      <c r="AH822">
        <v>0</v>
      </c>
      <c r="AI822">
        <f t="shared" si="55"/>
        <v>1</v>
      </c>
      <c r="AJ822" t="s">
        <v>525</v>
      </c>
      <c r="AL822">
        <v>0</v>
      </c>
      <c r="AM822" cm="1">
        <f t="array" ref="AM822">IF(AL822=1,1,
   IF(ISTEXT(AK822),1,
   IF(AO822&gt;1,AM821,
   IF(AI822=1,
      IF(SUMPRODUCT((LEN($Y$2:$Y$4096)-LEN(SUBSTITUTE($Y$2:$Y$4096,AA822,"")))/LEN(AA822))&gt;0,2,1),
      IF(
         SUMPRODUCT((LEN($Y$2:$Y$4096)-LEN(SUBSTITUTE($Y$2:$Y$4096,AA822,"")))/LEN(AA822))
         - SUMPRODUCT((LEN($Y$2:$Y$4096)-LEN(SUBSTITUTE($Y$2:$Y$4096,"Alolan "&amp;AA822,"")))/LEN("Alolan "&amp;AA822))
         - SUMPRODUCT((LEN($Y$2:$Y$4096)-LEN(SUBSTITUTE($Y$2:$Y$4096,"Galarian "&amp;AA822,"")))/LEN("Galarian "&amp;AA822))
         - SUMPRODUCT((LEN($Y$2:$Y$4096)-LEN(SUBSTITUTE($Y$2:$Y$4096,"Hisuian "&amp;AA822,"")))/LEN("Hisuian "&amp;AA822))
         - SUMPRODUCT((LEN($Y$2:$Y$4096)-LEN(SUBSTITUTE($Y$2:$Y$4096,"Paldean "&amp;AA822,"")))/LEN("Paldean "&amp;AA822))
      &gt;0,2,1)
   ))))</f>
        <v>2</v>
      </c>
      <c r="AN822">
        <v>0</v>
      </c>
      <c r="AO822">
        <v>2</v>
      </c>
    </row>
    <row r="823" spans="1:41" x14ac:dyDescent="0.25">
      <c r="A823">
        <v>261</v>
      </c>
      <c r="B823" t="s">
        <v>1894</v>
      </c>
      <c r="C823" t="s">
        <v>1471</v>
      </c>
      <c r="D823"/>
      <c r="E823">
        <v>35</v>
      </c>
      <c r="F823">
        <v>55</v>
      </c>
      <c r="G823">
        <v>35</v>
      </c>
      <c r="H823">
        <v>30</v>
      </c>
      <c r="I823">
        <v>30</v>
      </c>
      <c r="J823">
        <v>35</v>
      </c>
      <c r="K823" t="s">
        <v>1895</v>
      </c>
      <c r="L823" t="s">
        <v>247</v>
      </c>
      <c r="M823" t="s">
        <v>249</v>
      </c>
      <c r="N823">
        <v>4.45</v>
      </c>
      <c r="O823">
        <v>3.35</v>
      </c>
      <c r="P823">
        <v>2</v>
      </c>
      <c r="Q823">
        <v>1</v>
      </c>
      <c r="R823">
        <f t="shared" si="52"/>
        <v>6</v>
      </c>
      <c r="S823">
        <f t="shared" si="53"/>
        <v>4</v>
      </c>
      <c r="T823">
        <f t="shared" si="54"/>
        <v>10</v>
      </c>
      <c r="U823" t="s">
        <v>1471</v>
      </c>
      <c r="V823" t="s">
        <v>1512</v>
      </c>
      <c r="W823" t="s">
        <v>1536</v>
      </c>
      <c r="X823" t="s">
        <v>1479</v>
      </c>
      <c r="Y823" t="s">
        <v>1896</v>
      </c>
      <c r="Z823" cm="1">
        <f t="array" ref="Z823">IF(ISBLANK(AK823),_xlfn.LET(
    _xlpm.nameBeforeSlash, IF(ISNUMBER(SEARCH("/", Y823)), LEFT(Y823, SEARCH("/", Y823)-1), Y823),
    _xlpm.matchRow, IFERROR(MATCH(_xlpm.nameBeforeSlash, AA:AA, 0), ""),
    _xlpm.difference, IF(_xlpm.matchRow="", "", ABS((R823 + S823)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),IF(ISBLANK(Y823),"","Hidden"))</f>
        <v>9</v>
      </c>
      <c r="AA823" t="s">
        <v>1894</v>
      </c>
      <c r="AC823" t="s">
        <v>460</v>
      </c>
      <c r="AD823" t="str">
        <f>_xlfn.XLOOKUP(AC823,moves!A:A,moves!B:B)</f>
        <v>dark</v>
      </c>
      <c r="AE823">
        <f>_xlfn.XLOOKUP(AC823,moves!A:A,moves!D:D)</f>
        <v>3</v>
      </c>
      <c r="AF823" t="str">
        <f>_xlfn.XLOOKUP(AC823,moves!A:A,moves!E:E)</f>
        <v>When the target is next attacked: Add 1 regular hit to the roll.</v>
      </c>
      <c r="AG823">
        <v>0</v>
      </c>
      <c r="AH823">
        <v>0</v>
      </c>
      <c r="AI823">
        <f t="shared" si="55"/>
        <v>0</v>
      </c>
      <c r="AJ823" t="s">
        <v>523</v>
      </c>
      <c r="AL823">
        <v>0</v>
      </c>
      <c r="AM823" cm="1">
        <f t="array" ref="AM823">IF(AL823=1,1,
   IF(ISTEXT(AK823),1,
   IF(AO823&gt;1,AM822,
   IF(AI823=1,
      IF(SUMPRODUCT((LEN($Y$2:$Y$4096)-LEN(SUBSTITUTE($Y$2:$Y$4096,AA823,"")))/LEN(AA823))&gt;0,2,1),
      IF(
         SUMPRODUCT((LEN($Y$2:$Y$4096)-LEN(SUBSTITUTE($Y$2:$Y$4096,AA823,"")))/LEN(AA823))
         - SUMPRODUCT((LEN($Y$2:$Y$4096)-LEN(SUBSTITUTE($Y$2:$Y$4096,"Alolan "&amp;AA823,"")))/LEN("Alolan "&amp;AA823))
         - SUMPRODUCT((LEN($Y$2:$Y$4096)-LEN(SUBSTITUTE($Y$2:$Y$4096,"Galarian "&amp;AA823,"")))/LEN("Galarian "&amp;AA823))
         - SUMPRODUCT((LEN($Y$2:$Y$4096)-LEN(SUBSTITUTE($Y$2:$Y$4096,"Hisuian "&amp;AA823,"")))/LEN("Hisuian "&amp;AA823))
         - SUMPRODUCT((LEN($Y$2:$Y$4096)-LEN(SUBSTITUTE($Y$2:$Y$4096,"Paldean "&amp;AA823,"")))/LEN("Paldean "&amp;AA823))
      &gt;0,2,1)
   ))))</f>
        <v>1</v>
      </c>
      <c r="AN823">
        <v>0</v>
      </c>
      <c r="AO823">
        <v>0</v>
      </c>
    </row>
    <row r="824" spans="1:41" x14ac:dyDescent="0.25">
      <c r="A824" t="s">
        <v>3983</v>
      </c>
      <c r="B824" t="s">
        <v>1894</v>
      </c>
      <c r="C824" t="s">
        <v>1471</v>
      </c>
      <c r="D824"/>
      <c r="E824">
        <v>35</v>
      </c>
      <c r="F824">
        <v>55</v>
      </c>
      <c r="G824">
        <v>35</v>
      </c>
      <c r="H824">
        <v>30</v>
      </c>
      <c r="I824">
        <v>30</v>
      </c>
      <c r="J824">
        <v>35</v>
      </c>
      <c r="K824" t="s">
        <v>1895</v>
      </c>
      <c r="L824" t="s">
        <v>247</v>
      </c>
      <c r="M824" t="s">
        <v>249</v>
      </c>
      <c r="N824">
        <v>4.45</v>
      </c>
      <c r="O824">
        <v>3.35</v>
      </c>
      <c r="P824">
        <v>2</v>
      </c>
      <c r="Q824">
        <v>1</v>
      </c>
      <c r="R824">
        <f t="shared" si="52"/>
        <v>6</v>
      </c>
      <c r="S824">
        <f t="shared" si="53"/>
        <v>4</v>
      </c>
      <c r="T824">
        <f t="shared" si="54"/>
        <v>10</v>
      </c>
      <c r="U824" t="s">
        <v>1471</v>
      </c>
      <c r="V824" t="s">
        <v>1512</v>
      </c>
      <c r="W824" t="s">
        <v>1536</v>
      </c>
      <c r="X824" t="s">
        <v>1479</v>
      </c>
      <c r="Y824" t="s">
        <v>5271</v>
      </c>
      <c r="Z824" cm="1">
        <f t="array" ref="Z824">IF(ISBLANK(AK824),_xlfn.LET(
    _xlpm.nameBeforeSlash, IF(ISNUMBER(SEARCH("/", Y824)), LEFT(Y824, SEARCH("/", Y824)-1), Y824),
    _xlpm.matchRow, IFERROR(MATCH(_xlpm.nameBeforeSlash, AA:AA, 0), ""),
    _xlpm.difference, IF(_xlpm.matchRow="", "", ABS((R824 + S824)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),IF(ISBLANK(Y824),"","Hidden"))</f>
        <v>9</v>
      </c>
      <c r="AA824" t="s">
        <v>5272</v>
      </c>
      <c r="AC824" t="s">
        <v>6509</v>
      </c>
      <c r="AD824" t="str">
        <f>_xlfn.XLOOKUP(AC824,moves!A:A,moves!B:B)</f>
        <v>normal</v>
      </c>
      <c r="AE824">
        <f>_xlfn.XLOOKUP(AC824,moves!A:A,moves!D:D)</f>
        <v>1</v>
      </c>
      <c r="AF824" t="str">
        <f>_xlfn.XLOOKUP(AC824,moves!A:A,moves!E:E)</f>
        <v>Each time this move is used: Decrease the target's initiative by 2.</v>
      </c>
      <c r="AG824">
        <v>0</v>
      </c>
      <c r="AH824">
        <v>0</v>
      </c>
      <c r="AI824">
        <f t="shared" si="55"/>
        <v>1</v>
      </c>
      <c r="AJ824" t="s">
        <v>523</v>
      </c>
      <c r="AL824">
        <v>0</v>
      </c>
      <c r="AM824" cm="1">
        <f t="array" ref="AM824">IF(AL824=1,1,
   IF(ISTEXT(AK824),1,
   IF(AO824&gt;1,AM823,
   IF(AI824=1,
      IF(SUMPRODUCT((LEN($Y$2:$Y$4096)-LEN(SUBSTITUTE($Y$2:$Y$4096,AA824,"")))/LEN(AA824))&gt;0,2,1),
      IF(
         SUMPRODUCT((LEN($Y$2:$Y$4096)-LEN(SUBSTITUTE($Y$2:$Y$4096,AA824,"")))/LEN(AA824))
         - SUMPRODUCT((LEN($Y$2:$Y$4096)-LEN(SUBSTITUTE($Y$2:$Y$4096,"Alolan "&amp;AA824,"")))/LEN("Alolan "&amp;AA824))
         - SUMPRODUCT((LEN($Y$2:$Y$4096)-LEN(SUBSTITUTE($Y$2:$Y$4096,"Galarian "&amp;AA824,"")))/LEN("Galarian "&amp;AA824))
         - SUMPRODUCT((LEN($Y$2:$Y$4096)-LEN(SUBSTITUTE($Y$2:$Y$4096,"Hisuian "&amp;AA824,"")))/LEN("Hisuian "&amp;AA824))
         - SUMPRODUCT((LEN($Y$2:$Y$4096)-LEN(SUBSTITUTE($Y$2:$Y$4096,"Paldean "&amp;AA824,"")))/LEN("Paldean "&amp;AA824))
      &gt;0,2,1)
   ))))</f>
        <v>1</v>
      </c>
      <c r="AN824">
        <v>0</v>
      </c>
      <c r="AO824">
        <v>0</v>
      </c>
    </row>
    <row r="825" spans="1:41" x14ac:dyDescent="0.25">
      <c r="A825">
        <v>262</v>
      </c>
      <c r="B825" t="s">
        <v>1896</v>
      </c>
      <c r="C825" t="s">
        <v>1471</v>
      </c>
      <c r="D825"/>
      <c r="E825">
        <v>70</v>
      </c>
      <c r="F825">
        <v>90</v>
      </c>
      <c r="G825">
        <v>70</v>
      </c>
      <c r="H825">
        <v>60</v>
      </c>
      <c r="I825">
        <v>60</v>
      </c>
      <c r="J825">
        <v>70</v>
      </c>
      <c r="K825" t="s">
        <v>1895</v>
      </c>
      <c r="L825" t="s">
        <v>247</v>
      </c>
      <c r="M825" t="s">
        <v>249</v>
      </c>
      <c r="N825">
        <v>7.9</v>
      </c>
      <c r="O825">
        <v>6.7</v>
      </c>
      <c r="R825">
        <f t="shared" si="52"/>
        <v>8</v>
      </c>
      <c r="S825">
        <f t="shared" si="53"/>
        <v>7</v>
      </c>
      <c r="T825">
        <f t="shared" si="54"/>
        <v>15</v>
      </c>
      <c r="U825" t="s">
        <v>1471</v>
      </c>
      <c r="V825" t="s">
        <v>1512</v>
      </c>
      <c r="W825" t="s">
        <v>1536</v>
      </c>
      <c r="X825" t="s">
        <v>1479</v>
      </c>
      <c r="Z825" t="str" cm="1">
        <f t="array" ref="Z825">IF(ISBLANK(AK825),_xlfn.LET(
    _xlpm.nameBeforeSlash, IF(ISNUMBER(SEARCH("/", Y825)), LEFT(Y825, SEARCH("/", Y825)-1), Y825),
    _xlpm.matchRow, IFERROR(MATCH(_xlpm.nameBeforeSlash, AA:AA, 0), ""),
    _xlpm.difference, IF(_xlpm.matchRow="", "", ABS((R825 + S825)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),IF(ISBLANK(Y825),"","Hidden"))</f>
        <v/>
      </c>
      <c r="AA825" t="s">
        <v>1896</v>
      </c>
      <c r="AC825" t="s">
        <v>438</v>
      </c>
      <c r="AD825" t="str">
        <f>_xlfn.XLOOKUP(AC825,moves!A:A,moves!B:B)</f>
        <v>dark</v>
      </c>
      <c r="AE825">
        <f>_xlfn.XLOOKUP(AC825,moves!A:A,moves!D:D)</f>
        <v>4</v>
      </c>
      <c r="AF825" t="str">
        <f>_xlfn.XLOOKUP(AC825,moves!A:A,moves!E:E)</f>
        <v>When the target is next attacked: Add 1 regular hit to the roll.</v>
      </c>
      <c r="AG825">
        <v>0</v>
      </c>
      <c r="AH825">
        <v>0</v>
      </c>
      <c r="AI825">
        <f t="shared" si="55"/>
        <v>0</v>
      </c>
      <c r="AJ825" t="s">
        <v>524</v>
      </c>
      <c r="AL825">
        <v>0</v>
      </c>
      <c r="AM825" cm="1">
        <f t="array" ref="AM825">IF(AL825=1,1,
   IF(ISTEXT(AK825),1,
   IF(AO825&gt;1,AM824,
   IF(AI825=1,
      IF(SUMPRODUCT((LEN($Y$2:$Y$4096)-LEN(SUBSTITUTE($Y$2:$Y$4096,AA825,"")))/LEN(AA825))&gt;0,2,1),
      IF(
         SUMPRODUCT((LEN($Y$2:$Y$4096)-LEN(SUBSTITUTE($Y$2:$Y$4096,AA825,"")))/LEN(AA825))
         - SUMPRODUCT((LEN($Y$2:$Y$4096)-LEN(SUBSTITUTE($Y$2:$Y$4096,"Alolan "&amp;AA825,"")))/LEN("Alolan "&amp;AA825))
         - SUMPRODUCT((LEN($Y$2:$Y$4096)-LEN(SUBSTITUTE($Y$2:$Y$4096,"Galarian "&amp;AA825,"")))/LEN("Galarian "&amp;AA825))
         - SUMPRODUCT((LEN($Y$2:$Y$4096)-LEN(SUBSTITUTE($Y$2:$Y$4096,"Hisuian "&amp;AA825,"")))/LEN("Hisuian "&amp;AA825))
         - SUMPRODUCT((LEN($Y$2:$Y$4096)-LEN(SUBSTITUTE($Y$2:$Y$4096,"Paldean "&amp;AA825,"")))/LEN("Paldean "&amp;AA825))
      &gt;0,2,1)
   ))))</f>
        <v>2</v>
      </c>
      <c r="AN825">
        <v>0</v>
      </c>
      <c r="AO825">
        <v>0</v>
      </c>
    </row>
    <row r="826" spans="1:41" x14ac:dyDescent="0.25">
      <c r="A826" t="s">
        <v>3984</v>
      </c>
      <c r="B826" t="s">
        <v>1896</v>
      </c>
      <c r="C826" t="s">
        <v>1471</v>
      </c>
      <c r="D826"/>
      <c r="E826">
        <v>70</v>
      </c>
      <c r="F826">
        <v>90</v>
      </c>
      <c r="G826">
        <v>70</v>
      </c>
      <c r="H826">
        <v>60</v>
      </c>
      <c r="I826">
        <v>60</v>
      </c>
      <c r="J826">
        <v>70</v>
      </c>
      <c r="K826" t="s">
        <v>1895</v>
      </c>
      <c r="L826" t="s">
        <v>247</v>
      </c>
      <c r="M826" t="s">
        <v>249</v>
      </c>
      <c r="N826">
        <v>7.9</v>
      </c>
      <c r="O826">
        <v>6.7</v>
      </c>
      <c r="R826">
        <f t="shared" si="52"/>
        <v>8</v>
      </c>
      <c r="S826">
        <f t="shared" si="53"/>
        <v>7</v>
      </c>
      <c r="T826">
        <f t="shared" si="54"/>
        <v>15</v>
      </c>
      <c r="U826" t="s">
        <v>1471</v>
      </c>
      <c r="V826" t="s">
        <v>1512</v>
      </c>
      <c r="W826" t="s">
        <v>1536</v>
      </c>
      <c r="X826" t="s">
        <v>1479</v>
      </c>
      <c r="Z826" t="str" cm="1">
        <f t="array" ref="Z826">IF(ISBLANK(AK826),_xlfn.LET(
    _xlpm.nameBeforeSlash, IF(ISNUMBER(SEARCH("/", Y826)), LEFT(Y826, SEARCH("/", Y826)-1), Y826),
    _xlpm.matchRow, IFERROR(MATCH(_xlpm.nameBeforeSlash, AA:AA, 0), ""),
    _xlpm.difference, IF(_xlpm.matchRow="", "", ABS((R826 + S826)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),IF(ISBLANK(Y826),"","Hidden"))</f>
        <v/>
      </c>
      <c r="AA826" t="s">
        <v>5271</v>
      </c>
      <c r="AC826" t="s">
        <v>442</v>
      </c>
      <c r="AD826" t="str">
        <f>_xlfn.XLOOKUP(AC826,moves!A:A,moves!B:B)</f>
        <v>fairy</v>
      </c>
      <c r="AE826">
        <f>_xlfn.XLOOKUP(AC826,moves!A:A,moves!D:D)</f>
        <v>4</v>
      </c>
      <c r="AF826" t="str">
        <f>_xlfn.XLOOKUP(AC826,moves!A:A,moves!E:E)</f>
        <v>When the target next attacks: Remove 1 regular hit from the roll.</v>
      </c>
      <c r="AG826">
        <v>0</v>
      </c>
      <c r="AH826">
        <v>0</v>
      </c>
      <c r="AI826">
        <f t="shared" si="55"/>
        <v>1</v>
      </c>
      <c r="AJ826" t="s">
        <v>524</v>
      </c>
      <c r="AL826">
        <v>0</v>
      </c>
      <c r="AM826" cm="1">
        <f t="array" ref="AM826">IF(AL826=1,1,
   IF(ISTEXT(AK826),1,
   IF(AO826&gt;1,AM825,
   IF(AI826=1,
      IF(SUMPRODUCT((LEN($Y$2:$Y$4096)-LEN(SUBSTITUTE($Y$2:$Y$4096,AA826,"")))/LEN(AA826))&gt;0,2,1),
      IF(
         SUMPRODUCT((LEN($Y$2:$Y$4096)-LEN(SUBSTITUTE($Y$2:$Y$4096,AA826,"")))/LEN(AA826))
         - SUMPRODUCT((LEN($Y$2:$Y$4096)-LEN(SUBSTITUTE($Y$2:$Y$4096,"Alolan "&amp;AA826,"")))/LEN("Alolan "&amp;AA826))
         - SUMPRODUCT((LEN($Y$2:$Y$4096)-LEN(SUBSTITUTE($Y$2:$Y$4096,"Galarian "&amp;AA826,"")))/LEN("Galarian "&amp;AA826))
         - SUMPRODUCT((LEN($Y$2:$Y$4096)-LEN(SUBSTITUTE($Y$2:$Y$4096,"Hisuian "&amp;AA826,"")))/LEN("Hisuian "&amp;AA826))
         - SUMPRODUCT((LEN($Y$2:$Y$4096)-LEN(SUBSTITUTE($Y$2:$Y$4096,"Paldean "&amp;AA826,"")))/LEN("Paldean "&amp;AA826))
      &gt;0,2,1)
   ))))</f>
        <v>2</v>
      </c>
      <c r="AN826">
        <v>0</v>
      </c>
      <c r="AO826">
        <v>0</v>
      </c>
    </row>
    <row r="827" spans="1:41" x14ac:dyDescent="0.25">
      <c r="A827">
        <v>263</v>
      </c>
      <c r="B827" t="s">
        <v>1897</v>
      </c>
      <c r="C827" t="s">
        <v>1512</v>
      </c>
      <c r="D827"/>
      <c r="E827">
        <v>38</v>
      </c>
      <c r="F827">
        <v>30</v>
      </c>
      <c r="G827">
        <v>41</v>
      </c>
      <c r="H827">
        <v>30</v>
      </c>
      <c r="I827">
        <v>41</v>
      </c>
      <c r="J827">
        <v>60</v>
      </c>
      <c r="K827" t="s">
        <v>1898</v>
      </c>
      <c r="L827" t="s">
        <v>250</v>
      </c>
      <c r="M827" t="s">
        <v>249</v>
      </c>
      <c r="N827">
        <v>4.2</v>
      </c>
      <c r="O827">
        <v>3.9799999999999995</v>
      </c>
      <c r="R827">
        <f t="shared" si="52"/>
        <v>4</v>
      </c>
      <c r="S827">
        <f t="shared" si="53"/>
        <v>4</v>
      </c>
      <c r="T827">
        <f t="shared" si="54"/>
        <v>8</v>
      </c>
      <c r="U827" t="s">
        <v>1512</v>
      </c>
      <c r="V827" t="s">
        <v>1471</v>
      </c>
      <c r="W827" t="s">
        <v>1499</v>
      </c>
      <c r="X827" t="s">
        <v>1524</v>
      </c>
      <c r="Y827" t="s">
        <v>1899</v>
      </c>
      <c r="Z827" cm="1">
        <f t="array" ref="Z827">IF(ISBLANK(AK827),_xlfn.LET(
    _xlpm.nameBeforeSlash, IF(ISNUMBER(SEARCH("/", Y827)), LEFT(Y827, SEARCH("/", Y827)-1), Y827),
    _xlpm.matchRow, IFERROR(MATCH(_xlpm.nameBeforeSlash, AA:AA, 0), ""),
    _xlpm.difference, IF(_xlpm.matchRow="", "", ABS((R827 + S827)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),IF(ISBLANK(Y827),"","Hidden"))</f>
        <v>11</v>
      </c>
      <c r="AA827" t="s">
        <v>1897</v>
      </c>
      <c r="AC827" t="s">
        <v>645</v>
      </c>
      <c r="AD827" t="str">
        <f>_xlfn.XLOOKUP(AC827,moves!A:A,moves!B:B)</f>
        <v>normal</v>
      </c>
      <c r="AE827">
        <f>_xlfn.XLOOKUP(AC827,moves!A:A,moves!D:D)</f>
        <v>2</v>
      </c>
      <c r="AF827" t="str">
        <f>_xlfn.XLOOKUP(AC827,moves!A:A,moves!E:E)</f>
        <v xml:space="preserve"> </v>
      </c>
      <c r="AG827">
        <v>0</v>
      </c>
      <c r="AH827">
        <v>0</v>
      </c>
      <c r="AI827">
        <f t="shared" si="55"/>
        <v>0</v>
      </c>
      <c r="AJ827" t="s">
        <v>523</v>
      </c>
      <c r="AL827">
        <v>0</v>
      </c>
      <c r="AM827" cm="1">
        <f t="array" ref="AM827">IF(AL827=1,1,
   IF(ISTEXT(AK827),1,
   IF(AO827&gt;1,AM826,
   IF(AI827=1,
      IF(SUMPRODUCT((LEN($Y$2:$Y$4096)-LEN(SUBSTITUTE($Y$2:$Y$4096,AA827,"")))/LEN(AA827))&gt;0,2,1),
      IF(
         SUMPRODUCT((LEN($Y$2:$Y$4096)-LEN(SUBSTITUTE($Y$2:$Y$4096,AA827,"")))/LEN(AA827))
         - SUMPRODUCT((LEN($Y$2:$Y$4096)-LEN(SUBSTITUTE($Y$2:$Y$4096,"Alolan "&amp;AA827,"")))/LEN("Alolan "&amp;AA827))
         - SUMPRODUCT((LEN($Y$2:$Y$4096)-LEN(SUBSTITUTE($Y$2:$Y$4096,"Galarian "&amp;AA827,"")))/LEN("Galarian "&amp;AA827))
         - SUMPRODUCT((LEN($Y$2:$Y$4096)-LEN(SUBSTITUTE($Y$2:$Y$4096,"Hisuian "&amp;AA827,"")))/LEN("Hisuian "&amp;AA827))
         - SUMPRODUCT((LEN($Y$2:$Y$4096)-LEN(SUBSTITUTE($Y$2:$Y$4096,"Paldean "&amp;AA827,"")))/LEN("Paldean "&amp;AA827))
      &gt;0,2,1)
   ))))</f>
        <v>1</v>
      </c>
      <c r="AN827">
        <v>0</v>
      </c>
      <c r="AO827">
        <v>0</v>
      </c>
    </row>
    <row r="828" spans="1:41" x14ac:dyDescent="0.25">
      <c r="A828" t="s">
        <v>1900</v>
      </c>
      <c r="B828" t="s">
        <v>1897</v>
      </c>
      <c r="C828" t="s">
        <v>1471</v>
      </c>
      <c r="D828" t="s">
        <v>1512</v>
      </c>
      <c r="E828">
        <v>38</v>
      </c>
      <c r="F828">
        <v>30</v>
      </c>
      <c r="G828">
        <v>41</v>
      </c>
      <c r="H828">
        <v>30</v>
      </c>
      <c r="I828">
        <v>41</v>
      </c>
      <c r="J828">
        <v>60</v>
      </c>
      <c r="K828" t="s">
        <v>1898</v>
      </c>
      <c r="L828" t="s">
        <v>250</v>
      </c>
      <c r="M828" t="s">
        <v>248</v>
      </c>
      <c r="N828">
        <v>4.2</v>
      </c>
      <c r="O828">
        <v>3.9799999999999995</v>
      </c>
      <c r="R828">
        <f t="shared" si="52"/>
        <v>4</v>
      </c>
      <c r="S828">
        <f t="shared" si="53"/>
        <v>4</v>
      </c>
      <c r="T828">
        <f t="shared" si="54"/>
        <v>8</v>
      </c>
      <c r="U828" t="s">
        <v>1471</v>
      </c>
      <c r="V828" t="s">
        <v>1512</v>
      </c>
      <c r="W828" t="s">
        <v>1492</v>
      </c>
      <c r="X828" t="s">
        <v>1524</v>
      </c>
      <c r="Y828" t="s">
        <v>1901</v>
      </c>
      <c r="Z828" cm="1">
        <f t="array" ref="Z828">IF(ISBLANK(AK828),_xlfn.LET(
    _xlpm.nameBeforeSlash, IF(ISNUMBER(SEARCH("/", Y828)), LEFT(Y828, SEARCH("/", Y828)-1), Y828),
    _xlpm.matchRow, IFERROR(MATCH(_xlpm.nameBeforeSlash, AA:AA, 0), ""),
    _xlpm.difference, IF(_xlpm.matchRow="", "", ABS((R828 + S828)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),IF(ISBLANK(Y828),"","Hidden"))</f>
        <v>11</v>
      </c>
      <c r="AA828" t="s">
        <v>1902</v>
      </c>
      <c r="AB828" t="s">
        <v>1594</v>
      </c>
      <c r="AC828" t="s">
        <v>788</v>
      </c>
      <c r="AD828" t="str">
        <f>_xlfn.XLOOKUP(AC828,moves!A:A,moves!B:B)</f>
        <v>ghost</v>
      </c>
      <c r="AE828">
        <f>_xlfn.XLOOKUP(AC828,moves!A:A,moves!D:D)</f>
        <v>2</v>
      </c>
      <c r="AF828" t="str">
        <f>_xlfn.XLOOKUP(AC828,moves!A:A,moves!E:E)</f>
        <v>Inflict the Paralyzed status on the target.</v>
      </c>
      <c r="AG828">
        <v>1</v>
      </c>
      <c r="AH828">
        <v>0</v>
      </c>
      <c r="AI828">
        <f t="shared" si="55"/>
        <v>0</v>
      </c>
      <c r="AJ828" t="s">
        <v>870</v>
      </c>
      <c r="AL828">
        <v>0</v>
      </c>
      <c r="AM828" cm="1">
        <f t="array" ref="AM828">IF(AL828=1,1,
   IF(ISTEXT(AK828),1,
   IF(AO828&gt;1,AM827,
   IF(AI828=1,
      IF(SUMPRODUCT((LEN($Y$2:$Y$4096)-LEN(SUBSTITUTE($Y$2:$Y$4096,AA828,"")))/LEN(AA828))&gt;0,2,1),
      IF(
         SUMPRODUCT((LEN($Y$2:$Y$4096)-LEN(SUBSTITUTE($Y$2:$Y$4096,AA828,"")))/LEN(AA828))
         - SUMPRODUCT((LEN($Y$2:$Y$4096)-LEN(SUBSTITUTE($Y$2:$Y$4096,"Alolan "&amp;AA828,"")))/LEN("Alolan "&amp;AA828))
         - SUMPRODUCT((LEN($Y$2:$Y$4096)-LEN(SUBSTITUTE($Y$2:$Y$4096,"Galarian "&amp;AA828,"")))/LEN("Galarian "&amp;AA828))
         - SUMPRODUCT((LEN($Y$2:$Y$4096)-LEN(SUBSTITUTE($Y$2:$Y$4096,"Hisuian "&amp;AA828,"")))/LEN("Hisuian "&amp;AA828))
         - SUMPRODUCT((LEN($Y$2:$Y$4096)-LEN(SUBSTITUTE($Y$2:$Y$4096,"Paldean "&amp;AA828,"")))/LEN("Paldean "&amp;AA828))
      &gt;0,2,1)
   ))))</f>
        <v>1</v>
      </c>
      <c r="AN828">
        <v>0</v>
      </c>
      <c r="AO828">
        <v>0</v>
      </c>
    </row>
    <row r="829" spans="1:41" x14ac:dyDescent="0.25">
      <c r="A829" t="s">
        <v>3985</v>
      </c>
      <c r="B829" t="s">
        <v>1897</v>
      </c>
      <c r="C829" t="s">
        <v>1512</v>
      </c>
      <c r="D829"/>
      <c r="E829">
        <v>38</v>
      </c>
      <c r="F829">
        <v>30</v>
      </c>
      <c r="G829">
        <v>41</v>
      </c>
      <c r="H829">
        <v>30</v>
      </c>
      <c r="I829">
        <v>41</v>
      </c>
      <c r="J829">
        <v>60</v>
      </c>
      <c r="K829" t="s">
        <v>1898</v>
      </c>
      <c r="L829" t="s">
        <v>250</v>
      </c>
      <c r="M829" t="s">
        <v>249</v>
      </c>
      <c r="N829">
        <v>4.2</v>
      </c>
      <c r="O829">
        <v>3.9799999999999995</v>
      </c>
      <c r="R829">
        <f t="shared" si="52"/>
        <v>4</v>
      </c>
      <c r="S829">
        <f t="shared" si="53"/>
        <v>4</v>
      </c>
      <c r="T829">
        <f t="shared" si="54"/>
        <v>8</v>
      </c>
      <c r="U829" t="s">
        <v>1512</v>
      </c>
      <c r="V829" t="s">
        <v>1471</v>
      </c>
      <c r="W829" t="s">
        <v>1499</v>
      </c>
      <c r="X829" t="s">
        <v>1524</v>
      </c>
      <c r="Y829" t="s">
        <v>5273</v>
      </c>
      <c r="Z829" cm="1">
        <f t="array" ref="Z829">IF(ISBLANK(AK829),_xlfn.LET(
    _xlpm.nameBeforeSlash, IF(ISNUMBER(SEARCH("/", Y829)), LEFT(Y829, SEARCH("/", Y829)-1), Y829),
    _xlpm.matchRow, IFERROR(MATCH(_xlpm.nameBeforeSlash, AA:AA, 0), ""),
    _xlpm.difference, IF(_xlpm.matchRow="", "", ABS((R829 + S829)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),IF(ISBLANK(Y829),"","Hidden"))</f>
        <v>11</v>
      </c>
      <c r="AA829" t="s">
        <v>5274</v>
      </c>
      <c r="AC829" t="s">
        <v>1251</v>
      </c>
      <c r="AD829" t="str">
        <f>_xlfn.XLOOKUP(AC829,moves!A:A,moves!B:B)</f>
        <v>normal</v>
      </c>
      <c r="AE829">
        <f>_xlfn.XLOOKUP(AC829,moves!A:A,moves!D:D)</f>
        <v>2</v>
      </c>
      <c r="AF829" t="str">
        <f>_xlfn.XLOOKUP(AC829,moves!A:A,moves!E:E)</f>
        <v>If the target has a held item and the user does not: Steal the target's held item until the end of battle.</v>
      </c>
      <c r="AG829">
        <v>0</v>
      </c>
      <c r="AH829">
        <v>0</v>
      </c>
      <c r="AI829">
        <f t="shared" si="55"/>
        <v>1</v>
      </c>
      <c r="AJ829" t="s">
        <v>523</v>
      </c>
      <c r="AL829">
        <v>0</v>
      </c>
      <c r="AM829" cm="1">
        <f t="array" ref="AM829">IF(AL829=1,1,
   IF(ISTEXT(AK829),1,
   IF(AO829&gt;1,AM828,
   IF(AI829=1,
      IF(SUMPRODUCT((LEN($Y$2:$Y$4096)-LEN(SUBSTITUTE($Y$2:$Y$4096,AA829,"")))/LEN(AA829))&gt;0,2,1),
      IF(
         SUMPRODUCT((LEN($Y$2:$Y$4096)-LEN(SUBSTITUTE($Y$2:$Y$4096,AA829,"")))/LEN(AA829))
         - SUMPRODUCT((LEN($Y$2:$Y$4096)-LEN(SUBSTITUTE($Y$2:$Y$4096,"Alolan "&amp;AA829,"")))/LEN("Alolan "&amp;AA829))
         - SUMPRODUCT((LEN($Y$2:$Y$4096)-LEN(SUBSTITUTE($Y$2:$Y$4096,"Galarian "&amp;AA829,"")))/LEN("Galarian "&amp;AA829))
         - SUMPRODUCT((LEN($Y$2:$Y$4096)-LEN(SUBSTITUTE($Y$2:$Y$4096,"Hisuian "&amp;AA829,"")))/LEN("Hisuian "&amp;AA829))
         - SUMPRODUCT((LEN($Y$2:$Y$4096)-LEN(SUBSTITUTE($Y$2:$Y$4096,"Paldean "&amp;AA829,"")))/LEN("Paldean "&amp;AA829))
      &gt;0,2,1)
   ))))</f>
        <v>1</v>
      </c>
      <c r="AN829">
        <v>0</v>
      </c>
      <c r="AO829">
        <v>0</v>
      </c>
    </row>
    <row r="830" spans="1:41" x14ac:dyDescent="0.25">
      <c r="A830" t="s">
        <v>3986</v>
      </c>
      <c r="B830" t="s">
        <v>1897</v>
      </c>
      <c r="C830" t="s">
        <v>1471</v>
      </c>
      <c r="D830" t="s">
        <v>1512</v>
      </c>
      <c r="E830">
        <v>38</v>
      </c>
      <c r="F830">
        <v>30</v>
      </c>
      <c r="G830">
        <v>41</v>
      </c>
      <c r="H830">
        <v>30</v>
      </c>
      <c r="I830">
        <v>41</v>
      </c>
      <c r="J830">
        <v>60</v>
      </c>
      <c r="K830" t="s">
        <v>1898</v>
      </c>
      <c r="L830" t="s">
        <v>250</v>
      </c>
      <c r="M830" t="s">
        <v>248</v>
      </c>
      <c r="N830">
        <v>4.2</v>
      </c>
      <c r="O830">
        <v>3.9799999999999995</v>
      </c>
      <c r="R830">
        <f t="shared" si="52"/>
        <v>4</v>
      </c>
      <c r="S830">
        <f t="shared" si="53"/>
        <v>4</v>
      </c>
      <c r="T830">
        <f t="shared" si="54"/>
        <v>8</v>
      </c>
      <c r="U830" t="s">
        <v>1471</v>
      </c>
      <c r="V830" t="s">
        <v>1512</v>
      </c>
      <c r="W830" t="s">
        <v>1492</v>
      </c>
      <c r="X830" t="s">
        <v>1524</v>
      </c>
      <c r="Y830" t="s">
        <v>5275</v>
      </c>
      <c r="Z830" cm="1">
        <f t="array" ref="Z830">IF(ISBLANK(AK830),_xlfn.LET(
    _xlpm.nameBeforeSlash, IF(ISNUMBER(SEARCH("/", Y830)), LEFT(Y830, SEARCH("/", Y830)-1), Y830),
    _xlpm.matchRow, IFERROR(MATCH(_xlpm.nameBeforeSlash, AA:AA, 0), ""),
    _xlpm.difference, IF(_xlpm.matchRow="", "", ABS((R830 + S830)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),IF(ISBLANK(Y830),"","Hidden"))</f>
        <v>11</v>
      </c>
      <c r="AA830" t="s">
        <v>5276</v>
      </c>
      <c r="AB830" t="s">
        <v>1594</v>
      </c>
      <c r="AC830" t="s">
        <v>444</v>
      </c>
      <c r="AD830" t="str">
        <f>_xlfn.XLOOKUP(AC830,moves!A:A,moves!B:B)</f>
        <v>normal</v>
      </c>
      <c r="AE830">
        <f>_xlfn.XLOOKUP(AC830,moves!A:A,moves!D:D)</f>
        <v>2</v>
      </c>
      <c r="AF830" t="str">
        <f>_xlfn.XLOOKUP(AC830,moves!A:A,moves!E:E)</f>
        <v>When the target next attacks: Remove 1 regular hit from the roll.</v>
      </c>
      <c r="AG830">
        <v>1</v>
      </c>
      <c r="AH830">
        <v>0</v>
      </c>
      <c r="AI830">
        <f t="shared" si="55"/>
        <v>1</v>
      </c>
      <c r="AJ830" t="s">
        <v>523</v>
      </c>
      <c r="AL830">
        <v>0</v>
      </c>
      <c r="AM830" cm="1">
        <f t="array" ref="AM830">IF(AL830=1,1,
   IF(ISTEXT(AK830),1,
   IF(AO830&gt;1,AM829,
   IF(AI830=1,
      IF(SUMPRODUCT((LEN($Y$2:$Y$4096)-LEN(SUBSTITUTE($Y$2:$Y$4096,AA830,"")))/LEN(AA830))&gt;0,2,1),
      IF(
         SUMPRODUCT((LEN($Y$2:$Y$4096)-LEN(SUBSTITUTE($Y$2:$Y$4096,AA830,"")))/LEN(AA830))
         - SUMPRODUCT((LEN($Y$2:$Y$4096)-LEN(SUBSTITUTE($Y$2:$Y$4096,"Alolan "&amp;AA830,"")))/LEN("Alolan "&amp;AA830))
         - SUMPRODUCT((LEN($Y$2:$Y$4096)-LEN(SUBSTITUTE($Y$2:$Y$4096,"Galarian "&amp;AA830,"")))/LEN("Galarian "&amp;AA830))
         - SUMPRODUCT((LEN($Y$2:$Y$4096)-LEN(SUBSTITUTE($Y$2:$Y$4096,"Hisuian "&amp;AA830,"")))/LEN("Hisuian "&amp;AA830))
         - SUMPRODUCT((LEN($Y$2:$Y$4096)-LEN(SUBSTITUTE($Y$2:$Y$4096,"Paldean "&amp;AA830,"")))/LEN("Paldean "&amp;AA830))
      &gt;0,2,1)
   ))))</f>
        <v>1</v>
      </c>
      <c r="AN830">
        <v>0</v>
      </c>
      <c r="AO830">
        <v>0</v>
      </c>
    </row>
    <row r="831" spans="1:41" x14ac:dyDescent="0.25">
      <c r="A831">
        <v>264</v>
      </c>
      <c r="B831" t="s">
        <v>1899</v>
      </c>
      <c r="C831" t="s">
        <v>1512</v>
      </c>
      <c r="D831"/>
      <c r="E831">
        <v>78</v>
      </c>
      <c r="F831">
        <v>70</v>
      </c>
      <c r="G831">
        <v>61</v>
      </c>
      <c r="H831">
        <v>50</v>
      </c>
      <c r="I831">
        <v>61</v>
      </c>
      <c r="J831">
        <v>100</v>
      </c>
      <c r="K831" t="s">
        <v>1903</v>
      </c>
      <c r="L831" t="s">
        <v>250</v>
      </c>
      <c r="M831" t="s">
        <v>249</v>
      </c>
      <c r="N831">
        <v>8</v>
      </c>
      <c r="O831">
        <v>6.7799999999999994</v>
      </c>
      <c r="R831">
        <f t="shared" si="52"/>
        <v>8</v>
      </c>
      <c r="S831">
        <f t="shared" si="53"/>
        <v>7</v>
      </c>
      <c r="T831">
        <f t="shared" si="54"/>
        <v>15</v>
      </c>
      <c r="U831" t="s">
        <v>1512</v>
      </c>
      <c r="V831" t="s">
        <v>1471</v>
      </c>
      <c r="W831" t="s">
        <v>1499</v>
      </c>
      <c r="X831" t="s">
        <v>1524</v>
      </c>
      <c r="Z831" t="str" cm="1">
        <f t="array" ref="Z831">IF(ISBLANK(AK831),_xlfn.LET(
    _xlpm.nameBeforeSlash, IF(ISNUMBER(SEARCH("/", Y831)), LEFT(Y831, SEARCH("/", Y831)-1), Y831),
    _xlpm.matchRow, IFERROR(MATCH(_xlpm.nameBeforeSlash, AA:AA, 0), ""),
    _xlpm.difference, IF(_xlpm.matchRow="", "", ABS((R831 + S831)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),IF(ISBLANK(Y831),"","Hidden"))</f>
        <v/>
      </c>
      <c r="AA831" t="s">
        <v>1899</v>
      </c>
      <c r="AC831" t="s">
        <v>464</v>
      </c>
      <c r="AD831" t="str">
        <f>_xlfn.XLOOKUP(AC831,moves!A:A,moves!B:B)</f>
        <v>normal</v>
      </c>
      <c r="AE831">
        <f>_xlfn.XLOOKUP(AC831,moves!A:A,moves!D:D)</f>
        <v>4</v>
      </c>
      <c r="AF831" t="str">
        <f>_xlfn.XLOOKUP(AC831,moves!A:A,moves!E:E)</f>
        <v>Critical hits deal +1 damage.</v>
      </c>
      <c r="AG831">
        <v>0</v>
      </c>
      <c r="AH831">
        <v>0</v>
      </c>
      <c r="AI831">
        <f t="shared" si="55"/>
        <v>0</v>
      </c>
      <c r="AJ831" t="s">
        <v>524</v>
      </c>
      <c r="AL831">
        <v>0</v>
      </c>
      <c r="AM831" cm="1">
        <f t="array" ref="AM831">IF(AL831=1,1,
   IF(ISTEXT(AK831),1,
   IF(AO831&gt;1,AM830,
   IF(AI831=1,
      IF(SUMPRODUCT((LEN($Y$2:$Y$4096)-LEN(SUBSTITUTE($Y$2:$Y$4096,AA831,"")))/LEN(AA831))&gt;0,2,1),
      IF(
         SUMPRODUCT((LEN($Y$2:$Y$4096)-LEN(SUBSTITUTE($Y$2:$Y$4096,AA831,"")))/LEN(AA831))
         - SUMPRODUCT((LEN($Y$2:$Y$4096)-LEN(SUBSTITUTE($Y$2:$Y$4096,"Alolan "&amp;AA831,"")))/LEN("Alolan "&amp;AA831))
         - SUMPRODUCT((LEN($Y$2:$Y$4096)-LEN(SUBSTITUTE($Y$2:$Y$4096,"Galarian "&amp;AA831,"")))/LEN("Galarian "&amp;AA831))
         - SUMPRODUCT((LEN($Y$2:$Y$4096)-LEN(SUBSTITUTE($Y$2:$Y$4096,"Hisuian "&amp;AA831,"")))/LEN("Hisuian "&amp;AA831))
         - SUMPRODUCT((LEN($Y$2:$Y$4096)-LEN(SUBSTITUTE($Y$2:$Y$4096,"Paldean "&amp;AA831,"")))/LEN("Paldean "&amp;AA831))
      &gt;0,2,1)
   ))))</f>
        <v>2</v>
      </c>
      <c r="AN831">
        <v>0</v>
      </c>
      <c r="AO831">
        <v>0</v>
      </c>
    </row>
    <row r="832" spans="1:41" x14ac:dyDescent="0.25">
      <c r="A832" t="s">
        <v>1904</v>
      </c>
      <c r="B832" t="s">
        <v>1899</v>
      </c>
      <c r="C832" t="s">
        <v>1471</v>
      </c>
      <c r="D832" t="s">
        <v>1512</v>
      </c>
      <c r="E832">
        <v>78</v>
      </c>
      <c r="F832">
        <v>70</v>
      </c>
      <c r="G832">
        <v>61</v>
      </c>
      <c r="H832">
        <v>50</v>
      </c>
      <c r="I832">
        <v>61</v>
      </c>
      <c r="J832">
        <v>100</v>
      </c>
      <c r="K832" t="s">
        <v>1903</v>
      </c>
      <c r="L832" t="s">
        <v>250</v>
      </c>
      <c r="M832" t="s">
        <v>248</v>
      </c>
      <c r="N832">
        <v>8</v>
      </c>
      <c r="O832">
        <v>6.7799999999999994</v>
      </c>
      <c r="R832">
        <f t="shared" si="52"/>
        <v>8</v>
      </c>
      <c r="S832">
        <f t="shared" si="53"/>
        <v>7</v>
      </c>
      <c r="T832">
        <f t="shared" si="54"/>
        <v>15</v>
      </c>
      <c r="U832" t="s">
        <v>1471</v>
      </c>
      <c r="V832" t="s">
        <v>1512</v>
      </c>
      <c r="W832" t="s">
        <v>1492</v>
      </c>
      <c r="X832" t="s">
        <v>1524</v>
      </c>
      <c r="Y832" t="s">
        <v>1905</v>
      </c>
      <c r="Z832" cm="1">
        <f t="array" ref="Z832">IF(ISBLANK(AK832),_xlfn.LET(
    _xlpm.nameBeforeSlash, IF(ISNUMBER(SEARCH("/", Y832)), LEFT(Y832, SEARCH("/", Y832)-1), Y832),
    _xlpm.matchRow, IFERROR(MATCH(_xlpm.nameBeforeSlash, AA:AA, 0), ""),
    _xlpm.difference, IF(_xlpm.matchRow="", "", ABS((R832 + S832)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),IF(ISBLANK(Y832),"","Hidden"))</f>
        <v>13</v>
      </c>
      <c r="AA832" t="s">
        <v>1901</v>
      </c>
      <c r="AB832" t="s">
        <v>1594</v>
      </c>
      <c r="AC832" t="s">
        <v>454</v>
      </c>
      <c r="AD832" t="str">
        <f>_xlfn.XLOOKUP(AC832,moves!A:A,moves!B:B)</f>
        <v>dark</v>
      </c>
      <c r="AE832">
        <f>_xlfn.XLOOKUP(AC832,moves!A:A,moves!D:D)</f>
        <v>4</v>
      </c>
      <c r="AF832" t="str">
        <f>_xlfn.XLOOKUP(AC832,moves!A:A,moves!E:E)</f>
        <v>Critical hits deal +1 damage.</v>
      </c>
      <c r="AG832">
        <v>0</v>
      </c>
      <c r="AH832">
        <v>0</v>
      </c>
      <c r="AI832">
        <f t="shared" si="55"/>
        <v>0</v>
      </c>
      <c r="AJ832" t="s">
        <v>524</v>
      </c>
      <c r="AL832">
        <v>0</v>
      </c>
      <c r="AM832" cm="1">
        <f t="array" ref="AM832">IF(AL832=1,1,
   IF(ISTEXT(AK832),1,
   IF(AO832&gt;1,AM831,
   IF(AI832=1,
      IF(SUMPRODUCT((LEN($Y$2:$Y$4096)-LEN(SUBSTITUTE($Y$2:$Y$4096,AA832,"")))/LEN(AA832))&gt;0,2,1),
      IF(
         SUMPRODUCT((LEN($Y$2:$Y$4096)-LEN(SUBSTITUTE($Y$2:$Y$4096,AA832,"")))/LEN(AA832))
         - SUMPRODUCT((LEN($Y$2:$Y$4096)-LEN(SUBSTITUTE($Y$2:$Y$4096,"Alolan "&amp;AA832,"")))/LEN("Alolan "&amp;AA832))
         - SUMPRODUCT((LEN($Y$2:$Y$4096)-LEN(SUBSTITUTE($Y$2:$Y$4096,"Galarian "&amp;AA832,"")))/LEN("Galarian "&amp;AA832))
         - SUMPRODUCT((LEN($Y$2:$Y$4096)-LEN(SUBSTITUTE($Y$2:$Y$4096,"Hisuian "&amp;AA832,"")))/LEN("Hisuian "&amp;AA832))
         - SUMPRODUCT((LEN($Y$2:$Y$4096)-LEN(SUBSTITUTE($Y$2:$Y$4096,"Paldean "&amp;AA832,"")))/LEN("Paldean "&amp;AA832))
      &gt;0,2,1)
   ))))</f>
        <v>2</v>
      </c>
      <c r="AN832">
        <v>0</v>
      </c>
      <c r="AO832">
        <v>0</v>
      </c>
    </row>
    <row r="833" spans="1:41" x14ac:dyDescent="0.25">
      <c r="A833" t="s">
        <v>3987</v>
      </c>
      <c r="B833" t="s">
        <v>1899</v>
      </c>
      <c r="C833" t="s">
        <v>1512</v>
      </c>
      <c r="D833"/>
      <c r="E833">
        <v>78</v>
      </c>
      <c r="F833">
        <v>70</v>
      </c>
      <c r="G833">
        <v>61</v>
      </c>
      <c r="H833">
        <v>50</v>
      </c>
      <c r="I833">
        <v>61</v>
      </c>
      <c r="J833">
        <v>100</v>
      </c>
      <c r="K833" t="s">
        <v>1903</v>
      </c>
      <c r="L833" t="s">
        <v>250</v>
      </c>
      <c r="M833" t="s">
        <v>249</v>
      </c>
      <c r="N833">
        <v>8</v>
      </c>
      <c r="O833">
        <v>6.7799999999999994</v>
      </c>
      <c r="R833">
        <f t="shared" ref="R833:R896" si="56">MROUND(N833,1)+P833</f>
        <v>8</v>
      </c>
      <c r="S833">
        <f t="shared" ref="S833:S896" si="57">MROUND(O833,1)+Q833</f>
        <v>7</v>
      </c>
      <c r="T833">
        <f t="shared" si="54"/>
        <v>15</v>
      </c>
      <c r="U833" t="s">
        <v>1512</v>
      </c>
      <c r="V833" t="s">
        <v>1471</v>
      </c>
      <c r="W833" t="s">
        <v>1499</v>
      </c>
      <c r="X833" t="s">
        <v>1524</v>
      </c>
      <c r="Z833" t="str" cm="1">
        <f t="array" ref="Z833">IF(ISBLANK(AK833),_xlfn.LET(
    _xlpm.nameBeforeSlash, IF(ISNUMBER(SEARCH("/", Y833)), LEFT(Y833, SEARCH("/", Y833)-1), Y833),
    _xlpm.matchRow, IFERROR(MATCH(_xlpm.nameBeforeSlash, AA:AA, 0), ""),
    _xlpm.difference, IF(_xlpm.matchRow="", "", ABS((R833 + S833)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),IF(ISBLANK(Y833),"","Hidden"))</f>
        <v/>
      </c>
      <c r="AA833" t="s">
        <v>5273</v>
      </c>
      <c r="AC833" t="s">
        <v>445</v>
      </c>
      <c r="AD833" t="str">
        <f>_xlfn.XLOOKUP(AC833,moves!A:A,moves!B:B)</f>
        <v>normal</v>
      </c>
      <c r="AE833">
        <f>_xlfn.XLOOKUP(AC833,moves!A:A,moves!D:D)</f>
        <v>4</v>
      </c>
      <c r="AF833" t="str">
        <f>_xlfn.XLOOKUP(AC833,moves!A:A,moves!E:E)</f>
        <v>Critical hits deal +2 damage. For each critical hit rolled: The user takes 1 damage.</v>
      </c>
      <c r="AG833">
        <v>0</v>
      </c>
      <c r="AH833">
        <v>0</v>
      </c>
      <c r="AI833">
        <f t="shared" si="55"/>
        <v>1</v>
      </c>
      <c r="AJ833" t="s">
        <v>524</v>
      </c>
      <c r="AL833">
        <v>0</v>
      </c>
      <c r="AM833" cm="1">
        <f t="array" ref="AM833">IF(AL833=1,1,
   IF(ISTEXT(AK833),1,
   IF(AO833&gt;1,AM832,
   IF(AI833=1,
      IF(SUMPRODUCT((LEN($Y$2:$Y$4096)-LEN(SUBSTITUTE($Y$2:$Y$4096,AA833,"")))/LEN(AA833))&gt;0,2,1),
      IF(
         SUMPRODUCT((LEN($Y$2:$Y$4096)-LEN(SUBSTITUTE($Y$2:$Y$4096,AA833,"")))/LEN(AA833))
         - SUMPRODUCT((LEN($Y$2:$Y$4096)-LEN(SUBSTITUTE($Y$2:$Y$4096,"Alolan "&amp;AA833,"")))/LEN("Alolan "&amp;AA833))
         - SUMPRODUCT((LEN($Y$2:$Y$4096)-LEN(SUBSTITUTE($Y$2:$Y$4096,"Galarian "&amp;AA833,"")))/LEN("Galarian "&amp;AA833))
         - SUMPRODUCT((LEN($Y$2:$Y$4096)-LEN(SUBSTITUTE($Y$2:$Y$4096,"Hisuian "&amp;AA833,"")))/LEN("Hisuian "&amp;AA833))
         - SUMPRODUCT((LEN($Y$2:$Y$4096)-LEN(SUBSTITUTE($Y$2:$Y$4096,"Paldean "&amp;AA833,"")))/LEN("Paldean "&amp;AA833))
      &gt;0,2,1)
   ))))</f>
        <v>2</v>
      </c>
      <c r="AN833">
        <v>0</v>
      </c>
      <c r="AO833">
        <v>0</v>
      </c>
    </row>
    <row r="834" spans="1:41" x14ac:dyDescent="0.25">
      <c r="A834" t="s">
        <v>3988</v>
      </c>
      <c r="B834" t="s">
        <v>1899</v>
      </c>
      <c r="C834" t="s">
        <v>1471</v>
      </c>
      <c r="D834" t="s">
        <v>1512</v>
      </c>
      <c r="E834">
        <v>78</v>
      </c>
      <c r="F834">
        <v>70</v>
      </c>
      <c r="G834">
        <v>61</v>
      </c>
      <c r="H834">
        <v>50</v>
      </c>
      <c r="I834">
        <v>61</v>
      </c>
      <c r="J834">
        <v>100</v>
      </c>
      <c r="K834" t="s">
        <v>1903</v>
      </c>
      <c r="L834" t="s">
        <v>250</v>
      </c>
      <c r="M834" t="s">
        <v>248</v>
      </c>
      <c r="N834">
        <v>8</v>
      </c>
      <c r="O834">
        <v>6.7799999999999994</v>
      </c>
      <c r="R834">
        <f t="shared" si="56"/>
        <v>8</v>
      </c>
      <c r="S834">
        <f t="shared" si="57"/>
        <v>7</v>
      </c>
      <c r="T834">
        <f t="shared" si="54"/>
        <v>15</v>
      </c>
      <c r="U834" t="s">
        <v>1471</v>
      </c>
      <c r="V834" t="s">
        <v>1512</v>
      </c>
      <c r="W834" t="s">
        <v>1492</v>
      </c>
      <c r="X834" t="s">
        <v>1524</v>
      </c>
      <c r="Y834" t="s">
        <v>5277</v>
      </c>
      <c r="Z834" cm="1">
        <f t="array" ref="Z834">IF(ISBLANK(AK834),_xlfn.LET(
    _xlpm.nameBeforeSlash, IF(ISNUMBER(SEARCH("/", Y834)), LEFT(Y834, SEARCH("/", Y834)-1), Y834),
    _xlpm.matchRow, IFERROR(MATCH(_xlpm.nameBeforeSlash, AA:AA, 0), ""),
    _xlpm.difference, IF(_xlpm.matchRow="", "", ABS((R834 + S834)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),IF(ISBLANK(Y834),"","Hidden"))</f>
        <v>13</v>
      </c>
      <c r="AA834" t="s">
        <v>5275</v>
      </c>
      <c r="AB834" t="s">
        <v>1594</v>
      </c>
      <c r="AC834" t="s">
        <v>957</v>
      </c>
      <c r="AD834" t="str">
        <f>_xlfn.XLOOKUP(AC834,moves!A:A,moves!B:B)</f>
        <v>dark</v>
      </c>
      <c r="AE834">
        <f>_xlfn.XLOOKUP(AC834,moves!A:A,moves!D:D)</f>
        <v>2</v>
      </c>
      <c r="AF834" t="str">
        <f>_xlfn.XLOOKUP(AC834,moves!A:A,moves!E:E)</f>
        <v>When the targets next attack: Decrease the target's attack strength by 1.</v>
      </c>
      <c r="AG834">
        <v>0</v>
      </c>
      <c r="AH834">
        <v>0</v>
      </c>
      <c r="AI834">
        <f t="shared" si="55"/>
        <v>1</v>
      </c>
      <c r="AJ834" t="s">
        <v>524</v>
      </c>
      <c r="AL834">
        <v>0</v>
      </c>
      <c r="AM834" cm="1">
        <f t="array" ref="AM834">IF(AL834=1,1,
   IF(ISTEXT(AK834),1,
   IF(AO834&gt;1,AM833,
   IF(AI834=1,
      IF(SUMPRODUCT((LEN($Y$2:$Y$4096)-LEN(SUBSTITUTE($Y$2:$Y$4096,AA834,"")))/LEN(AA834))&gt;0,2,1),
      IF(
         SUMPRODUCT((LEN($Y$2:$Y$4096)-LEN(SUBSTITUTE($Y$2:$Y$4096,AA834,"")))/LEN(AA834))
         - SUMPRODUCT((LEN($Y$2:$Y$4096)-LEN(SUBSTITUTE($Y$2:$Y$4096,"Alolan "&amp;AA834,"")))/LEN("Alolan "&amp;AA834))
         - SUMPRODUCT((LEN($Y$2:$Y$4096)-LEN(SUBSTITUTE($Y$2:$Y$4096,"Galarian "&amp;AA834,"")))/LEN("Galarian "&amp;AA834))
         - SUMPRODUCT((LEN($Y$2:$Y$4096)-LEN(SUBSTITUTE($Y$2:$Y$4096,"Hisuian "&amp;AA834,"")))/LEN("Hisuian "&amp;AA834))
         - SUMPRODUCT((LEN($Y$2:$Y$4096)-LEN(SUBSTITUTE($Y$2:$Y$4096,"Paldean "&amp;AA834,"")))/LEN("Paldean "&amp;AA834))
      &gt;0,2,1)
   ))))</f>
        <v>2</v>
      </c>
      <c r="AN834">
        <v>0</v>
      </c>
      <c r="AO834">
        <v>0</v>
      </c>
    </row>
    <row r="835" spans="1:41" x14ac:dyDescent="0.25">
      <c r="A835">
        <v>265</v>
      </c>
      <c r="B835" t="s">
        <v>111</v>
      </c>
      <c r="C835" t="s">
        <v>1499</v>
      </c>
      <c r="D835"/>
      <c r="E835">
        <v>45</v>
      </c>
      <c r="F835">
        <v>45</v>
      </c>
      <c r="G835">
        <v>35</v>
      </c>
      <c r="H835">
        <v>20</v>
      </c>
      <c r="I835">
        <v>30</v>
      </c>
      <c r="J835">
        <v>20</v>
      </c>
      <c r="K835" t="s">
        <v>1500</v>
      </c>
      <c r="L835" t="s">
        <v>247</v>
      </c>
      <c r="M835" t="s">
        <v>248</v>
      </c>
      <c r="N835">
        <v>3.25</v>
      </c>
      <c r="O835">
        <v>3.75</v>
      </c>
      <c r="R835">
        <f t="shared" si="56"/>
        <v>3</v>
      </c>
      <c r="S835">
        <f t="shared" si="57"/>
        <v>4</v>
      </c>
      <c r="T835">
        <f t="shared" si="54"/>
        <v>7</v>
      </c>
      <c r="U835" t="s">
        <v>1499</v>
      </c>
      <c r="V835" t="s">
        <v>1468</v>
      </c>
      <c r="W835" t="s">
        <v>1512</v>
      </c>
      <c r="X835" t="s">
        <v>1469</v>
      </c>
      <c r="Y835" t="s">
        <v>476</v>
      </c>
      <c r="Z835" cm="1">
        <f t="array" ref="Z835">IF(ISBLANK(AK835),_xlfn.LET(
    _xlpm.nameBeforeSlash, IF(ISNUMBER(SEARCH("/", Y835)), LEFT(Y835, SEARCH("/", Y835)-1), Y835),
    _xlpm.matchRow, IFERROR(MATCH(_xlpm.nameBeforeSlash, AA:AA, 0), ""),
    _xlpm.difference, IF(_xlpm.matchRow="", "", ABS((R835 + S835)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),IF(ISBLANK(Y835),"","Hidden"))</f>
        <v>3</v>
      </c>
      <c r="AA835" t="s">
        <v>111</v>
      </c>
      <c r="AC835" t="s">
        <v>748</v>
      </c>
      <c r="AD835" t="str">
        <f>_xlfn.XLOOKUP(AC835,moves!A:A,moves!B:B)</f>
        <v>poison</v>
      </c>
      <c r="AE835">
        <f>_xlfn.XLOOKUP(AC835,moves!A:A,moves!D:D)</f>
        <v>1</v>
      </c>
      <c r="AF835" t="str">
        <f>_xlfn.XLOOKUP(AC835,moves!A:A,moves!E:E)</f>
        <v>If any status symbols are rolled: Inflict the Poisoned status on the target. When the user is next attacked: Remove 2 regular hits from the roll.</v>
      </c>
      <c r="AG835">
        <v>0</v>
      </c>
      <c r="AH835">
        <v>0</v>
      </c>
      <c r="AI835">
        <f t="shared" si="55"/>
        <v>0</v>
      </c>
      <c r="AJ835" t="s">
        <v>523</v>
      </c>
      <c r="AL835">
        <v>0</v>
      </c>
      <c r="AM835" cm="1">
        <f t="array" ref="AM835">IF(AL835=1,1,
   IF(ISTEXT(AK835),1,
   IF(AO835&gt;1,AM834,
   IF(AI835=1,
      IF(SUMPRODUCT((LEN($Y$2:$Y$4096)-LEN(SUBSTITUTE($Y$2:$Y$4096,AA835,"")))/LEN(AA835))&gt;0,2,1),
      IF(
         SUMPRODUCT((LEN($Y$2:$Y$4096)-LEN(SUBSTITUTE($Y$2:$Y$4096,AA835,"")))/LEN(AA835))
         - SUMPRODUCT((LEN($Y$2:$Y$4096)-LEN(SUBSTITUTE($Y$2:$Y$4096,"Alolan "&amp;AA835,"")))/LEN("Alolan "&amp;AA835))
         - SUMPRODUCT((LEN($Y$2:$Y$4096)-LEN(SUBSTITUTE($Y$2:$Y$4096,"Galarian "&amp;AA835,"")))/LEN("Galarian "&amp;AA835))
         - SUMPRODUCT((LEN($Y$2:$Y$4096)-LEN(SUBSTITUTE($Y$2:$Y$4096,"Hisuian "&amp;AA835,"")))/LEN("Hisuian "&amp;AA835))
         - SUMPRODUCT((LEN($Y$2:$Y$4096)-LEN(SUBSTITUTE($Y$2:$Y$4096,"Paldean "&amp;AA835,"")))/LEN("Paldean "&amp;AA835))
      &gt;0,2,1)
   ))))</f>
        <v>1</v>
      </c>
      <c r="AN835">
        <v>0</v>
      </c>
      <c r="AO835">
        <v>0</v>
      </c>
    </row>
    <row r="836" spans="1:41" x14ac:dyDescent="0.25">
      <c r="A836" t="s">
        <v>3989</v>
      </c>
      <c r="B836" t="s">
        <v>111</v>
      </c>
      <c r="C836" t="s">
        <v>1499</v>
      </c>
      <c r="D836"/>
      <c r="E836">
        <v>45</v>
      </c>
      <c r="F836">
        <v>45</v>
      </c>
      <c r="G836">
        <v>35</v>
      </c>
      <c r="H836">
        <v>20</v>
      </c>
      <c r="I836">
        <v>30</v>
      </c>
      <c r="J836">
        <v>20</v>
      </c>
      <c r="K836" t="s">
        <v>1500</v>
      </c>
      <c r="L836" t="s">
        <v>247</v>
      </c>
      <c r="M836" t="s">
        <v>248</v>
      </c>
      <c r="N836">
        <v>3.25</v>
      </c>
      <c r="O836">
        <v>3.75</v>
      </c>
      <c r="R836">
        <f t="shared" si="56"/>
        <v>3</v>
      </c>
      <c r="S836">
        <f t="shared" si="57"/>
        <v>4</v>
      </c>
      <c r="T836">
        <f t="shared" si="54"/>
        <v>7</v>
      </c>
      <c r="U836" t="s">
        <v>1499</v>
      </c>
      <c r="V836" t="s">
        <v>1468</v>
      </c>
      <c r="W836" t="s">
        <v>1512</v>
      </c>
      <c r="X836" t="s">
        <v>1469</v>
      </c>
      <c r="Y836" t="s">
        <v>6173</v>
      </c>
      <c r="Z836" cm="1">
        <f t="array" ref="Z836">IF(ISBLANK(AK836),_xlfn.LET(
    _xlpm.nameBeforeSlash, IF(ISNUMBER(SEARCH("/", Y836)), LEFT(Y836, SEARCH("/", Y836)-1), Y836),
    _xlpm.matchRow, IFERROR(MATCH(_xlpm.nameBeforeSlash, AA:AA, 0), ""),
    _xlpm.difference, IF(_xlpm.matchRow="", "", ABS((R836 + S836)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),IF(ISBLANK(Y836),"","Hidden"))</f>
        <v>3</v>
      </c>
      <c r="AA836" t="s">
        <v>5278</v>
      </c>
      <c r="AC836" t="s">
        <v>931</v>
      </c>
      <c r="AD836" t="str">
        <f>_xlfn.XLOOKUP(AC836,moves!A:A,moves!B:B)</f>
        <v>bug</v>
      </c>
      <c r="AE836">
        <f>_xlfn.XLOOKUP(AC836,moves!A:A,moves!D:D)</f>
        <v>1</v>
      </c>
      <c r="AF836" t="str">
        <f>_xlfn.XLOOKUP(AC836,moves!A:A,moves!E:E)</f>
        <v>Each time this move is used: Decrease the target's initiative by 2.</v>
      </c>
      <c r="AG836">
        <v>0</v>
      </c>
      <c r="AH836">
        <v>0</v>
      </c>
      <c r="AI836">
        <f t="shared" si="55"/>
        <v>1</v>
      </c>
      <c r="AJ836" t="s">
        <v>523</v>
      </c>
      <c r="AL836">
        <v>0</v>
      </c>
      <c r="AM836" cm="1">
        <f t="array" ref="AM836">IF(AL836=1,1,
   IF(ISTEXT(AK836),1,
   IF(AO836&gt;1,AM835,
   IF(AI836=1,
      IF(SUMPRODUCT((LEN($Y$2:$Y$4096)-LEN(SUBSTITUTE($Y$2:$Y$4096,AA836,"")))/LEN(AA836))&gt;0,2,1),
      IF(
         SUMPRODUCT((LEN($Y$2:$Y$4096)-LEN(SUBSTITUTE($Y$2:$Y$4096,AA836,"")))/LEN(AA836))
         - SUMPRODUCT((LEN($Y$2:$Y$4096)-LEN(SUBSTITUTE($Y$2:$Y$4096,"Alolan "&amp;AA836,"")))/LEN("Alolan "&amp;AA836))
         - SUMPRODUCT((LEN($Y$2:$Y$4096)-LEN(SUBSTITUTE($Y$2:$Y$4096,"Galarian "&amp;AA836,"")))/LEN("Galarian "&amp;AA836))
         - SUMPRODUCT((LEN($Y$2:$Y$4096)-LEN(SUBSTITUTE($Y$2:$Y$4096,"Hisuian "&amp;AA836,"")))/LEN("Hisuian "&amp;AA836))
         - SUMPRODUCT((LEN($Y$2:$Y$4096)-LEN(SUBSTITUTE($Y$2:$Y$4096,"Paldean "&amp;AA836,"")))/LEN("Paldean "&amp;AA836))
      &gt;0,2,1)
   ))))</f>
        <v>1</v>
      </c>
      <c r="AN836">
        <v>0</v>
      </c>
      <c r="AO836">
        <v>0</v>
      </c>
    </row>
    <row r="837" spans="1:41" x14ac:dyDescent="0.25">
      <c r="A837">
        <v>266</v>
      </c>
      <c r="B837" t="s">
        <v>112</v>
      </c>
      <c r="C837" t="s">
        <v>1499</v>
      </c>
      <c r="D837"/>
      <c r="E837">
        <v>50</v>
      </c>
      <c r="F837">
        <v>35</v>
      </c>
      <c r="G837">
        <v>55</v>
      </c>
      <c r="H837">
        <v>25</v>
      </c>
      <c r="I837">
        <v>25</v>
      </c>
      <c r="J837">
        <v>15</v>
      </c>
      <c r="K837" t="s">
        <v>1502</v>
      </c>
      <c r="L837" t="s">
        <v>247</v>
      </c>
      <c r="M837" t="s">
        <v>248</v>
      </c>
      <c r="N837">
        <v>2.6</v>
      </c>
      <c r="O837">
        <v>4.4000000000000004</v>
      </c>
      <c r="Q837">
        <v>1</v>
      </c>
      <c r="R837">
        <f t="shared" si="56"/>
        <v>3</v>
      </c>
      <c r="S837">
        <f t="shared" si="57"/>
        <v>5</v>
      </c>
      <c r="T837">
        <f t="shared" ref="T837:T900" si="58">SUM(S837,R837)</f>
        <v>8</v>
      </c>
      <c r="U837" t="s">
        <v>1499</v>
      </c>
      <c r="V837" t="s">
        <v>1468</v>
      </c>
      <c r="W837" t="s">
        <v>1512</v>
      </c>
      <c r="X837" t="s">
        <v>1469</v>
      </c>
      <c r="Y837" t="s">
        <v>113</v>
      </c>
      <c r="Z837" cm="1">
        <f t="array" ref="Z837">IF(ISBLANK(AK837),_xlfn.LET(
    _xlpm.nameBeforeSlash, IF(ISNUMBER(SEARCH("/", Y837)), LEFT(Y837, SEARCH("/", Y837)-1), Y837),
    _xlpm.matchRow, IFERROR(MATCH(_xlpm.nameBeforeSlash, AA:AA, 0), ""),
    _xlpm.difference, IF(_xlpm.matchRow="", "", ABS((R837 + S837)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),IF(ISBLANK(Y837),"","Hidden"))</f>
        <v>10</v>
      </c>
      <c r="AA837" t="s">
        <v>112</v>
      </c>
      <c r="AC837" t="s">
        <v>927</v>
      </c>
      <c r="AD837" t="str">
        <f>_xlfn.XLOOKUP(AC837,moves!A:A,moves!B:B)</f>
        <v>bug</v>
      </c>
      <c r="AE837">
        <f>_xlfn.XLOOKUP(AC837,moves!A:A,moves!D:D)</f>
        <v>1</v>
      </c>
      <c r="AF837" t="str">
        <f>_xlfn.XLOOKUP(AC837,moves!A:A,moves!E:E)</f>
        <v>When the user is next attacked: Remove 2 regular hits from the roll.</v>
      </c>
      <c r="AG837">
        <v>0</v>
      </c>
      <c r="AH837">
        <v>0</v>
      </c>
      <c r="AI837">
        <f t="shared" ref="AI837:AI900" si="59">IF(ISNUMBER(SEARCH("Shiny ", AA837)), 1, 0)</f>
        <v>0</v>
      </c>
      <c r="AJ837" t="s">
        <v>523</v>
      </c>
      <c r="AL837">
        <v>0</v>
      </c>
      <c r="AM837" cm="1">
        <f t="array" ref="AM837">IF(AL837=1,1,
   IF(ISTEXT(AK837),1,
   IF(AO837&gt;1,AM836,
   IF(AI837=1,
      IF(SUMPRODUCT((LEN($Y$2:$Y$4096)-LEN(SUBSTITUTE($Y$2:$Y$4096,AA837,"")))/LEN(AA837))&gt;0,2,1),
      IF(
         SUMPRODUCT((LEN($Y$2:$Y$4096)-LEN(SUBSTITUTE($Y$2:$Y$4096,AA837,"")))/LEN(AA837))
         - SUMPRODUCT((LEN($Y$2:$Y$4096)-LEN(SUBSTITUTE($Y$2:$Y$4096,"Alolan "&amp;AA837,"")))/LEN("Alolan "&amp;AA837))
         - SUMPRODUCT((LEN($Y$2:$Y$4096)-LEN(SUBSTITUTE($Y$2:$Y$4096,"Galarian "&amp;AA837,"")))/LEN("Galarian "&amp;AA837))
         - SUMPRODUCT((LEN($Y$2:$Y$4096)-LEN(SUBSTITUTE($Y$2:$Y$4096,"Hisuian "&amp;AA837,"")))/LEN("Hisuian "&amp;AA837))
         - SUMPRODUCT((LEN($Y$2:$Y$4096)-LEN(SUBSTITUTE($Y$2:$Y$4096,"Paldean "&amp;AA837,"")))/LEN("Paldean "&amp;AA837))
      &gt;0,2,1)
   ))))</f>
        <v>2</v>
      </c>
      <c r="AN837">
        <v>0</v>
      </c>
      <c r="AO837">
        <v>0</v>
      </c>
    </row>
    <row r="838" spans="1:41" x14ac:dyDescent="0.25">
      <c r="A838" t="s">
        <v>3990</v>
      </c>
      <c r="B838" t="s">
        <v>112</v>
      </c>
      <c r="C838" t="s">
        <v>1499</v>
      </c>
      <c r="D838"/>
      <c r="E838">
        <v>50</v>
      </c>
      <c r="F838">
        <v>35</v>
      </c>
      <c r="G838">
        <v>55</v>
      </c>
      <c r="H838">
        <v>25</v>
      </c>
      <c r="I838">
        <v>25</v>
      </c>
      <c r="J838">
        <v>15</v>
      </c>
      <c r="K838" t="s">
        <v>1502</v>
      </c>
      <c r="L838" t="s">
        <v>247</v>
      </c>
      <c r="M838" t="s">
        <v>248</v>
      </c>
      <c r="N838">
        <v>2.6</v>
      </c>
      <c r="O838">
        <v>4.4000000000000004</v>
      </c>
      <c r="Q838">
        <v>1</v>
      </c>
      <c r="R838">
        <f t="shared" si="56"/>
        <v>3</v>
      </c>
      <c r="S838">
        <f t="shared" si="57"/>
        <v>5</v>
      </c>
      <c r="T838">
        <f t="shared" si="58"/>
        <v>8</v>
      </c>
      <c r="U838" t="s">
        <v>1499</v>
      </c>
      <c r="V838" t="s">
        <v>1468</v>
      </c>
      <c r="W838" t="s">
        <v>1512</v>
      </c>
      <c r="X838" t="s">
        <v>1469</v>
      </c>
      <c r="Y838" t="s">
        <v>5279</v>
      </c>
      <c r="Z838" cm="1">
        <f t="array" ref="Z838">IF(ISBLANK(AK838),_xlfn.LET(
    _xlpm.nameBeforeSlash, IF(ISNUMBER(SEARCH("/", Y838)), LEFT(Y838, SEARCH("/", Y838)-1), Y838),
    _xlpm.matchRow, IFERROR(MATCH(_xlpm.nameBeforeSlash, AA:AA, 0), ""),
    _xlpm.difference, IF(_xlpm.matchRow="", "", ABS((R838 + S838)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),IF(ISBLANK(Y838),"","Hidden"))</f>
        <v>10</v>
      </c>
      <c r="AA838" t="s">
        <v>5280</v>
      </c>
      <c r="AC838" t="s">
        <v>927</v>
      </c>
      <c r="AD838" t="str">
        <f>_xlfn.XLOOKUP(AC838,moves!A:A,moves!B:B)</f>
        <v>bug</v>
      </c>
      <c r="AE838">
        <f>_xlfn.XLOOKUP(AC838,moves!A:A,moves!D:D)</f>
        <v>1</v>
      </c>
      <c r="AF838" t="str">
        <f>_xlfn.XLOOKUP(AC838,moves!A:A,moves!E:E)</f>
        <v>When the user is next attacked: Remove 2 regular hits from the roll.</v>
      </c>
      <c r="AG838">
        <v>0</v>
      </c>
      <c r="AH838">
        <v>0</v>
      </c>
      <c r="AI838">
        <f t="shared" si="59"/>
        <v>1</v>
      </c>
      <c r="AJ838" t="s">
        <v>523</v>
      </c>
      <c r="AL838">
        <v>0</v>
      </c>
      <c r="AM838" cm="1">
        <f t="array" ref="AM838">IF(AL838=1,1,
   IF(ISTEXT(AK838),1,
   IF(AO838&gt;1,AM837,
   IF(AI838=1,
      IF(SUMPRODUCT((LEN($Y$2:$Y$4096)-LEN(SUBSTITUTE($Y$2:$Y$4096,AA838,"")))/LEN(AA838))&gt;0,2,1),
      IF(
         SUMPRODUCT((LEN($Y$2:$Y$4096)-LEN(SUBSTITUTE($Y$2:$Y$4096,AA838,"")))/LEN(AA838))
         - SUMPRODUCT((LEN($Y$2:$Y$4096)-LEN(SUBSTITUTE($Y$2:$Y$4096,"Alolan "&amp;AA838,"")))/LEN("Alolan "&amp;AA838))
         - SUMPRODUCT((LEN($Y$2:$Y$4096)-LEN(SUBSTITUTE($Y$2:$Y$4096,"Galarian "&amp;AA838,"")))/LEN("Galarian "&amp;AA838))
         - SUMPRODUCT((LEN($Y$2:$Y$4096)-LEN(SUBSTITUTE($Y$2:$Y$4096,"Hisuian "&amp;AA838,"")))/LEN("Hisuian "&amp;AA838))
         - SUMPRODUCT((LEN($Y$2:$Y$4096)-LEN(SUBSTITUTE($Y$2:$Y$4096,"Paldean "&amp;AA838,"")))/LEN("Paldean "&amp;AA838))
      &gt;0,2,1)
   ))))</f>
        <v>2</v>
      </c>
      <c r="AN838">
        <v>0</v>
      </c>
      <c r="AO838">
        <v>0</v>
      </c>
    </row>
    <row r="839" spans="1:41" x14ac:dyDescent="0.25">
      <c r="A839">
        <v>267</v>
      </c>
      <c r="B839" t="s">
        <v>113</v>
      </c>
      <c r="C839" t="s">
        <v>1499</v>
      </c>
      <c r="D839" t="s">
        <v>1481</v>
      </c>
      <c r="E839">
        <v>60</v>
      </c>
      <c r="F839">
        <v>70</v>
      </c>
      <c r="G839">
        <v>50</v>
      </c>
      <c r="H839">
        <v>100</v>
      </c>
      <c r="I839">
        <v>50</v>
      </c>
      <c r="J839">
        <v>65</v>
      </c>
      <c r="K839" t="s">
        <v>1504</v>
      </c>
      <c r="L839" t="s">
        <v>247</v>
      </c>
      <c r="M839" t="s">
        <v>248</v>
      </c>
      <c r="N839">
        <v>8.3000000000000007</v>
      </c>
      <c r="O839">
        <v>5.4</v>
      </c>
      <c r="P839">
        <v>1</v>
      </c>
      <c r="R839">
        <f t="shared" si="56"/>
        <v>9</v>
      </c>
      <c r="S839">
        <f t="shared" si="57"/>
        <v>5</v>
      </c>
      <c r="T839">
        <f t="shared" si="58"/>
        <v>14</v>
      </c>
      <c r="U839" t="s">
        <v>1499</v>
      </c>
      <c r="V839" t="s">
        <v>1481</v>
      </c>
      <c r="W839" t="s">
        <v>1468</v>
      </c>
      <c r="X839" t="s">
        <v>1469</v>
      </c>
      <c r="Z839" t="str" cm="1">
        <f t="array" ref="Z839">IF(ISBLANK(AK839),_xlfn.LET(
    _xlpm.nameBeforeSlash, IF(ISNUMBER(SEARCH("/", Y839)), LEFT(Y839, SEARCH("/", Y839)-1), Y839),
    _xlpm.matchRow, IFERROR(MATCH(_xlpm.nameBeforeSlash, AA:AA, 0), ""),
    _xlpm.difference, IF(_xlpm.matchRow="", "", ABS((R839 + S839)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),IF(ISBLANK(Y839),"","Hidden"))</f>
        <v/>
      </c>
      <c r="AA839" t="s">
        <v>113</v>
      </c>
      <c r="AC839" t="s">
        <v>449</v>
      </c>
      <c r="AD839" t="str">
        <f>_xlfn.XLOOKUP(AC839,moves!A:A,moves!B:B)</f>
        <v>flying</v>
      </c>
      <c r="AE839">
        <f>_xlfn.XLOOKUP(AC839,moves!A:A,moves!D:D)</f>
        <v>4</v>
      </c>
      <c r="AF839" t="str">
        <f>_xlfn.XLOOKUP(AC839,moves!A:A,moves!E:E)</f>
        <v>Critical hits deal +1 damage.</v>
      </c>
      <c r="AG839">
        <v>0</v>
      </c>
      <c r="AH839">
        <v>0</v>
      </c>
      <c r="AI839">
        <f t="shared" si="59"/>
        <v>0</v>
      </c>
      <c r="AJ839" t="s">
        <v>524</v>
      </c>
      <c r="AL839">
        <v>0</v>
      </c>
      <c r="AM839" cm="1">
        <f t="array" ref="AM839">IF(AL839=1,1,
   IF(ISTEXT(AK839),1,
   IF(AO839&gt;1,AM838,
   IF(AI839=1,
      IF(SUMPRODUCT((LEN($Y$2:$Y$4096)-LEN(SUBSTITUTE($Y$2:$Y$4096,AA839,"")))/LEN(AA839))&gt;0,2,1),
      IF(
         SUMPRODUCT((LEN($Y$2:$Y$4096)-LEN(SUBSTITUTE($Y$2:$Y$4096,AA839,"")))/LEN(AA839))
         - SUMPRODUCT((LEN($Y$2:$Y$4096)-LEN(SUBSTITUTE($Y$2:$Y$4096,"Alolan "&amp;AA839,"")))/LEN("Alolan "&amp;AA839))
         - SUMPRODUCT((LEN($Y$2:$Y$4096)-LEN(SUBSTITUTE($Y$2:$Y$4096,"Galarian "&amp;AA839,"")))/LEN("Galarian "&amp;AA839))
         - SUMPRODUCT((LEN($Y$2:$Y$4096)-LEN(SUBSTITUTE($Y$2:$Y$4096,"Hisuian "&amp;AA839,"")))/LEN("Hisuian "&amp;AA839))
         - SUMPRODUCT((LEN($Y$2:$Y$4096)-LEN(SUBSTITUTE($Y$2:$Y$4096,"Paldean "&amp;AA839,"")))/LEN("Paldean "&amp;AA839))
      &gt;0,2,1)
   ))))</f>
        <v>2</v>
      </c>
      <c r="AN839">
        <v>0</v>
      </c>
      <c r="AO839">
        <v>0</v>
      </c>
    </row>
    <row r="840" spans="1:41" x14ac:dyDescent="0.25">
      <c r="A840" t="s">
        <v>3991</v>
      </c>
      <c r="B840" t="s">
        <v>113</v>
      </c>
      <c r="C840" t="s">
        <v>1499</v>
      </c>
      <c r="D840" t="s">
        <v>1481</v>
      </c>
      <c r="E840">
        <v>60</v>
      </c>
      <c r="F840">
        <v>70</v>
      </c>
      <c r="G840">
        <v>50</v>
      </c>
      <c r="H840">
        <v>100</v>
      </c>
      <c r="I840">
        <v>50</v>
      </c>
      <c r="J840">
        <v>65</v>
      </c>
      <c r="K840" t="s">
        <v>1504</v>
      </c>
      <c r="L840" t="s">
        <v>247</v>
      </c>
      <c r="M840" t="s">
        <v>248</v>
      </c>
      <c r="N840">
        <v>8.3000000000000007</v>
      </c>
      <c r="O840">
        <v>5.4</v>
      </c>
      <c r="P840">
        <v>1</v>
      </c>
      <c r="R840">
        <f t="shared" si="56"/>
        <v>9</v>
      </c>
      <c r="S840">
        <f t="shared" si="57"/>
        <v>5</v>
      </c>
      <c r="T840">
        <f t="shared" si="58"/>
        <v>14</v>
      </c>
      <c r="U840" t="s">
        <v>1499</v>
      </c>
      <c r="V840" t="s">
        <v>1481</v>
      </c>
      <c r="W840" t="s">
        <v>1468</v>
      </c>
      <c r="X840" t="s">
        <v>1469</v>
      </c>
      <c r="Z840" t="str" cm="1">
        <f t="array" ref="Z840">IF(ISBLANK(AK840),_xlfn.LET(
    _xlpm.nameBeforeSlash, IF(ISNUMBER(SEARCH("/", Y840)), LEFT(Y840, SEARCH("/", Y840)-1), Y840),
    _xlpm.matchRow, IFERROR(MATCH(_xlpm.nameBeforeSlash, AA:AA, 0), ""),
    _xlpm.difference, IF(_xlpm.matchRow="", "", ABS((R840 + S840)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),IF(ISBLANK(Y840),"","Hidden"))</f>
        <v/>
      </c>
      <c r="AA840" t="s">
        <v>5279</v>
      </c>
      <c r="AC840" t="s">
        <v>421</v>
      </c>
      <c r="AD840" t="str">
        <f>_xlfn.XLOOKUP(AC840,moves!A:A,moves!B:B)</f>
        <v>grass</v>
      </c>
      <c r="AE840">
        <f>_xlfn.XLOOKUP(AC840,moves!A:A,moves!D:D)</f>
        <v>4</v>
      </c>
      <c r="AF840" t="str">
        <f>_xlfn.XLOOKUP(AC840,moves!A:A,moves!E:E)</f>
        <v>Heal for half the damage dealt, rounded down.</v>
      </c>
      <c r="AG840">
        <v>0</v>
      </c>
      <c r="AH840">
        <v>0</v>
      </c>
      <c r="AI840">
        <f t="shared" si="59"/>
        <v>1</v>
      </c>
      <c r="AJ840" t="s">
        <v>524</v>
      </c>
      <c r="AL840">
        <v>0</v>
      </c>
      <c r="AM840" cm="1">
        <f t="array" ref="AM840">IF(AL840=1,1,
   IF(ISTEXT(AK840),1,
   IF(AO840&gt;1,AM839,
   IF(AI840=1,
      IF(SUMPRODUCT((LEN($Y$2:$Y$4096)-LEN(SUBSTITUTE($Y$2:$Y$4096,AA840,"")))/LEN(AA840))&gt;0,2,1),
      IF(
         SUMPRODUCT((LEN($Y$2:$Y$4096)-LEN(SUBSTITUTE($Y$2:$Y$4096,AA840,"")))/LEN(AA840))
         - SUMPRODUCT((LEN($Y$2:$Y$4096)-LEN(SUBSTITUTE($Y$2:$Y$4096,"Alolan "&amp;AA840,"")))/LEN("Alolan "&amp;AA840))
         - SUMPRODUCT((LEN($Y$2:$Y$4096)-LEN(SUBSTITUTE($Y$2:$Y$4096,"Galarian "&amp;AA840,"")))/LEN("Galarian "&amp;AA840))
         - SUMPRODUCT((LEN($Y$2:$Y$4096)-LEN(SUBSTITUTE($Y$2:$Y$4096,"Hisuian "&amp;AA840,"")))/LEN("Hisuian "&amp;AA840))
         - SUMPRODUCT((LEN($Y$2:$Y$4096)-LEN(SUBSTITUTE($Y$2:$Y$4096,"Paldean "&amp;AA840,"")))/LEN("Paldean "&amp;AA840))
      &gt;0,2,1)
   ))))</f>
        <v>2</v>
      </c>
      <c r="AN840">
        <v>0</v>
      </c>
      <c r="AO840">
        <v>0</v>
      </c>
    </row>
    <row r="841" spans="1:41" x14ac:dyDescent="0.25">
      <c r="A841">
        <v>268</v>
      </c>
      <c r="B841" t="s">
        <v>114</v>
      </c>
      <c r="C841" t="s">
        <v>1499</v>
      </c>
      <c r="D841"/>
      <c r="E841">
        <v>50</v>
      </c>
      <c r="F841">
        <v>35</v>
      </c>
      <c r="G841">
        <v>55</v>
      </c>
      <c r="H841">
        <v>25</v>
      </c>
      <c r="I841">
        <v>25</v>
      </c>
      <c r="J841">
        <v>15</v>
      </c>
      <c r="K841" t="s">
        <v>1502</v>
      </c>
      <c r="L841" t="s">
        <v>247</v>
      </c>
      <c r="M841" t="s">
        <v>248</v>
      </c>
      <c r="N841">
        <v>2.6</v>
      </c>
      <c r="O841">
        <v>4.4000000000000004</v>
      </c>
      <c r="Q841">
        <v>1</v>
      </c>
      <c r="R841">
        <f t="shared" si="56"/>
        <v>3</v>
      </c>
      <c r="S841">
        <f t="shared" si="57"/>
        <v>5</v>
      </c>
      <c r="T841">
        <f t="shared" si="58"/>
        <v>8</v>
      </c>
      <c r="U841" t="s">
        <v>1499</v>
      </c>
      <c r="V841" t="s">
        <v>1468</v>
      </c>
      <c r="W841" t="s">
        <v>1512</v>
      </c>
      <c r="X841" t="s">
        <v>1469</v>
      </c>
      <c r="Y841" t="s">
        <v>115</v>
      </c>
      <c r="Z841" cm="1">
        <f t="array" ref="Z841">IF(ISBLANK(AK841),_xlfn.LET(
    _xlpm.nameBeforeSlash, IF(ISNUMBER(SEARCH("/", Y841)), LEFT(Y841, SEARCH("/", Y841)-1), Y841),
    _xlpm.matchRow, IFERROR(MATCH(_xlpm.nameBeforeSlash, AA:AA, 0), ""),
    _xlpm.difference, IF(_xlpm.matchRow="", "", ABS((R841 + S841)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),IF(ISBLANK(Y841),"","Hidden"))</f>
        <v>10</v>
      </c>
      <c r="AA841" t="s">
        <v>114</v>
      </c>
      <c r="AC841" t="s">
        <v>927</v>
      </c>
      <c r="AD841" t="str">
        <f>_xlfn.XLOOKUP(AC841,moves!A:A,moves!B:B)</f>
        <v>bug</v>
      </c>
      <c r="AE841">
        <f>_xlfn.XLOOKUP(AC841,moves!A:A,moves!D:D)</f>
        <v>1</v>
      </c>
      <c r="AF841" t="str">
        <f>_xlfn.XLOOKUP(AC841,moves!A:A,moves!E:E)</f>
        <v>When the user is next attacked: Remove 2 regular hits from the roll.</v>
      </c>
      <c r="AG841">
        <v>0</v>
      </c>
      <c r="AH841">
        <v>0</v>
      </c>
      <c r="AI841">
        <f t="shared" si="59"/>
        <v>0</v>
      </c>
      <c r="AJ841" t="s">
        <v>523</v>
      </c>
      <c r="AL841">
        <v>0</v>
      </c>
      <c r="AM841" cm="1">
        <f t="array" ref="AM841">IF(AL841=1,1,
   IF(ISTEXT(AK841),1,
   IF(AO841&gt;1,AM840,
   IF(AI841=1,
      IF(SUMPRODUCT((LEN($Y$2:$Y$4096)-LEN(SUBSTITUTE($Y$2:$Y$4096,AA841,"")))/LEN(AA841))&gt;0,2,1),
      IF(
         SUMPRODUCT((LEN($Y$2:$Y$4096)-LEN(SUBSTITUTE($Y$2:$Y$4096,AA841,"")))/LEN(AA841))
         - SUMPRODUCT((LEN($Y$2:$Y$4096)-LEN(SUBSTITUTE($Y$2:$Y$4096,"Alolan "&amp;AA841,"")))/LEN("Alolan "&amp;AA841))
         - SUMPRODUCT((LEN($Y$2:$Y$4096)-LEN(SUBSTITUTE($Y$2:$Y$4096,"Galarian "&amp;AA841,"")))/LEN("Galarian "&amp;AA841))
         - SUMPRODUCT((LEN($Y$2:$Y$4096)-LEN(SUBSTITUTE($Y$2:$Y$4096,"Hisuian "&amp;AA841,"")))/LEN("Hisuian "&amp;AA841))
         - SUMPRODUCT((LEN($Y$2:$Y$4096)-LEN(SUBSTITUTE($Y$2:$Y$4096,"Paldean "&amp;AA841,"")))/LEN("Paldean "&amp;AA841))
      &gt;0,2,1)
   ))))</f>
        <v>2</v>
      </c>
      <c r="AN841">
        <v>0</v>
      </c>
      <c r="AO841">
        <v>0</v>
      </c>
    </row>
    <row r="842" spans="1:41" x14ac:dyDescent="0.25">
      <c r="A842" t="s">
        <v>3992</v>
      </c>
      <c r="B842" t="s">
        <v>114</v>
      </c>
      <c r="C842" t="s">
        <v>1499</v>
      </c>
      <c r="D842"/>
      <c r="E842">
        <v>50</v>
      </c>
      <c r="F842">
        <v>35</v>
      </c>
      <c r="G842">
        <v>55</v>
      </c>
      <c r="H842">
        <v>25</v>
      </c>
      <c r="I842">
        <v>25</v>
      </c>
      <c r="J842">
        <v>15</v>
      </c>
      <c r="K842" t="s">
        <v>1502</v>
      </c>
      <c r="L842" t="s">
        <v>247</v>
      </c>
      <c r="M842" t="s">
        <v>248</v>
      </c>
      <c r="N842">
        <v>2.6</v>
      </c>
      <c r="O842">
        <v>4.4000000000000004</v>
      </c>
      <c r="Q842">
        <v>1</v>
      </c>
      <c r="R842">
        <f t="shared" si="56"/>
        <v>3</v>
      </c>
      <c r="S842">
        <f t="shared" si="57"/>
        <v>5</v>
      </c>
      <c r="T842">
        <f t="shared" si="58"/>
        <v>8</v>
      </c>
      <c r="U842" t="s">
        <v>1499</v>
      </c>
      <c r="V842" t="s">
        <v>1468</v>
      </c>
      <c r="W842" t="s">
        <v>1512</v>
      </c>
      <c r="X842" t="s">
        <v>1469</v>
      </c>
      <c r="Y842" t="s">
        <v>5281</v>
      </c>
      <c r="Z842" cm="1">
        <f t="array" ref="Z842">IF(ISBLANK(AK842),_xlfn.LET(
    _xlpm.nameBeforeSlash, IF(ISNUMBER(SEARCH("/", Y842)), LEFT(Y842, SEARCH("/", Y842)-1), Y842),
    _xlpm.matchRow, IFERROR(MATCH(_xlpm.nameBeforeSlash, AA:AA, 0), ""),
    _xlpm.difference, IF(_xlpm.matchRow="", "", ABS((R842 + S842)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),IF(ISBLANK(Y842),"","Hidden"))</f>
        <v>10</v>
      </c>
      <c r="AA842" t="s">
        <v>5282</v>
      </c>
      <c r="AC842" t="s">
        <v>927</v>
      </c>
      <c r="AD842" t="str">
        <f>_xlfn.XLOOKUP(AC842,moves!A:A,moves!B:B)</f>
        <v>bug</v>
      </c>
      <c r="AE842">
        <f>_xlfn.XLOOKUP(AC842,moves!A:A,moves!D:D)</f>
        <v>1</v>
      </c>
      <c r="AF842" t="str">
        <f>_xlfn.XLOOKUP(AC842,moves!A:A,moves!E:E)</f>
        <v>When the user is next attacked: Remove 2 regular hits from the roll.</v>
      </c>
      <c r="AG842">
        <v>0</v>
      </c>
      <c r="AH842">
        <v>0</v>
      </c>
      <c r="AI842">
        <f t="shared" si="59"/>
        <v>1</v>
      </c>
      <c r="AJ842" t="s">
        <v>523</v>
      </c>
      <c r="AL842">
        <v>0</v>
      </c>
      <c r="AM842" cm="1">
        <f t="array" ref="AM842">IF(AL842=1,1,
   IF(ISTEXT(AK842),1,
   IF(AO842&gt;1,AM841,
   IF(AI842=1,
      IF(SUMPRODUCT((LEN($Y$2:$Y$4096)-LEN(SUBSTITUTE($Y$2:$Y$4096,AA842,"")))/LEN(AA842))&gt;0,2,1),
      IF(
         SUMPRODUCT((LEN($Y$2:$Y$4096)-LEN(SUBSTITUTE($Y$2:$Y$4096,AA842,"")))/LEN(AA842))
         - SUMPRODUCT((LEN($Y$2:$Y$4096)-LEN(SUBSTITUTE($Y$2:$Y$4096,"Alolan "&amp;AA842,"")))/LEN("Alolan "&amp;AA842))
         - SUMPRODUCT((LEN($Y$2:$Y$4096)-LEN(SUBSTITUTE($Y$2:$Y$4096,"Galarian "&amp;AA842,"")))/LEN("Galarian "&amp;AA842))
         - SUMPRODUCT((LEN($Y$2:$Y$4096)-LEN(SUBSTITUTE($Y$2:$Y$4096,"Hisuian "&amp;AA842,"")))/LEN("Hisuian "&amp;AA842))
         - SUMPRODUCT((LEN($Y$2:$Y$4096)-LEN(SUBSTITUTE($Y$2:$Y$4096,"Paldean "&amp;AA842,"")))/LEN("Paldean "&amp;AA842))
      &gt;0,2,1)
   ))))</f>
        <v>2</v>
      </c>
      <c r="AN842">
        <v>0</v>
      </c>
      <c r="AO842">
        <v>0</v>
      </c>
    </row>
    <row r="843" spans="1:41" x14ac:dyDescent="0.25">
      <c r="A843">
        <v>269</v>
      </c>
      <c r="B843" t="s">
        <v>115</v>
      </c>
      <c r="C843" t="s">
        <v>1499</v>
      </c>
      <c r="D843" t="s">
        <v>1469</v>
      </c>
      <c r="E843">
        <v>60</v>
      </c>
      <c r="F843">
        <v>50</v>
      </c>
      <c r="G843">
        <v>70</v>
      </c>
      <c r="H843">
        <v>50</v>
      </c>
      <c r="I843">
        <v>90</v>
      </c>
      <c r="J843">
        <v>65</v>
      </c>
      <c r="K843" t="s">
        <v>1577</v>
      </c>
      <c r="L843" t="s">
        <v>247</v>
      </c>
      <c r="M843" t="s">
        <v>248</v>
      </c>
      <c r="N843">
        <v>5.6</v>
      </c>
      <c r="O843">
        <v>7.2</v>
      </c>
      <c r="P843">
        <v>1</v>
      </c>
      <c r="R843">
        <f t="shared" si="56"/>
        <v>7</v>
      </c>
      <c r="S843">
        <f t="shared" si="57"/>
        <v>7</v>
      </c>
      <c r="T843">
        <f t="shared" si="58"/>
        <v>14</v>
      </c>
      <c r="U843" t="s">
        <v>1499</v>
      </c>
      <c r="V843" t="s">
        <v>1469</v>
      </c>
      <c r="W843" t="s">
        <v>1468</v>
      </c>
      <c r="X843" t="s">
        <v>1536</v>
      </c>
      <c r="Z843" t="str" cm="1">
        <f t="array" ref="Z843">IF(ISBLANK(AK843),_xlfn.LET(
    _xlpm.nameBeforeSlash, IF(ISNUMBER(SEARCH("/", Y843)), LEFT(Y843, SEARCH("/", Y843)-1), Y843),
    _xlpm.matchRow, IFERROR(MATCH(_xlpm.nameBeforeSlash, AA:AA, 0), ""),
    _xlpm.difference, IF(_xlpm.matchRow="", "", ABS((R843 + S843)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),IF(ISBLANK(Y843),"","Hidden"))</f>
        <v/>
      </c>
      <c r="AA843" t="s">
        <v>115</v>
      </c>
      <c r="AC843" t="s">
        <v>738</v>
      </c>
      <c r="AD843" t="str">
        <f>_xlfn.XLOOKUP(AC843,moves!A:A,moves!B:B)</f>
        <v>fairy</v>
      </c>
      <c r="AE843">
        <f>_xlfn.XLOOKUP(AC843,moves!A:A,moves!D:D)</f>
        <v>2</v>
      </c>
      <c r="AF843" t="str">
        <f>_xlfn.XLOOKUP(AC843,moves!A:A,moves!E:E)</f>
        <v>Heal 2 damage at the end of the user's turns.</v>
      </c>
      <c r="AG843">
        <v>0</v>
      </c>
      <c r="AH843">
        <v>0</v>
      </c>
      <c r="AI843">
        <f t="shared" si="59"/>
        <v>0</v>
      </c>
      <c r="AJ843" t="s">
        <v>524</v>
      </c>
      <c r="AL843">
        <v>0</v>
      </c>
      <c r="AM843" cm="1">
        <f t="array" ref="AM843">IF(AL843=1,1,
   IF(ISTEXT(AK843),1,
   IF(AO843&gt;1,AM842,
   IF(AI843=1,
      IF(SUMPRODUCT((LEN($Y$2:$Y$4096)-LEN(SUBSTITUTE($Y$2:$Y$4096,AA843,"")))/LEN(AA843))&gt;0,2,1),
      IF(
         SUMPRODUCT((LEN($Y$2:$Y$4096)-LEN(SUBSTITUTE($Y$2:$Y$4096,AA843,"")))/LEN(AA843))
         - SUMPRODUCT((LEN($Y$2:$Y$4096)-LEN(SUBSTITUTE($Y$2:$Y$4096,"Alolan "&amp;AA843,"")))/LEN("Alolan "&amp;AA843))
         - SUMPRODUCT((LEN($Y$2:$Y$4096)-LEN(SUBSTITUTE($Y$2:$Y$4096,"Galarian "&amp;AA843,"")))/LEN("Galarian "&amp;AA843))
         - SUMPRODUCT((LEN($Y$2:$Y$4096)-LEN(SUBSTITUTE($Y$2:$Y$4096,"Hisuian "&amp;AA843,"")))/LEN("Hisuian "&amp;AA843))
         - SUMPRODUCT((LEN($Y$2:$Y$4096)-LEN(SUBSTITUTE($Y$2:$Y$4096,"Paldean "&amp;AA843,"")))/LEN("Paldean "&amp;AA843))
      &gt;0,2,1)
   ))))</f>
        <v>2</v>
      </c>
      <c r="AN843">
        <v>0</v>
      </c>
      <c r="AO843">
        <v>0</v>
      </c>
    </row>
    <row r="844" spans="1:41" x14ac:dyDescent="0.25">
      <c r="A844" t="s">
        <v>3993</v>
      </c>
      <c r="B844" t="s">
        <v>115</v>
      </c>
      <c r="C844" t="s">
        <v>1499</v>
      </c>
      <c r="D844" t="s">
        <v>1469</v>
      </c>
      <c r="E844">
        <v>60</v>
      </c>
      <c r="F844">
        <v>50</v>
      </c>
      <c r="G844">
        <v>70</v>
      </c>
      <c r="H844">
        <v>50</v>
      </c>
      <c r="I844">
        <v>90</v>
      </c>
      <c r="J844">
        <v>65</v>
      </c>
      <c r="K844" t="s">
        <v>1577</v>
      </c>
      <c r="L844" t="s">
        <v>247</v>
      </c>
      <c r="M844" t="s">
        <v>248</v>
      </c>
      <c r="N844">
        <v>5.6</v>
      </c>
      <c r="O844">
        <v>7.2</v>
      </c>
      <c r="P844">
        <v>1</v>
      </c>
      <c r="R844">
        <f t="shared" si="56"/>
        <v>7</v>
      </c>
      <c r="S844">
        <f t="shared" si="57"/>
        <v>7</v>
      </c>
      <c r="T844">
        <f t="shared" si="58"/>
        <v>14</v>
      </c>
      <c r="U844" t="s">
        <v>1499</v>
      </c>
      <c r="V844" t="s">
        <v>1469</v>
      </c>
      <c r="W844" t="s">
        <v>1468</v>
      </c>
      <c r="X844" t="s">
        <v>1536</v>
      </c>
      <c r="Z844" t="str" cm="1">
        <f t="array" ref="Z844">IF(ISBLANK(AK844),_xlfn.LET(
    _xlpm.nameBeforeSlash, IF(ISNUMBER(SEARCH("/", Y844)), LEFT(Y844, SEARCH("/", Y844)-1), Y844),
    _xlpm.matchRow, IFERROR(MATCH(_xlpm.nameBeforeSlash, AA:AA, 0), ""),
    _xlpm.difference, IF(_xlpm.matchRow="", "", ABS((R844 + S844)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),IF(ISBLANK(Y844),"","Hidden"))</f>
        <v/>
      </c>
      <c r="AA844" t="s">
        <v>5281</v>
      </c>
      <c r="AC844" t="s">
        <v>1294</v>
      </c>
      <c r="AD844" t="str">
        <f>_xlfn.XLOOKUP(AC844,moves!A:A,moves!B:B)</f>
        <v>poison</v>
      </c>
      <c r="AE844">
        <f>_xlfn.XLOOKUP(AC844,moves!A:A,moves!D:D)</f>
        <v>5</v>
      </c>
      <c r="AF844" t="str">
        <f>_xlfn.XLOOKUP(AC844,moves!A:A,moves!E:E)</f>
        <v>Status symbols deal +1 damage. If any status symbols are rolled: Inflict the Poisoned status on the target.</v>
      </c>
      <c r="AG844">
        <v>0</v>
      </c>
      <c r="AH844">
        <v>0</v>
      </c>
      <c r="AI844">
        <f t="shared" si="59"/>
        <v>1</v>
      </c>
      <c r="AJ844" t="s">
        <v>524</v>
      </c>
      <c r="AL844">
        <v>0</v>
      </c>
      <c r="AM844" cm="1">
        <f t="array" ref="AM844">IF(AL844=1,1,
   IF(ISTEXT(AK844),1,
   IF(AO844&gt;1,AM843,
   IF(AI844=1,
      IF(SUMPRODUCT((LEN($Y$2:$Y$4096)-LEN(SUBSTITUTE($Y$2:$Y$4096,AA844,"")))/LEN(AA844))&gt;0,2,1),
      IF(
         SUMPRODUCT((LEN($Y$2:$Y$4096)-LEN(SUBSTITUTE($Y$2:$Y$4096,AA844,"")))/LEN(AA844))
         - SUMPRODUCT((LEN($Y$2:$Y$4096)-LEN(SUBSTITUTE($Y$2:$Y$4096,"Alolan "&amp;AA844,"")))/LEN("Alolan "&amp;AA844))
         - SUMPRODUCT((LEN($Y$2:$Y$4096)-LEN(SUBSTITUTE($Y$2:$Y$4096,"Galarian "&amp;AA844,"")))/LEN("Galarian "&amp;AA844))
         - SUMPRODUCT((LEN($Y$2:$Y$4096)-LEN(SUBSTITUTE($Y$2:$Y$4096,"Hisuian "&amp;AA844,"")))/LEN("Hisuian "&amp;AA844))
         - SUMPRODUCT((LEN($Y$2:$Y$4096)-LEN(SUBSTITUTE($Y$2:$Y$4096,"Paldean "&amp;AA844,"")))/LEN("Paldean "&amp;AA844))
      &gt;0,2,1)
   ))))</f>
        <v>2</v>
      </c>
      <c r="AN844">
        <v>0</v>
      </c>
      <c r="AO844">
        <v>0</v>
      </c>
    </row>
    <row r="845" spans="1:41" x14ac:dyDescent="0.25">
      <c r="A845">
        <v>270</v>
      </c>
      <c r="B845" t="s">
        <v>1906</v>
      </c>
      <c r="C845" t="s">
        <v>1490</v>
      </c>
      <c r="D845" t="s">
        <v>1468</v>
      </c>
      <c r="E845">
        <v>40</v>
      </c>
      <c r="F845">
        <v>30</v>
      </c>
      <c r="G845">
        <v>30</v>
      </c>
      <c r="H845">
        <v>40</v>
      </c>
      <c r="I845">
        <v>50</v>
      </c>
      <c r="J845">
        <v>30</v>
      </c>
      <c r="K845" t="s">
        <v>1907</v>
      </c>
      <c r="L845" t="s">
        <v>252</v>
      </c>
      <c r="M845" t="s">
        <v>251</v>
      </c>
      <c r="N845">
        <v>3.5</v>
      </c>
      <c r="O845">
        <v>4</v>
      </c>
      <c r="R845">
        <f t="shared" si="56"/>
        <v>4</v>
      </c>
      <c r="S845">
        <f t="shared" si="57"/>
        <v>4</v>
      </c>
      <c r="T845">
        <f t="shared" si="58"/>
        <v>8</v>
      </c>
      <c r="U845" t="s">
        <v>1490</v>
      </c>
      <c r="V845" t="s">
        <v>1468</v>
      </c>
      <c r="W845" t="s">
        <v>1512</v>
      </c>
      <c r="X845" t="s">
        <v>429</v>
      </c>
      <c r="Y845" t="s">
        <v>1908</v>
      </c>
      <c r="Z845" cm="1">
        <f t="array" ref="Z845">IF(ISBLANK(AK845),_xlfn.LET(
    _xlpm.nameBeforeSlash, IF(ISNUMBER(SEARCH("/", Y845)), LEFT(Y845, SEARCH("/", Y845)-1), Y845),
    _xlpm.matchRow, IFERROR(MATCH(_xlpm.nameBeforeSlash, AA:AA, 0), ""),
    _xlpm.difference, IF(_xlpm.matchRow="", "", ABS((R845 + S845)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),IF(ISBLANK(Y845),"","Hidden"))</f>
        <v>6</v>
      </c>
      <c r="AA845" t="s">
        <v>1906</v>
      </c>
      <c r="AC845" t="s">
        <v>1162</v>
      </c>
      <c r="AD845" t="str">
        <f>_xlfn.XLOOKUP(AC845,moves!A:A,moves!B:B)</f>
        <v>grass</v>
      </c>
      <c r="AE845">
        <f>_xlfn.XLOOKUP(AC845,moves!A:A,moves!D:D)</f>
        <v>1</v>
      </c>
      <c r="AF845" t="str">
        <f>_xlfn.XLOOKUP(AC845,moves!A:A,moves!E:E)</f>
        <v>Heal equal to the damage dealt.</v>
      </c>
      <c r="AG845">
        <v>1</v>
      </c>
      <c r="AH845">
        <v>0</v>
      </c>
      <c r="AI845">
        <f t="shared" si="59"/>
        <v>0</v>
      </c>
      <c r="AJ845" t="s">
        <v>870</v>
      </c>
      <c r="AL845">
        <v>0</v>
      </c>
      <c r="AM845" cm="1">
        <f t="array" ref="AM845">IF(AL845=1,1,
   IF(ISTEXT(AK845),1,
   IF(AO845&gt;1,AM844,
   IF(AI845=1,
      IF(SUMPRODUCT((LEN($Y$2:$Y$4096)-LEN(SUBSTITUTE($Y$2:$Y$4096,AA845,"")))/LEN(AA845))&gt;0,2,1),
      IF(
         SUMPRODUCT((LEN($Y$2:$Y$4096)-LEN(SUBSTITUTE($Y$2:$Y$4096,AA845,"")))/LEN(AA845))
         - SUMPRODUCT((LEN($Y$2:$Y$4096)-LEN(SUBSTITUTE($Y$2:$Y$4096,"Alolan "&amp;AA845,"")))/LEN("Alolan "&amp;AA845))
         - SUMPRODUCT((LEN($Y$2:$Y$4096)-LEN(SUBSTITUTE($Y$2:$Y$4096,"Galarian "&amp;AA845,"")))/LEN("Galarian "&amp;AA845))
         - SUMPRODUCT((LEN($Y$2:$Y$4096)-LEN(SUBSTITUTE($Y$2:$Y$4096,"Hisuian "&amp;AA845,"")))/LEN("Hisuian "&amp;AA845))
         - SUMPRODUCT((LEN($Y$2:$Y$4096)-LEN(SUBSTITUTE($Y$2:$Y$4096,"Paldean "&amp;AA845,"")))/LEN("Paldean "&amp;AA845))
      &gt;0,2,1)
   ))))</f>
        <v>1</v>
      </c>
      <c r="AN845">
        <v>0</v>
      </c>
      <c r="AO845">
        <v>0</v>
      </c>
    </row>
    <row r="846" spans="1:41" x14ac:dyDescent="0.25">
      <c r="A846" t="s">
        <v>3994</v>
      </c>
      <c r="B846" t="s">
        <v>1906</v>
      </c>
      <c r="C846" t="s">
        <v>1490</v>
      </c>
      <c r="D846" t="s">
        <v>1468</v>
      </c>
      <c r="E846">
        <v>40</v>
      </c>
      <c r="F846">
        <v>30</v>
      </c>
      <c r="G846">
        <v>30</v>
      </c>
      <c r="H846">
        <v>40</v>
      </c>
      <c r="I846">
        <v>50</v>
      </c>
      <c r="J846">
        <v>30</v>
      </c>
      <c r="K846" t="s">
        <v>1907</v>
      </c>
      <c r="L846" t="s">
        <v>252</v>
      </c>
      <c r="M846" t="s">
        <v>251</v>
      </c>
      <c r="N846">
        <v>3.5</v>
      </c>
      <c r="O846">
        <v>4</v>
      </c>
      <c r="R846">
        <f t="shared" si="56"/>
        <v>4</v>
      </c>
      <c r="S846">
        <f t="shared" si="57"/>
        <v>4</v>
      </c>
      <c r="T846">
        <f t="shared" si="58"/>
        <v>8</v>
      </c>
      <c r="U846" t="s">
        <v>1490</v>
      </c>
      <c r="V846" t="s">
        <v>1468</v>
      </c>
      <c r="W846" t="s">
        <v>1512</v>
      </c>
      <c r="X846" t="s">
        <v>429</v>
      </c>
      <c r="Y846" t="s">
        <v>5283</v>
      </c>
      <c r="Z846" cm="1">
        <f t="array" ref="Z846">IF(ISBLANK(AK846),_xlfn.LET(
    _xlpm.nameBeforeSlash, IF(ISNUMBER(SEARCH("/", Y846)), LEFT(Y846, SEARCH("/", Y846)-1), Y846),
    _xlpm.matchRow, IFERROR(MATCH(_xlpm.nameBeforeSlash, AA:AA, 0), ""),
    _xlpm.difference, IF(_xlpm.matchRow="", "", ABS((R846 + S846)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),IF(ISBLANK(Y846),"","Hidden"))</f>
        <v>6</v>
      </c>
      <c r="AA846" t="s">
        <v>5284</v>
      </c>
      <c r="AC846" t="s">
        <v>521</v>
      </c>
      <c r="AD846" t="str">
        <f>_xlfn.XLOOKUP(AC846,moves!A:A,moves!B:B)</f>
        <v>water</v>
      </c>
      <c r="AE846">
        <f>_xlfn.XLOOKUP(AC846,moves!A:A,moves!D:D)</f>
        <v>2</v>
      </c>
      <c r="AF846" t="str">
        <f>_xlfn.XLOOKUP(AC846,moves!A:A,moves!E:E)</f>
        <v>When the target next attacks: Remove 1 regular hit from the roll.</v>
      </c>
      <c r="AG846">
        <v>1</v>
      </c>
      <c r="AH846">
        <v>0</v>
      </c>
      <c r="AI846">
        <f t="shared" si="59"/>
        <v>1</v>
      </c>
      <c r="AJ846" t="s">
        <v>523</v>
      </c>
      <c r="AL846">
        <v>0</v>
      </c>
      <c r="AM846" cm="1">
        <f t="array" ref="AM846">IF(AL846=1,1,
   IF(ISTEXT(AK846),1,
   IF(AO846&gt;1,AM845,
   IF(AI846=1,
      IF(SUMPRODUCT((LEN($Y$2:$Y$4096)-LEN(SUBSTITUTE($Y$2:$Y$4096,AA846,"")))/LEN(AA846))&gt;0,2,1),
      IF(
         SUMPRODUCT((LEN($Y$2:$Y$4096)-LEN(SUBSTITUTE($Y$2:$Y$4096,AA846,"")))/LEN(AA846))
         - SUMPRODUCT((LEN($Y$2:$Y$4096)-LEN(SUBSTITUTE($Y$2:$Y$4096,"Alolan "&amp;AA846,"")))/LEN("Alolan "&amp;AA846))
         - SUMPRODUCT((LEN($Y$2:$Y$4096)-LEN(SUBSTITUTE($Y$2:$Y$4096,"Galarian "&amp;AA846,"")))/LEN("Galarian "&amp;AA846))
         - SUMPRODUCT((LEN($Y$2:$Y$4096)-LEN(SUBSTITUTE($Y$2:$Y$4096,"Hisuian "&amp;AA846,"")))/LEN("Hisuian "&amp;AA846))
         - SUMPRODUCT((LEN($Y$2:$Y$4096)-LEN(SUBSTITUTE($Y$2:$Y$4096,"Paldean "&amp;AA846,"")))/LEN("Paldean "&amp;AA846))
      &gt;0,2,1)
   ))))</f>
        <v>1</v>
      </c>
      <c r="AN846">
        <v>0</v>
      </c>
      <c r="AO846">
        <v>0</v>
      </c>
    </row>
    <row r="847" spans="1:41" x14ac:dyDescent="0.25">
      <c r="A847">
        <v>271</v>
      </c>
      <c r="B847" t="s">
        <v>1908</v>
      </c>
      <c r="C847" t="s">
        <v>1490</v>
      </c>
      <c r="D847" t="s">
        <v>1468</v>
      </c>
      <c r="E847">
        <v>60</v>
      </c>
      <c r="F847">
        <v>50</v>
      </c>
      <c r="G847">
        <v>50</v>
      </c>
      <c r="H847">
        <v>60</v>
      </c>
      <c r="I847">
        <v>70</v>
      </c>
      <c r="J847">
        <v>50</v>
      </c>
      <c r="K847" t="s">
        <v>1909</v>
      </c>
      <c r="L847" t="s">
        <v>252</v>
      </c>
      <c r="M847" t="s">
        <v>251</v>
      </c>
      <c r="N847">
        <v>5.5</v>
      </c>
      <c r="O847">
        <v>6</v>
      </c>
      <c r="R847">
        <f t="shared" si="56"/>
        <v>6</v>
      </c>
      <c r="S847">
        <f t="shared" si="57"/>
        <v>6</v>
      </c>
      <c r="T847">
        <f t="shared" si="58"/>
        <v>12</v>
      </c>
      <c r="U847" t="s">
        <v>1490</v>
      </c>
      <c r="V847" t="s">
        <v>1468</v>
      </c>
      <c r="W847" t="s">
        <v>1512</v>
      </c>
      <c r="X847" t="s">
        <v>429</v>
      </c>
      <c r="Y847" t="s">
        <v>1910</v>
      </c>
      <c r="Z847" cm="1">
        <f t="array" ref="Z847">IF(ISBLANK(AK847),_xlfn.LET(
    _xlpm.nameBeforeSlash, IF(ISNUMBER(SEARCH("/", Y847)), LEFT(Y847, SEARCH("/", Y847)-1), Y847),
    _xlpm.matchRow, IFERROR(MATCH(_xlpm.nameBeforeSlash, AA:AA, 0), ""),
    _xlpm.difference, IF(_xlpm.matchRow="", "", ABS((R847 + S847)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),IF(ISBLANK(Y847),"","Hidden"))</f>
        <v>8</v>
      </c>
      <c r="AA847" t="s">
        <v>1908</v>
      </c>
      <c r="AC847" t="s">
        <v>1253</v>
      </c>
      <c r="AD847" t="str">
        <f>_xlfn.XLOOKUP(AC847,moves!A:A,moves!B:B)</f>
        <v>normal</v>
      </c>
      <c r="AE847">
        <f>_xlfn.XLOOKUP(AC847,moves!A:A,moves!D:D)</f>
        <v>1</v>
      </c>
      <c r="AF847" t="str">
        <f>_xlfn.XLOOKUP(AC847,moves!A:A,moves!E:E)</f>
        <v>This move can only be used if the user has used no other moves/actions since becoming active. The target loses their turn this round.</v>
      </c>
      <c r="AG847">
        <v>0</v>
      </c>
      <c r="AH847">
        <v>0</v>
      </c>
      <c r="AI847">
        <f t="shared" si="59"/>
        <v>0</v>
      </c>
      <c r="AJ847" t="s">
        <v>523</v>
      </c>
      <c r="AL847">
        <v>0</v>
      </c>
      <c r="AM847" cm="1">
        <f t="array" ref="AM847">IF(AL847=1,1,
   IF(ISTEXT(AK847),1,
   IF(AO847&gt;1,AM846,
   IF(AI847=1,
      IF(SUMPRODUCT((LEN($Y$2:$Y$4096)-LEN(SUBSTITUTE($Y$2:$Y$4096,AA847,"")))/LEN(AA847))&gt;0,2,1),
      IF(
         SUMPRODUCT((LEN($Y$2:$Y$4096)-LEN(SUBSTITUTE($Y$2:$Y$4096,AA847,"")))/LEN(AA847))
         - SUMPRODUCT((LEN($Y$2:$Y$4096)-LEN(SUBSTITUTE($Y$2:$Y$4096,"Alolan "&amp;AA847,"")))/LEN("Alolan "&amp;AA847))
         - SUMPRODUCT((LEN($Y$2:$Y$4096)-LEN(SUBSTITUTE($Y$2:$Y$4096,"Galarian "&amp;AA847,"")))/LEN("Galarian "&amp;AA847))
         - SUMPRODUCT((LEN($Y$2:$Y$4096)-LEN(SUBSTITUTE($Y$2:$Y$4096,"Hisuian "&amp;AA847,"")))/LEN("Hisuian "&amp;AA847))
         - SUMPRODUCT((LEN($Y$2:$Y$4096)-LEN(SUBSTITUTE($Y$2:$Y$4096,"Paldean "&amp;AA847,"")))/LEN("Paldean "&amp;AA847))
      &gt;0,2,1)
   ))))</f>
        <v>2</v>
      </c>
      <c r="AN847">
        <v>0</v>
      </c>
      <c r="AO847">
        <v>0</v>
      </c>
    </row>
    <row r="848" spans="1:41" x14ac:dyDescent="0.25">
      <c r="A848" t="s">
        <v>3995</v>
      </c>
      <c r="B848" t="s">
        <v>1908</v>
      </c>
      <c r="C848" t="s">
        <v>1490</v>
      </c>
      <c r="D848" t="s">
        <v>1468</v>
      </c>
      <c r="E848">
        <v>60</v>
      </c>
      <c r="F848">
        <v>50</v>
      </c>
      <c r="G848">
        <v>50</v>
      </c>
      <c r="H848">
        <v>60</v>
      </c>
      <c r="I848">
        <v>70</v>
      </c>
      <c r="J848">
        <v>50</v>
      </c>
      <c r="K848" t="s">
        <v>1909</v>
      </c>
      <c r="L848" t="s">
        <v>252</v>
      </c>
      <c r="M848" t="s">
        <v>251</v>
      </c>
      <c r="N848">
        <v>5.5</v>
      </c>
      <c r="O848">
        <v>6</v>
      </c>
      <c r="R848">
        <f t="shared" si="56"/>
        <v>6</v>
      </c>
      <c r="S848">
        <f t="shared" si="57"/>
        <v>6</v>
      </c>
      <c r="T848">
        <f t="shared" si="58"/>
        <v>12</v>
      </c>
      <c r="U848" t="s">
        <v>1490</v>
      </c>
      <c r="V848" t="s">
        <v>1468</v>
      </c>
      <c r="W848" t="s">
        <v>1512</v>
      </c>
      <c r="X848" t="s">
        <v>429</v>
      </c>
      <c r="Y848" t="s">
        <v>5285</v>
      </c>
      <c r="Z848" cm="1">
        <f t="array" ref="Z848">IF(ISBLANK(AK848),_xlfn.LET(
    _xlpm.nameBeforeSlash, IF(ISNUMBER(SEARCH("/", Y848)), LEFT(Y848, SEARCH("/", Y848)-1), Y848),
    _xlpm.matchRow, IFERROR(MATCH(_xlpm.nameBeforeSlash, AA:AA, 0), ""),
    _xlpm.difference, IF(_xlpm.matchRow="", "", ABS((R848 + S848)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),IF(ISBLANK(Y848),"","Hidden"))</f>
        <v>8</v>
      </c>
      <c r="AA848" t="s">
        <v>5283</v>
      </c>
      <c r="AC848" t="s">
        <v>1154</v>
      </c>
      <c r="AD848" t="str">
        <f>_xlfn.XLOOKUP(AC848,moves!A:A,moves!B:B)</f>
        <v>grass</v>
      </c>
      <c r="AE848">
        <f>_xlfn.XLOOKUP(AC848,moves!A:A,moves!D:D)</f>
        <v>3</v>
      </c>
      <c r="AF848" t="str">
        <f>_xlfn.XLOOKUP(AC848,moves!A:A,moves!E:E)</f>
        <v>Heal for half the damage dealt, rounded down.</v>
      </c>
      <c r="AG848">
        <v>0</v>
      </c>
      <c r="AH848">
        <v>0</v>
      </c>
      <c r="AI848">
        <f t="shared" si="59"/>
        <v>1</v>
      </c>
      <c r="AJ848" t="s">
        <v>523</v>
      </c>
      <c r="AL848">
        <v>0</v>
      </c>
      <c r="AM848" cm="1">
        <f t="array" ref="AM848">IF(AL848=1,1,
   IF(ISTEXT(AK848),1,
   IF(AO848&gt;1,AM847,
   IF(AI848=1,
      IF(SUMPRODUCT((LEN($Y$2:$Y$4096)-LEN(SUBSTITUTE($Y$2:$Y$4096,AA848,"")))/LEN(AA848))&gt;0,2,1),
      IF(
         SUMPRODUCT((LEN($Y$2:$Y$4096)-LEN(SUBSTITUTE($Y$2:$Y$4096,AA848,"")))/LEN(AA848))
         - SUMPRODUCT((LEN($Y$2:$Y$4096)-LEN(SUBSTITUTE($Y$2:$Y$4096,"Alolan "&amp;AA848,"")))/LEN("Alolan "&amp;AA848))
         - SUMPRODUCT((LEN($Y$2:$Y$4096)-LEN(SUBSTITUTE($Y$2:$Y$4096,"Galarian "&amp;AA848,"")))/LEN("Galarian "&amp;AA848))
         - SUMPRODUCT((LEN($Y$2:$Y$4096)-LEN(SUBSTITUTE($Y$2:$Y$4096,"Hisuian "&amp;AA848,"")))/LEN("Hisuian "&amp;AA848))
         - SUMPRODUCT((LEN($Y$2:$Y$4096)-LEN(SUBSTITUTE($Y$2:$Y$4096,"Paldean "&amp;AA848,"")))/LEN("Paldean "&amp;AA848))
      &gt;0,2,1)
   ))))</f>
        <v>2</v>
      </c>
      <c r="AN848">
        <v>0</v>
      </c>
      <c r="AO848">
        <v>0</v>
      </c>
    </row>
    <row r="849" spans="1:41" x14ac:dyDescent="0.25">
      <c r="A849">
        <v>272</v>
      </c>
      <c r="B849" t="s">
        <v>1910</v>
      </c>
      <c r="C849" t="s">
        <v>1490</v>
      </c>
      <c r="D849" t="s">
        <v>1468</v>
      </c>
      <c r="E849">
        <v>80</v>
      </c>
      <c r="F849">
        <v>70</v>
      </c>
      <c r="G849">
        <v>70</v>
      </c>
      <c r="H849">
        <v>90</v>
      </c>
      <c r="I849">
        <v>100</v>
      </c>
      <c r="J849">
        <v>70</v>
      </c>
      <c r="K849" t="s">
        <v>1911</v>
      </c>
      <c r="L849" t="s">
        <v>252</v>
      </c>
      <c r="M849" t="s">
        <v>251</v>
      </c>
      <c r="N849">
        <v>8</v>
      </c>
      <c r="O849">
        <v>8.3000000000000007</v>
      </c>
      <c r="R849">
        <f t="shared" si="56"/>
        <v>8</v>
      </c>
      <c r="S849">
        <f t="shared" si="57"/>
        <v>8</v>
      </c>
      <c r="T849">
        <f t="shared" si="58"/>
        <v>16</v>
      </c>
      <c r="U849" t="s">
        <v>1490</v>
      </c>
      <c r="V849" t="s">
        <v>1468</v>
      </c>
      <c r="W849" t="s">
        <v>1512</v>
      </c>
      <c r="X849" t="s">
        <v>429</v>
      </c>
      <c r="Z849" t="str" cm="1">
        <f t="array" ref="Z849">IF(ISBLANK(AK849),_xlfn.LET(
    _xlpm.nameBeforeSlash, IF(ISNUMBER(SEARCH("/", Y849)), LEFT(Y849, SEARCH("/", Y849)-1), Y849),
    _xlpm.matchRow, IFERROR(MATCH(_xlpm.nameBeforeSlash, AA:AA, 0), ""),
    _xlpm.difference, IF(_xlpm.matchRow="", "", ABS((R849 + S849)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),IF(ISBLANK(Y849),"","Hidden"))</f>
        <v/>
      </c>
      <c r="AA849" t="s">
        <v>1910</v>
      </c>
      <c r="AC849" t="s">
        <v>421</v>
      </c>
      <c r="AD849" t="str">
        <f>_xlfn.XLOOKUP(AC849,moves!A:A,moves!B:B)</f>
        <v>grass</v>
      </c>
      <c r="AE849">
        <f>_xlfn.XLOOKUP(AC849,moves!A:A,moves!D:D)</f>
        <v>4</v>
      </c>
      <c r="AF849" t="str">
        <f>_xlfn.XLOOKUP(AC849,moves!A:A,moves!E:E)</f>
        <v>Heal for half the damage dealt, rounded down.</v>
      </c>
      <c r="AG849">
        <v>0</v>
      </c>
      <c r="AH849">
        <v>0</v>
      </c>
      <c r="AI849">
        <f t="shared" si="59"/>
        <v>0</v>
      </c>
      <c r="AJ849" t="s">
        <v>524</v>
      </c>
      <c r="AL849">
        <v>0</v>
      </c>
      <c r="AM849" cm="1">
        <f t="array" ref="AM849">IF(AL849=1,1,
   IF(ISTEXT(AK849),1,
   IF(AO849&gt;1,AM848,
   IF(AI849=1,
      IF(SUMPRODUCT((LEN($Y$2:$Y$4096)-LEN(SUBSTITUTE($Y$2:$Y$4096,AA849,"")))/LEN(AA849))&gt;0,2,1),
      IF(
         SUMPRODUCT((LEN($Y$2:$Y$4096)-LEN(SUBSTITUTE($Y$2:$Y$4096,AA849,"")))/LEN(AA849))
         - SUMPRODUCT((LEN($Y$2:$Y$4096)-LEN(SUBSTITUTE($Y$2:$Y$4096,"Alolan "&amp;AA849,"")))/LEN("Alolan "&amp;AA849))
         - SUMPRODUCT((LEN($Y$2:$Y$4096)-LEN(SUBSTITUTE($Y$2:$Y$4096,"Galarian "&amp;AA849,"")))/LEN("Galarian "&amp;AA849))
         - SUMPRODUCT((LEN($Y$2:$Y$4096)-LEN(SUBSTITUTE($Y$2:$Y$4096,"Hisuian "&amp;AA849,"")))/LEN("Hisuian "&amp;AA849))
         - SUMPRODUCT((LEN($Y$2:$Y$4096)-LEN(SUBSTITUTE($Y$2:$Y$4096,"Paldean "&amp;AA849,"")))/LEN("Paldean "&amp;AA849))
      &gt;0,2,1)
   ))))</f>
        <v>2</v>
      </c>
      <c r="AN849">
        <v>0</v>
      </c>
      <c r="AO849">
        <v>0</v>
      </c>
    </row>
    <row r="850" spans="1:41" x14ac:dyDescent="0.25">
      <c r="A850" t="s">
        <v>3996</v>
      </c>
      <c r="B850" t="s">
        <v>1910</v>
      </c>
      <c r="C850" t="s">
        <v>1490</v>
      </c>
      <c r="D850" t="s">
        <v>1468</v>
      </c>
      <c r="E850">
        <v>80</v>
      </c>
      <c r="F850">
        <v>70</v>
      </c>
      <c r="G850">
        <v>70</v>
      </c>
      <c r="H850">
        <v>90</v>
      </c>
      <c r="I850">
        <v>100</v>
      </c>
      <c r="J850">
        <v>70</v>
      </c>
      <c r="K850" t="s">
        <v>1911</v>
      </c>
      <c r="L850" t="s">
        <v>252</v>
      </c>
      <c r="M850" t="s">
        <v>251</v>
      </c>
      <c r="N850">
        <v>8</v>
      </c>
      <c r="O850">
        <v>8.3000000000000007</v>
      </c>
      <c r="R850">
        <f t="shared" si="56"/>
        <v>8</v>
      </c>
      <c r="S850">
        <f t="shared" si="57"/>
        <v>8</v>
      </c>
      <c r="T850">
        <f t="shared" si="58"/>
        <v>16</v>
      </c>
      <c r="U850" t="s">
        <v>1490</v>
      </c>
      <c r="V850" t="s">
        <v>1468</v>
      </c>
      <c r="W850" t="s">
        <v>1512</v>
      </c>
      <c r="X850" t="s">
        <v>429</v>
      </c>
      <c r="Z850" t="str" cm="1">
        <f t="array" ref="Z850">IF(ISBLANK(AK850),_xlfn.LET(
    _xlpm.nameBeforeSlash, IF(ISNUMBER(SEARCH("/", Y850)), LEFT(Y850, SEARCH("/", Y850)-1), Y850),
    _xlpm.matchRow, IFERROR(MATCH(_xlpm.nameBeforeSlash, AA:AA, 0), ""),
    _xlpm.difference, IF(_xlpm.matchRow="", "", ABS((R850 + S850)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),IF(ISBLANK(Y850),"","Hidden"))</f>
        <v/>
      </c>
      <c r="AA850" t="s">
        <v>5285</v>
      </c>
      <c r="AC850" t="s">
        <v>1321</v>
      </c>
      <c r="AD850" t="str">
        <f>_xlfn.XLOOKUP(AC850,moves!A:A,moves!B:B)</f>
        <v>psychic</v>
      </c>
      <c r="AE850">
        <f>_xlfn.XLOOKUP(AC850,moves!A:A,moves!D:D)</f>
        <v>4</v>
      </c>
      <c r="AF850" t="str">
        <f>_xlfn.XLOOKUP(AC850,moves!A:A,moves!E:E)</f>
        <v>When the target next attacks: Remove 1 regular hit from the roll.</v>
      </c>
      <c r="AG850">
        <v>0</v>
      </c>
      <c r="AH850">
        <v>0</v>
      </c>
      <c r="AI850">
        <f t="shared" si="59"/>
        <v>1</v>
      </c>
      <c r="AJ850" t="s">
        <v>524</v>
      </c>
      <c r="AL850">
        <v>0</v>
      </c>
      <c r="AM850" cm="1">
        <f t="array" ref="AM850">IF(AL850=1,1,
   IF(ISTEXT(AK850),1,
   IF(AO850&gt;1,AM849,
   IF(AI850=1,
      IF(SUMPRODUCT((LEN($Y$2:$Y$4096)-LEN(SUBSTITUTE($Y$2:$Y$4096,AA850,"")))/LEN(AA850))&gt;0,2,1),
      IF(
         SUMPRODUCT((LEN($Y$2:$Y$4096)-LEN(SUBSTITUTE($Y$2:$Y$4096,AA850,"")))/LEN(AA850))
         - SUMPRODUCT((LEN($Y$2:$Y$4096)-LEN(SUBSTITUTE($Y$2:$Y$4096,"Alolan "&amp;AA850,"")))/LEN("Alolan "&amp;AA850))
         - SUMPRODUCT((LEN($Y$2:$Y$4096)-LEN(SUBSTITUTE($Y$2:$Y$4096,"Galarian "&amp;AA850,"")))/LEN("Galarian "&amp;AA850))
         - SUMPRODUCT((LEN($Y$2:$Y$4096)-LEN(SUBSTITUTE($Y$2:$Y$4096,"Hisuian "&amp;AA850,"")))/LEN("Hisuian "&amp;AA850))
         - SUMPRODUCT((LEN($Y$2:$Y$4096)-LEN(SUBSTITUTE($Y$2:$Y$4096,"Paldean "&amp;AA850,"")))/LEN("Paldean "&amp;AA850))
      &gt;0,2,1)
   ))))</f>
        <v>2</v>
      </c>
      <c r="AN850">
        <v>0</v>
      </c>
      <c r="AO850">
        <v>0</v>
      </c>
    </row>
    <row r="851" spans="1:41" x14ac:dyDescent="0.25">
      <c r="A851">
        <v>273</v>
      </c>
      <c r="B851" t="s">
        <v>1912</v>
      </c>
      <c r="C851" t="s">
        <v>1468</v>
      </c>
      <c r="D851"/>
      <c r="E851">
        <v>40</v>
      </c>
      <c r="F851">
        <v>40</v>
      </c>
      <c r="G851">
        <v>50</v>
      </c>
      <c r="H851">
        <v>30</v>
      </c>
      <c r="I851">
        <v>30</v>
      </c>
      <c r="J851">
        <v>30</v>
      </c>
      <c r="K851" t="s">
        <v>1913</v>
      </c>
      <c r="L851" t="s">
        <v>247</v>
      </c>
      <c r="M851" t="s">
        <v>249</v>
      </c>
      <c r="N851">
        <v>3.5</v>
      </c>
      <c r="O851">
        <v>4</v>
      </c>
      <c r="R851">
        <f t="shared" si="56"/>
        <v>4</v>
      </c>
      <c r="S851">
        <f t="shared" si="57"/>
        <v>4</v>
      </c>
      <c r="T851">
        <f t="shared" si="58"/>
        <v>8</v>
      </c>
      <c r="U851" t="s">
        <v>1468</v>
      </c>
      <c r="V851" t="s">
        <v>1471</v>
      </c>
      <c r="W851" t="s">
        <v>1481</v>
      </c>
      <c r="X851" t="s">
        <v>429</v>
      </c>
      <c r="Y851" t="s">
        <v>1914</v>
      </c>
      <c r="Z851" cm="1">
        <f t="array" ref="Z851">IF(ISBLANK(AK851),_xlfn.LET(
    _xlpm.nameBeforeSlash, IF(ISNUMBER(SEARCH("/", Y851)), LEFT(Y851, SEARCH("/", Y851)-1), Y851),
    _xlpm.matchRow, IFERROR(MATCH(_xlpm.nameBeforeSlash, AA:AA, 0), ""),
    _xlpm.difference, IF(_xlpm.matchRow="", "", ABS((R851 + S851)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),IF(ISBLANK(Y851),"","Hidden"))</f>
        <v>6</v>
      </c>
      <c r="AA851" t="s">
        <v>1912</v>
      </c>
      <c r="AC851" t="s">
        <v>1162</v>
      </c>
      <c r="AD851" t="str">
        <f>_xlfn.XLOOKUP(AC851,moves!A:A,moves!B:B)</f>
        <v>grass</v>
      </c>
      <c r="AE851">
        <f>_xlfn.XLOOKUP(AC851,moves!A:A,moves!D:D)</f>
        <v>1</v>
      </c>
      <c r="AF851" t="str">
        <f>_xlfn.XLOOKUP(AC851,moves!A:A,moves!E:E)</f>
        <v>Heal equal to the damage dealt.</v>
      </c>
      <c r="AG851">
        <v>0</v>
      </c>
      <c r="AH851">
        <v>0</v>
      </c>
      <c r="AI851">
        <f t="shared" si="59"/>
        <v>0</v>
      </c>
      <c r="AJ851" t="s">
        <v>523</v>
      </c>
      <c r="AL851">
        <v>0</v>
      </c>
      <c r="AM851" cm="1">
        <f t="array" ref="AM851">IF(AL851=1,1,
   IF(ISTEXT(AK851),1,
   IF(AO851&gt;1,AM850,
   IF(AI851=1,
      IF(SUMPRODUCT((LEN($Y$2:$Y$4096)-LEN(SUBSTITUTE($Y$2:$Y$4096,AA851,"")))/LEN(AA851))&gt;0,2,1),
      IF(
         SUMPRODUCT((LEN($Y$2:$Y$4096)-LEN(SUBSTITUTE($Y$2:$Y$4096,AA851,"")))/LEN(AA851))
         - SUMPRODUCT((LEN($Y$2:$Y$4096)-LEN(SUBSTITUTE($Y$2:$Y$4096,"Alolan "&amp;AA851,"")))/LEN("Alolan "&amp;AA851))
         - SUMPRODUCT((LEN($Y$2:$Y$4096)-LEN(SUBSTITUTE($Y$2:$Y$4096,"Galarian "&amp;AA851,"")))/LEN("Galarian "&amp;AA851))
         - SUMPRODUCT((LEN($Y$2:$Y$4096)-LEN(SUBSTITUTE($Y$2:$Y$4096,"Hisuian "&amp;AA851,"")))/LEN("Hisuian "&amp;AA851))
         - SUMPRODUCT((LEN($Y$2:$Y$4096)-LEN(SUBSTITUTE($Y$2:$Y$4096,"Paldean "&amp;AA851,"")))/LEN("Paldean "&amp;AA851))
      &gt;0,2,1)
   ))))</f>
        <v>1</v>
      </c>
      <c r="AN851">
        <v>0</v>
      </c>
      <c r="AO851">
        <v>0</v>
      </c>
    </row>
    <row r="852" spans="1:41" x14ac:dyDescent="0.25">
      <c r="A852" t="s">
        <v>3997</v>
      </c>
      <c r="B852" t="s">
        <v>1912</v>
      </c>
      <c r="C852" t="s">
        <v>1468</v>
      </c>
      <c r="D852"/>
      <c r="E852">
        <v>40</v>
      </c>
      <c r="F852">
        <v>40</v>
      </c>
      <c r="G852">
        <v>50</v>
      </c>
      <c r="H852">
        <v>30</v>
      </c>
      <c r="I852">
        <v>30</v>
      </c>
      <c r="J852">
        <v>30</v>
      </c>
      <c r="K852" t="s">
        <v>1913</v>
      </c>
      <c r="L852" t="s">
        <v>247</v>
      </c>
      <c r="M852" t="s">
        <v>249</v>
      </c>
      <c r="N852">
        <v>3.5</v>
      </c>
      <c r="O852">
        <v>4</v>
      </c>
      <c r="R852">
        <f t="shared" si="56"/>
        <v>4</v>
      </c>
      <c r="S852">
        <f t="shared" si="57"/>
        <v>4</v>
      </c>
      <c r="T852">
        <f t="shared" si="58"/>
        <v>8</v>
      </c>
      <c r="U852" t="s">
        <v>1468</v>
      </c>
      <c r="V852" t="s">
        <v>1471</v>
      </c>
      <c r="W852" t="s">
        <v>1481</v>
      </c>
      <c r="X852" t="s">
        <v>429</v>
      </c>
      <c r="Y852" t="s">
        <v>5286</v>
      </c>
      <c r="Z852" cm="1">
        <f t="array" ref="Z852">IF(ISBLANK(AK852),_xlfn.LET(
    _xlpm.nameBeforeSlash, IF(ISNUMBER(SEARCH("/", Y852)), LEFT(Y852, SEARCH("/", Y852)-1), Y852),
    _xlpm.matchRow, IFERROR(MATCH(_xlpm.nameBeforeSlash, AA:AA, 0), ""),
    _xlpm.difference, IF(_xlpm.matchRow="", "", ABS((R852 + S852)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),IF(ISBLANK(Y852),"","Hidden"))</f>
        <v>6</v>
      </c>
      <c r="AA852" t="s">
        <v>5287</v>
      </c>
      <c r="AC852" t="s">
        <v>713</v>
      </c>
      <c r="AD852" t="str">
        <f>_xlfn.XLOOKUP(AC852,moves!A:A,moves!B:B)</f>
        <v>dark</v>
      </c>
      <c r="AE852" t="str">
        <f>_xlfn.XLOOKUP(AC852,moves!A:A,moves!D:D)</f>
        <v>?</v>
      </c>
      <c r="AF852" t="str">
        <f>_xlfn.XLOOKUP(AC852,moves!A:A,moves!E:E)</f>
        <v>Copy the attack strength of a move the target knows (Min 1 attack strength).</v>
      </c>
      <c r="AG852">
        <v>0</v>
      </c>
      <c r="AH852">
        <v>0</v>
      </c>
      <c r="AI852">
        <f t="shared" si="59"/>
        <v>1</v>
      </c>
      <c r="AJ852" t="s">
        <v>523</v>
      </c>
      <c r="AL852">
        <v>0</v>
      </c>
      <c r="AM852" cm="1">
        <f t="array" ref="AM852">IF(AL852=1,1,
   IF(ISTEXT(AK852),1,
   IF(AO852&gt;1,AM851,
   IF(AI852=1,
      IF(SUMPRODUCT((LEN($Y$2:$Y$4096)-LEN(SUBSTITUTE($Y$2:$Y$4096,AA852,"")))/LEN(AA852))&gt;0,2,1),
      IF(
         SUMPRODUCT((LEN($Y$2:$Y$4096)-LEN(SUBSTITUTE($Y$2:$Y$4096,AA852,"")))/LEN(AA852))
         - SUMPRODUCT((LEN($Y$2:$Y$4096)-LEN(SUBSTITUTE($Y$2:$Y$4096,"Alolan "&amp;AA852,"")))/LEN("Alolan "&amp;AA852))
         - SUMPRODUCT((LEN($Y$2:$Y$4096)-LEN(SUBSTITUTE($Y$2:$Y$4096,"Galarian "&amp;AA852,"")))/LEN("Galarian "&amp;AA852))
         - SUMPRODUCT((LEN($Y$2:$Y$4096)-LEN(SUBSTITUTE($Y$2:$Y$4096,"Hisuian "&amp;AA852,"")))/LEN("Hisuian "&amp;AA852))
         - SUMPRODUCT((LEN($Y$2:$Y$4096)-LEN(SUBSTITUTE($Y$2:$Y$4096,"Paldean "&amp;AA852,"")))/LEN("Paldean "&amp;AA852))
      &gt;0,2,1)
   ))))</f>
        <v>1</v>
      </c>
      <c r="AN852">
        <v>0</v>
      </c>
      <c r="AO852">
        <v>0</v>
      </c>
    </row>
    <row r="853" spans="1:41" x14ac:dyDescent="0.25">
      <c r="A853">
        <v>274</v>
      </c>
      <c r="B853" t="s">
        <v>1914</v>
      </c>
      <c r="C853" t="s">
        <v>1468</v>
      </c>
      <c r="D853" t="s">
        <v>1471</v>
      </c>
      <c r="E853">
        <v>70</v>
      </c>
      <c r="F853">
        <v>70</v>
      </c>
      <c r="G853">
        <v>40</v>
      </c>
      <c r="H853">
        <v>60</v>
      </c>
      <c r="I853">
        <v>40</v>
      </c>
      <c r="J853">
        <v>60</v>
      </c>
      <c r="K853" t="s">
        <v>1915</v>
      </c>
      <c r="L853" t="s">
        <v>247</v>
      </c>
      <c r="M853" t="s">
        <v>249</v>
      </c>
      <c r="N853">
        <v>6.5</v>
      </c>
      <c r="O853">
        <v>5.2</v>
      </c>
      <c r="R853">
        <f t="shared" si="56"/>
        <v>7</v>
      </c>
      <c r="S853">
        <f t="shared" si="57"/>
        <v>5</v>
      </c>
      <c r="T853">
        <f t="shared" si="58"/>
        <v>12</v>
      </c>
      <c r="U853" t="s">
        <v>1468</v>
      </c>
      <c r="V853" t="s">
        <v>1471</v>
      </c>
      <c r="W853" t="s">
        <v>1481</v>
      </c>
      <c r="X853" t="s">
        <v>429</v>
      </c>
      <c r="Y853" t="s">
        <v>1916</v>
      </c>
      <c r="Z853" cm="1">
        <f t="array" ref="Z853">IF(ISBLANK(AK853),_xlfn.LET(
    _xlpm.nameBeforeSlash, IF(ISNUMBER(SEARCH("/", Y853)), LEFT(Y853, SEARCH("/", Y853)-1), Y853),
    _xlpm.matchRow, IFERROR(MATCH(_xlpm.nameBeforeSlash, AA:AA, 0), ""),
    _xlpm.difference, IF(_xlpm.matchRow="", "", ABS((R853 + S853)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),IF(ISBLANK(Y853),"","Hidden"))</f>
        <v>8</v>
      </c>
      <c r="AA853" t="s">
        <v>1914</v>
      </c>
      <c r="AC853" t="s">
        <v>948</v>
      </c>
      <c r="AD853" t="str">
        <f>_xlfn.XLOOKUP(AC853,moves!A:A,moves!B:B)</f>
        <v>dark</v>
      </c>
      <c r="AE853">
        <f>_xlfn.XLOOKUP(AC853,moves!A:A,moves!D:D)</f>
        <v>3</v>
      </c>
      <c r="AF853" t="str">
        <f>_xlfn.XLOOKUP(AC853,moves!A:A,moves!E:E)</f>
        <v xml:space="preserve"> </v>
      </c>
      <c r="AG853">
        <v>0</v>
      </c>
      <c r="AH853">
        <v>0</v>
      </c>
      <c r="AI853">
        <f t="shared" si="59"/>
        <v>0</v>
      </c>
      <c r="AJ853" t="s">
        <v>523</v>
      </c>
      <c r="AL853">
        <v>0</v>
      </c>
      <c r="AM853" cm="1">
        <f t="array" ref="AM853">IF(AL853=1,1,
   IF(ISTEXT(AK853),1,
   IF(AO853&gt;1,AM852,
   IF(AI853=1,
      IF(SUMPRODUCT((LEN($Y$2:$Y$4096)-LEN(SUBSTITUTE($Y$2:$Y$4096,AA853,"")))/LEN(AA853))&gt;0,2,1),
      IF(
         SUMPRODUCT((LEN($Y$2:$Y$4096)-LEN(SUBSTITUTE($Y$2:$Y$4096,AA853,"")))/LEN(AA853))
         - SUMPRODUCT((LEN($Y$2:$Y$4096)-LEN(SUBSTITUTE($Y$2:$Y$4096,"Alolan "&amp;AA853,"")))/LEN("Alolan "&amp;AA853))
         - SUMPRODUCT((LEN($Y$2:$Y$4096)-LEN(SUBSTITUTE($Y$2:$Y$4096,"Galarian "&amp;AA853,"")))/LEN("Galarian "&amp;AA853))
         - SUMPRODUCT((LEN($Y$2:$Y$4096)-LEN(SUBSTITUTE($Y$2:$Y$4096,"Hisuian "&amp;AA853,"")))/LEN("Hisuian "&amp;AA853))
         - SUMPRODUCT((LEN($Y$2:$Y$4096)-LEN(SUBSTITUTE($Y$2:$Y$4096,"Paldean "&amp;AA853,"")))/LEN("Paldean "&amp;AA853))
      &gt;0,2,1)
   ))))</f>
        <v>2</v>
      </c>
      <c r="AN853">
        <v>0</v>
      </c>
      <c r="AO853">
        <v>0</v>
      </c>
    </row>
    <row r="854" spans="1:41" x14ac:dyDescent="0.25">
      <c r="A854" t="s">
        <v>3998</v>
      </c>
      <c r="B854" t="s">
        <v>1914</v>
      </c>
      <c r="C854" t="s">
        <v>1468</v>
      </c>
      <c r="D854" t="s">
        <v>1471</v>
      </c>
      <c r="E854">
        <v>70</v>
      </c>
      <c r="F854">
        <v>70</v>
      </c>
      <c r="G854">
        <v>40</v>
      </c>
      <c r="H854">
        <v>60</v>
      </c>
      <c r="I854">
        <v>40</v>
      </c>
      <c r="J854">
        <v>60</v>
      </c>
      <c r="K854" t="s">
        <v>1915</v>
      </c>
      <c r="L854" t="s">
        <v>247</v>
      </c>
      <c r="M854" t="s">
        <v>249</v>
      </c>
      <c r="N854">
        <v>6.5</v>
      </c>
      <c r="O854">
        <v>5.2</v>
      </c>
      <c r="R854">
        <f t="shared" si="56"/>
        <v>7</v>
      </c>
      <c r="S854">
        <f t="shared" si="57"/>
        <v>5</v>
      </c>
      <c r="T854">
        <f t="shared" si="58"/>
        <v>12</v>
      </c>
      <c r="U854" t="s">
        <v>1468</v>
      </c>
      <c r="V854" t="s">
        <v>1471</v>
      </c>
      <c r="W854" t="s">
        <v>1481</v>
      </c>
      <c r="X854" t="s">
        <v>429</v>
      </c>
      <c r="Y854" t="s">
        <v>5288</v>
      </c>
      <c r="Z854" cm="1">
        <f t="array" ref="Z854">IF(ISBLANK(AK854),_xlfn.LET(
    _xlpm.nameBeforeSlash, IF(ISNUMBER(SEARCH("/", Y854)), LEFT(Y854, SEARCH("/", Y854)-1), Y854),
    _xlpm.matchRow, IFERROR(MATCH(_xlpm.nameBeforeSlash, AA:AA, 0), ""),
    _xlpm.difference, IF(_xlpm.matchRow="", "", ABS((R854 + S854)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),IF(ISBLANK(Y854),"","Hidden"))</f>
        <v>8</v>
      </c>
      <c r="AA854" t="s">
        <v>5286</v>
      </c>
      <c r="AC854" t="s">
        <v>1148</v>
      </c>
      <c r="AD854" t="str">
        <f>_xlfn.XLOOKUP(AC854,moves!A:A,moves!B:B)</f>
        <v>grass</v>
      </c>
      <c r="AE854">
        <f>_xlfn.XLOOKUP(AC854,moves!A:A,moves!D:D)</f>
        <v>3</v>
      </c>
      <c r="AF854" t="str">
        <f>_xlfn.XLOOKUP(AC854,moves!A:A,moves!E:E)</f>
        <v>Critical hits deal +1 damage but status symbols deal -1 damage.</v>
      </c>
      <c r="AG854">
        <v>0</v>
      </c>
      <c r="AH854">
        <v>0</v>
      </c>
      <c r="AI854">
        <f t="shared" si="59"/>
        <v>1</v>
      </c>
      <c r="AJ854" t="s">
        <v>523</v>
      </c>
      <c r="AL854">
        <v>0</v>
      </c>
      <c r="AM854" cm="1">
        <f t="array" ref="AM854">IF(AL854=1,1,
   IF(ISTEXT(AK854),1,
   IF(AO854&gt;1,AM853,
   IF(AI854=1,
      IF(SUMPRODUCT((LEN($Y$2:$Y$4096)-LEN(SUBSTITUTE($Y$2:$Y$4096,AA854,"")))/LEN(AA854))&gt;0,2,1),
      IF(
         SUMPRODUCT((LEN($Y$2:$Y$4096)-LEN(SUBSTITUTE($Y$2:$Y$4096,AA854,"")))/LEN(AA854))
         - SUMPRODUCT((LEN($Y$2:$Y$4096)-LEN(SUBSTITUTE($Y$2:$Y$4096,"Alolan "&amp;AA854,"")))/LEN("Alolan "&amp;AA854))
         - SUMPRODUCT((LEN($Y$2:$Y$4096)-LEN(SUBSTITUTE($Y$2:$Y$4096,"Galarian "&amp;AA854,"")))/LEN("Galarian "&amp;AA854))
         - SUMPRODUCT((LEN($Y$2:$Y$4096)-LEN(SUBSTITUTE($Y$2:$Y$4096,"Hisuian "&amp;AA854,"")))/LEN("Hisuian "&amp;AA854))
         - SUMPRODUCT((LEN($Y$2:$Y$4096)-LEN(SUBSTITUTE($Y$2:$Y$4096,"Paldean "&amp;AA854,"")))/LEN("Paldean "&amp;AA854))
      &gt;0,2,1)
   ))))</f>
        <v>2</v>
      </c>
      <c r="AN854">
        <v>0</v>
      </c>
      <c r="AO854">
        <v>0</v>
      </c>
    </row>
    <row r="855" spans="1:41" x14ac:dyDescent="0.25">
      <c r="A855">
        <v>275</v>
      </c>
      <c r="B855" t="s">
        <v>1916</v>
      </c>
      <c r="C855" t="s">
        <v>1468</v>
      </c>
      <c r="D855" t="s">
        <v>1471</v>
      </c>
      <c r="E855">
        <v>90</v>
      </c>
      <c r="F855">
        <v>100</v>
      </c>
      <c r="G855">
        <v>60</v>
      </c>
      <c r="H855">
        <v>90</v>
      </c>
      <c r="I855">
        <v>60</v>
      </c>
      <c r="J855">
        <v>80</v>
      </c>
      <c r="K855" t="s">
        <v>1917</v>
      </c>
      <c r="L855" t="s">
        <v>247</v>
      </c>
      <c r="M855" t="s">
        <v>249</v>
      </c>
      <c r="N855">
        <v>9.1</v>
      </c>
      <c r="O855">
        <v>7.2</v>
      </c>
      <c r="R855">
        <f t="shared" si="56"/>
        <v>9</v>
      </c>
      <c r="S855">
        <f t="shared" si="57"/>
        <v>7</v>
      </c>
      <c r="T855">
        <f t="shared" si="58"/>
        <v>16</v>
      </c>
      <c r="U855" t="s">
        <v>1468</v>
      </c>
      <c r="V855" t="s">
        <v>1471</v>
      </c>
      <c r="W855" t="s">
        <v>1481</v>
      </c>
      <c r="X855" t="s">
        <v>429</v>
      </c>
      <c r="Z855" t="str" cm="1">
        <f t="array" ref="Z855">IF(ISBLANK(AK855),_xlfn.LET(
    _xlpm.nameBeforeSlash, IF(ISNUMBER(SEARCH("/", Y855)), LEFT(Y855, SEARCH("/", Y855)-1), Y855),
    _xlpm.matchRow, IFERROR(MATCH(_xlpm.nameBeforeSlash, AA:AA, 0), ""),
    _xlpm.difference, IF(_xlpm.matchRow="", "", ABS((R855 + S855)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),IF(ISBLANK(Y855),"","Hidden"))</f>
        <v/>
      </c>
      <c r="AA855" t="s">
        <v>1916</v>
      </c>
      <c r="AC855" t="s">
        <v>653</v>
      </c>
      <c r="AD855" t="str">
        <f>_xlfn.XLOOKUP(AC855,moves!A:A,moves!B:B)</f>
        <v>grass</v>
      </c>
      <c r="AE855">
        <f>_xlfn.XLOOKUP(AC855,moves!A:A,moves!D:D)</f>
        <v>4</v>
      </c>
      <c r="AF855" t="str">
        <f>_xlfn.XLOOKUP(AC855,moves!A:A,moves!E:E)</f>
        <v>Critical hits deal +1 damage.</v>
      </c>
      <c r="AG855">
        <v>0</v>
      </c>
      <c r="AH855">
        <v>0</v>
      </c>
      <c r="AI855">
        <f t="shared" si="59"/>
        <v>0</v>
      </c>
      <c r="AJ855" t="s">
        <v>524</v>
      </c>
      <c r="AL855">
        <v>0</v>
      </c>
      <c r="AM855" cm="1">
        <f t="array" ref="AM855">IF(AL855=1,1,
   IF(ISTEXT(AK855),1,
   IF(AO855&gt;1,AM854,
   IF(AI855=1,
      IF(SUMPRODUCT((LEN($Y$2:$Y$4096)-LEN(SUBSTITUTE($Y$2:$Y$4096,AA855,"")))/LEN(AA855))&gt;0,2,1),
      IF(
         SUMPRODUCT((LEN($Y$2:$Y$4096)-LEN(SUBSTITUTE($Y$2:$Y$4096,AA855,"")))/LEN(AA855))
         - SUMPRODUCT((LEN($Y$2:$Y$4096)-LEN(SUBSTITUTE($Y$2:$Y$4096,"Alolan "&amp;AA855,"")))/LEN("Alolan "&amp;AA855))
         - SUMPRODUCT((LEN($Y$2:$Y$4096)-LEN(SUBSTITUTE($Y$2:$Y$4096,"Galarian "&amp;AA855,"")))/LEN("Galarian "&amp;AA855))
         - SUMPRODUCT((LEN($Y$2:$Y$4096)-LEN(SUBSTITUTE($Y$2:$Y$4096,"Hisuian "&amp;AA855,"")))/LEN("Hisuian "&amp;AA855))
         - SUMPRODUCT((LEN($Y$2:$Y$4096)-LEN(SUBSTITUTE($Y$2:$Y$4096,"Paldean "&amp;AA855,"")))/LEN("Paldean "&amp;AA855))
      &gt;0,2,1)
   ))))</f>
        <v>2</v>
      </c>
      <c r="AN855">
        <v>0</v>
      </c>
      <c r="AO855">
        <v>0</v>
      </c>
    </row>
    <row r="856" spans="1:41" x14ac:dyDescent="0.25">
      <c r="A856" t="s">
        <v>3999</v>
      </c>
      <c r="B856" t="s">
        <v>1916</v>
      </c>
      <c r="C856" t="s">
        <v>1468</v>
      </c>
      <c r="D856" t="s">
        <v>1471</v>
      </c>
      <c r="E856">
        <v>90</v>
      </c>
      <c r="F856">
        <v>100</v>
      </c>
      <c r="G856">
        <v>60</v>
      </c>
      <c r="H856">
        <v>90</v>
      </c>
      <c r="I856">
        <v>60</v>
      </c>
      <c r="J856">
        <v>80</v>
      </c>
      <c r="K856" t="s">
        <v>1917</v>
      </c>
      <c r="L856" t="s">
        <v>247</v>
      </c>
      <c r="M856" t="s">
        <v>249</v>
      </c>
      <c r="N856">
        <v>9.1</v>
      </c>
      <c r="O856">
        <v>7.2</v>
      </c>
      <c r="R856">
        <f t="shared" si="56"/>
        <v>9</v>
      </c>
      <c r="S856">
        <f t="shared" si="57"/>
        <v>7</v>
      </c>
      <c r="T856">
        <f t="shared" si="58"/>
        <v>16</v>
      </c>
      <c r="U856" t="s">
        <v>1468</v>
      </c>
      <c r="V856" t="s">
        <v>1471</v>
      </c>
      <c r="W856" t="s">
        <v>1481</v>
      </c>
      <c r="X856" t="s">
        <v>429</v>
      </c>
      <c r="Z856" t="str" cm="1">
        <f t="array" ref="Z856">IF(ISBLANK(AK856),_xlfn.LET(
    _xlpm.nameBeforeSlash, IF(ISNUMBER(SEARCH("/", Y856)), LEFT(Y856, SEARCH("/", Y856)-1), Y856),
    _xlpm.matchRow, IFERROR(MATCH(_xlpm.nameBeforeSlash, AA:AA, 0), ""),
    _xlpm.difference, IF(_xlpm.matchRow="", "", ABS((R856 + S856)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),IF(ISBLANK(Y856),"","Hidden"))</f>
        <v/>
      </c>
      <c r="AA856" t="s">
        <v>5288</v>
      </c>
      <c r="AC856" t="s">
        <v>6511</v>
      </c>
      <c r="AD856" t="str">
        <f>_xlfn.XLOOKUP(AC856,moves!A:A,moves!B:B)</f>
        <v>dark</v>
      </c>
      <c r="AE856">
        <f>_xlfn.XLOOKUP(AC856,moves!A:A,moves!D:D)</f>
        <v>4</v>
      </c>
      <c r="AF856" t="str">
        <f>_xlfn.XLOOKUP(AC856,moves!A:A,moves!E:E)</f>
        <v>If the target's health is below half of the target's base health after this attack: The target must switch out.</v>
      </c>
      <c r="AG856">
        <v>0</v>
      </c>
      <c r="AH856">
        <v>0</v>
      </c>
      <c r="AI856">
        <f t="shared" si="59"/>
        <v>1</v>
      </c>
      <c r="AJ856" t="s">
        <v>524</v>
      </c>
      <c r="AL856">
        <v>0</v>
      </c>
      <c r="AM856" cm="1">
        <f t="array" ref="AM856">IF(AL856=1,1,
   IF(ISTEXT(AK856),1,
   IF(AO856&gt;1,AM855,
   IF(AI856=1,
      IF(SUMPRODUCT((LEN($Y$2:$Y$4096)-LEN(SUBSTITUTE($Y$2:$Y$4096,AA856,"")))/LEN(AA856))&gt;0,2,1),
      IF(
         SUMPRODUCT((LEN($Y$2:$Y$4096)-LEN(SUBSTITUTE($Y$2:$Y$4096,AA856,"")))/LEN(AA856))
         - SUMPRODUCT((LEN($Y$2:$Y$4096)-LEN(SUBSTITUTE($Y$2:$Y$4096,"Alolan "&amp;AA856,"")))/LEN("Alolan "&amp;AA856))
         - SUMPRODUCT((LEN($Y$2:$Y$4096)-LEN(SUBSTITUTE($Y$2:$Y$4096,"Galarian "&amp;AA856,"")))/LEN("Galarian "&amp;AA856))
         - SUMPRODUCT((LEN($Y$2:$Y$4096)-LEN(SUBSTITUTE($Y$2:$Y$4096,"Hisuian "&amp;AA856,"")))/LEN("Hisuian "&amp;AA856))
         - SUMPRODUCT((LEN($Y$2:$Y$4096)-LEN(SUBSTITUTE($Y$2:$Y$4096,"Paldean "&amp;AA856,"")))/LEN("Paldean "&amp;AA856))
      &gt;0,2,1)
   ))))</f>
        <v>2</v>
      </c>
      <c r="AN856">
        <v>0</v>
      </c>
      <c r="AO856">
        <v>0</v>
      </c>
    </row>
    <row r="857" spans="1:41" x14ac:dyDescent="0.25">
      <c r="A857">
        <v>276</v>
      </c>
      <c r="B857" t="s">
        <v>1918</v>
      </c>
      <c r="C857" t="s">
        <v>1512</v>
      </c>
      <c r="D857" t="s">
        <v>1481</v>
      </c>
      <c r="E857">
        <v>40</v>
      </c>
      <c r="F857">
        <v>55</v>
      </c>
      <c r="G857">
        <v>30</v>
      </c>
      <c r="H857">
        <v>30</v>
      </c>
      <c r="I857">
        <v>30</v>
      </c>
      <c r="J857">
        <v>85</v>
      </c>
      <c r="K857" t="s">
        <v>1919</v>
      </c>
      <c r="L857" t="s">
        <v>247</v>
      </c>
      <c r="M857" t="s">
        <v>249</v>
      </c>
      <c r="N857">
        <v>6.45</v>
      </c>
      <c r="O857">
        <v>3.4</v>
      </c>
      <c r="R857">
        <f t="shared" si="56"/>
        <v>6</v>
      </c>
      <c r="S857">
        <f t="shared" si="57"/>
        <v>3</v>
      </c>
      <c r="T857">
        <f t="shared" si="58"/>
        <v>9</v>
      </c>
      <c r="U857" t="s">
        <v>1512</v>
      </c>
      <c r="V857" t="s">
        <v>1481</v>
      </c>
      <c r="W857" t="s">
        <v>1492</v>
      </c>
      <c r="X857" t="s">
        <v>1514</v>
      </c>
      <c r="Y857" t="s">
        <v>1920</v>
      </c>
      <c r="Z857" cm="1">
        <f t="array" ref="Z857">IF(ISBLANK(AK857),_xlfn.LET(
    _xlpm.nameBeforeSlash, IF(ISNUMBER(SEARCH("/", Y857)), LEFT(Y857, SEARCH("/", Y857)-1), Y857),
    _xlpm.matchRow, IFERROR(MATCH(_xlpm.nameBeforeSlash, AA:AA, 0), ""),
    _xlpm.difference, IF(_xlpm.matchRow="", "", ABS((R857 + S857)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),IF(ISBLANK(Y857),"","Hidden"))</f>
        <v>11</v>
      </c>
      <c r="AA857" t="s">
        <v>1918</v>
      </c>
      <c r="AC857" t="s">
        <v>652</v>
      </c>
      <c r="AD857" t="str">
        <f>_xlfn.XLOOKUP(AC857,moves!A:A,moves!B:B)</f>
        <v>flying</v>
      </c>
      <c r="AE857">
        <f>_xlfn.XLOOKUP(AC857,moves!A:A,moves!D:D)</f>
        <v>2</v>
      </c>
      <c r="AF857" t="str">
        <f>_xlfn.XLOOKUP(AC857,moves!A:A,moves!E:E)</f>
        <v>When the target is next attacked: Add 1 critical hit to the roll.</v>
      </c>
      <c r="AG857">
        <v>0</v>
      </c>
      <c r="AH857">
        <v>0</v>
      </c>
      <c r="AI857">
        <f t="shared" si="59"/>
        <v>0</v>
      </c>
      <c r="AJ857" t="s">
        <v>523</v>
      </c>
      <c r="AL857">
        <v>0</v>
      </c>
      <c r="AM857" cm="1">
        <f t="array" ref="AM857">IF(AL857=1,1,
   IF(ISTEXT(AK857),1,
   IF(AO857&gt;1,AM856,
   IF(AI857=1,
      IF(SUMPRODUCT((LEN($Y$2:$Y$4096)-LEN(SUBSTITUTE($Y$2:$Y$4096,AA857,"")))/LEN(AA857))&gt;0,2,1),
      IF(
         SUMPRODUCT((LEN($Y$2:$Y$4096)-LEN(SUBSTITUTE($Y$2:$Y$4096,AA857,"")))/LEN(AA857))
         - SUMPRODUCT((LEN($Y$2:$Y$4096)-LEN(SUBSTITUTE($Y$2:$Y$4096,"Alolan "&amp;AA857,"")))/LEN("Alolan "&amp;AA857))
         - SUMPRODUCT((LEN($Y$2:$Y$4096)-LEN(SUBSTITUTE($Y$2:$Y$4096,"Galarian "&amp;AA857,"")))/LEN("Galarian "&amp;AA857))
         - SUMPRODUCT((LEN($Y$2:$Y$4096)-LEN(SUBSTITUTE($Y$2:$Y$4096,"Hisuian "&amp;AA857,"")))/LEN("Hisuian "&amp;AA857))
         - SUMPRODUCT((LEN($Y$2:$Y$4096)-LEN(SUBSTITUTE($Y$2:$Y$4096,"Paldean "&amp;AA857,"")))/LEN("Paldean "&amp;AA857))
      &gt;0,2,1)
   ))))</f>
        <v>1</v>
      </c>
      <c r="AN857">
        <v>0</v>
      </c>
      <c r="AO857">
        <v>0</v>
      </c>
    </row>
    <row r="858" spans="1:41" x14ac:dyDescent="0.25">
      <c r="A858" t="s">
        <v>4000</v>
      </c>
      <c r="B858" t="s">
        <v>1918</v>
      </c>
      <c r="C858" t="s">
        <v>1512</v>
      </c>
      <c r="D858" t="s">
        <v>1481</v>
      </c>
      <c r="E858">
        <v>40</v>
      </c>
      <c r="F858">
        <v>55</v>
      </c>
      <c r="G858">
        <v>30</v>
      </c>
      <c r="H858">
        <v>30</v>
      </c>
      <c r="I858">
        <v>30</v>
      </c>
      <c r="J858">
        <v>85</v>
      </c>
      <c r="K858" t="s">
        <v>1919</v>
      </c>
      <c r="L858" t="s">
        <v>247</v>
      </c>
      <c r="M858" t="s">
        <v>249</v>
      </c>
      <c r="N858">
        <v>6.45</v>
      </c>
      <c r="O858">
        <v>3.4</v>
      </c>
      <c r="R858">
        <f t="shared" si="56"/>
        <v>6</v>
      </c>
      <c r="S858">
        <f t="shared" si="57"/>
        <v>3</v>
      </c>
      <c r="T858">
        <f t="shared" si="58"/>
        <v>9</v>
      </c>
      <c r="U858" t="s">
        <v>1512</v>
      </c>
      <c r="V858" t="s">
        <v>1481</v>
      </c>
      <c r="W858" t="s">
        <v>1492</v>
      </c>
      <c r="X858" t="s">
        <v>1514</v>
      </c>
      <c r="Y858" t="s">
        <v>5289</v>
      </c>
      <c r="Z858" cm="1">
        <f t="array" ref="Z858">IF(ISBLANK(AK858),_xlfn.LET(
    _xlpm.nameBeforeSlash, IF(ISNUMBER(SEARCH("/", Y858)), LEFT(Y858, SEARCH("/", Y858)-1), Y858),
    _xlpm.matchRow, IFERROR(MATCH(_xlpm.nameBeforeSlash, AA:AA, 0), ""),
    _xlpm.difference, IF(_xlpm.matchRow="", "", ABS((R858 + S858)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),IF(ISBLANK(Y858),"","Hidden"))</f>
        <v>11</v>
      </c>
      <c r="AA858" t="s">
        <v>5290</v>
      </c>
      <c r="AC858" t="s">
        <v>645</v>
      </c>
      <c r="AD858" t="str">
        <f>_xlfn.XLOOKUP(AC858,moves!A:A,moves!B:B)</f>
        <v>normal</v>
      </c>
      <c r="AE858">
        <f>_xlfn.XLOOKUP(AC858,moves!A:A,moves!D:D)</f>
        <v>2</v>
      </c>
      <c r="AF858" t="str">
        <f>_xlfn.XLOOKUP(AC858,moves!A:A,moves!E:E)</f>
        <v xml:space="preserve"> </v>
      </c>
      <c r="AG858">
        <v>0</v>
      </c>
      <c r="AH858">
        <v>0</v>
      </c>
      <c r="AI858">
        <f t="shared" si="59"/>
        <v>1</v>
      </c>
      <c r="AJ858" t="s">
        <v>523</v>
      </c>
      <c r="AL858">
        <v>0</v>
      </c>
      <c r="AM858" cm="1">
        <f t="array" ref="AM858">IF(AL858=1,1,
   IF(ISTEXT(AK858),1,
   IF(AO858&gt;1,AM857,
   IF(AI858=1,
      IF(SUMPRODUCT((LEN($Y$2:$Y$4096)-LEN(SUBSTITUTE($Y$2:$Y$4096,AA858,"")))/LEN(AA858))&gt;0,2,1),
      IF(
         SUMPRODUCT((LEN($Y$2:$Y$4096)-LEN(SUBSTITUTE($Y$2:$Y$4096,AA858,"")))/LEN(AA858))
         - SUMPRODUCT((LEN($Y$2:$Y$4096)-LEN(SUBSTITUTE($Y$2:$Y$4096,"Alolan "&amp;AA858,"")))/LEN("Alolan "&amp;AA858))
         - SUMPRODUCT((LEN($Y$2:$Y$4096)-LEN(SUBSTITUTE($Y$2:$Y$4096,"Galarian "&amp;AA858,"")))/LEN("Galarian "&amp;AA858))
         - SUMPRODUCT((LEN($Y$2:$Y$4096)-LEN(SUBSTITUTE($Y$2:$Y$4096,"Hisuian "&amp;AA858,"")))/LEN("Hisuian "&amp;AA858))
         - SUMPRODUCT((LEN($Y$2:$Y$4096)-LEN(SUBSTITUTE($Y$2:$Y$4096,"Paldean "&amp;AA858,"")))/LEN("Paldean "&amp;AA858))
      &gt;0,2,1)
   ))))</f>
        <v>1</v>
      </c>
      <c r="AN858">
        <v>0</v>
      </c>
      <c r="AO858">
        <v>0</v>
      </c>
    </row>
    <row r="859" spans="1:41" x14ac:dyDescent="0.25">
      <c r="A859">
        <v>277</v>
      </c>
      <c r="B859" t="s">
        <v>1920</v>
      </c>
      <c r="C859" t="s">
        <v>1512</v>
      </c>
      <c r="D859" t="s">
        <v>1481</v>
      </c>
      <c r="E859">
        <v>60</v>
      </c>
      <c r="F859">
        <v>85</v>
      </c>
      <c r="G859">
        <v>60</v>
      </c>
      <c r="H859">
        <v>75</v>
      </c>
      <c r="I859">
        <v>50</v>
      </c>
      <c r="J859">
        <v>125</v>
      </c>
      <c r="K859" t="s">
        <v>1921</v>
      </c>
      <c r="L859" t="s">
        <v>247</v>
      </c>
      <c r="M859" t="s">
        <v>249</v>
      </c>
      <c r="N859">
        <v>10</v>
      </c>
      <c r="O859">
        <v>5.7</v>
      </c>
      <c r="R859">
        <f t="shared" si="56"/>
        <v>10</v>
      </c>
      <c r="S859">
        <f t="shared" si="57"/>
        <v>6</v>
      </c>
      <c r="T859">
        <f t="shared" si="58"/>
        <v>16</v>
      </c>
      <c r="U859" t="s">
        <v>1512</v>
      </c>
      <c r="V859" t="s">
        <v>1481</v>
      </c>
      <c r="W859" t="s">
        <v>1492</v>
      </c>
      <c r="X859" t="s">
        <v>1514</v>
      </c>
      <c r="Z859" t="str" cm="1">
        <f t="array" ref="Z859">IF(ISBLANK(AK859),_xlfn.LET(
    _xlpm.nameBeforeSlash, IF(ISNUMBER(SEARCH("/", Y859)), LEFT(Y859, SEARCH("/", Y859)-1), Y859),
    _xlpm.matchRow, IFERROR(MATCH(_xlpm.nameBeforeSlash, AA:AA, 0), ""),
    _xlpm.difference, IF(_xlpm.matchRow="", "", ABS((R859 + S859)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),IF(ISBLANK(Y859),"","Hidden"))</f>
        <v/>
      </c>
      <c r="AA859" t="s">
        <v>1920</v>
      </c>
      <c r="AC859" t="s">
        <v>584</v>
      </c>
      <c r="AD859" t="str">
        <f>_xlfn.XLOOKUP(AC859,moves!A:A,moves!B:B)</f>
        <v>flying</v>
      </c>
      <c r="AE859">
        <f>_xlfn.XLOOKUP(AC859,moves!A:A,moves!D:D)</f>
        <v>5</v>
      </c>
      <c r="AF859" t="str">
        <f>_xlfn.XLOOKUP(AC859,moves!A:A,moves!E:E)</f>
        <v>Critical hits deal +2 damage. For each critical hit rolled: The user takes 2 damage.</v>
      </c>
      <c r="AG859">
        <v>0</v>
      </c>
      <c r="AH859">
        <v>0</v>
      </c>
      <c r="AI859">
        <f t="shared" si="59"/>
        <v>0</v>
      </c>
      <c r="AJ859" t="s">
        <v>524</v>
      </c>
      <c r="AL859">
        <v>0</v>
      </c>
      <c r="AM859" cm="1">
        <f t="array" ref="AM859">IF(AL859=1,1,
   IF(ISTEXT(AK859),1,
   IF(AO859&gt;1,AM858,
   IF(AI859=1,
      IF(SUMPRODUCT((LEN($Y$2:$Y$4096)-LEN(SUBSTITUTE($Y$2:$Y$4096,AA859,"")))/LEN(AA859))&gt;0,2,1),
      IF(
         SUMPRODUCT((LEN($Y$2:$Y$4096)-LEN(SUBSTITUTE($Y$2:$Y$4096,AA859,"")))/LEN(AA859))
         - SUMPRODUCT((LEN($Y$2:$Y$4096)-LEN(SUBSTITUTE($Y$2:$Y$4096,"Alolan "&amp;AA859,"")))/LEN("Alolan "&amp;AA859))
         - SUMPRODUCT((LEN($Y$2:$Y$4096)-LEN(SUBSTITUTE($Y$2:$Y$4096,"Galarian "&amp;AA859,"")))/LEN("Galarian "&amp;AA859))
         - SUMPRODUCT((LEN($Y$2:$Y$4096)-LEN(SUBSTITUTE($Y$2:$Y$4096,"Hisuian "&amp;AA859,"")))/LEN("Hisuian "&amp;AA859))
         - SUMPRODUCT((LEN($Y$2:$Y$4096)-LEN(SUBSTITUTE($Y$2:$Y$4096,"Paldean "&amp;AA859,"")))/LEN("Paldean "&amp;AA859))
      &gt;0,2,1)
   ))))</f>
        <v>2</v>
      </c>
      <c r="AN859">
        <v>0</v>
      </c>
      <c r="AO859">
        <v>0</v>
      </c>
    </row>
    <row r="860" spans="1:41" x14ac:dyDescent="0.25">
      <c r="A860" t="s">
        <v>4001</v>
      </c>
      <c r="B860" t="s">
        <v>1920</v>
      </c>
      <c r="C860" t="s">
        <v>1512</v>
      </c>
      <c r="D860" t="s">
        <v>1481</v>
      </c>
      <c r="E860">
        <v>60</v>
      </c>
      <c r="F860">
        <v>85</v>
      </c>
      <c r="G860">
        <v>60</v>
      </c>
      <c r="H860">
        <v>75</v>
      </c>
      <c r="I860">
        <v>50</v>
      </c>
      <c r="J860">
        <v>125</v>
      </c>
      <c r="K860" t="s">
        <v>1921</v>
      </c>
      <c r="L860" t="s">
        <v>247</v>
      </c>
      <c r="M860" t="s">
        <v>249</v>
      </c>
      <c r="N860">
        <v>10</v>
      </c>
      <c r="O860">
        <v>5.7</v>
      </c>
      <c r="R860">
        <f t="shared" si="56"/>
        <v>10</v>
      </c>
      <c r="S860">
        <f t="shared" si="57"/>
        <v>6</v>
      </c>
      <c r="T860">
        <f t="shared" si="58"/>
        <v>16</v>
      </c>
      <c r="U860" t="s">
        <v>1512</v>
      </c>
      <c r="V860" t="s">
        <v>1481</v>
      </c>
      <c r="W860" t="s">
        <v>1492</v>
      </c>
      <c r="X860" t="s">
        <v>1514</v>
      </c>
      <c r="Z860" t="str" cm="1">
        <f t="array" ref="Z860">IF(ISBLANK(AK860),_xlfn.LET(
    _xlpm.nameBeforeSlash, IF(ISNUMBER(SEARCH("/", Y860)), LEFT(Y860, SEARCH("/", Y860)-1), Y860),
    _xlpm.matchRow, IFERROR(MATCH(_xlpm.nameBeforeSlash, AA:AA, 0), ""),
    _xlpm.difference, IF(_xlpm.matchRow="", "", ABS((R860 + S860)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),IF(ISBLANK(Y860),"","Hidden"))</f>
        <v/>
      </c>
      <c r="AA860" t="s">
        <v>5289</v>
      </c>
      <c r="AC860" t="s">
        <v>1061</v>
      </c>
      <c r="AD860" t="str">
        <f>_xlfn.XLOOKUP(AC860,moves!A:A,moves!B:B)</f>
        <v>fighting</v>
      </c>
      <c r="AE860">
        <f>_xlfn.XLOOKUP(AC860,moves!A:A,moves!D:D)</f>
        <v>2</v>
      </c>
      <c r="AF860" t="str">
        <f>_xlfn.XLOOKUP(AC860,moves!A:A,moves!E:E)</f>
        <v>For each fainted Pokémon in the user's party: Increase attack strength by 1.</v>
      </c>
      <c r="AG860">
        <v>0</v>
      </c>
      <c r="AH860">
        <v>0</v>
      </c>
      <c r="AI860">
        <f t="shared" si="59"/>
        <v>1</v>
      </c>
      <c r="AJ860" t="s">
        <v>524</v>
      </c>
      <c r="AL860">
        <v>0</v>
      </c>
      <c r="AM860" cm="1">
        <f t="array" ref="AM860">IF(AL860=1,1,
   IF(ISTEXT(AK860),1,
   IF(AO860&gt;1,AM859,
   IF(AI860=1,
      IF(SUMPRODUCT((LEN($Y$2:$Y$4096)-LEN(SUBSTITUTE($Y$2:$Y$4096,AA860,"")))/LEN(AA860))&gt;0,2,1),
      IF(
         SUMPRODUCT((LEN($Y$2:$Y$4096)-LEN(SUBSTITUTE($Y$2:$Y$4096,AA860,"")))/LEN(AA860))
         - SUMPRODUCT((LEN($Y$2:$Y$4096)-LEN(SUBSTITUTE($Y$2:$Y$4096,"Alolan "&amp;AA860,"")))/LEN("Alolan "&amp;AA860))
         - SUMPRODUCT((LEN($Y$2:$Y$4096)-LEN(SUBSTITUTE($Y$2:$Y$4096,"Galarian "&amp;AA860,"")))/LEN("Galarian "&amp;AA860))
         - SUMPRODUCT((LEN($Y$2:$Y$4096)-LEN(SUBSTITUTE($Y$2:$Y$4096,"Hisuian "&amp;AA860,"")))/LEN("Hisuian "&amp;AA860))
         - SUMPRODUCT((LEN($Y$2:$Y$4096)-LEN(SUBSTITUTE($Y$2:$Y$4096,"Paldean "&amp;AA860,"")))/LEN("Paldean "&amp;AA860))
      &gt;0,2,1)
   ))))</f>
        <v>2</v>
      </c>
      <c r="AN860">
        <v>0</v>
      </c>
      <c r="AO860">
        <v>0</v>
      </c>
    </row>
    <row r="861" spans="1:41" x14ac:dyDescent="0.25">
      <c r="A861">
        <v>278</v>
      </c>
      <c r="B861" t="s">
        <v>529</v>
      </c>
      <c r="C861" t="s">
        <v>1490</v>
      </c>
      <c r="D861" t="s">
        <v>1481</v>
      </c>
      <c r="E861">
        <v>40</v>
      </c>
      <c r="F861">
        <v>30</v>
      </c>
      <c r="G861">
        <v>30</v>
      </c>
      <c r="H861">
        <v>55</v>
      </c>
      <c r="I861">
        <v>30</v>
      </c>
      <c r="J861">
        <v>85</v>
      </c>
      <c r="K861" t="s">
        <v>531</v>
      </c>
      <c r="L861" t="s">
        <v>252</v>
      </c>
      <c r="M861" t="s">
        <v>251</v>
      </c>
      <c r="N861">
        <v>6.45</v>
      </c>
      <c r="O861">
        <v>3.4</v>
      </c>
      <c r="R861">
        <f t="shared" si="56"/>
        <v>6</v>
      </c>
      <c r="S861">
        <f t="shared" si="57"/>
        <v>3</v>
      </c>
      <c r="T861">
        <f t="shared" si="58"/>
        <v>9</v>
      </c>
      <c r="U861" t="s">
        <v>1490</v>
      </c>
      <c r="V861" t="s">
        <v>1481</v>
      </c>
      <c r="W861" t="s">
        <v>1471</v>
      </c>
      <c r="X861" t="s">
        <v>1209</v>
      </c>
      <c r="Y861" t="s">
        <v>530</v>
      </c>
      <c r="Z861" cm="1">
        <f t="array" ref="Z861">IF(ISBLANK(AK861),_xlfn.LET(
    _xlpm.nameBeforeSlash, IF(ISNUMBER(SEARCH("/", Y861)), LEFT(Y861, SEARCH("/", Y861)-1), Y861),
    _xlpm.matchRow, IFERROR(MATCH(_xlpm.nameBeforeSlash, AA:AA, 0), ""),
    _xlpm.difference, IF(_xlpm.matchRow="", "", ABS((R861 + S861)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),IF(ISBLANK(Y861),"","Hidden"))</f>
        <v>11</v>
      </c>
      <c r="AA861" t="s">
        <v>529</v>
      </c>
      <c r="AC861" t="s">
        <v>1416</v>
      </c>
      <c r="AD861" t="str">
        <f>_xlfn.XLOOKUP(AC861,moves!A:A,moves!B:B)</f>
        <v>water</v>
      </c>
      <c r="AE861">
        <f>_xlfn.XLOOKUP(AC861,moves!A:A,moves!D:D)</f>
        <v>0</v>
      </c>
      <c r="AF861" t="str">
        <f>_xlfn.XLOOKUP(AC861,moves!A:A,moves!E:E)</f>
        <v>Change the weather condition to Rain.</v>
      </c>
      <c r="AG861">
        <v>0</v>
      </c>
      <c r="AH861">
        <v>0</v>
      </c>
      <c r="AI861">
        <f t="shared" si="59"/>
        <v>0</v>
      </c>
      <c r="AJ861" t="s">
        <v>523</v>
      </c>
      <c r="AL861">
        <v>0</v>
      </c>
      <c r="AM861" cm="1">
        <f t="array" ref="AM861">IF(AL861=1,1,
   IF(ISTEXT(AK861),1,
   IF(AO861&gt;1,AM860,
   IF(AI861=1,
      IF(SUMPRODUCT((LEN($Y$2:$Y$4096)-LEN(SUBSTITUTE($Y$2:$Y$4096,AA861,"")))/LEN(AA861))&gt;0,2,1),
      IF(
         SUMPRODUCT((LEN($Y$2:$Y$4096)-LEN(SUBSTITUTE($Y$2:$Y$4096,AA861,"")))/LEN(AA861))
         - SUMPRODUCT((LEN($Y$2:$Y$4096)-LEN(SUBSTITUTE($Y$2:$Y$4096,"Alolan "&amp;AA861,"")))/LEN("Alolan "&amp;AA861))
         - SUMPRODUCT((LEN($Y$2:$Y$4096)-LEN(SUBSTITUTE($Y$2:$Y$4096,"Galarian "&amp;AA861,"")))/LEN("Galarian "&amp;AA861))
         - SUMPRODUCT((LEN($Y$2:$Y$4096)-LEN(SUBSTITUTE($Y$2:$Y$4096,"Hisuian "&amp;AA861,"")))/LEN("Hisuian "&amp;AA861))
         - SUMPRODUCT((LEN($Y$2:$Y$4096)-LEN(SUBSTITUTE($Y$2:$Y$4096,"Paldean "&amp;AA861,"")))/LEN("Paldean "&amp;AA861))
      &gt;0,2,1)
   ))))</f>
        <v>1</v>
      </c>
      <c r="AN861">
        <v>0</v>
      </c>
      <c r="AO861">
        <v>0</v>
      </c>
    </row>
    <row r="862" spans="1:41" x14ac:dyDescent="0.25">
      <c r="A862" t="s">
        <v>4002</v>
      </c>
      <c r="B862" t="s">
        <v>529</v>
      </c>
      <c r="C862" t="s">
        <v>1490</v>
      </c>
      <c r="D862" t="s">
        <v>1481</v>
      </c>
      <c r="E862">
        <v>40</v>
      </c>
      <c r="F862">
        <v>30</v>
      </c>
      <c r="G862">
        <v>30</v>
      </c>
      <c r="H862">
        <v>55</v>
      </c>
      <c r="I862">
        <v>30</v>
      </c>
      <c r="J862">
        <v>85</v>
      </c>
      <c r="K862" t="s">
        <v>531</v>
      </c>
      <c r="L862" t="s">
        <v>252</v>
      </c>
      <c r="M862" t="s">
        <v>251</v>
      </c>
      <c r="N862">
        <v>6.45</v>
      </c>
      <c r="O862">
        <v>3.4</v>
      </c>
      <c r="R862">
        <f t="shared" si="56"/>
        <v>6</v>
      </c>
      <c r="S862">
        <f t="shared" si="57"/>
        <v>3</v>
      </c>
      <c r="T862">
        <f t="shared" si="58"/>
        <v>9</v>
      </c>
      <c r="U862" t="s">
        <v>1490</v>
      </c>
      <c r="V862" t="s">
        <v>1481</v>
      </c>
      <c r="W862" t="s">
        <v>1471</v>
      </c>
      <c r="X862" t="s">
        <v>1209</v>
      </c>
      <c r="Y862" t="s">
        <v>5291</v>
      </c>
      <c r="Z862" cm="1">
        <f t="array" ref="Z862">IF(ISBLANK(AK862),_xlfn.LET(
    _xlpm.nameBeforeSlash, IF(ISNUMBER(SEARCH("/", Y862)), LEFT(Y862, SEARCH("/", Y862)-1), Y862),
    _xlpm.matchRow, IFERROR(MATCH(_xlpm.nameBeforeSlash, AA:AA, 0), ""),
    _xlpm.difference, IF(_xlpm.matchRow="", "", ABS((R862 + S862)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),IF(ISBLANK(Y862),"","Hidden"))</f>
        <v>11</v>
      </c>
      <c r="AA862" t="s">
        <v>5292</v>
      </c>
      <c r="AC862" t="s">
        <v>428</v>
      </c>
      <c r="AD862" t="str">
        <f>_xlfn.XLOOKUP(AC862,moves!A:A,moves!B:B)</f>
        <v>flying</v>
      </c>
      <c r="AE862">
        <f>_xlfn.XLOOKUP(AC862,moves!A:A,moves!D:D)</f>
        <v>3</v>
      </c>
      <c r="AF862" t="str">
        <f>_xlfn.XLOOKUP(AC862,moves!A:A,moves!E:E)</f>
        <v>When the target next attacks: Remove 1 regular hit from the roll.</v>
      </c>
      <c r="AG862">
        <v>0</v>
      </c>
      <c r="AH862">
        <v>0</v>
      </c>
      <c r="AI862">
        <f t="shared" si="59"/>
        <v>1</v>
      </c>
      <c r="AJ862" t="s">
        <v>523</v>
      </c>
      <c r="AL862">
        <v>0</v>
      </c>
      <c r="AM862" cm="1">
        <f t="array" ref="AM862">IF(AL862=1,1,
   IF(ISTEXT(AK862),1,
   IF(AO862&gt;1,AM861,
   IF(AI862=1,
      IF(SUMPRODUCT((LEN($Y$2:$Y$4096)-LEN(SUBSTITUTE($Y$2:$Y$4096,AA862,"")))/LEN(AA862))&gt;0,2,1),
      IF(
         SUMPRODUCT((LEN($Y$2:$Y$4096)-LEN(SUBSTITUTE($Y$2:$Y$4096,AA862,"")))/LEN(AA862))
         - SUMPRODUCT((LEN($Y$2:$Y$4096)-LEN(SUBSTITUTE($Y$2:$Y$4096,"Alolan "&amp;AA862,"")))/LEN("Alolan "&amp;AA862))
         - SUMPRODUCT((LEN($Y$2:$Y$4096)-LEN(SUBSTITUTE($Y$2:$Y$4096,"Galarian "&amp;AA862,"")))/LEN("Galarian "&amp;AA862))
         - SUMPRODUCT((LEN($Y$2:$Y$4096)-LEN(SUBSTITUTE($Y$2:$Y$4096,"Hisuian "&amp;AA862,"")))/LEN("Hisuian "&amp;AA862))
         - SUMPRODUCT((LEN($Y$2:$Y$4096)-LEN(SUBSTITUTE($Y$2:$Y$4096,"Paldean "&amp;AA862,"")))/LEN("Paldean "&amp;AA862))
      &gt;0,2,1)
   ))))</f>
        <v>1</v>
      </c>
      <c r="AN862">
        <v>0</v>
      </c>
      <c r="AO862">
        <v>0</v>
      </c>
    </row>
    <row r="863" spans="1:41" x14ac:dyDescent="0.25">
      <c r="A863">
        <v>279</v>
      </c>
      <c r="B863" t="s">
        <v>530</v>
      </c>
      <c r="C863" t="s">
        <v>1490</v>
      </c>
      <c r="D863" t="s">
        <v>1481</v>
      </c>
      <c r="E863">
        <v>60</v>
      </c>
      <c r="F863">
        <v>50</v>
      </c>
      <c r="G863">
        <v>100</v>
      </c>
      <c r="H863">
        <v>95</v>
      </c>
      <c r="I863">
        <v>70</v>
      </c>
      <c r="J863">
        <v>65</v>
      </c>
      <c r="K863" t="s">
        <v>532</v>
      </c>
      <c r="L863" t="s">
        <v>252</v>
      </c>
      <c r="M863" t="s">
        <v>251</v>
      </c>
      <c r="N863">
        <v>7.85</v>
      </c>
      <c r="O863">
        <v>7.5</v>
      </c>
      <c r="R863">
        <f t="shared" si="56"/>
        <v>8</v>
      </c>
      <c r="S863">
        <f t="shared" si="57"/>
        <v>8</v>
      </c>
      <c r="T863">
        <f t="shared" si="58"/>
        <v>16</v>
      </c>
      <c r="U863" t="s">
        <v>1490</v>
      </c>
      <c r="V863" t="s">
        <v>1481</v>
      </c>
      <c r="W863" t="s">
        <v>1471</v>
      </c>
      <c r="X863" t="s">
        <v>1209</v>
      </c>
      <c r="Z863" t="str" cm="1">
        <f t="array" ref="Z863">IF(ISBLANK(AK863),_xlfn.LET(
    _xlpm.nameBeforeSlash, IF(ISNUMBER(SEARCH("/", Y863)), LEFT(Y863, SEARCH("/", Y863)-1), Y863),
    _xlpm.matchRow, IFERROR(MATCH(_xlpm.nameBeforeSlash, AA:AA, 0), ""),
    _xlpm.difference, IF(_xlpm.matchRow="", "", ABS((R863 + S863)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),IF(ISBLANK(Y863),"","Hidden"))</f>
        <v/>
      </c>
      <c r="AA863" t="s">
        <v>530</v>
      </c>
      <c r="AC863" t="s">
        <v>1093</v>
      </c>
      <c r="AD863" t="str">
        <f>_xlfn.XLOOKUP(AC863,moves!A:A,moves!B:B)</f>
        <v>flying</v>
      </c>
      <c r="AE863">
        <f>_xlfn.XLOOKUP(AC863,moves!A:A,moves!D:D)</f>
        <v>5</v>
      </c>
      <c r="AF863" t="str">
        <f>_xlfn.XLOOKUP(AC863,moves!A:A,moves!E:E)</f>
        <v>Critical hits deal +1 damage. If the weather condition is not Rain or Strong Winds: Status symbols deal -2 damage</v>
      </c>
      <c r="AG863">
        <v>0</v>
      </c>
      <c r="AH863">
        <v>0</v>
      </c>
      <c r="AI863">
        <f t="shared" si="59"/>
        <v>0</v>
      </c>
      <c r="AJ863" t="s">
        <v>524</v>
      </c>
      <c r="AL863">
        <v>0</v>
      </c>
      <c r="AM863" cm="1">
        <f t="array" ref="AM863">IF(AL863=1,1,
   IF(ISTEXT(AK863),1,
   IF(AO863&gt;1,AM862,
   IF(AI863=1,
      IF(SUMPRODUCT((LEN($Y$2:$Y$4096)-LEN(SUBSTITUTE($Y$2:$Y$4096,AA863,"")))/LEN(AA863))&gt;0,2,1),
      IF(
         SUMPRODUCT((LEN($Y$2:$Y$4096)-LEN(SUBSTITUTE($Y$2:$Y$4096,AA863,"")))/LEN(AA863))
         - SUMPRODUCT((LEN($Y$2:$Y$4096)-LEN(SUBSTITUTE($Y$2:$Y$4096,"Alolan "&amp;AA863,"")))/LEN("Alolan "&amp;AA863))
         - SUMPRODUCT((LEN($Y$2:$Y$4096)-LEN(SUBSTITUTE($Y$2:$Y$4096,"Galarian "&amp;AA863,"")))/LEN("Galarian "&amp;AA863))
         - SUMPRODUCT((LEN($Y$2:$Y$4096)-LEN(SUBSTITUTE($Y$2:$Y$4096,"Hisuian "&amp;AA863,"")))/LEN("Hisuian "&amp;AA863))
         - SUMPRODUCT((LEN($Y$2:$Y$4096)-LEN(SUBSTITUTE($Y$2:$Y$4096,"Paldean "&amp;AA863,"")))/LEN("Paldean "&amp;AA863))
      &gt;0,2,1)
   ))))</f>
        <v>2</v>
      </c>
      <c r="AN863">
        <v>0</v>
      </c>
      <c r="AO863">
        <v>0</v>
      </c>
    </row>
    <row r="864" spans="1:41" x14ac:dyDescent="0.25">
      <c r="A864" t="s">
        <v>4003</v>
      </c>
      <c r="B864" t="s">
        <v>530</v>
      </c>
      <c r="C864" t="s">
        <v>1490</v>
      </c>
      <c r="D864" t="s">
        <v>1481</v>
      </c>
      <c r="E864">
        <v>60</v>
      </c>
      <c r="F864">
        <v>50</v>
      </c>
      <c r="G864">
        <v>100</v>
      </c>
      <c r="H864">
        <v>95</v>
      </c>
      <c r="I864">
        <v>70</v>
      </c>
      <c r="J864">
        <v>65</v>
      </c>
      <c r="K864" t="s">
        <v>532</v>
      </c>
      <c r="L864" t="s">
        <v>252</v>
      </c>
      <c r="M864" t="s">
        <v>251</v>
      </c>
      <c r="N864">
        <v>7.85</v>
      </c>
      <c r="O864">
        <v>7.5</v>
      </c>
      <c r="R864">
        <f t="shared" si="56"/>
        <v>8</v>
      </c>
      <c r="S864">
        <f t="shared" si="57"/>
        <v>8</v>
      </c>
      <c r="T864">
        <f t="shared" si="58"/>
        <v>16</v>
      </c>
      <c r="U864" t="s">
        <v>1490</v>
      </c>
      <c r="V864" t="s">
        <v>1481</v>
      </c>
      <c r="W864" t="s">
        <v>1471</v>
      </c>
      <c r="X864" t="s">
        <v>1209</v>
      </c>
      <c r="Z864" t="str" cm="1">
        <f t="array" ref="Z864">IF(ISBLANK(AK864),_xlfn.LET(
    _xlpm.nameBeforeSlash, IF(ISNUMBER(SEARCH("/", Y864)), LEFT(Y864, SEARCH("/", Y864)-1), Y864),
    _xlpm.matchRow, IFERROR(MATCH(_xlpm.nameBeforeSlash, AA:AA, 0), ""),
    _xlpm.difference, IF(_xlpm.matchRow="", "", ABS((R864 + S864)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),IF(ISBLANK(Y864),"","Hidden"))</f>
        <v/>
      </c>
      <c r="AA864" t="s">
        <v>5291</v>
      </c>
      <c r="AC864" t="s">
        <v>413</v>
      </c>
      <c r="AD864" t="str">
        <f>_xlfn.XLOOKUP(AC864,moves!A:A,moves!B:B)</f>
        <v>water</v>
      </c>
      <c r="AE864">
        <f>_xlfn.XLOOKUP(AC864,moves!A:A,moves!D:D)</f>
        <v>5</v>
      </c>
      <c r="AF864" t="str">
        <f>_xlfn.XLOOKUP(AC864,moves!A:A,moves!E:E)</f>
        <v>If 2 or more status symbols are rolled: Inflict the Confused status on the target.</v>
      </c>
      <c r="AG864">
        <v>0</v>
      </c>
      <c r="AH864">
        <v>0</v>
      </c>
      <c r="AI864">
        <f t="shared" si="59"/>
        <v>1</v>
      </c>
      <c r="AJ864" t="s">
        <v>524</v>
      </c>
      <c r="AL864">
        <v>0</v>
      </c>
      <c r="AM864" cm="1">
        <f t="array" ref="AM864">IF(AL864=1,1,
   IF(ISTEXT(AK864),1,
   IF(AO864&gt;1,AM863,
   IF(AI864=1,
      IF(SUMPRODUCT((LEN($Y$2:$Y$4096)-LEN(SUBSTITUTE($Y$2:$Y$4096,AA864,"")))/LEN(AA864))&gt;0,2,1),
      IF(
         SUMPRODUCT((LEN($Y$2:$Y$4096)-LEN(SUBSTITUTE($Y$2:$Y$4096,AA864,"")))/LEN(AA864))
         - SUMPRODUCT((LEN($Y$2:$Y$4096)-LEN(SUBSTITUTE($Y$2:$Y$4096,"Alolan "&amp;AA864,"")))/LEN("Alolan "&amp;AA864))
         - SUMPRODUCT((LEN($Y$2:$Y$4096)-LEN(SUBSTITUTE($Y$2:$Y$4096,"Galarian "&amp;AA864,"")))/LEN("Galarian "&amp;AA864))
         - SUMPRODUCT((LEN($Y$2:$Y$4096)-LEN(SUBSTITUTE($Y$2:$Y$4096,"Hisuian "&amp;AA864,"")))/LEN("Hisuian "&amp;AA864))
         - SUMPRODUCT((LEN($Y$2:$Y$4096)-LEN(SUBSTITUTE($Y$2:$Y$4096,"Paldean "&amp;AA864,"")))/LEN("Paldean "&amp;AA864))
      &gt;0,2,1)
   ))))</f>
        <v>2</v>
      </c>
      <c r="AN864">
        <v>0</v>
      </c>
      <c r="AO864">
        <v>0</v>
      </c>
    </row>
    <row r="865" spans="1:41" x14ac:dyDescent="0.25">
      <c r="A865">
        <v>280</v>
      </c>
      <c r="B865" t="s">
        <v>116</v>
      </c>
      <c r="C865" t="s">
        <v>429</v>
      </c>
      <c r="D865" t="s">
        <v>1536</v>
      </c>
      <c r="E865">
        <v>28</v>
      </c>
      <c r="F865">
        <v>25</v>
      </c>
      <c r="G865">
        <v>25</v>
      </c>
      <c r="H865">
        <v>45</v>
      </c>
      <c r="I865">
        <v>35</v>
      </c>
      <c r="J865">
        <v>40</v>
      </c>
      <c r="K865" t="s">
        <v>362</v>
      </c>
      <c r="L865" t="s">
        <v>247</v>
      </c>
      <c r="M865" t="s">
        <v>248</v>
      </c>
      <c r="N865">
        <v>4.0999999999999996</v>
      </c>
      <c r="O865">
        <v>2.9200000000000004</v>
      </c>
      <c r="R865">
        <f t="shared" si="56"/>
        <v>4</v>
      </c>
      <c r="S865">
        <f t="shared" si="57"/>
        <v>3</v>
      </c>
      <c r="T865">
        <f t="shared" si="58"/>
        <v>7</v>
      </c>
      <c r="U865" t="s">
        <v>429</v>
      </c>
      <c r="V865" t="s">
        <v>1536</v>
      </c>
      <c r="W865" t="s">
        <v>1479</v>
      </c>
      <c r="X865" t="s">
        <v>1524</v>
      </c>
      <c r="Y865" t="s">
        <v>117</v>
      </c>
      <c r="Z865" cm="1">
        <f t="array" ref="Z865">IF(ISBLANK(AK865),_xlfn.LET(
    _xlpm.nameBeforeSlash, IF(ISNUMBER(SEARCH("/", Y865)), LEFT(Y865, SEARCH("/", Y865)-1), Y865),
    _xlpm.matchRow, IFERROR(MATCH(_xlpm.nameBeforeSlash, AA:AA, 0), ""),
    _xlpm.difference, IF(_xlpm.matchRow="", "", ABS((R865 + S865)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),IF(ISBLANK(Y865),"","Hidden"))</f>
        <v>5</v>
      </c>
      <c r="AA865" t="s">
        <v>116</v>
      </c>
      <c r="AC865" t="s">
        <v>473</v>
      </c>
      <c r="AD865" t="str">
        <f>_xlfn.XLOOKUP(AC865,moves!A:A,moves!B:B)</f>
        <v>psychic</v>
      </c>
      <c r="AE865">
        <f>_xlfn.XLOOKUP(AC865,moves!A:A,moves!D:D)</f>
        <v>1</v>
      </c>
      <c r="AF865" t="str">
        <f>_xlfn.XLOOKUP(AC865,moves!A:A,moves!E:E)</f>
        <v>When the target next attacks: Remove 2 regular hits from the roll.</v>
      </c>
      <c r="AG865">
        <v>1</v>
      </c>
      <c r="AH865">
        <v>0</v>
      </c>
      <c r="AI865">
        <f t="shared" si="59"/>
        <v>0</v>
      </c>
      <c r="AJ865" t="s">
        <v>870</v>
      </c>
      <c r="AL865">
        <v>0</v>
      </c>
      <c r="AM865" cm="1">
        <f t="array" ref="AM865">IF(AL865=1,1,
   IF(ISTEXT(AK865),1,
   IF(AO865&gt;1,AM864,
   IF(AI865=1,
      IF(SUMPRODUCT((LEN($Y$2:$Y$4096)-LEN(SUBSTITUTE($Y$2:$Y$4096,AA865,"")))/LEN(AA865))&gt;0,2,1),
      IF(
         SUMPRODUCT((LEN($Y$2:$Y$4096)-LEN(SUBSTITUTE($Y$2:$Y$4096,AA865,"")))/LEN(AA865))
         - SUMPRODUCT((LEN($Y$2:$Y$4096)-LEN(SUBSTITUTE($Y$2:$Y$4096,"Alolan "&amp;AA865,"")))/LEN("Alolan "&amp;AA865))
         - SUMPRODUCT((LEN($Y$2:$Y$4096)-LEN(SUBSTITUTE($Y$2:$Y$4096,"Galarian "&amp;AA865,"")))/LEN("Galarian "&amp;AA865))
         - SUMPRODUCT((LEN($Y$2:$Y$4096)-LEN(SUBSTITUTE($Y$2:$Y$4096,"Hisuian "&amp;AA865,"")))/LEN("Hisuian "&amp;AA865))
         - SUMPRODUCT((LEN($Y$2:$Y$4096)-LEN(SUBSTITUTE($Y$2:$Y$4096,"Paldean "&amp;AA865,"")))/LEN("Paldean "&amp;AA865))
      &gt;0,2,1)
   ))))</f>
        <v>1</v>
      </c>
      <c r="AN865">
        <v>0</v>
      </c>
      <c r="AO865">
        <v>0</v>
      </c>
    </row>
    <row r="866" spans="1:41" x14ac:dyDescent="0.25">
      <c r="A866" t="s">
        <v>4004</v>
      </c>
      <c r="B866" t="s">
        <v>116</v>
      </c>
      <c r="C866" t="s">
        <v>429</v>
      </c>
      <c r="D866" t="s">
        <v>1536</v>
      </c>
      <c r="E866">
        <v>28</v>
      </c>
      <c r="F866">
        <v>25</v>
      </c>
      <c r="G866">
        <v>25</v>
      </c>
      <c r="H866">
        <v>45</v>
      </c>
      <c r="I866">
        <v>35</v>
      </c>
      <c r="J866">
        <v>40</v>
      </c>
      <c r="K866" t="s">
        <v>362</v>
      </c>
      <c r="L866" t="s">
        <v>247</v>
      </c>
      <c r="M866" t="s">
        <v>248</v>
      </c>
      <c r="N866">
        <v>4.0999999999999996</v>
      </c>
      <c r="O866">
        <v>2.9200000000000004</v>
      </c>
      <c r="R866">
        <f t="shared" si="56"/>
        <v>4</v>
      </c>
      <c r="S866">
        <f t="shared" si="57"/>
        <v>3</v>
      </c>
      <c r="T866">
        <f t="shared" si="58"/>
        <v>7</v>
      </c>
      <c r="U866" t="s">
        <v>429</v>
      </c>
      <c r="V866" t="s">
        <v>1536</v>
      </c>
      <c r="W866" t="s">
        <v>1479</v>
      </c>
      <c r="X866" t="s">
        <v>1524</v>
      </c>
      <c r="Y866" t="s">
        <v>5293</v>
      </c>
      <c r="Z866" cm="1">
        <f t="array" ref="Z866">IF(ISBLANK(AK866),_xlfn.LET(
    _xlpm.nameBeforeSlash, IF(ISNUMBER(SEARCH("/", Y866)), LEFT(Y866, SEARCH("/", Y866)-1), Y866),
    _xlpm.matchRow, IFERROR(MATCH(_xlpm.nameBeforeSlash, AA:AA, 0), ""),
    _xlpm.difference, IF(_xlpm.matchRow="", "", ABS((R866 + S866)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),IF(ISBLANK(Y866),"","Hidden"))</f>
        <v>5</v>
      </c>
      <c r="AA866" t="s">
        <v>5294</v>
      </c>
      <c r="AC866" t="s">
        <v>1023</v>
      </c>
      <c r="AD866" t="str">
        <f>_xlfn.XLOOKUP(AC866,moves!A:A,moves!B:B)</f>
        <v>fairy</v>
      </c>
      <c r="AE866">
        <f>_xlfn.XLOOKUP(AC866,moves!A:A,moves!D:D)</f>
        <v>2</v>
      </c>
      <c r="AF866" t="str">
        <f>_xlfn.XLOOKUP(AC866,moves!A:A,moves!E:E)</f>
        <v>When the target next attacks: Remove 1 critical hit from the roll.</v>
      </c>
      <c r="AG866">
        <v>1</v>
      </c>
      <c r="AH866">
        <v>0</v>
      </c>
      <c r="AI866">
        <f t="shared" si="59"/>
        <v>1</v>
      </c>
      <c r="AJ866" t="s">
        <v>523</v>
      </c>
      <c r="AL866">
        <v>0</v>
      </c>
      <c r="AM866" cm="1">
        <f t="array" ref="AM866">IF(AL866=1,1,
   IF(ISTEXT(AK866),1,
   IF(AO866&gt;1,AM865,
   IF(AI866=1,
      IF(SUMPRODUCT((LEN($Y$2:$Y$4096)-LEN(SUBSTITUTE($Y$2:$Y$4096,AA866,"")))/LEN(AA866))&gt;0,2,1),
      IF(
         SUMPRODUCT((LEN($Y$2:$Y$4096)-LEN(SUBSTITUTE($Y$2:$Y$4096,AA866,"")))/LEN(AA866))
         - SUMPRODUCT((LEN($Y$2:$Y$4096)-LEN(SUBSTITUTE($Y$2:$Y$4096,"Alolan "&amp;AA866,"")))/LEN("Alolan "&amp;AA866))
         - SUMPRODUCT((LEN($Y$2:$Y$4096)-LEN(SUBSTITUTE($Y$2:$Y$4096,"Galarian "&amp;AA866,"")))/LEN("Galarian "&amp;AA866))
         - SUMPRODUCT((LEN($Y$2:$Y$4096)-LEN(SUBSTITUTE($Y$2:$Y$4096,"Hisuian "&amp;AA866,"")))/LEN("Hisuian "&amp;AA866))
         - SUMPRODUCT((LEN($Y$2:$Y$4096)-LEN(SUBSTITUTE($Y$2:$Y$4096,"Paldean "&amp;AA866,"")))/LEN("Paldean "&amp;AA866))
      &gt;0,2,1)
   ))))</f>
        <v>1</v>
      </c>
      <c r="AN866">
        <v>0</v>
      </c>
      <c r="AO866">
        <v>0</v>
      </c>
    </row>
    <row r="867" spans="1:41" x14ac:dyDescent="0.25">
      <c r="A867">
        <v>281</v>
      </c>
      <c r="B867" t="s">
        <v>117</v>
      </c>
      <c r="C867" t="s">
        <v>429</v>
      </c>
      <c r="D867" t="s">
        <v>1536</v>
      </c>
      <c r="E867">
        <v>38</v>
      </c>
      <c r="F867">
        <v>35</v>
      </c>
      <c r="G867">
        <v>35</v>
      </c>
      <c r="H867">
        <v>65</v>
      </c>
      <c r="I867">
        <v>55</v>
      </c>
      <c r="J867">
        <v>50</v>
      </c>
      <c r="K867" t="s">
        <v>363</v>
      </c>
      <c r="L867" t="s">
        <v>247</v>
      </c>
      <c r="M867" t="s">
        <v>248</v>
      </c>
      <c r="N867">
        <v>5.6</v>
      </c>
      <c r="O867">
        <v>4.2200000000000006</v>
      </c>
      <c r="R867">
        <f t="shared" si="56"/>
        <v>6</v>
      </c>
      <c r="S867">
        <f t="shared" si="57"/>
        <v>4</v>
      </c>
      <c r="T867">
        <f t="shared" si="58"/>
        <v>10</v>
      </c>
      <c r="U867" t="s">
        <v>429</v>
      </c>
      <c r="V867" t="s">
        <v>1536</v>
      </c>
      <c r="W867" t="s">
        <v>1479</v>
      </c>
      <c r="X867" t="s">
        <v>1524</v>
      </c>
      <c r="Y867" t="s">
        <v>403</v>
      </c>
      <c r="Z867" cm="1">
        <f t="array" ref="Z867">IF(ISBLANK(AK867),_xlfn.LET(
    _xlpm.nameBeforeSlash, IF(ISNUMBER(SEARCH("/", Y867)), LEFT(Y867, SEARCH("/", Y867)-1), Y867),
    _xlpm.matchRow, IFERROR(MATCH(_xlpm.nameBeforeSlash, AA:AA, 0), ""),
    _xlpm.difference, IF(_xlpm.matchRow="", "", ABS((R867 + S867)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),IF(ISBLANK(Y867),"","Hidden"))</f>
        <v>17</v>
      </c>
      <c r="AA867" t="s">
        <v>117</v>
      </c>
      <c r="AC867" t="s">
        <v>840</v>
      </c>
      <c r="AD867" t="str">
        <f>_xlfn.XLOOKUP(AC867,moves!A:A,moves!B:B)</f>
        <v>fairy</v>
      </c>
      <c r="AE867">
        <f>_xlfn.XLOOKUP(AC867,moves!A:A,moves!D:D)</f>
        <v>2</v>
      </c>
      <c r="AF867" t="str">
        <f>_xlfn.XLOOKUP(AC867,moves!A:A,moves!E:E)</f>
        <v>Heal 1 and inflict the Drowsy status on the target.</v>
      </c>
      <c r="AG867">
        <v>0</v>
      </c>
      <c r="AH867">
        <v>0</v>
      </c>
      <c r="AI867">
        <f t="shared" si="59"/>
        <v>0</v>
      </c>
      <c r="AJ867" t="s">
        <v>523</v>
      </c>
      <c r="AL867">
        <v>0</v>
      </c>
      <c r="AM867" cm="1">
        <f t="array" ref="AM867">IF(AL867=1,1,
   IF(ISTEXT(AK867),1,
   IF(AO867&gt;1,AM866,
   IF(AI867=1,
      IF(SUMPRODUCT((LEN($Y$2:$Y$4096)-LEN(SUBSTITUTE($Y$2:$Y$4096,AA867,"")))/LEN(AA867))&gt;0,2,1),
      IF(
         SUMPRODUCT((LEN($Y$2:$Y$4096)-LEN(SUBSTITUTE($Y$2:$Y$4096,AA867,"")))/LEN(AA867))
         - SUMPRODUCT((LEN($Y$2:$Y$4096)-LEN(SUBSTITUTE($Y$2:$Y$4096,"Alolan "&amp;AA867,"")))/LEN("Alolan "&amp;AA867))
         - SUMPRODUCT((LEN($Y$2:$Y$4096)-LEN(SUBSTITUTE($Y$2:$Y$4096,"Galarian "&amp;AA867,"")))/LEN("Galarian "&amp;AA867))
         - SUMPRODUCT((LEN($Y$2:$Y$4096)-LEN(SUBSTITUTE($Y$2:$Y$4096,"Hisuian "&amp;AA867,"")))/LEN("Hisuian "&amp;AA867))
         - SUMPRODUCT((LEN($Y$2:$Y$4096)-LEN(SUBSTITUTE($Y$2:$Y$4096,"Paldean "&amp;AA867,"")))/LEN("Paldean "&amp;AA867))
      &gt;0,2,1)
   ))))</f>
        <v>2</v>
      </c>
      <c r="AN867">
        <v>0</v>
      </c>
      <c r="AO867">
        <v>0</v>
      </c>
    </row>
    <row r="868" spans="1:41" x14ac:dyDescent="0.25">
      <c r="A868" t="s">
        <v>4005</v>
      </c>
      <c r="B868" t="s">
        <v>117</v>
      </c>
      <c r="C868" t="s">
        <v>429</v>
      </c>
      <c r="D868" t="s">
        <v>1536</v>
      </c>
      <c r="E868">
        <v>38</v>
      </c>
      <c r="F868">
        <v>35</v>
      </c>
      <c r="G868">
        <v>35</v>
      </c>
      <c r="H868">
        <v>65</v>
      </c>
      <c r="I868">
        <v>55</v>
      </c>
      <c r="J868">
        <v>50</v>
      </c>
      <c r="K868" t="s">
        <v>363</v>
      </c>
      <c r="L868" t="s">
        <v>247</v>
      </c>
      <c r="M868" t="s">
        <v>248</v>
      </c>
      <c r="N868">
        <v>5.6</v>
      </c>
      <c r="O868">
        <v>4.2200000000000006</v>
      </c>
      <c r="R868">
        <f t="shared" si="56"/>
        <v>6</v>
      </c>
      <c r="S868">
        <f t="shared" si="57"/>
        <v>4</v>
      </c>
      <c r="T868">
        <f t="shared" si="58"/>
        <v>10</v>
      </c>
      <c r="U868" t="s">
        <v>429</v>
      </c>
      <c r="V868" t="s">
        <v>1536</v>
      </c>
      <c r="W868" t="s">
        <v>1479</v>
      </c>
      <c r="X868" t="s">
        <v>1524</v>
      </c>
      <c r="Y868" t="s">
        <v>6174</v>
      </c>
      <c r="Z868" cm="1">
        <f t="array" ref="Z868">IF(ISBLANK(AK868),_xlfn.LET(
    _xlpm.nameBeforeSlash, IF(ISNUMBER(SEARCH("/", Y868)), LEFT(Y868, SEARCH("/", Y868)-1), Y868),
    _xlpm.matchRow, IFERROR(MATCH(_xlpm.nameBeforeSlash, AA:AA, 0), ""),
    _xlpm.difference, IF(_xlpm.matchRow="", "", ABS((R868 + S868)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),IF(ISBLANK(Y868),"","Hidden"))</f>
        <v>17</v>
      </c>
      <c r="AA868" t="s">
        <v>5293</v>
      </c>
      <c r="AC868" t="s">
        <v>749</v>
      </c>
      <c r="AD868" t="str">
        <f>_xlfn.XLOOKUP(AC868,moves!A:A,moves!B:B)</f>
        <v>psychic</v>
      </c>
      <c r="AE868">
        <f>_xlfn.XLOOKUP(AC868,moves!A:A,moves!D:D)</f>
        <v>2</v>
      </c>
      <c r="AF868" t="str">
        <f>_xlfn.XLOOKUP(AC868,moves!A:A,moves!E:E)</f>
        <v>Deal extra damage equal to the user's current battle fatigue and then reset the user's battle fatigue to 0.</v>
      </c>
      <c r="AG868">
        <v>0</v>
      </c>
      <c r="AH868">
        <v>0</v>
      </c>
      <c r="AI868">
        <f t="shared" si="59"/>
        <v>1</v>
      </c>
      <c r="AJ868" t="s">
        <v>523</v>
      </c>
      <c r="AL868">
        <v>0</v>
      </c>
      <c r="AM868" cm="1">
        <f t="array" ref="AM868">IF(AL868=1,1,
   IF(ISTEXT(AK868),1,
   IF(AO868&gt;1,AM867,
   IF(AI868=1,
      IF(SUMPRODUCT((LEN($Y$2:$Y$4096)-LEN(SUBSTITUTE($Y$2:$Y$4096,AA868,"")))/LEN(AA868))&gt;0,2,1),
      IF(
         SUMPRODUCT((LEN($Y$2:$Y$4096)-LEN(SUBSTITUTE($Y$2:$Y$4096,AA868,"")))/LEN(AA868))
         - SUMPRODUCT((LEN($Y$2:$Y$4096)-LEN(SUBSTITUTE($Y$2:$Y$4096,"Alolan "&amp;AA868,"")))/LEN("Alolan "&amp;AA868))
         - SUMPRODUCT((LEN($Y$2:$Y$4096)-LEN(SUBSTITUTE($Y$2:$Y$4096,"Galarian "&amp;AA868,"")))/LEN("Galarian "&amp;AA868))
         - SUMPRODUCT((LEN($Y$2:$Y$4096)-LEN(SUBSTITUTE($Y$2:$Y$4096,"Hisuian "&amp;AA868,"")))/LEN("Hisuian "&amp;AA868))
         - SUMPRODUCT((LEN($Y$2:$Y$4096)-LEN(SUBSTITUTE($Y$2:$Y$4096,"Paldean "&amp;AA868,"")))/LEN("Paldean "&amp;AA868))
      &gt;0,2,1)
   ))))</f>
        <v>2</v>
      </c>
      <c r="AN868">
        <v>0</v>
      </c>
      <c r="AO868">
        <v>0</v>
      </c>
    </row>
    <row r="869" spans="1:41" x14ac:dyDescent="0.25">
      <c r="A869">
        <v>282</v>
      </c>
      <c r="B869" t="s">
        <v>118</v>
      </c>
      <c r="C869" t="s">
        <v>429</v>
      </c>
      <c r="D869" t="s">
        <v>1536</v>
      </c>
      <c r="E869">
        <v>68</v>
      </c>
      <c r="F869">
        <v>65</v>
      </c>
      <c r="G869">
        <v>65</v>
      </c>
      <c r="H869">
        <v>125</v>
      </c>
      <c r="I869">
        <v>115</v>
      </c>
      <c r="J869">
        <v>80</v>
      </c>
      <c r="K869" t="s">
        <v>364</v>
      </c>
      <c r="L869" t="s">
        <v>247</v>
      </c>
      <c r="M869" t="s">
        <v>248</v>
      </c>
      <c r="N869">
        <v>10.1</v>
      </c>
      <c r="O869">
        <v>8.120000000000001</v>
      </c>
      <c r="P869">
        <v>1</v>
      </c>
      <c r="R869">
        <f t="shared" si="56"/>
        <v>11</v>
      </c>
      <c r="S869">
        <f t="shared" si="57"/>
        <v>8</v>
      </c>
      <c r="T869">
        <f t="shared" si="58"/>
        <v>19</v>
      </c>
      <c r="U869" t="s">
        <v>429</v>
      </c>
      <c r="V869" t="s">
        <v>1536</v>
      </c>
      <c r="W869" t="s">
        <v>1479</v>
      </c>
      <c r="X869" t="s">
        <v>1524</v>
      </c>
      <c r="Z869" t="str" cm="1">
        <f t="array" ref="Z869">IF(ISBLANK(AK869),_xlfn.LET(
    _xlpm.nameBeforeSlash, IF(ISNUMBER(SEARCH("/", Y869)), LEFT(Y869, SEARCH("/", Y869)-1), Y869),
    _xlpm.matchRow, IFERROR(MATCH(_xlpm.nameBeforeSlash, AA:AA, 0), ""),
    _xlpm.difference, IF(_xlpm.matchRow="", "", ABS((R869 + S869)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),IF(ISBLANK(Y869),"","Hidden"))</f>
        <v/>
      </c>
      <c r="AA869" t="s">
        <v>118</v>
      </c>
      <c r="AC869" t="s">
        <v>734</v>
      </c>
      <c r="AD869" t="str">
        <f>_xlfn.XLOOKUP(AC869,moves!A:A,moves!B:B)</f>
        <v>psychic</v>
      </c>
      <c r="AE869">
        <f>_xlfn.XLOOKUP(AC869,moves!A:A,moves!D:D)</f>
        <v>7</v>
      </c>
      <c r="AF869" t="str">
        <f>_xlfn.XLOOKUP(AC869,moves!A:A,moves!E:E)</f>
        <v>Will there be more, less, or an equal amount of critical hits rolled than status symbols? If incorrect: Deal -3 damage.</v>
      </c>
      <c r="AG869">
        <v>0</v>
      </c>
      <c r="AH869">
        <v>0</v>
      </c>
      <c r="AI869">
        <f t="shared" si="59"/>
        <v>0</v>
      </c>
      <c r="AJ869" t="s">
        <v>525</v>
      </c>
      <c r="AL869">
        <v>0</v>
      </c>
      <c r="AM869" cm="1">
        <f t="array" ref="AM869">IF(AL869=1,1,
   IF(ISTEXT(AK869),1,
   IF(AO869&gt;1,AM868,
   IF(AI869=1,
      IF(SUMPRODUCT((LEN($Y$2:$Y$4096)-LEN(SUBSTITUTE($Y$2:$Y$4096,AA869,"")))/LEN(AA869))&gt;0,2,1),
      IF(
         SUMPRODUCT((LEN($Y$2:$Y$4096)-LEN(SUBSTITUTE($Y$2:$Y$4096,AA869,"")))/LEN(AA869))
         - SUMPRODUCT((LEN($Y$2:$Y$4096)-LEN(SUBSTITUTE($Y$2:$Y$4096,"Alolan "&amp;AA869,"")))/LEN("Alolan "&amp;AA869))
         - SUMPRODUCT((LEN($Y$2:$Y$4096)-LEN(SUBSTITUTE($Y$2:$Y$4096,"Galarian "&amp;AA869,"")))/LEN("Galarian "&amp;AA869))
         - SUMPRODUCT((LEN($Y$2:$Y$4096)-LEN(SUBSTITUTE($Y$2:$Y$4096,"Hisuian "&amp;AA869,"")))/LEN("Hisuian "&amp;AA869))
         - SUMPRODUCT((LEN($Y$2:$Y$4096)-LEN(SUBSTITUTE($Y$2:$Y$4096,"Paldean "&amp;AA869,"")))/LEN("Paldean "&amp;AA869))
      &gt;0,2,1)
   ))))</f>
        <v>2</v>
      </c>
      <c r="AN869">
        <v>0</v>
      </c>
      <c r="AO869">
        <v>1</v>
      </c>
    </row>
    <row r="870" spans="1:41" x14ac:dyDescent="0.25">
      <c r="A870" t="s">
        <v>1922</v>
      </c>
      <c r="B870" t="s">
        <v>118</v>
      </c>
      <c r="C870" t="s">
        <v>429</v>
      </c>
      <c r="D870" t="s">
        <v>1536</v>
      </c>
      <c r="E870">
        <v>68</v>
      </c>
      <c r="F870">
        <v>85</v>
      </c>
      <c r="G870">
        <v>65</v>
      </c>
      <c r="H870">
        <v>165</v>
      </c>
      <c r="I870">
        <v>135</v>
      </c>
      <c r="J870">
        <v>100</v>
      </c>
      <c r="K870" t="s">
        <v>364</v>
      </c>
      <c r="L870" t="s">
        <v>3446</v>
      </c>
      <c r="M870" t="s">
        <v>1476</v>
      </c>
      <c r="N870">
        <v>13.1</v>
      </c>
      <c r="O870">
        <v>8.7200000000000006</v>
      </c>
      <c r="Q870">
        <v>1</v>
      </c>
      <c r="R870">
        <f t="shared" si="56"/>
        <v>13</v>
      </c>
      <c r="S870">
        <f t="shared" si="57"/>
        <v>10</v>
      </c>
      <c r="T870">
        <f t="shared" si="58"/>
        <v>23</v>
      </c>
      <c r="U870" t="s">
        <v>429</v>
      </c>
      <c r="V870" t="s">
        <v>1536</v>
      </c>
      <c r="W870" t="s">
        <v>1479</v>
      </c>
      <c r="X870" t="s">
        <v>1524</v>
      </c>
      <c r="Z870" t="str" cm="1">
        <f t="array" ref="Z870">IF(ISBLANK(AK870),_xlfn.LET(
    _xlpm.nameBeforeSlash, IF(ISNUMBER(SEARCH("/", Y870)), LEFT(Y870, SEARCH("/", Y870)-1), Y870),
    _xlpm.matchRow, IFERROR(MATCH(_xlpm.nameBeforeSlash, AA:AA, 0), ""),
    _xlpm.difference, IF(_xlpm.matchRow="", "", ABS((R870 + S870)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),IF(ISBLANK(Y870),"","Hidden"))</f>
        <v/>
      </c>
      <c r="AA870" t="s">
        <v>3376</v>
      </c>
      <c r="AB870" t="s">
        <v>1477</v>
      </c>
      <c r="AC870" t="s">
        <v>468</v>
      </c>
      <c r="AD870" t="str">
        <f>_xlfn.XLOOKUP(AC870,moves!A:A,moves!B:B)</f>
        <v>fairy</v>
      </c>
      <c r="AE870">
        <f>_xlfn.XLOOKUP(AC870,moves!A:A,moves!D:D)</f>
        <v>5</v>
      </c>
      <c r="AF870" t="str">
        <f>_xlfn.XLOOKUP(AC870,moves!A:A,moves!E:E)</f>
        <v>If 2 or more status symbols are rolled: Inflict the Drowsy status on the target.</v>
      </c>
      <c r="AG870">
        <v>0</v>
      </c>
      <c r="AH870">
        <v>0</v>
      </c>
      <c r="AI870">
        <f t="shared" si="59"/>
        <v>0</v>
      </c>
      <c r="AJ870" t="s">
        <v>525</v>
      </c>
      <c r="AL870">
        <v>0</v>
      </c>
      <c r="AM870" cm="1">
        <f t="array" ref="AM870">IF(AL870=1,1,
   IF(ISTEXT(AK870),1,
   IF(AO870&gt;1,AM869,
   IF(AI870=1,
      IF(SUMPRODUCT((LEN($Y$2:$Y$4096)-LEN(SUBSTITUTE($Y$2:$Y$4096,AA870,"")))/LEN(AA870))&gt;0,2,1),
      IF(
         SUMPRODUCT((LEN($Y$2:$Y$4096)-LEN(SUBSTITUTE($Y$2:$Y$4096,AA870,"")))/LEN(AA870))
         - SUMPRODUCT((LEN($Y$2:$Y$4096)-LEN(SUBSTITUTE($Y$2:$Y$4096,"Alolan "&amp;AA870,"")))/LEN("Alolan "&amp;AA870))
         - SUMPRODUCT((LEN($Y$2:$Y$4096)-LEN(SUBSTITUTE($Y$2:$Y$4096,"Galarian "&amp;AA870,"")))/LEN("Galarian "&amp;AA870))
         - SUMPRODUCT((LEN($Y$2:$Y$4096)-LEN(SUBSTITUTE($Y$2:$Y$4096,"Hisuian "&amp;AA870,"")))/LEN("Hisuian "&amp;AA870))
         - SUMPRODUCT((LEN($Y$2:$Y$4096)-LEN(SUBSTITUTE($Y$2:$Y$4096,"Paldean "&amp;AA870,"")))/LEN("Paldean "&amp;AA870))
      &gt;0,2,1)
   ))))</f>
        <v>2</v>
      </c>
      <c r="AN870">
        <v>0</v>
      </c>
      <c r="AO870">
        <v>2</v>
      </c>
    </row>
    <row r="871" spans="1:41" x14ac:dyDescent="0.25">
      <c r="A871" t="s">
        <v>4006</v>
      </c>
      <c r="B871" t="s">
        <v>118</v>
      </c>
      <c r="C871" t="s">
        <v>429</v>
      </c>
      <c r="D871" t="s">
        <v>1536</v>
      </c>
      <c r="E871">
        <v>68</v>
      </c>
      <c r="F871">
        <v>65</v>
      </c>
      <c r="G871">
        <v>65</v>
      </c>
      <c r="H871">
        <v>125</v>
      </c>
      <c r="I871">
        <v>115</v>
      </c>
      <c r="J871">
        <v>80</v>
      </c>
      <c r="K871" t="s">
        <v>364</v>
      </c>
      <c r="L871" t="s">
        <v>247</v>
      </c>
      <c r="M871" t="s">
        <v>248</v>
      </c>
      <c r="N871">
        <v>10.1</v>
      </c>
      <c r="O871">
        <v>8.120000000000001</v>
      </c>
      <c r="P871">
        <v>1</v>
      </c>
      <c r="R871">
        <f t="shared" si="56"/>
        <v>11</v>
      </c>
      <c r="S871">
        <f t="shared" si="57"/>
        <v>8</v>
      </c>
      <c r="T871">
        <f t="shared" si="58"/>
        <v>19</v>
      </c>
      <c r="U871" t="s">
        <v>429</v>
      </c>
      <c r="V871" t="s">
        <v>1536</v>
      </c>
      <c r="W871" t="s">
        <v>1479</v>
      </c>
      <c r="X871" t="s">
        <v>1524</v>
      </c>
      <c r="Z871" t="str" cm="1">
        <f t="array" ref="Z871">IF(ISBLANK(AK871),_xlfn.LET(
    _xlpm.nameBeforeSlash, IF(ISNUMBER(SEARCH("/", Y871)), LEFT(Y871, SEARCH("/", Y871)-1), Y871),
    _xlpm.matchRow, IFERROR(MATCH(_xlpm.nameBeforeSlash, AA:AA, 0), ""),
    _xlpm.difference, IF(_xlpm.matchRow="", "", ABS((R871 + S871)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),IF(ISBLANK(Y871),"","Hidden"))</f>
        <v/>
      </c>
      <c r="AA871" t="s">
        <v>5295</v>
      </c>
      <c r="AC871" t="s">
        <v>6513</v>
      </c>
      <c r="AD871" t="str">
        <f>_xlfn.XLOOKUP(AC871,moves!A:A,moves!B:B)</f>
        <v>psychic</v>
      </c>
      <c r="AE871">
        <f>_xlfn.XLOOKUP(AC871,moves!A:A,moves!D:D)</f>
        <v>5</v>
      </c>
      <c r="AF871" t="str">
        <f>_xlfn.XLOOKUP(AC871,moves!A:A,moves!E:E)</f>
        <v>Remove all status conditions on the user.</v>
      </c>
      <c r="AG871">
        <v>0</v>
      </c>
      <c r="AH871">
        <v>0</v>
      </c>
      <c r="AI871">
        <f t="shared" si="59"/>
        <v>1</v>
      </c>
      <c r="AJ871" t="s">
        <v>525</v>
      </c>
      <c r="AL871">
        <v>0</v>
      </c>
      <c r="AM871" cm="1">
        <f t="array" ref="AM871">IF(AL871=1,1,
   IF(ISTEXT(AK871),1,
   IF(AO871&gt;1,AM870,
   IF(AI871=1,
      IF(SUMPRODUCT((LEN($Y$2:$Y$4096)-LEN(SUBSTITUTE($Y$2:$Y$4096,AA871,"")))/LEN(AA871))&gt;0,2,1),
      IF(
         SUMPRODUCT((LEN($Y$2:$Y$4096)-LEN(SUBSTITUTE($Y$2:$Y$4096,AA871,"")))/LEN(AA871))
         - SUMPRODUCT((LEN($Y$2:$Y$4096)-LEN(SUBSTITUTE($Y$2:$Y$4096,"Alolan "&amp;AA871,"")))/LEN("Alolan "&amp;AA871))
         - SUMPRODUCT((LEN($Y$2:$Y$4096)-LEN(SUBSTITUTE($Y$2:$Y$4096,"Galarian "&amp;AA871,"")))/LEN("Galarian "&amp;AA871))
         - SUMPRODUCT((LEN($Y$2:$Y$4096)-LEN(SUBSTITUTE($Y$2:$Y$4096,"Hisuian "&amp;AA871,"")))/LEN("Hisuian "&amp;AA871))
         - SUMPRODUCT((LEN($Y$2:$Y$4096)-LEN(SUBSTITUTE($Y$2:$Y$4096,"Paldean "&amp;AA871,"")))/LEN("Paldean "&amp;AA871))
      &gt;0,2,1)
   ))))</f>
        <v>2</v>
      </c>
      <c r="AN871">
        <v>0</v>
      </c>
      <c r="AO871">
        <v>1</v>
      </c>
    </row>
    <row r="872" spans="1:41" x14ac:dyDescent="0.25">
      <c r="A872" t="s">
        <v>4007</v>
      </c>
      <c r="B872" t="s">
        <v>118</v>
      </c>
      <c r="C872" t="s">
        <v>429</v>
      </c>
      <c r="D872" t="s">
        <v>1536</v>
      </c>
      <c r="E872">
        <v>68</v>
      </c>
      <c r="F872">
        <v>85</v>
      </c>
      <c r="G872">
        <v>65</v>
      </c>
      <c r="H872">
        <v>165</v>
      </c>
      <c r="I872">
        <v>135</v>
      </c>
      <c r="J872">
        <v>100</v>
      </c>
      <c r="K872" t="s">
        <v>364</v>
      </c>
      <c r="L872" t="s">
        <v>3446</v>
      </c>
      <c r="M872" t="s">
        <v>1476</v>
      </c>
      <c r="N872">
        <v>13.1</v>
      </c>
      <c r="O872">
        <v>8.7200000000000006</v>
      </c>
      <c r="Q872">
        <v>1</v>
      </c>
      <c r="R872">
        <f t="shared" si="56"/>
        <v>13</v>
      </c>
      <c r="S872">
        <f t="shared" si="57"/>
        <v>10</v>
      </c>
      <c r="T872">
        <f t="shared" si="58"/>
        <v>23</v>
      </c>
      <c r="U872" t="s">
        <v>429</v>
      </c>
      <c r="V872" t="s">
        <v>1536</v>
      </c>
      <c r="W872" t="s">
        <v>1479</v>
      </c>
      <c r="X872" t="s">
        <v>1524</v>
      </c>
      <c r="Z872" t="str" cm="1">
        <f t="array" ref="Z872">IF(ISBLANK(AK872),_xlfn.LET(
    _xlpm.nameBeforeSlash, IF(ISNUMBER(SEARCH("/", Y872)), LEFT(Y872, SEARCH("/", Y872)-1), Y872),
    _xlpm.matchRow, IFERROR(MATCH(_xlpm.nameBeforeSlash, AA:AA, 0), ""),
    _xlpm.difference, IF(_xlpm.matchRow="", "", ABS((R872 + S872)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),IF(ISBLANK(Y872),"","Hidden"))</f>
        <v/>
      </c>
      <c r="AA872" t="s">
        <v>5296</v>
      </c>
      <c r="AB872" t="s">
        <v>1477</v>
      </c>
      <c r="AC872" t="s">
        <v>6515</v>
      </c>
      <c r="AD872" t="str">
        <f>_xlfn.XLOOKUP(AC872,moves!A:A,moves!B:B)</f>
        <v>psychic</v>
      </c>
      <c r="AE872">
        <f>_xlfn.XLOOKUP(AC872,moves!A:A,moves!D:D)</f>
        <v>5</v>
      </c>
      <c r="AF872" t="str">
        <f>_xlfn.XLOOKUP(AC872,moves!A:A,moves!E:E)</f>
        <v>Before rolling for this attack, the target may switch out. If the target does not: This move deals 4 extra damage.</v>
      </c>
      <c r="AG872">
        <v>0</v>
      </c>
      <c r="AH872">
        <v>0</v>
      </c>
      <c r="AI872">
        <f t="shared" si="59"/>
        <v>1</v>
      </c>
      <c r="AJ872" t="s">
        <v>525</v>
      </c>
      <c r="AL872">
        <v>0</v>
      </c>
      <c r="AM872" cm="1">
        <f t="array" ref="AM872">IF(AL872=1,1,
   IF(ISTEXT(AK872),1,
   IF(AO872&gt;1,AM871,
   IF(AI872=1,
      IF(SUMPRODUCT((LEN($Y$2:$Y$4096)-LEN(SUBSTITUTE($Y$2:$Y$4096,AA872,"")))/LEN(AA872))&gt;0,2,1),
      IF(
         SUMPRODUCT((LEN($Y$2:$Y$4096)-LEN(SUBSTITUTE($Y$2:$Y$4096,AA872,"")))/LEN(AA872))
         - SUMPRODUCT((LEN($Y$2:$Y$4096)-LEN(SUBSTITUTE($Y$2:$Y$4096,"Alolan "&amp;AA872,"")))/LEN("Alolan "&amp;AA872))
         - SUMPRODUCT((LEN($Y$2:$Y$4096)-LEN(SUBSTITUTE($Y$2:$Y$4096,"Galarian "&amp;AA872,"")))/LEN("Galarian "&amp;AA872))
         - SUMPRODUCT((LEN($Y$2:$Y$4096)-LEN(SUBSTITUTE($Y$2:$Y$4096,"Hisuian "&amp;AA872,"")))/LEN("Hisuian "&amp;AA872))
         - SUMPRODUCT((LEN($Y$2:$Y$4096)-LEN(SUBSTITUTE($Y$2:$Y$4096,"Paldean "&amp;AA872,"")))/LEN("Paldean "&amp;AA872))
      &gt;0,2,1)
   ))))</f>
        <v>2</v>
      </c>
      <c r="AN872">
        <v>0</v>
      </c>
      <c r="AO872">
        <v>2</v>
      </c>
    </row>
    <row r="873" spans="1:41" x14ac:dyDescent="0.25">
      <c r="A873">
        <v>283</v>
      </c>
      <c r="B873" t="s">
        <v>1923</v>
      </c>
      <c r="C873" t="s">
        <v>1499</v>
      </c>
      <c r="D873" t="s">
        <v>1490</v>
      </c>
      <c r="E873">
        <v>40</v>
      </c>
      <c r="F873">
        <v>30</v>
      </c>
      <c r="G873">
        <v>32</v>
      </c>
      <c r="H873">
        <v>50</v>
      </c>
      <c r="I873">
        <v>52</v>
      </c>
      <c r="J873">
        <v>65</v>
      </c>
      <c r="K873" t="s">
        <v>1924</v>
      </c>
      <c r="L873" t="s">
        <v>252</v>
      </c>
      <c r="M873" t="s">
        <v>251</v>
      </c>
      <c r="N873">
        <v>5.4</v>
      </c>
      <c r="O873">
        <v>4.12</v>
      </c>
      <c r="R873">
        <f t="shared" si="56"/>
        <v>5</v>
      </c>
      <c r="S873">
        <f t="shared" si="57"/>
        <v>4</v>
      </c>
      <c r="T873">
        <f t="shared" si="58"/>
        <v>9</v>
      </c>
      <c r="U873" t="s">
        <v>1499</v>
      </c>
      <c r="V873" t="s">
        <v>1490</v>
      </c>
      <c r="W873" t="s">
        <v>1468</v>
      </c>
      <c r="X873" t="s">
        <v>1481</v>
      </c>
      <c r="Y873" t="s">
        <v>1925</v>
      </c>
      <c r="Z873" cm="1">
        <f t="array" ref="Z873">IF(ISBLANK(AK873),_xlfn.LET(
    _xlpm.nameBeforeSlash, IF(ISNUMBER(SEARCH("/", Y873)), LEFT(Y873, SEARCH("/", Y873)-1), Y873),
    _xlpm.matchRow, IFERROR(MATCH(_xlpm.nameBeforeSlash, AA:AA, 0), ""),
    _xlpm.difference, IF(_xlpm.matchRow="", "", ABS((R873 + S873)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),IF(ISBLANK(Y873),"","Hidden"))</f>
        <v>11</v>
      </c>
      <c r="AA873" t="s">
        <v>1923</v>
      </c>
      <c r="AC873" t="s">
        <v>521</v>
      </c>
      <c r="AD873" t="str">
        <f>_xlfn.XLOOKUP(AC873,moves!A:A,moves!B:B)</f>
        <v>water</v>
      </c>
      <c r="AE873">
        <f>_xlfn.XLOOKUP(AC873,moves!A:A,moves!D:D)</f>
        <v>2</v>
      </c>
      <c r="AF873" t="str">
        <f>_xlfn.XLOOKUP(AC873,moves!A:A,moves!E:E)</f>
        <v>When the target next attacks: Remove 1 regular hit from the roll.</v>
      </c>
      <c r="AG873">
        <v>0</v>
      </c>
      <c r="AH873">
        <v>0</v>
      </c>
      <c r="AI873">
        <f t="shared" si="59"/>
        <v>0</v>
      </c>
      <c r="AJ873" t="s">
        <v>523</v>
      </c>
      <c r="AL873">
        <v>0</v>
      </c>
      <c r="AM873" cm="1">
        <f t="array" ref="AM873">IF(AL873=1,1,
   IF(ISTEXT(AK873),1,
   IF(AO873&gt;1,AM872,
   IF(AI873=1,
      IF(SUMPRODUCT((LEN($Y$2:$Y$4096)-LEN(SUBSTITUTE($Y$2:$Y$4096,AA873,"")))/LEN(AA873))&gt;0,2,1),
      IF(
         SUMPRODUCT((LEN($Y$2:$Y$4096)-LEN(SUBSTITUTE($Y$2:$Y$4096,AA873,"")))/LEN(AA873))
         - SUMPRODUCT((LEN($Y$2:$Y$4096)-LEN(SUBSTITUTE($Y$2:$Y$4096,"Alolan "&amp;AA873,"")))/LEN("Alolan "&amp;AA873))
         - SUMPRODUCT((LEN($Y$2:$Y$4096)-LEN(SUBSTITUTE($Y$2:$Y$4096,"Galarian "&amp;AA873,"")))/LEN("Galarian "&amp;AA873))
         - SUMPRODUCT((LEN($Y$2:$Y$4096)-LEN(SUBSTITUTE($Y$2:$Y$4096,"Hisuian "&amp;AA873,"")))/LEN("Hisuian "&amp;AA873))
         - SUMPRODUCT((LEN($Y$2:$Y$4096)-LEN(SUBSTITUTE($Y$2:$Y$4096,"Paldean "&amp;AA873,"")))/LEN("Paldean "&amp;AA873))
      &gt;0,2,1)
   ))))</f>
        <v>1</v>
      </c>
      <c r="AN873">
        <v>0</v>
      </c>
      <c r="AO873">
        <v>0</v>
      </c>
    </row>
    <row r="874" spans="1:41" x14ac:dyDescent="0.25">
      <c r="A874" t="s">
        <v>4008</v>
      </c>
      <c r="B874" t="s">
        <v>1923</v>
      </c>
      <c r="C874" t="s">
        <v>1499</v>
      </c>
      <c r="D874" t="s">
        <v>1490</v>
      </c>
      <c r="E874">
        <v>40</v>
      </c>
      <c r="F874">
        <v>30</v>
      </c>
      <c r="G874">
        <v>32</v>
      </c>
      <c r="H874">
        <v>50</v>
      </c>
      <c r="I874">
        <v>52</v>
      </c>
      <c r="J874">
        <v>65</v>
      </c>
      <c r="K874" t="s">
        <v>1924</v>
      </c>
      <c r="L874" t="s">
        <v>252</v>
      </c>
      <c r="M874" t="s">
        <v>251</v>
      </c>
      <c r="N874">
        <v>5.4</v>
      </c>
      <c r="O874">
        <v>4.12</v>
      </c>
      <c r="R874">
        <f t="shared" si="56"/>
        <v>5</v>
      </c>
      <c r="S874">
        <f t="shared" si="57"/>
        <v>4</v>
      </c>
      <c r="T874">
        <f t="shared" si="58"/>
        <v>9</v>
      </c>
      <c r="U874" t="s">
        <v>1499</v>
      </c>
      <c r="V874" t="s">
        <v>1490</v>
      </c>
      <c r="W874" t="s">
        <v>1468</v>
      </c>
      <c r="X874" t="s">
        <v>1481</v>
      </c>
      <c r="Y874" t="s">
        <v>5297</v>
      </c>
      <c r="Z874" cm="1">
        <f t="array" ref="Z874">IF(ISBLANK(AK874),_xlfn.LET(
    _xlpm.nameBeforeSlash, IF(ISNUMBER(SEARCH("/", Y874)), LEFT(Y874, SEARCH("/", Y874)-1), Y874),
    _xlpm.matchRow, IFERROR(MATCH(_xlpm.nameBeforeSlash, AA:AA, 0), ""),
    _xlpm.difference, IF(_xlpm.matchRow="", "", ABS((R874 + S874)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),IF(ISBLANK(Y874),"","Hidden"))</f>
        <v>11</v>
      </c>
      <c r="AA874" t="s">
        <v>5298</v>
      </c>
      <c r="AC874" t="s">
        <v>930</v>
      </c>
      <c r="AD874" t="str">
        <f>_xlfn.XLOOKUP(AC874,moves!A:A,moves!B:B)</f>
        <v>bug</v>
      </c>
      <c r="AE874">
        <f>_xlfn.XLOOKUP(AC874,moves!A:A,moves!D:D)</f>
        <v>1</v>
      </c>
      <c r="AF874" t="str">
        <f>_xlfn.XLOOKUP(AC874,moves!A:A,moves!E:E)</f>
        <v>Change the Web Hazardous Terrain Token to Sticky Web on the opposing side of the arena.</v>
      </c>
      <c r="AG874">
        <v>0</v>
      </c>
      <c r="AH874">
        <v>0</v>
      </c>
      <c r="AI874">
        <f t="shared" si="59"/>
        <v>1</v>
      </c>
      <c r="AJ874" t="s">
        <v>523</v>
      </c>
      <c r="AL874">
        <v>0</v>
      </c>
      <c r="AM874" cm="1">
        <f t="array" ref="AM874">IF(AL874=1,1,
   IF(ISTEXT(AK874),1,
   IF(AO874&gt;1,AM873,
   IF(AI874=1,
      IF(SUMPRODUCT((LEN($Y$2:$Y$4096)-LEN(SUBSTITUTE($Y$2:$Y$4096,AA874,"")))/LEN(AA874))&gt;0,2,1),
      IF(
         SUMPRODUCT((LEN($Y$2:$Y$4096)-LEN(SUBSTITUTE($Y$2:$Y$4096,AA874,"")))/LEN(AA874))
         - SUMPRODUCT((LEN($Y$2:$Y$4096)-LEN(SUBSTITUTE($Y$2:$Y$4096,"Alolan "&amp;AA874,"")))/LEN("Alolan "&amp;AA874))
         - SUMPRODUCT((LEN($Y$2:$Y$4096)-LEN(SUBSTITUTE($Y$2:$Y$4096,"Galarian "&amp;AA874,"")))/LEN("Galarian "&amp;AA874))
         - SUMPRODUCT((LEN($Y$2:$Y$4096)-LEN(SUBSTITUTE($Y$2:$Y$4096,"Hisuian "&amp;AA874,"")))/LEN("Hisuian "&amp;AA874))
         - SUMPRODUCT((LEN($Y$2:$Y$4096)-LEN(SUBSTITUTE($Y$2:$Y$4096,"Paldean "&amp;AA874,"")))/LEN("Paldean "&amp;AA874))
      &gt;0,2,1)
   ))))</f>
        <v>1</v>
      </c>
      <c r="AN874">
        <v>0</v>
      </c>
      <c r="AO874">
        <v>0</v>
      </c>
    </row>
    <row r="875" spans="1:41" x14ac:dyDescent="0.25">
      <c r="A875">
        <v>284</v>
      </c>
      <c r="B875" t="s">
        <v>1925</v>
      </c>
      <c r="C875" t="s">
        <v>1499</v>
      </c>
      <c r="D875" t="s">
        <v>1481</v>
      </c>
      <c r="E875">
        <v>70</v>
      </c>
      <c r="F875">
        <v>60</v>
      </c>
      <c r="G875">
        <v>62</v>
      </c>
      <c r="H875">
        <v>100</v>
      </c>
      <c r="I875">
        <v>82</v>
      </c>
      <c r="J875">
        <v>80</v>
      </c>
      <c r="K875" t="s">
        <v>1926</v>
      </c>
      <c r="L875" t="s">
        <v>252</v>
      </c>
      <c r="M875" t="s">
        <v>251</v>
      </c>
      <c r="N875">
        <v>8.8000000000000007</v>
      </c>
      <c r="O875">
        <v>7.1199999999999992</v>
      </c>
      <c r="R875">
        <f t="shared" si="56"/>
        <v>9</v>
      </c>
      <c r="S875">
        <f t="shared" si="57"/>
        <v>7</v>
      </c>
      <c r="T875">
        <f t="shared" si="58"/>
        <v>16</v>
      </c>
      <c r="U875" t="s">
        <v>1499</v>
      </c>
      <c r="V875" t="s">
        <v>1481</v>
      </c>
      <c r="W875" t="s">
        <v>1468</v>
      </c>
      <c r="X875" t="s">
        <v>1490</v>
      </c>
      <c r="Z875" t="str" cm="1">
        <f t="array" ref="Z875">IF(ISBLANK(AK875),_xlfn.LET(
    _xlpm.nameBeforeSlash, IF(ISNUMBER(SEARCH("/", Y875)), LEFT(Y875, SEARCH("/", Y875)-1), Y875),
    _xlpm.matchRow, IFERROR(MATCH(_xlpm.nameBeforeSlash, AA:AA, 0), ""),
    _xlpm.difference, IF(_xlpm.matchRow="", "", ABS((R875 + S875)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),IF(ISBLANK(Y875),"","Hidden"))</f>
        <v/>
      </c>
      <c r="AA875" t="s">
        <v>1925</v>
      </c>
      <c r="AC875" t="s">
        <v>519</v>
      </c>
      <c r="AD875" t="str">
        <f>_xlfn.XLOOKUP(AC875,moves!A:A,moves!B:B)</f>
        <v>bug</v>
      </c>
      <c r="AE875">
        <f>_xlfn.XLOOKUP(AC875,moves!A:A,moves!D:D)</f>
        <v>4</v>
      </c>
      <c r="AF875" t="str">
        <f>_xlfn.XLOOKUP(AC875,moves!A:A,moves!E:E)</f>
        <v>If any status symbols are rolled: Inflict the Paralyzed status on the target.</v>
      </c>
      <c r="AG875">
        <v>0</v>
      </c>
      <c r="AH875">
        <v>0</v>
      </c>
      <c r="AI875">
        <f t="shared" si="59"/>
        <v>0</v>
      </c>
      <c r="AJ875" t="s">
        <v>524</v>
      </c>
      <c r="AL875">
        <v>0</v>
      </c>
      <c r="AM875" cm="1">
        <f t="array" ref="AM875">IF(AL875=1,1,
   IF(ISTEXT(AK875),1,
   IF(AO875&gt;1,AM874,
   IF(AI875=1,
      IF(SUMPRODUCT((LEN($Y$2:$Y$4096)-LEN(SUBSTITUTE($Y$2:$Y$4096,AA875,"")))/LEN(AA875))&gt;0,2,1),
      IF(
         SUMPRODUCT((LEN($Y$2:$Y$4096)-LEN(SUBSTITUTE($Y$2:$Y$4096,AA875,"")))/LEN(AA875))
         - SUMPRODUCT((LEN($Y$2:$Y$4096)-LEN(SUBSTITUTE($Y$2:$Y$4096,"Alolan "&amp;AA875,"")))/LEN("Alolan "&amp;AA875))
         - SUMPRODUCT((LEN($Y$2:$Y$4096)-LEN(SUBSTITUTE($Y$2:$Y$4096,"Galarian "&amp;AA875,"")))/LEN("Galarian "&amp;AA875))
         - SUMPRODUCT((LEN($Y$2:$Y$4096)-LEN(SUBSTITUTE($Y$2:$Y$4096,"Hisuian "&amp;AA875,"")))/LEN("Hisuian "&amp;AA875))
         - SUMPRODUCT((LEN($Y$2:$Y$4096)-LEN(SUBSTITUTE($Y$2:$Y$4096,"Paldean "&amp;AA875,"")))/LEN("Paldean "&amp;AA875))
      &gt;0,2,1)
   ))))</f>
        <v>2</v>
      </c>
      <c r="AN875">
        <v>0</v>
      </c>
      <c r="AO875">
        <v>0</v>
      </c>
    </row>
    <row r="876" spans="1:41" x14ac:dyDescent="0.25">
      <c r="A876" t="s">
        <v>4009</v>
      </c>
      <c r="B876" t="s">
        <v>1925</v>
      </c>
      <c r="C876" t="s">
        <v>1499</v>
      </c>
      <c r="D876" t="s">
        <v>1481</v>
      </c>
      <c r="E876">
        <v>70</v>
      </c>
      <c r="F876">
        <v>60</v>
      </c>
      <c r="G876">
        <v>62</v>
      </c>
      <c r="H876">
        <v>100</v>
      </c>
      <c r="I876">
        <v>82</v>
      </c>
      <c r="J876">
        <v>80</v>
      </c>
      <c r="K876" t="s">
        <v>1926</v>
      </c>
      <c r="L876" t="s">
        <v>252</v>
      </c>
      <c r="M876" t="s">
        <v>251</v>
      </c>
      <c r="N876">
        <v>8.8000000000000007</v>
      </c>
      <c r="O876">
        <v>7.1199999999999992</v>
      </c>
      <c r="R876">
        <f t="shared" si="56"/>
        <v>9</v>
      </c>
      <c r="S876">
        <f t="shared" si="57"/>
        <v>7</v>
      </c>
      <c r="T876">
        <f t="shared" si="58"/>
        <v>16</v>
      </c>
      <c r="U876" t="s">
        <v>1499</v>
      </c>
      <c r="V876" t="s">
        <v>1481</v>
      </c>
      <c r="W876" t="s">
        <v>1468</v>
      </c>
      <c r="X876" t="s">
        <v>1490</v>
      </c>
      <c r="Z876" t="str" cm="1">
        <f t="array" ref="Z876">IF(ISBLANK(AK876),_xlfn.LET(
    _xlpm.nameBeforeSlash, IF(ISNUMBER(SEARCH("/", Y876)), LEFT(Y876, SEARCH("/", Y876)-1), Y876),
    _xlpm.matchRow, IFERROR(MATCH(_xlpm.nameBeforeSlash, AA:AA, 0), ""),
    _xlpm.difference, IF(_xlpm.matchRow="", "", ABS((R876 + S876)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),IF(ISBLANK(Y876),"","Hidden"))</f>
        <v/>
      </c>
      <c r="AA876" t="s">
        <v>5297</v>
      </c>
      <c r="AC876" t="s">
        <v>6357</v>
      </c>
      <c r="AD876" t="str">
        <f>_xlfn.XLOOKUP(AC876,moves!A:A,moves!B:B)</f>
        <v>flying</v>
      </c>
      <c r="AE876">
        <f>_xlfn.XLOOKUP(AC876,moves!A:A,moves!D:D)</f>
        <v>1</v>
      </c>
      <c r="AF876" t="str">
        <f>_xlfn.XLOOKUP(AC876,moves!A:A,moves!E:E)</f>
        <v>The target must switch out.</v>
      </c>
      <c r="AG876">
        <v>0</v>
      </c>
      <c r="AH876">
        <v>0</v>
      </c>
      <c r="AI876">
        <f t="shared" si="59"/>
        <v>1</v>
      </c>
      <c r="AJ876" t="s">
        <v>524</v>
      </c>
      <c r="AL876">
        <v>0</v>
      </c>
      <c r="AM876" cm="1">
        <f t="array" ref="AM876">IF(AL876=1,1,
   IF(ISTEXT(AK876),1,
   IF(AO876&gt;1,AM875,
   IF(AI876=1,
      IF(SUMPRODUCT((LEN($Y$2:$Y$4096)-LEN(SUBSTITUTE($Y$2:$Y$4096,AA876,"")))/LEN(AA876))&gt;0,2,1),
      IF(
         SUMPRODUCT((LEN($Y$2:$Y$4096)-LEN(SUBSTITUTE($Y$2:$Y$4096,AA876,"")))/LEN(AA876))
         - SUMPRODUCT((LEN($Y$2:$Y$4096)-LEN(SUBSTITUTE($Y$2:$Y$4096,"Alolan "&amp;AA876,"")))/LEN("Alolan "&amp;AA876))
         - SUMPRODUCT((LEN($Y$2:$Y$4096)-LEN(SUBSTITUTE($Y$2:$Y$4096,"Galarian "&amp;AA876,"")))/LEN("Galarian "&amp;AA876))
         - SUMPRODUCT((LEN($Y$2:$Y$4096)-LEN(SUBSTITUTE($Y$2:$Y$4096,"Hisuian "&amp;AA876,"")))/LEN("Hisuian "&amp;AA876))
         - SUMPRODUCT((LEN($Y$2:$Y$4096)-LEN(SUBSTITUTE($Y$2:$Y$4096,"Paldean "&amp;AA876,"")))/LEN("Paldean "&amp;AA876))
      &gt;0,2,1)
   ))))</f>
        <v>2</v>
      </c>
      <c r="AN876">
        <v>0</v>
      </c>
      <c r="AO876">
        <v>0</v>
      </c>
    </row>
    <row r="877" spans="1:41" x14ac:dyDescent="0.25">
      <c r="A877">
        <v>285</v>
      </c>
      <c r="B877" t="s">
        <v>1927</v>
      </c>
      <c r="C877" t="s">
        <v>1468</v>
      </c>
      <c r="D877"/>
      <c r="E877">
        <v>60</v>
      </c>
      <c r="F877">
        <v>40</v>
      </c>
      <c r="G877">
        <v>60</v>
      </c>
      <c r="H877">
        <v>40</v>
      </c>
      <c r="I877">
        <v>60</v>
      </c>
      <c r="J877">
        <v>35</v>
      </c>
      <c r="K877" t="s">
        <v>678</v>
      </c>
      <c r="L877" t="s">
        <v>247</v>
      </c>
      <c r="M877" t="s">
        <v>248</v>
      </c>
      <c r="N877">
        <v>3.8</v>
      </c>
      <c r="O877">
        <v>6</v>
      </c>
      <c r="R877">
        <f t="shared" si="56"/>
        <v>4</v>
      </c>
      <c r="S877">
        <f t="shared" si="57"/>
        <v>6</v>
      </c>
      <c r="T877">
        <f t="shared" si="58"/>
        <v>10</v>
      </c>
      <c r="U877" t="s">
        <v>1468</v>
      </c>
      <c r="V877" t="s">
        <v>1492</v>
      </c>
      <c r="W877" t="s">
        <v>1469</v>
      </c>
      <c r="X877" t="s">
        <v>1472</v>
      </c>
      <c r="Y877" t="s">
        <v>1928</v>
      </c>
      <c r="Z877" cm="1">
        <f t="array" ref="Z877">IF(ISBLANK(AK877),_xlfn.LET(
    _xlpm.nameBeforeSlash, IF(ISNUMBER(SEARCH("/", Y877)), LEFT(Y877, SEARCH("/", Y877)-1), Y877),
    _xlpm.matchRow, IFERROR(MATCH(_xlpm.nameBeforeSlash, AA:AA, 0), ""),
    _xlpm.difference, IF(_xlpm.matchRow="", "", ABS((R877 + S877)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),IF(ISBLANK(Y877),"","Hidden"))</f>
        <v>15</v>
      </c>
      <c r="AA877" t="s">
        <v>1927</v>
      </c>
      <c r="AC877" t="s">
        <v>679</v>
      </c>
      <c r="AD877" t="str">
        <f>_xlfn.XLOOKUP(AC877,moves!A:A,moves!B:B)</f>
        <v>grass</v>
      </c>
      <c r="AE877">
        <f>_xlfn.XLOOKUP(AC877,moves!A:A,moves!D:D)</f>
        <v>2</v>
      </c>
      <c r="AF877" t="str">
        <f>_xlfn.XLOOKUP(AC877,moves!A:A,moves!E:E)</f>
        <v>Inflict the Drowsy status on the target.</v>
      </c>
      <c r="AG877">
        <v>0</v>
      </c>
      <c r="AH877">
        <v>0</v>
      </c>
      <c r="AI877">
        <f t="shared" si="59"/>
        <v>0</v>
      </c>
      <c r="AJ877" t="s">
        <v>523</v>
      </c>
      <c r="AL877">
        <v>0</v>
      </c>
      <c r="AM877" cm="1">
        <f t="array" ref="AM877">IF(AL877=1,1,
   IF(ISTEXT(AK877),1,
   IF(AO877&gt;1,AM876,
   IF(AI877=1,
      IF(SUMPRODUCT((LEN($Y$2:$Y$4096)-LEN(SUBSTITUTE($Y$2:$Y$4096,AA877,"")))/LEN(AA877))&gt;0,2,1),
      IF(
         SUMPRODUCT((LEN($Y$2:$Y$4096)-LEN(SUBSTITUTE($Y$2:$Y$4096,AA877,"")))/LEN(AA877))
         - SUMPRODUCT((LEN($Y$2:$Y$4096)-LEN(SUBSTITUTE($Y$2:$Y$4096,"Alolan "&amp;AA877,"")))/LEN("Alolan "&amp;AA877))
         - SUMPRODUCT((LEN($Y$2:$Y$4096)-LEN(SUBSTITUTE($Y$2:$Y$4096,"Galarian "&amp;AA877,"")))/LEN("Galarian "&amp;AA877))
         - SUMPRODUCT((LEN($Y$2:$Y$4096)-LEN(SUBSTITUTE($Y$2:$Y$4096,"Hisuian "&amp;AA877,"")))/LEN("Hisuian "&amp;AA877))
         - SUMPRODUCT((LEN($Y$2:$Y$4096)-LEN(SUBSTITUTE($Y$2:$Y$4096,"Paldean "&amp;AA877,"")))/LEN("Paldean "&amp;AA877))
      &gt;0,2,1)
   ))))</f>
        <v>1</v>
      </c>
      <c r="AN877">
        <v>0</v>
      </c>
      <c r="AO877">
        <v>0</v>
      </c>
    </row>
    <row r="878" spans="1:41" x14ac:dyDescent="0.25">
      <c r="A878" t="s">
        <v>4010</v>
      </c>
      <c r="B878" t="s">
        <v>1927</v>
      </c>
      <c r="C878" t="s">
        <v>1468</v>
      </c>
      <c r="D878"/>
      <c r="E878">
        <v>60</v>
      </c>
      <c r="F878">
        <v>40</v>
      </c>
      <c r="G878">
        <v>60</v>
      </c>
      <c r="H878">
        <v>40</v>
      </c>
      <c r="I878">
        <v>60</v>
      </c>
      <c r="J878">
        <v>35</v>
      </c>
      <c r="K878" t="s">
        <v>678</v>
      </c>
      <c r="L878" t="s">
        <v>247</v>
      </c>
      <c r="M878" t="s">
        <v>248</v>
      </c>
      <c r="N878">
        <v>3.8</v>
      </c>
      <c r="O878">
        <v>6</v>
      </c>
      <c r="R878">
        <f t="shared" si="56"/>
        <v>4</v>
      </c>
      <c r="S878">
        <f t="shared" si="57"/>
        <v>6</v>
      </c>
      <c r="T878">
        <f t="shared" si="58"/>
        <v>10</v>
      </c>
      <c r="U878" t="s">
        <v>1468</v>
      </c>
      <c r="V878" t="s">
        <v>1492</v>
      </c>
      <c r="W878" t="s">
        <v>1469</v>
      </c>
      <c r="X878" t="s">
        <v>1472</v>
      </c>
      <c r="Y878" t="s">
        <v>5299</v>
      </c>
      <c r="Z878" cm="1">
        <f t="array" ref="Z878">IF(ISBLANK(AK878),_xlfn.LET(
    _xlpm.nameBeforeSlash, IF(ISNUMBER(SEARCH("/", Y878)), LEFT(Y878, SEARCH("/", Y878)-1), Y878),
    _xlpm.matchRow, IFERROR(MATCH(_xlpm.nameBeforeSlash, AA:AA, 0), ""),
    _xlpm.difference, IF(_xlpm.matchRow="", "", ABS((R878 + S878)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),IF(ISBLANK(Y878),"","Hidden"))</f>
        <v>15</v>
      </c>
      <c r="AA878" t="s">
        <v>5300</v>
      </c>
      <c r="AC878" t="s">
        <v>1162</v>
      </c>
      <c r="AD878" t="str">
        <f>_xlfn.XLOOKUP(AC878,moves!A:A,moves!B:B)</f>
        <v>grass</v>
      </c>
      <c r="AE878">
        <f>_xlfn.XLOOKUP(AC878,moves!A:A,moves!D:D)</f>
        <v>1</v>
      </c>
      <c r="AF878" t="str">
        <f>_xlfn.XLOOKUP(AC878,moves!A:A,moves!E:E)</f>
        <v>Heal equal to the damage dealt.</v>
      </c>
      <c r="AG878">
        <v>0</v>
      </c>
      <c r="AH878">
        <v>0</v>
      </c>
      <c r="AI878">
        <f t="shared" si="59"/>
        <v>1</v>
      </c>
      <c r="AJ878" t="s">
        <v>523</v>
      </c>
      <c r="AL878">
        <v>0</v>
      </c>
      <c r="AM878" cm="1">
        <f t="array" ref="AM878">IF(AL878=1,1,
   IF(ISTEXT(AK878),1,
   IF(AO878&gt;1,AM877,
   IF(AI878=1,
      IF(SUMPRODUCT((LEN($Y$2:$Y$4096)-LEN(SUBSTITUTE($Y$2:$Y$4096,AA878,"")))/LEN(AA878))&gt;0,2,1),
      IF(
         SUMPRODUCT((LEN($Y$2:$Y$4096)-LEN(SUBSTITUTE($Y$2:$Y$4096,AA878,"")))/LEN(AA878))
         - SUMPRODUCT((LEN($Y$2:$Y$4096)-LEN(SUBSTITUTE($Y$2:$Y$4096,"Alolan "&amp;AA878,"")))/LEN("Alolan "&amp;AA878))
         - SUMPRODUCT((LEN($Y$2:$Y$4096)-LEN(SUBSTITUTE($Y$2:$Y$4096,"Galarian "&amp;AA878,"")))/LEN("Galarian "&amp;AA878))
         - SUMPRODUCT((LEN($Y$2:$Y$4096)-LEN(SUBSTITUTE($Y$2:$Y$4096,"Hisuian "&amp;AA878,"")))/LEN("Hisuian "&amp;AA878))
         - SUMPRODUCT((LEN($Y$2:$Y$4096)-LEN(SUBSTITUTE($Y$2:$Y$4096,"Paldean "&amp;AA878,"")))/LEN("Paldean "&amp;AA878))
      &gt;0,2,1)
   ))))</f>
        <v>1</v>
      </c>
      <c r="AN878">
        <v>0</v>
      </c>
      <c r="AO878">
        <v>0</v>
      </c>
    </row>
    <row r="879" spans="1:41" x14ac:dyDescent="0.25">
      <c r="A879">
        <v>286</v>
      </c>
      <c r="B879" t="s">
        <v>1928</v>
      </c>
      <c r="C879" t="s">
        <v>1468</v>
      </c>
      <c r="D879" t="s">
        <v>1492</v>
      </c>
      <c r="E879">
        <v>60</v>
      </c>
      <c r="F879">
        <v>130</v>
      </c>
      <c r="G879">
        <v>80</v>
      </c>
      <c r="H879">
        <v>60</v>
      </c>
      <c r="I879">
        <v>60</v>
      </c>
      <c r="J879">
        <v>70</v>
      </c>
      <c r="K879" t="s">
        <v>678</v>
      </c>
      <c r="L879" t="s">
        <v>247</v>
      </c>
      <c r="M879" t="s">
        <v>248</v>
      </c>
      <c r="N879">
        <v>9.9</v>
      </c>
      <c r="O879">
        <v>6.6</v>
      </c>
      <c r="R879">
        <f t="shared" si="56"/>
        <v>10</v>
      </c>
      <c r="S879">
        <f t="shared" si="57"/>
        <v>7</v>
      </c>
      <c r="T879">
        <f t="shared" si="58"/>
        <v>17</v>
      </c>
      <c r="U879" t="s">
        <v>1468</v>
      </c>
      <c r="V879" t="s">
        <v>1492</v>
      </c>
      <c r="W879" t="s">
        <v>1469</v>
      </c>
      <c r="X879" t="s">
        <v>1472</v>
      </c>
      <c r="Z879" t="str" cm="1">
        <f t="array" ref="Z879">IF(ISBLANK(AK879),_xlfn.LET(
    _xlpm.nameBeforeSlash, IF(ISNUMBER(SEARCH("/", Y879)), LEFT(Y879, SEARCH("/", Y879)-1), Y879),
    _xlpm.matchRow, IFERROR(MATCH(_xlpm.nameBeforeSlash, AA:AA, 0), ""),
    _xlpm.difference, IF(_xlpm.matchRow="", "", ABS((R879 + S879)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),IF(ISBLANK(Y879),"","Hidden"))</f>
        <v/>
      </c>
      <c r="AA879" t="s">
        <v>1928</v>
      </c>
      <c r="AC879" t="s">
        <v>639</v>
      </c>
      <c r="AD879" t="str">
        <f>_xlfn.XLOOKUP(AC879,moves!A:A,moves!B:B)</f>
        <v>fighting</v>
      </c>
      <c r="AE879">
        <f>_xlfn.XLOOKUP(AC879,moves!A:A,moves!D:D)</f>
        <v>2</v>
      </c>
      <c r="AF879" t="str">
        <f>_xlfn.XLOOKUP(AC879,moves!A:A,moves!E:E)</f>
        <v xml:space="preserve"> </v>
      </c>
      <c r="AG879">
        <v>0</v>
      </c>
      <c r="AH879">
        <v>0</v>
      </c>
      <c r="AI879">
        <f t="shared" si="59"/>
        <v>0</v>
      </c>
      <c r="AJ879" t="s">
        <v>525</v>
      </c>
      <c r="AL879">
        <v>0</v>
      </c>
      <c r="AM879" cm="1">
        <f t="array" ref="AM879">IF(AL879=1,1,
   IF(ISTEXT(AK879),1,
   IF(AO879&gt;1,AM878,
   IF(AI879=1,
      IF(SUMPRODUCT((LEN($Y$2:$Y$4096)-LEN(SUBSTITUTE($Y$2:$Y$4096,AA879,"")))/LEN(AA879))&gt;0,2,1),
      IF(
         SUMPRODUCT((LEN($Y$2:$Y$4096)-LEN(SUBSTITUTE($Y$2:$Y$4096,AA879,"")))/LEN(AA879))
         - SUMPRODUCT((LEN($Y$2:$Y$4096)-LEN(SUBSTITUTE($Y$2:$Y$4096,"Alolan "&amp;AA879,"")))/LEN("Alolan "&amp;AA879))
         - SUMPRODUCT((LEN($Y$2:$Y$4096)-LEN(SUBSTITUTE($Y$2:$Y$4096,"Galarian "&amp;AA879,"")))/LEN("Galarian "&amp;AA879))
         - SUMPRODUCT((LEN($Y$2:$Y$4096)-LEN(SUBSTITUTE($Y$2:$Y$4096,"Hisuian "&amp;AA879,"")))/LEN("Hisuian "&amp;AA879))
         - SUMPRODUCT((LEN($Y$2:$Y$4096)-LEN(SUBSTITUTE($Y$2:$Y$4096,"Paldean "&amp;AA879,"")))/LEN("Paldean "&amp;AA879))
      &gt;0,2,1)
   ))))</f>
        <v>2</v>
      </c>
      <c r="AN879">
        <v>0</v>
      </c>
      <c r="AO879">
        <v>0</v>
      </c>
    </row>
    <row r="880" spans="1:41" x14ac:dyDescent="0.25">
      <c r="A880" t="s">
        <v>4011</v>
      </c>
      <c r="B880" t="s">
        <v>1928</v>
      </c>
      <c r="C880" t="s">
        <v>1468</v>
      </c>
      <c r="D880" t="s">
        <v>1492</v>
      </c>
      <c r="E880">
        <v>60</v>
      </c>
      <c r="F880">
        <v>130</v>
      </c>
      <c r="G880">
        <v>80</v>
      </c>
      <c r="H880">
        <v>60</v>
      </c>
      <c r="I880">
        <v>60</v>
      </c>
      <c r="J880">
        <v>70</v>
      </c>
      <c r="K880" t="s">
        <v>678</v>
      </c>
      <c r="L880" t="s">
        <v>247</v>
      </c>
      <c r="M880" t="s">
        <v>248</v>
      </c>
      <c r="N880">
        <v>9.9</v>
      </c>
      <c r="O880">
        <v>6.6</v>
      </c>
      <c r="R880">
        <f t="shared" si="56"/>
        <v>10</v>
      </c>
      <c r="S880">
        <f t="shared" si="57"/>
        <v>7</v>
      </c>
      <c r="T880">
        <f t="shared" si="58"/>
        <v>17</v>
      </c>
      <c r="U880" t="s">
        <v>1468</v>
      </c>
      <c r="V880" t="s">
        <v>1492</v>
      </c>
      <c r="W880" t="s">
        <v>1469</v>
      </c>
      <c r="X880" t="s">
        <v>1472</v>
      </c>
      <c r="Z880" t="str" cm="1">
        <f t="array" ref="Z880">IF(ISBLANK(AK880),_xlfn.LET(
    _xlpm.nameBeforeSlash, IF(ISNUMBER(SEARCH("/", Y880)), LEFT(Y880, SEARCH("/", Y880)-1), Y880),
    _xlpm.matchRow, IFERROR(MATCH(_xlpm.nameBeforeSlash, AA:AA, 0), ""),
    _xlpm.difference, IF(_xlpm.matchRow="", "", ABS((R880 + S880)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),IF(ISBLANK(Y880),"","Hidden"))</f>
        <v/>
      </c>
      <c r="AA880" t="s">
        <v>5299</v>
      </c>
      <c r="AC880" t="s">
        <v>1053</v>
      </c>
      <c r="AD880" t="str">
        <f>_xlfn.XLOOKUP(AC880,moves!A:A,moves!B:B)</f>
        <v>fighting</v>
      </c>
      <c r="AE880">
        <f>_xlfn.XLOOKUP(AC880,moves!A:A,moves!D:D)</f>
        <v>4</v>
      </c>
      <c r="AF880" t="str">
        <f>_xlfn.XLOOKUP(AC880,moves!A:A,moves!E:E)</f>
        <v>Ignore the effects of PROTECT moves.</v>
      </c>
      <c r="AG880">
        <v>0</v>
      </c>
      <c r="AH880">
        <v>0</v>
      </c>
      <c r="AI880">
        <f t="shared" si="59"/>
        <v>1</v>
      </c>
      <c r="AJ880" t="s">
        <v>525</v>
      </c>
      <c r="AL880">
        <v>0</v>
      </c>
      <c r="AM880" cm="1">
        <f t="array" ref="AM880">IF(AL880=1,1,
   IF(ISTEXT(AK880),1,
   IF(AO880&gt;1,AM879,
   IF(AI880=1,
      IF(SUMPRODUCT((LEN($Y$2:$Y$4096)-LEN(SUBSTITUTE($Y$2:$Y$4096,AA880,"")))/LEN(AA880))&gt;0,2,1),
      IF(
         SUMPRODUCT((LEN($Y$2:$Y$4096)-LEN(SUBSTITUTE($Y$2:$Y$4096,AA880,"")))/LEN(AA880))
         - SUMPRODUCT((LEN($Y$2:$Y$4096)-LEN(SUBSTITUTE($Y$2:$Y$4096,"Alolan "&amp;AA880,"")))/LEN("Alolan "&amp;AA880))
         - SUMPRODUCT((LEN($Y$2:$Y$4096)-LEN(SUBSTITUTE($Y$2:$Y$4096,"Galarian "&amp;AA880,"")))/LEN("Galarian "&amp;AA880))
         - SUMPRODUCT((LEN($Y$2:$Y$4096)-LEN(SUBSTITUTE($Y$2:$Y$4096,"Hisuian "&amp;AA880,"")))/LEN("Hisuian "&amp;AA880))
         - SUMPRODUCT((LEN($Y$2:$Y$4096)-LEN(SUBSTITUTE($Y$2:$Y$4096,"Paldean "&amp;AA880,"")))/LEN("Paldean "&amp;AA880))
      &gt;0,2,1)
   ))))</f>
        <v>2</v>
      </c>
      <c r="AN880">
        <v>0</v>
      </c>
      <c r="AO880">
        <v>0</v>
      </c>
    </row>
    <row r="881" spans="1:41" x14ac:dyDescent="0.25">
      <c r="A881">
        <v>287</v>
      </c>
      <c r="B881" t="s">
        <v>1929</v>
      </c>
      <c r="C881" t="s">
        <v>1512</v>
      </c>
      <c r="D881"/>
      <c r="E881">
        <v>60</v>
      </c>
      <c r="F881">
        <v>60</v>
      </c>
      <c r="G881">
        <v>60</v>
      </c>
      <c r="H881">
        <v>35</v>
      </c>
      <c r="I881">
        <v>35</v>
      </c>
      <c r="J881">
        <v>30</v>
      </c>
      <c r="K881" t="s">
        <v>1930</v>
      </c>
      <c r="L881" t="s">
        <v>247</v>
      </c>
      <c r="M881" t="s">
        <v>249</v>
      </c>
      <c r="N881">
        <v>4.55</v>
      </c>
      <c r="O881">
        <v>5.25</v>
      </c>
      <c r="R881">
        <f t="shared" si="56"/>
        <v>5</v>
      </c>
      <c r="S881">
        <f t="shared" si="57"/>
        <v>5</v>
      </c>
      <c r="T881">
        <f t="shared" si="58"/>
        <v>10</v>
      </c>
      <c r="U881" t="s">
        <v>1512</v>
      </c>
      <c r="V881" t="s">
        <v>1492</v>
      </c>
      <c r="W881" t="s">
        <v>1471</v>
      </c>
      <c r="X881" t="s">
        <v>1472</v>
      </c>
      <c r="Y881" t="s">
        <v>1931</v>
      </c>
      <c r="Z881" cm="1">
        <f t="array" ref="Z881">IF(ISBLANK(AK881),_xlfn.LET(
    _xlpm.nameBeforeSlash, IF(ISNUMBER(SEARCH("/", Y881)), LEFT(Y881, SEARCH("/", Y881)-1), Y881),
    _xlpm.matchRow, IFERROR(MATCH(_xlpm.nameBeforeSlash, AA:AA, 0), ""),
    _xlpm.difference, IF(_xlpm.matchRow="", "", ABS((R881 + S881)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),IF(ISBLANK(Y881),"","Hidden"))</f>
        <v>9</v>
      </c>
      <c r="AA881" t="s">
        <v>1929</v>
      </c>
      <c r="AC881" t="s">
        <v>1277</v>
      </c>
      <c r="AD881" t="str">
        <f>_xlfn.XLOOKUP(AC881,moves!A:A,moves!B:B)</f>
        <v>normal</v>
      </c>
      <c r="AE881">
        <f>_xlfn.XLOOKUP(AC881,moves!A:A,moves!D:D)</f>
        <v>1</v>
      </c>
      <c r="AF881" t="str">
        <f>_xlfn.XLOOKUP(AC881,moves!A:A,moves!E:E)</f>
        <v>Inflict the Drowsy status on the target. If the target was already Drowsy: Increase attack strength by 2.</v>
      </c>
      <c r="AG881">
        <v>1</v>
      </c>
      <c r="AH881">
        <v>0</v>
      </c>
      <c r="AI881">
        <f t="shared" si="59"/>
        <v>0</v>
      </c>
      <c r="AJ881" t="s">
        <v>870</v>
      </c>
      <c r="AL881">
        <v>0</v>
      </c>
      <c r="AM881" cm="1">
        <f t="array" ref="AM881">IF(AL881=1,1,
   IF(ISTEXT(AK881),1,
   IF(AO881&gt;1,AM880,
   IF(AI881=1,
      IF(SUMPRODUCT((LEN($Y$2:$Y$4096)-LEN(SUBSTITUTE($Y$2:$Y$4096,AA881,"")))/LEN(AA881))&gt;0,2,1),
      IF(
         SUMPRODUCT((LEN($Y$2:$Y$4096)-LEN(SUBSTITUTE($Y$2:$Y$4096,AA881,"")))/LEN(AA881))
         - SUMPRODUCT((LEN($Y$2:$Y$4096)-LEN(SUBSTITUTE($Y$2:$Y$4096,"Alolan "&amp;AA881,"")))/LEN("Alolan "&amp;AA881))
         - SUMPRODUCT((LEN($Y$2:$Y$4096)-LEN(SUBSTITUTE($Y$2:$Y$4096,"Galarian "&amp;AA881,"")))/LEN("Galarian "&amp;AA881))
         - SUMPRODUCT((LEN($Y$2:$Y$4096)-LEN(SUBSTITUTE($Y$2:$Y$4096,"Hisuian "&amp;AA881,"")))/LEN("Hisuian "&amp;AA881))
         - SUMPRODUCT((LEN($Y$2:$Y$4096)-LEN(SUBSTITUTE($Y$2:$Y$4096,"Paldean "&amp;AA881,"")))/LEN("Paldean "&amp;AA881))
      &gt;0,2,1)
   ))))</f>
        <v>1</v>
      </c>
      <c r="AN881">
        <v>0</v>
      </c>
      <c r="AO881">
        <v>0</v>
      </c>
    </row>
    <row r="882" spans="1:41" x14ac:dyDescent="0.25">
      <c r="A882" t="s">
        <v>4012</v>
      </c>
      <c r="B882" t="s">
        <v>1929</v>
      </c>
      <c r="C882" t="s">
        <v>1512</v>
      </c>
      <c r="D882"/>
      <c r="E882">
        <v>60</v>
      </c>
      <c r="F882">
        <v>60</v>
      </c>
      <c r="G882">
        <v>60</v>
      </c>
      <c r="H882">
        <v>35</v>
      </c>
      <c r="I882">
        <v>35</v>
      </c>
      <c r="J882">
        <v>30</v>
      </c>
      <c r="K882" t="s">
        <v>1930</v>
      </c>
      <c r="L882" t="s">
        <v>247</v>
      </c>
      <c r="M882" t="s">
        <v>249</v>
      </c>
      <c r="N882">
        <v>4.55</v>
      </c>
      <c r="O882">
        <v>5.25</v>
      </c>
      <c r="R882">
        <f t="shared" si="56"/>
        <v>5</v>
      </c>
      <c r="S882">
        <f t="shared" si="57"/>
        <v>5</v>
      </c>
      <c r="T882">
        <f t="shared" si="58"/>
        <v>10</v>
      </c>
      <c r="U882" t="s">
        <v>1512</v>
      </c>
      <c r="V882" t="s">
        <v>1492</v>
      </c>
      <c r="W882" t="s">
        <v>1471</v>
      </c>
      <c r="X882" t="s">
        <v>1472</v>
      </c>
      <c r="Y882" t="s">
        <v>5301</v>
      </c>
      <c r="Z882" cm="1">
        <f t="array" ref="Z882">IF(ISBLANK(AK882),_xlfn.LET(
    _xlpm.nameBeforeSlash, IF(ISNUMBER(SEARCH("/", Y882)), LEFT(Y882, SEARCH("/", Y882)-1), Y882),
    _xlpm.matchRow, IFERROR(MATCH(_xlpm.nameBeforeSlash, AA:AA, 0), ""),
    _xlpm.difference, IF(_xlpm.matchRow="", "", ABS((R882 + S882)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),IF(ISBLANK(Y882),"","Hidden"))</f>
        <v>9</v>
      </c>
      <c r="AA882" t="s">
        <v>5302</v>
      </c>
      <c r="AC882" t="s">
        <v>1244</v>
      </c>
      <c r="AD882" t="str">
        <f>_xlfn.XLOOKUP(AC882,moves!A:A,moves!B:B)</f>
        <v>normal</v>
      </c>
      <c r="AE882">
        <f>_xlfn.XLOOKUP(AC882,moves!A:A,moves!D:D)</f>
        <v>3</v>
      </c>
      <c r="AF882" t="str">
        <f>_xlfn.XLOOKUP(AC882,moves!A:A,moves!E:E)</f>
        <v>Status symbols heal the user by 1.</v>
      </c>
      <c r="AG882">
        <v>1</v>
      </c>
      <c r="AH882">
        <v>0</v>
      </c>
      <c r="AI882">
        <f t="shared" si="59"/>
        <v>1</v>
      </c>
      <c r="AJ882" t="s">
        <v>523</v>
      </c>
      <c r="AL882">
        <v>0</v>
      </c>
      <c r="AM882" cm="1">
        <f t="array" ref="AM882">IF(AL882=1,1,
   IF(ISTEXT(AK882),1,
   IF(AO882&gt;1,AM881,
   IF(AI882=1,
      IF(SUMPRODUCT((LEN($Y$2:$Y$4096)-LEN(SUBSTITUTE($Y$2:$Y$4096,AA882,"")))/LEN(AA882))&gt;0,2,1),
      IF(
         SUMPRODUCT((LEN($Y$2:$Y$4096)-LEN(SUBSTITUTE($Y$2:$Y$4096,AA882,"")))/LEN(AA882))
         - SUMPRODUCT((LEN($Y$2:$Y$4096)-LEN(SUBSTITUTE($Y$2:$Y$4096,"Alolan "&amp;AA882,"")))/LEN("Alolan "&amp;AA882))
         - SUMPRODUCT((LEN($Y$2:$Y$4096)-LEN(SUBSTITUTE($Y$2:$Y$4096,"Galarian "&amp;AA882,"")))/LEN("Galarian "&amp;AA882))
         - SUMPRODUCT((LEN($Y$2:$Y$4096)-LEN(SUBSTITUTE($Y$2:$Y$4096,"Hisuian "&amp;AA882,"")))/LEN("Hisuian "&amp;AA882))
         - SUMPRODUCT((LEN($Y$2:$Y$4096)-LEN(SUBSTITUTE($Y$2:$Y$4096,"Paldean "&amp;AA882,"")))/LEN("Paldean "&amp;AA882))
      &gt;0,2,1)
   ))))</f>
        <v>1</v>
      </c>
      <c r="AN882">
        <v>0</v>
      </c>
      <c r="AO882">
        <v>0</v>
      </c>
    </row>
    <row r="883" spans="1:41" x14ac:dyDescent="0.25">
      <c r="A883">
        <v>288</v>
      </c>
      <c r="B883" t="s">
        <v>1931</v>
      </c>
      <c r="C883" t="s">
        <v>1512</v>
      </c>
      <c r="D883"/>
      <c r="E883">
        <v>80</v>
      </c>
      <c r="F883">
        <v>80</v>
      </c>
      <c r="G883">
        <v>80</v>
      </c>
      <c r="H883">
        <v>55</v>
      </c>
      <c r="I883">
        <v>55</v>
      </c>
      <c r="J883">
        <v>90</v>
      </c>
      <c r="K883" t="s">
        <v>1932</v>
      </c>
      <c r="L883" t="s">
        <v>247</v>
      </c>
      <c r="M883" t="s">
        <v>249</v>
      </c>
      <c r="N883">
        <v>8.15</v>
      </c>
      <c r="O883">
        <v>7.25</v>
      </c>
      <c r="R883">
        <f t="shared" si="56"/>
        <v>8</v>
      </c>
      <c r="S883">
        <f t="shared" si="57"/>
        <v>7</v>
      </c>
      <c r="T883">
        <f t="shared" si="58"/>
        <v>15</v>
      </c>
      <c r="U883" t="s">
        <v>1512</v>
      </c>
      <c r="V883" t="s">
        <v>1492</v>
      </c>
      <c r="W883" t="s">
        <v>1471</v>
      </c>
      <c r="X883" t="s">
        <v>1472</v>
      </c>
      <c r="Y883" t="s">
        <v>1933</v>
      </c>
      <c r="Z883" cm="1">
        <f t="array" ref="Z883">IF(ISBLANK(AK883),_xlfn.LET(
    _xlpm.nameBeforeSlash, IF(ISNUMBER(SEARCH("/", Y883)), LEFT(Y883, SEARCH("/", Y883)-1), Y883),
    _xlpm.matchRow, IFERROR(MATCH(_xlpm.nameBeforeSlash, AA:AA, 0), ""),
    _xlpm.difference, IF(_xlpm.matchRow="", "", ABS((R883 + S883)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),IF(ISBLANK(Y883),"","Hidden"))</f>
        <v>17</v>
      </c>
      <c r="AA883" t="s">
        <v>1931</v>
      </c>
      <c r="AC883" t="s">
        <v>944</v>
      </c>
      <c r="AD883" t="str">
        <f>_xlfn.XLOOKUP(AC883,moves!A:A,moves!B:B)</f>
        <v>dark</v>
      </c>
      <c r="AE883">
        <f>_xlfn.XLOOKUP(AC883,moves!A:A,moves!D:D)</f>
        <v>4</v>
      </c>
      <c r="AF883" t="str">
        <f>_xlfn.XLOOKUP(AC883,moves!A:A,moves!E:E)</f>
        <v>The target can no longer use song moves.</v>
      </c>
      <c r="AG883">
        <v>0</v>
      </c>
      <c r="AH883">
        <v>0</v>
      </c>
      <c r="AI883">
        <f t="shared" si="59"/>
        <v>0</v>
      </c>
      <c r="AJ883" t="s">
        <v>524</v>
      </c>
      <c r="AL883">
        <v>0</v>
      </c>
      <c r="AM883" cm="1">
        <f t="array" ref="AM883">IF(AL883=1,1,
   IF(ISTEXT(AK883),1,
   IF(AO883&gt;1,AM882,
   IF(AI883=1,
      IF(SUMPRODUCT((LEN($Y$2:$Y$4096)-LEN(SUBSTITUTE($Y$2:$Y$4096,AA883,"")))/LEN(AA883))&gt;0,2,1),
      IF(
         SUMPRODUCT((LEN($Y$2:$Y$4096)-LEN(SUBSTITUTE($Y$2:$Y$4096,AA883,"")))/LEN(AA883))
         - SUMPRODUCT((LEN($Y$2:$Y$4096)-LEN(SUBSTITUTE($Y$2:$Y$4096,"Alolan "&amp;AA883,"")))/LEN("Alolan "&amp;AA883))
         - SUMPRODUCT((LEN($Y$2:$Y$4096)-LEN(SUBSTITUTE($Y$2:$Y$4096,"Galarian "&amp;AA883,"")))/LEN("Galarian "&amp;AA883))
         - SUMPRODUCT((LEN($Y$2:$Y$4096)-LEN(SUBSTITUTE($Y$2:$Y$4096,"Hisuian "&amp;AA883,"")))/LEN("Hisuian "&amp;AA883))
         - SUMPRODUCT((LEN($Y$2:$Y$4096)-LEN(SUBSTITUTE($Y$2:$Y$4096,"Paldean "&amp;AA883,"")))/LEN("Paldean "&amp;AA883))
      &gt;0,2,1)
   ))))</f>
        <v>2</v>
      </c>
      <c r="AN883">
        <v>0</v>
      </c>
      <c r="AO883">
        <v>0</v>
      </c>
    </row>
    <row r="884" spans="1:41" x14ac:dyDescent="0.25">
      <c r="A884" t="s">
        <v>4013</v>
      </c>
      <c r="B884" t="s">
        <v>1931</v>
      </c>
      <c r="C884" t="s">
        <v>1512</v>
      </c>
      <c r="D884"/>
      <c r="E884">
        <v>80</v>
      </c>
      <c r="F884">
        <v>80</v>
      </c>
      <c r="G884">
        <v>80</v>
      </c>
      <c r="H884">
        <v>55</v>
      </c>
      <c r="I884">
        <v>55</v>
      </c>
      <c r="J884">
        <v>90</v>
      </c>
      <c r="K884" t="s">
        <v>1932</v>
      </c>
      <c r="L884" t="s">
        <v>247</v>
      </c>
      <c r="M884" t="s">
        <v>249</v>
      </c>
      <c r="N884">
        <v>8.15</v>
      </c>
      <c r="O884">
        <v>7.25</v>
      </c>
      <c r="R884">
        <f t="shared" si="56"/>
        <v>8</v>
      </c>
      <c r="S884">
        <f t="shared" si="57"/>
        <v>7</v>
      </c>
      <c r="T884">
        <f t="shared" si="58"/>
        <v>15</v>
      </c>
      <c r="U884" t="s">
        <v>1512</v>
      </c>
      <c r="V884" t="s">
        <v>1492</v>
      </c>
      <c r="W884" t="s">
        <v>1471</v>
      </c>
      <c r="X884" t="s">
        <v>1472</v>
      </c>
      <c r="Y884" t="s">
        <v>5303</v>
      </c>
      <c r="Z884" cm="1">
        <f t="array" ref="Z884">IF(ISBLANK(AK884),_xlfn.LET(
    _xlpm.nameBeforeSlash, IF(ISNUMBER(SEARCH("/", Y884)), LEFT(Y884, SEARCH("/", Y884)-1), Y884),
    _xlpm.matchRow, IFERROR(MATCH(_xlpm.nameBeforeSlash, AA:AA, 0), ""),
    _xlpm.difference, IF(_xlpm.matchRow="", "", ABS((R884 + S884)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),IF(ISBLANK(Y884),"","Hidden"))</f>
        <v>17</v>
      </c>
      <c r="AA884" t="s">
        <v>5301</v>
      </c>
      <c r="AC884" t="s">
        <v>825</v>
      </c>
      <c r="AD884" t="str">
        <f>_xlfn.XLOOKUP(AC884,moves!A:A,moves!B:B)</f>
        <v>fighting</v>
      </c>
      <c r="AE884">
        <f>_xlfn.XLOOKUP(AC884,moves!A:A,moves!D:D)</f>
        <v>2</v>
      </c>
      <c r="AF884" t="str">
        <f>_xlfn.XLOOKUP(AC884,moves!A:A,moves!E:E)</f>
        <v>Add 1 regular hit to the user's attack rolls and Remove 1 regular hit from incoming attack rolls.</v>
      </c>
      <c r="AG884">
        <v>0</v>
      </c>
      <c r="AH884">
        <v>0</v>
      </c>
      <c r="AI884">
        <f t="shared" si="59"/>
        <v>1</v>
      </c>
      <c r="AJ884" t="s">
        <v>524</v>
      </c>
      <c r="AL884">
        <v>0</v>
      </c>
      <c r="AM884" cm="1">
        <f t="array" ref="AM884">IF(AL884=1,1,
   IF(ISTEXT(AK884),1,
   IF(AO884&gt;1,AM883,
   IF(AI884=1,
      IF(SUMPRODUCT((LEN($Y$2:$Y$4096)-LEN(SUBSTITUTE($Y$2:$Y$4096,AA884,"")))/LEN(AA884))&gt;0,2,1),
      IF(
         SUMPRODUCT((LEN($Y$2:$Y$4096)-LEN(SUBSTITUTE($Y$2:$Y$4096,AA884,"")))/LEN(AA884))
         - SUMPRODUCT((LEN($Y$2:$Y$4096)-LEN(SUBSTITUTE($Y$2:$Y$4096,"Alolan "&amp;AA884,"")))/LEN("Alolan "&amp;AA884))
         - SUMPRODUCT((LEN($Y$2:$Y$4096)-LEN(SUBSTITUTE($Y$2:$Y$4096,"Galarian "&amp;AA884,"")))/LEN("Galarian "&amp;AA884))
         - SUMPRODUCT((LEN($Y$2:$Y$4096)-LEN(SUBSTITUTE($Y$2:$Y$4096,"Hisuian "&amp;AA884,"")))/LEN("Hisuian "&amp;AA884))
         - SUMPRODUCT((LEN($Y$2:$Y$4096)-LEN(SUBSTITUTE($Y$2:$Y$4096,"Paldean "&amp;AA884,"")))/LEN("Paldean "&amp;AA884))
      &gt;0,2,1)
   ))))</f>
        <v>2</v>
      </c>
      <c r="AN884">
        <v>0</v>
      </c>
      <c r="AO884">
        <v>0</v>
      </c>
    </row>
    <row r="885" spans="1:41" x14ac:dyDescent="0.25">
      <c r="A885">
        <v>289</v>
      </c>
      <c r="B885" t="s">
        <v>1933</v>
      </c>
      <c r="C885" t="s">
        <v>1512</v>
      </c>
      <c r="D885"/>
      <c r="E885">
        <v>150</v>
      </c>
      <c r="F885">
        <v>160</v>
      </c>
      <c r="G885">
        <v>100</v>
      </c>
      <c r="H885">
        <v>95</v>
      </c>
      <c r="I885">
        <v>65</v>
      </c>
      <c r="J885">
        <v>100</v>
      </c>
      <c r="K885" t="s">
        <v>1934</v>
      </c>
      <c r="L885" t="s">
        <v>247</v>
      </c>
      <c r="M885" t="s">
        <v>249</v>
      </c>
      <c r="N885">
        <v>12.95</v>
      </c>
      <c r="O885">
        <v>10.95</v>
      </c>
      <c r="R885">
        <f t="shared" si="56"/>
        <v>13</v>
      </c>
      <c r="S885">
        <f t="shared" si="57"/>
        <v>11</v>
      </c>
      <c r="T885">
        <f t="shared" si="58"/>
        <v>24</v>
      </c>
      <c r="U885" t="s">
        <v>1512</v>
      </c>
      <c r="V885" t="s">
        <v>1492</v>
      </c>
      <c r="W885" t="s">
        <v>1471</v>
      </c>
      <c r="X885" t="s">
        <v>1472</v>
      </c>
      <c r="Z885" t="str" cm="1">
        <f t="array" ref="Z885">IF(ISBLANK(AK885),_xlfn.LET(
    _xlpm.nameBeforeSlash, IF(ISNUMBER(SEARCH("/", Y885)), LEFT(Y885, SEARCH("/", Y885)-1), Y885),
    _xlpm.matchRow, IFERROR(MATCH(_xlpm.nameBeforeSlash, AA:AA, 0), ""),
    _xlpm.difference, IF(_xlpm.matchRow="", "", ABS((R885 + S885)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),IF(ISBLANK(Y885),"","Hidden"))</f>
        <v/>
      </c>
      <c r="AA885" t="s">
        <v>1933</v>
      </c>
      <c r="AC885" t="s">
        <v>1220</v>
      </c>
      <c r="AD885" t="str">
        <f>_xlfn.XLOOKUP(AC885,moves!A:A,moves!B:B)</f>
        <v>normal</v>
      </c>
      <c r="AE885">
        <f>_xlfn.XLOOKUP(AC885,moves!A:A,moves!D:D)</f>
        <v>8</v>
      </c>
      <c r="AF885" t="str">
        <f>_xlfn.XLOOKUP(AC885,moves!A:A,moves!E:E)</f>
        <v>The user skips their next turn. This effect cannot be altered or removed.</v>
      </c>
      <c r="AG885">
        <v>0</v>
      </c>
      <c r="AH885">
        <v>0</v>
      </c>
      <c r="AI885">
        <f t="shared" si="59"/>
        <v>0</v>
      </c>
      <c r="AJ885" t="s">
        <v>525</v>
      </c>
      <c r="AL885">
        <v>0</v>
      </c>
      <c r="AM885" cm="1">
        <f t="array" ref="AM885">IF(AL885=1,1,
   IF(ISTEXT(AK885),1,
   IF(AO885&gt;1,AM884,
   IF(AI885=1,
      IF(SUMPRODUCT((LEN($Y$2:$Y$4096)-LEN(SUBSTITUTE($Y$2:$Y$4096,AA885,"")))/LEN(AA885))&gt;0,2,1),
      IF(
         SUMPRODUCT((LEN($Y$2:$Y$4096)-LEN(SUBSTITUTE($Y$2:$Y$4096,AA885,"")))/LEN(AA885))
         - SUMPRODUCT((LEN($Y$2:$Y$4096)-LEN(SUBSTITUTE($Y$2:$Y$4096,"Alolan "&amp;AA885,"")))/LEN("Alolan "&amp;AA885))
         - SUMPRODUCT((LEN($Y$2:$Y$4096)-LEN(SUBSTITUTE($Y$2:$Y$4096,"Galarian "&amp;AA885,"")))/LEN("Galarian "&amp;AA885))
         - SUMPRODUCT((LEN($Y$2:$Y$4096)-LEN(SUBSTITUTE($Y$2:$Y$4096,"Hisuian "&amp;AA885,"")))/LEN("Hisuian "&amp;AA885))
         - SUMPRODUCT((LEN($Y$2:$Y$4096)-LEN(SUBSTITUTE($Y$2:$Y$4096,"Paldean "&amp;AA885,"")))/LEN("Paldean "&amp;AA885))
      &gt;0,2,1)
   ))))</f>
        <v>2</v>
      </c>
      <c r="AN885">
        <v>0</v>
      </c>
      <c r="AO885">
        <v>0</v>
      </c>
    </row>
    <row r="886" spans="1:41" x14ac:dyDescent="0.25">
      <c r="A886" t="s">
        <v>4014</v>
      </c>
      <c r="B886" t="s">
        <v>1933</v>
      </c>
      <c r="C886" t="s">
        <v>1512</v>
      </c>
      <c r="D886"/>
      <c r="E886">
        <v>150</v>
      </c>
      <c r="F886">
        <v>160</v>
      </c>
      <c r="G886">
        <v>100</v>
      </c>
      <c r="H886">
        <v>95</v>
      </c>
      <c r="I886">
        <v>65</v>
      </c>
      <c r="J886">
        <v>100</v>
      </c>
      <c r="K886" t="s">
        <v>1934</v>
      </c>
      <c r="L886" t="s">
        <v>247</v>
      </c>
      <c r="M886" t="s">
        <v>249</v>
      </c>
      <c r="N886">
        <v>12.95</v>
      </c>
      <c r="O886">
        <v>10.95</v>
      </c>
      <c r="R886">
        <f t="shared" si="56"/>
        <v>13</v>
      </c>
      <c r="S886">
        <f t="shared" si="57"/>
        <v>11</v>
      </c>
      <c r="T886">
        <f t="shared" si="58"/>
        <v>24</v>
      </c>
      <c r="U886" t="s">
        <v>1512</v>
      </c>
      <c r="V886" t="s">
        <v>1492</v>
      </c>
      <c r="W886" t="s">
        <v>1471</v>
      </c>
      <c r="X886" t="s">
        <v>1472</v>
      </c>
      <c r="Z886" t="str" cm="1">
        <f t="array" ref="Z886">IF(ISBLANK(AK886),_xlfn.LET(
    _xlpm.nameBeforeSlash, IF(ISNUMBER(SEARCH("/", Y886)), LEFT(Y886, SEARCH("/", Y886)-1), Y886),
    _xlpm.matchRow, IFERROR(MATCH(_xlpm.nameBeforeSlash, AA:AA, 0), ""),
    _xlpm.difference, IF(_xlpm.matchRow="", "", ABS((R886 + S886)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),IF(ISBLANK(Y886),"","Hidden"))</f>
        <v/>
      </c>
      <c r="AA886" t="s">
        <v>5303</v>
      </c>
      <c r="AC886" t="s">
        <v>6517</v>
      </c>
      <c r="AD886" t="str">
        <f>_xlfn.XLOOKUP(AC886,moves!A:A,moves!B:B)</f>
        <v>normal</v>
      </c>
      <c r="AE886">
        <f>_xlfn.XLOOKUP(AC886,moves!A:A,moves!D:D)</f>
        <v>6</v>
      </c>
      <c r="AF886" t="str">
        <f>_xlfn.XLOOKUP(AC886,moves!A:A,moves!E:E)</f>
        <v>Critical hits deal +2 damage. If more status symbols are rolled than critical hits: This move deals no damage.</v>
      </c>
      <c r="AG886">
        <v>0</v>
      </c>
      <c r="AH886">
        <v>0</v>
      </c>
      <c r="AI886">
        <f t="shared" si="59"/>
        <v>1</v>
      </c>
      <c r="AJ886" t="s">
        <v>525</v>
      </c>
      <c r="AL886">
        <v>0</v>
      </c>
      <c r="AM886" cm="1">
        <f t="array" ref="AM886">IF(AL886=1,1,
   IF(ISTEXT(AK886),1,
   IF(AO886&gt;1,AM885,
   IF(AI886=1,
      IF(SUMPRODUCT((LEN($Y$2:$Y$4096)-LEN(SUBSTITUTE($Y$2:$Y$4096,AA886,"")))/LEN(AA886))&gt;0,2,1),
      IF(
         SUMPRODUCT((LEN($Y$2:$Y$4096)-LEN(SUBSTITUTE($Y$2:$Y$4096,AA886,"")))/LEN(AA886))
         - SUMPRODUCT((LEN($Y$2:$Y$4096)-LEN(SUBSTITUTE($Y$2:$Y$4096,"Alolan "&amp;AA886,"")))/LEN("Alolan "&amp;AA886))
         - SUMPRODUCT((LEN($Y$2:$Y$4096)-LEN(SUBSTITUTE($Y$2:$Y$4096,"Galarian "&amp;AA886,"")))/LEN("Galarian "&amp;AA886))
         - SUMPRODUCT((LEN($Y$2:$Y$4096)-LEN(SUBSTITUTE($Y$2:$Y$4096,"Hisuian "&amp;AA886,"")))/LEN("Hisuian "&amp;AA886))
         - SUMPRODUCT((LEN($Y$2:$Y$4096)-LEN(SUBSTITUTE($Y$2:$Y$4096,"Paldean "&amp;AA886,"")))/LEN("Paldean "&amp;AA886))
      &gt;0,2,1)
   ))))</f>
        <v>2</v>
      </c>
      <c r="AN886">
        <v>0</v>
      </c>
      <c r="AO886">
        <v>0</v>
      </c>
    </row>
    <row r="887" spans="1:41" x14ac:dyDescent="0.25">
      <c r="A887">
        <v>290</v>
      </c>
      <c r="B887" t="s">
        <v>1935</v>
      </c>
      <c r="C887" t="s">
        <v>1499</v>
      </c>
      <c r="D887" t="s">
        <v>1472</v>
      </c>
      <c r="E887">
        <v>31</v>
      </c>
      <c r="F887">
        <v>45</v>
      </c>
      <c r="G887">
        <v>90</v>
      </c>
      <c r="H887">
        <v>30</v>
      </c>
      <c r="I887">
        <v>30</v>
      </c>
      <c r="J887">
        <v>40</v>
      </c>
      <c r="K887" t="s">
        <v>1936</v>
      </c>
      <c r="L887" t="s">
        <v>250</v>
      </c>
      <c r="M887" t="s">
        <v>251</v>
      </c>
      <c r="N887">
        <v>4.1500000000000004</v>
      </c>
      <c r="O887">
        <v>4.84</v>
      </c>
      <c r="R887">
        <f t="shared" si="56"/>
        <v>4</v>
      </c>
      <c r="S887">
        <f t="shared" si="57"/>
        <v>5</v>
      </c>
      <c r="T887">
        <f t="shared" si="58"/>
        <v>9</v>
      </c>
      <c r="U887" t="s">
        <v>1499</v>
      </c>
      <c r="V887" t="s">
        <v>1472</v>
      </c>
      <c r="W887" t="s">
        <v>1514</v>
      </c>
      <c r="X887" t="s">
        <v>1512</v>
      </c>
      <c r="Y887" t="s">
        <v>1937</v>
      </c>
      <c r="Z887" cm="1">
        <f t="array" ref="Z887">IF(ISBLANK(AK887),_xlfn.LET(
    _xlpm.nameBeforeSlash, IF(ISNUMBER(SEARCH("/", Y887)), LEFT(Y887, SEARCH("/", Y887)-1), Y887),
    _xlpm.matchRow, IFERROR(MATCH(_xlpm.nameBeforeSlash, AA:AA, 0), ""),
    _xlpm.difference, IF(_xlpm.matchRow="", "", ABS((R887 + S887)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),IF(ISBLANK(Y887),"","Hidden"))</f>
        <v>11</v>
      </c>
      <c r="AA887" t="s">
        <v>1935</v>
      </c>
      <c r="AC887" t="s">
        <v>1184</v>
      </c>
      <c r="AD887" t="str">
        <f>_xlfn.XLOOKUP(AC887,moves!A:A,moves!B:B)</f>
        <v>ground</v>
      </c>
      <c r="AE887">
        <f>_xlfn.XLOOKUP(AC887,moves!A:A,moves!D:D)</f>
        <v>3</v>
      </c>
      <c r="AF887" t="str">
        <f>_xlfn.XLOOKUP(AC887,moves!A:A,moves!E:E)</f>
        <v xml:space="preserve"> </v>
      </c>
      <c r="AG887">
        <v>0</v>
      </c>
      <c r="AH887">
        <v>0</v>
      </c>
      <c r="AI887">
        <f t="shared" si="59"/>
        <v>0</v>
      </c>
      <c r="AJ887" t="s">
        <v>523</v>
      </c>
      <c r="AL887">
        <v>0</v>
      </c>
      <c r="AM887" cm="1">
        <f t="array" ref="AM887">IF(AL887=1,1,
   IF(ISTEXT(AK887),1,
   IF(AO887&gt;1,AM886,
   IF(AI887=1,
      IF(SUMPRODUCT((LEN($Y$2:$Y$4096)-LEN(SUBSTITUTE($Y$2:$Y$4096,AA887,"")))/LEN(AA887))&gt;0,2,1),
      IF(
         SUMPRODUCT((LEN($Y$2:$Y$4096)-LEN(SUBSTITUTE($Y$2:$Y$4096,AA887,"")))/LEN(AA887))
         - SUMPRODUCT((LEN($Y$2:$Y$4096)-LEN(SUBSTITUTE($Y$2:$Y$4096,"Alolan "&amp;AA887,"")))/LEN("Alolan "&amp;AA887))
         - SUMPRODUCT((LEN($Y$2:$Y$4096)-LEN(SUBSTITUTE($Y$2:$Y$4096,"Galarian "&amp;AA887,"")))/LEN("Galarian "&amp;AA887))
         - SUMPRODUCT((LEN($Y$2:$Y$4096)-LEN(SUBSTITUTE($Y$2:$Y$4096,"Hisuian "&amp;AA887,"")))/LEN("Hisuian "&amp;AA887))
         - SUMPRODUCT((LEN($Y$2:$Y$4096)-LEN(SUBSTITUTE($Y$2:$Y$4096,"Paldean "&amp;AA887,"")))/LEN("Paldean "&amp;AA887))
      &gt;0,2,1)
   ))))</f>
        <v>1</v>
      </c>
      <c r="AN887">
        <v>0</v>
      </c>
      <c r="AO887">
        <v>0</v>
      </c>
    </row>
    <row r="888" spans="1:41" x14ac:dyDescent="0.25">
      <c r="A888" t="s">
        <v>4015</v>
      </c>
      <c r="B888" t="s">
        <v>1935</v>
      </c>
      <c r="C888" t="s">
        <v>1499</v>
      </c>
      <c r="D888" t="s">
        <v>1472</v>
      </c>
      <c r="E888">
        <v>31</v>
      </c>
      <c r="F888">
        <v>45</v>
      </c>
      <c r="G888">
        <v>90</v>
      </c>
      <c r="H888">
        <v>30</v>
      </c>
      <c r="I888">
        <v>30</v>
      </c>
      <c r="J888">
        <v>40</v>
      </c>
      <c r="K888" t="s">
        <v>1936</v>
      </c>
      <c r="L888" t="s">
        <v>250</v>
      </c>
      <c r="M888" t="s">
        <v>251</v>
      </c>
      <c r="N888">
        <v>4.1500000000000004</v>
      </c>
      <c r="O888">
        <v>4.84</v>
      </c>
      <c r="R888">
        <f t="shared" si="56"/>
        <v>4</v>
      </c>
      <c r="S888">
        <f t="shared" si="57"/>
        <v>5</v>
      </c>
      <c r="T888">
        <f t="shared" si="58"/>
        <v>9</v>
      </c>
      <c r="U888" t="s">
        <v>1499</v>
      </c>
      <c r="V888" t="s">
        <v>1472</v>
      </c>
      <c r="W888" t="s">
        <v>1514</v>
      </c>
      <c r="X888" t="s">
        <v>1512</v>
      </c>
      <c r="Y888" t="s">
        <v>6175</v>
      </c>
      <c r="Z888" cm="1">
        <f t="array" ref="Z888">IF(ISBLANK(AK888),_xlfn.LET(
    _xlpm.nameBeforeSlash, IF(ISNUMBER(SEARCH("/", Y888)), LEFT(Y888, SEARCH("/", Y888)-1), Y888),
    _xlpm.matchRow, IFERROR(MATCH(_xlpm.nameBeforeSlash, AA:AA, 0), ""),
    _xlpm.difference, IF(_xlpm.matchRow="", "", ABS((R888 + S888)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),IF(ISBLANK(Y888),"","Hidden"))</f>
        <v>11</v>
      </c>
      <c r="AA888" t="s">
        <v>5304</v>
      </c>
      <c r="AC888" t="s">
        <v>1194</v>
      </c>
      <c r="AD888" t="str">
        <f>_xlfn.XLOOKUP(AC888,moves!A:A,moves!B:B)</f>
        <v>ground</v>
      </c>
      <c r="AE888">
        <f>_xlfn.XLOOKUP(AC888,moves!A:A,moves!D:D)</f>
        <v>1</v>
      </c>
      <c r="AF888" t="str">
        <f>_xlfn.XLOOKUP(AC888,moves!A:A,moves!E:E)</f>
        <v>When the target next attacks: Decrease attack strength by 1.</v>
      </c>
      <c r="AG888">
        <v>0</v>
      </c>
      <c r="AH888">
        <v>0</v>
      </c>
      <c r="AI888">
        <f t="shared" si="59"/>
        <v>1</v>
      </c>
      <c r="AJ888" t="s">
        <v>523</v>
      </c>
      <c r="AL888">
        <v>0</v>
      </c>
      <c r="AM888" cm="1">
        <f t="array" ref="AM888">IF(AL888=1,1,
   IF(ISTEXT(AK888),1,
   IF(AO888&gt;1,AM887,
   IF(AI888=1,
      IF(SUMPRODUCT((LEN($Y$2:$Y$4096)-LEN(SUBSTITUTE($Y$2:$Y$4096,AA888,"")))/LEN(AA888))&gt;0,2,1),
      IF(
         SUMPRODUCT((LEN($Y$2:$Y$4096)-LEN(SUBSTITUTE($Y$2:$Y$4096,AA888,"")))/LEN(AA888))
         - SUMPRODUCT((LEN($Y$2:$Y$4096)-LEN(SUBSTITUTE($Y$2:$Y$4096,"Alolan "&amp;AA888,"")))/LEN("Alolan "&amp;AA888))
         - SUMPRODUCT((LEN($Y$2:$Y$4096)-LEN(SUBSTITUTE($Y$2:$Y$4096,"Galarian "&amp;AA888,"")))/LEN("Galarian "&amp;AA888))
         - SUMPRODUCT((LEN($Y$2:$Y$4096)-LEN(SUBSTITUTE($Y$2:$Y$4096,"Hisuian "&amp;AA888,"")))/LEN("Hisuian "&amp;AA888))
         - SUMPRODUCT((LEN($Y$2:$Y$4096)-LEN(SUBSTITUTE($Y$2:$Y$4096,"Paldean "&amp;AA888,"")))/LEN("Paldean "&amp;AA888))
      &gt;0,2,1)
   ))))</f>
        <v>1</v>
      </c>
      <c r="AN888">
        <v>0</v>
      </c>
      <c r="AO888">
        <v>0</v>
      </c>
    </row>
    <row r="889" spans="1:41" x14ac:dyDescent="0.25">
      <c r="A889">
        <v>291</v>
      </c>
      <c r="B889" t="s">
        <v>1938</v>
      </c>
      <c r="C889" t="s">
        <v>1499</v>
      </c>
      <c r="D889" t="s">
        <v>1481</v>
      </c>
      <c r="E889">
        <v>61</v>
      </c>
      <c r="F889">
        <v>90</v>
      </c>
      <c r="G889">
        <v>45</v>
      </c>
      <c r="H889">
        <v>50</v>
      </c>
      <c r="I889">
        <v>50</v>
      </c>
      <c r="J889">
        <v>160</v>
      </c>
      <c r="K889" t="s">
        <v>1939</v>
      </c>
      <c r="L889" t="s">
        <v>250</v>
      </c>
      <c r="M889" t="s">
        <v>251</v>
      </c>
      <c r="N889">
        <v>11.4</v>
      </c>
      <c r="O889">
        <v>5.2900000000000009</v>
      </c>
      <c r="R889">
        <f t="shared" si="56"/>
        <v>11</v>
      </c>
      <c r="S889">
        <f t="shared" si="57"/>
        <v>5</v>
      </c>
      <c r="T889">
        <f t="shared" si="58"/>
        <v>16</v>
      </c>
      <c r="U889" t="s">
        <v>1499</v>
      </c>
      <c r="V889" t="s">
        <v>1481</v>
      </c>
      <c r="W889" t="s">
        <v>1468</v>
      </c>
      <c r="X889" t="s">
        <v>1512</v>
      </c>
      <c r="Z889" t="str" cm="1">
        <f t="array" ref="Z889">IF(ISBLANK(AK889),_xlfn.LET(
    _xlpm.nameBeforeSlash, IF(ISNUMBER(SEARCH("/", Y889)), LEFT(Y889, SEARCH("/", Y889)-1), Y889),
    _xlpm.matchRow, IFERROR(MATCH(_xlpm.nameBeforeSlash, AA:AA, 0), ""),
    _xlpm.difference, IF(_xlpm.matchRow="", "", ABS((R889 + S889)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),IF(ISBLANK(Y889),"","Hidden"))</f>
        <v/>
      </c>
      <c r="AA889" t="s">
        <v>1938</v>
      </c>
      <c r="AC889" t="s">
        <v>566</v>
      </c>
      <c r="AD889" t="str">
        <f>_xlfn.XLOOKUP(AC889,moves!A:A,moves!B:B)</f>
        <v>bug</v>
      </c>
      <c r="AE889">
        <f>_xlfn.XLOOKUP(AC889,moves!A:A,moves!D:D)</f>
        <v>4</v>
      </c>
      <c r="AF889" t="str">
        <f>_xlfn.XLOOKUP(AC889,moves!A:A,moves!E:E)</f>
        <v>Critical hits deal +1 damage.</v>
      </c>
      <c r="AG889">
        <v>0</v>
      </c>
      <c r="AH889">
        <v>0</v>
      </c>
      <c r="AI889">
        <f t="shared" si="59"/>
        <v>0</v>
      </c>
      <c r="AJ889" t="s">
        <v>524</v>
      </c>
      <c r="AL889">
        <v>0</v>
      </c>
      <c r="AM889" cm="1">
        <f t="array" ref="AM889">IF(AL889=1,1,
   IF(ISTEXT(AK889),1,
   IF(AO889&gt;1,AM888,
   IF(AI889=1,
      IF(SUMPRODUCT((LEN($Y$2:$Y$4096)-LEN(SUBSTITUTE($Y$2:$Y$4096,AA889,"")))/LEN(AA889))&gt;0,2,1),
      IF(
         SUMPRODUCT((LEN($Y$2:$Y$4096)-LEN(SUBSTITUTE($Y$2:$Y$4096,AA889,"")))/LEN(AA889))
         - SUMPRODUCT((LEN($Y$2:$Y$4096)-LEN(SUBSTITUTE($Y$2:$Y$4096,"Alolan "&amp;AA889,"")))/LEN("Alolan "&amp;AA889))
         - SUMPRODUCT((LEN($Y$2:$Y$4096)-LEN(SUBSTITUTE($Y$2:$Y$4096,"Galarian "&amp;AA889,"")))/LEN("Galarian "&amp;AA889))
         - SUMPRODUCT((LEN($Y$2:$Y$4096)-LEN(SUBSTITUTE($Y$2:$Y$4096,"Hisuian "&amp;AA889,"")))/LEN("Hisuian "&amp;AA889))
         - SUMPRODUCT((LEN($Y$2:$Y$4096)-LEN(SUBSTITUTE($Y$2:$Y$4096,"Paldean "&amp;AA889,"")))/LEN("Paldean "&amp;AA889))
      &gt;0,2,1)
   ))))</f>
        <v>2</v>
      </c>
      <c r="AN889">
        <v>0</v>
      </c>
      <c r="AO889">
        <v>0</v>
      </c>
    </row>
    <row r="890" spans="1:41" x14ac:dyDescent="0.25">
      <c r="A890" t="s">
        <v>4016</v>
      </c>
      <c r="B890" t="s">
        <v>1938</v>
      </c>
      <c r="C890" t="s">
        <v>1499</v>
      </c>
      <c r="D890" t="s">
        <v>1481</v>
      </c>
      <c r="E890">
        <v>61</v>
      </c>
      <c r="F890">
        <v>90</v>
      </c>
      <c r="G890">
        <v>45</v>
      </c>
      <c r="H890">
        <v>50</v>
      </c>
      <c r="I890">
        <v>50</v>
      </c>
      <c r="J890">
        <v>160</v>
      </c>
      <c r="K890" t="s">
        <v>1939</v>
      </c>
      <c r="L890" t="s">
        <v>250</v>
      </c>
      <c r="M890" t="s">
        <v>251</v>
      </c>
      <c r="N890">
        <v>11.4</v>
      </c>
      <c r="O890">
        <v>5.2900000000000009</v>
      </c>
      <c r="R890">
        <f t="shared" si="56"/>
        <v>11</v>
      </c>
      <c r="S890">
        <f t="shared" si="57"/>
        <v>5</v>
      </c>
      <c r="T890">
        <f t="shared" si="58"/>
        <v>16</v>
      </c>
      <c r="U890" t="s">
        <v>1499</v>
      </c>
      <c r="V890" t="s">
        <v>1481</v>
      </c>
      <c r="W890" t="s">
        <v>1468</v>
      </c>
      <c r="X890" t="s">
        <v>1512</v>
      </c>
      <c r="Z890" t="str" cm="1">
        <f t="array" ref="Z890">IF(ISBLANK(AK890),_xlfn.LET(
    _xlpm.nameBeforeSlash, IF(ISNUMBER(SEARCH("/", Y890)), LEFT(Y890, SEARCH("/", Y890)-1), Y890),
    _xlpm.matchRow, IFERROR(MATCH(_xlpm.nameBeforeSlash, AA:AA, 0), ""),
    _xlpm.difference, IF(_xlpm.matchRow="", "", ABS((R890 + S890)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),IF(ISBLANK(Y890),"","Hidden"))</f>
        <v/>
      </c>
      <c r="AA890" t="s">
        <v>5305</v>
      </c>
      <c r="AC890" t="s">
        <v>464</v>
      </c>
      <c r="AD890" t="str">
        <f>_xlfn.XLOOKUP(AC890,moves!A:A,moves!B:B)</f>
        <v>normal</v>
      </c>
      <c r="AE890">
        <f>_xlfn.XLOOKUP(AC890,moves!A:A,moves!D:D)</f>
        <v>4</v>
      </c>
      <c r="AF890" t="str">
        <f>_xlfn.XLOOKUP(AC890,moves!A:A,moves!E:E)</f>
        <v>Critical hits deal +1 damage.</v>
      </c>
      <c r="AG890">
        <v>0</v>
      </c>
      <c r="AH890">
        <v>0</v>
      </c>
      <c r="AI890">
        <f t="shared" si="59"/>
        <v>1</v>
      </c>
      <c r="AJ890" t="s">
        <v>524</v>
      </c>
      <c r="AL890">
        <v>0</v>
      </c>
      <c r="AM890" cm="1">
        <f t="array" ref="AM890">IF(AL890=1,1,
   IF(ISTEXT(AK890),1,
   IF(AO890&gt;1,AM889,
   IF(AI890=1,
      IF(SUMPRODUCT((LEN($Y$2:$Y$4096)-LEN(SUBSTITUTE($Y$2:$Y$4096,AA890,"")))/LEN(AA890))&gt;0,2,1),
      IF(
         SUMPRODUCT((LEN($Y$2:$Y$4096)-LEN(SUBSTITUTE($Y$2:$Y$4096,AA890,"")))/LEN(AA890))
         - SUMPRODUCT((LEN($Y$2:$Y$4096)-LEN(SUBSTITUTE($Y$2:$Y$4096,"Alolan "&amp;AA890,"")))/LEN("Alolan "&amp;AA890))
         - SUMPRODUCT((LEN($Y$2:$Y$4096)-LEN(SUBSTITUTE($Y$2:$Y$4096,"Galarian "&amp;AA890,"")))/LEN("Galarian "&amp;AA890))
         - SUMPRODUCT((LEN($Y$2:$Y$4096)-LEN(SUBSTITUTE($Y$2:$Y$4096,"Hisuian "&amp;AA890,"")))/LEN("Hisuian "&amp;AA890))
         - SUMPRODUCT((LEN($Y$2:$Y$4096)-LEN(SUBSTITUTE($Y$2:$Y$4096,"Paldean "&amp;AA890,"")))/LEN("Paldean "&amp;AA890))
      &gt;0,2,1)
   ))))</f>
        <v>2</v>
      </c>
      <c r="AN890">
        <v>0</v>
      </c>
      <c r="AO890">
        <v>0</v>
      </c>
    </row>
    <row r="891" spans="1:41" x14ac:dyDescent="0.25">
      <c r="A891">
        <v>292</v>
      </c>
      <c r="B891" t="s">
        <v>3124</v>
      </c>
      <c r="C891" t="s">
        <v>1499</v>
      </c>
      <c r="D891" t="s">
        <v>1524</v>
      </c>
      <c r="E891">
        <v>1</v>
      </c>
      <c r="F891">
        <v>90</v>
      </c>
      <c r="G891">
        <v>45</v>
      </c>
      <c r="H891">
        <v>30</v>
      </c>
      <c r="I891">
        <v>30</v>
      </c>
      <c r="J891">
        <v>40</v>
      </c>
      <c r="K891" t="s">
        <v>3125</v>
      </c>
      <c r="L891" t="s">
        <v>250</v>
      </c>
      <c r="M891" t="s">
        <v>248</v>
      </c>
      <c r="N891">
        <v>7</v>
      </c>
      <c r="O891">
        <v>1</v>
      </c>
      <c r="R891">
        <f t="shared" si="56"/>
        <v>7</v>
      </c>
      <c r="S891">
        <f t="shared" si="57"/>
        <v>1</v>
      </c>
      <c r="T891">
        <f t="shared" si="58"/>
        <v>8</v>
      </c>
      <c r="U891" t="s">
        <v>1499</v>
      </c>
      <c r="V891" t="s">
        <v>1524</v>
      </c>
      <c r="W891" t="s">
        <v>1468</v>
      </c>
      <c r="X891" t="s">
        <v>1472</v>
      </c>
      <c r="Z891" t="str" cm="1">
        <f t="array" ref="Z891">IF(ISBLANK(AK891),_xlfn.LET(
    _xlpm.nameBeforeSlash, IF(ISNUMBER(SEARCH("/", Y891)), LEFT(Y891, SEARCH("/", Y891)-1), Y891),
    _xlpm.matchRow, IFERROR(MATCH(_xlpm.nameBeforeSlash, AA:AA, 0), ""),
    _xlpm.difference, IF(_xlpm.matchRow="", "", ABS((R891 + S891)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),IF(ISBLANK(Y891),"","Hidden"))</f>
        <v/>
      </c>
      <c r="AA891" t="s">
        <v>3124</v>
      </c>
      <c r="AC891" t="s">
        <v>3122</v>
      </c>
      <c r="AD891" t="str">
        <f>_xlfn.XLOOKUP(AC891,moves!A:A,moves!B:B)</f>
        <v>blank</v>
      </c>
      <c r="AE891" t="str">
        <f>_xlfn.XLOOKUP(AC891,moves!A:A,moves!D:D)</f>
        <v>blank</v>
      </c>
      <c r="AF891" t="str">
        <f>_xlfn.XLOOKUP(AC891,moves!A:A,moves!E:E)</f>
        <v>This Pokémon cannot be damaged by non-super effective moves.</v>
      </c>
      <c r="AG891">
        <v>0</v>
      </c>
      <c r="AH891">
        <v>0</v>
      </c>
      <c r="AI891">
        <f t="shared" si="59"/>
        <v>0</v>
      </c>
      <c r="AJ891" t="s">
        <v>523</v>
      </c>
      <c r="AL891">
        <v>0</v>
      </c>
      <c r="AM891" cm="1">
        <f t="array" ref="AM891">IF(AL891=1,1,
   IF(ISTEXT(AK891),1,
   IF(AO891&gt;1,AM890,
   IF(AI891=1,
      IF(SUMPRODUCT((LEN($Y$2:$Y$4096)-LEN(SUBSTITUTE($Y$2:$Y$4096,AA891,"")))/LEN(AA891))&gt;0,2,1),
      IF(
         SUMPRODUCT((LEN($Y$2:$Y$4096)-LEN(SUBSTITUTE($Y$2:$Y$4096,AA891,"")))/LEN(AA891))
         - SUMPRODUCT((LEN($Y$2:$Y$4096)-LEN(SUBSTITUTE($Y$2:$Y$4096,"Alolan "&amp;AA891,"")))/LEN("Alolan "&amp;AA891))
         - SUMPRODUCT((LEN($Y$2:$Y$4096)-LEN(SUBSTITUTE($Y$2:$Y$4096,"Galarian "&amp;AA891,"")))/LEN("Galarian "&amp;AA891))
         - SUMPRODUCT((LEN($Y$2:$Y$4096)-LEN(SUBSTITUTE($Y$2:$Y$4096,"Hisuian "&amp;AA891,"")))/LEN("Hisuian "&amp;AA891))
         - SUMPRODUCT((LEN($Y$2:$Y$4096)-LEN(SUBSTITUTE($Y$2:$Y$4096,"Paldean "&amp;AA891,"")))/LEN("Paldean "&amp;AA891))
      &gt;0,2,1)
   ))))</f>
        <v>2</v>
      </c>
      <c r="AN891">
        <v>0</v>
      </c>
      <c r="AO891">
        <v>0</v>
      </c>
    </row>
    <row r="892" spans="1:41" x14ac:dyDescent="0.25">
      <c r="A892" t="s">
        <v>4017</v>
      </c>
      <c r="B892" t="s">
        <v>3124</v>
      </c>
      <c r="C892" t="s">
        <v>1499</v>
      </c>
      <c r="D892" t="s">
        <v>1524</v>
      </c>
      <c r="E892">
        <v>1</v>
      </c>
      <c r="F892">
        <v>90</v>
      </c>
      <c r="G892">
        <v>45</v>
      </c>
      <c r="H892">
        <v>30</v>
      </c>
      <c r="I892">
        <v>30</v>
      </c>
      <c r="J892">
        <v>40</v>
      </c>
      <c r="K892" t="s">
        <v>3125</v>
      </c>
      <c r="L892" t="s">
        <v>250</v>
      </c>
      <c r="M892" t="s">
        <v>248</v>
      </c>
      <c r="N892">
        <v>7</v>
      </c>
      <c r="O892">
        <v>1</v>
      </c>
      <c r="R892">
        <f t="shared" si="56"/>
        <v>7</v>
      </c>
      <c r="S892">
        <f t="shared" si="57"/>
        <v>1</v>
      </c>
      <c r="T892">
        <f t="shared" si="58"/>
        <v>8</v>
      </c>
      <c r="U892" t="s">
        <v>1499</v>
      </c>
      <c r="V892" t="s">
        <v>1524</v>
      </c>
      <c r="W892" t="s">
        <v>1468</v>
      </c>
      <c r="X892" t="s">
        <v>1472</v>
      </c>
      <c r="Z892" t="str" cm="1">
        <f t="array" ref="Z892">IF(ISBLANK(AK892),_xlfn.LET(
    _xlpm.nameBeforeSlash, IF(ISNUMBER(SEARCH("/", Y892)), LEFT(Y892, SEARCH("/", Y892)-1), Y892),
    _xlpm.matchRow, IFERROR(MATCH(_xlpm.nameBeforeSlash, AA:AA, 0), ""),
    _xlpm.difference, IF(_xlpm.matchRow="", "", ABS((R892 + S892)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),IF(ISBLANK(Y892),"","Hidden"))</f>
        <v/>
      </c>
      <c r="AA892" t="s">
        <v>5306</v>
      </c>
      <c r="AC892" t="s">
        <v>3122</v>
      </c>
      <c r="AD892" t="str">
        <f>_xlfn.XLOOKUP(AC892,moves!A:A,moves!B:B)</f>
        <v>blank</v>
      </c>
      <c r="AE892" t="str">
        <f>_xlfn.XLOOKUP(AC892,moves!A:A,moves!D:D)</f>
        <v>blank</v>
      </c>
      <c r="AF892" t="str">
        <f>_xlfn.XLOOKUP(AC892,moves!A:A,moves!E:E)</f>
        <v>This Pokémon cannot be damaged by non-super effective moves.</v>
      </c>
      <c r="AG892">
        <v>0</v>
      </c>
      <c r="AH892">
        <v>0</v>
      </c>
      <c r="AI892">
        <f t="shared" si="59"/>
        <v>1</v>
      </c>
      <c r="AJ892" t="s">
        <v>523</v>
      </c>
      <c r="AL892">
        <v>0</v>
      </c>
      <c r="AM892" cm="1">
        <f t="array" ref="AM892">IF(AL892=1,1,
   IF(ISTEXT(AK892),1,
   IF(AO892&gt;1,AM891,
   IF(AI892=1,
      IF(SUMPRODUCT((LEN($Y$2:$Y$4096)-LEN(SUBSTITUTE($Y$2:$Y$4096,AA892,"")))/LEN(AA892))&gt;0,2,1),
      IF(
         SUMPRODUCT((LEN($Y$2:$Y$4096)-LEN(SUBSTITUTE($Y$2:$Y$4096,AA892,"")))/LEN(AA892))
         - SUMPRODUCT((LEN($Y$2:$Y$4096)-LEN(SUBSTITUTE($Y$2:$Y$4096,"Alolan "&amp;AA892,"")))/LEN("Alolan "&amp;AA892))
         - SUMPRODUCT((LEN($Y$2:$Y$4096)-LEN(SUBSTITUTE($Y$2:$Y$4096,"Galarian "&amp;AA892,"")))/LEN("Galarian "&amp;AA892))
         - SUMPRODUCT((LEN($Y$2:$Y$4096)-LEN(SUBSTITUTE($Y$2:$Y$4096,"Hisuian "&amp;AA892,"")))/LEN("Hisuian "&amp;AA892))
         - SUMPRODUCT((LEN($Y$2:$Y$4096)-LEN(SUBSTITUTE($Y$2:$Y$4096,"Paldean "&amp;AA892,"")))/LEN("Paldean "&amp;AA892))
      &gt;0,2,1)
   ))))</f>
        <v>2</v>
      </c>
      <c r="AN892">
        <v>0</v>
      </c>
      <c r="AO892">
        <v>0</v>
      </c>
    </row>
    <row r="893" spans="1:41" x14ac:dyDescent="0.25">
      <c r="A893">
        <v>293</v>
      </c>
      <c r="B893" t="s">
        <v>1940</v>
      </c>
      <c r="C893" t="s">
        <v>1512</v>
      </c>
      <c r="D893"/>
      <c r="E893">
        <v>64</v>
      </c>
      <c r="F893">
        <v>51</v>
      </c>
      <c r="G893">
        <v>23</v>
      </c>
      <c r="H893">
        <v>51</v>
      </c>
      <c r="I893">
        <v>23</v>
      </c>
      <c r="J893">
        <v>28</v>
      </c>
      <c r="K893" t="s">
        <v>1941</v>
      </c>
      <c r="L893" t="s">
        <v>253</v>
      </c>
      <c r="M893" t="s">
        <v>249</v>
      </c>
      <c r="N893">
        <v>4.1800000000000006</v>
      </c>
      <c r="O893">
        <v>3.94</v>
      </c>
      <c r="Q893">
        <v>1</v>
      </c>
      <c r="R893">
        <f t="shared" si="56"/>
        <v>4</v>
      </c>
      <c r="S893">
        <f t="shared" si="57"/>
        <v>5</v>
      </c>
      <c r="T893">
        <f t="shared" si="58"/>
        <v>9</v>
      </c>
      <c r="U893" t="s">
        <v>1512</v>
      </c>
      <c r="V893" t="s">
        <v>1471</v>
      </c>
      <c r="W893" t="s">
        <v>1209</v>
      </c>
      <c r="X893" t="s">
        <v>1479</v>
      </c>
      <c r="Y893" t="s">
        <v>1942</v>
      </c>
      <c r="Z893" cm="1">
        <f t="array" ref="Z893">IF(ISBLANK(AK893),_xlfn.LET(
    _xlpm.nameBeforeSlash, IF(ISNUMBER(SEARCH("/", Y893)), LEFT(Y893, SEARCH("/", Y893)-1), Y893),
    _xlpm.matchRow, IFERROR(MATCH(_xlpm.nameBeforeSlash, AA:AA, 0), ""),
    _xlpm.difference, IF(_xlpm.matchRow="", "", ABS((R893 + S893)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),IF(ISBLANK(Y893),"","Hidden"))</f>
        <v>8</v>
      </c>
      <c r="AA893" t="s">
        <v>1940</v>
      </c>
      <c r="AC893" t="s">
        <v>839</v>
      </c>
      <c r="AD893" t="str">
        <f>_xlfn.XLOOKUP(AC893,moves!A:A,moves!B:B)</f>
        <v>normal</v>
      </c>
      <c r="AE893">
        <f>_xlfn.XLOOKUP(AC893,moves!A:A,moves!D:D)</f>
        <v>3</v>
      </c>
      <c r="AF893" t="str">
        <f>_xlfn.XLOOKUP(AC893,moves!A:A,moves!E:E)</f>
        <v>Status symbols deal +1 damage. Before rolling: Remove the Drowsy status condition from the user and the target.</v>
      </c>
      <c r="AG893">
        <v>1</v>
      </c>
      <c r="AH893">
        <v>0</v>
      </c>
      <c r="AI893">
        <f t="shared" si="59"/>
        <v>0</v>
      </c>
      <c r="AJ893" t="s">
        <v>870</v>
      </c>
      <c r="AL893">
        <v>0</v>
      </c>
      <c r="AM893" cm="1">
        <f t="array" ref="AM893">IF(AL893=1,1,
   IF(ISTEXT(AK893),1,
   IF(AO893&gt;1,AM892,
   IF(AI893=1,
      IF(SUMPRODUCT((LEN($Y$2:$Y$4096)-LEN(SUBSTITUTE($Y$2:$Y$4096,AA893,"")))/LEN(AA893))&gt;0,2,1),
      IF(
         SUMPRODUCT((LEN($Y$2:$Y$4096)-LEN(SUBSTITUTE($Y$2:$Y$4096,AA893,"")))/LEN(AA893))
         - SUMPRODUCT((LEN($Y$2:$Y$4096)-LEN(SUBSTITUTE($Y$2:$Y$4096,"Alolan "&amp;AA893,"")))/LEN("Alolan "&amp;AA893))
         - SUMPRODUCT((LEN($Y$2:$Y$4096)-LEN(SUBSTITUTE($Y$2:$Y$4096,"Galarian "&amp;AA893,"")))/LEN("Galarian "&amp;AA893))
         - SUMPRODUCT((LEN($Y$2:$Y$4096)-LEN(SUBSTITUTE($Y$2:$Y$4096,"Hisuian "&amp;AA893,"")))/LEN("Hisuian "&amp;AA893))
         - SUMPRODUCT((LEN($Y$2:$Y$4096)-LEN(SUBSTITUTE($Y$2:$Y$4096,"Paldean "&amp;AA893,"")))/LEN("Paldean "&amp;AA893))
      &gt;0,2,1)
   ))))</f>
        <v>1</v>
      </c>
      <c r="AN893">
        <v>0</v>
      </c>
      <c r="AO893">
        <v>0</v>
      </c>
    </row>
    <row r="894" spans="1:41" x14ac:dyDescent="0.25">
      <c r="A894" t="s">
        <v>4018</v>
      </c>
      <c r="B894" t="s">
        <v>1940</v>
      </c>
      <c r="C894" t="s">
        <v>1512</v>
      </c>
      <c r="D894"/>
      <c r="E894">
        <v>64</v>
      </c>
      <c r="F894">
        <v>51</v>
      </c>
      <c r="G894">
        <v>23</v>
      </c>
      <c r="H894">
        <v>51</v>
      </c>
      <c r="I894">
        <v>23</v>
      </c>
      <c r="J894">
        <v>28</v>
      </c>
      <c r="K894" t="s">
        <v>1941</v>
      </c>
      <c r="L894" t="s">
        <v>253</v>
      </c>
      <c r="M894" t="s">
        <v>249</v>
      </c>
      <c r="N894">
        <v>4.1800000000000006</v>
      </c>
      <c r="O894">
        <v>3.94</v>
      </c>
      <c r="Q894">
        <v>1</v>
      </c>
      <c r="R894">
        <f t="shared" si="56"/>
        <v>4</v>
      </c>
      <c r="S894">
        <f t="shared" si="57"/>
        <v>5</v>
      </c>
      <c r="T894">
        <f t="shared" si="58"/>
        <v>9</v>
      </c>
      <c r="U894" t="s">
        <v>1512</v>
      </c>
      <c r="V894" t="s">
        <v>1471</v>
      </c>
      <c r="W894" t="s">
        <v>1209</v>
      </c>
      <c r="X894" t="s">
        <v>1479</v>
      </c>
      <c r="Y894" t="s">
        <v>5307</v>
      </c>
      <c r="Z894" cm="1">
        <f t="array" ref="Z894">IF(ISBLANK(AK894),_xlfn.LET(
    _xlpm.nameBeforeSlash, IF(ISNUMBER(SEARCH("/", Y894)), LEFT(Y894, SEARCH("/", Y894)-1), Y894),
    _xlpm.matchRow, IFERROR(MATCH(_xlpm.nameBeforeSlash, AA:AA, 0), ""),
    _xlpm.difference, IF(_xlpm.matchRow="", "", ABS((R894 + S894)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),IF(ISBLANK(Y894),"","Hidden"))</f>
        <v>8</v>
      </c>
      <c r="AA894" t="s">
        <v>5308</v>
      </c>
      <c r="AC894" t="s">
        <v>6519</v>
      </c>
      <c r="AD894" t="str">
        <f>_xlfn.XLOOKUP(AC894,moves!A:A,moves!B:B)</f>
        <v>normal</v>
      </c>
      <c r="AE894">
        <f>_xlfn.XLOOKUP(AC894,moves!A:A,moves!D:D)</f>
        <v>1</v>
      </c>
      <c r="AF894" t="str">
        <f>_xlfn.XLOOKUP(AC894,moves!A:A,moves!E:E)</f>
        <v>If the user is Drowsy: Increase attack strength by 3.</v>
      </c>
      <c r="AG894">
        <v>1</v>
      </c>
      <c r="AH894">
        <v>0</v>
      </c>
      <c r="AI894">
        <f t="shared" si="59"/>
        <v>1</v>
      </c>
      <c r="AJ894" t="s">
        <v>523</v>
      </c>
      <c r="AL894">
        <v>0</v>
      </c>
      <c r="AM894" cm="1">
        <f t="array" ref="AM894">IF(AL894=1,1,
   IF(ISTEXT(AK894),1,
   IF(AO894&gt;1,AM893,
   IF(AI894=1,
      IF(SUMPRODUCT((LEN($Y$2:$Y$4096)-LEN(SUBSTITUTE($Y$2:$Y$4096,AA894,"")))/LEN(AA894))&gt;0,2,1),
      IF(
         SUMPRODUCT((LEN($Y$2:$Y$4096)-LEN(SUBSTITUTE($Y$2:$Y$4096,AA894,"")))/LEN(AA894))
         - SUMPRODUCT((LEN($Y$2:$Y$4096)-LEN(SUBSTITUTE($Y$2:$Y$4096,"Alolan "&amp;AA894,"")))/LEN("Alolan "&amp;AA894))
         - SUMPRODUCT((LEN($Y$2:$Y$4096)-LEN(SUBSTITUTE($Y$2:$Y$4096,"Galarian "&amp;AA894,"")))/LEN("Galarian "&amp;AA894))
         - SUMPRODUCT((LEN($Y$2:$Y$4096)-LEN(SUBSTITUTE($Y$2:$Y$4096,"Hisuian "&amp;AA894,"")))/LEN("Hisuian "&amp;AA894))
         - SUMPRODUCT((LEN($Y$2:$Y$4096)-LEN(SUBSTITUTE($Y$2:$Y$4096,"Paldean "&amp;AA894,"")))/LEN("Paldean "&amp;AA894))
      &gt;0,2,1)
   ))))</f>
        <v>1</v>
      </c>
      <c r="AN894">
        <v>0</v>
      </c>
      <c r="AO894">
        <v>0</v>
      </c>
    </row>
    <row r="895" spans="1:41" x14ac:dyDescent="0.25">
      <c r="A895">
        <v>294</v>
      </c>
      <c r="B895" t="s">
        <v>1942</v>
      </c>
      <c r="C895" t="s">
        <v>1512</v>
      </c>
      <c r="D895"/>
      <c r="E895">
        <v>84</v>
      </c>
      <c r="F895">
        <v>71</v>
      </c>
      <c r="G895">
        <v>43</v>
      </c>
      <c r="H895">
        <v>71</v>
      </c>
      <c r="I895">
        <v>43</v>
      </c>
      <c r="J895">
        <v>48</v>
      </c>
      <c r="K895" t="s">
        <v>1943</v>
      </c>
      <c r="L895" t="s">
        <v>253</v>
      </c>
      <c r="M895" t="s">
        <v>249</v>
      </c>
      <c r="N895">
        <v>6.1800000000000006</v>
      </c>
      <c r="O895">
        <v>5.9399999999999995</v>
      </c>
      <c r="Q895">
        <v>1</v>
      </c>
      <c r="R895">
        <f t="shared" si="56"/>
        <v>6</v>
      </c>
      <c r="S895">
        <f t="shared" si="57"/>
        <v>7</v>
      </c>
      <c r="T895">
        <f t="shared" si="58"/>
        <v>13</v>
      </c>
      <c r="U895" t="s">
        <v>1512</v>
      </c>
      <c r="V895" t="s">
        <v>1471</v>
      </c>
      <c r="W895" t="s">
        <v>1209</v>
      </c>
      <c r="X895" t="s">
        <v>1479</v>
      </c>
      <c r="Y895" t="s">
        <v>1944</v>
      </c>
      <c r="Z895" cm="1">
        <f t="array" ref="Z895">IF(ISBLANK(AK895),_xlfn.LET(
    _xlpm.nameBeforeSlash, IF(ISNUMBER(SEARCH("/", Y895)), LEFT(Y895, SEARCH("/", Y895)-1), Y895),
    _xlpm.matchRow, IFERROR(MATCH(_xlpm.nameBeforeSlash, AA:AA, 0), ""),
    _xlpm.difference, IF(_xlpm.matchRow="", "", ABS((R895 + S895)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),IF(ISBLANK(Y895),"","Hidden"))</f>
        <v>12</v>
      </c>
      <c r="AA895" t="s">
        <v>1942</v>
      </c>
      <c r="AC895" t="s">
        <v>1232</v>
      </c>
      <c r="AD895" t="str">
        <f>_xlfn.XLOOKUP(AC895,moves!A:A,moves!B:B)</f>
        <v>normal</v>
      </c>
      <c r="AE895">
        <f>_xlfn.XLOOKUP(AC895,moves!A:A,moves!D:D)</f>
        <v>3</v>
      </c>
      <c r="AF895" t="str">
        <f>_xlfn.XLOOKUP(AC895,moves!A:A,moves!E:E)</f>
        <v xml:space="preserve"> </v>
      </c>
      <c r="AG895">
        <v>0</v>
      </c>
      <c r="AH895">
        <v>0</v>
      </c>
      <c r="AI895">
        <f t="shared" si="59"/>
        <v>0</v>
      </c>
      <c r="AJ895" t="s">
        <v>524</v>
      </c>
      <c r="AL895">
        <v>0</v>
      </c>
      <c r="AM895" cm="1">
        <f t="array" ref="AM895">IF(AL895=1,1,
   IF(ISTEXT(AK895),1,
   IF(AO895&gt;1,AM894,
   IF(AI895=1,
      IF(SUMPRODUCT((LEN($Y$2:$Y$4096)-LEN(SUBSTITUTE($Y$2:$Y$4096,AA895,"")))/LEN(AA895))&gt;0,2,1),
      IF(
         SUMPRODUCT((LEN($Y$2:$Y$4096)-LEN(SUBSTITUTE($Y$2:$Y$4096,AA895,"")))/LEN(AA895))
         - SUMPRODUCT((LEN($Y$2:$Y$4096)-LEN(SUBSTITUTE($Y$2:$Y$4096,"Alolan "&amp;AA895,"")))/LEN("Alolan "&amp;AA895))
         - SUMPRODUCT((LEN($Y$2:$Y$4096)-LEN(SUBSTITUTE($Y$2:$Y$4096,"Galarian "&amp;AA895,"")))/LEN("Galarian "&amp;AA895))
         - SUMPRODUCT((LEN($Y$2:$Y$4096)-LEN(SUBSTITUTE($Y$2:$Y$4096,"Hisuian "&amp;AA895,"")))/LEN("Hisuian "&amp;AA895))
         - SUMPRODUCT((LEN($Y$2:$Y$4096)-LEN(SUBSTITUTE($Y$2:$Y$4096,"Paldean "&amp;AA895,"")))/LEN("Paldean "&amp;AA895))
      &gt;0,2,1)
   ))))</f>
        <v>2</v>
      </c>
      <c r="AN895">
        <v>0</v>
      </c>
      <c r="AO895">
        <v>0</v>
      </c>
    </row>
    <row r="896" spans="1:41" x14ac:dyDescent="0.25">
      <c r="A896" t="s">
        <v>4019</v>
      </c>
      <c r="B896" t="s">
        <v>1942</v>
      </c>
      <c r="C896" t="s">
        <v>1512</v>
      </c>
      <c r="D896"/>
      <c r="E896">
        <v>84</v>
      </c>
      <c r="F896">
        <v>71</v>
      </c>
      <c r="G896">
        <v>43</v>
      </c>
      <c r="H896">
        <v>71</v>
      </c>
      <c r="I896">
        <v>43</v>
      </c>
      <c r="J896">
        <v>48</v>
      </c>
      <c r="K896" t="s">
        <v>1943</v>
      </c>
      <c r="L896" t="s">
        <v>253</v>
      </c>
      <c r="M896" t="s">
        <v>249</v>
      </c>
      <c r="N896">
        <v>6.1800000000000006</v>
      </c>
      <c r="O896">
        <v>5.9399999999999995</v>
      </c>
      <c r="Q896">
        <v>1</v>
      </c>
      <c r="R896">
        <f t="shared" si="56"/>
        <v>6</v>
      </c>
      <c r="S896">
        <f t="shared" si="57"/>
        <v>7</v>
      </c>
      <c r="T896">
        <f t="shared" si="58"/>
        <v>13</v>
      </c>
      <c r="U896" t="s">
        <v>1512</v>
      </c>
      <c r="V896" t="s">
        <v>1471</v>
      </c>
      <c r="W896" t="s">
        <v>1209</v>
      </c>
      <c r="X896" t="s">
        <v>1479</v>
      </c>
      <c r="Y896" t="s">
        <v>5309</v>
      </c>
      <c r="Z896" cm="1">
        <f t="array" ref="Z896">IF(ISBLANK(AK896),_xlfn.LET(
    _xlpm.nameBeforeSlash, IF(ISNUMBER(SEARCH("/", Y896)), LEFT(Y896, SEARCH("/", Y896)-1), Y896),
    _xlpm.matchRow, IFERROR(MATCH(_xlpm.nameBeforeSlash, AA:AA, 0), ""),
    _xlpm.difference, IF(_xlpm.matchRow="", "", ABS((R896 + S896)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),IF(ISBLANK(Y896),"","Hidden"))</f>
        <v>12</v>
      </c>
      <c r="AA896" t="s">
        <v>5307</v>
      </c>
      <c r="AC896" t="s">
        <v>6522</v>
      </c>
      <c r="AD896" t="str">
        <f>_xlfn.XLOOKUP(AC896,moves!A:A,moves!B:B)</f>
        <v>normal</v>
      </c>
      <c r="AE896">
        <f>_xlfn.XLOOKUP(AC896,moves!A:A,moves!D:D)</f>
        <v>3</v>
      </c>
      <c r="AF896" t="str">
        <f>_xlfn.XLOOKUP(AC896,moves!A:A,moves!E:E)</f>
        <v>If the user is Drowsy and any critical hits are rolled: The target skips their turn this round.</v>
      </c>
      <c r="AG896">
        <v>0</v>
      </c>
      <c r="AH896">
        <v>0</v>
      </c>
      <c r="AI896">
        <f t="shared" si="59"/>
        <v>1</v>
      </c>
      <c r="AJ896" t="s">
        <v>524</v>
      </c>
      <c r="AL896">
        <v>0</v>
      </c>
      <c r="AM896" cm="1">
        <f t="array" ref="AM896">IF(AL896=1,1,
   IF(ISTEXT(AK896),1,
   IF(AO896&gt;1,AM895,
   IF(AI896=1,
      IF(SUMPRODUCT((LEN($Y$2:$Y$4096)-LEN(SUBSTITUTE($Y$2:$Y$4096,AA896,"")))/LEN(AA896))&gt;0,2,1),
      IF(
         SUMPRODUCT((LEN($Y$2:$Y$4096)-LEN(SUBSTITUTE($Y$2:$Y$4096,AA896,"")))/LEN(AA896))
         - SUMPRODUCT((LEN($Y$2:$Y$4096)-LEN(SUBSTITUTE($Y$2:$Y$4096,"Alolan "&amp;AA896,"")))/LEN("Alolan "&amp;AA896))
         - SUMPRODUCT((LEN($Y$2:$Y$4096)-LEN(SUBSTITUTE($Y$2:$Y$4096,"Galarian "&amp;AA896,"")))/LEN("Galarian "&amp;AA896))
         - SUMPRODUCT((LEN($Y$2:$Y$4096)-LEN(SUBSTITUTE($Y$2:$Y$4096,"Hisuian "&amp;AA896,"")))/LEN("Hisuian "&amp;AA896))
         - SUMPRODUCT((LEN($Y$2:$Y$4096)-LEN(SUBSTITUTE($Y$2:$Y$4096,"Paldean "&amp;AA896,"")))/LEN("Paldean "&amp;AA896))
      &gt;0,2,1)
   ))))</f>
        <v>2</v>
      </c>
      <c r="AN896">
        <v>0</v>
      </c>
      <c r="AO896">
        <v>0</v>
      </c>
    </row>
    <row r="897" spans="1:41" x14ac:dyDescent="0.25">
      <c r="A897">
        <v>295</v>
      </c>
      <c r="B897" t="s">
        <v>1944</v>
      </c>
      <c r="C897" t="s">
        <v>1512</v>
      </c>
      <c r="D897"/>
      <c r="E897">
        <v>104</v>
      </c>
      <c r="F897">
        <v>91</v>
      </c>
      <c r="G897">
        <v>63</v>
      </c>
      <c r="H897">
        <v>91</v>
      </c>
      <c r="I897">
        <v>73</v>
      </c>
      <c r="J897">
        <v>68</v>
      </c>
      <c r="K897" t="s">
        <v>1945</v>
      </c>
      <c r="L897" t="s">
        <v>253</v>
      </c>
      <c r="M897" t="s">
        <v>249</v>
      </c>
      <c r="N897">
        <v>8.18</v>
      </c>
      <c r="O897">
        <v>8.24</v>
      </c>
      <c r="Q897">
        <v>1</v>
      </c>
      <c r="R897">
        <f t="shared" ref="R897:R960" si="60">MROUND(N897,1)+P897</f>
        <v>8</v>
      </c>
      <c r="S897">
        <f t="shared" ref="S897:S960" si="61">MROUND(O897,1)+Q897</f>
        <v>9</v>
      </c>
      <c r="T897">
        <f t="shared" si="58"/>
        <v>17</v>
      </c>
      <c r="U897" t="s">
        <v>1512</v>
      </c>
      <c r="V897" t="s">
        <v>1471</v>
      </c>
      <c r="W897" t="s">
        <v>1209</v>
      </c>
      <c r="X897" t="s">
        <v>1479</v>
      </c>
      <c r="Z897" t="str" cm="1">
        <f t="array" ref="Z897">IF(ISBLANK(AK897),_xlfn.LET(
    _xlpm.nameBeforeSlash, IF(ISNUMBER(SEARCH("/", Y897)), LEFT(Y897, SEARCH("/", Y897)-1), Y897),
    _xlpm.matchRow, IFERROR(MATCH(_xlpm.nameBeforeSlash, AA:AA, 0), ""),
    _xlpm.difference, IF(_xlpm.matchRow="", "", ABS((R897 + S897)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),IF(ISBLANK(Y897),"","Hidden"))</f>
        <v/>
      </c>
      <c r="AA897" t="s">
        <v>1944</v>
      </c>
      <c r="AC897" t="s">
        <v>1222</v>
      </c>
      <c r="AD897" t="str">
        <f>_xlfn.XLOOKUP(AC897,moves!A:A,moves!B:B)</f>
        <v>normal</v>
      </c>
      <c r="AE897">
        <f>_xlfn.XLOOKUP(AC897,moves!A:A,moves!D:D)</f>
        <v>7</v>
      </c>
      <c r="AF897" t="str">
        <f>_xlfn.XLOOKUP(AC897,moves!A:A,moves!E:E)</f>
        <v xml:space="preserve"> </v>
      </c>
      <c r="AG897">
        <v>0</v>
      </c>
      <c r="AH897">
        <v>0</v>
      </c>
      <c r="AI897">
        <f t="shared" si="59"/>
        <v>0</v>
      </c>
      <c r="AJ897" t="s">
        <v>525</v>
      </c>
      <c r="AL897">
        <v>0</v>
      </c>
      <c r="AM897" cm="1">
        <f t="array" ref="AM897">IF(AL897=1,1,
   IF(ISTEXT(AK897),1,
   IF(AO897&gt;1,AM896,
   IF(AI897=1,
      IF(SUMPRODUCT((LEN($Y$2:$Y$4096)-LEN(SUBSTITUTE($Y$2:$Y$4096,AA897,"")))/LEN(AA897))&gt;0,2,1),
      IF(
         SUMPRODUCT((LEN($Y$2:$Y$4096)-LEN(SUBSTITUTE($Y$2:$Y$4096,AA897,"")))/LEN(AA897))
         - SUMPRODUCT((LEN($Y$2:$Y$4096)-LEN(SUBSTITUTE($Y$2:$Y$4096,"Alolan "&amp;AA897,"")))/LEN("Alolan "&amp;AA897))
         - SUMPRODUCT((LEN($Y$2:$Y$4096)-LEN(SUBSTITUTE($Y$2:$Y$4096,"Galarian "&amp;AA897,"")))/LEN("Galarian "&amp;AA897))
         - SUMPRODUCT((LEN($Y$2:$Y$4096)-LEN(SUBSTITUTE($Y$2:$Y$4096,"Hisuian "&amp;AA897,"")))/LEN("Hisuian "&amp;AA897))
         - SUMPRODUCT((LEN($Y$2:$Y$4096)-LEN(SUBSTITUTE($Y$2:$Y$4096,"Paldean "&amp;AA897,"")))/LEN("Paldean "&amp;AA897))
      &gt;0,2,1)
   ))))</f>
        <v>2</v>
      </c>
      <c r="AN897">
        <v>0</v>
      </c>
      <c r="AO897">
        <v>0</v>
      </c>
    </row>
    <row r="898" spans="1:41" x14ac:dyDescent="0.25">
      <c r="A898" t="s">
        <v>4020</v>
      </c>
      <c r="B898" t="s">
        <v>1944</v>
      </c>
      <c r="C898" t="s">
        <v>1512</v>
      </c>
      <c r="D898"/>
      <c r="E898">
        <v>104</v>
      </c>
      <c r="F898">
        <v>91</v>
      </c>
      <c r="G898">
        <v>63</v>
      </c>
      <c r="H898">
        <v>91</v>
      </c>
      <c r="I898">
        <v>73</v>
      </c>
      <c r="J898">
        <v>68</v>
      </c>
      <c r="K898" t="s">
        <v>1945</v>
      </c>
      <c r="L898" t="s">
        <v>253</v>
      </c>
      <c r="M898" t="s">
        <v>249</v>
      </c>
      <c r="N898">
        <v>8.18</v>
      </c>
      <c r="O898">
        <v>8.24</v>
      </c>
      <c r="Q898">
        <v>1</v>
      </c>
      <c r="R898">
        <f t="shared" si="60"/>
        <v>8</v>
      </c>
      <c r="S898">
        <f t="shared" si="61"/>
        <v>9</v>
      </c>
      <c r="T898">
        <f t="shared" si="58"/>
        <v>17</v>
      </c>
      <c r="U898" t="s">
        <v>1512</v>
      </c>
      <c r="V898" t="s">
        <v>1471</v>
      </c>
      <c r="W898" t="s">
        <v>1209</v>
      </c>
      <c r="X898" t="s">
        <v>1479</v>
      </c>
      <c r="Z898" t="str" cm="1">
        <f t="array" ref="Z898">IF(ISBLANK(AK898),_xlfn.LET(
    _xlpm.nameBeforeSlash, IF(ISNUMBER(SEARCH("/", Y898)), LEFT(Y898, SEARCH("/", Y898)-1), Y898),
    _xlpm.matchRow, IFERROR(MATCH(_xlpm.nameBeforeSlash, AA:AA, 0), ""),
    _xlpm.difference, IF(_xlpm.matchRow="", "", ABS((R898 + S898)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),IF(ISBLANK(Y898),"","Hidden"))</f>
        <v/>
      </c>
      <c r="AA898" t="s">
        <v>5309</v>
      </c>
      <c r="AC898" t="s">
        <v>6524</v>
      </c>
      <c r="AD898" t="str">
        <f>_xlfn.XLOOKUP(AC898,moves!A:A,moves!B:B)</f>
        <v>normal</v>
      </c>
      <c r="AE898">
        <f>_xlfn.XLOOKUP(AC898,moves!A:A,moves!D:D)</f>
        <v>5</v>
      </c>
      <c r="AF898" t="str">
        <f>_xlfn.XLOOKUP(AC898,moves!A:A,moves!E:E)</f>
        <v xml:space="preserve"> </v>
      </c>
      <c r="AG898">
        <v>0</v>
      </c>
      <c r="AH898">
        <v>0</v>
      </c>
      <c r="AI898">
        <f t="shared" si="59"/>
        <v>1</v>
      </c>
      <c r="AJ898" t="s">
        <v>525</v>
      </c>
      <c r="AL898">
        <v>0</v>
      </c>
      <c r="AM898" cm="1">
        <f t="array" ref="AM898">IF(AL898=1,1,
   IF(ISTEXT(AK898),1,
   IF(AO898&gt;1,AM897,
   IF(AI898=1,
      IF(SUMPRODUCT((LEN($Y$2:$Y$4096)-LEN(SUBSTITUTE($Y$2:$Y$4096,AA898,"")))/LEN(AA898))&gt;0,2,1),
      IF(
         SUMPRODUCT((LEN($Y$2:$Y$4096)-LEN(SUBSTITUTE($Y$2:$Y$4096,AA898,"")))/LEN(AA898))
         - SUMPRODUCT((LEN($Y$2:$Y$4096)-LEN(SUBSTITUTE($Y$2:$Y$4096,"Alolan "&amp;AA898,"")))/LEN("Alolan "&amp;AA898))
         - SUMPRODUCT((LEN($Y$2:$Y$4096)-LEN(SUBSTITUTE($Y$2:$Y$4096,"Galarian "&amp;AA898,"")))/LEN("Galarian "&amp;AA898))
         - SUMPRODUCT((LEN($Y$2:$Y$4096)-LEN(SUBSTITUTE($Y$2:$Y$4096,"Hisuian "&amp;AA898,"")))/LEN("Hisuian "&amp;AA898))
         - SUMPRODUCT((LEN($Y$2:$Y$4096)-LEN(SUBSTITUTE($Y$2:$Y$4096,"Paldean "&amp;AA898,"")))/LEN("Paldean "&amp;AA898))
      &gt;0,2,1)
   ))))</f>
        <v>2</v>
      </c>
      <c r="AN898">
        <v>0</v>
      </c>
      <c r="AO898">
        <v>0</v>
      </c>
    </row>
    <row r="899" spans="1:41" x14ac:dyDescent="0.25">
      <c r="A899">
        <v>296</v>
      </c>
      <c r="B899" t="s">
        <v>1946</v>
      </c>
      <c r="C899" t="s">
        <v>1492</v>
      </c>
      <c r="D899"/>
      <c r="E899">
        <v>72</v>
      </c>
      <c r="F899">
        <v>60</v>
      </c>
      <c r="G899">
        <v>30</v>
      </c>
      <c r="H899">
        <v>20</v>
      </c>
      <c r="I899">
        <v>30</v>
      </c>
      <c r="J899">
        <v>25</v>
      </c>
      <c r="K899" t="s">
        <v>1947</v>
      </c>
      <c r="L899" t="s">
        <v>253</v>
      </c>
      <c r="M899" t="s">
        <v>249</v>
      </c>
      <c r="N899">
        <v>4.2</v>
      </c>
      <c r="O899">
        <v>4.68</v>
      </c>
      <c r="R899">
        <f t="shared" si="60"/>
        <v>4</v>
      </c>
      <c r="S899">
        <f t="shared" si="61"/>
        <v>5</v>
      </c>
      <c r="T899">
        <f t="shared" si="58"/>
        <v>9</v>
      </c>
      <c r="U899" t="s">
        <v>1492</v>
      </c>
      <c r="V899" t="s">
        <v>1514</v>
      </c>
      <c r="W899" t="s">
        <v>1512</v>
      </c>
      <c r="X899" t="s">
        <v>1471</v>
      </c>
      <c r="Y899" t="s">
        <v>1948</v>
      </c>
      <c r="Z899" cm="1">
        <f t="array" ref="Z899">IF(ISBLANK(AK899),_xlfn.LET(
    _xlpm.nameBeforeSlash, IF(ISNUMBER(SEARCH("/", Y899)), LEFT(Y899, SEARCH("/", Y899)-1), Y899),
    _xlpm.matchRow, IFERROR(MATCH(_xlpm.nameBeforeSlash, AA:AA, 0), ""),
    _xlpm.difference, IF(_xlpm.matchRow="", "", ABS((R899 + S899)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),IF(ISBLANK(Y899),"","Hidden"))</f>
        <v>16</v>
      </c>
      <c r="AA899" t="s">
        <v>1946</v>
      </c>
      <c r="AC899" t="s">
        <v>1060</v>
      </c>
      <c r="AD899" t="str">
        <f>_xlfn.XLOOKUP(AC899,moves!A:A,moves!B:B)</f>
        <v>fighting</v>
      </c>
      <c r="AE899">
        <f>_xlfn.XLOOKUP(AC899,moves!A:A,moves!D:D)</f>
        <v>2</v>
      </c>
      <c r="AF899" t="str">
        <f>_xlfn.XLOOKUP(AC899,moves!A:A,moves!E:E)</f>
        <v>Each time this move is used in succession: Increase attack strength by 1.</v>
      </c>
      <c r="AG899">
        <v>0</v>
      </c>
      <c r="AH899">
        <v>0</v>
      </c>
      <c r="AI899">
        <f t="shared" si="59"/>
        <v>0</v>
      </c>
      <c r="AJ899" t="s">
        <v>523</v>
      </c>
      <c r="AL899">
        <v>0</v>
      </c>
      <c r="AM899" cm="1">
        <f t="array" ref="AM899">IF(AL899=1,1,
   IF(ISTEXT(AK899),1,
   IF(AO899&gt;1,AM898,
   IF(AI899=1,
      IF(SUMPRODUCT((LEN($Y$2:$Y$4096)-LEN(SUBSTITUTE($Y$2:$Y$4096,AA899,"")))/LEN(AA899))&gt;0,2,1),
      IF(
         SUMPRODUCT((LEN($Y$2:$Y$4096)-LEN(SUBSTITUTE($Y$2:$Y$4096,AA899,"")))/LEN(AA899))
         - SUMPRODUCT((LEN($Y$2:$Y$4096)-LEN(SUBSTITUTE($Y$2:$Y$4096,"Alolan "&amp;AA899,"")))/LEN("Alolan "&amp;AA899))
         - SUMPRODUCT((LEN($Y$2:$Y$4096)-LEN(SUBSTITUTE($Y$2:$Y$4096,"Galarian "&amp;AA899,"")))/LEN("Galarian "&amp;AA899))
         - SUMPRODUCT((LEN($Y$2:$Y$4096)-LEN(SUBSTITUTE($Y$2:$Y$4096,"Hisuian "&amp;AA899,"")))/LEN("Hisuian "&amp;AA899))
         - SUMPRODUCT((LEN($Y$2:$Y$4096)-LEN(SUBSTITUTE($Y$2:$Y$4096,"Paldean "&amp;AA899,"")))/LEN("Paldean "&amp;AA899))
      &gt;0,2,1)
   ))))</f>
        <v>1</v>
      </c>
      <c r="AN899">
        <v>0</v>
      </c>
      <c r="AO899">
        <v>0</v>
      </c>
    </row>
    <row r="900" spans="1:41" x14ac:dyDescent="0.25">
      <c r="A900" t="s">
        <v>4021</v>
      </c>
      <c r="B900" t="s">
        <v>1946</v>
      </c>
      <c r="C900" t="s">
        <v>1492</v>
      </c>
      <c r="D900"/>
      <c r="E900">
        <v>72</v>
      </c>
      <c r="F900">
        <v>60</v>
      </c>
      <c r="G900">
        <v>30</v>
      </c>
      <c r="H900">
        <v>20</v>
      </c>
      <c r="I900">
        <v>30</v>
      </c>
      <c r="J900">
        <v>25</v>
      </c>
      <c r="K900" t="s">
        <v>1947</v>
      </c>
      <c r="L900" t="s">
        <v>253</v>
      </c>
      <c r="M900" t="s">
        <v>249</v>
      </c>
      <c r="N900">
        <v>4.2</v>
      </c>
      <c r="O900">
        <v>4.68</v>
      </c>
      <c r="R900">
        <f t="shared" si="60"/>
        <v>4</v>
      </c>
      <c r="S900">
        <f t="shared" si="61"/>
        <v>5</v>
      </c>
      <c r="T900">
        <f t="shared" si="58"/>
        <v>9</v>
      </c>
      <c r="U900" t="s">
        <v>1492</v>
      </c>
      <c r="V900" t="s">
        <v>1514</v>
      </c>
      <c r="W900" t="s">
        <v>1512</v>
      </c>
      <c r="X900" t="s">
        <v>1471</v>
      </c>
      <c r="Y900" t="s">
        <v>5310</v>
      </c>
      <c r="Z900" cm="1">
        <f t="array" ref="Z900">IF(ISBLANK(AK900),_xlfn.LET(
    _xlpm.nameBeforeSlash, IF(ISNUMBER(SEARCH("/", Y900)), LEFT(Y900, SEARCH("/", Y900)-1), Y900),
    _xlpm.matchRow, IFERROR(MATCH(_xlpm.nameBeforeSlash, AA:AA, 0), ""),
    _xlpm.difference, IF(_xlpm.matchRow="", "", ABS((R900 + S900)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),IF(ISBLANK(Y900),"","Hidden"))</f>
        <v>16</v>
      </c>
      <c r="AA900" t="s">
        <v>5311</v>
      </c>
      <c r="AC900" t="s">
        <v>1253</v>
      </c>
      <c r="AD900" t="str">
        <f>_xlfn.XLOOKUP(AC900,moves!A:A,moves!B:B)</f>
        <v>normal</v>
      </c>
      <c r="AE900">
        <f>_xlfn.XLOOKUP(AC900,moves!A:A,moves!D:D)</f>
        <v>1</v>
      </c>
      <c r="AF900" t="str">
        <f>_xlfn.XLOOKUP(AC900,moves!A:A,moves!E:E)</f>
        <v>This move can only be used if the user has used no other moves/actions since becoming active. The target loses their turn this round.</v>
      </c>
      <c r="AG900">
        <v>0</v>
      </c>
      <c r="AH900">
        <v>0</v>
      </c>
      <c r="AI900">
        <f t="shared" si="59"/>
        <v>1</v>
      </c>
      <c r="AJ900" t="s">
        <v>523</v>
      </c>
      <c r="AL900">
        <v>0</v>
      </c>
      <c r="AM900" cm="1">
        <f t="array" ref="AM900">IF(AL900=1,1,
   IF(ISTEXT(AK900),1,
   IF(AO900&gt;1,AM899,
   IF(AI900=1,
      IF(SUMPRODUCT((LEN($Y$2:$Y$4096)-LEN(SUBSTITUTE($Y$2:$Y$4096,AA900,"")))/LEN(AA900))&gt;0,2,1),
      IF(
         SUMPRODUCT((LEN($Y$2:$Y$4096)-LEN(SUBSTITUTE($Y$2:$Y$4096,AA900,"")))/LEN(AA900))
         - SUMPRODUCT((LEN($Y$2:$Y$4096)-LEN(SUBSTITUTE($Y$2:$Y$4096,"Alolan "&amp;AA900,"")))/LEN("Alolan "&amp;AA900))
         - SUMPRODUCT((LEN($Y$2:$Y$4096)-LEN(SUBSTITUTE($Y$2:$Y$4096,"Galarian "&amp;AA900,"")))/LEN("Galarian "&amp;AA900))
         - SUMPRODUCT((LEN($Y$2:$Y$4096)-LEN(SUBSTITUTE($Y$2:$Y$4096,"Hisuian "&amp;AA900,"")))/LEN("Hisuian "&amp;AA900))
         - SUMPRODUCT((LEN($Y$2:$Y$4096)-LEN(SUBSTITUTE($Y$2:$Y$4096,"Paldean "&amp;AA900,"")))/LEN("Paldean "&amp;AA900))
      &gt;0,2,1)
   ))))</f>
        <v>1</v>
      </c>
      <c r="AN900">
        <v>0</v>
      </c>
      <c r="AO900">
        <v>0</v>
      </c>
    </row>
    <row r="901" spans="1:41" x14ac:dyDescent="0.25">
      <c r="A901">
        <v>297</v>
      </c>
      <c r="B901" t="s">
        <v>1948</v>
      </c>
      <c r="C901" t="s">
        <v>1492</v>
      </c>
      <c r="D901"/>
      <c r="E901">
        <v>144</v>
      </c>
      <c r="F901">
        <v>120</v>
      </c>
      <c r="G901">
        <v>60</v>
      </c>
      <c r="H901">
        <v>40</v>
      </c>
      <c r="I901">
        <v>60</v>
      </c>
      <c r="J901">
        <v>50</v>
      </c>
      <c r="K901" t="s">
        <v>1949</v>
      </c>
      <c r="L901" t="s">
        <v>253</v>
      </c>
      <c r="M901" t="s">
        <v>249</v>
      </c>
      <c r="N901">
        <v>8.4</v>
      </c>
      <c r="O901">
        <v>9.36</v>
      </c>
      <c r="R901">
        <f t="shared" si="60"/>
        <v>8</v>
      </c>
      <c r="S901">
        <f t="shared" si="61"/>
        <v>9</v>
      </c>
      <c r="T901">
        <f t="shared" ref="T901:T964" si="62">SUM(S901,R901)</f>
        <v>17</v>
      </c>
      <c r="U901" t="s">
        <v>1492</v>
      </c>
      <c r="V901" t="s">
        <v>1514</v>
      </c>
      <c r="W901" t="s">
        <v>1512</v>
      </c>
      <c r="X901" t="s">
        <v>1471</v>
      </c>
      <c r="Z901" t="str" cm="1">
        <f t="array" ref="Z901">IF(ISBLANK(AK901),_xlfn.LET(
    _xlpm.nameBeforeSlash, IF(ISNUMBER(SEARCH("/", Y901)), LEFT(Y901, SEARCH("/", Y901)-1), Y901),
    _xlpm.matchRow, IFERROR(MATCH(_xlpm.nameBeforeSlash, AA:AA, 0), ""),
    _xlpm.difference, IF(_xlpm.matchRow="", "", ABS((R901 + S901)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),IF(ISBLANK(Y901),"","Hidden"))</f>
        <v/>
      </c>
      <c r="AA901" t="s">
        <v>1948</v>
      </c>
      <c r="AC901" t="s">
        <v>426</v>
      </c>
      <c r="AD901" t="str">
        <f>_xlfn.XLOOKUP(AC901,moves!A:A,moves!B:B)</f>
        <v>fighting</v>
      </c>
      <c r="AE901">
        <f>_xlfn.XLOOKUP(AC901,moves!A:A,moves!D:D)</f>
        <v>5</v>
      </c>
      <c r="AF901" t="str">
        <f>_xlfn.XLOOKUP(AC901,moves!A:A,moves!E:E)</f>
        <v xml:space="preserve">During this attack and when the user is next attacked: Status symbols deal +1 damage. </v>
      </c>
      <c r="AG901">
        <v>0</v>
      </c>
      <c r="AH901">
        <v>0</v>
      </c>
      <c r="AI901">
        <f t="shared" ref="AI901:AI964" si="63">IF(ISNUMBER(SEARCH("Shiny ", AA901)), 1, 0)</f>
        <v>0</v>
      </c>
      <c r="AJ901" t="s">
        <v>525</v>
      </c>
      <c r="AL901">
        <v>0</v>
      </c>
      <c r="AM901" cm="1">
        <f t="array" ref="AM901">IF(AL901=1,1,
   IF(ISTEXT(AK901),1,
   IF(AO901&gt;1,AM900,
   IF(AI901=1,
      IF(SUMPRODUCT((LEN($Y$2:$Y$4096)-LEN(SUBSTITUTE($Y$2:$Y$4096,AA901,"")))/LEN(AA901))&gt;0,2,1),
      IF(
         SUMPRODUCT((LEN($Y$2:$Y$4096)-LEN(SUBSTITUTE($Y$2:$Y$4096,AA901,"")))/LEN(AA901))
         - SUMPRODUCT((LEN($Y$2:$Y$4096)-LEN(SUBSTITUTE($Y$2:$Y$4096,"Alolan "&amp;AA901,"")))/LEN("Alolan "&amp;AA901))
         - SUMPRODUCT((LEN($Y$2:$Y$4096)-LEN(SUBSTITUTE($Y$2:$Y$4096,"Galarian "&amp;AA901,"")))/LEN("Galarian "&amp;AA901))
         - SUMPRODUCT((LEN($Y$2:$Y$4096)-LEN(SUBSTITUTE($Y$2:$Y$4096,"Hisuian "&amp;AA901,"")))/LEN("Hisuian "&amp;AA901))
         - SUMPRODUCT((LEN($Y$2:$Y$4096)-LEN(SUBSTITUTE($Y$2:$Y$4096,"Paldean "&amp;AA901,"")))/LEN("Paldean "&amp;AA901))
      &gt;0,2,1)
   ))))</f>
        <v>2</v>
      </c>
      <c r="AN901">
        <v>0</v>
      </c>
      <c r="AO901">
        <v>0</v>
      </c>
    </row>
    <row r="902" spans="1:41" x14ac:dyDescent="0.25">
      <c r="A902" t="s">
        <v>4022</v>
      </c>
      <c r="B902" t="s">
        <v>1948</v>
      </c>
      <c r="C902" t="s">
        <v>1492</v>
      </c>
      <c r="D902"/>
      <c r="E902">
        <v>144</v>
      </c>
      <c r="F902">
        <v>120</v>
      </c>
      <c r="G902">
        <v>60</v>
      </c>
      <c r="H902">
        <v>40</v>
      </c>
      <c r="I902">
        <v>60</v>
      </c>
      <c r="J902">
        <v>50</v>
      </c>
      <c r="K902" t="s">
        <v>1949</v>
      </c>
      <c r="L902" t="s">
        <v>253</v>
      </c>
      <c r="M902" t="s">
        <v>249</v>
      </c>
      <c r="N902">
        <v>8.4</v>
      </c>
      <c r="O902">
        <v>9.36</v>
      </c>
      <c r="R902">
        <f t="shared" si="60"/>
        <v>8</v>
      </c>
      <c r="S902">
        <f t="shared" si="61"/>
        <v>9</v>
      </c>
      <c r="T902">
        <f t="shared" si="62"/>
        <v>17</v>
      </c>
      <c r="U902" t="s">
        <v>1492</v>
      </c>
      <c r="V902" t="s">
        <v>1514</v>
      </c>
      <c r="W902" t="s">
        <v>1512</v>
      </c>
      <c r="X902" t="s">
        <v>1471</v>
      </c>
      <c r="Z902" t="str" cm="1">
        <f t="array" ref="Z902">IF(ISBLANK(AK902),_xlfn.LET(
    _xlpm.nameBeforeSlash, IF(ISNUMBER(SEARCH("/", Y902)), LEFT(Y902, SEARCH("/", Y902)-1), Y902),
    _xlpm.matchRow, IFERROR(MATCH(_xlpm.nameBeforeSlash, AA:AA, 0), ""),
    _xlpm.difference, IF(_xlpm.matchRow="", "", ABS((R902 + S902)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),IF(ISBLANK(Y902),"","Hidden"))</f>
        <v/>
      </c>
      <c r="AA902" t="s">
        <v>5310</v>
      </c>
      <c r="AC902" t="s">
        <v>1282</v>
      </c>
      <c r="AD902" t="str">
        <f>_xlfn.XLOOKUP(AC902,moves!A:A,moves!B:B)</f>
        <v>normal</v>
      </c>
      <c r="AE902">
        <f>_xlfn.XLOOKUP(AC902,moves!A:A,moves!D:D)</f>
        <v>0</v>
      </c>
      <c r="AF902" t="str">
        <f>_xlfn.XLOOKUP(AC902,moves!A:A,moves!E:E)</f>
        <v>The user takes damage equal to half its base health, rounded up. Add 3 critical hits to the user's attack rolls.</v>
      </c>
      <c r="AG902">
        <v>0</v>
      </c>
      <c r="AH902">
        <v>0</v>
      </c>
      <c r="AI902">
        <f t="shared" si="63"/>
        <v>1</v>
      </c>
      <c r="AJ902" t="s">
        <v>525</v>
      </c>
      <c r="AL902">
        <v>0</v>
      </c>
      <c r="AM902" cm="1">
        <f t="array" ref="AM902">IF(AL902=1,1,
   IF(ISTEXT(AK902),1,
   IF(AO902&gt;1,AM901,
   IF(AI902=1,
      IF(SUMPRODUCT((LEN($Y$2:$Y$4096)-LEN(SUBSTITUTE($Y$2:$Y$4096,AA902,"")))/LEN(AA902))&gt;0,2,1),
      IF(
         SUMPRODUCT((LEN($Y$2:$Y$4096)-LEN(SUBSTITUTE($Y$2:$Y$4096,AA902,"")))/LEN(AA902))
         - SUMPRODUCT((LEN($Y$2:$Y$4096)-LEN(SUBSTITUTE($Y$2:$Y$4096,"Alolan "&amp;AA902,"")))/LEN("Alolan "&amp;AA902))
         - SUMPRODUCT((LEN($Y$2:$Y$4096)-LEN(SUBSTITUTE($Y$2:$Y$4096,"Galarian "&amp;AA902,"")))/LEN("Galarian "&amp;AA902))
         - SUMPRODUCT((LEN($Y$2:$Y$4096)-LEN(SUBSTITUTE($Y$2:$Y$4096,"Hisuian "&amp;AA902,"")))/LEN("Hisuian "&amp;AA902))
         - SUMPRODUCT((LEN($Y$2:$Y$4096)-LEN(SUBSTITUTE($Y$2:$Y$4096,"Paldean "&amp;AA902,"")))/LEN("Paldean "&amp;AA902))
      &gt;0,2,1)
   ))))</f>
        <v>2</v>
      </c>
      <c r="AN902">
        <v>0</v>
      </c>
      <c r="AO902">
        <v>0</v>
      </c>
    </row>
    <row r="903" spans="1:41" x14ac:dyDescent="0.25">
      <c r="A903">
        <v>298</v>
      </c>
      <c r="B903" t="s">
        <v>119</v>
      </c>
      <c r="C903" t="s">
        <v>1512</v>
      </c>
      <c r="D903" t="s">
        <v>1536</v>
      </c>
      <c r="E903">
        <v>50</v>
      </c>
      <c r="F903">
        <v>20</v>
      </c>
      <c r="G903">
        <v>40</v>
      </c>
      <c r="H903">
        <v>20</v>
      </c>
      <c r="I903">
        <v>40</v>
      </c>
      <c r="J903">
        <v>20</v>
      </c>
      <c r="K903" t="s">
        <v>1950</v>
      </c>
      <c r="L903" t="s">
        <v>250</v>
      </c>
      <c r="M903" t="s">
        <v>251</v>
      </c>
      <c r="N903">
        <v>2</v>
      </c>
      <c r="O903">
        <v>4.4000000000000004</v>
      </c>
      <c r="R903">
        <f t="shared" si="60"/>
        <v>2</v>
      </c>
      <c r="S903">
        <f t="shared" si="61"/>
        <v>4</v>
      </c>
      <c r="T903">
        <f t="shared" si="62"/>
        <v>6</v>
      </c>
      <c r="U903" t="s">
        <v>1512</v>
      </c>
      <c r="V903" t="s">
        <v>1536</v>
      </c>
      <c r="W903" t="s">
        <v>1481</v>
      </c>
      <c r="X903" t="s">
        <v>1490</v>
      </c>
      <c r="Y903" t="s">
        <v>75</v>
      </c>
      <c r="Z903" cm="1">
        <f t="array" ref="Z903">IF(ISBLANK(AK903),_xlfn.LET(
    _xlpm.nameBeforeSlash, IF(ISNUMBER(SEARCH("/", Y903)), LEFT(Y903, SEARCH("/", Y903)-1), Y903),
    _xlpm.matchRow, IFERROR(MATCH(_xlpm.nameBeforeSlash, AA:AA, 0), ""),
    _xlpm.difference, IF(_xlpm.matchRow="", "", ABS((R903 + S903)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),IF(ISBLANK(Y903),"","Hidden"))</f>
        <v>5</v>
      </c>
      <c r="AA903" t="s">
        <v>119</v>
      </c>
      <c r="AC903" t="s">
        <v>1265</v>
      </c>
      <c r="AD903" t="str">
        <f>_xlfn.XLOOKUP(AC903,moves!A:A,moves!B:B)</f>
        <v>normal</v>
      </c>
      <c r="AE903">
        <f>_xlfn.XLOOKUP(AC903,moves!A:A,moves!D:D)</f>
        <v>1</v>
      </c>
      <c r="AF903" t="str">
        <f>_xlfn.XLOOKUP(AC903,moves!A:A,moves!E:E)</f>
        <v>When the user is next attacked: Remove 2 regular hits from the roll.</v>
      </c>
      <c r="AG903">
        <v>1</v>
      </c>
      <c r="AH903">
        <v>0</v>
      </c>
      <c r="AI903">
        <f t="shared" si="63"/>
        <v>0</v>
      </c>
      <c r="AJ903" t="s">
        <v>870</v>
      </c>
      <c r="AL903">
        <v>0</v>
      </c>
      <c r="AM903" cm="1">
        <f t="array" ref="AM903">IF(AL903=1,1,
   IF(ISTEXT(AK903),1,
   IF(AO903&gt;1,AM902,
   IF(AI903=1,
      IF(SUMPRODUCT((LEN($Y$2:$Y$4096)-LEN(SUBSTITUTE($Y$2:$Y$4096,AA903,"")))/LEN(AA903))&gt;0,2,1),
      IF(
         SUMPRODUCT((LEN($Y$2:$Y$4096)-LEN(SUBSTITUTE($Y$2:$Y$4096,AA903,"")))/LEN(AA903))
         - SUMPRODUCT((LEN($Y$2:$Y$4096)-LEN(SUBSTITUTE($Y$2:$Y$4096,"Alolan "&amp;AA903,"")))/LEN("Alolan "&amp;AA903))
         - SUMPRODUCT((LEN($Y$2:$Y$4096)-LEN(SUBSTITUTE($Y$2:$Y$4096,"Galarian "&amp;AA903,"")))/LEN("Galarian "&amp;AA903))
         - SUMPRODUCT((LEN($Y$2:$Y$4096)-LEN(SUBSTITUTE($Y$2:$Y$4096,"Hisuian "&amp;AA903,"")))/LEN("Hisuian "&amp;AA903))
         - SUMPRODUCT((LEN($Y$2:$Y$4096)-LEN(SUBSTITUTE($Y$2:$Y$4096,"Paldean "&amp;AA903,"")))/LEN("Paldean "&amp;AA903))
      &gt;0,2,1)
   ))))</f>
        <v>1</v>
      </c>
      <c r="AN903">
        <v>0</v>
      </c>
      <c r="AO903">
        <v>0</v>
      </c>
    </row>
    <row r="904" spans="1:41" x14ac:dyDescent="0.25">
      <c r="A904" t="s">
        <v>4023</v>
      </c>
      <c r="B904" t="s">
        <v>119</v>
      </c>
      <c r="C904" t="s">
        <v>1512</v>
      </c>
      <c r="D904" t="s">
        <v>1536</v>
      </c>
      <c r="E904">
        <v>50</v>
      </c>
      <c r="F904">
        <v>20</v>
      </c>
      <c r="G904">
        <v>40</v>
      </c>
      <c r="H904">
        <v>20</v>
      </c>
      <c r="I904">
        <v>40</v>
      </c>
      <c r="J904">
        <v>20</v>
      </c>
      <c r="K904" t="s">
        <v>1950</v>
      </c>
      <c r="L904" t="s">
        <v>250</v>
      </c>
      <c r="M904" t="s">
        <v>251</v>
      </c>
      <c r="N904">
        <v>2</v>
      </c>
      <c r="O904">
        <v>4.4000000000000004</v>
      </c>
      <c r="R904">
        <f t="shared" si="60"/>
        <v>2</v>
      </c>
      <c r="S904">
        <f t="shared" si="61"/>
        <v>4</v>
      </c>
      <c r="T904">
        <f t="shared" si="62"/>
        <v>6</v>
      </c>
      <c r="U904" t="s">
        <v>1512</v>
      </c>
      <c r="V904" t="s">
        <v>1536</v>
      </c>
      <c r="W904" t="s">
        <v>1481</v>
      </c>
      <c r="X904" t="s">
        <v>1490</v>
      </c>
      <c r="Y904" t="s">
        <v>5172</v>
      </c>
      <c r="Z904" cm="1">
        <f t="array" ref="Z904">IF(ISBLANK(AK904),_xlfn.LET(
    _xlpm.nameBeforeSlash, IF(ISNUMBER(SEARCH("/", Y904)), LEFT(Y904, SEARCH("/", Y904)-1), Y904),
    _xlpm.matchRow, IFERROR(MATCH(_xlpm.nameBeforeSlash, AA:AA, 0), ""),
    _xlpm.difference, IF(_xlpm.matchRow="", "", ABS((R904 + S904)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),IF(ISBLANK(Y904),"","Hidden"))</f>
        <v>5</v>
      </c>
      <c r="AA904" t="s">
        <v>5312</v>
      </c>
      <c r="AC904" t="s">
        <v>484</v>
      </c>
      <c r="AD904" t="str">
        <f>_xlfn.XLOOKUP(AC904,moves!A:A,moves!B:B)</f>
        <v>normal</v>
      </c>
      <c r="AE904">
        <f>_xlfn.XLOOKUP(AC904,moves!A:A,moves!D:D)</f>
        <v>1</v>
      </c>
      <c r="AF904" t="str">
        <f>_xlfn.XLOOKUP(AC904,moves!A:A,moves!E:E)</f>
        <v>Roll a status dice and inflict the result on the target.</v>
      </c>
      <c r="AG904">
        <v>1</v>
      </c>
      <c r="AH904">
        <v>0</v>
      </c>
      <c r="AI904">
        <f t="shared" si="63"/>
        <v>1</v>
      </c>
      <c r="AJ904" t="s">
        <v>523</v>
      </c>
      <c r="AL904">
        <v>0</v>
      </c>
      <c r="AM904" cm="1">
        <f t="array" ref="AM904">IF(AL904=1,1,
   IF(ISTEXT(AK904),1,
   IF(AO904&gt;1,AM903,
   IF(AI904=1,
      IF(SUMPRODUCT((LEN($Y$2:$Y$4096)-LEN(SUBSTITUTE($Y$2:$Y$4096,AA904,"")))/LEN(AA904))&gt;0,2,1),
      IF(
         SUMPRODUCT((LEN($Y$2:$Y$4096)-LEN(SUBSTITUTE($Y$2:$Y$4096,AA904,"")))/LEN(AA904))
         - SUMPRODUCT((LEN($Y$2:$Y$4096)-LEN(SUBSTITUTE($Y$2:$Y$4096,"Alolan "&amp;AA904,"")))/LEN("Alolan "&amp;AA904))
         - SUMPRODUCT((LEN($Y$2:$Y$4096)-LEN(SUBSTITUTE($Y$2:$Y$4096,"Galarian "&amp;AA904,"")))/LEN("Galarian "&amp;AA904))
         - SUMPRODUCT((LEN($Y$2:$Y$4096)-LEN(SUBSTITUTE($Y$2:$Y$4096,"Hisuian "&amp;AA904,"")))/LEN("Hisuian "&amp;AA904))
         - SUMPRODUCT((LEN($Y$2:$Y$4096)-LEN(SUBSTITUTE($Y$2:$Y$4096,"Paldean "&amp;AA904,"")))/LEN("Paldean "&amp;AA904))
      &gt;0,2,1)
   ))))</f>
        <v>1</v>
      </c>
      <c r="AN904">
        <v>0</v>
      </c>
      <c r="AO904">
        <v>0</v>
      </c>
    </row>
    <row r="905" spans="1:41" x14ac:dyDescent="0.25">
      <c r="A905">
        <v>299</v>
      </c>
      <c r="B905" t="s">
        <v>120</v>
      </c>
      <c r="C905" t="s">
        <v>1546</v>
      </c>
      <c r="D905"/>
      <c r="E905">
        <v>30</v>
      </c>
      <c r="F905">
        <v>45</v>
      </c>
      <c r="G905">
        <v>135</v>
      </c>
      <c r="H905">
        <v>45</v>
      </c>
      <c r="I905">
        <v>90</v>
      </c>
      <c r="J905">
        <v>30</v>
      </c>
      <c r="K905" t="s">
        <v>366</v>
      </c>
      <c r="L905" t="s">
        <v>250</v>
      </c>
      <c r="M905" t="s">
        <v>248</v>
      </c>
      <c r="N905">
        <v>3.9</v>
      </c>
      <c r="O905">
        <v>7.95</v>
      </c>
      <c r="R905">
        <f t="shared" si="60"/>
        <v>4</v>
      </c>
      <c r="S905">
        <f t="shared" si="61"/>
        <v>8</v>
      </c>
      <c r="T905">
        <f t="shared" si="62"/>
        <v>12</v>
      </c>
      <c r="U905" t="s">
        <v>1546</v>
      </c>
      <c r="V905" t="s">
        <v>1514</v>
      </c>
      <c r="W905" t="s">
        <v>1512</v>
      </c>
      <c r="X905" t="s">
        <v>1521</v>
      </c>
      <c r="Y905" t="s">
        <v>229</v>
      </c>
      <c r="Z905" cm="1">
        <f t="array" ref="Z905">IF(ISBLANK(AK905),_xlfn.LET(
    _xlpm.nameBeforeSlash, IF(ISNUMBER(SEARCH("/", Y905)), LEFT(Y905, SEARCH("/", Y905)-1), Y905),
    _xlpm.matchRow, IFERROR(MATCH(_xlpm.nameBeforeSlash, AA:AA, 0), ""),
    _xlpm.difference, IF(_xlpm.matchRow="", "", ABS((R905 + S905)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),IF(ISBLANK(Y905),"","Hidden"))</f>
        <v>13</v>
      </c>
      <c r="AA905" t="s">
        <v>120</v>
      </c>
      <c r="AC905" t="s">
        <v>1006</v>
      </c>
      <c r="AD905" t="str">
        <f>_xlfn.XLOOKUP(AC905,moves!A:A,moves!B:B)</f>
        <v>electric</v>
      </c>
      <c r="AE905">
        <f>_xlfn.XLOOKUP(AC905,moves!A:A,moves!D:D)</f>
        <v>3</v>
      </c>
      <c r="AF905" t="str">
        <f>_xlfn.XLOOKUP(AC905,moves!A:A,moves!E:E)</f>
        <v>If any status symbols are rolled: Inflict the Paralyzed status on the target.</v>
      </c>
      <c r="AG905">
        <v>0</v>
      </c>
      <c r="AH905">
        <v>0</v>
      </c>
      <c r="AI905">
        <f t="shared" si="63"/>
        <v>0</v>
      </c>
      <c r="AJ905" t="s">
        <v>523</v>
      </c>
      <c r="AL905">
        <v>0</v>
      </c>
      <c r="AM905" cm="1">
        <f t="array" ref="AM905">IF(AL905=1,1,
   IF(ISTEXT(AK905),1,
   IF(AO905&gt;1,AM904,
   IF(AI905=1,
      IF(SUMPRODUCT((LEN($Y$2:$Y$4096)-LEN(SUBSTITUTE($Y$2:$Y$4096,AA905,"")))/LEN(AA905))&gt;0,2,1),
      IF(
         SUMPRODUCT((LEN($Y$2:$Y$4096)-LEN(SUBSTITUTE($Y$2:$Y$4096,AA905,"")))/LEN(AA905))
         - SUMPRODUCT((LEN($Y$2:$Y$4096)-LEN(SUBSTITUTE($Y$2:$Y$4096,"Alolan "&amp;AA905,"")))/LEN("Alolan "&amp;AA905))
         - SUMPRODUCT((LEN($Y$2:$Y$4096)-LEN(SUBSTITUTE($Y$2:$Y$4096,"Galarian "&amp;AA905,"")))/LEN("Galarian "&amp;AA905))
         - SUMPRODUCT((LEN($Y$2:$Y$4096)-LEN(SUBSTITUTE($Y$2:$Y$4096,"Hisuian "&amp;AA905,"")))/LEN("Hisuian "&amp;AA905))
         - SUMPRODUCT((LEN($Y$2:$Y$4096)-LEN(SUBSTITUTE($Y$2:$Y$4096,"Paldean "&amp;AA905,"")))/LEN("Paldean "&amp;AA905))
      &gt;0,2,1)
   ))))</f>
        <v>1</v>
      </c>
      <c r="AN905">
        <v>0</v>
      </c>
      <c r="AO905">
        <v>0</v>
      </c>
    </row>
    <row r="906" spans="1:41" x14ac:dyDescent="0.25">
      <c r="A906" t="s">
        <v>4024</v>
      </c>
      <c r="B906" t="s">
        <v>120</v>
      </c>
      <c r="C906" t="s">
        <v>1546</v>
      </c>
      <c r="D906"/>
      <c r="E906">
        <v>30</v>
      </c>
      <c r="F906">
        <v>45</v>
      </c>
      <c r="G906">
        <v>135</v>
      </c>
      <c r="H906">
        <v>45</v>
      </c>
      <c r="I906">
        <v>90</v>
      </c>
      <c r="J906">
        <v>30</v>
      </c>
      <c r="K906" t="s">
        <v>366</v>
      </c>
      <c r="L906" t="s">
        <v>250</v>
      </c>
      <c r="M906" t="s">
        <v>248</v>
      </c>
      <c r="N906">
        <v>3.9</v>
      </c>
      <c r="O906">
        <v>7.95</v>
      </c>
      <c r="R906">
        <f t="shared" si="60"/>
        <v>4</v>
      </c>
      <c r="S906">
        <f t="shared" si="61"/>
        <v>8</v>
      </c>
      <c r="T906">
        <f t="shared" si="62"/>
        <v>12</v>
      </c>
      <c r="U906" t="s">
        <v>1546</v>
      </c>
      <c r="V906" t="s">
        <v>1514</v>
      </c>
      <c r="W906" t="s">
        <v>1512</v>
      </c>
      <c r="X906" t="s">
        <v>1521</v>
      </c>
      <c r="Y906" t="s">
        <v>5313</v>
      </c>
      <c r="Z906" cm="1">
        <f t="array" ref="Z906">IF(ISBLANK(AK906),_xlfn.LET(
    _xlpm.nameBeforeSlash, IF(ISNUMBER(SEARCH("/", Y906)), LEFT(Y906, SEARCH("/", Y906)-1), Y906),
    _xlpm.matchRow, IFERROR(MATCH(_xlpm.nameBeforeSlash, AA:AA, 0), ""),
    _xlpm.difference, IF(_xlpm.matchRow="", "", ABS((R906 + S906)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),IF(ISBLANK(Y906),"","Hidden"))</f>
        <v>13</v>
      </c>
      <c r="AA906" t="s">
        <v>5314</v>
      </c>
      <c r="AC906" t="s">
        <v>1345</v>
      </c>
      <c r="AD906" t="str">
        <f>_xlfn.XLOOKUP(AC906,moves!A:A,moves!B:B)</f>
        <v>rock</v>
      </c>
      <c r="AE906">
        <f>_xlfn.XLOOKUP(AC906,moves!A:A,moves!D:D)</f>
        <v>2</v>
      </c>
      <c r="AF906" t="str">
        <f>_xlfn.XLOOKUP(AC906,moves!A:A,moves!E:E)</f>
        <v>When the target next attacks: Remove 1 regular hit from the roll.</v>
      </c>
      <c r="AG906">
        <v>0</v>
      </c>
      <c r="AH906">
        <v>0</v>
      </c>
      <c r="AI906">
        <f t="shared" si="63"/>
        <v>1</v>
      </c>
      <c r="AJ906" t="s">
        <v>523</v>
      </c>
      <c r="AL906">
        <v>0</v>
      </c>
      <c r="AM906" cm="1">
        <f t="array" ref="AM906">IF(AL906=1,1,
   IF(ISTEXT(AK906),1,
   IF(AO906&gt;1,AM905,
   IF(AI906=1,
      IF(SUMPRODUCT((LEN($Y$2:$Y$4096)-LEN(SUBSTITUTE($Y$2:$Y$4096,AA906,"")))/LEN(AA906))&gt;0,2,1),
      IF(
         SUMPRODUCT((LEN($Y$2:$Y$4096)-LEN(SUBSTITUTE($Y$2:$Y$4096,AA906,"")))/LEN(AA906))
         - SUMPRODUCT((LEN($Y$2:$Y$4096)-LEN(SUBSTITUTE($Y$2:$Y$4096,"Alolan "&amp;AA906,"")))/LEN("Alolan "&amp;AA906))
         - SUMPRODUCT((LEN($Y$2:$Y$4096)-LEN(SUBSTITUTE($Y$2:$Y$4096,"Galarian "&amp;AA906,"")))/LEN("Galarian "&amp;AA906))
         - SUMPRODUCT((LEN($Y$2:$Y$4096)-LEN(SUBSTITUTE($Y$2:$Y$4096,"Hisuian "&amp;AA906,"")))/LEN("Hisuian "&amp;AA906))
         - SUMPRODUCT((LEN($Y$2:$Y$4096)-LEN(SUBSTITUTE($Y$2:$Y$4096,"Paldean "&amp;AA906,"")))/LEN("Paldean "&amp;AA906))
      &gt;0,2,1)
   ))))</f>
        <v>1</v>
      </c>
      <c r="AN906">
        <v>0</v>
      </c>
      <c r="AO906">
        <v>0</v>
      </c>
    </row>
    <row r="907" spans="1:41" x14ac:dyDescent="0.25">
      <c r="A907">
        <v>300</v>
      </c>
      <c r="B907" t="s">
        <v>1951</v>
      </c>
      <c r="C907" t="s">
        <v>1512</v>
      </c>
      <c r="D907"/>
      <c r="E907">
        <v>50</v>
      </c>
      <c r="F907">
        <v>45</v>
      </c>
      <c r="G907">
        <v>45</v>
      </c>
      <c r="H907">
        <v>35</v>
      </c>
      <c r="I907">
        <v>35</v>
      </c>
      <c r="J907">
        <v>50</v>
      </c>
      <c r="K907" t="s">
        <v>1952</v>
      </c>
      <c r="L907" t="s">
        <v>250</v>
      </c>
      <c r="M907" t="s">
        <v>249</v>
      </c>
      <c r="N907">
        <v>4.5999999999999996</v>
      </c>
      <c r="O907">
        <v>4.4000000000000004</v>
      </c>
      <c r="R907">
        <f t="shared" si="60"/>
        <v>5</v>
      </c>
      <c r="S907">
        <f t="shared" si="61"/>
        <v>4</v>
      </c>
      <c r="T907">
        <f t="shared" si="62"/>
        <v>9</v>
      </c>
      <c r="U907" t="s">
        <v>1512</v>
      </c>
      <c r="V907" t="s">
        <v>1536</v>
      </c>
      <c r="W907" t="s">
        <v>1521</v>
      </c>
      <c r="X907" t="s">
        <v>1468</v>
      </c>
      <c r="Y907" t="s">
        <v>1953</v>
      </c>
      <c r="Z907" cm="1">
        <f t="array" ref="Z907">IF(ISBLANK(AK907),_xlfn.LET(
    _xlpm.nameBeforeSlash, IF(ISNUMBER(SEARCH("/", Y907)), LEFT(Y907, SEARCH("/", Y907)-1), Y907),
    _xlpm.matchRow, IFERROR(MATCH(_xlpm.nameBeforeSlash, AA:AA, 0), ""),
    _xlpm.difference, IF(_xlpm.matchRow="", "", ABS((R907 + S907)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),IF(ISBLANK(Y907),"","Hidden"))</f>
        <v>8</v>
      </c>
      <c r="AA907" t="s">
        <v>1951</v>
      </c>
      <c r="AC907" t="s">
        <v>1026</v>
      </c>
      <c r="AD907" t="str">
        <f>_xlfn.XLOOKUP(AC907,moves!A:A,moves!B:B)</f>
        <v>fairy</v>
      </c>
      <c r="AE907">
        <f>_xlfn.XLOOKUP(AC907,moves!A:A,moves!D:D)</f>
        <v>1</v>
      </c>
      <c r="AF907" t="str">
        <f>_xlfn.XLOOKUP(AC907,moves!A:A,moves!E:E)</f>
        <v>When the user is next attacked: Remove 1 critical hit from the roll.</v>
      </c>
      <c r="AG907">
        <v>0</v>
      </c>
      <c r="AH907">
        <v>0</v>
      </c>
      <c r="AI907">
        <f t="shared" si="63"/>
        <v>0</v>
      </c>
      <c r="AJ907" t="s">
        <v>523</v>
      </c>
      <c r="AL907">
        <v>0</v>
      </c>
      <c r="AM907" cm="1">
        <f t="array" ref="AM907">IF(AL907=1,1,
   IF(ISTEXT(AK907),1,
   IF(AO907&gt;1,AM906,
   IF(AI907=1,
      IF(SUMPRODUCT((LEN($Y$2:$Y$4096)-LEN(SUBSTITUTE($Y$2:$Y$4096,AA907,"")))/LEN(AA907))&gt;0,2,1),
      IF(
         SUMPRODUCT((LEN($Y$2:$Y$4096)-LEN(SUBSTITUTE($Y$2:$Y$4096,AA907,"")))/LEN(AA907))
         - SUMPRODUCT((LEN($Y$2:$Y$4096)-LEN(SUBSTITUTE($Y$2:$Y$4096,"Alolan "&amp;AA907,"")))/LEN("Alolan "&amp;AA907))
         - SUMPRODUCT((LEN($Y$2:$Y$4096)-LEN(SUBSTITUTE($Y$2:$Y$4096,"Galarian "&amp;AA907,"")))/LEN("Galarian "&amp;AA907))
         - SUMPRODUCT((LEN($Y$2:$Y$4096)-LEN(SUBSTITUTE($Y$2:$Y$4096,"Hisuian "&amp;AA907,"")))/LEN("Hisuian "&amp;AA907))
         - SUMPRODUCT((LEN($Y$2:$Y$4096)-LEN(SUBSTITUTE($Y$2:$Y$4096,"Paldean "&amp;AA907,"")))/LEN("Paldean "&amp;AA907))
      &gt;0,2,1)
   ))))</f>
        <v>1</v>
      </c>
      <c r="AN907">
        <v>0</v>
      </c>
      <c r="AO907">
        <v>0</v>
      </c>
    </row>
    <row r="908" spans="1:41" x14ac:dyDescent="0.25">
      <c r="A908" t="s">
        <v>4025</v>
      </c>
      <c r="B908" t="s">
        <v>1951</v>
      </c>
      <c r="C908" t="s">
        <v>1512</v>
      </c>
      <c r="D908"/>
      <c r="E908">
        <v>50</v>
      </c>
      <c r="F908">
        <v>45</v>
      </c>
      <c r="G908">
        <v>45</v>
      </c>
      <c r="H908">
        <v>35</v>
      </c>
      <c r="I908">
        <v>35</v>
      </c>
      <c r="J908">
        <v>50</v>
      </c>
      <c r="K908" t="s">
        <v>1952</v>
      </c>
      <c r="L908" t="s">
        <v>250</v>
      </c>
      <c r="M908" t="s">
        <v>249</v>
      </c>
      <c r="N908">
        <v>4.5999999999999996</v>
      </c>
      <c r="O908">
        <v>4.4000000000000004</v>
      </c>
      <c r="R908">
        <f t="shared" si="60"/>
        <v>5</v>
      </c>
      <c r="S908">
        <f t="shared" si="61"/>
        <v>4</v>
      </c>
      <c r="T908">
        <f t="shared" si="62"/>
        <v>9</v>
      </c>
      <c r="U908" t="s">
        <v>1512</v>
      </c>
      <c r="V908" t="s">
        <v>1536</v>
      </c>
      <c r="W908" t="s">
        <v>1521</v>
      </c>
      <c r="X908" t="s">
        <v>1468</v>
      </c>
      <c r="Y908" t="s">
        <v>5315</v>
      </c>
      <c r="Z908" cm="1">
        <f t="array" ref="Z908">IF(ISBLANK(AK908),_xlfn.LET(
    _xlpm.nameBeforeSlash, IF(ISNUMBER(SEARCH("/", Y908)), LEFT(Y908, SEARCH("/", Y908)-1), Y908),
    _xlpm.matchRow, IFERROR(MATCH(_xlpm.nameBeforeSlash, AA:AA, 0), ""),
    _xlpm.difference, IF(_xlpm.matchRow="", "", ABS((R908 + S908)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),IF(ISBLANK(Y908),"","Hidden"))</f>
        <v>8</v>
      </c>
      <c r="AA908" t="s">
        <v>5316</v>
      </c>
      <c r="AC908" t="s">
        <v>1253</v>
      </c>
      <c r="AD908" t="str">
        <f>_xlfn.XLOOKUP(AC908,moves!A:A,moves!B:B)</f>
        <v>normal</v>
      </c>
      <c r="AE908">
        <f>_xlfn.XLOOKUP(AC908,moves!A:A,moves!D:D)</f>
        <v>1</v>
      </c>
      <c r="AF908" t="str">
        <f>_xlfn.XLOOKUP(AC908,moves!A:A,moves!E:E)</f>
        <v>This move can only be used if the user has used no other moves/actions since becoming active. The target loses their turn this round.</v>
      </c>
      <c r="AG908">
        <v>0</v>
      </c>
      <c r="AH908">
        <v>0</v>
      </c>
      <c r="AI908">
        <f t="shared" si="63"/>
        <v>1</v>
      </c>
      <c r="AJ908" t="s">
        <v>523</v>
      </c>
      <c r="AL908">
        <v>0</v>
      </c>
      <c r="AM908" cm="1">
        <f t="array" ref="AM908">IF(AL908=1,1,
   IF(ISTEXT(AK908),1,
   IF(AO908&gt;1,AM907,
   IF(AI908=1,
      IF(SUMPRODUCT((LEN($Y$2:$Y$4096)-LEN(SUBSTITUTE($Y$2:$Y$4096,AA908,"")))/LEN(AA908))&gt;0,2,1),
      IF(
         SUMPRODUCT((LEN($Y$2:$Y$4096)-LEN(SUBSTITUTE($Y$2:$Y$4096,AA908,"")))/LEN(AA908))
         - SUMPRODUCT((LEN($Y$2:$Y$4096)-LEN(SUBSTITUTE($Y$2:$Y$4096,"Alolan "&amp;AA908,"")))/LEN("Alolan "&amp;AA908))
         - SUMPRODUCT((LEN($Y$2:$Y$4096)-LEN(SUBSTITUTE($Y$2:$Y$4096,"Galarian "&amp;AA908,"")))/LEN("Galarian "&amp;AA908))
         - SUMPRODUCT((LEN($Y$2:$Y$4096)-LEN(SUBSTITUTE($Y$2:$Y$4096,"Hisuian "&amp;AA908,"")))/LEN("Hisuian "&amp;AA908))
         - SUMPRODUCT((LEN($Y$2:$Y$4096)-LEN(SUBSTITUTE($Y$2:$Y$4096,"Paldean "&amp;AA908,"")))/LEN("Paldean "&amp;AA908))
      &gt;0,2,1)
   ))))</f>
        <v>1</v>
      </c>
      <c r="AN908">
        <v>0</v>
      </c>
      <c r="AO908">
        <v>0</v>
      </c>
    </row>
    <row r="909" spans="1:41" x14ac:dyDescent="0.25">
      <c r="A909">
        <v>301</v>
      </c>
      <c r="B909" t="s">
        <v>1953</v>
      </c>
      <c r="C909" t="s">
        <v>1512</v>
      </c>
      <c r="D909"/>
      <c r="E909">
        <v>70</v>
      </c>
      <c r="F909">
        <v>65</v>
      </c>
      <c r="G909">
        <v>65</v>
      </c>
      <c r="H909">
        <v>55</v>
      </c>
      <c r="I909">
        <v>55</v>
      </c>
      <c r="J909">
        <v>90</v>
      </c>
      <c r="K909" t="s">
        <v>1954</v>
      </c>
      <c r="L909" t="s">
        <v>250</v>
      </c>
      <c r="M909" t="s">
        <v>249</v>
      </c>
      <c r="N909">
        <v>7.4</v>
      </c>
      <c r="O909">
        <v>6.4</v>
      </c>
      <c r="R909">
        <f t="shared" si="60"/>
        <v>7</v>
      </c>
      <c r="S909">
        <f t="shared" si="61"/>
        <v>6</v>
      </c>
      <c r="T909">
        <f t="shared" si="62"/>
        <v>13</v>
      </c>
      <c r="U909" t="s">
        <v>1512</v>
      </c>
      <c r="V909" t="s">
        <v>1536</v>
      </c>
      <c r="W909" t="s">
        <v>1521</v>
      </c>
      <c r="X909" t="s">
        <v>1468</v>
      </c>
      <c r="Z909" t="str" cm="1">
        <f t="array" ref="Z909">IF(ISBLANK(AK909),_xlfn.LET(
    _xlpm.nameBeforeSlash, IF(ISNUMBER(SEARCH("/", Y909)), LEFT(Y909, SEARCH("/", Y909)-1), Y909),
    _xlpm.matchRow, IFERROR(MATCH(_xlpm.nameBeforeSlash, AA:AA, 0), ""),
    _xlpm.difference, IF(_xlpm.matchRow="", "", ABS((R909 + S909)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),IF(ISBLANK(Y909),"","Hidden"))</f>
        <v/>
      </c>
      <c r="AA909" t="s">
        <v>1953</v>
      </c>
      <c r="AC909" t="s">
        <v>451</v>
      </c>
      <c r="AD909" t="str">
        <f>_xlfn.XLOOKUP(AC909,moves!A:A,moves!B:B)</f>
        <v>normal</v>
      </c>
      <c r="AE909">
        <f>_xlfn.XLOOKUP(AC909,moves!A:A,moves!D:D)</f>
        <v>1</v>
      </c>
      <c r="AF909" t="str">
        <f>_xlfn.XLOOKUP(AC909,moves!A:A,moves!E:E)</f>
        <v>Heal 1 and Remove all status conditions from the user and all Pokémon in your party.</v>
      </c>
      <c r="AG909">
        <v>0</v>
      </c>
      <c r="AH909">
        <v>0</v>
      </c>
      <c r="AI909">
        <f t="shared" si="63"/>
        <v>0</v>
      </c>
      <c r="AJ909" t="s">
        <v>524</v>
      </c>
      <c r="AL909">
        <v>0</v>
      </c>
      <c r="AM909" cm="1">
        <f t="array" ref="AM909">IF(AL909=1,1,
   IF(ISTEXT(AK909),1,
   IF(AO909&gt;1,AM908,
   IF(AI909=1,
      IF(SUMPRODUCT((LEN($Y$2:$Y$4096)-LEN(SUBSTITUTE($Y$2:$Y$4096,AA909,"")))/LEN(AA909))&gt;0,2,1),
      IF(
         SUMPRODUCT((LEN($Y$2:$Y$4096)-LEN(SUBSTITUTE($Y$2:$Y$4096,AA909,"")))/LEN(AA909))
         - SUMPRODUCT((LEN($Y$2:$Y$4096)-LEN(SUBSTITUTE($Y$2:$Y$4096,"Alolan "&amp;AA909,"")))/LEN("Alolan "&amp;AA909))
         - SUMPRODUCT((LEN($Y$2:$Y$4096)-LEN(SUBSTITUTE($Y$2:$Y$4096,"Galarian "&amp;AA909,"")))/LEN("Galarian "&amp;AA909))
         - SUMPRODUCT((LEN($Y$2:$Y$4096)-LEN(SUBSTITUTE($Y$2:$Y$4096,"Hisuian "&amp;AA909,"")))/LEN("Hisuian "&amp;AA909))
         - SUMPRODUCT((LEN($Y$2:$Y$4096)-LEN(SUBSTITUTE($Y$2:$Y$4096,"Paldean "&amp;AA909,"")))/LEN("Paldean "&amp;AA909))
      &gt;0,2,1)
   ))))</f>
        <v>2</v>
      </c>
      <c r="AN909">
        <v>0</v>
      </c>
      <c r="AO909">
        <v>0</v>
      </c>
    </row>
    <row r="910" spans="1:41" x14ac:dyDescent="0.25">
      <c r="A910" t="s">
        <v>4026</v>
      </c>
      <c r="B910" t="s">
        <v>1953</v>
      </c>
      <c r="C910" t="s">
        <v>1512</v>
      </c>
      <c r="D910"/>
      <c r="E910">
        <v>70</v>
      </c>
      <c r="F910">
        <v>65</v>
      </c>
      <c r="G910">
        <v>65</v>
      </c>
      <c r="H910">
        <v>55</v>
      </c>
      <c r="I910">
        <v>55</v>
      </c>
      <c r="J910">
        <v>90</v>
      </c>
      <c r="K910" t="s">
        <v>1954</v>
      </c>
      <c r="L910" t="s">
        <v>250</v>
      </c>
      <c r="M910" t="s">
        <v>249</v>
      </c>
      <c r="N910">
        <v>7.4</v>
      </c>
      <c r="O910">
        <v>6.4</v>
      </c>
      <c r="R910">
        <f t="shared" si="60"/>
        <v>7</v>
      </c>
      <c r="S910">
        <f t="shared" si="61"/>
        <v>6</v>
      </c>
      <c r="T910">
        <f t="shared" si="62"/>
        <v>13</v>
      </c>
      <c r="U910" t="s">
        <v>1512</v>
      </c>
      <c r="V910" t="s">
        <v>1536</v>
      </c>
      <c r="W910" t="s">
        <v>1521</v>
      </c>
      <c r="X910" t="s">
        <v>1468</v>
      </c>
      <c r="Z910" t="str" cm="1">
        <f t="array" ref="Z910">IF(ISBLANK(AK910),_xlfn.LET(
    _xlpm.nameBeforeSlash, IF(ISNUMBER(SEARCH("/", Y910)), LEFT(Y910, SEARCH("/", Y910)-1), Y910),
    _xlpm.matchRow, IFERROR(MATCH(_xlpm.nameBeforeSlash, AA:AA, 0), ""),
    _xlpm.difference, IF(_xlpm.matchRow="", "", ABS((R910 + S910)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),IF(ISBLANK(Y910),"","Hidden"))</f>
        <v/>
      </c>
      <c r="AA910" t="s">
        <v>5315</v>
      </c>
      <c r="AC910" t="s">
        <v>442</v>
      </c>
      <c r="AD910" t="str">
        <f>_xlfn.XLOOKUP(AC910,moves!A:A,moves!B:B)</f>
        <v>fairy</v>
      </c>
      <c r="AE910">
        <f>_xlfn.XLOOKUP(AC910,moves!A:A,moves!D:D)</f>
        <v>4</v>
      </c>
      <c r="AF910" t="str">
        <f>_xlfn.XLOOKUP(AC910,moves!A:A,moves!E:E)</f>
        <v>When the target next attacks: Remove 1 regular hit from the roll.</v>
      </c>
      <c r="AG910">
        <v>0</v>
      </c>
      <c r="AH910">
        <v>0</v>
      </c>
      <c r="AI910">
        <f t="shared" si="63"/>
        <v>1</v>
      </c>
      <c r="AJ910" t="s">
        <v>524</v>
      </c>
      <c r="AL910">
        <v>0</v>
      </c>
      <c r="AM910" cm="1">
        <f t="array" ref="AM910">IF(AL910=1,1,
   IF(ISTEXT(AK910),1,
   IF(AO910&gt;1,AM909,
   IF(AI910=1,
      IF(SUMPRODUCT((LEN($Y$2:$Y$4096)-LEN(SUBSTITUTE($Y$2:$Y$4096,AA910,"")))/LEN(AA910))&gt;0,2,1),
      IF(
         SUMPRODUCT((LEN($Y$2:$Y$4096)-LEN(SUBSTITUTE($Y$2:$Y$4096,AA910,"")))/LEN(AA910))
         - SUMPRODUCT((LEN($Y$2:$Y$4096)-LEN(SUBSTITUTE($Y$2:$Y$4096,"Alolan "&amp;AA910,"")))/LEN("Alolan "&amp;AA910))
         - SUMPRODUCT((LEN($Y$2:$Y$4096)-LEN(SUBSTITUTE($Y$2:$Y$4096,"Galarian "&amp;AA910,"")))/LEN("Galarian "&amp;AA910))
         - SUMPRODUCT((LEN($Y$2:$Y$4096)-LEN(SUBSTITUTE($Y$2:$Y$4096,"Hisuian "&amp;AA910,"")))/LEN("Hisuian "&amp;AA910))
         - SUMPRODUCT((LEN($Y$2:$Y$4096)-LEN(SUBSTITUTE($Y$2:$Y$4096,"Paldean "&amp;AA910,"")))/LEN("Paldean "&amp;AA910))
      &gt;0,2,1)
   ))))</f>
        <v>2</v>
      </c>
      <c r="AN910">
        <v>0</v>
      </c>
      <c r="AO910">
        <v>0</v>
      </c>
    </row>
    <row r="911" spans="1:41" x14ac:dyDescent="0.25">
      <c r="A911">
        <v>302</v>
      </c>
      <c r="B911" t="s">
        <v>1955</v>
      </c>
      <c r="C911" t="s">
        <v>1471</v>
      </c>
      <c r="D911" t="s">
        <v>1524</v>
      </c>
      <c r="E911">
        <v>50</v>
      </c>
      <c r="F911">
        <v>75</v>
      </c>
      <c r="G911">
        <v>75</v>
      </c>
      <c r="H911">
        <v>65</v>
      </c>
      <c r="I911">
        <v>65</v>
      </c>
      <c r="J911">
        <v>50</v>
      </c>
      <c r="K911" t="s">
        <v>303</v>
      </c>
      <c r="L911" t="s">
        <v>253</v>
      </c>
      <c r="M911" t="s">
        <v>248</v>
      </c>
      <c r="N911">
        <v>6.4</v>
      </c>
      <c r="O911">
        <v>6.2</v>
      </c>
      <c r="P911">
        <v>2</v>
      </c>
      <c r="R911">
        <f t="shared" si="60"/>
        <v>8</v>
      </c>
      <c r="S911">
        <f t="shared" si="61"/>
        <v>6</v>
      </c>
      <c r="T911">
        <f t="shared" si="62"/>
        <v>14</v>
      </c>
      <c r="U911" t="s">
        <v>1471</v>
      </c>
      <c r="V911" t="s">
        <v>1524</v>
      </c>
      <c r="W911" t="s">
        <v>429</v>
      </c>
      <c r="X911" t="s">
        <v>1546</v>
      </c>
      <c r="Z911" t="str" cm="1">
        <f t="array" ref="Z911">IF(ISBLANK(AK911),_xlfn.LET(
    _xlpm.nameBeforeSlash, IF(ISNUMBER(SEARCH("/", Y911)), LEFT(Y911, SEARCH("/", Y911)-1), Y911),
    _xlpm.matchRow, IFERROR(MATCH(_xlpm.nameBeforeSlash, AA:AA, 0), ""),
    _xlpm.difference, IF(_xlpm.matchRow="", "", ABS((R911 + S911)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),IF(ISBLANK(Y911),"","Hidden"))</f>
        <v/>
      </c>
      <c r="AA911" t="s">
        <v>1955</v>
      </c>
      <c r="AC911" t="s">
        <v>953</v>
      </c>
      <c r="AD911" t="str">
        <f>_xlfn.XLOOKUP(AC911,moves!A:A,moves!B:B)</f>
        <v>dark</v>
      </c>
      <c r="AE911">
        <f>_xlfn.XLOOKUP(AC911,moves!A:A,moves!D:D)</f>
        <v>3</v>
      </c>
      <c r="AF911" t="str">
        <f>_xlfn.XLOOKUP(AC911,moves!A:A,moves!E:E)</f>
        <v>If the target has a held item: Increase attack strength by 1 and at the end of the turn, the target puts that held item into the target's bag.</v>
      </c>
      <c r="AG911">
        <v>0</v>
      </c>
      <c r="AH911">
        <v>0</v>
      </c>
      <c r="AI911">
        <f t="shared" si="63"/>
        <v>0</v>
      </c>
      <c r="AJ911" t="s">
        <v>524</v>
      </c>
      <c r="AL911">
        <v>0</v>
      </c>
      <c r="AM911" cm="1">
        <f t="array" ref="AM911">IF(AL911=1,1,
   IF(ISTEXT(AK911),1,
   IF(AO911&gt;1,AM910,
   IF(AI911=1,
      IF(SUMPRODUCT((LEN($Y$2:$Y$4096)-LEN(SUBSTITUTE($Y$2:$Y$4096,AA911,"")))/LEN(AA911))&gt;0,2,1),
      IF(
         SUMPRODUCT((LEN($Y$2:$Y$4096)-LEN(SUBSTITUTE($Y$2:$Y$4096,AA911,"")))/LEN(AA911))
         - SUMPRODUCT((LEN($Y$2:$Y$4096)-LEN(SUBSTITUTE($Y$2:$Y$4096,"Alolan "&amp;AA911,"")))/LEN("Alolan "&amp;AA911))
         - SUMPRODUCT((LEN($Y$2:$Y$4096)-LEN(SUBSTITUTE($Y$2:$Y$4096,"Galarian "&amp;AA911,"")))/LEN("Galarian "&amp;AA911))
         - SUMPRODUCT((LEN($Y$2:$Y$4096)-LEN(SUBSTITUTE($Y$2:$Y$4096,"Hisuian "&amp;AA911,"")))/LEN("Hisuian "&amp;AA911))
         - SUMPRODUCT((LEN($Y$2:$Y$4096)-LEN(SUBSTITUTE($Y$2:$Y$4096,"Paldean "&amp;AA911,"")))/LEN("Paldean "&amp;AA911))
      &gt;0,2,1)
   ))))</f>
        <v>1</v>
      </c>
      <c r="AN911">
        <v>0</v>
      </c>
      <c r="AO911">
        <v>1</v>
      </c>
    </row>
    <row r="912" spans="1:41" x14ac:dyDescent="0.25">
      <c r="A912" t="s">
        <v>1956</v>
      </c>
      <c r="B912" t="s">
        <v>1955</v>
      </c>
      <c r="C912" t="s">
        <v>1471</v>
      </c>
      <c r="D912" t="s">
        <v>1524</v>
      </c>
      <c r="E912">
        <v>50</v>
      </c>
      <c r="F912">
        <v>85</v>
      </c>
      <c r="G912">
        <v>125</v>
      </c>
      <c r="H912">
        <v>85</v>
      </c>
      <c r="I912">
        <v>115</v>
      </c>
      <c r="J912">
        <v>20</v>
      </c>
      <c r="K912" t="s">
        <v>303</v>
      </c>
      <c r="L912" t="s">
        <v>3446</v>
      </c>
      <c r="M912" t="s">
        <v>1476</v>
      </c>
      <c r="N912">
        <v>5.9</v>
      </c>
      <c r="O912">
        <v>9.1999999999999993</v>
      </c>
      <c r="P912">
        <v>3</v>
      </c>
      <c r="Q912">
        <v>5</v>
      </c>
      <c r="R912">
        <f t="shared" si="60"/>
        <v>9</v>
      </c>
      <c r="S912">
        <f t="shared" si="61"/>
        <v>14</v>
      </c>
      <c r="T912">
        <f t="shared" si="62"/>
        <v>23</v>
      </c>
      <c r="U912" t="s">
        <v>1471</v>
      </c>
      <c r="V912" t="s">
        <v>1524</v>
      </c>
      <c r="W912" t="s">
        <v>429</v>
      </c>
      <c r="X912" t="s">
        <v>1546</v>
      </c>
      <c r="Z912" t="str" cm="1">
        <f t="array" ref="Z912">IF(ISBLANK(AK912),_xlfn.LET(
    _xlpm.nameBeforeSlash, IF(ISNUMBER(SEARCH("/", Y912)), LEFT(Y912, SEARCH("/", Y912)-1), Y912),
    _xlpm.matchRow, IFERROR(MATCH(_xlpm.nameBeforeSlash, AA:AA, 0), ""),
    _xlpm.difference, IF(_xlpm.matchRow="", "", ABS((R912 + S912)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),IF(ISBLANK(Y912),"","Hidden"))</f>
        <v/>
      </c>
      <c r="AA912" t="s">
        <v>3402</v>
      </c>
      <c r="AB912" t="s">
        <v>1477</v>
      </c>
      <c r="AC912" t="s">
        <v>1323</v>
      </c>
      <c r="AD912" t="str">
        <f>_xlfn.XLOOKUP(AC912,moves!A:A,moves!B:B)</f>
        <v>psychic</v>
      </c>
      <c r="AE912">
        <f>_xlfn.XLOOKUP(AC912,moves!A:A,moves!D:D)</f>
        <v>4</v>
      </c>
      <c r="AF912" t="str">
        <f>_xlfn.XLOOKUP(AC912,moves!A:A,moves!E:E)</f>
        <v>Before rolling for this attack, all MODIFY effects on the user are transferred to the target.</v>
      </c>
      <c r="AG912">
        <v>0</v>
      </c>
      <c r="AH912">
        <v>0</v>
      </c>
      <c r="AI912">
        <f t="shared" si="63"/>
        <v>0</v>
      </c>
      <c r="AJ912" t="s">
        <v>524</v>
      </c>
      <c r="AL912">
        <v>0</v>
      </c>
      <c r="AM912" cm="1">
        <f t="array" ref="AM912">IF(AL912=1,1,
   IF(ISTEXT(AK912),1,
   IF(AO912&gt;1,AM911,
   IF(AI912=1,
      IF(SUMPRODUCT((LEN($Y$2:$Y$4096)-LEN(SUBSTITUTE($Y$2:$Y$4096,AA912,"")))/LEN(AA912))&gt;0,2,1),
      IF(
         SUMPRODUCT((LEN($Y$2:$Y$4096)-LEN(SUBSTITUTE($Y$2:$Y$4096,AA912,"")))/LEN(AA912))
         - SUMPRODUCT((LEN($Y$2:$Y$4096)-LEN(SUBSTITUTE($Y$2:$Y$4096,"Alolan "&amp;AA912,"")))/LEN("Alolan "&amp;AA912))
         - SUMPRODUCT((LEN($Y$2:$Y$4096)-LEN(SUBSTITUTE($Y$2:$Y$4096,"Galarian "&amp;AA912,"")))/LEN("Galarian "&amp;AA912))
         - SUMPRODUCT((LEN($Y$2:$Y$4096)-LEN(SUBSTITUTE($Y$2:$Y$4096,"Hisuian "&amp;AA912,"")))/LEN("Hisuian "&amp;AA912))
         - SUMPRODUCT((LEN($Y$2:$Y$4096)-LEN(SUBSTITUTE($Y$2:$Y$4096,"Paldean "&amp;AA912,"")))/LEN("Paldean "&amp;AA912))
      &gt;0,2,1)
   ))))</f>
        <v>1</v>
      </c>
      <c r="AN912">
        <v>0</v>
      </c>
      <c r="AO912">
        <v>2</v>
      </c>
    </row>
    <row r="913" spans="1:41" x14ac:dyDescent="0.25">
      <c r="A913" t="s">
        <v>4027</v>
      </c>
      <c r="B913" t="s">
        <v>1955</v>
      </c>
      <c r="C913" t="s">
        <v>1471</v>
      </c>
      <c r="D913" t="s">
        <v>1524</v>
      </c>
      <c r="E913">
        <v>50</v>
      </c>
      <c r="F913">
        <v>75</v>
      </c>
      <c r="G913">
        <v>75</v>
      </c>
      <c r="H913">
        <v>65</v>
      </c>
      <c r="I913">
        <v>65</v>
      </c>
      <c r="J913">
        <v>50</v>
      </c>
      <c r="K913" t="s">
        <v>303</v>
      </c>
      <c r="L913" t="s">
        <v>253</v>
      </c>
      <c r="M913" t="s">
        <v>248</v>
      </c>
      <c r="N913">
        <v>6.4</v>
      </c>
      <c r="O913">
        <v>6.2</v>
      </c>
      <c r="P913">
        <v>2</v>
      </c>
      <c r="R913">
        <f t="shared" si="60"/>
        <v>8</v>
      </c>
      <c r="S913">
        <f t="shared" si="61"/>
        <v>6</v>
      </c>
      <c r="T913">
        <f t="shared" si="62"/>
        <v>14</v>
      </c>
      <c r="U913" t="s">
        <v>1471</v>
      </c>
      <c r="V913" t="s">
        <v>1524</v>
      </c>
      <c r="W913" t="s">
        <v>429</v>
      </c>
      <c r="X913" t="s">
        <v>1546</v>
      </c>
      <c r="Z913" t="str" cm="1">
        <f t="array" ref="Z913">IF(ISBLANK(AK913),_xlfn.LET(
    _xlpm.nameBeforeSlash, IF(ISNUMBER(SEARCH("/", Y913)), LEFT(Y913, SEARCH("/", Y913)-1), Y913),
    _xlpm.matchRow, IFERROR(MATCH(_xlpm.nameBeforeSlash, AA:AA, 0), ""),
    _xlpm.difference, IF(_xlpm.matchRow="", "", ABS((R913 + S913)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),IF(ISBLANK(Y913),"","Hidden"))</f>
        <v/>
      </c>
      <c r="AA913" t="s">
        <v>5317</v>
      </c>
      <c r="AC913" t="s">
        <v>717</v>
      </c>
      <c r="AD913" t="str">
        <f>_xlfn.XLOOKUP(AC913,moves!A:A,moves!B:B)</f>
        <v>ghost</v>
      </c>
      <c r="AE913">
        <f>_xlfn.XLOOKUP(AC913,moves!A:A,moves!D:D)</f>
        <v>2</v>
      </c>
      <c r="AF913" t="str">
        <f>_xlfn.XLOOKUP(AC913,moves!A:A,moves!E:E)</f>
        <v xml:space="preserve"> </v>
      </c>
      <c r="AG913">
        <v>0</v>
      </c>
      <c r="AH913">
        <v>0</v>
      </c>
      <c r="AI913">
        <f t="shared" si="63"/>
        <v>1</v>
      </c>
      <c r="AJ913" t="s">
        <v>524</v>
      </c>
      <c r="AL913">
        <v>0</v>
      </c>
      <c r="AM913" cm="1">
        <f t="array" ref="AM913">IF(AL913=1,1,
   IF(ISTEXT(AK913),1,
   IF(AO913&gt;1,AM912,
   IF(AI913=1,
      IF(SUMPRODUCT((LEN($Y$2:$Y$4096)-LEN(SUBSTITUTE($Y$2:$Y$4096,AA913,"")))/LEN(AA913))&gt;0,2,1),
      IF(
         SUMPRODUCT((LEN($Y$2:$Y$4096)-LEN(SUBSTITUTE($Y$2:$Y$4096,AA913,"")))/LEN(AA913))
         - SUMPRODUCT((LEN($Y$2:$Y$4096)-LEN(SUBSTITUTE($Y$2:$Y$4096,"Alolan "&amp;AA913,"")))/LEN("Alolan "&amp;AA913))
         - SUMPRODUCT((LEN($Y$2:$Y$4096)-LEN(SUBSTITUTE($Y$2:$Y$4096,"Galarian "&amp;AA913,"")))/LEN("Galarian "&amp;AA913))
         - SUMPRODUCT((LEN($Y$2:$Y$4096)-LEN(SUBSTITUTE($Y$2:$Y$4096,"Hisuian "&amp;AA913,"")))/LEN("Hisuian "&amp;AA913))
         - SUMPRODUCT((LEN($Y$2:$Y$4096)-LEN(SUBSTITUTE($Y$2:$Y$4096,"Paldean "&amp;AA913,"")))/LEN("Paldean "&amp;AA913))
      &gt;0,2,1)
   ))))</f>
        <v>1</v>
      </c>
      <c r="AN913">
        <v>0</v>
      </c>
      <c r="AO913">
        <v>1</v>
      </c>
    </row>
    <row r="914" spans="1:41" x14ac:dyDescent="0.25">
      <c r="A914" t="s">
        <v>4028</v>
      </c>
      <c r="B914" t="s">
        <v>1955</v>
      </c>
      <c r="C914" t="s">
        <v>1471</v>
      </c>
      <c r="D914" t="s">
        <v>1524</v>
      </c>
      <c r="E914">
        <v>50</v>
      </c>
      <c r="F914">
        <v>85</v>
      </c>
      <c r="G914">
        <v>125</v>
      </c>
      <c r="H914">
        <v>85</v>
      </c>
      <c r="I914">
        <v>115</v>
      </c>
      <c r="J914">
        <v>20</v>
      </c>
      <c r="K914" t="s">
        <v>303</v>
      </c>
      <c r="L914" t="s">
        <v>3446</v>
      </c>
      <c r="M914" t="s">
        <v>1476</v>
      </c>
      <c r="N914">
        <v>5.9</v>
      </c>
      <c r="O914">
        <v>9.1999999999999993</v>
      </c>
      <c r="P914">
        <v>3</v>
      </c>
      <c r="Q914">
        <v>5</v>
      </c>
      <c r="R914">
        <f t="shared" si="60"/>
        <v>9</v>
      </c>
      <c r="S914">
        <f t="shared" si="61"/>
        <v>14</v>
      </c>
      <c r="T914">
        <f t="shared" si="62"/>
        <v>23</v>
      </c>
      <c r="U914" t="s">
        <v>1471</v>
      </c>
      <c r="V914" t="s">
        <v>1524</v>
      </c>
      <c r="W914" t="s">
        <v>429</v>
      </c>
      <c r="X914" t="s">
        <v>1546</v>
      </c>
      <c r="Z914" t="str" cm="1">
        <f t="array" ref="Z914">IF(ISBLANK(AK914),_xlfn.LET(
    _xlpm.nameBeforeSlash, IF(ISNUMBER(SEARCH("/", Y914)), LEFT(Y914, SEARCH("/", Y914)-1), Y914),
    _xlpm.matchRow, IFERROR(MATCH(_xlpm.nameBeforeSlash, AA:AA, 0), ""),
    _xlpm.difference, IF(_xlpm.matchRow="", "", ABS((R914 + S914)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),IF(ISBLANK(Y914),"","Hidden"))</f>
        <v/>
      </c>
      <c r="AA914" t="s">
        <v>5318</v>
      </c>
      <c r="AB914" t="s">
        <v>1477</v>
      </c>
      <c r="AC914" t="s">
        <v>6525</v>
      </c>
      <c r="AD914" t="str">
        <f>_xlfn.XLOOKUP(AC914,moves!A:A,moves!B:B)</f>
        <v>dark</v>
      </c>
      <c r="AE914">
        <f>_xlfn.XLOOKUP(AC914,moves!A:A,moves!D:D)</f>
        <v>4</v>
      </c>
      <c r="AF914" t="str">
        <f>_xlfn.XLOOKUP(AC914,moves!A:A,moves!E:E)</f>
        <v>If the user has at most one held item: Steal the target's held item until the end of battle. The user may hold up to 2 held items by this move effect.</v>
      </c>
      <c r="AG914">
        <v>0</v>
      </c>
      <c r="AH914">
        <v>0</v>
      </c>
      <c r="AI914">
        <f t="shared" si="63"/>
        <v>1</v>
      </c>
      <c r="AJ914" t="s">
        <v>524</v>
      </c>
      <c r="AL914">
        <v>0</v>
      </c>
      <c r="AM914" cm="1">
        <f t="array" ref="AM914">IF(AL914=1,1,
   IF(ISTEXT(AK914),1,
   IF(AO914&gt;1,AM913,
   IF(AI914=1,
      IF(SUMPRODUCT((LEN($Y$2:$Y$4096)-LEN(SUBSTITUTE($Y$2:$Y$4096,AA914,"")))/LEN(AA914))&gt;0,2,1),
      IF(
         SUMPRODUCT((LEN($Y$2:$Y$4096)-LEN(SUBSTITUTE($Y$2:$Y$4096,AA914,"")))/LEN(AA914))
         - SUMPRODUCT((LEN($Y$2:$Y$4096)-LEN(SUBSTITUTE($Y$2:$Y$4096,"Alolan "&amp;AA914,"")))/LEN("Alolan "&amp;AA914))
         - SUMPRODUCT((LEN($Y$2:$Y$4096)-LEN(SUBSTITUTE($Y$2:$Y$4096,"Galarian "&amp;AA914,"")))/LEN("Galarian "&amp;AA914))
         - SUMPRODUCT((LEN($Y$2:$Y$4096)-LEN(SUBSTITUTE($Y$2:$Y$4096,"Hisuian "&amp;AA914,"")))/LEN("Hisuian "&amp;AA914))
         - SUMPRODUCT((LEN($Y$2:$Y$4096)-LEN(SUBSTITUTE($Y$2:$Y$4096,"Paldean "&amp;AA914,"")))/LEN("Paldean "&amp;AA914))
      &gt;0,2,1)
   ))))</f>
        <v>1</v>
      </c>
      <c r="AN914">
        <v>0</v>
      </c>
      <c r="AO914">
        <v>2</v>
      </c>
    </row>
    <row r="915" spans="1:41" x14ac:dyDescent="0.25">
      <c r="A915">
        <v>303</v>
      </c>
      <c r="B915" t="s">
        <v>1957</v>
      </c>
      <c r="C915" t="s">
        <v>1514</v>
      </c>
      <c r="D915" t="s">
        <v>1536</v>
      </c>
      <c r="E915">
        <v>50</v>
      </c>
      <c r="F915">
        <v>85</v>
      </c>
      <c r="G915">
        <v>85</v>
      </c>
      <c r="H915">
        <v>55</v>
      </c>
      <c r="I915">
        <v>55</v>
      </c>
      <c r="J915">
        <v>50</v>
      </c>
      <c r="K915" t="s">
        <v>1958</v>
      </c>
      <c r="L915" t="s">
        <v>253</v>
      </c>
      <c r="M915" t="s">
        <v>248</v>
      </c>
      <c r="N915">
        <v>6.8</v>
      </c>
      <c r="O915">
        <v>6.2</v>
      </c>
      <c r="Q915">
        <v>1</v>
      </c>
      <c r="R915">
        <f t="shared" si="60"/>
        <v>7</v>
      </c>
      <c r="S915">
        <f t="shared" si="61"/>
        <v>7</v>
      </c>
      <c r="T915">
        <f t="shared" si="62"/>
        <v>14</v>
      </c>
      <c r="U915" t="s">
        <v>1514</v>
      </c>
      <c r="V915" t="s">
        <v>1536</v>
      </c>
      <c r="W915" t="s">
        <v>1471</v>
      </c>
      <c r="X915" t="s">
        <v>1512</v>
      </c>
      <c r="Z915" t="str" cm="1">
        <f t="array" ref="Z915">IF(ISBLANK(AK915),_xlfn.LET(
    _xlpm.nameBeforeSlash, IF(ISNUMBER(SEARCH("/", Y915)), LEFT(Y915, SEARCH("/", Y915)-1), Y915),
    _xlpm.matchRow, IFERROR(MATCH(_xlpm.nameBeforeSlash, AA:AA, 0), ""),
    _xlpm.difference, IF(_xlpm.matchRow="", "", ABS((R915 + S915)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),IF(ISBLANK(Y915),"","Hidden"))</f>
        <v/>
      </c>
      <c r="AA915" t="s">
        <v>1957</v>
      </c>
      <c r="AC915" t="s">
        <v>567</v>
      </c>
      <c r="AD915" t="str">
        <f>_xlfn.XLOOKUP(AC915,moves!A:A,moves!B:B)</f>
        <v>steel</v>
      </c>
      <c r="AE915">
        <f>_xlfn.XLOOKUP(AC915,moves!A:A,moves!D:D)</f>
        <v>3</v>
      </c>
      <c r="AF915" t="str">
        <f>_xlfn.XLOOKUP(AC915,moves!A:A,moves!E:E)</f>
        <v xml:space="preserve"> </v>
      </c>
      <c r="AG915">
        <v>0</v>
      </c>
      <c r="AH915">
        <v>0</v>
      </c>
      <c r="AI915">
        <f t="shared" si="63"/>
        <v>0</v>
      </c>
      <c r="AJ915" t="s">
        <v>524</v>
      </c>
      <c r="AL915">
        <v>0</v>
      </c>
      <c r="AM915" cm="1">
        <f t="array" ref="AM915">IF(AL915=1,1,
   IF(ISTEXT(AK915),1,
   IF(AO915&gt;1,AM914,
   IF(AI915=1,
      IF(SUMPRODUCT((LEN($Y$2:$Y$4096)-LEN(SUBSTITUTE($Y$2:$Y$4096,AA915,"")))/LEN(AA915))&gt;0,2,1),
      IF(
         SUMPRODUCT((LEN($Y$2:$Y$4096)-LEN(SUBSTITUTE($Y$2:$Y$4096,AA915,"")))/LEN(AA915))
         - SUMPRODUCT((LEN($Y$2:$Y$4096)-LEN(SUBSTITUTE($Y$2:$Y$4096,"Alolan "&amp;AA915,"")))/LEN("Alolan "&amp;AA915))
         - SUMPRODUCT((LEN($Y$2:$Y$4096)-LEN(SUBSTITUTE($Y$2:$Y$4096,"Galarian "&amp;AA915,"")))/LEN("Galarian "&amp;AA915))
         - SUMPRODUCT((LEN($Y$2:$Y$4096)-LEN(SUBSTITUTE($Y$2:$Y$4096,"Hisuian "&amp;AA915,"")))/LEN("Hisuian "&amp;AA915))
         - SUMPRODUCT((LEN($Y$2:$Y$4096)-LEN(SUBSTITUTE($Y$2:$Y$4096,"Paldean "&amp;AA915,"")))/LEN("Paldean "&amp;AA915))
      &gt;0,2,1)
   ))))</f>
        <v>1</v>
      </c>
      <c r="AN915">
        <v>0</v>
      </c>
      <c r="AO915">
        <v>1</v>
      </c>
    </row>
    <row r="916" spans="1:41" x14ac:dyDescent="0.25">
      <c r="A916" t="s">
        <v>1959</v>
      </c>
      <c r="B916" t="s">
        <v>1957</v>
      </c>
      <c r="C916" t="s">
        <v>1514</v>
      </c>
      <c r="D916" t="s">
        <v>1536</v>
      </c>
      <c r="E916">
        <v>50</v>
      </c>
      <c r="F916">
        <v>105</v>
      </c>
      <c r="G916">
        <v>125</v>
      </c>
      <c r="H916">
        <v>55</v>
      </c>
      <c r="I916">
        <v>95</v>
      </c>
      <c r="J916">
        <v>50</v>
      </c>
      <c r="K916" t="s">
        <v>1958</v>
      </c>
      <c r="L916" t="s">
        <v>3446</v>
      </c>
      <c r="M916" t="s">
        <v>1476</v>
      </c>
      <c r="N916">
        <v>7.8</v>
      </c>
      <c r="O916">
        <v>8.6</v>
      </c>
      <c r="P916">
        <v>1</v>
      </c>
      <c r="Q916">
        <v>5</v>
      </c>
      <c r="R916">
        <f t="shared" si="60"/>
        <v>9</v>
      </c>
      <c r="S916">
        <f t="shared" si="61"/>
        <v>14</v>
      </c>
      <c r="T916">
        <f t="shared" si="62"/>
        <v>23</v>
      </c>
      <c r="U916" t="s">
        <v>1514</v>
      </c>
      <c r="V916" t="s">
        <v>1536</v>
      </c>
      <c r="W916" t="s">
        <v>1471</v>
      </c>
      <c r="X916" t="s">
        <v>1512</v>
      </c>
      <c r="Z916" t="str" cm="1">
        <f t="array" ref="Z916">IF(ISBLANK(AK916),_xlfn.LET(
    _xlpm.nameBeforeSlash, IF(ISNUMBER(SEARCH("/", Y916)), LEFT(Y916, SEARCH("/", Y916)-1), Y916),
    _xlpm.matchRow, IFERROR(MATCH(_xlpm.nameBeforeSlash, AA:AA, 0), ""),
    _xlpm.difference, IF(_xlpm.matchRow="", "", ABS((R916 + S916)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),IF(ISBLANK(Y916),"","Hidden"))</f>
        <v/>
      </c>
      <c r="AA916" t="s">
        <v>3403</v>
      </c>
      <c r="AB916" t="s">
        <v>1477</v>
      </c>
      <c r="AC916" t="s">
        <v>468</v>
      </c>
      <c r="AD916" t="str">
        <f>_xlfn.XLOOKUP(AC916,moves!A:A,moves!B:B)</f>
        <v>fairy</v>
      </c>
      <c r="AE916">
        <f>_xlfn.XLOOKUP(AC916,moves!A:A,moves!D:D)</f>
        <v>5</v>
      </c>
      <c r="AF916" t="str">
        <f>_xlfn.XLOOKUP(AC916,moves!A:A,moves!E:E)</f>
        <v>If 2 or more status symbols are rolled: Inflict the Drowsy status on the target.</v>
      </c>
      <c r="AG916">
        <v>0</v>
      </c>
      <c r="AH916">
        <v>0</v>
      </c>
      <c r="AI916">
        <f t="shared" si="63"/>
        <v>0</v>
      </c>
      <c r="AJ916" t="s">
        <v>524</v>
      </c>
      <c r="AL916">
        <v>0</v>
      </c>
      <c r="AM916" cm="1">
        <f t="array" ref="AM916">IF(AL916=1,1,
   IF(ISTEXT(AK916),1,
   IF(AO916&gt;1,AM915,
   IF(AI916=1,
      IF(SUMPRODUCT((LEN($Y$2:$Y$4096)-LEN(SUBSTITUTE($Y$2:$Y$4096,AA916,"")))/LEN(AA916))&gt;0,2,1),
      IF(
         SUMPRODUCT((LEN($Y$2:$Y$4096)-LEN(SUBSTITUTE($Y$2:$Y$4096,AA916,"")))/LEN(AA916))
         - SUMPRODUCT((LEN($Y$2:$Y$4096)-LEN(SUBSTITUTE($Y$2:$Y$4096,"Alolan "&amp;AA916,"")))/LEN("Alolan "&amp;AA916))
         - SUMPRODUCT((LEN($Y$2:$Y$4096)-LEN(SUBSTITUTE($Y$2:$Y$4096,"Galarian "&amp;AA916,"")))/LEN("Galarian "&amp;AA916))
         - SUMPRODUCT((LEN($Y$2:$Y$4096)-LEN(SUBSTITUTE($Y$2:$Y$4096,"Hisuian "&amp;AA916,"")))/LEN("Hisuian "&amp;AA916))
         - SUMPRODUCT((LEN($Y$2:$Y$4096)-LEN(SUBSTITUTE($Y$2:$Y$4096,"Paldean "&amp;AA916,"")))/LEN("Paldean "&amp;AA916))
      &gt;0,2,1)
   ))))</f>
        <v>1</v>
      </c>
      <c r="AN916">
        <v>0</v>
      </c>
      <c r="AO916">
        <v>2</v>
      </c>
    </row>
    <row r="917" spans="1:41" x14ac:dyDescent="0.25">
      <c r="A917" t="s">
        <v>4029</v>
      </c>
      <c r="B917" t="s">
        <v>1957</v>
      </c>
      <c r="C917" t="s">
        <v>1514</v>
      </c>
      <c r="D917" t="s">
        <v>1536</v>
      </c>
      <c r="E917">
        <v>50</v>
      </c>
      <c r="F917">
        <v>85</v>
      </c>
      <c r="G917">
        <v>85</v>
      </c>
      <c r="H917">
        <v>55</v>
      </c>
      <c r="I917">
        <v>55</v>
      </c>
      <c r="J917">
        <v>50</v>
      </c>
      <c r="K917" t="s">
        <v>1958</v>
      </c>
      <c r="L917" t="s">
        <v>253</v>
      </c>
      <c r="M917" t="s">
        <v>248</v>
      </c>
      <c r="N917">
        <v>6.8</v>
      </c>
      <c r="O917">
        <v>6.2</v>
      </c>
      <c r="Q917">
        <v>1</v>
      </c>
      <c r="R917">
        <f t="shared" si="60"/>
        <v>7</v>
      </c>
      <c r="S917">
        <f t="shared" si="61"/>
        <v>7</v>
      </c>
      <c r="T917">
        <f t="shared" si="62"/>
        <v>14</v>
      </c>
      <c r="U917" t="s">
        <v>1514</v>
      </c>
      <c r="V917" t="s">
        <v>1536</v>
      </c>
      <c r="W917" t="s">
        <v>1471</v>
      </c>
      <c r="X917" t="s">
        <v>1512</v>
      </c>
      <c r="Z917" t="str" cm="1">
        <f t="array" ref="Z917">IF(ISBLANK(AK917),_xlfn.LET(
    _xlpm.nameBeforeSlash, IF(ISNUMBER(SEARCH("/", Y917)), LEFT(Y917, SEARCH("/", Y917)-1), Y917),
    _xlpm.matchRow, IFERROR(MATCH(_xlpm.nameBeforeSlash, AA:AA, 0), ""),
    _xlpm.difference, IF(_xlpm.matchRow="", "", ABS((R917 + S917)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),IF(ISBLANK(Y917),"","Hidden"))</f>
        <v/>
      </c>
      <c r="AA917" t="s">
        <v>5319</v>
      </c>
      <c r="AC917" t="s">
        <v>948</v>
      </c>
      <c r="AD917" t="str">
        <f>_xlfn.XLOOKUP(AC917,moves!A:A,moves!B:B)</f>
        <v>dark</v>
      </c>
      <c r="AE917">
        <f>_xlfn.XLOOKUP(AC917,moves!A:A,moves!D:D)</f>
        <v>3</v>
      </c>
      <c r="AF917" t="str">
        <f>_xlfn.XLOOKUP(AC917,moves!A:A,moves!E:E)</f>
        <v xml:space="preserve"> </v>
      </c>
      <c r="AG917">
        <v>0</v>
      </c>
      <c r="AH917">
        <v>0</v>
      </c>
      <c r="AI917">
        <f t="shared" si="63"/>
        <v>1</v>
      </c>
      <c r="AJ917" t="s">
        <v>524</v>
      </c>
      <c r="AL917">
        <v>0</v>
      </c>
      <c r="AM917" cm="1">
        <f t="array" ref="AM917">IF(AL917=1,1,
   IF(ISTEXT(AK917),1,
   IF(AO917&gt;1,AM916,
   IF(AI917=1,
      IF(SUMPRODUCT((LEN($Y$2:$Y$4096)-LEN(SUBSTITUTE($Y$2:$Y$4096,AA917,"")))/LEN(AA917))&gt;0,2,1),
      IF(
         SUMPRODUCT((LEN($Y$2:$Y$4096)-LEN(SUBSTITUTE($Y$2:$Y$4096,AA917,"")))/LEN(AA917))
         - SUMPRODUCT((LEN($Y$2:$Y$4096)-LEN(SUBSTITUTE($Y$2:$Y$4096,"Alolan "&amp;AA917,"")))/LEN("Alolan "&amp;AA917))
         - SUMPRODUCT((LEN($Y$2:$Y$4096)-LEN(SUBSTITUTE($Y$2:$Y$4096,"Galarian "&amp;AA917,"")))/LEN("Galarian "&amp;AA917))
         - SUMPRODUCT((LEN($Y$2:$Y$4096)-LEN(SUBSTITUTE($Y$2:$Y$4096,"Hisuian "&amp;AA917,"")))/LEN("Hisuian "&amp;AA917))
         - SUMPRODUCT((LEN($Y$2:$Y$4096)-LEN(SUBSTITUTE($Y$2:$Y$4096,"Paldean "&amp;AA917,"")))/LEN("Paldean "&amp;AA917))
      &gt;0,2,1)
   ))))</f>
        <v>1</v>
      </c>
      <c r="AN917">
        <v>0</v>
      </c>
      <c r="AO917">
        <v>1</v>
      </c>
    </row>
    <row r="918" spans="1:41" x14ac:dyDescent="0.25">
      <c r="A918" t="s">
        <v>4030</v>
      </c>
      <c r="B918" t="s">
        <v>1957</v>
      </c>
      <c r="C918" t="s">
        <v>1514</v>
      </c>
      <c r="D918" t="s">
        <v>1536</v>
      </c>
      <c r="E918">
        <v>50</v>
      </c>
      <c r="F918">
        <v>105</v>
      </c>
      <c r="G918">
        <v>125</v>
      </c>
      <c r="H918">
        <v>55</v>
      </c>
      <c r="I918">
        <v>95</v>
      </c>
      <c r="J918">
        <v>50</v>
      </c>
      <c r="K918" t="s">
        <v>1958</v>
      </c>
      <c r="L918" t="s">
        <v>3446</v>
      </c>
      <c r="M918" t="s">
        <v>1476</v>
      </c>
      <c r="N918">
        <v>7.8</v>
      </c>
      <c r="O918">
        <v>8.6</v>
      </c>
      <c r="P918">
        <v>1</v>
      </c>
      <c r="Q918">
        <v>5</v>
      </c>
      <c r="R918">
        <f t="shared" si="60"/>
        <v>9</v>
      </c>
      <c r="S918">
        <f t="shared" si="61"/>
        <v>14</v>
      </c>
      <c r="T918">
        <f t="shared" si="62"/>
        <v>23</v>
      </c>
      <c r="U918" t="s">
        <v>1514</v>
      </c>
      <c r="V918" t="s">
        <v>1536</v>
      </c>
      <c r="W918" t="s">
        <v>1471</v>
      </c>
      <c r="X918" t="s">
        <v>1512</v>
      </c>
      <c r="Z918" t="str" cm="1">
        <f t="array" ref="Z918">IF(ISBLANK(AK918),_xlfn.LET(
    _xlpm.nameBeforeSlash, IF(ISNUMBER(SEARCH("/", Y918)), LEFT(Y918, SEARCH("/", Y918)-1), Y918),
    _xlpm.matchRow, IFERROR(MATCH(_xlpm.nameBeforeSlash, AA:AA, 0), ""),
    _xlpm.difference, IF(_xlpm.matchRow="", "", ABS((R918 + S918)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),IF(ISBLANK(Y918),"","Hidden"))</f>
        <v/>
      </c>
      <c r="AA918" t="s">
        <v>5320</v>
      </c>
      <c r="AB918" t="s">
        <v>1477</v>
      </c>
      <c r="AC918" t="s">
        <v>6526</v>
      </c>
      <c r="AD918" t="str">
        <f>_xlfn.XLOOKUP(AC918,moves!A:A,moves!B:B)</f>
        <v>fairy</v>
      </c>
      <c r="AE918">
        <f>_xlfn.XLOOKUP(AC918,moves!A:A,moves!D:D)</f>
        <v>3</v>
      </c>
      <c r="AF918" t="str">
        <f>_xlfn.XLOOKUP(AC918,moves!A:A,moves!E:E)</f>
        <v>The targets may no longer switch out or flee the battle. The targets take 2 damage at the end of its turns.</v>
      </c>
      <c r="AG918">
        <v>0</v>
      </c>
      <c r="AH918">
        <v>0</v>
      </c>
      <c r="AI918">
        <f t="shared" si="63"/>
        <v>1</v>
      </c>
      <c r="AJ918" t="s">
        <v>524</v>
      </c>
      <c r="AL918">
        <v>0</v>
      </c>
      <c r="AM918" cm="1">
        <f t="array" ref="AM918">IF(AL918=1,1,
   IF(ISTEXT(AK918),1,
   IF(AO918&gt;1,AM917,
   IF(AI918=1,
      IF(SUMPRODUCT((LEN($Y$2:$Y$4096)-LEN(SUBSTITUTE($Y$2:$Y$4096,AA918,"")))/LEN(AA918))&gt;0,2,1),
      IF(
         SUMPRODUCT((LEN($Y$2:$Y$4096)-LEN(SUBSTITUTE($Y$2:$Y$4096,AA918,"")))/LEN(AA918))
         - SUMPRODUCT((LEN($Y$2:$Y$4096)-LEN(SUBSTITUTE($Y$2:$Y$4096,"Alolan "&amp;AA918,"")))/LEN("Alolan "&amp;AA918))
         - SUMPRODUCT((LEN($Y$2:$Y$4096)-LEN(SUBSTITUTE($Y$2:$Y$4096,"Galarian "&amp;AA918,"")))/LEN("Galarian "&amp;AA918))
         - SUMPRODUCT((LEN($Y$2:$Y$4096)-LEN(SUBSTITUTE($Y$2:$Y$4096,"Hisuian "&amp;AA918,"")))/LEN("Hisuian "&amp;AA918))
         - SUMPRODUCT((LEN($Y$2:$Y$4096)-LEN(SUBSTITUTE($Y$2:$Y$4096,"Paldean "&amp;AA918,"")))/LEN("Paldean "&amp;AA918))
      &gt;0,2,1)
   ))))</f>
        <v>1</v>
      </c>
      <c r="AN918">
        <v>0</v>
      </c>
      <c r="AO918">
        <v>2</v>
      </c>
    </row>
    <row r="919" spans="1:41" x14ac:dyDescent="0.25">
      <c r="A919">
        <v>304</v>
      </c>
      <c r="B919" t="s">
        <v>1960</v>
      </c>
      <c r="C919" t="s">
        <v>1514</v>
      </c>
      <c r="D919" t="s">
        <v>1546</v>
      </c>
      <c r="E919">
        <v>50</v>
      </c>
      <c r="F919">
        <v>70</v>
      </c>
      <c r="G919">
        <v>100</v>
      </c>
      <c r="H919">
        <v>40</v>
      </c>
      <c r="I919">
        <v>40</v>
      </c>
      <c r="J919">
        <v>30</v>
      </c>
      <c r="K919" t="s">
        <v>1961</v>
      </c>
      <c r="L919" t="s">
        <v>253</v>
      </c>
      <c r="M919" t="s">
        <v>251</v>
      </c>
      <c r="N919">
        <v>5.0999999999999996</v>
      </c>
      <c r="O919">
        <v>6.2</v>
      </c>
      <c r="R919">
        <f t="shared" si="60"/>
        <v>5</v>
      </c>
      <c r="S919">
        <f t="shared" si="61"/>
        <v>6</v>
      </c>
      <c r="T919">
        <f t="shared" si="62"/>
        <v>11</v>
      </c>
      <c r="U919" t="s">
        <v>1514</v>
      </c>
      <c r="V919" t="s">
        <v>1546</v>
      </c>
      <c r="W919" t="s">
        <v>1472</v>
      </c>
      <c r="X919" t="s">
        <v>1482</v>
      </c>
      <c r="Y919" t="s">
        <v>1962</v>
      </c>
      <c r="Z919" cm="1">
        <f t="array" ref="Z919">IF(ISBLANK(AK919),_xlfn.LET(
    _xlpm.nameBeforeSlash, IF(ISNUMBER(SEARCH("/", Y919)), LEFT(Y919, SEARCH("/", Y919)-1), Y919),
    _xlpm.matchRow, IFERROR(MATCH(_xlpm.nameBeforeSlash, AA:AA, 0), ""),
    _xlpm.difference, IF(_xlpm.matchRow="", "", ABS((R919 + S919)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),IF(ISBLANK(Y919),"","Hidden"))</f>
        <v>8</v>
      </c>
      <c r="AA919" t="s">
        <v>1960</v>
      </c>
      <c r="AC919" t="s">
        <v>516</v>
      </c>
      <c r="AD919" t="str">
        <f>_xlfn.XLOOKUP(AC919,moves!A:A,moves!B:B)</f>
        <v>steel</v>
      </c>
      <c r="AE919">
        <f>_xlfn.XLOOKUP(AC919,moves!A:A,moves!D:D)</f>
        <v>3</v>
      </c>
      <c r="AF919" t="str">
        <f>_xlfn.XLOOKUP(AC919,moves!A:A,moves!E:E)</f>
        <v>Status symbols deal +1 damage.</v>
      </c>
      <c r="AG919">
        <v>1</v>
      </c>
      <c r="AH919">
        <v>0</v>
      </c>
      <c r="AI919">
        <f t="shared" si="63"/>
        <v>0</v>
      </c>
      <c r="AJ919" t="s">
        <v>870</v>
      </c>
      <c r="AL919">
        <v>0</v>
      </c>
      <c r="AM919" cm="1">
        <f t="array" ref="AM919">IF(AL919=1,1,
   IF(ISTEXT(AK919),1,
   IF(AO919&gt;1,AM918,
   IF(AI919=1,
      IF(SUMPRODUCT((LEN($Y$2:$Y$4096)-LEN(SUBSTITUTE($Y$2:$Y$4096,AA919,"")))/LEN(AA919))&gt;0,2,1),
      IF(
         SUMPRODUCT((LEN($Y$2:$Y$4096)-LEN(SUBSTITUTE($Y$2:$Y$4096,AA919,"")))/LEN(AA919))
         - SUMPRODUCT((LEN($Y$2:$Y$4096)-LEN(SUBSTITUTE($Y$2:$Y$4096,"Alolan "&amp;AA919,"")))/LEN("Alolan "&amp;AA919))
         - SUMPRODUCT((LEN($Y$2:$Y$4096)-LEN(SUBSTITUTE($Y$2:$Y$4096,"Galarian "&amp;AA919,"")))/LEN("Galarian "&amp;AA919))
         - SUMPRODUCT((LEN($Y$2:$Y$4096)-LEN(SUBSTITUTE($Y$2:$Y$4096,"Hisuian "&amp;AA919,"")))/LEN("Hisuian "&amp;AA919))
         - SUMPRODUCT((LEN($Y$2:$Y$4096)-LEN(SUBSTITUTE($Y$2:$Y$4096,"Paldean "&amp;AA919,"")))/LEN("Paldean "&amp;AA919))
      &gt;0,2,1)
   ))))</f>
        <v>1</v>
      </c>
      <c r="AN919">
        <v>0</v>
      </c>
      <c r="AO919">
        <v>0</v>
      </c>
    </row>
    <row r="920" spans="1:41" x14ac:dyDescent="0.25">
      <c r="A920" t="s">
        <v>4031</v>
      </c>
      <c r="B920" t="s">
        <v>1960</v>
      </c>
      <c r="C920" t="s">
        <v>1514</v>
      </c>
      <c r="D920" t="s">
        <v>1546</v>
      </c>
      <c r="E920">
        <v>50</v>
      </c>
      <c r="F920">
        <v>70</v>
      </c>
      <c r="G920">
        <v>100</v>
      </c>
      <c r="H920">
        <v>40</v>
      </c>
      <c r="I920">
        <v>40</v>
      </c>
      <c r="J920">
        <v>30</v>
      </c>
      <c r="K920" t="s">
        <v>1961</v>
      </c>
      <c r="L920" t="s">
        <v>253</v>
      </c>
      <c r="M920" t="s">
        <v>251</v>
      </c>
      <c r="N920">
        <v>5.0999999999999996</v>
      </c>
      <c r="O920">
        <v>6.2</v>
      </c>
      <c r="R920">
        <f t="shared" si="60"/>
        <v>5</v>
      </c>
      <c r="S920">
        <f t="shared" si="61"/>
        <v>6</v>
      </c>
      <c r="T920">
        <f t="shared" si="62"/>
        <v>11</v>
      </c>
      <c r="U920" t="s">
        <v>1514</v>
      </c>
      <c r="V920" t="s">
        <v>1546</v>
      </c>
      <c r="W920" t="s">
        <v>1472</v>
      </c>
      <c r="X920" t="s">
        <v>1482</v>
      </c>
      <c r="Y920" t="s">
        <v>5321</v>
      </c>
      <c r="Z920" cm="1">
        <f t="array" ref="Z920">IF(ISBLANK(AK920),_xlfn.LET(
    _xlpm.nameBeforeSlash, IF(ISNUMBER(SEARCH("/", Y920)), LEFT(Y920, SEARCH("/", Y920)-1), Y920),
    _xlpm.matchRow, IFERROR(MATCH(_xlpm.nameBeforeSlash, AA:AA, 0), ""),
    _xlpm.difference, IF(_xlpm.matchRow="", "", ABS((R920 + S920)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),IF(ISBLANK(Y920),"","Hidden"))</f>
        <v>8</v>
      </c>
      <c r="AA920" t="s">
        <v>5322</v>
      </c>
      <c r="AC920" t="s">
        <v>1373</v>
      </c>
      <c r="AD920" t="str">
        <f>_xlfn.XLOOKUP(AC920,moves!A:A,moves!B:B)</f>
        <v>steel</v>
      </c>
      <c r="AE920">
        <f>_xlfn.XLOOKUP(AC920,moves!A:A,moves!D:D)</f>
        <v>2</v>
      </c>
      <c r="AF920" t="str">
        <f>_xlfn.XLOOKUP(AC920,moves!A:A,moves!E:E)</f>
        <v>Change the user's initiative to the average of the user's and the target's initiative, rounded down.</v>
      </c>
      <c r="AG920">
        <v>1</v>
      </c>
      <c r="AH920">
        <v>0</v>
      </c>
      <c r="AI920">
        <f t="shared" si="63"/>
        <v>1</v>
      </c>
      <c r="AJ920" t="s">
        <v>523</v>
      </c>
      <c r="AL920">
        <v>0</v>
      </c>
      <c r="AM920" cm="1">
        <f t="array" ref="AM920">IF(AL920=1,1,
   IF(ISTEXT(AK920),1,
   IF(AO920&gt;1,AM919,
   IF(AI920=1,
      IF(SUMPRODUCT((LEN($Y$2:$Y$4096)-LEN(SUBSTITUTE($Y$2:$Y$4096,AA920,"")))/LEN(AA920))&gt;0,2,1),
      IF(
         SUMPRODUCT((LEN($Y$2:$Y$4096)-LEN(SUBSTITUTE($Y$2:$Y$4096,AA920,"")))/LEN(AA920))
         - SUMPRODUCT((LEN($Y$2:$Y$4096)-LEN(SUBSTITUTE($Y$2:$Y$4096,"Alolan "&amp;AA920,"")))/LEN("Alolan "&amp;AA920))
         - SUMPRODUCT((LEN($Y$2:$Y$4096)-LEN(SUBSTITUTE($Y$2:$Y$4096,"Galarian "&amp;AA920,"")))/LEN("Galarian "&amp;AA920))
         - SUMPRODUCT((LEN($Y$2:$Y$4096)-LEN(SUBSTITUTE($Y$2:$Y$4096,"Hisuian "&amp;AA920,"")))/LEN("Hisuian "&amp;AA920))
         - SUMPRODUCT((LEN($Y$2:$Y$4096)-LEN(SUBSTITUTE($Y$2:$Y$4096,"Paldean "&amp;AA920,"")))/LEN("Paldean "&amp;AA920))
      &gt;0,2,1)
   ))))</f>
        <v>1</v>
      </c>
      <c r="AN920">
        <v>0</v>
      </c>
      <c r="AO920">
        <v>0</v>
      </c>
    </row>
    <row r="921" spans="1:41" x14ac:dyDescent="0.25">
      <c r="A921">
        <v>305</v>
      </c>
      <c r="B921" t="s">
        <v>1962</v>
      </c>
      <c r="C921" t="s">
        <v>1514</v>
      </c>
      <c r="D921" t="s">
        <v>1546</v>
      </c>
      <c r="E921">
        <v>60</v>
      </c>
      <c r="F921">
        <v>90</v>
      </c>
      <c r="G921">
        <v>140</v>
      </c>
      <c r="H921">
        <v>50</v>
      </c>
      <c r="I921">
        <v>50</v>
      </c>
      <c r="J921">
        <v>40</v>
      </c>
      <c r="K921" t="s">
        <v>1961</v>
      </c>
      <c r="L921" t="s">
        <v>253</v>
      </c>
      <c r="M921" t="s">
        <v>251</v>
      </c>
      <c r="N921">
        <v>6.6</v>
      </c>
      <c r="O921">
        <v>8.1</v>
      </c>
      <c r="R921">
        <f t="shared" si="60"/>
        <v>7</v>
      </c>
      <c r="S921">
        <f t="shared" si="61"/>
        <v>8</v>
      </c>
      <c r="T921">
        <f t="shared" si="62"/>
        <v>15</v>
      </c>
      <c r="U921" t="s">
        <v>1514</v>
      </c>
      <c r="V921" t="s">
        <v>1546</v>
      </c>
      <c r="W921" t="s">
        <v>1472</v>
      </c>
      <c r="X921" t="s">
        <v>1482</v>
      </c>
      <c r="Y921" t="s">
        <v>1963</v>
      </c>
      <c r="Z921" cm="1">
        <f t="array" ref="Z921">IF(ISBLANK(AK921),_xlfn.LET(
    _xlpm.nameBeforeSlash, IF(ISNUMBER(SEARCH("/", Y921)), LEFT(Y921, SEARCH("/", Y921)-1), Y921),
    _xlpm.matchRow, IFERROR(MATCH(_xlpm.nameBeforeSlash, AA:AA, 0), ""),
    _xlpm.difference, IF(_xlpm.matchRow="", "", ABS((R921 + S921)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),IF(ISBLANK(Y921),"","Hidden"))</f>
        <v>12</v>
      </c>
      <c r="AA921" t="s">
        <v>1962</v>
      </c>
      <c r="AC921" t="s">
        <v>488</v>
      </c>
      <c r="AD921" t="str">
        <f>_xlfn.XLOOKUP(AC921,moves!A:A,moves!B:B)</f>
        <v>steel</v>
      </c>
      <c r="AE921" t="str">
        <f>_xlfn.XLOOKUP(AC921,moves!A:A,moves!D:D)</f>
        <v>?</v>
      </c>
      <c r="AF921" t="str">
        <f>_xlfn.XLOOKUP(AC921,moves!A:A,moves!E:E)</f>
        <v>Attack strength is equal to half the base health of the user, rounded down (Max 6 attack strength).</v>
      </c>
      <c r="AG921">
        <v>0</v>
      </c>
      <c r="AH921">
        <v>0</v>
      </c>
      <c r="AI921">
        <f t="shared" si="63"/>
        <v>0</v>
      </c>
      <c r="AJ921" t="s">
        <v>524</v>
      </c>
      <c r="AL921">
        <v>0</v>
      </c>
      <c r="AM921" cm="1">
        <f t="array" ref="AM921">IF(AL921=1,1,
   IF(ISTEXT(AK921),1,
   IF(AO921&gt;1,AM920,
   IF(AI921=1,
      IF(SUMPRODUCT((LEN($Y$2:$Y$4096)-LEN(SUBSTITUTE($Y$2:$Y$4096,AA921,"")))/LEN(AA921))&gt;0,2,1),
      IF(
         SUMPRODUCT((LEN($Y$2:$Y$4096)-LEN(SUBSTITUTE($Y$2:$Y$4096,AA921,"")))/LEN(AA921))
         - SUMPRODUCT((LEN($Y$2:$Y$4096)-LEN(SUBSTITUTE($Y$2:$Y$4096,"Alolan "&amp;AA921,"")))/LEN("Alolan "&amp;AA921))
         - SUMPRODUCT((LEN($Y$2:$Y$4096)-LEN(SUBSTITUTE($Y$2:$Y$4096,"Galarian "&amp;AA921,"")))/LEN("Galarian "&amp;AA921))
         - SUMPRODUCT((LEN($Y$2:$Y$4096)-LEN(SUBSTITUTE($Y$2:$Y$4096,"Hisuian "&amp;AA921,"")))/LEN("Hisuian "&amp;AA921))
         - SUMPRODUCT((LEN($Y$2:$Y$4096)-LEN(SUBSTITUTE($Y$2:$Y$4096,"Paldean "&amp;AA921,"")))/LEN("Paldean "&amp;AA921))
      &gt;0,2,1)
   ))))</f>
        <v>2</v>
      </c>
      <c r="AN921">
        <v>0</v>
      </c>
      <c r="AO921">
        <v>0</v>
      </c>
    </row>
    <row r="922" spans="1:41" x14ac:dyDescent="0.25">
      <c r="A922" t="s">
        <v>4032</v>
      </c>
      <c r="B922" t="s">
        <v>1962</v>
      </c>
      <c r="C922" t="s">
        <v>1514</v>
      </c>
      <c r="D922" t="s">
        <v>1546</v>
      </c>
      <c r="E922">
        <v>60</v>
      </c>
      <c r="F922">
        <v>90</v>
      </c>
      <c r="G922">
        <v>140</v>
      </c>
      <c r="H922">
        <v>50</v>
      </c>
      <c r="I922">
        <v>50</v>
      </c>
      <c r="J922">
        <v>40</v>
      </c>
      <c r="K922" t="s">
        <v>1961</v>
      </c>
      <c r="L922" t="s">
        <v>253</v>
      </c>
      <c r="M922" t="s">
        <v>251</v>
      </c>
      <c r="N922">
        <v>6.6</v>
      </c>
      <c r="O922">
        <v>8.1</v>
      </c>
      <c r="R922">
        <f t="shared" si="60"/>
        <v>7</v>
      </c>
      <c r="S922">
        <f t="shared" si="61"/>
        <v>8</v>
      </c>
      <c r="T922">
        <f t="shared" si="62"/>
        <v>15</v>
      </c>
      <c r="U922" t="s">
        <v>1514</v>
      </c>
      <c r="V922" t="s">
        <v>1546</v>
      </c>
      <c r="W922" t="s">
        <v>1472</v>
      </c>
      <c r="X922" t="s">
        <v>1482</v>
      </c>
      <c r="Y922" t="s">
        <v>5323</v>
      </c>
      <c r="Z922" cm="1">
        <f t="array" ref="Z922">IF(ISBLANK(AK922),_xlfn.LET(
    _xlpm.nameBeforeSlash, IF(ISNUMBER(SEARCH("/", Y922)), LEFT(Y922, SEARCH("/", Y922)-1), Y922),
    _xlpm.matchRow, IFERROR(MATCH(_xlpm.nameBeforeSlash, AA:AA, 0), ""),
    _xlpm.difference, IF(_xlpm.matchRow="", "", ABS((R922 + S922)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),IF(ISBLANK(Y922),"","Hidden"))</f>
        <v>12</v>
      </c>
      <c r="AA922" t="s">
        <v>5321</v>
      </c>
      <c r="AC922" t="s">
        <v>1342</v>
      </c>
      <c r="AD922" t="str">
        <f>_xlfn.XLOOKUP(AC922,moves!A:A,moves!B:B)</f>
        <v>rock</v>
      </c>
      <c r="AE922">
        <f>_xlfn.XLOOKUP(AC922,moves!A:A,moves!D:D)</f>
        <v>3</v>
      </c>
      <c r="AF922" t="str">
        <f>_xlfn.XLOOKUP(AC922,moves!A:A,moves!E:E)</f>
        <v xml:space="preserve"> </v>
      </c>
      <c r="AG922">
        <v>0</v>
      </c>
      <c r="AH922">
        <v>0</v>
      </c>
      <c r="AI922">
        <f t="shared" si="63"/>
        <v>1</v>
      </c>
      <c r="AJ922" t="s">
        <v>524</v>
      </c>
      <c r="AL922">
        <v>0</v>
      </c>
      <c r="AM922" cm="1">
        <f t="array" ref="AM922">IF(AL922=1,1,
   IF(ISTEXT(AK922),1,
   IF(AO922&gt;1,AM921,
   IF(AI922=1,
      IF(SUMPRODUCT((LEN($Y$2:$Y$4096)-LEN(SUBSTITUTE($Y$2:$Y$4096,AA922,"")))/LEN(AA922))&gt;0,2,1),
      IF(
         SUMPRODUCT((LEN($Y$2:$Y$4096)-LEN(SUBSTITUTE($Y$2:$Y$4096,AA922,"")))/LEN(AA922))
         - SUMPRODUCT((LEN($Y$2:$Y$4096)-LEN(SUBSTITUTE($Y$2:$Y$4096,"Alolan "&amp;AA922,"")))/LEN("Alolan "&amp;AA922))
         - SUMPRODUCT((LEN($Y$2:$Y$4096)-LEN(SUBSTITUTE($Y$2:$Y$4096,"Galarian "&amp;AA922,"")))/LEN("Galarian "&amp;AA922))
         - SUMPRODUCT((LEN($Y$2:$Y$4096)-LEN(SUBSTITUTE($Y$2:$Y$4096,"Hisuian "&amp;AA922,"")))/LEN("Hisuian "&amp;AA922))
         - SUMPRODUCT((LEN($Y$2:$Y$4096)-LEN(SUBSTITUTE($Y$2:$Y$4096,"Paldean "&amp;AA922,"")))/LEN("Paldean "&amp;AA922))
      &gt;0,2,1)
   ))))</f>
        <v>2</v>
      </c>
      <c r="AN922">
        <v>0</v>
      </c>
      <c r="AO922">
        <v>0</v>
      </c>
    </row>
    <row r="923" spans="1:41" x14ac:dyDescent="0.25">
      <c r="A923">
        <v>306</v>
      </c>
      <c r="B923" t="s">
        <v>1963</v>
      </c>
      <c r="C923" t="s">
        <v>1514</v>
      </c>
      <c r="D923" t="s">
        <v>1546</v>
      </c>
      <c r="E923">
        <v>70</v>
      </c>
      <c r="F923">
        <v>110</v>
      </c>
      <c r="G923">
        <v>180</v>
      </c>
      <c r="H923">
        <v>60</v>
      </c>
      <c r="I923">
        <v>60</v>
      </c>
      <c r="J923">
        <v>50</v>
      </c>
      <c r="K923" t="s">
        <v>1961</v>
      </c>
      <c r="L923" t="s">
        <v>253</v>
      </c>
      <c r="M923" t="s">
        <v>251</v>
      </c>
      <c r="N923">
        <v>8.1</v>
      </c>
      <c r="O923">
        <v>10</v>
      </c>
      <c r="Q923">
        <v>1</v>
      </c>
      <c r="R923">
        <f t="shared" si="60"/>
        <v>8</v>
      </c>
      <c r="S923">
        <f t="shared" si="61"/>
        <v>11</v>
      </c>
      <c r="T923">
        <f t="shared" si="62"/>
        <v>19</v>
      </c>
      <c r="U923" t="s">
        <v>1514</v>
      </c>
      <c r="V923" t="s">
        <v>1546</v>
      </c>
      <c r="W923" t="s">
        <v>1472</v>
      </c>
      <c r="X923" t="s">
        <v>1482</v>
      </c>
      <c r="Z923" t="str" cm="1">
        <f t="array" ref="Z923">IF(ISBLANK(AK923),_xlfn.LET(
    _xlpm.nameBeforeSlash, IF(ISNUMBER(SEARCH("/", Y923)), LEFT(Y923, SEARCH("/", Y923)-1), Y923),
    _xlpm.matchRow, IFERROR(MATCH(_xlpm.nameBeforeSlash, AA:AA, 0), ""),
    _xlpm.difference, IF(_xlpm.matchRow="", "", ABS((R923 + S923)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),IF(ISBLANK(Y923),"","Hidden"))</f>
        <v/>
      </c>
      <c r="AA923" t="s">
        <v>1963</v>
      </c>
      <c r="AC923" t="s">
        <v>432</v>
      </c>
      <c r="AD923" t="str">
        <f>_xlfn.XLOOKUP(AC923,moves!A:A,moves!B:B)</f>
        <v>rock</v>
      </c>
      <c r="AE923">
        <f>_xlfn.XLOOKUP(AC923,moves!A:A,moves!D:D)</f>
        <v>5</v>
      </c>
      <c r="AF923" t="str">
        <f>_xlfn.XLOOKUP(AC923,moves!A:A,moves!E:E)</f>
        <v>Critical hits deal +1 damage. Status symbols deal -1 damage.</v>
      </c>
      <c r="AG923">
        <v>0</v>
      </c>
      <c r="AH923">
        <v>0</v>
      </c>
      <c r="AI923">
        <f t="shared" si="63"/>
        <v>0</v>
      </c>
      <c r="AJ923" t="s">
        <v>525</v>
      </c>
      <c r="AL923">
        <v>0</v>
      </c>
      <c r="AM923" cm="1">
        <f t="array" ref="AM923">IF(AL923=1,1,
   IF(ISTEXT(AK923),1,
   IF(AO923&gt;1,AM922,
   IF(AI923=1,
      IF(SUMPRODUCT((LEN($Y$2:$Y$4096)-LEN(SUBSTITUTE($Y$2:$Y$4096,AA923,"")))/LEN(AA923))&gt;0,2,1),
      IF(
         SUMPRODUCT((LEN($Y$2:$Y$4096)-LEN(SUBSTITUTE($Y$2:$Y$4096,AA923,"")))/LEN(AA923))
         - SUMPRODUCT((LEN($Y$2:$Y$4096)-LEN(SUBSTITUTE($Y$2:$Y$4096,"Alolan "&amp;AA923,"")))/LEN("Alolan "&amp;AA923))
         - SUMPRODUCT((LEN($Y$2:$Y$4096)-LEN(SUBSTITUTE($Y$2:$Y$4096,"Galarian "&amp;AA923,"")))/LEN("Galarian "&amp;AA923))
         - SUMPRODUCT((LEN($Y$2:$Y$4096)-LEN(SUBSTITUTE($Y$2:$Y$4096,"Hisuian "&amp;AA923,"")))/LEN("Hisuian "&amp;AA923))
         - SUMPRODUCT((LEN($Y$2:$Y$4096)-LEN(SUBSTITUTE($Y$2:$Y$4096,"Paldean "&amp;AA923,"")))/LEN("Paldean "&amp;AA923))
      &gt;0,2,1)
   ))))</f>
        <v>2</v>
      </c>
      <c r="AN923">
        <v>0</v>
      </c>
      <c r="AO923">
        <v>1</v>
      </c>
    </row>
    <row r="924" spans="1:41" x14ac:dyDescent="0.25">
      <c r="A924" t="s">
        <v>1964</v>
      </c>
      <c r="B924" t="s">
        <v>1963</v>
      </c>
      <c r="C924" t="s">
        <v>1514</v>
      </c>
      <c r="D924"/>
      <c r="E924">
        <v>70</v>
      </c>
      <c r="F924">
        <v>140</v>
      </c>
      <c r="G924">
        <v>230</v>
      </c>
      <c r="H924">
        <v>60</v>
      </c>
      <c r="I924">
        <v>80</v>
      </c>
      <c r="J924">
        <v>50</v>
      </c>
      <c r="K924" t="s">
        <v>1961</v>
      </c>
      <c r="L924" t="s">
        <v>3446</v>
      </c>
      <c r="M924" t="s">
        <v>1476</v>
      </c>
      <c r="N924">
        <v>9.6</v>
      </c>
      <c r="O924">
        <v>12.1</v>
      </c>
      <c r="Q924">
        <v>1</v>
      </c>
      <c r="R924">
        <f t="shared" si="60"/>
        <v>10</v>
      </c>
      <c r="S924">
        <f t="shared" si="61"/>
        <v>13</v>
      </c>
      <c r="T924">
        <f t="shared" si="62"/>
        <v>23</v>
      </c>
      <c r="U924" t="s">
        <v>1514</v>
      </c>
      <c r="V924" t="s">
        <v>1546</v>
      </c>
      <c r="W924" t="s">
        <v>1472</v>
      </c>
      <c r="X924" t="s">
        <v>1482</v>
      </c>
      <c r="Z924" t="str" cm="1">
        <f t="array" ref="Z924">IF(ISBLANK(AK924),_xlfn.LET(
    _xlpm.nameBeforeSlash, IF(ISNUMBER(SEARCH("/", Y924)), LEFT(Y924, SEARCH("/", Y924)-1), Y924),
    _xlpm.matchRow, IFERROR(MATCH(_xlpm.nameBeforeSlash, AA:AA, 0), ""),
    _xlpm.difference, IF(_xlpm.matchRow="", "", ABS((R924 + S924)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),IF(ISBLANK(Y924),"","Hidden"))</f>
        <v/>
      </c>
      <c r="AA924" t="s">
        <v>3404</v>
      </c>
      <c r="AB924" t="s">
        <v>1477</v>
      </c>
      <c r="AC924" t="s">
        <v>1350</v>
      </c>
      <c r="AD924" t="str">
        <f>_xlfn.XLOOKUP(AC924,moves!A:A,moves!B:B)</f>
        <v>steel</v>
      </c>
      <c r="AE924" t="str">
        <f>_xlfn.XLOOKUP(AC924,moves!A:A,moves!D:D)</f>
        <v>?</v>
      </c>
      <c r="AF924" t="str">
        <f>_xlfn.XLOOKUP(AC924,moves!A:A,moves!E:E)</f>
        <v xml:space="preserve">Attack strength is equal to two more than the attack strength of the move that last attacked the user. </v>
      </c>
      <c r="AG924">
        <v>0</v>
      </c>
      <c r="AH924">
        <v>0</v>
      </c>
      <c r="AI924">
        <f t="shared" si="63"/>
        <v>0</v>
      </c>
      <c r="AJ924" t="s">
        <v>525</v>
      </c>
      <c r="AL924">
        <v>0</v>
      </c>
      <c r="AM924" cm="1">
        <f t="array" ref="AM924">IF(AL924=1,1,
   IF(ISTEXT(AK924),1,
   IF(AO924&gt;1,AM923,
   IF(AI924=1,
      IF(SUMPRODUCT((LEN($Y$2:$Y$4096)-LEN(SUBSTITUTE($Y$2:$Y$4096,AA924,"")))/LEN(AA924))&gt;0,2,1),
      IF(
         SUMPRODUCT((LEN($Y$2:$Y$4096)-LEN(SUBSTITUTE($Y$2:$Y$4096,AA924,"")))/LEN(AA924))
         - SUMPRODUCT((LEN($Y$2:$Y$4096)-LEN(SUBSTITUTE($Y$2:$Y$4096,"Alolan "&amp;AA924,"")))/LEN("Alolan "&amp;AA924))
         - SUMPRODUCT((LEN($Y$2:$Y$4096)-LEN(SUBSTITUTE($Y$2:$Y$4096,"Galarian "&amp;AA924,"")))/LEN("Galarian "&amp;AA924))
         - SUMPRODUCT((LEN($Y$2:$Y$4096)-LEN(SUBSTITUTE($Y$2:$Y$4096,"Hisuian "&amp;AA924,"")))/LEN("Hisuian "&amp;AA924))
         - SUMPRODUCT((LEN($Y$2:$Y$4096)-LEN(SUBSTITUTE($Y$2:$Y$4096,"Paldean "&amp;AA924,"")))/LEN("Paldean "&amp;AA924))
      &gt;0,2,1)
   ))))</f>
        <v>2</v>
      </c>
      <c r="AN924">
        <v>0</v>
      </c>
      <c r="AO924">
        <v>2</v>
      </c>
    </row>
    <row r="925" spans="1:41" x14ac:dyDescent="0.25">
      <c r="A925" t="s">
        <v>4033</v>
      </c>
      <c r="B925" t="s">
        <v>1963</v>
      </c>
      <c r="C925" t="s">
        <v>1514</v>
      </c>
      <c r="D925" t="s">
        <v>1546</v>
      </c>
      <c r="E925">
        <v>70</v>
      </c>
      <c r="F925">
        <v>110</v>
      </c>
      <c r="G925">
        <v>180</v>
      </c>
      <c r="H925">
        <v>60</v>
      </c>
      <c r="I925">
        <v>60</v>
      </c>
      <c r="J925">
        <v>50</v>
      </c>
      <c r="K925" t="s">
        <v>1961</v>
      </c>
      <c r="L925" t="s">
        <v>253</v>
      </c>
      <c r="M925" t="s">
        <v>251</v>
      </c>
      <c r="N925">
        <v>8.1</v>
      </c>
      <c r="O925">
        <v>10</v>
      </c>
      <c r="Q925">
        <v>1</v>
      </c>
      <c r="R925">
        <f t="shared" si="60"/>
        <v>8</v>
      </c>
      <c r="S925">
        <f t="shared" si="61"/>
        <v>11</v>
      </c>
      <c r="T925">
        <f t="shared" si="62"/>
        <v>19</v>
      </c>
      <c r="U925" t="s">
        <v>1514</v>
      </c>
      <c r="V925" t="s">
        <v>1546</v>
      </c>
      <c r="W925" t="s">
        <v>1472</v>
      </c>
      <c r="X925" t="s">
        <v>1482</v>
      </c>
      <c r="Z925" t="str" cm="1">
        <f t="array" ref="Z925">IF(ISBLANK(AK925),_xlfn.LET(
    _xlpm.nameBeforeSlash, IF(ISNUMBER(SEARCH("/", Y925)), LEFT(Y925, SEARCH("/", Y925)-1), Y925),
    _xlpm.matchRow, IFERROR(MATCH(_xlpm.nameBeforeSlash, AA:AA, 0), ""),
    _xlpm.difference, IF(_xlpm.matchRow="", "", ABS((R925 + S925)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),IF(ISBLANK(Y925),"","Hidden"))</f>
        <v/>
      </c>
      <c r="AA925" t="s">
        <v>5323</v>
      </c>
      <c r="AC925" t="s">
        <v>6527</v>
      </c>
      <c r="AD925" t="str">
        <f>_xlfn.XLOOKUP(AC925,moves!A:A,moves!B:B)</f>
        <v>steel</v>
      </c>
      <c r="AE925">
        <f>_xlfn.XLOOKUP(AC925,moves!A:A,moves!D:D)</f>
        <v>4</v>
      </c>
      <c r="AF925" t="str">
        <f>_xlfn.XLOOKUP(AC925,moves!A:A,moves!E:E)</f>
        <v>If the target has less health remaining than the user: Deal 2 extra damage.</v>
      </c>
      <c r="AG925">
        <v>0</v>
      </c>
      <c r="AH925">
        <v>0</v>
      </c>
      <c r="AI925">
        <f t="shared" si="63"/>
        <v>1</v>
      </c>
      <c r="AJ925" t="s">
        <v>525</v>
      </c>
      <c r="AL925">
        <v>0</v>
      </c>
      <c r="AM925" cm="1">
        <f t="array" ref="AM925">IF(AL925=1,1,
   IF(ISTEXT(AK925),1,
   IF(AO925&gt;1,AM924,
   IF(AI925=1,
      IF(SUMPRODUCT((LEN($Y$2:$Y$4096)-LEN(SUBSTITUTE($Y$2:$Y$4096,AA925,"")))/LEN(AA925))&gt;0,2,1),
      IF(
         SUMPRODUCT((LEN($Y$2:$Y$4096)-LEN(SUBSTITUTE($Y$2:$Y$4096,AA925,"")))/LEN(AA925))
         - SUMPRODUCT((LEN($Y$2:$Y$4096)-LEN(SUBSTITUTE($Y$2:$Y$4096,"Alolan "&amp;AA925,"")))/LEN("Alolan "&amp;AA925))
         - SUMPRODUCT((LEN($Y$2:$Y$4096)-LEN(SUBSTITUTE($Y$2:$Y$4096,"Galarian "&amp;AA925,"")))/LEN("Galarian "&amp;AA925))
         - SUMPRODUCT((LEN($Y$2:$Y$4096)-LEN(SUBSTITUTE($Y$2:$Y$4096,"Hisuian "&amp;AA925,"")))/LEN("Hisuian "&amp;AA925))
         - SUMPRODUCT((LEN($Y$2:$Y$4096)-LEN(SUBSTITUTE($Y$2:$Y$4096,"Paldean "&amp;AA925,"")))/LEN("Paldean "&amp;AA925))
      &gt;0,2,1)
   ))))</f>
        <v>2</v>
      </c>
      <c r="AN925">
        <v>0</v>
      </c>
      <c r="AO925">
        <v>1</v>
      </c>
    </row>
    <row r="926" spans="1:41" x14ac:dyDescent="0.25">
      <c r="A926" t="s">
        <v>4034</v>
      </c>
      <c r="B926" t="s">
        <v>1963</v>
      </c>
      <c r="C926" t="s">
        <v>1514</v>
      </c>
      <c r="D926"/>
      <c r="E926">
        <v>70</v>
      </c>
      <c r="F926">
        <v>140</v>
      </c>
      <c r="G926">
        <v>230</v>
      </c>
      <c r="H926">
        <v>60</v>
      </c>
      <c r="I926">
        <v>80</v>
      </c>
      <c r="J926">
        <v>50</v>
      </c>
      <c r="K926" t="s">
        <v>1961</v>
      </c>
      <c r="L926" t="s">
        <v>3446</v>
      </c>
      <c r="M926" t="s">
        <v>1476</v>
      </c>
      <c r="N926">
        <v>9.6</v>
      </c>
      <c r="O926">
        <v>12.1</v>
      </c>
      <c r="Q926">
        <v>1</v>
      </c>
      <c r="R926">
        <f t="shared" si="60"/>
        <v>10</v>
      </c>
      <c r="S926">
        <f t="shared" si="61"/>
        <v>13</v>
      </c>
      <c r="T926">
        <f t="shared" si="62"/>
        <v>23</v>
      </c>
      <c r="U926" t="s">
        <v>1514</v>
      </c>
      <c r="V926" t="s">
        <v>1546</v>
      </c>
      <c r="W926" t="s">
        <v>1472</v>
      </c>
      <c r="X926" t="s">
        <v>1482</v>
      </c>
      <c r="Z926" t="str" cm="1">
        <f t="array" ref="Z926">IF(ISBLANK(AK926),_xlfn.LET(
    _xlpm.nameBeforeSlash, IF(ISNUMBER(SEARCH("/", Y926)), LEFT(Y926, SEARCH("/", Y926)-1), Y926),
    _xlpm.matchRow, IFERROR(MATCH(_xlpm.nameBeforeSlash, AA:AA, 0), ""),
    _xlpm.difference, IF(_xlpm.matchRow="", "", ABS((R926 + S926)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),IF(ISBLANK(Y926),"","Hidden"))</f>
        <v/>
      </c>
      <c r="AA926" t="s">
        <v>5324</v>
      </c>
      <c r="AB926" t="s">
        <v>1477</v>
      </c>
      <c r="AC926" t="s">
        <v>6528</v>
      </c>
      <c r="AD926" t="str">
        <f>_xlfn.XLOOKUP(AC926,moves!A:A,moves!B:B)</f>
        <v>steel</v>
      </c>
      <c r="AE926">
        <f>_xlfn.XLOOKUP(AC926,moves!A:A,moves!D:D)</f>
        <v>5</v>
      </c>
      <c r="AF926" t="str">
        <f>_xlfn.XLOOKUP(AC926,moves!A:A,moves!E:E)</f>
        <v>If more critical hits are rolled than status symbols: Deal 4 extra damage. If less critical hits are rolled than status symbols: Deal 2 damage to all non-active Pokémon in the user's party.</v>
      </c>
      <c r="AG926">
        <v>0</v>
      </c>
      <c r="AH926">
        <v>0</v>
      </c>
      <c r="AI926">
        <f t="shared" si="63"/>
        <v>1</v>
      </c>
      <c r="AJ926" t="s">
        <v>525</v>
      </c>
      <c r="AL926">
        <v>0</v>
      </c>
      <c r="AM926" cm="1">
        <f t="array" ref="AM926">IF(AL926=1,1,
   IF(ISTEXT(AK926),1,
   IF(AO926&gt;1,AM925,
   IF(AI926=1,
      IF(SUMPRODUCT((LEN($Y$2:$Y$4096)-LEN(SUBSTITUTE($Y$2:$Y$4096,AA926,"")))/LEN(AA926))&gt;0,2,1),
      IF(
         SUMPRODUCT((LEN($Y$2:$Y$4096)-LEN(SUBSTITUTE($Y$2:$Y$4096,AA926,"")))/LEN(AA926))
         - SUMPRODUCT((LEN($Y$2:$Y$4096)-LEN(SUBSTITUTE($Y$2:$Y$4096,"Alolan "&amp;AA926,"")))/LEN("Alolan "&amp;AA926))
         - SUMPRODUCT((LEN($Y$2:$Y$4096)-LEN(SUBSTITUTE($Y$2:$Y$4096,"Galarian "&amp;AA926,"")))/LEN("Galarian "&amp;AA926))
         - SUMPRODUCT((LEN($Y$2:$Y$4096)-LEN(SUBSTITUTE($Y$2:$Y$4096,"Hisuian "&amp;AA926,"")))/LEN("Hisuian "&amp;AA926))
         - SUMPRODUCT((LEN($Y$2:$Y$4096)-LEN(SUBSTITUTE($Y$2:$Y$4096,"Paldean "&amp;AA926,"")))/LEN("Paldean "&amp;AA926))
      &gt;0,2,1)
   ))))</f>
        <v>2</v>
      </c>
      <c r="AN926">
        <v>0</v>
      </c>
      <c r="AO926">
        <v>2</v>
      </c>
    </row>
    <row r="927" spans="1:41" x14ac:dyDescent="0.25">
      <c r="A927">
        <v>307</v>
      </c>
      <c r="B927" t="s">
        <v>121</v>
      </c>
      <c r="C927" t="s">
        <v>1492</v>
      </c>
      <c r="D927" t="s">
        <v>429</v>
      </c>
      <c r="E927">
        <v>30</v>
      </c>
      <c r="F927">
        <v>40</v>
      </c>
      <c r="G927">
        <v>55</v>
      </c>
      <c r="H927">
        <v>40</v>
      </c>
      <c r="I927">
        <v>55</v>
      </c>
      <c r="J927">
        <v>60</v>
      </c>
      <c r="K927" t="s">
        <v>1965</v>
      </c>
      <c r="L927" t="s">
        <v>253</v>
      </c>
      <c r="M927" t="s">
        <v>248</v>
      </c>
      <c r="N927">
        <v>4.8</v>
      </c>
      <c r="O927">
        <v>4.5</v>
      </c>
      <c r="R927">
        <f t="shared" si="60"/>
        <v>5</v>
      </c>
      <c r="S927">
        <f t="shared" si="61"/>
        <v>5</v>
      </c>
      <c r="T927">
        <f t="shared" si="62"/>
        <v>10</v>
      </c>
      <c r="U927" t="s">
        <v>1492</v>
      </c>
      <c r="V927" t="s">
        <v>429</v>
      </c>
      <c r="W927" t="s">
        <v>1209</v>
      </c>
      <c r="X927" t="s">
        <v>1479</v>
      </c>
      <c r="Y927" t="s">
        <v>122</v>
      </c>
      <c r="Z927" cm="1">
        <f t="array" ref="Z927">IF(ISBLANK(AK927),_xlfn.LET(
    _xlpm.nameBeforeSlash, IF(ISNUMBER(SEARCH("/", Y927)), LEFT(Y927, SEARCH("/", Y927)-1), Y927),
    _xlpm.matchRow, IFERROR(MATCH(_xlpm.nameBeforeSlash, AA:AA, 0), ""),
    _xlpm.difference, IF(_xlpm.matchRow="", "", ABS((R927 + S927)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),IF(ISBLANK(Y927),"","Hidden"))</f>
        <v>8</v>
      </c>
      <c r="AA927" t="s">
        <v>121</v>
      </c>
      <c r="AC927" t="s">
        <v>749</v>
      </c>
      <c r="AD927" t="str">
        <f>_xlfn.XLOOKUP(AC927,moves!A:A,moves!B:B)</f>
        <v>psychic</v>
      </c>
      <c r="AE927">
        <f>_xlfn.XLOOKUP(AC927,moves!A:A,moves!D:D)</f>
        <v>2</v>
      </c>
      <c r="AF927" t="str">
        <f>_xlfn.XLOOKUP(AC927,moves!A:A,moves!E:E)</f>
        <v>Deal extra damage equal to the user's current battle fatigue and then reset the user's battle fatigue to 0.</v>
      </c>
      <c r="AG927">
        <v>1</v>
      </c>
      <c r="AH927">
        <v>0</v>
      </c>
      <c r="AI927">
        <f t="shared" si="63"/>
        <v>0</v>
      </c>
      <c r="AJ927" t="s">
        <v>870</v>
      </c>
      <c r="AL927">
        <v>0</v>
      </c>
      <c r="AM927" cm="1">
        <f t="array" ref="AM927">IF(AL927=1,1,
   IF(ISTEXT(AK927),1,
   IF(AO927&gt;1,AM926,
   IF(AI927=1,
      IF(SUMPRODUCT((LEN($Y$2:$Y$4096)-LEN(SUBSTITUTE($Y$2:$Y$4096,AA927,"")))/LEN(AA927))&gt;0,2,1),
      IF(
         SUMPRODUCT((LEN($Y$2:$Y$4096)-LEN(SUBSTITUTE($Y$2:$Y$4096,AA927,"")))/LEN(AA927))
         - SUMPRODUCT((LEN($Y$2:$Y$4096)-LEN(SUBSTITUTE($Y$2:$Y$4096,"Alolan "&amp;AA927,"")))/LEN("Alolan "&amp;AA927))
         - SUMPRODUCT((LEN($Y$2:$Y$4096)-LEN(SUBSTITUTE($Y$2:$Y$4096,"Galarian "&amp;AA927,"")))/LEN("Galarian "&amp;AA927))
         - SUMPRODUCT((LEN($Y$2:$Y$4096)-LEN(SUBSTITUTE($Y$2:$Y$4096,"Hisuian "&amp;AA927,"")))/LEN("Hisuian "&amp;AA927))
         - SUMPRODUCT((LEN($Y$2:$Y$4096)-LEN(SUBSTITUTE($Y$2:$Y$4096,"Paldean "&amp;AA927,"")))/LEN("Paldean "&amp;AA927))
      &gt;0,2,1)
   ))))</f>
        <v>1</v>
      </c>
      <c r="AN927">
        <v>0</v>
      </c>
      <c r="AO927">
        <v>0</v>
      </c>
    </row>
    <row r="928" spans="1:41" x14ac:dyDescent="0.25">
      <c r="A928" t="s">
        <v>4035</v>
      </c>
      <c r="B928" t="s">
        <v>121</v>
      </c>
      <c r="C928" t="s">
        <v>1492</v>
      </c>
      <c r="D928" t="s">
        <v>429</v>
      </c>
      <c r="E928">
        <v>30</v>
      </c>
      <c r="F928">
        <v>40</v>
      </c>
      <c r="G928">
        <v>55</v>
      </c>
      <c r="H928">
        <v>40</v>
      </c>
      <c r="I928">
        <v>55</v>
      </c>
      <c r="J928">
        <v>60</v>
      </c>
      <c r="K928" t="s">
        <v>1965</v>
      </c>
      <c r="L928" t="s">
        <v>253</v>
      </c>
      <c r="M928" t="s">
        <v>248</v>
      </c>
      <c r="N928">
        <v>4.8</v>
      </c>
      <c r="O928">
        <v>4.5</v>
      </c>
      <c r="R928">
        <f t="shared" si="60"/>
        <v>5</v>
      </c>
      <c r="S928">
        <f t="shared" si="61"/>
        <v>5</v>
      </c>
      <c r="T928">
        <f t="shared" si="62"/>
        <v>10</v>
      </c>
      <c r="U928" t="s">
        <v>1492</v>
      </c>
      <c r="V928" t="s">
        <v>429</v>
      </c>
      <c r="W928" t="s">
        <v>1209</v>
      </c>
      <c r="X928" t="s">
        <v>1479</v>
      </c>
      <c r="Y928" t="s">
        <v>5325</v>
      </c>
      <c r="Z928" cm="1">
        <f t="array" ref="Z928">IF(ISBLANK(AK928),_xlfn.LET(
    _xlpm.nameBeforeSlash, IF(ISNUMBER(SEARCH("/", Y928)), LEFT(Y928, SEARCH("/", Y928)-1), Y928),
    _xlpm.matchRow, IFERROR(MATCH(_xlpm.nameBeforeSlash, AA:AA, 0), ""),
    _xlpm.difference, IF(_xlpm.matchRow="", "", ABS((R928 + S928)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),IF(ISBLANK(Y928),"","Hidden"))</f>
        <v>8</v>
      </c>
      <c r="AA928" t="s">
        <v>5326</v>
      </c>
      <c r="AC928" t="s">
        <v>501</v>
      </c>
      <c r="AD928" t="str">
        <f>_xlfn.XLOOKUP(AC928,moves!A:A,moves!B:B)</f>
        <v>fighting</v>
      </c>
      <c r="AE928">
        <f>_xlfn.XLOOKUP(AC928,moves!A:A,moves!D:D)</f>
        <v>3</v>
      </c>
      <c r="AF928" t="str">
        <f>_xlfn.XLOOKUP(AC928,moves!A:A,moves!E:E)</f>
        <v>Inflict the Paralyzed status on the target. Increase the user's battle fatigue by 1 extra.</v>
      </c>
      <c r="AG928">
        <v>1</v>
      </c>
      <c r="AH928">
        <v>0</v>
      </c>
      <c r="AI928">
        <f t="shared" si="63"/>
        <v>1</v>
      </c>
      <c r="AJ928" t="s">
        <v>523</v>
      </c>
      <c r="AL928">
        <v>0</v>
      </c>
      <c r="AM928" cm="1">
        <f t="array" ref="AM928">IF(AL928=1,1,
   IF(ISTEXT(AK928),1,
   IF(AO928&gt;1,AM927,
   IF(AI928=1,
      IF(SUMPRODUCT((LEN($Y$2:$Y$4096)-LEN(SUBSTITUTE($Y$2:$Y$4096,AA928,"")))/LEN(AA928))&gt;0,2,1),
      IF(
         SUMPRODUCT((LEN($Y$2:$Y$4096)-LEN(SUBSTITUTE($Y$2:$Y$4096,AA928,"")))/LEN(AA928))
         - SUMPRODUCT((LEN($Y$2:$Y$4096)-LEN(SUBSTITUTE($Y$2:$Y$4096,"Alolan "&amp;AA928,"")))/LEN("Alolan "&amp;AA928))
         - SUMPRODUCT((LEN($Y$2:$Y$4096)-LEN(SUBSTITUTE($Y$2:$Y$4096,"Galarian "&amp;AA928,"")))/LEN("Galarian "&amp;AA928))
         - SUMPRODUCT((LEN($Y$2:$Y$4096)-LEN(SUBSTITUTE($Y$2:$Y$4096,"Hisuian "&amp;AA928,"")))/LEN("Hisuian "&amp;AA928))
         - SUMPRODUCT((LEN($Y$2:$Y$4096)-LEN(SUBSTITUTE($Y$2:$Y$4096,"Paldean "&amp;AA928,"")))/LEN("Paldean "&amp;AA928))
      &gt;0,2,1)
   ))))</f>
        <v>1</v>
      </c>
      <c r="AN928">
        <v>0</v>
      </c>
      <c r="AO928">
        <v>0</v>
      </c>
    </row>
    <row r="929" spans="1:41" x14ac:dyDescent="0.25">
      <c r="A929">
        <v>308</v>
      </c>
      <c r="B929" t="s">
        <v>122</v>
      </c>
      <c r="C929" t="s">
        <v>1492</v>
      </c>
      <c r="D929" t="s">
        <v>429</v>
      </c>
      <c r="E929">
        <v>60</v>
      </c>
      <c r="F929">
        <v>60</v>
      </c>
      <c r="G929">
        <v>75</v>
      </c>
      <c r="H929">
        <v>60</v>
      </c>
      <c r="I929">
        <v>75</v>
      </c>
      <c r="J929">
        <v>80</v>
      </c>
      <c r="K929" t="s">
        <v>1965</v>
      </c>
      <c r="L929" t="s">
        <v>253</v>
      </c>
      <c r="M929" t="s">
        <v>248</v>
      </c>
      <c r="N929">
        <v>6.8</v>
      </c>
      <c r="O929">
        <v>6.9</v>
      </c>
      <c r="R929">
        <f t="shared" si="60"/>
        <v>7</v>
      </c>
      <c r="S929">
        <f t="shared" si="61"/>
        <v>7</v>
      </c>
      <c r="T929">
        <f t="shared" si="62"/>
        <v>14</v>
      </c>
      <c r="U929" t="s">
        <v>1492</v>
      </c>
      <c r="V929" t="s">
        <v>429</v>
      </c>
      <c r="W929" t="s">
        <v>1209</v>
      </c>
      <c r="X929" t="s">
        <v>1479</v>
      </c>
      <c r="Z929" t="str" cm="1">
        <f t="array" ref="Z929">IF(ISBLANK(AK929),_xlfn.LET(
    _xlpm.nameBeforeSlash, IF(ISNUMBER(SEARCH("/", Y929)), LEFT(Y929, SEARCH("/", Y929)-1), Y929),
    _xlpm.matchRow, IFERROR(MATCH(_xlpm.nameBeforeSlash, AA:AA, 0), ""),
    _xlpm.difference, IF(_xlpm.matchRow="", "", ABS((R929 + S929)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),IF(ISBLANK(Y929),"","Hidden"))</f>
        <v/>
      </c>
      <c r="AA929" t="s">
        <v>122</v>
      </c>
      <c r="AC929" t="s">
        <v>490</v>
      </c>
      <c r="AD929" t="str">
        <f>_xlfn.XLOOKUP(AC929,moves!A:A,moves!B:B)</f>
        <v>fighting</v>
      </c>
      <c r="AE929">
        <f>_xlfn.XLOOKUP(AC929,moves!A:A,moves!D:D)</f>
        <v>5</v>
      </c>
      <c r="AF929" t="str">
        <f>_xlfn.XLOOKUP(AC929,moves!A:A,moves!E:E)</f>
        <v xml:space="preserve">Deals 4 extra damage to Flying-type Pokémon. For each status symbol rolled: The user takes 1 damage. </v>
      </c>
      <c r="AG929">
        <v>0</v>
      </c>
      <c r="AH929">
        <v>0</v>
      </c>
      <c r="AI929">
        <f t="shared" si="63"/>
        <v>0</v>
      </c>
      <c r="AJ929" t="s">
        <v>524</v>
      </c>
      <c r="AL929">
        <v>0</v>
      </c>
      <c r="AM929" cm="1">
        <f t="array" ref="AM929">IF(AL929=1,1,
   IF(ISTEXT(AK929),1,
   IF(AO929&gt;1,AM928,
   IF(AI929=1,
      IF(SUMPRODUCT((LEN($Y$2:$Y$4096)-LEN(SUBSTITUTE($Y$2:$Y$4096,AA929,"")))/LEN(AA929))&gt;0,2,1),
      IF(
         SUMPRODUCT((LEN($Y$2:$Y$4096)-LEN(SUBSTITUTE($Y$2:$Y$4096,AA929,"")))/LEN(AA929))
         - SUMPRODUCT((LEN($Y$2:$Y$4096)-LEN(SUBSTITUTE($Y$2:$Y$4096,"Alolan "&amp;AA929,"")))/LEN("Alolan "&amp;AA929))
         - SUMPRODUCT((LEN($Y$2:$Y$4096)-LEN(SUBSTITUTE($Y$2:$Y$4096,"Galarian "&amp;AA929,"")))/LEN("Galarian "&amp;AA929))
         - SUMPRODUCT((LEN($Y$2:$Y$4096)-LEN(SUBSTITUTE($Y$2:$Y$4096,"Hisuian "&amp;AA929,"")))/LEN("Hisuian "&amp;AA929))
         - SUMPRODUCT((LEN($Y$2:$Y$4096)-LEN(SUBSTITUTE($Y$2:$Y$4096,"Paldean "&amp;AA929,"")))/LEN("Paldean "&amp;AA929))
      &gt;0,2,1)
   ))))</f>
        <v>2</v>
      </c>
      <c r="AN929">
        <v>0</v>
      </c>
      <c r="AO929">
        <v>1</v>
      </c>
    </row>
    <row r="930" spans="1:41" x14ac:dyDescent="0.25">
      <c r="A930" t="s">
        <v>1966</v>
      </c>
      <c r="B930" t="s">
        <v>122</v>
      </c>
      <c r="C930" t="s">
        <v>1492</v>
      </c>
      <c r="D930" t="s">
        <v>429</v>
      </c>
      <c r="E930">
        <v>60</v>
      </c>
      <c r="F930">
        <v>100</v>
      </c>
      <c r="G930">
        <v>85</v>
      </c>
      <c r="H930">
        <v>80</v>
      </c>
      <c r="I930">
        <v>85</v>
      </c>
      <c r="J930">
        <v>100</v>
      </c>
      <c r="K930" t="s">
        <v>1965</v>
      </c>
      <c r="L930" t="s">
        <v>3446</v>
      </c>
      <c r="M930" t="s">
        <v>1476</v>
      </c>
      <c r="N930">
        <v>9.8000000000000007</v>
      </c>
      <c r="O930">
        <v>7.5</v>
      </c>
      <c r="P930">
        <v>2</v>
      </c>
      <c r="Q930">
        <v>3</v>
      </c>
      <c r="R930">
        <f t="shared" si="60"/>
        <v>12</v>
      </c>
      <c r="S930">
        <f t="shared" si="61"/>
        <v>11</v>
      </c>
      <c r="T930">
        <f t="shared" si="62"/>
        <v>23</v>
      </c>
      <c r="U930" t="s">
        <v>1492</v>
      </c>
      <c r="V930" t="s">
        <v>429</v>
      </c>
      <c r="W930" t="s">
        <v>1209</v>
      </c>
      <c r="X930" t="s">
        <v>1479</v>
      </c>
      <c r="Z930" t="str" cm="1">
        <f t="array" ref="Z930">IF(ISBLANK(AK930),_xlfn.LET(
    _xlpm.nameBeforeSlash, IF(ISNUMBER(SEARCH("/", Y930)), LEFT(Y930, SEARCH("/", Y930)-1), Y930),
    _xlpm.matchRow, IFERROR(MATCH(_xlpm.nameBeforeSlash, AA:AA, 0), ""),
    _xlpm.difference, IF(_xlpm.matchRow="", "", ABS((R930 + S930)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),IF(ISBLANK(Y930),"","Hidden"))</f>
        <v/>
      </c>
      <c r="AA930" t="s">
        <v>3405</v>
      </c>
      <c r="AB930" t="s">
        <v>1477</v>
      </c>
      <c r="AC930" t="s">
        <v>1035</v>
      </c>
      <c r="AD930" t="str">
        <f>_xlfn.XLOOKUP(AC930,moves!A:A,moves!B:B)</f>
        <v>fighting</v>
      </c>
      <c r="AE930">
        <f>_xlfn.XLOOKUP(AC930,moves!A:A,moves!D:D)</f>
        <v>7</v>
      </c>
      <c r="AF930" t="str">
        <f>_xlfn.XLOOKUP(AC930,moves!A:A,moves!E:E)</f>
        <v>Inflict the Confused status on the target. If 3 or more status symbols are rolled: The user takes damage equal to half the user's base health, rounded up.</v>
      </c>
      <c r="AG930">
        <v>0</v>
      </c>
      <c r="AH930">
        <v>0</v>
      </c>
      <c r="AI930">
        <f t="shared" si="63"/>
        <v>0</v>
      </c>
      <c r="AJ930" t="s">
        <v>524</v>
      </c>
      <c r="AL930">
        <v>0</v>
      </c>
      <c r="AM930" cm="1">
        <f t="array" ref="AM930">IF(AL930=1,1,
   IF(ISTEXT(AK930),1,
   IF(AO930&gt;1,AM929,
   IF(AI930=1,
      IF(SUMPRODUCT((LEN($Y$2:$Y$4096)-LEN(SUBSTITUTE($Y$2:$Y$4096,AA930,"")))/LEN(AA930))&gt;0,2,1),
      IF(
         SUMPRODUCT((LEN($Y$2:$Y$4096)-LEN(SUBSTITUTE($Y$2:$Y$4096,AA930,"")))/LEN(AA930))
         - SUMPRODUCT((LEN($Y$2:$Y$4096)-LEN(SUBSTITUTE($Y$2:$Y$4096,"Alolan "&amp;AA930,"")))/LEN("Alolan "&amp;AA930))
         - SUMPRODUCT((LEN($Y$2:$Y$4096)-LEN(SUBSTITUTE($Y$2:$Y$4096,"Galarian "&amp;AA930,"")))/LEN("Galarian "&amp;AA930))
         - SUMPRODUCT((LEN($Y$2:$Y$4096)-LEN(SUBSTITUTE($Y$2:$Y$4096,"Hisuian "&amp;AA930,"")))/LEN("Hisuian "&amp;AA930))
         - SUMPRODUCT((LEN($Y$2:$Y$4096)-LEN(SUBSTITUTE($Y$2:$Y$4096,"Paldean "&amp;AA930,"")))/LEN("Paldean "&amp;AA930))
      &gt;0,2,1)
   ))))</f>
        <v>2</v>
      </c>
      <c r="AN930">
        <v>0</v>
      </c>
      <c r="AO930">
        <v>2</v>
      </c>
    </row>
    <row r="931" spans="1:41" x14ac:dyDescent="0.25">
      <c r="A931" t="s">
        <v>4036</v>
      </c>
      <c r="B931" t="s">
        <v>122</v>
      </c>
      <c r="C931" t="s">
        <v>1492</v>
      </c>
      <c r="D931" t="s">
        <v>429</v>
      </c>
      <c r="E931">
        <v>60</v>
      </c>
      <c r="F931">
        <v>60</v>
      </c>
      <c r="G931">
        <v>75</v>
      </c>
      <c r="H931">
        <v>60</v>
      </c>
      <c r="I931">
        <v>75</v>
      </c>
      <c r="J931">
        <v>80</v>
      </c>
      <c r="K931" t="s">
        <v>1965</v>
      </c>
      <c r="L931" t="s">
        <v>253</v>
      </c>
      <c r="M931" t="s">
        <v>248</v>
      </c>
      <c r="N931">
        <v>6.8</v>
      </c>
      <c r="O931">
        <v>6.9</v>
      </c>
      <c r="R931">
        <f t="shared" si="60"/>
        <v>7</v>
      </c>
      <c r="S931">
        <f t="shared" si="61"/>
        <v>7</v>
      </c>
      <c r="T931">
        <f t="shared" si="62"/>
        <v>14</v>
      </c>
      <c r="U931" t="s">
        <v>1492</v>
      </c>
      <c r="V931" t="s">
        <v>429</v>
      </c>
      <c r="W931" t="s">
        <v>1209</v>
      </c>
      <c r="X931" t="s">
        <v>1479</v>
      </c>
      <c r="Z931" t="str" cm="1">
        <f t="array" ref="Z931">IF(ISBLANK(AK931),_xlfn.LET(
    _xlpm.nameBeforeSlash, IF(ISNUMBER(SEARCH("/", Y931)), LEFT(Y931, SEARCH("/", Y931)-1), Y931),
    _xlpm.matchRow, IFERROR(MATCH(_xlpm.nameBeforeSlash, AA:AA, 0), ""),
    _xlpm.difference, IF(_xlpm.matchRow="", "", ABS((R931 + S931)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),IF(ISBLANK(Y931),"","Hidden"))</f>
        <v/>
      </c>
      <c r="AA931" t="s">
        <v>5325</v>
      </c>
      <c r="AC931" t="s">
        <v>1322</v>
      </c>
      <c r="AD931" t="str">
        <f>_xlfn.XLOOKUP(AC931,moves!A:A,moves!B:B)</f>
        <v>psychic</v>
      </c>
      <c r="AE931">
        <f>_xlfn.XLOOKUP(AC931,moves!A:A,moves!D:D)</f>
        <v>3</v>
      </c>
      <c r="AF931" t="str">
        <f>_xlfn.XLOOKUP(AC931,moves!A:A,moves!E:E)</f>
        <v>If the user used a Psychic-type move last turn: Increase attack strength by 1 and gain MULTI.</v>
      </c>
      <c r="AG931">
        <v>0</v>
      </c>
      <c r="AH931">
        <v>0</v>
      </c>
      <c r="AI931">
        <f t="shared" si="63"/>
        <v>1</v>
      </c>
      <c r="AJ931" t="s">
        <v>524</v>
      </c>
      <c r="AL931">
        <v>0</v>
      </c>
      <c r="AM931" cm="1">
        <f t="array" ref="AM931">IF(AL931=1,1,
   IF(ISTEXT(AK931),1,
   IF(AO931&gt;1,AM930,
   IF(AI931=1,
      IF(SUMPRODUCT((LEN($Y$2:$Y$4096)-LEN(SUBSTITUTE($Y$2:$Y$4096,AA931,"")))/LEN(AA931))&gt;0,2,1),
      IF(
         SUMPRODUCT((LEN($Y$2:$Y$4096)-LEN(SUBSTITUTE($Y$2:$Y$4096,AA931,"")))/LEN(AA931))
         - SUMPRODUCT((LEN($Y$2:$Y$4096)-LEN(SUBSTITUTE($Y$2:$Y$4096,"Alolan "&amp;AA931,"")))/LEN("Alolan "&amp;AA931))
         - SUMPRODUCT((LEN($Y$2:$Y$4096)-LEN(SUBSTITUTE($Y$2:$Y$4096,"Galarian "&amp;AA931,"")))/LEN("Galarian "&amp;AA931))
         - SUMPRODUCT((LEN($Y$2:$Y$4096)-LEN(SUBSTITUTE($Y$2:$Y$4096,"Hisuian "&amp;AA931,"")))/LEN("Hisuian "&amp;AA931))
         - SUMPRODUCT((LEN($Y$2:$Y$4096)-LEN(SUBSTITUTE($Y$2:$Y$4096,"Paldean "&amp;AA931,"")))/LEN("Paldean "&amp;AA931))
      &gt;0,2,1)
   ))))</f>
        <v>2</v>
      </c>
      <c r="AN931">
        <v>0</v>
      </c>
      <c r="AO931">
        <v>1</v>
      </c>
    </row>
    <row r="932" spans="1:41" x14ac:dyDescent="0.25">
      <c r="A932" t="s">
        <v>4037</v>
      </c>
      <c r="B932" t="s">
        <v>122</v>
      </c>
      <c r="C932" t="s">
        <v>1492</v>
      </c>
      <c r="D932" t="s">
        <v>429</v>
      </c>
      <c r="E932">
        <v>60</v>
      </c>
      <c r="F932">
        <v>100</v>
      </c>
      <c r="G932">
        <v>85</v>
      </c>
      <c r="H932">
        <v>80</v>
      </c>
      <c r="I932">
        <v>85</v>
      </c>
      <c r="J932">
        <v>100</v>
      </c>
      <c r="K932" t="s">
        <v>1965</v>
      </c>
      <c r="L932" t="s">
        <v>3446</v>
      </c>
      <c r="M932" t="s">
        <v>1476</v>
      </c>
      <c r="N932">
        <v>9.8000000000000007</v>
      </c>
      <c r="O932">
        <v>7.5</v>
      </c>
      <c r="P932">
        <v>2</v>
      </c>
      <c r="Q932">
        <v>3</v>
      </c>
      <c r="R932">
        <f t="shared" si="60"/>
        <v>12</v>
      </c>
      <c r="S932">
        <f t="shared" si="61"/>
        <v>11</v>
      </c>
      <c r="T932">
        <f t="shared" si="62"/>
        <v>23</v>
      </c>
      <c r="U932" t="s">
        <v>1492</v>
      </c>
      <c r="V932" t="s">
        <v>429</v>
      </c>
      <c r="W932" t="s">
        <v>1209</v>
      </c>
      <c r="X932" t="s">
        <v>1479</v>
      </c>
      <c r="Z932" t="str" cm="1">
        <f t="array" ref="Z932">IF(ISBLANK(AK932),_xlfn.LET(
    _xlpm.nameBeforeSlash, IF(ISNUMBER(SEARCH("/", Y932)), LEFT(Y932, SEARCH("/", Y932)-1), Y932),
    _xlpm.matchRow, IFERROR(MATCH(_xlpm.nameBeforeSlash, AA:AA, 0), ""),
    _xlpm.difference, IF(_xlpm.matchRow="", "", ABS((R932 + S932)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),IF(ISBLANK(Y932),"","Hidden"))</f>
        <v/>
      </c>
      <c r="AA932" t="s">
        <v>5327</v>
      </c>
      <c r="AB932" t="s">
        <v>1477</v>
      </c>
      <c r="AC932" t="s">
        <v>6530</v>
      </c>
      <c r="AD932" t="str">
        <f>_xlfn.XLOOKUP(AC932,moves!A:A,moves!B:B)</f>
        <v>fighting</v>
      </c>
      <c r="AE932">
        <f>_xlfn.XLOOKUP(AC932,moves!A:A,moves!D:D)</f>
        <v>2</v>
      </c>
      <c r="AF932" t="str">
        <f>_xlfn.XLOOKUP(AC932,moves!A:A,moves!E:E)</f>
        <v>Deal 2 damage to any other Pokémon in the target's party. If that Pokémon faints due to this attack: The user may use a second move this turn.</v>
      </c>
      <c r="AG932">
        <v>0</v>
      </c>
      <c r="AH932">
        <v>0</v>
      </c>
      <c r="AI932">
        <f t="shared" si="63"/>
        <v>1</v>
      </c>
      <c r="AJ932" t="s">
        <v>524</v>
      </c>
      <c r="AL932">
        <v>0</v>
      </c>
      <c r="AM932" cm="1">
        <f t="array" ref="AM932">IF(AL932=1,1,
   IF(ISTEXT(AK932),1,
   IF(AO932&gt;1,AM931,
   IF(AI932=1,
      IF(SUMPRODUCT((LEN($Y$2:$Y$4096)-LEN(SUBSTITUTE($Y$2:$Y$4096,AA932,"")))/LEN(AA932))&gt;0,2,1),
      IF(
         SUMPRODUCT((LEN($Y$2:$Y$4096)-LEN(SUBSTITUTE($Y$2:$Y$4096,AA932,"")))/LEN(AA932))
         - SUMPRODUCT((LEN($Y$2:$Y$4096)-LEN(SUBSTITUTE($Y$2:$Y$4096,"Alolan "&amp;AA932,"")))/LEN("Alolan "&amp;AA932))
         - SUMPRODUCT((LEN($Y$2:$Y$4096)-LEN(SUBSTITUTE($Y$2:$Y$4096,"Galarian "&amp;AA932,"")))/LEN("Galarian "&amp;AA932))
         - SUMPRODUCT((LEN($Y$2:$Y$4096)-LEN(SUBSTITUTE($Y$2:$Y$4096,"Hisuian "&amp;AA932,"")))/LEN("Hisuian "&amp;AA932))
         - SUMPRODUCT((LEN($Y$2:$Y$4096)-LEN(SUBSTITUTE($Y$2:$Y$4096,"Paldean "&amp;AA932,"")))/LEN("Paldean "&amp;AA932))
      &gt;0,2,1)
   ))))</f>
        <v>2</v>
      </c>
      <c r="AN932">
        <v>0</v>
      </c>
      <c r="AO932">
        <v>2</v>
      </c>
    </row>
    <row r="933" spans="1:41" x14ac:dyDescent="0.25">
      <c r="A933">
        <v>309</v>
      </c>
      <c r="B933" t="s">
        <v>1967</v>
      </c>
      <c r="C933" t="s">
        <v>1521</v>
      </c>
      <c r="D933"/>
      <c r="E933">
        <v>40</v>
      </c>
      <c r="F933">
        <v>45</v>
      </c>
      <c r="G933">
        <v>40</v>
      </c>
      <c r="H933">
        <v>65</v>
      </c>
      <c r="I933">
        <v>40</v>
      </c>
      <c r="J933">
        <v>65</v>
      </c>
      <c r="K933" t="s">
        <v>354</v>
      </c>
      <c r="L933" t="s">
        <v>250</v>
      </c>
      <c r="M933" t="s">
        <v>251</v>
      </c>
      <c r="N933">
        <v>6.3</v>
      </c>
      <c r="O933">
        <v>4</v>
      </c>
      <c r="R933">
        <f t="shared" si="60"/>
        <v>6</v>
      </c>
      <c r="S933">
        <f t="shared" si="61"/>
        <v>4</v>
      </c>
      <c r="T933">
        <f t="shared" si="62"/>
        <v>10</v>
      </c>
      <c r="U933" t="s">
        <v>1521</v>
      </c>
      <c r="V933" t="s">
        <v>1512</v>
      </c>
      <c r="W933" t="s">
        <v>1471</v>
      </c>
      <c r="X933" t="s">
        <v>1479</v>
      </c>
      <c r="Y933" t="s">
        <v>1968</v>
      </c>
      <c r="Z933" cm="1">
        <f t="array" ref="Z933">IF(ISBLANK(AK933),_xlfn.LET(
    _xlpm.nameBeforeSlash, IF(ISNUMBER(SEARCH("/", Y933)), LEFT(Y933, SEARCH("/", Y933)-1), Y933),
    _xlpm.matchRow, IFERROR(MATCH(_xlpm.nameBeforeSlash, AA:AA, 0), ""),
    _xlpm.difference, IF(_xlpm.matchRow="", "", ABS((R933 + S933)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),IF(ISBLANK(Y933),"","Hidden"))</f>
        <v>10</v>
      </c>
      <c r="AA933" t="s">
        <v>1967</v>
      </c>
      <c r="AC933" t="s">
        <v>1007</v>
      </c>
      <c r="AD933" t="str">
        <f>_xlfn.XLOOKUP(AC933,moves!A:A,moves!B:B)</f>
        <v>electric</v>
      </c>
      <c r="AE933">
        <f>_xlfn.XLOOKUP(AC933,moves!A:A,moves!D:D)</f>
        <v>2</v>
      </c>
      <c r="AF933" t="str">
        <f>_xlfn.XLOOKUP(AC933,moves!A:A,moves!E:E)</f>
        <v>Regular hits deal +1 damage.</v>
      </c>
      <c r="AG933">
        <v>0</v>
      </c>
      <c r="AH933">
        <v>0</v>
      </c>
      <c r="AI933">
        <f t="shared" si="63"/>
        <v>0</v>
      </c>
      <c r="AJ933" t="s">
        <v>523</v>
      </c>
      <c r="AL933">
        <v>0</v>
      </c>
      <c r="AM933" cm="1">
        <f t="array" ref="AM933">IF(AL933=1,1,
   IF(ISTEXT(AK933),1,
   IF(AO933&gt;1,AM932,
   IF(AI933=1,
      IF(SUMPRODUCT((LEN($Y$2:$Y$4096)-LEN(SUBSTITUTE($Y$2:$Y$4096,AA933,"")))/LEN(AA933))&gt;0,2,1),
      IF(
         SUMPRODUCT((LEN($Y$2:$Y$4096)-LEN(SUBSTITUTE($Y$2:$Y$4096,AA933,"")))/LEN(AA933))
         - SUMPRODUCT((LEN($Y$2:$Y$4096)-LEN(SUBSTITUTE($Y$2:$Y$4096,"Alolan "&amp;AA933,"")))/LEN("Alolan "&amp;AA933))
         - SUMPRODUCT((LEN($Y$2:$Y$4096)-LEN(SUBSTITUTE($Y$2:$Y$4096,"Galarian "&amp;AA933,"")))/LEN("Galarian "&amp;AA933))
         - SUMPRODUCT((LEN($Y$2:$Y$4096)-LEN(SUBSTITUTE($Y$2:$Y$4096,"Hisuian "&amp;AA933,"")))/LEN("Hisuian "&amp;AA933))
         - SUMPRODUCT((LEN($Y$2:$Y$4096)-LEN(SUBSTITUTE($Y$2:$Y$4096,"Paldean "&amp;AA933,"")))/LEN("Paldean "&amp;AA933))
      &gt;0,2,1)
   ))))</f>
        <v>1</v>
      </c>
      <c r="AN933">
        <v>0</v>
      </c>
      <c r="AO933">
        <v>0</v>
      </c>
    </row>
    <row r="934" spans="1:41" x14ac:dyDescent="0.25">
      <c r="A934" t="s">
        <v>4038</v>
      </c>
      <c r="B934" t="s">
        <v>1967</v>
      </c>
      <c r="C934" t="s">
        <v>1521</v>
      </c>
      <c r="D934"/>
      <c r="E934">
        <v>40</v>
      </c>
      <c r="F934">
        <v>45</v>
      </c>
      <c r="G934">
        <v>40</v>
      </c>
      <c r="H934">
        <v>65</v>
      </c>
      <c r="I934">
        <v>40</v>
      </c>
      <c r="J934">
        <v>65</v>
      </c>
      <c r="K934" t="s">
        <v>354</v>
      </c>
      <c r="L934" t="s">
        <v>250</v>
      </c>
      <c r="M934" t="s">
        <v>251</v>
      </c>
      <c r="N934">
        <v>6.3</v>
      </c>
      <c r="O934">
        <v>4</v>
      </c>
      <c r="R934">
        <f t="shared" si="60"/>
        <v>6</v>
      </c>
      <c r="S934">
        <f t="shared" si="61"/>
        <v>4</v>
      </c>
      <c r="T934">
        <f t="shared" si="62"/>
        <v>10</v>
      </c>
      <c r="U934" t="s">
        <v>1521</v>
      </c>
      <c r="V934" t="s">
        <v>1512</v>
      </c>
      <c r="W934" t="s">
        <v>1471</v>
      </c>
      <c r="X934" t="s">
        <v>1479</v>
      </c>
      <c r="Y934" t="s">
        <v>5328</v>
      </c>
      <c r="Z934" cm="1">
        <f t="array" ref="Z934">IF(ISBLANK(AK934),_xlfn.LET(
    _xlpm.nameBeforeSlash, IF(ISNUMBER(SEARCH("/", Y934)), LEFT(Y934, SEARCH("/", Y934)-1), Y934),
    _xlpm.matchRow, IFERROR(MATCH(_xlpm.nameBeforeSlash, AA:AA, 0), ""),
    _xlpm.difference, IF(_xlpm.matchRow="", "", ABS((R934 + S934)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),IF(ISBLANK(Y934),"","Hidden"))</f>
        <v>10</v>
      </c>
      <c r="AA934" t="s">
        <v>5329</v>
      </c>
      <c r="AC934" t="s">
        <v>645</v>
      </c>
      <c r="AD934" t="str">
        <f>_xlfn.XLOOKUP(AC934,moves!A:A,moves!B:B)</f>
        <v>normal</v>
      </c>
      <c r="AE934">
        <f>_xlfn.XLOOKUP(AC934,moves!A:A,moves!D:D)</f>
        <v>2</v>
      </c>
      <c r="AF934" t="str">
        <f>_xlfn.XLOOKUP(AC934,moves!A:A,moves!E:E)</f>
        <v xml:space="preserve"> </v>
      </c>
      <c r="AG934">
        <v>0</v>
      </c>
      <c r="AH934">
        <v>0</v>
      </c>
      <c r="AI934">
        <f t="shared" si="63"/>
        <v>1</v>
      </c>
      <c r="AJ934" t="s">
        <v>523</v>
      </c>
      <c r="AL934">
        <v>0</v>
      </c>
      <c r="AM934" cm="1">
        <f t="array" ref="AM934">IF(AL934=1,1,
   IF(ISTEXT(AK934),1,
   IF(AO934&gt;1,AM933,
   IF(AI934=1,
      IF(SUMPRODUCT((LEN($Y$2:$Y$4096)-LEN(SUBSTITUTE($Y$2:$Y$4096,AA934,"")))/LEN(AA934))&gt;0,2,1),
      IF(
         SUMPRODUCT((LEN($Y$2:$Y$4096)-LEN(SUBSTITUTE($Y$2:$Y$4096,AA934,"")))/LEN(AA934))
         - SUMPRODUCT((LEN($Y$2:$Y$4096)-LEN(SUBSTITUTE($Y$2:$Y$4096,"Alolan "&amp;AA934,"")))/LEN("Alolan "&amp;AA934))
         - SUMPRODUCT((LEN($Y$2:$Y$4096)-LEN(SUBSTITUTE($Y$2:$Y$4096,"Galarian "&amp;AA934,"")))/LEN("Galarian "&amp;AA934))
         - SUMPRODUCT((LEN($Y$2:$Y$4096)-LEN(SUBSTITUTE($Y$2:$Y$4096,"Hisuian "&amp;AA934,"")))/LEN("Hisuian "&amp;AA934))
         - SUMPRODUCT((LEN($Y$2:$Y$4096)-LEN(SUBSTITUTE($Y$2:$Y$4096,"Paldean "&amp;AA934,"")))/LEN("Paldean "&amp;AA934))
      &gt;0,2,1)
   ))))</f>
        <v>1</v>
      </c>
      <c r="AN934">
        <v>0</v>
      </c>
      <c r="AO934">
        <v>0</v>
      </c>
    </row>
    <row r="935" spans="1:41" x14ac:dyDescent="0.25">
      <c r="A935">
        <v>310</v>
      </c>
      <c r="B935" t="s">
        <v>1968</v>
      </c>
      <c r="C935" t="s">
        <v>1521</v>
      </c>
      <c r="D935"/>
      <c r="E935">
        <v>70</v>
      </c>
      <c r="F935">
        <v>75</v>
      </c>
      <c r="G935">
        <v>60</v>
      </c>
      <c r="H935">
        <v>105</v>
      </c>
      <c r="I935">
        <v>60</v>
      </c>
      <c r="J935">
        <v>105</v>
      </c>
      <c r="K935" t="s">
        <v>1969</v>
      </c>
      <c r="L935" t="s">
        <v>250</v>
      </c>
      <c r="M935" t="s">
        <v>251</v>
      </c>
      <c r="N935">
        <v>10.199999999999999</v>
      </c>
      <c r="O935">
        <v>6.4</v>
      </c>
      <c r="R935">
        <f t="shared" si="60"/>
        <v>10</v>
      </c>
      <c r="S935">
        <f t="shared" si="61"/>
        <v>6</v>
      </c>
      <c r="T935">
        <f t="shared" si="62"/>
        <v>16</v>
      </c>
      <c r="U935" t="s">
        <v>1521</v>
      </c>
      <c r="V935" t="s">
        <v>1512</v>
      </c>
      <c r="W935" t="s">
        <v>1471</v>
      </c>
      <c r="X935" t="s">
        <v>1479</v>
      </c>
      <c r="Z935" t="str" cm="1">
        <f t="array" ref="Z935">IF(ISBLANK(AK935),_xlfn.LET(
    _xlpm.nameBeforeSlash, IF(ISNUMBER(SEARCH("/", Y935)), LEFT(Y935, SEARCH("/", Y935)-1), Y935),
    _xlpm.matchRow, IFERROR(MATCH(_xlpm.nameBeforeSlash, AA:AA, 0), ""),
    _xlpm.difference, IF(_xlpm.matchRow="", "", ABS((R935 + S935)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),IF(ISBLANK(Y935),"","Hidden"))</f>
        <v/>
      </c>
      <c r="AA935" t="s">
        <v>1968</v>
      </c>
      <c r="AC935" t="s">
        <v>587</v>
      </c>
      <c r="AD935" t="str">
        <f>_xlfn.XLOOKUP(AC935,moves!A:A,moves!B:B)</f>
        <v>electric</v>
      </c>
      <c r="AE935">
        <f>_xlfn.XLOOKUP(AC935,moves!A:A,moves!D:D)</f>
        <v>4</v>
      </c>
      <c r="AF935" t="str">
        <f>_xlfn.XLOOKUP(AC935,moves!A:A,moves!E:E)</f>
        <v>If the user knows another Electric-type move: Deal 2 extra damage.</v>
      </c>
      <c r="AG935">
        <v>0</v>
      </c>
      <c r="AH935">
        <v>0</v>
      </c>
      <c r="AI935">
        <f t="shared" si="63"/>
        <v>0</v>
      </c>
      <c r="AJ935" t="s">
        <v>524</v>
      </c>
      <c r="AL935">
        <v>0</v>
      </c>
      <c r="AM935" cm="1">
        <f t="array" ref="AM935">IF(AL935=1,1,
   IF(ISTEXT(AK935),1,
   IF(AO935&gt;1,AM934,
   IF(AI935=1,
      IF(SUMPRODUCT((LEN($Y$2:$Y$4096)-LEN(SUBSTITUTE($Y$2:$Y$4096,AA935,"")))/LEN(AA935))&gt;0,2,1),
      IF(
         SUMPRODUCT((LEN($Y$2:$Y$4096)-LEN(SUBSTITUTE($Y$2:$Y$4096,AA935,"")))/LEN(AA935))
         - SUMPRODUCT((LEN($Y$2:$Y$4096)-LEN(SUBSTITUTE($Y$2:$Y$4096,"Alolan "&amp;AA935,"")))/LEN("Alolan "&amp;AA935))
         - SUMPRODUCT((LEN($Y$2:$Y$4096)-LEN(SUBSTITUTE($Y$2:$Y$4096,"Galarian "&amp;AA935,"")))/LEN("Galarian "&amp;AA935))
         - SUMPRODUCT((LEN($Y$2:$Y$4096)-LEN(SUBSTITUTE($Y$2:$Y$4096,"Hisuian "&amp;AA935,"")))/LEN("Hisuian "&amp;AA935))
         - SUMPRODUCT((LEN($Y$2:$Y$4096)-LEN(SUBSTITUTE($Y$2:$Y$4096,"Paldean "&amp;AA935,"")))/LEN("Paldean "&amp;AA935))
      &gt;0,2,1)
   ))))</f>
        <v>2</v>
      </c>
      <c r="AN935">
        <v>0</v>
      </c>
      <c r="AO935">
        <v>1</v>
      </c>
    </row>
    <row r="936" spans="1:41" x14ac:dyDescent="0.25">
      <c r="A936" t="s">
        <v>1970</v>
      </c>
      <c r="B936" t="s">
        <v>1968</v>
      </c>
      <c r="C936" t="s">
        <v>1521</v>
      </c>
      <c r="D936"/>
      <c r="E936">
        <v>70</v>
      </c>
      <c r="F936">
        <v>75</v>
      </c>
      <c r="G936">
        <v>80</v>
      </c>
      <c r="H936">
        <v>135</v>
      </c>
      <c r="I936">
        <v>80</v>
      </c>
      <c r="J936">
        <v>135</v>
      </c>
      <c r="K936" t="s">
        <v>1969</v>
      </c>
      <c r="L936" t="s">
        <v>3446</v>
      </c>
      <c r="M936" t="s">
        <v>1476</v>
      </c>
      <c r="N936">
        <v>12.9</v>
      </c>
      <c r="O936">
        <v>7.6</v>
      </c>
      <c r="P936">
        <v>2</v>
      </c>
      <c r="R936">
        <f t="shared" si="60"/>
        <v>15</v>
      </c>
      <c r="S936">
        <f t="shared" si="61"/>
        <v>8</v>
      </c>
      <c r="T936">
        <f t="shared" si="62"/>
        <v>23</v>
      </c>
      <c r="U936" t="s">
        <v>1521</v>
      </c>
      <c r="V936" t="s">
        <v>1512</v>
      </c>
      <c r="W936" t="s">
        <v>1471</v>
      </c>
      <c r="X936" t="s">
        <v>1479</v>
      </c>
      <c r="Z936" t="str" cm="1">
        <f t="array" ref="Z936">IF(ISBLANK(AK936),_xlfn.LET(
    _xlpm.nameBeforeSlash, IF(ISNUMBER(SEARCH("/", Y936)), LEFT(Y936, SEARCH("/", Y936)-1), Y936),
    _xlpm.matchRow, IFERROR(MATCH(_xlpm.nameBeforeSlash, AA:AA, 0), ""),
    _xlpm.difference, IF(_xlpm.matchRow="", "", ABS((R936 + S936)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),IF(ISBLANK(Y936),"","Hidden"))</f>
        <v/>
      </c>
      <c r="AA936" t="s">
        <v>3366</v>
      </c>
      <c r="AB936" t="s">
        <v>1477</v>
      </c>
      <c r="AC936" t="s">
        <v>420</v>
      </c>
      <c r="AD936" t="str">
        <f>_xlfn.XLOOKUP(AC936,moves!A:A,moves!B:B)</f>
        <v>electric</v>
      </c>
      <c r="AE936">
        <f>_xlfn.XLOOKUP(AC936,moves!A:A,moves!D:D)</f>
        <v>5</v>
      </c>
      <c r="AF936" t="str">
        <f>_xlfn.XLOOKUP(AC936,moves!A:A,moves!E:E)</f>
        <v>If 2 or more status symbols are rolled: Inflict the Paralyzed status on the target.</v>
      </c>
      <c r="AG936">
        <v>0</v>
      </c>
      <c r="AH936">
        <v>0</v>
      </c>
      <c r="AI936">
        <f t="shared" si="63"/>
        <v>0</v>
      </c>
      <c r="AJ936" t="s">
        <v>524</v>
      </c>
      <c r="AL936">
        <v>0</v>
      </c>
      <c r="AM936" cm="1">
        <f t="array" ref="AM936">IF(AL936=1,1,
   IF(ISTEXT(AK936),1,
   IF(AO936&gt;1,AM935,
   IF(AI936=1,
      IF(SUMPRODUCT((LEN($Y$2:$Y$4096)-LEN(SUBSTITUTE($Y$2:$Y$4096,AA936,"")))/LEN(AA936))&gt;0,2,1),
      IF(
         SUMPRODUCT((LEN($Y$2:$Y$4096)-LEN(SUBSTITUTE($Y$2:$Y$4096,AA936,"")))/LEN(AA936))
         - SUMPRODUCT((LEN($Y$2:$Y$4096)-LEN(SUBSTITUTE($Y$2:$Y$4096,"Alolan "&amp;AA936,"")))/LEN("Alolan "&amp;AA936))
         - SUMPRODUCT((LEN($Y$2:$Y$4096)-LEN(SUBSTITUTE($Y$2:$Y$4096,"Galarian "&amp;AA936,"")))/LEN("Galarian "&amp;AA936))
         - SUMPRODUCT((LEN($Y$2:$Y$4096)-LEN(SUBSTITUTE($Y$2:$Y$4096,"Hisuian "&amp;AA936,"")))/LEN("Hisuian "&amp;AA936))
         - SUMPRODUCT((LEN($Y$2:$Y$4096)-LEN(SUBSTITUTE($Y$2:$Y$4096,"Paldean "&amp;AA936,"")))/LEN("Paldean "&amp;AA936))
      &gt;0,2,1)
   ))))</f>
        <v>2</v>
      </c>
      <c r="AN936">
        <v>0</v>
      </c>
      <c r="AO936">
        <v>2</v>
      </c>
    </row>
    <row r="937" spans="1:41" x14ac:dyDescent="0.25">
      <c r="A937" t="s">
        <v>4039</v>
      </c>
      <c r="B937" t="s">
        <v>1968</v>
      </c>
      <c r="C937" t="s">
        <v>1521</v>
      </c>
      <c r="D937"/>
      <c r="E937">
        <v>70</v>
      </c>
      <c r="F937">
        <v>75</v>
      </c>
      <c r="G937">
        <v>60</v>
      </c>
      <c r="H937">
        <v>105</v>
      </c>
      <c r="I937">
        <v>60</v>
      </c>
      <c r="J937">
        <v>105</v>
      </c>
      <c r="K937" t="s">
        <v>1969</v>
      </c>
      <c r="L937" t="s">
        <v>250</v>
      </c>
      <c r="M937" t="s">
        <v>251</v>
      </c>
      <c r="N937">
        <v>10.199999999999999</v>
      </c>
      <c r="O937">
        <v>6.4</v>
      </c>
      <c r="R937">
        <f t="shared" si="60"/>
        <v>10</v>
      </c>
      <c r="S937">
        <f t="shared" si="61"/>
        <v>6</v>
      </c>
      <c r="T937">
        <f t="shared" si="62"/>
        <v>16</v>
      </c>
      <c r="U937" t="s">
        <v>1521</v>
      </c>
      <c r="V937" t="s">
        <v>1512</v>
      </c>
      <c r="W937" t="s">
        <v>1471</v>
      </c>
      <c r="X937" t="s">
        <v>1479</v>
      </c>
      <c r="Z937" t="str" cm="1">
        <f t="array" ref="Z937">IF(ISBLANK(AK937),_xlfn.LET(
    _xlpm.nameBeforeSlash, IF(ISNUMBER(SEARCH("/", Y937)), LEFT(Y937, SEARCH("/", Y937)-1), Y937),
    _xlpm.matchRow, IFERROR(MATCH(_xlpm.nameBeforeSlash, AA:AA, 0), ""),
    _xlpm.difference, IF(_xlpm.matchRow="", "", ABS((R937 + S937)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),IF(ISBLANK(Y937),"","Hidden"))</f>
        <v/>
      </c>
      <c r="AA937" t="s">
        <v>5328</v>
      </c>
      <c r="AC937" t="s">
        <v>420</v>
      </c>
      <c r="AD937" t="str">
        <f>_xlfn.XLOOKUP(AC937,moves!A:A,moves!B:B)</f>
        <v>electric</v>
      </c>
      <c r="AE937">
        <f>_xlfn.XLOOKUP(AC937,moves!A:A,moves!D:D)</f>
        <v>5</v>
      </c>
      <c r="AF937" t="str">
        <f>_xlfn.XLOOKUP(AC937,moves!A:A,moves!E:E)</f>
        <v>If 2 or more status symbols are rolled: Inflict the Paralyzed status on the target.</v>
      </c>
      <c r="AG937">
        <v>0</v>
      </c>
      <c r="AH937">
        <v>0</v>
      </c>
      <c r="AI937">
        <f t="shared" si="63"/>
        <v>1</v>
      </c>
      <c r="AJ937" t="s">
        <v>524</v>
      </c>
      <c r="AL937">
        <v>0</v>
      </c>
      <c r="AM937" cm="1">
        <f t="array" ref="AM937">IF(AL937=1,1,
   IF(ISTEXT(AK937),1,
   IF(AO937&gt;1,AM936,
   IF(AI937=1,
      IF(SUMPRODUCT((LEN($Y$2:$Y$4096)-LEN(SUBSTITUTE($Y$2:$Y$4096,AA937,"")))/LEN(AA937))&gt;0,2,1),
      IF(
         SUMPRODUCT((LEN($Y$2:$Y$4096)-LEN(SUBSTITUTE($Y$2:$Y$4096,AA937,"")))/LEN(AA937))
         - SUMPRODUCT((LEN($Y$2:$Y$4096)-LEN(SUBSTITUTE($Y$2:$Y$4096,"Alolan "&amp;AA937,"")))/LEN("Alolan "&amp;AA937))
         - SUMPRODUCT((LEN($Y$2:$Y$4096)-LEN(SUBSTITUTE($Y$2:$Y$4096,"Galarian "&amp;AA937,"")))/LEN("Galarian "&amp;AA937))
         - SUMPRODUCT((LEN($Y$2:$Y$4096)-LEN(SUBSTITUTE($Y$2:$Y$4096,"Hisuian "&amp;AA937,"")))/LEN("Hisuian "&amp;AA937))
         - SUMPRODUCT((LEN($Y$2:$Y$4096)-LEN(SUBSTITUTE($Y$2:$Y$4096,"Paldean "&amp;AA937,"")))/LEN("Paldean "&amp;AA937))
      &gt;0,2,1)
   ))))</f>
        <v>2</v>
      </c>
      <c r="AN937">
        <v>0</v>
      </c>
      <c r="AO937">
        <v>1</v>
      </c>
    </row>
    <row r="938" spans="1:41" x14ac:dyDescent="0.25">
      <c r="A938" t="s">
        <v>4040</v>
      </c>
      <c r="B938" t="s">
        <v>1968</v>
      </c>
      <c r="C938" t="s">
        <v>1521</v>
      </c>
      <c r="D938"/>
      <c r="E938">
        <v>70</v>
      </c>
      <c r="F938">
        <v>75</v>
      </c>
      <c r="G938">
        <v>80</v>
      </c>
      <c r="H938">
        <v>135</v>
      </c>
      <c r="I938">
        <v>80</v>
      </c>
      <c r="J938">
        <v>135</v>
      </c>
      <c r="K938" t="s">
        <v>1969</v>
      </c>
      <c r="L938" t="s">
        <v>3446</v>
      </c>
      <c r="M938" t="s">
        <v>1476</v>
      </c>
      <c r="N938">
        <v>12.9</v>
      </c>
      <c r="O938">
        <v>7.6</v>
      </c>
      <c r="P938">
        <v>2</v>
      </c>
      <c r="R938">
        <f t="shared" si="60"/>
        <v>15</v>
      </c>
      <c r="S938">
        <f t="shared" si="61"/>
        <v>8</v>
      </c>
      <c r="T938">
        <f t="shared" si="62"/>
        <v>23</v>
      </c>
      <c r="U938" t="s">
        <v>1521</v>
      </c>
      <c r="V938" t="s">
        <v>1512</v>
      </c>
      <c r="W938" t="s">
        <v>1471</v>
      </c>
      <c r="X938" t="s">
        <v>1479</v>
      </c>
      <c r="Z938" t="str" cm="1">
        <f t="array" ref="Z938">IF(ISBLANK(AK938),_xlfn.LET(
    _xlpm.nameBeforeSlash, IF(ISNUMBER(SEARCH("/", Y938)), LEFT(Y938, SEARCH("/", Y938)-1), Y938),
    _xlpm.matchRow, IFERROR(MATCH(_xlpm.nameBeforeSlash, AA:AA, 0), ""),
    _xlpm.difference, IF(_xlpm.matchRow="", "", ABS((R938 + S938)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),IF(ISBLANK(Y938),"","Hidden"))</f>
        <v/>
      </c>
      <c r="AA938" t="s">
        <v>5330</v>
      </c>
      <c r="AB938" t="s">
        <v>1477</v>
      </c>
      <c r="AC938" t="s">
        <v>6531</v>
      </c>
      <c r="AD938" t="str">
        <f>_xlfn.XLOOKUP(AC938,moves!A:A,moves!B:B)</f>
        <v>electric</v>
      </c>
      <c r="AE938">
        <f>_xlfn.XLOOKUP(AC938,moves!A:A,moves!D:D)</f>
        <v>4</v>
      </c>
      <c r="AF938" t="str">
        <f>_xlfn.XLOOKUP(AC938,moves!A:A,moves!E:E)</f>
        <v>The user may choose any move the user knows. That move gains PRIORITY 1.</v>
      </c>
      <c r="AG938">
        <v>0</v>
      </c>
      <c r="AH938">
        <v>0</v>
      </c>
      <c r="AI938">
        <f t="shared" si="63"/>
        <v>1</v>
      </c>
      <c r="AJ938" t="s">
        <v>524</v>
      </c>
      <c r="AL938">
        <v>0</v>
      </c>
      <c r="AM938" cm="1">
        <f t="array" ref="AM938">IF(AL938=1,1,
   IF(ISTEXT(AK938),1,
   IF(AO938&gt;1,AM937,
   IF(AI938=1,
      IF(SUMPRODUCT((LEN($Y$2:$Y$4096)-LEN(SUBSTITUTE($Y$2:$Y$4096,AA938,"")))/LEN(AA938))&gt;0,2,1),
      IF(
         SUMPRODUCT((LEN($Y$2:$Y$4096)-LEN(SUBSTITUTE($Y$2:$Y$4096,AA938,"")))/LEN(AA938))
         - SUMPRODUCT((LEN($Y$2:$Y$4096)-LEN(SUBSTITUTE($Y$2:$Y$4096,"Alolan "&amp;AA938,"")))/LEN("Alolan "&amp;AA938))
         - SUMPRODUCT((LEN($Y$2:$Y$4096)-LEN(SUBSTITUTE($Y$2:$Y$4096,"Galarian "&amp;AA938,"")))/LEN("Galarian "&amp;AA938))
         - SUMPRODUCT((LEN($Y$2:$Y$4096)-LEN(SUBSTITUTE($Y$2:$Y$4096,"Hisuian "&amp;AA938,"")))/LEN("Hisuian "&amp;AA938))
         - SUMPRODUCT((LEN($Y$2:$Y$4096)-LEN(SUBSTITUTE($Y$2:$Y$4096,"Paldean "&amp;AA938,"")))/LEN("Paldean "&amp;AA938))
      &gt;0,2,1)
   ))))</f>
        <v>2</v>
      </c>
      <c r="AN938">
        <v>0</v>
      </c>
      <c r="AO938">
        <v>2</v>
      </c>
    </row>
    <row r="939" spans="1:41" x14ac:dyDescent="0.25">
      <c r="A939">
        <v>311</v>
      </c>
      <c r="B939" t="s">
        <v>1971</v>
      </c>
      <c r="C939" t="s">
        <v>1521</v>
      </c>
      <c r="D939"/>
      <c r="E939">
        <v>60</v>
      </c>
      <c r="F939">
        <v>50</v>
      </c>
      <c r="G939">
        <v>40</v>
      </c>
      <c r="H939">
        <v>85</v>
      </c>
      <c r="I939">
        <v>75</v>
      </c>
      <c r="J939">
        <v>95</v>
      </c>
      <c r="K939" t="s">
        <v>1972</v>
      </c>
      <c r="L939" t="s">
        <v>247</v>
      </c>
      <c r="M939" t="s">
        <v>251</v>
      </c>
      <c r="N939">
        <v>8.5500000000000007</v>
      </c>
      <c r="O939">
        <v>5.85</v>
      </c>
      <c r="R939">
        <f t="shared" si="60"/>
        <v>9</v>
      </c>
      <c r="S939">
        <f t="shared" si="61"/>
        <v>6</v>
      </c>
      <c r="T939">
        <f t="shared" si="62"/>
        <v>15</v>
      </c>
      <c r="U939" t="s">
        <v>1521</v>
      </c>
      <c r="V939" t="s">
        <v>1512</v>
      </c>
      <c r="W939" t="s">
        <v>1536</v>
      </c>
      <c r="X939" t="s">
        <v>1468</v>
      </c>
      <c r="Z939" t="str" cm="1">
        <f t="array" ref="Z939">IF(ISBLANK(AK939),_xlfn.LET(
    _xlpm.nameBeforeSlash, IF(ISNUMBER(SEARCH("/", Y939)), LEFT(Y939, SEARCH("/", Y939)-1), Y939),
    _xlpm.matchRow, IFERROR(MATCH(_xlpm.nameBeforeSlash, AA:AA, 0), ""),
    _xlpm.difference, IF(_xlpm.matchRow="", "", ABS((R939 + S939)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),IF(ISBLANK(Y939),"","Hidden"))</f>
        <v/>
      </c>
      <c r="AA939" t="s">
        <v>1971</v>
      </c>
      <c r="AC939" t="s">
        <v>553</v>
      </c>
      <c r="AD939" t="str">
        <f>_xlfn.XLOOKUP(AC939,moves!A:A,moves!B:B)</f>
        <v>electric</v>
      </c>
      <c r="AE939">
        <f>_xlfn.XLOOKUP(AC939,moves!A:A,moves!D:D)</f>
        <v>1</v>
      </c>
      <c r="AF939" t="str">
        <f>_xlfn.XLOOKUP(AC939,moves!A:A,moves!E:E)</f>
        <v>Inflict the Paralyzed status on the target. If the target was already Paralyzed: Increase attack strength by 2.</v>
      </c>
      <c r="AG939">
        <v>0</v>
      </c>
      <c r="AH939">
        <v>0</v>
      </c>
      <c r="AI939">
        <f t="shared" si="63"/>
        <v>0</v>
      </c>
      <c r="AJ939" t="s">
        <v>524</v>
      </c>
      <c r="AL939">
        <v>0</v>
      </c>
      <c r="AM939" cm="1">
        <f t="array" ref="AM939">IF(AL939=1,1,
   IF(ISTEXT(AK939),1,
   IF(AO939&gt;1,AM938,
   IF(AI939=1,
      IF(SUMPRODUCT((LEN($Y$2:$Y$4096)-LEN(SUBSTITUTE($Y$2:$Y$4096,AA939,"")))/LEN(AA939))&gt;0,2,1),
      IF(
         SUMPRODUCT((LEN($Y$2:$Y$4096)-LEN(SUBSTITUTE($Y$2:$Y$4096,AA939,"")))/LEN(AA939))
         - SUMPRODUCT((LEN($Y$2:$Y$4096)-LEN(SUBSTITUTE($Y$2:$Y$4096,"Alolan "&amp;AA939,"")))/LEN("Alolan "&amp;AA939))
         - SUMPRODUCT((LEN($Y$2:$Y$4096)-LEN(SUBSTITUTE($Y$2:$Y$4096,"Galarian "&amp;AA939,"")))/LEN("Galarian "&amp;AA939))
         - SUMPRODUCT((LEN($Y$2:$Y$4096)-LEN(SUBSTITUTE($Y$2:$Y$4096,"Hisuian "&amp;AA939,"")))/LEN("Hisuian "&amp;AA939))
         - SUMPRODUCT((LEN($Y$2:$Y$4096)-LEN(SUBSTITUTE($Y$2:$Y$4096,"Paldean "&amp;AA939,"")))/LEN("Paldean "&amp;AA939))
      &gt;0,2,1)
   ))))</f>
        <v>1</v>
      </c>
      <c r="AN939">
        <v>0</v>
      </c>
      <c r="AO939">
        <v>0</v>
      </c>
    </row>
    <row r="940" spans="1:41" x14ac:dyDescent="0.25">
      <c r="A940" t="s">
        <v>4041</v>
      </c>
      <c r="B940" t="s">
        <v>1971</v>
      </c>
      <c r="C940" t="s">
        <v>1521</v>
      </c>
      <c r="D940"/>
      <c r="E940">
        <v>60</v>
      </c>
      <c r="F940">
        <v>50</v>
      </c>
      <c r="G940">
        <v>40</v>
      </c>
      <c r="H940">
        <v>85</v>
      </c>
      <c r="I940">
        <v>75</v>
      </c>
      <c r="J940">
        <v>95</v>
      </c>
      <c r="K940" t="s">
        <v>1972</v>
      </c>
      <c r="L940" t="s">
        <v>247</v>
      </c>
      <c r="M940" t="s">
        <v>251</v>
      </c>
      <c r="N940">
        <v>8.5500000000000007</v>
      </c>
      <c r="O940">
        <v>5.85</v>
      </c>
      <c r="R940">
        <f t="shared" si="60"/>
        <v>9</v>
      </c>
      <c r="S940">
        <f t="shared" si="61"/>
        <v>6</v>
      </c>
      <c r="T940">
        <f t="shared" si="62"/>
        <v>15</v>
      </c>
      <c r="U940" t="s">
        <v>1521</v>
      </c>
      <c r="V940" t="s">
        <v>1512</v>
      </c>
      <c r="W940" t="s">
        <v>1536</v>
      </c>
      <c r="X940" t="s">
        <v>1468</v>
      </c>
      <c r="Z940" t="str" cm="1">
        <f t="array" ref="Z940">IF(ISBLANK(AK940),_xlfn.LET(
    _xlpm.nameBeforeSlash, IF(ISNUMBER(SEARCH("/", Y940)), LEFT(Y940, SEARCH("/", Y940)-1), Y940),
    _xlpm.matchRow, IFERROR(MATCH(_xlpm.nameBeforeSlash, AA:AA, 0), ""),
    _xlpm.difference, IF(_xlpm.matchRow="", "", ABS((R940 + S940)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),IF(ISBLANK(Y940),"","Hidden"))</f>
        <v/>
      </c>
      <c r="AA940" t="s">
        <v>5331</v>
      </c>
      <c r="AC940" t="s">
        <v>901</v>
      </c>
      <c r="AD940" t="str">
        <f>_xlfn.XLOOKUP(AC940,moves!A:A,moves!B:B)</f>
        <v>normal</v>
      </c>
      <c r="AE940">
        <f>_xlfn.XLOOKUP(AC940,moves!A:A,moves!D:D)</f>
        <v>2</v>
      </c>
      <c r="AF940" t="str">
        <f>_xlfn.XLOOKUP(AC940,moves!A:A,moves!E:E)</f>
        <v>Status symbols deal +1 damage.</v>
      </c>
      <c r="AG940">
        <v>0</v>
      </c>
      <c r="AH940">
        <v>0</v>
      </c>
      <c r="AI940">
        <f t="shared" si="63"/>
        <v>1</v>
      </c>
      <c r="AJ940" t="s">
        <v>524</v>
      </c>
      <c r="AL940">
        <v>0</v>
      </c>
      <c r="AM940" cm="1">
        <f t="array" ref="AM940">IF(AL940=1,1,
   IF(ISTEXT(AK940),1,
   IF(AO940&gt;1,AM939,
   IF(AI940=1,
      IF(SUMPRODUCT((LEN($Y$2:$Y$4096)-LEN(SUBSTITUTE($Y$2:$Y$4096,AA940,"")))/LEN(AA940))&gt;0,2,1),
      IF(
         SUMPRODUCT((LEN($Y$2:$Y$4096)-LEN(SUBSTITUTE($Y$2:$Y$4096,AA940,"")))/LEN(AA940))
         - SUMPRODUCT((LEN($Y$2:$Y$4096)-LEN(SUBSTITUTE($Y$2:$Y$4096,"Alolan "&amp;AA940,"")))/LEN("Alolan "&amp;AA940))
         - SUMPRODUCT((LEN($Y$2:$Y$4096)-LEN(SUBSTITUTE($Y$2:$Y$4096,"Galarian "&amp;AA940,"")))/LEN("Galarian "&amp;AA940))
         - SUMPRODUCT((LEN($Y$2:$Y$4096)-LEN(SUBSTITUTE($Y$2:$Y$4096,"Hisuian "&amp;AA940,"")))/LEN("Hisuian "&amp;AA940))
         - SUMPRODUCT((LEN($Y$2:$Y$4096)-LEN(SUBSTITUTE($Y$2:$Y$4096,"Paldean "&amp;AA940,"")))/LEN("Paldean "&amp;AA940))
      &gt;0,2,1)
   ))))</f>
        <v>1</v>
      </c>
      <c r="AN940">
        <v>0</v>
      </c>
      <c r="AO940">
        <v>0</v>
      </c>
    </row>
    <row r="941" spans="1:41" x14ac:dyDescent="0.25">
      <c r="A941">
        <v>312</v>
      </c>
      <c r="B941" t="s">
        <v>1973</v>
      </c>
      <c r="C941" t="s">
        <v>1521</v>
      </c>
      <c r="D941"/>
      <c r="E941">
        <v>60</v>
      </c>
      <c r="F941">
        <v>40</v>
      </c>
      <c r="G941">
        <v>50</v>
      </c>
      <c r="H941">
        <v>75</v>
      </c>
      <c r="I941">
        <v>85</v>
      </c>
      <c r="J941">
        <v>95</v>
      </c>
      <c r="K941" t="s">
        <v>1972</v>
      </c>
      <c r="L941" t="s">
        <v>247</v>
      </c>
      <c r="M941" t="s">
        <v>251</v>
      </c>
      <c r="N941">
        <v>7.95</v>
      </c>
      <c r="O941">
        <v>6.45</v>
      </c>
      <c r="P941">
        <v>1</v>
      </c>
      <c r="R941">
        <f t="shared" si="60"/>
        <v>9</v>
      </c>
      <c r="S941">
        <f t="shared" si="61"/>
        <v>6</v>
      </c>
      <c r="T941">
        <f t="shared" si="62"/>
        <v>15</v>
      </c>
      <c r="U941" t="s">
        <v>1521</v>
      </c>
      <c r="V941" t="s">
        <v>1512</v>
      </c>
      <c r="W941" t="s">
        <v>1536</v>
      </c>
      <c r="X941" t="s">
        <v>1468</v>
      </c>
      <c r="Z941" t="str" cm="1">
        <f t="array" ref="Z941">IF(ISBLANK(AK941),_xlfn.LET(
    _xlpm.nameBeforeSlash, IF(ISNUMBER(SEARCH("/", Y941)), LEFT(Y941, SEARCH("/", Y941)-1), Y941),
    _xlpm.matchRow, IFERROR(MATCH(_xlpm.nameBeforeSlash, AA:AA, 0), ""),
    _xlpm.difference, IF(_xlpm.matchRow="", "", ABS((R941 + S941)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),IF(ISBLANK(Y941),"","Hidden"))</f>
        <v/>
      </c>
      <c r="AA941" t="s">
        <v>1973</v>
      </c>
      <c r="AC941" t="s">
        <v>1284</v>
      </c>
      <c r="AD941" t="str">
        <f>_xlfn.XLOOKUP(AC941,moves!A:A,moves!B:B)</f>
        <v>normal</v>
      </c>
      <c r="AE941">
        <f>_xlfn.XLOOKUP(AC941,moves!A:A,moves!D:D)</f>
        <v>0</v>
      </c>
      <c r="AF941" t="str">
        <f>_xlfn.XLOOKUP(AC941,moves!A:A,moves!E:E)</f>
        <v>When the target next attacks: That target deals 3 extra damage.</v>
      </c>
      <c r="AG941">
        <v>0</v>
      </c>
      <c r="AH941">
        <v>0</v>
      </c>
      <c r="AI941">
        <f t="shared" si="63"/>
        <v>0</v>
      </c>
      <c r="AJ941" t="s">
        <v>524</v>
      </c>
      <c r="AL941">
        <v>0</v>
      </c>
      <c r="AM941" cm="1">
        <f t="array" ref="AM941">IF(AL941=1,1,
   IF(ISTEXT(AK941),1,
   IF(AO941&gt;1,AM940,
   IF(AI941=1,
      IF(SUMPRODUCT((LEN($Y$2:$Y$4096)-LEN(SUBSTITUTE($Y$2:$Y$4096,AA941,"")))/LEN(AA941))&gt;0,2,1),
      IF(
         SUMPRODUCT((LEN($Y$2:$Y$4096)-LEN(SUBSTITUTE($Y$2:$Y$4096,AA941,"")))/LEN(AA941))
         - SUMPRODUCT((LEN($Y$2:$Y$4096)-LEN(SUBSTITUTE($Y$2:$Y$4096,"Alolan "&amp;AA941,"")))/LEN("Alolan "&amp;AA941))
         - SUMPRODUCT((LEN($Y$2:$Y$4096)-LEN(SUBSTITUTE($Y$2:$Y$4096,"Galarian "&amp;AA941,"")))/LEN("Galarian "&amp;AA941))
         - SUMPRODUCT((LEN($Y$2:$Y$4096)-LEN(SUBSTITUTE($Y$2:$Y$4096,"Hisuian "&amp;AA941,"")))/LEN("Hisuian "&amp;AA941))
         - SUMPRODUCT((LEN($Y$2:$Y$4096)-LEN(SUBSTITUTE($Y$2:$Y$4096,"Paldean "&amp;AA941,"")))/LEN("Paldean "&amp;AA941))
      &gt;0,2,1)
   ))))</f>
        <v>1</v>
      </c>
      <c r="AN941">
        <v>0</v>
      </c>
      <c r="AO941">
        <v>0</v>
      </c>
    </row>
    <row r="942" spans="1:41" x14ac:dyDescent="0.25">
      <c r="A942" t="s">
        <v>4042</v>
      </c>
      <c r="B942" t="s">
        <v>1973</v>
      </c>
      <c r="C942" t="s">
        <v>1521</v>
      </c>
      <c r="D942"/>
      <c r="E942">
        <v>60</v>
      </c>
      <c r="F942">
        <v>40</v>
      </c>
      <c r="G942">
        <v>50</v>
      </c>
      <c r="H942">
        <v>75</v>
      </c>
      <c r="I942">
        <v>85</v>
      </c>
      <c r="J942">
        <v>95</v>
      </c>
      <c r="K942" t="s">
        <v>1972</v>
      </c>
      <c r="L942" t="s">
        <v>247</v>
      </c>
      <c r="M942" t="s">
        <v>251</v>
      </c>
      <c r="N942">
        <v>7.95</v>
      </c>
      <c r="O942">
        <v>6.45</v>
      </c>
      <c r="P942">
        <v>1</v>
      </c>
      <c r="R942">
        <f t="shared" si="60"/>
        <v>9</v>
      </c>
      <c r="S942">
        <f t="shared" si="61"/>
        <v>6</v>
      </c>
      <c r="T942">
        <f t="shared" si="62"/>
        <v>15</v>
      </c>
      <c r="U942" t="s">
        <v>1521</v>
      </c>
      <c r="V942" t="s">
        <v>1512</v>
      </c>
      <c r="W942" t="s">
        <v>1536</v>
      </c>
      <c r="X942" t="s">
        <v>1468</v>
      </c>
      <c r="Z942" t="str" cm="1">
        <f t="array" ref="Z942">IF(ISBLANK(AK942),_xlfn.LET(
    _xlpm.nameBeforeSlash, IF(ISNUMBER(SEARCH("/", Y942)), LEFT(Y942, SEARCH("/", Y942)-1), Y942),
    _xlpm.matchRow, IFERROR(MATCH(_xlpm.nameBeforeSlash, AA:AA, 0), ""),
    _xlpm.difference, IF(_xlpm.matchRow="", "", ABS((R942 + S942)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),IF(ISBLANK(Y942),"","Hidden"))</f>
        <v/>
      </c>
      <c r="AA942" t="s">
        <v>5332</v>
      </c>
      <c r="AC942" t="s">
        <v>573</v>
      </c>
      <c r="AD942" t="str">
        <f>_xlfn.XLOOKUP(AC942,moves!A:A,moves!B:B)</f>
        <v>electric</v>
      </c>
      <c r="AE942" t="str">
        <f>_xlfn.XLOOKUP(AC942,moves!A:A,moves!D:D)</f>
        <v>?</v>
      </c>
      <c r="AF942" t="str">
        <f>_xlfn.XLOOKUP(AC942,moves!A:A,moves!E:E)</f>
        <v>Attack strength is equal to half the current initiative of the user, rounded down (Max 6 attack strength).</v>
      </c>
      <c r="AG942">
        <v>0</v>
      </c>
      <c r="AH942">
        <v>0</v>
      </c>
      <c r="AI942">
        <f t="shared" si="63"/>
        <v>1</v>
      </c>
      <c r="AJ942" t="s">
        <v>524</v>
      </c>
      <c r="AL942">
        <v>0</v>
      </c>
      <c r="AM942" cm="1">
        <f t="array" ref="AM942">IF(AL942=1,1,
   IF(ISTEXT(AK942),1,
   IF(AO942&gt;1,AM941,
   IF(AI942=1,
      IF(SUMPRODUCT((LEN($Y$2:$Y$4096)-LEN(SUBSTITUTE($Y$2:$Y$4096,AA942,"")))/LEN(AA942))&gt;0,2,1),
      IF(
         SUMPRODUCT((LEN($Y$2:$Y$4096)-LEN(SUBSTITUTE($Y$2:$Y$4096,AA942,"")))/LEN(AA942))
         - SUMPRODUCT((LEN($Y$2:$Y$4096)-LEN(SUBSTITUTE($Y$2:$Y$4096,"Alolan "&amp;AA942,"")))/LEN("Alolan "&amp;AA942))
         - SUMPRODUCT((LEN($Y$2:$Y$4096)-LEN(SUBSTITUTE($Y$2:$Y$4096,"Galarian "&amp;AA942,"")))/LEN("Galarian "&amp;AA942))
         - SUMPRODUCT((LEN($Y$2:$Y$4096)-LEN(SUBSTITUTE($Y$2:$Y$4096,"Hisuian "&amp;AA942,"")))/LEN("Hisuian "&amp;AA942))
         - SUMPRODUCT((LEN($Y$2:$Y$4096)-LEN(SUBSTITUTE($Y$2:$Y$4096,"Paldean "&amp;AA942,"")))/LEN("Paldean "&amp;AA942))
      &gt;0,2,1)
   ))))</f>
        <v>1</v>
      </c>
      <c r="AN942">
        <v>0</v>
      </c>
      <c r="AO942">
        <v>0</v>
      </c>
    </row>
    <row r="943" spans="1:41" x14ac:dyDescent="0.25">
      <c r="A943">
        <v>313</v>
      </c>
      <c r="B943" t="s">
        <v>1974</v>
      </c>
      <c r="C943" t="s">
        <v>1499</v>
      </c>
      <c r="D943"/>
      <c r="E943">
        <v>65</v>
      </c>
      <c r="F943">
        <v>73</v>
      </c>
      <c r="G943">
        <v>75</v>
      </c>
      <c r="H943">
        <v>47</v>
      </c>
      <c r="I943">
        <v>85</v>
      </c>
      <c r="J943">
        <v>85</v>
      </c>
      <c r="K943" t="s">
        <v>1975</v>
      </c>
      <c r="L943" t="s">
        <v>247</v>
      </c>
      <c r="M943" t="s">
        <v>248</v>
      </c>
      <c r="N943">
        <v>7.5200000000000005</v>
      </c>
      <c r="O943">
        <v>7.4</v>
      </c>
      <c r="R943">
        <f t="shared" si="60"/>
        <v>8</v>
      </c>
      <c r="S943">
        <f t="shared" si="61"/>
        <v>7</v>
      </c>
      <c r="T943">
        <f t="shared" si="62"/>
        <v>15</v>
      </c>
      <c r="U943" t="s">
        <v>1499</v>
      </c>
      <c r="V943" t="s">
        <v>1481</v>
      </c>
      <c r="W943" t="s">
        <v>1536</v>
      </c>
      <c r="X943" t="s">
        <v>429</v>
      </c>
      <c r="Z943" t="str" cm="1">
        <f t="array" ref="Z943">IF(ISBLANK(AK943),_xlfn.LET(
    _xlpm.nameBeforeSlash, IF(ISNUMBER(SEARCH("/", Y943)), LEFT(Y943, SEARCH("/", Y943)-1), Y943),
    _xlpm.matchRow, IFERROR(MATCH(_xlpm.nameBeforeSlash, AA:AA, 0), ""),
    _xlpm.difference, IF(_xlpm.matchRow="", "", ABS((R943 + S943)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),IF(ISBLANK(Y943),"","Hidden"))</f>
        <v/>
      </c>
      <c r="AA943" t="s">
        <v>1974</v>
      </c>
      <c r="AC943" t="s">
        <v>519</v>
      </c>
      <c r="AD943" t="str">
        <f>_xlfn.XLOOKUP(AC943,moves!A:A,moves!B:B)</f>
        <v>bug</v>
      </c>
      <c r="AE943">
        <f>_xlfn.XLOOKUP(AC943,moves!A:A,moves!D:D)</f>
        <v>4</v>
      </c>
      <c r="AF943" t="str">
        <f>_xlfn.XLOOKUP(AC943,moves!A:A,moves!E:E)</f>
        <v>If any status symbols are rolled: Inflict the Paralyzed status on the target.</v>
      </c>
      <c r="AG943">
        <v>0</v>
      </c>
      <c r="AH943">
        <v>0</v>
      </c>
      <c r="AI943">
        <f t="shared" si="63"/>
        <v>0</v>
      </c>
      <c r="AJ943" t="s">
        <v>524</v>
      </c>
      <c r="AL943">
        <v>0</v>
      </c>
      <c r="AM943" cm="1">
        <f t="array" ref="AM943">IF(AL943=1,1,
   IF(ISTEXT(AK943),1,
   IF(AO943&gt;1,AM942,
   IF(AI943=1,
      IF(SUMPRODUCT((LEN($Y$2:$Y$4096)-LEN(SUBSTITUTE($Y$2:$Y$4096,AA943,"")))/LEN(AA943))&gt;0,2,1),
      IF(
         SUMPRODUCT((LEN($Y$2:$Y$4096)-LEN(SUBSTITUTE($Y$2:$Y$4096,AA943,"")))/LEN(AA943))
         - SUMPRODUCT((LEN($Y$2:$Y$4096)-LEN(SUBSTITUTE($Y$2:$Y$4096,"Alolan "&amp;AA943,"")))/LEN("Alolan "&amp;AA943))
         - SUMPRODUCT((LEN($Y$2:$Y$4096)-LEN(SUBSTITUTE($Y$2:$Y$4096,"Galarian "&amp;AA943,"")))/LEN("Galarian "&amp;AA943))
         - SUMPRODUCT((LEN($Y$2:$Y$4096)-LEN(SUBSTITUTE($Y$2:$Y$4096,"Hisuian "&amp;AA943,"")))/LEN("Hisuian "&amp;AA943))
         - SUMPRODUCT((LEN($Y$2:$Y$4096)-LEN(SUBSTITUTE($Y$2:$Y$4096,"Paldean "&amp;AA943,"")))/LEN("Paldean "&amp;AA943))
      &gt;0,2,1)
   ))))</f>
        <v>1</v>
      </c>
      <c r="AN943">
        <v>0</v>
      </c>
      <c r="AO943">
        <v>0</v>
      </c>
    </row>
    <row r="944" spans="1:41" x14ac:dyDescent="0.25">
      <c r="A944" t="s">
        <v>4043</v>
      </c>
      <c r="B944" t="s">
        <v>1974</v>
      </c>
      <c r="C944" t="s">
        <v>1499</v>
      </c>
      <c r="D944"/>
      <c r="E944">
        <v>65</v>
      </c>
      <c r="F944">
        <v>73</v>
      </c>
      <c r="G944">
        <v>75</v>
      </c>
      <c r="H944">
        <v>47</v>
      </c>
      <c r="I944">
        <v>85</v>
      </c>
      <c r="J944">
        <v>85</v>
      </c>
      <c r="K944" t="s">
        <v>1975</v>
      </c>
      <c r="L944" t="s">
        <v>247</v>
      </c>
      <c r="M944" t="s">
        <v>248</v>
      </c>
      <c r="N944">
        <v>7.5200000000000005</v>
      </c>
      <c r="O944">
        <v>7.4</v>
      </c>
      <c r="R944">
        <f t="shared" si="60"/>
        <v>8</v>
      </c>
      <c r="S944">
        <f t="shared" si="61"/>
        <v>7</v>
      </c>
      <c r="T944">
        <f t="shared" si="62"/>
        <v>15</v>
      </c>
      <c r="U944" t="s">
        <v>1499</v>
      </c>
      <c r="V944" t="s">
        <v>1481</v>
      </c>
      <c r="W944" t="s">
        <v>1536</v>
      </c>
      <c r="X944" t="s">
        <v>429</v>
      </c>
      <c r="Z944" t="str" cm="1">
        <f t="array" ref="Z944">IF(ISBLANK(AK944),_xlfn.LET(
    _xlpm.nameBeforeSlash, IF(ISNUMBER(SEARCH("/", Y944)), LEFT(Y944, SEARCH("/", Y944)-1), Y944),
    _xlpm.matchRow, IFERROR(MATCH(_xlpm.nameBeforeSlash, AA:AA, 0), ""),
    _xlpm.difference, IF(_xlpm.matchRow="", "", ABS((R944 + S944)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),IF(ISBLANK(Y944),"","Hidden"))</f>
        <v/>
      </c>
      <c r="AA944" t="s">
        <v>5333</v>
      </c>
      <c r="AC944" t="s">
        <v>738</v>
      </c>
      <c r="AD944" t="str">
        <f>_xlfn.XLOOKUP(AC944,moves!A:A,moves!B:B)</f>
        <v>fairy</v>
      </c>
      <c r="AE944">
        <f>_xlfn.XLOOKUP(AC944,moves!A:A,moves!D:D)</f>
        <v>2</v>
      </c>
      <c r="AF944" t="str">
        <f>_xlfn.XLOOKUP(AC944,moves!A:A,moves!E:E)</f>
        <v>Heal 2 damage at the end of the user's turns.</v>
      </c>
      <c r="AG944">
        <v>0</v>
      </c>
      <c r="AH944">
        <v>0</v>
      </c>
      <c r="AI944">
        <f t="shared" si="63"/>
        <v>1</v>
      </c>
      <c r="AJ944" t="s">
        <v>524</v>
      </c>
      <c r="AL944">
        <v>0</v>
      </c>
      <c r="AM944" cm="1">
        <f t="array" ref="AM944">IF(AL944=1,1,
   IF(ISTEXT(AK944),1,
   IF(AO944&gt;1,AM943,
   IF(AI944=1,
      IF(SUMPRODUCT((LEN($Y$2:$Y$4096)-LEN(SUBSTITUTE($Y$2:$Y$4096,AA944,"")))/LEN(AA944))&gt;0,2,1),
      IF(
         SUMPRODUCT((LEN($Y$2:$Y$4096)-LEN(SUBSTITUTE($Y$2:$Y$4096,AA944,"")))/LEN(AA944))
         - SUMPRODUCT((LEN($Y$2:$Y$4096)-LEN(SUBSTITUTE($Y$2:$Y$4096,"Alolan "&amp;AA944,"")))/LEN("Alolan "&amp;AA944))
         - SUMPRODUCT((LEN($Y$2:$Y$4096)-LEN(SUBSTITUTE($Y$2:$Y$4096,"Galarian "&amp;AA944,"")))/LEN("Galarian "&amp;AA944))
         - SUMPRODUCT((LEN($Y$2:$Y$4096)-LEN(SUBSTITUTE($Y$2:$Y$4096,"Hisuian "&amp;AA944,"")))/LEN("Hisuian "&amp;AA944))
         - SUMPRODUCT((LEN($Y$2:$Y$4096)-LEN(SUBSTITUTE($Y$2:$Y$4096,"Paldean "&amp;AA944,"")))/LEN("Paldean "&amp;AA944))
      &gt;0,2,1)
   ))))</f>
        <v>1</v>
      </c>
      <c r="AN944">
        <v>0</v>
      </c>
      <c r="AO944">
        <v>0</v>
      </c>
    </row>
    <row r="945" spans="1:41" x14ac:dyDescent="0.25">
      <c r="A945">
        <v>314</v>
      </c>
      <c r="B945" t="s">
        <v>1976</v>
      </c>
      <c r="C945" t="s">
        <v>1499</v>
      </c>
      <c r="D945"/>
      <c r="E945">
        <v>65</v>
      </c>
      <c r="F945">
        <v>47</v>
      </c>
      <c r="G945">
        <v>75</v>
      </c>
      <c r="H945">
        <v>73</v>
      </c>
      <c r="I945">
        <v>85</v>
      </c>
      <c r="J945">
        <v>85</v>
      </c>
      <c r="K945" t="s">
        <v>1975</v>
      </c>
      <c r="L945" t="s">
        <v>247</v>
      </c>
      <c r="M945" t="s">
        <v>248</v>
      </c>
      <c r="N945">
        <v>7.5200000000000005</v>
      </c>
      <c r="O945">
        <v>7.4</v>
      </c>
      <c r="R945">
        <f t="shared" si="60"/>
        <v>8</v>
      </c>
      <c r="S945">
        <f t="shared" si="61"/>
        <v>7</v>
      </c>
      <c r="T945">
        <f t="shared" si="62"/>
        <v>15</v>
      </c>
      <c r="U945" t="s">
        <v>1499</v>
      </c>
      <c r="V945" t="s">
        <v>1481</v>
      </c>
      <c r="W945" t="s">
        <v>1536</v>
      </c>
      <c r="X945" t="s">
        <v>429</v>
      </c>
      <c r="Z945" t="str" cm="1">
        <f t="array" ref="Z945">IF(ISBLANK(AK945),_xlfn.LET(
    _xlpm.nameBeforeSlash, IF(ISNUMBER(SEARCH("/", Y945)), LEFT(Y945, SEARCH("/", Y945)-1), Y945),
    _xlpm.matchRow, IFERROR(MATCH(_xlpm.nameBeforeSlash, AA:AA, 0), ""),
    _xlpm.difference, IF(_xlpm.matchRow="", "", ABS((R945 + S945)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),IF(ISBLANK(Y945),"","Hidden"))</f>
        <v/>
      </c>
      <c r="AA945" t="s">
        <v>1976</v>
      </c>
      <c r="AC945" t="s">
        <v>932</v>
      </c>
      <c r="AD945" t="str">
        <f>_xlfn.XLOOKUP(AC945,moves!A:A,moves!B:B)</f>
        <v>bug</v>
      </c>
      <c r="AE945">
        <f>_xlfn.XLOOKUP(AC945,moves!A:A,moves!D:D)</f>
        <v>1</v>
      </c>
      <c r="AF945" t="str">
        <f>_xlfn.XLOOKUP(AC945,moves!A:A,moves!E:E)</f>
        <v>Add 2 critical hits to the user's attack rolls.</v>
      </c>
      <c r="AG945">
        <v>0</v>
      </c>
      <c r="AH945">
        <v>0</v>
      </c>
      <c r="AI945">
        <f t="shared" si="63"/>
        <v>0</v>
      </c>
      <c r="AJ945" t="s">
        <v>524</v>
      </c>
      <c r="AL945">
        <v>0</v>
      </c>
      <c r="AM945" cm="1">
        <f t="array" ref="AM945">IF(AL945=1,1,
   IF(ISTEXT(AK945),1,
   IF(AO945&gt;1,AM944,
   IF(AI945=1,
      IF(SUMPRODUCT((LEN($Y$2:$Y$4096)-LEN(SUBSTITUTE($Y$2:$Y$4096,AA945,"")))/LEN(AA945))&gt;0,2,1),
      IF(
         SUMPRODUCT((LEN($Y$2:$Y$4096)-LEN(SUBSTITUTE($Y$2:$Y$4096,AA945,"")))/LEN(AA945))
         - SUMPRODUCT((LEN($Y$2:$Y$4096)-LEN(SUBSTITUTE($Y$2:$Y$4096,"Alolan "&amp;AA945,"")))/LEN("Alolan "&amp;AA945))
         - SUMPRODUCT((LEN($Y$2:$Y$4096)-LEN(SUBSTITUTE($Y$2:$Y$4096,"Galarian "&amp;AA945,"")))/LEN("Galarian "&amp;AA945))
         - SUMPRODUCT((LEN($Y$2:$Y$4096)-LEN(SUBSTITUTE($Y$2:$Y$4096,"Hisuian "&amp;AA945,"")))/LEN("Hisuian "&amp;AA945))
         - SUMPRODUCT((LEN($Y$2:$Y$4096)-LEN(SUBSTITUTE($Y$2:$Y$4096,"Paldean "&amp;AA945,"")))/LEN("Paldean "&amp;AA945))
      &gt;0,2,1)
   ))))</f>
        <v>1</v>
      </c>
      <c r="AN945">
        <v>0</v>
      </c>
      <c r="AO945">
        <v>0</v>
      </c>
    </row>
    <row r="946" spans="1:41" x14ac:dyDescent="0.25">
      <c r="A946" t="s">
        <v>4044</v>
      </c>
      <c r="B946" t="s">
        <v>1976</v>
      </c>
      <c r="C946" t="s">
        <v>1499</v>
      </c>
      <c r="D946"/>
      <c r="E946">
        <v>65</v>
      </c>
      <c r="F946">
        <v>47</v>
      </c>
      <c r="G946">
        <v>75</v>
      </c>
      <c r="H946">
        <v>73</v>
      </c>
      <c r="I946">
        <v>85</v>
      </c>
      <c r="J946">
        <v>85</v>
      </c>
      <c r="K946" t="s">
        <v>1975</v>
      </c>
      <c r="L946" t="s">
        <v>247</v>
      </c>
      <c r="M946" t="s">
        <v>248</v>
      </c>
      <c r="N946">
        <v>7.5200000000000005</v>
      </c>
      <c r="O946">
        <v>7.4</v>
      </c>
      <c r="R946">
        <f t="shared" si="60"/>
        <v>8</v>
      </c>
      <c r="S946">
        <f t="shared" si="61"/>
        <v>7</v>
      </c>
      <c r="T946">
        <f t="shared" si="62"/>
        <v>15</v>
      </c>
      <c r="U946" t="s">
        <v>1499</v>
      </c>
      <c r="V946" t="s">
        <v>1481</v>
      </c>
      <c r="W946" t="s">
        <v>1536</v>
      </c>
      <c r="X946" t="s">
        <v>429</v>
      </c>
      <c r="Z946" t="str" cm="1">
        <f t="array" ref="Z946">IF(ISBLANK(AK946),_xlfn.LET(
    _xlpm.nameBeforeSlash, IF(ISNUMBER(SEARCH("/", Y946)), LEFT(Y946, SEARCH("/", Y946)-1), Y946),
    _xlpm.matchRow, IFERROR(MATCH(_xlpm.nameBeforeSlash, AA:AA, 0), ""),
    _xlpm.difference, IF(_xlpm.matchRow="", "", ABS((R946 + S946)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),IF(ISBLANK(Y946),"","Hidden"))</f>
        <v/>
      </c>
      <c r="AA946" t="s">
        <v>5334</v>
      </c>
      <c r="AC946" t="s">
        <v>6532</v>
      </c>
      <c r="AD946" t="str">
        <f>_xlfn.XLOOKUP(AC946,moves!A:A,moves!B:B)</f>
        <v>bug</v>
      </c>
      <c r="AE946">
        <f>_xlfn.XLOOKUP(AC946,moves!A:A,moves!D:D)</f>
        <v>2</v>
      </c>
      <c r="AF946" t="str">
        <f>_xlfn.XLOOKUP(AC946,moves!A:A,moves!E:E)</f>
        <v>The target takes 2 damage at the end of their turns.</v>
      </c>
      <c r="AG946">
        <v>0</v>
      </c>
      <c r="AH946">
        <v>0</v>
      </c>
      <c r="AI946">
        <f t="shared" si="63"/>
        <v>1</v>
      </c>
      <c r="AJ946" t="s">
        <v>524</v>
      </c>
      <c r="AL946">
        <v>0</v>
      </c>
      <c r="AM946" cm="1">
        <f t="array" ref="AM946">IF(AL946=1,1,
   IF(ISTEXT(AK946),1,
   IF(AO946&gt;1,AM945,
   IF(AI946=1,
      IF(SUMPRODUCT((LEN($Y$2:$Y$4096)-LEN(SUBSTITUTE($Y$2:$Y$4096,AA946,"")))/LEN(AA946))&gt;0,2,1),
      IF(
         SUMPRODUCT((LEN($Y$2:$Y$4096)-LEN(SUBSTITUTE($Y$2:$Y$4096,AA946,"")))/LEN(AA946))
         - SUMPRODUCT((LEN($Y$2:$Y$4096)-LEN(SUBSTITUTE($Y$2:$Y$4096,"Alolan "&amp;AA946,"")))/LEN("Alolan "&amp;AA946))
         - SUMPRODUCT((LEN($Y$2:$Y$4096)-LEN(SUBSTITUTE($Y$2:$Y$4096,"Galarian "&amp;AA946,"")))/LEN("Galarian "&amp;AA946))
         - SUMPRODUCT((LEN($Y$2:$Y$4096)-LEN(SUBSTITUTE($Y$2:$Y$4096,"Hisuian "&amp;AA946,"")))/LEN("Hisuian "&amp;AA946))
         - SUMPRODUCT((LEN($Y$2:$Y$4096)-LEN(SUBSTITUTE($Y$2:$Y$4096,"Paldean "&amp;AA946,"")))/LEN("Paldean "&amp;AA946))
      &gt;0,2,1)
   ))))</f>
        <v>1</v>
      </c>
      <c r="AN946">
        <v>0</v>
      </c>
      <c r="AO946">
        <v>0</v>
      </c>
    </row>
    <row r="947" spans="1:41" x14ac:dyDescent="0.25">
      <c r="A947">
        <v>315</v>
      </c>
      <c r="B947" t="s">
        <v>123</v>
      </c>
      <c r="C947" t="s">
        <v>1468</v>
      </c>
      <c r="D947" t="s">
        <v>1469</v>
      </c>
      <c r="E947">
        <v>50</v>
      </c>
      <c r="F947">
        <v>60</v>
      </c>
      <c r="G947">
        <v>45</v>
      </c>
      <c r="H947">
        <v>100</v>
      </c>
      <c r="I947">
        <v>80</v>
      </c>
      <c r="J947">
        <v>65</v>
      </c>
      <c r="K947" t="s">
        <v>284</v>
      </c>
      <c r="L947" t="s">
        <v>250</v>
      </c>
      <c r="M947" t="s">
        <v>251</v>
      </c>
      <c r="N947">
        <v>8.1999999999999993</v>
      </c>
      <c r="O947">
        <v>5.75</v>
      </c>
      <c r="R947">
        <f t="shared" si="60"/>
        <v>8</v>
      </c>
      <c r="S947">
        <f t="shared" si="61"/>
        <v>6</v>
      </c>
      <c r="T947">
        <f t="shared" si="62"/>
        <v>14</v>
      </c>
      <c r="U947" t="s">
        <v>1468</v>
      </c>
      <c r="V947" t="s">
        <v>1469</v>
      </c>
      <c r="W947" t="s">
        <v>1536</v>
      </c>
      <c r="X947" t="s">
        <v>1524</v>
      </c>
      <c r="Y947" t="s">
        <v>163</v>
      </c>
      <c r="Z947" cm="1">
        <f t="array" ref="Z947">IF(ISBLANK(AK947),_xlfn.LET(
    _xlpm.nameBeforeSlash, IF(ISNUMBER(SEARCH("/", Y947)), LEFT(Y947, SEARCH("/", Y947)-1), Y947),
    _xlpm.matchRow, IFERROR(MATCH(_xlpm.nameBeforeSlash, AA:AA, 0), ""),
    _xlpm.difference, IF(_xlpm.matchRow="", "", ABS((R947 + S947)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),IF(ISBLANK(Y947),"","Hidden"))</f>
        <v>13</v>
      </c>
      <c r="AA947" t="s">
        <v>123</v>
      </c>
      <c r="AC947" t="s">
        <v>1149</v>
      </c>
      <c r="AD947" t="str">
        <f>_xlfn.XLOOKUP(AC947,moves!A:A,moves!B:B)</f>
        <v>grass</v>
      </c>
      <c r="AE947">
        <f>_xlfn.XLOOKUP(AC947,moves!A:A,moves!D:D)</f>
        <v>3</v>
      </c>
      <c r="AF947" t="str">
        <f>_xlfn.XLOOKUP(AC947,moves!A:A,moves!E:E)</f>
        <v>Status symbols deal +1 damage.</v>
      </c>
      <c r="AG947">
        <v>0</v>
      </c>
      <c r="AH947">
        <v>0</v>
      </c>
      <c r="AI947">
        <f t="shared" si="63"/>
        <v>0</v>
      </c>
      <c r="AJ947" t="s">
        <v>524</v>
      </c>
      <c r="AL947">
        <v>0</v>
      </c>
      <c r="AM947" cm="1">
        <f t="array" ref="AM947">IF(AL947=1,1,
   IF(ISTEXT(AK947),1,
   IF(AO947&gt;1,AM946,
   IF(AI947=1,
      IF(SUMPRODUCT((LEN($Y$2:$Y$4096)-LEN(SUBSTITUTE($Y$2:$Y$4096,AA947,"")))/LEN(AA947))&gt;0,2,1),
      IF(
         SUMPRODUCT((LEN($Y$2:$Y$4096)-LEN(SUBSTITUTE($Y$2:$Y$4096,AA947,"")))/LEN(AA947))
         - SUMPRODUCT((LEN($Y$2:$Y$4096)-LEN(SUBSTITUTE($Y$2:$Y$4096,"Alolan "&amp;AA947,"")))/LEN("Alolan "&amp;AA947))
         - SUMPRODUCT((LEN($Y$2:$Y$4096)-LEN(SUBSTITUTE($Y$2:$Y$4096,"Galarian "&amp;AA947,"")))/LEN("Galarian "&amp;AA947))
         - SUMPRODUCT((LEN($Y$2:$Y$4096)-LEN(SUBSTITUTE($Y$2:$Y$4096,"Hisuian "&amp;AA947,"")))/LEN("Hisuian "&amp;AA947))
         - SUMPRODUCT((LEN($Y$2:$Y$4096)-LEN(SUBSTITUTE($Y$2:$Y$4096,"Paldean "&amp;AA947,"")))/LEN("Paldean "&amp;AA947))
      &gt;0,2,1)
   ))))</f>
        <v>2</v>
      </c>
      <c r="AN947">
        <v>0</v>
      </c>
      <c r="AO947">
        <v>0</v>
      </c>
    </row>
    <row r="948" spans="1:41" x14ac:dyDescent="0.25">
      <c r="A948" t="s">
        <v>4045</v>
      </c>
      <c r="B948" t="s">
        <v>123</v>
      </c>
      <c r="C948" t="s">
        <v>1468</v>
      </c>
      <c r="D948" t="s">
        <v>1469</v>
      </c>
      <c r="E948">
        <v>50</v>
      </c>
      <c r="F948">
        <v>60</v>
      </c>
      <c r="G948">
        <v>45</v>
      </c>
      <c r="H948">
        <v>100</v>
      </c>
      <c r="I948">
        <v>80</v>
      </c>
      <c r="J948">
        <v>65</v>
      </c>
      <c r="K948" t="s">
        <v>284</v>
      </c>
      <c r="L948" t="s">
        <v>250</v>
      </c>
      <c r="M948" t="s">
        <v>251</v>
      </c>
      <c r="N948">
        <v>8.1999999999999993</v>
      </c>
      <c r="O948">
        <v>5.75</v>
      </c>
      <c r="R948">
        <f t="shared" si="60"/>
        <v>8</v>
      </c>
      <c r="S948">
        <f t="shared" si="61"/>
        <v>6</v>
      </c>
      <c r="T948">
        <f t="shared" si="62"/>
        <v>14</v>
      </c>
      <c r="U948" t="s">
        <v>1468</v>
      </c>
      <c r="V948" t="s">
        <v>1469</v>
      </c>
      <c r="W948" t="s">
        <v>1536</v>
      </c>
      <c r="X948" t="s">
        <v>1524</v>
      </c>
      <c r="Y948" t="s">
        <v>5335</v>
      </c>
      <c r="Z948" cm="1">
        <f t="array" ref="Z948">IF(ISBLANK(AK948),_xlfn.LET(
    _xlpm.nameBeforeSlash, IF(ISNUMBER(SEARCH("/", Y948)), LEFT(Y948, SEARCH("/", Y948)-1), Y948),
    _xlpm.matchRow, IFERROR(MATCH(_xlpm.nameBeforeSlash, AA:AA, 0), ""),
    _xlpm.difference, IF(_xlpm.matchRow="", "", ABS((R948 + S948)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),IF(ISBLANK(Y948),"","Hidden"))</f>
        <v>13</v>
      </c>
      <c r="AA948" t="s">
        <v>5336</v>
      </c>
      <c r="AC948" t="s">
        <v>1154</v>
      </c>
      <c r="AD948" t="str">
        <f>_xlfn.XLOOKUP(AC948,moves!A:A,moves!B:B)</f>
        <v>grass</v>
      </c>
      <c r="AE948">
        <f>_xlfn.XLOOKUP(AC948,moves!A:A,moves!D:D)</f>
        <v>3</v>
      </c>
      <c r="AF948" t="str">
        <f>_xlfn.XLOOKUP(AC948,moves!A:A,moves!E:E)</f>
        <v>Heal for half the damage dealt, rounded down.</v>
      </c>
      <c r="AG948">
        <v>0</v>
      </c>
      <c r="AH948">
        <v>0</v>
      </c>
      <c r="AI948">
        <f t="shared" si="63"/>
        <v>1</v>
      </c>
      <c r="AJ948" t="s">
        <v>524</v>
      </c>
      <c r="AL948">
        <v>0</v>
      </c>
      <c r="AM948" cm="1">
        <f t="array" ref="AM948">IF(AL948=1,1,
   IF(ISTEXT(AK948),1,
   IF(AO948&gt;1,AM947,
   IF(AI948=1,
      IF(SUMPRODUCT((LEN($Y$2:$Y$4096)-LEN(SUBSTITUTE($Y$2:$Y$4096,AA948,"")))/LEN(AA948))&gt;0,2,1),
      IF(
         SUMPRODUCT((LEN($Y$2:$Y$4096)-LEN(SUBSTITUTE($Y$2:$Y$4096,AA948,"")))/LEN(AA948))
         - SUMPRODUCT((LEN($Y$2:$Y$4096)-LEN(SUBSTITUTE($Y$2:$Y$4096,"Alolan "&amp;AA948,"")))/LEN("Alolan "&amp;AA948))
         - SUMPRODUCT((LEN($Y$2:$Y$4096)-LEN(SUBSTITUTE($Y$2:$Y$4096,"Galarian "&amp;AA948,"")))/LEN("Galarian "&amp;AA948))
         - SUMPRODUCT((LEN($Y$2:$Y$4096)-LEN(SUBSTITUTE($Y$2:$Y$4096,"Hisuian "&amp;AA948,"")))/LEN("Hisuian "&amp;AA948))
         - SUMPRODUCT((LEN($Y$2:$Y$4096)-LEN(SUBSTITUTE($Y$2:$Y$4096,"Paldean "&amp;AA948,"")))/LEN("Paldean "&amp;AA948))
      &gt;0,2,1)
   ))))</f>
        <v>2</v>
      </c>
      <c r="AN948">
        <v>0</v>
      </c>
      <c r="AO948">
        <v>0</v>
      </c>
    </row>
    <row r="949" spans="1:41" x14ac:dyDescent="0.25">
      <c r="A949">
        <v>316</v>
      </c>
      <c r="B949" t="s">
        <v>1977</v>
      </c>
      <c r="C949" t="s">
        <v>1469</v>
      </c>
      <c r="D949"/>
      <c r="E949">
        <v>70</v>
      </c>
      <c r="F949">
        <v>43</v>
      </c>
      <c r="G949">
        <v>53</v>
      </c>
      <c r="H949">
        <v>43</v>
      </c>
      <c r="I949">
        <v>53</v>
      </c>
      <c r="J949">
        <v>40</v>
      </c>
      <c r="K949" t="s">
        <v>1978</v>
      </c>
      <c r="L949" t="s">
        <v>250</v>
      </c>
      <c r="M949" t="s">
        <v>249</v>
      </c>
      <c r="N949">
        <v>4.18</v>
      </c>
      <c r="O949">
        <v>5.9799999999999995</v>
      </c>
      <c r="R949">
        <f t="shared" si="60"/>
        <v>4</v>
      </c>
      <c r="S949">
        <f t="shared" si="61"/>
        <v>6</v>
      </c>
      <c r="T949">
        <f t="shared" si="62"/>
        <v>10</v>
      </c>
      <c r="U949" t="s">
        <v>1469</v>
      </c>
      <c r="V949" t="s">
        <v>1468</v>
      </c>
      <c r="W949" t="s">
        <v>1209</v>
      </c>
      <c r="X949" t="s">
        <v>1512</v>
      </c>
      <c r="Y949" t="s">
        <v>1979</v>
      </c>
      <c r="Z949" cm="1">
        <f t="array" ref="Z949">IF(ISBLANK(AK949),_xlfn.LET(
    _xlpm.nameBeforeSlash, IF(ISNUMBER(SEARCH("/", Y949)), LEFT(Y949, SEARCH("/", Y949)-1), Y949),
    _xlpm.matchRow, IFERROR(MATCH(_xlpm.nameBeforeSlash, AA:AA, 0), ""),
    _xlpm.difference, IF(_xlpm.matchRow="", "", ABS((R949 + S949)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),IF(ISBLANK(Y949),"","Hidden"))</f>
        <v>10</v>
      </c>
      <c r="AA949" t="s">
        <v>1977</v>
      </c>
      <c r="AC949" t="s">
        <v>1300</v>
      </c>
      <c r="AD949" t="str">
        <f>_xlfn.XLOOKUP(AC949,moves!A:A,moves!B:B)</f>
        <v>poison</v>
      </c>
      <c r="AE949">
        <f>_xlfn.XLOOKUP(AC949,moves!A:A,moves!D:D)</f>
        <v>2</v>
      </c>
      <c r="AF949" t="str">
        <f>_xlfn.XLOOKUP(AC949,moves!A:A,moves!E:E)</f>
        <v>When the target is next attacked: Add 1 critical hit to the roll.</v>
      </c>
      <c r="AG949">
        <v>0</v>
      </c>
      <c r="AH949">
        <v>0</v>
      </c>
      <c r="AI949">
        <f t="shared" si="63"/>
        <v>0</v>
      </c>
      <c r="AJ949" t="s">
        <v>523</v>
      </c>
      <c r="AL949">
        <v>0</v>
      </c>
      <c r="AM949" cm="1">
        <f t="array" ref="AM949">IF(AL949=1,1,
   IF(ISTEXT(AK949),1,
   IF(AO949&gt;1,AM948,
   IF(AI949=1,
      IF(SUMPRODUCT((LEN($Y$2:$Y$4096)-LEN(SUBSTITUTE($Y$2:$Y$4096,AA949,"")))/LEN(AA949))&gt;0,2,1),
      IF(
         SUMPRODUCT((LEN($Y$2:$Y$4096)-LEN(SUBSTITUTE($Y$2:$Y$4096,AA949,"")))/LEN(AA949))
         - SUMPRODUCT((LEN($Y$2:$Y$4096)-LEN(SUBSTITUTE($Y$2:$Y$4096,"Alolan "&amp;AA949,"")))/LEN("Alolan "&amp;AA949))
         - SUMPRODUCT((LEN($Y$2:$Y$4096)-LEN(SUBSTITUTE($Y$2:$Y$4096,"Galarian "&amp;AA949,"")))/LEN("Galarian "&amp;AA949))
         - SUMPRODUCT((LEN($Y$2:$Y$4096)-LEN(SUBSTITUTE($Y$2:$Y$4096,"Hisuian "&amp;AA949,"")))/LEN("Hisuian "&amp;AA949))
         - SUMPRODUCT((LEN($Y$2:$Y$4096)-LEN(SUBSTITUTE($Y$2:$Y$4096,"Paldean "&amp;AA949,"")))/LEN("Paldean "&amp;AA949))
      &gt;0,2,1)
   ))))</f>
        <v>1</v>
      </c>
      <c r="AN949">
        <v>0</v>
      </c>
      <c r="AO949">
        <v>0</v>
      </c>
    </row>
    <row r="950" spans="1:41" x14ac:dyDescent="0.25">
      <c r="A950" t="s">
        <v>4046</v>
      </c>
      <c r="B950" t="s">
        <v>1977</v>
      </c>
      <c r="C950" t="s">
        <v>1469</v>
      </c>
      <c r="D950"/>
      <c r="E950">
        <v>70</v>
      </c>
      <c r="F950">
        <v>43</v>
      </c>
      <c r="G950">
        <v>53</v>
      </c>
      <c r="H950">
        <v>43</v>
      </c>
      <c r="I950">
        <v>53</v>
      </c>
      <c r="J950">
        <v>40</v>
      </c>
      <c r="K950" t="s">
        <v>1978</v>
      </c>
      <c r="L950" t="s">
        <v>250</v>
      </c>
      <c r="M950" t="s">
        <v>249</v>
      </c>
      <c r="N950">
        <v>4.18</v>
      </c>
      <c r="O950">
        <v>5.9799999999999995</v>
      </c>
      <c r="R950">
        <f t="shared" si="60"/>
        <v>4</v>
      </c>
      <c r="S950">
        <f t="shared" si="61"/>
        <v>6</v>
      </c>
      <c r="T950">
        <f t="shared" si="62"/>
        <v>10</v>
      </c>
      <c r="U950" t="s">
        <v>1469</v>
      </c>
      <c r="V950" t="s">
        <v>1468</v>
      </c>
      <c r="W950" t="s">
        <v>1209</v>
      </c>
      <c r="X950" t="s">
        <v>1512</v>
      </c>
      <c r="Y950" t="s">
        <v>5337</v>
      </c>
      <c r="Z950" cm="1">
        <f t="array" ref="Z950">IF(ISBLANK(AK950),_xlfn.LET(
    _xlpm.nameBeforeSlash, IF(ISNUMBER(SEARCH("/", Y950)), LEFT(Y950, SEARCH("/", Y950)-1), Y950),
    _xlpm.matchRow, IFERROR(MATCH(_xlpm.nameBeforeSlash, AA:AA, 0), ""),
    _xlpm.difference, IF(_xlpm.matchRow="", "", ABS((R950 + S950)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),IF(ISBLANK(Y950),"","Hidden"))</f>
        <v>10</v>
      </c>
      <c r="AA950" t="s">
        <v>5338</v>
      </c>
      <c r="AC950" t="s">
        <v>1277</v>
      </c>
      <c r="AD950" t="str">
        <f>_xlfn.XLOOKUP(AC950,moves!A:A,moves!B:B)</f>
        <v>normal</v>
      </c>
      <c r="AE950">
        <f>_xlfn.XLOOKUP(AC950,moves!A:A,moves!D:D)</f>
        <v>1</v>
      </c>
      <c r="AF950" t="str">
        <f>_xlfn.XLOOKUP(AC950,moves!A:A,moves!E:E)</f>
        <v>Inflict the Drowsy status on the target. If the target was already Drowsy: Increase attack strength by 2.</v>
      </c>
      <c r="AG950">
        <v>0</v>
      </c>
      <c r="AH950">
        <v>0</v>
      </c>
      <c r="AI950">
        <f t="shared" si="63"/>
        <v>1</v>
      </c>
      <c r="AJ950" t="s">
        <v>523</v>
      </c>
      <c r="AL950">
        <v>0</v>
      </c>
      <c r="AM950" cm="1">
        <f t="array" ref="AM950">IF(AL950=1,1,
   IF(ISTEXT(AK950),1,
   IF(AO950&gt;1,AM949,
   IF(AI950=1,
      IF(SUMPRODUCT((LEN($Y$2:$Y$4096)-LEN(SUBSTITUTE($Y$2:$Y$4096,AA950,"")))/LEN(AA950))&gt;0,2,1),
      IF(
         SUMPRODUCT((LEN($Y$2:$Y$4096)-LEN(SUBSTITUTE($Y$2:$Y$4096,AA950,"")))/LEN(AA950))
         - SUMPRODUCT((LEN($Y$2:$Y$4096)-LEN(SUBSTITUTE($Y$2:$Y$4096,"Alolan "&amp;AA950,"")))/LEN("Alolan "&amp;AA950))
         - SUMPRODUCT((LEN($Y$2:$Y$4096)-LEN(SUBSTITUTE($Y$2:$Y$4096,"Galarian "&amp;AA950,"")))/LEN("Galarian "&amp;AA950))
         - SUMPRODUCT((LEN($Y$2:$Y$4096)-LEN(SUBSTITUTE($Y$2:$Y$4096,"Hisuian "&amp;AA950,"")))/LEN("Hisuian "&amp;AA950))
         - SUMPRODUCT((LEN($Y$2:$Y$4096)-LEN(SUBSTITUTE($Y$2:$Y$4096,"Paldean "&amp;AA950,"")))/LEN("Paldean "&amp;AA950))
      &gt;0,2,1)
   ))))</f>
        <v>1</v>
      </c>
      <c r="AN950">
        <v>0</v>
      </c>
      <c r="AO950">
        <v>0</v>
      </c>
    </row>
    <row r="951" spans="1:41" x14ac:dyDescent="0.25">
      <c r="A951">
        <v>317</v>
      </c>
      <c r="B951" t="s">
        <v>1979</v>
      </c>
      <c r="C951" t="s">
        <v>1469</v>
      </c>
      <c r="D951"/>
      <c r="E951">
        <v>100</v>
      </c>
      <c r="F951">
        <v>73</v>
      </c>
      <c r="G951">
        <v>83</v>
      </c>
      <c r="H951">
        <v>73</v>
      </c>
      <c r="I951">
        <v>83</v>
      </c>
      <c r="J951">
        <v>55</v>
      </c>
      <c r="K951" t="s">
        <v>1980</v>
      </c>
      <c r="L951" t="s">
        <v>250</v>
      </c>
      <c r="M951" t="s">
        <v>249</v>
      </c>
      <c r="N951">
        <v>6.58</v>
      </c>
      <c r="O951">
        <v>8.98</v>
      </c>
      <c r="R951">
        <f t="shared" si="60"/>
        <v>7</v>
      </c>
      <c r="S951">
        <f t="shared" si="61"/>
        <v>9</v>
      </c>
      <c r="T951">
        <f t="shared" si="62"/>
        <v>16</v>
      </c>
      <c r="U951" t="s">
        <v>1469</v>
      </c>
      <c r="V951" t="s">
        <v>1468</v>
      </c>
      <c r="W951" t="s">
        <v>1209</v>
      </c>
      <c r="X951" t="s">
        <v>1512</v>
      </c>
      <c r="Z951" t="str" cm="1">
        <f t="array" ref="Z951">IF(ISBLANK(AK951),_xlfn.LET(
    _xlpm.nameBeforeSlash, IF(ISNUMBER(SEARCH("/", Y951)), LEFT(Y951, SEARCH("/", Y951)-1), Y951),
    _xlpm.matchRow, IFERROR(MATCH(_xlpm.nameBeforeSlash, AA:AA, 0), ""),
    _xlpm.difference, IF(_xlpm.matchRow="", "", ABS((R951 + S951)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),IF(ISBLANK(Y951),"","Hidden"))</f>
        <v/>
      </c>
      <c r="AA951" t="s">
        <v>1979</v>
      </c>
      <c r="AC951" t="s">
        <v>533</v>
      </c>
      <c r="AD951" t="str">
        <f>_xlfn.XLOOKUP(AC951,moves!A:A,moves!B:B)</f>
        <v>normal</v>
      </c>
      <c r="AE951">
        <f>_xlfn.XLOOKUP(AC951,moves!A:A,moves!D:D)</f>
        <v>4</v>
      </c>
      <c r="AF951" t="str">
        <f>_xlfn.XLOOKUP(AC951,moves!A:A,moves!E:E)</f>
        <v>Heal 2. If this move was used last round: Decrease attack strength by 2.</v>
      </c>
      <c r="AG951">
        <v>0</v>
      </c>
      <c r="AH951">
        <v>0</v>
      </c>
      <c r="AI951">
        <f t="shared" si="63"/>
        <v>0</v>
      </c>
      <c r="AJ951" t="s">
        <v>524</v>
      </c>
      <c r="AL951">
        <v>0</v>
      </c>
      <c r="AM951" cm="1">
        <f t="array" ref="AM951">IF(AL951=1,1,
   IF(ISTEXT(AK951),1,
   IF(AO951&gt;1,AM950,
   IF(AI951=1,
      IF(SUMPRODUCT((LEN($Y$2:$Y$4096)-LEN(SUBSTITUTE($Y$2:$Y$4096,AA951,"")))/LEN(AA951))&gt;0,2,1),
      IF(
         SUMPRODUCT((LEN($Y$2:$Y$4096)-LEN(SUBSTITUTE($Y$2:$Y$4096,AA951,"")))/LEN(AA951))
         - SUMPRODUCT((LEN($Y$2:$Y$4096)-LEN(SUBSTITUTE($Y$2:$Y$4096,"Alolan "&amp;AA951,"")))/LEN("Alolan "&amp;AA951))
         - SUMPRODUCT((LEN($Y$2:$Y$4096)-LEN(SUBSTITUTE($Y$2:$Y$4096,"Galarian "&amp;AA951,"")))/LEN("Galarian "&amp;AA951))
         - SUMPRODUCT((LEN($Y$2:$Y$4096)-LEN(SUBSTITUTE($Y$2:$Y$4096,"Hisuian "&amp;AA951,"")))/LEN("Hisuian "&amp;AA951))
         - SUMPRODUCT((LEN($Y$2:$Y$4096)-LEN(SUBSTITUTE($Y$2:$Y$4096,"Paldean "&amp;AA951,"")))/LEN("Paldean "&amp;AA951))
      &gt;0,2,1)
   ))))</f>
        <v>2</v>
      </c>
      <c r="AN951">
        <v>0</v>
      </c>
      <c r="AO951">
        <v>0</v>
      </c>
    </row>
    <row r="952" spans="1:41" x14ac:dyDescent="0.25">
      <c r="A952" t="s">
        <v>4047</v>
      </c>
      <c r="B952" t="s">
        <v>1979</v>
      </c>
      <c r="C952" t="s">
        <v>1469</v>
      </c>
      <c r="D952"/>
      <c r="E952">
        <v>100</v>
      </c>
      <c r="F952">
        <v>73</v>
      </c>
      <c r="G952">
        <v>83</v>
      </c>
      <c r="H952">
        <v>73</v>
      </c>
      <c r="I952">
        <v>83</v>
      </c>
      <c r="J952">
        <v>55</v>
      </c>
      <c r="K952" t="s">
        <v>1980</v>
      </c>
      <c r="L952" t="s">
        <v>250</v>
      </c>
      <c r="M952" t="s">
        <v>249</v>
      </c>
      <c r="N952">
        <v>6.58</v>
      </c>
      <c r="O952">
        <v>8.98</v>
      </c>
      <c r="R952">
        <f t="shared" si="60"/>
        <v>7</v>
      </c>
      <c r="S952">
        <f t="shared" si="61"/>
        <v>9</v>
      </c>
      <c r="T952">
        <f t="shared" si="62"/>
        <v>16</v>
      </c>
      <c r="U952" t="s">
        <v>1469</v>
      </c>
      <c r="V952" t="s">
        <v>1468</v>
      </c>
      <c r="W952" t="s">
        <v>1209</v>
      </c>
      <c r="X952" t="s">
        <v>1512</v>
      </c>
      <c r="Z952" t="str" cm="1">
        <f t="array" ref="Z952">IF(ISBLANK(AK952),_xlfn.LET(
    _xlpm.nameBeforeSlash, IF(ISNUMBER(SEARCH("/", Y952)), LEFT(Y952, SEARCH("/", Y952)-1), Y952),
    _xlpm.matchRow, IFERROR(MATCH(_xlpm.nameBeforeSlash, AA:AA, 0), ""),
    _xlpm.difference, IF(_xlpm.matchRow="", "", ABS((R952 + S952)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),IF(ISBLANK(Y952),"","Hidden"))</f>
        <v/>
      </c>
      <c r="AA952" t="s">
        <v>5337</v>
      </c>
      <c r="AC952" t="s">
        <v>1290</v>
      </c>
      <c r="AD952" t="str">
        <f>_xlfn.XLOOKUP(AC952,moves!A:A,moves!B:B)</f>
        <v>poison</v>
      </c>
      <c r="AE952">
        <f>_xlfn.XLOOKUP(AC952,moves!A:A,moves!D:D)</f>
        <v>5</v>
      </c>
      <c r="AF952" t="str">
        <f>_xlfn.XLOOKUP(AC952,moves!A:A,moves!E:E)</f>
        <v>If 2 or more status symbols are rolled: Inflict the Poisoned status on the target.</v>
      </c>
      <c r="AG952">
        <v>0</v>
      </c>
      <c r="AH952">
        <v>0</v>
      </c>
      <c r="AI952">
        <f t="shared" si="63"/>
        <v>1</v>
      </c>
      <c r="AJ952" t="s">
        <v>524</v>
      </c>
      <c r="AL952">
        <v>0</v>
      </c>
      <c r="AM952" cm="1">
        <f t="array" ref="AM952">IF(AL952=1,1,
   IF(ISTEXT(AK952),1,
   IF(AO952&gt;1,AM951,
   IF(AI952=1,
      IF(SUMPRODUCT((LEN($Y$2:$Y$4096)-LEN(SUBSTITUTE($Y$2:$Y$4096,AA952,"")))/LEN(AA952))&gt;0,2,1),
      IF(
         SUMPRODUCT((LEN($Y$2:$Y$4096)-LEN(SUBSTITUTE($Y$2:$Y$4096,AA952,"")))/LEN(AA952))
         - SUMPRODUCT((LEN($Y$2:$Y$4096)-LEN(SUBSTITUTE($Y$2:$Y$4096,"Alolan "&amp;AA952,"")))/LEN("Alolan "&amp;AA952))
         - SUMPRODUCT((LEN($Y$2:$Y$4096)-LEN(SUBSTITUTE($Y$2:$Y$4096,"Galarian "&amp;AA952,"")))/LEN("Galarian "&amp;AA952))
         - SUMPRODUCT((LEN($Y$2:$Y$4096)-LEN(SUBSTITUTE($Y$2:$Y$4096,"Hisuian "&amp;AA952,"")))/LEN("Hisuian "&amp;AA952))
         - SUMPRODUCT((LEN($Y$2:$Y$4096)-LEN(SUBSTITUTE($Y$2:$Y$4096,"Paldean "&amp;AA952,"")))/LEN("Paldean "&amp;AA952))
      &gt;0,2,1)
   ))))</f>
        <v>2</v>
      </c>
      <c r="AN952">
        <v>0</v>
      </c>
      <c r="AO952">
        <v>0</v>
      </c>
    </row>
    <row r="953" spans="1:41" x14ac:dyDescent="0.25">
      <c r="A953">
        <v>318</v>
      </c>
      <c r="B953" t="s">
        <v>1981</v>
      </c>
      <c r="C953" t="s">
        <v>1490</v>
      </c>
      <c r="D953" t="s">
        <v>1471</v>
      </c>
      <c r="E953">
        <v>45</v>
      </c>
      <c r="F953">
        <v>90</v>
      </c>
      <c r="G953">
        <v>20</v>
      </c>
      <c r="H953">
        <v>65</v>
      </c>
      <c r="I953">
        <v>20</v>
      </c>
      <c r="J953">
        <v>65</v>
      </c>
      <c r="K953" t="s">
        <v>1982</v>
      </c>
      <c r="L953" t="s">
        <v>252</v>
      </c>
      <c r="M953" t="s">
        <v>251</v>
      </c>
      <c r="N953">
        <v>7.75</v>
      </c>
      <c r="O953">
        <v>3</v>
      </c>
      <c r="R953">
        <f t="shared" si="60"/>
        <v>8</v>
      </c>
      <c r="S953">
        <f t="shared" si="61"/>
        <v>3</v>
      </c>
      <c r="T953">
        <f t="shared" si="62"/>
        <v>11</v>
      </c>
      <c r="U953" t="s">
        <v>1490</v>
      </c>
      <c r="V953" t="s">
        <v>1471</v>
      </c>
      <c r="W953" t="s">
        <v>1209</v>
      </c>
      <c r="X953" t="s">
        <v>1469</v>
      </c>
      <c r="Y953" t="s">
        <v>1983</v>
      </c>
      <c r="Z953" cm="1">
        <f t="array" ref="Z953">IF(ISBLANK(AK953),_xlfn.LET(
    _xlpm.nameBeforeSlash, IF(ISNUMBER(SEARCH("/", Y953)), LEFT(Y953, SEARCH("/", Y953)-1), Y953),
    _xlpm.matchRow, IFERROR(MATCH(_xlpm.nameBeforeSlash, AA:AA, 0), ""),
    _xlpm.difference, IF(_xlpm.matchRow="", "", ABS((R953 + S953)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),IF(ISBLANK(Y953),"","Hidden"))</f>
        <v>9</v>
      </c>
      <c r="AA953" t="s">
        <v>1981</v>
      </c>
      <c r="AC953" t="s">
        <v>561</v>
      </c>
      <c r="AD953" t="str">
        <f>_xlfn.XLOOKUP(AC953,moves!A:A,moves!B:B)</f>
        <v>water</v>
      </c>
      <c r="AE953">
        <f>_xlfn.XLOOKUP(AC953,moves!A:A,moves!D:D)</f>
        <v>2</v>
      </c>
      <c r="AF953" t="str">
        <f>_xlfn.XLOOKUP(AC953,moves!A:A,moves!E:E)</f>
        <v xml:space="preserve"> </v>
      </c>
      <c r="AG953">
        <v>0</v>
      </c>
      <c r="AH953">
        <v>0</v>
      </c>
      <c r="AI953">
        <f t="shared" si="63"/>
        <v>0</v>
      </c>
      <c r="AJ953" t="s">
        <v>523</v>
      </c>
      <c r="AL953">
        <v>0</v>
      </c>
      <c r="AM953" cm="1">
        <f t="array" ref="AM953">IF(AL953=1,1,
   IF(ISTEXT(AK953),1,
   IF(AO953&gt;1,AM952,
   IF(AI953=1,
      IF(SUMPRODUCT((LEN($Y$2:$Y$4096)-LEN(SUBSTITUTE($Y$2:$Y$4096,AA953,"")))/LEN(AA953))&gt;0,2,1),
      IF(
         SUMPRODUCT((LEN($Y$2:$Y$4096)-LEN(SUBSTITUTE($Y$2:$Y$4096,AA953,"")))/LEN(AA953))
         - SUMPRODUCT((LEN($Y$2:$Y$4096)-LEN(SUBSTITUTE($Y$2:$Y$4096,"Alolan "&amp;AA953,"")))/LEN("Alolan "&amp;AA953))
         - SUMPRODUCT((LEN($Y$2:$Y$4096)-LEN(SUBSTITUTE($Y$2:$Y$4096,"Galarian "&amp;AA953,"")))/LEN("Galarian "&amp;AA953))
         - SUMPRODUCT((LEN($Y$2:$Y$4096)-LEN(SUBSTITUTE($Y$2:$Y$4096,"Hisuian "&amp;AA953,"")))/LEN("Hisuian "&amp;AA953))
         - SUMPRODUCT((LEN($Y$2:$Y$4096)-LEN(SUBSTITUTE($Y$2:$Y$4096,"Paldean "&amp;AA953,"")))/LEN("Paldean "&amp;AA953))
      &gt;0,2,1)
   ))))</f>
        <v>1</v>
      </c>
      <c r="AN953">
        <v>0</v>
      </c>
      <c r="AO953">
        <v>0</v>
      </c>
    </row>
    <row r="954" spans="1:41" x14ac:dyDescent="0.25">
      <c r="A954" t="s">
        <v>4048</v>
      </c>
      <c r="B954" t="s">
        <v>1981</v>
      </c>
      <c r="C954" t="s">
        <v>1490</v>
      </c>
      <c r="D954" t="s">
        <v>1471</v>
      </c>
      <c r="E954">
        <v>45</v>
      </c>
      <c r="F954">
        <v>90</v>
      </c>
      <c r="G954">
        <v>20</v>
      </c>
      <c r="H954">
        <v>65</v>
      </c>
      <c r="I954">
        <v>20</v>
      </c>
      <c r="J954">
        <v>65</v>
      </c>
      <c r="K954" t="s">
        <v>1982</v>
      </c>
      <c r="L954" t="s">
        <v>252</v>
      </c>
      <c r="M954" t="s">
        <v>251</v>
      </c>
      <c r="N954">
        <v>7.75</v>
      </c>
      <c r="O954">
        <v>3</v>
      </c>
      <c r="R954">
        <f t="shared" si="60"/>
        <v>8</v>
      </c>
      <c r="S954">
        <f t="shared" si="61"/>
        <v>3</v>
      </c>
      <c r="T954">
        <f t="shared" si="62"/>
        <v>11</v>
      </c>
      <c r="U954" t="s">
        <v>1490</v>
      </c>
      <c r="V954" t="s">
        <v>1471</v>
      </c>
      <c r="W954" t="s">
        <v>1209</v>
      </c>
      <c r="X954" t="s">
        <v>1469</v>
      </c>
      <c r="Y954" t="s">
        <v>5339</v>
      </c>
      <c r="Z954" cm="1">
        <f t="array" ref="Z954">IF(ISBLANK(AK954),_xlfn.LET(
    _xlpm.nameBeforeSlash, IF(ISNUMBER(SEARCH("/", Y954)), LEFT(Y954, SEARCH("/", Y954)-1), Y954),
    _xlpm.matchRow, IFERROR(MATCH(_xlpm.nameBeforeSlash, AA:AA, 0), ""),
    _xlpm.difference, IF(_xlpm.matchRow="", "", ABS((R954 + S954)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),IF(ISBLANK(Y954),"","Hidden"))</f>
        <v>9</v>
      </c>
      <c r="AA954" t="s">
        <v>5340</v>
      </c>
      <c r="AC954" t="s">
        <v>6378</v>
      </c>
      <c r="AD954" t="str">
        <f>_xlfn.XLOOKUP(AC954,moves!A:A,moves!B:B)</f>
        <v>poison</v>
      </c>
      <c r="AE954">
        <f>_xlfn.XLOOKUP(AC954,moves!A:A,moves!D:D)</f>
        <v>3</v>
      </c>
      <c r="AF954" t="str">
        <f>_xlfn.XLOOKUP(AC954,moves!A:A,moves!E:E)</f>
        <v>If any status symbols are rolled: Inflict the Poisoned status on the target.</v>
      </c>
      <c r="AG954">
        <v>0</v>
      </c>
      <c r="AH954">
        <v>0</v>
      </c>
      <c r="AI954">
        <f t="shared" si="63"/>
        <v>1</v>
      </c>
      <c r="AJ954" t="s">
        <v>523</v>
      </c>
      <c r="AL954">
        <v>0</v>
      </c>
      <c r="AM954" cm="1">
        <f t="array" ref="AM954">IF(AL954=1,1,
   IF(ISTEXT(AK954),1,
   IF(AO954&gt;1,AM953,
   IF(AI954=1,
      IF(SUMPRODUCT((LEN($Y$2:$Y$4096)-LEN(SUBSTITUTE($Y$2:$Y$4096,AA954,"")))/LEN(AA954))&gt;0,2,1),
      IF(
         SUMPRODUCT((LEN($Y$2:$Y$4096)-LEN(SUBSTITUTE($Y$2:$Y$4096,AA954,"")))/LEN(AA954))
         - SUMPRODUCT((LEN($Y$2:$Y$4096)-LEN(SUBSTITUTE($Y$2:$Y$4096,"Alolan "&amp;AA954,"")))/LEN("Alolan "&amp;AA954))
         - SUMPRODUCT((LEN($Y$2:$Y$4096)-LEN(SUBSTITUTE($Y$2:$Y$4096,"Galarian "&amp;AA954,"")))/LEN("Galarian "&amp;AA954))
         - SUMPRODUCT((LEN($Y$2:$Y$4096)-LEN(SUBSTITUTE($Y$2:$Y$4096,"Hisuian "&amp;AA954,"")))/LEN("Hisuian "&amp;AA954))
         - SUMPRODUCT((LEN($Y$2:$Y$4096)-LEN(SUBSTITUTE($Y$2:$Y$4096,"Paldean "&amp;AA954,"")))/LEN("Paldean "&amp;AA954))
      &gt;0,2,1)
   ))))</f>
        <v>1</v>
      </c>
      <c r="AN954">
        <v>0</v>
      </c>
      <c r="AO954">
        <v>0</v>
      </c>
    </row>
    <row r="955" spans="1:41" x14ac:dyDescent="0.25">
      <c r="A955">
        <v>319</v>
      </c>
      <c r="B955" t="s">
        <v>1983</v>
      </c>
      <c r="C955" t="s">
        <v>1490</v>
      </c>
      <c r="D955" t="s">
        <v>1471</v>
      </c>
      <c r="E955">
        <v>70</v>
      </c>
      <c r="F955">
        <v>120</v>
      </c>
      <c r="G955">
        <v>40</v>
      </c>
      <c r="H955">
        <v>95</v>
      </c>
      <c r="I955">
        <v>40</v>
      </c>
      <c r="J955">
        <v>95</v>
      </c>
      <c r="K955" t="s">
        <v>860</v>
      </c>
      <c r="L955" t="s">
        <v>252</v>
      </c>
      <c r="M955" t="s">
        <v>251</v>
      </c>
      <c r="N955">
        <v>10.75</v>
      </c>
      <c r="O955">
        <v>5.2</v>
      </c>
      <c r="R955">
        <f t="shared" si="60"/>
        <v>11</v>
      </c>
      <c r="S955">
        <f t="shared" si="61"/>
        <v>5</v>
      </c>
      <c r="T955">
        <f t="shared" si="62"/>
        <v>16</v>
      </c>
      <c r="U955" t="s">
        <v>1490</v>
      </c>
      <c r="V955" t="s">
        <v>1471</v>
      </c>
      <c r="W955" t="s">
        <v>1209</v>
      </c>
      <c r="X955" t="s">
        <v>1469</v>
      </c>
      <c r="Z955" t="str" cm="1">
        <f t="array" ref="Z955">IF(ISBLANK(AK955),_xlfn.LET(
    _xlpm.nameBeforeSlash, IF(ISNUMBER(SEARCH("/", Y955)), LEFT(Y955, SEARCH("/", Y955)-1), Y955),
    _xlpm.matchRow, IFERROR(MATCH(_xlpm.nameBeforeSlash, AA:AA, 0), ""),
    _xlpm.difference, IF(_xlpm.matchRow="", "", ABS((R955 + S955)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),IF(ISBLANK(Y955),"","Hidden"))</f>
        <v/>
      </c>
      <c r="AA955" t="s">
        <v>1983</v>
      </c>
      <c r="AC955" t="s">
        <v>438</v>
      </c>
      <c r="AD955" t="str">
        <f>_xlfn.XLOOKUP(AC955,moves!A:A,moves!B:B)</f>
        <v>dark</v>
      </c>
      <c r="AE955">
        <f>_xlfn.XLOOKUP(AC955,moves!A:A,moves!D:D)</f>
        <v>4</v>
      </c>
      <c r="AF955" t="str">
        <f>_xlfn.XLOOKUP(AC955,moves!A:A,moves!E:E)</f>
        <v>When the target is next attacked: Add 1 regular hit to the roll.</v>
      </c>
      <c r="AG955">
        <v>0</v>
      </c>
      <c r="AH955">
        <v>0</v>
      </c>
      <c r="AI955">
        <f t="shared" si="63"/>
        <v>0</v>
      </c>
      <c r="AJ955" t="s">
        <v>524</v>
      </c>
      <c r="AL955">
        <v>0</v>
      </c>
      <c r="AM955" cm="1">
        <f t="array" ref="AM955">IF(AL955=1,1,
   IF(ISTEXT(AK955),1,
   IF(AO955&gt;1,AM954,
   IF(AI955=1,
      IF(SUMPRODUCT((LEN($Y$2:$Y$4096)-LEN(SUBSTITUTE($Y$2:$Y$4096,AA955,"")))/LEN(AA955))&gt;0,2,1),
      IF(
         SUMPRODUCT((LEN($Y$2:$Y$4096)-LEN(SUBSTITUTE($Y$2:$Y$4096,AA955,"")))/LEN(AA955))
         - SUMPRODUCT((LEN($Y$2:$Y$4096)-LEN(SUBSTITUTE($Y$2:$Y$4096,"Alolan "&amp;AA955,"")))/LEN("Alolan "&amp;AA955))
         - SUMPRODUCT((LEN($Y$2:$Y$4096)-LEN(SUBSTITUTE($Y$2:$Y$4096,"Galarian "&amp;AA955,"")))/LEN("Galarian "&amp;AA955))
         - SUMPRODUCT((LEN($Y$2:$Y$4096)-LEN(SUBSTITUTE($Y$2:$Y$4096,"Hisuian "&amp;AA955,"")))/LEN("Hisuian "&amp;AA955))
         - SUMPRODUCT((LEN($Y$2:$Y$4096)-LEN(SUBSTITUTE($Y$2:$Y$4096,"Paldean "&amp;AA955,"")))/LEN("Paldean "&amp;AA955))
      &gt;0,2,1)
   ))))</f>
        <v>2</v>
      </c>
      <c r="AN955">
        <v>0</v>
      </c>
      <c r="AO955">
        <v>1</v>
      </c>
    </row>
    <row r="956" spans="1:41" x14ac:dyDescent="0.25">
      <c r="A956" t="s">
        <v>1984</v>
      </c>
      <c r="B956" t="s">
        <v>1983</v>
      </c>
      <c r="C956" t="s">
        <v>1490</v>
      </c>
      <c r="D956" t="s">
        <v>1471</v>
      </c>
      <c r="E956">
        <v>70</v>
      </c>
      <c r="F956">
        <v>140</v>
      </c>
      <c r="G956">
        <v>70</v>
      </c>
      <c r="H956">
        <v>110</v>
      </c>
      <c r="I956">
        <v>65</v>
      </c>
      <c r="J956">
        <v>105</v>
      </c>
      <c r="K956" t="s">
        <v>860</v>
      </c>
      <c r="L956" t="s">
        <v>3446</v>
      </c>
      <c r="M956" t="s">
        <v>1476</v>
      </c>
      <c r="N956">
        <v>12.3</v>
      </c>
      <c r="O956">
        <v>6.85</v>
      </c>
      <c r="P956">
        <v>3</v>
      </c>
      <c r="Q956">
        <v>1</v>
      </c>
      <c r="R956">
        <f t="shared" si="60"/>
        <v>15</v>
      </c>
      <c r="S956">
        <f t="shared" si="61"/>
        <v>8</v>
      </c>
      <c r="T956">
        <f t="shared" si="62"/>
        <v>23</v>
      </c>
      <c r="U956" t="s">
        <v>1490</v>
      </c>
      <c r="V956" t="s">
        <v>1471</v>
      </c>
      <c r="W956" t="s">
        <v>1209</v>
      </c>
      <c r="X956" t="s">
        <v>1469</v>
      </c>
      <c r="Z956" t="str" cm="1">
        <f t="array" ref="Z956">IF(ISBLANK(AK956),_xlfn.LET(
    _xlpm.nameBeforeSlash, IF(ISNUMBER(SEARCH("/", Y956)), LEFT(Y956, SEARCH("/", Y956)-1), Y956),
    _xlpm.matchRow, IFERROR(MATCH(_xlpm.nameBeforeSlash, AA:AA, 0), ""),
    _xlpm.difference, IF(_xlpm.matchRow="", "", ABS((R956 + S956)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),IF(ISBLANK(Y956),"","Hidden"))</f>
        <v/>
      </c>
      <c r="AA956" t="s">
        <v>3406</v>
      </c>
      <c r="AB956" t="s">
        <v>1477</v>
      </c>
      <c r="AC956" t="s">
        <v>1407</v>
      </c>
      <c r="AD956" t="str">
        <f>_xlfn.XLOOKUP(AC956,moves!A:A,moves!B:B)</f>
        <v>water</v>
      </c>
      <c r="AE956">
        <f>_xlfn.XLOOKUP(AC956,moves!A:A,moves!D:D)</f>
        <v>4</v>
      </c>
      <c r="AF956" t="str">
        <f>_xlfn.XLOOKUP(AC956,moves!A:A,moves!E:E)</f>
        <v>If any critical hits are rolled: When the target next attacks, Decrease attack strength by 1.</v>
      </c>
      <c r="AG956">
        <v>0</v>
      </c>
      <c r="AH956">
        <v>0</v>
      </c>
      <c r="AI956">
        <f t="shared" si="63"/>
        <v>0</v>
      </c>
      <c r="AJ956" t="s">
        <v>524</v>
      </c>
      <c r="AL956">
        <v>0</v>
      </c>
      <c r="AM956" cm="1">
        <f t="array" ref="AM956">IF(AL956=1,1,
   IF(ISTEXT(AK956),1,
   IF(AO956&gt;1,AM955,
   IF(AI956=1,
      IF(SUMPRODUCT((LEN($Y$2:$Y$4096)-LEN(SUBSTITUTE($Y$2:$Y$4096,AA956,"")))/LEN(AA956))&gt;0,2,1),
      IF(
         SUMPRODUCT((LEN($Y$2:$Y$4096)-LEN(SUBSTITUTE($Y$2:$Y$4096,AA956,"")))/LEN(AA956))
         - SUMPRODUCT((LEN($Y$2:$Y$4096)-LEN(SUBSTITUTE($Y$2:$Y$4096,"Alolan "&amp;AA956,"")))/LEN("Alolan "&amp;AA956))
         - SUMPRODUCT((LEN($Y$2:$Y$4096)-LEN(SUBSTITUTE($Y$2:$Y$4096,"Galarian "&amp;AA956,"")))/LEN("Galarian "&amp;AA956))
         - SUMPRODUCT((LEN($Y$2:$Y$4096)-LEN(SUBSTITUTE($Y$2:$Y$4096,"Hisuian "&amp;AA956,"")))/LEN("Hisuian "&amp;AA956))
         - SUMPRODUCT((LEN($Y$2:$Y$4096)-LEN(SUBSTITUTE($Y$2:$Y$4096,"Paldean "&amp;AA956,"")))/LEN("Paldean "&amp;AA956))
      &gt;0,2,1)
   ))))</f>
        <v>2</v>
      </c>
      <c r="AN956">
        <v>0</v>
      </c>
      <c r="AO956">
        <v>2</v>
      </c>
    </row>
    <row r="957" spans="1:41" x14ac:dyDescent="0.25">
      <c r="A957" t="s">
        <v>4049</v>
      </c>
      <c r="B957" t="s">
        <v>1983</v>
      </c>
      <c r="C957" t="s">
        <v>1490</v>
      </c>
      <c r="D957" t="s">
        <v>1471</v>
      </c>
      <c r="E957">
        <v>70</v>
      </c>
      <c r="F957">
        <v>120</v>
      </c>
      <c r="G957">
        <v>40</v>
      </c>
      <c r="H957">
        <v>95</v>
      </c>
      <c r="I957">
        <v>40</v>
      </c>
      <c r="J957">
        <v>95</v>
      </c>
      <c r="K957" t="s">
        <v>860</v>
      </c>
      <c r="L957" t="s">
        <v>252</v>
      </c>
      <c r="M957" t="s">
        <v>251</v>
      </c>
      <c r="N957">
        <v>10.75</v>
      </c>
      <c r="O957">
        <v>5.2</v>
      </c>
      <c r="R957">
        <f t="shared" si="60"/>
        <v>11</v>
      </c>
      <c r="S957">
        <f t="shared" si="61"/>
        <v>5</v>
      </c>
      <c r="T957">
        <f t="shared" si="62"/>
        <v>16</v>
      </c>
      <c r="U957" t="s">
        <v>1490</v>
      </c>
      <c r="V957" t="s">
        <v>1471</v>
      </c>
      <c r="W957" t="s">
        <v>1209</v>
      </c>
      <c r="X957" t="s">
        <v>1469</v>
      </c>
      <c r="Z957" t="str" cm="1">
        <f t="array" ref="Z957">IF(ISBLANK(AK957),_xlfn.LET(
    _xlpm.nameBeforeSlash, IF(ISNUMBER(SEARCH("/", Y957)), LEFT(Y957, SEARCH("/", Y957)-1), Y957),
    _xlpm.matchRow, IFERROR(MATCH(_xlpm.nameBeforeSlash, AA:AA, 0), ""),
    _xlpm.difference, IF(_xlpm.matchRow="", "", ABS((R957 + S957)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),IF(ISBLANK(Y957),"","Hidden"))</f>
        <v/>
      </c>
      <c r="AA957" t="s">
        <v>5339</v>
      </c>
      <c r="AC957" t="s">
        <v>1399</v>
      </c>
      <c r="AD957" t="str">
        <f>_xlfn.XLOOKUP(AC957,moves!A:A,moves!B:B)</f>
        <v>water</v>
      </c>
      <c r="AE957">
        <f>_xlfn.XLOOKUP(AC957,moves!A:A,moves!D:D)</f>
        <v>4</v>
      </c>
      <c r="AF957" t="str">
        <f>_xlfn.XLOOKUP(AC957,moves!A:A,moves!E:E)</f>
        <v>If any critical hits are rolled: When the target is next attacked, Add 1 critical hit to the roll.</v>
      </c>
      <c r="AG957">
        <v>0</v>
      </c>
      <c r="AH957">
        <v>0</v>
      </c>
      <c r="AI957">
        <f t="shared" si="63"/>
        <v>1</v>
      </c>
      <c r="AJ957" t="s">
        <v>524</v>
      </c>
      <c r="AL957">
        <v>0</v>
      </c>
      <c r="AM957" cm="1">
        <f t="array" ref="AM957">IF(AL957=1,1,
   IF(ISTEXT(AK957),1,
   IF(AO957&gt;1,AM956,
   IF(AI957=1,
      IF(SUMPRODUCT((LEN($Y$2:$Y$4096)-LEN(SUBSTITUTE($Y$2:$Y$4096,AA957,"")))/LEN(AA957))&gt;0,2,1),
      IF(
         SUMPRODUCT((LEN($Y$2:$Y$4096)-LEN(SUBSTITUTE($Y$2:$Y$4096,AA957,"")))/LEN(AA957))
         - SUMPRODUCT((LEN($Y$2:$Y$4096)-LEN(SUBSTITUTE($Y$2:$Y$4096,"Alolan "&amp;AA957,"")))/LEN("Alolan "&amp;AA957))
         - SUMPRODUCT((LEN($Y$2:$Y$4096)-LEN(SUBSTITUTE($Y$2:$Y$4096,"Galarian "&amp;AA957,"")))/LEN("Galarian "&amp;AA957))
         - SUMPRODUCT((LEN($Y$2:$Y$4096)-LEN(SUBSTITUTE($Y$2:$Y$4096,"Hisuian "&amp;AA957,"")))/LEN("Hisuian "&amp;AA957))
         - SUMPRODUCT((LEN($Y$2:$Y$4096)-LEN(SUBSTITUTE($Y$2:$Y$4096,"Paldean "&amp;AA957,"")))/LEN("Paldean "&amp;AA957))
      &gt;0,2,1)
   ))))</f>
        <v>2</v>
      </c>
      <c r="AN957">
        <v>0</v>
      </c>
      <c r="AO957">
        <v>1</v>
      </c>
    </row>
    <row r="958" spans="1:41" x14ac:dyDescent="0.25">
      <c r="A958" t="s">
        <v>4050</v>
      </c>
      <c r="B958" t="s">
        <v>1983</v>
      </c>
      <c r="C958" t="s">
        <v>1490</v>
      </c>
      <c r="D958" t="s">
        <v>1471</v>
      </c>
      <c r="E958">
        <v>70</v>
      </c>
      <c r="F958">
        <v>140</v>
      </c>
      <c r="G958">
        <v>70</v>
      </c>
      <c r="H958">
        <v>110</v>
      </c>
      <c r="I958">
        <v>65</v>
      </c>
      <c r="J958">
        <v>105</v>
      </c>
      <c r="K958" t="s">
        <v>860</v>
      </c>
      <c r="L958" t="s">
        <v>3446</v>
      </c>
      <c r="M958" t="s">
        <v>1476</v>
      </c>
      <c r="N958">
        <v>12.3</v>
      </c>
      <c r="O958">
        <v>6.85</v>
      </c>
      <c r="P958">
        <v>3</v>
      </c>
      <c r="Q958">
        <v>1</v>
      </c>
      <c r="R958">
        <f t="shared" si="60"/>
        <v>15</v>
      </c>
      <c r="S958">
        <f t="shared" si="61"/>
        <v>8</v>
      </c>
      <c r="T958">
        <f t="shared" si="62"/>
        <v>23</v>
      </c>
      <c r="U958" t="s">
        <v>1490</v>
      </c>
      <c r="V958" t="s">
        <v>1471</v>
      </c>
      <c r="W958" t="s">
        <v>1209</v>
      </c>
      <c r="X958" t="s">
        <v>1469</v>
      </c>
      <c r="Z958" t="str" cm="1">
        <f t="array" ref="Z958">IF(ISBLANK(AK958),_xlfn.LET(
    _xlpm.nameBeforeSlash, IF(ISNUMBER(SEARCH("/", Y958)), LEFT(Y958, SEARCH("/", Y958)-1), Y958),
    _xlpm.matchRow, IFERROR(MATCH(_xlpm.nameBeforeSlash, AA:AA, 0), ""),
    _xlpm.difference, IF(_xlpm.matchRow="", "", ABS((R958 + S958)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),IF(ISBLANK(Y958),"","Hidden"))</f>
        <v/>
      </c>
      <c r="AA958" t="s">
        <v>5341</v>
      </c>
      <c r="AB958" t="s">
        <v>1477</v>
      </c>
      <c r="AC958" t="s">
        <v>6534</v>
      </c>
      <c r="AD958" t="str">
        <f>_xlfn.XLOOKUP(AC958,moves!A:A,moves!B:B)</f>
        <v>water</v>
      </c>
      <c r="AE958">
        <f>_xlfn.XLOOKUP(AC958,moves!A:A,moves!D:D)</f>
        <v>5</v>
      </c>
      <c r="AF958" t="str">
        <f>_xlfn.XLOOKUP(AC958,moves!A:A,moves!E:E)</f>
        <v>For each status symbol rolled: The user may deal 1 damage to one Pokémon in the target party other than the target, ignoring resistance and weakness.</v>
      </c>
      <c r="AG958">
        <v>0</v>
      </c>
      <c r="AH958">
        <v>0</v>
      </c>
      <c r="AI958">
        <f t="shared" si="63"/>
        <v>1</v>
      </c>
      <c r="AJ958" t="s">
        <v>524</v>
      </c>
      <c r="AL958">
        <v>0</v>
      </c>
      <c r="AM958" cm="1">
        <f t="array" ref="AM958">IF(AL958=1,1,
   IF(ISTEXT(AK958),1,
   IF(AO958&gt;1,AM957,
   IF(AI958=1,
      IF(SUMPRODUCT((LEN($Y$2:$Y$4096)-LEN(SUBSTITUTE($Y$2:$Y$4096,AA958,"")))/LEN(AA958))&gt;0,2,1),
      IF(
         SUMPRODUCT((LEN($Y$2:$Y$4096)-LEN(SUBSTITUTE($Y$2:$Y$4096,AA958,"")))/LEN(AA958))
         - SUMPRODUCT((LEN($Y$2:$Y$4096)-LEN(SUBSTITUTE($Y$2:$Y$4096,"Alolan "&amp;AA958,"")))/LEN("Alolan "&amp;AA958))
         - SUMPRODUCT((LEN($Y$2:$Y$4096)-LEN(SUBSTITUTE($Y$2:$Y$4096,"Galarian "&amp;AA958,"")))/LEN("Galarian "&amp;AA958))
         - SUMPRODUCT((LEN($Y$2:$Y$4096)-LEN(SUBSTITUTE($Y$2:$Y$4096,"Hisuian "&amp;AA958,"")))/LEN("Hisuian "&amp;AA958))
         - SUMPRODUCT((LEN($Y$2:$Y$4096)-LEN(SUBSTITUTE($Y$2:$Y$4096,"Paldean "&amp;AA958,"")))/LEN("Paldean "&amp;AA958))
      &gt;0,2,1)
   ))))</f>
        <v>2</v>
      </c>
      <c r="AN958">
        <v>0</v>
      </c>
      <c r="AO958">
        <v>2</v>
      </c>
    </row>
    <row r="959" spans="1:41" x14ac:dyDescent="0.25">
      <c r="A959">
        <v>320</v>
      </c>
      <c r="B959" t="s">
        <v>1985</v>
      </c>
      <c r="C959" t="s">
        <v>1490</v>
      </c>
      <c r="D959"/>
      <c r="E959">
        <v>130</v>
      </c>
      <c r="F959">
        <v>70</v>
      </c>
      <c r="G959">
        <v>35</v>
      </c>
      <c r="H959">
        <v>70</v>
      </c>
      <c r="I959">
        <v>35</v>
      </c>
      <c r="J959">
        <v>60</v>
      </c>
      <c r="K959" t="s">
        <v>1986</v>
      </c>
      <c r="L959" t="s">
        <v>252</v>
      </c>
      <c r="M959" t="s">
        <v>248</v>
      </c>
      <c r="N959">
        <v>6.6</v>
      </c>
      <c r="O959">
        <v>7.3</v>
      </c>
      <c r="R959">
        <f t="shared" si="60"/>
        <v>7</v>
      </c>
      <c r="S959">
        <f t="shared" si="61"/>
        <v>7</v>
      </c>
      <c r="T959">
        <f t="shared" si="62"/>
        <v>14</v>
      </c>
      <c r="U959" t="s">
        <v>1490</v>
      </c>
      <c r="V959" t="s">
        <v>1512</v>
      </c>
      <c r="W959" t="s">
        <v>1209</v>
      </c>
      <c r="X959" t="s">
        <v>429</v>
      </c>
      <c r="Y959" t="s">
        <v>1987</v>
      </c>
      <c r="Z959" cm="1">
        <f t="array" ref="Z959">IF(ISBLANK(AK959),_xlfn.LET(
    _xlpm.nameBeforeSlash, IF(ISNUMBER(SEARCH("/", Y959)), LEFT(Y959, SEARCH("/", Y959)-1), Y959),
    _xlpm.matchRow, IFERROR(MATCH(_xlpm.nameBeforeSlash, AA:AA, 0), ""),
    _xlpm.difference, IF(_xlpm.matchRow="", "", ABS((R959 + S959)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),IF(ISBLANK(Y959),"","Hidden"))</f>
        <v>15</v>
      </c>
      <c r="AA959" t="s">
        <v>1985</v>
      </c>
      <c r="AC959" t="s">
        <v>1410</v>
      </c>
      <c r="AD959" t="str">
        <f>_xlfn.XLOOKUP(AC959,moves!A:A,moves!B:B)</f>
        <v>water</v>
      </c>
      <c r="AE959">
        <f>_xlfn.XLOOKUP(AC959,moves!A:A,moves!D:D)</f>
        <v>3</v>
      </c>
      <c r="AF959" t="str">
        <f>_xlfn.XLOOKUP(AC959,moves!A:A,moves!E:E)</f>
        <v>If the target has less than half of their base health remaining: Deal double damage.</v>
      </c>
      <c r="AG959">
        <v>0</v>
      </c>
      <c r="AH959">
        <v>0</v>
      </c>
      <c r="AI959">
        <f t="shared" si="63"/>
        <v>0</v>
      </c>
      <c r="AJ959" t="s">
        <v>524</v>
      </c>
      <c r="AL959">
        <v>0</v>
      </c>
      <c r="AM959" cm="1">
        <f t="array" ref="AM959">IF(AL959=1,1,
   IF(ISTEXT(AK959),1,
   IF(AO959&gt;1,AM958,
   IF(AI959=1,
      IF(SUMPRODUCT((LEN($Y$2:$Y$4096)-LEN(SUBSTITUTE($Y$2:$Y$4096,AA959,"")))/LEN(AA959))&gt;0,2,1),
      IF(
         SUMPRODUCT((LEN($Y$2:$Y$4096)-LEN(SUBSTITUTE($Y$2:$Y$4096,AA959,"")))/LEN(AA959))
         - SUMPRODUCT((LEN($Y$2:$Y$4096)-LEN(SUBSTITUTE($Y$2:$Y$4096,"Alolan "&amp;AA959,"")))/LEN("Alolan "&amp;AA959))
         - SUMPRODUCT((LEN($Y$2:$Y$4096)-LEN(SUBSTITUTE($Y$2:$Y$4096,"Galarian "&amp;AA959,"")))/LEN("Galarian "&amp;AA959))
         - SUMPRODUCT((LEN($Y$2:$Y$4096)-LEN(SUBSTITUTE($Y$2:$Y$4096,"Hisuian "&amp;AA959,"")))/LEN("Hisuian "&amp;AA959))
         - SUMPRODUCT((LEN($Y$2:$Y$4096)-LEN(SUBSTITUTE($Y$2:$Y$4096,"Paldean "&amp;AA959,"")))/LEN("Paldean "&amp;AA959))
      &gt;0,2,1)
   ))))</f>
        <v>1</v>
      </c>
      <c r="AN959">
        <v>0</v>
      </c>
      <c r="AO959">
        <v>0</v>
      </c>
    </row>
    <row r="960" spans="1:41" x14ac:dyDescent="0.25">
      <c r="A960" t="s">
        <v>4051</v>
      </c>
      <c r="B960" t="s">
        <v>1985</v>
      </c>
      <c r="C960" t="s">
        <v>1490</v>
      </c>
      <c r="D960"/>
      <c r="E960">
        <v>130</v>
      </c>
      <c r="F960">
        <v>70</v>
      </c>
      <c r="G960">
        <v>35</v>
      </c>
      <c r="H960">
        <v>70</v>
      </c>
      <c r="I960">
        <v>35</v>
      </c>
      <c r="J960">
        <v>60</v>
      </c>
      <c r="K960" t="s">
        <v>1986</v>
      </c>
      <c r="L960" t="s">
        <v>252</v>
      </c>
      <c r="M960" t="s">
        <v>248</v>
      </c>
      <c r="N960">
        <v>6.6</v>
      </c>
      <c r="O960">
        <v>7.3</v>
      </c>
      <c r="R960">
        <f t="shared" si="60"/>
        <v>7</v>
      </c>
      <c r="S960">
        <f t="shared" si="61"/>
        <v>7</v>
      </c>
      <c r="T960">
        <f t="shared" si="62"/>
        <v>14</v>
      </c>
      <c r="U960" t="s">
        <v>1490</v>
      </c>
      <c r="V960" t="s">
        <v>1512</v>
      </c>
      <c r="W960" t="s">
        <v>1209</v>
      </c>
      <c r="X960" t="s">
        <v>429</v>
      </c>
      <c r="Y960" t="s">
        <v>5342</v>
      </c>
      <c r="Z960" cm="1">
        <f t="array" ref="Z960">IF(ISBLANK(AK960),_xlfn.LET(
    _xlpm.nameBeforeSlash, IF(ISNUMBER(SEARCH("/", Y960)), LEFT(Y960, SEARCH("/", Y960)-1), Y960),
    _xlpm.matchRow, IFERROR(MATCH(_xlpm.nameBeforeSlash, AA:AA, 0), ""),
    _xlpm.difference, IF(_xlpm.matchRow="", "", ABS((R960 + S960)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),IF(ISBLANK(Y960),"","Hidden"))</f>
        <v>15</v>
      </c>
      <c r="AA960" t="s">
        <v>5343</v>
      </c>
      <c r="AC960" t="s">
        <v>475</v>
      </c>
      <c r="AD960" t="str">
        <f>_xlfn.XLOOKUP(AC960,moves!A:A,moves!B:B)</f>
        <v>water</v>
      </c>
      <c r="AE960">
        <f>_xlfn.XLOOKUP(AC960,moves!A:A,moves!D:D)</f>
        <v>3</v>
      </c>
      <c r="AF960" t="str">
        <f>_xlfn.XLOOKUP(AC960,moves!A:A,moves!E:E)</f>
        <v>If any status symbols are rolled: Inflict the Confused status on the target.</v>
      </c>
      <c r="AG960">
        <v>0</v>
      </c>
      <c r="AH960">
        <v>0</v>
      </c>
      <c r="AI960">
        <f t="shared" si="63"/>
        <v>1</v>
      </c>
      <c r="AJ960" t="s">
        <v>524</v>
      </c>
      <c r="AL960">
        <v>0</v>
      </c>
      <c r="AM960" cm="1">
        <f t="array" ref="AM960">IF(AL960=1,1,
   IF(ISTEXT(AK960),1,
   IF(AO960&gt;1,AM959,
   IF(AI960=1,
      IF(SUMPRODUCT((LEN($Y$2:$Y$4096)-LEN(SUBSTITUTE($Y$2:$Y$4096,AA960,"")))/LEN(AA960))&gt;0,2,1),
      IF(
         SUMPRODUCT((LEN($Y$2:$Y$4096)-LEN(SUBSTITUTE($Y$2:$Y$4096,AA960,"")))/LEN(AA960))
         - SUMPRODUCT((LEN($Y$2:$Y$4096)-LEN(SUBSTITUTE($Y$2:$Y$4096,"Alolan "&amp;AA960,"")))/LEN("Alolan "&amp;AA960))
         - SUMPRODUCT((LEN($Y$2:$Y$4096)-LEN(SUBSTITUTE($Y$2:$Y$4096,"Galarian "&amp;AA960,"")))/LEN("Galarian "&amp;AA960))
         - SUMPRODUCT((LEN($Y$2:$Y$4096)-LEN(SUBSTITUTE($Y$2:$Y$4096,"Hisuian "&amp;AA960,"")))/LEN("Hisuian "&amp;AA960))
         - SUMPRODUCT((LEN($Y$2:$Y$4096)-LEN(SUBSTITUTE($Y$2:$Y$4096,"Paldean "&amp;AA960,"")))/LEN("Paldean "&amp;AA960))
      &gt;0,2,1)
   ))))</f>
        <v>1</v>
      </c>
      <c r="AN960">
        <v>0</v>
      </c>
      <c r="AO960">
        <v>0</v>
      </c>
    </row>
    <row r="961" spans="1:41" x14ac:dyDescent="0.25">
      <c r="A961">
        <v>321</v>
      </c>
      <c r="B961" t="s">
        <v>1987</v>
      </c>
      <c r="C961" t="s">
        <v>1490</v>
      </c>
      <c r="D961"/>
      <c r="E961">
        <v>170</v>
      </c>
      <c r="F961">
        <v>90</v>
      </c>
      <c r="G961">
        <v>45</v>
      </c>
      <c r="H961">
        <v>90</v>
      </c>
      <c r="I961">
        <v>45</v>
      </c>
      <c r="J961">
        <v>60</v>
      </c>
      <c r="K961" t="s">
        <v>1988</v>
      </c>
      <c r="L961" t="s">
        <v>252</v>
      </c>
      <c r="M961" t="s">
        <v>248</v>
      </c>
      <c r="N961">
        <v>7.8</v>
      </c>
      <c r="O961">
        <v>9.5</v>
      </c>
      <c r="Q961">
        <v>3</v>
      </c>
      <c r="R961">
        <f t="shared" ref="R961:R1024" si="64">MROUND(N961,1)+P961</f>
        <v>8</v>
      </c>
      <c r="S961">
        <f t="shared" ref="S961:S1024" si="65">MROUND(O961,1)+Q961</f>
        <v>13</v>
      </c>
      <c r="T961">
        <f t="shared" si="62"/>
        <v>21</v>
      </c>
      <c r="U961" t="s">
        <v>1490</v>
      </c>
      <c r="V961" t="s">
        <v>1512</v>
      </c>
      <c r="W961" t="s">
        <v>1209</v>
      </c>
      <c r="X961" t="s">
        <v>429</v>
      </c>
      <c r="Z961" t="str" cm="1">
        <f t="array" ref="Z961">IF(ISBLANK(AK961),_xlfn.LET(
    _xlpm.nameBeforeSlash, IF(ISNUMBER(SEARCH("/", Y961)), LEFT(Y961, SEARCH("/", Y961)-1), Y961),
    _xlpm.matchRow, IFERROR(MATCH(_xlpm.nameBeforeSlash, AA:AA, 0), ""),
    _xlpm.difference, IF(_xlpm.matchRow="", "", ABS((R961 + S961)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),IF(ISBLANK(Y961),"","Hidden"))</f>
        <v/>
      </c>
      <c r="AA961" t="s">
        <v>1987</v>
      </c>
      <c r="AC961" t="s">
        <v>1391</v>
      </c>
      <c r="AD961" t="str">
        <f>_xlfn.XLOOKUP(AC961,moves!A:A,moves!B:B)</f>
        <v>water</v>
      </c>
      <c r="AE961" t="str">
        <f>_xlfn.XLOOKUP(AC961,moves!A:A,moves!D:D)</f>
        <v>?</v>
      </c>
      <c r="AF961" t="str">
        <f>_xlfn.XLOOKUP(AC961,moves!A:A,moves!E:E)</f>
        <v>Attack strength is equal to the current health of the user (Max 7 attack strength).</v>
      </c>
      <c r="AG961">
        <v>0</v>
      </c>
      <c r="AH961">
        <v>0</v>
      </c>
      <c r="AI961">
        <f t="shared" si="63"/>
        <v>0</v>
      </c>
      <c r="AJ961" t="s">
        <v>525</v>
      </c>
      <c r="AL961">
        <v>0</v>
      </c>
      <c r="AM961" cm="1">
        <f t="array" ref="AM961">IF(AL961=1,1,
   IF(ISTEXT(AK961),1,
   IF(AO961&gt;1,AM960,
   IF(AI961=1,
      IF(SUMPRODUCT((LEN($Y$2:$Y$4096)-LEN(SUBSTITUTE($Y$2:$Y$4096,AA961,"")))/LEN(AA961))&gt;0,2,1),
      IF(
         SUMPRODUCT((LEN($Y$2:$Y$4096)-LEN(SUBSTITUTE($Y$2:$Y$4096,AA961,"")))/LEN(AA961))
         - SUMPRODUCT((LEN($Y$2:$Y$4096)-LEN(SUBSTITUTE($Y$2:$Y$4096,"Alolan "&amp;AA961,"")))/LEN("Alolan "&amp;AA961))
         - SUMPRODUCT((LEN($Y$2:$Y$4096)-LEN(SUBSTITUTE($Y$2:$Y$4096,"Galarian "&amp;AA961,"")))/LEN("Galarian "&amp;AA961))
         - SUMPRODUCT((LEN($Y$2:$Y$4096)-LEN(SUBSTITUTE($Y$2:$Y$4096,"Hisuian "&amp;AA961,"")))/LEN("Hisuian "&amp;AA961))
         - SUMPRODUCT((LEN($Y$2:$Y$4096)-LEN(SUBSTITUTE($Y$2:$Y$4096,"Paldean "&amp;AA961,"")))/LEN("Paldean "&amp;AA961))
      &gt;0,2,1)
   ))))</f>
        <v>2</v>
      </c>
      <c r="AN961">
        <v>0</v>
      </c>
      <c r="AO961">
        <v>0</v>
      </c>
    </row>
    <row r="962" spans="1:41" x14ac:dyDescent="0.25">
      <c r="A962" t="s">
        <v>4052</v>
      </c>
      <c r="B962" t="s">
        <v>1987</v>
      </c>
      <c r="C962" t="s">
        <v>1490</v>
      </c>
      <c r="D962"/>
      <c r="E962">
        <v>170</v>
      </c>
      <c r="F962">
        <v>90</v>
      </c>
      <c r="G962">
        <v>45</v>
      </c>
      <c r="H962">
        <v>90</v>
      </c>
      <c r="I962">
        <v>45</v>
      </c>
      <c r="J962">
        <v>60</v>
      </c>
      <c r="K962" t="s">
        <v>1988</v>
      </c>
      <c r="L962" t="s">
        <v>252</v>
      </c>
      <c r="M962" t="s">
        <v>248</v>
      </c>
      <c r="N962">
        <v>7.8</v>
      </c>
      <c r="O962">
        <v>9.5</v>
      </c>
      <c r="Q962">
        <v>3</v>
      </c>
      <c r="R962">
        <f t="shared" si="64"/>
        <v>8</v>
      </c>
      <c r="S962">
        <f t="shared" si="65"/>
        <v>13</v>
      </c>
      <c r="T962">
        <f t="shared" si="62"/>
        <v>21</v>
      </c>
      <c r="U962" t="s">
        <v>1490</v>
      </c>
      <c r="V962" t="s">
        <v>1512</v>
      </c>
      <c r="W962" t="s">
        <v>1209</v>
      </c>
      <c r="X962" t="s">
        <v>429</v>
      </c>
      <c r="Z962" t="str" cm="1">
        <f t="array" ref="Z962">IF(ISBLANK(AK962),_xlfn.LET(
    _xlpm.nameBeforeSlash, IF(ISNUMBER(SEARCH("/", Y962)), LEFT(Y962, SEARCH("/", Y962)-1), Y962),
    _xlpm.matchRow, IFERROR(MATCH(_xlpm.nameBeforeSlash, AA:AA, 0), ""),
    _xlpm.difference, IF(_xlpm.matchRow="", "", ABS((R962 + S962)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),IF(ISBLANK(Y962),"","Hidden"))</f>
        <v/>
      </c>
      <c r="AA962" t="s">
        <v>5342</v>
      </c>
      <c r="AC962" t="s">
        <v>6536</v>
      </c>
      <c r="AD962" t="str">
        <f>_xlfn.XLOOKUP(AC962,moves!A:A,moves!B:B)</f>
        <v>water</v>
      </c>
      <c r="AE962">
        <f>_xlfn.XLOOKUP(AC962,moves!A:A,moves!D:D)</f>
        <v>3</v>
      </c>
      <c r="AF962" t="str">
        <f>_xlfn.XLOOKUP(AC962,moves!A:A,moves!E:E)</f>
        <v>All Water-type Pokémon in your party heal by 2.</v>
      </c>
      <c r="AG962">
        <v>0</v>
      </c>
      <c r="AH962">
        <v>0</v>
      </c>
      <c r="AI962">
        <f t="shared" si="63"/>
        <v>1</v>
      </c>
      <c r="AJ962" t="s">
        <v>525</v>
      </c>
      <c r="AL962">
        <v>0</v>
      </c>
      <c r="AM962" cm="1">
        <f t="array" ref="AM962">IF(AL962=1,1,
   IF(ISTEXT(AK962),1,
   IF(AO962&gt;1,AM961,
   IF(AI962=1,
      IF(SUMPRODUCT((LEN($Y$2:$Y$4096)-LEN(SUBSTITUTE($Y$2:$Y$4096,AA962,"")))/LEN(AA962))&gt;0,2,1),
      IF(
         SUMPRODUCT((LEN($Y$2:$Y$4096)-LEN(SUBSTITUTE($Y$2:$Y$4096,AA962,"")))/LEN(AA962))
         - SUMPRODUCT((LEN($Y$2:$Y$4096)-LEN(SUBSTITUTE($Y$2:$Y$4096,"Alolan "&amp;AA962,"")))/LEN("Alolan "&amp;AA962))
         - SUMPRODUCT((LEN($Y$2:$Y$4096)-LEN(SUBSTITUTE($Y$2:$Y$4096,"Galarian "&amp;AA962,"")))/LEN("Galarian "&amp;AA962))
         - SUMPRODUCT((LEN($Y$2:$Y$4096)-LEN(SUBSTITUTE($Y$2:$Y$4096,"Hisuian "&amp;AA962,"")))/LEN("Hisuian "&amp;AA962))
         - SUMPRODUCT((LEN($Y$2:$Y$4096)-LEN(SUBSTITUTE($Y$2:$Y$4096,"Paldean "&amp;AA962,"")))/LEN("Paldean "&amp;AA962))
      &gt;0,2,1)
   ))))</f>
        <v>2</v>
      </c>
      <c r="AN962">
        <v>0</v>
      </c>
      <c r="AO962">
        <v>0</v>
      </c>
    </row>
    <row r="963" spans="1:41" x14ac:dyDescent="0.25">
      <c r="A963">
        <v>322</v>
      </c>
      <c r="B963" t="s">
        <v>1989</v>
      </c>
      <c r="C963" t="s">
        <v>1479</v>
      </c>
      <c r="D963" t="s">
        <v>1472</v>
      </c>
      <c r="E963">
        <v>60</v>
      </c>
      <c r="F963">
        <v>60</v>
      </c>
      <c r="G963">
        <v>40</v>
      </c>
      <c r="H963">
        <v>65</v>
      </c>
      <c r="I963">
        <v>45</v>
      </c>
      <c r="J963">
        <v>35</v>
      </c>
      <c r="K963" t="s">
        <v>1990</v>
      </c>
      <c r="L963" t="s">
        <v>253</v>
      </c>
      <c r="M963" t="s">
        <v>251</v>
      </c>
      <c r="N963">
        <v>5.25</v>
      </c>
      <c r="O963">
        <v>4.95</v>
      </c>
      <c r="R963">
        <f t="shared" si="64"/>
        <v>5</v>
      </c>
      <c r="S963">
        <f t="shared" si="65"/>
        <v>5</v>
      </c>
      <c r="T963">
        <f t="shared" si="62"/>
        <v>10</v>
      </c>
      <c r="U963" t="s">
        <v>1479</v>
      </c>
      <c r="V963" t="s">
        <v>1472</v>
      </c>
      <c r="W963" t="s">
        <v>1546</v>
      </c>
      <c r="X963" t="s">
        <v>1512</v>
      </c>
      <c r="Y963" t="s">
        <v>1991</v>
      </c>
      <c r="Z963" cm="1">
        <f t="array" ref="Z963">IF(ISBLANK(AK963),_xlfn.LET(
    _xlpm.nameBeforeSlash, IF(ISNUMBER(SEARCH("/", Y963)), LEFT(Y963, SEARCH("/", Y963)-1), Y963),
    _xlpm.matchRow, IFERROR(MATCH(_xlpm.nameBeforeSlash, AA:AA, 0), ""),
    _xlpm.difference, IF(_xlpm.matchRow="", "", ABS((R963 + S963)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),IF(ISBLANK(Y963),"","Hidden"))</f>
        <v>10</v>
      </c>
      <c r="AA963" t="s">
        <v>1989</v>
      </c>
      <c r="AC963" t="s">
        <v>506</v>
      </c>
      <c r="AD963" t="str">
        <f>_xlfn.XLOOKUP(AC963,moves!A:A,moves!B:B)</f>
        <v>ground</v>
      </c>
      <c r="AE963">
        <f>_xlfn.XLOOKUP(AC963,moves!A:A,moves!D:D)</f>
        <v>3</v>
      </c>
      <c r="AF963" t="str">
        <f>_xlfn.XLOOKUP(AC963,moves!A:A,moves!E:E)</f>
        <v>When the target is next attacked: Add 2 status symbol to the roll.</v>
      </c>
      <c r="AG963">
        <v>0</v>
      </c>
      <c r="AH963">
        <v>0</v>
      </c>
      <c r="AI963">
        <f t="shared" si="63"/>
        <v>0</v>
      </c>
      <c r="AJ963" t="s">
        <v>523</v>
      </c>
      <c r="AL963">
        <v>0</v>
      </c>
      <c r="AM963" cm="1">
        <f t="array" ref="AM963">IF(AL963=1,1,
   IF(ISTEXT(AK963),1,
   IF(AO963&gt;1,AM962,
   IF(AI963=1,
      IF(SUMPRODUCT((LEN($Y$2:$Y$4096)-LEN(SUBSTITUTE($Y$2:$Y$4096,AA963,"")))/LEN(AA963))&gt;0,2,1),
      IF(
         SUMPRODUCT((LEN($Y$2:$Y$4096)-LEN(SUBSTITUTE($Y$2:$Y$4096,AA963,"")))/LEN(AA963))
         - SUMPRODUCT((LEN($Y$2:$Y$4096)-LEN(SUBSTITUTE($Y$2:$Y$4096,"Alolan "&amp;AA963,"")))/LEN("Alolan "&amp;AA963))
         - SUMPRODUCT((LEN($Y$2:$Y$4096)-LEN(SUBSTITUTE($Y$2:$Y$4096,"Galarian "&amp;AA963,"")))/LEN("Galarian "&amp;AA963))
         - SUMPRODUCT((LEN($Y$2:$Y$4096)-LEN(SUBSTITUTE($Y$2:$Y$4096,"Hisuian "&amp;AA963,"")))/LEN("Hisuian "&amp;AA963))
         - SUMPRODUCT((LEN($Y$2:$Y$4096)-LEN(SUBSTITUTE($Y$2:$Y$4096,"Paldean "&amp;AA963,"")))/LEN("Paldean "&amp;AA963))
      &gt;0,2,1)
   ))))</f>
        <v>1</v>
      </c>
      <c r="AN963">
        <v>0</v>
      </c>
      <c r="AO963">
        <v>0</v>
      </c>
    </row>
    <row r="964" spans="1:41" x14ac:dyDescent="0.25">
      <c r="A964" t="s">
        <v>4053</v>
      </c>
      <c r="B964" t="s">
        <v>1989</v>
      </c>
      <c r="C964" t="s">
        <v>1479</v>
      </c>
      <c r="D964" t="s">
        <v>1472</v>
      </c>
      <c r="E964">
        <v>60</v>
      </c>
      <c r="F964">
        <v>60</v>
      </c>
      <c r="G964">
        <v>40</v>
      </c>
      <c r="H964">
        <v>65</v>
      </c>
      <c r="I964">
        <v>45</v>
      </c>
      <c r="J964">
        <v>35</v>
      </c>
      <c r="K964" t="s">
        <v>1990</v>
      </c>
      <c r="L964" t="s">
        <v>253</v>
      </c>
      <c r="M964" t="s">
        <v>251</v>
      </c>
      <c r="N964">
        <v>5.25</v>
      </c>
      <c r="O964">
        <v>4.95</v>
      </c>
      <c r="R964">
        <f t="shared" si="64"/>
        <v>5</v>
      </c>
      <c r="S964">
        <f t="shared" si="65"/>
        <v>5</v>
      </c>
      <c r="T964">
        <f t="shared" si="62"/>
        <v>10</v>
      </c>
      <c r="U964" t="s">
        <v>1479</v>
      </c>
      <c r="V964" t="s">
        <v>1472</v>
      </c>
      <c r="W964" t="s">
        <v>1546</v>
      </c>
      <c r="X964" t="s">
        <v>1512</v>
      </c>
      <c r="Y964" t="s">
        <v>5344</v>
      </c>
      <c r="Z964" cm="1">
        <f t="array" ref="Z964">IF(ISBLANK(AK964),_xlfn.LET(
    _xlpm.nameBeforeSlash, IF(ISNUMBER(SEARCH("/", Y964)), LEFT(Y964, SEARCH("/", Y964)-1), Y964),
    _xlpm.matchRow, IFERROR(MATCH(_xlpm.nameBeforeSlash, AA:AA, 0), ""),
    _xlpm.difference, IF(_xlpm.matchRow="", "", ABS((R964 + S964)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),IF(ISBLANK(Y964),"","Hidden"))</f>
        <v>10</v>
      </c>
      <c r="AA964" t="s">
        <v>5345</v>
      </c>
      <c r="AC964" t="s">
        <v>711</v>
      </c>
      <c r="AD964" t="str">
        <f>_xlfn.XLOOKUP(AC964,moves!A:A,moves!B:B)</f>
        <v>fire</v>
      </c>
      <c r="AE964">
        <f>_xlfn.XLOOKUP(AC964,moves!A:A,moves!D:D)</f>
        <v>2</v>
      </c>
      <c r="AF964" t="str">
        <f>_xlfn.XLOOKUP(AC964,moves!A:A,moves!E:E)</f>
        <v>Inflict the Burned status on the target.</v>
      </c>
      <c r="AG964">
        <v>0</v>
      </c>
      <c r="AH964">
        <v>0</v>
      </c>
      <c r="AI964">
        <f t="shared" si="63"/>
        <v>1</v>
      </c>
      <c r="AJ964" t="s">
        <v>523</v>
      </c>
      <c r="AL964">
        <v>0</v>
      </c>
      <c r="AM964" cm="1">
        <f t="array" ref="AM964">IF(AL964=1,1,
   IF(ISTEXT(AK964),1,
   IF(AO964&gt;1,AM963,
   IF(AI964=1,
      IF(SUMPRODUCT((LEN($Y$2:$Y$4096)-LEN(SUBSTITUTE($Y$2:$Y$4096,AA964,"")))/LEN(AA964))&gt;0,2,1),
      IF(
         SUMPRODUCT((LEN($Y$2:$Y$4096)-LEN(SUBSTITUTE($Y$2:$Y$4096,AA964,"")))/LEN(AA964))
         - SUMPRODUCT((LEN($Y$2:$Y$4096)-LEN(SUBSTITUTE($Y$2:$Y$4096,"Alolan "&amp;AA964,"")))/LEN("Alolan "&amp;AA964))
         - SUMPRODUCT((LEN($Y$2:$Y$4096)-LEN(SUBSTITUTE($Y$2:$Y$4096,"Galarian "&amp;AA964,"")))/LEN("Galarian "&amp;AA964))
         - SUMPRODUCT((LEN($Y$2:$Y$4096)-LEN(SUBSTITUTE($Y$2:$Y$4096,"Hisuian "&amp;AA964,"")))/LEN("Hisuian "&amp;AA964))
         - SUMPRODUCT((LEN($Y$2:$Y$4096)-LEN(SUBSTITUTE($Y$2:$Y$4096,"Paldean "&amp;AA964,"")))/LEN("Paldean "&amp;AA964))
      &gt;0,2,1)
   ))))</f>
        <v>1</v>
      </c>
      <c r="AN964">
        <v>0</v>
      </c>
      <c r="AO964">
        <v>0</v>
      </c>
    </row>
    <row r="965" spans="1:41" x14ac:dyDescent="0.25">
      <c r="A965">
        <v>323</v>
      </c>
      <c r="B965" t="s">
        <v>1991</v>
      </c>
      <c r="C965" t="s">
        <v>1479</v>
      </c>
      <c r="D965" t="s">
        <v>1472</v>
      </c>
      <c r="E965">
        <v>70</v>
      </c>
      <c r="F965">
        <v>100</v>
      </c>
      <c r="G965">
        <v>70</v>
      </c>
      <c r="H965">
        <v>105</v>
      </c>
      <c r="I965">
        <v>75</v>
      </c>
      <c r="J965">
        <v>40</v>
      </c>
      <c r="K965" t="s">
        <v>1992</v>
      </c>
      <c r="L965" t="s">
        <v>253</v>
      </c>
      <c r="M965" t="s">
        <v>251</v>
      </c>
      <c r="N965">
        <v>7.85</v>
      </c>
      <c r="O965">
        <v>7.15</v>
      </c>
      <c r="Q965">
        <v>1</v>
      </c>
      <c r="R965">
        <f t="shared" si="64"/>
        <v>8</v>
      </c>
      <c r="S965">
        <f t="shared" si="65"/>
        <v>8</v>
      </c>
      <c r="T965">
        <f t="shared" ref="T965:T1028" si="66">SUM(S965,R965)</f>
        <v>16</v>
      </c>
      <c r="U965" t="s">
        <v>1479</v>
      </c>
      <c r="V965" t="s">
        <v>1472</v>
      </c>
      <c r="W965" t="s">
        <v>1546</v>
      </c>
      <c r="X965" t="s">
        <v>1512</v>
      </c>
      <c r="Z965" t="str" cm="1">
        <f t="array" ref="Z965">IF(ISBLANK(AK965),_xlfn.LET(
    _xlpm.nameBeforeSlash, IF(ISNUMBER(SEARCH("/", Y965)), LEFT(Y965, SEARCH("/", Y965)-1), Y965),
    _xlpm.matchRow, IFERROR(MATCH(_xlpm.nameBeforeSlash, AA:AA, 0), ""),
    _xlpm.difference, IF(_xlpm.matchRow="", "", ABS((R965 + S965)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),IF(ISBLANK(Y965),"","Hidden"))</f>
        <v/>
      </c>
      <c r="AA965" t="s">
        <v>1991</v>
      </c>
      <c r="AC965" t="s">
        <v>649</v>
      </c>
      <c r="AD965" t="str">
        <f>_xlfn.XLOOKUP(AC965,moves!A:A,moves!B:B)</f>
        <v>fire</v>
      </c>
      <c r="AE965" t="str">
        <f>_xlfn.XLOOKUP(AC965,moves!A:A,moves!D:D)</f>
        <v>?</v>
      </c>
      <c r="AF965" t="str">
        <f>_xlfn.XLOOKUP(AC965,moves!A:A,moves!E:E)</f>
        <v>Attack strength is equal to the current health of the user (Max 7 attack strength).</v>
      </c>
      <c r="AG965">
        <v>0</v>
      </c>
      <c r="AH965">
        <v>0</v>
      </c>
      <c r="AI965">
        <f t="shared" ref="AI965:AI1028" si="67">IF(ISNUMBER(SEARCH("Shiny ", AA965)), 1, 0)</f>
        <v>0</v>
      </c>
      <c r="AJ965" t="s">
        <v>524</v>
      </c>
      <c r="AL965">
        <v>0</v>
      </c>
      <c r="AM965" cm="1">
        <f t="array" ref="AM965">IF(AL965=1,1,
   IF(ISTEXT(AK965),1,
   IF(AO965&gt;1,AM964,
   IF(AI965=1,
      IF(SUMPRODUCT((LEN($Y$2:$Y$4096)-LEN(SUBSTITUTE($Y$2:$Y$4096,AA965,"")))/LEN(AA965))&gt;0,2,1),
      IF(
         SUMPRODUCT((LEN($Y$2:$Y$4096)-LEN(SUBSTITUTE($Y$2:$Y$4096,AA965,"")))/LEN(AA965))
         - SUMPRODUCT((LEN($Y$2:$Y$4096)-LEN(SUBSTITUTE($Y$2:$Y$4096,"Alolan "&amp;AA965,"")))/LEN("Alolan "&amp;AA965))
         - SUMPRODUCT((LEN($Y$2:$Y$4096)-LEN(SUBSTITUTE($Y$2:$Y$4096,"Galarian "&amp;AA965,"")))/LEN("Galarian "&amp;AA965))
         - SUMPRODUCT((LEN($Y$2:$Y$4096)-LEN(SUBSTITUTE($Y$2:$Y$4096,"Hisuian "&amp;AA965,"")))/LEN("Hisuian "&amp;AA965))
         - SUMPRODUCT((LEN($Y$2:$Y$4096)-LEN(SUBSTITUTE($Y$2:$Y$4096,"Paldean "&amp;AA965,"")))/LEN("Paldean "&amp;AA965))
      &gt;0,2,1)
   ))))</f>
        <v>2</v>
      </c>
      <c r="AN965">
        <v>0</v>
      </c>
      <c r="AO965">
        <v>1</v>
      </c>
    </row>
    <row r="966" spans="1:41" x14ac:dyDescent="0.25">
      <c r="A966" t="s">
        <v>1993</v>
      </c>
      <c r="B966" t="s">
        <v>1991</v>
      </c>
      <c r="C966" t="s">
        <v>1479</v>
      </c>
      <c r="D966" t="s">
        <v>1472</v>
      </c>
      <c r="E966">
        <v>70</v>
      </c>
      <c r="F966">
        <v>120</v>
      </c>
      <c r="G966">
        <v>100</v>
      </c>
      <c r="H966">
        <v>145</v>
      </c>
      <c r="I966">
        <v>105</v>
      </c>
      <c r="J966">
        <v>20</v>
      </c>
      <c r="K966" t="s">
        <v>1992</v>
      </c>
      <c r="L966" t="s">
        <v>3446</v>
      </c>
      <c r="M966" t="s">
        <v>1476</v>
      </c>
      <c r="N966">
        <v>9.25</v>
      </c>
      <c r="O966">
        <v>8.9499999999999993</v>
      </c>
      <c r="P966">
        <v>1</v>
      </c>
      <c r="Q966">
        <v>4</v>
      </c>
      <c r="R966">
        <f t="shared" si="64"/>
        <v>10</v>
      </c>
      <c r="S966">
        <f t="shared" si="65"/>
        <v>13</v>
      </c>
      <c r="T966">
        <f t="shared" si="66"/>
        <v>23</v>
      </c>
      <c r="U966" t="s">
        <v>1479</v>
      </c>
      <c r="V966" t="s">
        <v>1472</v>
      </c>
      <c r="W966" t="s">
        <v>1546</v>
      </c>
      <c r="X966" t="s">
        <v>1512</v>
      </c>
      <c r="Z966" t="str" cm="1">
        <f t="array" ref="Z966">IF(ISBLANK(AK966),_xlfn.LET(
    _xlpm.nameBeforeSlash, IF(ISNUMBER(SEARCH("/", Y966)), LEFT(Y966, SEARCH("/", Y966)-1), Y966),
    _xlpm.matchRow, IFERROR(MATCH(_xlpm.nameBeforeSlash, AA:AA, 0), ""),
    _xlpm.difference, IF(_xlpm.matchRow="", "", ABS((R966 + S966)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),IF(ISBLANK(Y966),"","Hidden"))</f>
        <v/>
      </c>
      <c r="AA966" t="s">
        <v>3365</v>
      </c>
      <c r="AB966" t="s">
        <v>1477</v>
      </c>
      <c r="AC966" t="s">
        <v>797</v>
      </c>
      <c r="AD966" t="str">
        <f>_xlfn.XLOOKUP(AC966,moves!A:A,moves!B:B)</f>
        <v>fire</v>
      </c>
      <c r="AE966">
        <f>_xlfn.XLOOKUP(AC966,moves!A:A,moves!D:D)</f>
        <v>6</v>
      </c>
      <c r="AF966" t="str">
        <f>_xlfn.XLOOKUP(AC966,moves!A:A,moves!E:E)</f>
        <v xml:space="preserve">During this attack and when the user is next attacked: Status symbols deal +1 damage. </v>
      </c>
      <c r="AG966">
        <v>0</v>
      </c>
      <c r="AH966">
        <v>0</v>
      </c>
      <c r="AI966">
        <f t="shared" si="67"/>
        <v>0</v>
      </c>
      <c r="AJ966" t="s">
        <v>524</v>
      </c>
      <c r="AL966">
        <v>0</v>
      </c>
      <c r="AM966" cm="1">
        <f t="array" ref="AM966">IF(AL966=1,1,
   IF(ISTEXT(AK966),1,
   IF(AO966&gt;1,AM965,
   IF(AI966=1,
      IF(SUMPRODUCT((LEN($Y$2:$Y$4096)-LEN(SUBSTITUTE($Y$2:$Y$4096,AA966,"")))/LEN(AA966))&gt;0,2,1),
      IF(
         SUMPRODUCT((LEN($Y$2:$Y$4096)-LEN(SUBSTITUTE($Y$2:$Y$4096,AA966,"")))/LEN(AA966))
         - SUMPRODUCT((LEN($Y$2:$Y$4096)-LEN(SUBSTITUTE($Y$2:$Y$4096,"Alolan "&amp;AA966,"")))/LEN("Alolan "&amp;AA966))
         - SUMPRODUCT((LEN($Y$2:$Y$4096)-LEN(SUBSTITUTE($Y$2:$Y$4096,"Galarian "&amp;AA966,"")))/LEN("Galarian "&amp;AA966))
         - SUMPRODUCT((LEN($Y$2:$Y$4096)-LEN(SUBSTITUTE($Y$2:$Y$4096,"Hisuian "&amp;AA966,"")))/LEN("Hisuian "&amp;AA966))
         - SUMPRODUCT((LEN($Y$2:$Y$4096)-LEN(SUBSTITUTE($Y$2:$Y$4096,"Paldean "&amp;AA966,"")))/LEN("Paldean "&amp;AA966))
      &gt;0,2,1)
   ))))</f>
        <v>2</v>
      </c>
      <c r="AN966">
        <v>0</v>
      </c>
      <c r="AO966">
        <v>2</v>
      </c>
    </row>
    <row r="967" spans="1:41" x14ac:dyDescent="0.25">
      <c r="A967" t="s">
        <v>4054</v>
      </c>
      <c r="B967" t="s">
        <v>1991</v>
      </c>
      <c r="C967" t="s">
        <v>1479</v>
      </c>
      <c r="D967" t="s">
        <v>1472</v>
      </c>
      <c r="E967">
        <v>70</v>
      </c>
      <c r="F967">
        <v>100</v>
      </c>
      <c r="G967">
        <v>70</v>
      </c>
      <c r="H967">
        <v>105</v>
      </c>
      <c r="I967">
        <v>75</v>
      </c>
      <c r="J967">
        <v>40</v>
      </c>
      <c r="K967" t="s">
        <v>1992</v>
      </c>
      <c r="L967" t="s">
        <v>253</v>
      </c>
      <c r="M967" t="s">
        <v>251</v>
      </c>
      <c r="N967">
        <v>7.85</v>
      </c>
      <c r="O967">
        <v>7.15</v>
      </c>
      <c r="Q967">
        <v>1</v>
      </c>
      <c r="R967">
        <f t="shared" si="64"/>
        <v>8</v>
      </c>
      <c r="S967">
        <f t="shared" si="65"/>
        <v>8</v>
      </c>
      <c r="T967">
        <f t="shared" si="66"/>
        <v>16</v>
      </c>
      <c r="U967" t="s">
        <v>1479</v>
      </c>
      <c r="V967" t="s">
        <v>1472</v>
      </c>
      <c r="W967" t="s">
        <v>1546</v>
      </c>
      <c r="X967" t="s">
        <v>1512</v>
      </c>
      <c r="Z967" t="str" cm="1">
        <f t="array" ref="Z967">IF(ISBLANK(AK967),_xlfn.LET(
    _xlpm.nameBeforeSlash, IF(ISNUMBER(SEARCH("/", Y967)), LEFT(Y967, SEARCH("/", Y967)-1), Y967),
    _xlpm.matchRow, IFERROR(MATCH(_xlpm.nameBeforeSlash, AA:AA, 0), ""),
    _xlpm.difference, IF(_xlpm.matchRow="", "", ABS((R967 + S967)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),IF(ISBLANK(Y967),"","Hidden"))</f>
        <v/>
      </c>
      <c r="AA967" t="s">
        <v>5344</v>
      </c>
      <c r="AC967" t="s">
        <v>6537</v>
      </c>
      <c r="AD967" t="str">
        <f>_xlfn.XLOOKUP(AC967,moves!A:A,moves!B:B)</f>
        <v>fire</v>
      </c>
      <c r="AE967">
        <f>_xlfn.XLOOKUP(AC967,moves!A:A,moves!D:D)</f>
        <v>4</v>
      </c>
      <c r="AF967" t="str">
        <f>_xlfn.XLOOKUP(AC967,moves!A:A,moves!E:E)</f>
        <v>If any status symbols are rolled: Inflict the Burned status on the target. Pokémon burned by this move deal 3 less damage instead.</v>
      </c>
      <c r="AG967">
        <v>0</v>
      </c>
      <c r="AH967">
        <v>0</v>
      </c>
      <c r="AI967">
        <f t="shared" si="67"/>
        <v>1</v>
      </c>
      <c r="AJ967" t="s">
        <v>524</v>
      </c>
      <c r="AL967">
        <v>0</v>
      </c>
      <c r="AM967" cm="1">
        <f t="array" ref="AM967">IF(AL967=1,1,
   IF(ISTEXT(AK967),1,
   IF(AO967&gt;1,AM966,
   IF(AI967=1,
      IF(SUMPRODUCT((LEN($Y$2:$Y$4096)-LEN(SUBSTITUTE($Y$2:$Y$4096,AA967,"")))/LEN(AA967))&gt;0,2,1),
      IF(
         SUMPRODUCT((LEN($Y$2:$Y$4096)-LEN(SUBSTITUTE($Y$2:$Y$4096,AA967,"")))/LEN(AA967))
         - SUMPRODUCT((LEN($Y$2:$Y$4096)-LEN(SUBSTITUTE($Y$2:$Y$4096,"Alolan "&amp;AA967,"")))/LEN("Alolan "&amp;AA967))
         - SUMPRODUCT((LEN($Y$2:$Y$4096)-LEN(SUBSTITUTE($Y$2:$Y$4096,"Galarian "&amp;AA967,"")))/LEN("Galarian "&amp;AA967))
         - SUMPRODUCT((LEN($Y$2:$Y$4096)-LEN(SUBSTITUTE($Y$2:$Y$4096,"Hisuian "&amp;AA967,"")))/LEN("Hisuian "&amp;AA967))
         - SUMPRODUCT((LEN($Y$2:$Y$4096)-LEN(SUBSTITUTE($Y$2:$Y$4096,"Paldean "&amp;AA967,"")))/LEN("Paldean "&amp;AA967))
      &gt;0,2,1)
   ))))</f>
        <v>2</v>
      </c>
      <c r="AN967">
        <v>0</v>
      </c>
      <c r="AO967">
        <v>1</v>
      </c>
    </row>
    <row r="968" spans="1:41" x14ac:dyDescent="0.25">
      <c r="A968" t="s">
        <v>4055</v>
      </c>
      <c r="B968" t="s">
        <v>1991</v>
      </c>
      <c r="C968" t="s">
        <v>1479</v>
      </c>
      <c r="D968" t="s">
        <v>1472</v>
      </c>
      <c r="E968">
        <v>70</v>
      </c>
      <c r="F968">
        <v>120</v>
      </c>
      <c r="G968">
        <v>100</v>
      </c>
      <c r="H968">
        <v>145</v>
      </c>
      <c r="I968">
        <v>105</v>
      </c>
      <c r="J968">
        <v>20</v>
      </c>
      <c r="K968" t="s">
        <v>1992</v>
      </c>
      <c r="L968" t="s">
        <v>3446</v>
      </c>
      <c r="M968" t="s">
        <v>1476</v>
      </c>
      <c r="N968">
        <v>9.25</v>
      </c>
      <c r="O968">
        <v>8.9499999999999993</v>
      </c>
      <c r="P968">
        <v>1</v>
      </c>
      <c r="Q968">
        <v>4</v>
      </c>
      <c r="R968">
        <f t="shared" si="64"/>
        <v>10</v>
      </c>
      <c r="S968">
        <f t="shared" si="65"/>
        <v>13</v>
      </c>
      <c r="T968">
        <f t="shared" si="66"/>
        <v>23</v>
      </c>
      <c r="U968" t="s">
        <v>1479</v>
      </c>
      <c r="V968" t="s">
        <v>1472</v>
      </c>
      <c r="W968" t="s">
        <v>1546</v>
      </c>
      <c r="X968" t="s">
        <v>1512</v>
      </c>
      <c r="Z968" t="str" cm="1">
        <f t="array" ref="Z968">IF(ISBLANK(AK968),_xlfn.LET(
    _xlpm.nameBeforeSlash, IF(ISNUMBER(SEARCH("/", Y968)), LEFT(Y968, SEARCH("/", Y968)-1), Y968),
    _xlpm.matchRow, IFERROR(MATCH(_xlpm.nameBeforeSlash, AA:AA, 0), ""),
    _xlpm.difference, IF(_xlpm.matchRow="", "", ABS((R968 + S968)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),IF(ISBLANK(Y968),"","Hidden"))</f>
        <v/>
      </c>
      <c r="AA968" t="s">
        <v>5346</v>
      </c>
      <c r="AB968" t="s">
        <v>1477</v>
      </c>
      <c r="AC968" t="s">
        <v>6539</v>
      </c>
      <c r="AD968" t="str">
        <f>_xlfn.XLOOKUP(AC968,moves!A:A,moves!B:B)</f>
        <v>fire</v>
      </c>
      <c r="AE968">
        <f>_xlfn.XLOOKUP(AC968,moves!A:A,moves!D:D)</f>
        <v>3</v>
      </c>
      <c r="AF968" t="str">
        <f>_xlfn.XLOOKUP(AC968,moves!A:A,moves!E:E)</f>
        <v xml:space="preserve">For each Burned target: Increase attack strength by 1. For each status symbol rolled: Inflict the Burned status on one active target. </v>
      </c>
      <c r="AG968">
        <v>0</v>
      </c>
      <c r="AH968">
        <v>0</v>
      </c>
      <c r="AI968">
        <f t="shared" si="67"/>
        <v>1</v>
      </c>
      <c r="AJ968" t="s">
        <v>524</v>
      </c>
      <c r="AL968">
        <v>0</v>
      </c>
      <c r="AM968" cm="1">
        <f t="array" ref="AM968">IF(AL968=1,1,
   IF(ISTEXT(AK968),1,
   IF(AO968&gt;1,AM967,
   IF(AI968=1,
      IF(SUMPRODUCT((LEN($Y$2:$Y$4096)-LEN(SUBSTITUTE($Y$2:$Y$4096,AA968,"")))/LEN(AA968))&gt;0,2,1),
      IF(
         SUMPRODUCT((LEN($Y$2:$Y$4096)-LEN(SUBSTITUTE($Y$2:$Y$4096,AA968,"")))/LEN(AA968))
         - SUMPRODUCT((LEN($Y$2:$Y$4096)-LEN(SUBSTITUTE($Y$2:$Y$4096,"Alolan "&amp;AA968,"")))/LEN("Alolan "&amp;AA968))
         - SUMPRODUCT((LEN($Y$2:$Y$4096)-LEN(SUBSTITUTE($Y$2:$Y$4096,"Galarian "&amp;AA968,"")))/LEN("Galarian "&amp;AA968))
         - SUMPRODUCT((LEN($Y$2:$Y$4096)-LEN(SUBSTITUTE($Y$2:$Y$4096,"Hisuian "&amp;AA968,"")))/LEN("Hisuian "&amp;AA968))
         - SUMPRODUCT((LEN($Y$2:$Y$4096)-LEN(SUBSTITUTE($Y$2:$Y$4096,"Paldean "&amp;AA968,"")))/LEN("Paldean "&amp;AA968))
      &gt;0,2,1)
   ))))</f>
        <v>2</v>
      </c>
      <c r="AN968">
        <v>0</v>
      </c>
      <c r="AO968">
        <v>2</v>
      </c>
    </row>
    <row r="969" spans="1:41" x14ac:dyDescent="0.25">
      <c r="A969">
        <v>324</v>
      </c>
      <c r="B969" t="s">
        <v>1994</v>
      </c>
      <c r="C969" t="s">
        <v>1479</v>
      </c>
      <c r="D969"/>
      <c r="E969">
        <v>70</v>
      </c>
      <c r="F969">
        <v>85</v>
      </c>
      <c r="G969">
        <v>140</v>
      </c>
      <c r="H969">
        <v>85</v>
      </c>
      <c r="I969">
        <v>70</v>
      </c>
      <c r="J969">
        <v>20</v>
      </c>
      <c r="K969" t="s">
        <v>1995</v>
      </c>
      <c r="L969" t="s">
        <v>253</v>
      </c>
      <c r="M969" t="s">
        <v>251</v>
      </c>
      <c r="N969">
        <v>5.9</v>
      </c>
      <c r="O969">
        <v>9.1</v>
      </c>
      <c r="R969">
        <f t="shared" si="64"/>
        <v>6</v>
      </c>
      <c r="S969">
        <f t="shared" si="65"/>
        <v>9</v>
      </c>
      <c r="T969">
        <f t="shared" si="66"/>
        <v>15</v>
      </c>
      <c r="U969" t="s">
        <v>1479</v>
      </c>
      <c r="V969" t="s">
        <v>1472</v>
      </c>
      <c r="W969" t="s">
        <v>1546</v>
      </c>
      <c r="X969" t="s">
        <v>1469</v>
      </c>
      <c r="Z969" t="str" cm="1">
        <f t="array" ref="Z969">IF(ISBLANK(AK969),_xlfn.LET(
    _xlpm.nameBeforeSlash, IF(ISNUMBER(SEARCH("/", Y969)), LEFT(Y969, SEARCH("/", Y969)-1), Y969),
    _xlpm.matchRow, IFERROR(MATCH(_xlpm.nameBeforeSlash, AA:AA, 0), ""),
    _xlpm.difference, IF(_xlpm.matchRow="", "", ABS((R969 + S969)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),IF(ISBLANK(Y969),"","Hidden"))</f>
        <v/>
      </c>
      <c r="AA969" t="s">
        <v>1994</v>
      </c>
      <c r="AC969" t="s">
        <v>712</v>
      </c>
      <c r="AD969" t="str">
        <f>_xlfn.XLOOKUP(AC969,moves!A:A,moves!B:B)</f>
        <v>fire</v>
      </c>
      <c r="AE969">
        <f>_xlfn.XLOOKUP(AC969,moves!A:A,moves!D:D)</f>
        <v>4</v>
      </c>
      <c r="AF969" t="str">
        <f>_xlfn.XLOOKUP(AC969,moves!A:A,moves!E:E)</f>
        <v>For each status symbol rolled: Inflict the Burned status on one target.</v>
      </c>
      <c r="AG969">
        <v>0</v>
      </c>
      <c r="AH969">
        <v>0</v>
      </c>
      <c r="AI969">
        <f t="shared" si="67"/>
        <v>0</v>
      </c>
      <c r="AJ969" t="s">
        <v>524</v>
      </c>
      <c r="AL969">
        <v>0</v>
      </c>
      <c r="AM969" cm="1">
        <f t="array" ref="AM969">IF(AL969=1,1,
   IF(ISTEXT(AK969),1,
   IF(AO969&gt;1,AM968,
   IF(AI969=1,
      IF(SUMPRODUCT((LEN($Y$2:$Y$4096)-LEN(SUBSTITUTE($Y$2:$Y$4096,AA969,"")))/LEN(AA969))&gt;0,2,1),
      IF(
         SUMPRODUCT((LEN($Y$2:$Y$4096)-LEN(SUBSTITUTE($Y$2:$Y$4096,AA969,"")))/LEN(AA969))
         - SUMPRODUCT((LEN($Y$2:$Y$4096)-LEN(SUBSTITUTE($Y$2:$Y$4096,"Alolan "&amp;AA969,"")))/LEN("Alolan "&amp;AA969))
         - SUMPRODUCT((LEN($Y$2:$Y$4096)-LEN(SUBSTITUTE($Y$2:$Y$4096,"Galarian "&amp;AA969,"")))/LEN("Galarian "&amp;AA969))
         - SUMPRODUCT((LEN($Y$2:$Y$4096)-LEN(SUBSTITUTE($Y$2:$Y$4096,"Hisuian "&amp;AA969,"")))/LEN("Hisuian "&amp;AA969))
         - SUMPRODUCT((LEN($Y$2:$Y$4096)-LEN(SUBSTITUTE($Y$2:$Y$4096,"Paldean "&amp;AA969,"")))/LEN("Paldean "&amp;AA969))
      &gt;0,2,1)
   ))))</f>
        <v>1</v>
      </c>
      <c r="AN969">
        <v>0</v>
      </c>
      <c r="AO969">
        <v>0</v>
      </c>
    </row>
    <row r="970" spans="1:41" x14ac:dyDescent="0.25">
      <c r="A970" t="s">
        <v>4056</v>
      </c>
      <c r="B970" t="s">
        <v>1994</v>
      </c>
      <c r="C970" t="s">
        <v>1479</v>
      </c>
      <c r="D970"/>
      <c r="E970">
        <v>70</v>
      </c>
      <c r="F970">
        <v>85</v>
      </c>
      <c r="G970">
        <v>140</v>
      </c>
      <c r="H970">
        <v>85</v>
      </c>
      <c r="I970">
        <v>70</v>
      </c>
      <c r="J970">
        <v>20</v>
      </c>
      <c r="K970" t="s">
        <v>1995</v>
      </c>
      <c r="L970" t="s">
        <v>253</v>
      </c>
      <c r="M970" t="s">
        <v>251</v>
      </c>
      <c r="N970">
        <v>5.9</v>
      </c>
      <c r="O970">
        <v>9.1</v>
      </c>
      <c r="R970">
        <f t="shared" si="64"/>
        <v>6</v>
      </c>
      <c r="S970">
        <f t="shared" si="65"/>
        <v>9</v>
      </c>
      <c r="T970">
        <f t="shared" si="66"/>
        <v>15</v>
      </c>
      <c r="U970" t="s">
        <v>1479</v>
      </c>
      <c r="V970" t="s">
        <v>1472</v>
      </c>
      <c r="W970" t="s">
        <v>1546</v>
      </c>
      <c r="X970" t="s">
        <v>1469</v>
      </c>
      <c r="Z970" t="str" cm="1">
        <f t="array" ref="Z970">IF(ISBLANK(AK970),_xlfn.LET(
    _xlpm.nameBeforeSlash, IF(ISNUMBER(SEARCH("/", Y970)), LEFT(Y970, SEARCH("/", Y970)-1), Y970),
    _xlpm.matchRow, IFERROR(MATCH(_xlpm.nameBeforeSlash, AA:AA, 0), ""),
    _xlpm.difference, IF(_xlpm.matchRow="", "", ABS((R970 + S970)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),IF(ISBLANK(Y970),"","Hidden"))</f>
        <v/>
      </c>
      <c r="AA970" t="s">
        <v>5347</v>
      </c>
      <c r="AC970" t="s">
        <v>6540</v>
      </c>
      <c r="AD970" t="str">
        <f>_xlfn.XLOOKUP(AC970,moves!A:A,moves!B:B)</f>
        <v>fire</v>
      </c>
      <c r="AE970">
        <f>_xlfn.XLOOKUP(AC970,moves!A:A,moves!D:D)</f>
        <v>3</v>
      </c>
      <c r="AF970" t="str">
        <f>_xlfn.XLOOKUP(AC970,moves!A:A,moves!E:E)</f>
        <v>This move counts as a dual Fire- and Water-type move when attacking.</v>
      </c>
      <c r="AG970">
        <v>0</v>
      </c>
      <c r="AH970">
        <v>0</v>
      </c>
      <c r="AI970">
        <f t="shared" si="67"/>
        <v>1</v>
      </c>
      <c r="AJ970" t="s">
        <v>524</v>
      </c>
      <c r="AL970">
        <v>0</v>
      </c>
      <c r="AM970" cm="1">
        <f t="array" ref="AM970">IF(AL970=1,1,
   IF(ISTEXT(AK970),1,
   IF(AO970&gt;1,AM969,
   IF(AI970=1,
      IF(SUMPRODUCT((LEN($Y$2:$Y$4096)-LEN(SUBSTITUTE($Y$2:$Y$4096,AA970,"")))/LEN(AA970))&gt;0,2,1),
      IF(
         SUMPRODUCT((LEN($Y$2:$Y$4096)-LEN(SUBSTITUTE($Y$2:$Y$4096,AA970,"")))/LEN(AA970))
         - SUMPRODUCT((LEN($Y$2:$Y$4096)-LEN(SUBSTITUTE($Y$2:$Y$4096,"Alolan "&amp;AA970,"")))/LEN("Alolan "&amp;AA970))
         - SUMPRODUCT((LEN($Y$2:$Y$4096)-LEN(SUBSTITUTE($Y$2:$Y$4096,"Galarian "&amp;AA970,"")))/LEN("Galarian "&amp;AA970))
         - SUMPRODUCT((LEN($Y$2:$Y$4096)-LEN(SUBSTITUTE($Y$2:$Y$4096,"Hisuian "&amp;AA970,"")))/LEN("Hisuian "&amp;AA970))
         - SUMPRODUCT((LEN($Y$2:$Y$4096)-LEN(SUBSTITUTE($Y$2:$Y$4096,"Paldean "&amp;AA970,"")))/LEN("Paldean "&amp;AA970))
      &gt;0,2,1)
   ))))</f>
        <v>1</v>
      </c>
      <c r="AN970">
        <v>0</v>
      </c>
      <c r="AO970">
        <v>0</v>
      </c>
    </row>
    <row r="971" spans="1:41" x14ac:dyDescent="0.25">
      <c r="A971">
        <v>325</v>
      </c>
      <c r="B971" t="s">
        <v>1996</v>
      </c>
      <c r="C971" t="s">
        <v>429</v>
      </c>
      <c r="D971"/>
      <c r="E971">
        <v>60</v>
      </c>
      <c r="F971">
        <v>25</v>
      </c>
      <c r="G971">
        <v>35</v>
      </c>
      <c r="H971">
        <v>70</v>
      </c>
      <c r="I971">
        <v>80</v>
      </c>
      <c r="J971">
        <v>60</v>
      </c>
      <c r="K971" t="s">
        <v>1997</v>
      </c>
      <c r="L971" t="s">
        <v>250</v>
      </c>
      <c r="M971" t="s">
        <v>248</v>
      </c>
      <c r="N971">
        <v>6.15</v>
      </c>
      <c r="O971">
        <v>5.85</v>
      </c>
      <c r="R971">
        <f t="shared" si="64"/>
        <v>6</v>
      </c>
      <c r="S971">
        <f t="shared" si="65"/>
        <v>6</v>
      </c>
      <c r="T971">
        <f t="shared" si="66"/>
        <v>12</v>
      </c>
      <c r="U971" t="s">
        <v>429</v>
      </c>
      <c r="V971" t="s">
        <v>1546</v>
      </c>
      <c r="W971" t="s">
        <v>1524</v>
      </c>
      <c r="X971" t="s">
        <v>1471</v>
      </c>
      <c r="Y971" t="s">
        <v>1998</v>
      </c>
      <c r="Z971" cm="1">
        <f t="array" ref="Z971">IF(ISBLANK(AK971),_xlfn.LET(
    _xlpm.nameBeforeSlash, IF(ISNUMBER(SEARCH("/", Y971)), LEFT(Y971, SEARCH("/", Y971)-1), Y971),
    _xlpm.matchRow, IFERROR(MATCH(_xlpm.nameBeforeSlash, AA:AA, 0), ""),
    _xlpm.difference, IF(_xlpm.matchRow="", "", ABS((R971 + S971)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),IF(ISBLANK(Y971),"","Hidden"))</f>
        <v>8</v>
      </c>
      <c r="AA971" t="s">
        <v>1996</v>
      </c>
      <c r="AC971" t="s">
        <v>1333</v>
      </c>
      <c r="AD971" t="str">
        <f>_xlfn.XLOOKUP(AC971,moves!A:A,moves!B:B)</f>
        <v>psychic</v>
      </c>
      <c r="AE971">
        <f>_xlfn.XLOOKUP(AC971,moves!A:A,moves!D:D)</f>
        <v>3</v>
      </c>
      <c r="AF971" t="str">
        <f>_xlfn.XLOOKUP(AC971,moves!A:A,moves!E:E)</f>
        <v>If any status symbols are rolled: Inflict the Confused status on the target.</v>
      </c>
      <c r="AG971">
        <v>0</v>
      </c>
      <c r="AH971">
        <v>0</v>
      </c>
      <c r="AI971">
        <f t="shared" si="67"/>
        <v>0</v>
      </c>
      <c r="AJ971" t="s">
        <v>523</v>
      </c>
      <c r="AL971">
        <v>0</v>
      </c>
      <c r="AM971" cm="1">
        <f t="array" ref="AM971">IF(AL971=1,1,
   IF(ISTEXT(AK971),1,
   IF(AO971&gt;1,AM970,
   IF(AI971=1,
      IF(SUMPRODUCT((LEN($Y$2:$Y$4096)-LEN(SUBSTITUTE($Y$2:$Y$4096,AA971,"")))/LEN(AA971))&gt;0,2,1),
      IF(
         SUMPRODUCT((LEN($Y$2:$Y$4096)-LEN(SUBSTITUTE($Y$2:$Y$4096,AA971,"")))/LEN(AA971))
         - SUMPRODUCT((LEN($Y$2:$Y$4096)-LEN(SUBSTITUTE($Y$2:$Y$4096,"Alolan "&amp;AA971,"")))/LEN("Alolan "&amp;AA971))
         - SUMPRODUCT((LEN($Y$2:$Y$4096)-LEN(SUBSTITUTE($Y$2:$Y$4096,"Galarian "&amp;AA971,"")))/LEN("Galarian "&amp;AA971))
         - SUMPRODUCT((LEN($Y$2:$Y$4096)-LEN(SUBSTITUTE($Y$2:$Y$4096,"Hisuian "&amp;AA971,"")))/LEN("Hisuian "&amp;AA971))
         - SUMPRODUCT((LEN($Y$2:$Y$4096)-LEN(SUBSTITUTE($Y$2:$Y$4096,"Paldean "&amp;AA971,"")))/LEN("Paldean "&amp;AA971))
      &gt;0,2,1)
   ))))</f>
        <v>1</v>
      </c>
      <c r="AN971">
        <v>0</v>
      </c>
      <c r="AO971">
        <v>0</v>
      </c>
    </row>
    <row r="972" spans="1:41" x14ac:dyDescent="0.25">
      <c r="A972" t="s">
        <v>4057</v>
      </c>
      <c r="B972" t="s">
        <v>1996</v>
      </c>
      <c r="C972" t="s">
        <v>429</v>
      </c>
      <c r="D972"/>
      <c r="E972">
        <v>60</v>
      </c>
      <c r="F972">
        <v>25</v>
      </c>
      <c r="G972">
        <v>35</v>
      </c>
      <c r="H972">
        <v>70</v>
      </c>
      <c r="I972">
        <v>80</v>
      </c>
      <c r="J972">
        <v>60</v>
      </c>
      <c r="K972" t="s">
        <v>1997</v>
      </c>
      <c r="L972" t="s">
        <v>250</v>
      </c>
      <c r="M972" t="s">
        <v>248</v>
      </c>
      <c r="N972">
        <v>6.15</v>
      </c>
      <c r="O972">
        <v>5.85</v>
      </c>
      <c r="R972">
        <f t="shared" si="64"/>
        <v>6</v>
      </c>
      <c r="S972">
        <f t="shared" si="65"/>
        <v>6</v>
      </c>
      <c r="T972">
        <f t="shared" si="66"/>
        <v>12</v>
      </c>
      <c r="U972" t="s">
        <v>429</v>
      </c>
      <c r="V972" t="s">
        <v>1546</v>
      </c>
      <c r="W972" t="s">
        <v>1524</v>
      </c>
      <c r="X972" t="s">
        <v>1471</v>
      </c>
      <c r="Y972" t="s">
        <v>5348</v>
      </c>
      <c r="Z972" cm="1">
        <f t="array" ref="Z972">IF(ISBLANK(AK972),_xlfn.LET(
    _xlpm.nameBeforeSlash, IF(ISNUMBER(SEARCH("/", Y972)), LEFT(Y972, SEARCH("/", Y972)-1), Y972),
    _xlpm.matchRow, IFERROR(MATCH(_xlpm.nameBeforeSlash, AA:AA, 0), ""),
    _xlpm.difference, IF(_xlpm.matchRow="", "", ABS((R972 + S972)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),IF(ISBLANK(Y972),"","Hidden"))</f>
        <v>8</v>
      </c>
      <c r="AA972" t="s">
        <v>5349</v>
      </c>
      <c r="AC972" t="s">
        <v>481</v>
      </c>
      <c r="AD972" t="str">
        <f>_xlfn.XLOOKUP(AC972,moves!A:A,moves!B:B)</f>
        <v>ghost</v>
      </c>
      <c r="AE972">
        <f>_xlfn.XLOOKUP(AC972,moves!A:A,moves!D:D)</f>
        <v>1</v>
      </c>
      <c r="AF972" t="str">
        <f>_xlfn.XLOOKUP(AC972,moves!A:A,moves!E:E)</f>
        <v>Inflict the Confused status on the target. If the target was already Confused: Increased attack strength by 2.</v>
      </c>
      <c r="AG972">
        <v>0</v>
      </c>
      <c r="AH972">
        <v>0</v>
      </c>
      <c r="AI972">
        <f t="shared" si="67"/>
        <v>1</v>
      </c>
      <c r="AJ972" t="s">
        <v>523</v>
      </c>
      <c r="AL972">
        <v>0</v>
      </c>
      <c r="AM972" cm="1">
        <f t="array" ref="AM972">IF(AL972=1,1,
   IF(ISTEXT(AK972),1,
   IF(AO972&gt;1,AM971,
   IF(AI972=1,
      IF(SUMPRODUCT((LEN($Y$2:$Y$4096)-LEN(SUBSTITUTE($Y$2:$Y$4096,AA972,"")))/LEN(AA972))&gt;0,2,1),
      IF(
         SUMPRODUCT((LEN($Y$2:$Y$4096)-LEN(SUBSTITUTE($Y$2:$Y$4096,AA972,"")))/LEN(AA972))
         - SUMPRODUCT((LEN($Y$2:$Y$4096)-LEN(SUBSTITUTE($Y$2:$Y$4096,"Alolan "&amp;AA972,"")))/LEN("Alolan "&amp;AA972))
         - SUMPRODUCT((LEN($Y$2:$Y$4096)-LEN(SUBSTITUTE($Y$2:$Y$4096,"Galarian "&amp;AA972,"")))/LEN("Galarian "&amp;AA972))
         - SUMPRODUCT((LEN($Y$2:$Y$4096)-LEN(SUBSTITUTE($Y$2:$Y$4096,"Hisuian "&amp;AA972,"")))/LEN("Hisuian "&amp;AA972))
         - SUMPRODUCT((LEN($Y$2:$Y$4096)-LEN(SUBSTITUTE($Y$2:$Y$4096,"Paldean "&amp;AA972,"")))/LEN("Paldean "&amp;AA972))
      &gt;0,2,1)
   ))))</f>
        <v>1</v>
      </c>
      <c r="AN972">
        <v>0</v>
      </c>
      <c r="AO972">
        <v>0</v>
      </c>
    </row>
    <row r="973" spans="1:41" x14ac:dyDescent="0.25">
      <c r="A973">
        <v>326</v>
      </c>
      <c r="B973" t="s">
        <v>1998</v>
      </c>
      <c r="C973" t="s">
        <v>429</v>
      </c>
      <c r="D973"/>
      <c r="E973">
        <v>80</v>
      </c>
      <c r="F973">
        <v>45</v>
      </c>
      <c r="G973">
        <v>65</v>
      </c>
      <c r="H973">
        <v>90</v>
      </c>
      <c r="I973">
        <v>110</v>
      </c>
      <c r="J973">
        <v>80</v>
      </c>
      <c r="K973" t="s">
        <v>1999</v>
      </c>
      <c r="L973" t="s">
        <v>250</v>
      </c>
      <c r="M973" t="s">
        <v>248</v>
      </c>
      <c r="N973">
        <v>8.15</v>
      </c>
      <c r="O973">
        <v>8.4499999999999993</v>
      </c>
      <c r="R973">
        <f t="shared" si="64"/>
        <v>8</v>
      </c>
      <c r="S973">
        <f t="shared" si="65"/>
        <v>8</v>
      </c>
      <c r="T973">
        <f t="shared" si="66"/>
        <v>16</v>
      </c>
      <c r="U973" t="s">
        <v>429</v>
      </c>
      <c r="V973" t="s">
        <v>1546</v>
      </c>
      <c r="W973" t="s">
        <v>1524</v>
      </c>
      <c r="X973" t="s">
        <v>1471</v>
      </c>
      <c r="Z973" t="str" cm="1">
        <f t="array" ref="Z973">IF(ISBLANK(AK973),_xlfn.LET(
    _xlpm.nameBeforeSlash, IF(ISNUMBER(SEARCH("/", Y973)), LEFT(Y973, SEARCH("/", Y973)-1), Y973),
    _xlpm.matchRow, IFERROR(MATCH(_xlpm.nameBeforeSlash, AA:AA, 0), ""),
    _xlpm.difference, IF(_xlpm.matchRow="", "", ABS((R973 + S973)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),IF(ISBLANK(Y973),"","Hidden"))</f>
        <v/>
      </c>
      <c r="AA973" t="s">
        <v>1998</v>
      </c>
      <c r="AC973" t="s">
        <v>1321</v>
      </c>
      <c r="AD973" t="str">
        <f>_xlfn.XLOOKUP(AC973,moves!A:A,moves!B:B)</f>
        <v>psychic</v>
      </c>
      <c r="AE973">
        <f>_xlfn.XLOOKUP(AC973,moves!A:A,moves!D:D)</f>
        <v>4</v>
      </c>
      <c r="AF973" t="str">
        <f>_xlfn.XLOOKUP(AC973,moves!A:A,moves!E:E)</f>
        <v>When the target next attacks: Remove 1 regular hit from the roll.</v>
      </c>
      <c r="AG973">
        <v>0</v>
      </c>
      <c r="AH973">
        <v>0</v>
      </c>
      <c r="AI973">
        <f t="shared" si="67"/>
        <v>0</v>
      </c>
      <c r="AJ973" t="s">
        <v>524</v>
      </c>
      <c r="AL973">
        <v>0</v>
      </c>
      <c r="AM973" cm="1">
        <f t="array" ref="AM973">IF(AL973=1,1,
   IF(ISTEXT(AK973),1,
   IF(AO973&gt;1,AM972,
   IF(AI973=1,
      IF(SUMPRODUCT((LEN($Y$2:$Y$4096)-LEN(SUBSTITUTE($Y$2:$Y$4096,AA973,"")))/LEN(AA973))&gt;0,2,1),
      IF(
         SUMPRODUCT((LEN($Y$2:$Y$4096)-LEN(SUBSTITUTE($Y$2:$Y$4096,AA973,"")))/LEN(AA973))
         - SUMPRODUCT((LEN($Y$2:$Y$4096)-LEN(SUBSTITUTE($Y$2:$Y$4096,"Alolan "&amp;AA973,"")))/LEN("Alolan "&amp;AA973))
         - SUMPRODUCT((LEN($Y$2:$Y$4096)-LEN(SUBSTITUTE($Y$2:$Y$4096,"Galarian "&amp;AA973,"")))/LEN("Galarian "&amp;AA973))
         - SUMPRODUCT((LEN($Y$2:$Y$4096)-LEN(SUBSTITUTE($Y$2:$Y$4096,"Hisuian "&amp;AA973,"")))/LEN("Hisuian "&amp;AA973))
         - SUMPRODUCT((LEN($Y$2:$Y$4096)-LEN(SUBSTITUTE($Y$2:$Y$4096,"Paldean "&amp;AA973,"")))/LEN("Paldean "&amp;AA973))
      &gt;0,2,1)
   ))))</f>
        <v>2</v>
      </c>
      <c r="AN973">
        <v>0</v>
      </c>
      <c r="AO973">
        <v>0</v>
      </c>
    </row>
    <row r="974" spans="1:41" x14ac:dyDescent="0.25">
      <c r="A974" t="s">
        <v>4058</v>
      </c>
      <c r="B974" t="s">
        <v>1998</v>
      </c>
      <c r="C974" t="s">
        <v>429</v>
      </c>
      <c r="D974"/>
      <c r="E974">
        <v>80</v>
      </c>
      <c r="F974">
        <v>45</v>
      </c>
      <c r="G974">
        <v>65</v>
      </c>
      <c r="H974">
        <v>90</v>
      </c>
      <c r="I974">
        <v>110</v>
      </c>
      <c r="J974">
        <v>80</v>
      </c>
      <c r="K974" t="s">
        <v>1999</v>
      </c>
      <c r="L974" t="s">
        <v>250</v>
      </c>
      <c r="M974" t="s">
        <v>248</v>
      </c>
      <c r="N974">
        <v>8.15</v>
      </c>
      <c r="O974">
        <v>8.4499999999999993</v>
      </c>
      <c r="R974">
        <f t="shared" si="64"/>
        <v>8</v>
      </c>
      <c r="S974">
        <f t="shared" si="65"/>
        <v>8</v>
      </c>
      <c r="T974">
        <f t="shared" si="66"/>
        <v>16</v>
      </c>
      <c r="U974" t="s">
        <v>429</v>
      </c>
      <c r="V974" t="s">
        <v>1546</v>
      </c>
      <c r="W974" t="s">
        <v>1524</v>
      </c>
      <c r="X974" t="s">
        <v>1471</v>
      </c>
      <c r="Z974" t="str" cm="1">
        <f t="array" ref="Z974">IF(ISBLANK(AK974),_xlfn.LET(
    _xlpm.nameBeforeSlash, IF(ISNUMBER(SEARCH("/", Y974)), LEFT(Y974, SEARCH("/", Y974)-1), Y974),
    _xlpm.matchRow, IFERROR(MATCH(_xlpm.nameBeforeSlash, AA:AA, 0), ""),
    _xlpm.difference, IF(_xlpm.matchRow="", "", ABS((R974 + S974)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),IF(ISBLANK(Y974),"","Hidden"))</f>
        <v/>
      </c>
      <c r="AA974" t="s">
        <v>5348</v>
      </c>
      <c r="AC974" t="s">
        <v>1328</v>
      </c>
      <c r="AD974" t="str">
        <f>_xlfn.XLOOKUP(AC974,moves!A:A,moves!B:B)</f>
        <v>psychic</v>
      </c>
      <c r="AE974">
        <f>_xlfn.XLOOKUP(AC974,moves!A:A,moves!D:D)</f>
        <v>4</v>
      </c>
      <c r="AF974" t="str">
        <f>_xlfn.XLOOKUP(AC974,moves!A:A,moves!E:E)</f>
        <v>Before damage is dealt: The user may switch the target's health and initiative.</v>
      </c>
      <c r="AG974">
        <v>0</v>
      </c>
      <c r="AH974">
        <v>0</v>
      </c>
      <c r="AI974">
        <f t="shared" si="67"/>
        <v>1</v>
      </c>
      <c r="AJ974" t="s">
        <v>524</v>
      </c>
      <c r="AL974">
        <v>0</v>
      </c>
      <c r="AM974" cm="1">
        <f t="array" ref="AM974">IF(AL974=1,1,
   IF(ISTEXT(AK974),1,
   IF(AO974&gt;1,AM973,
   IF(AI974=1,
      IF(SUMPRODUCT((LEN($Y$2:$Y$4096)-LEN(SUBSTITUTE($Y$2:$Y$4096,AA974,"")))/LEN(AA974))&gt;0,2,1),
      IF(
         SUMPRODUCT((LEN($Y$2:$Y$4096)-LEN(SUBSTITUTE($Y$2:$Y$4096,AA974,"")))/LEN(AA974))
         - SUMPRODUCT((LEN($Y$2:$Y$4096)-LEN(SUBSTITUTE($Y$2:$Y$4096,"Alolan "&amp;AA974,"")))/LEN("Alolan "&amp;AA974))
         - SUMPRODUCT((LEN($Y$2:$Y$4096)-LEN(SUBSTITUTE($Y$2:$Y$4096,"Galarian "&amp;AA974,"")))/LEN("Galarian "&amp;AA974))
         - SUMPRODUCT((LEN($Y$2:$Y$4096)-LEN(SUBSTITUTE($Y$2:$Y$4096,"Hisuian "&amp;AA974,"")))/LEN("Hisuian "&amp;AA974))
         - SUMPRODUCT((LEN($Y$2:$Y$4096)-LEN(SUBSTITUTE($Y$2:$Y$4096,"Paldean "&amp;AA974,"")))/LEN("Paldean "&amp;AA974))
      &gt;0,2,1)
   ))))</f>
        <v>2</v>
      </c>
      <c r="AN974">
        <v>0</v>
      </c>
      <c r="AO974">
        <v>0</v>
      </c>
    </row>
    <row r="975" spans="1:41" x14ac:dyDescent="0.25">
      <c r="A975">
        <v>327</v>
      </c>
      <c r="B975" t="s">
        <v>2000</v>
      </c>
      <c r="C975" t="s">
        <v>1512</v>
      </c>
      <c r="D975"/>
      <c r="E975">
        <v>60</v>
      </c>
      <c r="F975">
        <v>60</v>
      </c>
      <c r="G975">
        <v>60</v>
      </c>
      <c r="H975">
        <v>60</v>
      </c>
      <c r="I975">
        <v>60</v>
      </c>
      <c r="J975">
        <v>60</v>
      </c>
      <c r="K975" t="s">
        <v>2001</v>
      </c>
      <c r="L975" t="s">
        <v>253</v>
      </c>
      <c r="M975" t="s">
        <v>251</v>
      </c>
      <c r="N975">
        <v>6</v>
      </c>
      <c r="O975">
        <v>6</v>
      </c>
      <c r="R975">
        <f t="shared" si="64"/>
        <v>6</v>
      </c>
      <c r="S975">
        <f t="shared" si="65"/>
        <v>6</v>
      </c>
      <c r="T975">
        <f t="shared" si="66"/>
        <v>12</v>
      </c>
      <c r="U975" t="s">
        <v>1512</v>
      </c>
      <c r="V975" t="s">
        <v>1492</v>
      </c>
      <c r="W975" t="s">
        <v>1471</v>
      </c>
      <c r="X975" t="s">
        <v>429</v>
      </c>
      <c r="Z975" t="str" cm="1">
        <f t="array" ref="Z975">IF(ISBLANK(AK975),_xlfn.LET(
    _xlpm.nameBeforeSlash, IF(ISNUMBER(SEARCH("/", Y975)), LEFT(Y975, SEARCH("/", Y975)-1), Y975),
    _xlpm.matchRow, IFERROR(MATCH(_xlpm.nameBeforeSlash, AA:AA, 0), ""),
    _xlpm.difference, IF(_xlpm.matchRow="", "", ABS((R975 + S975)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),IF(ISBLANK(Y975),"","Hidden"))</f>
        <v/>
      </c>
      <c r="AA975" t="s">
        <v>2000</v>
      </c>
      <c r="AC975" t="s">
        <v>1262</v>
      </c>
      <c r="AD975" t="str">
        <f>_xlfn.XLOOKUP(AC975,moves!A:A,moves!B:B)</f>
        <v>normal</v>
      </c>
      <c r="AE975">
        <f>_xlfn.XLOOKUP(AC975,moves!A:A,moves!D:D)</f>
        <v>2</v>
      </c>
      <c r="AF975" t="str">
        <f>_xlfn.XLOOKUP(AC975,moves!A:A,moves!E:E)</f>
        <v>Inflict the Confused status on the user and the target. If the target was already Confused: Increase attack strength by 3.</v>
      </c>
      <c r="AG975">
        <v>0</v>
      </c>
      <c r="AH975">
        <v>0</v>
      </c>
      <c r="AI975">
        <f t="shared" si="67"/>
        <v>0</v>
      </c>
      <c r="AJ975" t="s">
        <v>523</v>
      </c>
      <c r="AL975">
        <v>0</v>
      </c>
      <c r="AM975" cm="1">
        <f t="array" ref="AM975">IF(AL975=1,1,
   IF(ISTEXT(AK975),1,
   IF(AO975&gt;1,AM974,
   IF(AI975=1,
      IF(SUMPRODUCT((LEN($Y$2:$Y$4096)-LEN(SUBSTITUTE($Y$2:$Y$4096,AA975,"")))/LEN(AA975))&gt;0,2,1),
      IF(
         SUMPRODUCT((LEN($Y$2:$Y$4096)-LEN(SUBSTITUTE($Y$2:$Y$4096,AA975,"")))/LEN(AA975))
         - SUMPRODUCT((LEN($Y$2:$Y$4096)-LEN(SUBSTITUTE($Y$2:$Y$4096,"Alolan "&amp;AA975,"")))/LEN("Alolan "&amp;AA975))
         - SUMPRODUCT((LEN($Y$2:$Y$4096)-LEN(SUBSTITUTE($Y$2:$Y$4096,"Galarian "&amp;AA975,"")))/LEN("Galarian "&amp;AA975))
         - SUMPRODUCT((LEN($Y$2:$Y$4096)-LEN(SUBSTITUTE($Y$2:$Y$4096,"Hisuian "&amp;AA975,"")))/LEN("Hisuian "&amp;AA975))
         - SUMPRODUCT((LEN($Y$2:$Y$4096)-LEN(SUBSTITUTE($Y$2:$Y$4096,"Paldean "&amp;AA975,"")))/LEN("Paldean "&amp;AA975))
      &gt;0,2,1)
   ))))</f>
        <v>1</v>
      </c>
      <c r="AN975">
        <v>0</v>
      </c>
      <c r="AO975">
        <v>0</v>
      </c>
    </row>
    <row r="976" spans="1:41" x14ac:dyDescent="0.25">
      <c r="A976" t="s">
        <v>4059</v>
      </c>
      <c r="B976" t="s">
        <v>2000</v>
      </c>
      <c r="C976" t="s">
        <v>1512</v>
      </c>
      <c r="D976"/>
      <c r="E976">
        <v>60</v>
      </c>
      <c r="F976">
        <v>60</v>
      </c>
      <c r="G976">
        <v>60</v>
      </c>
      <c r="H976">
        <v>60</v>
      </c>
      <c r="I976">
        <v>60</v>
      </c>
      <c r="J976">
        <v>60</v>
      </c>
      <c r="K976" t="s">
        <v>2001</v>
      </c>
      <c r="L976" t="s">
        <v>253</v>
      </c>
      <c r="M976" t="s">
        <v>251</v>
      </c>
      <c r="N976">
        <v>6</v>
      </c>
      <c r="O976">
        <v>6</v>
      </c>
      <c r="R976">
        <f t="shared" si="64"/>
        <v>6</v>
      </c>
      <c r="S976">
        <f t="shared" si="65"/>
        <v>6</v>
      </c>
      <c r="T976">
        <f t="shared" si="66"/>
        <v>12</v>
      </c>
      <c r="U976" t="s">
        <v>1512</v>
      </c>
      <c r="V976" t="s">
        <v>1492</v>
      </c>
      <c r="W976" t="s">
        <v>1471</v>
      </c>
      <c r="X976" t="s">
        <v>429</v>
      </c>
      <c r="Z976" t="str" cm="1">
        <f t="array" ref="Z976">IF(ISBLANK(AK976),_xlfn.LET(
    _xlpm.nameBeforeSlash, IF(ISNUMBER(SEARCH("/", Y976)), LEFT(Y976, SEARCH("/", Y976)-1), Y976),
    _xlpm.matchRow, IFERROR(MATCH(_xlpm.nameBeforeSlash, AA:AA, 0), ""),
    _xlpm.difference, IF(_xlpm.matchRow="", "", ABS((R976 + S976)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),IF(ISBLANK(Y976),"","Hidden"))</f>
        <v/>
      </c>
      <c r="AA976" t="s">
        <v>5350</v>
      </c>
      <c r="AC976" t="s">
        <v>6541</v>
      </c>
      <c r="AD976" t="str">
        <f>_xlfn.XLOOKUP(AC976,moves!A:A,moves!B:B)</f>
        <v>normal</v>
      </c>
      <c r="AE976">
        <f>_xlfn.XLOOKUP(AC976,moves!A:A,moves!D:D)</f>
        <v>1</v>
      </c>
      <c r="AF976" t="str">
        <f>_xlfn.XLOOKUP(AC976,moves!A:A,moves!E:E)</f>
        <v>If the target is Confused: Deal 1 damage to all other Pokémon in the target's party.</v>
      </c>
      <c r="AG976">
        <v>0</v>
      </c>
      <c r="AH976">
        <v>0</v>
      </c>
      <c r="AI976">
        <f t="shared" si="67"/>
        <v>1</v>
      </c>
      <c r="AJ976" t="s">
        <v>523</v>
      </c>
      <c r="AL976">
        <v>0</v>
      </c>
      <c r="AM976" cm="1">
        <f t="array" ref="AM976">IF(AL976=1,1,
   IF(ISTEXT(AK976),1,
   IF(AO976&gt;1,AM975,
   IF(AI976=1,
      IF(SUMPRODUCT((LEN($Y$2:$Y$4096)-LEN(SUBSTITUTE($Y$2:$Y$4096,AA976,"")))/LEN(AA976))&gt;0,2,1),
      IF(
         SUMPRODUCT((LEN($Y$2:$Y$4096)-LEN(SUBSTITUTE($Y$2:$Y$4096,AA976,"")))/LEN(AA976))
         - SUMPRODUCT((LEN($Y$2:$Y$4096)-LEN(SUBSTITUTE($Y$2:$Y$4096,"Alolan "&amp;AA976,"")))/LEN("Alolan "&amp;AA976))
         - SUMPRODUCT((LEN($Y$2:$Y$4096)-LEN(SUBSTITUTE($Y$2:$Y$4096,"Galarian "&amp;AA976,"")))/LEN("Galarian "&amp;AA976))
         - SUMPRODUCT((LEN($Y$2:$Y$4096)-LEN(SUBSTITUTE($Y$2:$Y$4096,"Hisuian "&amp;AA976,"")))/LEN("Hisuian "&amp;AA976))
         - SUMPRODUCT((LEN($Y$2:$Y$4096)-LEN(SUBSTITUTE($Y$2:$Y$4096,"Paldean "&amp;AA976,"")))/LEN("Paldean "&amp;AA976))
      &gt;0,2,1)
   ))))</f>
        <v>1</v>
      </c>
      <c r="AN976">
        <v>0</v>
      </c>
      <c r="AO976">
        <v>0</v>
      </c>
    </row>
    <row r="977" spans="1:41" x14ac:dyDescent="0.25">
      <c r="A977">
        <v>328</v>
      </c>
      <c r="B977" t="s">
        <v>2002</v>
      </c>
      <c r="C977" t="s">
        <v>1472</v>
      </c>
      <c r="D977"/>
      <c r="E977">
        <v>45</v>
      </c>
      <c r="F977">
        <v>100</v>
      </c>
      <c r="G977">
        <v>45</v>
      </c>
      <c r="H977">
        <v>45</v>
      </c>
      <c r="I977">
        <v>45</v>
      </c>
      <c r="J977">
        <v>10</v>
      </c>
      <c r="K977" t="s">
        <v>2003</v>
      </c>
      <c r="L977" t="s">
        <v>253</v>
      </c>
      <c r="M977" t="s">
        <v>251</v>
      </c>
      <c r="N977">
        <v>5.85</v>
      </c>
      <c r="O977">
        <v>4.5</v>
      </c>
      <c r="R977">
        <f t="shared" si="64"/>
        <v>6</v>
      </c>
      <c r="S977">
        <f t="shared" si="65"/>
        <v>5</v>
      </c>
      <c r="T977">
        <f t="shared" si="66"/>
        <v>11</v>
      </c>
      <c r="U977" t="s">
        <v>1472</v>
      </c>
      <c r="V977" t="s">
        <v>1471</v>
      </c>
      <c r="W977" t="s">
        <v>1499</v>
      </c>
      <c r="X977" t="s">
        <v>1546</v>
      </c>
      <c r="Y977" t="s">
        <v>2004</v>
      </c>
      <c r="Z977" cm="1">
        <f t="array" ref="Z977">IF(ISBLANK(AK977),_xlfn.LET(
    _xlpm.nameBeforeSlash, IF(ISNUMBER(SEARCH("/", Y977)), LEFT(Y977, SEARCH("/", Y977)-1), Y977),
    _xlpm.matchRow, IFERROR(MATCH(_xlpm.nameBeforeSlash, AA:AA, 0), ""),
    _xlpm.difference, IF(_xlpm.matchRow="", "", ABS((R977 + S977)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),IF(ISBLANK(Y977),"","Hidden"))</f>
        <v>6</v>
      </c>
      <c r="AA977" t="s">
        <v>2002</v>
      </c>
      <c r="AC977" t="s">
        <v>458</v>
      </c>
      <c r="AD977" t="str">
        <f>_xlfn.XLOOKUP(AC977,moves!A:A,moves!B:B)</f>
        <v>ground</v>
      </c>
      <c r="AE977">
        <f>_xlfn.XLOOKUP(AC977,moves!A:A,moves!D:D)</f>
        <v>2</v>
      </c>
      <c r="AF977" t="str">
        <f>_xlfn.XLOOKUP(AC977,moves!A:A,moves!E:E)</f>
        <v>Increase the target's battle fatigue by 2. The target may no longer switch out or flee the battle.</v>
      </c>
      <c r="AG977">
        <v>1</v>
      </c>
      <c r="AH977">
        <v>0</v>
      </c>
      <c r="AI977">
        <f t="shared" si="67"/>
        <v>0</v>
      </c>
      <c r="AJ977" t="s">
        <v>870</v>
      </c>
      <c r="AL977">
        <v>0</v>
      </c>
      <c r="AM977" cm="1">
        <f t="array" ref="AM977">IF(AL977=1,1,
   IF(ISTEXT(AK977),1,
   IF(AO977&gt;1,AM976,
   IF(AI977=1,
      IF(SUMPRODUCT((LEN($Y$2:$Y$4096)-LEN(SUBSTITUTE($Y$2:$Y$4096,AA977,"")))/LEN(AA977))&gt;0,2,1),
      IF(
         SUMPRODUCT((LEN($Y$2:$Y$4096)-LEN(SUBSTITUTE($Y$2:$Y$4096,AA977,"")))/LEN(AA977))
         - SUMPRODUCT((LEN($Y$2:$Y$4096)-LEN(SUBSTITUTE($Y$2:$Y$4096,"Alolan "&amp;AA977,"")))/LEN("Alolan "&amp;AA977))
         - SUMPRODUCT((LEN($Y$2:$Y$4096)-LEN(SUBSTITUTE($Y$2:$Y$4096,"Galarian "&amp;AA977,"")))/LEN("Galarian "&amp;AA977))
         - SUMPRODUCT((LEN($Y$2:$Y$4096)-LEN(SUBSTITUTE($Y$2:$Y$4096,"Hisuian "&amp;AA977,"")))/LEN("Hisuian "&amp;AA977))
         - SUMPRODUCT((LEN($Y$2:$Y$4096)-LEN(SUBSTITUTE($Y$2:$Y$4096,"Paldean "&amp;AA977,"")))/LEN("Paldean "&amp;AA977))
      &gt;0,2,1)
   ))))</f>
        <v>1</v>
      </c>
      <c r="AN977">
        <v>0</v>
      </c>
      <c r="AO977">
        <v>0</v>
      </c>
    </row>
    <row r="978" spans="1:41" x14ac:dyDescent="0.25">
      <c r="A978" t="s">
        <v>4060</v>
      </c>
      <c r="B978" t="s">
        <v>2002</v>
      </c>
      <c r="C978" t="s">
        <v>1472</v>
      </c>
      <c r="D978"/>
      <c r="E978">
        <v>45</v>
      </c>
      <c r="F978">
        <v>100</v>
      </c>
      <c r="G978">
        <v>45</v>
      </c>
      <c r="H978">
        <v>45</v>
      </c>
      <c r="I978">
        <v>45</v>
      </c>
      <c r="J978">
        <v>10</v>
      </c>
      <c r="K978" t="s">
        <v>2003</v>
      </c>
      <c r="L978" t="s">
        <v>253</v>
      </c>
      <c r="M978" t="s">
        <v>251</v>
      </c>
      <c r="N978">
        <v>5.85</v>
      </c>
      <c r="O978">
        <v>4.5</v>
      </c>
      <c r="R978">
        <f t="shared" si="64"/>
        <v>6</v>
      </c>
      <c r="S978">
        <f t="shared" si="65"/>
        <v>5</v>
      </c>
      <c r="T978">
        <f t="shared" si="66"/>
        <v>11</v>
      </c>
      <c r="U978" t="s">
        <v>1472</v>
      </c>
      <c r="V978" t="s">
        <v>1471</v>
      </c>
      <c r="W978" t="s">
        <v>1499</v>
      </c>
      <c r="X978" t="s">
        <v>1546</v>
      </c>
      <c r="Y978" t="s">
        <v>5351</v>
      </c>
      <c r="Z978" cm="1">
        <f t="array" ref="Z978">IF(ISBLANK(AK978),_xlfn.LET(
    _xlpm.nameBeforeSlash, IF(ISNUMBER(SEARCH("/", Y978)), LEFT(Y978, SEARCH("/", Y978)-1), Y978),
    _xlpm.matchRow, IFERROR(MATCH(_xlpm.nameBeforeSlash, AA:AA, 0), ""),
    _xlpm.difference, IF(_xlpm.matchRow="", "", ABS((R978 + S978)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),IF(ISBLANK(Y978),"","Hidden"))</f>
        <v>6</v>
      </c>
      <c r="AA978" t="s">
        <v>5352</v>
      </c>
      <c r="AC978" t="s">
        <v>460</v>
      </c>
      <c r="AD978" t="str">
        <f>_xlfn.XLOOKUP(AC978,moves!A:A,moves!B:B)</f>
        <v>dark</v>
      </c>
      <c r="AE978">
        <f>_xlfn.XLOOKUP(AC978,moves!A:A,moves!D:D)</f>
        <v>3</v>
      </c>
      <c r="AF978" t="str">
        <f>_xlfn.XLOOKUP(AC978,moves!A:A,moves!E:E)</f>
        <v>When the target is next attacked: Add 1 regular hit to the roll.</v>
      </c>
      <c r="AG978">
        <v>1</v>
      </c>
      <c r="AH978">
        <v>0</v>
      </c>
      <c r="AI978">
        <f t="shared" si="67"/>
        <v>1</v>
      </c>
      <c r="AJ978" t="s">
        <v>523</v>
      </c>
      <c r="AL978">
        <v>0</v>
      </c>
      <c r="AM978" cm="1">
        <f t="array" ref="AM978">IF(AL978=1,1,
   IF(ISTEXT(AK978),1,
   IF(AO978&gt;1,AM977,
   IF(AI978=1,
      IF(SUMPRODUCT((LEN($Y$2:$Y$4096)-LEN(SUBSTITUTE($Y$2:$Y$4096,AA978,"")))/LEN(AA978))&gt;0,2,1),
      IF(
         SUMPRODUCT((LEN($Y$2:$Y$4096)-LEN(SUBSTITUTE($Y$2:$Y$4096,AA978,"")))/LEN(AA978))
         - SUMPRODUCT((LEN($Y$2:$Y$4096)-LEN(SUBSTITUTE($Y$2:$Y$4096,"Alolan "&amp;AA978,"")))/LEN("Alolan "&amp;AA978))
         - SUMPRODUCT((LEN($Y$2:$Y$4096)-LEN(SUBSTITUTE($Y$2:$Y$4096,"Galarian "&amp;AA978,"")))/LEN("Galarian "&amp;AA978))
         - SUMPRODUCT((LEN($Y$2:$Y$4096)-LEN(SUBSTITUTE($Y$2:$Y$4096,"Hisuian "&amp;AA978,"")))/LEN("Hisuian "&amp;AA978))
         - SUMPRODUCT((LEN($Y$2:$Y$4096)-LEN(SUBSTITUTE($Y$2:$Y$4096,"Paldean "&amp;AA978,"")))/LEN("Paldean "&amp;AA978))
      &gt;0,2,1)
   ))))</f>
        <v>1</v>
      </c>
      <c r="AN978">
        <v>0</v>
      </c>
      <c r="AO978">
        <v>0</v>
      </c>
    </row>
    <row r="979" spans="1:41" x14ac:dyDescent="0.25">
      <c r="A979">
        <v>329</v>
      </c>
      <c r="B979" t="s">
        <v>2004</v>
      </c>
      <c r="C979" t="s">
        <v>1472</v>
      </c>
      <c r="D979" t="s">
        <v>1482</v>
      </c>
      <c r="E979">
        <v>50</v>
      </c>
      <c r="F979">
        <v>70</v>
      </c>
      <c r="G979">
        <v>50</v>
      </c>
      <c r="H979">
        <v>50</v>
      </c>
      <c r="I979">
        <v>50</v>
      </c>
      <c r="J979">
        <v>70</v>
      </c>
      <c r="K979" t="s">
        <v>2005</v>
      </c>
      <c r="L979" t="s">
        <v>253</v>
      </c>
      <c r="M979" t="s">
        <v>251</v>
      </c>
      <c r="N979">
        <v>6.8</v>
      </c>
      <c r="O979">
        <v>5</v>
      </c>
      <c r="Q979">
        <v>1</v>
      </c>
      <c r="R979">
        <f t="shared" si="64"/>
        <v>7</v>
      </c>
      <c r="S979">
        <f t="shared" si="65"/>
        <v>6</v>
      </c>
      <c r="T979">
        <f t="shared" si="66"/>
        <v>13</v>
      </c>
      <c r="U979" t="s">
        <v>1472</v>
      </c>
      <c r="V979" t="s">
        <v>1482</v>
      </c>
      <c r="W979" t="s">
        <v>1481</v>
      </c>
      <c r="X979" t="s">
        <v>1546</v>
      </c>
      <c r="Y979" t="s">
        <v>2006</v>
      </c>
      <c r="Z979" cm="1">
        <f t="array" ref="Z979">IF(ISBLANK(AK979),_xlfn.LET(
    _xlpm.nameBeforeSlash, IF(ISNUMBER(SEARCH("/", Y979)), LEFT(Y979, SEARCH("/", Y979)-1), Y979),
    _xlpm.matchRow, IFERROR(MATCH(_xlpm.nameBeforeSlash, AA:AA, 0), ""),
    _xlpm.difference, IF(_xlpm.matchRow="", "", ABS((R979 + S979)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),IF(ISBLANK(Y979),"","Hidden"))</f>
        <v>16</v>
      </c>
      <c r="AA979" t="s">
        <v>2004</v>
      </c>
      <c r="AC979" t="s">
        <v>862</v>
      </c>
      <c r="AD979" t="str">
        <f>_xlfn.XLOOKUP(AC979,moves!A:A,moves!B:B)</f>
        <v>dragon</v>
      </c>
      <c r="AE979">
        <f>_xlfn.XLOOKUP(AC979,moves!A:A,moves!D:D)</f>
        <v>3</v>
      </c>
      <c r="AF979" t="str">
        <f>_xlfn.XLOOKUP(AC979,moves!A:A,moves!E:E)</f>
        <v>If any status symbols are rolled: Inflict the Paralyzed status on the target.</v>
      </c>
      <c r="AG979">
        <v>0</v>
      </c>
      <c r="AH979">
        <v>0</v>
      </c>
      <c r="AI979">
        <f t="shared" si="67"/>
        <v>0</v>
      </c>
      <c r="AJ979" t="s">
        <v>524</v>
      </c>
      <c r="AL979">
        <v>0</v>
      </c>
      <c r="AM979" cm="1">
        <f t="array" ref="AM979">IF(AL979=1,1,
   IF(ISTEXT(AK979),1,
   IF(AO979&gt;1,AM978,
   IF(AI979=1,
      IF(SUMPRODUCT((LEN($Y$2:$Y$4096)-LEN(SUBSTITUTE($Y$2:$Y$4096,AA979,"")))/LEN(AA979))&gt;0,2,1),
      IF(
         SUMPRODUCT((LEN($Y$2:$Y$4096)-LEN(SUBSTITUTE($Y$2:$Y$4096,AA979,"")))/LEN(AA979))
         - SUMPRODUCT((LEN($Y$2:$Y$4096)-LEN(SUBSTITUTE($Y$2:$Y$4096,"Alolan "&amp;AA979,"")))/LEN("Alolan "&amp;AA979))
         - SUMPRODUCT((LEN($Y$2:$Y$4096)-LEN(SUBSTITUTE($Y$2:$Y$4096,"Galarian "&amp;AA979,"")))/LEN("Galarian "&amp;AA979))
         - SUMPRODUCT((LEN($Y$2:$Y$4096)-LEN(SUBSTITUTE($Y$2:$Y$4096,"Hisuian "&amp;AA979,"")))/LEN("Hisuian "&amp;AA979))
         - SUMPRODUCT((LEN($Y$2:$Y$4096)-LEN(SUBSTITUTE($Y$2:$Y$4096,"Paldean "&amp;AA979,"")))/LEN("Paldean "&amp;AA979))
      &gt;0,2,1)
   ))))</f>
        <v>2</v>
      </c>
      <c r="AN979">
        <v>0</v>
      </c>
      <c r="AO979">
        <v>0</v>
      </c>
    </row>
    <row r="980" spans="1:41" x14ac:dyDescent="0.25">
      <c r="A980" t="s">
        <v>4061</v>
      </c>
      <c r="B980" t="s">
        <v>2004</v>
      </c>
      <c r="C980" t="s">
        <v>1472</v>
      </c>
      <c r="D980" t="s">
        <v>1482</v>
      </c>
      <c r="E980">
        <v>50</v>
      </c>
      <c r="F980">
        <v>70</v>
      </c>
      <c r="G980">
        <v>50</v>
      </c>
      <c r="H980">
        <v>50</v>
      </c>
      <c r="I980">
        <v>50</v>
      </c>
      <c r="J980">
        <v>70</v>
      </c>
      <c r="K980" t="s">
        <v>2005</v>
      </c>
      <c r="L980" t="s">
        <v>253</v>
      </c>
      <c r="M980" t="s">
        <v>251</v>
      </c>
      <c r="N980">
        <v>6.8</v>
      </c>
      <c r="O980">
        <v>5</v>
      </c>
      <c r="Q980">
        <v>1</v>
      </c>
      <c r="R980">
        <f t="shared" si="64"/>
        <v>7</v>
      </c>
      <c r="S980">
        <f t="shared" si="65"/>
        <v>6</v>
      </c>
      <c r="T980">
        <f t="shared" si="66"/>
        <v>13</v>
      </c>
      <c r="U980" t="s">
        <v>1472</v>
      </c>
      <c r="V980" t="s">
        <v>1482</v>
      </c>
      <c r="W980" t="s">
        <v>1481</v>
      </c>
      <c r="X980" t="s">
        <v>1546</v>
      </c>
      <c r="Y980" t="s">
        <v>5353</v>
      </c>
      <c r="Z980" cm="1">
        <f t="array" ref="Z980">IF(ISBLANK(AK980),_xlfn.LET(
    _xlpm.nameBeforeSlash, IF(ISNUMBER(SEARCH("/", Y980)), LEFT(Y980, SEARCH("/", Y980)-1), Y980),
    _xlpm.matchRow, IFERROR(MATCH(_xlpm.nameBeforeSlash, AA:AA, 0), ""),
    _xlpm.difference, IF(_xlpm.matchRow="", "", ABS((R980 + S980)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),IF(ISBLANK(Y980),"","Hidden"))</f>
        <v>16</v>
      </c>
      <c r="AA980" t="s">
        <v>5351</v>
      </c>
      <c r="AC980" t="s">
        <v>1184</v>
      </c>
      <c r="AD980" t="str">
        <f>_xlfn.XLOOKUP(AC980,moves!A:A,moves!B:B)</f>
        <v>ground</v>
      </c>
      <c r="AE980">
        <f>_xlfn.XLOOKUP(AC980,moves!A:A,moves!D:D)</f>
        <v>3</v>
      </c>
      <c r="AF980" t="str">
        <f>_xlfn.XLOOKUP(AC980,moves!A:A,moves!E:E)</f>
        <v xml:space="preserve"> </v>
      </c>
      <c r="AG980">
        <v>0</v>
      </c>
      <c r="AH980">
        <v>0</v>
      </c>
      <c r="AI980">
        <f t="shared" si="67"/>
        <v>1</v>
      </c>
      <c r="AJ980" t="s">
        <v>524</v>
      </c>
      <c r="AL980">
        <v>0</v>
      </c>
      <c r="AM980" cm="1">
        <f t="array" ref="AM980">IF(AL980=1,1,
   IF(ISTEXT(AK980),1,
   IF(AO980&gt;1,AM979,
   IF(AI980=1,
      IF(SUMPRODUCT((LEN($Y$2:$Y$4096)-LEN(SUBSTITUTE($Y$2:$Y$4096,AA980,"")))/LEN(AA980))&gt;0,2,1),
      IF(
         SUMPRODUCT((LEN($Y$2:$Y$4096)-LEN(SUBSTITUTE($Y$2:$Y$4096,AA980,"")))/LEN(AA980))
         - SUMPRODUCT((LEN($Y$2:$Y$4096)-LEN(SUBSTITUTE($Y$2:$Y$4096,"Alolan "&amp;AA980,"")))/LEN("Alolan "&amp;AA980))
         - SUMPRODUCT((LEN($Y$2:$Y$4096)-LEN(SUBSTITUTE($Y$2:$Y$4096,"Galarian "&amp;AA980,"")))/LEN("Galarian "&amp;AA980))
         - SUMPRODUCT((LEN($Y$2:$Y$4096)-LEN(SUBSTITUTE($Y$2:$Y$4096,"Hisuian "&amp;AA980,"")))/LEN("Hisuian "&amp;AA980))
         - SUMPRODUCT((LEN($Y$2:$Y$4096)-LEN(SUBSTITUTE($Y$2:$Y$4096,"Paldean "&amp;AA980,"")))/LEN("Paldean "&amp;AA980))
      &gt;0,2,1)
   ))))</f>
        <v>2</v>
      </c>
      <c r="AN980">
        <v>0</v>
      </c>
      <c r="AO980">
        <v>0</v>
      </c>
    </row>
    <row r="981" spans="1:41" x14ac:dyDescent="0.25">
      <c r="A981">
        <v>330</v>
      </c>
      <c r="B981" t="s">
        <v>2006</v>
      </c>
      <c r="C981" t="s">
        <v>1472</v>
      </c>
      <c r="D981" t="s">
        <v>1482</v>
      </c>
      <c r="E981">
        <v>80</v>
      </c>
      <c r="F981">
        <v>100</v>
      </c>
      <c r="G981">
        <v>80</v>
      </c>
      <c r="H981">
        <v>80</v>
      </c>
      <c r="I981">
        <v>80</v>
      </c>
      <c r="J981">
        <v>100</v>
      </c>
      <c r="K981" t="s">
        <v>1782</v>
      </c>
      <c r="L981" t="s">
        <v>253</v>
      </c>
      <c r="M981" t="s">
        <v>251</v>
      </c>
      <c r="N981">
        <v>9.8000000000000007</v>
      </c>
      <c r="O981">
        <v>8</v>
      </c>
      <c r="P981">
        <v>1</v>
      </c>
      <c r="Q981">
        <v>2</v>
      </c>
      <c r="R981">
        <f t="shared" si="64"/>
        <v>11</v>
      </c>
      <c r="S981">
        <f t="shared" si="65"/>
        <v>10</v>
      </c>
      <c r="T981">
        <f t="shared" si="66"/>
        <v>21</v>
      </c>
      <c r="U981" t="s">
        <v>1472</v>
      </c>
      <c r="V981" t="s">
        <v>1482</v>
      </c>
      <c r="W981" t="s">
        <v>1481</v>
      </c>
      <c r="X981" t="s">
        <v>1546</v>
      </c>
      <c r="Z981" t="str" cm="1">
        <f t="array" ref="Z981">IF(ISBLANK(AK981),_xlfn.LET(
    _xlpm.nameBeforeSlash, IF(ISNUMBER(SEARCH("/", Y981)), LEFT(Y981, SEARCH("/", Y981)-1), Y981),
    _xlpm.matchRow, IFERROR(MATCH(_xlpm.nameBeforeSlash, AA:AA, 0), ""),
    _xlpm.difference, IF(_xlpm.matchRow="", "", ABS((R981 + S981)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),IF(ISBLANK(Y981),"","Hidden"))</f>
        <v/>
      </c>
      <c r="AA981" t="s">
        <v>2006</v>
      </c>
      <c r="AC981" t="s">
        <v>861</v>
      </c>
      <c r="AD981" t="str">
        <f>_xlfn.XLOOKUP(AC981,moves!A:A,moves!B:B)</f>
        <v>dragon</v>
      </c>
      <c r="AE981">
        <f>_xlfn.XLOOKUP(AC981,moves!A:A,moves!D:D)</f>
        <v>7</v>
      </c>
      <c r="AF981" t="str">
        <f>_xlfn.XLOOKUP(AC981,moves!A:A,moves!E:E)</f>
        <v>Each time this move is used: Decrease attack strength by 2 (Min 1 attack strength).</v>
      </c>
      <c r="AG981">
        <v>0</v>
      </c>
      <c r="AH981">
        <v>0</v>
      </c>
      <c r="AI981">
        <f t="shared" si="67"/>
        <v>0</v>
      </c>
      <c r="AJ981" t="s">
        <v>525</v>
      </c>
      <c r="AL981">
        <v>0</v>
      </c>
      <c r="AM981" cm="1">
        <f t="array" ref="AM981">IF(AL981=1,1,
   IF(ISTEXT(AK981),1,
   IF(AO981&gt;1,AM980,
   IF(AI981=1,
      IF(SUMPRODUCT((LEN($Y$2:$Y$4096)-LEN(SUBSTITUTE($Y$2:$Y$4096,AA981,"")))/LEN(AA981))&gt;0,2,1),
      IF(
         SUMPRODUCT((LEN($Y$2:$Y$4096)-LEN(SUBSTITUTE($Y$2:$Y$4096,AA981,"")))/LEN(AA981))
         - SUMPRODUCT((LEN($Y$2:$Y$4096)-LEN(SUBSTITUTE($Y$2:$Y$4096,"Alolan "&amp;AA981,"")))/LEN("Alolan "&amp;AA981))
         - SUMPRODUCT((LEN($Y$2:$Y$4096)-LEN(SUBSTITUTE($Y$2:$Y$4096,"Galarian "&amp;AA981,"")))/LEN("Galarian "&amp;AA981))
         - SUMPRODUCT((LEN($Y$2:$Y$4096)-LEN(SUBSTITUTE($Y$2:$Y$4096,"Hisuian "&amp;AA981,"")))/LEN("Hisuian "&amp;AA981))
         - SUMPRODUCT((LEN($Y$2:$Y$4096)-LEN(SUBSTITUTE($Y$2:$Y$4096,"Paldean "&amp;AA981,"")))/LEN("Paldean "&amp;AA981))
      &gt;0,2,1)
   ))))</f>
        <v>2</v>
      </c>
      <c r="AN981">
        <v>0</v>
      </c>
      <c r="AO981">
        <v>0</v>
      </c>
    </row>
    <row r="982" spans="1:41" x14ac:dyDescent="0.25">
      <c r="A982" t="s">
        <v>4062</v>
      </c>
      <c r="B982" t="s">
        <v>2006</v>
      </c>
      <c r="C982" t="s">
        <v>1472</v>
      </c>
      <c r="D982" t="s">
        <v>1482</v>
      </c>
      <c r="E982">
        <v>80</v>
      </c>
      <c r="F982">
        <v>100</v>
      </c>
      <c r="G982">
        <v>80</v>
      </c>
      <c r="H982">
        <v>80</v>
      </c>
      <c r="I982">
        <v>80</v>
      </c>
      <c r="J982">
        <v>100</v>
      </c>
      <c r="K982" t="s">
        <v>1782</v>
      </c>
      <c r="L982" t="s">
        <v>253</v>
      </c>
      <c r="M982" t="s">
        <v>251</v>
      </c>
      <c r="N982">
        <v>9.8000000000000007</v>
      </c>
      <c r="O982">
        <v>8</v>
      </c>
      <c r="P982">
        <v>1</v>
      </c>
      <c r="Q982">
        <v>2</v>
      </c>
      <c r="R982">
        <f t="shared" si="64"/>
        <v>11</v>
      </c>
      <c r="S982">
        <f t="shared" si="65"/>
        <v>10</v>
      </c>
      <c r="T982">
        <f t="shared" si="66"/>
        <v>21</v>
      </c>
      <c r="U982" t="s">
        <v>1472</v>
      </c>
      <c r="V982" t="s">
        <v>1482</v>
      </c>
      <c r="W982" t="s">
        <v>1481</v>
      </c>
      <c r="X982" t="s">
        <v>1546</v>
      </c>
      <c r="Z982" t="str" cm="1">
        <f t="array" ref="Z982">IF(ISBLANK(AK982),_xlfn.LET(
    _xlpm.nameBeforeSlash, IF(ISNUMBER(SEARCH("/", Y982)), LEFT(Y982, SEARCH("/", Y982)-1), Y982),
    _xlpm.matchRow, IFERROR(MATCH(_xlpm.nameBeforeSlash, AA:AA, 0), ""),
    _xlpm.difference, IF(_xlpm.matchRow="", "", ABS((R982 + S982)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),IF(ISBLANK(Y982),"","Hidden"))</f>
        <v/>
      </c>
      <c r="AA982" t="s">
        <v>5353</v>
      </c>
      <c r="AC982" t="s">
        <v>6542</v>
      </c>
      <c r="AD982" t="str">
        <f>_xlfn.XLOOKUP(AC982,moves!A:A,moves!B:B)</f>
        <v>dragon</v>
      </c>
      <c r="AE982">
        <f>_xlfn.XLOOKUP(AC982,moves!A:A,moves!D:D)</f>
        <v>4</v>
      </c>
      <c r="AF982" t="str">
        <f>_xlfn.XLOOKUP(AC982,moves!A:A,moves!E:E)</f>
        <v>Deal 1 damage to all Pokémon in the target's party that has evolved.</v>
      </c>
      <c r="AG982">
        <v>0</v>
      </c>
      <c r="AH982">
        <v>0</v>
      </c>
      <c r="AI982">
        <f t="shared" si="67"/>
        <v>1</v>
      </c>
      <c r="AJ982" t="s">
        <v>525</v>
      </c>
      <c r="AL982">
        <v>0</v>
      </c>
      <c r="AM982" cm="1">
        <f t="array" ref="AM982">IF(AL982=1,1,
   IF(ISTEXT(AK982),1,
   IF(AO982&gt;1,AM981,
   IF(AI982=1,
      IF(SUMPRODUCT((LEN($Y$2:$Y$4096)-LEN(SUBSTITUTE($Y$2:$Y$4096,AA982,"")))/LEN(AA982))&gt;0,2,1),
      IF(
         SUMPRODUCT((LEN($Y$2:$Y$4096)-LEN(SUBSTITUTE($Y$2:$Y$4096,AA982,"")))/LEN(AA982))
         - SUMPRODUCT((LEN($Y$2:$Y$4096)-LEN(SUBSTITUTE($Y$2:$Y$4096,"Alolan "&amp;AA982,"")))/LEN("Alolan "&amp;AA982))
         - SUMPRODUCT((LEN($Y$2:$Y$4096)-LEN(SUBSTITUTE($Y$2:$Y$4096,"Galarian "&amp;AA982,"")))/LEN("Galarian "&amp;AA982))
         - SUMPRODUCT((LEN($Y$2:$Y$4096)-LEN(SUBSTITUTE($Y$2:$Y$4096,"Hisuian "&amp;AA982,"")))/LEN("Hisuian "&amp;AA982))
         - SUMPRODUCT((LEN($Y$2:$Y$4096)-LEN(SUBSTITUTE($Y$2:$Y$4096,"Paldean "&amp;AA982,"")))/LEN("Paldean "&amp;AA982))
      &gt;0,2,1)
   ))))</f>
        <v>2</v>
      </c>
      <c r="AN982">
        <v>0</v>
      </c>
      <c r="AO982">
        <v>0</v>
      </c>
    </row>
    <row r="983" spans="1:41" x14ac:dyDescent="0.25">
      <c r="A983">
        <v>331</v>
      </c>
      <c r="B983" t="s">
        <v>2007</v>
      </c>
      <c r="C983" t="s">
        <v>1468</v>
      </c>
      <c r="D983"/>
      <c r="E983">
        <v>50</v>
      </c>
      <c r="F983">
        <v>85</v>
      </c>
      <c r="G983">
        <v>40</v>
      </c>
      <c r="H983">
        <v>85</v>
      </c>
      <c r="I983">
        <v>40</v>
      </c>
      <c r="J983">
        <v>35</v>
      </c>
      <c r="K983" t="s">
        <v>2008</v>
      </c>
      <c r="L983" t="s">
        <v>253</v>
      </c>
      <c r="M983" t="s">
        <v>251</v>
      </c>
      <c r="N983">
        <v>6.5</v>
      </c>
      <c r="O983">
        <v>4.4000000000000004</v>
      </c>
      <c r="R983">
        <f t="shared" si="64"/>
        <v>7</v>
      </c>
      <c r="S983">
        <f t="shared" si="65"/>
        <v>4</v>
      </c>
      <c r="T983">
        <f t="shared" si="66"/>
        <v>11</v>
      </c>
      <c r="U983" t="s">
        <v>1468</v>
      </c>
      <c r="V983" t="s">
        <v>1471</v>
      </c>
      <c r="W983" t="s">
        <v>1469</v>
      </c>
      <c r="X983" t="s">
        <v>1472</v>
      </c>
      <c r="Y983" t="s">
        <v>2009</v>
      </c>
      <c r="Z983" cm="1">
        <f t="array" ref="Z983">IF(ISBLANK(AK983),_xlfn.LET(
    _xlpm.nameBeforeSlash, IF(ISNUMBER(SEARCH("/", Y983)), LEFT(Y983, SEARCH("/", Y983)-1), Y983),
    _xlpm.matchRow, IFERROR(MATCH(_xlpm.nameBeforeSlash, AA:AA, 0), ""),
    _xlpm.difference, IF(_xlpm.matchRow="", "", ABS((R983 + S983)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),IF(ISBLANK(Y983),"","Hidden"))</f>
        <v>8</v>
      </c>
      <c r="AA983" t="s">
        <v>2007</v>
      </c>
      <c r="AC983" t="s">
        <v>1161</v>
      </c>
      <c r="AD983" t="str">
        <f>_xlfn.XLOOKUP(AC983,moves!A:A,moves!B:B)</f>
        <v>grass</v>
      </c>
      <c r="AE983">
        <f>_xlfn.XLOOKUP(AC983,moves!A:A,moves!D:D)</f>
        <v>2</v>
      </c>
      <c r="AF983" t="str">
        <f>_xlfn.XLOOKUP(AC983,moves!A:A,moves!E:E)</f>
        <v>Heal 2 damage at the end of the user's turns. The user may no longer switch out or flee the battle.</v>
      </c>
      <c r="AG983">
        <v>0</v>
      </c>
      <c r="AH983">
        <v>0</v>
      </c>
      <c r="AI983">
        <f t="shared" si="67"/>
        <v>0</v>
      </c>
      <c r="AJ983" t="s">
        <v>523</v>
      </c>
      <c r="AL983">
        <v>0</v>
      </c>
      <c r="AM983" cm="1">
        <f t="array" ref="AM983">IF(AL983=1,1,
   IF(ISTEXT(AK983),1,
   IF(AO983&gt;1,AM982,
   IF(AI983=1,
      IF(SUMPRODUCT((LEN($Y$2:$Y$4096)-LEN(SUBSTITUTE($Y$2:$Y$4096,AA983,"")))/LEN(AA983))&gt;0,2,1),
      IF(
         SUMPRODUCT((LEN($Y$2:$Y$4096)-LEN(SUBSTITUTE($Y$2:$Y$4096,AA983,"")))/LEN(AA983))
         - SUMPRODUCT((LEN($Y$2:$Y$4096)-LEN(SUBSTITUTE($Y$2:$Y$4096,"Alolan "&amp;AA983,"")))/LEN("Alolan "&amp;AA983))
         - SUMPRODUCT((LEN($Y$2:$Y$4096)-LEN(SUBSTITUTE($Y$2:$Y$4096,"Galarian "&amp;AA983,"")))/LEN("Galarian "&amp;AA983))
         - SUMPRODUCT((LEN($Y$2:$Y$4096)-LEN(SUBSTITUTE($Y$2:$Y$4096,"Hisuian "&amp;AA983,"")))/LEN("Hisuian "&amp;AA983))
         - SUMPRODUCT((LEN($Y$2:$Y$4096)-LEN(SUBSTITUTE($Y$2:$Y$4096,"Paldean "&amp;AA983,"")))/LEN("Paldean "&amp;AA983))
      &gt;0,2,1)
   ))))</f>
        <v>1</v>
      </c>
      <c r="AN983">
        <v>0</v>
      </c>
      <c r="AO983">
        <v>0</v>
      </c>
    </row>
    <row r="984" spans="1:41" x14ac:dyDescent="0.25">
      <c r="A984" t="s">
        <v>4063</v>
      </c>
      <c r="B984" t="s">
        <v>2007</v>
      </c>
      <c r="C984" t="s">
        <v>1468</v>
      </c>
      <c r="D984"/>
      <c r="E984">
        <v>50</v>
      </c>
      <c r="F984">
        <v>85</v>
      </c>
      <c r="G984">
        <v>40</v>
      </c>
      <c r="H984">
        <v>85</v>
      </c>
      <c r="I984">
        <v>40</v>
      </c>
      <c r="J984">
        <v>35</v>
      </c>
      <c r="K984" t="s">
        <v>2008</v>
      </c>
      <c r="L984" t="s">
        <v>253</v>
      </c>
      <c r="M984" t="s">
        <v>251</v>
      </c>
      <c r="N984">
        <v>6.5</v>
      </c>
      <c r="O984">
        <v>4.4000000000000004</v>
      </c>
      <c r="R984">
        <f t="shared" si="64"/>
        <v>7</v>
      </c>
      <c r="S984">
        <f t="shared" si="65"/>
        <v>4</v>
      </c>
      <c r="T984">
        <f t="shared" si="66"/>
        <v>11</v>
      </c>
      <c r="U984" t="s">
        <v>1468</v>
      </c>
      <c r="V984" t="s">
        <v>1471</v>
      </c>
      <c r="W984" t="s">
        <v>1469</v>
      </c>
      <c r="X984" t="s">
        <v>1472</v>
      </c>
      <c r="Y984" t="s">
        <v>5354</v>
      </c>
      <c r="Z984" cm="1">
        <f t="array" ref="Z984">IF(ISBLANK(AK984),_xlfn.LET(
    _xlpm.nameBeforeSlash, IF(ISNUMBER(SEARCH("/", Y984)), LEFT(Y984, SEARCH("/", Y984)-1), Y984),
    _xlpm.matchRow, IFERROR(MATCH(_xlpm.nameBeforeSlash, AA:AA, 0), ""),
    _xlpm.difference, IF(_xlpm.matchRow="", "", ABS((R984 + S984)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),IF(ISBLANK(Y984),"","Hidden"))</f>
        <v>8</v>
      </c>
      <c r="AA984" t="s">
        <v>5355</v>
      </c>
      <c r="AC984" t="s">
        <v>1191</v>
      </c>
      <c r="AD984" t="str">
        <f>_xlfn.XLOOKUP(AC984,moves!A:A,moves!B:B)</f>
        <v>ground</v>
      </c>
      <c r="AE984">
        <f>_xlfn.XLOOKUP(AC984,moves!A:A,moves!D:D)</f>
        <v>1</v>
      </c>
      <c r="AF984" t="str">
        <f>_xlfn.XLOOKUP(AC984,moves!A:A,moves!E:E)</f>
        <v>When the target next attacks: Regular hits deal -1 damage.</v>
      </c>
      <c r="AG984">
        <v>0</v>
      </c>
      <c r="AH984">
        <v>0</v>
      </c>
      <c r="AI984">
        <f t="shared" si="67"/>
        <v>1</v>
      </c>
      <c r="AJ984" t="s">
        <v>523</v>
      </c>
      <c r="AL984">
        <v>0</v>
      </c>
      <c r="AM984" cm="1">
        <f t="array" ref="AM984">IF(AL984=1,1,
   IF(ISTEXT(AK984),1,
   IF(AO984&gt;1,AM983,
   IF(AI984=1,
      IF(SUMPRODUCT((LEN($Y$2:$Y$4096)-LEN(SUBSTITUTE($Y$2:$Y$4096,AA984,"")))/LEN(AA984))&gt;0,2,1),
      IF(
         SUMPRODUCT((LEN($Y$2:$Y$4096)-LEN(SUBSTITUTE($Y$2:$Y$4096,AA984,"")))/LEN(AA984))
         - SUMPRODUCT((LEN($Y$2:$Y$4096)-LEN(SUBSTITUTE($Y$2:$Y$4096,"Alolan "&amp;AA984,"")))/LEN("Alolan "&amp;AA984))
         - SUMPRODUCT((LEN($Y$2:$Y$4096)-LEN(SUBSTITUTE($Y$2:$Y$4096,"Galarian "&amp;AA984,"")))/LEN("Galarian "&amp;AA984))
         - SUMPRODUCT((LEN($Y$2:$Y$4096)-LEN(SUBSTITUTE($Y$2:$Y$4096,"Hisuian "&amp;AA984,"")))/LEN("Hisuian "&amp;AA984))
         - SUMPRODUCT((LEN($Y$2:$Y$4096)-LEN(SUBSTITUTE($Y$2:$Y$4096,"Paldean "&amp;AA984,"")))/LEN("Paldean "&amp;AA984))
      &gt;0,2,1)
   ))))</f>
        <v>1</v>
      </c>
      <c r="AN984">
        <v>0</v>
      </c>
      <c r="AO984">
        <v>0</v>
      </c>
    </row>
    <row r="985" spans="1:41" x14ac:dyDescent="0.25">
      <c r="A985">
        <v>332</v>
      </c>
      <c r="B985" t="s">
        <v>2009</v>
      </c>
      <c r="C985" t="s">
        <v>1468</v>
      </c>
      <c r="D985" t="s">
        <v>1471</v>
      </c>
      <c r="E985">
        <v>70</v>
      </c>
      <c r="F985">
        <v>115</v>
      </c>
      <c r="G985">
        <v>60</v>
      </c>
      <c r="H985">
        <v>115</v>
      </c>
      <c r="I985">
        <v>60</v>
      </c>
      <c r="J985">
        <v>55</v>
      </c>
      <c r="K985" t="s">
        <v>2010</v>
      </c>
      <c r="L985" t="s">
        <v>253</v>
      </c>
      <c r="M985" t="s">
        <v>251</v>
      </c>
      <c r="N985">
        <v>9.1</v>
      </c>
      <c r="O985">
        <v>6.4</v>
      </c>
      <c r="R985">
        <f t="shared" si="64"/>
        <v>9</v>
      </c>
      <c r="S985">
        <f t="shared" si="65"/>
        <v>6</v>
      </c>
      <c r="T985">
        <f t="shared" si="66"/>
        <v>15</v>
      </c>
      <c r="U985" t="s">
        <v>1468</v>
      </c>
      <c r="V985" t="s">
        <v>1471</v>
      </c>
      <c r="W985" t="s">
        <v>1469</v>
      </c>
      <c r="X985" t="s">
        <v>1472</v>
      </c>
      <c r="Z985" t="str" cm="1">
        <f t="array" ref="Z985">IF(ISBLANK(AK985),_xlfn.LET(
    _xlpm.nameBeforeSlash, IF(ISNUMBER(SEARCH("/", Y985)), LEFT(Y985, SEARCH("/", Y985)-1), Y985),
    _xlpm.matchRow, IFERROR(MATCH(_xlpm.nameBeforeSlash, AA:AA, 0), ""),
    _xlpm.difference, IF(_xlpm.matchRow="", "", ABS((R985 + S985)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),IF(ISBLANK(Y985),"","Hidden"))</f>
        <v/>
      </c>
      <c r="AA985" t="s">
        <v>2009</v>
      </c>
      <c r="AC985" t="s">
        <v>1155</v>
      </c>
      <c r="AD985" t="str">
        <f>_xlfn.XLOOKUP(AC985,moves!A:A,moves!B:B)</f>
        <v>grass</v>
      </c>
      <c r="AE985">
        <f>_xlfn.XLOOKUP(AC985,moves!A:A,moves!D:D)</f>
        <v>3</v>
      </c>
      <c r="AF985" t="str">
        <f>_xlfn.XLOOKUP(AC985,moves!A:A,moves!E:E)</f>
        <v>Status symbols deal +1 damage.</v>
      </c>
      <c r="AG985">
        <v>0</v>
      </c>
      <c r="AH985">
        <v>0</v>
      </c>
      <c r="AI985">
        <f t="shared" si="67"/>
        <v>0</v>
      </c>
      <c r="AJ985" t="s">
        <v>524</v>
      </c>
      <c r="AL985">
        <v>0</v>
      </c>
      <c r="AM985" cm="1">
        <f t="array" ref="AM985">IF(AL985=1,1,
   IF(ISTEXT(AK985),1,
   IF(AO985&gt;1,AM984,
   IF(AI985=1,
      IF(SUMPRODUCT((LEN($Y$2:$Y$4096)-LEN(SUBSTITUTE($Y$2:$Y$4096,AA985,"")))/LEN(AA985))&gt;0,2,1),
      IF(
         SUMPRODUCT((LEN($Y$2:$Y$4096)-LEN(SUBSTITUTE($Y$2:$Y$4096,AA985,"")))/LEN(AA985))
         - SUMPRODUCT((LEN($Y$2:$Y$4096)-LEN(SUBSTITUTE($Y$2:$Y$4096,"Alolan "&amp;AA985,"")))/LEN("Alolan "&amp;AA985))
         - SUMPRODUCT((LEN($Y$2:$Y$4096)-LEN(SUBSTITUTE($Y$2:$Y$4096,"Galarian "&amp;AA985,"")))/LEN("Galarian "&amp;AA985))
         - SUMPRODUCT((LEN($Y$2:$Y$4096)-LEN(SUBSTITUTE($Y$2:$Y$4096,"Hisuian "&amp;AA985,"")))/LEN("Hisuian "&amp;AA985))
         - SUMPRODUCT((LEN($Y$2:$Y$4096)-LEN(SUBSTITUTE($Y$2:$Y$4096,"Paldean "&amp;AA985,"")))/LEN("Paldean "&amp;AA985))
      &gt;0,2,1)
   ))))</f>
        <v>2</v>
      </c>
      <c r="AN985">
        <v>0</v>
      </c>
      <c r="AO985">
        <v>0</v>
      </c>
    </row>
    <row r="986" spans="1:41" x14ac:dyDescent="0.25">
      <c r="A986" t="s">
        <v>4064</v>
      </c>
      <c r="B986" t="s">
        <v>2009</v>
      </c>
      <c r="C986" t="s">
        <v>1468</v>
      </c>
      <c r="D986" t="s">
        <v>1471</v>
      </c>
      <c r="E986">
        <v>70</v>
      </c>
      <c r="F986">
        <v>115</v>
      </c>
      <c r="G986">
        <v>60</v>
      </c>
      <c r="H986">
        <v>115</v>
      </c>
      <c r="I986">
        <v>60</v>
      </c>
      <c r="J986">
        <v>55</v>
      </c>
      <c r="K986" t="s">
        <v>2010</v>
      </c>
      <c r="L986" t="s">
        <v>253</v>
      </c>
      <c r="M986" t="s">
        <v>251</v>
      </c>
      <c r="N986">
        <v>9.1</v>
      </c>
      <c r="O986">
        <v>6.4</v>
      </c>
      <c r="R986">
        <f t="shared" si="64"/>
        <v>9</v>
      </c>
      <c r="S986">
        <f t="shared" si="65"/>
        <v>6</v>
      </c>
      <c r="T986">
        <f t="shared" si="66"/>
        <v>15</v>
      </c>
      <c r="U986" t="s">
        <v>1468</v>
      </c>
      <c r="V986" t="s">
        <v>1471</v>
      </c>
      <c r="W986" t="s">
        <v>1469</v>
      </c>
      <c r="X986" t="s">
        <v>1472</v>
      </c>
      <c r="Z986" t="str" cm="1">
        <f t="array" ref="Z986">IF(ISBLANK(AK986),_xlfn.LET(
    _xlpm.nameBeforeSlash, IF(ISNUMBER(SEARCH("/", Y986)), LEFT(Y986, SEARCH("/", Y986)-1), Y986),
    _xlpm.matchRow, IFERROR(MATCH(_xlpm.nameBeforeSlash, AA:AA, 0), ""),
    _xlpm.difference, IF(_xlpm.matchRow="", "", ABS((R986 + S986)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),IF(ISBLANK(Y986),"","Hidden"))</f>
        <v/>
      </c>
      <c r="AA986" t="s">
        <v>5354</v>
      </c>
      <c r="AC986" t="s">
        <v>1144</v>
      </c>
      <c r="AD986" t="str">
        <f>_xlfn.XLOOKUP(AC986,moves!A:A,moves!B:B)</f>
        <v>grass</v>
      </c>
      <c r="AE986">
        <f>_xlfn.XLOOKUP(AC986,moves!A:A,moves!D:D)</f>
        <v>4</v>
      </c>
      <c r="AF986" t="str">
        <f>_xlfn.XLOOKUP(AC986,moves!A:A,moves!E:E)</f>
        <v>Every 2 regular hits deal +1 damage.</v>
      </c>
      <c r="AG986">
        <v>0</v>
      </c>
      <c r="AH986">
        <v>0</v>
      </c>
      <c r="AI986">
        <f t="shared" si="67"/>
        <v>1</v>
      </c>
      <c r="AJ986" t="s">
        <v>524</v>
      </c>
      <c r="AL986">
        <v>0</v>
      </c>
      <c r="AM986" cm="1">
        <f t="array" ref="AM986">IF(AL986=1,1,
   IF(ISTEXT(AK986),1,
   IF(AO986&gt;1,AM985,
   IF(AI986=1,
      IF(SUMPRODUCT((LEN($Y$2:$Y$4096)-LEN(SUBSTITUTE($Y$2:$Y$4096,AA986,"")))/LEN(AA986))&gt;0,2,1),
      IF(
         SUMPRODUCT((LEN($Y$2:$Y$4096)-LEN(SUBSTITUTE($Y$2:$Y$4096,AA986,"")))/LEN(AA986))
         - SUMPRODUCT((LEN($Y$2:$Y$4096)-LEN(SUBSTITUTE($Y$2:$Y$4096,"Alolan "&amp;AA986,"")))/LEN("Alolan "&amp;AA986))
         - SUMPRODUCT((LEN($Y$2:$Y$4096)-LEN(SUBSTITUTE($Y$2:$Y$4096,"Galarian "&amp;AA986,"")))/LEN("Galarian "&amp;AA986))
         - SUMPRODUCT((LEN($Y$2:$Y$4096)-LEN(SUBSTITUTE($Y$2:$Y$4096,"Hisuian "&amp;AA986,"")))/LEN("Hisuian "&amp;AA986))
         - SUMPRODUCT((LEN($Y$2:$Y$4096)-LEN(SUBSTITUTE($Y$2:$Y$4096,"Paldean "&amp;AA986,"")))/LEN("Paldean "&amp;AA986))
      &gt;0,2,1)
   ))))</f>
        <v>2</v>
      </c>
      <c r="AN986">
        <v>0</v>
      </c>
      <c r="AO986">
        <v>0</v>
      </c>
    </row>
    <row r="987" spans="1:41" x14ac:dyDescent="0.25">
      <c r="A987">
        <v>333</v>
      </c>
      <c r="B987" t="s">
        <v>124</v>
      </c>
      <c r="C987" t="s">
        <v>1512</v>
      </c>
      <c r="D987" t="s">
        <v>1481</v>
      </c>
      <c r="E987">
        <v>45</v>
      </c>
      <c r="F987">
        <v>40</v>
      </c>
      <c r="G987">
        <v>60</v>
      </c>
      <c r="H987">
        <v>40</v>
      </c>
      <c r="I987">
        <v>75</v>
      </c>
      <c r="J987">
        <v>50</v>
      </c>
      <c r="K987" t="s">
        <v>2011</v>
      </c>
      <c r="L987" t="s">
        <v>250</v>
      </c>
      <c r="M987" t="s">
        <v>249</v>
      </c>
      <c r="N987">
        <v>4.4000000000000004</v>
      </c>
      <c r="O987">
        <v>5.85</v>
      </c>
      <c r="R987">
        <f t="shared" si="64"/>
        <v>4</v>
      </c>
      <c r="S987">
        <f t="shared" si="65"/>
        <v>6</v>
      </c>
      <c r="T987">
        <f t="shared" si="66"/>
        <v>10</v>
      </c>
      <c r="U987" t="s">
        <v>1512</v>
      </c>
      <c r="V987" t="s">
        <v>1481</v>
      </c>
      <c r="W987" t="s">
        <v>1482</v>
      </c>
      <c r="X987" t="s">
        <v>1536</v>
      </c>
      <c r="Y987" t="s">
        <v>125</v>
      </c>
      <c r="Z987" cm="1">
        <f t="array" ref="Z987">IF(ISBLANK(AK987),_xlfn.LET(
    _xlpm.nameBeforeSlash, IF(ISNUMBER(SEARCH("/", Y987)), LEFT(Y987, SEARCH("/", Y987)-1), Y987),
    _xlpm.matchRow, IFERROR(MATCH(_xlpm.nameBeforeSlash, AA:AA, 0), ""),
    _xlpm.difference, IF(_xlpm.matchRow="", "", ABS((R987 + S987)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),IF(ISBLANK(Y987),"","Hidden"))</f>
        <v>10</v>
      </c>
      <c r="AA987" t="s">
        <v>124</v>
      </c>
      <c r="AC987" t="s">
        <v>477</v>
      </c>
      <c r="AD987" t="str">
        <f>_xlfn.XLOOKUP(AC987,moves!A:A,moves!B:B)</f>
        <v>normal</v>
      </c>
      <c r="AE987">
        <f>_xlfn.XLOOKUP(AC987,moves!A:A,moves!D:D)</f>
        <v>1</v>
      </c>
      <c r="AF987" t="str">
        <f>_xlfn.XLOOKUP(AC987,moves!A:A,moves!E:E)</f>
        <v>Increase the user's and all targets' battle fatigue to 5.</v>
      </c>
      <c r="AG987">
        <v>0</v>
      </c>
      <c r="AH987">
        <v>0</v>
      </c>
      <c r="AI987">
        <f t="shared" si="67"/>
        <v>0</v>
      </c>
      <c r="AJ987" t="s">
        <v>523</v>
      </c>
      <c r="AL987">
        <v>0</v>
      </c>
      <c r="AM987" cm="1">
        <f t="array" ref="AM987">IF(AL987=1,1,
   IF(ISTEXT(AK987),1,
   IF(AO987&gt;1,AM986,
   IF(AI987=1,
      IF(SUMPRODUCT((LEN($Y$2:$Y$4096)-LEN(SUBSTITUTE($Y$2:$Y$4096,AA987,"")))/LEN(AA987))&gt;0,2,1),
      IF(
         SUMPRODUCT((LEN($Y$2:$Y$4096)-LEN(SUBSTITUTE($Y$2:$Y$4096,AA987,"")))/LEN(AA987))
         - SUMPRODUCT((LEN($Y$2:$Y$4096)-LEN(SUBSTITUTE($Y$2:$Y$4096,"Alolan "&amp;AA987,"")))/LEN("Alolan "&amp;AA987))
         - SUMPRODUCT((LEN($Y$2:$Y$4096)-LEN(SUBSTITUTE($Y$2:$Y$4096,"Galarian "&amp;AA987,"")))/LEN("Galarian "&amp;AA987))
         - SUMPRODUCT((LEN($Y$2:$Y$4096)-LEN(SUBSTITUTE($Y$2:$Y$4096,"Hisuian "&amp;AA987,"")))/LEN("Hisuian "&amp;AA987))
         - SUMPRODUCT((LEN($Y$2:$Y$4096)-LEN(SUBSTITUTE($Y$2:$Y$4096,"Paldean "&amp;AA987,"")))/LEN("Paldean "&amp;AA987))
      &gt;0,2,1)
   ))))</f>
        <v>1</v>
      </c>
      <c r="AN987">
        <v>0</v>
      </c>
      <c r="AO987">
        <v>0</v>
      </c>
    </row>
    <row r="988" spans="1:41" x14ac:dyDescent="0.25">
      <c r="A988" t="s">
        <v>4065</v>
      </c>
      <c r="B988" t="s">
        <v>124</v>
      </c>
      <c r="C988" t="s">
        <v>1512</v>
      </c>
      <c r="D988" t="s">
        <v>1481</v>
      </c>
      <c r="E988">
        <v>45</v>
      </c>
      <c r="F988">
        <v>40</v>
      </c>
      <c r="G988">
        <v>60</v>
      </c>
      <c r="H988">
        <v>40</v>
      </c>
      <c r="I988">
        <v>75</v>
      </c>
      <c r="J988">
        <v>50</v>
      </c>
      <c r="K988" t="s">
        <v>2011</v>
      </c>
      <c r="L988" t="s">
        <v>250</v>
      </c>
      <c r="M988" t="s">
        <v>249</v>
      </c>
      <c r="N988">
        <v>4.4000000000000004</v>
      </c>
      <c r="O988">
        <v>5.85</v>
      </c>
      <c r="R988">
        <f t="shared" si="64"/>
        <v>4</v>
      </c>
      <c r="S988">
        <f t="shared" si="65"/>
        <v>6</v>
      </c>
      <c r="T988">
        <f t="shared" si="66"/>
        <v>10</v>
      </c>
      <c r="U988" t="s">
        <v>1512</v>
      </c>
      <c r="V988" t="s">
        <v>1481</v>
      </c>
      <c r="W988" t="s">
        <v>1482</v>
      </c>
      <c r="X988" t="s">
        <v>1536</v>
      </c>
      <c r="Y988" t="s">
        <v>5356</v>
      </c>
      <c r="Z988" cm="1">
        <f t="array" ref="Z988">IF(ISBLANK(AK988),_xlfn.LET(
    _xlpm.nameBeforeSlash, IF(ISNUMBER(SEARCH("/", Y988)), LEFT(Y988, SEARCH("/", Y988)-1), Y988),
    _xlpm.matchRow, IFERROR(MATCH(_xlpm.nameBeforeSlash, AA:AA, 0), ""),
    _xlpm.difference, IF(_xlpm.matchRow="", "", ABS((R988 + S988)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),IF(ISBLANK(Y988),"","Hidden"))</f>
        <v>10</v>
      </c>
      <c r="AA988" t="s">
        <v>5357</v>
      </c>
      <c r="AC988" t="s">
        <v>1023</v>
      </c>
      <c r="AD988" t="str">
        <f>_xlfn.XLOOKUP(AC988,moves!A:A,moves!B:B)</f>
        <v>fairy</v>
      </c>
      <c r="AE988">
        <f>_xlfn.XLOOKUP(AC988,moves!A:A,moves!D:D)</f>
        <v>2</v>
      </c>
      <c r="AF988" t="str">
        <f>_xlfn.XLOOKUP(AC988,moves!A:A,moves!E:E)</f>
        <v>When the target next attacks: Remove 1 critical hit from the roll.</v>
      </c>
      <c r="AG988">
        <v>0</v>
      </c>
      <c r="AH988">
        <v>0</v>
      </c>
      <c r="AI988">
        <f t="shared" si="67"/>
        <v>1</v>
      </c>
      <c r="AJ988" t="s">
        <v>523</v>
      </c>
      <c r="AL988">
        <v>0</v>
      </c>
      <c r="AM988" cm="1">
        <f t="array" ref="AM988">IF(AL988=1,1,
   IF(ISTEXT(AK988),1,
   IF(AO988&gt;1,AM987,
   IF(AI988=1,
      IF(SUMPRODUCT((LEN($Y$2:$Y$4096)-LEN(SUBSTITUTE($Y$2:$Y$4096,AA988,"")))/LEN(AA988))&gt;0,2,1),
      IF(
         SUMPRODUCT((LEN($Y$2:$Y$4096)-LEN(SUBSTITUTE($Y$2:$Y$4096,AA988,"")))/LEN(AA988))
         - SUMPRODUCT((LEN($Y$2:$Y$4096)-LEN(SUBSTITUTE($Y$2:$Y$4096,"Alolan "&amp;AA988,"")))/LEN("Alolan "&amp;AA988))
         - SUMPRODUCT((LEN($Y$2:$Y$4096)-LEN(SUBSTITUTE($Y$2:$Y$4096,"Galarian "&amp;AA988,"")))/LEN("Galarian "&amp;AA988))
         - SUMPRODUCT((LEN($Y$2:$Y$4096)-LEN(SUBSTITUTE($Y$2:$Y$4096,"Hisuian "&amp;AA988,"")))/LEN("Hisuian "&amp;AA988))
         - SUMPRODUCT((LEN($Y$2:$Y$4096)-LEN(SUBSTITUTE($Y$2:$Y$4096,"Paldean "&amp;AA988,"")))/LEN("Paldean "&amp;AA988))
      &gt;0,2,1)
   ))))</f>
        <v>1</v>
      </c>
      <c r="AN988">
        <v>0</v>
      </c>
      <c r="AO988">
        <v>0</v>
      </c>
    </row>
    <row r="989" spans="1:41" x14ac:dyDescent="0.25">
      <c r="A989">
        <v>334</v>
      </c>
      <c r="B989" t="s">
        <v>125</v>
      </c>
      <c r="C989" t="s">
        <v>1482</v>
      </c>
      <c r="D989" t="s">
        <v>1481</v>
      </c>
      <c r="E989">
        <v>75</v>
      </c>
      <c r="F989">
        <v>70</v>
      </c>
      <c r="G989">
        <v>90</v>
      </c>
      <c r="H989">
        <v>70</v>
      </c>
      <c r="I989">
        <v>105</v>
      </c>
      <c r="J989">
        <v>80</v>
      </c>
      <c r="K989" t="s">
        <v>2012</v>
      </c>
      <c r="L989" t="s">
        <v>250</v>
      </c>
      <c r="M989" t="s">
        <v>249</v>
      </c>
      <c r="N989">
        <v>7.4</v>
      </c>
      <c r="O989">
        <v>8.85</v>
      </c>
      <c r="R989">
        <f t="shared" si="64"/>
        <v>7</v>
      </c>
      <c r="S989">
        <f t="shared" si="65"/>
        <v>9</v>
      </c>
      <c r="T989">
        <f t="shared" si="66"/>
        <v>16</v>
      </c>
      <c r="U989" t="s">
        <v>1482</v>
      </c>
      <c r="V989" t="s">
        <v>1481</v>
      </c>
      <c r="W989" t="s">
        <v>1536</v>
      </c>
      <c r="X989" t="s">
        <v>1512</v>
      </c>
      <c r="Z989" t="str" cm="1">
        <f t="array" ref="Z989">IF(ISBLANK(AK989),_xlfn.LET(
    _xlpm.nameBeforeSlash, IF(ISNUMBER(SEARCH("/", Y989)), LEFT(Y989, SEARCH("/", Y989)-1), Y989),
    _xlpm.matchRow, IFERROR(MATCH(_xlpm.nameBeforeSlash, AA:AA, 0), ""),
    _xlpm.difference, IF(_xlpm.matchRow="", "", ABS((R989 + S989)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),IF(ISBLANK(Y989),"","Hidden"))</f>
        <v/>
      </c>
      <c r="AA989" t="s">
        <v>125</v>
      </c>
      <c r="AC989" t="s">
        <v>1232</v>
      </c>
      <c r="AD989" t="str">
        <f>_xlfn.XLOOKUP(AC989,moves!A:A,moves!B:B)</f>
        <v>normal</v>
      </c>
      <c r="AE989">
        <f>_xlfn.XLOOKUP(AC989,moves!A:A,moves!D:D)</f>
        <v>3</v>
      </c>
      <c r="AF989" t="str">
        <f>_xlfn.XLOOKUP(AC989,moves!A:A,moves!E:E)</f>
        <v xml:space="preserve"> </v>
      </c>
      <c r="AG989">
        <v>0</v>
      </c>
      <c r="AH989">
        <v>0</v>
      </c>
      <c r="AI989">
        <f t="shared" si="67"/>
        <v>0</v>
      </c>
      <c r="AJ989" t="s">
        <v>524</v>
      </c>
      <c r="AL989">
        <v>0</v>
      </c>
      <c r="AM989" cm="1">
        <f t="array" ref="AM989">IF(AL989=1,1,
   IF(ISTEXT(AK989),1,
   IF(AO989&gt;1,AM988,
   IF(AI989=1,
      IF(SUMPRODUCT((LEN($Y$2:$Y$4096)-LEN(SUBSTITUTE($Y$2:$Y$4096,AA989,"")))/LEN(AA989))&gt;0,2,1),
      IF(
         SUMPRODUCT((LEN($Y$2:$Y$4096)-LEN(SUBSTITUTE($Y$2:$Y$4096,AA989,"")))/LEN(AA989))
         - SUMPRODUCT((LEN($Y$2:$Y$4096)-LEN(SUBSTITUTE($Y$2:$Y$4096,"Alolan "&amp;AA989,"")))/LEN("Alolan "&amp;AA989))
         - SUMPRODUCT((LEN($Y$2:$Y$4096)-LEN(SUBSTITUTE($Y$2:$Y$4096,"Galarian "&amp;AA989,"")))/LEN("Galarian "&amp;AA989))
         - SUMPRODUCT((LEN($Y$2:$Y$4096)-LEN(SUBSTITUTE($Y$2:$Y$4096,"Hisuian "&amp;AA989,"")))/LEN("Hisuian "&amp;AA989))
         - SUMPRODUCT((LEN($Y$2:$Y$4096)-LEN(SUBSTITUTE($Y$2:$Y$4096,"Paldean "&amp;AA989,"")))/LEN("Paldean "&amp;AA989))
      &gt;0,2,1)
   ))))</f>
        <v>2</v>
      </c>
      <c r="AN989">
        <v>0</v>
      </c>
      <c r="AO989">
        <v>1</v>
      </c>
    </row>
    <row r="990" spans="1:41" x14ac:dyDescent="0.25">
      <c r="A990" t="s">
        <v>2013</v>
      </c>
      <c r="B990" t="s">
        <v>125</v>
      </c>
      <c r="C990" t="s">
        <v>1482</v>
      </c>
      <c r="D990" t="s">
        <v>1536</v>
      </c>
      <c r="E990">
        <v>75</v>
      </c>
      <c r="F990">
        <v>110</v>
      </c>
      <c r="G990">
        <v>110</v>
      </c>
      <c r="H990">
        <v>110</v>
      </c>
      <c r="I990">
        <v>105</v>
      </c>
      <c r="J990">
        <v>80</v>
      </c>
      <c r="K990" t="s">
        <v>2012</v>
      </c>
      <c r="L990" t="s">
        <v>3446</v>
      </c>
      <c r="M990" t="s">
        <v>1476</v>
      </c>
      <c r="N990">
        <v>9.8000000000000007</v>
      </c>
      <c r="O990">
        <v>9.4499999999999993</v>
      </c>
      <c r="P990">
        <v>2</v>
      </c>
      <c r="Q990">
        <v>2</v>
      </c>
      <c r="R990">
        <f t="shared" si="64"/>
        <v>12</v>
      </c>
      <c r="S990">
        <f t="shared" si="65"/>
        <v>11</v>
      </c>
      <c r="T990">
        <f t="shared" si="66"/>
        <v>23</v>
      </c>
      <c r="U990" t="s">
        <v>1482</v>
      </c>
      <c r="V990" t="s">
        <v>1536</v>
      </c>
      <c r="W990" t="s">
        <v>1481</v>
      </c>
      <c r="X990" t="s">
        <v>1512</v>
      </c>
      <c r="Z990" t="str" cm="1">
        <f t="array" ref="Z990">IF(ISBLANK(AK990),_xlfn.LET(
    _xlpm.nameBeforeSlash, IF(ISNUMBER(SEARCH("/", Y990)), LEFT(Y990, SEARCH("/", Y990)-1), Y990),
    _xlpm.matchRow, IFERROR(MATCH(_xlpm.nameBeforeSlash, AA:AA, 0), ""),
    _xlpm.difference, IF(_xlpm.matchRow="", "", ABS((R990 + S990)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),IF(ISBLANK(Y990),"","Hidden"))</f>
        <v/>
      </c>
      <c r="AA990" t="s">
        <v>3370</v>
      </c>
      <c r="AB990" t="s">
        <v>1477</v>
      </c>
      <c r="AC990" t="s">
        <v>1018</v>
      </c>
      <c r="AD990" t="str">
        <f>_xlfn.XLOOKUP(AC990,moves!A:A,moves!B:B)</f>
        <v>fairy</v>
      </c>
      <c r="AE990">
        <f>_xlfn.XLOOKUP(AC990,moves!A:A,moves!D:D)</f>
        <v>4</v>
      </c>
      <c r="AF990" t="str">
        <f>_xlfn.XLOOKUP(AC990,moves!A:A,moves!E:E)</f>
        <v>Inflict the Confused status on the target.</v>
      </c>
      <c r="AG990">
        <v>0</v>
      </c>
      <c r="AH990">
        <v>0</v>
      </c>
      <c r="AI990">
        <f t="shared" si="67"/>
        <v>0</v>
      </c>
      <c r="AJ990" t="s">
        <v>524</v>
      </c>
      <c r="AL990">
        <v>0</v>
      </c>
      <c r="AM990" cm="1">
        <f t="array" ref="AM990">IF(AL990=1,1,
   IF(ISTEXT(AK990),1,
   IF(AO990&gt;1,AM989,
   IF(AI990=1,
      IF(SUMPRODUCT((LEN($Y$2:$Y$4096)-LEN(SUBSTITUTE($Y$2:$Y$4096,AA990,"")))/LEN(AA990))&gt;0,2,1),
      IF(
         SUMPRODUCT((LEN($Y$2:$Y$4096)-LEN(SUBSTITUTE($Y$2:$Y$4096,AA990,"")))/LEN(AA990))
         - SUMPRODUCT((LEN($Y$2:$Y$4096)-LEN(SUBSTITUTE($Y$2:$Y$4096,"Alolan "&amp;AA990,"")))/LEN("Alolan "&amp;AA990))
         - SUMPRODUCT((LEN($Y$2:$Y$4096)-LEN(SUBSTITUTE($Y$2:$Y$4096,"Galarian "&amp;AA990,"")))/LEN("Galarian "&amp;AA990))
         - SUMPRODUCT((LEN($Y$2:$Y$4096)-LEN(SUBSTITUTE($Y$2:$Y$4096,"Hisuian "&amp;AA990,"")))/LEN("Hisuian "&amp;AA990))
         - SUMPRODUCT((LEN($Y$2:$Y$4096)-LEN(SUBSTITUTE($Y$2:$Y$4096,"Paldean "&amp;AA990,"")))/LEN("Paldean "&amp;AA990))
      &gt;0,2,1)
   ))))</f>
        <v>2</v>
      </c>
      <c r="AN990">
        <v>0</v>
      </c>
      <c r="AO990">
        <v>2</v>
      </c>
    </row>
    <row r="991" spans="1:41" x14ac:dyDescent="0.25">
      <c r="A991" t="s">
        <v>4066</v>
      </c>
      <c r="B991" t="s">
        <v>125</v>
      </c>
      <c r="C991" t="s">
        <v>1482</v>
      </c>
      <c r="D991" t="s">
        <v>1481</v>
      </c>
      <c r="E991">
        <v>75</v>
      </c>
      <c r="F991">
        <v>70</v>
      </c>
      <c r="G991">
        <v>90</v>
      </c>
      <c r="H991">
        <v>70</v>
      </c>
      <c r="I991">
        <v>105</v>
      </c>
      <c r="J991">
        <v>80</v>
      </c>
      <c r="K991" t="s">
        <v>2012</v>
      </c>
      <c r="L991" t="s">
        <v>250</v>
      </c>
      <c r="M991" t="s">
        <v>249</v>
      </c>
      <c r="N991">
        <v>7.4</v>
      </c>
      <c r="O991">
        <v>8.85</v>
      </c>
      <c r="R991">
        <f t="shared" si="64"/>
        <v>7</v>
      </c>
      <c r="S991">
        <f t="shared" si="65"/>
        <v>9</v>
      </c>
      <c r="T991">
        <f t="shared" si="66"/>
        <v>16</v>
      </c>
      <c r="U991" t="s">
        <v>1482</v>
      </c>
      <c r="V991" t="s">
        <v>1481</v>
      </c>
      <c r="W991" t="s">
        <v>1536</v>
      </c>
      <c r="X991" t="s">
        <v>1512</v>
      </c>
      <c r="Z991" t="str" cm="1">
        <f t="array" ref="Z991">IF(ISBLANK(AK991),_xlfn.LET(
    _xlpm.nameBeforeSlash, IF(ISNUMBER(SEARCH("/", Y991)), LEFT(Y991, SEARCH("/", Y991)-1), Y991),
    _xlpm.matchRow, IFERROR(MATCH(_xlpm.nameBeforeSlash, AA:AA, 0), ""),
    _xlpm.difference, IF(_xlpm.matchRow="", "", ABS((R991 + S991)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),IF(ISBLANK(Y991),"","Hidden"))</f>
        <v/>
      </c>
      <c r="AA991" t="s">
        <v>5356</v>
      </c>
      <c r="AC991" t="s">
        <v>468</v>
      </c>
      <c r="AD991" t="str">
        <f>_xlfn.XLOOKUP(AC991,moves!A:A,moves!B:B)</f>
        <v>fairy</v>
      </c>
      <c r="AE991">
        <f>_xlfn.XLOOKUP(AC991,moves!A:A,moves!D:D)</f>
        <v>5</v>
      </c>
      <c r="AF991" t="str">
        <f>_xlfn.XLOOKUP(AC991,moves!A:A,moves!E:E)</f>
        <v>If 2 or more status symbols are rolled: Inflict the Drowsy status on the target.</v>
      </c>
      <c r="AG991">
        <v>0</v>
      </c>
      <c r="AH991">
        <v>0</v>
      </c>
      <c r="AI991">
        <f t="shared" si="67"/>
        <v>1</v>
      </c>
      <c r="AJ991" t="s">
        <v>524</v>
      </c>
      <c r="AL991">
        <v>0</v>
      </c>
      <c r="AM991" cm="1">
        <f t="array" ref="AM991">IF(AL991=1,1,
   IF(ISTEXT(AK991),1,
   IF(AO991&gt;1,AM990,
   IF(AI991=1,
      IF(SUMPRODUCT((LEN($Y$2:$Y$4096)-LEN(SUBSTITUTE($Y$2:$Y$4096,AA991,"")))/LEN(AA991))&gt;0,2,1),
      IF(
         SUMPRODUCT((LEN($Y$2:$Y$4096)-LEN(SUBSTITUTE($Y$2:$Y$4096,AA991,"")))/LEN(AA991))
         - SUMPRODUCT((LEN($Y$2:$Y$4096)-LEN(SUBSTITUTE($Y$2:$Y$4096,"Alolan "&amp;AA991,"")))/LEN("Alolan "&amp;AA991))
         - SUMPRODUCT((LEN($Y$2:$Y$4096)-LEN(SUBSTITUTE($Y$2:$Y$4096,"Galarian "&amp;AA991,"")))/LEN("Galarian "&amp;AA991))
         - SUMPRODUCT((LEN($Y$2:$Y$4096)-LEN(SUBSTITUTE($Y$2:$Y$4096,"Hisuian "&amp;AA991,"")))/LEN("Hisuian "&amp;AA991))
         - SUMPRODUCT((LEN($Y$2:$Y$4096)-LEN(SUBSTITUTE($Y$2:$Y$4096,"Paldean "&amp;AA991,"")))/LEN("Paldean "&amp;AA991))
      &gt;0,2,1)
   ))))</f>
        <v>2</v>
      </c>
      <c r="AN991">
        <v>0</v>
      </c>
      <c r="AO991">
        <v>1</v>
      </c>
    </row>
    <row r="992" spans="1:41" x14ac:dyDescent="0.25">
      <c r="A992" t="s">
        <v>4067</v>
      </c>
      <c r="B992" t="s">
        <v>125</v>
      </c>
      <c r="C992" t="s">
        <v>1482</v>
      </c>
      <c r="D992" t="s">
        <v>1536</v>
      </c>
      <c r="E992">
        <v>75</v>
      </c>
      <c r="F992">
        <v>110</v>
      </c>
      <c r="G992">
        <v>110</v>
      </c>
      <c r="H992">
        <v>110</v>
      </c>
      <c r="I992">
        <v>105</v>
      </c>
      <c r="J992">
        <v>80</v>
      </c>
      <c r="K992" t="s">
        <v>2012</v>
      </c>
      <c r="L992" t="s">
        <v>3446</v>
      </c>
      <c r="M992" t="s">
        <v>1476</v>
      </c>
      <c r="N992">
        <v>9.8000000000000007</v>
      </c>
      <c r="O992">
        <v>9.4499999999999993</v>
      </c>
      <c r="P992">
        <v>2</v>
      </c>
      <c r="Q992">
        <v>2</v>
      </c>
      <c r="R992">
        <f t="shared" si="64"/>
        <v>12</v>
      </c>
      <c r="S992">
        <f t="shared" si="65"/>
        <v>11</v>
      </c>
      <c r="T992">
        <f t="shared" si="66"/>
        <v>23</v>
      </c>
      <c r="U992" t="s">
        <v>1482</v>
      </c>
      <c r="V992" t="s">
        <v>1536</v>
      </c>
      <c r="W992" t="s">
        <v>1481</v>
      </c>
      <c r="X992" t="s">
        <v>1512</v>
      </c>
      <c r="Z992" t="str" cm="1">
        <f t="array" ref="Z992">IF(ISBLANK(AK992),_xlfn.LET(
    _xlpm.nameBeforeSlash, IF(ISNUMBER(SEARCH("/", Y992)), LEFT(Y992, SEARCH("/", Y992)-1), Y992),
    _xlpm.matchRow, IFERROR(MATCH(_xlpm.nameBeforeSlash, AA:AA, 0), ""),
    _xlpm.difference, IF(_xlpm.matchRow="", "", ABS((R992 + S992)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),IF(ISBLANK(Y992),"","Hidden"))</f>
        <v/>
      </c>
      <c r="AA992" t="s">
        <v>5358</v>
      </c>
      <c r="AB992" t="s">
        <v>1477</v>
      </c>
      <c r="AC992" t="s">
        <v>6543</v>
      </c>
      <c r="AD992" t="str">
        <f>_xlfn.XLOOKUP(AC992,moves!A:A,moves!B:B)</f>
        <v>dragon</v>
      </c>
      <c r="AE992">
        <f>_xlfn.XLOOKUP(AC992,moves!A:A,moves!D:D)</f>
        <v>4</v>
      </c>
      <c r="AF992" t="str">
        <f>_xlfn.XLOOKUP(AC992,moves!A:A,moves!E:E)</f>
        <v>The type of this move can either be Dragon- or Fairy-type. If this move is super effective against the target: Heal for half the damage dealt, rounded down.</v>
      </c>
      <c r="AG992">
        <v>0</v>
      </c>
      <c r="AH992">
        <v>0</v>
      </c>
      <c r="AI992">
        <f t="shared" si="67"/>
        <v>1</v>
      </c>
      <c r="AJ992" t="s">
        <v>524</v>
      </c>
      <c r="AL992">
        <v>0</v>
      </c>
      <c r="AM992" cm="1">
        <f t="array" ref="AM992">IF(AL992=1,1,
   IF(ISTEXT(AK992),1,
   IF(AO992&gt;1,AM991,
   IF(AI992=1,
      IF(SUMPRODUCT((LEN($Y$2:$Y$4096)-LEN(SUBSTITUTE($Y$2:$Y$4096,AA992,"")))/LEN(AA992))&gt;0,2,1),
      IF(
         SUMPRODUCT((LEN($Y$2:$Y$4096)-LEN(SUBSTITUTE($Y$2:$Y$4096,AA992,"")))/LEN(AA992))
         - SUMPRODUCT((LEN($Y$2:$Y$4096)-LEN(SUBSTITUTE($Y$2:$Y$4096,"Alolan "&amp;AA992,"")))/LEN("Alolan "&amp;AA992))
         - SUMPRODUCT((LEN($Y$2:$Y$4096)-LEN(SUBSTITUTE($Y$2:$Y$4096,"Galarian "&amp;AA992,"")))/LEN("Galarian "&amp;AA992))
         - SUMPRODUCT((LEN($Y$2:$Y$4096)-LEN(SUBSTITUTE($Y$2:$Y$4096,"Hisuian "&amp;AA992,"")))/LEN("Hisuian "&amp;AA992))
         - SUMPRODUCT((LEN($Y$2:$Y$4096)-LEN(SUBSTITUTE($Y$2:$Y$4096,"Paldean "&amp;AA992,"")))/LEN("Paldean "&amp;AA992))
      &gt;0,2,1)
   ))))</f>
        <v>2</v>
      </c>
      <c r="AN992">
        <v>0</v>
      </c>
      <c r="AO992">
        <v>2</v>
      </c>
    </row>
    <row r="993" spans="1:41" x14ac:dyDescent="0.25">
      <c r="A993">
        <v>335</v>
      </c>
      <c r="B993" t="s">
        <v>2014</v>
      </c>
      <c r="C993" t="s">
        <v>1512</v>
      </c>
      <c r="D993"/>
      <c r="E993">
        <v>73</v>
      </c>
      <c r="F993">
        <v>115</v>
      </c>
      <c r="G993">
        <v>60</v>
      </c>
      <c r="H993">
        <v>60</v>
      </c>
      <c r="I993">
        <v>60</v>
      </c>
      <c r="J993">
        <v>90</v>
      </c>
      <c r="K993" t="s">
        <v>2015</v>
      </c>
      <c r="L993" t="s">
        <v>247</v>
      </c>
      <c r="M993" t="s">
        <v>249</v>
      </c>
      <c r="N993">
        <v>9.9499999999999993</v>
      </c>
      <c r="O993">
        <v>6.5200000000000005</v>
      </c>
      <c r="P993">
        <v>-1</v>
      </c>
      <c r="R993">
        <f t="shared" si="64"/>
        <v>9</v>
      </c>
      <c r="S993">
        <f t="shared" si="65"/>
        <v>7</v>
      </c>
      <c r="T993">
        <f t="shared" si="66"/>
        <v>16</v>
      </c>
      <c r="U993" t="s">
        <v>1512</v>
      </c>
      <c r="V993" t="s">
        <v>1471</v>
      </c>
      <c r="W993" t="s">
        <v>1492</v>
      </c>
      <c r="X993" t="s">
        <v>1469</v>
      </c>
      <c r="Z993" t="str" cm="1">
        <f t="array" ref="Z993">IF(ISBLANK(AK993),_xlfn.LET(
    _xlpm.nameBeforeSlash, IF(ISNUMBER(SEARCH("/", Y993)), LEFT(Y993, SEARCH("/", Y993)-1), Y993),
    _xlpm.matchRow, IFERROR(MATCH(_xlpm.nameBeforeSlash, AA:AA, 0), ""),
    _xlpm.difference, IF(_xlpm.matchRow="", "", ABS((R993 + S993)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),IF(ISBLANK(Y993),"","Hidden"))</f>
        <v/>
      </c>
      <c r="AA993" t="s">
        <v>2014</v>
      </c>
      <c r="AC993" t="s">
        <v>1261</v>
      </c>
      <c r="AD993" t="str">
        <f>_xlfn.XLOOKUP(AC993,moves!A:A,moves!B:B)</f>
        <v>normal</v>
      </c>
      <c r="AE993">
        <f>_xlfn.XLOOKUP(AC993,moves!A:A,moves!D:D)</f>
        <v>2</v>
      </c>
      <c r="AF993" t="str">
        <f>_xlfn.XLOOKUP(AC993,moves!A:A,moves!E:E)</f>
        <v>Regular hits deal +1 damage.</v>
      </c>
      <c r="AG993">
        <v>0</v>
      </c>
      <c r="AH993">
        <v>0</v>
      </c>
      <c r="AI993">
        <f t="shared" si="67"/>
        <v>0</v>
      </c>
      <c r="AJ993" t="s">
        <v>524</v>
      </c>
      <c r="AL993">
        <v>0</v>
      </c>
      <c r="AM993" cm="1">
        <f t="array" ref="AM993">IF(AL993=1,1,
   IF(ISTEXT(AK993),1,
   IF(AO993&gt;1,AM992,
   IF(AI993=1,
      IF(SUMPRODUCT((LEN($Y$2:$Y$4096)-LEN(SUBSTITUTE($Y$2:$Y$4096,AA993,"")))/LEN(AA993))&gt;0,2,1),
      IF(
         SUMPRODUCT((LEN($Y$2:$Y$4096)-LEN(SUBSTITUTE($Y$2:$Y$4096,AA993,"")))/LEN(AA993))
         - SUMPRODUCT((LEN($Y$2:$Y$4096)-LEN(SUBSTITUTE($Y$2:$Y$4096,"Alolan "&amp;AA993,"")))/LEN("Alolan "&amp;AA993))
         - SUMPRODUCT((LEN($Y$2:$Y$4096)-LEN(SUBSTITUTE($Y$2:$Y$4096,"Galarian "&amp;AA993,"")))/LEN("Galarian "&amp;AA993))
         - SUMPRODUCT((LEN($Y$2:$Y$4096)-LEN(SUBSTITUTE($Y$2:$Y$4096,"Hisuian "&amp;AA993,"")))/LEN("Hisuian "&amp;AA993))
         - SUMPRODUCT((LEN($Y$2:$Y$4096)-LEN(SUBSTITUTE($Y$2:$Y$4096,"Paldean "&amp;AA993,"")))/LEN("Paldean "&amp;AA993))
      &gt;0,2,1)
   ))))</f>
        <v>1</v>
      </c>
      <c r="AN993">
        <v>0</v>
      </c>
      <c r="AO993">
        <v>0</v>
      </c>
    </row>
    <row r="994" spans="1:41" x14ac:dyDescent="0.25">
      <c r="A994" t="s">
        <v>4068</v>
      </c>
      <c r="B994" t="s">
        <v>2014</v>
      </c>
      <c r="C994" t="s">
        <v>1512</v>
      </c>
      <c r="D994"/>
      <c r="E994">
        <v>73</v>
      </c>
      <c r="F994">
        <v>115</v>
      </c>
      <c r="G994">
        <v>60</v>
      </c>
      <c r="H994">
        <v>60</v>
      </c>
      <c r="I994">
        <v>60</v>
      </c>
      <c r="J994">
        <v>90</v>
      </c>
      <c r="K994" t="s">
        <v>2015</v>
      </c>
      <c r="L994" t="s">
        <v>247</v>
      </c>
      <c r="M994" t="s">
        <v>249</v>
      </c>
      <c r="N994">
        <v>9.9499999999999993</v>
      </c>
      <c r="O994">
        <v>6.5200000000000005</v>
      </c>
      <c r="P994">
        <v>-1</v>
      </c>
      <c r="R994">
        <f t="shared" si="64"/>
        <v>9</v>
      </c>
      <c r="S994">
        <f t="shared" si="65"/>
        <v>7</v>
      </c>
      <c r="T994">
        <f t="shared" si="66"/>
        <v>16</v>
      </c>
      <c r="U994" t="s">
        <v>1512</v>
      </c>
      <c r="V994" t="s">
        <v>1471</v>
      </c>
      <c r="W994" t="s">
        <v>1492</v>
      </c>
      <c r="X994" t="s">
        <v>1469</v>
      </c>
      <c r="Z994" t="str" cm="1">
        <f t="array" ref="Z994">IF(ISBLANK(AK994),_xlfn.LET(
    _xlpm.nameBeforeSlash, IF(ISNUMBER(SEARCH("/", Y994)), LEFT(Y994, SEARCH("/", Y994)-1), Y994),
    _xlpm.matchRow, IFERROR(MATCH(_xlpm.nameBeforeSlash, AA:AA, 0), ""),
    _xlpm.difference, IF(_xlpm.matchRow="", "", ABS((R994 + S994)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),IF(ISBLANK(Y994),"","Hidden"))</f>
        <v/>
      </c>
      <c r="AA994" t="s">
        <v>5359</v>
      </c>
      <c r="AC994" t="s">
        <v>1282</v>
      </c>
      <c r="AD994" t="str">
        <f>_xlfn.XLOOKUP(AC994,moves!A:A,moves!B:B)</f>
        <v>normal</v>
      </c>
      <c r="AE994">
        <f>_xlfn.XLOOKUP(AC994,moves!A:A,moves!D:D)</f>
        <v>0</v>
      </c>
      <c r="AF994" t="str">
        <f>_xlfn.XLOOKUP(AC994,moves!A:A,moves!E:E)</f>
        <v>The user takes damage equal to half its base health, rounded up. Add 3 critical hits to the user's attack rolls.</v>
      </c>
      <c r="AG994">
        <v>0</v>
      </c>
      <c r="AH994">
        <v>0</v>
      </c>
      <c r="AI994">
        <f t="shared" si="67"/>
        <v>1</v>
      </c>
      <c r="AJ994" t="s">
        <v>524</v>
      </c>
      <c r="AL994">
        <v>0</v>
      </c>
      <c r="AM994" cm="1">
        <f t="array" ref="AM994">IF(AL994=1,1,
   IF(ISTEXT(AK994),1,
   IF(AO994&gt;1,AM993,
   IF(AI994=1,
      IF(SUMPRODUCT((LEN($Y$2:$Y$4096)-LEN(SUBSTITUTE($Y$2:$Y$4096,AA994,"")))/LEN(AA994))&gt;0,2,1),
      IF(
         SUMPRODUCT((LEN($Y$2:$Y$4096)-LEN(SUBSTITUTE($Y$2:$Y$4096,AA994,"")))/LEN(AA994))
         - SUMPRODUCT((LEN($Y$2:$Y$4096)-LEN(SUBSTITUTE($Y$2:$Y$4096,"Alolan "&amp;AA994,"")))/LEN("Alolan "&amp;AA994))
         - SUMPRODUCT((LEN($Y$2:$Y$4096)-LEN(SUBSTITUTE($Y$2:$Y$4096,"Galarian "&amp;AA994,"")))/LEN("Galarian "&amp;AA994))
         - SUMPRODUCT((LEN($Y$2:$Y$4096)-LEN(SUBSTITUTE($Y$2:$Y$4096,"Hisuian "&amp;AA994,"")))/LEN("Hisuian "&amp;AA994))
         - SUMPRODUCT((LEN($Y$2:$Y$4096)-LEN(SUBSTITUTE($Y$2:$Y$4096,"Paldean "&amp;AA994,"")))/LEN("Paldean "&amp;AA994))
      &gt;0,2,1)
   ))))</f>
        <v>1</v>
      </c>
      <c r="AN994">
        <v>0</v>
      </c>
      <c r="AO994">
        <v>0</v>
      </c>
    </row>
    <row r="995" spans="1:41" x14ac:dyDescent="0.25">
      <c r="A995">
        <v>336</v>
      </c>
      <c r="B995" t="s">
        <v>2016</v>
      </c>
      <c r="C995" t="s">
        <v>1469</v>
      </c>
      <c r="D995"/>
      <c r="E995">
        <v>73</v>
      </c>
      <c r="F995">
        <v>100</v>
      </c>
      <c r="G995">
        <v>60</v>
      </c>
      <c r="H995">
        <v>100</v>
      </c>
      <c r="I995">
        <v>60</v>
      </c>
      <c r="J995">
        <v>65</v>
      </c>
      <c r="K995" t="s">
        <v>2017</v>
      </c>
      <c r="L995" t="s">
        <v>247</v>
      </c>
      <c r="M995" t="s">
        <v>249</v>
      </c>
      <c r="N995">
        <v>8.6</v>
      </c>
      <c r="O995">
        <v>6.5200000000000005</v>
      </c>
      <c r="R995">
        <f t="shared" si="64"/>
        <v>9</v>
      </c>
      <c r="S995">
        <f t="shared" si="65"/>
        <v>7</v>
      </c>
      <c r="T995">
        <f t="shared" si="66"/>
        <v>16</v>
      </c>
      <c r="U995" t="s">
        <v>1469</v>
      </c>
      <c r="V995" t="s">
        <v>1471</v>
      </c>
      <c r="W995" t="s">
        <v>1468</v>
      </c>
      <c r="X995" t="s">
        <v>1512</v>
      </c>
      <c r="Z995" t="str" cm="1">
        <f t="array" ref="Z995">IF(ISBLANK(AK995),_xlfn.LET(
    _xlpm.nameBeforeSlash, IF(ISNUMBER(SEARCH("/", Y995)), LEFT(Y995, SEARCH("/", Y995)-1), Y995),
    _xlpm.matchRow, IFERROR(MATCH(_xlpm.nameBeforeSlash, AA:AA, 0), ""),
    _xlpm.difference, IF(_xlpm.matchRow="", "", ABS((R995 + S995)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),IF(ISBLANK(Y995),"","Hidden"))</f>
        <v/>
      </c>
      <c r="AA995" t="s">
        <v>2016</v>
      </c>
      <c r="AC995" t="s">
        <v>844</v>
      </c>
      <c r="AD995" t="str">
        <f>_xlfn.XLOOKUP(AC995,moves!A:A,moves!B:B)</f>
        <v>poison</v>
      </c>
      <c r="AE995">
        <f>_xlfn.XLOOKUP(AC995,moves!A:A,moves!D:D)</f>
        <v>2</v>
      </c>
      <c r="AF995" t="str">
        <f>_xlfn.XLOOKUP(AC995,moves!A:A,moves!E:E)</f>
        <v>Inflict the Poisoned status on the target. Critical hits deal +1 damage.</v>
      </c>
      <c r="AG995">
        <v>0</v>
      </c>
      <c r="AH995">
        <v>0</v>
      </c>
      <c r="AI995">
        <f t="shared" si="67"/>
        <v>0</v>
      </c>
      <c r="AJ995" t="s">
        <v>524</v>
      </c>
      <c r="AL995">
        <v>0</v>
      </c>
      <c r="AM995" cm="1">
        <f t="array" ref="AM995">IF(AL995=1,1,
   IF(ISTEXT(AK995),1,
   IF(AO995&gt;1,AM994,
   IF(AI995=1,
      IF(SUMPRODUCT((LEN($Y$2:$Y$4096)-LEN(SUBSTITUTE($Y$2:$Y$4096,AA995,"")))/LEN(AA995))&gt;0,2,1),
      IF(
         SUMPRODUCT((LEN($Y$2:$Y$4096)-LEN(SUBSTITUTE($Y$2:$Y$4096,AA995,"")))/LEN(AA995))
         - SUMPRODUCT((LEN($Y$2:$Y$4096)-LEN(SUBSTITUTE($Y$2:$Y$4096,"Alolan "&amp;AA995,"")))/LEN("Alolan "&amp;AA995))
         - SUMPRODUCT((LEN($Y$2:$Y$4096)-LEN(SUBSTITUTE($Y$2:$Y$4096,"Galarian "&amp;AA995,"")))/LEN("Galarian "&amp;AA995))
         - SUMPRODUCT((LEN($Y$2:$Y$4096)-LEN(SUBSTITUTE($Y$2:$Y$4096,"Hisuian "&amp;AA995,"")))/LEN("Hisuian "&amp;AA995))
         - SUMPRODUCT((LEN($Y$2:$Y$4096)-LEN(SUBSTITUTE($Y$2:$Y$4096,"Paldean "&amp;AA995,"")))/LEN("Paldean "&amp;AA995))
      &gt;0,2,1)
   ))))</f>
        <v>1</v>
      </c>
      <c r="AN995">
        <v>0</v>
      </c>
      <c r="AO995">
        <v>0</v>
      </c>
    </row>
    <row r="996" spans="1:41" x14ac:dyDescent="0.25">
      <c r="A996" t="s">
        <v>4069</v>
      </c>
      <c r="B996" t="s">
        <v>2016</v>
      </c>
      <c r="C996" t="s">
        <v>1469</v>
      </c>
      <c r="D996"/>
      <c r="E996">
        <v>73</v>
      </c>
      <c r="F996">
        <v>100</v>
      </c>
      <c r="G996">
        <v>60</v>
      </c>
      <c r="H996">
        <v>100</v>
      </c>
      <c r="I996">
        <v>60</v>
      </c>
      <c r="J996">
        <v>65</v>
      </c>
      <c r="K996" t="s">
        <v>2017</v>
      </c>
      <c r="L996" t="s">
        <v>247</v>
      </c>
      <c r="M996" t="s">
        <v>249</v>
      </c>
      <c r="N996">
        <v>8.6</v>
      </c>
      <c r="O996">
        <v>6.5200000000000005</v>
      </c>
      <c r="R996">
        <f t="shared" si="64"/>
        <v>9</v>
      </c>
      <c r="S996">
        <f t="shared" si="65"/>
        <v>7</v>
      </c>
      <c r="T996">
        <f t="shared" si="66"/>
        <v>16</v>
      </c>
      <c r="U996" t="s">
        <v>1469</v>
      </c>
      <c r="V996" t="s">
        <v>1471</v>
      </c>
      <c r="W996" t="s">
        <v>1468</v>
      </c>
      <c r="X996" t="s">
        <v>1512</v>
      </c>
      <c r="Z996" t="str" cm="1">
        <f t="array" ref="Z996">IF(ISBLANK(AK996),_xlfn.LET(
    _xlpm.nameBeforeSlash, IF(ISNUMBER(SEARCH("/", Y996)), LEFT(Y996, SEARCH("/", Y996)-1), Y996),
    _xlpm.matchRow, IFERROR(MATCH(_xlpm.nameBeforeSlash, AA:AA, 0), ""),
    _xlpm.difference, IF(_xlpm.matchRow="", "", ABS((R996 + S996)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),IF(ISBLANK(Y996),"","Hidden"))</f>
        <v/>
      </c>
      <c r="AA996" t="s">
        <v>5360</v>
      </c>
      <c r="AC996" t="s">
        <v>743</v>
      </c>
      <c r="AD996" t="str">
        <f>_xlfn.XLOOKUP(AC996,moves!A:A,moves!B:B)</f>
        <v>poison</v>
      </c>
      <c r="AE996">
        <f>_xlfn.XLOOKUP(AC996,moves!A:A,moves!D:D)</f>
        <v>4</v>
      </c>
      <c r="AF996" t="str">
        <f>_xlfn.XLOOKUP(AC996,moves!A:A,moves!E:E)</f>
        <v>To use this move: The user must consume an Apricorn from the bag of the user. Increase the attack strength by 1/2/3 depending on the tier of the Apricon consumed.</v>
      </c>
      <c r="AG996">
        <v>0</v>
      </c>
      <c r="AH996">
        <v>0</v>
      </c>
      <c r="AI996">
        <f t="shared" si="67"/>
        <v>1</v>
      </c>
      <c r="AJ996" t="s">
        <v>524</v>
      </c>
      <c r="AL996">
        <v>0</v>
      </c>
      <c r="AM996" cm="1">
        <f t="array" ref="AM996">IF(AL996=1,1,
   IF(ISTEXT(AK996),1,
   IF(AO996&gt;1,AM995,
   IF(AI996=1,
      IF(SUMPRODUCT((LEN($Y$2:$Y$4096)-LEN(SUBSTITUTE($Y$2:$Y$4096,AA996,"")))/LEN(AA996))&gt;0,2,1),
      IF(
         SUMPRODUCT((LEN($Y$2:$Y$4096)-LEN(SUBSTITUTE($Y$2:$Y$4096,AA996,"")))/LEN(AA996))
         - SUMPRODUCT((LEN($Y$2:$Y$4096)-LEN(SUBSTITUTE($Y$2:$Y$4096,"Alolan "&amp;AA996,"")))/LEN("Alolan "&amp;AA996))
         - SUMPRODUCT((LEN($Y$2:$Y$4096)-LEN(SUBSTITUTE($Y$2:$Y$4096,"Galarian "&amp;AA996,"")))/LEN("Galarian "&amp;AA996))
         - SUMPRODUCT((LEN($Y$2:$Y$4096)-LEN(SUBSTITUTE($Y$2:$Y$4096,"Hisuian "&amp;AA996,"")))/LEN("Hisuian "&amp;AA996))
         - SUMPRODUCT((LEN($Y$2:$Y$4096)-LEN(SUBSTITUTE($Y$2:$Y$4096,"Paldean "&amp;AA996,"")))/LEN("Paldean "&amp;AA996))
      &gt;0,2,1)
   ))))</f>
        <v>1</v>
      </c>
      <c r="AN996">
        <v>0</v>
      </c>
      <c r="AO996">
        <v>0</v>
      </c>
    </row>
    <row r="997" spans="1:41" x14ac:dyDescent="0.25">
      <c r="A997">
        <v>337</v>
      </c>
      <c r="B997" t="s">
        <v>2018</v>
      </c>
      <c r="C997" t="s">
        <v>1546</v>
      </c>
      <c r="D997" t="s">
        <v>429</v>
      </c>
      <c r="E997">
        <v>90</v>
      </c>
      <c r="F997">
        <v>55</v>
      </c>
      <c r="G997">
        <v>65</v>
      </c>
      <c r="H997">
        <v>95</v>
      </c>
      <c r="I997">
        <v>85</v>
      </c>
      <c r="J997">
        <v>70</v>
      </c>
      <c r="K997" t="s">
        <v>2019</v>
      </c>
      <c r="L997" t="s">
        <v>253</v>
      </c>
      <c r="M997" t="s">
        <v>249</v>
      </c>
      <c r="N997">
        <v>8.1</v>
      </c>
      <c r="O997">
        <v>8.1</v>
      </c>
      <c r="R997">
        <f t="shared" si="64"/>
        <v>8</v>
      </c>
      <c r="S997">
        <f t="shared" si="65"/>
        <v>8</v>
      </c>
      <c r="T997">
        <f t="shared" si="66"/>
        <v>16</v>
      </c>
      <c r="U997" t="s">
        <v>1546</v>
      </c>
      <c r="V997" t="s">
        <v>429</v>
      </c>
      <c r="W997" t="s">
        <v>1536</v>
      </c>
      <c r="X997" t="s">
        <v>1472</v>
      </c>
      <c r="Z997" t="str" cm="1">
        <f t="array" ref="Z997">IF(ISBLANK(AK997),_xlfn.LET(
    _xlpm.nameBeforeSlash, IF(ISNUMBER(SEARCH("/", Y997)), LEFT(Y997, SEARCH("/", Y997)-1), Y997),
    _xlpm.matchRow, IFERROR(MATCH(_xlpm.nameBeforeSlash, AA:AA, 0), ""),
    _xlpm.difference, IF(_xlpm.matchRow="", "", ABS((R997 + S997)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),IF(ISBLANK(Y997),"","Hidden"))</f>
        <v/>
      </c>
      <c r="AA997" t="s">
        <v>2018</v>
      </c>
      <c r="AC997" t="s">
        <v>468</v>
      </c>
      <c r="AD997" t="str">
        <f>_xlfn.XLOOKUP(AC997,moves!A:A,moves!B:B)</f>
        <v>fairy</v>
      </c>
      <c r="AE997">
        <f>_xlfn.XLOOKUP(AC997,moves!A:A,moves!D:D)</f>
        <v>5</v>
      </c>
      <c r="AF997" t="str">
        <f>_xlfn.XLOOKUP(AC997,moves!A:A,moves!E:E)</f>
        <v>If 2 or more status symbols are rolled: Inflict the Drowsy status on the target.</v>
      </c>
      <c r="AG997">
        <v>0</v>
      </c>
      <c r="AH997">
        <v>0</v>
      </c>
      <c r="AI997">
        <f t="shared" si="67"/>
        <v>0</v>
      </c>
      <c r="AJ997" t="s">
        <v>524</v>
      </c>
      <c r="AL997">
        <v>0</v>
      </c>
      <c r="AM997" cm="1">
        <f t="array" ref="AM997">IF(AL997=1,1,
   IF(ISTEXT(AK997),1,
   IF(AO997&gt;1,AM996,
   IF(AI997=1,
      IF(SUMPRODUCT((LEN($Y$2:$Y$4096)-LEN(SUBSTITUTE($Y$2:$Y$4096,AA997,"")))/LEN(AA997))&gt;0,2,1),
      IF(
         SUMPRODUCT((LEN($Y$2:$Y$4096)-LEN(SUBSTITUTE($Y$2:$Y$4096,AA997,"")))/LEN(AA997))
         - SUMPRODUCT((LEN($Y$2:$Y$4096)-LEN(SUBSTITUTE($Y$2:$Y$4096,"Alolan "&amp;AA997,"")))/LEN("Alolan "&amp;AA997))
         - SUMPRODUCT((LEN($Y$2:$Y$4096)-LEN(SUBSTITUTE($Y$2:$Y$4096,"Galarian "&amp;AA997,"")))/LEN("Galarian "&amp;AA997))
         - SUMPRODUCT((LEN($Y$2:$Y$4096)-LEN(SUBSTITUTE($Y$2:$Y$4096,"Hisuian "&amp;AA997,"")))/LEN("Hisuian "&amp;AA997))
         - SUMPRODUCT((LEN($Y$2:$Y$4096)-LEN(SUBSTITUTE($Y$2:$Y$4096,"Paldean "&amp;AA997,"")))/LEN("Paldean "&amp;AA997))
      &gt;0,2,1)
   ))))</f>
        <v>1</v>
      </c>
      <c r="AN997">
        <v>0</v>
      </c>
      <c r="AO997">
        <v>0</v>
      </c>
    </row>
    <row r="998" spans="1:41" x14ac:dyDescent="0.25">
      <c r="A998" t="s">
        <v>4070</v>
      </c>
      <c r="B998" t="s">
        <v>2018</v>
      </c>
      <c r="C998" t="s">
        <v>1546</v>
      </c>
      <c r="D998" t="s">
        <v>429</v>
      </c>
      <c r="E998">
        <v>90</v>
      </c>
      <c r="F998">
        <v>55</v>
      </c>
      <c r="G998">
        <v>65</v>
      </c>
      <c r="H998">
        <v>95</v>
      </c>
      <c r="I998">
        <v>85</v>
      </c>
      <c r="J998">
        <v>70</v>
      </c>
      <c r="K998" t="s">
        <v>2019</v>
      </c>
      <c r="L998" t="s">
        <v>253</v>
      </c>
      <c r="M998" t="s">
        <v>249</v>
      </c>
      <c r="N998">
        <v>8.1</v>
      </c>
      <c r="O998">
        <v>8.1</v>
      </c>
      <c r="R998">
        <f t="shared" si="64"/>
        <v>8</v>
      </c>
      <c r="S998">
        <f t="shared" si="65"/>
        <v>8</v>
      </c>
      <c r="T998">
        <f t="shared" si="66"/>
        <v>16</v>
      </c>
      <c r="U998" t="s">
        <v>1546</v>
      </c>
      <c r="V998" t="s">
        <v>429</v>
      </c>
      <c r="W998" t="s">
        <v>1536</v>
      </c>
      <c r="X998" t="s">
        <v>1472</v>
      </c>
      <c r="Z998" t="str" cm="1">
        <f t="array" ref="Z998">IF(ISBLANK(AK998),_xlfn.LET(
    _xlpm.nameBeforeSlash, IF(ISNUMBER(SEARCH("/", Y998)), LEFT(Y998, SEARCH("/", Y998)-1), Y998),
    _xlpm.matchRow, IFERROR(MATCH(_xlpm.nameBeforeSlash, AA:AA, 0), ""),
    _xlpm.difference, IF(_xlpm.matchRow="", "", ABS((R998 + S998)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),IF(ISBLANK(Y998),"","Hidden"))</f>
        <v/>
      </c>
      <c r="AA998" t="s">
        <v>5361</v>
      </c>
      <c r="AC998" t="s">
        <v>6545</v>
      </c>
      <c r="AD998" t="str">
        <f>_xlfn.XLOOKUP(AC998,moves!A:A,moves!B:B)</f>
        <v>psychic</v>
      </c>
      <c r="AE998">
        <f>_xlfn.XLOOKUP(AC998,moves!A:A,moves!D:D)</f>
        <v>3</v>
      </c>
      <c r="AF998" t="str">
        <f>_xlfn.XLOOKUP(AC998,moves!A:A,moves!E:E)</f>
        <v>If Solar Generator was used this battle: Deal double damage.</v>
      </c>
      <c r="AG998">
        <v>0</v>
      </c>
      <c r="AH998">
        <v>0</v>
      </c>
      <c r="AI998">
        <f t="shared" si="67"/>
        <v>1</v>
      </c>
      <c r="AJ998" t="s">
        <v>524</v>
      </c>
      <c r="AL998">
        <v>0</v>
      </c>
      <c r="AM998" cm="1">
        <f t="array" ref="AM998">IF(AL998=1,1,
   IF(ISTEXT(AK998),1,
   IF(AO998&gt;1,AM997,
   IF(AI998=1,
      IF(SUMPRODUCT((LEN($Y$2:$Y$4096)-LEN(SUBSTITUTE($Y$2:$Y$4096,AA998,"")))/LEN(AA998))&gt;0,2,1),
      IF(
         SUMPRODUCT((LEN($Y$2:$Y$4096)-LEN(SUBSTITUTE($Y$2:$Y$4096,AA998,"")))/LEN(AA998))
         - SUMPRODUCT((LEN($Y$2:$Y$4096)-LEN(SUBSTITUTE($Y$2:$Y$4096,"Alolan "&amp;AA998,"")))/LEN("Alolan "&amp;AA998))
         - SUMPRODUCT((LEN($Y$2:$Y$4096)-LEN(SUBSTITUTE($Y$2:$Y$4096,"Galarian "&amp;AA998,"")))/LEN("Galarian "&amp;AA998))
         - SUMPRODUCT((LEN($Y$2:$Y$4096)-LEN(SUBSTITUTE($Y$2:$Y$4096,"Hisuian "&amp;AA998,"")))/LEN("Hisuian "&amp;AA998))
         - SUMPRODUCT((LEN($Y$2:$Y$4096)-LEN(SUBSTITUTE($Y$2:$Y$4096,"Paldean "&amp;AA998,"")))/LEN("Paldean "&amp;AA998))
      &gt;0,2,1)
   ))))</f>
        <v>1</v>
      </c>
      <c r="AN998">
        <v>0</v>
      </c>
      <c r="AO998">
        <v>0</v>
      </c>
    </row>
    <row r="999" spans="1:41" x14ac:dyDescent="0.25">
      <c r="A999">
        <v>338</v>
      </c>
      <c r="B999" t="s">
        <v>2020</v>
      </c>
      <c r="C999" t="s">
        <v>1546</v>
      </c>
      <c r="D999" t="s">
        <v>429</v>
      </c>
      <c r="E999">
        <v>90</v>
      </c>
      <c r="F999">
        <v>95</v>
      </c>
      <c r="G999">
        <v>85</v>
      </c>
      <c r="H999">
        <v>55</v>
      </c>
      <c r="I999">
        <v>65</v>
      </c>
      <c r="J999">
        <v>70</v>
      </c>
      <c r="K999" t="s">
        <v>2019</v>
      </c>
      <c r="L999" t="s">
        <v>253</v>
      </c>
      <c r="M999" t="s">
        <v>249</v>
      </c>
      <c r="N999">
        <v>8.1</v>
      </c>
      <c r="O999">
        <v>8.1</v>
      </c>
      <c r="R999">
        <f t="shared" si="64"/>
        <v>8</v>
      </c>
      <c r="S999">
        <f t="shared" si="65"/>
        <v>8</v>
      </c>
      <c r="T999">
        <f t="shared" si="66"/>
        <v>16</v>
      </c>
      <c r="U999" t="s">
        <v>1546</v>
      </c>
      <c r="V999" t="s">
        <v>429</v>
      </c>
      <c r="W999" t="s">
        <v>1479</v>
      </c>
      <c r="X999" t="s">
        <v>1468</v>
      </c>
      <c r="Z999" t="str" cm="1">
        <f t="array" ref="Z999">IF(ISBLANK(AK999),_xlfn.LET(
    _xlpm.nameBeforeSlash, IF(ISNUMBER(SEARCH("/", Y999)), LEFT(Y999, SEARCH("/", Y999)-1), Y999),
    _xlpm.matchRow, IFERROR(MATCH(_xlpm.nameBeforeSlash, AA:AA, 0), ""),
    _xlpm.difference, IF(_xlpm.matchRow="", "", ABS((R999 + S999)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),IF(ISBLANK(Y999),"","Hidden"))</f>
        <v/>
      </c>
      <c r="AA999" t="s">
        <v>2020</v>
      </c>
      <c r="AC999" t="s">
        <v>742</v>
      </c>
      <c r="AD999" t="str">
        <f>_xlfn.XLOOKUP(AC999,moves!A:A,moves!B:B)</f>
        <v>grass</v>
      </c>
      <c r="AE999">
        <f>_xlfn.XLOOKUP(AC999,moves!A:A,moves!D:D)</f>
        <v>6</v>
      </c>
      <c r="AF999" t="str">
        <f>_xlfn.XLOOKUP(AC999,moves!A:A,moves!E:E)</f>
        <v>If this move is used during Harsh Sunlight: Ignore the delay. If this move is used during Rain, Hail, or Sandstorm: Decrease attack strength by 3.</v>
      </c>
      <c r="AG999">
        <v>0</v>
      </c>
      <c r="AH999">
        <v>0</v>
      </c>
      <c r="AI999">
        <f t="shared" si="67"/>
        <v>0</v>
      </c>
      <c r="AJ999" t="s">
        <v>524</v>
      </c>
      <c r="AL999">
        <v>0</v>
      </c>
      <c r="AM999" cm="1">
        <f t="array" ref="AM999">IF(AL999=1,1,
   IF(ISTEXT(AK999),1,
   IF(AO999&gt;1,AM998,
   IF(AI999=1,
      IF(SUMPRODUCT((LEN($Y$2:$Y$4096)-LEN(SUBSTITUTE($Y$2:$Y$4096,AA999,"")))/LEN(AA999))&gt;0,2,1),
      IF(
         SUMPRODUCT((LEN($Y$2:$Y$4096)-LEN(SUBSTITUTE($Y$2:$Y$4096,AA999,"")))/LEN(AA999))
         - SUMPRODUCT((LEN($Y$2:$Y$4096)-LEN(SUBSTITUTE($Y$2:$Y$4096,"Alolan "&amp;AA999,"")))/LEN("Alolan "&amp;AA999))
         - SUMPRODUCT((LEN($Y$2:$Y$4096)-LEN(SUBSTITUTE($Y$2:$Y$4096,"Galarian "&amp;AA999,"")))/LEN("Galarian "&amp;AA999))
         - SUMPRODUCT((LEN($Y$2:$Y$4096)-LEN(SUBSTITUTE($Y$2:$Y$4096,"Hisuian "&amp;AA999,"")))/LEN("Hisuian "&amp;AA999))
         - SUMPRODUCT((LEN($Y$2:$Y$4096)-LEN(SUBSTITUTE($Y$2:$Y$4096,"Paldean "&amp;AA999,"")))/LEN("Paldean "&amp;AA999))
      &gt;0,2,1)
   ))))</f>
        <v>1</v>
      </c>
      <c r="AN999">
        <v>0</v>
      </c>
      <c r="AO999">
        <v>0</v>
      </c>
    </row>
    <row r="1000" spans="1:41" x14ac:dyDescent="0.25">
      <c r="A1000" t="s">
        <v>4071</v>
      </c>
      <c r="B1000" t="s">
        <v>2020</v>
      </c>
      <c r="C1000" t="s">
        <v>1546</v>
      </c>
      <c r="D1000" t="s">
        <v>429</v>
      </c>
      <c r="E1000">
        <v>90</v>
      </c>
      <c r="F1000">
        <v>95</v>
      </c>
      <c r="G1000">
        <v>85</v>
      </c>
      <c r="H1000">
        <v>55</v>
      </c>
      <c r="I1000">
        <v>65</v>
      </c>
      <c r="J1000">
        <v>70</v>
      </c>
      <c r="K1000" t="s">
        <v>2019</v>
      </c>
      <c r="L1000" t="s">
        <v>253</v>
      </c>
      <c r="M1000" t="s">
        <v>249</v>
      </c>
      <c r="N1000">
        <v>8.1</v>
      </c>
      <c r="O1000">
        <v>8.1</v>
      </c>
      <c r="R1000">
        <f t="shared" si="64"/>
        <v>8</v>
      </c>
      <c r="S1000">
        <f t="shared" si="65"/>
        <v>8</v>
      </c>
      <c r="T1000">
        <f t="shared" si="66"/>
        <v>16</v>
      </c>
      <c r="U1000" t="s">
        <v>1546</v>
      </c>
      <c r="V1000" t="s">
        <v>429</v>
      </c>
      <c r="W1000" t="s">
        <v>1479</v>
      </c>
      <c r="X1000" t="s">
        <v>1468</v>
      </c>
      <c r="Z1000" t="str" cm="1">
        <f t="array" ref="Z1000">IF(ISBLANK(AK1000),_xlfn.LET(
    _xlpm.nameBeforeSlash, IF(ISNUMBER(SEARCH("/", Y1000)), LEFT(Y1000, SEARCH("/", Y1000)-1), Y1000),
    _xlpm.matchRow, IFERROR(MATCH(_xlpm.nameBeforeSlash, AA:AA, 0), ""),
    _xlpm.difference, IF(_xlpm.matchRow="", "", ABS((R1000 + S1000)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),IF(ISBLANK(Y1000),"","Hidden"))</f>
        <v/>
      </c>
      <c r="AA1000" t="s">
        <v>5362</v>
      </c>
      <c r="AC1000" t="s">
        <v>6546</v>
      </c>
      <c r="AD1000" t="str">
        <f>_xlfn.XLOOKUP(AC1000,moves!A:A,moves!B:B)</f>
        <v>psychic</v>
      </c>
      <c r="AE1000">
        <f>_xlfn.XLOOKUP(AC1000,moves!A:A,moves!D:D)</f>
        <v>3</v>
      </c>
      <c r="AF1000" t="str">
        <f>_xlfn.XLOOKUP(AC1000,moves!A:A,moves!E:E)</f>
        <v>If Moon Kinesis was used this battle: Deal double damage.</v>
      </c>
      <c r="AG1000">
        <v>0</v>
      </c>
      <c r="AH1000">
        <v>0</v>
      </c>
      <c r="AI1000">
        <f t="shared" si="67"/>
        <v>1</v>
      </c>
      <c r="AJ1000" t="s">
        <v>524</v>
      </c>
      <c r="AL1000">
        <v>0</v>
      </c>
      <c r="AM1000" cm="1">
        <f t="array" ref="AM1000">IF(AL1000=1,1,
   IF(ISTEXT(AK1000),1,
   IF(AO1000&gt;1,AM999,
   IF(AI1000=1,
      IF(SUMPRODUCT((LEN($Y$2:$Y$4096)-LEN(SUBSTITUTE($Y$2:$Y$4096,AA1000,"")))/LEN(AA1000))&gt;0,2,1),
      IF(
         SUMPRODUCT((LEN($Y$2:$Y$4096)-LEN(SUBSTITUTE($Y$2:$Y$4096,AA1000,"")))/LEN(AA1000))
         - SUMPRODUCT((LEN($Y$2:$Y$4096)-LEN(SUBSTITUTE($Y$2:$Y$4096,"Alolan "&amp;AA1000,"")))/LEN("Alolan "&amp;AA1000))
         - SUMPRODUCT((LEN($Y$2:$Y$4096)-LEN(SUBSTITUTE($Y$2:$Y$4096,"Galarian "&amp;AA1000,"")))/LEN("Galarian "&amp;AA1000))
         - SUMPRODUCT((LEN($Y$2:$Y$4096)-LEN(SUBSTITUTE($Y$2:$Y$4096,"Hisuian "&amp;AA1000,"")))/LEN("Hisuian "&amp;AA1000))
         - SUMPRODUCT((LEN($Y$2:$Y$4096)-LEN(SUBSTITUTE($Y$2:$Y$4096,"Paldean "&amp;AA1000,"")))/LEN("Paldean "&amp;AA1000))
      &gt;0,2,1)
   ))))</f>
        <v>1</v>
      </c>
      <c r="AN1000">
        <v>0</v>
      </c>
      <c r="AO1000">
        <v>0</v>
      </c>
    </row>
    <row r="1001" spans="1:41" x14ac:dyDescent="0.25">
      <c r="A1001">
        <v>339</v>
      </c>
      <c r="B1001" t="s">
        <v>540</v>
      </c>
      <c r="C1001" t="s">
        <v>1490</v>
      </c>
      <c r="D1001" t="s">
        <v>1472</v>
      </c>
      <c r="E1001">
        <v>50</v>
      </c>
      <c r="F1001">
        <v>48</v>
      </c>
      <c r="G1001">
        <v>43</v>
      </c>
      <c r="H1001">
        <v>46</v>
      </c>
      <c r="I1001">
        <v>41</v>
      </c>
      <c r="J1001">
        <v>60</v>
      </c>
      <c r="K1001" t="s">
        <v>542</v>
      </c>
      <c r="L1001" t="s">
        <v>252</v>
      </c>
      <c r="M1001" t="s">
        <v>249</v>
      </c>
      <c r="N1001">
        <v>5.26</v>
      </c>
      <c r="O1001">
        <v>4.5199999999999996</v>
      </c>
      <c r="R1001">
        <f t="shared" si="64"/>
        <v>5</v>
      </c>
      <c r="S1001">
        <f t="shared" si="65"/>
        <v>5</v>
      </c>
      <c r="T1001">
        <f t="shared" si="66"/>
        <v>10</v>
      </c>
      <c r="U1001" t="s">
        <v>1490</v>
      </c>
      <c r="V1001" t="s">
        <v>1472</v>
      </c>
      <c r="W1001" t="s">
        <v>1209</v>
      </c>
      <c r="X1001" t="s">
        <v>1546</v>
      </c>
      <c r="Y1001" t="s">
        <v>541</v>
      </c>
      <c r="Z1001" cm="1">
        <f t="array" ref="Z1001">IF(ISBLANK(AK1001),_xlfn.LET(
    _xlpm.nameBeforeSlash, IF(ISNUMBER(SEARCH("/", Y1001)), LEFT(Y1001, SEARCH("/", Y1001)-1), Y1001),
    _xlpm.matchRow, IFERROR(MATCH(_xlpm.nameBeforeSlash, AA:AA, 0), ""),
    _xlpm.difference, IF(_xlpm.matchRow="", "", ABS((R1001 + S1001)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),IF(ISBLANK(Y1001),"","Hidden"))</f>
        <v>10</v>
      </c>
      <c r="AA1001" t="s">
        <v>540</v>
      </c>
      <c r="AC1001" t="s">
        <v>1194</v>
      </c>
      <c r="AD1001" t="str">
        <f>_xlfn.XLOOKUP(AC1001,moves!A:A,moves!B:B)</f>
        <v>ground</v>
      </c>
      <c r="AE1001">
        <f>_xlfn.XLOOKUP(AC1001,moves!A:A,moves!D:D)</f>
        <v>1</v>
      </c>
      <c r="AF1001" t="str">
        <f>_xlfn.XLOOKUP(AC1001,moves!A:A,moves!E:E)</f>
        <v>When the target next attacks: Decrease attack strength by 1.</v>
      </c>
      <c r="AG1001">
        <v>0</v>
      </c>
      <c r="AH1001">
        <v>0</v>
      </c>
      <c r="AI1001">
        <f t="shared" si="67"/>
        <v>0</v>
      </c>
      <c r="AJ1001" t="s">
        <v>523</v>
      </c>
      <c r="AL1001">
        <v>0</v>
      </c>
      <c r="AM1001" cm="1">
        <f t="array" ref="AM1001">IF(AL1001=1,1,
   IF(ISTEXT(AK1001),1,
   IF(AO1001&gt;1,AM1000,
   IF(AI1001=1,
      IF(SUMPRODUCT((LEN($Y$2:$Y$4096)-LEN(SUBSTITUTE($Y$2:$Y$4096,AA1001,"")))/LEN(AA1001))&gt;0,2,1),
      IF(
         SUMPRODUCT((LEN($Y$2:$Y$4096)-LEN(SUBSTITUTE($Y$2:$Y$4096,AA1001,"")))/LEN(AA1001))
         - SUMPRODUCT((LEN($Y$2:$Y$4096)-LEN(SUBSTITUTE($Y$2:$Y$4096,"Alolan "&amp;AA1001,"")))/LEN("Alolan "&amp;AA1001))
         - SUMPRODUCT((LEN($Y$2:$Y$4096)-LEN(SUBSTITUTE($Y$2:$Y$4096,"Galarian "&amp;AA1001,"")))/LEN("Galarian "&amp;AA1001))
         - SUMPRODUCT((LEN($Y$2:$Y$4096)-LEN(SUBSTITUTE($Y$2:$Y$4096,"Hisuian "&amp;AA1001,"")))/LEN("Hisuian "&amp;AA1001))
         - SUMPRODUCT((LEN($Y$2:$Y$4096)-LEN(SUBSTITUTE($Y$2:$Y$4096,"Paldean "&amp;AA1001,"")))/LEN("Paldean "&amp;AA1001))
      &gt;0,2,1)
   ))))</f>
        <v>1</v>
      </c>
      <c r="AN1001">
        <v>0</v>
      </c>
      <c r="AO1001">
        <v>0</v>
      </c>
    </row>
    <row r="1002" spans="1:41" x14ac:dyDescent="0.25">
      <c r="A1002" t="s">
        <v>4072</v>
      </c>
      <c r="B1002" t="s">
        <v>540</v>
      </c>
      <c r="C1002" t="s">
        <v>1490</v>
      </c>
      <c r="D1002" t="s">
        <v>1472</v>
      </c>
      <c r="E1002">
        <v>50</v>
      </c>
      <c r="F1002">
        <v>48</v>
      </c>
      <c r="G1002">
        <v>43</v>
      </c>
      <c r="H1002">
        <v>46</v>
      </c>
      <c r="I1002">
        <v>41</v>
      </c>
      <c r="J1002">
        <v>60</v>
      </c>
      <c r="K1002" t="s">
        <v>542</v>
      </c>
      <c r="L1002" t="s">
        <v>252</v>
      </c>
      <c r="M1002" t="s">
        <v>249</v>
      </c>
      <c r="N1002">
        <v>5.26</v>
      </c>
      <c r="O1002">
        <v>4.5199999999999996</v>
      </c>
      <c r="R1002">
        <f t="shared" si="64"/>
        <v>5</v>
      </c>
      <c r="S1002">
        <f t="shared" si="65"/>
        <v>5</v>
      </c>
      <c r="T1002">
        <f t="shared" si="66"/>
        <v>10</v>
      </c>
      <c r="U1002" t="s">
        <v>1490</v>
      </c>
      <c r="V1002" t="s">
        <v>1472</v>
      </c>
      <c r="W1002" t="s">
        <v>1209</v>
      </c>
      <c r="X1002" t="s">
        <v>1546</v>
      </c>
      <c r="Y1002" t="s">
        <v>5363</v>
      </c>
      <c r="Z1002" cm="1">
        <f t="array" ref="Z1002">IF(ISBLANK(AK1002),_xlfn.LET(
    _xlpm.nameBeforeSlash, IF(ISNUMBER(SEARCH("/", Y1002)), LEFT(Y1002, SEARCH("/", Y1002)-1), Y1002),
    _xlpm.matchRow, IFERROR(MATCH(_xlpm.nameBeforeSlash, AA:AA, 0), ""),
    _xlpm.difference, IF(_xlpm.matchRow="", "", ABS((R1002 + S1002)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),IF(ISBLANK(Y1002),"","Hidden"))</f>
        <v>10</v>
      </c>
      <c r="AA1002" t="s">
        <v>5364</v>
      </c>
      <c r="AC1002" t="s">
        <v>521</v>
      </c>
      <c r="AD1002" t="str">
        <f>_xlfn.XLOOKUP(AC1002,moves!A:A,moves!B:B)</f>
        <v>water</v>
      </c>
      <c r="AE1002">
        <f>_xlfn.XLOOKUP(AC1002,moves!A:A,moves!D:D)</f>
        <v>2</v>
      </c>
      <c r="AF1002" t="str">
        <f>_xlfn.XLOOKUP(AC1002,moves!A:A,moves!E:E)</f>
        <v>When the target next attacks: Remove 1 regular hit from the roll.</v>
      </c>
      <c r="AG1002">
        <v>0</v>
      </c>
      <c r="AH1002">
        <v>0</v>
      </c>
      <c r="AI1002">
        <f t="shared" si="67"/>
        <v>1</v>
      </c>
      <c r="AJ1002" t="s">
        <v>523</v>
      </c>
      <c r="AL1002">
        <v>0</v>
      </c>
      <c r="AM1002" cm="1">
        <f t="array" ref="AM1002">IF(AL1002=1,1,
   IF(ISTEXT(AK1002),1,
   IF(AO1002&gt;1,AM1001,
   IF(AI1002=1,
      IF(SUMPRODUCT((LEN($Y$2:$Y$4096)-LEN(SUBSTITUTE($Y$2:$Y$4096,AA1002,"")))/LEN(AA1002))&gt;0,2,1),
      IF(
         SUMPRODUCT((LEN($Y$2:$Y$4096)-LEN(SUBSTITUTE($Y$2:$Y$4096,AA1002,"")))/LEN(AA1002))
         - SUMPRODUCT((LEN($Y$2:$Y$4096)-LEN(SUBSTITUTE($Y$2:$Y$4096,"Alolan "&amp;AA1002,"")))/LEN("Alolan "&amp;AA1002))
         - SUMPRODUCT((LEN($Y$2:$Y$4096)-LEN(SUBSTITUTE($Y$2:$Y$4096,"Galarian "&amp;AA1002,"")))/LEN("Galarian "&amp;AA1002))
         - SUMPRODUCT((LEN($Y$2:$Y$4096)-LEN(SUBSTITUTE($Y$2:$Y$4096,"Hisuian "&amp;AA1002,"")))/LEN("Hisuian "&amp;AA1002))
         - SUMPRODUCT((LEN($Y$2:$Y$4096)-LEN(SUBSTITUTE($Y$2:$Y$4096,"Paldean "&amp;AA1002,"")))/LEN("Paldean "&amp;AA1002))
      &gt;0,2,1)
   ))))</f>
        <v>1</v>
      </c>
      <c r="AN1002">
        <v>0</v>
      </c>
      <c r="AO1002">
        <v>0</v>
      </c>
    </row>
    <row r="1003" spans="1:41" x14ac:dyDescent="0.25">
      <c r="A1003">
        <v>340</v>
      </c>
      <c r="B1003" t="s">
        <v>541</v>
      </c>
      <c r="C1003" t="s">
        <v>1490</v>
      </c>
      <c r="D1003" t="s">
        <v>1472</v>
      </c>
      <c r="E1003">
        <v>110</v>
      </c>
      <c r="F1003">
        <v>78</v>
      </c>
      <c r="G1003">
        <v>73</v>
      </c>
      <c r="H1003">
        <v>76</v>
      </c>
      <c r="I1003">
        <v>71</v>
      </c>
      <c r="J1003">
        <v>60</v>
      </c>
      <c r="K1003" t="s">
        <v>542</v>
      </c>
      <c r="L1003" t="s">
        <v>252</v>
      </c>
      <c r="M1003" t="s">
        <v>249</v>
      </c>
      <c r="N1003">
        <v>7.06</v>
      </c>
      <c r="O1003">
        <v>8.7200000000000006</v>
      </c>
      <c r="R1003">
        <f t="shared" si="64"/>
        <v>7</v>
      </c>
      <c r="S1003">
        <f t="shared" si="65"/>
        <v>9</v>
      </c>
      <c r="T1003">
        <f t="shared" si="66"/>
        <v>16</v>
      </c>
      <c r="U1003" t="s">
        <v>1490</v>
      </c>
      <c r="V1003" t="s">
        <v>1472</v>
      </c>
      <c r="W1003" t="s">
        <v>1209</v>
      </c>
      <c r="X1003" t="s">
        <v>1546</v>
      </c>
      <c r="Z1003" t="str" cm="1">
        <f t="array" ref="Z1003">IF(ISBLANK(AK1003),_xlfn.LET(
    _xlpm.nameBeforeSlash, IF(ISNUMBER(SEARCH("/", Y1003)), LEFT(Y1003, SEARCH("/", Y1003)-1), Y1003),
    _xlpm.matchRow, IFERROR(MATCH(_xlpm.nameBeforeSlash, AA:AA, 0), ""),
    _xlpm.difference, IF(_xlpm.matchRow="", "", ABS((R1003 + S1003)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),IF(ISBLANK(Y1003),"","Hidden"))</f>
        <v/>
      </c>
      <c r="AA1003" t="s">
        <v>541</v>
      </c>
      <c r="AC1003" t="s">
        <v>714</v>
      </c>
      <c r="AD1003" t="str">
        <f>_xlfn.XLOOKUP(AC1003,moves!A:A,moves!B:B)</f>
        <v>water</v>
      </c>
      <c r="AE1003">
        <f>_xlfn.XLOOKUP(AC1003,moves!A:A,moves!D:D)</f>
        <v>4</v>
      </c>
      <c r="AF1003" t="str">
        <f>_xlfn.XLOOKUP(AC1003,moves!A:A,moves!E:E)</f>
        <v>When the target next attacks: Status symbols deal -1 damage.</v>
      </c>
      <c r="AG1003">
        <v>0</v>
      </c>
      <c r="AH1003">
        <v>0</v>
      </c>
      <c r="AI1003">
        <f t="shared" si="67"/>
        <v>0</v>
      </c>
      <c r="AJ1003" t="s">
        <v>524</v>
      </c>
      <c r="AL1003">
        <v>0</v>
      </c>
      <c r="AM1003" cm="1">
        <f t="array" ref="AM1003">IF(AL1003=1,1,
   IF(ISTEXT(AK1003),1,
   IF(AO1003&gt;1,AM1002,
   IF(AI1003=1,
      IF(SUMPRODUCT((LEN($Y$2:$Y$4096)-LEN(SUBSTITUTE($Y$2:$Y$4096,AA1003,"")))/LEN(AA1003))&gt;0,2,1),
      IF(
         SUMPRODUCT((LEN($Y$2:$Y$4096)-LEN(SUBSTITUTE($Y$2:$Y$4096,AA1003,"")))/LEN(AA1003))
         - SUMPRODUCT((LEN($Y$2:$Y$4096)-LEN(SUBSTITUTE($Y$2:$Y$4096,"Alolan "&amp;AA1003,"")))/LEN("Alolan "&amp;AA1003))
         - SUMPRODUCT((LEN($Y$2:$Y$4096)-LEN(SUBSTITUTE($Y$2:$Y$4096,"Galarian "&amp;AA1003,"")))/LEN("Galarian "&amp;AA1003))
         - SUMPRODUCT((LEN($Y$2:$Y$4096)-LEN(SUBSTITUTE($Y$2:$Y$4096,"Hisuian "&amp;AA1003,"")))/LEN("Hisuian "&amp;AA1003))
         - SUMPRODUCT((LEN($Y$2:$Y$4096)-LEN(SUBSTITUTE($Y$2:$Y$4096,"Paldean "&amp;AA1003,"")))/LEN("Paldean "&amp;AA1003))
      &gt;0,2,1)
   ))))</f>
        <v>2</v>
      </c>
      <c r="AN1003">
        <v>0</v>
      </c>
      <c r="AO1003">
        <v>0</v>
      </c>
    </row>
    <row r="1004" spans="1:41" x14ac:dyDescent="0.25">
      <c r="A1004" t="s">
        <v>4073</v>
      </c>
      <c r="B1004" t="s">
        <v>541</v>
      </c>
      <c r="C1004" t="s">
        <v>1490</v>
      </c>
      <c r="D1004" t="s">
        <v>1472</v>
      </c>
      <c r="E1004">
        <v>110</v>
      </c>
      <c r="F1004">
        <v>78</v>
      </c>
      <c r="G1004">
        <v>73</v>
      </c>
      <c r="H1004">
        <v>76</v>
      </c>
      <c r="I1004">
        <v>71</v>
      </c>
      <c r="J1004">
        <v>60</v>
      </c>
      <c r="K1004" t="s">
        <v>542</v>
      </c>
      <c r="L1004" t="s">
        <v>252</v>
      </c>
      <c r="M1004" t="s">
        <v>249</v>
      </c>
      <c r="N1004">
        <v>7.06</v>
      </c>
      <c r="O1004">
        <v>8.7200000000000006</v>
      </c>
      <c r="R1004">
        <f t="shared" si="64"/>
        <v>7</v>
      </c>
      <c r="S1004">
        <f t="shared" si="65"/>
        <v>9</v>
      </c>
      <c r="T1004">
        <f t="shared" si="66"/>
        <v>16</v>
      </c>
      <c r="U1004" t="s">
        <v>1490</v>
      </c>
      <c r="V1004" t="s">
        <v>1472</v>
      </c>
      <c r="W1004" t="s">
        <v>1209</v>
      </c>
      <c r="X1004" t="s">
        <v>1546</v>
      </c>
      <c r="Z1004" t="str" cm="1">
        <f t="array" ref="Z1004">IF(ISBLANK(AK1004),_xlfn.LET(
    _xlpm.nameBeforeSlash, IF(ISNUMBER(SEARCH("/", Y1004)), LEFT(Y1004, SEARCH("/", Y1004)-1), Y1004),
    _xlpm.matchRow, IFERROR(MATCH(_xlpm.nameBeforeSlash, AA:AA, 0), ""),
    _xlpm.difference, IF(_xlpm.matchRow="", "", ABS((R1004 + S1004)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),IF(ISBLANK(Y1004),"","Hidden"))</f>
        <v/>
      </c>
      <c r="AA1004" t="s">
        <v>5363</v>
      </c>
      <c r="AC1004" t="s">
        <v>902</v>
      </c>
      <c r="AD1004" t="str">
        <f>_xlfn.XLOOKUP(AC1004,moves!A:A,moves!B:B)</f>
        <v>ground</v>
      </c>
      <c r="AE1004">
        <f>_xlfn.XLOOKUP(AC1004,moves!A:A,moves!D:D)</f>
        <v>6</v>
      </c>
      <c r="AF1004" t="str">
        <f>_xlfn.XLOOKUP(AC1004,moves!A:A,moves!E:E)</f>
        <v>The target faints if they have 2 or less health remaining after this attack. Status symbols deal -1 damage.</v>
      </c>
      <c r="AG1004">
        <v>0</v>
      </c>
      <c r="AH1004">
        <v>0</v>
      </c>
      <c r="AI1004">
        <f t="shared" si="67"/>
        <v>1</v>
      </c>
      <c r="AJ1004" t="s">
        <v>524</v>
      </c>
      <c r="AL1004">
        <v>0</v>
      </c>
      <c r="AM1004" cm="1">
        <f t="array" ref="AM1004">IF(AL1004=1,1,
   IF(ISTEXT(AK1004),1,
   IF(AO1004&gt;1,AM1003,
   IF(AI1004=1,
      IF(SUMPRODUCT((LEN($Y$2:$Y$4096)-LEN(SUBSTITUTE($Y$2:$Y$4096,AA1004,"")))/LEN(AA1004))&gt;0,2,1),
      IF(
         SUMPRODUCT((LEN($Y$2:$Y$4096)-LEN(SUBSTITUTE($Y$2:$Y$4096,AA1004,"")))/LEN(AA1004))
         - SUMPRODUCT((LEN($Y$2:$Y$4096)-LEN(SUBSTITUTE($Y$2:$Y$4096,"Alolan "&amp;AA1004,"")))/LEN("Alolan "&amp;AA1004))
         - SUMPRODUCT((LEN($Y$2:$Y$4096)-LEN(SUBSTITUTE($Y$2:$Y$4096,"Galarian "&amp;AA1004,"")))/LEN("Galarian "&amp;AA1004))
         - SUMPRODUCT((LEN($Y$2:$Y$4096)-LEN(SUBSTITUTE($Y$2:$Y$4096,"Hisuian "&amp;AA1004,"")))/LEN("Hisuian "&amp;AA1004))
         - SUMPRODUCT((LEN($Y$2:$Y$4096)-LEN(SUBSTITUTE($Y$2:$Y$4096,"Paldean "&amp;AA1004,"")))/LEN("Paldean "&amp;AA1004))
      &gt;0,2,1)
   ))))</f>
        <v>2</v>
      </c>
      <c r="AN1004">
        <v>0</v>
      </c>
      <c r="AO1004">
        <v>0</v>
      </c>
    </row>
    <row r="1005" spans="1:41" x14ac:dyDescent="0.25">
      <c r="A1005">
        <v>341</v>
      </c>
      <c r="B1005" t="s">
        <v>2021</v>
      </c>
      <c r="C1005" t="s">
        <v>1490</v>
      </c>
      <c r="D1005"/>
      <c r="E1005">
        <v>43</v>
      </c>
      <c r="F1005">
        <v>80</v>
      </c>
      <c r="G1005">
        <v>65</v>
      </c>
      <c r="H1005">
        <v>50</v>
      </c>
      <c r="I1005">
        <v>35</v>
      </c>
      <c r="J1005">
        <v>35</v>
      </c>
      <c r="K1005" t="s">
        <v>2022</v>
      </c>
      <c r="L1005" t="s">
        <v>252</v>
      </c>
      <c r="M1005" t="s">
        <v>251</v>
      </c>
      <c r="N1005">
        <v>5.9</v>
      </c>
      <c r="O1005">
        <v>4.7200000000000006</v>
      </c>
      <c r="R1005">
        <f t="shared" si="64"/>
        <v>6</v>
      </c>
      <c r="S1005">
        <f t="shared" si="65"/>
        <v>5</v>
      </c>
      <c r="T1005">
        <f t="shared" si="66"/>
        <v>11</v>
      </c>
      <c r="U1005" t="s">
        <v>1490</v>
      </c>
      <c r="V1005" t="s">
        <v>1512</v>
      </c>
      <c r="W1005" t="s">
        <v>1471</v>
      </c>
      <c r="X1005" t="s">
        <v>1209</v>
      </c>
      <c r="Y1005" t="s">
        <v>2023</v>
      </c>
      <c r="Z1005" cm="1">
        <f t="array" ref="Z1005">IF(ISBLANK(AK1005),_xlfn.LET(
    _xlpm.nameBeforeSlash, IF(ISNUMBER(SEARCH("/", Y1005)), LEFT(Y1005, SEARCH("/", Y1005)-1), Y1005),
    _xlpm.matchRow, IFERROR(MATCH(_xlpm.nameBeforeSlash, AA:AA, 0), ""),
    _xlpm.difference, IF(_xlpm.matchRow="", "", ABS((R1005 + S1005)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),IF(ISBLANK(Y1005),"","Hidden"))</f>
        <v>14</v>
      </c>
      <c r="AA1005" t="s">
        <v>2021</v>
      </c>
      <c r="AC1005" t="s">
        <v>664</v>
      </c>
      <c r="AD1005" t="str">
        <f>_xlfn.XLOOKUP(AC1005,moves!A:A,moves!B:B)</f>
        <v>water</v>
      </c>
      <c r="AE1005">
        <f>_xlfn.XLOOKUP(AC1005,moves!A:A,moves!D:D)</f>
        <v>3</v>
      </c>
      <c r="AF1005" t="str">
        <f>_xlfn.XLOOKUP(AC1005,moves!A:A,moves!E:E)</f>
        <v>Critical hits deal +1 damage.</v>
      </c>
      <c r="AG1005">
        <v>0</v>
      </c>
      <c r="AH1005">
        <v>0</v>
      </c>
      <c r="AI1005">
        <f t="shared" si="67"/>
        <v>0</v>
      </c>
      <c r="AJ1005" t="s">
        <v>523</v>
      </c>
      <c r="AL1005">
        <v>0</v>
      </c>
      <c r="AM1005" cm="1">
        <f t="array" ref="AM1005">IF(AL1005=1,1,
   IF(ISTEXT(AK1005),1,
   IF(AO1005&gt;1,AM1004,
   IF(AI1005=1,
      IF(SUMPRODUCT((LEN($Y$2:$Y$4096)-LEN(SUBSTITUTE($Y$2:$Y$4096,AA1005,"")))/LEN(AA1005))&gt;0,2,1),
      IF(
         SUMPRODUCT((LEN($Y$2:$Y$4096)-LEN(SUBSTITUTE($Y$2:$Y$4096,AA1005,"")))/LEN(AA1005))
         - SUMPRODUCT((LEN($Y$2:$Y$4096)-LEN(SUBSTITUTE($Y$2:$Y$4096,"Alolan "&amp;AA1005,"")))/LEN("Alolan "&amp;AA1005))
         - SUMPRODUCT((LEN($Y$2:$Y$4096)-LEN(SUBSTITUTE($Y$2:$Y$4096,"Galarian "&amp;AA1005,"")))/LEN("Galarian "&amp;AA1005))
         - SUMPRODUCT((LEN($Y$2:$Y$4096)-LEN(SUBSTITUTE($Y$2:$Y$4096,"Hisuian "&amp;AA1005,"")))/LEN("Hisuian "&amp;AA1005))
         - SUMPRODUCT((LEN($Y$2:$Y$4096)-LEN(SUBSTITUTE($Y$2:$Y$4096,"Paldean "&amp;AA1005,"")))/LEN("Paldean "&amp;AA1005))
      &gt;0,2,1)
   ))))</f>
        <v>1</v>
      </c>
      <c r="AN1005">
        <v>0</v>
      </c>
      <c r="AO1005">
        <v>0</v>
      </c>
    </row>
    <row r="1006" spans="1:41" x14ac:dyDescent="0.25">
      <c r="A1006" t="s">
        <v>4074</v>
      </c>
      <c r="B1006" t="s">
        <v>2021</v>
      </c>
      <c r="C1006" t="s">
        <v>1490</v>
      </c>
      <c r="D1006"/>
      <c r="E1006">
        <v>43</v>
      </c>
      <c r="F1006">
        <v>80</v>
      </c>
      <c r="G1006">
        <v>65</v>
      </c>
      <c r="H1006">
        <v>50</v>
      </c>
      <c r="I1006">
        <v>35</v>
      </c>
      <c r="J1006">
        <v>35</v>
      </c>
      <c r="K1006" t="s">
        <v>2022</v>
      </c>
      <c r="L1006" t="s">
        <v>252</v>
      </c>
      <c r="M1006" t="s">
        <v>251</v>
      </c>
      <c r="N1006">
        <v>5.9</v>
      </c>
      <c r="O1006">
        <v>4.7200000000000006</v>
      </c>
      <c r="R1006">
        <f t="shared" si="64"/>
        <v>6</v>
      </c>
      <c r="S1006">
        <f t="shared" si="65"/>
        <v>5</v>
      </c>
      <c r="T1006">
        <f t="shared" si="66"/>
        <v>11</v>
      </c>
      <c r="U1006" t="s">
        <v>1490</v>
      </c>
      <c r="V1006" t="s">
        <v>1512</v>
      </c>
      <c r="W1006" t="s">
        <v>1471</v>
      </c>
      <c r="X1006" t="s">
        <v>1209</v>
      </c>
      <c r="Y1006" t="s">
        <v>5365</v>
      </c>
      <c r="Z1006" cm="1">
        <f t="array" ref="Z1006">IF(ISBLANK(AK1006),_xlfn.LET(
    _xlpm.nameBeforeSlash, IF(ISNUMBER(SEARCH("/", Y1006)), LEFT(Y1006, SEARCH("/", Y1006)-1), Y1006),
    _xlpm.matchRow, IFERROR(MATCH(_xlpm.nameBeforeSlash, AA:AA, 0), ""),
    _xlpm.difference, IF(_xlpm.matchRow="", "", ABS((R1006 + S1006)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),IF(ISBLANK(Y1006),"","Hidden"))</f>
        <v>14</v>
      </c>
      <c r="AA1006" t="s">
        <v>5366</v>
      </c>
      <c r="AC1006" t="s">
        <v>953</v>
      </c>
      <c r="AD1006" t="str">
        <f>_xlfn.XLOOKUP(AC1006,moves!A:A,moves!B:B)</f>
        <v>dark</v>
      </c>
      <c r="AE1006">
        <f>_xlfn.XLOOKUP(AC1006,moves!A:A,moves!D:D)</f>
        <v>3</v>
      </c>
      <c r="AF1006" t="str">
        <f>_xlfn.XLOOKUP(AC1006,moves!A:A,moves!E:E)</f>
        <v>If the target has a held item: Increase attack strength by 1 and at the end of the turn, the target puts that held item into the target's bag.</v>
      </c>
      <c r="AG1006">
        <v>0</v>
      </c>
      <c r="AH1006">
        <v>0</v>
      </c>
      <c r="AI1006">
        <f t="shared" si="67"/>
        <v>1</v>
      </c>
      <c r="AJ1006" t="s">
        <v>523</v>
      </c>
      <c r="AL1006">
        <v>0</v>
      </c>
      <c r="AM1006" cm="1">
        <f t="array" ref="AM1006">IF(AL1006=1,1,
   IF(ISTEXT(AK1006),1,
   IF(AO1006&gt;1,AM1005,
   IF(AI1006=1,
      IF(SUMPRODUCT((LEN($Y$2:$Y$4096)-LEN(SUBSTITUTE($Y$2:$Y$4096,AA1006,"")))/LEN(AA1006))&gt;0,2,1),
      IF(
         SUMPRODUCT((LEN($Y$2:$Y$4096)-LEN(SUBSTITUTE($Y$2:$Y$4096,AA1006,"")))/LEN(AA1006))
         - SUMPRODUCT((LEN($Y$2:$Y$4096)-LEN(SUBSTITUTE($Y$2:$Y$4096,"Alolan "&amp;AA1006,"")))/LEN("Alolan "&amp;AA1006))
         - SUMPRODUCT((LEN($Y$2:$Y$4096)-LEN(SUBSTITUTE($Y$2:$Y$4096,"Galarian "&amp;AA1006,"")))/LEN("Galarian "&amp;AA1006))
         - SUMPRODUCT((LEN($Y$2:$Y$4096)-LEN(SUBSTITUTE($Y$2:$Y$4096,"Hisuian "&amp;AA1006,"")))/LEN("Hisuian "&amp;AA1006))
         - SUMPRODUCT((LEN($Y$2:$Y$4096)-LEN(SUBSTITUTE($Y$2:$Y$4096,"Paldean "&amp;AA1006,"")))/LEN("Paldean "&amp;AA1006))
      &gt;0,2,1)
   ))))</f>
        <v>1</v>
      </c>
      <c r="AN1006">
        <v>0</v>
      </c>
      <c r="AO1006">
        <v>0</v>
      </c>
    </row>
    <row r="1007" spans="1:41" x14ac:dyDescent="0.25">
      <c r="A1007">
        <v>342</v>
      </c>
      <c r="B1007" t="s">
        <v>2023</v>
      </c>
      <c r="C1007" t="s">
        <v>1490</v>
      </c>
      <c r="D1007" t="s">
        <v>1471</v>
      </c>
      <c r="E1007">
        <v>63</v>
      </c>
      <c r="F1007">
        <v>120</v>
      </c>
      <c r="G1007">
        <v>85</v>
      </c>
      <c r="H1007">
        <v>90</v>
      </c>
      <c r="I1007">
        <v>55</v>
      </c>
      <c r="J1007">
        <v>55</v>
      </c>
      <c r="K1007" t="s">
        <v>2024</v>
      </c>
      <c r="L1007" t="s">
        <v>252</v>
      </c>
      <c r="M1007" t="s">
        <v>251</v>
      </c>
      <c r="N1007">
        <v>9.1</v>
      </c>
      <c r="O1007">
        <v>6.7200000000000006</v>
      </c>
      <c r="Q1007">
        <v>1</v>
      </c>
      <c r="R1007">
        <f t="shared" si="64"/>
        <v>9</v>
      </c>
      <c r="S1007">
        <f t="shared" si="65"/>
        <v>8</v>
      </c>
      <c r="T1007">
        <f t="shared" si="66"/>
        <v>17</v>
      </c>
      <c r="U1007" t="s">
        <v>1490</v>
      </c>
      <c r="V1007" t="s">
        <v>1471</v>
      </c>
      <c r="W1007" t="s">
        <v>1512</v>
      </c>
      <c r="X1007" t="s">
        <v>1209</v>
      </c>
      <c r="Z1007" t="str" cm="1">
        <f t="array" ref="Z1007">IF(ISBLANK(AK1007),_xlfn.LET(
    _xlpm.nameBeforeSlash, IF(ISNUMBER(SEARCH("/", Y1007)), LEFT(Y1007, SEARCH("/", Y1007)-1), Y1007),
    _xlpm.matchRow, IFERROR(MATCH(_xlpm.nameBeforeSlash, AA:AA, 0), ""),
    _xlpm.difference, IF(_xlpm.matchRow="", "", ABS((R1007 + S1007)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),IF(ISBLANK(Y1007),"","Hidden"))</f>
        <v/>
      </c>
      <c r="AA1007" t="s">
        <v>2023</v>
      </c>
      <c r="AC1007" t="s">
        <v>1395</v>
      </c>
      <c r="AD1007" t="str">
        <f>_xlfn.XLOOKUP(AC1007,moves!A:A,moves!B:B)</f>
        <v>water</v>
      </c>
      <c r="AE1007">
        <f>_xlfn.XLOOKUP(AC1007,moves!A:A,moves!D:D)</f>
        <v>4</v>
      </c>
      <c r="AF1007" t="str">
        <f>_xlfn.XLOOKUP(AC1007,moves!A:A,moves!E:E)</f>
        <v>Critical hits deal +2 damage. Status symbols deal -1 damage.</v>
      </c>
      <c r="AG1007">
        <v>0</v>
      </c>
      <c r="AH1007">
        <v>0</v>
      </c>
      <c r="AI1007">
        <f t="shared" si="67"/>
        <v>0</v>
      </c>
      <c r="AJ1007" t="s">
        <v>525</v>
      </c>
      <c r="AL1007">
        <v>0</v>
      </c>
      <c r="AM1007" cm="1">
        <f t="array" ref="AM1007">IF(AL1007=1,1,
   IF(ISTEXT(AK1007),1,
   IF(AO1007&gt;1,AM1006,
   IF(AI1007=1,
      IF(SUMPRODUCT((LEN($Y$2:$Y$4096)-LEN(SUBSTITUTE($Y$2:$Y$4096,AA1007,"")))/LEN(AA1007))&gt;0,2,1),
      IF(
         SUMPRODUCT((LEN($Y$2:$Y$4096)-LEN(SUBSTITUTE($Y$2:$Y$4096,AA1007,"")))/LEN(AA1007))
         - SUMPRODUCT((LEN($Y$2:$Y$4096)-LEN(SUBSTITUTE($Y$2:$Y$4096,"Alolan "&amp;AA1007,"")))/LEN("Alolan "&amp;AA1007))
         - SUMPRODUCT((LEN($Y$2:$Y$4096)-LEN(SUBSTITUTE($Y$2:$Y$4096,"Galarian "&amp;AA1007,"")))/LEN("Galarian "&amp;AA1007))
         - SUMPRODUCT((LEN($Y$2:$Y$4096)-LEN(SUBSTITUTE($Y$2:$Y$4096,"Hisuian "&amp;AA1007,"")))/LEN("Hisuian "&amp;AA1007))
         - SUMPRODUCT((LEN($Y$2:$Y$4096)-LEN(SUBSTITUTE($Y$2:$Y$4096,"Paldean "&amp;AA1007,"")))/LEN("Paldean "&amp;AA1007))
      &gt;0,2,1)
   ))))</f>
        <v>2</v>
      </c>
      <c r="AN1007">
        <v>0</v>
      </c>
      <c r="AO1007">
        <v>0</v>
      </c>
    </row>
    <row r="1008" spans="1:41" x14ac:dyDescent="0.25">
      <c r="A1008" t="s">
        <v>4075</v>
      </c>
      <c r="B1008" t="s">
        <v>2023</v>
      </c>
      <c r="C1008" t="s">
        <v>1490</v>
      </c>
      <c r="D1008" t="s">
        <v>1471</v>
      </c>
      <c r="E1008">
        <v>63</v>
      </c>
      <c r="F1008">
        <v>120</v>
      </c>
      <c r="G1008">
        <v>85</v>
      </c>
      <c r="H1008">
        <v>90</v>
      </c>
      <c r="I1008">
        <v>55</v>
      </c>
      <c r="J1008">
        <v>55</v>
      </c>
      <c r="K1008" t="s">
        <v>2024</v>
      </c>
      <c r="L1008" t="s">
        <v>252</v>
      </c>
      <c r="M1008" t="s">
        <v>251</v>
      </c>
      <c r="N1008">
        <v>9.1</v>
      </c>
      <c r="O1008">
        <v>6.7200000000000006</v>
      </c>
      <c r="Q1008">
        <v>1</v>
      </c>
      <c r="R1008">
        <f t="shared" si="64"/>
        <v>9</v>
      </c>
      <c r="S1008">
        <f t="shared" si="65"/>
        <v>8</v>
      </c>
      <c r="T1008">
        <f t="shared" si="66"/>
        <v>17</v>
      </c>
      <c r="U1008" t="s">
        <v>1490</v>
      </c>
      <c r="V1008" t="s">
        <v>1471</v>
      </c>
      <c r="W1008" t="s">
        <v>1512</v>
      </c>
      <c r="X1008" t="s">
        <v>1209</v>
      </c>
      <c r="Z1008" t="str" cm="1">
        <f t="array" ref="Z1008">IF(ISBLANK(AK1008),_xlfn.LET(
    _xlpm.nameBeforeSlash, IF(ISNUMBER(SEARCH("/", Y1008)), LEFT(Y1008, SEARCH("/", Y1008)-1), Y1008),
    _xlpm.matchRow, IFERROR(MATCH(_xlpm.nameBeforeSlash, AA:AA, 0), ""),
    _xlpm.difference, IF(_xlpm.matchRow="", "", ABS((R1008 + S1008)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),IF(ISBLANK(Y1008),"","Hidden"))</f>
        <v/>
      </c>
      <c r="AA1008" t="s">
        <v>5365</v>
      </c>
      <c r="AC1008" t="s">
        <v>1226</v>
      </c>
      <c r="AD1008" t="str">
        <f>_xlfn.XLOOKUP(AC1008,moves!A:A,moves!B:B)</f>
        <v>normal</v>
      </c>
      <c r="AE1008">
        <f>_xlfn.XLOOKUP(AC1008,moves!A:A,moves!D:D)</f>
        <v>6</v>
      </c>
      <c r="AF1008" t="str">
        <f>_xlfn.XLOOKUP(AC1008,moves!A:A,moves!E:E)</f>
        <v>The target faints if they have 2 or less health remaining after this attack. Status symbols deal -1 damage.</v>
      </c>
      <c r="AG1008">
        <v>0</v>
      </c>
      <c r="AH1008">
        <v>0</v>
      </c>
      <c r="AI1008">
        <f t="shared" si="67"/>
        <v>1</v>
      </c>
      <c r="AJ1008" t="s">
        <v>525</v>
      </c>
      <c r="AL1008">
        <v>0</v>
      </c>
      <c r="AM1008" cm="1">
        <f t="array" ref="AM1008">IF(AL1008=1,1,
   IF(ISTEXT(AK1008),1,
   IF(AO1008&gt;1,AM1007,
   IF(AI1008=1,
      IF(SUMPRODUCT((LEN($Y$2:$Y$4096)-LEN(SUBSTITUTE($Y$2:$Y$4096,AA1008,"")))/LEN(AA1008))&gt;0,2,1),
      IF(
         SUMPRODUCT((LEN($Y$2:$Y$4096)-LEN(SUBSTITUTE($Y$2:$Y$4096,AA1008,"")))/LEN(AA1008))
         - SUMPRODUCT((LEN($Y$2:$Y$4096)-LEN(SUBSTITUTE($Y$2:$Y$4096,"Alolan "&amp;AA1008,"")))/LEN("Alolan "&amp;AA1008))
         - SUMPRODUCT((LEN($Y$2:$Y$4096)-LEN(SUBSTITUTE($Y$2:$Y$4096,"Galarian "&amp;AA1008,"")))/LEN("Galarian "&amp;AA1008))
         - SUMPRODUCT((LEN($Y$2:$Y$4096)-LEN(SUBSTITUTE($Y$2:$Y$4096,"Hisuian "&amp;AA1008,"")))/LEN("Hisuian "&amp;AA1008))
         - SUMPRODUCT((LEN($Y$2:$Y$4096)-LEN(SUBSTITUTE($Y$2:$Y$4096,"Paldean "&amp;AA1008,"")))/LEN("Paldean "&amp;AA1008))
      &gt;0,2,1)
   ))))</f>
        <v>2</v>
      </c>
      <c r="AN1008">
        <v>0</v>
      </c>
      <c r="AO1008">
        <v>0</v>
      </c>
    </row>
    <row r="1009" spans="1:41" x14ac:dyDescent="0.25">
      <c r="A1009">
        <v>343</v>
      </c>
      <c r="B1009" t="s">
        <v>2025</v>
      </c>
      <c r="C1009" t="s">
        <v>1472</v>
      </c>
      <c r="D1009" t="s">
        <v>429</v>
      </c>
      <c r="E1009">
        <v>40</v>
      </c>
      <c r="F1009">
        <v>40</v>
      </c>
      <c r="G1009">
        <v>55</v>
      </c>
      <c r="H1009">
        <v>40</v>
      </c>
      <c r="I1009">
        <v>70</v>
      </c>
      <c r="J1009">
        <v>55</v>
      </c>
      <c r="K1009" t="s">
        <v>2026</v>
      </c>
      <c r="L1009" t="s">
        <v>253</v>
      </c>
      <c r="M1009" t="s">
        <v>249</v>
      </c>
      <c r="N1009">
        <v>4.5999999999999996</v>
      </c>
      <c r="O1009">
        <v>5.35</v>
      </c>
      <c r="R1009">
        <f t="shared" si="64"/>
        <v>5</v>
      </c>
      <c r="S1009">
        <f t="shared" si="65"/>
        <v>5</v>
      </c>
      <c r="T1009">
        <f t="shared" si="66"/>
        <v>10</v>
      </c>
      <c r="U1009" t="s">
        <v>1472</v>
      </c>
      <c r="V1009" t="s">
        <v>429</v>
      </c>
      <c r="W1009" t="s">
        <v>1546</v>
      </c>
      <c r="X1009" t="s">
        <v>1512</v>
      </c>
      <c r="Y1009" t="s">
        <v>2027</v>
      </c>
      <c r="Z1009" cm="1">
        <f t="array" ref="Z1009">IF(ISBLANK(AK1009),_xlfn.LET(
    _xlpm.nameBeforeSlash, IF(ISNUMBER(SEARCH("/", Y1009)), LEFT(Y1009, SEARCH("/", Y1009)-1), Y1009),
    _xlpm.matchRow, IFERROR(MATCH(_xlpm.nameBeforeSlash, AA:AA, 0), ""),
    _xlpm.difference, IF(_xlpm.matchRow="", "", ABS((R1009 + S1009)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),IF(ISBLANK(Y1009),"","Hidden"))</f>
        <v>10</v>
      </c>
      <c r="AA1009" t="s">
        <v>2025</v>
      </c>
      <c r="AC1009" t="s">
        <v>733</v>
      </c>
      <c r="AD1009" t="str">
        <f>_xlfn.XLOOKUP(AC1009,moves!A:A,moves!B:B)</f>
        <v>psychic</v>
      </c>
      <c r="AE1009">
        <f>_xlfn.XLOOKUP(AC1009,moves!A:A,moves!D:D)</f>
        <v>2</v>
      </c>
      <c r="AF1009" t="str">
        <f>_xlfn.XLOOKUP(AC1009,moves!A:A,moves!E:E)</f>
        <v>The target may no longer change form, switch out, or flee the battle.</v>
      </c>
      <c r="AG1009">
        <v>0</v>
      </c>
      <c r="AH1009">
        <v>0</v>
      </c>
      <c r="AI1009">
        <f t="shared" si="67"/>
        <v>0</v>
      </c>
      <c r="AJ1009" t="s">
        <v>523</v>
      </c>
      <c r="AL1009">
        <v>0</v>
      </c>
      <c r="AM1009" cm="1">
        <f t="array" ref="AM1009">IF(AL1009=1,1,
   IF(ISTEXT(AK1009),1,
   IF(AO1009&gt;1,AM1008,
   IF(AI1009=1,
      IF(SUMPRODUCT((LEN($Y$2:$Y$4096)-LEN(SUBSTITUTE($Y$2:$Y$4096,AA1009,"")))/LEN(AA1009))&gt;0,2,1),
      IF(
         SUMPRODUCT((LEN($Y$2:$Y$4096)-LEN(SUBSTITUTE($Y$2:$Y$4096,AA1009,"")))/LEN(AA1009))
         - SUMPRODUCT((LEN($Y$2:$Y$4096)-LEN(SUBSTITUTE($Y$2:$Y$4096,"Alolan "&amp;AA1009,"")))/LEN("Alolan "&amp;AA1009))
         - SUMPRODUCT((LEN($Y$2:$Y$4096)-LEN(SUBSTITUTE($Y$2:$Y$4096,"Galarian "&amp;AA1009,"")))/LEN("Galarian "&amp;AA1009))
         - SUMPRODUCT((LEN($Y$2:$Y$4096)-LEN(SUBSTITUTE($Y$2:$Y$4096,"Hisuian "&amp;AA1009,"")))/LEN("Hisuian "&amp;AA1009))
         - SUMPRODUCT((LEN($Y$2:$Y$4096)-LEN(SUBSTITUTE($Y$2:$Y$4096,"Paldean "&amp;AA1009,"")))/LEN("Paldean "&amp;AA1009))
      &gt;0,2,1)
   ))))</f>
        <v>1</v>
      </c>
      <c r="AN1009">
        <v>0</v>
      </c>
      <c r="AO1009">
        <v>0</v>
      </c>
    </row>
    <row r="1010" spans="1:41" x14ac:dyDescent="0.25">
      <c r="A1010" t="s">
        <v>4076</v>
      </c>
      <c r="B1010" t="s">
        <v>2025</v>
      </c>
      <c r="C1010" t="s">
        <v>1472</v>
      </c>
      <c r="D1010" t="s">
        <v>429</v>
      </c>
      <c r="E1010">
        <v>40</v>
      </c>
      <c r="F1010">
        <v>40</v>
      </c>
      <c r="G1010">
        <v>55</v>
      </c>
      <c r="H1010">
        <v>40</v>
      </c>
      <c r="I1010">
        <v>70</v>
      </c>
      <c r="J1010">
        <v>55</v>
      </c>
      <c r="K1010" t="s">
        <v>2026</v>
      </c>
      <c r="L1010" t="s">
        <v>253</v>
      </c>
      <c r="M1010" t="s">
        <v>249</v>
      </c>
      <c r="N1010">
        <v>4.5999999999999996</v>
      </c>
      <c r="O1010">
        <v>5.35</v>
      </c>
      <c r="R1010">
        <f t="shared" si="64"/>
        <v>5</v>
      </c>
      <c r="S1010">
        <f t="shared" si="65"/>
        <v>5</v>
      </c>
      <c r="T1010">
        <f t="shared" si="66"/>
        <v>10</v>
      </c>
      <c r="U1010" t="s">
        <v>1472</v>
      </c>
      <c r="V1010" t="s">
        <v>429</v>
      </c>
      <c r="W1010" t="s">
        <v>1546</v>
      </c>
      <c r="X1010" t="s">
        <v>1512</v>
      </c>
      <c r="Y1010" t="s">
        <v>5367</v>
      </c>
      <c r="Z1010" cm="1">
        <f t="array" ref="Z1010">IF(ISBLANK(AK1010),_xlfn.LET(
    _xlpm.nameBeforeSlash, IF(ISNUMBER(SEARCH("/", Y1010)), LEFT(Y1010, SEARCH("/", Y1010)-1), Y1010),
    _xlpm.matchRow, IFERROR(MATCH(_xlpm.nameBeforeSlash, AA:AA, 0), ""),
    _xlpm.difference, IF(_xlpm.matchRow="", "", ABS((R1010 + S1010)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),IF(ISBLANK(Y1010),"","Hidden"))</f>
        <v>10</v>
      </c>
      <c r="AA1010" t="s">
        <v>5368</v>
      </c>
      <c r="AC1010" t="s">
        <v>6489</v>
      </c>
      <c r="AD1010" t="str">
        <f>_xlfn.XLOOKUP(AC1010,moves!A:A,moves!B:B)</f>
        <v>normal</v>
      </c>
      <c r="AE1010">
        <f>_xlfn.XLOOKUP(AC1010,moves!A:A,moves!D:D)</f>
        <v>3</v>
      </c>
      <c r="AF1010" t="str">
        <f>_xlfn.XLOOKUP(AC1010,moves!A:A,moves!E:E)</f>
        <v>Decrease the state of all Hazardous Terrain Tokens by 1 on the user's side of the arena.</v>
      </c>
      <c r="AG1010">
        <v>0</v>
      </c>
      <c r="AH1010">
        <v>0</v>
      </c>
      <c r="AI1010">
        <f t="shared" si="67"/>
        <v>1</v>
      </c>
      <c r="AJ1010" t="s">
        <v>523</v>
      </c>
      <c r="AL1010">
        <v>0</v>
      </c>
      <c r="AM1010" cm="1">
        <f t="array" ref="AM1010">IF(AL1010=1,1,
   IF(ISTEXT(AK1010),1,
   IF(AO1010&gt;1,AM1009,
   IF(AI1010=1,
      IF(SUMPRODUCT((LEN($Y$2:$Y$4096)-LEN(SUBSTITUTE($Y$2:$Y$4096,AA1010,"")))/LEN(AA1010))&gt;0,2,1),
      IF(
         SUMPRODUCT((LEN($Y$2:$Y$4096)-LEN(SUBSTITUTE($Y$2:$Y$4096,AA1010,"")))/LEN(AA1010))
         - SUMPRODUCT((LEN($Y$2:$Y$4096)-LEN(SUBSTITUTE($Y$2:$Y$4096,"Alolan "&amp;AA1010,"")))/LEN("Alolan "&amp;AA1010))
         - SUMPRODUCT((LEN($Y$2:$Y$4096)-LEN(SUBSTITUTE($Y$2:$Y$4096,"Galarian "&amp;AA1010,"")))/LEN("Galarian "&amp;AA1010))
         - SUMPRODUCT((LEN($Y$2:$Y$4096)-LEN(SUBSTITUTE($Y$2:$Y$4096,"Hisuian "&amp;AA1010,"")))/LEN("Hisuian "&amp;AA1010))
         - SUMPRODUCT((LEN($Y$2:$Y$4096)-LEN(SUBSTITUTE($Y$2:$Y$4096,"Paldean "&amp;AA1010,"")))/LEN("Paldean "&amp;AA1010))
      &gt;0,2,1)
   ))))</f>
        <v>1</v>
      </c>
      <c r="AN1010">
        <v>0</v>
      </c>
      <c r="AO1010">
        <v>0</v>
      </c>
    </row>
    <row r="1011" spans="1:41" x14ac:dyDescent="0.25">
      <c r="A1011">
        <v>344</v>
      </c>
      <c r="B1011" t="s">
        <v>2027</v>
      </c>
      <c r="C1011" t="s">
        <v>1472</v>
      </c>
      <c r="D1011" t="s">
        <v>429</v>
      </c>
      <c r="E1011">
        <v>60</v>
      </c>
      <c r="F1011">
        <v>70</v>
      </c>
      <c r="G1011">
        <v>105</v>
      </c>
      <c r="H1011">
        <v>70</v>
      </c>
      <c r="I1011">
        <v>120</v>
      </c>
      <c r="J1011">
        <v>75</v>
      </c>
      <c r="K1011" t="s">
        <v>2026</v>
      </c>
      <c r="L1011" t="s">
        <v>253</v>
      </c>
      <c r="M1011" t="s">
        <v>249</v>
      </c>
      <c r="N1011">
        <v>7.2</v>
      </c>
      <c r="O1011">
        <v>9.15</v>
      </c>
      <c r="R1011">
        <f t="shared" si="64"/>
        <v>7</v>
      </c>
      <c r="S1011">
        <f t="shared" si="65"/>
        <v>9</v>
      </c>
      <c r="T1011">
        <f t="shared" si="66"/>
        <v>16</v>
      </c>
      <c r="U1011" t="s">
        <v>1472</v>
      </c>
      <c r="V1011" t="s">
        <v>429</v>
      </c>
      <c r="W1011" t="s">
        <v>1546</v>
      </c>
      <c r="X1011" t="s">
        <v>1512</v>
      </c>
      <c r="Z1011" t="str" cm="1">
        <f t="array" ref="Z1011">IF(ISBLANK(AK1011),_xlfn.LET(
    _xlpm.nameBeforeSlash, IF(ISNUMBER(SEARCH("/", Y1011)), LEFT(Y1011, SEARCH("/", Y1011)-1), Y1011),
    _xlpm.matchRow, IFERROR(MATCH(_xlpm.nameBeforeSlash, AA:AA, 0), ""),
    _xlpm.difference, IF(_xlpm.matchRow="", "", ABS((R1011 + S1011)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),IF(ISBLANK(Y1011),"","Hidden"))</f>
        <v/>
      </c>
      <c r="AA1011" t="s">
        <v>2027</v>
      </c>
      <c r="AC1011" t="s">
        <v>1175</v>
      </c>
      <c r="AD1011" t="str">
        <f>_xlfn.XLOOKUP(AC1011,moves!A:A,moves!B:B)</f>
        <v>ground</v>
      </c>
      <c r="AE1011">
        <f>_xlfn.XLOOKUP(AC1011,moves!A:A,moves!D:D)</f>
        <v>5</v>
      </c>
      <c r="AF1011" t="str">
        <f>_xlfn.XLOOKUP(AC1011,moves!A:A,moves!E:E)</f>
        <v>If 2 or more critical hits are rolled: Deal 2 damage to a Pokémon in the target party that is not the target.</v>
      </c>
      <c r="AG1011">
        <v>0</v>
      </c>
      <c r="AH1011">
        <v>0</v>
      </c>
      <c r="AI1011">
        <f t="shared" si="67"/>
        <v>0</v>
      </c>
      <c r="AJ1011" t="s">
        <v>524</v>
      </c>
      <c r="AL1011">
        <v>0</v>
      </c>
      <c r="AM1011" cm="1">
        <f t="array" ref="AM1011">IF(AL1011=1,1,
   IF(ISTEXT(AK1011),1,
   IF(AO1011&gt;1,AM1010,
   IF(AI1011=1,
      IF(SUMPRODUCT((LEN($Y$2:$Y$4096)-LEN(SUBSTITUTE($Y$2:$Y$4096,AA1011,"")))/LEN(AA1011))&gt;0,2,1),
      IF(
         SUMPRODUCT((LEN($Y$2:$Y$4096)-LEN(SUBSTITUTE($Y$2:$Y$4096,AA1011,"")))/LEN(AA1011))
         - SUMPRODUCT((LEN($Y$2:$Y$4096)-LEN(SUBSTITUTE($Y$2:$Y$4096,"Alolan "&amp;AA1011,"")))/LEN("Alolan "&amp;AA1011))
         - SUMPRODUCT((LEN($Y$2:$Y$4096)-LEN(SUBSTITUTE($Y$2:$Y$4096,"Galarian "&amp;AA1011,"")))/LEN("Galarian "&amp;AA1011))
         - SUMPRODUCT((LEN($Y$2:$Y$4096)-LEN(SUBSTITUTE($Y$2:$Y$4096,"Hisuian "&amp;AA1011,"")))/LEN("Hisuian "&amp;AA1011))
         - SUMPRODUCT((LEN($Y$2:$Y$4096)-LEN(SUBSTITUTE($Y$2:$Y$4096,"Paldean "&amp;AA1011,"")))/LEN("Paldean "&amp;AA1011))
      &gt;0,2,1)
   ))))</f>
        <v>2</v>
      </c>
      <c r="AN1011">
        <v>0</v>
      </c>
      <c r="AO1011">
        <v>0</v>
      </c>
    </row>
    <row r="1012" spans="1:41" x14ac:dyDescent="0.25">
      <c r="A1012" t="s">
        <v>4077</v>
      </c>
      <c r="B1012" t="s">
        <v>2027</v>
      </c>
      <c r="C1012" t="s">
        <v>1472</v>
      </c>
      <c r="D1012" t="s">
        <v>429</v>
      </c>
      <c r="E1012">
        <v>60</v>
      </c>
      <c r="F1012">
        <v>70</v>
      </c>
      <c r="G1012">
        <v>105</v>
      </c>
      <c r="H1012">
        <v>70</v>
      </c>
      <c r="I1012">
        <v>120</v>
      </c>
      <c r="J1012">
        <v>75</v>
      </c>
      <c r="K1012" t="s">
        <v>2026</v>
      </c>
      <c r="L1012" t="s">
        <v>253</v>
      </c>
      <c r="M1012" t="s">
        <v>249</v>
      </c>
      <c r="N1012">
        <v>7.2</v>
      </c>
      <c r="O1012">
        <v>9.15</v>
      </c>
      <c r="R1012">
        <f t="shared" si="64"/>
        <v>7</v>
      </c>
      <c r="S1012">
        <f t="shared" si="65"/>
        <v>9</v>
      </c>
      <c r="T1012">
        <f t="shared" si="66"/>
        <v>16</v>
      </c>
      <c r="U1012" t="s">
        <v>1472</v>
      </c>
      <c r="V1012" t="s">
        <v>429</v>
      </c>
      <c r="W1012" t="s">
        <v>1546</v>
      </c>
      <c r="X1012" t="s">
        <v>1512</v>
      </c>
      <c r="Z1012" t="str" cm="1">
        <f t="array" ref="Z1012">IF(ISBLANK(AK1012),_xlfn.LET(
    _xlpm.nameBeforeSlash, IF(ISNUMBER(SEARCH("/", Y1012)), LEFT(Y1012, SEARCH("/", Y1012)-1), Y1012),
    _xlpm.matchRow, IFERROR(MATCH(_xlpm.nameBeforeSlash, AA:AA, 0), ""),
    _xlpm.difference, IF(_xlpm.matchRow="", "", ABS((R1012 + S1012)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),IF(ISBLANK(Y1012),"","Hidden"))</f>
        <v/>
      </c>
      <c r="AA1012" t="s">
        <v>5367</v>
      </c>
      <c r="AC1012" t="s">
        <v>450</v>
      </c>
      <c r="AD1012" t="str">
        <f>_xlfn.XLOOKUP(AC1012,moves!A:A,moves!B:B)</f>
        <v>normal</v>
      </c>
      <c r="AE1012">
        <f>_xlfn.XLOOKUP(AC1012,moves!A:A,moves!D:D)</f>
        <v>6</v>
      </c>
      <c r="AF1012" t="str">
        <f>_xlfn.XLOOKUP(AC1012,moves!A:A,moves!E:E)</f>
        <v>Critical hits deal +2 damage. For each critical hit rolled: The user takes 3 damage.</v>
      </c>
      <c r="AG1012">
        <v>0</v>
      </c>
      <c r="AH1012">
        <v>0</v>
      </c>
      <c r="AI1012">
        <f t="shared" si="67"/>
        <v>1</v>
      </c>
      <c r="AJ1012" t="s">
        <v>524</v>
      </c>
      <c r="AL1012">
        <v>0</v>
      </c>
      <c r="AM1012" cm="1">
        <f t="array" ref="AM1012">IF(AL1012=1,1,
   IF(ISTEXT(AK1012),1,
   IF(AO1012&gt;1,AM1011,
   IF(AI1012=1,
      IF(SUMPRODUCT((LEN($Y$2:$Y$4096)-LEN(SUBSTITUTE($Y$2:$Y$4096,AA1012,"")))/LEN(AA1012))&gt;0,2,1),
      IF(
         SUMPRODUCT((LEN($Y$2:$Y$4096)-LEN(SUBSTITUTE($Y$2:$Y$4096,AA1012,"")))/LEN(AA1012))
         - SUMPRODUCT((LEN($Y$2:$Y$4096)-LEN(SUBSTITUTE($Y$2:$Y$4096,"Alolan "&amp;AA1012,"")))/LEN("Alolan "&amp;AA1012))
         - SUMPRODUCT((LEN($Y$2:$Y$4096)-LEN(SUBSTITUTE($Y$2:$Y$4096,"Galarian "&amp;AA1012,"")))/LEN("Galarian "&amp;AA1012))
         - SUMPRODUCT((LEN($Y$2:$Y$4096)-LEN(SUBSTITUTE($Y$2:$Y$4096,"Hisuian "&amp;AA1012,"")))/LEN("Hisuian "&amp;AA1012))
         - SUMPRODUCT((LEN($Y$2:$Y$4096)-LEN(SUBSTITUTE($Y$2:$Y$4096,"Paldean "&amp;AA1012,"")))/LEN("Paldean "&amp;AA1012))
      &gt;0,2,1)
   ))))</f>
        <v>2</v>
      </c>
      <c r="AN1012">
        <v>0</v>
      </c>
      <c r="AO1012">
        <v>0</v>
      </c>
    </row>
    <row r="1013" spans="1:41" x14ac:dyDescent="0.25">
      <c r="A1013">
        <v>349</v>
      </c>
      <c r="B1013" t="s">
        <v>126</v>
      </c>
      <c r="C1013" t="s">
        <v>1490</v>
      </c>
      <c r="D1013"/>
      <c r="E1013">
        <v>20</v>
      </c>
      <c r="F1013">
        <v>15</v>
      </c>
      <c r="G1013">
        <v>20</v>
      </c>
      <c r="H1013">
        <v>10</v>
      </c>
      <c r="I1013">
        <v>55</v>
      </c>
      <c r="J1013">
        <v>80</v>
      </c>
      <c r="K1013" t="s">
        <v>375</v>
      </c>
      <c r="L1013" t="s">
        <v>252</v>
      </c>
      <c r="M1013" t="s">
        <v>248</v>
      </c>
      <c r="N1013">
        <v>4.05</v>
      </c>
      <c r="O1013">
        <v>3.05</v>
      </c>
      <c r="R1013">
        <f t="shared" si="64"/>
        <v>4</v>
      </c>
      <c r="S1013">
        <f t="shared" si="65"/>
        <v>3</v>
      </c>
      <c r="T1013">
        <f t="shared" si="66"/>
        <v>7</v>
      </c>
      <c r="U1013" t="s">
        <v>1490</v>
      </c>
      <c r="V1013" t="s">
        <v>1512</v>
      </c>
      <c r="W1013" t="s">
        <v>1209</v>
      </c>
      <c r="X1013" t="s">
        <v>1482</v>
      </c>
      <c r="Y1013" t="s">
        <v>127</v>
      </c>
      <c r="Z1013" cm="1">
        <f t="array" ref="Z1013">IF(ISBLANK(AK1013),_xlfn.LET(
    _xlpm.nameBeforeSlash, IF(ISNUMBER(SEARCH("/", Y1013)), LEFT(Y1013, SEARCH("/", Y1013)-1), Y1013),
    _xlpm.matchRow, IFERROR(MATCH(_xlpm.nameBeforeSlash, AA:AA, 0), ""),
    _xlpm.difference, IF(_xlpm.matchRow="", "", ABS((R1013 + S1013)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),IF(ISBLANK(Y1013),"","Hidden"))</f>
        <v>20</v>
      </c>
      <c r="AA1013" t="s">
        <v>126</v>
      </c>
      <c r="AC1013" t="s">
        <v>484</v>
      </c>
      <c r="AD1013" t="str">
        <f>_xlfn.XLOOKUP(AC1013,moves!A:A,moves!B:B)</f>
        <v>normal</v>
      </c>
      <c r="AE1013">
        <f>_xlfn.XLOOKUP(AC1013,moves!A:A,moves!D:D)</f>
        <v>1</v>
      </c>
      <c r="AF1013" t="str">
        <f>_xlfn.XLOOKUP(AC1013,moves!A:A,moves!E:E)</f>
        <v>Roll a status dice and inflict the result on the target.</v>
      </c>
      <c r="AG1013">
        <v>0</v>
      </c>
      <c r="AH1013">
        <v>0</v>
      </c>
      <c r="AI1013">
        <f t="shared" si="67"/>
        <v>0</v>
      </c>
      <c r="AJ1013" t="s">
        <v>523</v>
      </c>
      <c r="AL1013">
        <v>0</v>
      </c>
      <c r="AM1013" cm="1">
        <f t="array" ref="AM1013">IF(AL1013=1,1,
   IF(ISTEXT(AK1013),1,
   IF(AO1013&gt;1,AM1012,
   IF(AI1013=1,
      IF(SUMPRODUCT((LEN($Y$2:$Y$4096)-LEN(SUBSTITUTE($Y$2:$Y$4096,AA1013,"")))/LEN(AA1013))&gt;0,2,1),
      IF(
         SUMPRODUCT((LEN($Y$2:$Y$4096)-LEN(SUBSTITUTE($Y$2:$Y$4096,AA1013,"")))/LEN(AA1013))
         - SUMPRODUCT((LEN($Y$2:$Y$4096)-LEN(SUBSTITUTE($Y$2:$Y$4096,"Alolan "&amp;AA1013,"")))/LEN("Alolan "&amp;AA1013))
         - SUMPRODUCT((LEN($Y$2:$Y$4096)-LEN(SUBSTITUTE($Y$2:$Y$4096,"Galarian "&amp;AA1013,"")))/LEN("Galarian "&amp;AA1013))
         - SUMPRODUCT((LEN($Y$2:$Y$4096)-LEN(SUBSTITUTE($Y$2:$Y$4096,"Hisuian "&amp;AA1013,"")))/LEN("Hisuian "&amp;AA1013))
         - SUMPRODUCT((LEN($Y$2:$Y$4096)-LEN(SUBSTITUTE($Y$2:$Y$4096,"Paldean "&amp;AA1013,"")))/LEN("Paldean "&amp;AA1013))
      &gt;0,2,1)
   ))))</f>
        <v>1</v>
      </c>
      <c r="AN1013">
        <v>0</v>
      </c>
      <c r="AO1013">
        <v>0</v>
      </c>
    </row>
    <row r="1014" spans="1:41" x14ac:dyDescent="0.25">
      <c r="A1014" t="s">
        <v>4078</v>
      </c>
      <c r="B1014" t="s">
        <v>126</v>
      </c>
      <c r="C1014" t="s">
        <v>1490</v>
      </c>
      <c r="D1014"/>
      <c r="E1014">
        <v>20</v>
      </c>
      <c r="F1014">
        <v>15</v>
      </c>
      <c r="G1014">
        <v>20</v>
      </c>
      <c r="H1014">
        <v>10</v>
      </c>
      <c r="I1014">
        <v>55</v>
      </c>
      <c r="J1014">
        <v>80</v>
      </c>
      <c r="K1014" t="s">
        <v>375</v>
      </c>
      <c r="L1014" t="s">
        <v>252</v>
      </c>
      <c r="M1014" t="s">
        <v>248</v>
      </c>
      <c r="N1014">
        <v>4.05</v>
      </c>
      <c r="O1014">
        <v>3.05</v>
      </c>
      <c r="R1014">
        <f t="shared" si="64"/>
        <v>4</v>
      </c>
      <c r="S1014">
        <f t="shared" si="65"/>
        <v>3</v>
      </c>
      <c r="T1014">
        <f t="shared" si="66"/>
        <v>7</v>
      </c>
      <c r="U1014" t="s">
        <v>1490</v>
      </c>
      <c r="V1014" t="s">
        <v>1512</v>
      </c>
      <c r="W1014" t="s">
        <v>1209</v>
      </c>
      <c r="X1014" t="s">
        <v>1482</v>
      </c>
      <c r="Y1014" t="s">
        <v>5369</v>
      </c>
      <c r="Z1014" cm="1">
        <f t="array" ref="Z1014">IF(ISBLANK(AK1014),_xlfn.LET(
    _xlpm.nameBeforeSlash, IF(ISNUMBER(SEARCH("/", Y1014)), LEFT(Y1014, SEARCH("/", Y1014)-1), Y1014),
    _xlpm.matchRow, IFERROR(MATCH(_xlpm.nameBeforeSlash, AA:AA, 0), ""),
    _xlpm.difference, IF(_xlpm.matchRow="", "", ABS((R1014 + S1014)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),IF(ISBLANK(Y1014),"","Hidden"))</f>
        <v>20</v>
      </c>
      <c r="AA1014" t="s">
        <v>5370</v>
      </c>
      <c r="AC1014" t="s">
        <v>745</v>
      </c>
      <c r="AD1014" t="str">
        <f>_xlfn.XLOOKUP(AC1014,moves!A:A,moves!B:B)</f>
        <v>normal</v>
      </c>
      <c r="AE1014">
        <f>_xlfn.XLOOKUP(AC1014,moves!A:A,moves!D:D)</f>
        <v>1</v>
      </c>
      <c r="AF1014" t="str">
        <f>_xlfn.XLOOKUP(AC1014,moves!A:A,moves!E:E)</f>
        <v>For every 2 damage taken by the user this battle: Increase attack strength by 1.</v>
      </c>
      <c r="AG1014">
        <v>0</v>
      </c>
      <c r="AH1014">
        <v>0</v>
      </c>
      <c r="AI1014">
        <f t="shared" si="67"/>
        <v>1</v>
      </c>
      <c r="AJ1014" t="s">
        <v>523</v>
      </c>
      <c r="AL1014">
        <v>0</v>
      </c>
      <c r="AM1014" cm="1">
        <f t="array" ref="AM1014">IF(AL1014=1,1,
   IF(ISTEXT(AK1014),1,
   IF(AO1014&gt;1,AM1013,
   IF(AI1014=1,
      IF(SUMPRODUCT((LEN($Y$2:$Y$4096)-LEN(SUBSTITUTE($Y$2:$Y$4096,AA1014,"")))/LEN(AA1014))&gt;0,2,1),
      IF(
         SUMPRODUCT((LEN($Y$2:$Y$4096)-LEN(SUBSTITUTE($Y$2:$Y$4096,AA1014,"")))/LEN(AA1014))
         - SUMPRODUCT((LEN($Y$2:$Y$4096)-LEN(SUBSTITUTE($Y$2:$Y$4096,"Alolan "&amp;AA1014,"")))/LEN("Alolan "&amp;AA1014))
         - SUMPRODUCT((LEN($Y$2:$Y$4096)-LEN(SUBSTITUTE($Y$2:$Y$4096,"Galarian "&amp;AA1014,"")))/LEN("Galarian "&amp;AA1014))
         - SUMPRODUCT((LEN($Y$2:$Y$4096)-LEN(SUBSTITUTE($Y$2:$Y$4096,"Hisuian "&amp;AA1014,"")))/LEN("Hisuian "&amp;AA1014))
         - SUMPRODUCT((LEN($Y$2:$Y$4096)-LEN(SUBSTITUTE($Y$2:$Y$4096,"Paldean "&amp;AA1014,"")))/LEN("Paldean "&amp;AA1014))
      &gt;0,2,1)
   ))))</f>
        <v>1</v>
      </c>
      <c r="AN1014">
        <v>0</v>
      </c>
      <c r="AO1014">
        <v>0</v>
      </c>
    </row>
    <row r="1015" spans="1:41" x14ac:dyDescent="0.25">
      <c r="A1015">
        <v>350</v>
      </c>
      <c r="B1015" t="s">
        <v>127</v>
      </c>
      <c r="C1015" t="s">
        <v>1490</v>
      </c>
      <c r="D1015"/>
      <c r="E1015">
        <v>95</v>
      </c>
      <c r="F1015">
        <v>60</v>
      </c>
      <c r="G1015">
        <v>79</v>
      </c>
      <c r="H1015">
        <v>100</v>
      </c>
      <c r="I1015">
        <v>125</v>
      </c>
      <c r="J1015">
        <v>81</v>
      </c>
      <c r="K1015" t="s">
        <v>2037</v>
      </c>
      <c r="L1015" t="s">
        <v>252</v>
      </c>
      <c r="M1015" t="s">
        <v>248</v>
      </c>
      <c r="N1015">
        <v>8.84</v>
      </c>
      <c r="O1015">
        <v>9.92</v>
      </c>
      <c r="R1015">
        <f t="shared" si="64"/>
        <v>9</v>
      </c>
      <c r="S1015">
        <f t="shared" si="65"/>
        <v>10</v>
      </c>
      <c r="T1015">
        <f t="shared" si="66"/>
        <v>19</v>
      </c>
      <c r="U1015" t="s">
        <v>1490</v>
      </c>
      <c r="V1015" t="s">
        <v>1512</v>
      </c>
      <c r="W1015" t="s">
        <v>1209</v>
      </c>
      <c r="X1015" t="s">
        <v>1482</v>
      </c>
      <c r="Z1015" t="str" cm="1">
        <f t="array" ref="Z1015">IF(ISBLANK(AK1015),_xlfn.LET(
    _xlpm.nameBeforeSlash, IF(ISNUMBER(SEARCH("/", Y1015)), LEFT(Y1015, SEARCH("/", Y1015)-1), Y1015),
    _xlpm.matchRow, IFERROR(MATCH(_xlpm.nameBeforeSlash, AA:AA, 0), ""),
    _xlpm.difference, IF(_xlpm.matchRow="", "", ABS((R1015 + S1015)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),IF(ISBLANK(Y1015),"","Hidden"))</f>
        <v/>
      </c>
      <c r="AA1015" t="s">
        <v>127</v>
      </c>
      <c r="AC1015" t="s">
        <v>500</v>
      </c>
      <c r="AD1015" t="str">
        <f>_xlfn.XLOOKUP(AC1015,moves!A:A,moves!B:B)</f>
        <v>water</v>
      </c>
      <c r="AE1015">
        <f>_xlfn.XLOOKUP(AC1015,moves!A:A,moves!D:D)</f>
        <v>4</v>
      </c>
      <c r="AF1015" t="str">
        <f>_xlfn.XLOOKUP(AC1015,moves!A:A,moves!E:E)</f>
        <v>For each other non-fainted Pokémon in your party with the move Surf: Increase attack strength by 1.</v>
      </c>
      <c r="AG1015">
        <v>0</v>
      </c>
      <c r="AH1015">
        <v>0</v>
      </c>
      <c r="AI1015">
        <f t="shared" si="67"/>
        <v>0</v>
      </c>
      <c r="AJ1015" t="s">
        <v>525</v>
      </c>
      <c r="AL1015">
        <v>0</v>
      </c>
      <c r="AM1015" cm="1">
        <f t="array" ref="AM1015">IF(AL1015=1,1,
   IF(ISTEXT(AK1015),1,
   IF(AO1015&gt;1,AM1014,
   IF(AI1015=1,
      IF(SUMPRODUCT((LEN($Y$2:$Y$4096)-LEN(SUBSTITUTE($Y$2:$Y$4096,AA1015,"")))/LEN(AA1015))&gt;0,2,1),
      IF(
         SUMPRODUCT((LEN($Y$2:$Y$4096)-LEN(SUBSTITUTE($Y$2:$Y$4096,AA1015,"")))/LEN(AA1015))
         - SUMPRODUCT((LEN($Y$2:$Y$4096)-LEN(SUBSTITUTE($Y$2:$Y$4096,"Alolan "&amp;AA1015,"")))/LEN("Alolan "&amp;AA1015))
         - SUMPRODUCT((LEN($Y$2:$Y$4096)-LEN(SUBSTITUTE($Y$2:$Y$4096,"Galarian "&amp;AA1015,"")))/LEN("Galarian "&amp;AA1015))
         - SUMPRODUCT((LEN($Y$2:$Y$4096)-LEN(SUBSTITUTE($Y$2:$Y$4096,"Hisuian "&amp;AA1015,"")))/LEN("Hisuian "&amp;AA1015))
         - SUMPRODUCT((LEN($Y$2:$Y$4096)-LEN(SUBSTITUTE($Y$2:$Y$4096,"Paldean "&amp;AA1015,"")))/LEN("Paldean "&amp;AA1015))
      &gt;0,2,1)
   ))))</f>
        <v>2</v>
      </c>
      <c r="AN1015">
        <v>0</v>
      </c>
      <c r="AO1015">
        <v>0</v>
      </c>
    </row>
    <row r="1016" spans="1:41" x14ac:dyDescent="0.25">
      <c r="A1016" t="s">
        <v>4079</v>
      </c>
      <c r="B1016" t="s">
        <v>127</v>
      </c>
      <c r="C1016" t="s">
        <v>1490</v>
      </c>
      <c r="D1016"/>
      <c r="E1016">
        <v>95</v>
      </c>
      <c r="F1016">
        <v>60</v>
      </c>
      <c r="G1016">
        <v>79</v>
      </c>
      <c r="H1016">
        <v>100</v>
      </c>
      <c r="I1016">
        <v>125</v>
      </c>
      <c r="J1016">
        <v>81</v>
      </c>
      <c r="K1016" t="s">
        <v>2037</v>
      </c>
      <c r="L1016" t="s">
        <v>252</v>
      </c>
      <c r="M1016" t="s">
        <v>248</v>
      </c>
      <c r="N1016">
        <v>8.84</v>
      </c>
      <c r="O1016">
        <v>9.92</v>
      </c>
      <c r="R1016">
        <f t="shared" si="64"/>
        <v>9</v>
      </c>
      <c r="S1016">
        <f t="shared" si="65"/>
        <v>10</v>
      </c>
      <c r="T1016">
        <f t="shared" si="66"/>
        <v>19</v>
      </c>
      <c r="U1016" t="s">
        <v>1490</v>
      </c>
      <c r="V1016" t="s">
        <v>1512</v>
      </c>
      <c r="W1016" t="s">
        <v>1209</v>
      </c>
      <c r="X1016" t="s">
        <v>1482</v>
      </c>
      <c r="Z1016" t="str" cm="1">
        <f t="array" ref="Z1016">IF(ISBLANK(AK1016),_xlfn.LET(
    _xlpm.nameBeforeSlash, IF(ISNUMBER(SEARCH("/", Y1016)), LEFT(Y1016, SEARCH("/", Y1016)-1), Y1016),
    _xlpm.matchRow, IFERROR(MATCH(_xlpm.nameBeforeSlash, AA:AA, 0), ""),
    _xlpm.difference, IF(_xlpm.matchRow="", "", ABS((R1016 + S1016)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),IF(ISBLANK(Y1016),"","Hidden"))</f>
        <v/>
      </c>
      <c r="AA1016" t="s">
        <v>5369</v>
      </c>
      <c r="AC1016" t="s">
        <v>6547</v>
      </c>
      <c r="AD1016" t="str">
        <f>_xlfn.XLOOKUP(AC1016,moves!A:A,moves!B:B)</f>
        <v>water</v>
      </c>
      <c r="AE1016">
        <f>_xlfn.XLOOKUP(AC1016,moves!A:A,moves!D:D)</f>
        <v>4</v>
      </c>
      <c r="AF1016" t="str">
        <f>_xlfn.XLOOKUP(AC1016,moves!A:A,moves!E:E)</f>
        <v>When the user is next attacked: Ignore all damage from moves used by Pokémon in a changed state.</v>
      </c>
      <c r="AG1016">
        <v>0</v>
      </c>
      <c r="AH1016">
        <v>0</v>
      </c>
      <c r="AI1016">
        <f t="shared" si="67"/>
        <v>1</v>
      </c>
      <c r="AJ1016" t="s">
        <v>525</v>
      </c>
      <c r="AL1016">
        <v>0</v>
      </c>
      <c r="AM1016" cm="1">
        <f t="array" ref="AM1016">IF(AL1016=1,1,
   IF(ISTEXT(AK1016),1,
   IF(AO1016&gt;1,AM1015,
   IF(AI1016=1,
      IF(SUMPRODUCT((LEN($Y$2:$Y$4096)-LEN(SUBSTITUTE($Y$2:$Y$4096,AA1016,"")))/LEN(AA1016))&gt;0,2,1),
      IF(
         SUMPRODUCT((LEN($Y$2:$Y$4096)-LEN(SUBSTITUTE($Y$2:$Y$4096,AA1016,"")))/LEN(AA1016))
         - SUMPRODUCT((LEN($Y$2:$Y$4096)-LEN(SUBSTITUTE($Y$2:$Y$4096,"Alolan "&amp;AA1016,"")))/LEN("Alolan "&amp;AA1016))
         - SUMPRODUCT((LEN($Y$2:$Y$4096)-LEN(SUBSTITUTE($Y$2:$Y$4096,"Galarian "&amp;AA1016,"")))/LEN("Galarian "&amp;AA1016))
         - SUMPRODUCT((LEN($Y$2:$Y$4096)-LEN(SUBSTITUTE($Y$2:$Y$4096,"Hisuian "&amp;AA1016,"")))/LEN("Hisuian "&amp;AA1016))
         - SUMPRODUCT((LEN($Y$2:$Y$4096)-LEN(SUBSTITUTE($Y$2:$Y$4096,"Paldean "&amp;AA1016,"")))/LEN("Paldean "&amp;AA1016))
      &gt;0,2,1)
   ))))</f>
        <v>2</v>
      </c>
      <c r="AN1016">
        <v>0</v>
      </c>
      <c r="AO1016">
        <v>0</v>
      </c>
    </row>
    <row r="1017" spans="1:41" x14ac:dyDescent="0.25">
      <c r="A1017">
        <v>351</v>
      </c>
      <c r="B1017" t="s">
        <v>2038</v>
      </c>
      <c r="C1017" t="s">
        <v>1512</v>
      </c>
      <c r="D1017"/>
      <c r="E1017">
        <v>70</v>
      </c>
      <c r="F1017">
        <v>70</v>
      </c>
      <c r="G1017">
        <v>70</v>
      </c>
      <c r="H1017">
        <v>70</v>
      </c>
      <c r="I1017">
        <v>70</v>
      </c>
      <c r="J1017">
        <v>70</v>
      </c>
      <c r="K1017" t="s">
        <v>2039</v>
      </c>
      <c r="L1017" t="s">
        <v>250</v>
      </c>
      <c r="M1017" t="s">
        <v>249</v>
      </c>
      <c r="N1017">
        <v>7</v>
      </c>
      <c r="O1017">
        <v>7</v>
      </c>
      <c r="P1017">
        <v>1</v>
      </c>
      <c r="R1017">
        <f t="shared" si="64"/>
        <v>8</v>
      </c>
      <c r="S1017">
        <f t="shared" si="65"/>
        <v>7</v>
      </c>
      <c r="T1017">
        <f t="shared" si="66"/>
        <v>15</v>
      </c>
      <c r="U1017" t="s">
        <v>1512</v>
      </c>
      <c r="V1017" t="s">
        <v>1209</v>
      </c>
      <c r="W1017" t="s">
        <v>1490</v>
      </c>
      <c r="X1017" t="s">
        <v>1479</v>
      </c>
      <c r="Z1017" t="str" cm="1">
        <f t="array" ref="Z1017">IF(ISBLANK(AK1017),_xlfn.LET(
    _xlpm.nameBeforeSlash, IF(ISNUMBER(SEARCH("/", Y1017)), LEFT(Y1017, SEARCH("/", Y1017)-1), Y1017),
    _xlpm.matchRow, IFERROR(MATCH(_xlpm.nameBeforeSlash, AA:AA, 0), ""),
    _xlpm.difference, IF(_xlpm.matchRow="", "", ABS((R1017 + S1017)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),IF(ISBLANK(Y1017),"","Hidden"))</f>
        <v/>
      </c>
      <c r="AA1017" t="s">
        <v>2038</v>
      </c>
      <c r="AB1017" t="s">
        <v>2040</v>
      </c>
      <c r="AC1017" t="s">
        <v>1387</v>
      </c>
      <c r="AD1017" t="str">
        <f>_xlfn.XLOOKUP(AC1017,moves!A:A,moves!B:B)</f>
        <v>typeless</v>
      </c>
      <c r="AE1017">
        <f>_xlfn.XLOOKUP(AC1017,moves!A:A,moves!D:D)</f>
        <v>4</v>
      </c>
      <c r="AF1017" t="str">
        <f>_xlfn.XLOOKUP(AC1017,moves!A:A,moves!E:E)</f>
        <v>You may change the weather condition. If there is a weather form that matches the weather condition: FORM change to match the weather. Otherwise, the user may FORM change into any weather form. The type of the user is the type of this attack.</v>
      </c>
      <c r="AG1017">
        <v>0</v>
      </c>
      <c r="AH1017">
        <v>0</v>
      </c>
      <c r="AI1017">
        <f t="shared" si="67"/>
        <v>0</v>
      </c>
      <c r="AJ1017" t="s">
        <v>524</v>
      </c>
      <c r="AL1017">
        <v>0</v>
      </c>
      <c r="AM1017" cm="1">
        <f t="array" ref="AM1017">IF(AL1017=1,1,
   IF(ISTEXT(AK1017),1,
   IF(AO1017&gt;1,AM1016,
   IF(AI1017=1,
      IF(SUMPRODUCT((LEN($Y$2:$Y$4096)-LEN(SUBSTITUTE($Y$2:$Y$4096,AA1017,"")))/LEN(AA1017))&gt;0,2,1),
      IF(
         SUMPRODUCT((LEN($Y$2:$Y$4096)-LEN(SUBSTITUTE($Y$2:$Y$4096,AA1017,"")))/LEN(AA1017))
         - SUMPRODUCT((LEN($Y$2:$Y$4096)-LEN(SUBSTITUTE($Y$2:$Y$4096,"Alolan "&amp;AA1017,"")))/LEN("Alolan "&amp;AA1017))
         - SUMPRODUCT((LEN($Y$2:$Y$4096)-LEN(SUBSTITUTE($Y$2:$Y$4096,"Galarian "&amp;AA1017,"")))/LEN("Galarian "&amp;AA1017))
         - SUMPRODUCT((LEN($Y$2:$Y$4096)-LEN(SUBSTITUTE($Y$2:$Y$4096,"Hisuian "&amp;AA1017,"")))/LEN("Hisuian "&amp;AA1017))
         - SUMPRODUCT((LEN($Y$2:$Y$4096)-LEN(SUBSTITUTE($Y$2:$Y$4096,"Paldean "&amp;AA1017,"")))/LEN("Paldean "&amp;AA1017))
      &gt;0,2,1)
   ))))</f>
        <v>1</v>
      </c>
      <c r="AN1017">
        <v>0</v>
      </c>
      <c r="AO1017">
        <v>1</v>
      </c>
    </row>
    <row r="1018" spans="1:41" x14ac:dyDescent="0.25">
      <c r="A1018" t="s">
        <v>2041</v>
      </c>
      <c r="B1018" t="s">
        <v>2038</v>
      </c>
      <c r="C1018" t="s">
        <v>1209</v>
      </c>
      <c r="D1018"/>
      <c r="E1018">
        <v>70</v>
      </c>
      <c r="F1018">
        <v>70</v>
      </c>
      <c r="G1018">
        <v>70</v>
      </c>
      <c r="H1018">
        <v>70</v>
      </c>
      <c r="I1018">
        <v>70</v>
      </c>
      <c r="J1018">
        <v>70</v>
      </c>
      <c r="K1018" t="s">
        <v>2039</v>
      </c>
      <c r="L1018" t="s">
        <v>250</v>
      </c>
      <c r="M1018" t="s">
        <v>248</v>
      </c>
      <c r="N1018">
        <v>7</v>
      </c>
      <c r="O1018">
        <v>7</v>
      </c>
      <c r="P1018">
        <v>1</v>
      </c>
      <c r="R1018">
        <f t="shared" si="64"/>
        <v>8</v>
      </c>
      <c r="S1018">
        <f t="shared" si="65"/>
        <v>7</v>
      </c>
      <c r="T1018">
        <f t="shared" si="66"/>
        <v>15</v>
      </c>
      <c r="U1018" t="s">
        <v>1209</v>
      </c>
      <c r="V1018" t="s">
        <v>1512</v>
      </c>
      <c r="W1018" t="s">
        <v>1490</v>
      </c>
      <c r="X1018" t="s">
        <v>1479</v>
      </c>
      <c r="Z1018" t="str" cm="1">
        <f t="array" ref="Z1018">IF(ISBLANK(AK1018),_xlfn.LET(
    _xlpm.nameBeforeSlash, IF(ISNUMBER(SEARCH("/", Y1018)), LEFT(Y1018, SEARCH("/", Y1018)-1), Y1018),
    _xlpm.matchRow, IFERROR(MATCH(_xlpm.nameBeforeSlash, AA:AA, 0), ""),
    _xlpm.difference, IF(_xlpm.matchRow="", "", ABS((R1018 + S1018)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),IF(ISBLANK(Y1018),"","Hidden"))</f>
        <v/>
      </c>
      <c r="AA1018" t="s">
        <v>3149</v>
      </c>
      <c r="AB1018" t="s">
        <v>2042</v>
      </c>
      <c r="AC1018" t="s">
        <v>1387</v>
      </c>
      <c r="AD1018" t="str">
        <f>_xlfn.XLOOKUP(AC1018,moves!A:A,moves!B:B)</f>
        <v>typeless</v>
      </c>
      <c r="AE1018">
        <f>_xlfn.XLOOKUP(AC1018,moves!A:A,moves!D:D)</f>
        <v>4</v>
      </c>
      <c r="AF1018" t="str">
        <f>_xlfn.XLOOKUP(AC1018,moves!A:A,moves!E:E)</f>
        <v>You may change the weather condition. If there is a weather form that matches the weather condition: FORM change to match the weather. Otherwise, the user may FORM change into any weather form. The type of the user is the type of this attack.</v>
      </c>
      <c r="AG1018">
        <v>0</v>
      </c>
      <c r="AH1018">
        <v>0</v>
      </c>
      <c r="AI1018">
        <f t="shared" si="67"/>
        <v>0</v>
      </c>
      <c r="AJ1018" t="s">
        <v>524</v>
      </c>
      <c r="AL1018">
        <v>0</v>
      </c>
      <c r="AM1018" cm="1">
        <f t="array" ref="AM1018">IF(AL1018=1,1,
   IF(ISTEXT(AK1018),1,
   IF(AO1018&gt;1,AM1017,
   IF(AI1018=1,
      IF(SUMPRODUCT((LEN($Y$2:$Y$4096)-LEN(SUBSTITUTE($Y$2:$Y$4096,AA1018,"")))/LEN(AA1018))&gt;0,2,1),
      IF(
         SUMPRODUCT((LEN($Y$2:$Y$4096)-LEN(SUBSTITUTE($Y$2:$Y$4096,AA1018,"")))/LEN(AA1018))
         - SUMPRODUCT((LEN($Y$2:$Y$4096)-LEN(SUBSTITUTE($Y$2:$Y$4096,"Alolan "&amp;AA1018,"")))/LEN("Alolan "&amp;AA1018))
         - SUMPRODUCT((LEN($Y$2:$Y$4096)-LEN(SUBSTITUTE($Y$2:$Y$4096,"Galarian "&amp;AA1018,"")))/LEN("Galarian "&amp;AA1018))
         - SUMPRODUCT((LEN($Y$2:$Y$4096)-LEN(SUBSTITUTE($Y$2:$Y$4096,"Hisuian "&amp;AA1018,"")))/LEN("Hisuian "&amp;AA1018))
         - SUMPRODUCT((LEN($Y$2:$Y$4096)-LEN(SUBSTITUTE($Y$2:$Y$4096,"Paldean "&amp;AA1018,"")))/LEN("Paldean "&amp;AA1018))
      &gt;0,2,1)
   ))))</f>
        <v>1</v>
      </c>
      <c r="AN1018">
        <v>0</v>
      </c>
      <c r="AO1018">
        <v>2</v>
      </c>
    </row>
    <row r="1019" spans="1:41" x14ac:dyDescent="0.25">
      <c r="A1019" t="s">
        <v>2043</v>
      </c>
      <c r="B1019" t="s">
        <v>2038</v>
      </c>
      <c r="C1019" t="s">
        <v>1490</v>
      </c>
      <c r="D1019"/>
      <c r="E1019">
        <v>70</v>
      </c>
      <c r="F1019">
        <v>70</v>
      </c>
      <c r="G1019">
        <v>70</v>
      </c>
      <c r="H1019">
        <v>70</v>
      </c>
      <c r="I1019">
        <v>70</v>
      </c>
      <c r="J1019">
        <v>70</v>
      </c>
      <c r="K1019" t="s">
        <v>2039</v>
      </c>
      <c r="L1019" t="s">
        <v>250</v>
      </c>
      <c r="M1019" t="s">
        <v>249</v>
      </c>
      <c r="N1019">
        <v>7</v>
      </c>
      <c r="O1019">
        <v>7</v>
      </c>
      <c r="P1019">
        <v>1</v>
      </c>
      <c r="R1019">
        <f t="shared" si="64"/>
        <v>8</v>
      </c>
      <c r="S1019">
        <f t="shared" si="65"/>
        <v>7</v>
      </c>
      <c r="T1019">
        <f t="shared" si="66"/>
        <v>15</v>
      </c>
      <c r="U1019" t="s">
        <v>1490</v>
      </c>
      <c r="V1019" t="s">
        <v>1512</v>
      </c>
      <c r="W1019" t="s">
        <v>1209</v>
      </c>
      <c r="X1019" t="s">
        <v>1479</v>
      </c>
      <c r="Z1019" t="str" cm="1">
        <f t="array" ref="Z1019">IF(ISBLANK(AK1019),_xlfn.LET(
    _xlpm.nameBeforeSlash, IF(ISNUMBER(SEARCH("/", Y1019)), LEFT(Y1019, SEARCH("/", Y1019)-1), Y1019),
    _xlpm.matchRow, IFERROR(MATCH(_xlpm.nameBeforeSlash, AA:AA, 0), ""),
    _xlpm.difference, IF(_xlpm.matchRow="", "", ABS((R1019 + S1019)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),IF(ISBLANK(Y1019),"","Hidden"))</f>
        <v/>
      </c>
      <c r="AA1019" t="s">
        <v>3150</v>
      </c>
      <c r="AB1019" t="s">
        <v>2044</v>
      </c>
      <c r="AC1019" t="s">
        <v>1387</v>
      </c>
      <c r="AD1019" t="str">
        <f>_xlfn.XLOOKUP(AC1019,moves!A:A,moves!B:B)</f>
        <v>typeless</v>
      </c>
      <c r="AE1019">
        <f>_xlfn.XLOOKUP(AC1019,moves!A:A,moves!D:D)</f>
        <v>4</v>
      </c>
      <c r="AF1019" t="str">
        <f>_xlfn.XLOOKUP(AC1019,moves!A:A,moves!E:E)</f>
        <v>You may change the weather condition. If there is a weather form that matches the weather condition: FORM change to match the weather. Otherwise, the user may FORM change into any weather form. The type of the user is the type of this attack.</v>
      </c>
      <c r="AG1019">
        <v>0</v>
      </c>
      <c r="AH1019">
        <v>0</v>
      </c>
      <c r="AI1019">
        <f t="shared" si="67"/>
        <v>0</v>
      </c>
      <c r="AJ1019" t="s">
        <v>524</v>
      </c>
      <c r="AL1019">
        <v>0</v>
      </c>
      <c r="AM1019" cm="1">
        <f t="array" ref="AM1019">IF(AL1019=1,1,
   IF(ISTEXT(AK1019),1,
   IF(AO1019&gt;1,AM1018,
   IF(AI1019=1,
      IF(SUMPRODUCT((LEN($Y$2:$Y$4096)-LEN(SUBSTITUTE($Y$2:$Y$4096,AA1019,"")))/LEN(AA1019))&gt;0,2,1),
      IF(
         SUMPRODUCT((LEN($Y$2:$Y$4096)-LEN(SUBSTITUTE($Y$2:$Y$4096,AA1019,"")))/LEN(AA1019))
         - SUMPRODUCT((LEN($Y$2:$Y$4096)-LEN(SUBSTITUTE($Y$2:$Y$4096,"Alolan "&amp;AA1019,"")))/LEN("Alolan "&amp;AA1019))
         - SUMPRODUCT((LEN($Y$2:$Y$4096)-LEN(SUBSTITUTE($Y$2:$Y$4096,"Galarian "&amp;AA1019,"")))/LEN("Galarian "&amp;AA1019))
         - SUMPRODUCT((LEN($Y$2:$Y$4096)-LEN(SUBSTITUTE($Y$2:$Y$4096,"Hisuian "&amp;AA1019,"")))/LEN("Hisuian "&amp;AA1019))
         - SUMPRODUCT((LEN($Y$2:$Y$4096)-LEN(SUBSTITUTE($Y$2:$Y$4096,"Paldean "&amp;AA1019,"")))/LEN("Paldean "&amp;AA1019))
      &gt;0,2,1)
   ))))</f>
        <v>1</v>
      </c>
      <c r="AN1019">
        <v>0</v>
      </c>
      <c r="AO1019">
        <v>3</v>
      </c>
    </row>
    <row r="1020" spans="1:41" x14ac:dyDescent="0.25">
      <c r="A1020" t="s">
        <v>2045</v>
      </c>
      <c r="B1020" t="s">
        <v>2038</v>
      </c>
      <c r="C1020" t="s">
        <v>1479</v>
      </c>
      <c r="D1020"/>
      <c r="E1020">
        <v>70</v>
      </c>
      <c r="F1020">
        <v>70</v>
      </c>
      <c r="G1020">
        <v>70</v>
      </c>
      <c r="H1020">
        <v>70</v>
      </c>
      <c r="I1020">
        <v>70</v>
      </c>
      <c r="J1020">
        <v>70</v>
      </c>
      <c r="K1020" t="s">
        <v>2039</v>
      </c>
      <c r="L1020" t="s">
        <v>250</v>
      </c>
      <c r="M1020" t="s">
        <v>251</v>
      </c>
      <c r="N1020">
        <v>7</v>
      </c>
      <c r="O1020">
        <v>7</v>
      </c>
      <c r="P1020">
        <v>1</v>
      </c>
      <c r="R1020">
        <f t="shared" si="64"/>
        <v>8</v>
      </c>
      <c r="S1020">
        <f t="shared" si="65"/>
        <v>7</v>
      </c>
      <c r="T1020">
        <f t="shared" si="66"/>
        <v>15</v>
      </c>
      <c r="U1020" t="s">
        <v>1479</v>
      </c>
      <c r="V1020" t="s">
        <v>1512</v>
      </c>
      <c r="W1020" t="s">
        <v>1490</v>
      </c>
      <c r="X1020" t="s">
        <v>1209</v>
      </c>
      <c r="Z1020" t="str" cm="1">
        <f t="array" ref="Z1020">IF(ISBLANK(AK1020),_xlfn.LET(
    _xlpm.nameBeforeSlash, IF(ISNUMBER(SEARCH("/", Y1020)), LEFT(Y1020, SEARCH("/", Y1020)-1), Y1020),
    _xlpm.matchRow, IFERROR(MATCH(_xlpm.nameBeforeSlash, AA:AA, 0), ""),
    _xlpm.difference, IF(_xlpm.matchRow="", "", ABS((R1020 + S1020)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),IF(ISBLANK(Y1020),"","Hidden"))</f>
        <v/>
      </c>
      <c r="AA1020" t="s">
        <v>3151</v>
      </c>
      <c r="AB1020" t="s">
        <v>2046</v>
      </c>
      <c r="AC1020" t="s">
        <v>1387</v>
      </c>
      <c r="AD1020" t="str">
        <f>_xlfn.XLOOKUP(AC1020,moves!A:A,moves!B:B)</f>
        <v>typeless</v>
      </c>
      <c r="AE1020">
        <f>_xlfn.XLOOKUP(AC1020,moves!A:A,moves!D:D)</f>
        <v>4</v>
      </c>
      <c r="AF1020" t="str">
        <f>_xlfn.XLOOKUP(AC1020,moves!A:A,moves!E:E)</f>
        <v>You may change the weather condition. If there is a weather form that matches the weather condition: FORM change to match the weather. Otherwise, the user may FORM change into any weather form. The type of the user is the type of this attack.</v>
      </c>
      <c r="AG1020">
        <v>0</v>
      </c>
      <c r="AH1020">
        <v>0</v>
      </c>
      <c r="AI1020">
        <f t="shared" si="67"/>
        <v>0</v>
      </c>
      <c r="AJ1020" t="s">
        <v>524</v>
      </c>
      <c r="AL1020">
        <v>0</v>
      </c>
      <c r="AM1020" cm="1">
        <f t="array" ref="AM1020">IF(AL1020=1,1,
   IF(ISTEXT(AK1020),1,
   IF(AO1020&gt;1,AM1019,
   IF(AI1020=1,
      IF(SUMPRODUCT((LEN($Y$2:$Y$4096)-LEN(SUBSTITUTE($Y$2:$Y$4096,AA1020,"")))/LEN(AA1020))&gt;0,2,1),
      IF(
         SUMPRODUCT((LEN($Y$2:$Y$4096)-LEN(SUBSTITUTE($Y$2:$Y$4096,AA1020,"")))/LEN(AA1020))
         - SUMPRODUCT((LEN($Y$2:$Y$4096)-LEN(SUBSTITUTE($Y$2:$Y$4096,"Alolan "&amp;AA1020,"")))/LEN("Alolan "&amp;AA1020))
         - SUMPRODUCT((LEN($Y$2:$Y$4096)-LEN(SUBSTITUTE($Y$2:$Y$4096,"Galarian "&amp;AA1020,"")))/LEN("Galarian "&amp;AA1020))
         - SUMPRODUCT((LEN($Y$2:$Y$4096)-LEN(SUBSTITUTE($Y$2:$Y$4096,"Hisuian "&amp;AA1020,"")))/LEN("Hisuian "&amp;AA1020))
         - SUMPRODUCT((LEN($Y$2:$Y$4096)-LEN(SUBSTITUTE($Y$2:$Y$4096,"Paldean "&amp;AA1020,"")))/LEN("Paldean "&amp;AA1020))
      &gt;0,2,1)
   ))))</f>
        <v>1</v>
      </c>
      <c r="AN1020">
        <v>0</v>
      </c>
      <c r="AO1020">
        <v>4</v>
      </c>
    </row>
    <row r="1021" spans="1:41" x14ac:dyDescent="0.25">
      <c r="A1021" t="s">
        <v>4080</v>
      </c>
      <c r="B1021" t="s">
        <v>2038</v>
      </c>
      <c r="C1021" t="s">
        <v>1512</v>
      </c>
      <c r="D1021"/>
      <c r="E1021">
        <v>70</v>
      </c>
      <c r="F1021">
        <v>70</v>
      </c>
      <c r="G1021">
        <v>70</v>
      </c>
      <c r="H1021">
        <v>70</v>
      </c>
      <c r="I1021">
        <v>70</v>
      </c>
      <c r="J1021">
        <v>70</v>
      </c>
      <c r="K1021" t="s">
        <v>2039</v>
      </c>
      <c r="L1021" t="s">
        <v>250</v>
      </c>
      <c r="M1021" t="s">
        <v>249</v>
      </c>
      <c r="N1021">
        <v>7</v>
      </c>
      <c r="O1021">
        <v>7</v>
      </c>
      <c r="P1021">
        <v>1</v>
      </c>
      <c r="R1021">
        <f t="shared" si="64"/>
        <v>8</v>
      </c>
      <c r="S1021">
        <f t="shared" si="65"/>
        <v>7</v>
      </c>
      <c r="T1021">
        <f t="shared" si="66"/>
        <v>15</v>
      </c>
      <c r="U1021" t="s">
        <v>1512</v>
      </c>
      <c r="V1021" t="s">
        <v>1209</v>
      </c>
      <c r="W1021" t="s">
        <v>1490</v>
      </c>
      <c r="X1021" t="s">
        <v>1479</v>
      </c>
      <c r="Z1021" t="str" cm="1">
        <f t="array" ref="Z1021">IF(ISBLANK(AK1021),_xlfn.LET(
    _xlpm.nameBeforeSlash, IF(ISNUMBER(SEARCH("/", Y1021)), LEFT(Y1021, SEARCH("/", Y1021)-1), Y1021),
    _xlpm.matchRow, IFERROR(MATCH(_xlpm.nameBeforeSlash, AA:AA, 0), ""),
    _xlpm.difference, IF(_xlpm.matchRow="", "", ABS((R1021 + S1021)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),IF(ISBLANK(Y1021),"","Hidden"))</f>
        <v/>
      </c>
      <c r="AA1021" t="s">
        <v>5371</v>
      </c>
      <c r="AB1021" t="s">
        <v>2040</v>
      </c>
      <c r="AC1021" t="s">
        <v>1387</v>
      </c>
      <c r="AD1021" t="str">
        <f>_xlfn.XLOOKUP(AC1021,moves!A:A,moves!B:B)</f>
        <v>typeless</v>
      </c>
      <c r="AE1021">
        <f>_xlfn.XLOOKUP(AC1021,moves!A:A,moves!D:D)</f>
        <v>4</v>
      </c>
      <c r="AF1021" t="str">
        <f>_xlfn.XLOOKUP(AC1021,moves!A:A,moves!E:E)</f>
        <v>You may change the weather condition. If there is a weather form that matches the weather condition: FORM change to match the weather. Otherwise, the user may FORM change into any weather form. The type of the user is the type of this attack.</v>
      </c>
      <c r="AG1021">
        <v>0</v>
      </c>
      <c r="AH1021">
        <v>0</v>
      </c>
      <c r="AI1021">
        <f t="shared" si="67"/>
        <v>1</v>
      </c>
      <c r="AJ1021" t="s">
        <v>524</v>
      </c>
      <c r="AL1021">
        <v>0</v>
      </c>
      <c r="AM1021" cm="1">
        <f t="array" ref="AM1021">IF(AL1021=1,1,
   IF(ISTEXT(AK1021),1,
   IF(AO1021&gt;1,AM1020,
   IF(AI1021=1,
      IF(SUMPRODUCT((LEN($Y$2:$Y$4096)-LEN(SUBSTITUTE($Y$2:$Y$4096,AA1021,"")))/LEN(AA1021))&gt;0,2,1),
      IF(
         SUMPRODUCT((LEN($Y$2:$Y$4096)-LEN(SUBSTITUTE($Y$2:$Y$4096,AA1021,"")))/LEN(AA1021))
         - SUMPRODUCT((LEN($Y$2:$Y$4096)-LEN(SUBSTITUTE($Y$2:$Y$4096,"Alolan "&amp;AA1021,"")))/LEN("Alolan "&amp;AA1021))
         - SUMPRODUCT((LEN($Y$2:$Y$4096)-LEN(SUBSTITUTE($Y$2:$Y$4096,"Galarian "&amp;AA1021,"")))/LEN("Galarian "&amp;AA1021))
         - SUMPRODUCT((LEN($Y$2:$Y$4096)-LEN(SUBSTITUTE($Y$2:$Y$4096,"Hisuian "&amp;AA1021,"")))/LEN("Hisuian "&amp;AA1021))
         - SUMPRODUCT((LEN($Y$2:$Y$4096)-LEN(SUBSTITUTE($Y$2:$Y$4096,"Paldean "&amp;AA1021,"")))/LEN("Paldean "&amp;AA1021))
      &gt;0,2,1)
   ))))</f>
        <v>1</v>
      </c>
      <c r="AN1021">
        <v>0</v>
      </c>
      <c r="AO1021">
        <v>1</v>
      </c>
    </row>
    <row r="1022" spans="1:41" x14ac:dyDescent="0.25">
      <c r="A1022" t="s">
        <v>4081</v>
      </c>
      <c r="B1022" t="s">
        <v>2038</v>
      </c>
      <c r="C1022" t="s">
        <v>1209</v>
      </c>
      <c r="D1022"/>
      <c r="E1022">
        <v>70</v>
      </c>
      <c r="F1022">
        <v>70</v>
      </c>
      <c r="G1022">
        <v>70</v>
      </c>
      <c r="H1022">
        <v>70</v>
      </c>
      <c r="I1022">
        <v>70</v>
      </c>
      <c r="J1022">
        <v>70</v>
      </c>
      <c r="K1022" t="s">
        <v>2039</v>
      </c>
      <c r="L1022" t="s">
        <v>250</v>
      </c>
      <c r="M1022" t="s">
        <v>248</v>
      </c>
      <c r="N1022">
        <v>7</v>
      </c>
      <c r="O1022">
        <v>7</v>
      </c>
      <c r="P1022">
        <v>1</v>
      </c>
      <c r="R1022">
        <f t="shared" si="64"/>
        <v>8</v>
      </c>
      <c r="S1022">
        <f t="shared" si="65"/>
        <v>7</v>
      </c>
      <c r="T1022">
        <f t="shared" si="66"/>
        <v>15</v>
      </c>
      <c r="U1022" t="s">
        <v>1209</v>
      </c>
      <c r="V1022" t="s">
        <v>1512</v>
      </c>
      <c r="W1022" t="s">
        <v>1490</v>
      </c>
      <c r="X1022" t="s">
        <v>1479</v>
      </c>
      <c r="Z1022" t="str" cm="1">
        <f t="array" ref="Z1022">IF(ISBLANK(AK1022),_xlfn.LET(
    _xlpm.nameBeforeSlash, IF(ISNUMBER(SEARCH("/", Y1022)), LEFT(Y1022, SEARCH("/", Y1022)-1), Y1022),
    _xlpm.matchRow, IFERROR(MATCH(_xlpm.nameBeforeSlash, AA:AA, 0), ""),
    _xlpm.difference, IF(_xlpm.matchRow="", "", ABS((R1022 + S1022)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),IF(ISBLANK(Y1022),"","Hidden"))</f>
        <v/>
      </c>
      <c r="AA1022" t="s">
        <v>5372</v>
      </c>
      <c r="AB1022" t="s">
        <v>2042</v>
      </c>
      <c r="AC1022" t="s">
        <v>1387</v>
      </c>
      <c r="AD1022" t="str">
        <f>_xlfn.XLOOKUP(AC1022,moves!A:A,moves!B:B)</f>
        <v>typeless</v>
      </c>
      <c r="AE1022">
        <f>_xlfn.XLOOKUP(AC1022,moves!A:A,moves!D:D)</f>
        <v>4</v>
      </c>
      <c r="AF1022" t="str">
        <f>_xlfn.XLOOKUP(AC1022,moves!A:A,moves!E:E)</f>
        <v>You may change the weather condition. If there is a weather form that matches the weather condition: FORM change to match the weather. Otherwise, the user may FORM change into any weather form. The type of the user is the type of this attack.</v>
      </c>
      <c r="AG1022">
        <v>0</v>
      </c>
      <c r="AH1022">
        <v>0</v>
      </c>
      <c r="AI1022">
        <f t="shared" si="67"/>
        <v>1</v>
      </c>
      <c r="AJ1022" t="s">
        <v>524</v>
      </c>
      <c r="AL1022">
        <v>0</v>
      </c>
      <c r="AM1022" cm="1">
        <f t="array" ref="AM1022">IF(AL1022=1,1,
   IF(ISTEXT(AK1022),1,
   IF(AO1022&gt;1,AM1021,
   IF(AI1022=1,
      IF(SUMPRODUCT((LEN($Y$2:$Y$4096)-LEN(SUBSTITUTE($Y$2:$Y$4096,AA1022,"")))/LEN(AA1022))&gt;0,2,1),
      IF(
         SUMPRODUCT((LEN($Y$2:$Y$4096)-LEN(SUBSTITUTE($Y$2:$Y$4096,AA1022,"")))/LEN(AA1022))
         - SUMPRODUCT((LEN($Y$2:$Y$4096)-LEN(SUBSTITUTE($Y$2:$Y$4096,"Alolan "&amp;AA1022,"")))/LEN("Alolan "&amp;AA1022))
         - SUMPRODUCT((LEN($Y$2:$Y$4096)-LEN(SUBSTITUTE($Y$2:$Y$4096,"Galarian "&amp;AA1022,"")))/LEN("Galarian "&amp;AA1022))
         - SUMPRODUCT((LEN($Y$2:$Y$4096)-LEN(SUBSTITUTE($Y$2:$Y$4096,"Hisuian "&amp;AA1022,"")))/LEN("Hisuian "&amp;AA1022))
         - SUMPRODUCT((LEN($Y$2:$Y$4096)-LEN(SUBSTITUTE($Y$2:$Y$4096,"Paldean "&amp;AA1022,"")))/LEN("Paldean "&amp;AA1022))
      &gt;0,2,1)
   ))))</f>
        <v>1</v>
      </c>
      <c r="AN1022">
        <v>0</v>
      </c>
      <c r="AO1022">
        <v>2</v>
      </c>
    </row>
    <row r="1023" spans="1:41" x14ac:dyDescent="0.25">
      <c r="A1023" t="s">
        <v>4082</v>
      </c>
      <c r="B1023" t="s">
        <v>2038</v>
      </c>
      <c r="C1023" t="s">
        <v>1490</v>
      </c>
      <c r="D1023"/>
      <c r="E1023">
        <v>70</v>
      </c>
      <c r="F1023">
        <v>70</v>
      </c>
      <c r="G1023">
        <v>70</v>
      </c>
      <c r="H1023">
        <v>70</v>
      </c>
      <c r="I1023">
        <v>70</v>
      </c>
      <c r="J1023">
        <v>70</v>
      </c>
      <c r="K1023" t="s">
        <v>2039</v>
      </c>
      <c r="L1023" t="s">
        <v>250</v>
      </c>
      <c r="M1023" t="s">
        <v>249</v>
      </c>
      <c r="N1023">
        <v>7</v>
      </c>
      <c r="O1023">
        <v>7</v>
      </c>
      <c r="P1023">
        <v>1</v>
      </c>
      <c r="R1023">
        <f t="shared" si="64"/>
        <v>8</v>
      </c>
      <c r="S1023">
        <f t="shared" si="65"/>
        <v>7</v>
      </c>
      <c r="T1023">
        <f t="shared" si="66"/>
        <v>15</v>
      </c>
      <c r="U1023" t="s">
        <v>1490</v>
      </c>
      <c r="V1023" t="s">
        <v>1512</v>
      </c>
      <c r="W1023" t="s">
        <v>1209</v>
      </c>
      <c r="X1023" t="s">
        <v>1479</v>
      </c>
      <c r="Z1023" t="str" cm="1">
        <f t="array" ref="Z1023">IF(ISBLANK(AK1023),_xlfn.LET(
    _xlpm.nameBeforeSlash, IF(ISNUMBER(SEARCH("/", Y1023)), LEFT(Y1023, SEARCH("/", Y1023)-1), Y1023),
    _xlpm.matchRow, IFERROR(MATCH(_xlpm.nameBeforeSlash, AA:AA, 0), ""),
    _xlpm.difference, IF(_xlpm.matchRow="", "", ABS((R1023 + S1023)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),IF(ISBLANK(Y1023),"","Hidden"))</f>
        <v/>
      </c>
      <c r="AA1023" t="s">
        <v>5373</v>
      </c>
      <c r="AB1023" t="s">
        <v>2044</v>
      </c>
      <c r="AC1023" t="s">
        <v>1387</v>
      </c>
      <c r="AD1023" t="str">
        <f>_xlfn.XLOOKUP(AC1023,moves!A:A,moves!B:B)</f>
        <v>typeless</v>
      </c>
      <c r="AE1023">
        <f>_xlfn.XLOOKUP(AC1023,moves!A:A,moves!D:D)</f>
        <v>4</v>
      </c>
      <c r="AF1023" t="str">
        <f>_xlfn.XLOOKUP(AC1023,moves!A:A,moves!E:E)</f>
        <v>You may change the weather condition. If there is a weather form that matches the weather condition: FORM change to match the weather. Otherwise, the user may FORM change into any weather form. The type of the user is the type of this attack.</v>
      </c>
      <c r="AG1023">
        <v>0</v>
      </c>
      <c r="AH1023">
        <v>0</v>
      </c>
      <c r="AI1023">
        <f t="shared" si="67"/>
        <v>1</v>
      </c>
      <c r="AJ1023" t="s">
        <v>524</v>
      </c>
      <c r="AL1023">
        <v>0</v>
      </c>
      <c r="AM1023" cm="1">
        <f t="array" ref="AM1023">IF(AL1023=1,1,
   IF(ISTEXT(AK1023),1,
   IF(AO1023&gt;1,AM1022,
   IF(AI1023=1,
      IF(SUMPRODUCT((LEN($Y$2:$Y$4096)-LEN(SUBSTITUTE($Y$2:$Y$4096,AA1023,"")))/LEN(AA1023))&gt;0,2,1),
      IF(
         SUMPRODUCT((LEN($Y$2:$Y$4096)-LEN(SUBSTITUTE($Y$2:$Y$4096,AA1023,"")))/LEN(AA1023))
         - SUMPRODUCT((LEN($Y$2:$Y$4096)-LEN(SUBSTITUTE($Y$2:$Y$4096,"Alolan "&amp;AA1023,"")))/LEN("Alolan "&amp;AA1023))
         - SUMPRODUCT((LEN($Y$2:$Y$4096)-LEN(SUBSTITUTE($Y$2:$Y$4096,"Galarian "&amp;AA1023,"")))/LEN("Galarian "&amp;AA1023))
         - SUMPRODUCT((LEN($Y$2:$Y$4096)-LEN(SUBSTITUTE($Y$2:$Y$4096,"Hisuian "&amp;AA1023,"")))/LEN("Hisuian "&amp;AA1023))
         - SUMPRODUCT((LEN($Y$2:$Y$4096)-LEN(SUBSTITUTE($Y$2:$Y$4096,"Paldean "&amp;AA1023,"")))/LEN("Paldean "&amp;AA1023))
      &gt;0,2,1)
   ))))</f>
        <v>1</v>
      </c>
      <c r="AN1023">
        <v>0</v>
      </c>
      <c r="AO1023">
        <v>3</v>
      </c>
    </row>
    <row r="1024" spans="1:41" x14ac:dyDescent="0.25">
      <c r="A1024" t="s">
        <v>4083</v>
      </c>
      <c r="B1024" t="s">
        <v>2038</v>
      </c>
      <c r="C1024" t="s">
        <v>1479</v>
      </c>
      <c r="D1024"/>
      <c r="E1024">
        <v>70</v>
      </c>
      <c r="F1024">
        <v>70</v>
      </c>
      <c r="G1024">
        <v>70</v>
      </c>
      <c r="H1024">
        <v>70</v>
      </c>
      <c r="I1024">
        <v>70</v>
      </c>
      <c r="J1024">
        <v>70</v>
      </c>
      <c r="K1024" t="s">
        <v>2039</v>
      </c>
      <c r="L1024" t="s">
        <v>250</v>
      </c>
      <c r="M1024" t="s">
        <v>251</v>
      </c>
      <c r="N1024">
        <v>7</v>
      </c>
      <c r="O1024">
        <v>7</v>
      </c>
      <c r="P1024">
        <v>1</v>
      </c>
      <c r="R1024">
        <f t="shared" si="64"/>
        <v>8</v>
      </c>
      <c r="S1024">
        <f t="shared" si="65"/>
        <v>7</v>
      </c>
      <c r="T1024">
        <f t="shared" si="66"/>
        <v>15</v>
      </c>
      <c r="U1024" t="s">
        <v>1479</v>
      </c>
      <c r="V1024" t="s">
        <v>1512</v>
      </c>
      <c r="W1024" t="s">
        <v>1490</v>
      </c>
      <c r="X1024" t="s">
        <v>1209</v>
      </c>
      <c r="Z1024" t="str" cm="1">
        <f t="array" ref="Z1024">IF(ISBLANK(AK1024),_xlfn.LET(
    _xlpm.nameBeforeSlash, IF(ISNUMBER(SEARCH("/", Y1024)), LEFT(Y1024, SEARCH("/", Y1024)-1), Y1024),
    _xlpm.matchRow, IFERROR(MATCH(_xlpm.nameBeforeSlash, AA:AA, 0), ""),
    _xlpm.difference, IF(_xlpm.matchRow="", "", ABS((R1024 + S1024)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),IF(ISBLANK(Y1024),"","Hidden"))</f>
        <v/>
      </c>
      <c r="AA1024" t="s">
        <v>5374</v>
      </c>
      <c r="AB1024" t="s">
        <v>2046</v>
      </c>
      <c r="AC1024" t="s">
        <v>1387</v>
      </c>
      <c r="AD1024" t="str">
        <f>_xlfn.XLOOKUP(AC1024,moves!A:A,moves!B:B)</f>
        <v>typeless</v>
      </c>
      <c r="AE1024">
        <f>_xlfn.XLOOKUP(AC1024,moves!A:A,moves!D:D)</f>
        <v>4</v>
      </c>
      <c r="AF1024" t="str">
        <f>_xlfn.XLOOKUP(AC1024,moves!A:A,moves!E:E)</f>
        <v>You may change the weather condition. If there is a weather form that matches the weather condition: FORM change to match the weather. Otherwise, the user may FORM change into any weather form. The type of the user is the type of this attack.</v>
      </c>
      <c r="AG1024">
        <v>0</v>
      </c>
      <c r="AH1024">
        <v>0</v>
      </c>
      <c r="AI1024">
        <f t="shared" si="67"/>
        <v>1</v>
      </c>
      <c r="AJ1024" t="s">
        <v>524</v>
      </c>
      <c r="AL1024">
        <v>0</v>
      </c>
      <c r="AM1024" cm="1">
        <f t="array" ref="AM1024">IF(AL1024=1,1,
   IF(ISTEXT(AK1024),1,
   IF(AO1024&gt;1,AM1023,
   IF(AI1024=1,
      IF(SUMPRODUCT((LEN($Y$2:$Y$4096)-LEN(SUBSTITUTE($Y$2:$Y$4096,AA1024,"")))/LEN(AA1024))&gt;0,2,1),
      IF(
         SUMPRODUCT((LEN($Y$2:$Y$4096)-LEN(SUBSTITUTE($Y$2:$Y$4096,AA1024,"")))/LEN(AA1024))
         - SUMPRODUCT((LEN($Y$2:$Y$4096)-LEN(SUBSTITUTE($Y$2:$Y$4096,"Alolan "&amp;AA1024,"")))/LEN("Alolan "&amp;AA1024))
         - SUMPRODUCT((LEN($Y$2:$Y$4096)-LEN(SUBSTITUTE($Y$2:$Y$4096,"Galarian "&amp;AA1024,"")))/LEN("Galarian "&amp;AA1024))
         - SUMPRODUCT((LEN($Y$2:$Y$4096)-LEN(SUBSTITUTE($Y$2:$Y$4096,"Hisuian "&amp;AA1024,"")))/LEN("Hisuian "&amp;AA1024))
         - SUMPRODUCT((LEN($Y$2:$Y$4096)-LEN(SUBSTITUTE($Y$2:$Y$4096,"Paldean "&amp;AA1024,"")))/LEN("Paldean "&amp;AA1024))
      &gt;0,2,1)
   ))))</f>
        <v>1</v>
      </c>
      <c r="AN1024">
        <v>0</v>
      </c>
      <c r="AO1024">
        <v>4</v>
      </c>
    </row>
    <row r="1025" spans="1:41" x14ac:dyDescent="0.25">
      <c r="A1025">
        <v>352</v>
      </c>
      <c r="B1025" t="s">
        <v>2047</v>
      </c>
      <c r="C1025" t="s">
        <v>1512</v>
      </c>
      <c r="D1025"/>
      <c r="E1025">
        <v>60</v>
      </c>
      <c r="F1025">
        <v>90</v>
      </c>
      <c r="G1025">
        <v>70</v>
      </c>
      <c r="H1025">
        <v>60</v>
      </c>
      <c r="I1025">
        <v>120</v>
      </c>
      <c r="J1025">
        <v>40</v>
      </c>
      <c r="K1025" t="s">
        <v>2048</v>
      </c>
      <c r="L1025" t="s">
        <v>250</v>
      </c>
      <c r="M1025" t="s">
        <v>251</v>
      </c>
      <c r="N1025">
        <v>6.7</v>
      </c>
      <c r="O1025">
        <v>8.1</v>
      </c>
      <c r="R1025">
        <f t="shared" ref="R1025:R1088" si="68">MROUND(N1025,1)+P1025</f>
        <v>7</v>
      </c>
      <c r="S1025">
        <f t="shared" ref="S1025:S1088" si="69">MROUND(O1025,1)+Q1025</f>
        <v>8</v>
      </c>
      <c r="T1025">
        <f t="shared" si="66"/>
        <v>15</v>
      </c>
      <c r="U1025" t="s">
        <v>1512</v>
      </c>
      <c r="V1025" t="s">
        <v>1471</v>
      </c>
      <c r="W1025" t="s">
        <v>1524</v>
      </c>
      <c r="X1025" t="s">
        <v>1521</v>
      </c>
      <c r="Z1025" t="str" cm="1">
        <f t="array" ref="Z1025">IF(ISBLANK(AK1025),_xlfn.LET(
    _xlpm.nameBeforeSlash, IF(ISNUMBER(SEARCH("/", Y1025)), LEFT(Y1025, SEARCH("/", Y1025)-1), Y1025),
    _xlpm.matchRow, IFERROR(MATCH(_xlpm.nameBeforeSlash, AA:AA, 0), ""),
    _xlpm.difference, IF(_xlpm.matchRow="", "", ABS((R1025 + S1025)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),IF(ISBLANK(Y1025),"","Hidden"))</f>
        <v/>
      </c>
      <c r="AA1025" t="s">
        <v>2047</v>
      </c>
      <c r="AC1025" t="s">
        <v>1382</v>
      </c>
      <c r="AD1025" t="str">
        <f>_xlfn.XLOOKUP(AC1025,moves!A:A,moves!B:B)</f>
        <v>typeless</v>
      </c>
      <c r="AE1025">
        <f>_xlfn.XLOOKUP(AC1025,moves!A:A,moves!D:D)</f>
        <v>3</v>
      </c>
      <c r="AF1025" t="str">
        <f>_xlfn.XLOOKUP(AC1025,moves!A:A,moves!E:E)</f>
        <v>Choose any type. This attack and the user becomes the chosen type.</v>
      </c>
      <c r="AG1025">
        <v>0</v>
      </c>
      <c r="AH1025">
        <v>0</v>
      </c>
      <c r="AI1025">
        <f t="shared" si="67"/>
        <v>0</v>
      </c>
      <c r="AJ1025" t="s">
        <v>524</v>
      </c>
      <c r="AL1025">
        <v>0</v>
      </c>
      <c r="AM1025" cm="1">
        <f t="array" ref="AM1025">IF(AL1025=1,1,
   IF(ISTEXT(AK1025),1,
   IF(AO1025&gt;1,AM1024,
   IF(AI1025=1,
      IF(SUMPRODUCT((LEN($Y$2:$Y$4096)-LEN(SUBSTITUTE($Y$2:$Y$4096,AA1025,"")))/LEN(AA1025))&gt;0,2,1),
      IF(
         SUMPRODUCT((LEN($Y$2:$Y$4096)-LEN(SUBSTITUTE($Y$2:$Y$4096,AA1025,"")))/LEN(AA1025))
         - SUMPRODUCT((LEN($Y$2:$Y$4096)-LEN(SUBSTITUTE($Y$2:$Y$4096,"Alolan "&amp;AA1025,"")))/LEN("Alolan "&amp;AA1025))
         - SUMPRODUCT((LEN($Y$2:$Y$4096)-LEN(SUBSTITUTE($Y$2:$Y$4096,"Galarian "&amp;AA1025,"")))/LEN("Galarian "&amp;AA1025))
         - SUMPRODUCT((LEN($Y$2:$Y$4096)-LEN(SUBSTITUTE($Y$2:$Y$4096,"Hisuian "&amp;AA1025,"")))/LEN("Hisuian "&amp;AA1025))
         - SUMPRODUCT((LEN($Y$2:$Y$4096)-LEN(SUBSTITUTE($Y$2:$Y$4096,"Paldean "&amp;AA1025,"")))/LEN("Paldean "&amp;AA1025))
      &gt;0,2,1)
   ))))</f>
        <v>1</v>
      </c>
      <c r="AN1025">
        <v>0</v>
      </c>
      <c r="AO1025">
        <v>0</v>
      </c>
    </row>
    <row r="1026" spans="1:41" x14ac:dyDescent="0.25">
      <c r="A1026" t="s">
        <v>4084</v>
      </c>
      <c r="B1026" t="s">
        <v>2047</v>
      </c>
      <c r="C1026" t="s">
        <v>1512</v>
      </c>
      <c r="D1026"/>
      <c r="E1026">
        <v>60</v>
      </c>
      <c r="F1026">
        <v>90</v>
      </c>
      <c r="G1026">
        <v>70</v>
      </c>
      <c r="H1026">
        <v>60</v>
      </c>
      <c r="I1026">
        <v>120</v>
      </c>
      <c r="J1026">
        <v>40</v>
      </c>
      <c r="K1026" t="s">
        <v>2048</v>
      </c>
      <c r="L1026" t="s">
        <v>250</v>
      </c>
      <c r="M1026" t="s">
        <v>251</v>
      </c>
      <c r="N1026">
        <v>6.7</v>
      </c>
      <c r="O1026">
        <v>8.1</v>
      </c>
      <c r="R1026">
        <f t="shared" si="68"/>
        <v>7</v>
      </c>
      <c r="S1026">
        <f t="shared" si="69"/>
        <v>8</v>
      </c>
      <c r="T1026">
        <f t="shared" si="66"/>
        <v>15</v>
      </c>
      <c r="U1026" t="s">
        <v>1512</v>
      </c>
      <c r="V1026" t="s">
        <v>1471</v>
      </c>
      <c r="W1026" t="s">
        <v>1524</v>
      </c>
      <c r="X1026" t="s">
        <v>1521</v>
      </c>
      <c r="Z1026" t="str" cm="1">
        <f t="array" ref="Z1026">IF(ISBLANK(AK1026),_xlfn.LET(
    _xlpm.nameBeforeSlash, IF(ISNUMBER(SEARCH("/", Y1026)), LEFT(Y1026, SEARCH("/", Y1026)-1), Y1026),
    _xlpm.matchRow, IFERROR(MATCH(_xlpm.nameBeforeSlash, AA:AA, 0), ""),
    _xlpm.difference, IF(_xlpm.matchRow="", "", ABS((R1026 + S1026)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),IF(ISBLANK(Y1026),"","Hidden"))</f>
        <v/>
      </c>
      <c r="AA1026" t="s">
        <v>5375</v>
      </c>
      <c r="AC1026" t="s">
        <v>6548</v>
      </c>
      <c r="AD1026" t="str">
        <f>_xlfn.XLOOKUP(AC1026,moves!A:A,moves!B:B)</f>
        <v>typeless</v>
      </c>
      <c r="AE1026">
        <f>_xlfn.XLOOKUP(AC1026,moves!A:A,moves!D:D)</f>
        <v>3</v>
      </c>
      <c r="AF1026" t="str">
        <f>_xlfn.XLOOKUP(AC1026,moves!A:A,moves!E:E)</f>
        <v>Each time this move is used: Choose a type. The type of this move is that type in addition to any other type(s) previously chosen.</v>
      </c>
      <c r="AG1026">
        <v>0</v>
      </c>
      <c r="AH1026">
        <v>0</v>
      </c>
      <c r="AI1026">
        <f t="shared" si="67"/>
        <v>1</v>
      </c>
      <c r="AJ1026" t="s">
        <v>524</v>
      </c>
      <c r="AL1026">
        <v>0</v>
      </c>
      <c r="AM1026" cm="1">
        <f t="array" ref="AM1026">IF(AL1026=1,1,
   IF(ISTEXT(AK1026),1,
   IF(AO1026&gt;1,AM1025,
   IF(AI1026=1,
      IF(SUMPRODUCT((LEN($Y$2:$Y$4096)-LEN(SUBSTITUTE($Y$2:$Y$4096,AA1026,"")))/LEN(AA1026))&gt;0,2,1),
      IF(
         SUMPRODUCT((LEN($Y$2:$Y$4096)-LEN(SUBSTITUTE($Y$2:$Y$4096,AA1026,"")))/LEN(AA1026))
         - SUMPRODUCT((LEN($Y$2:$Y$4096)-LEN(SUBSTITUTE($Y$2:$Y$4096,"Alolan "&amp;AA1026,"")))/LEN("Alolan "&amp;AA1026))
         - SUMPRODUCT((LEN($Y$2:$Y$4096)-LEN(SUBSTITUTE($Y$2:$Y$4096,"Galarian "&amp;AA1026,"")))/LEN("Galarian "&amp;AA1026))
         - SUMPRODUCT((LEN($Y$2:$Y$4096)-LEN(SUBSTITUTE($Y$2:$Y$4096,"Hisuian "&amp;AA1026,"")))/LEN("Hisuian "&amp;AA1026))
         - SUMPRODUCT((LEN($Y$2:$Y$4096)-LEN(SUBSTITUTE($Y$2:$Y$4096,"Paldean "&amp;AA1026,"")))/LEN("Paldean "&amp;AA1026))
      &gt;0,2,1)
   ))))</f>
        <v>1</v>
      </c>
      <c r="AN1026">
        <v>0</v>
      </c>
      <c r="AO1026">
        <v>0</v>
      </c>
    </row>
    <row r="1027" spans="1:41" x14ac:dyDescent="0.25">
      <c r="A1027">
        <v>353</v>
      </c>
      <c r="B1027" t="s">
        <v>2049</v>
      </c>
      <c r="C1027" t="s">
        <v>1524</v>
      </c>
      <c r="D1027"/>
      <c r="E1027">
        <v>44</v>
      </c>
      <c r="F1027">
        <v>75</v>
      </c>
      <c r="G1027">
        <v>35</v>
      </c>
      <c r="H1027">
        <v>63</v>
      </c>
      <c r="I1027">
        <v>33</v>
      </c>
      <c r="J1027">
        <v>45</v>
      </c>
      <c r="K1027" t="s">
        <v>2050</v>
      </c>
      <c r="L1027" t="s">
        <v>250</v>
      </c>
      <c r="M1027" t="s">
        <v>248</v>
      </c>
      <c r="N1027">
        <v>6.18</v>
      </c>
      <c r="O1027">
        <v>3.8</v>
      </c>
      <c r="R1027">
        <f t="shared" si="68"/>
        <v>6</v>
      </c>
      <c r="S1027">
        <f t="shared" si="69"/>
        <v>4</v>
      </c>
      <c r="T1027">
        <f t="shared" si="66"/>
        <v>10</v>
      </c>
      <c r="U1027" t="s">
        <v>1524</v>
      </c>
      <c r="V1027" t="s">
        <v>1471</v>
      </c>
      <c r="W1027" t="s">
        <v>1479</v>
      </c>
      <c r="X1027" t="s">
        <v>429</v>
      </c>
      <c r="Y1027" t="s">
        <v>2051</v>
      </c>
      <c r="Z1027" cm="1">
        <f t="array" ref="Z1027">IF(ISBLANK(AK1027),_xlfn.LET(
    _xlpm.nameBeforeSlash, IF(ISNUMBER(SEARCH("/", Y1027)), LEFT(Y1027, SEARCH("/", Y1027)-1), Y1027),
    _xlpm.matchRow, IFERROR(MATCH(_xlpm.nameBeforeSlash, AA:AA, 0), ""),
    _xlpm.difference, IF(_xlpm.matchRow="", "", ABS((R1027 + S1027)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),IF(ISBLANK(Y1027),"","Hidden"))</f>
        <v>9</v>
      </c>
      <c r="AA1027" t="s">
        <v>2049</v>
      </c>
      <c r="AC1027" t="s">
        <v>1123</v>
      </c>
      <c r="AD1027" t="str">
        <f>_xlfn.XLOOKUP(AC1027,moves!A:A,moves!B:B)</f>
        <v>ghost</v>
      </c>
      <c r="AE1027">
        <f>_xlfn.XLOOKUP(AC1027,moves!A:A,moves!D:D)</f>
        <v>2</v>
      </c>
      <c r="AF1027" t="str">
        <f>_xlfn.XLOOKUP(AC1027,moves!A:A,moves!E:E)</f>
        <v>The target takes 3 damage at the end of its turns. Each time this move is used: the user takes damage equal to half its base health, rounded up.</v>
      </c>
      <c r="AG1027">
        <v>0</v>
      </c>
      <c r="AH1027">
        <v>0</v>
      </c>
      <c r="AI1027">
        <f t="shared" si="67"/>
        <v>0</v>
      </c>
      <c r="AJ1027" t="s">
        <v>523</v>
      </c>
      <c r="AL1027">
        <v>0</v>
      </c>
      <c r="AM1027" cm="1">
        <f t="array" ref="AM1027">IF(AL1027=1,1,
   IF(ISTEXT(AK1027),1,
   IF(AO1027&gt;1,AM1026,
   IF(AI1027=1,
      IF(SUMPRODUCT((LEN($Y$2:$Y$4096)-LEN(SUBSTITUTE($Y$2:$Y$4096,AA1027,"")))/LEN(AA1027))&gt;0,2,1),
      IF(
         SUMPRODUCT((LEN($Y$2:$Y$4096)-LEN(SUBSTITUTE($Y$2:$Y$4096,AA1027,"")))/LEN(AA1027))
         - SUMPRODUCT((LEN($Y$2:$Y$4096)-LEN(SUBSTITUTE($Y$2:$Y$4096,"Alolan "&amp;AA1027,"")))/LEN("Alolan "&amp;AA1027))
         - SUMPRODUCT((LEN($Y$2:$Y$4096)-LEN(SUBSTITUTE($Y$2:$Y$4096,"Galarian "&amp;AA1027,"")))/LEN("Galarian "&amp;AA1027))
         - SUMPRODUCT((LEN($Y$2:$Y$4096)-LEN(SUBSTITUTE($Y$2:$Y$4096,"Hisuian "&amp;AA1027,"")))/LEN("Hisuian "&amp;AA1027))
         - SUMPRODUCT((LEN($Y$2:$Y$4096)-LEN(SUBSTITUTE($Y$2:$Y$4096,"Paldean "&amp;AA1027,"")))/LEN("Paldean "&amp;AA1027))
      &gt;0,2,1)
   ))))</f>
        <v>1</v>
      </c>
      <c r="AN1027">
        <v>0</v>
      </c>
      <c r="AO1027">
        <v>0</v>
      </c>
    </row>
    <row r="1028" spans="1:41" x14ac:dyDescent="0.25">
      <c r="A1028" t="s">
        <v>4085</v>
      </c>
      <c r="B1028" t="s">
        <v>2049</v>
      </c>
      <c r="C1028" t="s">
        <v>1524</v>
      </c>
      <c r="D1028"/>
      <c r="E1028">
        <v>44</v>
      </c>
      <c r="F1028">
        <v>75</v>
      </c>
      <c r="G1028">
        <v>35</v>
      </c>
      <c r="H1028">
        <v>63</v>
      </c>
      <c r="I1028">
        <v>33</v>
      </c>
      <c r="J1028">
        <v>45</v>
      </c>
      <c r="K1028" t="s">
        <v>2050</v>
      </c>
      <c r="L1028" t="s">
        <v>250</v>
      </c>
      <c r="M1028" t="s">
        <v>248</v>
      </c>
      <c r="N1028">
        <v>6.18</v>
      </c>
      <c r="O1028">
        <v>3.8</v>
      </c>
      <c r="R1028">
        <f t="shared" si="68"/>
        <v>6</v>
      </c>
      <c r="S1028">
        <f t="shared" si="69"/>
        <v>4</v>
      </c>
      <c r="T1028">
        <f t="shared" si="66"/>
        <v>10</v>
      </c>
      <c r="U1028" t="s">
        <v>1524</v>
      </c>
      <c r="V1028" t="s">
        <v>1471</v>
      </c>
      <c r="W1028" t="s">
        <v>1479</v>
      </c>
      <c r="X1028" t="s">
        <v>429</v>
      </c>
      <c r="Y1028" t="s">
        <v>5376</v>
      </c>
      <c r="Z1028" cm="1">
        <f t="array" ref="Z1028">IF(ISBLANK(AK1028),_xlfn.LET(
    _xlpm.nameBeforeSlash, IF(ISNUMBER(SEARCH("/", Y1028)), LEFT(Y1028, SEARCH("/", Y1028)-1), Y1028),
    _xlpm.matchRow, IFERROR(MATCH(_xlpm.nameBeforeSlash, AA:AA, 0), ""),
    _xlpm.difference, IF(_xlpm.matchRow="", "", ABS((R1028 + S1028)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),IF(ISBLANK(Y1028),"","Hidden"))</f>
        <v>9</v>
      </c>
      <c r="AA1028" t="s">
        <v>5377</v>
      </c>
      <c r="AC1028" t="s">
        <v>717</v>
      </c>
      <c r="AD1028" t="str">
        <f>_xlfn.XLOOKUP(AC1028,moves!A:A,moves!B:B)</f>
        <v>ghost</v>
      </c>
      <c r="AE1028">
        <f>_xlfn.XLOOKUP(AC1028,moves!A:A,moves!D:D)</f>
        <v>2</v>
      </c>
      <c r="AF1028" t="str">
        <f>_xlfn.XLOOKUP(AC1028,moves!A:A,moves!E:E)</f>
        <v xml:space="preserve"> </v>
      </c>
      <c r="AG1028">
        <v>0</v>
      </c>
      <c r="AH1028">
        <v>0</v>
      </c>
      <c r="AI1028">
        <f t="shared" si="67"/>
        <v>1</v>
      </c>
      <c r="AJ1028" t="s">
        <v>523</v>
      </c>
      <c r="AL1028">
        <v>0</v>
      </c>
      <c r="AM1028" cm="1">
        <f t="array" ref="AM1028">IF(AL1028=1,1,
   IF(ISTEXT(AK1028),1,
   IF(AO1028&gt;1,AM1027,
   IF(AI1028=1,
      IF(SUMPRODUCT((LEN($Y$2:$Y$4096)-LEN(SUBSTITUTE($Y$2:$Y$4096,AA1028,"")))/LEN(AA1028))&gt;0,2,1),
      IF(
         SUMPRODUCT((LEN($Y$2:$Y$4096)-LEN(SUBSTITUTE($Y$2:$Y$4096,AA1028,"")))/LEN(AA1028))
         - SUMPRODUCT((LEN($Y$2:$Y$4096)-LEN(SUBSTITUTE($Y$2:$Y$4096,"Alolan "&amp;AA1028,"")))/LEN("Alolan "&amp;AA1028))
         - SUMPRODUCT((LEN($Y$2:$Y$4096)-LEN(SUBSTITUTE($Y$2:$Y$4096,"Galarian "&amp;AA1028,"")))/LEN("Galarian "&amp;AA1028))
         - SUMPRODUCT((LEN($Y$2:$Y$4096)-LEN(SUBSTITUTE($Y$2:$Y$4096,"Hisuian "&amp;AA1028,"")))/LEN("Hisuian "&amp;AA1028))
         - SUMPRODUCT((LEN($Y$2:$Y$4096)-LEN(SUBSTITUTE($Y$2:$Y$4096,"Paldean "&amp;AA1028,"")))/LEN("Paldean "&amp;AA1028))
      &gt;0,2,1)
   ))))</f>
        <v>1</v>
      </c>
      <c r="AN1028">
        <v>0</v>
      </c>
      <c r="AO1028">
        <v>0</v>
      </c>
    </row>
    <row r="1029" spans="1:41" x14ac:dyDescent="0.25">
      <c r="A1029">
        <v>354</v>
      </c>
      <c r="B1029" t="s">
        <v>2051</v>
      </c>
      <c r="C1029" t="s">
        <v>1524</v>
      </c>
      <c r="D1029"/>
      <c r="E1029">
        <v>64</v>
      </c>
      <c r="F1029">
        <v>115</v>
      </c>
      <c r="G1029">
        <v>65</v>
      </c>
      <c r="H1029">
        <v>83</v>
      </c>
      <c r="I1029">
        <v>63</v>
      </c>
      <c r="J1029">
        <v>65</v>
      </c>
      <c r="K1029" t="s">
        <v>2052</v>
      </c>
      <c r="L1029" t="s">
        <v>250</v>
      </c>
      <c r="M1029" t="s">
        <v>248</v>
      </c>
      <c r="N1029">
        <v>9.18</v>
      </c>
      <c r="O1029">
        <v>6.4</v>
      </c>
      <c r="R1029">
        <f t="shared" si="68"/>
        <v>9</v>
      </c>
      <c r="S1029">
        <f t="shared" si="69"/>
        <v>6</v>
      </c>
      <c r="T1029">
        <f t="shared" ref="T1029:T1092" si="70">SUM(S1029,R1029)</f>
        <v>15</v>
      </c>
      <c r="U1029" t="s">
        <v>1524</v>
      </c>
      <c r="V1029" t="s">
        <v>1471</v>
      </c>
      <c r="W1029" t="s">
        <v>1479</v>
      </c>
      <c r="X1029" t="s">
        <v>429</v>
      </c>
      <c r="Z1029" t="str" cm="1">
        <f t="array" ref="Z1029">IF(ISBLANK(AK1029),_xlfn.LET(
    _xlpm.nameBeforeSlash, IF(ISNUMBER(SEARCH("/", Y1029)), LEFT(Y1029, SEARCH("/", Y1029)-1), Y1029),
    _xlpm.matchRow, IFERROR(MATCH(_xlpm.nameBeforeSlash, AA:AA, 0), ""),
    _xlpm.difference, IF(_xlpm.matchRow="", "", ABS((R1029 + S1029)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),IF(ISBLANK(Y1029),"","Hidden"))</f>
        <v/>
      </c>
      <c r="AA1029" t="s">
        <v>2051</v>
      </c>
      <c r="AC1029" t="s">
        <v>948</v>
      </c>
      <c r="AD1029" t="str">
        <f>_xlfn.XLOOKUP(AC1029,moves!A:A,moves!B:B)</f>
        <v>dark</v>
      </c>
      <c r="AE1029">
        <f>_xlfn.XLOOKUP(AC1029,moves!A:A,moves!D:D)</f>
        <v>3</v>
      </c>
      <c r="AF1029" t="str">
        <f>_xlfn.XLOOKUP(AC1029,moves!A:A,moves!E:E)</f>
        <v xml:space="preserve"> </v>
      </c>
      <c r="AG1029">
        <v>0</v>
      </c>
      <c r="AH1029">
        <v>0</v>
      </c>
      <c r="AI1029">
        <f t="shared" ref="AI1029:AI1092" si="71">IF(ISNUMBER(SEARCH("Shiny ", AA1029)), 1, 0)</f>
        <v>0</v>
      </c>
      <c r="AJ1029" t="s">
        <v>524</v>
      </c>
      <c r="AL1029">
        <v>0</v>
      </c>
      <c r="AM1029" cm="1">
        <f t="array" ref="AM1029">IF(AL1029=1,1,
   IF(ISTEXT(AK1029),1,
   IF(AO1029&gt;1,AM1028,
   IF(AI1029=1,
      IF(SUMPRODUCT((LEN($Y$2:$Y$4096)-LEN(SUBSTITUTE($Y$2:$Y$4096,AA1029,"")))/LEN(AA1029))&gt;0,2,1),
      IF(
         SUMPRODUCT((LEN($Y$2:$Y$4096)-LEN(SUBSTITUTE($Y$2:$Y$4096,AA1029,"")))/LEN(AA1029))
         - SUMPRODUCT((LEN($Y$2:$Y$4096)-LEN(SUBSTITUTE($Y$2:$Y$4096,"Alolan "&amp;AA1029,"")))/LEN("Alolan "&amp;AA1029))
         - SUMPRODUCT((LEN($Y$2:$Y$4096)-LEN(SUBSTITUTE($Y$2:$Y$4096,"Galarian "&amp;AA1029,"")))/LEN("Galarian "&amp;AA1029))
         - SUMPRODUCT((LEN($Y$2:$Y$4096)-LEN(SUBSTITUTE($Y$2:$Y$4096,"Hisuian "&amp;AA1029,"")))/LEN("Hisuian "&amp;AA1029))
         - SUMPRODUCT((LEN($Y$2:$Y$4096)-LEN(SUBSTITUTE($Y$2:$Y$4096,"Paldean "&amp;AA1029,"")))/LEN("Paldean "&amp;AA1029))
      &gt;0,2,1)
   ))))</f>
        <v>2</v>
      </c>
      <c r="AN1029">
        <v>0</v>
      </c>
      <c r="AO1029">
        <v>1</v>
      </c>
    </row>
    <row r="1030" spans="1:41" x14ac:dyDescent="0.25">
      <c r="A1030" t="s">
        <v>2053</v>
      </c>
      <c r="B1030" t="s">
        <v>2051</v>
      </c>
      <c r="C1030" t="s">
        <v>1524</v>
      </c>
      <c r="D1030"/>
      <c r="E1030">
        <v>64</v>
      </c>
      <c r="F1030">
        <v>165</v>
      </c>
      <c r="G1030">
        <v>75</v>
      </c>
      <c r="H1030">
        <v>93</v>
      </c>
      <c r="I1030">
        <v>83</v>
      </c>
      <c r="J1030">
        <v>75</v>
      </c>
      <c r="K1030" t="s">
        <v>2052</v>
      </c>
      <c r="L1030" t="s">
        <v>3446</v>
      </c>
      <c r="M1030" t="s">
        <v>1476</v>
      </c>
      <c r="N1030">
        <v>12.18</v>
      </c>
      <c r="O1030">
        <v>7.3</v>
      </c>
      <c r="P1030">
        <v>2</v>
      </c>
      <c r="Q1030">
        <v>2</v>
      </c>
      <c r="R1030">
        <f t="shared" si="68"/>
        <v>14</v>
      </c>
      <c r="S1030">
        <f t="shared" si="69"/>
        <v>9</v>
      </c>
      <c r="T1030">
        <f t="shared" si="70"/>
        <v>23</v>
      </c>
      <c r="U1030" t="s">
        <v>1524</v>
      </c>
      <c r="V1030" t="s">
        <v>1471</v>
      </c>
      <c r="W1030" t="s">
        <v>1479</v>
      </c>
      <c r="X1030" t="s">
        <v>429</v>
      </c>
      <c r="Z1030" t="str" cm="1">
        <f t="array" ref="Z1030">IF(ISBLANK(AK1030),_xlfn.LET(
    _xlpm.nameBeforeSlash, IF(ISNUMBER(SEARCH("/", Y1030)), LEFT(Y1030, SEARCH("/", Y1030)-1), Y1030),
    _xlpm.matchRow, IFERROR(MATCH(_xlpm.nameBeforeSlash, AA:AA, 0), ""),
    _xlpm.difference, IF(_xlpm.matchRow="", "", ABS((R1030 + S1030)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),IF(ISBLANK(Y1030),"","Hidden"))</f>
        <v/>
      </c>
      <c r="AA1030" t="s">
        <v>3407</v>
      </c>
      <c r="AB1030" t="s">
        <v>1477</v>
      </c>
      <c r="AC1030" t="s">
        <v>1111</v>
      </c>
      <c r="AD1030" t="str">
        <f>_xlfn.XLOOKUP(AC1030,moves!A:A,moves!B:B)</f>
        <v>ghost</v>
      </c>
      <c r="AE1030">
        <f>_xlfn.XLOOKUP(AC1030,moves!A:A,moves!D:D)</f>
        <v>4</v>
      </c>
      <c r="AF1030" t="str">
        <f>_xlfn.XLOOKUP(AC1030,moves!A:A,moves!E:E)</f>
        <v xml:space="preserve"> </v>
      </c>
      <c r="AG1030">
        <v>0</v>
      </c>
      <c r="AH1030">
        <v>0</v>
      </c>
      <c r="AI1030">
        <f t="shared" si="71"/>
        <v>0</v>
      </c>
      <c r="AJ1030" t="s">
        <v>524</v>
      </c>
      <c r="AL1030">
        <v>0</v>
      </c>
      <c r="AM1030" cm="1">
        <f t="array" ref="AM1030">IF(AL1030=1,1,
   IF(ISTEXT(AK1030),1,
   IF(AO1030&gt;1,AM1029,
   IF(AI1030=1,
      IF(SUMPRODUCT((LEN($Y$2:$Y$4096)-LEN(SUBSTITUTE($Y$2:$Y$4096,AA1030,"")))/LEN(AA1030))&gt;0,2,1),
      IF(
         SUMPRODUCT((LEN($Y$2:$Y$4096)-LEN(SUBSTITUTE($Y$2:$Y$4096,AA1030,"")))/LEN(AA1030))
         - SUMPRODUCT((LEN($Y$2:$Y$4096)-LEN(SUBSTITUTE($Y$2:$Y$4096,"Alolan "&amp;AA1030,"")))/LEN("Alolan "&amp;AA1030))
         - SUMPRODUCT((LEN($Y$2:$Y$4096)-LEN(SUBSTITUTE($Y$2:$Y$4096,"Galarian "&amp;AA1030,"")))/LEN("Galarian "&amp;AA1030))
         - SUMPRODUCT((LEN($Y$2:$Y$4096)-LEN(SUBSTITUTE($Y$2:$Y$4096,"Hisuian "&amp;AA1030,"")))/LEN("Hisuian "&amp;AA1030))
         - SUMPRODUCT((LEN($Y$2:$Y$4096)-LEN(SUBSTITUTE($Y$2:$Y$4096,"Paldean "&amp;AA1030,"")))/LEN("Paldean "&amp;AA1030))
      &gt;0,2,1)
   ))))</f>
        <v>2</v>
      </c>
      <c r="AN1030">
        <v>0</v>
      </c>
      <c r="AO1030">
        <v>2</v>
      </c>
    </row>
    <row r="1031" spans="1:41" x14ac:dyDescent="0.25">
      <c r="A1031" t="s">
        <v>4086</v>
      </c>
      <c r="B1031" t="s">
        <v>2051</v>
      </c>
      <c r="C1031" t="s">
        <v>1524</v>
      </c>
      <c r="D1031"/>
      <c r="E1031">
        <v>64</v>
      </c>
      <c r="F1031">
        <v>115</v>
      </c>
      <c r="G1031">
        <v>65</v>
      </c>
      <c r="H1031">
        <v>83</v>
      </c>
      <c r="I1031">
        <v>63</v>
      </c>
      <c r="J1031">
        <v>65</v>
      </c>
      <c r="K1031" t="s">
        <v>2052</v>
      </c>
      <c r="L1031" t="s">
        <v>250</v>
      </c>
      <c r="M1031" t="s">
        <v>248</v>
      </c>
      <c r="N1031">
        <v>9.18</v>
      </c>
      <c r="O1031">
        <v>6.4</v>
      </c>
      <c r="R1031">
        <f t="shared" si="68"/>
        <v>9</v>
      </c>
      <c r="S1031">
        <f t="shared" si="69"/>
        <v>6</v>
      </c>
      <c r="T1031">
        <f t="shared" si="70"/>
        <v>15</v>
      </c>
      <c r="U1031" t="s">
        <v>1524</v>
      </c>
      <c r="V1031" t="s">
        <v>1471</v>
      </c>
      <c r="W1031" t="s">
        <v>1479</v>
      </c>
      <c r="X1031" t="s">
        <v>429</v>
      </c>
      <c r="Z1031" t="str" cm="1">
        <f t="array" ref="Z1031">IF(ISBLANK(AK1031),_xlfn.LET(
    _xlpm.nameBeforeSlash, IF(ISNUMBER(SEARCH("/", Y1031)), LEFT(Y1031, SEARCH("/", Y1031)-1), Y1031),
    _xlpm.matchRow, IFERROR(MATCH(_xlpm.nameBeforeSlash, AA:AA, 0), ""),
    _xlpm.difference, IF(_xlpm.matchRow="", "", ABS((R1031 + S1031)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),IF(ISBLANK(Y1031),"","Hidden"))</f>
        <v/>
      </c>
      <c r="AA1031" t="s">
        <v>5376</v>
      </c>
      <c r="AC1031" t="s">
        <v>480</v>
      </c>
      <c r="AD1031" t="str">
        <f>_xlfn.XLOOKUP(AC1031,moves!A:A,moves!B:B)</f>
        <v>ghost</v>
      </c>
      <c r="AE1031">
        <f>_xlfn.XLOOKUP(AC1031,moves!A:A,moves!D:D)</f>
        <v>4</v>
      </c>
      <c r="AF1031" t="str">
        <f>_xlfn.XLOOKUP(AC1031,moves!A:A,moves!E:E)</f>
        <v>If the target has a held item: Deal 1 extra damage and inflict the Paralyzed status on the target.</v>
      </c>
      <c r="AG1031">
        <v>0</v>
      </c>
      <c r="AH1031">
        <v>0</v>
      </c>
      <c r="AI1031">
        <f t="shared" si="71"/>
        <v>1</v>
      </c>
      <c r="AJ1031" t="s">
        <v>524</v>
      </c>
      <c r="AL1031">
        <v>0</v>
      </c>
      <c r="AM1031" cm="1">
        <f t="array" ref="AM1031">IF(AL1031=1,1,
   IF(ISTEXT(AK1031),1,
   IF(AO1031&gt;1,AM1030,
   IF(AI1031=1,
      IF(SUMPRODUCT((LEN($Y$2:$Y$4096)-LEN(SUBSTITUTE($Y$2:$Y$4096,AA1031,"")))/LEN(AA1031))&gt;0,2,1),
      IF(
         SUMPRODUCT((LEN($Y$2:$Y$4096)-LEN(SUBSTITUTE($Y$2:$Y$4096,AA1031,"")))/LEN(AA1031))
         - SUMPRODUCT((LEN($Y$2:$Y$4096)-LEN(SUBSTITUTE($Y$2:$Y$4096,"Alolan "&amp;AA1031,"")))/LEN("Alolan "&amp;AA1031))
         - SUMPRODUCT((LEN($Y$2:$Y$4096)-LEN(SUBSTITUTE($Y$2:$Y$4096,"Galarian "&amp;AA1031,"")))/LEN("Galarian "&amp;AA1031))
         - SUMPRODUCT((LEN($Y$2:$Y$4096)-LEN(SUBSTITUTE($Y$2:$Y$4096,"Hisuian "&amp;AA1031,"")))/LEN("Hisuian "&amp;AA1031))
         - SUMPRODUCT((LEN($Y$2:$Y$4096)-LEN(SUBSTITUTE($Y$2:$Y$4096,"Paldean "&amp;AA1031,"")))/LEN("Paldean "&amp;AA1031))
      &gt;0,2,1)
   ))))</f>
        <v>2</v>
      </c>
      <c r="AN1031">
        <v>0</v>
      </c>
      <c r="AO1031">
        <v>1</v>
      </c>
    </row>
    <row r="1032" spans="1:41" x14ac:dyDescent="0.25">
      <c r="A1032" t="s">
        <v>4087</v>
      </c>
      <c r="B1032" t="s">
        <v>2051</v>
      </c>
      <c r="C1032" t="s">
        <v>1524</v>
      </c>
      <c r="D1032"/>
      <c r="E1032">
        <v>64</v>
      </c>
      <c r="F1032">
        <v>165</v>
      </c>
      <c r="G1032">
        <v>75</v>
      </c>
      <c r="H1032">
        <v>93</v>
      </c>
      <c r="I1032">
        <v>83</v>
      </c>
      <c r="J1032">
        <v>75</v>
      </c>
      <c r="K1032" t="s">
        <v>2052</v>
      </c>
      <c r="L1032" t="s">
        <v>3446</v>
      </c>
      <c r="M1032" t="s">
        <v>1476</v>
      </c>
      <c r="N1032">
        <v>12.18</v>
      </c>
      <c r="O1032">
        <v>7.3</v>
      </c>
      <c r="P1032">
        <v>2</v>
      </c>
      <c r="Q1032">
        <v>2</v>
      </c>
      <c r="R1032">
        <f t="shared" si="68"/>
        <v>14</v>
      </c>
      <c r="S1032">
        <f t="shared" si="69"/>
        <v>9</v>
      </c>
      <c r="T1032">
        <f t="shared" si="70"/>
        <v>23</v>
      </c>
      <c r="U1032" t="s">
        <v>1524</v>
      </c>
      <c r="V1032" t="s">
        <v>1471</v>
      </c>
      <c r="W1032" t="s">
        <v>1479</v>
      </c>
      <c r="X1032" t="s">
        <v>429</v>
      </c>
      <c r="Z1032" t="str" cm="1">
        <f t="array" ref="Z1032">IF(ISBLANK(AK1032),_xlfn.LET(
    _xlpm.nameBeforeSlash, IF(ISNUMBER(SEARCH("/", Y1032)), LEFT(Y1032, SEARCH("/", Y1032)-1), Y1032),
    _xlpm.matchRow, IFERROR(MATCH(_xlpm.nameBeforeSlash, AA:AA, 0), ""),
    _xlpm.difference, IF(_xlpm.matchRow="", "", ABS((R1032 + S1032)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),IF(ISBLANK(Y1032),"","Hidden"))</f>
        <v/>
      </c>
      <c r="AA1032" t="s">
        <v>5378</v>
      </c>
      <c r="AB1032" t="s">
        <v>1477</v>
      </c>
      <c r="AC1032" t="s">
        <v>6549</v>
      </c>
      <c r="AD1032" t="str">
        <f>_xlfn.XLOOKUP(AC1032,moves!A:A,moves!B:B)</f>
        <v>ghost</v>
      </c>
      <c r="AE1032">
        <f>_xlfn.XLOOKUP(AC1032,moves!A:A,moves!D:D)</f>
        <v>4</v>
      </c>
      <c r="AF1032" t="str">
        <f>_xlfn.XLOOKUP(AC1032,moves!A:A,moves!E:E)</f>
        <v>The opposing trainer may no longer use Utility or Battle cards.</v>
      </c>
      <c r="AG1032">
        <v>0</v>
      </c>
      <c r="AH1032">
        <v>0</v>
      </c>
      <c r="AI1032">
        <f t="shared" si="71"/>
        <v>1</v>
      </c>
      <c r="AJ1032" t="s">
        <v>524</v>
      </c>
      <c r="AL1032">
        <v>0</v>
      </c>
      <c r="AM1032" cm="1">
        <f t="array" ref="AM1032">IF(AL1032=1,1,
   IF(ISTEXT(AK1032),1,
   IF(AO1032&gt;1,AM1031,
   IF(AI1032=1,
      IF(SUMPRODUCT((LEN($Y$2:$Y$4096)-LEN(SUBSTITUTE($Y$2:$Y$4096,AA1032,"")))/LEN(AA1032))&gt;0,2,1),
      IF(
         SUMPRODUCT((LEN($Y$2:$Y$4096)-LEN(SUBSTITUTE($Y$2:$Y$4096,AA1032,"")))/LEN(AA1032))
         - SUMPRODUCT((LEN($Y$2:$Y$4096)-LEN(SUBSTITUTE($Y$2:$Y$4096,"Alolan "&amp;AA1032,"")))/LEN("Alolan "&amp;AA1032))
         - SUMPRODUCT((LEN($Y$2:$Y$4096)-LEN(SUBSTITUTE($Y$2:$Y$4096,"Galarian "&amp;AA1032,"")))/LEN("Galarian "&amp;AA1032))
         - SUMPRODUCT((LEN($Y$2:$Y$4096)-LEN(SUBSTITUTE($Y$2:$Y$4096,"Hisuian "&amp;AA1032,"")))/LEN("Hisuian "&amp;AA1032))
         - SUMPRODUCT((LEN($Y$2:$Y$4096)-LEN(SUBSTITUTE($Y$2:$Y$4096,"Paldean "&amp;AA1032,"")))/LEN("Paldean "&amp;AA1032))
      &gt;0,2,1)
   ))))</f>
        <v>2</v>
      </c>
      <c r="AN1032">
        <v>0</v>
      </c>
      <c r="AO1032">
        <v>2</v>
      </c>
    </row>
    <row r="1033" spans="1:41" x14ac:dyDescent="0.25">
      <c r="A1033">
        <v>355</v>
      </c>
      <c r="B1033" t="s">
        <v>128</v>
      </c>
      <c r="C1033" t="s">
        <v>1524</v>
      </c>
      <c r="D1033"/>
      <c r="E1033">
        <v>20</v>
      </c>
      <c r="F1033">
        <v>40</v>
      </c>
      <c r="G1033">
        <v>90</v>
      </c>
      <c r="H1033">
        <v>30</v>
      </c>
      <c r="I1033">
        <v>90</v>
      </c>
      <c r="J1033">
        <v>25</v>
      </c>
      <c r="K1033" t="s">
        <v>367</v>
      </c>
      <c r="L1033" t="s">
        <v>253</v>
      </c>
      <c r="M1033" t="s">
        <v>248</v>
      </c>
      <c r="N1033">
        <v>3.3</v>
      </c>
      <c r="O1033">
        <v>6.2</v>
      </c>
      <c r="R1033">
        <f t="shared" si="68"/>
        <v>3</v>
      </c>
      <c r="S1033">
        <f t="shared" si="69"/>
        <v>6</v>
      </c>
      <c r="T1033">
        <f t="shared" si="70"/>
        <v>9</v>
      </c>
      <c r="U1033" t="s">
        <v>1524</v>
      </c>
      <c r="V1033" t="s">
        <v>1209</v>
      </c>
      <c r="W1033" t="s">
        <v>429</v>
      </c>
      <c r="X1033" t="s">
        <v>1512</v>
      </c>
      <c r="Y1033" t="s">
        <v>129</v>
      </c>
      <c r="Z1033" cm="1">
        <f t="array" ref="Z1033">IF(ISBLANK(AK1033),_xlfn.LET(
    _xlpm.nameBeforeSlash, IF(ISNUMBER(SEARCH("/", Y1033)), LEFT(Y1033, SEARCH("/", Y1033)-1), Y1033),
    _xlpm.matchRow, IFERROR(MATCH(_xlpm.nameBeforeSlash, AA:AA, 0), ""),
    _xlpm.difference, IF(_xlpm.matchRow="", "", ABS((R1033 + S1033)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),IF(ISBLANK(Y1033),"","Hidden"))</f>
        <v>9</v>
      </c>
      <c r="AA1033" t="s">
        <v>128</v>
      </c>
      <c r="AC1033" t="s">
        <v>1127</v>
      </c>
      <c r="AD1033" t="str">
        <f>_xlfn.XLOOKUP(AC1033,moves!A:A,moves!B:B)</f>
        <v>ghost</v>
      </c>
      <c r="AE1033">
        <f>_xlfn.XLOOKUP(AC1033,moves!A:A,moves!D:D)</f>
        <v>0</v>
      </c>
      <c r="AF1033" t="str">
        <f>_xlfn.XLOOKUP(AC1033,moves!A:A,moves!E:E)</f>
        <v>Deal damage equal to the absolute value of the difference between the user and target's current health. This damage cannot be increased in any way.</v>
      </c>
      <c r="AG1033">
        <v>1</v>
      </c>
      <c r="AH1033">
        <v>0</v>
      </c>
      <c r="AI1033">
        <f t="shared" si="71"/>
        <v>0</v>
      </c>
      <c r="AJ1033" t="s">
        <v>870</v>
      </c>
      <c r="AL1033">
        <v>0</v>
      </c>
      <c r="AM1033" cm="1">
        <f t="array" ref="AM1033">IF(AL1033=1,1,
   IF(ISTEXT(AK1033),1,
   IF(AO1033&gt;1,AM1032,
   IF(AI1033=1,
      IF(SUMPRODUCT((LEN($Y$2:$Y$4096)-LEN(SUBSTITUTE($Y$2:$Y$4096,AA1033,"")))/LEN(AA1033))&gt;0,2,1),
      IF(
         SUMPRODUCT((LEN($Y$2:$Y$4096)-LEN(SUBSTITUTE($Y$2:$Y$4096,AA1033,"")))/LEN(AA1033))
         - SUMPRODUCT((LEN($Y$2:$Y$4096)-LEN(SUBSTITUTE($Y$2:$Y$4096,"Alolan "&amp;AA1033,"")))/LEN("Alolan "&amp;AA1033))
         - SUMPRODUCT((LEN($Y$2:$Y$4096)-LEN(SUBSTITUTE($Y$2:$Y$4096,"Galarian "&amp;AA1033,"")))/LEN("Galarian "&amp;AA1033))
         - SUMPRODUCT((LEN($Y$2:$Y$4096)-LEN(SUBSTITUTE($Y$2:$Y$4096,"Hisuian "&amp;AA1033,"")))/LEN("Hisuian "&amp;AA1033))
         - SUMPRODUCT((LEN($Y$2:$Y$4096)-LEN(SUBSTITUTE($Y$2:$Y$4096,"Paldean "&amp;AA1033,"")))/LEN("Paldean "&amp;AA1033))
      &gt;0,2,1)
   ))))</f>
        <v>1</v>
      </c>
      <c r="AN1033">
        <v>0</v>
      </c>
      <c r="AO1033">
        <v>0</v>
      </c>
    </row>
    <row r="1034" spans="1:41" x14ac:dyDescent="0.25">
      <c r="A1034" t="s">
        <v>4088</v>
      </c>
      <c r="B1034" t="s">
        <v>128</v>
      </c>
      <c r="C1034" t="s">
        <v>1524</v>
      </c>
      <c r="D1034"/>
      <c r="E1034">
        <v>20</v>
      </c>
      <c r="F1034">
        <v>40</v>
      </c>
      <c r="G1034">
        <v>90</v>
      </c>
      <c r="H1034">
        <v>30</v>
      </c>
      <c r="I1034">
        <v>90</v>
      </c>
      <c r="J1034">
        <v>25</v>
      </c>
      <c r="K1034" t="s">
        <v>367</v>
      </c>
      <c r="L1034" t="s">
        <v>253</v>
      </c>
      <c r="M1034" t="s">
        <v>248</v>
      </c>
      <c r="N1034">
        <v>3.3</v>
      </c>
      <c r="O1034">
        <v>6.2</v>
      </c>
      <c r="R1034">
        <f t="shared" si="68"/>
        <v>3</v>
      </c>
      <c r="S1034">
        <f t="shared" si="69"/>
        <v>6</v>
      </c>
      <c r="T1034">
        <f t="shared" si="70"/>
        <v>9</v>
      </c>
      <c r="U1034" t="s">
        <v>1524</v>
      </c>
      <c r="V1034" t="s">
        <v>1209</v>
      </c>
      <c r="W1034" t="s">
        <v>429</v>
      </c>
      <c r="X1034" t="s">
        <v>1512</v>
      </c>
      <c r="Y1034" t="s">
        <v>5379</v>
      </c>
      <c r="Z1034" cm="1">
        <f t="array" ref="Z1034">IF(ISBLANK(AK1034),_xlfn.LET(
    _xlpm.nameBeforeSlash, IF(ISNUMBER(SEARCH("/", Y1034)), LEFT(Y1034, SEARCH("/", Y1034)-1), Y1034),
    _xlpm.matchRow, IFERROR(MATCH(_xlpm.nameBeforeSlash, AA:AA, 0), ""),
    _xlpm.difference, IF(_xlpm.matchRow="", "", ABS((R1034 + S1034)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),IF(ISBLANK(Y1034),"","Hidden"))</f>
        <v>9</v>
      </c>
      <c r="AA1034" t="s">
        <v>5380</v>
      </c>
      <c r="AC1034" t="s">
        <v>481</v>
      </c>
      <c r="AD1034" t="str">
        <f>_xlfn.XLOOKUP(AC1034,moves!A:A,moves!B:B)</f>
        <v>ghost</v>
      </c>
      <c r="AE1034">
        <f>_xlfn.XLOOKUP(AC1034,moves!A:A,moves!D:D)</f>
        <v>1</v>
      </c>
      <c r="AF1034" t="str">
        <f>_xlfn.XLOOKUP(AC1034,moves!A:A,moves!E:E)</f>
        <v>Inflict the Confused status on the target. If the target was already Confused: Increased attack strength by 2.</v>
      </c>
      <c r="AG1034">
        <v>1</v>
      </c>
      <c r="AH1034">
        <v>0</v>
      </c>
      <c r="AI1034">
        <f t="shared" si="71"/>
        <v>1</v>
      </c>
      <c r="AJ1034" t="s">
        <v>523</v>
      </c>
      <c r="AL1034">
        <v>0</v>
      </c>
      <c r="AM1034" cm="1">
        <f t="array" ref="AM1034">IF(AL1034=1,1,
   IF(ISTEXT(AK1034),1,
   IF(AO1034&gt;1,AM1033,
   IF(AI1034=1,
      IF(SUMPRODUCT((LEN($Y$2:$Y$4096)-LEN(SUBSTITUTE($Y$2:$Y$4096,AA1034,"")))/LEN(AA1034))&gt;0,2,1),
      IF(
         SUMPRODUCT((LEN($Y$2:$Y$4096)-LEN(SUBSTITUTE($Y$2:$Y$4096,AA1034,"")))/LEN(AA1034))
         - SUMPRODUCT((LEN($Y$2:$Y$4096)-LEN(SUBSTITUTE($Y$2:$Y$4096,"Alolan "&amp;AA1034,"")))/LEN("Alolan "&amp;AA1034))
         - SUMPRODUCT((LEN($Y$2:$Y$4096)-LEN(SUBSTITUTE($Y$2:$Y$4096,"Galarian "&amp;AA1034,"")))/LEN("Galarian "&amp;AA1034))
         - SUMPRODUCT((LEN($Y$2:$Y$4096)-LEN(SUBSTITUTE($Y$2:$Y$4096,"Hisuian "&amp;AA1034,"")))/LEN("Hisuian "&amp;AA1034))
         - SUMPRODUCT((LEN($Y$2:$Y$4096)-LEN(SUBSTITUTE($Y$2:$Y$4096,"Paldean "&amp;AA1034,"")))/LEN("Paldean "&amp;AA1034))
      &gt;0,2,1)
   ))))</f>
        <v>1</v>
      </c>
      <c r="AN1034">
        <v>0</v>
      </c>
      <c r="AO1034">
        <v>0</v>
      </c>
    </row>
    <row r="1035" spans="1:41" x14ac:dyDescent="0.25">
      <c r="A1035">
        <v>356</v>
      </c>
      <c r="B1035" t="s">
        <v>129</v>
      </c>
      <c r="C1035" t="s">
        <v>1524</v>
      </c>
      <c r="D1035"/>
      <c r="E1035">
        <v>40</v>
      </c>
      <c r="F1035">
        <v>70</v>
      </c>
      <c r="G1035">
        <v>130</v>
      </c>
      <c r="H1035">
        <v>60</v>
      </c>
      <c r="I1035">
        <v>130</v>
      </c>
      <c r="J1035">
        <v>25</v>
      </c>
      <c r="K1035" t="s">
        <v>368</v>
      </c>
      <c r="L1035" t="s">
        <v>253</v>
      </c>
      <c r="M1035" t="s">
        <v>248</v>
      </c>
      <c r="N1035">
        <v>5.0999999999999996</v>
      </c>
      <c r="O1035">
        <v>9.4</v>
      </c>
      <c r="R1035">
        <f t="shared" si="68"/>
        <v>5</v>
      </c>
      <c r="S1035">
        <f t="shared" si="69"/>
        <v>9</v>
      </c>
      <c r="T1035">
        <f t="shared" si="70"/>
        <v>14</v>
      </c>
      <c r="U1035" t="s">
        <v>1524</v>
      </c>
      <c r="V1035" t="s">
        <v>1209</v>
      </c>
      <c r="W1035" t="s">
        <v>429</v>
      </c>
      <c r="X1035" t="s">
        <v>1512</v>
      </c>
      <c r="Y1035" t="s">
        <v>230</v>
      </c>
      <c r="Z1035" cm="1">
        <f t="array" ref="Z1035">IF(ISBLANK(AK1035),_xlfn.LET(
    _xlpm.nameBeforeSlash, IF(ISNUMBER(SEARCH("/", Y1035)), LEFT(Y1035, SEARCH("/", Y1035)-1), Y1035),
    _xlpm.matchRow, IFERROR(MATCH(_xlpm.nameBeforeSlash, AA:AA, 0), ""),
    _xlpm.difference, IF(_xlpm.matchRow="", "", ABS((R1035 + S1035)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),IF(ISBLANK(Y1035),"","Hidden"))</f>
        <v>13</v>
      </c>
      <c r="AA1035" t="s">
        <v>129</v>
      </c>
      <c r="AC1035" t="s">
        <v>435</v>
      </c>
      <c r="AD1035" t="str">
        <f>_xlfn.XLOOKUP(AC1035,moves!A:A,moves!B:B)</f>
        <v>ghost</v>
      </c>
      <c r="AE1035">
        <f>_xlfn.XLOOKUP(AC1035,moves!A:A,moves!D:D)</f>
        <v>3</v>
      </c>
      <c r="AF1035" t="str">
        <f>_xlfn.XLOOKUP(AC1035,moves!A:A,moves!E:E)</f>
        <v>If the target has any status conditions: Deal double damage.</v>
      </c>
      <c r="AG1035">
        <v>0</v>
      </c>
      <c r="AH1035">
        <v>0</v>
      </c>
      <c r="AI1035">
        <f t="shared" si="71"/>
        <v>0</v>
      </c>
      <c r="AJ1035" t="s">
        <v>524</v>
      </c>
      <c r="AL1035">
        <v>0</v>
      </c>
      <c r="AM1035" cm="1">
        <f t="array" ref="AM1035">IF(AL1035=1,1,
   IF(ISTEXT(AK1035),1,
   IF(AO1035&gt;1,AM1034,
   IF(AI1035=1,
      IF(SUMPRODUCT((LEN($Y$2:$Y$4096)-LEN(SUBSTITUTE($Y$2:$Y$4096,AA1035,"")))/LEN(AA1035))&gt;0,2,1),
      IF(
         SUMPRODUCT((LEN($Y$2:$Y$4096)-LEN(SUBSTITUTE($Y$2:$Y$4096,AA1035,"")))/LEN(AA1035))
         - SUMPRODUCT((LEN($Y$2:$Y$4096)-LEN(SUBSTITUTE($Y$2:$Y$4096,"Alolan "&amp;AA1035,"")))/LEN("Alolan "&amp;AA1035))
         - SUMPRODUCT((LEN($Y$2:$Y$4096)-LEN(SUBSTITUTE($Y$2:$Y$4096,"Galarian "&amp;AA1035,"")))/LEN("Galarian "&amp;AA1035))
         - SUMPRODUCT((LEN($Y$2:$Y$4096)-LEN(SUBSTITUTE($Y$2:$Y$4096,"Hisuian "&amp;AA1035,"")))/LEN("Hisuian "&amp;AA1035))
         - SUMPRODUCT((LEN($Y$2:$Y$4096)-LEN(SUBSTITUTE($Y$2:$Y$4096,"Paldean "&amp;AA1035,"")))/LEN("Paldean "&amp;AA1035))
      &gt;0,2,1)
   ))))</f>
        <v>2</v>
      </c>
      <c r="AN1035">
        <v>0</v>
      </c>
      <c r="AO1035">
        <v>0</v>
      </c>
    </row>
    <row r="1036" spans="1:41" x14ac:dyDescent="0.25">
      <c r="A1036" t="s">
        <v>4089</v>
      </c>
      <c r="B1036" t="s">
        <v>129</v>
      </c>
      <c r="C1036" t="s">
        <v>1524</v>
      </c>
      <c r="D1036"/>
      <c r="E1036">
        <v>40</v>
      </c>
      <c r="F1036">
        <v>70</v>
      </c>
      <c r="G1036">
        <v>130</v>
      </c>
      <c r="H1036">
        <v>60</v>
      </c>
      <c r="I1036">
        <v>130</v>
      </c>
      <c r="J1036">
        <v>25</v>
      </c>
      <c r="K1036" t="s">
        <v>368</v>
      </c>
      <c r="L1036" t="s">
        <v>253</v>
      </c>
      <c r="M1036" t="s">
        <v>248</v>
      </c>
      <c r="N1036">
        <v>5.0999999999999996</v>
      </c>
      <c r="O1036">
        <v>9.4</v>
      </c>
      <c r="R1036">
        <f t="shared" si="68"/>
        <v>5</v>
      </c>
      <c r="S1036">
        <f t="shared" si="69"/>
        <v>9</v>
      </c>
      <c r="T1036">
        <f t="shared" si="70"/>
        <v>14</v>
      </c>
      <c r="U1036" t="s">
        <v>1524</v>
      </c>
      <c r="V1036" t="s">
        <v>1209</v>
      </c>
      <c r="W1036" t="s">
        <v>429</v>
      </c>
      <c r="X1036" t="s">
        <v>1512</v>
      </c>
      <c r="Y1036" t="s">
        <v>5381</v>
      </c>
      <c r="Z1036" cm="1">
        <f t="array" ref="Z1036">IF(ISBLANK(AK1036),_xlfn.LET(
    _xlpm.nameBeforeSlash, IF(ISNUMBER(SEARCH("/", Y1036)), LEFT(Y1036, SEARCH("/", Y1036)-1), Y1036),
    _xlpm.matchRow, IFERROR(MATCH(_xlpm.nameBeforeSlash, AA:AA, 0), ""),
    _xlpm.difference, IF(_xlpm.matchRow="", "", ABS((R1036 + S1036)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),IF(ISBLANK(Y1036),"","Hidden"))</f>
        <v>13</v>
      </c>
      <c r="AA1036" t="s">
        <v>5379</v>
      </c>
      <c r="AC1036" t="s">
        <v>6550</v>
      </c>
      <c r="AD1036" t="str">
        <f>_xlfn.XLOOKUP(AC1036,moves!A:A,moves!B:B)</f>
        <v>ghost</v>
      </c>
      <c r="AE1036">
        <f>_xlfn.XLOOKUP(AC1036,moves!A:A,moves!D:D)</f>
        <v>4</v>
      </c>
      <c r="AF1036" t="str">
        <f>_xlfn.XLOOKUP(AC1036,moves!A:A,moves!E:E)</f>
        <v>Status symbols deal +1 damage.</v>
      </c>
      <c r="AG1036">
        <v>0</v>
      </c>
      <c r="AH1036">
        <v>0</v>
      </c>
      <c r="AI1036">
        <f t="shared" si="71"/>
        <v>1</v>
      </c>
      <c r="AJ1036" t="s">
        <v>524</v>
      </c>
      <c r="AL1036">
        <v>0</v>
      </c>
      <c r="AM1036" cm="1">
        <f t="array" ref="AM1036">IF(AL1036=1,1,
   IF(ISTEXT(AK1036),1,
   IF(AO1036&gt;1,AM1035,
   IF(AI1036=1,
      IF(SUMPRODUCT((LEN($Y$2:$Y$4096)-LEN(SUBSTITUTE($Y$2:$Y$4096,AA1036,"")))/LEN(AA1036))&gt;0,2,1),
      IF(
         SUMPRODUCT((LEN($Y$2:$Y$4096)-LEN(SUBSTITUTE($Y$2:$Y$4096,AA1036,"")))/LEN(AA1036))
         - SUMPRODUCT((LEN($Y$2:$Y$4096)-LEN(SUBSTITUTE($Y$2:$Y$4096,"Alolan "&amp;AA1036,"")))/LEN("Alolan "&amp;AA1036))
         - SUMPRODUCT((LEN($Y$2:$Y$4096)-LEN(SUBSTITUTE($Y$2:$Y$4096,"Galarian "&amp;AA1036,"")))/LEN("Galarian "&amp;AA1036))
         - SUMPRODUCT((LEN($Y$2:$Y$4096)-LEN(SUBSTITUTE($Y$2:$Y$4096,"Hisuian "&amp;AA1036,"")))/LEN("Hisuian "&amp;AA1036))
         - SUMPRODUCT((LEN($Y$2:$Y$4096)-LEN(SUBSTITUTE($Y$2:$Y$4096,"Paldean "&amp;AA1036,"")))/LEN("Paldean "&amp;AA1036))
      &gt;0,2,1)
   ))))</f>
        <v>2</v>
      </c>
      <c r="AN1036">
        <v>0</v>
      </c>
      <c r="AO1036">
        <v>0</v>
      </c>
    </row>
    <row r="1037" spans="1:41" x14ac:dyDescent="0.25">
      <c r="A1037">
        <v>357</v>
      </c>
      <c r="B1037" t="s">
        <v>2054</v>
      </c>
      <c r="C1037" t="s">
        <v>1468</v>
      </c>
      <c r="D1037" t="s">
        <v>1481</v>
      </c>
      <c r="E1037">
        <v>99</v>
      </c>
      <c r="F1037">
        <v>68</v>
      </c>
      <c r="G1037">
        <v>83</v>
      </c>
      <c r="H1037">
        <v>72</v>
      </c>
      <c r="I1037">
        <v>87</v>
      </c>
      <c r="J1037">
        <v>51</v>
      </c>
      <c r="K1037" t="s">
        <v>2055</v>
      </c>
      <c r="L1037" t="s">
        <v>247</v>
      </c>
      <c r="M1037" t="s">
        <v>251</v>
      </c>
      <c r="N1037">
        <v>6.32</v>
      </c>
      <c r="O1037">
        <v>9.0599999999999987</v>
      </c>
      <c r="P1037">
        <v>1</v>
      </c>
      <c r="Q1037">
        <v>2</v>
      </c>
      <c r="R1037">
        <f t="shared" si="68"/>
        <v>7</v>
      </c>
      <c r="S1037">
        <f t="shared" si="69"/>
        <v>11</v>
      </c>
      <c r="T1037">
        <f t="shared" si="70"/>
        <v>18</v>
      </c>
      <c r="U1037" t="s">
        <v>1468</v>
      </c>
      <c r="V1037" t="s">
        <v>1481</v>
      </c>
      <c r="W1037" t="s">
        <v>1482</v>
      </c>
      <c r="X1037" t="s">
        <v>1499</v>
      </c>
      <c r="Z1037" t="str" cm="1">
        <f t="array" ref="Z1037">IF(ISBLANK(AK1037),_xlfn.LET(
    _xlpm.nameBeforeSlash, IF(ISNUMBER(SEARCH("/", Y1037)), LEFT(Y1037, SEARCH("/", Y1037)-1), Y1037),
    _xlpm.matchRow, IFERROR(MATCH(_xlpm.nameBeforeSlash, AA:AA, 0), ""),
    _xlpm.difference, IF(_xlpm.matchRow="", "", ABS((R1037 + S1037)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),IF(ISBLANK(Y1037),"","Hidden"))</f>
        <v/>
      </c>
      <c r="AA1037" t="s">
        <v>2054</v>
      </c>
      <c r="AC1037" t="s">
        <v>449</v>
      </c>
      <c r="AD1037" t="str">
        <f>_xlfn.XLOOKUP(AC1037,moves!A:A,moves!B:B)</f>
        <v>flying</v>
      </c>
      <c r="AE1037">
        <f>_xlfn.XLOOKUP(AC1037,moves!A:A,moves!D:D)</f>
        <v>4</v>
      </c>
      <c r="AF1037" t="str">
        <f>_xlfn.XLOOKUP(AC1037,moves!A:A,moves!E:E)</f>
        <v>Critical hits deal +1 damage.</v>
      </c>
      <c r="AG1037">
        <v>0</v>
      </c>
      <c r="AH1037">
        <v>0</v>
      </c>
      <c r="AI1037">
        <f t="shared" si="71"/>
        <v>0</v>
      </c>
      <c r="AJ1037" t="s">
        <v>525</v>
      </c>
      <c r="AL1037">
        <v>0</v>
      </c>
      <c r="AM1037" cm="1">
        <f t="array" ref="AM1037">IF(AL1037=1,1,
   IF(ISTEXT(AK1037),1,
   IF(AO1037&gt;1,AM1036,
   IF(AI1037=1,
      IF(SUMPRODUCT((LEN($Y$2:$Y$4096)-LEN(SUBSTITUTE($Y$2:$Y$4096,AA1037,"")))/LEN(AA1037))&gt;0,2,1),
      IF(
         SUMPRODUCT((LEN($Y$2:$Y$4096)-LEN(SUBSTITUTE($Y$2:$Y$4096,AA1037,"")))/LEN(AA1037))
         - SUMPRODUCT((LEN($Y$2:$Y$4096)-LEN(SUBSTITUTE($Y$2:$Y$4096,"Alolan "&amp;AA1037,"")))/LEN("Alolan "&amp;AA1037))
         - SUMPRODUCT((LEN($Y$2:$Y$4096)-LEN(SUBSTITUTE($Y$2:$Y$4096,"Galarian "&amp;AA1037,"")))/LEN("Galarian "&amp;AA1037))
         - SUMPRODUCT((LEN($Y$2:$Y$4096)-LEN(SUBSTITUTE($Y$2:$Y$4096,"Hisuian "&amp;AA1037,"")))/LEN("Hisuian "&amp;AA1037))
         - SUMPRODUCT((LEN($Y$2:$Y$4096)-LEN(SUBSTITUTE($Y$2:$Y$4096,"Paldean "&amp;AA1037,"")))/LEN("Paldean "&amp;AA1037))
      &gt;0,2,1)
   ))))</f>
        <v>1</v>
      </c>
      <c r="AN1037">
        <v>0</v>
      </c>
      <c r="AO1037">
        <v>0</v>
      </c>
    </row>
    <row r="1038" spans="1:41" x14ac:dyDescent="0.25">
      <c r="A1038" t="s">
        <v>4090</v>
      </c>
      <c r="B1038" t="s">
        <v>2054</v>
      </c>
      <c r="C1038" t="s">
        <v>1468</v>
      </c>
      <c r="D1038" t="s">
        <v>1481</v>
      </c>
      <c r="E1038">
        <v>99</v>
      </c>
      <c r="F1038">
        <v>68</v>
      </c>
      <c r="G1038">
        <v>83</v>
      </c>
      <c r="H1038">
        <v>72</v>
      </c>
      <c r="I1038">
        <v>87</v>
      </c>
      <c r="J1038">
        <v>51</v>
      </c>
      <c r="K1038" t="s">
        <v>2055</v>
      </c>
      <c r="L1038" t="s">
        <v>247</v>
      </c>
      <c r="M1038" t="s">
        <v>251</v>
      </c>
      <c r="N1038">
        <v>6.32</v>
      </c>
      <c r="O1038">
        <v>9.0599999999999987</v>
      </c>
      <c r="P1038">
        <v>1</v>
      </c>
      <c r="Q1038">
        <v>2</v>
      </c>
      <c r="R1038">
        <f t="shared" si="68"/>
        <v>7</v>
      </c>
      <c r="S1038">
        <f t="shared" si="69"/>
        <v>11</v>
      </c>
      <c r="T1038">
        <f t="shared" si="70"/>
        <v>18</v>
      </c>
      <c r="U1038" t="s">
        <v>1468</v>
      </c>
      <c r="V1038" t="s">
        <v>1481</v>
      </c>
      <c r="W1038" t="s">
        <v>1482</v>
      </c>
      <c r="X1038" t="s">
        <v>1499</v>
      </c>
      <c r="Z1038" t="str" cm="1">
        <f t="array" ref="Z1038">IF(ISBLANK(AK1038),_xlfn.LET(
    _xlpm.nameBeforeSlash, IF(ISNUMBER(SEARCH("/", Y1038)), LEFT(Y1038, SEARCH("/", Y1038)-1), Y1038),
    _xlpm.matchRow, IFERROR(MATCH(_xlpm.nameBeforeSlash, AA:AA, 0), ""),
    _xlpm.difference, IF(_xlpm.matchRow="", "", ABS((R1038 + S1038)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),IF(ISBLANK(Y1038),"","Hidden"))</f>
        <v/>
      </c>
      <c r="AA1038" t="s">
        <v>5382</v>
      </c>
      <c r="AC1038" t="s">
        <v>742</v>
      </c>
      <c r="AD1038" t="str">
        <f>_xlfn.XLOOKUP(AC1038,moves!A:A,moves!B:B)</f>
        <v>grass</v>
      </c>
      <c r="AE1038">
        <f>_xlfn.XLOOKUP(AC1038,moves!A:A,moves!D:D)</f>
        <v>6</v>
      </c>
      <c r="AF1038" t="str">
        <f>_xlfn.XLOOKUP(AC1038,moves!A:A,moves!E:E)</f>
        <v>If this move is used during Harsh Sunlight: Ignore the delay. If this move is used during Rain, Hail, or Sandstorm: Decrease attack strength by 3.</v>
      </c>
      <c r="AG1038">
        <v>0</v>
      </c>
      <c r="AH1038">
        <v>0</v>
      </c>
      <c r="AI1038">
        <f t="shared" si="71"/>
        <v>1</v>
      </c>
      <c r="AJ1038" t="s">
        <v>525</v>
      </c>
      <c r="AL1038">
        <v>0</v>
      </c>
      <c r="AM1038" cm="1">
        <f t="array" ref="AM1038">IF(AL1038=1,1,
   IF(ISTEXT(AK1038),1,
   IF(AO1038&gt;1,AM1037,
   IF(AI1038=1,
      IF(SUMPRODUCT((LEN($Y$2:$Y$4096)-LEN(SUBSTITUTE($Y$2:$Y$4096,AA1038,"")))/LEN(AA1038))&gt;0,2,1),
      IF(
         SUMPRODUCT((LEN($Y$2:$Y$4096)-LEN(SUBSTITUTE($Y$2:$Y$4096,AA1038,"")))/LEN(AA1038))
         - SUMPRODUCT((LEN($Y$2:$Y$4096)-LEN(SUBSTITUTE($Y$2:$Y$4096,"Alolan "&amp;AA1038,"")))/LEN("Alolan "&amp;AA1038))
         - SUMPRODUCT((LEN($Y$2:$Y$4096)-LEN(SUBSTITUTE($Y$2:$Y$4096,"Galarian "&amp;AA1038,"")))/LEN("Galarian "&amp;AA1038))
         - SUMPRODUCT((LEN($Y$2:$Y$4096)-LEN(SUBSTITUTE($Y$2:$Y$4096,"Hisuian "&amp;AA1038,"")))/LEN("Hisuian "&amp;AA1038))
         - SUMPRODUCT((LEN($Y$2:$Y$4096)-LEN(SUBSTITUTE($Y$2:$Y$4096,"Paldean "&amp;AA1038,"")))/LEN("Paldean "&amp;AA1038))
      &gt;0,2,1)
   ))))</f>
        <v>1</v>
      </c>
      <c r="AN1038">
        <v>0</v>
      </c>
      <c r="AO1038">
        <v>0</v>
      </c>
    </row>
    <row r="1039" spans="1:41" x14ac:dyDescent="0.25">
      <c r="A1039">
        <v>358</v>
      </c>
      <c r="B1039" t="s">
        <v>130</v>
      </c>
      <c r="C1039" t="s">
        <v>429</v>
      </c>
      <c r="D1039"/>
      <c r="E1039">
        <v>75</v>
      </c>
      <c r="F1039">
        <v>50</v>
      </c>
      <c r="G1039">
        <v>89</v>
      </c>
      <c r="H1039">
        <v>95</v>
      </c>
      <c r="I1039">
        <v>90</v>
      </c>
      <c r="J1039">
        <v>65</v>
      </c>
      <c r="K1039" t="s">
        <v>308</v>
      </c>
      <c r="L1039" t="s">
        <v>253</v>
      </c>
      <c r="M1039" t="s">
        <v>251</v>
      </c>
      <c r="N1039">
        <v>7.85</v>
      </c>
      <c r="O1039">
        <v>8.370000000000001</v>
      </c>
      <c r="R1039">
        <f t="shared" si="68"/>
        <v>8</v>
      </c>
      <c r="S1039">
        <f t="shared" si="69"/>
        <v>8</v>
      </c>
      <c r="T1039">
        <f t="shared" si="70"/>
        <v>16</v>
      </c>
      <c r="U1039" t="s">
        <v>429</v>
      </c>
      <c r="V1039" t="s">
        <v>1512</v>
      </c>
      <c r="W1039" t="s">
        <v>1536</v>
      </c>
      <c r="X1039" t="s">
        <v>1468</v>
      </c>
      <c r="Z1039" t="str" cm="1">
        <f t="array" ref="Z1039">IF(ISBLANK(AK1039),_xlfn.LET(
    _xlpm.nameBeforeSlash, IF(ISNUMBER(SEARCH("/", Y1039)), LEFT(Y1039, SEARCH("/", Y1039)-1), Y1039),
    _xlpm.matchRow, IFERROR(MATCH(_xlpm.nameBeforeSlash, AA:AA, 0), ""),
    _xlpm.difference, IF(_xlpm.matchRow="", "", ABS((R1039 + S1039)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),IF(ISBLANK(Y1039),"","Hidden"))</f>
        <v/>
      </c>
      <c r="AA1039" t="s">
        <v>130</v>
      </c>
      <c r="AC1039" t="s">
        <v>451</v>
      </c>
      <c r="AD1039" t="str">
        <f>_xlfn.XLOOKUP(AC1039,moves!A:A,moves!B:B)</f>
        <v>normal</v>
      </c>
      <c r="AE1039">
        <f>_xlfn.XLOOKUP(AC1039,moves!A:A,moves!D:D)</f>
        <v>1</v>
      </c>
      <c r="AF1039" t="str">
        <f>_xlfn.XLOOKUP(AC1039,moves!A:A,moves!E:E)</f>
        <v>Heal 1 and Remove all status conditions from the user and all Pokémon in your party.</v>
      </c>
      <c r="AG1039">
        <v>0</v>
      </c>
      <c r="AH1039">
        <v>0</v>
      </c>
      <c r="AI1039">
        <f t="shared" si="71"/>
        <v>0</v>
      </c>
      <c r="AJ1039" t="s">
        <v>524</v>
      </c>
      <c r="AL1039">
        <v>0</v>
      </c>
      <c r="AM1039" cm="1">
        <f t="array" ref="AM1039">IF(AL1039=1,1,
   IF(ISTEXT(AK1039),1,
   IF(AO1039&gt;1,AM1038,
   IF(AI1039=1,
      IF(SUMPRODUCT((LEN($Y$2:$Y$4096)-LEN(SUBSTITUTE($Y$2:$Y$4096,AA1039,"")))/LEN(AA1039))&gt;0,2,1),
      IF(
         SUMPRODUCT((LEN($Y$2:$Y$4096)-LEN(SUBSTITUTE($Y$2:$Y$4096,AA1039,"")))/LEN(AA1039))
         - SUMPRODUCT((LEN($Y$2:$Y$4096)-LEN(SUBSTITUTE($Y$2:$Y$4096,"Alolan "&amp;AA1039,"")))/LEN("Alolan "&amp;AA1039))
         - SUMPRODUCT((LEN($Y$2:$Y$4096)-LEN(SUBSTITUTE($Y$2:$Y$4096,"Galarian "&amp;AA1039,"")))/LEN("Galarian "&amp;AA1039))
         - SUMPRODUCT((LEN($Y$2:$Y$4096)-LEN(SUBSTITUTE($Y$2:$Y$4096,"Hisuian "&amp;AA1039,"")))/LEN("Hisuian "&amp;AA1039))
         - SUMPRODUCT((LEN($Y$2:$Y$4096)-LEN(SUBSTITUTE($Y$2:$Y$4096,"Paldean "&amp;AA1039,"")))/LEN("Paldean "&amp;AA1039))
      &gt;0,2,1)
   ))))</f>
        <v>2</v>
      </c>
      <c r="AN1039">
        <v>0</v>
      </c>
      <c r="AO1039">
        <v>0</v>
      </c>
    </row>
    <row r="1040" spans="1:41" x14ac:dyDescent="0.25">
      <c r="A1040" t="s">
        <v>4091</v>
      </c>
      <c r="B1040" t="s">
        <v>130</v>
      </c>
      <c r="C1040" t="s">
        <v>429</v>
      </c>
      <c r="D1040"/>
      <c r="E1040">
        <v>75</v>
      </c>
      <c r="F1040">
        <v>50</v>
      </c>
      <c r="G1040">
        <v>89</v>
      </c>
      <c r="H1040">
        <v>95</v>
      </c>
      <c r="I1040">
        <v>90</v>
      </c>
      <c r="J1040">
        <v>65</v>
      </c>
      <c r="K1040" t="s">
        <v>308</v>
      </c>
      <c r="L1040" t="s">
        <v>253</v>
      </c>
      <c r="M1040" t="s">
        <v>251</v>
      </c>
      <c r="N1040">
        <v>7.85</v>
      </c>
      <c r="O1040">
        <v>8.370000000000001</v>
      </c>
      <c r="R1040">
        <f t="shared" si="68"/>
        <v>8</v>
      </c>
      <c r="S1040">
        <f t="shared" si="69"/>
        <v>8</v>
      </c>
      <c r="T1040">
        <f t="shared" si="70"/>
        <v>16</v>
      </c>
      <c r="U1040" t="s">
        <v>429</v>
      </c>
      <c r="V1040" t="s">
        <v>1512</v>
      </c>
      <c r="W1040" t="s">
        <v>1536</v>
      </c>
      <c r="X1040" t="s">
        <v>1468</v>
      </c>
      <c r="Z1040" t="str" cm="1">
        <f t="array" ref="Z1040">IF(ISBLANK(AK1040),_xlfn.LET(
    _xlpm.nameBeforeSlash, IF(ISNUMBER(SEARCH("/", Y1040)), LEFT(Y1040, SEARCH("/", Y1040)-1), Y1040),
    _xlpm.matchRow, IFERROR(MATCH(_xlpm.nameBeforeSlash, AA:AA, 0), ""),
    _xlpm.difference, IF(_xlpm.matchRow="", "", ABS((R1040 + S1040)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),IF(ISBLANK(Y1040),"","Hidden"))</f>
        <v/>
      </c>
      <c r="AA1040" t="s">
        <v>5383</v>
      </c>
      <c r="AC1040" t="s">
        <v>6404</v>
      </c>
      <c r="AD1040" t="str">
        <f>_xlfn.XLOOKUP(AC1040,moves!A:A,moves!B:B)</f>
        <v>psychic</v>
      </c>
      <c r="AE1040" t="str">
        <f>_xlfn.XLOOKUP(AC1040,moves!A:A,moves!D:D)</f>
        <v>-</v>
      </c>
      <c r="AF1040" t="str">
        <f>_xlfn.XLOOKUP(AC1040,moves!A:A,moves!E:E)</f>
        <v>The user faints. The Pokémon that switches into this spot is fully restored. This move cannot be used if there are no other Pokémon to switch in.</v>
      </c>
      <c r="AG1040">
        <v>0</v>
      </c>
      <c r="AH1040">
        <v>0</v>
      </c>
      <c r="AI1040">
        <f t="shared" si="71"/>
        <v>1</v>
      </c>
      <c r="AJ1040" t="s">
        <v>524</v>
      </c>
      <c r="AL1040">
        <v>0</v>
      </c>
      <c r="AM1040" cm="1">
        <f t="array" ref="AM1040">IF(AL1040=1,1,
   IF(ISTEXT(AK1040),1,
   IF(AO1040&gt;1,AM1039,
   IF(AI1040=1,
      IF(SUMPRODUCT((LEN($Y$2:$Y$4096)-LEN(SUBSTITUTE($Y$2:$Y$4096,AA1040,"")))/LEN(AA1040))&gt;0,2,1),
      IF(
         SUMPRODUCT((LEN($Y$2:$Y$4096)-LEN(SUBSTITUTE($Y$2:$Y$4096,AA1040,"")))/LEN(AA1040))
         - SUMPRODUCT((LEN($Y$2:$Y$4096)-LEN(SUBSTITUTE($Y$2:$Y$4096,"Alolan "&amp;AA1040,"")))/LEN("Alolan "&amp;AA1040))
         - SUMPRODUCT((LEN($Y$2:$Y$4096)-LEN(SUBSTITUTE($Y$2:$Y$4096,"Galarian "&amp;AA1040,"")))/LEN("Galarian "&amp;AA1040))
         - SUMPRODUCT((LEN($Y$2:$Y$4096)-LEN(SUBSTITUTE($Y$2:$Y$4096,"Hisuian "&amp;AA1040,"")))/LEN("Hisuian "&amp;AA1040))
         - SUMPRODUCT((LEN($Y$2:$Y$4096)-LEN(SUBSTITUTE($Y$2:$Y$4096,"Paldean "&amp;AA1040,"")))/LEN("Paldean "&amp;AA1040))
      &gt;0,2,1)
   ))))</f>
        <v>2</v>
      </c>
      <c r="AN1040">
        <v>0</v>
      </c>
      <c r="AO1040">
        <v>0</v>
      </c>
    </row>
    <row r="1041" spans="1:41" x14ac:dyDescent="0.25">
      <c r="A1041">
        <v>359</v>
      </c>
      <c r="B1041" t="s">
        <v>131</v>
      </c>
      <c r="C1041" t="s">
        <v>1471</v>
      </c>
      <c r="D1041"/>
      <c r="E1041">
        <v>65</v>
      </c>
      <c r="F1041">
        <v>130</v>
      </c>
      <c r="G1041">
        <v>60</v>
      </c>
      <c r="H1041">
        <v>75</v>
      </c>
      <c r="I1041">
        <v>60</v>
      </c>
      <c r="J1041">
        <v>75</v>
      </c>
      <c r="K1041" t="s">
        <v>374</v>
      </c>
      <c r="L1041" t="s">
        <v>253</v>
      </c>
      <c r="M1041" t="s">
        <v>248</v>
      </c>
      <c r="N1041">
        <v>10.25</v>
      </c>
      <c r="O1041">
        <v>6.2</v>
      </c>
      <c r="R1041">
        <f t="shared" si="68"/>
        <v>10</v>
      </c>
      <c r="S1041">
        <f t="shared" si="69"/>
        <v>6</v>
      </c>
      <c r="T1041">
        <f t="shared" si="70"/>
        <v>16</v>
      </c>
      <c r="U1041" t="s">
        <v>1471</v>
      </c>
      <c r="V1041" t="s">
        <v>429</v>
      </c>
      <c r="W1041" t="s">
        <v>1524</v>
      </c>
      <c r="X1041" t="s">
        <v>1499</v>
      </c>
      <c r="Z1041" t="str" cm="1">
        <f t="array" ref="Z1041">IF(ISBLANK(AK1041),_xlfn.LET(
    _xlpm.nameBeforeSlash, IF(ISNUMBER(SEARCH("/", Y1041)), LEFT(Y1041, SEARCH("/", Y1041)-1), Y1041),
    _xlpm.matchRow, IFERROR(MATCH(_xlpm.nameBeforeSlash, AA:AA, 0), ""),
    _xlpm.difference, IF(_xlpm.matchRow="", "", ABS((R1041 + S1041)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),IF(ISBLANK(Y1041),"","Hidden"))</f>
        <v/>
      </c>
      <c r="AA1041" t="s">
        <v>131</v>
      </c>
      <c r="AC1041" t="s">
        <v>454</v>
      </c>
      <c r="AD1041" t="str">
        <f>_xlfn.XLOOKUP(AC1041,moves!A:A,moves!B:B)</f>
        <v>dark</v>
      </c>
      <c r="AE1041">
        <f>_xlfn.XLOOKUP(AC1041,moves!A:A,moves!D:D)</f>
        <v>4</v>
      </c>
      <c r="AF1041" t="str">
        <f>_xlfn.XLOOKUP(AC1041,moves!A:A,moves!E:E)</f>
        <v>Critical hits deal +1 damage.</v>
      </c>
      <c r="AG1041">
        <v>0</v>
      </c>
      <c r="AH1041">
        <v>0</v>
      </c>
      <c r="AI1041">
        <f t="shared" si="71"/>
        <v>0</v>
      </c>
      <c r="AJ1041" t="s">
        <v>524</v>
      </c>
      <c r="AL1041">
        <v>0</v>
      </c>
      <c r="AM1041" cm="1">
        <f t="array" ref="AM1041">IF(AL1041=1,1,
   IF(ISTEXT(AK1041),1,
   IF(AO1041&gt;1,AM1040,
   IF(AI1041=1,
      IF(SUMPRODUCT((LEN($Y$2:$Y$4096)-LEN(SUBSTITUTE($Y$2:$Y$4096,AA1041,"")))/LEN(AA1041))&gt;0,2,1),
      IF(
         SUMPRODUCT((LEN($Y$2:$Y$4096)-LEN(SUBSTITUTE($Y$2:$Y$4096,AA1041,"")))/LEN(AA1041))
         - SUMPRODUCT((LEN($Y$2:$Y$4096)-LEN(SUBSTITUTE($Y$2:$Y$4096,"Alolan "&amp;AA1041,"")))/LEN("Alolan "&amp;AA1041))
         - SUMPRODUCT((LEN($Y$2:$Y$4096)-LEN(SUBSTITUTE($Y$2:$Y$4096,"Galarian "&amp;AA1041,"")))/LEN("Galarian "&amp;AA1041))
         - SUMPRODUCT((LEN($Y$2:$Y$4096)-LEN(SUBSTITUTE($Y$2:$Y$4096,"Hisuian "&amp;AA1041,"")))/LEN("Hisuian "&amp;AA1041))
         - SUMPRODUCT((LEN($Y$2:$Y$4096)-LEN(SUBSTITUTE($Y$2:$Y$4096,"Paldean "&amp;AA1041,"")))/LEN("Paldean "&amp;AA1041))
      &gt;0,2,1)
   ))))</f>
        <v>1</v>
      </c>
      <c r="AN1041">
        <v>0</v>
      </c>
      <c r="AO1041">
        <v>1</v>
      </c>
    </row>
    <row r="1042" spans="1:41" x14ac:dyDescent="0.25">
      <c r="A1042" t="s">
        <v>2056</v>
      </c>
      <c r="B1042" t="s">
        <v>131</v>
      </c>
      <c r="C1042" t="s">
        <v>1471</v>
      </c>
      <c r="D1042"/>
      <c r="E1042">
        <v>65</v>
      </c>
      <c r="F1042">
        <v>150</v>
      </c>
      <c r="G1042">
        <v>60</v>
      </c>
      <c r="H1042">
        <v>115</v>
      </c>
      <c r="I1042">
        <v>60</v>
      </c>
      <c r="J1042">
        <v>115</v>
      </c>
      <c r="K1042" t="s">
        <v>374</v>
      </c>
      <c r="L1042" t="s">
        <v>3446</v>
      </c>
      <c r="M1042" t="s">
        <v>1476</v>
      </c>
      <c r="N1042">
        <v>13.25</v>
      </c>
      <c r="O1042">
        <v>6.2</v>
      </c>
      <c r="P1042">
        <v>2</v>
      </c>
      <c r="Q1042">
        <v>2</v>
      </c>
      <c r="R1042">
        <f t="shared" si="68"/>
        <v>15</v>
      </c>
      <c r="S1042">
        <f t="shared" si="69"/>
        <v>8</v>
      </c>
      <c r="T1042">
        <f t="shared" si="70"/>
        <v>23</v>
      </c>
      <c r="U1042" t="s">
        <v>1471</v>
      </c>
      <c r="V1042" t="s">
        <v>429</v>
      </c>
      <c r="W1042" t="s">
        <v>1524</v>
      </c>
      <c r="X1042" t="s">
        <v>1499</v>
      </c>
      <c r="Z1042" t="str" cm="1">
        <f t="array" ref="Z1042">IF(ISBLANK(AK1042),_xlfn.LET(
    _xlpm.nameBeforeSlash, IF(ISNUMBER(SEARCH("/", Y1042)), LEFT(Y1042, SEARCH("/", Y1042)-1), Y1042),
    _xlpm.matchRow, IFERROR(MATCH(_xlpm.nameBeforeSlash, AA:AA, 0), ""),
    _xlpm.difference, IF(_xlpm.matchRow="", "", ABS((R1042 + S1042)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),IF(ISBLANK(Y1042),"","Hidden"))</f>
        <v/>
      </c>
      <c r="AA1042" t="s">
        <v>3374</v>
      </c>
      <c r="AB1042" t="s">
        <v>1477</v>
      </c>
      <c r="AC1042" t="s">
        <v>1323</v>
      </c>
      <c r="AD1042" t="str">
        <f>_xlfn.XLOOKUP(AC1042,moves!A:A,moves!B:B)</f>
        <v>psychic</v>
      </c>
      <c r="AE1042">
        <f>_xlfn.XLOOKUP(AC1042,moves!A:A,moves!D:D)</f>
        <v>4</v>
      </c>
      <c r="AF1042" t="str">
        <f>_xlfn.XLOOKUP(AC1042,moves!A:A,moves!E:E)</f>
        <v>Before rolling for this attack, all MODIFY effects on the user are transferred to the target.</v>
      </c>
      <c r="AG1042">
        <v>0</v>
      </c>
      <c r="AH1042">
        <v>0</v>
      </c>
      <c r="AI1042">
        <f t="shared" si="71"/>
        <v>0</v>
      </c>
      <c r="AJ1042" t="s">
        <v>524</v>
      </c>
      <c r="AL1042">
        <v>0</v>
      </c>
      <c r="AM1042" cm="1">
        <f t="array" ref="AM1042">IF(AL1042=1,1,
   IF(ISTEXT(AK1042),1,
   IF(AO1042&gt;1,AM1041,
   IF(AI1042=1,
      IF(SUMPRODUCT((LEN($Y$2:$Y$4096)-LEN(SUBSTITUTE($Y$2:$Y$4096,AA1042,"")))/LEN(AA1042))&gt;0,2,1),
      IF(
         SUMPRODUCT((LEN($Y$2:$Y$4096)-LEN(SUBSTITUTE($Y$2:$Y$4096,AA1042,"")))/LEN(AA1042))
         - SUMPRODUCT((LEN($Y$2:$Y$4096)-LEN(SUBSTITUTE($Y$2:$Y$4096,"Alolan "&amp;AA1042,"")))/LEN("Alolan "&amp;AA1042))
         - SUMPRODUCT((LEN($Y$2:$Y$4096)-LEN(SUBSTITUTE($Y$2:$Y$4096,"Galarian "&amp;AA1042,"")))/LEN("Galarian "&amp;AA1042))
         - SUMPRODUCT((LEN($Y$2:$Y$4096)-LEN(SUBSTITUTE($Y$2:$Y$4096,"Hisuian "&amp;AA1042,"")))/LEN("Hisuian "&amp;AA1042))
         - SUMPRODUCT((LEN($Y$2:$Y$4096)-LEN(SUBSTITUTE($Y$2:$Y$4096,"Paldean "&amp;AA1042,"")))/LEN("Paldean "&amp;AA1042))
      &gt;0,2,1)
   ))))</f>
        <v>1</v>
      </c>
      <c r="AN1042">
        <v>0</v>
      </c>
      <c r="AO1042">
        <v>2</v>
      </c>
    </row>
    <row r="1043" spans="1:41" x14ac:dyDescent="0.25">
      <c r="A1043" t="s">
        <v>4092</v>
      </c>
      <c r="B1043" t="s">
        <v>131</v>
      </c>
      <c r="C1043" t="s">
        <v>1471</v>
      </c>
      <c r="D1043"/>
      <c r="E1043">
        <v>65</v>
      </c>
      <c r="F1043">
        <v>130</v>
      </c>
      <c r="G1043">
        <v>60</v>
      </c>
      <c r="H1043">
        <v>75</v>
      </c>
      <c r="I1043">
        <v>60</v>
      </c>
      <c r="J1043">
        <v>75</v>
      </c>
      <c r="K1043" t="s">
        <v>374</v>
      </c>
      <c r="L1043" t="s">
        <v>253</v>
      </c>
      <c r="M1043" t="s">
        <v>248</v>
      </c>
      <c r="N1043">
        <v>10.25</v>
      </c>
      <c r="O1043">
        <v>6.2</v>
      </c>
      <c r="R1043">
        <f t="shared" si="68"/>
        <v>10</v>
      </c>
      <c r="S1043">
        <f t="shared" si="69"/>
        <v>6</v>
      </c>
      <c r="T1043">
        <f t="shared" si="70"/>
        <v>16</v>
      </c>
      <c r="U1043" t="s">
        <v>1471</v>
      </c>
      <c r="V1043" t="s">
        <v>429</v>
      </c>
      <c r="W1043" t="s">
        <v>1524</v>
      </c>
      <c r="X1043" t="s">
        <v>1499</v>
      </c>
      <c r="Z1043" t="str" cm="1">
        <f t="array" ref="Z1043">IF(ISBLANK(AK1043),_xlfn.LET(
    _xlpm.nameBeforeSlash, IF(ISNUMBER(SEARCH("/", Y1043)), LEFT(Y1043, SEARCH("/", Y1043)-1), Y1043),
    _xlpm.matchRow, IFERROR(MATCH(_xlpm.nameBeforeSlash, AA:AA, 0), ""),
    _xlpm.difference, IF(_xlpm.matchRow="", "", ABS((R1043 + S1043)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),IF(ISBLANK(Y1043),"","Hidden"))</f>
        <v/>
      </c>
      <c r="AA1043" t="s">
        <v>5384</v>
      </c>
      <c r="AC1043" t="s">
        <v>948</v>
      </c>
      <c r="AD1043" t="str">
        <f>_xlfn.XLOOKUP(AC1043,moves!A:A,moves!B:B)</f>
        <v>dark</v>
      </c>
      <c r="AE1043">
        <f>_xlfn.XLOOKUP(AC1043,moves!A:A,moves!D:D)</f>
        <v>3</v>
      </c>
      <c r="AF1043" t="str">
        <f>_xlfn.XLOOKUP(AC1043,moves!A:A,moves!E:E)</f>
        <v xml:space="preserve"> </v>
      </c>
      <c r="AG1043">
        <v>0</v>
      </c>
      <c r="AH1043">
        <v>0</v>
      </c>
      <c r="AI1043">
        <f t="shared" si="71"/>
        <v>1</v>
      </c>
      <c r="AJ1043" t="s">
        <v>524</v>
      </c>
      <c r="AL1043">
        <v>0</v>
      </c>
      <c r="AM1043" cm="1">
        <f t="array" ref="AM1043">IF(AL1043=1,1,
   IF(ISTEXT(AK1043),1,
   IF(AO1043&gt;1,AM1042,
   IF(AI1043=1,
      IF(SUMPRODUCT((LEN($Y$2:$Y$4096)-LEN(SUBSTITUTE($Y$2:$Y$4096,AA1043,"")))/LEN(AA1043))&gt;0,2,1),
      IF(
         SUMPRODUCT((LEN($Y$2:$Y$4096)-LEN(SUBSTITUTE($Y$2:$Y$4096,AA1043,"")))/LEN(AA1043))
         - SUMPRODUCT((LEN($Y$2:$Y$4096)-LEN(SUBSTITUTE($Y$2:$Y$4096,"Alolan "&amp;AA1043,"")))/LEN("Alolan "&amp;AA1043))
         - SUMPRODUCT((LEN($Y$2:$Y$4096)-LEN(SUBSTITUTE($Y$2:$Y$4096,"Galarian "&amp;AA1043,"")))/LEN("Galarian "&amp;AA1043))
         - SUMPRODUCT((LEN($Y$2:$Y$4096)-LEN(SUBSTITUTE($Y$2:$Y$4096,"Hisuian "&amp;AA1043,"")))/LEN("Hisuian "&amp;AA1043))
         - SUMPRODUCT((LEN($Y$2:$Y$4096)-LEN(SUBSTITUTE($Y$2:$Y$4096,"Paldean "&amp;AA1043,"")))/LEN("Paldean "&amp;AA1043))
      &gt;0,2,1)
   ))))</f>
        <v>1</v>
      </c>
      <c r="AN1043">
        <v>0</v>
      </c>
      <c r="AO1043">
        <v>1</v>
      </c>
    </row>
    <row r="1044" spans="1:41" x14ac:dyDescent="0.25">
      <c r="A1044" t="s">
        <v>4093</v>
      </c>
      <c r="B1044" t="s">
        <v>131</v>
      </c>
      <c r="C1044" t="s">
        <v>1471</v>
      </c>
      <c r="D1044"/>
      <c r="E1044">
        <v>65</v>
      </c>
      <c r="F1044">
        <v>150</v>
      </c>
      <c r="G1044">
        <v>60</v>
      </c>
      <c r="H1044">
        <v>115</v>
      </c>
      <c r="I1044">
        <v>60</v>
      </c>
      <c r="J1044">
        <v>115</v>
      </c>
      <c r="K1044" t="s">
        <v>374</v>
      </c>
      <c r="L1044" t="s">
        <v>3446</v>
      </c>
      <c r="M1044" t="s">
        <v>1476</v>
      </c>
      <c r="N1044">
        <v>13.25</v>
      </c>
      <c r="O1044">
        <v>6.2</v>
      </c>
      <c r="P1044">
        <v>2</v>
      </c>
      <c r="Q1044">
        <v>2</v>
      </c>
      <c r="R1044">
        <f t="shared" si="68"/>
        <v>15</v>
      </c>
      <c r="S1044">
        <f t="shared" si="69"/>
        <v>8</v>
      </c>
      <c r="T1044">
        <f t="shared" si="70"/>
        <v>23</v>
      </c>
      <c r="U1044" t="s">
        <v>1471</v>
      </c>
      <c r="V1044" t="s">
        <v>429</v>
      </c>
      <c r="W1044" t="s">
        <v>1524</v>
      </c>
      <c r="X1044" t="s">
        <v>1499</v>
      </c>
      <c r="Z1044" t="str" cm="1">
        <f t="array" ref="Z1044">IF(ISBLANK(AK1044),_xlfn.LET(
    _xlpm.nameBeforeSlash, IF(ISNUMBER(SEARCH("/", Y1044)), LEFT(Y1044, SEARCH("/", Y1044)-1), Y1044),
    _xlpm.matchRow, IFERROR(MATCH(_xlpm.nameBeforeSlash, AA:AA, 0), ""),
    _xlpm.difference, IF(_xlpm.matchRow="", "", ABS((R1044 + S1044)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),IF(ISBLANK(Y1044),"","Hidden"))</f>
        <v/>
      </c>
      <c r="AA1044" t="s">
        <v>5385</v>
      </c>
      <c r="AB1044" t="s">
        <v>1477</v>
      </c>
      <c r="AC1044" t="s">
        <v>6552</v>
      </c>
      <c r="AD1044" t="str">
        <f>_xlfn.XLOOKUP(AC1044,moves!A:A,moves!B:B)</f>
        <v>dark</v>
      </c>
      <c r="AE1044">
        <f>_xlfn.XLOOKUP(AC1044,moves!A:A,moves!D:D)</f>
        <v>4</v>
      </c>
      <c r="AF1044" t="str">
        <f>_xlfn.XLOOKUP(AC1044,moves!A:A,moves!E:E)</f>
        <v>For every 10 cards in the Disaster Card discard pile: Increase attack strength by 1.</v>
      </c>
      <c r="AG1044">
        <v>0</v>
      </c>
      <c r="AH1044">
        <v>0</v>
      </c>
      <c r="AI1044">
        <f t="shared" si="71"/>
        <v>1</v>
      </c>
      <c r="AJ1044" t="s">
        <v>524</v>
      </c>
      <c r="AL1044">
        <v>0</v>
      </c>
      <c r="AM1044" cm="1">
        <f t="array" ref="AM1044">IF(AL1044=1,1,
   IF(ISTEXT(AK1044),1,
   IF(AO1044&gt;1,AM1043,
   IF(AI1044=1,
      IF(SUMPRODUCT((LEN($Y$2:$Y$4096)-LEN(SUBSTITUTE($Y$2:$Y$4096,AA1044,"")))/LEN(AA1044))&gt;0,2,1),
      IF(
         SUMPRODUCT((LEN($Y$2:$Y$4096)-LEN(SUBSTITUTE($Y$2:$Y$4096,AA1044,"")))/LEN(AA1044))
         - SUMPRODUCT((LEN($Y$2:$Y$4096)-LEN(SUBSTITUTE($Y$2:$Y$4096,"Alolan "&amp;AA1044,"")))/LEN("Alolan "&amp;AA1044))
         - SUMPRODUCT((LEN($Y$2:$Y$4096)-LEN(SUBSTITUTE($Y$2:$Y$4096,"Galarian "&amp;AA1044,"")))/LEN("Galarian "&amp;AA1044))
         - SUMPRODUCT((LEN($Y$2:$Y$4096)-LEN(SUBSTITUTE($Y$2:$Y$4096,"Hisuian "&amp;AA1044,"")))/LEN("Hisuian "&amp;AA1044))
         - SUMPRODUCT((LEN($Y$2:$Y$4096)-LEN(SUBSTITUTE($Y$2:$Y$4096,"Paldean "&amp;AA1044,"")))/LEN("Paldean "&amp;AA1044))
      &gt;0,2,1)
   ))))</f>
        <v>1</v>
      </c>
      <c r="AN1044">
        <v>0</v>
      </c>
      <c r="AO1044">
        <v>2</v>
      </c>
    </row>
    <row r="1045" spans="1:41" x14ac:dyDescent="0.25">
      <c r="A1045">
        <v>360</v>
      </c>
      <c r="B1045" t="s">
        <v>2057</v>
      </c>
      <c r="C1045" t="s">
        <v>429</v>
      </c>
      <c r="D1045"/>
      <c r="E1045">
        <v>95</v>
      </c>
      <c r="F1045">
        <v>23</v>
      </c>
      <c r="G1045">
        <v>48</v>
      </c>
      <c r="H1045">
        <v>23</v>
      </c>
      <c r="I1045">
        <v>48</v>
      </c>
      <c r="J1045">
        <v>23</v>
      </c>
      <c r="K1045" t="s">
        <v>2058</v>
      </c>
      <c r="L1045" t="s">
        <v>247</v>
      </c>
      <c r="M1045" t="s">
        <v>248</v>
      </c>
      <c r="N1045">
        <v>2.3000000000000003</v>
      </c>
      <c r="O1045">
        <v>6.68</v>
      </c>
      <c r="R1045">
        <f t="shared" si="68"/>
        <v>2</v>
      </c>
      <c r="S1045">
        <f t="shared" si="69"/>
        <v>7</v>
      </c>
      <c r="T1045">
        <f t="shared" si="70"/>
        <v>9</v>
      </c>
      <c r="U1045" t="s">
        <v>429</v>
      </c>
      <c r="V1045" t="s">
        <v>1524</v>
      </c>
      <c r="W1045" t="s">
        <v>1492</v>
      </c>
      <c r="X1045" t="s">
        <v>1536</v>
      </c>
      <c r="Y1045" t="s">
        <v>1810</v>
      </c>
      <c r="Z1045" cm="1">
        <f t="array" ref="Z1045">IF(ISBLANK(AK1045),_xlfn.LET(
    _xlpm.nameBeforeSlash, IF(ISNUMBER(SEARCH("/", Y1045)), LEFT(Y1045, SEARCH("/", Y1045)-1), Y1045),
    _xlpm.matchRow, IFERROR(MATCH(_xlpm.nameBeforeSlash, AA:AA, 0), ""),
    _xlpm.difference, IF(_xlpm.matchRow="", "", ABS((R1045 + S1045)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),IF(ISBLANK(Y1045),"","Hidden"))</f>
        <v>11</v>
      </c>
      <c r="AA1045" t="s">
        <v>2057</v>
      </c>
      <c r="AC1045" t="s">
        <v>1026</v>
      </c>
      <c r="AD1045" t="str">
        <f>_xlfn.XLOOKUP(AC1045,moves!A:A,moves!B:B)</f>
        <v>fairy</v>
      </c>
      <c r="AE1045">
        <f>_xlfn.XLOOKUP(AC1045,moves!A:A,moves!D:D)</f>
        <v>1</v>
      </c>
      <c r="AF1045" t="str">
        <f>_xlfn.XLOOKUP(AC1045,moves!A:A,moves!E:E)</f>
        <v>When the user is next attacked: Remove 1 critical hit from the roll.</v>
      </c>
      <c r="AG1045">
        <v>0</v>
      </c>
      <c r="AH1045">
        <v>0</v>
      </c>
      <c r="AI1045">
        <f t="shared" si="71"/>
        <v>0</v>
      </c>
      <c r="AJ1045" t="s">
        <v>523</v>
      </c>
      <c r="AL1045">
        <v>0</v>
      </c>
      <c r="AM1045" cm="1">
        <f t="array" ref="AM1045">IF(AL1045=1,1,
   IF(ISTEXT(AK1045),1,
   IF(AO1045&gt;1,AM1044,
   IF(AI1045=1,
      IF(SUMPRODUCT((LEN($Y$2:$Y$4096)-LEN(SUBSTITUTE($Y$2:$Y$4096,AA1045,"")))/LEN(AA1045))&gt;0,2,1),
      IF(
         SUMPRODUCT((LEN($Y$2:$Y$4096)-LEN(SUBSTITUTE($Y$2:$Y$4096,AA1045,"")))/LEN(AA1045))
         - SUMPRODUCT((LEN($Y$2:$Y$4096)-LEN(SUBSTITUTE($Y$2:$Y$4096,"Alolan "&amp;AA1045,"")))/LEN("Alolan "&amp;AA1045))
         - SUMPRODUCT((LEN($Y$2:$Y$4096)-LEN(SUBSTITUTE($Y$2:$Y$4096,"Galarian "&amp;AA1045,"")))/LEN("Galarian "&amp;AA1045))
         - SUMPRODUCT((LEN($Y$2:$Y$4096)-LEN(SUBSTITUTE($Y$2:$Y$4096,"Hisuian "&amp;AA1045,"")))/LEN("Hisuian "&amp;AA1045))
         - SUMPRODUCT((LEN($Y$2:$Y$4096)-LEN(SUBSTITUTE($Y$2:$Y$4096,"Paldean "&amp;AA1045,"")))/LEN("Paldean "&amp;AA1045))
      &gt;0,2,1)
   ))))</f>
        <v>1</v>
      </c>
      <c r="AN1045">
        <v>0</v>
      </c>
      <c r="AO1045">
        <v>0</v>
      </c>
    </row>
    <row r="1046" spans="1:41" x14ac:dyDescent="0.25">
      <c r="A1046" t="s">
        <v>4094</v>
      </c>
      <c r="B1046" t="s">
        <v>2057</v>
      </c>
      <c r="C1046" t="s">
        <v>429</v>
      </c>
      <c r="D1046"/>
      <c r="E1046">
        <v>95</v>
      </c>
      <c r="F1046">
        <v>23</v>
      </c>
      <c r="G1046">
        <v>48</v>
      </c>
      <c r="H1046">
        <v>23</v>
      </c>
      <c r="I1046">
        <v>48</v>
      </c>
      <c r="J1046">
        <v>23</v>
      </c>
      <c r="K1046" t="s">
        <v>2058</v>
      </c>
      <c r="L1046" t="s">
        <v>247</v>
      </c>
      <c r="M1046" t="s">
        <v>248</v>
      </c>
      <c r="N1046">
        <v>2.3000000000000003</v>
      </c>
      <c r="O1046">
        <v>6.68</v>
      </c>
      <c r="R1046">
        <f t="shared" si="68"/>
        <v>2</v>
      </c>
      <c r="S1046">
        <f t="shared" si="69"/>
        <v>7</v>
      </c>
      <c r="T1046">
        <f t="shared" si="70"/>
        <v>9</v>
      </c>
      <c r="U1046" t="s">
        <v>429</v>
      </c>
      <c r="V1046" t="s">
        <v>1524</v>
      </c>
      <c r="W1046" t="s">
        <v>1492</v>
      </c>
      <c r="X1046" t="s">
        <v>1536</v>
      </c>
      <c r="Y1046" t="s">
        <v>5196</v>
      </c>
      <c r="Z1046" cm="1">
        <f t="array" ref="Z1046">IF(ISBLANK(AK1046),_xlfn.LET(
    _xlpm.nameBeforeSlash, IF(ISNUMBER(SEARCH("/", Y1046)), LEFT(Y1046, SEARCH("/", Y1046)-1), Y1046),
    _xlpm.matchRow, IFERROR(MATCH(_xlpm.nameBeforeSlash, AA:AA, 0), ""),
    _xlpm.difference, IF(_xlpm.matchRow="", "", ABS((R1046 + S1046)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),IF(ISBLANK(Y1046),"","Hidden"))</f>
        <v>11</v>
      </c>
      <c r="AA1046" t="s">
        <v>5386</v>
      </c>
      <c r="AC1046" t="s">
        <v>1064</v>
      </c>
      <c r="AD1046" t="str">
        <f>_xlfn.XLOOKUP(AC1046,moves!A:A,moves!B:B)</f>
        <v>fighting</v>
      </c>
      <c r="AE1046">
        <f>_xlfn.XLOOKUP(AC1046,moves!A:A,moves!D:D)</f>
        <v>0</v>
      </c>
      <c r="AF1046" t="str">
        <f>_xlfn.XLOOKUP(AC1046,moves!A:A,moves!E:E)</f>
        <v>Deal double the damage taken by the user this round.</v>
      </c>
      <c r="AG1046">
        <v>0</v>
      </c>
      <c r="AH1046">
        <v>0</v>
      </c>
      <c r="AI1046">
        <f t="shared" si="71"/>
        <v>1</v>
      </c>
      <c r="AJ1046" t="s">
        <v>523</v>
      </c>
      <c r="AL1046">
        <v>0</v>
      </c>
      <c r="AM1046" cm="1">
        <f t="array" ref="AM1046">IF(AL1046=1,1,
   IF(ISTEXT(AK1046),1,
   IF(AO1046&gt;1,AM1045,
   IF(AI1046=1,
      IF(SUMPRODUCT((LEN($Y$2:$Y$4096)-LEN(SUBSTITUTE($Y$2:$Y$4096,AA1046,"")))/LEN(AA1046))&gt;0,2,1),
      IF(
         SUMPRODUCT((LEN($Y$2:$Y$4096)-LEN(SUBSTITUTE($Y$2:$Y$4096,AA1046,"")))/LEN(AA1046))
         - SUMPRODUCT((LEN($Y$2:$Y$4096)-LEN(SUBSTITUTE($Y$2:$Y$4096,"Alolan "&amp;AA1046,"")))/LEN("Alolan "&amp;AA1046))
         - SUMPRODUCT((LEN($Y$2:$Y$4096)-LEN(SUBSTITUTE($Y$2:$Y$4096,"Galarian "&amp;AA1046,"")))/LEN("Galarian "&amp;AA1046))
         - SUMPRODUCT((LEN($Y$2:$Y$4096)-LEN(SUBSTITUTE($Y$2:$Y$4096,"Hisuian "&amp;AA1046,"")))/LEN("Hisuian "&amp;AA1046))
         - SUMPRODUCT((LEN($Y$2:$Y$4096)-LEN(SUBSTITUTE($Y$2:$Y$4096,"Paldean "&amp;AA1046,"")))/LEN("Paldean "&amp;AA1046))
      &gt;0,2,1)
   ))))</f>
        <v>1</v>
      </c>
      <c r="AN1046">
        <v>0</v>
      </c>
      <c r="AO1046">
        <v>0</v>
      </c>
    </row>
    <row r="1047" spans="1:41" x14ac:dyDescent="0.25">
      <c r="A1047">
        <v>361</v>
      </c>
      <c r="B1047" t="s">
        <v>132</v>
      </c>
      <c r="C1047" t="s">
        <v>1209</v>
      </c>
      <c r="D1047"/>
      <c r="E1047">
        <v>50</v>
      </c>
      <c r="F1047">
        <v>50</v>
      </c>
      <c r="G1047">
        <v>50</v>
      </c>
      <c r="H1047">
        <v>50</v>
      </c>
      <c r="I1047">
        <v>50</v>
      </c>
      <c r="J1047">
        <v>50</v>
      </c>
      <c r="K1047" t="s">
        <v>370</v>
      </c>
      <c r="L1047" t="s">
        <v>250</v>
      </c>
      <c r="M1047" t="s">
        <v>248</v>
      </c>
      <c r="N1047">
        <v>5</v>
      </c>
      <c r="O1047">
        <v>5</v>
      </c>
      <c r="R1047">
        <f t="shared" si="68"/>
        <v>5</v>
      </c>
      <c r="S1047">
        <f t="shared" si="69"/>
        <v>5</v>
      </c>
      <c r="T1047">
        <f t="shared" si="70"/>
        <v>10</v>
      </c>
      <c r="U1047" t="s">
        <v>1209</v>
      </c>
      <c r="V1047" t="s">
        <v>1471</v>
      </c>
      <c r="W1047" t="s">
        <v>1524</v>
      </c>
      <c r="X1047" t="s">
        <v>1472</v>
      </c>
      <c r="Y1047" t="s">
        <v>404</v>
      </c>
      <c r="Z1047" cm="1">
        <f t="array" ref="Z1047">IF(ISBLANK(AK1047),_xlfn.LET(
    _xlpm.nameBeforeSlash, IF(ISNUMBER(SEARCH("/", Y1047)), LEFT(Y1047, SEARCH("/", Y1047)-1), Y1047),
    _xlpm.matchRow, IFERROR(MATCH(_xlpm.nameBeforeSlash, AA:AA, 0), ""),
    _xlpm.difference, IF(_xlpm.matchRow="", "", ABS((R1047 + S1047)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),IF(ISBLANK(Y1047),"","Hidden"))</f>
        <v>10</v>
      </c>
      <c r="AA1047" t="s">
        <v>132</v>
      </c>
      <c r="AC1047" t="s">
        <v>424</v>
      </c>
      <c r="AD1047" t="str">
        <f>_xlfn.XLOOKUP(AC1047,moves!A:A,moves!B:B)</f>
        <v>ice</v>
      </c>
      <c r="AE1047">
        <f>_xlfn.XLOOKUP(AC1047,moves!A:A,moves!D:D)</f>
        <v>2</v>
      </c>
      <c r="AF1047" t="str">
        <f>_xlfn.XLOOKUP(AC1047,moves!A:A,moves!E:E)</f>
        <v>Inflict the Frozen status on the target.</v>
      </c>
      <c r="AG1047">
        <v>0</v>
      </c>
      <c r="AH1047">
        <v>0</v>
      </c>
      <c r="AI1047">
        <f t="shared" si="71"/>
        <v>0</v>
      </c>
      <c r="AJ1047" t="s">
        <v>523</v>
      </c>
      <c r="AL1047">
        <v>0</v>
      </c>
      <c r="AM1047" cm="1">
        <f t="array" ref="AM1047">IF(AL1047=1,1,
   IF(ISTEXT(AK1047),1,
   IF(AO1047&gt;1,AM1046,
   IF(AI1047=1,
      IF(SUMPRODUCT((LEN($Y$2:$Y$4096)-LEN(SUBSTITUTE($Y$2:$Y$4096,AA1047,"")))/LEN(AA1047))&gt;0,2,1),
      IF(
         SUMPRODUCT((LEN($Y$2:$Y$4096)-LEN(SUBSTITUTE($Y$2:$Y$4096,AA1047,"")))/LEN(AA1047))
         - SUMPRODUCT((LEN($Y$2:$Y$4096)-LEN(SUBSTITUTE($Y$2:$Y$4096,"Alolan "&amp;AA1047,"")))/LEN("Alolan "&amp;AA1047))
         - SUMPRODUCT((LEN($Y$2:$Y$4096)-LEN(SUBSTITUTE($Y$2:$Y$4096,"Galarian "&amp;AA1047,"")))/LEN("Galarian "&amp;AA1047))
         - SUMPRODUCT((LEN($Y$2:$Y$4096)-LEN(SUBSTITUTE($Y$2:$Y$4096,"Hisuian "&amp;AA1047,"")))/LEN("Hisuian "&amp;AA1047))
         - SUMPRODUCT((LEN($Y$2:$Y$4096)-LEN(SUBSTITUTE($Y$2:$Y$4096,"Paldean "&amp;AA1047,"")))/LEN("Paldean "&amp;AA1047))
      &gt;0,2,1)
   ))))</f>
        <v>1</v>
      </c>
      <c r="AN1047">
        <v>0</v>
      </c>
      <c r="AO1047">
        <v>0</v>
      </c>
    </row>
    <row r="1048" spans="1:41" x14ac:dyDescent="0.25">
      <c r="A1048" t="s">
        <v>4095</v>
      </c>
      <c r="B1048" t="s">
        <v>132</v>
      </c>
      <c r="C1048" t="s">
        <v>1209</v>
      </c>
      <c r="D1048"/>
      <c r="E1048">
        <v>50</v>
      </c>
      <c r="F1048">
        <v>50</v>
      </c>
      <c r="G1048">
        <v>50</v>
      </c>
      <c r="H1048">
        <v>50</v>
      </c>
      <c r="I1048">
        <v>50</v>
      </c>
      <c r="J1048">
        <v>50</v>
      </c>
      <c r="K1048" t="s">
        <v>370</v>
      </c>
      <c r="L1048" t="s">
        <v>250</v>
      </c>
      <c r="M1048" t="s">
        <v>248</v>
      </c>
      <c r="N1048">
        <v>5</v>
      </c>
      <c r="O1048">
        <v>5</v>
      </c>
      <c r="R1048">
        <f t="shared" si="68"/>
        <v>5</v>
      </c>
      <c r="S1048">
        <f t="shared" si="69"/>
        <v>5</v>
      </c>
      <c r="T1048">
        <f t="shared" si="70"/>
        <v>10</v>
      </c>
      <c r="U1048" t="s">
        <v>1209</v>
      </c>
      <c r="V1048" t="s">
        <v>1471</v>
      </c>
      <c r="W1048" t="s">
        <v>1524</v>
      </c>
      <c r="X1048" t="s">
        <v>1472</v>
      </c>
      <c r="Y1048" t="s">
        <v>6176</v>
      </c>
      <c r="Z1048" cm="1">
        <f t="array" ref="Z1048">IF(ISBLANK(AK1048),_xlfn.LET(
    _xlpm.nameBeforeSlash, IF(ISNUMBER(SEARCH("/", Y1048)), LEFT(Y1048, SEARCH("/", Y1048)-1), Y1048),
    _xlpm.matchRow, IFERROR(MATCH(_xlpm.nameBeforeSlash, AA:AA, 0), ""),
    _xlpm.difference, IF(_xlpm.matchRow="", "", ABS((R1048 + S1048)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),IF(ISBLANK(Y1048),"","Hidden"))</f>
        <v>10</v>
      </c>
      <c r="AA1048" t="s">
        <v>5387</v>
      </c>
      <c r="AC1048" t="s">
        <v>1125</v>
      </c>
      <c r="AD1048" t="str">
        <f>_xlfn.XLOOKUP(AC1048,moves!A:A,moves!B:B)</f>
        <v>ghost</v>
      </c>
      <c r="AE1048">
        <f>_xlfn.XLOOKUP(AC1048,moves!A:A,moves!D:D)</f>
        <v>1</v>
      </c>
      <c r="AF1048" t="str">
        <f>_xlfn.XLOOKUP(AC1048,moves!A:A,moves!E:E)</f>
        <v>Inflict the Paralyzed status on the target. If the target was already Paralyzed: Increased attack strength by 2.</v>
      </c>
      <c r="AG1048">
        <v>0</v>
      </c>
      <c r="AH1048">
        <v>0</v>
      </c>
      <c r="AI1048">
        <f t="shared" si="71"/>
        <v>1</v>
      </c>
      <c r="AJ1048" t="s">
        <v>523</v>
      </c>
      <c r="AL1048">
        <v>0</v>
      </c>
      <c r="AM1048" cm="1">
        <f t="array" ref="AM1048">IF(AL1048=1,1,
   IF(ISTEXT(AK1048),1,
   IF(AO1048&gt;1,AM1047,
   IF(AI1048=1,
      IF(SUMPRODUCT((LEN($Y$2:$Y$4096)-LEN(SUBSTITUTE($Y$2:$Y$4096,AA1048,"")))/LEN(AA1048))&gt;0,2,1),
      IF(
         SUMPRODUCT((LEN($Y$2:$Y$4096)-LEN(SUBSTITUTE($Y$2:$Y$4096,AA1048,"")))/LEN(AA1048))
         - SUMPRODUCT((LEN($Y$2:$Y$4096)-LEN(SUBSTITUTE($Y$2:$Y$4096,"Alolan "&amp;AA1048,"")))/LEN("Alolan "&amp;AA1048))
         - SUMPRODUCT((LEN($Y$2:$Y$4096)-LEN(SUBSTITUTE($Y$2:$Y$4096,"Galarian "&amp;AA1048,"")))/LEN("Galarian "&amp;AA1048))
         - SUMPRODUCT((LEN($Y$2:$Y$4096)-LEN(SUBSTITUTE($Y$2:$Y$4096,"Hisuian "&amp;AA1048,"")))/LEN("Hisuian "&amp;AA1048))
         - SUMPRODUCT((LEN($Y$2:$Y$4096)-LEN(SUBSTITUTE($Y$2:$Y$4096,"Paldean "&amp;AA1048,"")))/LEN("Paldean "&amp;AA1048))
      &gt;0,2,1)
   ))))</f>
        <v>1</v>
      </c>
      <c r="AN1048">
        <v>0</v>
      </c>
      <c r="AO1048">
        <v>0</v>
      </c>
    </row>
    <row r="1049" spans="1:41" x14ac:dyDescent="0.25">
      <c r="A1049">
        <v>362</v>
      </c>
      <c r="B1049" t="s">
        <v>133</v>
      </c>
      <c r="C1049" t="s">
        <v>1209</v>
      </c>
      <c r="D1049"/>
      <c r="E1049">
        <v>80</v>
      </c>
      <c r="F1049">
        <v>80</v>
      </c>
      <c r="G1049">
        <v>80</v>
      </c>
      <c r="H1049">
        <v>80</v>
      </c>
      <c r="I1049">
        <v>80</v>
      </c>
      <c r="J1049">
        <v>80</v>
      </c>
      <c r="K1049" t="s">
        <v>371</v>
      </c>
      <c r="L1049" t="s">
        <v>250</v>
      </c>
      <c r="M1049" t="s">
        <v>248</v>
      </c>
      <c r="N1049">
        <v>8</v>
      </c>
      <c r="O1049">
        <v>8</v>
      </c>
      <c r="R1049">
        <f t="shared" si="68"/>
        <v>8</v>
      </c>
      <c r="S1049">
        <f t="shared" si="69"/>
        <v>8</v>
      </c>
      <c r="T1049">
        <f t="shared" si="70"/>
        <v>16</v>
      </c>
      <c r="U1049" t="s">
        <v>1209</v>
      </c>
      <c r="V1049" t="s">
        <v>1471</v>
      </c>
      <c r="W1049" t="s">
        <v>1524</v>
      </c>
      <c r="X1049" t="s">
        <v>1472</v>
      </c>
      <c r="Z1049" t="str" cm="1">
        <f t="array" ref="Z1049">IF(ISBLANK(AK1049),_xlfn.LET(
    _xlpm.nameBeforeSlash, IF(ISNUMBER(SEARCH("/", Y1049)), LEFT(Y1049, SEARCH("/", Y1049)-1), Y1049),
    _xlpm.matchRow, IFERROR(MATCH(_xlpm.nameBeforeSlash, AA:AA, 0), ""),
    _xlpm.difference, IF(_xlpm.matchRow="", "", ABS((R1049 + S1049)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),IF(ISBLANK(Y1049),"","Hidden"))</f>
        <v/>
      </c>
      <c r="AA1049" t="s">
        <v>133</v>
      </c>
      <c r="AC1049" t="s">
        <v>438</v>
      </c>
      <c r="AD1049" t="str">
        <f>_xlfn.XLOOKUP(AC1049,moves!A:A,moves!B:B)</f>
        <v>dark</v>
      </c>
      <c r="AE1049">
        <f>_xlfn.XLOOKUP(AC1049,moves!A:A,moves!D:D)</f>
        <v>4</v>
      </c>
      <c r="AF1049" t="str">
        <f>_xlfn.XLOOKUP(AC1049,moves!A:A,moves!E:E)</f>
        <v>When the target is next attacked: Add 1 regular hit to the roll.</v>
      </c>
      <c r="AG1049">
        <v>0</v>
      </c>
      <c r="AH1049">
        <v>0</v>
      </c>
      <c r="AI1049">
        <f t="shared" si="71"/>
        <v>0</v>
      </c>
      <c r="AJ1049" t="s">
        <v>524</v>
      </c>
      <c r="AL1049">
        <v>0</v>
      </c>
      <c r="AM1049" cm="1">
        <f t="array" ref="AM1049">IF(AL1049=1,1,
   IF(ISTEXT(AK1049),1,
   IF(AO1049&gt;1,AM1048,
   IF(AI1049=1,
      IF(SUMPRODUCT((LEN($Y$2:$Y$4096)-LEN(SUBSTITUTE($Y$2:$Y$4096,AA1049,"")))/LEN(AA1049))&gt;0,2,1),
      IF(
         SUMPRODUCT((LEN($Y$2:$Y$4096)-LEN(SUBSTITUTE($Y$2:$Y$4096,AA1049,"")))/LEN(AA1049))
         - SUMPRODUCT((LEN($Y$2:$Y$4096)-LEN(SUBSTITUTE($Y$2:$Y$4096,"Alolan "&amp;AA1049,"")))/LEN("Alolan "&amp;AA1049))
         - SUMPRODUCT((LEN($Y$2:$Y$4096)-LEN(SUBSTITUTE($Y$2:$Y$4096,"Galarian "&amp;AA1049,"")))/LEN("Galarian "&amp;AA1049))
         - SUMPRODUCT((LEN($Y$2:$Y$4096)-LEN(SUBSTITUTE($Y$2:$Y$4096,"Hisuian "&amp;AA1049,"")))/LEN("Hisuian "&amp;AA1049))
         - SUMPRODUCT((LEN($Y$2:$Y$4096)-LEN(SUBSTITUTE($Y$2:$Y$4096,"Paldean "&amp;AA1049,"")))/LEN("Paldean "&amp;AA1049))
      &gt;0,2,1)
   ))))</f>
        <v>2</v>
      </c>
      <c r="AN1049">
        <v>0</v>
      </c>
      <c r="AO1049">
        <v>1</v>
      </c>
    </row>
    <row r="1050" spans="1:41" x14ac:dyDescent="0.25">
      <c r="A1050" t="s">
        <v>2059</v>
      </c>
      <c r="B1050" t="s">
        <v>133</v>
      </c>
      <c r="C1050" t="s">
        <v>1209</v>
      </c>
      <c r="D1050"/>
      <c r="E1050">
        <v>80</v>
      </c>
      <c r="F1050">
        <v>120</v>
      </c>
      <c r="G1050">
        <v>80</v>
      </c>
      <c r="H1050">
        <v>120</v>
      </c>
      <c r="I1050">
        <v>80</v>
      </c>
      <c r="J1050">
        <v>100</v>
      </c>
      <c r="K1050" t="s">
        <v>371</v>
      </c>
      <c r="L1050" t="s">
        <v>3446</v>
      </c>
      <c r="M1050" t="s">
        <v>1476</v>
      </c>
      <c r="N1050">
        <v>11.2</v>
      </c>
      <c r="O1050">
        <v>8</v>
      </c>
      <c r="P1050">
        <v>2</v>
      </c>
      <c r="Q1050">
        <v>2</v>
      </c>
      <c r="R1050">
        <f t="shared" si="68"/>
        <v>13</v>
      </c>
      <c r="S1050">
        <f t="shared" si="69"/>
        <v>10</v>
      </c>
      <c r="T1050">
        <f t="shared" si="70"/>
        <v>23</v>
      </c>
      <c r="U1050" t="s">
        <v>1209</v>
      </c>
      <c r="V1050" t="s">
        <v>1471</v>
      </c>
      <c r="W1050" t="s">
        <v>1524</v>
      </c>
      <c r="X1050" t="s">
        <v>1472</v>
      </c>
      <c r="Z1050" t="str" cm="1">
        <f t="array" ref="Z1050">IF(ISBLANK(AK1050),_xlfn.LET(
    _xlpm.nameBeforeSlash, IF(ISNUMBER(SEARCH("/", Y1050)), LEFT(Y1050, SEARCH("/", Y1050)-1), Y1050),
    _xlpm.matchRow, IFERROR(MATCH(_xlpm.nameBeforeSlash, AA:AA, 0), ""),
    _xlpm.difference, IF(_xlpm.matchRow="", "", ABS((R1050 + S1050)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),IF(ISBLANK(Y1050),"","Hidden"))</f>
        <v/>
      </c>
      <c r="AA1050" t="s">
        <v>3408</v>
      </c>
      <c r="AB1050" t="s">
        <v>1477</v>
      </c>
      <c r="AC1050" t="s">
        <v>422</v>
      </c>
      <c r="AD1050" t="str">
        <f>_xlfn.XLOOKUP(AC1050,moves!A:A,moves!B:B)</f>
        <v>ice</v>
      </c>
      <c r="AE1050">
        <f>_xlfn.XLOOKUP(AC1050,moves!A:A,moves!D:D)</f>
        <v>4</v>
      </c>
      <c r="AF1050" t="str">
        <f>_xlfn.XLOOKUP(AC1050,moves!A:A,moves!E:E)</f>
        <v>If 2 or more status symbols are rolled: Inflict the Frozen status on the target.</v>
      </c>
      <c r="AG1050">
        <v>0</v>
      </c>
      <c r="AH1050">
        <v>0</v>
      </c>
      <c r="AI1050">
        <f t="shared" si="71"/>
        <v>0</v>
      </c>
      <c r="AJ1050" t="s">
        <v>524</v>
      </c>
      <c r="AL1050">
        <v>0</v>
      </c>
      <c r="AM1050" cm="1">
        <f t="array" ref="AM1050">IF(AL1050=1,1,
   IF(ISTEXT(AK1050),1,
   IF(AO1050&gt;1,AM1049,
   IF(AI1050=1,
      IF(SUMPRODUCT((LEN($Y$2:$Y$4096)-LEN(SUBSTITUTE($Y$2:$Y$4096,AA1050,"")))/LEN(AA1050))&gt;0,2,1),
      IF(
         SUMPRODUCT((LEN($Y$2:$Y$4096)-LEN(SUBSTITUTE($Y$2:$Y$4096,AA1050,"")))/LEN(AA1050))
         - SUMPRODUCT((LEN($Y$2:$Y$4096)-LEN(SUBSTITUTE($Y$2:$Y$4096,"Alolan "&amp;AA1050,"")))/LEN("Alolan "&amp;AA1050))
         - SUMPRODUCT((LEN($Y$2:$Y$4096)-LEN(SUBSTITUTE($Y$2:$Y$4096,"Galarian "&amp;AA1050,"")))/LEN("Galarian "&amp;AA1050))
         - SUMPRODUCT((LEN($Y$2:$Y$4096)-LEN(SUBSTITUTE($Y$2:$Y$4096,"Hisuian "&amp;AA1050,"")))/LEN("Hisuian "&amp;AA1050))
         - SUMPRODUCT((LEN($Y$2:$Y$4096)-LEN(SUBSTITUTE($Y$2:$Y$4096,"Paldean "&amp;AA1050,"")))/LEN("Paldean "&amp;AA1050))
      &gt;0,2,1)
   ))))</f>
        <v>2</v>
      </c>
      <c r="AN1050">
        <v>0</v>
      </c>
      <c r="AO1050">
        <v>2</v>
      </c>
    </row>
    <row r="1051" spans="1:41" x14ac:dyDescent="0.25">
      <c r="A1051" t="s">
        <v>4096</v>
      </c>
      <c r="B1051" t="s">
        <v>133</v>
      </c>
      <c r="C1051" t="s">
        <v>1209</v>
      </c>
      <c r="D1051"/>
      <c r="E1051">
        <v>80</v>
      </c>
      <c r="F1051">
        <v>80</v>
      </c>
      <c r="G1051">
        <v>80</v>
      </c>
      <c r="H1051">
        <v>80</v>
      </c>
      <c r="I1051">
        <v>80</v>
      </c>
      <c r="J1051">
        <v>80</v>
      </c>
      <c r="K1051" t="s">
        <v>371</v>
      </c>
      <c r="L1051" t="s">
        <v>250</v>
      </c>
      <c r="M1051" t="s">
        <v>248</v>
      </c>
      <c r="N1051">
        <v>8</v>
      </c>
      <c r="O1051">
        <v>8</v>
      </c>
      <c r="R1051">
        <f t="shared" si="68"/>
        <v>8</v>
      </c>
      <c r="S1051">
        <f t="shared" si="69"/>
        <v>8</v>
      </c>
      <c r="T1051">
        <f t="shared" si="70"/>
        <v>16</v>
      </c>
      <c r="U1051" t="s">
        <v>1209</v>
      </c>
      <c r="V1051" t="s">
        <v>1471</v>
      </c>
      <c r="W1051" t="s">
        <v>1524</v>
      </c>
      <c r="X1051" t="s">
        <v>1472</v>
      </c>
      <c r="Z1051" t="str" cm="1">
        <f t="array" ref="Z1051">IF(ISBLANK(AK1051),_xlfn.LET(
    _xlpm.nameBeforeSlash, IF(ISNUMBER(SEARCH("/", Y1051)), LEFT(Y1051, SEARCH("/", Y1051)-1), Y1051),
    _xlpm.matchRow, IFERROR(MATCH(_xlpm.nameBeforeSlash, AA:AA, 0), ""),
    _xlpm.difference, IF(_xlpm.matchRow="", "", ABS((R1051 + S1051)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),IF(ISBLANK(Y1051),"","Hidden"))</f>
        <v/>
      </c>
      <c r="AA1051" t="s">
        <v>5388</v>
      </c>
      <c r="AC1051" t="s">
        <v>1206</v>
      </c>
      <c r="AD1051" t="str">
        <f>_xlfn.XLOOKUP(AC1051,moves!A:A,moves!B:B)</f>
        <v>ice</v>
      </c>
      <c r="AE1051">
        <f>_xlfn.XLOOKUP(AC1051,moves!A:A,moves!D:D)</f>
        <v>4</v>
      </c>
      <c r="AF1051" t="str">
        <f>_xlfn.XLOOKUP(AC1051,moves!A:A,moves!E:E)</f>
        <v>Type effectiveness against Water-type Pokémon is +2 instead of -2.</v>
      </c>
      <c r="AG1051">
        <v>0</v>
      </c>
      <c r="AH1051">
        <v>0</v>
      </c>
      <c r="AI1051">
        <f t="shared" si="71"/>
        <v>1</v>
      </c>
      <c r="AJ1051" t="s">
        <v>524</v>
      </c>
      <c r="AL1051">
        <v>0</v>
      </c>
      <c r="AM1051" cm="1">
        <f t="array" ref="AM1051">IF(AL1051=1,1,
   IF(ISTEXT(AK1051),1,
   IF(AO1051&gt;1,AM1050,
   IF(AI1051=1,
      IF(SUMPRODUCT((LEN($Y$2:$Y$4096)-LEN(SUBSTITUTE($Y$2:$Y$4096,AA1051,"")))/LEN(AA1051))&gt;0,2,1),
      IF(
         SUMPRODUCT((LEN($Y$2:$Y$4096)-LEN(SUBSTITUTE($Y$2:$Y$4096,AA1051,"")))/LEN(AA1051))
         - SUMPRODUCT((LEN($Y$2:$Y$4096)-LEN(SUBSTITUTE($Y$2:$Y$4096,"Alolan "&amp;AA1051,"")))/LEN("Alolan "&amp;AA1051))
         - SUMPRODUCT((LEN($Y$2:$Y$4096)-LEN(SUBSTITUTE($Y$2:$Y$4096,"Galarian "&amp;AA1051,"")))/LEN("Galarian "&amp;AA1051))
         - SUMPRODUCT((LEN($Y$2:$Y$4096)-LEN(SUBSTITUTE($Y$2:$Y$4096,"Hisuian "&amp;AA1051,"")))/LEN("Hisuian "&amp;AA1051))
         - SUMPRODUCT((LEN($Y$2:$Y$4096)-LEN(SUBSTITUTE($Y$2:$Y$4096,"Paldean "&amp;AA1051,"")))/LEN("Paldean "&amp;AA1051))
      &gt;0,2,1)
   ))))</f>
        <v>2</v>
      </c>
      <c r="AN1051">
        <v>0</v>
      </c>
      <c r="AO1051">
        <v>1</v>
      </c>
    </row>
    <row r="1052" spans="1:41" x14ac:dyDescent="0.25">
      <c r="A1052" t="s">
        <v>4097</v>
      </c>
      <c r="B1052" t="s">
        <v>133</v>
      </c>
      <c r="C1052" t="s">
        <v>1209</v>
      </c>
      <c r="D1052"/>
      <c r="E1052">
        <v>80</v>
      </c>
      <c r="F1052">
        <v>120</v>
      </c>
      <c r="G1052">
        <v>80</v>
      </c>
      <c r="H1052">
        <v>120</v>
      </c>
      <c r="I1052">
        <v>80</v>
      </c>
      <c r="J1052">
        <v>100</v>
      </c>
      <c r="K1052" t="s">
        <v>371</v>
      </c>
      <c r="L1052" t="s">
        <v>3446</v>
      </c>
      <c r="M1052" t="s">
        <v>1476</v>
      </c>
      <c r="N1052">
        <v>11.2</v>
      </c>
      <c r="O1052">
        <v>8</v>
      </c>
      <c r="P1052">
        <v>2</v>
      </c>
      <c r="Q1052">
        <v>2</v>
      </c>
      <c r="R1052">
        <f t="shared" si="68"/>
        <v>13</v>
      </c>
      <c r="S1052">
        <f t="shared" si="69"/>
        <v>10</v>
      </c>
      <c r="T1052">
        <f t="shared" si="70"/>
        <v>23</v>
      </c>
      <c r="U1052" t="s">
        <v>1209</v>
      </c>
      <c r="V1052" t="s">
        <v>1471</v>
      </c>
      <c r="W1052" t="s">
        <v>1524</v>
      </c>
      <c r="X1052" t="s">
        <v>1472</v>
      </c>
      <c r="Z1052" t="str" cm="1">
        <f t="array" ref="Z1052">IF(ISBLANK(AK1052),_xlfn.LET(
    _xlpm.nameBeforeSlash, IF(ISNUMBER(SEARCH("/", Y1052)), LEFT(Y1052, SEARCH("/", Y1052)-1), Y1052),
    _xlpm.matchRow, IFERROR(MATCH(_xlpm.nameBeforeSlash, AA:AA, 0), ""),
    _xlpm.difference, IF(_xlpm.matchRow="", "", ABS((R1052 + S1052)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),IF(ISBLANK(Y1052),"","Hidden"))</f>
        <v/>
      </c>
      <c r="AA1052" t="s">
        <v>5389</v>
      </c>
      <c r="AB1052" t="s">
        <v>1477</v>
      </c>
      <c r="AC1052" t="s">
        <v>6553</v>
      </c>
      <c r="AD1052" t="str">
        <f>_xlfn.XLOOKUP(AC1052,moves!A:A,moves!B:B)</f>
        <v>ice</v>
      </c>
      <c r="AE1052">
        <f>_xlfn.XLOOKUP(AC1052,moves!A:A,moves!D:D)</f>
        <v>5</v>
      </c>
      <c r="AF1052" t="str">
        <f>_xlfn.XLOOKUP(AC1052,moves!A:A,moves!E:E)</f>
        <v>If the user has at least 8 damage: Deal double damage.</v>
      </c>
      <c r="AG1052">
        <v>0</v>
      </c>
      <c r="AH1052">
        <v>0</v>
      </c>
      <c r="AI1052">
        <f t="shared" si="71"/>
        <v>1</v>
      </c>
      <c r="AJ1052" t="s">
        <v>524</v>
      </c>
      <c r="AL1052">
        <v>0</v>
      </c>
      <c r="AM1052" cm="1">
        <f t="array" ref="AM1052">IF(AL1052=1,1,
   IF(ISTEXT(AK1052),1,
   IF(AO1052&gt;1,AM1051,
   IF(AI1052=1,
      IF(SUMPRODUCT((LEN($Y$2:$Y$4096)-LEN(SUBSTITUTE($Y$2:$Y$4096,AA1052,"")))/LEN(AA1052))&gt;0,2,1),
      IF(
         SUMPRODUCT((LEN($Y$2:$Y$4096)-LEN(SUBSTITUTE($Y$2:$Y$4096,AA1052,"")))/LEN(AA1052))
         - SUMPRODUCT((LEN($Y$2:$Y$4096)-LEN(SUBSTITUTE($Y$2:$Y$4096,"Alolan "&amp;AA1052,"")))/LEN("Alolan "&amp;AA1052))
         - SUMPRODUCT((LEN($Y$2:$Y$4096)-LEN(SUBSTITUTE($Y$2:$Y$4096,"Galarian "&amp;AA1052,"")))/LEN("Galarian "&amp;AA1052))
         - SUMPRODUCT((LEN($Y$2:$Y$4096)-LEN(SUBSTITUTE($Y$2:$Y$4096,"Hisuian "&amp;AA1052,"")))/LEN("Hisuian "&amp;AA1052))
         - SUMPRODUCT((LEN($Y$2:$Y$4096)-LEN(SUBSTITUTE($Y$2:$Y$4096,"Paldean "&amp;AA1052,"")))/LEN("Paldean "&amp;AA1052))
      &gt;0,2,1)
   ))))</f>
        <v>2</v>
      </c>
      <c r="AN1052">
        <v>0</v>
      </c>
      <c r="AO1052">
        <v>2</v>
      </c>
    </row>
    <row r="1053" spans="1:41" x14ac:dyDescent="0.25">
      <c r="A1053">
        <v>363</v>
      </c>
      <c r="B1053" t="s">
        <v>134</v>
      </c>
      <c r="C1053" t="s">
        <v>1209</v>
      </c>
      <c r="D1053" t="s">
        <v>1490</v>
      </c>
      <c r="E1053">
        <v>70</v>
      </c>
      <c r="F1053">
        <v>40</v>
      </c>
      <c r="G1053">
        <v>50</v>
      </c>
      <c r="H1053">
        <v>55</v>
      </c>
      <c r="I1053">
        <v>50</v>
      </c>
      <c r="J1053">
        <v>25</v>
      </c>
      <c r="K1053" t="s">
        <v>377</v>
      </c>
      <c r="L1053" t="s">
        <v>252</v>
      </c>
      <c r="M1053" t="s">
        <v>248</v>
      </c>
      <c r="N1053">
        <v>4.1500000000000004</v>
      </c>
      <c r="O1053">
        <v>5.8</v>
      </c>
      <c r="R1053">
        <f t="shared" si="68"/>
        <v>4</v>
      </c>
      <c r="S1053">
        <f t="shared" si="69"/>
        <v>6</v>
      </c>
      <c r="T1053">
        <f t="shared" si="70"/>
        <v>10</v>
      </c>
      <c r="U1053" t="s">
        <v>1209</v>
      </c>
      <c r="V1053" t="s">
        <v>1490</v>
      </c>
      <c r="W1053" t="s">
        <v>1546</v>
      </c>
      <c r="X1053" t="s">
        <v>1471</v>
      </c>
      <c r="Y1053" t="s">
        <v>135</v>
      </c>
      <c r="Z1053" cm="1">
        <f t="array" ref="Z1053">IF(ISBLANK(AK1053),_xlfn.LET(
    _xlpm.nameBeforeSlash, IF(ISNUMBER(SEARCH("/", Y1053)), LEFT(Y1053, SEARCH("/", Y1053)-1), Y1053),
    _xlpm.matchRow, IFERROR(MATCH(_xlpm.nameBeforeSlash, AA:AA, 0), ""),
    _xlpm.difference, IF(_xlpm.matchRow="", "", ABS((R1053 + S1053)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),IF(ISBLANK(Y1053),"","Hidden"))</f>
        <v>8</v>
      </c>
      <c r="AA1053" t="s">
        <v>134</v>
      </c>
      <c r="AC1053" t="s">
        <v>466</v>
      </c>
      <c r="AD1053" t="str">
        <f>_xlfn.XLOOKUP(AC1053,moves!A:A,moves!B:B)</f>
        <v>rock</v>
      </c>
      <c r="AE1053">
        <f>_xlfn.XLOOKUP(AC1053,moves!A:A,moves!D:D)</f>
        <v>3</v>
      </c>
      <c r="AF1053" t="str">
        <f>_xlfn.XLOOKUP(AC1053,moves!A:A,moves!E:E)</f>
        <v>Each time this move is used in succession: Increase attack strength by 1.</v>
      </c>
      <c r="AG1053">
        <v>1</v>
      </c>
      <c r="AH1053">
        <v>0</v>
      </c>
      <c r="AI1053">
        <f t="shared" si="71"/>
        <v>0</v>
      </c>
      <c r="AJ1053" t="s">
        <v>870</v>
      </c>
      <c r="AL1053">
        <v>0</v>
      </c>
      <c r="AM1053" cm="1">
        <f t="array" ref="AM1053">IF(AL1053=1,1,
   IF(ISTEXT(AK1053),1,
   IF(AO1053&gt;1,AM1052,
   IF(AI1053=1,
      IF(SUMPRODUCT((LEN($Y$2:$Y$4096)-LEN(SUBSTITUTE($Y$2:$Y$4096,AA1053,"")))/LEN(AA1053))&gt;0,2,1),
      IF(
         SUMPRODUCT((LEN($Y$2:$Y$4096)-LEN(SUBSTITUTE($Y$2:$Y$4096,AA1053,"")))/LEN(AA1053))
         - SUMPRODUCT((LEN($Y$2:$Y$4096)-LEN(SUBSTITUTE($Y$2:$Y$4096,"Alolan "&amp;AA1053,"")))/LEN("Alolan "&amp;AA1053))
         - SUMPRODUCT((LEN($Y$2:$Y$4096)-LEN(SUBSTITUTE($Y$2:$Y$4096,"Galarian "&amp;AA1053,"")))/LEN("Galarian "&amp;AA1053))
         - SUMPRODUCT((LEN($Y$2:$Y$4096)-LEN(SUBSTITUTE($Y$2:$Y$4096,"Hisuian "&amp;AA1053,"")))/LEN("Hisuian "&amp;AA1053))
         - SUMPRODUCT((LEN($Y$2:$Y$4096)-LEN(SUBSTITUTE($Y$2:$Y$4096,"Paldean "&amp;AA1053,"")))/LEN("Paldean "&amp;AA1053))
      &gt;0,2,1)
   ))))</f>
        <v>1</v>
      </c>
      <c r="AN1053">
        <v>0</v>
      </c>
      <c r="AO1053">
        <v>0</v>
      </c>
    </row>
    <row r="1054" spans="1:41" x14ac:dyDescent="0.25">
      <c r="A1054" t="s">
        <v>4098</v>
      </c>
      <c r="B1054" t="s">
        <v>134</v>
      </c>
      <c r="C1054" t="s">
        <v>1209</v>
      </c>
      <c r="D1054" t="s">
        <v>1490</v>
      </c>
      <c r="E1054">
        <v>70</v>
      </c>
      <c r="F1054">
        <v>40</v>
      </c>
      <c r="G1054">
        <v>50</v>
      </c>
      <c r="H1054">
        <v>55</v>
      </c>
      <c r="I1054">
        <v>50</v>
      </c>
      <c r="J1054">
        <v>25</v>
      </c>
      <c r="K1054" t="s">
        <v>377</v>
      </c>
      <c r="L1054" t="s">
        <v>252</v>
      </c>
      <c r="M1054" t="s">
        <v>248</v>
      </c>
      <c r="N1054">
        <v>4.1500000000000004</v>
      </c>
      <c r="O1054">
        <v>5.8</v>
      </c>
      <c r="R1054">
        <f t="shared" si="68"/>
        <v>4</v>
      </c>
      <c r="S1054">
        <f t="shared" si="69"/>
        <v>6</v>
      </c>
      <c r="T1054">
        <f t="shared" si="70"/>
        <v>10</v>
      </c>
      <c r="U1054" t="s">
        <v>1209</v>
      </c>
      <c r="V1054" t="s">
        <v>1490</v>
      </c>
      <c r="W1054" t="s">
        <v>1546</v>
      </c>
      <c r="X1054" t="s">
        <v>1471</v>
      </c>
      <c r="Y1054" t="s">
        <v>5390</v>
      </c>
      <c r="Z1054" cm="1">
        <f t="array" ref="Z1054">IF(ISBLANK(AK1054),_xlfn.LET(
    _xlpm.nameBeforeSlash, IF(ISNUMBER(SEARCH("/", Y1054)), LEFT(Y1054, SEARCH("/", Y1054)-1), Y1054),
    _xlpm.matchRow, IFERROR(MATCH(_xlpm.nameBeforeSlash, AA:AA, 0), ""),
    _xlpm.difference, IF(_xlpm.matchRow="", "", ABS((R1054 + S1054)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),IF(ISBLANK(Y1054),"","Hidden"))</f>
        <v>8</v>
      </c>
      <c r="AA1054" t="s">
        <v>5391</v>
      </c>
      <c r="AC1054" t="s">
        <v>424</v>
      </c>
      <c r="AD1054" t="str">
        <f>_xlfn.XLOOKUP(AC1054,moves!A:A,moves!B:B)</f>
        <v>ice</v>
      </c>
      <c r="AE1054">
        <f>_xlfn.XLOOKUP(AC1054,moves!A:A,moves!D:D)</f>
        <v>2</v>
      </c>
      <c r="AF1054" t="str">
        <f>_xlfn.XLOOKUP(AC1054,moves!A:A,moves!E:E)</f>
        <v>Inflict the Frozen status on the target.</v>
      </c>
      <c r="AG1054">
        <v>1</v>
      </c>
      <c r="AH1054">
        <v>0</v>
      </c>
      <c r="AI1054">
        <f t="shared" si="71"/>
        <v>1</v>
      </c>
      <c r="AJ1054" t="s">
        <v>523</v>
      </c>
      <c r="AL1054">
        <v>0</v>
      </c>
      <c r="AM1054" cm="1">
        <f t="array" ref="AM1054">IF(AL1054=1,1,
   IF(ISTEXT(AK1054),1,
   IF(AO1054&gt;1,AM1053,
   IF(AI1054=1,
      IF(SUMPRODUCT((LEN($Y$2:$Y$4096)-LEN(SUBSTITUTE($Y$2:$Y$4096,AA1054,"")))/LEN(AA1054))&gt;0,2,1),
      IF(
         SUMPRODUCT((LEN($Y$2:$Y$4096)-LEN(SUBSTITUTE($Y$2:$Y$4096,AA1054,"")))/LEN(AA1054))
         - SUMPRODUCT((LEN($Y$2:$Y$4096)-LEN(SUBSTITUTE($Y$2:$Y$4096,"Alolan "&amp;AA1054,"")))/LEN("Alolan "&amp;AA1054))
         - SUMPRODUCT((LEN($Y$2:$Y$4096)-LEN(SUBSTITUTE($Y$2:$Y$4096,"Galarian "&amp;AA1054,"")))/LEN("Galarian "&amp;AA1054))
         - SUMPRODUCT((LEN($Y$2:$Y$4096)-LEN(SUBSTITUTE($Y$2:$Y$4096,"Hisuian "&amp;AA1054,"")))/LEN("Hisuian "&amp;AA1054))
         - SUMPRODUCT((LEN($Y$2:$Y$4096)-LEN(SUBSTITUTE($Y$2:$Y$4096,"Paldean "&amp;AA1054,"")))/LEN("Paldean "&amp;AA1054))
      &gt;0,2,1)
   ))))</f>
        <v>1</v>
      </c>
      <c r="AN1054">
        <v>0</v>
      </c>
      <c r="AO1054">
        <v>0</v>
      </c>
    </row>
    <row r="1055" spans="1:41" x14ac:dyDescent="0.25">
      <c r="A1055">
        <v>364</v>
      </c>
      <c r="B1055" t="s">
        <v>135</v>
      </c>
      <c r="C1055" t="s">
        <v>1209</v>
      </c>
      <c r="D1055" t="s">
        <v>1490</v>
      </c>
      <c r="E1055">
        <v>90</v>
      </c>
      <c r="F1055">
        <v>60</v>
      </c>
      <c r="G1055">
        <v>70</v>
      </c>
      <c r="H1055">
        <v>75</v>
      </c>
      <c r="I1055">
        <v>70</v>
      </c>
      <c r="J1055">
        <v>45</v>
      </c>
      <c r="K1055" t="s">
        <v>378</v>
      </c>
      <c r="L1055" t="s">
        <v>252</v>
      </c>
      <c r="M1055" t="s">
        <v>248</v>
      </c>
      <c r="N1055">
        <v>6.15</v>
      </c>
      <c r="O1055">
        <v>7.8</v>
      </c>
      <c r="R1055">
        <f t="shared" si="68"/>
        <v>6</v>
      </c>
      <c r="S1055">
        <f t="shared" si="69"/>
        <v>8</v>
      </c>
      <c r="T1055">
        <f t="shared" si="70"/>
        <v>14</v>
      </c>
      <c r="U1055" t="s">
        <v>1209</v>
      </c>
      <c r="V1055" t="s">
        <v>1490</v>
      </c>
      <c r="W1055" t="s">
        <v>1546</v>
      </c>
      <c r="X1055" t="s">
        <v>1471</v>
      </c>
      <c r="Y1055" t="s">
        <v>136</v>
      </c>
      <c r="Z1055" cm="1">
        <f t="array" ref="Z1055">IF(ISBLANK(AK1055),_xlfn.LET(
    _xlpm.nameBeforeSlash, IF(ISNUMBER(SEARCH("/", Y1055)), LEFT(Y1055, SEARCH("/", Y1055)-1), Y1055),
    _xlpm.matchRow, IFERROR(MATCH(_xlpm.nameBeforeSlash, AA:AA, 0), ""),
    _xlpm.difference, IF(_xlpm.matchRow="", "", ABS((R1055 + S1055)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),IF(ISBLANK(Y1055),"","Hidden"))</f>
        <v>12</v>
      </c>
      <c r="AA1055" t="s">
        <v>135</v>
      </c>
      <c r="AC1055" t="s">
        <v>500</v>
      </c>
      <c r="AD1055" t="str">
        <f>_xlfn.XLOOKUP(AC1055,moves!A:A,moves!B:B)</f>
        <v>water</v>
      </c>
      <c r="AE1055">
        <f>_xlfn.XLOOKUP(AC1055,moves!A:A,moves!D:D)</f>
        <v>4</v>
      </c>
      <c r="AF1055" t="str">
        <f>_xlfn.XLOOKUP(AC1055,moves!A:A,moves!E:E)</f>
        <v>For each other non-fainted Pokémon in your party with the move Surf: Increase attack strength by 1.</v>
      </c>
      <c r="AG1055">
        <v>0</v>
      </c>
      <c r="AH1055">
        <v>0</v>
      </c>
      <c r="AI1055">
        <f t="shared" si="71"/>
        <v>0</v>
      </c>
      <c r="AJ1055" t="s">
        <v>524</v>
      </c>
      <c r="AL1055">
        <v>0</v>
      </c>
      <c r="AM1055" cm="1">
        <f t="array" ref="AM1055">IF(AL1055=1,1,
   IF(ISTEXT(AK1055),1,
   IF(AO1055&gt;1,AM1054,
   IF(AI1055=1,
      IF(SUMPRODUCT((LEN($Y$2:$Y$4096)-LEN(SUBSTITUTE($Y$2:$Y$4096,AA1055,"")))/LEN(AA1055))&gt;0,2,1),
      IF(
         SUMPRODUCT((LEN($Y$2:$Y$4096)-LEN(SUBSTITUTE($Y$2:$Y$4096,AA1055,"")))/LEN(AA1055))
         - SUMPRODUCT((LEN($Y$2:$Y$4096)-LEN(SUBSTITUTE($Y$2:$Y$4096,"Alolan "&amp;AA1055,"")))/LEN("Alolan "&amp;AA1055))
         - SUMPRODUCT((LEN($Y$2:$Y$4096)-LEN(SUBSTITUTE($Y$2:$Y$4096,"Galarian "&amp;AA1055,"")))/LEN("Galarian "&amp;AA1055))
         - SUMPRODUCT((LEN($Y$2:$Y$4096)-LEN(SUBSTITUTE($Y$2:$Y$4096,"Hisuian "&amp;AA1055,"")))/LEN("Hisuian "&amp;AA1055))
         - SUMPRODUCT((LEN($Y$2:$Y$4096)-LEN(SUBSTITUTE($Y$2:$Y$4096,"Paldean "&amp;AA1055,"")))/LEN("Paldean "&amp;AA1055))
      &gt;0,2,1)
   ))))</f>
        <v>2</v>
      </c>
      <c r="AN1055">
        <v>0</v>
      </c>
      <c r="AO1055">
        <v>0</v>
      </c>
    </row>
    <row r="1056" spans="1:41" x14ac:dyDescent="0.25">
      <c r="A1056" t="s">
        <v>4099</v>
      </c>
      <c r="B1056" t="s">
        <v>135</v>
      </c>
      <c r="C1056" t="s">
        <v>1209</v>
      </c>
      <c r="D1056" t="s">
        <v>1490</v>
      </c>
      <c r="E1056">
        <v>90</v>
      </c>
      <c r="F1056">
        <v>60</v>
      </c>
      <c r="G1056">
        <v>70</v>
      </c>
      <c r="H1056">
        <v>75</v>
      </c>
      <c r="I1056">
        <v>70</v>
      </c>
      <c r="J1056">
        <v>45</v>
      </c>
      <c r="K1056" t="s">
        <v>378</v>
      </c>
      <c r="L1056" t="s">
        <v>252</v>
      </c>
      <c r="M1056" t="s">
        <v>248</v>
      </c>
      <c r="N1056">
        <v>6.15</v>
      </c>
      <c r="O1056">
        <v>7.8</v>
      </c>
      <c r="R1056">
        <f t="shared" si="68"/>
        <v>6</v>
      </c>
      <c r="S1056">
        <f t="shared" si="69"/>
        <v>8</v>
      </c>
      <c r="T1056">
        <f t="shared" si="70"/>
        <v>14</v>
      </c>
      <c r="U1056" t="s">
        <v>1209</v>
      </c>
      <c r="V1056" t="s">
        <v>1490</v>
      </c>
      <c r="W1056" t="s">
        <v>1546</v>
      </c>
      <c r="X1056" t="s">
        <v>1471</v>
      </c>
      <c r="Y1056" t="s">
        <v>5392</v>
      </c>
      <c r="Z1056" cm="1">
        <f t="array" ref="Z1056">IF(ISBLANK(AK1056),_xlfn.LET(
    _xlpm.nameBeforeSlash, IF(ISNUMBER(SEARCH("/", Y1056)), LEFT(Y1056, SEARCH("/", Y1056)-1), Y1056),
    _xlpm.matchRow, IFERROR(MATCH(_xlpm.nameBeforeSlash, AA:AA, 0), ""),
    _xlpm.difference, IF(_xlpm.matchRow="", "", ABS((R1056 + S1056)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),IF(ISBLANK(Y1056),"","Hidden"))</f>
        <v>12</v>
      </c>
      <c r="AA1056" t="s">
        <v>5390</v>
      </c>
      <c r="AC1056" t="s">
        <v>1410</v>
      </c>
      <c r="AD1056" t="str">
        <f>_xlfn.XLOOKUP(AC1056,moves!A:A,moves!B:B)</f>
        <v>water</v>
      </c>
      <c r="AE1056">
        <f>_xlfn.XLOOKUP(AC1056,moves!A:A,moves!D:D)</f>
        <v>3</v>
      </c>
      <c r="AF1056" t="str">
        <f>_xlfn.XLOOKUP(AC1056,moves!A:A,moves!E:E)</f>
        <v>If the target has less than half of their base health remaining: Deal double damage.</v>
      </c>
      <c r="AG1056">
        <v>0</v>
      </c>
      <c r="AH1056">
        <v>0</v>
      </c>
      <c r="AI1056">
        <f t="shared" si="71"/>
        <v>1</v>
      </c>
      <c r="AJ1056" t="s">
        <v>524</v>
      </c>
      <c r="AL1056">
        <v>0</v>
      </c>
      <c r="AM1056" cm="1">
        <f t="array" ref="AM1056">IF(AL1056=1,1,
   IF(ISTEXT(AK1056),1,
   IF(AO1056&gt;1,AM1055,
   IF(AI1056=1,
      IF(SUMPRODUCT((LEN($Y$2:$Y$4096)-LEN(SUBSTITUTE($Y$2:$Y$4096,AA1056,"")))/LEN(AA1056))&gt;0,2,1),
      IF(
         SUMPRODUCT((LEN($Y$2:$Y$4096)-LEN(SUBSTITUTE($Y$2:$Y$4096,AA1056,"")))/LEN(AA1056))
         - SUMPRODUCT((LEN($Y$2:$Y$4096)-LEN(SUBSTITUTE($Y$2:$Y$4096,"Alolan "&amp;AA1056,"")))/LEN("Alolan "&amp;AA1056))
         - SUMPRODUCT((LEN($Y$2:$Y$4096)-LEN(SUBSTITUTE($Y$2:$Y$4096,"Galarian "&amp;AA1056,"")))/LEN("Galarian "&amp;AA1056))
         - SUMPRODUCT((LEN($Y$2:$Y$4096)-LEN(SUBSTITUTE($Y$2:$Y$4096,"Hisuian "&amp;AA1056,"")))/LEN("Hisuian "&amp;AA1056))
         - SUMPRODUCT((LEN($Y$2:$Y$4096)-LEN(SUBSTITUTE($Y$2:$Y$4096,"Paldean "&amp;AA1056,"")))/LEN("Paldean "&amp;AA1056))
      &gt;0,2,1)
   ))))</f>
        <v>2</v>
      </c>
      <c r="AN1056">
        <v>0</v>
      </c>
      <c r="AO1056">
        <v>0</v>
      </c>
    </row>
    <row r="1057" spans="1:41" x14ac:dyDescent="0.25">
      <c r="A1057">
        <v>365</v>
      </c>
      <c r="B1057" t="s">
        <v>136</v>
      </c>
      <c r="C1057" t="s">
        <v>1209</v>
      </c>
      <c r="D1057" t="s">
        <v>1490</v>
      </c>
      <c r="E1057">
        <v>110</v>
      </c>
      <c r="F1057">
        <v>80</v>
      </c>
      <c r="G1057">
        <v>90</v>
      </c>
      <c r="H1057">
        <v>95</v>
      </c>
      <c r="I1057">
        <v>90</v>
      </c>
      <c r="J1057">
        <v>65</v>
      </c>
      <c r="K1057" t="s">
        <v>379</v>
      </c>
      <c r="L1057" t="s">
        <v>252</v>
      </c>
      <c r="M1057" t="s">
        <v>248</v>
      </c>
      <c r="N1057">
        <v>8.15</v>
      </c>
      <c r="O1057">
        <v>9.8000000000000007</v>
      </c>
      <c r="R1057">
        <f t="shared" si="68"/>
        <v>8</v>
      </c>
      <c r="S1057">
        <f t="shared" si="69"/>
        <v>10</v>
      </c>
      <c r="T1057">
        <f t="shared" si="70"/>
        <v>18</v>
      </c>
      <c r="U1057" t="s">
        <v>1209</v>
      </c>
      <c r="V1057" t="s">
        <v>1490</v>
      </c>
      <c r="W1057" t="s">
        <v>1546</v>
      </c>
      <c r="X1057" t="s">
        <v>1471</v>
      </c>
      <c r="Z1057" t="str" cm="1">
        <f t="array" ref="Z1057">IF(ISBLANK(AK1057),_xlfn.LET(
    _xlpm.nameBeforeSlash, IF(ISNUMBER(SEARCH("/", Y1057)), LEFT(Y1057, SEARCH("/", Y1057)-1), Y1057),
    _xlpm.matchRow, IFERROR(MATCH(_xlpm.nameBeforeSlash, AA:AA, 0), ""),
    _xlpm.difference, IF(_xlpm.matchRow="", "", ABS((R1057 + S1057)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),IF(ISBLANK(Y1057),"","Hidden"))</f>
        <v/>
      </c>
      <c r="AA1057" t="s">
        <v>136</v>
      </c>
      <c r="AC1057" t="s">
        <v>494</v>
      </c>
      <c r="AD1057" t="str">
        <f>_xlfn.XLOOKUP(AC1057,moves!A:A,moves!B:B)</f>
        <v>ice</v>
      </c>
      <c r="AE1057">
        <f>_xlfn.XLOOKUP(AC1057,moves!A:A,moves!D:D)</f>
        <v>6</v>
      </c>
      <c r="AF1057" t="str">
        <f>_xlfn.XLOOKUP(AC1057,moves!A:A,moves!E:E)</f>
        <v>The target faints if they have 2 or less health remaining after this attack. Status symbols deal -1 damage.</v>
      </c>
      <c r="AG1057">
        <v>0</v>
      </c>
      <c r="AH1057">
        <v>0</v>
      </c>
      <c r="AI1057">
        <f t="shared" si="71"/>
        <v>0</v>
      </c>
      <c r="AJ1057" t="s">
        <v>525</v>
      </c>
      <c r="AL1057">
        <v>0</v>
      </c>
      <c r="AM1057" cm="1">
        <f t="array" ref="AM1057">IF(AL1057=1,1,
   IF(ISTEXT(AK1057),1,
   IF(AO1057&gt;1,AM1056,
   IF(AI1057=1,
      IF(SUMPRODUCT((LEN($Y$2:$Y$4096)-LEN(SUBSTITUTE($Y$2:$Y$4096,AA1057,"")))/LEN(AA1057))&gt;0,2,1),
      IF(
         SUMPRODUCT((LEN($Y$2:$Y$4096)-LEN(SUBSTITUTE($Y$2:$Y$4096,AA1057,"")))/LEN(AA1057))
         - SUMPRODUCT((LEN($Y$2:$Y$4096)-LEN(SUBSTITUTE($Y$2:$Y$4096,"Alolan "&amp;AA1057,"")))/LEN("Alolan "&amp;AA1057))
         - SUMPRODUCT((LEN($Y$2:$Y$4096)-LEN(SUBSTITUTE($Y$2:$Y$4096,"Galarian "&amp;AA1057,"")))/LEN("Galarian "&amp;AA1057))
         - SUMPRODUCT((LEN($Y$2:$Y$4096)-LEN(SUBSTITUTE($Y$2:$Y$4096,"Hisuian "&amp;AA1057,"")))/LEN("Hisuian "&amp;AA1057))
         - SUMPRODUCT((LEN($Y$2:$Y$4096)-LEN(SUBSTITUTE($Y$2:$Y$4096,"Paldean "&amp;AA1057,"")))/LEN("Paldean "&amp;AA1057))
      &gt;0,2,1)
   ))))</f>
        <v>2</v>
      </c>
      <c r="AN1057">
        <v>0</v>
      </c>
      <c r="AO1057">
        <v>0</v>
      </c>
    </row>
    <row r="1058" spans="1:41" x14ac:dyDescent="0.25">
      <c r="A1058" t="s">
        <v>4100</v>
      </c>
      <c r="B1058" t="s">
        <v>136</v>
      </c>
      <c r="C1058" t="s">
        <v>1209</v>
      </c>
      <c r="D1058" t="s">
        <v>1490</v>
      </c>
      <c r="E1058">
        <v>110</v>
      </c>
      <c r="F1058">
        <v>80</v>
      </c>
      <c r="G1058">
        <v>90</v>
      </c>
      <c r="H1058">
        <v>95</v>
      </c>
      <c r="I1058">
        <v>90</v>
      </c>
      <c r="J1058">
        <v>65</v>
      </c>
      <c r="K1058" t="s">
        <v>379</v>
      </c>
      <c r="L1058" t="s">
        <v>252</v>
      </c>
      <c r="M1058" t="s">
        <v>248</v>
      </c>
      <c r="N1058">
        <v>8.15</v>
      </c>
      <c r="O1058">
        <v>9.8000000000000007</v>
      </c>
      <c r="R1058">
        <f t="shared" si="68"/>
        <v>8</v>
      </c>
      <c r="S1058">
        <f t="shared" si="69"/>
        <v>10</v>
      </c>
      <c r="T1058">
        <f t="shared" si="70"/>
        <v>18</v>
      </c>
      <c r="U1058" t="s">
        <v>1209</v>
      </c>
      <c r="V1058" t="s">
        <v>1490</v>
      </c>
      <c r="W1058" t="s">
        <v>1546</v>
      </c>
      <c r="X1058" t="s">
        <v>1471</v>
      </c>
      <c r="Z1058" t="str" cm="1">
        <f t="array" ref="Z1058">IF(ISBLANK(AK1058),_xlfn.LET(
    _xlpm.nameBeforeSlash, IF(ISNUMBER(SEARCH("/", Y1058)), LEFT(Y1058, SEARCH("/", Y1058)-1), Y1058),
    _xlpm.matchRow, IFERROR(MATCH(_xlpm.nameBeforeSlash, AA:AA, 0), ""),
    _xlpm.difference, IF(_xlpm.matchRow="", "", ABS((R1058 + S1058)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),IF(ISBLANK(Y1058),"","Hidden"))</f>
        <v/>
      </c>
      <c r="AA1058" t="s">
        <v>5392</v>
      </c>
      <c r="AC1058" t="s">
        <v>422</v>
      </c>
      <c r="AD1058" t="str">
        <f>_xlfn.XLOOKUP(AC1058,moves!A:A,moves!B:B)</f>
        <v>ice</v>
      </c>
      <c r="AE1058">
        <f>_xlfn.XLOOKUP(AC1058,moves!A:A,moves!D:D)</f>
        <v>4</v>
      </c>
      <c r="AF1058" t="str">
        <f>_xlfn.XLOOKUP(AC1058,moves!A:A,moves!E:E)</f>
        <v>If 2 or more status symbols are rolled: Inflict the Frozen status on the target.</v>
      </c>
      <c r="AG1058">
        <v>0</v>
      </c>
      <c r="AH1058">
        <v>0</v>
      </c>
      <c r="AI1058">
        <f t="shared" si="71"/>
        <v>1</v>
      </c>
      <c r="AJ1058" t="s">
        <v>525</v>
      </c>
      <c r="AL1058">
        <v>0</v>
      </c>
      <c r="AM1058" cm="1">
        <f t="array" ref="AM1058">IF(AL1058=1,1,
   IF(ISTEXT(AK1058),1,
   IF(AO1058&gt;1,AM1057,
   IF(AI1058=1,
      IF(SUMPRODUCT((LEN($Y$2:$Y$4096)-LEN(SUBSTITUTE($Y$2:$Y$4096,AA1058,"")))/LEN(AA1058))&gt;0,2,1),
      IF(
         SUMPRODUCT((LEN($Y$2:$Y$4096)-LEN(SUBSTITUTE($Y$2:$Y$4096,AA1058,"")))/LEN(AA1058))
         - SUMPRODUCT((LEN($Y$2:$Y$4096)-LEN(SUBSTITUTE($Y$2:$Y$4096,"Alolan "&amp;AA1058,"")))/LEN("Alolan "&amp;AA1058))
         - SUMPRODUCT((LEN($Y$2:$Y$4096)-LEN(SUBSTITUTE($Y$2:$Y$4096,"Galarian "&amp;AA1058,"")))/LEN("Galarian "&amp;AA1058))
         - SUMPRODUCT((LEN($Y$2:$Y$4096)-LEN(SUBSTITUTE($Y$2:$Y$4096,"Hisuian "&amp;AA1058,"")))/LEN("Hisuian "&amp;AA1058))
         - SUMPRODUCT((LEN($Y$2:$Y$4096)-LEN(SUBSTITUTE($Y$2:$Y$4096,"Paldean "&amp;AA1058,"")))/LEN("Paldean "&amp;AA1058))
      &gt;0,2,1)
   ))))</f>
        <v>2</v>
      </c>
      <c r="AN1058">
        <v>0</v>
      </c>
      <c r="AO1058">
        <v>0</v>
      </c>
    </row>
    <row r="1059" spans="1:41" x14ac:dyDescent="0.25">
      <c r="A1059">
        <v>366</v>
      </c>
      <c r="B1059" t="s">
        <v>2060</v>
      </c>
      <c r="C1059" t="s">
        <v>1490</v>
      </c>
      <c r="D1059"/>
      <c r="E1059">
        <v>35</v>
      </c>
      <c r="F1059">
        <v>64</v>
      </c>
      <c r="G1059">
        <v>85</v>
      </c>
      <c r="H1059">
        <v>74</v>
      </c>
      <c r="I1059">
        <v>55</v>
      </c>
      <c r="J1059">
        <v>32</v>
      </c>
      <c r="K1059" t="s">
        <v>1666</v>
      </c>
      <c r="L1059" t="s">
        <v>252</v>
      </c>
      <c r="M1059" t="s">
        <v>248</v>
      </c>
      <c r="N1059">
        <v>5.6199999999999992</v>
      </c>
      <c r="O1059">
        <v>5.6</v>
      </c>
      <c r="R1059">
        <f t="shared" si="68"/>
        <v>6</v>
      </c>
      <c r="S1059">
        <f t="shared" si="69"/>
        <v>6</v>
      </c>
      <c r="T1059">
        <f t="shared" si="70"/>
        <v>12</v>
      </c>
      <c r="U1059" t="s">
        <v>1490</v>
      </c>
      <c r="V1059" t="s">
        <v>1512</v>
      </c>
      <c r="W1059" t="s">
        <v>1209</v>
      </c>
      <c r="X1059" t="s">
        <v>1514</v>
      </c>
      <c r="Y1059" t="s">
        <v>2061</v>
      </c>
      <c r="Z1059" cm="1">
        <f t="array" ref="Z1059">IF(ISBLANK(AK1059),_xlfn.LET(
    _xlpm.nameBeforeSlash, IF(ISNUMBER(SEARCH("/", Y1059)), LEFT(Y1059, SEARCH("/", Y1059)-1), Y1059),
    _xlpm.matchRow, IFERROR(MATCH(_xlpm.nameBeforeSlash, AA:AA, 0), ""),
    _xlpm.difference, IF(_xlpm.matchRow="", "", ABS((R1059 + S1059)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),IF(ISBLANK(Y1059),"","Hidden"))</f>
        <v>13</v>
      </c>
      <c r="AA1059" t="s">
        <v>2060</v>
      </c>
      <c r="AC1059" t="s">
        <v>1272</v>
      </c>
      <c r="AD1059" t="str">
        <f>_xlfn.XLOOKUP(AC1059,moves!A:A,moves!B:B)</f>
        <v>normal</v>
      </c>
      <c r="AE1059">
        <f>_xlfn.XLOOKUP(AC1059,moves!A:A,moves!D:D)</f>
        <v>0</v>
      </c>
      <c r="AF1059" t="str">
        <f>_xlfn.XLOOKUP(AC1059,moves!A:A,moves!E:E)</f>
        <v>Add 2 critical hits and 2 status symbols to the user's attack rolls. When the user is attacked: Add 1 critical hit to the attack roll.</v>
      </c>
      <c r="AG1059">
        <v>0</v>
      </c>
      <c r="AH1059">
        <v>0</v>
      </c>
      <c r="AI1059">
        <f t="shared" si="71"/>
        <v>0</v>
      </c>
      <c r="AJ1059" t="s">
        <v>523</v>
      </c>
      <c r="AL1059">
        <v>0</v>
      </c>
      <c r="AM1059" cm="1">
        <f t="array" ref="AM1059">IF(AL1059=1,1,
   IF(ISTEXT(AK1059),1,
   IF(AO1059&gt;1,AM1058,
   IF(AI1059=1,
      IF(SUMPRODUCT((LEN($Y$2:$Y$4096)-LEN(SUBSTITUTE($Y$2:$Y$4096,AA1059,"")))/LEN(AA1059))&gt;0,2,1),
      IF(
         SUMPRODUCT((LEN($Y$2:$Y$4096)-LEN(SUBSTITUTE($Y$2:$Y$4096,AA1059,"")))/LEN(AA1059))
         - SUMPRODUCT((LEN($Y$2:$Y$4096)-LEN(SUBSTITUTE($Y$2:$Y$4096,"Alolan "&amp;AA1059,"")))/LEN("Alolan "&amp;AA1059))
         - SUMPRODUCT((LEN($Y$2:$Y$4096)-LEN(SUBSTITUTE($Y$2:$Y$4096,"Galarian "&amp;AA1059,"")))/LEN("Galarian "&amp;AA1059))
         - SUMPRODUCT((LEN($Y$2:$Y$4096)-LEN(SUBSTITUTE($Y$2:$Y$4096,"Hisuian "&amp;AA1059,"")))/LEN("Hisuian "&amp;AA1059))
         - SUMPRODUCT((LEN($Y$2:$Y$4096)-LEN(SUBSTITUTE($Y$2:$Y$4096,"Paldean "&amp;AA1059,"")))/LEN("Paldean "&amp;AA1059))
      &gt;0,2,1)
   ))))</f>
        <v>1</v>
      </c>
      <c r="AN1059">
        <v>0</v>
      </c>
      <c r="AO1059">
        <v>0</v>
      </c>
    </row>
    <row r="1060" spans="1:41" x14ac:dyDescent="0.25">
      <c r="A1060" t="s">
        <v>4101</v>
      </c>
      <c r="B1060" t="s">
        <v>2060</v>
      </c>
      <c r="C1060" t="s">
        <v>1490</v>
      </c>
      <c r="D1060"/>
      <c r="E1060">
        <v>35</v>
      </c>
      <c r="F1060">
        <v>64</v>
      </c>
      <c r="G1060">
        <v>85</v>
      </c>
      <c r="H1060">
        <v>74</v>
      </c>
      <c r="I1060">
        <v>55</v>
      </c>
      <c r="J1060">
        <v>32</v>
      </c>
      <c r="K1060" t="s">
        <v>1666</v>
      </c>
      <c r="L1060" t="s">
        <v>252</v>
      </c>
      <c r="M1060" t="s">
        <v>248</v>
      </c>
      <c r="N1060">
        <v>5.6199999999999992</v>
      </c>
      <c r="O1060">
        <v>5.6</v>
      </c>
      <c r="R1060">
        <f t="shared" si="68"/>
        <v>6</v>
      </c>
      <c r="S1060">
        <f t="shared" si="69"/>
        <v>6</v>
      </c>
      <c r="T1060">
        <f t="shared" si="70"/>
        <v>12</v>
      </c>
      <c r="U1060" t="s">
        <v>1490</v>
      </c>
      <c r="V1060" t="s">
        <v>1512</v>
      </c>
      <c r="W1060" t="s">
        <v>1209</v>
      </c>
      <c r="X1060" t="s">
        <v>1514</v>
      </c>
      <c r="Y1060" t="s">
        <v>6177</v>
      </c>
      <c r="Z1060" cm="1">
        <f t="array" ref="Z1060">IF(ISBLANK(AK1060),_xlfn.LET(
    _xlpm.nameBeforeSlash, IF(ISNUMBER(SEARCH("/", Y1060)), LEFT(Y1060, SEARCH("/", Y1060)-1), Y1060),
    _xlpm.matchRow, IFERROR(MATCH(_xlpm.nameBeforeSlash, AA:AA, 0), ""),
    _xlpm.difference, IF(_xlpm.matchRow="", "", ABS((R1060 + S1060)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),IF(ISBLANK(Y1060),"","Hidden"))</f>
        <v>13</v>
      </c>
      <c r="AA1060" t="s">
        <v>5393</v>
      </c>
      <c r="AC1060" t="s">
        <v>521</v>
      </c>
      <c r="AD1060" t="str">
        <f>_xlfn.XLOOKUP(AC1060,moves!A:A,moves!B:B)</f>
        <v>water</v>
      </c>
      <c r="AE1060">
        <f>_xlfn.XLOOKUP(AC1060,moves!A:A,moves!D:D)</f>
        <v>2</v>
      </c>
      <c r="AF1060" t="str">
        <f>_xlfn.XLOOKUP(AC1060,moves!A:A,moves!E:E)</f>
        <v>When the target next attacks: Remove 1 regular hit from the roll.</v>
      </c>
      <c r="AG1060">
        <v>0</v>
      </c>
      <c r="AH1060">
        <v>0</v>
      </c>
      <c r="AI1060">
        <f t="shared" si="71"/>
        <v>1</v>
      </c>
      <c r="AJ1060" t="s">
        <v>523</v>
      </c>
      <c r="AL1060">
        <v>0</v>
      </c>
      <c r="AM1060" cm="1">
        <f t="array" ref="AM1060">IF(AL1060=1,1,
   IF(ISTEXT(AK1060),1,
   IF(AO1060&gt;1,AM1059,
   IF(AI1060=1,
      IF(SUMPRODUCT((LEN($Y$2:$Y$4096)-LEN(SUBSTITUTE($Y$2:$Y$4096,AA1060,"")))/LEN(AA1060))&gt;0,2,1),
      IF(
         SUMPRODUCT((LEN($Y$2:$Y$4096)-LEN(SUBSTITUTE($Y$2:$Y$4096,AA1060,"")))/LEN(AA1060))
         - SUMPRODUCT((LEN($Y$2:$Y$4096)-LEN(SUBSTITUTE($Y$2:$Y$4096,"Alolan "&amp;AA1060,"")))/LEN("Alolan "&amp;AA1060))
         - SUMPRODUCT((LEN($Y$2:$Y$4096)-LEN(SUBSTITUTE($Y$2:$Y$4096,"Galarian "&amp;AA1060,"")))/LEN("Galarian "&amp;AA1060))
         - SUMPRODUCT((LEN($Y$2:$Y$4096)-LEN(SUBSTITUTE($Y$2:$Y$4096,"Hisuian "&amp;AA1060,"")))/LEN("Hisuian "&amp;AA1060))
         - SUMPRODUCT((LEN($Y$2:$Y$4096)-LEN(SUBSTITUTE($Y$2:$Y$4096,"Paldean "&amp;AA1060,"")))/LEN("Paldean "&amp;AA1060))
      &gt;0,2,1)
   ))))</f>
        <v>1</v>
      </c>
      <c r="AN1060">
        <v>0</v>
      </c>
      <c r="AO1060">
        <v>0</v>
      </c>
    </row>
    <row r="1061" spans="1:41" x14ac:dyDescent="0.25">
      <c r="A1061">
        <v>367</v>
      </c>
      <c r="B1061" t="s">
        <v>2062</v>
      </c>
      <c r="C1061" t="s">
        <v>1490</v>
      </c>
      <c r="D1061"/>
      <c r="E1061">
        <v>55</v>
      </c>
      <c r="F1061">
        <v>104</v>
      </c>
      <c r="G1061">
        <v>105</v>
      </c>
      <c r="H1061">
        <v>94</v>
      </c>
      <c r="I1061">
        <v>75</v>
      </c>
      <c r="J1061">
        <v>52</v>
      </c>
      <c r="K1061" t="s">
        <v>2063</v>
      </c>
      <c r="L1061" t="s">
        <v>252</v>
      </c>
      <c r="M1061" t="s">
        <v>248</v>
      </c>
      <c r="N1061">
        <v>8.2200000000000006</v>
      </c>
      <c r="O1061">
        <v>7.6</v>
      </c>
      <c r="Q1061">
        <v>1</v>
      </c>
      <c r="R1061">
        <f t="shared" si="68"/>
        <v>8</v>
      </c>
      <c r="S1061">
        <f t="shared" si="69"/>
        <v>9</v>
      </c>
      <c r="T1061">
        <f t="shared" si="70"/>
        <v>17</v>
      </c>
      <c r="U1061" t="s">
        <v>1490</v>
      </c>
      <c r="V1061" t="s">
        <v>1512</v>
      </c>
      <c r="W1061" t="s">
        <v>1209</v>
      </c>
      <c r="X1061" t="s">
        <v>1471</v>
      </c>
      <c r="Z1061" t="str" cm="1">
        <f t="array" ref="Z1061">IF(ISBLANK(AK1061),_xlfn.LET(
    _xlpm.nameBeforeSlash, IF(ISNUMBER(SEARCH("/", Y1061)), LEFT(Y1061, SEARCH("/", Y1061)-1), Y1061),
    _xlpm.matchRow, IFERROR(MATCH(_xlpm.nameBeforeSlash, AA:AA, 0), ""),
    _xlpm.difference, IF(_xlpm.matchRow="", "", ABS((R1061 + S1061)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),IF(ISBLANK(Y1061),"","Hidden"))</f>
        <v/>
      </c>
      <c r="AA1061" t="s">
        <v>2062</v>
      </c>
      <c r="AC1061" t="s">
        <v>948</v>
      </c>
      <c r="AD1061" t="str">
        <f>_xlfn.XLOOKUP(AC1061,moves!A:A,moves!B:B)</f>
        <v>dark</v>
      </c>
      <c r="AE1061">
        <f>_xlfn.XLOOKUP(AC1061,moves!A:A,moves!D:D)</f>
        <v>3</v>
      </c>
      <c r="AF1061" t="str">
        <f>_xlfn.XLOOKUP(AC1061,moves!A:A,moves!E:E)</f>
        <v xml:space="preserve"> </v>
      </c>
      <c r="AG1061">
        <v>0</v>
      </c>
      <c r="AH1061">
        <v>0</v>
      </c>
      <c r="AI1061">
        <f t="shared" si="71"/>
        <v>0</v>
      </c>
      <c r="AJ1061" t="s">
        <v>525</v>
      </c>
      <c r="AL1061">
        <v>0</v>
      </c>
      <c r="AM1061" cm="1">
        <f t="array" ref="AM1061">IF(AL1061=1,1,
   IF(ISTEXT(AK1061),1,
   IF(AO1061&gt;1,AM1060,
   IF(AI1061=1,
      IF(SUMPRODUCT((LEN($Y$2:$Y$4096)-LEN(SUBSTITUTE($Y$2:$Y$4096,AA1061,"")))/LEN(AA1061))&gt;0,2,1),
      IF(
         SUMPRODUCT((LEN($Y$2:$Y$4096)-LEN(SUBSTITUTE($Y$2:$Y$4096,AA1061,"")))/LEN(AA1061))
         - SUMPRODUCT((LEN($Y$2:$Y$4096)-LEN(SUBSTITUTE($Y$2:$Y$4096,"Alolan "&amp;AA1061,"")))/LEN("Alolan "&amp;AA1061))
         - SUMPRODUCT((LEN($Y$2:$Y$4096)-LEN(SUBSTITUTE($Y$2:$Y$4096,"Galarian "&amp;AA1061,"")))/LEN("Galarian "&amp;AA1061))
         - SUMPRODUCT((LEN($Y$2:$Y$4096)-LEN(SUBSTITUTE($Y$2:$Y$4096,"Hisuian "&amp;AA1061,"")))/LEN("Hisuian "&amp;AA1061))
         - SUMPRODUCT((LEN($Y$2:$Y$4096)-LEN(SUBSTITUTE($Y$2:$Y$4096,"Paldean "&amp;AA1061,"")))/LEN("Paldean "&amp;AA1061))
      &gt;0,2,1)
   ))))</f>
        <v>2</v>
      </c>
      <c r="AN1061">
        <v>0</v>
      </c>
      <c r="AO1061">
        <v>0</v>
      </c>
    </row>
    <row r="1062" spans="1:41" x14ac:dyDescent="0.25">
      <c r="A1062" t="s">
        <v>4102</v>
      </c>
      <c r="B1062" t="s">
        <v>2062</v>
      </c>
      <c r="C1062" t="s">
        <v>1490</v>
      </c>
      <c r="D1062"/>
      <c r="E1062">
        <v>55</v>
      </c>
      <c r="F1062">
        <v>104</v>
      </c>
      <c r="G1062">
        <v>105</v>
      </c>
      <c r="H1062">
        <v>94</v>
      </c>
      <c r="I1062">
        <v>75</v>
      </c>
      <c r="J1062">
        <v>52</v>
      </c>
      <c r="K1062" t="s">
        <v>2063</v>
      </c>
      <c r="L1062" t="s">
        <v>252</v>
      </c>
      <c r="M1062" t="s">
        <v>248</v>
      </c>
      <c r="N1062">
        <v>8.2200000000000006</v>
      </c>
      <c r="O1062">
        <v>7.6</v>
      </c>
      <c r="Q1062">
        <v>1</v>
      </c>
      <c r="R1062">
        <f t="shared" si="68"/>
        <v>8</v>
      </c>
      <c r="S1062">
        <f t="shared" si="69"/>
        <v>9</v>
      </c>
      <c r="T1062">
        <f t="shared" si="70"/>
        <v>17</v>
      </c>
      <c r="U1062" t="s">
        <v>1490</v>
      </c>
      <c r="V1062" t="s">
        <v>1512</v>
      </c>
      <c r="W1062" t="s">
        <v>1209</v>
      </c>
      <c r="X1062" t="s">
        <v>1471</v>
      </c>
      <c r="Z1062" t="str" cm="1">
        <f t="array" ref="Z1062">IF(ISBLANK(AK1062),_xlfn.LET(
    _xlpm.nameBeforeSlash, IF(ISNUMBER(SEARCH("/", Y1062)), LEFT(Y1062, SEARCH("/", Y1062)-1), Y1062),
    _xlpm.matchRow, IFERROR(MATCH(_xlpm.nameBeforeSlash, AA:AA, 0), ""),
    _xlpm.difference, IF(_xlpm.matchRow="", "", ABS((R1062 + S1062)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),IF(ISBLANK(Y1062),"","Hidden"))</f>
        <v/>
      </c>
      <c r="AA1062" t="s">
        <v>5394</v>
      </c>
      <c r="AC1062" t="s">
        <v>1402</v>
      </c>
      <c r="AD1062" t="str">
        <f>_xlfn.XLOOKUP(AC1062,moves!A:A,moves!B:B)</f>
        <v>water</v>
      </c>
      <c r="AE1062">
        <f>_xlfn.XLOOKUP(AC1062,moves!A:A,moves!D:D)</f>
        <v>4</v>
      </c>
      <c r="AF1062" t="str">
        <f>_xlfn.XLOOKUP(AC1062,moves!A:A,moves!E:E)</f>
        <v xml:space="preserve"> </v>
      </c>
      <c r="AG1062">
        <v>0</v>
      </c>
      <c r="AH1062">
        <v>0</v>
      </c>
      <c r="AI1062">
        <f t="shared" si="71"/>
        <v>1</v>
      </c>
      <c r="AJ1062" t="s">
        <v>525</v>
      </c>
      <c r="AL1062">
        <v>0</v>
      </c>
      <c r="AM1062" cm="1">
        <f t="array" ref="AM1062">IF(AL1062=1,1,
   IF(ISTEXT(AK1062),1,
   IF(AO1062&gt;1,AM1061,
   IF(AI1062=1,
      IF(SUMPRODUCT((LEN($Y$2:$Y$4096)-LEN(SUBSTITUTE($Y$2:$Y$4096,AA1062,"")))/LEN(AA1062))&gt;0,2,1),
      IF(
         SUMPRODUCT((LEN($Y$2:$Y$4096)-LEN(SUBSTITUTE($Y$2:$Y$4096,AA1062,"")))/LEN(AA1062))
         - SUMPRODUCT((LEN($Y$2:$Y$4096)-LEN(SUBSTITUTE($Y$2:$Y$4096,"Alolan "&amp;AA1062,"")))/LEN("Alolan "&amp;AA1062))
         - SUMPRODUCT((LEN($Y$2:$Y$4096)-LEN(SUBSTITUTE($Y$2:$Y$4096,"Galarian "&amp;AA1062,"")))/LEN("Galarian "&amp;AA1062))
         - SUMPRODUCT((LEN($Y$2:$Y$4096)-LEN(SUBSTITUTE($Y$2:$Y$4096,"Hisuian "&amp;AA1062,"")))/LEN("Hisuian "&amp;AA1062))
         - SUMPRODUCT((LEN($Y$2:$Y$4096)-LEN(SUBSTITUTE($Y$2:$Y$4096,"Paldean "&amp;AA1062,"")))/LEN("Paldean "&amp;AA1062))
      &gt;0,2,1)
   ))))</f>
        <v>2</v>
      </c>
      <c r="AN1062">
        <v>0</v>
      </c>
      <c r="AO1062">
        <v>0</v>
      </c>
    </row>
    <row r="1063" spans="1:41" x14ac:dyDescent="0.25">
      <c r="A1063">
        <v>368</v>
      </c>
      <c r="B1063" t="s">
        <v>2064</v>
      </c>
      <c r="C1063" t="s">
        <v>1490</v>
      </c>
      <c r="D1063"/>
      <c r="E1063">
        <v>55</v>
      </c>
      <c r="F1063">
        <v>84</v>
      </c>
      <c r="G1063">
        <v>105</v>
      </c>
      <c r="H1063">
        <v>114</v>
      </c>
      <c r="I1063">
        <v>75</v>
      </c>
      <c r="J1063">
        <v>52</v>
      </c>
      <c r="K1063" t="s">
        <v>2065</v>
      </c>
      <c r="L1063" t="s">
        <v>252</v>
      </c>
      <c r="M1063" t="s">
        <v>248</v>
      </c>
      <c r="N1063">
        <v>8.620000000000001</v>
      </c>
      <c r="O1063">
        <v>7.6</v>
      </c>
      <c r="R1063">
        <f t="shared" si="68"/>
        <v>9</v>
      </c>
      <c r="S1063">
        <f t="shared" si="69"/>
        <v>8</v>
      </c>
      <c r="T1063">
        <f t="shared" si="70"/>
        <v>17</v>
      </c>
      <c r="U1063" t="s">
        <v>1490</v>
      </c>
      <c r="V1063" t="s">
        <v>1512</v>
      </c>
      <c r="W1063" t="s">
        <v>1209</v>
      </c>
      <c r="X1063" t="s">
        <v>1536</v>
      </c>
      <c r="Z1063" t="str" cm="1">
        <f t="array" ref="Z1063">IF(ISBLANK(AK1063),_xlfn.LET(
    _xlpm.nameBeforeSlash, IF(ISNUMBER(SEARCH("/", Y1063)), LEFT(Y1063, SEARCH("/", Y1063)-1), Y1063),
    _xlpm.matchRow, IFERROR(MATCH(_xlpm.nameBeforeSlash, AA:AA, 0), ""),
    _xlpm.difference, IF(_xlpm.matchRow="", "", ABS((R1063 + S1063)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),IF(ISBLANK(Y1063),"","Hidden"))</f>
        <v/>
      </c>
      <c r="AA1063" t="s">
        <v>2064</v>
      </c>
      <c r="AC1063" t="s">
        <v>750</v>
      </c>
      <c r="AD1063" t="str">
        <f>_xlfn.XLOOKUP(AC1063,moves!A:A,moves!B:B)</f>
        <v>water</v>
      </c>
      <c r="AE1063">
        <f>_xlfn.XLOOKUP(AC1063,moves!A:A,moves!D:D)</f>
        <v>3</v>
      </c>
      <c r="AF1063" t="str">
        <f>_xlfn.XLOOKUP(AC1063,moves!A:A,moves!E:E)</f>
        <v>Increase the target's battle fatigue by 2. The target may no longer switch out or flee the battle.</v>
      </c>
      <c r="AG1063">
        <v>0</v>
      </c>
      <c r="AH1063">
        <v>0</v>
      </c>
      <c r="AI1063">
        <f t="shared" si="71"/>
        <v>0</v>
      </c>
      <c r="AJ1063" t="s">
        <v>525</v>
      </c>
      <c r="AL1063">
        <v>0</v>
      </c>
      <c r="AM1063" cm="1">
        <f t="array" ref="AM1063">IF(AL1063=1,1,
   IF(ISTEXT(AK1063),1,
   IF(AO1063&gt;1,AM1062,
   IF(AI1063=1,
      IF(SUMPRODUCT((LEN($Y$2:$Y$4096)-LEN(SUBSTITUTE($Y$2:$Y$4096,AA1063,"")))/LEN(AA1063))&gt;0,2,1),
      IF(
         SUMPRODUCT((LEN($Y$2:$Y$4096)-LEN(SUBSTITUTE($Y$2:$Y$4096,AA1063,"")))/LEN(AA1063))
         - SUMPRODUCT((LEN($Y$2:$Y$4096)-LEN(SUBSTITUTE($Y$2:$Y$4096,"Alolan "&amp;AA1063,"")))/LEN("Alolan "&amp;AA1063))
         - SUMPRODUCT((LEN($Y$2:$Y$4096)-LEN(SUBSTITUTE($Y$2:$Y$4096,"Galarian "&amp;AA1063,"")))/LEN("Galarian "&amp;AA1063))
         - SUMPRODUCT((LEN($Y$2:$Y$4096)-LEN(SUBSTITUTE($Y$2:$Y$4096,"Hisuian "&amp;AA1063,"")))/LEN("Hisuian "&amp;AA1063))
         - SUMPRODUCT((LEN($Y$2:$Y$4096)-LEN(SUBSTITUTE($Y$2:$Y$4096,"Paldean "&amp;AA1063,"")))/LEN("Paldean "&amp;AA1063))
      &gt;0,2,1)
   ))))</f>
        <v>2</v>
      </c>
      <c r="AN1063">
        <v>0</v>
      </c>
      <c r="AO1063">
        <v>0</v>
      </c>
    </row>
    <row r="1064" spans="1:41" x14ac:dyDescent="0.25">
      <c r="A1064" t="s">
        <v>4103</v>
      </c>
      <c r="B1064" t="s">
        <v>2064</v>
      </c>
      <c r="C1064" t="s">
        <v>1490</v>
      </c>
      <c r="D1064"/>
      <c r="E1064">
        <v>55</v>
      </c>
      <c r="F1064">
        <v>84</v>
      </c>
      <c r="G1064">
        <v>105</v>
      </c>
      <c r="H1064">
        <v>114</v>
      </c>
      <c r="I1064">
        <v>75</v>
      </c>
      <c r="J1064">
        <v>52</v>
      </c>
      <c r="K1064" t="s">
        <v>2065</v>
      </c>
      <c r="L1064" t="s">
        <v>252</v>
      </c>
      <c r="M1064" t="s">
        <v>248</v>
      </c>
      <c r="N1064">
        <v>8.620000000000001</v>
      </c>
      <c r="O1064">
        <v>7.6</v>
      </c>
      <c r="R1064">
        <f t="shared" si="68"/>
        <v>9</v>
      </c>
      <c r="S1064">
        <f t="shared" si="69"/>
        <v>8</v>
      </c>
      <c r="T1064">
        <f t="shared" si="70"/>
        <v>17</v>
      </c>
      <c r="U1064" t="s">
        <v>1490</v>
      </c>
      <c r="V1064" t="s">
        <v>1512</v>
      </c>
      <c r="W1064" t="s">
        <v>1209</v>
      </c>
      <c r="X1064" t="s">
        <v>1536</v>
      </c>
      <c r="Z1064" t="str" cm="1">
        <f t="array" ref="Z1064">IF(ISBLANK(AK1064),_xlfn.LET(
    _xlpm.nameBeforeSlash, IF(ISNUMBER(SEARCH("/", Y1064)), LEFT(Y1064, SEARCH("/", Y1064)-1), Y1064),
    _xlpm.matchRow, IFERROR(MATCH(_xlpm.nameBeforeSlash, AA:AA, 0), ""),
    _xlpm.difference, IF(_xlpm.matchRow="", "", ABS((R1064 + S1064)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),IF(ISBLANK(Y1064),"","Hidden"))</f>
        <v/>
      </c>
      <c r="AA1064" t="s">
        <v>5395</v>
      </c>
      <c r="AC1064" t="s">
        <v>417</v>
      </c>
      <c r="AD1064" t="str">
        <f>_xlfn.XLOOKUP(AC1064,moves!A:A,moves!B:B)</f>
        <v>water</v>
      </c>
      <c r="AE1064">
        <f>_xlfn.XLOOKUP(AC1064,moves!A:A,moves!D:D)</f>
        <v>4</v>
      </c>
      <c r="AF1064" t="str">
        <f>_xlfn.XLOOKUP(AC1064,moves!A:A,moves!E:E)</f>
        <v>If any status symbols are rolled: Inflict the Burned status on the target.</v>
      </c>
      <c r="AG1064">
        <v>0</v>
      </c>
      <c r="AH1064">
        <v>0</v>
      </c>
      <c r="AI1064">
        <f t="shared" si="71"/>
        <v>1</v>
      </c>
      <c r="AJ1064" t="s">
        <v>525</v>
      </c>
      <c r="AL1064">
        <v>0</v>
      </c>
      <c r="AM1064" cm="1">
        <f t="array" ref="AM1064">IF(AL1064=1,1,
   IF(ISTEXT(AK1064),1,
   IF(AO1064&gt;1,AM1063,
   IF(AI1064=1,
      IF(SUMPRODUCT((LEN($Y$2:$Y$4096)-LEN(SUBSTITUTE($Y$2:$Y$4096,AA1064,"")))/LEN(AA1064))&gt;0,2,1),
      IF(
         SUMPRODUCT((LEN($Y$2:$Y$4096)-LEN(SUBSTITUTE($Y$2:$Y$4096,AA1064,"")))/LEN(AA1064))
         - SUMPRODUCT((LEN($Y$2:$Y$4096)-LEN(SUBSTITUTE($Y$2:$Y$4096,"Alolan "&amp;AA1064,"")))/LEN("Alolan "&amp;AA1064))
         - SUMPRODUCT((LEN($Y$2:$Y$4096)-LEN(SUBSTITUTE($Y$2:$Y$4096,"Galarian "&amp;AA1064,"")))/LEN("Galarian "&amp;AA1064))
         - SUMPRODUCT((LEN($Y$2:$Y$4096)-LEN(SUBSTITUTE($Y$2:$Y$4096,"Hisuian "&amp;AA1064,"")))/LEN("Hisuian "&amp;AA1064))
         - SUMPRODUCT((LEN($Y$2:$Y$4096)-LEN(SUBSTITUTE($Y$2:$Y$4096,"Paldean "&amp;AA1064,"")))/LEN("Paldean "&amp;AA1064))
      &gt;0,2,1)
   ))))</f>
        <v>2</v>
      </c>
      <c r="AN1064">
        <v>0</v>
      </c>
      <c r="AO1064">
        <v>0</v>
      </c>
    </row>
    <row r="1065" spans="1:41" x14ac:dyDescent="0.25">
      <c r="A1065">
        <v>369</v>
      </c>
      <c r="B1065" t="s">
        <v>2066</v>
      </c>
      <c r="C1065" t="s">
        <v>1490</v>
      </c>
      <c r="D1065" t="s">
        <v>1546</v>
      </c>
      <c r="E1065">
        <v>100</v>
      </c>
      <c r="F1065">
        <v>90</v>
      </c>
      <c r="G1065">
        <v>130</v>
      </c>
      <c r="H1065">
        <v>45</v>
      </c>
      <c r="I1065">
        <v>65</v>
      </c>
      <c r="J1065">
        <v>55</v>
      </c>
      <c r="K1065" t="s">
        <v>2067</v>
      </c>
      <c r="L1065" t="s">
        <v>252</v>
      </c>
      <c r="M1065" t="s">
        <v>248</v>
      </c>
      <c r="N1065">
        <v>7.15</v>
      </c>
      <c r="O1065">
        <v>9.85</v>
      </c>
      <c r="R1065">
        <f t="shared" si="68"/>
        <v>7</v>
      </c>
      <c r="S1065">
        <f t="shared" si="69"/>
        <v>10</v>
      </c>
      <c r="T1065">
        <f t="shared" si="70"/>
        <v>17</v>
      </c>
      <c r="U1065" t="s">
        <v>1490</v>
      </c>
      <c r="V1065" t="s">
        <v>1546</v>
      </c>
      <c r="W1065" t="s">
        <v>1472</v>
      </c>
      <c r="X1065" t="s">
        <v>429</v>
      </c>
      <c r="Z1065" t="str" cm="1">
        <f t="array" ref="Z1065">IF(ISBLANK(AK1065),_xlfn.LET(
    _xlpm.nameBeforeSlash, IF(ISNUMBER(SEARCH("/", Y1065)), LEFT(Y1065, SEARCH("/", Y1065)-1), Y1065),
    _xlpm.matchRow, IFERROR(MATCH(_xlpm.nameBeforeSlash, AA:AA, 0), ""),
    _xlpm.difference, IF(_xlpm.matchRow="", "", ABS((R1065 + S1065)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),IF(ISBLANK(Y1065),"","Hidden"))</f>
        <v/>
      </c>
      <c r="AA1065" t="s">
        <v>2066</v>
      </c>
      <c r="AC1065" t="s">
        <v>467</v>
      </c>
      <c r="AD1065" t="str">
        <f>_xlfn.XLOOKUP(AC1065,moves!A:A,moves!B:B)</f>
        <v>rock</v>
      </c>
      <c r="AE1065">
        <f>_xlfn.XLOOKUP(AC1065,moves!A:A,moves!D:D)</f>
        <v>3</v>
      </c>
      <c r="AF1065" t="str">
        <f>_xlfn.XLOOKUP(AC1065,moves!A:A,moves!E:E)</f>
        <v>If any critical hits are rolled: Add 1 critical hit and 1 status symbol to the user's attack rolls.</v>
      </c>
      <c r="AG1065">
        <v>0</v>
      </c>
      <c r="AH1065">
        <v>0</v>
      </c>
      <c r="AI1065">
        <f t="shared" si="71"/>
        <v>0</v>
      </c>
      <c r="AJ1065" t="s">
        <v>525</v>
      </c>
      <c r="AL1065">
        <v>0</v>
      </c>
      <c r="AM1065" cm="1">
        <f t="array" ref="AM1065">IF(AL1065=1,1,
   IF(ISTEXT(AK1065),1,
   IF(AO1065&gt;1,AM1064,
   IF(AI1065=1,
      IF(SUMPRODUCT((LEN($Y$2:$Y$4096)-LEN(SUBSTITUTE($Y$2:$Y$4096,AA1065,"")))/LEN(AA1065))&gt;0,2,1),
      IF(
         SUMPRODUCT((LEN($Y$2:$Y$4096)-LEN(SUBSTITUTE($Y$2:$Y$4096,AA1065,"")))/LEN(AA1065))
         - SUMPRODUCT((LEN($Y$2:$Y$4096)-LEN(SUBSTITUTE($Y$2:$Y$4096,"Alolan "&amp;AA1065,"")))/LEN("Alolan "&amp;AA1065))
         - SUMPRODUCT((LEN($Y$2:$Y$4096)-LEN(SUBSTITUTE($Y$2:$Y$4096,"Galarian "&amp;AA1065,"")))/LEN("Galarian "&amp;AA1065))
         - SUMPRODUCT((LEN($Y$2:$Y$4096)-LEN(SUBSTITUTE($Y$2:$Y$4096,"Hisuian "&amp;AA1065,"")))/LEN("Hisuian "&amp;AA1065))
         - SUMPRODUCT((LEN($Y$2:$Y$4096)-LEN(SUBSTITUTE($Y$2:$Y$4096,"Paldean "&amp;AA1065,"")))/LEN("Paldean "&amp;AA1065))
      &gt;0,2,1)
   ))))</f>
        <v>1</v>
      </c>
      <c r="AN1065">
        <v>0</v>
      </c>
      <c r="AO1065">
        <v>0</v>
      </c>
    </row>
    <row r="1066" spans="1:41" x14ac:dyDescent="0.25">
      <c r="A1066" t="s">
        <v>4104</v>
      </c>
      <c r="B1066" t="s">
        <v>2066</v>
      </c>
      <c r="C1066" t="s">
        <v>1490</v>
      </c>
      <c r="D1066" t="s">
        <v>1546</v>
      </c>
      <c r="E1066">
        <v>100</v>
      </c>
      <c r="F1066">
        <v>90</v>
      </c>
      <c r="G1066">
        <v>130</v>
      </c>
      <c r="H1066">
        <v>45</v>
      </c>
      <c r="I1066">
        <v>65</v>
      </c>
      <c r="J1066">
        <v>55</v>
      </c>
      <c r="K1066" t="s">
        <v>2067</v>
      </c>
      <c r="L1066" t="s">
        <v>252</v>
      </c>
      <c r="M1066" t="s">
        <v>248</v>
      </c>
      <c r="N1066">
        <v>7.15</v>
      </c>
      <c r="O1066">
        <v>9.85</v>
      </c>
      <c r="R1066">
        <f t="shared" si="68"/>
        <v>7</v>
      </c>
      <c r="S1066">
        <f t="shared" si="69"/>
        <v>10</v>
      </c>
      <c r="T1066">
        <f t="shared" si="70"/>
        <v>17</v>
      </c>
      <c r="U1066" t="s">
        <v>1490</v>
      </c>
      <c r="V1066" t="s">
        <v>1546</v>
      </c>
      <c r="W1066" t="s">
        <v>1472</v>
      </c>
      <c r="X1066" t="s">
        <v>429</v>
      </c>
      <c r="Z1066" t="str" cm="1">
        <f t="array" ref="Z1066">IF(ISBLANK(AK1066),_xlfn.LET(
    _xlpm.nameBeforeSlash, IF(ISNUMBER(SEARCH("/", Y1066)), LEFT(Y1066, SEARCH("/", Y1066)-1), Y1066),
    _xlpm.matchRow, IFERROR(MATCH(_xlpm.nameBeforeSlash, AA:AA, 0), ""),
    _xlpm.difference, IF(_xlpm.matchRow="", "", ABS((R1066 + S1066)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),IF(ISBLANK(Y1066),"","Hidden"))</f>
        <v/>
      </c>
      <c r="AA1066" t="s">
        <v>5396</v>
      </c>
      <c r="AC1066" t="s">
        <v>447</v>
      </c>
      <c r="AD1066" t="str">
        <f>_xlfn.XLOOKUP(AC1066,moves!A:A,moves!B:B)</f>
        <v>rock</v>
      </c>
      <c r="AE1066">
        <f>_xlfn.XLOOKUP(AC1066,moves!A:A,moves!D:D)</f>
        <v>6</v>
      </c>
      <c r="AF1066" t="str">
        <f>_xlfn.XLOOKUP(AC1066,moves!A:A,moves!E:E)</f>
        <v>Critical hits deal +2 damage. For each critical hit rolled: The user takes 3 damage.</v>
      </c>
      <c r="AG1066">
        <v>0</v>
      </c>
      <c r="AH1066">
        <v>0</v>
      </c>
      <c r="AI1066">
        <f t="shared" si="71"/>
        <v>1</v>
      </c>
      <c r="AJ1066" t="s">
        <v>525</v>
      </c>
      <c r="AL1066">
        <v>0</v>
      </c>
      <c r="AM1066" cm="1">
        <f t="array" ref="AM1066">IF(AL1066=1,1,
   IF(ISTEXT(AK1066),1,
   IF(AO1066&gt;1,AM1065,
   IF(AI1066=1,
      IF(SUMPRODUCT((LEN($Y$2:$Y$4096)-LEN(SUBSTITUTE($Y$2:$Y$4096,AA1066,"")))/LEN(AA1066))&gt;0,2,1),
      IF(
         SUMPRODUCT((LEN($Y$2:$Y$4096)-LEN(SUBSTITUTE($Y$2:$Y$4096,AA1066,"")))/LEN(AA1066))
         - SUMPRODUCT((LEN($Y$2:$Y$4096)-LEN(SUBSTITUTE($Y$2:$Y$4096,"Alolan "&amp;AA1066,"")))/LEN("Alolan "&amp;AA1066))
         - SUMPRODUCT((LEN($Y$2:$Y$4096)-LEN(SUBSTITUTE($Y$2:$Y$4096,"Galarian "&amp;AA1066,"")))/LEN("Galarian "&amp;AA1066))
         - SUMPRODUCT((LEN($Y$2:$Y$4096)-LEN(SUBSTITUTE($Y$2:$Y$4096,"Hisuian "&amp;AA1066,"")))/LEN("Hisuian "&amp;AA1066))
         - SUMPRODUCT((LEN($Y$2:$Y$4096)-LEN(SUBSTITUTE($Y$2:$Y$4096,"Paldean "&amp;AA1066,"")))/LEN("Paldean "&amp;AA1066))
      &gt;0,2,1)
   ))))</f>
        <v>1</v>
      </c>
      <c r="AN1066">
        <v>0</v>
      </c>
      <c r="AO1066">
        <v>0</v>
      </c>
    </row>
    <row r="1067" spans="1:41" x14ac:dyDescent="0.25">
      <c r="A1067">
        <v>370</v>
      </c>
      <c r="B1067" t="s">
        <v>2068</v>
      </c>
      <c r="C1067" t="s">
        <v>1490</v>
      </c>
      <c r="D1067"/>
      <c r="E1067">
        <v>43</v>
      </c>
      <c r="F1067">
        <v>30</v>
      </c>
      <c r="G1067">
        <v>55</v>
      </c>
      <c r="H1067">
        <v>40</v>
      </c>
      <c r="I1067">
        <v>65</v>
      </c>
      <c r="J1067">
        <v>97</v>
      </c>
      <c r="K1067" t="s">
        <v>2069</v>
      </c>
      <c r="L1067" t="s">
        <v>252</v>
      </c>
      <c r="M1067" t="s">
        <v>251</v>
      </c>
      <c r="N1067">
        <v>6.1800000000000006</v>
      </c>
      <c r="O1067">
        <v>5.32</v>
      </c>
      <c r="R1067">
        <f t="shared" si="68"/>
        <v>6</v>
      </c>
      <c r="S1067">
        <f t="shared" si="69"/>
        <v>5</v>
      </c>
      <c r="T1067">
        <f t="shared" si="70"/>
        <v>11</v>
      </c>
      <c r="U1067" t="s">
        <v>1490</v>
      </c>
      <c r="V1067" t="s">
        <v>1512</v>
      </c>
      <c r="W1067" t="s">
        <v>1209</v>
      </c>
      <c r="X1067" t="s">
        <v>1536</v>
      </c>
      <c r="Z1067" t="str" cm="1">
        <f t="array" ref="Z1067">IF(ISBLANK(AK1067),_xlfn.LET(
    _xlpm.nameBeforeSlash, IF(ISNUMBER(SEARCH("/", Y1067)), LEFT(Y1067, SEARCH("/", Y1067)-1), Y1067),
    _xlpm.matchRow, IFERROR(MATCH(_xlpm.nameBeforeSlash, AA:AA, 0), ""),
    _xlpm.difference, IF(_xlpm.matchRow="", "", ABS((R1067 + S1067)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),IF(ISBLANK(Y1067),"","Hidden"))</f>
        <v/>
      </c>
      <c r="AA1067" t="s">
        <v>2068</v>
      </c>
      <c r="AC1067" t="s">
        <v>840</v>
      </c>
      <c r="AD1067" t="str">
        <f>_xlfn.XLOOKUP(AC1067,moves!A:A,moves!B:B)</f>
        <v>fairy</v>
      </c>
      <c r="AE1067">
        <f>_xlfn.XLOOKUP(AC1067,moves!A:A,moves!D:D)</f>
        <v>2</v>
      </c>
      <c r="AF1067" t="str">
        <f>_xlfn.XLOOKUP(AC1067,moves!A:A,moves!E:E)</f>
        <v>Heal 1 and inflict the Drowsy status on the target.</v>
      </c>
      <c r="AG1067">
        <v>0</v>
      </c>
      <c r="AH1067">
        <v>0</v>
      </c>
      <c r="AI1067">
        <f t="shared" si="71"/>
        <v>0</v>
      </c>
      <c r="AJ1067" t="s">
        <v>523</v>
      </c>
      <c r="AL1067">
        <v>0</v>
      </c>
      <c r="AM1067" cm="1">
        <f t="array" ref="AM1067">IF(AL1067=1,1,
   IF(ISTEXT(AK1067),1,
   IF(AO1067&gt;1,AM1066,
   IF(AI1067=1,
      IF(SUMPRODUCT((LEN($Y$2:$Y$4096)-LEN(SUBSTITUTE($Y$2:$Y$4096,AA1067,"")))/LEN(AA1067))&gt;0,2,1),
      IF(
         SUMPRODUCT((LEN($Y$2:$Y$4096)-LEN(SUBSTITUTE($Y$2:$Y$4096,AA1067,"")))/LEN(AA1067))
         - SUMPRODUCT((LEN($Y$2:$Y$4096)-LEN(SUBSTITUTE($Y$2:$Y$4096,"Alolan "&amp;AA1067,"")))/LEN("Alolan "&amp;AA1067))
         - SUMPRODUCT((LEN($Y$2:$Y$4096)-LEN(SUBSTITUTE($Y$2:$Y$4096,"Galarian "&amp;AA1067,"")))/LEN("Galarian "&amp;AA1067))
         - SUMPRODUCT((LEN($Y$2:$Y$4096)-LEN(SUBSTITUTE($Y$2:$Y$4096,"Hisuian "&amp;AA1067,"")))/LEN("Hisuian "&amp;AA1067))
         - SUMPRODUCT((LEN($Y$2:$Y$4096)-LEN(SUBSTITUTE($Y$2:$Y$4096,"Paldean "&amp;AA1067,"")))/LEN("Paldean "&amp;AA1067))
      &gt;0,2,1)
   ))))</f>
        <v>1</v>
      </c>
      <c r="AN1067">
        <v>0</v>
      </c>
      <c r="AO1067">
        <v>0</v>
      </c>
    </row>
    <row r="1068" spans="1:41" x14ac:dyDescent="0.25">
      <c r="A1068" t="s">
        <v>4105</v>
      </c>
      <c r="B1068" t="s">
        <v>2068</v>
      </c>
      <c r="C1068" t="s">
        <v>1490</v>
      </c>
      <c r="D1068"/>
      <c r="E1068">
        <v>43</v>
      </c>
      <c r="F1068">
        <v>30</v>
      </c>
      <c r="G1068">
        <v>55</v>
      </c>
      <c r="H1068">
        <v>40</v>
      </c>
      <c r="I1068">
        <v>65</v>
      </c>
      <c r="J1068">
        <v>97</v>
      </c>
      <c r="K1068" t="s">
        <v>2069</v>
      </c>
      <c r="L1068" t="s">
        <v>252</v>
      </c>
      <c r="M1068" t="s">
        <v>251</v>
      </c>
      <c r="N1068">
        <v>6.1800000000000006</v>
      </c>
      <c r="O1068">
        <v>5.32</v>
      </c>
      <c r="R1068">
        <f t="shared" si="68"/>
        <v>6</v>
      </c>
      <c r="S1068">
        <f t="shared" si="69"/>
        <v>5</v>
      </c>
      <c r="T1068">
        <f t="shared" si="70"/>
        <v>11</v>
      </c>
      <c r="U1068" t="s">
        <v>1490</v>
      </c>
      <c r="V1068" t="s">
        <v>1512</v>
      </c>
      <c r="W1068" t="s">
        <v>1209</v>
      </c>
      <c r="X1068" t="s">
        <v>1536</v>
      </c>
      <c r="Z1068" t="str" cm="1">
        <f t="array" ref="Z1068">IF(ISBLANK(AK1068),_xlfn.LET(
    _xlpm.nameBeforeSlash, IF(ISNUMBER(SEARCH("/", Y1068)), LEFT(Y1068, SEARCH("/", Y1068)-1), Y1068),
    _xlpm.matchRow, IFERROR(MATCH(_xlpm.nameBeforeSlash, AA:AA, 0), ""),
    _xlpm.difference, IF(_xlpm.matchRow="", "", ABS((R1068 + S1068)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),IF(ISBLANK(Y1068),"","Hidden"))</f>
        <v/>
      </c>
      <c r="AA1068" t="s">
        <v>5397</v>
      </c>
      <c r="AC1068" t="s">
        <v>744</v>
      </c>
      <c r="AD1068" t="str">
        <f>_xlfn.XLOOKUP(AC1068,moves!A:A,moves!B:B)</f>
        <v>fairy</v>
      </c>
      <c r="AE1068">
        <f>_xlfn.XLOOKUP(AC1068,moves!A:A,moves!D:D)</f>
        <v>1</v>
      </c>
      <c r="AF1068" t="str">
        <f>_xlfn.XLOOKUP(AC1068,moves!A:A,moves!E:E)</f>
        <v>Inflict the Confused status on the target. If the target was already Confused: Increased attack strength by 2.</v>
      </c>
      <c r="AG1068">
        <v>0</v>
      </c>
      <c r="AH1068">
        <v>0</v>
      </c>
      <c r="AI1068">
        <f t="shared" si="71"/>
        <v>1</v>
      </c>
      <c r="AJ1068" t="s">
        <v>523</v>
      </c>
      <c r="AL1068">
        <v>0</v>
      </c>
      <c r="AM1068" cm="1">
        <f t="array" ref="AM1068">IF(AL1068=1,1,
   IF(ISTEXT(AK1068),1,
   IF(AO1068&gt;1,AM1067,
   IF(AI1068=1,
      IF(SUMPRODUCT((LEN($Y$2:$Y$4096)-LEN(SUBSTITUTE($Y$2:$Y$4096,AA1068,"")))/LEN(AA1068))&gt;0,2,1),
      IF(
         SUMPRODUCT((LEN($Y$2:$Y$4096)-LEN(SUBSTITUTE($Y$2:$Y$4096,AA1068,"")))/LEN(AA1068))
         - SUMPRODUCT((LEN($Y$2:$Y$4096)-LEN(SUBSTITUTE($Y$2:$Y$4096,"Alolan "&amp;AA1068,"")))/LEN("Alolan "&amp;AA1068))
         - SUMPRODUCT((LEN($Y$2:$Y$4096)-LEN(SUBSTITUTE($Y$2:$Y$4096,"Galarian "&amp;AA1068,"")))/LEN("Galarian "&amp;AA1068))
         - SUMPRODUCT((LEN($Y$2:$Y$4096)-LEN(SUBSTITUTE($Y$2:$Y$4096,"Hisuian "&amp;AA1068,"")))/LEN("Hisuian "&amp;AA1068))
         - SUMPRODUCT((LEN($Y$2:$Y$4096)-LEN(SUBSTITUTE($Y$2:$Y$4096,"Paldean "&amp;AA1068,"")))/LEN("Paldean "&amp;AA1068))
      &gt;0,2,1)
   ))))</f>
        <v>1</v>
      </c>
      <c r="AN1068">
        <v>0</v>
      </c>
      <c r="AO1068">
        <v>0</v>
      </c>
    </row>
    <row r="1069" spans="1:41" x14ac:dyDescent="0.25">
      <c r="A1069">
        <v>371</v>
      </c>
      <c r="B1069" t="s">
        <v>137</v>
      </c>
      <c r="C1069" t="s">
        <v>1482</v>
      </c>
      <c r="D1069"/>
      <c r="E1069">
        <v>45</v>
      </c>
      <c r="F1069">
        <v>75</v>
      </c>
      <c r="G1069">
        <v>60</v>
      </c>
      <c r="H1069">
        <v>40</v>
      </c>
      <c r="I1069">
        <v>30</v>
      </c>
      <c r="J1069">
        <v>50</v>
      </c>
      <c r="K1069" t="s">
        <v>2070</v>
      </c>
      <c r="L1069" t="s">
        <v>253</v>
      </c>
      <c r="M1069" t="s">
        <v>248</v>
      </c>
      <c r="N1069">
        <v>6.15</v>
      </c>
      <c r="O1069">
        <v>4.5</v>
      </c>
      <c r="R1069">
        <f t="shared" si="68"/>
        <v>6</v>
      </c>
      <c r="S1069">
        <f t="shared" si="69"/>
        <v>5</v>
      </c>
      <c r="T1069">
        <f t="shared" si="70"/>
        <v>11</v>
      </c>
      <c r="U1069" t="s">
        <v>1482</v>
      </c>
      <c r="V1069" t="s">
        <v>1481</v>
      </c>
      <c r="W1069" t="s">
        <v>1471</v>
      </c>
      <c r="X1069" t="s">
        <v>1479</v>
      </c>
      <c r="Y1069" t="s">
        <v>138</v>
      </c>
      <c r="Z1069" cm="1">
        <f t="array" ref="Z1069">IF(ISBLANK(AK1069),_xlfn.LET(
    _xlpm.nameBeforeSlash, IF(ISNUMBER(SEARCH("/", Y1069)), LEFT(Y1069, SEARCH("/", Y1069)-1), Y1069),
    _xlpm.matchRow, IFERROR(MATCH(_xlpm.nameBeforeSlash, AA:AA, 0), ""),
    _xlpm.difference, IF(_xlpm.matchRow="", "", ABS((R1069 + S1069)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),IF(ISBLANK(Y1069),"","Hidden"))</f>
        <v>7</v>
      </c>
      <c r="AA1069" t="s">
        <v>137</v>
      </c>
      <c r="AC1069" t="s">
        <v>711</v>
      </c>
      <c r="AD1069" t="str">
        <f>_xlfn.XLOOKUP(AC1069,moves!A:A,moves!B:B)</f>
        <v>fire</v>
      </c>
      <c r="AE1069">
        <f>_xlfn.XLOOKUP(AC1069,moves!A:A,moves!D:D)</f>
        <v>2</v>
      </c>
      <c r="AF1069" t="str">
        <f>_xlfn.XLOOKUP(AC1069,moves!A:A,moves!E:E)</f>
        <v>Inflict the Burned status on the target.</v>
      </c>
      <c r="AG1069">
        <v>0</v>
      </c>
      <c r="AH1069">
        <v>0</v>
      </c>
      <c r="AI1069">
        <f t="shared" si="71"/>
        <v>0</v>
      </c>
      <c r="AJ1069" t="s">
        <v>523</v>
      </c>
      <c r="AL1069">
        <v>0</v>
      </c>
      <c r="AM1069" cm="1">
        <f t="array" ref="AM1069">IF(AL1069=1,1,
   IF(ISTEXT(AK1069),1,
   IF(AO1069&gt;1,AM1068,
   IF(AI1069=1,
      IF(SUMPRODUCT((LEN($Y$2:$Y$4096)-LEN(SUBSTITUTE($Y$2:$Y$4096,AA1069,"")))/LEN(AA1069))&gt;0,2,1),
      IF(
         SUMPRODUCT((LEN($Y$2:$Y$4096)-LEN(SUBSTITUTE($Y$2:$Y$4096,AA1069,"")))/LEN(AA1069))
         - SUMPRODUCT((LEN($Y$2:$Y$4096)-LEN(SUBSTITUTE($Y$2:$Y$4096,"Alolan "&amp;AA1069,"")))/LEN("Alolan "&amp;AA1069))
         - SUMPRODUCT((LEN($Y$2:$Y$4096)-LEN(SUBSTITUTE($Y$2:$Y$4096,"Galarian "&amp;AA1069,"")))/LEN("Galarian "&amp;AA1069))
         - SUMPRODUCT((LEN($Y$2:$Y$4096)-LEN(SUBSTITUTE($Y$2:$Y$4096,"Hisuian "&amp;AA1069,"")))/LEN("Hisuian "&amp;AA1069))
         - SUMPRODUCT((LEN($Y$2:$Y$4096)-LEN(SUBSTITUTE($Y$2:$Y$4096,"Paldean "&amp;AA1069,"")))/LEN("Paldean "&amp;AA1069))
      &gt;0,2,1)
   ))))</f>
        <v>1</v>
      </c>
      <c r="AN1069">
        <v>0</v>
      </c>
      <c r="AO1069">
        <v>0</v>
      </c>
    </row>
    <row r="1070" spans="1:41" x14ac:dyDescent="0.25">
      <c r="A1070" t="s">
        <v>4106</v>
      </c>
      <c r="B1070" t="s">
        <v>137</v>
      </c>
      <c r="C1070" t="s">
        <v>1482</v>
      </c>
      <c r="D1070"/>
      <c r="E1070">
        <v>45</v>
      </c>
      <c r="F1070">
        <v>75</v>
      </c>
      <c r="G1070">
        <v>60</v>
      </c>
      <c r="H1070">
        <v>40</v>
      </c>
      <c r="I1070">
        <v>30</v>
      </c>
      <c r="J1070">
        <v>50</v>
      </c>
      <c r="K1070" t="s">
        <v>2070</v>
      </c>
      <c r="L1070" t="s">
        <v>253</v>
      </c>
      <c r="M1070" t="s">
        <v>248</v>
      </c>
      <c r="N1070">
        <v>6.15</v>
      </c>
      <c r="O1070">
        <v>4.5</v>
      </c>
      <c r="R1070">
        <f t="shared" si="68"/>
        <v>6</v>
      </c>
      <c r="S1070">
        <f t="shared" si="69"/>
        <v>5</v>
      </c>
      <c r="T1070">
        <f t="shared" si="70"/>
        <v>11</v>
      </c>
      <c r="U1070" t="s">
        <v>1482</v>
      </c>
      <c r="V1070" t="s">
        <v>1481</v>
      </c>
      <c r="W1070" t="s">
        <v>1471</v>
      </c>
      <c r="X1070" t="s">
        <v>1479</v>
      </c>
      <c r="Y1070" t="s">
        <v>5398</v>
      </c>
      <c r="Z1070" cm="1">
        <f t="array" ref="Z1070">IF(ISBLANK(AK1070),_xlfn.LET(
    _xlpm.nameBeforeSlash, IF(ISNUMBER(SEARCH("/", Y1070)), LEFT(Y1070, SEARCH("/", Y1070)-1), Y1070),
    _xlpm.matchRow, IFERROR(MATCH(_xlpm.nameBeforeSlash, AA:AA, 0), ""),
    _xlpm.difference, IF(_xlpm.matchRow="", "", ABS((R1070 + S1070)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),IF(ISBLANK(Y1070),"","Hidden"))</f>
        <v>7</v>
      </c>
      <c r="AA1070" t="s">
        <v>5399</v>
      </c>
      <c r="AC1070" t="s">
        <v>460</v>
      </c>
      <c r="AD1070" t="str">
        <f>_xlfn.XLOOKUP(AC1070,moves!A:A,moves!B:B)</f>
        <v>dark</v>
      </c>
      <c r="AE1070">
        <f>_xlfn.XLOOKUP(AC1070,moves!A:A,moves!D:D)</f>
        <v>3</v>
      </c>
      <c r="AF1070" t="str">
        <f>_xlfn.XLOOKUP(AC1070,moves!A:A,moves!E:E)</f>
        <v>When the target is next attacked: Add 1 regular hit to the roll.</v>
      </c>
      <c r="AG1070">
        <v>0</v>
      </c>
      <c r="AH1070">
        <v>0</v>
      </c>
      <c r="AI1070">
        <f t="shared" si="71"/>
        <v>1</v>
      </c>
      <c r="AJ1070" t="s">
        <v>523</v>
      </c>
      <c r="AL1070">
        <v>0</v>
      </c>
      <c r="AM1070" cm="1">
        <f t="array" ref="AM1070">IF(AL1070=1,1,
   IF(ISTEXT(AK1070),1,
   IF(AO1070&gt;1,AM1069,
   IF(AI1070=1,
      IF(SUMPRODUCT((LEN($Y$2:$Y$4096)-LEN(SUBSTITUTE($Y$2:$Y$4096,AA1070,"")))/LEN(AA1070))&gt;0,2,1),
      IF(
         SUMPRODUCT((LEN($Y$2:$Y$4096)-LEN(SUBSTITUTE($Y$2:$Y$4096,AA1070,"")))/LEN(AA1070))
         - SUMPRODUCT((LEN($Y$2:$Y$4096)-LEN(SUBSTITUTE($Y$2:$Y$4096,"Alolan "&amp;AA1070,"")))/LEN("Alolan "&amp;AA1070))
         - SUMPRODUCT((LEN($Y$2:$Y$4096)-LEN(SUBSTITUTE($Y$2:$Y$4096,"Galarian "&amp;AA1070,"")))/LEN("Galarian "&amp;AA1070))
         - SUMPRODUCT((LEN($Y$2:$Y$4096)-LEN(SUBSTITUTE($Y$2:$Y$4096,"Hisuian "&amp;AA1070,"")))/LEN("Hisuian "&amp;AA1070))
         - SUMPRODUCT((LEN($Y$2:$Y$4096)-LEN(SUBSTITUTE($Y$2:$Y$4096,"Paldean "&amp;AA1070,"")))/LEN("Paldean "&amp;AA1070))
      &gt;0,2,1)
   ))))</f>
        <v>1</v>
      </c>
      <c r="AN1070">
        <v>0</v>
      </c>
      <c r="AO1070">
        <v>0</v>
      </c>
    </row>
    <row r="1071" spans="1:41" x14ac:dyDescent="0.25">
      <c r="A1071">
        <v>372</v>
      </c>
      <c r="B1071" t="s">
        <v>138</v>
      </c>
      <c r="C1071" t="s">
        <v>1482</v>
      </c>
      <c r="D1071"/>
      <c r="E1071">
        <v>65</v>
      </c>
      <c r="F1071">
        <v>95</v>
      </c>
      <c r="G1071">
        <v>100</v>
      </c>
      <c r="H1071">
        <v>60</v>
      </c>
      <c r="I1071">
        <v>50</v>
      </c>
      <c r="J1071">
        <v>50</v>
      </c>
      <c r="K1071" t="s">
        <v>2071</v>
      </c>
      <c r="L1071" t="s">
        <v>253</v>
      </c>
      <c r="M1071" t="s">
        <v>248</v>
      </c>
      <c r="N1071">
        <v>7.35</v>
      </c>
      <c r="O1071">
        <v>7.1</v>
      </c>
      <c r="R1071">
        <f t="shared" si="68"/>
        <v>7</v>
      </c>
      <c r="S1071">
        <f t="shared" si="69"/>
        <v>7</v>
      </c>
      <c r="T1071">
        <f t="shared" si="70"/>
        <v>14</v>
      </c>
      <c r="U1071" t="s">
        <v>1482</v>
      </c>
      <c r="V1071" t="s">
        <v>1481</v>
      </c>
      <c r="W1071" t="s">
        <v>1471</v>
      </c>
      <c r="X1071" t="s">
        <v>1479</v>
      </c>
      <c r="Y1071" t="s">
        <v>139</v>
      </c>
      <c r="Z1071" cm="1">
        <f t="array" ref="Z1071">IF(ISBLANK(AK1071),_xlfn.LET(
    _xlpm.nameBeforeSlash, IF(ISNUMBER(SEARCH("/", Y1071)), LEFT(Y1071, SEARCH("/", Y1071)-1), Y1071),
    _xlpm.matchRow, IFERROR(MATCH(_xlpm.nameBeforeSlash, AA:AA, 0), ""),
    _xlpm.difference, IF(_xlpm.matchRow="", "", ABS((R1071 + S1071)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),IF(ISBLANK(Y1071),"","Hidden"))</f>
        <v>15</v>
      </c>
      <c r="AA1071" t="s">
        <v>138</v>
      </c>
      <c r="AC1071" t="s">
        <v>862</v>
      </c>
      <c r="AD1071" t="str">
        <f>_xlfn.XLOOKUP(AC1071,moves!A:A,moves!B:B)</f>
        <v>dragon</v>
      </c>
      <c r="AE1071">
        <f>_xlfn.XLOOKUP(AC1071,moves!A:A,moves!D:D)</f>
        <v>3</v>
      </c>
      <c r="AF1071" t="str">
        <f>_xlfn.XLOOKUP(AC1071,moves!A:A,moves!E:E)</f>
        <v>If any status symbols are rolled: Inflict the Paralyzed status on the target.</v>
      </c>
      <c r="AG1071">
        <v>0</v>
      </c>
      <c r="AH1071">
        <v>0</v>
      </c>
      <c r="AI1071">
        <f t="shared" si="71"/>
        <v>0</v>
      </c>
      <c r="AJ1071" t="s">
        <v>524</v>
      </c>
      <c r="AL1071">
        <v>0</v>
      </c>
      <c r="AM1071" cm="1">
        <f t="array" ref="AM1071">IF(AL1071=1,1,
   IF(ISTEXT(AK1071),1,
   IF(AO1071&gt;1,AM1070,
   IF(AI1071=1,
      IF(SUMPRODUCT((LEN($Y$2:$Y$4096)-LEN(SUBSTITUTE($Y$2:$Y$4096,AA1071,"")))/LEN(AA1071))&gt;0,2,1),
      IF(
         SUMPRODUCT((LEN($Y$2:$Y$4096)-LEN(SUBSTITUTE($Y$2:$Y$4096,AA1071,"")))/LEN(AA1071))
         - SUMPRODUCT((LEN($Y$2:$Y$4096)-LEN(SUBSTITUTE($Y$2:$Y$4096,"Alolan "&amp;AA1071,"")))/LEN("Alolan "&amp;AA1071))
         - SUMPRODUCT((LEN($Y$2:$Y$4096)-LEN(SUBSTITUTE($Y$2:$Y$4096,"Galarian "&amp;AA1071,"")))/LEN("Galarian "&amp;AA1071))
         - SUMPRODUCT((LEN($Y$2:$Y$4096)-LEN(SUBSTITUTE($Y$2:$Y$4096,"Hisuian "&amp;AA1071,"")))/LEN("Hisuian "&amp;AA1071))
         - SUMPRODUCT((LEN($Y$2:$Y$4096)-LEN(SUBSTITUTE($Y$2:$Y$4096,"Paldean "&amp;AA1071,"")))/LEN("Paldean "&amp;AA1071))
      &gt;0,2,1)
   ))))</f>
        <v>2</v>
      </c>
      <c r="AN1071">
        <v>0</v>
      </c>
      <c r="AO1071">
        <v>0</v>
      </c>
    </row>
    <row r="1072" spans="1:41" x14ac:dyDescent="0.25">
      <c r="A1072" t="s">
        <v>4107</v>
      </c>
      <c r="B1072" t="s">
        <v>138</v>
      </c>
      <c r="C1072" t="s">
        <v>1482</v>
      </c>
      <c r="D1072"/>
      <c r="E1072">
        <v>65</v>
      </c>
      <c r="F1072">
        <v>95</v>
      </c>
      <c r="G1072">
        <v>100</v>
      </c>
      <c r="H1072">
        <v>60</v>
      </c>
      <c r="I1072">
        <v>50</v>
      </c>
      <c r="J1072">
        <v>50</v>
      </c>
      <c r="K1072" t="s">
        <v>2071</v>
      </c>
      <c r="L1072" t="s">
        <v>253</v>
      </c>
      <c r="M1072" t="s">
        <v>248</v>
      </c>
      <c r="N1072">
        <v>7.35</v>
      </c>
      <c r="O1072">
        <v>7.1</v>
      </c>
      <c r="R1072">
        <f t="shared" si="68"/>
        <v>7</v>
      </c>
      <c r="S1072">
        <f t="shared" si="69"/>
        <v>7</v>
      </c>
      <c r="T1072">
        <f t="shared" si="70"/>
        <v>14</v>
      </c>
      <c r="U1072" t="s">
        <v>1482</v>
      </c>
      <c r="V1072" t="s">
        <v>1481</v>
      </c>
      <c r="W1072" t="s">
        <v>1471</v>
      </c>
      <c r="X1072" t="s">
        <v>1479</v>
      </c>
      <c r="Y1072" t="s">
        <v>5400</v>
      </c>
      <c r="Z1072" cm="1">
        <f t="array" ref="Z1072">IF(ISBLANK(AK1072),_xlfn.LET(
    _xlpm.nameBeforeSlash, IF(ISNUMBER(SEARCH("/", Y1072)), LEFT(Y1072, SEARCH("/", Y1072)-1), Y1072),
    _xlpm.matchRow, IFERROR(MATCH(_xlpm.nameBeforeSlash, AA:AA, 0), ""),
    _xlpm.difference, IF(_xlpm.matchRow="", "", ABS((R1072 + S1072)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),IF(ISBLANK(Y1072),"","Hidden"))</f>
        <v>15</v>
      </c>
      <c r="AA1072" t="s">
        <v>5398</v>
      </c>
      <c r="AC1072" t="s">
        <v>685</v>
      </c>
      <c r="AD1072" t="str">
        <f>_xlfn.XLOOKUP(AC1072,moves!A:A,moves!B:B)</f>
        <v>dragon</v>
      </c>
      <c r="AE1072">
        <f>_xlfn.XLOOKUP(AC1072,moves!A:A,moves!D:D)</f>
        <v>4</v>
      </c>
      <c r="AF1072" t="str">
        <f>_xlfn.XLOOKUP(AC1072,moves!A:A,moves!E:E)</f>
        <v>Status symbols deal +1 damage.</v>
      </c>
      <c r="AG1072">
        <v>0</v>
      </c>
      <c r="AH1072">
        <v>0</v>
      </c>
      <c r="AI1072">
        <f t="shared" si="71"/>
        <v>1</v>
      </c>
      <c r="AJ1072" t="s">
        <v>524</v>
      </c>
      <c r="AL1072">
        <v>0</v>
      </c>
      <c r="AM1072" cm="1">
        <f t="array" ref="AM1072">IF(AL1072=1,1,
   IF(ISTEXT(AK1072),1,
   IF(AO1072&gt;1,AM1071,
   IF(AI1072=1,
      IF(SUMPRODUCT((LEN($Y$2:$Y$4096)-LEN(SUBSTITUTE($Y$2:$Y$4096,AA1072,"")))/LEN(AA1072))&gt;0,2,1),
      IF(
         SUMPRODUCT((LEN($Y$2:$Y$4096)-LEN(SUBSTITUTE($Y$2:$Y$4096,AA1072,"")))/LEN(AA1072))
         - SUMPRODUCT((LEN($Y$2:$Y$4096)-LEN(SUBSTITUTE($Y$2:$Y$4096,"Alolan "&amp;AA1072,"")))/LEN("Alolan "&amp;AA1072))
         - SUMPRODUCT((LEN($Y$2:$Y$4096)-LEN(SUBSTITUTE($Y$2:$Y$4096,"Galarian "&amp;AA1072,"")))/LEN("Galarian "&amp;AA1072))
         - SUMPRODUCT((LEN($Y$2:$Y$4096)-LEN(SUBSTITUTE($Y$2:$Y$4096,"Hisuian "&amp;AA1072,"")))/LEN("Hisuian "&amp;AA1072))
         - SUMPRODUCT((LEN($Y$2:$Y$4096)-LEN(SUBSTITUTE($Y$2:$Y$4096,"Paldean "&amp;AA1072,"")))/LEN("Paldean "&amp;AA1072))
      &gt;0,2,1)
   ))))</f>
        <v>2</v>
      </c>
      <c r="AN1072">
        <v>0</v>
      </c>
      <c r="AO1072">
        <v>0</v>
      </c>
    </row>
    <row r="1073" spans="1:41" x14ac:dyDescent="0.25">
      <c r="A1073">
        <v>373</v>
      </c>
      <c r="B1073" t="s">
        <v>139</v>
      </c>
      <c r="C1073" t="s">
        <v>1482</v>
      </c>
      <c r="D1073" t="s">
        <v>1481</v>
      </c>
      <c r="E1073">
        <v>95</v>
      </c>
      <c r="F1073">
        <v>135</v>
      </c>
      <c r="G1073">
        <v>80</v>
      </c>
      <c r="H1073">
        <v>110</v>
      </c>
      <c r="I1073">
        <v>80</v>
      </c>
      <c r="J1073">
        <v>100</v>
      </c>
      <c r="K1073" t="s">
        <v>1704</v>
      </c>
      <c r="L1073" t="s">
        <v>253</v>
      </c>
      <c r="M1073" t="s">
        <v>248</v>
      </c>
      <c r="N1073">
        <v>11.85</v>
      </c>
      <c r="O1073">
        <v>8.6</v>
      </c>
      <c r="R1073">
        <f t="shared" si="68"/>
        <v>12</v>
      </c>
      <c r="S1073">
        <f t="shared" si="69"/>
        <v>9</v>
      </c>
      <c r="T1073">
        <f t="shared" si="70"/>
        <v>21</v>
      </c>
      <c r="U1073" t="s">
        <v>1482</v>
      </c>
      <c r="V1073" t="s">
        <v>1481</v>
      </c>
      <c r="W1073" t="s">
        <v>1471</v>
      </c>
      <c r="X1073" t="s">
        <v>1479</v>
      </c>
      <c r="Z1073" t="str" cm="1">
        <f t="array" ref="Z1073">IF(ISBLANK(AK1073),_xlfn.LET(
    _xlpm.nameBeforeSlash, IF(ISNUMBER(SEARCH("/", Y1073)), LEFT(Y1073, SEARCH("/", Y1073)-1), Y1073),
    _xlpm.matchRow, IFERROR(MATCH(_xlpm.nameBeforeSlash, AA:AA, 0), ""),
    _xlpm.difference, IF(_xlpm.matchRow="", "", ABS((R1073 + S1073)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),IF(ISBLANK(Y1073),"","Hidden"))</f>
        <v/>
      </c>
      <c r="AA1073" t="s">
        <v>139</v>
      </c>
      <c r="AC1073" t="s">
        <v>1095</v>
      </c>
      <c r="AD1073" t="str">
        <f>_xlfn.XLOOKUP(AC1073,moves!A:A,moves!B:B)</f>
        <v>flying</v>
      </c>
      <c r="AE1073">
        <f>_xlfn.XLOOKUP(AC1073,moves!A:A,moves!D:D)</f>
        <v>4</v>
      </c>
      <c r="AF1073" t="str">
        <f>_xlfn.XLOOKUP(AC1073,moves!A:A,moves!E:E)</f>
        <v xml:space="preserve"> </v>
      </c>
      <c r="AG1073">
        <v>0</v>
      </c>
      <c r="AH1073">
        <v>0</v>
      </c>
      <c r="AI1073">
        <f t="shared" si="71"/>
        <v>0</v>
      </c>
      <c r="AJ1073" t="s">
        <v>525</v>
      </c>
      <c r="AL1073">
        <v>0</v>
      </c>
      <c r="AM1073" cm="1">
        <f t="array" ref="AM1073">IF(AL1073=1,1,
   IF(ISTEXT(AK1073),1,
   IF(AO1073&gt;1,AM1072,
   IF(AI1073=1,
      IF(SUMPRODUCT((LEN($Y$2:$Y$4096)-LEN(SUBSTITUTE($Y$2:$Y$4096,AA1073,"")))/LEN(AA1073))&gt;0,2,1),
      IF(
         SUMPRODUCT((LEN($Y$2:$Y$4096)-LEN(SUBSTITUTE($Y$2:$Y$4096,AA1073,"")))/LEN(AA1073))
         - SUMPRODUCT((LEN($Y$2:$Y$4096)-LEN(SUBSTITUTE($Y$2:$Y$4096,"Alolan "&amp;AA1073,"")))/LEN("Alolan "&amp;AA1073))
         - SUMPRODUCT((LEN($Y$2:$Y$4096)-LEN(SUBSTITUTE($Y$2:$Y$4096,"Galarian "&amp;AA1073,"")))/LEN("Galarian "&amp;AA1073))
         - SUMPRODUCT((LEN($Y$2:$Y$4096)-LEN(SUBSTITUTE($Y$2:$Y$4096,"Hisuian "&amp;AA1073,"")))/LEN("Hisuian "&amp;AA1073))
         - SUMPRODUCT((LEN($Y$2:$Y$4096)-LEN(SUBSTITUTE($Y$2:$Y$4096,"Paldean "&amp;AA1073,"")))/LEN("Paldean "&amp;AA1073))
      &gt;0,2,1)
   ))))</f>
        <v>2</v>
      </c>
      <c r="AN1073">
        <v>0</v>
      </c>
      <c r="AO1073">
        <v>1</v>
      </c>
    </row>
    <row r="1074" spans="1:41" x14ac:dyDescent="0.25">
      <c r="A1074" t="s">
        <v>2072</v>
      </c>
      <c r="B1074" t="s">
        <v>139</v>
      </c>
      <c r="C1074" t="s">
        <v>1482</v>
      </c>
      <c r="D1074" t="s">
        <v>1481</v>
      </c>
      <c r="E1074">
        <v>95</v>
      </c>
      <c r="F1074">
        <v>145</v>
      </c>
      <c r="G1074">
        <v>130</v>
      </c>
      <c r="H1074">
        <v>120</v>
      </c>
      <c r="I1074">
        <v>90</v>
      </c>
      <c r="J1074">
        <v>120</v>
      </c>
      <c r="K1074" t="s">
        <v>1704</v>
      </c>
      <c r="L1074" t="s">
        <v>3446</v>
      </c>
      <c r="M1074" t="s">
        <v>1476</v>
      </c>
      <c r="N1074">
        <v>13.25</v>
      </c>
      <c r="O1074">
        <v>10.4</v>
      </c>
      <c r="P1074">
        <v>2</v>
      </c>
      <c r="R1074">
        <f t="shared" si="68"/>
        <v>15</v>
      </c>
      <c r="S1074">
        <f t="shared" si="69"/>
        <v>10</v>
      </c>
      <c r="T1074">
        <f t="shared" si="70"/>
        <v>25</v>
      </c>
      <c r="U1074" t="s">
        <v>1482</v>
      </c>
      <c r="V1074" t="s">
        <v>1481</v>
      </c>
      <c r="W1074" t="s">
        <v>1471</v>
      </c>
      <c r="X1074" t="s">
        <v>1479</v>
      </c>
      <c r="Z1074" t="str" cm="1">
        <f t="array" ref="Z1074">IF(ISBLANK(AK1074),_xlfn.LET(
    _xlpm.nameBeforeSlash, IF(ISNUMBER(SEARCH("/", Y1074)), LEFT(Y1074, SEARCH("/", Y1074)-1), Y1074),
    _xlpm.matchRow, IFERROR(MATCH(_xlpm.nameBeforeSlash, AA:AA, 0), ""),
    _xlpm.difference, IF(_xlpm.matchRow="", "", ABS((R1074 + S1074)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),IF(ISBLANK(Y1074),"","Hidden"))</f>
        <v/>
      </c>
      <c r="AA1074" t="s">
        <v>3375</v>
      </c>
      <c r="AB1074" t="s">
        <v>1477</v>
      </c>
      <c r="AC1074" t="s">
        <v>436</v>
      </c>
      <c r="AD1074" t="str">
        <f>_xlfn.XLOOKUP(AC1074,moves!A:A,moves!B:B)</f>
        <v>dragon</v>
      </c>
      <c r="AE1074">
        <f>_xlfn.XLOOKUP(AC1074,moves!A:A,moves!D:D)</f>
        <v>5</v>
      </c>
      <c r="AF1074" t="str">
        <f>_xlfn.XLOOKUP(AC1074,moves!A:A,moves!E:E)</f>
        <v>Inflict the Confused status on the user. Deal any damage taken by the user during this attack to the target as well.</v>
      </c>
      <c r="AG1074">
        <v>0</v>
      </c>
      <c r="AH1074">
        <v>0</v>
      </c>
      <c r="AI1074">
        <f t="shared" si="71"/>
        <v>0</v>
      </c>
      <c r="AJ1074" t="s">
        <v>525</v>
      </c>
      <c r="AL1074">
        <v>0</v>
      </c>
      <c r="AM1074" cm="1">
        <f t="array" ref="AM1074">IF(AL1074=1,1,
   IF(ISTEXT(AK1074),1,
   IF(AO1074&gt;1,AM1073,
   IF(AI1074=1,
      IF(SUMPRODUCT((LEN($Y$2:$Y$4096)-LEN(SUBSTITUTE($Y$2:$Y$4096,AA1074,"")))/LEN(AA1074))&gt;0,2,1),
      IF(
         SUMPRODUCT((LEN($Y$2:$Y$4096)-LEN(SUBSTITUTE($Y$2:$Y$4096,AA1074,"")))/LEN(AA1074))
         - SUMPRODUCT((LEN($Y$2:$Y$4096)-LEN(SUBSTITUTE($Y$2:$Y$4096,"Alolan "&amp;AA1074,"")))/LEN("Alolan "&amp;AA1074))
         - SUMPRODUCT((LEN($Y$2:$Y$4096)-LEN(SUBSTITUTE($Y$2:$Y$4096,"Galarian "&amp;AA1074,"")))/LEN("Galarian "&amp;AA1074))
         - SUMPRODUCT((LEN($Y$2:$Y$4096)-LEN(SUBSTITUTE($Y$2:$Y$4096,"Hisuian "&amp;AA1074,"")))/LEN("Hisuian "&amp;AA1074))
         - SUMPRODUCT((LEN($Y$2:$Y$4096)-LEN(SUBSTITUTE($Y$2:$Y$4096,"Paldean "&amp;AA1074,"")))/LEN("Paldean "&amp;AA1074))
      &gt;0,2,1)
   ))))</f>
        <v>2</v>
      </c>
      <c r="AN1074">
        <v>0</v>
      </c>
      <c r="AO1074">
        <v>2</v>
      </c>
    </row>
    <row r="1075" spans="1:41" x14ac:dyDescent="0.25">
      <c r="A1075" t="s">
        <v>4108</v>
      </c>
      <c r="B1075" t="s">
        <v>139</v>
      </c>
      <c r="C1075" t="s">
        <v>1482</v>
      </c>
      <c r="D1075" t="s">
        <v>1481</v>
      </c>
      <c r="E1075">
        <v>95</v>
      </c>
      <c r="F1075">
        <v>135</v>
      </c>
      <c r="G1075">
        <v>80</v>
      </c>
      <c r="H1075">
        <v>110</v>
      </c>
      <c r="I1075">
        <v>80</v>
      </c>
      <c r="J1075">
        <v>100</v>
      </c>
      <c r="K1075" t="s">
        <v>1704</v>
      </c>
      <c r="L1075" t="s">
        <v>253</v>
      </c>
      <c r="M1075" t="s">
        <v>248</v>
      </c>
      <c r="N1075">
        <v>11.85</v>
      </c>
      <c r="O1075">
        <v>8.6</v>
      </c>
      <c r="R1075">
        <f t="shared" si="68"/>
        <v>12</v>
      </c>
      <c r="S1075">
        <f t="shared" si="69"/>
        <v>9</v>
      </c>
      <c r="T1075">
        <f t="shared" si="70"/>
        <v>21</v>
      </c>
      <c r="U1075" t="s">
        <v>1482</v>
      </c>
      <c r="V1075" t="s">
        <v>1481</v>
      </c>
      <c r="W1075" t="s">
        <v>1471</v>
      </c>
      <c r="X1075" t="s">
        <v>1479</v>
      </c>
      <c r="Z1075" t="str" cm="1">
        <f t="array" ref="Z1075">IF(ISBLANK(AK1075),_xlfn.LET(
    _xlpm.nameBeforeSlash, IF(ISNUMBER(SEARCH("/", Y1075)), LEFT(Y1075, SEARCH("/", Y1075)-1), Y1075),
    _xlpm.matchRow, IFERROR(MATCH(_xlpm.nameBeforeSlash, AA:AA, 0), ""),
    _xlpm.difference, IF(_xlpm.matchRow="", "", ABS((R1075 + S1075)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),IF(ISBLANK(Y1075),"","Hidden"))</f>
        <v/>
      </c>
      <c r="AA1075" t="s">
        <v>5400</v>
      </c>
      <c r="AC1075" t="s">
        <v>6554</v>
      </c>
      <c r="AD1075" t="str">
        <f>_xlfn.XLOOKUP(AC1075,moves!A:A,moves!B:B)</f>
        <v>fire</v>
      </c>
      <c r="AE1075">
        <f>_xlfn.XLOOKUP(AC1075,moves!A:A,moves!D:D)</f>
        <v>4</v>
      </c>
      <c r="AF1075" t="str">
        <f>_xlfn.XLOOKUP(AC1075,moves!A:A,moves!E:E)</f>
        <v xml:space="preserve"> </v>
      </c>
      <c r="AG1075">
        <v>0</v>
      </c>
      <c r="AH1075">
        <v>0</v>
      </c>
      <c r="AI1075">
        <f t="shared" si="71"/>
        <v>1</v>
      </c>
      <c r="AJ1075" t="s">
        <v>525</v>
      </c>
      <c r="AL1075">
        <v>0</v>
      </c>
      <c r="AM1075" cm="1">
        <f t="array" ref="AM1075">IF(AL1075=1,1,
   IF(ISTEXT(AK1075),1,
   IF(AO1075&gt;1,AM1074,
   IF(AI1075=1,
      IF(SUMPRODUCT((LEN($Y$2:$Y$4096)-LEN(SUBSTITUTE($Y$2:$Y$4096,AA1075,"")))/LEN(AA1075))&gt;0,2,1),
      IF(
         SUMPRODUCT((LEN($Y$2:$Y$4096)-LEN(SUBSTITUTE($Y$2:$Y$4096,AA1075,"")))/LEN(AA1075))
         - SUMPRODUCT((LEN($Y$2:$Y$4096)-LEN(SUBSTITUTE($Y$2:$Y$4096,"Alolan "&amp;AA1075,"")))/LEN("Alolan "&amp;AA1075))
         - SUMPRODUCT((LEN($Y$2:$Y$4096)-LEN(SUBSTITUTE($Y$2:$Y$4096,"Galarian "&amp;AA1075,"")))/LEN("Galarian "&amp;AA1075))
         - SUMPRODUCT((LEN($Y$2:$Y$4096)-LEN(SUBSTITUTE($Y$2:$Y$4096,"Hisuian "&amp;AA1075,"")))/LEN("Hisuian "&amp;AA1075))
         - SUMPRODUCT((LEN($Y$2:$Y$4096)-LEN(SUBSTITUTE($Y$2:$Y$4096,"Paldean "&amp;AA1075,"")))/LEN("Paldean "&amp;AA1075))
      &gt;0,2,1)
   ))))</f>
        <v>2</v>
      </c>
      <c r="AN1075">
        <v>0</v>
      </c>
      <c r="AO1075">
        <v>1</v>
      </c>
    </row>
    <row r="1076" spans="1:41" x14ac:dyDescent="0.25">
      <c r="A1076" t="s">
        <v>4109</v>
      </c>
      <c r="B1076" t="s">
        <v>139</v>
      </c>
      <c r="C1076" t="s">
        <v>1482</v>
      </c>
      <c r="D1076" t="s">
        <v>1481</v>
      </c>
      <c r="E1076">
        <v>95</v>
      </c>
      <c r="F1076">
        <v>145</v>
      </c>
      <c r="G1076">
        <v>130</v>
      </c>
      <c r="H1076">
        <v>120</v>
      </c>
      <c r="I1076">
        <v>90</v>
      </c>
      <c r="J1076">
        <v>120</v>
      </c>
      <c r="K1076" t="s">
        <v>1704</v>
      </c>
      <c r="L1076" t="s">
        <v>3446</v>
      </c>
      <c r="M1076" t="s">
        <v>1476</v>
      </c>
      <c r="N1076">
        <v>13.25</v>
      </c>
      <c r="O1076">
        <v>10.4</v>
      </c>
      <c r="P1076">
        <v>2</v>
      </c>
      <c r="R1076">
        <f t="shared" si="68"/>
        <v>15</v>
      </c>
      <c r="S1076">
        <f t="shared" si="69"/>
        <v>10</v>
      </c>
      <c r="T1076">
        <f t="shared" si="70"/>
        <v>25</v>
      </c>
      <c r="U1076" t="s">
        <v>1482</v>
      </c>
      <c r="V1076" t="s">
        <v>1481</v>
      </c>
      <c r="W1076" t="s">
        <v>1471</v>
      </c>
      <c r="X1076" t="s">
        <v>1479</v>
      </c>
      <c r="Z1076" t="str" cm="1">
        <f t="array" ref="Z1076">IF(ISBLANK(AK1076),_xlfn.LET(
    _xlpm.nameBeforeSlash, IF(ISNUMBER(SEARCH("/", Y1076)), LEFT(Y1076, SEARCH("/", Y1076)-1), Y1076),
    _xlpm.matchRow, IFERROR(MATCH(_xlpm.nameBeforeSlash, AA:AA, 0), ""),
    _xlpm.difference, IF(_xlpm.matchRow="", "", ABS((R1076 + S1076)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),IF(ISBLANK(Y1076),"","Hidden"))</f>
        <v/>
      </c>
      <c r="AA1076" t="s">
        <v>5401</v>
      </c>
      <c r="AB1076" t="s">
        <v>1477</v>
      </c>
      <c r="AC1076" t="s">
        <v>6555</v>
      </c>
      <c r="AD1076" t="str">
        <f>_xlfn.XLOOKUP(AC1076,moves!A:A,moves!B:B)</f>
        <v>dragon</v>
      </c>
      <c r="AE1076">
        <f>_xlfn.XLOOKUP(AC1076,moves!A:A,moves!D:D)</f>
        <v>3</v>
      </c>
      <c r="AF1076" t="str">
        <f>_xlfn.XLOOKUP(AC1076,moves!A:A,moves!E:E)</f>
        <v>The user may deal 2 damage to any number of Pokémon in the user's party. For each Pokémon that was dealt damage to in this way: Deal 4 damage to any Pokémon in the target's party.</v>
      </c>
      <c r="AG1076">
        <v>0</v>
      </c>
      <c r="AH1076">
        <v>0</v>
      </c>
      <c r="AI1076">
        <f t="shared" si="71"/>
        <v>1</v>
      </c>
      <c r="AJ1076" t="s">
        <v>525</v>
      </c>
      <c r="AL1076">
        <v>0</v>
      </c>
      <c r="AM1076" cm="1">
        <f t="array" ref="AM1076">IF(AL1076=1,1,
   IF(ISTEXT(AK1076),1,
   IF(AO1076&gt;1,AM1075,
   IF(AI1076=1,
      IF(SUMPRODUCT((LEN($Y$2:$Y$4096)-LEN(SUBSTITUTE($Y$2:$Y$4096,AA1076,"")))/LEN(AA1076))&gt;0,2,1),
      IF(
         SUMPRODUCT((LEN($Y$2:$Y$4096)-LEN(SUBSTITUTE($Y$2:$Y$4096,AA1076,"")))/LEN(AA1076))
         - SUMPRODUCT((LEN($Y$2:$Y$4096)-LEN(SUBSTITUTE($Y$2:$Y$4096,"Alolan "&amp;AA1076,"")))/LEN("Alolan "&amp;AA1076))
         - SUMPRODUCT((LEN($Y$2:$Y$4096)-LEN(SUBSTITUTE($Y$2:$Y$4096,"Galarian "&amp;AA1076,"")))/LEN("Galarian "&amp;AA1076))
         - SUMPRODUCT((LEN($Y$2:$Y$4096)-LEN(SUBSTITUTE($Y$2:$Y$4096,"Hisuian "&amp;AA1076,"")))/LEN("Hisuian "&amp;AA1076))
         - SUMPRODUCT((LEN($Y$2:$Y$4096)-LEN(SUBSTITUTE($Y$2:$Y$4096,"Paldean "&amp;AA1076,"")))/LEN("Paldean "&amp;AA1076))
      &gt;0,2,1)
   ))))</f>
        <v>2</v>
      </c>
      <c r="AN1076">
        <v>0</v>
      </c>
      <c r="AO1076">
        <v>2</v>
      </c>
    </row>
    <row r="1077" spans="1:41" x14ac:dyDescent="0.25">
      <c r="A1077">
        <v>374</v>
      </c>
      <c r="B1077" t="s">
        <v>2073</v>
      </c>
      <c r="C1077" t="s">
        <v>1514</v>
      </c>
      <c r="D1077" t="s">
        <v>429</v>
      </c>
      <c r="E1077">
        <v>40</v>
      </c>
      <c r="F1077">
        <v>55</v>
      </c>
      <c r="G1077">
        <v>80</v>
      </c>
      <c r="H1077">
        <v>35</v>
      </c>
      <c r="I1077">
        <v>60</v>
      </c>
      <c r="J1077">
        <v>30</v>
      </c>
      <c r="K1077" t="s">
        <v>2074</v>
      </c>
      <c r="L1077" t="s">
        <v>253</v>
      </c>
      <c r="M1077" t="s">
        <v>249</v>
      </c>
      <c r="N1077">
        <v>4.3</v>
      </c>
      <c r="O1077">
        <v>5.8</v>
      </c>
      <c r="R1077">
        <f t="shared" si="68"/>
        <v>4</v>
      </c>
      <c r="S1077">
        <f t="shared" si="69"/>
        <v>6</v>
      </c>
      <c r="T1077">
        <f t="shared" si="70"/>
        <v>10</v>
      </c>
      <c r="U1077" t="s">
        <v>1514</v>
      </c>
      <c r="V1077" t="s">
        <v>429</v>
      </c>
      <c r="W1077" t="s">
        <v>1512</v>
      </c>
      <c r="X1077" t="s">
        <v>1492</v>
      </c>
      <c r="Y1077" t="s">
        <v>2075</v>
      </c>
      <c r="Z1077" cm="1">
        <f t="array" ref="Z1077">IF(ISBLANK(AK1077),_xlfn.LET(
    _xlpm.nameBeforeSlash, IF(ISNUMBER(SEARCH("/", Y1077)), LEFT(Y1077, SEARCH("/", Y1077)-1), Y1077),
    _xlpm.matchRow, IFERROR(MATCH(_xlpm.nameBeforeSlash, AA:AA, 0), ""),
    _xlpm.difference, IF(_xlpm.matchRow="", "", ABS((R1077 + S1077)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),IF(ISBLANK(Y1077),"","Hidden"))</f>
        <v>8</v>
      </c>
      <c r="AA1077" t="s">
        <v>2073</v>
      </c>
      <c r="AC1077" t="s">
        <v>444</v>
      </c>
      <c r="AD1077" t="str">
        <f>_xlfn.XLOOKUP(AC1077,moves!A:A,moves!B:B)</f>
        <v>normal</v>
      </c>
      <c r="AE1077">
        <f>_xlfn.XLOOKUP(AC1077,moves!A:A,moves!D:D)</f>
        <v>2</v>
      </c>
      <c r="AF1077" t="str">
        <f>_xlfn.XLOOKUP(AC1077,moves!A:A,moves!E:E)</f>
        <v>When the target next attacks: Remove 1 regular hit from the roll.</v>
      </c>
      <c r="AG1077">
        <v>1</v>
      </c>
      <c r="AH1077">
        <v>0</v>
      </c>
      <c r="AI1077">
        <f t="shared" si="71"/>
        <v>0</v>
      </c>
      <c r="AJ1077" t="s">
        <v>870</v>
      </c>
      <c r="AL1077">
        <v>0</v>
      </c>
      <c r="AM1077" cm="1">
        <f t="array" ref="AM1077">IF(AL1077=1,1,
   IF(ISTEXT(AK1077),1,
   IF(AO1077&gt;1,AM1076,
   IF(AI1077=1,
      IF(SUMPRODUCT((LEN($Y$2:$Y$4096)-LEN(SUBSTITUTE($Y$2:$Y$4096,AA1077,"")))/LEN(AA1077))&gt;0,2,1),
      IF(
         SUMPRODUCT((LEN($Y$2:$Y$4096)-LEN(SUBSTITUTE($Y$2:$Y$4096,AA1077,"")))/LEN(AA1077))
         - SUMPRODUCT((LEN($Y$2:$Y$4096)-LEN(SUBSTITUTE($Y$2:$Y$4096,"Alolan "&amp;AA1077,"")))/LEN("Alolan "&amp;AA1077))
         - SUMPRODUCT((LEN($Y$2:$Y$4096)-LEN(SUBSTITUTE($Y$2:$Y$4096,"Galarian "&amp;AA1077,"")))/LEN("Galarian "&amp;AA1077))
         - SUMPRODUCT((LEN($Y$2:$Y$4096)-LEN(SUBSTITUTE($Y$2:$Y$4096,"Hisuian "&amp;AA1077,"")))/LEN("Hisuian "&amp;AA1077))
         - SUMPRODUCT((LEN($Y$2:$Y$4096)-LEN(SUBSTITUTE($Y$2:$Y$4096,"Paldean "&amp;AA1077,"")))/LEN("Paldean "&amp;AA1077))
      &gt;0,2,1)
   ))))</f>
        <v>1</v>
      </c>
      <c r="AN1077">
        <v>0</v>
      </c>
      <c r="AO1077">
        <v>0</v>
      </c>
    </row>
    <row r="1078" spans="1:41" x14ac:dyDescent="0.25">
      <c r="A1078" t="s">
        <v>4110</v>
      </c>
      <c r="B1078" t="s">
        <v>2073</v>
      </c>
      <c r="C1078" t="s">
        <v>1514</v>
      </c>
      <c r="D1078" t="s">
        <v>429</v>
      </c>
      <c r="E1078">
        <v>40</v>
      </c>
      <c r="F1078">
        <v>55</v>
      </c>
      <c r="G1078">
        <v>80</v>
      </c>
      <c r="H1078">
        <v>35</v>
      </c>
      <c r="I1078">
        <v>60</v>
      </c>
      <c r="J1078">
        <v>30</v>
      </c>
      <c r="K1078" t="s">
        <v>2074</v>
      </c>
      <c r="L1078" t="s">
        <v>253</v>
      </c>
      <c r="M1078" t="s">
        <v>249</v>
      </c>
      <c r="N1078">
        <v>4.3</v>
      </c>
      <c r="O1078">
        <v>5.8</v>
      </c>
      <c r="R1078">
        <f t="shared" si="68"/>
        <v>4</v>
      </c>
      <c r="S1078">
        <f t="shared" si="69"/>
        <v>6</v>
      </c>
      <c r="T1078">
        <f t="shared" si="70"/>
        <v>10</v>
      </c>
      <c r="U1078" t="s">
        <v>1514</v>
      </c>
      <c r="V1078" t="s">
        <v>429</v>
      </c>
      <c r="W1078" t="s">
        <v>1512</v>
      </c>
      <c r="X1078" t="s">
        <v>1492</v>
      </c>
      <c r="Y1078" t="s">
        <v>5402</v>
      </c>
      <c r="Z1078" cm="1">
        <f t="array" ref="Z1078">IF(ISBLANK(AK1078),_xlfn.LET(
    _xlpm.nameBeforeSlash, IF(ISNUMBER(SEARCH("/", Y1078)), LEFT(Y1078, SEARCH("/", Y1078)-1), Y1078),
    _xlpm.matchRow, IFERROR(MATCH(_xlpm.nameBeforeSlash, AA:AA, 0), ""),
    _xlpm.difference, IF(_xlpm.matchRow="", "", ABS((R1078 + S1078)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),IF(ISBLANK(Y1078),"","Hidden"))</f>
        <v>8</v>
      </c>
      <c r="AA1078" t="s">
        <v>5403</v>
      </c>
      <c r="AC1078" t="s">
        <v>6469</v>
      </c>
      <c r="AD1078" t="str">
        <f>_xlfn.XLOOKUP(AC1078,moves!A:A,moves!B:B)</f>
        <v>steel</v>
      </c>
      <c r="AE1078">
        <f>_xlfn.XLOOKUP(AC1078,moves!A:A,moves!D:D)</f>
        <v>0</v>
      </c>
      <c r="AF1078" t="str">
        <f>_xlfn.XLOOKUP(AC1078,moves!A:A,moves!E:E)</f>
        <v>The user takes 1 less damage from all incoming moves.</v>
      </c>
      <c r="AG1078">
        <v>1</v>
      </c>
      <c r="AH1078">
        <v>0</v>
      </c>
      <c r="AI1078">
        <f t="shared" si="71"/>
        <v>1</v>
      </c>
      <c r="AJ1078" t="s">
        <v>523</v>
      </c>
      <c r="AL1078">
        <v>0</v>
      </c>
      <c r="AM1078" cm="1">
        <f t="array" ref="AM1078">IF(AL1078=1,1,
   IF(ISTEXT(AK1078),1,
   IF(AO1078&gt;1,AM1077,
   IF(AI1078=1,
      IF(SUMPRODUCT((LEN($Y$2:$Y$4096)-LEN(SUBSTITUTE($Y$2:$Y$4096,AA1078,"")))/LEN(AA1078))&gt;0,2,1),
      IF(
         SUMPRODUCT((LEN($Y$2:$Y$4096)-LEN(SUBSTITUTE($Y$2:$Y$4096,AA1078,"")))/LEN(AA1078))
         - SUMPRODUCT((LEN($Y$2:$Y$4096)-LEN(SUBSTITUTE($Y$2:$Y$4096,"Alolan "&amp;AA1078,"")))/LEN("Alolan "&amp;AA1078))
         - SUMPRODUCT((LEN($Y$2:$Y$4096)-LEN(SUBSTITUTE($Y$2:$Y$4096,"Galarian "&amp;AA1078,"")))/LEN("Galarian "&amp;AA1078))
         - SUMPRODUCT((LEN($Y$2:$Y$4096)-LEN(SUBSTITUTE($Y$2:$Y$4096,"Hisuian "&amp;AA1078,"")))/LEN("Hisuian "&amp;AA1078))
         - SUMPRODUCT((LEN($Y$2:$Y$4096)-LEN(SUBSTITUTE($Y$2:$Y$4096,"Paldean "&amp;AA1078,"")))/LEN("Paldean "&amp;AA1078))
      &gt;0,2,1)
   ))))</f>
        <v>1</v>
      </c>
      <c r="AN1078">
        <v>0</v>
      </c>
      <c r="AO1078">
        <v>0</v>
      </c>
    </row>
    <row r="1079" spans="1:41" x14ac:dyDescent="0.25">
      <c r="A1079">
        <v>375</v>
      </c>
      <c r="B1079" t="s">
        <v>2075</v>
      </c>
      <c r="C1079" t="s">
        <v>1514</v>
      </c>
      <c r="D1079" t="s">
        <v>429</v>
      </c>
      <c r="E1079">
        <v>60</v>
      </c>
      <c r="F1079">
        <v>75</v>
      </c>
      <c r="G1079">
        <v>100</v>
      </c>
      <c r="H1079">
        <v>55</v>
      </c>
      <c r="I1079">
        <v>80</v>
      </c>
      <c r="J1079">
        <v>50</v>
      </c>
      <c r="K1079" t="s">
        <v>2076</v>
      </c>
      <c r="L1079" t="s">
        <v>253</v>
      </c>
      <c r="M1079" t="s">
        <v>249</v>
      </c>
      <c r="N1079">
        <v>6.3</v>
      </c>
      <c r="O1079">
        <v>7.8</v>
      </c>
      <c r="R1079">
        <f t="shared" si="68"/>
        <v>6</v>
      </c>
      <c r="S1079">
        <f t="shared" si="69"/>
        <v>8</v>
      </c>
      <c r="T1079">
        <f t="shared" si="70"/>
        <v>14</v>
      </c>
      <c r="U1079" t="s">
        <v>1514</v>
      </c>
      <c r="V1079" t="s">
        <v>429</v>
      </c>
      <c r="W1079" t="s">
        <v>1512</v>
      </c>
      <c r="X1079" t="s">
        <v>1492</v>
      </c>
      <c r="Y1079" t="s">
        <v>2077</v>
      </c>
      <c r="Z1079" cm="1">
        <f t="array" ref="Z1079">IF(ISBLANK(AK1079),_xlfn.LET(
    _xlpm.nameBeforeSlash, IF(ISNUMBER(SEARCH("/", Y1079)), LEFT(Y1079, SEARCH("/", Y1079)-1), Y1079),
    _xlpm.matchRow, IFERROR(MATCH(_xlpm.nameBeforeSlash, AA:AA, 0), ""),
    _xlpm.difference, IF(_xlpm.matchRow="", "", ABS((R1079 + S1079)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),IF(ISBLANK(Y1079),"","Hidden"))</f>
        <v>15</v>
      </c>
      <c r="AA1079" t="s">
        <v>2075</v>
      </c>
      <c r="AC1079" t="s">
        <v>1321</v>
      </c>
      <c r="AD1079" t="str">
        <f>_xlfn.XLOOKUP(AC1079,moves!A:A,moves!B:B)</f>
        <v>psychic</v>
      </c>
      <c r="AE1079">
        <f>_xlfn.XLOOKUP(AC1079,moves!A:A,moves!D:D)</f>
        <v>4</v>
      </c>
      <c r="AF1079" t="str">
        <f>_xlfn.XLOOKUP(AC1079,moves!A:A,moves!E:E)</f>
        <v>When the target next attacks: Remove 1 regular hit from the roll.</v>
      </c>
      <c r="AG1079">
        <v>0</v>
      </c>
      <c r="AH1079">
        <v>0</v>
      </c>
      <c r="AI1079">
        <f t="shared" si="71"/>
        <v>0</v>
      </c>
      <c r="AJ1079" t="s">
        <v>524</v>
      </c>
      <c r="AL1079">
        <v>0</v>
      </c>
      <c r="AM1079" cm="1">
        <f t="array" ref="AM1079">IF(AL1079=1,1,
   IF(ISTEXT(AK1079),1,
   IF(AO1079&gt;1,AM1078,
   IF(AI1079=1,
      IF(SUMPRODUCT((LEN($Y$2:$Y$4096)-LEN(SUBSTITUTE($Y$2:$Y$4096,AA1079,"")))/LEN(AA1079))&gt;0,2,1),
      IF(
         SUMPRODUCT((LEN($Y$2:$Y$4096)-LEN(SUBSTITUTE($Y$2:$Y$4096,AA1079,"")))/LEN(AA1079))
         - SUMPRODUCT((LEN($Y$2:$Y$4096)-LEN(SUBSTITUTE($Y$2:$Y$4096,"Alolan "&amp;AA1079,"")))/LEN("Alolan "&amp;AA1079))
         - SUMPRODUCT((LEN($Y$2:$Y$4096)-LEN(SUBSTITUTE($Y$2:$Y$4096,"Galarian "&amp;AA1079,"")))/LEN("Galarian "&amp;AA1079))
         - SUMPRODUCT((LEN($Y$2:$Y$4096)-LEN(SUBSTITUTE($Y$2:$Y$4096,"Hisuian "&amp;AA1079,"")))/LEN("Hisuian "&amp;AA1079))
         - SUMPRODUCT((LEN($Y$2:$Y$4096)-LEN(SUBSTITUTE($Y$2:$Y$4096,"Paldean "&amp;AA1079,"")))/LEN("Paldean "&amp;AA1079))
      &gt;0,2,1)
   ))))</f>
        <v>2</v>
      </c>
      <c r="AN1079">
        <v>0</v>
      </c>
      <c r="AO1079">
        <v>0</v>
      </c>
    </row>
    <row r="1080" spans="1:41" x14ac:dyDescent="0.25">
      <c r="A1080" t="s">
        <v>4111</v>
      </c>
      <c r="B1080" t="s">
        <v>2075</v>
      </c>
      <c r="C1080" t="s">
        <v>1514</v>
      </c>
      <c r="D1080" t="s">
        <v>429</v>
      </c>
      <c r="E1080">
        <v>60</v>
      </c>
      <c r="F1080">
        <v>75</v>
      </c>
      <c r="G1080">
        <v>100</v>
      </c>
      <c r="H1080">
        <v>55</v>
      </c>
      <c r="I1080">
        <v>80</v>
      </c>
      <c r="J1080">
        <v>50</v>
      </c>
      <c r="K1080" t="s">
        <v>2076</v>
      </c>
      <c r="L1080" t="s">
        <v>253</v>
      </c>
      <c r="M1080" t="s">
        <v>249</v>
      </c>
      <c r="N1080">
        <v>6.3</v>
      </c>
      <c r="O1080">
        <v>7.8</v>
      </c>
      <c r="R1080">
        <f t="shared" si="68"/>
        <v>6</v>
      </c>
      <c r="S1080">
        <f t="shared" si="69"/>
        <v>8</v>
      </c>
      <c r="T1080">
        <f t="shared" si="70"/>
        <v>14</v>
      </c>
      <c r="U1080" t="s">
        <v>1514</v>
      </c>
      <c r="V1080" t="s">
        <v>429</v>
      </c>
      <c r="W1080" t="s">
        <v>1512</v>
      </c>
      <c r="X1080" t="s">
        <v>1492</v>
      </c>
      <c r="Y1080" t="s">
        <v>5404</v>
      </c>
      <c r="Z1080" cm="1">
        <f t="array" ref="Z1080">IF(ISBLANK(AK1080),_xlfn.LET(
    _xlpm.nameBeforeSlash, IF(ISNUMBER(SEARCH("/", Y1080)), LEFT(Y1080, SEARCH("/", Y1080)-1), Y1080),
    _xlpm.matchRow, IFERROR(MATCH(_xlpm.nameBeforeSlash, AA:AA, 0), ""),
    _xlpm.difference, IF(_xlpm.matchRow="", "", ABS((R1080 + S1080)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),IF(ISBLANK(Y1080),"","Hidden"))</f>
        <v>15</v>
      </c>
      <c r="AA1080" t="s">
        <v>5402</v>
      </c>
      <c r="AC1080" t="s">
        <v>445</v>
      </c>
      <c r="AD1080" t="str">
        <f>_xlfn.XLOOKUP(AC1080,moves!A:A,moves!B:B)</f>
        <v>normal</v>
      </c>
      <c r="AE1080">
        <f>_xlfn.XLOOKUP(AC1080,moves!A:A,moves!D:D)</f>
        <v>4</v>
      </c>
      <c r="AF1080" t="str">
        <f>_xlfn.XLOOKUP(AC1080,moves!A:A,moves!E:E)</f>
        <v>Critical hits deal +2 damage. For each critical hit rolled: The user takes 1 damage.</v>
      </c>
      <c r="AG1080">
        <v>0</v>
      </c>
      <c r="AH1080">
        <v>0</v>
      </c>
      <c r="AI1080">
        <f t="shared" si="71"/>
        <v>1</v>
      </c>
      <c r="AJ1080" t="s">
        <v>524</v>
      </c>
      <c r="AL1080">
        <v>0</v>
      </c>
      <c r="AM1080" cm="1">
        <f t="array" ref="AM1080">IF(AL1080=1,1,
   IF(ISTEXT(AK1080),1,
   IF(AO1080&gt;1,AM1079,
   IF(AI1080=1,
      IF(SUMPRODUCT((LEN($Y$2:$Y$4096)-LEN(SUBSTITUTE($Y$2:$Y$4096,AA1080,"")))/LEN(AA1080))&gt;0,2,1),
      IF(
         SUMPRODUCT((LEN($Y$2:$Y$4096)-LEN(SUBSTITUTE($Y$2:$Y$4096,AA1080,"")))/LEN(AA1080))
         - SUMPRODUCT((LEN($Y$2:$Y$4096)-LEN(SUBSTITUTE($Y$2:$Y$4096,"Alolan "&amp;AA1080,"")))/LEN("Alolan "&amp;AA1080))
         - SUMPRODUCT((LEN($Y$2:$Y$4096)-LEN(SUBSTITUTE($Y$2:$Y$4096,"Galarian "&amp;AA1080,"")))/LEN("Galarian "&amp;AA1080))
         - SUMPRODUCT((LEN($Y$2:$Y$4096)-LEN(SUBSTITUTE($Y$2:$Y$4096,"Hisuian "&amp;AA1080,"")))/LEN("Hisuian "&amp;AA1080))
         - SUMPRODUCT((LEN($Y$2:$Y$4096)-LEN(SUBSTITUTE($Y$2:$Y$4096,"Paldean "&amp;AA1080,"")))/LEN("Paldean "&amp;AA1080))
      &gt;0,2,1)
   ))))</f>
        <v>2</v>
      </c>
      <c r="AN1080">
        <v>0</v>
      </c>
      <c r="AO1080">
        <v>0</v>
      </c>
    </row>
    <row r="1081" spans="1:41" x14ac:dyDescent="0.25">
      <c r="A1081">
        <v>376</v>
      </c>
      <c r="B1081" t="s">
        <v>2077</v>
      </c>
      <c r="C1081" t="s">
        <v>1514</v>
      </c>
      <c r="D1081" t="s">
        <v>429</v>
      </c>
      <c r="E1081">
        <v>80</v>
      </c>
      <c r="F1081">
        <v>135</v>
      </c>
      <c r="G1081">
        <v>130</v>
      </c>
      <c r="H1081">
        <v>95</v>
      </c>
      <c r="I1081">
        <v>90</v>
      </c>
      <c r="J1081">
        <v>70</v>
      </c>
      <c r="K1081" t="s">
        <v>2078</v>
      </c>
      <c r="L1081" t="s">
        <v>253</v>
      </c>
      <c r="M1081" t="s">
        <v>249</v>
      </c>
      <c r="N1081">
        <v>10.5</v>
      </c>
      <c r="O1081">
        <v>9.8000000000000007</v>
      </c>
      <c r="R1081">
        <f t="shared" si="68"/>
        <v>11</v>
      </c>
      <c r="S1081">
        <f t="shared" si="69"/>
        <v>10</v>
      </c>
      <c r="T1081">
        <f t="shared" si="70"/>
        <v>21</v>
      </c>
      <c r="U1081" t="s">
        <v>1514</v>
      </c>
      <c r="V1081" t="s">
        <v>429</v>
      </c>
      <c r="W1081" t="s">
        <v>1512</v>
      </c>
      <c r="X1081" t="s">
        <v>1492</v>
      </c>
      <c r="Z1081" t="str" cm="1">
        <f t="array" ref="Z1081">IF(ISBLANK(AK1081),_xlfn.LET(
    _xlpm.nameBeforeSlash, IF(ISNUMBER(SEARCH("/", Y1081)), LEFT(Y1081, SEARCH("/", Y1081)-1), Y1081),
    _xlpm.matchRow, IFERROR(MATCH(_xlpm.nameBeforeSlash, AA:AA, 0), ""),
    _xlpm.difference, IF(_xlpm.matchRow="", "", ABS((R1081 + S1081)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),IF(ISBLANK(Y1081),"","Hidden"))</f>
        <v/>
      </c>
      <c r="AA1081" t="s">
        <v>2077</v>
      </c>
      <c r="AC1081" t="s">
        <v>1361</v>
      </c>
      <c r="AD1081" t="str">
        <f>_xlfn.XLOOKUP(AC1081,moves!A:A,moves!B:B)</f>
        <v>steel</v>
      </c>
      <c r="AE1081">
        <f>_xlfn.XLOOKUP(AC1081,moves!A:A,moves!D:D)</f>
        <v>5</v>
      </c>
      <c r="AF1081" t="str">
        <f>_xlfn.XLOOKUP(AC1081,moves!A:A,moves!E:E)</f>
        <v>Status symbols deal +1 damage.</v>
      </c>
      <c r="AG1081">
        <v>0</v>
      </c>
      <c r="AH1081">
        <v>0</v>
      </c>
      <c r="AI1081">
        <f t="shared" si="71"/>
        <v>0</v>
      </c>
      <c r="AJ1081" t="s">
        <v>525</v>
      </c>
      <c r="AL1081">
        <v>0</v>
      </c>
      <c r="AM1081" cm="1">
        <f t="array" ref="AM1081">IF(AL1081=1,1,
   IF(ISTEXT(AK1081),1,
   IF(AO1081&gt;1,AM1080,
   IF(AI1081=1,
      IF(SUMPRODUCT((LEN($Y$2:$Y$4096)-LEN(SUBSTITUTE($Y$2:$Y$4096,AA1081,"")))/LEN(AA1081))&gt;0,2,1),
      IF(
         SUMPRODUCT((LEN($Y$2:$Y$4096)-LEN(SUBSTITUTE($Y$2:$Y$4096,AA1081,"")))/LEN(AA1081))
         - SUMPRODUCT((LEN($Y$2:$Y$4096)-LEN(SUBSTITUTE($Y$2:$Y$4096,"Alolan "&amp;AA1081,"")))/LEN("Alolan "&amp;AA1081))
         - SUMPRODUCT((LEN($Y$2:$Y$4096)-LEN(SUBSTITUTE($Y$2:$Y$4096,"Galarian "&amp;AA1081,"")))/LEN("Galarian "&amp;AA1081))
         - SUMPRODUCT((LEN($Y$2:$Y$4096)-LEN(SUBSTITUTE($Y$2:$Y$4096,"Hisuian "&amp;AA1081,"")))/LEN("Hisuian "&amp;AA1081))
         - SUMPRODUCT((LEN($Y$2:$Y$4096)-LEN(SUBSTITUTE($Y$2:$Y$4096,"Paldean "&amp;AA1081,"")))/LEN("Paldean "&amp;AA1081))
      &gt;0,2,1)
   ))))</f>
        <v>2</v>
      </c>
      <c r="AN1081">
        <v>0</v>
      </c>
      <c r="AO1081">
        <v>1</v>
      </c>
    </row>
    <row r="1082" spans="1:41" x14ac:dyDescent="0.25">
      <c r="A1082" t="s">
        <v>2079</v>
      </c>
      <c r="B1082" t="s">
        <v>2077</v>
      </c>
      <c r="C1082" t="s">
        <v>1514</v>
      </c>
      <c r="D1082" t="s">
        <v>429</v>
      </c>
      <c r="E1082">
        <v>80</v>
      </c>
      <c r="F1082">
        <v>145</v>
      </c>
      <c r="G1082">
        <v>150</v>
      </c>
      <c r="H1082">
        <v>105</v>
      </c>
      <c r="I1082">
        <v>110</v>
      </c>
      <c r="J1082">
        <v>110</v>
      </c>
      <c r="K1082" t="s">
        <v>2078</v>
      </c>
      <c r="L1082" t="s">
        <v>3446</v>
      </c>
      <c r="M1082" t="s">
        <v>1476</v>
      </c>
      <c r="N1082">
        <v>12.7</v>
      </c>
      <c r="O1082">
        <v>11</v>
      </c>
      <c r="Q1082">
        <v>1</v>
      </c>
      <c r="R1082">
        <f t="shared" si="68"/>
        <v>13</v>
      </c>
      <c r="S1082">
        <f t="shared" si="69"/>
        <v>12</v>
      </c>
      <c r="T1082">
        <f t="shared" si="70"/>
        <v>25</v>
      </c>
      <c r="U1082" t="s">
        <v>1514</v>
      </c>
      <c r="V1082" t="s">
        <v>429</v>
      </c>
      <c r="W1082" t="s">
        <v>1512</v>
      </c>
      <c r="X1082" t="s">
        <v>1492</v>
      </c>
      <c r="Z1082" t="str" cm="1">
        <f t="array" ref="Z1082">IF(ISBLANK(AK1082),_xlfn.LET(
    _xlpm.nameBeforeSlash, IF(ISNUMBER(SEARCH("/", Y1082)), LEFT(Y1082, SEARCH("/", Y1082)-1), Y1082),
    _xlpm.matchRow, IFERROR(MATCH(_xlpm.nameBeforeSlash, AA:AA, 0), ""),
    _xlpm.difference, IF(_xlpm.matchRow="", "", ABS((R1082 + S1082)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),IF(ISBLANK(Y1082),"","Hidden"))</f>
        <v/>
      </c>
      <c r="AA1082" t="s">
        <v>3371</v>
      </c>
      <c r="AB1082" t="s">
        <v>1477</v>
      </c>
      <c r="AC1082" t="s">
        <v>1352</v>
      </c>
      <c r="AD1082" t="str">
        <f>_xlfn.XLOOKUP(AC1082,moves!A:A,moves!B:B)</f>
        <v>steel</v>
      </c>
      <c r="AE1082">
        <f>_xlfn.XLOOKUP(AC1082,moves!A:A,moves!D:D)</f>
        <v>8</v>
      </c>
      <c r="AF1082" t="str">
        <f>_xlfn.XLOOKUP(AC1082,moves!A:A,moves!E:E)</f>
        <v>The user takes damage equal to half its base health, rounded up.</v>
      </c>
      <c r="AG1082">
        <v>0</v>
      </c>
      <c r="AH1082">
        <v>0</v>
      </c>
      <c r="AI1082">
        <f t="shared" si="71"/>
        <v>0</v>
      </c>
      <c r="AJ1082" t="s">
        <v>525</v>
      </c>
      <c r="AL1082">
        <v>0</v>
      </c>
      <c r="AM1082" cm="1">
        <f t="array" ref="AM1082">IF(AL1082=1,1,
   IF(ISTEXT(AK1082),1,
   IF(AO1082&gt;1,AM1081,
   IF(AI1082=1,
      IF(SUMPRODUCT((LEN($Y$2:$Y$4096)-LEN(SUBSTITUTE($Y$2:$Y$4096,AA1082,"")))/LEN(AA1082))&gt;0,2,1),
      IF(
         SUMPRODUCT((LEN($Y$2:$Y$4096)-LEN(SUBSTITUTE($Y$2:$Y$4096,AA1082,"")))/LEN(AA1082))
         - SUMPRODUCT((LEN($Y$2:$Y$4096)-LEN(SUBSTITUTE($Y$2:$Y$4096,"Alolan "&amp;AA1082,"")))/LEN("Alolan "&amp;AA1082))
         - SUMPRODUCT((LEN($Y$2:$Y$4096)-LEN(SUBSTITUTE($Y$2:$Y$4096,"Galarian "&amp;AA1082,"")))/LEN("Galarian "&amp;AA1082))
         - SUMPRODUCT((LEN($Y$2:$Y$4096)-LEN(SUBSTITUTE($Y$2:$Y$4096,"Hisuian "&amp;AA1082,"")))/LEN("Hisuian "&amp;AA1082))
         - SUMPRODUCT((LEN($Y$2:$Y$4096)-LEN(SUBSTITUTE($Y$2:$Y$4096,"Paldean "&amp;AA1082,"")))/LEN("Paldean "&amp;AA1082))
      &gt;0,2,1)
   ))))</f>
        <v>2</v>
      </c>
      <c r="AN1082">
        <v>0</v>
      </c>
      <c r="AO1082">
        <v>2</v>
      </c>
    </row>
    <row r="1083" spans="1:41" x14ac:dyDescent="0.25">
      <c r="A1083" t="s">
        <v>4112</v>
      </c>
      <c r="B1083" t="s">
        <v>2077</v>
      </c>
      <c r="C1083" t="s">
        <v>1514</v>
      </c>
      <c r="D1083" t="s">
        <v>429</v>
      </c>
      <c r="E1083">
        <v>80</v>
      </c>
      <c r="F1083">
        <v>135</v>
      </c>
      <c r="G1083">
        <v>130</v>
      </c>
      <c r="H1083">
        <v>95</v>
      </c>
      <c r="I1083">
        <v>90</v>
      </c>
      <c r="J1083">
        <v>70</v>
      </c>
      <c r="K1083" t="s">
        <v>2078</v>
      </c>
      <c r="L1083" t="s">
        <v>253</v>
      </c>
      <c r="M1083" t="s">
        <v>249</v>
      </c>
      <c r="N1083">
        <v>10.5</v>
      </c>
      <c r="O1083">
        <v>9.8000000000000007</v>
      </c>
      <c r="R1083">
        <f t="shared" si="68"/>
        <v>11</v>
      </c>
      <c r="S1083">
        <f t="shared" si="69"/>
        <v>10</v>
      </c>
      <c r="T1083">
        <f t="shared" si="70"/>
        <v>21</v>
      </c>
      <c r="U1083" t="s">
        <v>1514</v>
      </c>
      <c r="V1083" t="s">
        <v>429</v>
      </c>
      <c r="W1083" t="s">
        <v>1512</v>
      </c>
      <c r="X1083" t="s">
        <v>1492</v>
      </c>
      <c r="Z1083" t="str" cm="1">
        <f t="array" ref="Z1083">IF(ISBLANK(AK1083),_xlfn.LET(
    _xlpm.nameBeforeSlash, IF(ISNUMBER(SEARCH("/", Y1083)), LEFT(Y1083, SEARCH("/", Y1083)-1), Y1083),
    _xlpm.matchRow, IFERROR(MATCH(_xlpm.nameBeforeSlash, AA:AA, 0), ""),
    _xlpm.difference, IF(_xlpm.matchRow="", "", ABS((R1083 + S1083)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),IF(ISBLANK(Y1083),"","Hidden"))</f>
        <v/>
      </c>
      <c r="AA1083" t="s">
        <v>5404</v>
      </c>
      <c r="AC1083" t="s">
        <v>6557</v>
      </c>
      <c r="AD1083" t="str">
        <f>_xlfn.XLOOKUP(AC1083,moves!A:A,moves!B:B)</f>
        <v>fighting</v>
      </c>
      <c r="AE1083">
        <f>_xlfn.XLOOKUP(AC1083,moves!A:A,moves!D:D)</f>
        <v>3</v>
      </c>
      <c r="AF1083" t="str">
        <f>_xlfn.XLOOKUP(AC1083,moves!A:A,moves!E:E)</f>
        <v>For every 2 base health the user has more than the target: Increase attack strength by 1 (Max 7 attack strength).</v>
      </c>
      <c r="AG1083">
        <v>0</v>
      </c>
      <c r="AH1083">
        <v>0</v>
      </c>
      <c r="AI1083">
        <f t="shared" si="71"/>
        <v>1</v>
      </c>
      <c r="AJ1083" t="s">
        <v>525</v>
      </c>
      <c r="AL1083">
        <v>0</v>
      </c>
      <c r="AM1083" cm="1">
        <f t="array" ref="AM1083">IF(AL1083=1,1,
   IF(ISTEXT(AK1083),1,
   IF(AO1083&gt;1,AM1082,
   IF(AI1083=1,
      IF(SUMPRODUCT((LEN($Y$2:$Y$4096)-LEN(SUBSTITUTE($Y$2:$Y$4096,AA1083,"")))/LEN(AA1083))&gt;0,2,1),
      IF(
         SUMPRODUCT((LEN($Y$2:$Y$4096)-LEN(SUBSTITUTE($Y$2:$Y$4096,AA1083,"")))/LEN(AA1083))
         - SUMPRODUCT((LEN($Y$2:$Y$4096)-LEN(SUBSTITUTE($Y$2:$Y$4096,"Alolan "&amp;AA1083,"")))/LEN("Alolan "&amp;AA1083))
         - SUMPRODUCT((LEN($Y$2:$Y$4096)-LEN(SUBSTITUTE($Y$2:$Y$4096,"Galarian "&amp;AA1083,"")))/LEN("Galarian "&amp;AA1083))
         - SUMPRODUCT((LEN($Y$2:$Y$4096)-LEN(SUBSTITUTE($Y$2:$Y$4096,"Hisuian "&amp;AA1083,"")))/LEN("Hisuian "&amp;AA1083))
         - SUMPRODUCT((LEN($Y$2:$Y$4096)-LEN(SUBSTITUTE($Y$2:$Y$4096,"Paldean "&amp;AA1083,"")))/LEN("Paldean "&amp;AA1083))
      &gt;0,2,1)
   ))))</f>
        <v>2</v>
      </c>
      <c r="AN1083">
        <v>0</v>
      </c>
      <c r="AO1083">
        <v>1</v>
      </c>
    </row>
    <row r="1084" spans="1:41" x14ac:dyDescent="0.25">
      <c r="A1084" t="s">
        <v>4113</v>
      </c>
      <c r="B1084" t="s">
        <v>2077</v>
      </c>
      <c r="C1084" t="s">
        <v>1514</v>
      </c>
      <c r="D1084" t="s">
        <v>429</v>
      </c>
      <c r="E1084">
        <v>80</v>
      </c>
      <c r="F1084">
        <v>145</v>
      </c>
      <c r="G1084">
        <v>150</v>
      </c>
      <c r="H1084">
        <v>105</v>
      </c>
      <c r="I1084">
        <v>110</v>
      </c>
      <c r="J1084">
        <v>110</v>
      </c>
      <c r="K1084" t="s">
        <v>2078</v>
      </c>
      <c r="L1084" t="s">
        <v>3446</v>
      </c>
      <c r="M1084" t="s">
        <v>1476</v>
      </c>
      <c r="N1084">
        <v>12.7</v>
      </c>
      <c r="O1084">
        <v>11</v>
      </c>
      <c r="Q1084">
        <v>1</v>
      </c>
      <c r="R1084">
        <f t="shared" si="68"/>
        <v>13</v>
      </c>
      <c r="S1084">
        <f t="shared" si="69"/>
        <v>12</v>
      </c>
      <c r="T1084">
        <f t="shared" si="70"/>
        <v>25</v>
      </c>
      <c r="U1084" t="s">
        <v>1514</v>
      </c>
      <c r="V1084" t="s">
        <v>429</v>
      </c>
      <c r="W1084" t="s">
        <v>1512</v>
      </c>
      <c r="X1084" t="s">
        <v>1492</v>
      </c>
      <c r="Z1084" t="str" cm="1">
        <f t="array" ref="Z1084">IF(ISBLANK(AK1084),_xlfn.LET(
    _xlpm.nameBeforeSlash, IF(ISNUMBER(SEARCH("/", Y1084)), LEFT(Y1084, SEARCH("/", Y1084)-1), Y1084),
    _xlpm.matchRow, IFERROR(MATCH(_xlpm.nameBeforeSlash, AA:AA, 0), ""),
    _xlpm.difference, IF(_xlpm.matchRow="", "", ABS((R1084 + S1084)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),IF(ISBLANK(Y1084),"","Hidden"))</f>
        <v/>
      </c>
      <c r="AA1084" t="s">
        <v>5405</v>
      </c>
      <c r="AB1084" t="s">
        <v>1477</v>
      </c>
      <c r="AC1084" t="s">
        <v>6556</v>
      </c>
      <c r="AD1084" t="str">
        <f>_xlfn.XLOOKUP(AC1084,moves!A:A,moves!B:B)</f>
        <v>steel</v>
      </c>
      <c r="AE1084">
        <f>_xlfn.XLOOKUP(AC1084,moves!A:A,moves!D:D)</f>
        <v>4</v>
      </c>
      <c r="AF1084" t="str">
        <f>_xlfn.XLOOKUP(AC1084,moves!A:A,moves!E:E)</f>
        <v>For each other Steel-type move the user knows: Deal 2 extra damage.</v>
      </c>
      <c r="AG1084">
        <v>0</v>
      </c>
      <c r="AH1084">
        <v>0</v>
      </c>
      <c r="AI1084">
        <f t="shared" si="71"/>
        <v>1</v>
      </c>
      <c r="AJ1084" t="s">
        <v>525</v>
      </c>
      <c r="AL1084">
        <v>0</v>
      </c>
      <c r="AM1084" cm="1">
        <f t="array" ref="AM1084">IF(AL1084=1,1,
   IF(ISTEXT(AK1084),1,
   IF(AO1084&gt;1,AM1083,
   IF(AI1084=1,
      IF(SUMPRODUCT((LEN($Y$2:$Y$4096)-LEN(SUBSTITUTE($Y$2:$Y$4096,AA1084,"")))/LEN(AA1084))&gt;0,2,1),
      IF(
         SUMPRODUCT((LEN($Y$2:$Y$4096)-LEN(SUBSTITUTE($Y$2:$Y$4096,AA1084,"")))/LEN(AA1084))
         - SUMPRODUCT((LEN($Y$2:$Y$4096)-LEN(SUBSTITUTE($Y$2:$Y$4096,"Alolan "&amp;AA1084,"")))/LEN("Alolan "&amp;AA1084))
         - SUMPRODUCT((LEN($Y$2:$Y$4096)-LEN(SUBSTITUTE($Y$2:$Y$4096,"Galarian "&amp;AA1084,"")))/LEN("Galarian "&amp;AA1084))
         - SUMPRODUCT((LEN($Y$2:$Y$4096)-LEN(SUBSTITUTE($Y$2:$Y$4096,"Hisuian "&amp;AA1084,"")))/LEN("Hisuian "&amp;AA1084))
         - SUMPRODUCT((LEN($Y$2:$Y$4096)-LEN(SUBSTITUTE($Y$2:$Y$4096,"Paldean "&amp;AA1084,"")))/LEN("Paldean "&amp;AA1084))
      &gt;0,2,1)
   ))))</f>
        <v>2</v>
      </c>
      <c r="AN1084">
        <v>0</v>
      </c>
      <c r="AO1084">
        <v>2</v>
      </c>
    </row>
    <row r="1085" spans="1:41" x14ac:dyDescent="0.25">
      <c r="A1085">
        <v>377</v>
      </c>
      <c r="B1085" t="s">
        <v>140</v>
      </c>
      <c r="C1085" t="s">
        <v>1546</v>
      </c>
      <c r="D1085"/>
      <c r="E1085">
        <v>80</v>
      </c>
      <c r="F1085">
        <v>100</v>
      </c>
      <c r="G1085">
        <v>200</v>
      </c>
      <c r="H1085">
        <v>50</v>
      </c>
      <c r="I1085">
        <v>100</v>
      </c>
      <c r="J1085">
        <v>50</v>
      </c>
      <c r="K1085" t="s">
        <v>388</v>
      </c>
      <c r="L1085" t="s">
        <v>262</v>
      </c>
      <c r="M1085" t="s">
        <v>249</v>
      </c>
      <c r="N1085">
        <v>7.5</v>
      </c>
      <c r="O1085">
        <v>12.2</v>
      </c>
      <c r="Q1085">
        <v>3</v>
      </c>
      <c r="R1085">
        <f t="shared" si="68"/>
        <v>8</v>
      </c>
      <c r="S1085">
        <f t="shared" si="69"/>
        <v>15</v>
      </c>
      <c r="T1085">
        <f t="shared" si="70"/>
        <v>23</v>
      </c>
      <c r="U1085" t="s">
        <v>1546</v>
      </c>
      <c r="V1085" t="s">
        <v>1521</v>
      </c>
      <c r="W1085" t="s">
        <v>1492</v>
      </c>
      <c r="X1085" t="s">
        <v>1472</v>
      </c>
      <c r="Z1085" t="str" cm="1">
        <f t="array" ref="Z1085">IF(ISBLANK(AK1085),_xlfn.LET(
    _xlpm.nameBeforeSlash, IF(ISNUMBER(SEARCH("/", Y1085)), LEFT(Y1085, SEARCH("/", Y1085)-1), Y1085),
    _xlpm.matchRow, IFERROR(MATCH(_xlpm.nameBeforeSlash, AA:AA, 0), ""),
    _xlpm.difference, IF(_xlpm.matchRow="", "", ABS((R1085 + S1085)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),IF(ISBLANK(Y1085),"","Hidden"))</f>
        <v/>
      </c>
      <c r="AA1085" t="s">
        <v>140</v>
      </c>
      <c r="AC1085" t="s">
        <v>810</v>
      </c>
      <c r="AD1085" t="str">
        <f>_xlfn.XLOOKUP(AC1085,moves!A:A,moves!B:B)</f>
        <v>rock</v>
      </c>
      <c r="AE1085">
        <f>_xlfn.XLOOKUP(AC1085,moves!A:A,moves!D:D)</f>
        <v>3</v>
      </c>
      <c r="AF1085" t="str">
        <f>_xlfn.XLOOKUP(AC1085,moves!A:A,moves!E:E)</f>
        <v>Heal 2 damage at the end of your turns.</v>
      </c>
      <c r="AG1085">
        <v>0</v>
      </c>
      <c r="AH1085">
        <v>1</v>
      </c>
      <c r="AI1085">
        <f t="shared" si="71"/>
        <v>0</v>
      </c>
      <c r="AJ1085" t="s">
        <v>8452</v>
      </c>
      <c r="AL1085">
        <v>0</v>
      </c>
      <c r="AM1085" cm="1">
        <f t="array" ref="AM1085">IF(AL1085=1,1,
   IF(ISTEXT(AK1085),1,
   IF(AO1085&gt;1,AM1084,
   IF(AI1085=1,
      IF(SUMPRODUCT((LEN($Y$2:$Y$4096)-LEN(SUBSTITUTE($Y$2:$Y$4096,AA1085,"")))/LEN(AA1085))&gt;0,2,1),
      IF(
         SUMPRODUCT((LEN($Y$2:$Y$4096)-LEN(SUBSTITUTE($Y$2:$Y$4096,AA1085,"")))/LEN(AA1085))
         - SUMPRODUCT((LEN($Y$2:$Y$4096)-LEN(SUBSTITUTE($Y$2:$Y$4096,"Alolan "&amp;AA1085,"")))/LEN("Alolan "&amp;AA1085))
         - SUMPRODUCT((LEN($Y$2:$Y$4096)-LEN(SUBSTITUTE($Y$2:$Y$4096,"Galarian "&amp;AA1085,"")))/LEN("Galarian "&amp;AA1085))
         - SUMPRODUCT((LEN($Y$2:$Y$4096)-LEN(SUBSTITUTE($Y$2:$Y$4096,"Hisuian "&amp;AA1085,"")))/LEN("Hisuian "&amp;AA1085))
         - SUMPRODUCT((LEN($Y$2:$Y$4096)-LEN(SUBSTITUTE($Y$2:$Y$4096,"Paldean "&amp;AA1085,"")))/LEN("Paldean "&amp;AA1085))
      &gt;0,2,1)
   ))))</f>
        <v>1</v>
      </c>
      <c r="AN1085">
        <v>0</v>
      </c>
      <c r="AO1085">
        <v>0</v>
      </c>
    </row>
    <row r="1086" spans="1:41" x14ac:dyDescent="0.25">
      <c r="A1086" t="s">
        <v>4114</v>
      </c>
      <c r="B1086" t="s">
        <v>140</v>
      </c>
      <c r="C1086" t="s">
        <v>1546</v>
      </c>
      <c r="D1086"/>
      <c r="E1086">
        <v>80</v>
      </c>
      <c r="F1086">
        <v>100</v>
      </c>
      <c r="G1086">
        <v>200</v>
      </c>
      <c r="H1086">
        <v>50</v>
      </c>
      <c r="I1086">
        <v>100</v>
      </c>
      <c r="J1086">
        <v>50</v>
      </c>
      <c r="K1086" t="s">
        <v>388</v>
      </c>
      <c r="L1086" t="s">
        <v>262</v>
      </c>
      <c r="M1086" t="s">
        <v>249</v>
      </c>
      <c r="N1086">
        <v>7.5</v>
      </c>
      <c r="O1086">
        <v>12.2</v>
      </c>
      <c r="Q1086">
        <v>3</v>
      </c>
      <c r="R1086">
        <f t="shared" si="68"/>
        <v>8</v>
      </c>
      <c r="S1086">
        <f t="shared" si="69"/>
        <v>15</v>
      </c>
      <c r="T1086">
        <f t="shared" si="70"/>
        <v>23</v>
      </c>
      <c r="U1086" t="s">
        <v>1546</v>
      </c>
      <c r="V1086" t="s">
        <v>1521</v>
      </c>
      <c r="W1086" t="s">
        <v>1492</v>
      </c>
      <c r="X1086" t="s">
        <v>1472</v>
      </c>
      <c r="Z1086" t="str" cm="1">
        <f t="array" ref="Z1086">IF(ISBLANK(AK1086),_xlfn.LET(
    _xlpm.nameBeforeSlash, IF(ISNUMBER(SEARCH("/", Y1086)), LEFT(Y1086, SEARCH("/", Y1086)-1), Y1086),
    _xlpm.matchRow, IFERROR(MATCH(_xlpm.nameBeforeSlash, AA:AA, 0), ""),
    _xlpm.difference, IF(_xlpm.matchRow="", "", ABS((R1086 + S1086)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),IF(ISBLANK(Y1086),"","Hidden"))</f>
        <v/>
      </c>
      <c r="AA1086" t="s">
        <v>5406</v>
      </c>
      <c r="AC1086" t="s">
        <v>6561</v>
      </c>
      <c r="AD1086" t="str">
        <f>_xlfn.XLOOKUP(AC1086,moves!A:A,moves!B:B)</f>
        <v>fighting</v>
      </c>
      <c r="AE1086">
        <f>_xlfn.XLOOKUP(AC1086,moves!A:A,moves!D:D)</f>
        <v>4</v>
      </c>
      <c r="AF1086" t="str">
        <f>_xlfn.XLOOKUP(AC1086,moves!A:A,moves!E:E)</f>
        <v>When the target nexts attacks using a move that they used last round: Decrease attack strength by 4.</v>
      </c>
      <c r="AG1086">
        <v>0</v>
      </c>
      <c r="AH1086">
        <v>1</v>
      </c>
      <c r="AI1086">
        <f t="shared" si="71"/>
        <v>1</v>
      </c>
      <c r="AJ1086" t="s">
        <v>8452</v>
      </c>
      <c r="AL1086">
        <v>0</v>
      </c>
      <c r="AM1086" cm="1">
        <f t="array" ref="AM1086">IF(AL1086=1,1,
   IF(ISTEXT(AK1086),1,
   IF(AO1086&gt;1,AM1085,
   IF(AI1086=1,
      IF(SUMPRODUCT((LEN($Y$2:$Y$4096)-LEN(SUBSTITUTE($Y$2:$Y$4096,AA1086,"")))/LEN(AA1086))&gt;0,2,1),
      IF(
         SUMPRODUCT((LEN($Y$2:$Y$4096)-LEN(SUBSTITUTE($Y$2:$Y$4096,AA1086,"")))/LEN(AA1086))
         - SUMPRODUCT((LEN($Y$2:$Y$4096)-LEN(SUBSTITUTE($Y$2:$Y$4096,"Alolan "&amp;AA1086,"")))/LEN("Alolan "&amp;AA1086))
         - SUMPRODUCT((LEN($Y$2:$Y$4096)-LEN(SUBSTITUTE($Y$2:$Y$4096,"Galarian "&amp;AA1086,"")))/LEN("Galarian "&amp;AA1086))
         - SUMPRODUCT((LEN($Y$2:$Y$4096)-LEN(SUBSTITUTE($Y$2:$Y$4096,"Hisuian "&amp;AA1086,"")))/LEN("Hisuian "&amp;AA1086))
         - SUMPRODUCT((LEN($Y$2:$Y$4096)-LEN(SUBSTITUTE($Y$2:$Y$4096,"Paldean "&amp;AA1086,"")))/LEN("Paldean "&amp;AA1086))
      &gt;0,2,1)
   ))))</f>
        <v>1</v>
      </c>
      <c r="AN1086">
        <v>0</v>
      </c>
      <c r="AO1086">
        <v>0</v>
      </c>
    </row>
    <row r="1087" spans="1:41" x14ac:dyDescent="0.25">
      <c r="A1087">
        <v>378</v>
      </c>
      <c r="B1087" t="s">
        <v>141</v>
      </c>
      <c r="C1087" t="s">
        <v>1209</v>
      </c>
      <c r="D1087"/>
      <c r="E1087">
        <v>80</v>
      </c>
      <c r="F1087">
        <v>50</v>
      </c>
      <c r="G1087">
        <v>100</v>
      </c>
      <c r="H1087">
        <v>100</v>
      </c>
      <c r="I1087">
        <v>200</v>
      </c>
      <c r="J1087">
        <v>50</v>
      </c>
      <c r="K1087" t="s">
        <v>387</v>
      </c>
      <c r="L1087" t="s">
        <v>262</v>
      </c>
      <c r="M1087" t="s">
        <v>248</v>
      </c>
      <c r="N1087">
        <v>7.5</v>
      </c>
      <c r="O1087">
        <v>12.2</v>
      </c>
      <c r="Q1087">
        <v>3</v>
      </c>
      <c r="R1087">
        <f t="shared" si="68"/>
        <v>8</v>
      </c>
      <c r="S1087">
        <f t="shared" si="69"/>
        <v>15</v>
      </c>
      <c r="T1087">
        <f t="shared" si="70"/>
        <v>23</v>
      </c>
      <c r="U1087" t="s">
        <v>1209</v>
      </c>
      <c r="V1087" t="s">
        <v>1521</v>
      </c>
      <c r="W1087" t="s">
        <v>1492</v>
      </c>
      <c r="X1087" t="s">
        <v>1546</v>
      </c>
      <c r="Z1087" t="str" cm="1">
        <f t="array" ref="Z1087">IF(ISBLANK(AK1087),_xlfn.LET(
    _xlpm.nameBeforeSlash, IF(ISNUMBER(SEARCH("/", Y1087)), LEFT(Y1087, SEARCH("/", Y1087)-1), Y1087),
    _xlpm.matchRow, IFERROR(MATCH(_xlpm.nameBeforeSlash, AA:AA, 0), ""),
    _xlpm.difference, IF(_xlpm.matchRow="", "", ABS((R1087 + S1087)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),IF(ISBLANK(Y1087),"","Hidden"))</f>
        <v/>
      </c>
      <c r="AA1087" t="s">
        <v>141</v>
      </c>
      <c r="AC1087" t="s">
        <v>809</v>
      </c>
      <c r="AD1087" t="str">
        <f>_xlfn.XLOOKUP(AC1087,moves!A:A,moves!B:B)</f>
        <v>ice</v>
      </c>
      <c r="AE1087">
        <f>_xlfn.XLOOKUP(AC1087,moves!A:A,moves!D:D)</f>
        <v>3</v>
      </c>
      <c r="AF1087" t="str">
        <f>_xlfn.XLOOKUP(AC1087,moves!A:A,moves!E:E)</f>
        <v>Each time the user is attacked: Inflict the Frozen status on the attacker.</v>
      </c>
      <c r="AG1087">
        <v>0</v>
      </c>
      <c r="AH1087">
        <v>1</v>
      </c>
      <c r="AI1087">
        <f t="shared" si="71"/>
        <v>0</v>
      </c>
      <c r="AJ1087" t="s">
        <v>8452</v>
      </c>
      <c r="AL1087">
        <v>0</v>
      </c>
      <c r="AM1087" cm="1">
        <f t="array" ref="AM1087">IF(AL1087=1,1,
   IF(ISTEXT(AK1087),1,
   IF(AO1087&gt;1,AM1086,
   IF(AI1087=1,
      IF(SUMPRODUCT((LEN($Y$2:$Y$4096)-LEN(SUBSTITUTE($Y$2:$Y$4096,AA1087,"")))/LEN(AA1087))&gt;0,2,1),
      IF(
         SUMPRODUCT((LEN($Y$2:$Y$4096)-LEN(SUBSTITUTE($Y$2:$Y$4096,AA1087,"")))/LEN(AA1087))
         - SUMPRODUCT((LEN($Y$2:$Y$4096)-LEN(SUBSTITUTE($Y$2:$Y$4096,"Alolan "&amp;AA1087,"")))/LEN("Alolan "&amp;AA1087))
         - SUMPRODUCT((LEN($Y$2:$Y$4096)-LEN(SUBSTITUTE($Y$2:$Y$4096,"Galarian "&amp;AA1087,"")))/LEN("Galarian "&amp;AA1087))
         - SUMPRODUCT((LEN($Y$2:$Y$4096)-LEN(SUBSTITUTE($Y$2:$Y$4096,"Hisuian "&amp;AA1087,"")))/LEN("Hisuian "&amp;AA1087))
         - SUMPRODUCT((LEN($Y$2:$Y$4096)-LEN(SUBSTITUTE($Y$2:$Y$4096,"Paldean "&amp;AA1087,"")))/LEN("Paldean "&amp;AA1087))
      &gt;0,2,1)
   ))))</f>
        <v>1</v>
      </c>
      <c r="AN1087">
        <v>0</v>
      </c>
      <c r="AO1087">
        <v>0</v>
      </c>
    </row>
    <row r="1088" spans="1:41" x14ac:dyDescent="0.25">
      <c r="A1088" t="s">
        <v>4115</v>
      </c>
      <c r="B1088" t="s">
        <v>141</v>
      </c>
      <c r="C1088" t="s">
        <v>1209</v>
      </c>
      <c r="D1088"/>
      <c r="E1088">
        <v>80</v>
      </c>
      <c r="F1088">
        <v>50</v>
      </c>
      <c r="G1088">
        <v>100</v>
      </c>
      <c r="H1088">
        <v>100</v>
      </c>
      <c r="I1088">
        <v>200</v>
      </c>
      <c r="J1088">
        <v>50</v>
      </c>
      <c r="K1088" t="s">
        <v>387</v>
      </c>
      <c r="L1088" t="s">
        <v>262</v>
      </c>
      <c r="M1088" t="s">
        <v>248</v>
      </c>
      <c r="N1088">
        <v>7.5</v>
      </c>
      <c r="O1088">
        <v>12.2</v>
      </c>
      <c r="Q1088">
        <v>3</v>
      </c>
      <c r="R1088">
        <f t="shared" si="68"/>
        <v>8</v>
      </c>
      <c r="S1088">
        <f t="shared" si="69"/>
        <v>15</v>
      </c>
      <c r="T1088">
        <f t="shared" si="70"/>
        <v>23</v>
      </c>
      <c r="U1088" t="s">
        <v>1209</v>
      </c>
      <c r="V1088" t="s">
        <v>1521</v>
      </c>
      <c r="W1088" t="s">
        <v>1492</v>
      </c>
      <c r="X1088" t="s">
        <v>1546</v>
      </c>
      <c r="Z1088" t="str" cm="1">
        <f t="array" ref="Z1088">IF(ISBLANK(AK1088),_xlfn.LET(
    _xlpm.nameBeforeSlash, IF(ISNUMBER(SEARCH("/", Y1088)), LEFT(Y1088, SEARCH("/", Y1088)-1), Y1088),
    _xlpm.matchRow, IFERROR(MATCH(_xlpm.nameBeforeSlash, AA:AA, 0), ""),
    _xlpm.difference, IF(_xlpm.matchRow="", "", ABS((R1088 + S1088)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),IF(ISBLANK(Y1088),"","Hidden"))</f>
        <v/>
      </c>
      <c r="AA1088" t="s">
        <v>5407</v>
      </c>
      <c r="AC1088" t="s">
        <v>6559</v>
      </c>
      <c r="AD1088" t="str">
        <f>_xlfn.XLOOKUP(AC1088,moves!A:A,moves!B:B)</f>
        <v>ice</v>
      </c>
      <c r="AE1088">
        <f>_xlfn.XLOOKUP(AC1088,moves!A:A,moves!D:D)</f>
        <v>2</v>
      </c>
      <c r="AF1088" t="str">
        <f>_xlfn.XLOOKUP(AC1088,moves!A:A,moves!E:E)</f>
        <v>When the user is next attacked: All critical hits damage the attacker instead of the user.</v>
      </c>
      <c r="AG1088">
        <v>0</v>
      </c>
      <c r="AH1088">
        <v>1</v>
      </c>
      <c r="AI1088">
        <f t="shared" si="71"/>
        <v>1</v>
      </c>
      <c r="AJ1088" t="s">
        <v>8452</v>
      </c>
      <c r="AL1088">
        <v>0</v>
      </c>
      <c r="AM1088" cm="1">
        <f t="array" ref="AM1088">IF(AL1088=1,1,
   IF(ISTEXT(AK1088),1,
   IF(AO1088&gt;1,AM1087,
   IF(AI1088=1,
      IF(SUMPRODUCT((LEN($Y$2:$Y$4096)-LEN(SUBSTITUTE($Y$2:$Y$4096,AA1088,"")))/LEN(AA1088))&gt;0,2,1),
      IF(
         SUMPRODUCT((LEN($Y$2:$Y$4096)-LEN(SUBSTITUTE($Y$2:$Y$4096,AA1088,"")))/LEN(AA1088))
         - SUMPRODUCT((LEN($Y$2:$Y$4096)-LEN(SUBSTITUTE($Y$2:$Y$4096,"Alolan "&amp;AA1088,"")))/LEN("Alolan "&amp;AA1088))
         - SUMPRODUCT((LEN($Y$2:$Y$4096)-LEN(SUBSTITUTE($Y$2:$Y$4096,"Galarian "&amp;AA1088,"")))/LEN("Galarian "&amp;AA1088))
         - SUMPRODUCT((LEN($Y$2:$Y$4096)-LEN(SUBSTITUTE($Y$2:$Y$4096,"Hisuian "&amp;AA1088,"")))/LEN("Hisuian "&amp;AA1088))
         - SUMPRODUCT((LEN($Y$2:$Y$4096)-LEN(SUBSTITUTE($Y$2:$Y$4096,"Paldean "&amp;AA1088,"")))/LEN("Paldean "&amp;AA1088))
      &gt;0,2,1)
   ))))</f>
        <v>1</v>
      </c>
      <c r="AN1088">
        <v>0</v>
      </c>
      <c r="AO1088">
        <v>0</v>
      </c>
    </row>
    <row r="1089" spans="1:41" x14ac:dyDescent="0.25">
      <c r="A1089">
        <v>379</v>
      </c>
      <c r="B1089" t="s">
        <v>142</v>
      </c>
      <c r="C1089" t="s">
        <v>1514</v>
      </c>
      <c r="D1089"/>
      <c r="E1089">
        <v>80</v>
      </c>
      <c r="F1089">
        <v>75</v>
      </c>
      <c r="G1089">
        <v>150</v>
      </c>
      <c r="H1089">
        <v>75</v>
      </c>
      <c r="I1089">
        <v>150</v>
      </c>
      <c r="J1089">
        <v>50</v>
      </c>
      <c r="K1089" t="s">
        <v>386</v>
      </c>
      <c r="L1089" t="s">
        <v>262</v>
      </c>
      <c r="M1089" t="s">
        <v>251</v>
      </c>
      <c r="N1089">
        <v>6.5</v>
      </c>
      <c r="O1089">
        <v>12.2</v>
      </c>
      <c r="Q1089">
        <v>4</v>
      </c>
      <c r="R1089">
        <f t="shared" ref="R1089:R1153" si="72">MROUND(N1089,1)+P1089</f>
        <v>7</v>
      </c>
      <c r="S1089">
        <f t="shared" ref="S1089:S1153" si="73">MROUND(O1089,1)+Q1089</f>
        <v>16</v>
      </c>
      <c r="T1089">
        <f t="shared" si="70"/>
        <v>23</v>
      </c>
      <c r="U1089" t="s">
        <v>1514</v>
      </c>
      <c r="V1089" t="s">
        <v>1521</v>
      </c>
      <c r="W1089" t="s">
        <v>1492</v>
      </c>
      <c r="X1089" t="s">
        <v>1546</v>
      </c>
      <c r="Z1089" t="str" cm="1">
        <f t="array" ref="Z1089">IF(ISBLANK(AK1089),_xlfn.LET(
    _xlpm.nameBeforeSlash, IF(ISNUMBER(SEARCH("/", Y1089)), LEFT(Y1089, SEARCH("/", Y1089)-1), Y1089),
    _xlpm.matchRow, IFERROR(MATCH(_xlpm.nameBeforeSlash, AA:AA, 0), ""),
    _xlpm.difference, IF(_xlpm.matchRow="", "", ABS((R1089 + S1089)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),IF(ISBLANK(Y1089),"","Hidden"))</f>
        <v/>
      </c>
      <c r="AA1089" t="s">
        <v>142</v>
      </c>
      <c r="AC1089" t="s">
        <v>808</v>
      </c>
      <c r="AD1089" t="str">
        <f>_xlfn.XLOOKUP(AC1089,moves!A:A,moves!B:B)</f>
        <v>steel</v>
      </c>
      <c r="AE1089">
        <f>_xlfn.XLOOKUP(AC1089,moves!A:A,moves!D:D)</f>
        <v>3</v>
      </c>
      <c r="AF1089" t="str">
        <f>_xlfn.XLOOKUP(AC1089,moves!A:A,moves!E:E)</f>
        <v>The user is immune to all status conditions.</v>
      </c>
      <c r="AG1089">
        <v>0</v>
      </c>
      <c r="AH1089">
        <v>1</v>
      </c>
      <c r="AI1089">
        <f t="shared" si="71"/>
        <v>0</v>
      </c>
      <c r="AJ1089" t="s">
        <v>8452</v>
      </c>
      <c r="AL1089">
        <v>0</v>
      </c>
      <c r="AM1089" cm="1">
        <f t="array" ref="AM1089">IF(AL1089=1,1,
   IF(ISTEXT(AK1089),1,
   IF(AO1089&gt;1,AM1088,
   IF(AI1089=1,
      IF(SUMPRODUCT((LEN($Y$2:$Y$4096)-LEN(SUBSTITUTE($Y$2:$Y$4096,AA1089,"")))/LEN(AA1089))&gt;0,2,1),
      IF(
         SUMPRODUCT((LEN($Y$2:$Y$4096)-LEN(SUBSTITUTE($Y$2:$Y$4096,AA1089,"")))/LEN(AA1089))
         - SUMPRODUCT((LEN($Y$2:$Y$4096)-LEN(SUBSTITUTE($Y$2:$Y$4096,"Alolan "&amp;AA1089,"")))/LEN("Alolan "&amp;AA1089))
         - SUMPRODUCT((LEN($Y$2:$Y$4096)-LEN(SUBSTITUTE($Y$2:$Y$4096,"Galarian "&amp;AA1089,"")))/LEN("Galarian "&amp;AA1089))
         - SUMPRODUCT((LEN($Y$2:$Y$4096)-LEN(SUBSTITUTE($Y$2:$Y$4096,"Hisuian "&amp;AA1089,"")))/LEN("Hisuian "&amp;AA1089))
         - SUMPRODUCT((LEN($Y$2:$Y$4096)-LEN(SUBSTITUTE($Y$2:$Y$4096,"Paldean "&amp;AA1089,"")))/LEN("Paldean "&amp;AA1089))
      &gt;0,2,1)
   ))))</f>
        <v>1</v>
      </c>
      <c r="AN1089">
        <v>0</v>
      </c>
      <c r="AO1089">
        <v>0</v>
      </c>
    </row>
    <row r="1090" spans="1:41" x14ac:dyDescent="0.25">
      <c r="A1090" t="s">
        <v>4116</v>
      </c>
      <c r="B1090" t="s">
        <v>142</v>
      </c>
      <c r="C1090" t="s">
        <v>1514</v>
      </c>
      <c r="D1090"/>
      <c r="E1090">
        <v>80</v>
      </c>
      <c r="F1090">
        <v>75</v>
      </c>
      <c r="G1090">
        <v>150</v>
      </c>
      <c r="H1090">
        <v>75</v>
      </c>
      <c r="I1090">
        <v>150</v>
      </c>
      <c r="J1090">
        <v>50</v>
      </c>
      <c r="K1090" t="s">
        <v>386</v>
      </c>
      <c r="L1090" t="s">
        <v>262</v>
      </c>
      <c r="M1090" t="s">
        <v>251</v>
      </c>
      <c r="N1090">
        <v>6.5</v>
      </c>
      <c r="O1090">
        <v>12.2</v>
      </c>
      <c r="Q1090">
        <v>4</v>
      </c>
      <c r="R1090">
        <f t="shared" si="72"/>
        <v>7</v>
      </c>
      <c r="S1090">
        <f t="shared" si="73"/>
        <v>16</v>
      </c>
      <c r="T1090">
        <f t="shared" si="70"/>
        <v>23</v>
      </c>
      <c r="U1090" t="s">
        <v>1514</v>
      </c>
      <c r="V1090" t="s">
        <v>1521</v>
      </c>
      <c r="W1090" t="s">
        <v>1492</v>
      </c>
      <c r="X1090" t="s">
        <v>1546</v>
      </c>
      <c r="Z1090" t="str" cm="1">
        <f t="array" ref="Z1090">IF(ISBLANK(AK1090),_xlfn.LET(
    _xlpm.nameBeforeSlash, IF(ISNUMBER(SEARCH("/", Y1090)), LEFT(Y1090, SEARCH("/", Y1090)-1), Y1090),
    _xlpm.matchRow, IFERROR(MATCH(_xlpm.nameBeforeSlash, AA:AA, 0), ""),
    _xlpm.difference, IF(_xlpm.matchRow="", "", ABS((R1090 + S1090)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),IF(ISBLANK(Y1090),"","Hidden"))</f>
        <v/>
      </c>
      <c r="AA1090" t="s">
        <v>5408</v>
      </c>
      <c r="AC1090" t="s">
        <v>6560</v>
      </c>
      <c r="AD1090" t="str">
        <f>_xlfn.XLOOKUP(AC1090,moves!A:A,moves!B:B)</f>
        <v>steel</v>
      </c>
      <c r="AE1090">
        <f>_xlfn.XLOOKUP(AC1090,moves!A:A,moves!D:D)</f>
        <v>2</v>
      </c>
      <c r="AF1090" t="str">
        <f>_xlfn.XLOOKUP(AC1090,moves!A:A,moves!E:E)</f>
        <v xml:space="preserve"> </v>
      </c>
      <c r="AG1090">
        <v>0</v>
      </c>
      <c r="AH1090">
        <v>1</v>
      </c>
      <c r="AI1090">
        <f t="shared" si="71"/>
        <v>1</v>
      </c>
      <c r="AJ1090" t="s">
        <v>8452</v>
      </c>
      <c r="AL1090">
        <v>0</v>
      </c>
      <c r="AM1090" cm="1">
        <f t="array" ref="AM1090">IF(AL1090=1,1,
   IF(ISTEXT(AK1090),1,
   IF(AO1090&gt;1,AM1089,
   IF(AI1090=1,
      IF(SUMPRODUCT((LEN($Y$2:$Y$4096)-LEN(SUBSTITUTE($Y$2:$Y$4096,AA1090,"")))/LEN(AA1090))&gt;0,2,1),
      IF(
         SUMPRODUCT((LEN($Y$2:$Y$4096)-LEN(SUBSTITUTE($Y$2:$Y$4096,AA1090,"")))/LEN(AA1090))
         - SUMPRODUCT((LEN($Y$2:$Y$4096)-LEN(SUBSTITUTE($Y$2:$Y$4096,"Alolan "&amp;AA1090,"")))/LEN("Alolan "&amp;AA1090))
         - SUMPRODUCT((LEN($Y$2:$Y$4096)-LEN(SUBSTITUTE($Y$2:$Y$4096,"Galarian "&amp;AA1090,"")))/LEN("Galarian "&amp;AA1090))
         - SUMPRODUCT((LEN($Y$2:$Y$4096)-LEN(SUBSTITUTE($Y$2:$Y$4096,"Hisuian "&amp;AA1090,"")))/LEN("Hisuian "&amp;AA1090))
         - SUMPRODUCT((LEN($Y$2:$Y$4096)-LEN(SUBSTITUTE($Y$2:$Y$4096,"Paldean "&amp;AA1090,"")))/LEN("Paldean "&amp;AA1090))
      &gt;0,2,1)
   ))))</f>
        <v>1</v>
      </c>
      <c r="AN1090">
        <v>0</v>
      </c>
      <c r="AO1090">
        <v>0</v>
      </c>
    </row>
    <row r="1091" spans="1:41" x14ac:dyDescent="0.25">
      <c r="A1091">
        <v>380</v>
      </c>
      <c r="B1091" t="s">
        <v>2080</v>
      </c>
      <c r="C1091" t="s">
        <v>1482</v>
      </c>
      <c r="D1091" t="s">
        <v>429</v>
      </c>
      <c r="E1091">
        <v>80</v>
      </c>
      <c r="F1091">
        <v>80</v>
      </c>
      <c r="G1091">
        <v>90</v>
      </c>
      <c r="H1091">
        <v>110</v>
      </c>
      <c r="I1091">
        <v>130</v>
      </c>
      <c r="J1091">
        <v>110</v>
      </c>
      <c r="K1091" t="s">
        <v>2081</v>
      </c>
      <c r="L1091" t="s">
        <v>3446</v>
      </c>
      <c r="M1091" t="s">
        <v>483</v>
      </c>
      <c r="N1091">
        <v>10.7</v>
      </c>
      <c r="O1091">
        <v>9.8000000000000007</v>
      </c>
      <c r="Q1091">
        <v>1</v>
      </c>
      <c r="R1091">
        <f t="shared" si="72"/>
        <v>11</v>
      </c>
      <c r="S1091">
        <f t="shared" si="73"/>
        <v>11</v>
      </c>
      <c r="T1091">
        <f t="shared" si="70"/>
        <v>22</v>
      </c>
      <c r="U1091" t="s">
        <v>1482</v>
      </c>
      <c r="V1091" t="s">
        <v>429</v>
      </c>
      <c r="W1091" t="s">
        <v>1481</v>
      </c>
      <c r="X1091" t="s">
        <v>1536</v>
      </c>
      <c r="Z1091" t="str" cm="1">
        <f t="array" ref="Z1091">IF(ISBLANK(AK1091),_xlfn.LET(
    _xlpm.nameBeforeSlash, IF(ISNUMBER(SEARCH("/", Y1091)), LEFT(Y1091, SEARCH("/", Y1091)-1), Y1091),
    _xlpm.matchRow, IFERROR(MATCH(_xlpm.nameBeforeSlash, AA:AA, 0), ""),
    _xlpm.difference, IF(_xlpm.matchRow="", "", ABS((R1091 + S1091)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),IF(ISBLANK(Y1091),"","Hidden"))</f>
        <v/>
      </c>
      <c r="AA1091" t="s">
        <v>2080</v>
      </c>
      <c r="AC1091" t="s">
        <v>1316</v>
      </c>
      <c r="AD1091" t="str">
        <f>_xlfn.XLOOKUP(AC1091,moves!A:A,moves!B:B)</f>
        <v>psychic</v>
      </c>
      <c r="AE1091">
        <f>_xlfn.XLOOKUP(AC1091,moves!A:A,moves!D:D)</f>
        <v>5</v>
      </c>
      <c r="AF1091" t="str">
        <f>_xlfn.XLOOKUP(AC1091,moves!A:A,moves!E:E)</f>
        <v>When the target next attacks: Remove 1 critical hit or 1 status symbol from the roll.</v>
      </c>
      <c r="AG1091">
        <v>0</v>
      </c>
      <c r="AH1091">
        <v>1</v>
      </c>
      <c r="AI1091">
        <f t="shared" si="71"/>
        <v>0</v>
      </c>
      <c r="AJ1091" t="s">
        <v>867</v>
      </c>
      <c r="AL1091">
        <v>0</v>
      </c>
      <c r="AM1091" cm="1">
        <f t="array" ref="AM1091">IF(AL1091=1,1,
   IF(ISTEXT(AK1091),1,
   IF(AO1091&gt;1,AM1090,
   IF(AI1091=1,
      IF(SUMPRODUCT((LEN($Y$2:$Y$4096)-LEN(SUBSTITUTE($Y$2:$Y$4096,AA1091,"")))/LEN(AA1091))&gt;0,2,1),
      IF(
         SUMPRODUCT((LEN($Y$2:$Y$4096)-LEN(SUBSTITUTE($Y$2:$Y$4096,AA1091,"")))/LEN(AA1091))
         - SUMPRODUCT((LEN($Y$2:$Y$4096)-LEN(SUBSTITUTE($Y$2:$Y$4096,"Alolan "&amp;AA1091,"")))/LEN("Alolan "&amp;AA1091))
         - SUMPRODUCT((LEN($Y$2:$Y$4096)-LEN(SUBSTITUTE($Y$2:$Y$4096,"Galarian "&amp;AA1091,"")))/LEN("Galarian "&amp;AA1091))
         - SUMPRODUCT((LEN($Y$2:$Y$4096)-LEN(SUBSTITUTE($Y$2:$Y$4096,"Hisuian "&amp;AA1091,"")))/LEN("Hisuian "&amp;AA1091))
         - SUMPRODUCT((LEN($Y$2:$Y$4096)-LEN(SUBSTITUTE($Y$2:$Y$4096,"Paldean "&amp;AA1091,"")))/LEN("Paldean "&amp;AA1091))
      &gt;0,2,1)
   ))))</f>
        <v>1</v>
      </c>
      <c r="AN1091">
        <v>0</v>
      </c>
      <c r="AO1091">
        <v>1</v>
      </c>
    </row>
    <row r="1092" spans="1:41" x14ac:dyDescent="0.25">
      <c r="A1092" t="s">
        <v>3091</v>
      </c>
      <c r="B1092" t="s">
        <v>2080</v>
      </c>
      <c r="C1092" t="s">
        <v>1482</v>
      </c>
      <c r="D1092" t="s">
        <v>429</v>
      </c>
      <c r="E1092">
        <v>80</v>
      </c>
      <c r="F1092">
        <v>100</v>
      </c>
      <c r="G1092">
        <v>120</v>
      </c>
      <c r="H1092">
        <v>140</v>
      </c>
      <c r="I1092">
        <v>150</v>
      </c>
      <c r="J1092">
        <v>110</v>
      </c>
      <c r="K1092" t="s">
        <v>2081</v>
      </c>
      <c r="L1092" t="s">
        <v>3446</v>
      </c>
      <c r="M1092" t="s">
        <v>1476</v>
      </c>
      <c r="N1092">
        <v>12.4</v>
      </c>
      <c r="O1092">
        <v>11.3</v>
      </c>
      <c r="Q1092">
        <v>2</v>
      </c>
      <c r="R1092">
        <f t="shared" si="72"/>
        <v>12</v>
      </c>
      <c r="S1092">
        <f t="shared" si="73"/>
        <v>13</v>
      </c>
      <c r="T1092">
        <f t="shared" si="70"/>
        <v>25</v>
      </c>
      <c r="U1092" t="s">
        <v>1482</v>
      </c>
      <c r="V1092" t="s">
        <v>429</v>
      </c>
      <c r="W1092" t="s">
        <v>1481</v>
      </c>
      <c r="X1092" t="s">
        <v>1536</v>
      </c>
      <c r="Z1092" t="str" cm="1">
        <f t="array" ref="Z1092">IF(ISBLANK(AK1092),_xlfn.LET(
    _xlpm.nameBeforeSlash, IF(ISNUMBER(SEARCH("/", Y1092)), LEFT(Y1092, SEARCH("/", Y1092)-1), Y1092),
    _xlpm.matchRow, IFERROR(MATCH(_xlpm.nameBeforeSlash, AA:AA, 0), ""),
    _xlpm.difference, IF(_xlpm.matchRow="", "", ABS((R1092 + S1092)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),IF(ISBLANK(Y1092),"","Hidden"))</f>
        <v/>
      </c>
      <c r="AA1092" t="s">
        <v>3409</v>
      </c>
      <c r="AB1092" t="s">
        <v>1477</v>
      </c>
      <c r="AC1092" t="s">
        <v>971</v>
      </c>
      <c r="AD1092" t="str">
        <f>_xlfn.XLOOKUP(AC1092,moves!A:A,moves!B:B)</f>
        <v>dragon</v>
      </c>
      <c r="AE1092">
        <f>_xlfn.XLOOKUP(AC1092,moves!A:A,moves!D:D)</f>
        <v>5</v>
      </c>
      <c r="AF1092" t="str">
        <f>_xlfn.XLOOKUP(AC1092,moves!A:A,moves!E:E)</f>
        <v>Add 1 critical hit or 1 status symbol to the user's rolls.</v>
      </c>
      <c r="AG1092">
        <v>0</v>
      </c>
      <c r="AH1092">
        <v>1</v>
      </c>
      <c r="AI1092">
        <f t="shared" si="71"/>
        <v>0</v>
      </c>
      <c r="AJ1092" t="s">
        <v>867</v>
      </c>
      <c r="AL1092">
        <v>0</v>
      </c>
      <c r="AM1092" cm="1">
        <f t="array" ref="AM1092">IF(AL1092=1,1,
   IF(ISTEXT(AK1092),1,
   IF(AO1092&gt;1,AM1091,
   IF(AI1092=1,
      IF(SUMPRODUCT((LEN($Y$2:$Y$4096)-LEN(SUBSTITUTE($Y$2:$Y$4096,AA1092,"")))/LEN(AA1092))&gt;0,2,1),
      IF(
         SUMPRODUCT((LEN($Y$2:$Y$4096)-LEN(SUBSTITUTE($Y$2:$Y$4096,AA1092,"")))/LEN(AA1092))
         - SUMPRODUCT((LEN($Y$2:$Y$4096)-LEN(SUBSTITUTE($Y$2:$Y$4096,"Alolan "&amp;AA1092,"")))/LEN("Alolan "&amp;AA1092))
         - SUMPRODUCT((LEN($Y$2:$Y$4096)-LEN(SUBSTITUTE($Y$2:$Y$4096,"Galarian "&amp;AA1092,"")))/LEN("Galarian "&amp;AA1092))
         - SUMPRODUCT((LEN($Y$2:$Y$4096)-LEN(SUBSTITUTE($Y$2:$Y$4096,"Hisuian "&amp;AA1092,"")))/LEN("Hisuian "&amp;AA1092))
         - SUMPRODUCT((LEN($Y$2:$Y$4096)-LEN(SUBSTITUTE($Y$2:$Y$4096,"Paldean "&amp;AA1092,"")))/LEN("Paldean "&amp;AA1092))
      &gt;0,2,1)
   ))))</f>
        <v>1</v>
      </c>
      <c r="AN1092">
        <v>0</v>
      </c>
      <c r="AO1092">
        <v>2</v>
      </c>
    </row>
    <row r="1093" spans="1:41" x14ac:dyDescent="0.25">
      <c r="A1093" t="s">
        <v>4117</v>
      </c>
      <c r="B1093" t="s">
        <v>2080</v>
      </c>
      <c r="C1093" t="s">
        <v>1482</v>
      </c>
      <c r="D1093" t="s">
        <v>429</v>
      </c>
      <c r="E1093">
        <v>80</v>
      </c>
      <c r="F1093">
        <v>80</v>
      </c>
      <c r="G1093">
        <v>90</v>
      </c>
      <c r="H1093">
        <v>110</v>
      </c>
      <c r="I1093">
        <v>130</v>
      </c>
      <c r="J1093">
        <v>110</v>
      </c>
      <c r="K1093" t="s">
        <v>2081</v>
      </c>
      <c r="L1093" t="s">
        <v>3446</v>
      </c>
      <c r="M1093" t="s">
        <v>483</v>
      </c>
      <c r="N1093">
        <v>10.7</v>
      </c>
      <c r="O1093">
        <v>9.8000000000000007</v>
      </c>
      <c r="Q1093">
        <v>1</v>
      </c>
      <c r="R1093">
        <f t="shared" si="72"/>
        <v>11</v>
      </c>
      <c r="S1093">
        <f t="shared" si="73"/>
        <v>11</v>
      </c>
      <c r="T1093">
        <f t="shared" ref="T1093:T1157" si="74">SUM(S1093,R1093)</f>
        <v>22</v>
      </c>
      <c r="U1093" t="s">
        <v>1482</v>
      </c>
      <c r="V1093" t="s">
        <v>429</v>
      </c>
      <c r="W1093" t="s">
        <v>1481</v>
      </c>
      <c r="X1093" t="s">
        <v>1536</v>
      </c>
      <c r="Z1093" t="str" cm="1">
        <f t="array" ref="Z1093">IF(ISBLANK(AK1093),_xlfn.LET(
    _xlpm.nameBeforeSlash, IF(ISNUMBER(SEARCH("/", Y1093)), LEFT(Y1093, SEARCH("/", Y1093)-1), Y1093),
    _xlpm.matchRow, IFERROR(MATCH(_xlpm.nameBeforeSlash, AA:AA, 0), ""),
    _xlpm.difference, IF(_xlpm.matchRow="", "", ABS((R1093 + S1093)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),IF(ISBLANK(Y1093),"","Hidden"))</f>
        <v/>
      </c>
      <c r="AA1093" t="s">
        <v>5409</v>
      </c>
      <c r="AC1093" t="s">
        <v>6563</v>
      </c>
      <c r="AD1093" t="str">
        <f>_xlfn.XLOOKUP(AC1093,moves!A:A,moves!B:B)</f>
        <v>dragon</v>
      </c>
      <c r="AE1093">
        <f>_xlfn.XLOOKUP(AC1093,moves!A:A,moves!D:D)</f>
        <v>4</v>
      </c>
      <c r="AF1093" t="str">
        <f>_xlfn.XLOOKUP(AC1093,moves!A:A,moves!E:E)</f>
        <v>Ignore effects of the target's moves effects, abilities, and held items.</v>
      </c>
      <c r="AG1093">
        <v>0</v>
      </c>
      <c r="AH1093">
        <v>1</v>
      </c>
      <c r="AI1093">
        <f t="shared" ref="AI1093:AI1157" si="75">IF(ISNUMBER(SEARCH("Shiny ", AA1093)), 1, 0)</f>
        <v>1</v>
      </c>
      <c r="AJ1093" t="s">
        <v>867</v>
      </c>
      <c r="AL1093">
        <v>0</v>
      </c>
      <c r="AM1093" cm="1">
        <f t="array" ref="AM1093">IF(AL1093=1,1,
   IF(ISTEXT(AK1093),1,
   IF(AO1093&gt;1,AM1092,
   IF(AI1093=1,
      IF(SUMPRODUCT((LEN($Y$2:$Y$4096)-LEN(SUBSTITUTE($Y$2:$Y$4096,AA1093,"")))/LEN(AA1093))&gt;0,2,1),
      IF(
         SUMPRODUCT((LEN($Y$2:$Y$4096)-LEN(SUBSTITUTE($Y$2:$Y$4096,AA1093,"")))/LEN(AA1093))
         - SUMPRODUCT((LEN($Y$2:$Y$4096)-LEN(SUBSTITUTE($Y$2:$Y$4096,"Alolan "&amp;AA1093,"")))/LEN("Alolan "&amp;AA1093))
         - SUMPRODUCT((LEN($Y$2:$Y$4096)-LEN(SUBSTITUTE($Y$2:$Y$4096,"Galarian "&amp;AA1093,"")))/LEN("Galarian "&amp;AA1093))
         - SUMPRODUCT((LEN($Y$2:$Y$4096)-LEN(SUBSTITUTE($Y$2:$Y$4096,"Hisuian "&amp;AA1093,"")))/LEN("Hisuian "&amp;AA1093))
         - SUMPRODUCT((LEN($Y$2:$Y$4096)-LEN(SUBSTITUTE($Y$2:$Y$4096,"Paldean "&amp;AA1093,"")))/LEN("Paldean "&amp;AA1093))
      &gt;0,2,1)
   ))))</f>
        <v>1</v>
      </c>
      <c r="AN1093">
        <v>0</v>
      </c>
      <c r="AO1093">
        <v>1</v>
      </c>
    </row>
    <row r="1094" spans="1:41" x14ac:dyDescent="0.25">
      <c r="A1094" t="s">
        <v>4118</v>
      </c>
      <c r="B1094" t="s">
        <v>2080</v>
      </c>
      <c r="C1094" t="s">
        <v>1482</v>
      </c>
      <c r="D1094" t="s">
        <v>429</v>
      </c>
      <c r="E1094">
        <v>80</v>
      </c>
      <c r="F1094">
        <v>100</v>
      </c>
      <c r="G1094">
        <v>120</v>
      </c>
      <c r="H1094">
        <v>140</v>
      </c>
      <c r="I1094">
        <v>150</v>
      </c>
      <c r="J1094">
        <v>110</v>
      </c>
      <c r="K1094" t="s">
        <v>2081</v>
      </c>
      <c r="L1094" t="s">
        <v>3446</v>
      </c>
      <c r="M1094" t="s">
        <v>1476</v>
      </c>
      <c r="N1094">
        <v>12.4</v>
      </c>
      <c r="O1094">
        <v>11.3</v>
      </c>
      <c r="Q1094">
        <v>2</v>
      </c>
      <c r="R1094">
        <f t="shared" si="72"/>
        <v>12</v>
      </c>
      <c r="S1094">
        <f t="shared" si="73"/>
        <v>13</v>
      </c>
      <c r="T1094">
        <f t="shared" si="74"/>
        <v>25</v>
      </c>
      <c r="U1094" t="s">
        <v>1482</v>
      </c>
      <c r="V1094" t="s">
        <v>429</v>
      </c>
      <c r="W1094" t="s">
        <v>1481</v>
      </c>
      <c r="X1094" t="s">
        <v>1536</v>
      </c>
      <c r="Z1094" t="str" cm="1">
        <f t="array" ref="Z1094">IF(ISBLANK(AK1094),_xlfn.LET(
    _xlpm.nameBeforeSlash, IF(ISNUMBER(SEARCH("/", Y1094)), LEFT(Y1094, SEARCH("/", Y1094)-1), Y1094),
    _xlpm.matchRow, IFERROR(MATCH(_xlpm.nameBeforeSlash, AA:AA, 0), ""),
    _xlpm.difference, IF(_xlpm.matchRow="", "", ABS((R1094 + S1094)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),IF(ISBLANK(Y1094),"","Hidden"))</f>
        <v/>
      </c>
      <c r="AA1094" t="s">
        <v>5410</v>
      </c>
      <c r="AB1094" t="s">
        <v>1477</v>
      </c>
      <c r="AC1094" t="s">
        <v>6566</v>
      </c>
      <c r="AD1094" t="str">
        <f>_xlfn.XLOOKUP(AC1094,moves!A:A,moves!B:B)</f>
        <v>psychic</v>
      </c>
      <c r="AE1094">
        <f>_xlfn.XLOOKUP(AC1094,moves!A:A,moves!D:D)</f>
        <v>1</v>
      </c>
      <c r="AF1094" t="str">
        <f>_xlfn.XLOOKUP(AC1094,moves!A:A,moves!E:E)</f>
        <v>Choose any other active Pokémon. If the user or that Pokémon selects a priority move: Both moves selected will share the highest priority between them.</v>
      </c>
      <c r="AG1094">
        <v>0</v>
      </c>
      <c r="AH1094">
        <v>1</v>
      </c>
      <c r="AI1094">
        <f t="shared" si="75"/>
        <v>1</v>
      </c>
      <c r="AJ1094" t="s">
        <v>867</v>
      </c>
      <c r="AL1094">
        <v>0</v>
      </c>
      <c r="AM1094" cm="1">
        <f t="array" ref="AM1094">IF(AL1094=1,1,
   IF(ISTEXT(AK1094),1,
   IF(AO1094&gt;1,AM1093,
   IF(AI1094=1,
      IF(SUMPRODUCT((LEN($Y$2:$Y$4096)-LEN(SUBSTITUTE($Y$2:$Y$4096,AA1094,"")))/LEN(AA1094))&gt;0,2,1),
      IF(
         SUMPRODUCT((LEN($Y$2:$Y$4096)-LEN(SUBSTITUTE($Y$2:$Y$4096,AA1094,"")))/LEN(AA1094))
         - SUMPRODUCT((LEN($Y$2:$Y$4096)-LEN(SUBSTITUTE($Y$2:$Y$4096,"Alolan "&amp;AA1094,"")))/LEN("Alolan "&amp;AA1094))
         - SUMPRODUCT((LEN($Y$2:$Y$4096)-LEN(SUBSTITUTE($Y$2:$Y$4096,"Galarian "&amp;AA1094,"")))/LEN("Galarian "&amp;AA1094))
         - SUMPRODUCT((LEN($Y$2:$Y$4096)-LEN(SUBSTITUTE($Y$2:$Y$4096,"Hisuian "&amp;AA1094,"")))/LEN("Hisuian "&amp;AA1094))
         - SUMPRODUCT((LEN($Y$2:$Y$4096)-LEN(SUBSTITUTE($Y$2:$Y$4096,"Paldean "&amp;AA1094,"")))/LEN("Paldean "&amp;AA1094))
      &gt;0,2,1)
   ))))</f>
        <v>1</v>
      </c>
      <c r="AN1094">
        <v>0</v>
      </c>
      <c r="AO1094">
        <v>2</v>
      </c>
    </row>
    <row r="1095" spans="1:41" x14ac:dyDescent="0.25">
      <c r="A1095">
        <v>381</v>
      </c>
      <c r="B1095" t="s">
        <v>2082</v>
      </c>
      <c r="C1095" t="s">
        <v>1482</v>
      </c>
      <c r="D1095" t="s">
        <v>429</v>
      </c>
      <c r="E1095">
        <v>80</v>
      </c>
      <c r="F1095">
        <v>90</v>
      </c>
      <c r="G1095">
        <v>80</v>
      </c>
      <c r="H1095">
        <v>130</v>
      </c>
      <c r="I1095">
        <v>110</v>
      </c>
      <c r="J1095">
        <v>110</v>
      </c>
      <c r="K1095" t="s">
        <v>2081</v>
      </c>
      <c r="L1095" t="s">
        <v>3446</v>
      </c>
      <c r="M1095" t="s">
        <v>483</v>
      </c>
      <c r="N1095">
        <v>11.8</v>
      </c>
      <c r="O1095">
        <v>8.9</v>
      </c>
      <c r="P1095">
        <v>1</v>
      </c>
      <c r="R1095">
        <f t="shared" si="72"/>
        <v>13</v>
      </c>
      <c r="S1095">
        <f t="shared" si="73"/>
        <v>9</v>
      </c>
      <c r="T1095">
        <f t="shared" si="74"/>
        <v>22</v>
      </c>
      <c r="U1095" t="s">
        <v>1482</v>
      </c>
      <c r="V1095" t="s">
        <v>429</v>
      </c>
      <c r="W1095" t="s">
        <v>1481</v>
      </c>
      <c r="X1095" t="s">
        <v>1521</v>
      </c>
      <c r="Z1095" t="str" cm="1">
        <f t="array" ref="Z1095">IF(ISBLANK(AK1095),_xlfn.LET(
    _xlpm.nameBeforeSlash, IF(ISNUMBER(SEARCH("/", Y1095)), LEFT(Y1095, SEARCH("/", Y1095)-1), Y1095),
    _xlpm.matchRow, IFERROR(MATCH(_xlpm.nameBeforeSlash, AA:AA, 0), ""),
    _xlpm.difference, IF(_xlpm.matchRow="", "", ABS((R1095 + S1095)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),IF(ISBLANK(Y1095),"","Hidden"))</f>
        <v/>
      </c>
      <c r="AA1095" t="s">
        <v>2082</v>
      </c>
      <c r="AC1095" t="s">
        <v>1317</v>
      </c>
      <c r="AD1095" t="str">
        <f>_xlfn.XLOOKUP(AC1095,moves!A:A,moves!B:B)</f>
        <v>psychic</v>
      </c>
      <c r="AE1095">
        <f>_xlfn.XLOOKUP(AC1095,moves!A:A,moves!D:D)</f>
        <v>5</v>
      </c>
      <c r="AF1095" t="str">
        <f>_xlfn.XLOOKUP(AC1095,moves!A:A,moves!E:E)</f>
        <v>When the user next attacks: Add 1 critical hit or 1 status symbol to the roll.</v>
      </c>
      <c r="AG1095">
        <v>0</v>
      </c>
      <c r="AH1095">
        <v>1</v>
      </c>
      <c r="AI1095">
        <f t="shared" si="75"/>
        <v>0</v>
      </c>
      <c r="AJ1095" t="s">
        <v>867</v>
      </c>
      <c r="AL1095">
        <v>0</v>
      </c>
      <c r="AM1095" cm="1">
        <f t="array" ref="AM1095">IF(AL1095=1,1,
   IF(ISTEXT(AK1095),1,
   IF(AO1095&gt;1,AM1094,
   IF(AI1095=1,
      IF(SUMPRODUCT((LEN($Y$2:$Y$4096)-LEN(SUBSTITUTE($Y$2:$Y$4096,AA1095,"")))/LEN(AA1095))&gt;0,2,1),
      IF(
         SUMPRODUCT((LEN($Y$2:$Y$4096)-LEN(SUBSTITUTE($Y$2:$Y$4096,AA1095,"")))/LEN(AA1095))
         - SUMPRODUCT((LEN($Y$2:$Y$4096)-LEN(SUBSTITUTE($Y$2:$Y$4096,"Alolan "&amp;AA1095,"")))/LEN("Alolan "&amp;AA1095))
         - SUMPRODUCT((LEN($Y$2:$Y$4096)-LEN(SUBSTITUTE($Y$2:$Y$4096,"Galarian "&amp;AA1095,"")))/LEN("Galarian "&amp;AA1095))
         - SUMPRODUCT((LEN($Y$2:$Y$4096)-LEN(SUBSTITUTE($Y$2:$Y$4096,"Hisuian "&amp;AA1095,"")))/LEN("Hisuian "&amp;AA1095))
         - SUMPRODUCT((LEN($Y$2:$Y$4096)-LEN(SUBSTITUTE($Y$2:$Y$4096,"Paldean "&amp;AA1095,"")))/LEN("Paldean "&amp;AA1095))
      &gt;0,2,1)
   ))))</f>
        <v>1</v>
      </c>
      <c r="AN1095">
        <v>0</v>
      </c>
      <c r="AO1095">
        <v>1</v>
      </c>
    </row>
    <row r="1096" spans="1:41" x14ac:dyDescent="0.25">
      <c r="A1096" t="s">
        <v>3090</v>
      </c>
      <c r="B1096" t="s">
        <v>2082</v>
      </c>
      <c r="C1096" t="s">
        <v>1482</v>
      </c>
      <c r="D1096" t="s">
        <v>429</v>
      </c>
      <c r="E1096">
        <v>80</v>
      </c>
      <c r="F1096">
        <v>130</v>
      </c>
      <c r="G1096">
        <v>100</v>
      </c>
      <c r="H1096">
        <v>160</v>
      </c>
      <c r="I1096">
        <v>120</v>
      </c>
      <c r="J1096">
        <v>110</v>
      </c>
      <c r="K1096" t="s">
        <v>2081</v>
      </c>
      <c r="L1096" t="s">
        <v>3446</v>
      </c>
      <c r="M1096" t="s">
        <v>1476</v>
      </c>
      <c r="N1096">
        <v>13.7</v>
      </c>
      <c r="O1096">
        <v>9.8000000000000007</v>
      </c>
      <c r="Q1096">
        <v>1</v>
      </c>
      <c r="R1096">
        <f t="shared" si="72"/>
        <v>14</v>
      </c>
      <c r="S1096">
        <f t="shared" si="73"/>
        <v>11</v>
      </c>
      <c r="T1096">
        <f t="shared" si="74"/>
        <v>25</v>
      </c>
      <c r="U1096" t="s">
        <v>1482</v>
      </c>
      <c r="V1096" t="s">
        <v>429</v>
      </c>
      <c r="W1096" t="s">
        <v>1481</v>
      </c>
      <c r="X1096" t="s">
        <v>1521</v>
      </c>
      <c r="Z1096" t="str" cm="1">
        <f t="array" ref="Z1096">IF(ISBLANK(AK1096),_xlfn.LET(
    _xlpm.nameBeforeSlash, IF(ISNUMBER(SEARCH("/", Y1096)), LEFT(Y1096, SEARCH("/", Y1096)-1), Y1096),
    _xlpm.matchRow, IFERROR(MATCH(_xlpm.nameBeforeSlash, AA:AA, 0), ""),
    _xlpm.difference, IF(_xlpm.matchRow="", "", ABS((R1096 + S1096)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),IF(ISBLANK(Y1096),"","Hidden"))</f>
        <v/>
      </c>
      <c r="AA1096" t="s">
        <v>3410</v>
      </c>
      <c r="AB1096" t="s">
        <v>1477</v>
      </c>
      <c r="AC1096" t="s">
        <v>971</v>
      </c>
      <c r="AD1096" t="str">
        <f>_xlfn.XLOOKUP(AC1096,moves!A:A,moves!B:B)</f>
        <v>dragon</v>
      </c>
      <c r="AE1096">
        <f>_xlfn.XLOOKUP(AC1096,moves!A:A,moves!D:D)</f>
        <v>5</v>
      </c>
      <c r="AF1096" t="str">
        <f>_xlfn.XLOOKUP(AC1096,moves!A:A,moves!E:E)</f>
        <v>Add 1 critical hit or 1 status symbol to the user's rolls.</v>
      </c>
      <c r="AG1096">
        <v>0</v>
      </c>
      <c r="AH1096">
        <v>1</v>
      </c>
      <c r="AI1096">
        <f t="shared" si="75"/>
        <v>0</v>
      </c>
      <c r="AJ1096" t="s">
        <v>867</v>
      </c>
      <c r="AL1096">
        <v>0</v>
      </c>
      <c r="AM1096" cm="1">
        <f t="array" ref="AM1096">IF(AL1096=1,1,
   IF(ISTEXT(AK1096),1,
   IF(AO1096&gt;1,AM1095,
   IF(AI1096=1,
      IF(SUMPRODUCT((LEN($Y$2:$Y$4096)-LEN(SUBSTITUTE($Y$2:$Y$4096,AA1096,"")))/LEN(AA1096))&gt;0,2,1),
      IF(
         SUMPRODUCT((LEN($Y$2:$Y$4096)-LEN(SUBSTITUTE($Y$2:$Y$4096,AA1096,"")))/LEN(AA1096))
         - SUMPRODUCT((LEN($Y$2:$Y$4096)-LEN(SUBSTITUTE($Y$2:$Y$4096,"Alolan "&amp;AA1096,"")))/LEN("Alolan "&amp;AA1096))
         - SUMPRODUCT((LEN($Y$2:$Y$4096)-LEN(SUBSTITUTE($Y$2:$Y$4096,"Galarian "&amp;AA1096,"")))/LEN("Galarian "&amp;AA1096))
         - SUMPRODUCT((LEN($Y$2:$Y$4096)-LEN(SUBSTITUTE($Y$2:$Y$4096,"Hisuian "&amp;AA1096,"")))/LEN("Hisuian "&amp;AA1096))
         - SUMPRODUCT((LEN($Y$2:$Y$4096)-LEN(SUBSTITUTE($Y$2:$Y$4096,"Paldean "&amp;AA1096,"")))/LEN("Paldean "&amp;AA1096))
      &gt;0,2,1)
   ))))</f>
        <v>1</v>
      </c>
      <c r="AN1096">
        <v>0</v>
      </c>
      <c r="AO1096">
        <v>2</v>
      </c>
    </row>
    <row r="1097" spans="1:41" x14ac:dyDescent="0.25">
      <c r="A1097" t="s">
        <v>4119</v>
      </c>
      <c r="B1097" t="s">
        <v>2082</v>
      </c>
      <c r="C1097" t="s">
        <v>1482</v>
      </c>
      <c r="D1097" t="s">
        <v>429</v>
      </c>
      <c r="E1097">
        <v>80</v>
      </c>
      <c r="F1097">
        <v>90</v>
      </c>
      <c r="G1097">
        <v>80</v>
      </c>
      <c r="H1097">
        <v>130</v>
      </c>
      <c r="I1097">
        <v>110</v>
      </c>
      <c r="J1097">
        <v>110</v>
      </c>
      <c r="K1097" t="s">
        <v>2081</v>
      </c>
      <c r="L1097" t="s">
        <v>3446</v>
      </c>
      <c r="M1097" t="s">
        <v>483</v>
      </c>
      <c r="N1097">
        <v>11.8</v>
      </c>
      <c r="O1097">
        <v>8.9</v>
      </c>
      <c r="P1097">
        <v>1</v>
      </c>
      <c r="R1097">
        <f t="shared" si="72"/>
        <v>13</v>
      </c>
      <c r="S1097">
        <f t="shared" si="73"/>
        <v>9</v>
      </c>
      <c r="T1097">
        <f t="shared" si="74"/>
        <v>22</v>
      </c>
      <c r="U1097" t="s">
        <v>1482</v>
      </c>
      <c r="V1097" t="s">
        <v>429</v>
      </c>
      <c r="W1097" t="s">
        <v>1481</v>
      </c>
      <c r="X1097" t="s">
        <v>1521</v>
      </c>
      <c r="Z1097" t="str" cm="1">
        <f t="array" ref="Z1097">IF(ISBLANK(AK1097),_xlfn.LET(
    _xlpm.nameBeforeSlash, IF(ISNUMBER(SEARCH("/", Y1097)), LEFT(Y1097, SEARCH("/", Y1097)-1), Y1097),
    _xlpm.matchRow, IFERROR(MATCH(_xlpm.nameBeforeSlash, AA:AA, 0), ""),
    _xlpm.difference, IF(_xlpm.matchRow="", "", ABS((R1097 + S1097)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),IF(ISBLANK(Y1097),"","Hidden"))</f>
        <v/>
      </c>
      <c r="AA1097" t="s">
        <v>5411</v>
      </c>
      <c r="AC1097" t="s">
        <v>6562</v>
      </c>
      <c r="AD1097" t="str">
        <f>_xlfn.XLOOKUP(AC1097,moves!A:A,moves!B:B)</f>
        <v>dragon</v>
      </c>
      <c r="AE1097">
        <f>_xlfn.XLOOKUP(AC1097,moves!A:A,moves!D:D)</f>
        <v>4</v>
      </c>
      <c r="AF1097" t="str">
        <f>_xlfn.XLOOKUP(AC1097,moves!A:A,moves!E:E)</f>
        <v>When the target next attacks: Their moves have no move effects.</v>
      </c>
      <c r="AG1097">
        <v>0</v>
      </c>
      <c r="AH1097">
        <v>1</v>
      </c>
      <c r="AI1097">
        <f t="shared" si="75"/>
        <v>1</v>
      </c>
      <c r="AJ1097" t="s">
        <v>867</v>
      </c>
      <c r="AL1097">
        <v>0</v>
      </c>
      <c r="AM1097" cm="1">
        <f t="array" ref="AM1097">IF(AL1097=1,1,
   IF(ISTEXT(AK1097),1,
   IF(AO1097&gt;1,AM1096,
   IF(AI1097=1,
      IF(SUMPRODUCT((LEN($Y$2:$Y$4096)-LEN(SUBSTITUTE($Y$2:$Y$4096,AA1097,"")))/LEN(AA1097))&gt;0,2,1),
      IF(
         SUMPRODUCT((LEN($Y$2:$Y$4096)-LEN(SUBSTITUTE($Y$2:$Y$4096,AA1097,"")))/LEN(AA1097))
         - SUMPRODUCT((LEN($Y$2:$Y$4096)-LEN(SUBSTITUTE($Y$2:$Y$4096,"Alolan "&amp;AA1097,"")))/LEN("Alolan "&amp;AA1097))
         - SUMPRODUCT((LEN($Y$2:$Y$4096)-LEN(SUBSTITUTE($Y$2:$Y$4096,"Galarian "&amp;AA1097,"")))/LEN("Galarian "&amp;AA1097))
         - SUMPRODUCT((LEN($Y$2:$Y$4096)-LEN(SUBSTITUTE($Y$2:$Y$4096,"Hisuian "&amp;AA1097,"")))/LEN("Hisuian "&amp;AA1097))
         - SUMPRODUCT((LEN($Y$2:$Y$4096)-LEN(SUBSTITUTE($Y$2:$Y$4096,"Paldean "&amp;AA1097,"")))/LEN("Paldean "&amp;AA1097))
      &gt;0,2,1)
   ))))</f>
        <v>1</v>
      </c>
      <c r="AN1097">
        <v>0</v>
      </c>
      <c r="AO1097">
        <v>1</v>
      </c>
    </row>
    <row r="1098" spans="1:41" x14ac:dyDescent="0.25">
      <c r="A1098" t="s">
        <v>4120</v>
      </c>
      <c r="B1098" t="s">
        <v>2082</v>
      </c>
      <c r="C1098" t="s">
        <v>1482</v>
      </c>
      <c r="D1098" t="s">
        <v>429</v>
      </c>
      <c r="E1098">
        <v>80</v>
      </c>
      <c r="F1098">
        <v>130</v>
      </c>
      <c r="G1098">
        <v>100</v>
      </c>
      <c r="H1098">
        <v>160</v>
      </c>
      <c r="I1098">
        <v>120</v>
      </c>
      <c r="J1098">
        <v>110</v>
      </c>
      <c r="K1098" t="s">
        <v>2081</v>
      </c>
      <c r="L1098" t="s">
        <v>3446</v>
      </c>
      <c r="M1098" t="s">
        <v>1476</v>
      </c>
      <c r="N1098">
        <v>13.7</v>
      </c>
      <c r="O1098">
        <v>9.8000000000000007</v>
      </c>
      <c r="Q1098">
        <v>1</v>
      </c>
      <c r="R1098">
        <f t="shared" si="72"/>
        <v>14</v>
      </c>
      <c r="S1098">
        <f t="shared" si="73"/>
        <v>11</v>
      </c>
      <c r="T1098">
        <f t="shared" si="74"/>
        <v>25</v>
      </c>
      <c r="U1098" t="s">
        <v>1482</v>
      </c>
      <c r="V1098" t="s">
        <v>429</v>
      </c>
      <c r="W1098" t="s">
        <v>1481</v>
      </c>
      <c r="X1098" t="s">
        <v>1521</v>
      </c>
      <c r="Z1098" t="str" cm="1">
        <f t="array" ref="Z1098">IF(ISBLANK(AK1098),_xlfn.LET(
    _xlpm.nameBeforeSlash, IF(ISNUMBER(SEARCH("/", Y1098)), LEFT(Y1098, SEARCH("/", Y1098)-1), Y1098),
    _xlpm.matchRow, IFERROR(MATCH(_xlpm.nameBeforeSlash, AA:AA, 0), ""),
    _xlpm.difference, IF(_xlpm.matchRow="", "", ABS((R1098 + S1098)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),IF(ISBLANK(Y1098),"","Hidden"))</f>
        <v/>
      </c>
      <c r="AA1098" t="s">
        <v>5412</v>
      </c>
      <c r="AB1098" t="s">
        <v>1477</v>
      </c>
      <c r="AC1098" t="s">
        <v>6564</v>
      </c>
      <c r="AD1098" t="str">
        <f>_xlfn.XLOOKUP(AC1098,moves!A:A,moves!B:B)</f>
        <v>flying</v>
      </c>
      <c r="AE1098">
        <f>_xlfn.XLOOKUP(AC1098,moves!A:A,moves!D:D)</f>
        <v>4</v>
      </c>
      <c r="AF1098" t="str">
        <f>_xlfn.XLOOKUP(AC1098,moves!A:A,moves!E:E)</f>
        <v>If the target is using a priority move and has their turn before the user: This move deals no damage.</v>
      </c>
      <c r="AG1098">
        <v>0</v>
      </c>
      <c r="AH1098">
        <v>1</v>
      </c>
      <c r="AI1098">
        <f t="shared" si="75"/>
        <v>1</v>
      </c>
      <c r="AJ1098" t="s">
        <v>867</v>
      </c>
      <c r="AL1098">
        <v>0</v>
      </c>
      <c r="AM1098" cm="1">
        <f t="array" ref="AM1098">IF(AL1098=1,1,
   IF(ISTEXT(AK1098),1,
   IF(AO1098&gt;1,AM1097,
   IF(AI1098=1,
      IF(SUMPRODUCT((LEN($Y$2:$Y$4096)-LEN(SUBSTITUTE($Y$2:$Y$4096,AA1098,"")))/LEN(AA1098))&gt;0,2,1),
      IF(
         SUMPRODUCT((LEN($Y$2:$Y$4096)-LEN(SUBSTITUTE($Y$2:$Y$4096,AA1098,"")))/LEN(AA1098))
         - SUMPRODUCT((LEN($Y$2:$Y$4096)-LEN(SUBSTITUTE($Y$2:$Y$4096,"Alolan "&amp;AA1098,"")))/LEN("Alolan "&amp;AA1098))
         - SUMPRODUCT((LEN($Y$2:$Y$4096)-LEN(SUBSTITUTE($Y$2:$Y$4096,"Galarian "&amp;AA1098,"")))/LEN("Galarian "&amp;AA1098))
         - SUMPRODUCT((LEN($Y$2:$Y$4096)-LEN(SUBSTITUTE($Y$2:$Y$4096,"Hisuian "&amp;AA1098,"")))/LEN("Hisuian "&amp;AA1098))
         - SUMPRODUCT((LEN($Y$2:$Y$4096)-LEN(SUBSTITUTE($Y$2:$Y$4096,"Paldean "&amp;AA1098,"")))/LEN("Paldean "&amp;AA1098))
      &gt;0,2,1)
   ))))</f>
        <v>1</v>
      </c>
      <c r="AN1098">
        <v>0</v>
      </c>
      <c r="AO1098">
        <v>2</v>
      </c>
    </row>
    <row r="1099" spans="1:41" x14ac:dyDescent="0.25">
      <c r="A1099">
        <v>382</v>
      </c>
      <c r="B1099" t="s">
        <v>2083</v>
      </c>
      <c r="C1099" t="s">
        <v>1490</v>
      </c>
      <c r="D1099"/>
      <c r="E1099">
        <v>100</v>
      </c>
      <c r="F1099">
        <v>100</v>
      </c>
      <c r="G1099">
        <v>90</v>
      </c>
      <c r="H1099">
        <v>150</v>
      </c>
      <c r="I1099">
        <v>140</v>
      </c>
      <c r="J1099">
        <v>90</v>
      </c>
      <c r="K1099" t="s">
        <v>2084</v>
      </c>
      <c r="L1099" t="s">
        <v>252</v>
      </c>
      <c r="M1099" t="s">
        <v>248</v>
      </c>
      <c r="N1099">
        <v>12.1</v>
      </c>
      <c r="O1099">
        <v>10.9</v>
      </c>
      <c r="R1099">
        <f t="shared" si="72"/>
        <v>12</v>
      </c>
      <c r="S1099">
        <f t="shared" si="73"/>
        <v>11</v>
      </c>
      <c r="T1099">
        <f t="shared" si="74"/>
        <v>23</v>
      </c>
      <c r="U1099" t="s">
        <v>1490</v>
      </c>
      <c r="V1099" t="s">
        <v>1209</v>
      </c>
      <c r="W1099" t="s">
        <v>1521</v>
      </c>
      <c r="X1099" t="s">
        <v>1546</v>
      </c>
      <c r="Z1099" t="str" cm="1">
        <f t="array" ref="Z1099">IF(ISBLANK(AK1099),_xlfn.LET(
    _xlpm.nameBeforeSlash, IF(ISNUMBER(SEARCH("/", Y1099)), LEFT(Y1099, SEARCH("/", Y1099)-1), Y1099),
    _xlpm.matchRow, IFERROR(MATCH(_xlpm.nameBeforeSlash, AA:AA, 0), ""),
    _xlpm.difference, IF(_xlpm.matchRow="", "", ABS((R1099 + S1099)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),IF(ISBLANK(Y1099),"","Hidden"))</f>
        <v/>
      </c>
      <c r="AA1099" t="s">
        <v>2083</v>
      </c>
      <c r="AC1099" t="s">
        <v>1391</v>
      </c>
      <c r="AD1099" t="str">
        <f>_xlfn.XLOOKUP(AC1099,moves!A:A,moves!B:B)</f>
        <v>water</v>
      </c>
      <c r="AE1099" t="str">
        <f>_xlfn.XLOOKUP(AC1099,moves!A:A,moves!D:D)</f>
        <v>?</v>
      </c>
      <c r="AF1099" t="str">
        <f>_xlfn.XLOOKUP(AC1099,moves!A:A,moves!E:E)</f>
        <v>Attack strength is equal to the current health of the user (Max 7 attack strength).</v>
      </c>
      <c r="AG1099">
        <v>0</v>
      </c>
      <c r="AH1099">
        <v>1</v>
      </c>
      <c r="AI1099">
        <f t="shared" si="75"/>
        <v>0</v>
      </c>
      <c r="AJ1099" t="s">
        <v>867</v>
      </c>
      <c r="AL1099">
        <v>0</v>
      </c>
      <c r="AM1099" cm="1">
        <f t="array" ref="AM1099">IF(AL1099=1,1,
   IF(ISTEXT(AK1099),1,
   IF(AO1099&gt;1,AM1098,
   IF(AI1099=1,
      IF(SUMPRODUCT((LEN($Y$2:$Y$4096)-LEN(SUBSTITUTE($Y$2:$Y$4096,AA1099,"")))/LEN(AA1099))&gt;0,2,1),
      IF(
         SUMPRODUCT((LEN($Y$2:$Y$4096)-LEN(SUBSTITUTE($Y$2:$Y$4096,AA1099,"")))/LEN(AA1099))
         - SUMPRODUCT((LEN($Y$2:$Y$4096)-LEN(SUBSTITUTE($Y$2:$Y$4096,"Alolan "&amp;AA1099,"")))/LEN("Alolan "&amp;AA1099))
         - SUMPRODUCT((LEN($Y$2:$Y$4096)-LEN(SUBSTITUTE($Y$2:$Y$4096,"Galarian "&amp;AA1099,"")))/LEN("Galarian "&amp;AA1099))
         - SUMPRODUCT((LEN($Y$2:$Y$4096)-LEN(SUBSTITUTE($Y$2:$Y$4096,"Hisuian "&amp;AA1099,"")))/LEN("Hisuian "&amp;AA1099))
         - SUMPRODUCT((LEN($Y$2:$Y$4096)-LEN(SUBSTITUTE($Y$2:$Y$4096,"Paldean "&amp;AA1099,"")))/LEN("Paldean "&amp;AA1099))
      &gt;0,2,1)
   ))))</f>
        <v>1</v>
      </c>
      <c r="AN1099">
        <v>0</v>
      </c>
      <c r="AO1099">
        <v>1</v>
      </c>
    </row>
    <row r="1100" spans="1:41" x14ac:dyDescent="0.25">
      <c r="A1100" t="s">
        <v>2085</v>
      </c>
      <c r="B1100" t="s">
        <v>2083</v>
      </c>
      <c r="C1100" t="s">
        <v>1490</v>
      </c>
      <c r="D1100"/>
      <c r="E1100">
        <v>100</v>
      </c>
      <c r="F1100">
        <v>150</v>
      </c>
      <c r="G1100">
        <v>90</v>
      </c>
      <c r="H1100">
        <v>180</v>
      </c>
      <c r="I1100">
        <v>160</v>
      </c>
      <c r="J1100">
        <v>90</v>
      </c>
      <c r="K1100" t="s">
        <v>2084</v>
      </c>
      <c r="L1100" t="s">
        <v>252</v>
      </c>
      <c r="M1100" t="s">
        <v>248</v>
      </c>
      <c r="N1100">
        <v>14.1</v>
      </c>
      <c r="O1100">
        <v>11.5</v>
      </c>
      <c r="P1100">
        <v>1</v>
      </c>
      <c r="R1100">
        <f t="shared" si="72"/>
        <v>15</v>
      </c>
      <c r="S1100">
        <f t="shared" si="73"/>
        <v>12</v>
      </c>
      <c r="T1100">
        <f t="shared" si="74"/>
        <v>27</v>
      </c>
      <c r="U1100" t="s">
        <v>1490</v>
      </c>
      <c r="V1100" t="s">
        <v>1209</v>
      </c>
      <c r="W1100" t="s">
        <v>1521</v>
      </c>
      <c r="X1100" t="s">
        <v>1546</v>
      </c>
      <c r="Z1100" t="str" cm="1">
        <f t="array" ref="Z1100">IF(ISBLANK(AK1100),_xlfn.LET(
    _xlpm.nameBeforeSlash, IF(ISNUMBER(SEARCH("/", Y1100)), LEFT(Y1100, SEARCH("/", Y1100)-1), Y1100),
    _xlpm.matchRow, IFERROR(MATCH(_xlpm.nameBeforeSlash, AA:AA, 0), ""),
    _xlpm.difference, IF(_xlpm.matchRow="", "", ABS((R1100 + S1100)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),IF(ISBLANK(Y1100),"","Hidden"))</f>
        <v/>
      </c>
      <c r="AA1100" t="s">
        <v>3152</v>
      </c>
      <c r="AB1100" t="s">
        <v>3461</v>
      </c>
      <c r="AC1100" t="s">
        <v>1392</v>
      </c>
      <c r="AD1100" t="str">
        <f>_xlfn.XLOOKUP(AC1100,moves!A:A,moves!B:B)</f>
        <v>water</v>
      </c>
      <c r="AE1100">
        <f>_xlfn.XLOOKUP(AC1100,moves!A:A,moves!D:D)</f>
        <v>5</v>
      </c>
      <c r="AF1100" t="str">
        <f>_xlfn.XLOOKUP(AC1100,moves!A:A,moves!E:E)</f>
        <v>When the user is next attacked: Ignore all damage from Fire type moves.</v>
      </c>
      <c r="AG1100">
        <v>0</v>
      </c>
      <c r="AH1100">
        <v>1</v>
      </c>
      <c r="AI1100">
        <f t="shared" si="75"/>
        <v>0</v>
      </c>
      <c r="AJ1100" t="s">
        <v>867</v>
      </c>
      <c r="AL1100">
        <v>0</v>
      </c>
      <c r="AM1100" cm="1">
        <f t="array" ref="AM1100">IF(AL1100=1,1,
   IF(ISTEXT(AK1100),1,
   IF(AO1100&gt;1,AM1099,
   IF(AI1100=1,
      IF(SUMPRODUCT((LEN($Y$2:$Y$4096)-LEN(SUBSTITUTE($Y$2:$Y$4096,AA1100,"")))/LEN(AA1100))&gt;0,2,1),
      IF(
         SUMPRODUCT((LEN($Y$2:$Y$4096)-LEN(SUBSTITUTE($Y$2:$Y$4096,AA1100,"")))/LEN(AA1100))
         - SUMPRODUCT((LEN($Y$2:$Y$4096)-LEN(SUBSTITUTE($Y$2:$Y$4096,"Alolan "&amp;AA1100,"")))/LEN("Alolan "&amp;AA1100))
         - SUMPRODUCT((LEN($Y$2:$Y$4096)-LEN(SUBSTITUTE($Y$2:$Y$4096,"Galarian "&amp;AA1100,"")))/LEN("Galarian "&amp;AA1100))
         - SUMPRODUCT((LEN($Y$2:$Y$4096)-LEN(SUBSTITUTE($Y$2:$Y$4096,"Hisuian "&amp;AA1100,"")))/LEN("Hisuian "&amp;AA1100))
         - SUMPRODUCT((LEN($Y$2:$Y$4096)-LEN(SUBSTITUTE($Y$2:$Y$4096,"Paldean "&amp;AA1100,"")))/LEN("Paldean "&amp;AA1100))
      &gt;0,2,1)
   ))))</f>
        <v>1</v>
      </c>
      <c r="AN1100">
        <v>0</v>
      </c>
      <c r="AO1100">
        <v>2</v>
      </c>
    </row>
    <row r="1101" spans="1:41" x14ac:dyDescent="0.25">
      <c r="A1101" t="s">
        <v>4121</v>
      </c>
      <c r="B1101" t="s">
        <v>2083</v>
      </c>
      <c r="C1101" t="s">
        <v>1490</v>
      </c>
      <c r="D1101"/>
      <c r="E1101">
        <v>100</v>
      </c>
      <c r="F1101">
        <v>100</v>
      </c>
      <c r="G1101">
        <v>90</v>
      </c>
      <c r="H1101">
        <v>150</v>
      </c>
      <c r="I1101">
        <v>140</v>
      </c>
      <c r="J1101">
        <v>90</v>
      </c>
      <c r="K1101" t="s">
        <v>2084</v>
      </c>
      <c r="L1101" t="s">
        <v>252</v>
      </c>
      <c r="M1101" t="s">
        <v>248</v>
      </c>
      <c r="N1101">
        <v>12.1</v>
      </c>
      <c r="O1101">
        <v>10.9</v>
      </c>
      <c r="R1101">
        <f t="shared" si="72"/>
        <v>12</v>
      </c>
      <c r="S1101">
        <f t="shared" si="73"/>
        <v>11</v>
      </c>
      <c r="T1101">
        <f t="shared" si="74"/>
        <v>23</v>
      </c>
      <c r="U1101" t="s">
        <v>1490</v>
      </c>
      <c r="V1101" t="s">
        <v>1209</v>
      </c>
      <c r="W1101" t="s">
        <v>1521</v>
      </c>
      <c r="X1101" t="s">
        <v>1546</v>
      </c>
      <c r="Z1101" t="str" cm="1">
        <f t="array" ref="Z1101">IF(ISBLANK(AK1101),_xlfn.LET(
    _xlpm.nameBeforeSlash, IF(ISNUMBER(SEARCH("/", Y1101)), LEFT(Y1101, SEARCH("/", Y1101)-1), Y1101),
    _xlpm.matchRow, IFERROR(MATCH(_xlpm.nameBeforeSlash, AA:AA, 0), ""),
    _xlpm.difference, IF(_xlpm.matchRow="", "", ABS((R1101 + S1101)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),IF(ISBLANK(Y1101),"","Hidden"))</f>
        <v/>
      </c>
      <c r="AA1101" t="s">
        <v>5413</v>
      </c>
      <c r="AC1101" t="s">
        <v>6567</v>
      </c>
      <c r="AD1101" t="str">
        <f>_xlfn.XLOOKUP(AC1101,moves!A:A,moves!B:B)</f>
        <v>water</v>
      </c>
      <c r="AE1101">
        <f>_xlfn.XLOOKUP(AC1101,moves!A:A,moves!D:D)</f>
        <v>4</v>
      </c>
      <c r="AF1101" t="str">
        <f>_xlfn.XLOOKUP(AC1101,moves!A:A,moves!E:E)</f>
        <v>For each other Water-type move the user knows: Deal 2 extra damage.</v>
      </c>
      <c r="AG1101">
        <v>0</v>
      </c>
      <c r="AH1101">
        <v>1</v>
      </c>
      <c r="AI1101">
        <f t="shared" si="75"/>
        <v>1</v>
      </c>
      <c r="AJ1101" t="s">
        <v>867</v>
      </c>
      <c r="AL1101">
        <v>0</v>
      </c>
      <c r="AM1101" cm="1">
        <f t="array" ref="AM1101">IF(AL1101=1,1,
   IF(ISTEXT(AK1101),1,
   IF(AO1101&gt;1,AM1100,
   IF(AI1101=1,
      IF(SUMPRODUCT((LEN($Y$2:$Y$4096)-LEN(SUBSTITUTE($Y$2:$Y$4096,AA1101,"")))/LEN(AA1101))&gt;0,2,1),
      IF(
         SUMPRODUCT((LEN($Y$2:$Y$4096)-LEN(SUBSTITUTE($Y$2:$Y$4096,AA1101,"")))/LEN(AA1101))
         - SUMPRODUCT((LEN($Y$2:$Y$4096)-LEN(SUBSTITUTE($Y$2:$Y$4096,"Alolan "&amp;AA1101,"")))/LEN("Alolan "&amp;AA1101))
         - SUMPRODUCT((LEN($Y$2:$Y$4096)-LEN(SUBSTITUTE($Y$2:$Y$4096,"Galarian "&amp;AA1101,"")))/LEN("Galarian "&amp;AA1101))
         - SUMPRODUCT((LEN($Y$2:$Y$4096)-LEN(SUBSTITUTE($Y$2:$Y$4096,"Hisuian "&amp;AA1101,"")))/LEN("Hisuian "&amp;AA1101))
         - SUMPRODUCT((LEN($Y$2:$Y$4096)-LEN(SUBSTITUTE($Y$2:$Y$4096,"Paldean "&amp;AA1101,"")))/LEN("Paldean "&amp;AA1101))
      &gt;0,2,1)
   ))))</f>
        <v>1</v>
      </c>
      <c r="AN1101">
        <v>0</v>
      </c>
      <c r="AO1101">
        <v>1</v>
      </c>
    </row>
    <row r="1102" spans="1:41" x14ac:dyDescent="0.25">
      <c r="A1102" t="s">
        <v>4122</v>
      </c>
      <c r="B1102" t="s">
        <v>2083</v>
      </c>
      <c r="C1102" t="s">
        <v>1490</v>
      </c>
      <c r="D1102"/>
      <c r="E1102">
        <v>100</v>
      </c>
      <c r="F1102">
        <v>150</v>
      </c>
      <c r="G1102">
        <v>90</v>
      </c>
      <c r="H1102">
        <v>180</v>
      </c>
      <c r="I1102">
        <v>160</v>
      </c>
      <c r="J1102">
        <v>90</v>
      </c>
      <c r="K1102" t="s">
        <v>2084</v>
      </c>
      <c r="L1102" t="s">
        <v>252</v>
      </c>
      <c r="M1102" t="s">
        <v>248</v>
      </c>
      <c r="N1102">
        <v>14.1</v>
      </c>
      <c r="O1102">
        <v>11.5</v>
      </c>
      <c r="P1102">
        <v>1</v>
      </c>
      <c r="R1102">
        <f t="shared" si="72"/>
        <v>15</v>
      </c>
      <c r="S1102">
        <f t="shared" si="73"/>
        <v>12</v>
      </c>
      <c r="T1102">
        <f t="shared" si="74"/>
        <v>27</v>
      </c>
      <c r="U1102" t="s">
        <v>1490</v>
      </c>
      <c r="V1102" t="s">
        <v>1209</v>
      </c>
      <c r="W1102" t="s">
        <v>1521</v>
      </c>
      <c r="X1102" t="s">
        <v>1546</v>
      </c>
      <c r="Z1102" t="str" cm="1">
        <f t="array" ref="Z1102">IF(ISBLANK(AK1102),_xlfn.LET(
    _xlpm.nameBeforeSlash, IF(ISNUMBER(SEARCH("/", Y1102)), LEFT(Y1102, SEARCH("/", Y1102)-1), Y1102),
    _xlpm.matchRow, IFERROR(MATCH(_xlpm.nameBeforeSlash, AA:AA, 0), ""),
    _xlpm.difference, IF(_xlpm.matchRow="", "", ABS((R1102 + S1102)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),IF(ISBLANK(Y1102),"","Hidden"))</f>
        <v/>
      </c>
      <c r="AA1102" t="s">
        <v>5414</v>
      </c>
      <c r="AB1102" t="s">
        <v>3461</v>
      </c>
      <c r="AC1102" t="s">
        <v>6569</v>
      </c>
      <c r="AD1102" t="str">
        <f>_xlfn.XLOOKUP(AC1102,moves!A:A,moves!B:B)</f>
        <v>water</v>
      </c>
      <c r="AE1102">
        <f>_xlfn.XLOOKUP(AC1102,moves!A:A,moves!D:D)</f>
        <v>4</v>
      </c>
      <c r="AF1102" t="str">
        <f>_xlfn.XLOOKUP(AC1102,moves!A:A,moves!E:E)</f>
        <v>If the target is in a changed form: Deal double damage.</v>
      </c>
      <c r="AG1102">
        <v>0</v>
      </c>
      <c r="AH1102">
        <v>1</v>
      </c>
      <c r="AI1102">
        <f t="shared" si="75"/>
        <v>1</v>
      </c>
      <c r="AJ1102" t="s">
        <v>867</v>
      </c>
      <c r="AL1102">
        <v>0</v>
      </c>
      <c r="AM1102" cm="1">
        <f t="array" ref="AM1102">IF(AL1102=1,1,
   IF(ISTEXT(AK1102),1,
   IF(AO1102&gt;1,AM1101,
   IF(AI1102=1,
      IF(SUMPRODUCT((LEN($Y$2:$Y$4096)-LEN(SUBSTITUTE($Y$2:$Y$4096,AA1102,"")))/LEN(AA1102))&gt;0,2,1),
      IF(
         SUMPRODUCT((LEN($Y$2:$Y$4096)-LEN(SUBSTITUTE($Y$2:$Y$4096,AA1102,"")))/LEN(AA1102))
         - SUMPRODUCT((LEN($Y$2:$Y$4096)-LEN(SUBSTITUTE($Y$2:$Y$4096,"Alolan "&amp;AA1102,"")))/LEN("Alolan "&amp;AA1102))
         - SUMPRODUCT((LEN($Y$2:$Y$4096)-LEN(SUBSTITUTE($Y$2:$Y$4096,"Galarian "&amp;AA1102,"")))/LEN("Galarian "&amp;AA1102))
         - SUMPRODUCT((LEN($Y$2:$Y$4096)-LEN(SUBSTITUTE($Y$2:$Y$4096,"Hisuian "&amp;AA1102,"")))/LEN("Hisuian "&amp;AA1102))
         - SUMPRODUCT((LEN($Y$2:$Y$4096)-LEN(SUBSTITUTE($Y$2:$Y$4096,"Paldean "&amp;AA1102,"")))/LEN("Paldean "&amp;AA1102))
      &gt;0,2,1)
   ))))</f>
        <v>1</v>
      </c>
      <c r="AN1102">
        <v>0</v>
      </c>
      <c r="AO1102">
        <v>2</v>
      </c>
    </row>
    <row r="1103" spans="1:41" x14ac:dyDescent="0.25">
      <c r="A1103">
        <v>383</v>
      </c>
      <c r="B1103" t="s">
        <v>2086</v>
      </c>
      <c r="C1103" t="s">
        <v>1472</v>
      </c>
      <c r="D1103"/>
      <c r="E1103">
        <v>100</v>
      </c>
      <c r="F1103">
        <v>150</v>
      </c>
      <c r="G1103">
        <v>140</v>
      </c>
      <c r="H1103">
        <v>100</v>
      </c>
      <c r="I1103">
        <v>90</v>
      </c>
      <c r="J1103">
        <v>90</v>
      </c>
      <c r="K1103" t="s">
        <v>269</v>
      </c>
      <c r="L1103" t="s">
        <v>253</v>
      </c>
      <c r="M1103" t="s">
        <v>251</v>
      </c>
      <c r="N1103">
        <v>12.1</v>
      </c>
      <c r="O1103">
        <v>10.9</v>
      </c>
      <c r="R1103">
        <f t="shared" si="72"/>
        <v>12</v>
      </c>
      <c r="S1103">
        <f t="shared" si="73"/>
        <v>11</v>
      </c>
      <c r="T1103">
        <f t="shared" si="74"/>
        <v>23</v>
      </c>
      <c r="U1103" t="s">
        <v>1472</v>
      </c>
      <c r="V1103" t="s">
        <v>1479</v>
      </c>
      <c r="W1103" t="s">
        <v>1468</v>
      </c>
      <c r="X1103" t="s">
        <v>1492</v>
      </c>
      <c r="Z1103" t="str" cm="1">
        <f t="array" ref="Z1103">IF(ISBLANK(AK1103),_xlfn.LET(
    _xlpm.nameBeforeSlash, IF(ISNUMBER(SEARCH("/", Y1103)), LEFT(Y1103, SEARCH("/", Y1103)-1), Y1103),
    _xlpm.matchRow, IFERROR(MATCH(_xlpm.nameBeforeSlash, AA:AA, 0), ""),
    _xlpm.difference, IF(_xlpm.matchRow="", "", ABS((R1103 + S1103)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),IF(ISBLANK(Y1103),"","Hidden"))</f>
        <v/>
      </c>
      <c r="AA1103" t="s">
        <v>2086</v>
      </c>
      <c r="AC1103" t="s">
        <v>649</v>
      </c>
      <c r="AD1103" t="str">
        <f>_xlfn.XLOOKUP(AC1103,moves!A:A,moves!B:B)</f>
        <v>fire</v>
      </c>
      <c r="AE1103" t="str">
        <f>_xlfn.XLOOKUP(AC1103,moves!A:A,moves!D:D)</f>
        <v>?</v>
      </c>
      <c r="AF1103" t="str">
        <f>_xlfn.XLOOKUP(AC1103,moves!A:A,moves!E:E)</f>
        <v>Attack strength is equal to the current health of the user (Max 7 attack strength).</v>
      </c>
      <c r="AG1103">
        <v>0</v>
      </c>
      <c r="AH1103">
        <v>1</v>
      </c>
      <c r="AI1103">
        <f t="shared" si="75"/>
        <v>0</v>
      </c>
      <c r="AJ1103" t="s">
        <v>867</v>
      </c>
      <c r="AL1103">
        <v>0</v>
      </c>
      <c r="AM1103" cm="1">
        <f t="array" ref="AM1103">IF(AL1103=1,1,
   IF(ISTEXT(AK1103),1,
   IF(AO1103&gt;1,AM1102,
   IF(AI1103=1,
      IF(SUMPRODUCT((LEN($Y$2:$Y$4096)-LEN(SUBSTITUTE($Y$2:$Y$4096,AA1103,"")))/LEN(AA1103))&gt;0,2,1),
      IF(
         SUMPRODUCT((LEN($Y$2:$Y$4096)-LEN(SUBSTITUTE($Y$2:$Y$4096,AA1103,"")))/LEN(AA1103))
         - SUMPRODUCT((LEN($Y$2:$Y$4096)-LEN(SUBSTITUTE($Y$2:$Y$4096,"Alolan "&amp;AA1103,"")))/LEN("Alolan "&amp;AA1103))
         - SUMPRODUCT((LEN($Y$2:$Y$4096)-LEN(SUBSTITUTE($Y$2:$Y$4096,"Galarian "&amp;AA1103,"")))/LEN("Galarian "&amp;AA1103))
         - SUMPRODUCT((LEN($Y$2:$Y$4096)-LEN(SUBSTITUTE($Y$2:$Y$4096,"Hisuian "&amp;AA1103,"")))/LEN("Hisuian "&amp;AA1103))
         - SUMPRODUCT((LEN($Y$2:$Y$4096)-LEN(SUBSTITUTE($Y$2:$Y$4096,"Paldean "&amp;AA1103,"")))/LEN("Paldean "&amp;AA1103))
      &gt;0,2,1)
   ))))</f>
        <v>1</v>
      </c>
      <c r="AN1103">
        <v>0</v>
      </c>
      <c r="AO1103">
        <v>1</v>
      </c>
    </row>
    <row r="1104" spans="1:41" x14ac:dyDescent="0.25">
      <c r="A1104" t="s">
        <v>2087</v>
      </c>
      <c r="B1104" t="s">
        <v>2086</v>
      </c>
      <c r="C1104" t="s">
        <v>1472</v>
      </c>
      <c r="D1104" t="s">
        <v>1479</v>
      </c>
      <c r="E1104">
        <v>100</v>
      </c>
      <c r="F1104">
        <v>180</v>
      </c>
      <c r="G1104">
        <v>160</v>
      </c>
      <c r="H1104">
        <v>150</v>
      </c>
      <c r="I1104">
        <v>90</v>
      </c>
      <c r="J1104">
        <v>90</v>
      </c>
      <c r="K1104" t="s">
        <v>269</v>
      </c>
      <c r="L1104" t="s">
        <v>253</v>
      </c>
      <c r="M1104" t="s">
        <v>251</v>
      </c>
      <c r="N1104">
        <v>14.1</v>
      </c>
      <c r="O1104">
        <v>11.5</v>
      </c>
      <c r="Q1104">
        <v>1</v>
      </c>
      <c r="R1104">
        <f t="shared" si="72"/>
        <v>14</v>
      </c>
      <c r="S1104">
        <f t="shared" si="73"/>
        <v>13</v>
      </c>
      <c r="T1104">
        <f t="shared" si="74"/>
        <v>27</v>
      </c>
      <c r="U1104" t="s">
        <v>1472</v>
      </c>
      <c r="V1104" t="s">
        <v>1479</v>
      </c>
      <c r="W1104" t="s">
        <v>1468</v>
      </c>
      <c r="X1104" t="s">
        <v>1492</v>
      </c>
      <c r="Z1104" t="str" cm="1">
        <f t="array" ref="Z1104">IF(ISBLANK(AK1104),_xlfn.LET(
    _xlpm.nameBeforeSlash, IF(ISNUMBER(SEARCH("/", Y1104)), LEFT(Y1104, SEARCH("/", Y1104)-1), Y1104),
    _xlpm.matchRow, IFERROR(MATCH(_xlpm.nameBeforeSlash, AA:AA, 0), ""),
    _xlpm.difference, IF(_xlpm.matchRow="", "", ABS((R1104 + S1104)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),IF(ISBLANK(Y1104),"","Hidden"))</f>
        <v/>
      </c>
      <c r="AA1104" t="s">
        <v>3153</v>
      </c>
      <c r="AB1104" t="s">
        <v>3462</v>
      </c>
      <c r="AC1104" t="s">
        <v>1173</v>
      </c>
      <c r="AD1104" t="str">
        <f>_xlfn.XLOOKUP(AC1104,moves!A:A,moves!B:B)</f>
        <v>ground</v>
      </c>
      <c r="AE1104">
        <f>_xlfn.XLOOKUP(AC1104,moves!A:A,moves!D:D)</f>
        <v>5</v>
      </c>
      <c r="AF1104" t="str">
        <f>_xlfn.XLOOKUP(AC1104,moves!A:A,moves!E:E)</f>
        <v>When the user is next attacked: Ignore all damage from Water-type moves.</v>
      </c>
      <c r="AG1104">
        <v>0</v>
      </c>
      <c r="AH1104">
        <v>1</v>
      </c>
      <c r="AI1104">
        <f t="shared" si="75"/>
        <v>0</v>
      </c>
      <c r="AJ1104" t="s">
        <v>867</v>
      </c>
      <c r="AL1104">
        <v>0</v>
      </c>
      <c r="AM1104" cm="1">
        <f t="array" ref="AM1104">IF(AL1104=1,1,
   IF(ISTEXT(AK1104),1,
   IF(AO1104&gt;1,AM1103,
   IF(AI1104=1,
      IF(SUMPRODUCT((LEN($Y$2:$Y$4096)-LEN(SUBSTITUTE($Y$2:$Y$4096,AA1104,"")))/LEN(AA1104))&gt;0,2,1),
      IF(
         SUMPRODUCT((LEN($Y$2:$Y$4096)-LEN(SUBSTITUTE($Y$2:$Y$4096,AA1104,"")))/LEN(AA1104))
         - SUMPRODUCT((LEN($Y$2:$Y$4096)-LEN(SUBSTITUTE($Y$2:$Y$4096,"Alolan "&amp;AA1104,"")))/LEN("Alolan "&amp;AA1104))
         - SUMPRODUCT((LEN($Y$2:$Y$4096)-LEN(SUBSTITUTE($Y$2:$Y$4096,"Galarian "&amp;AA1104,"")))/LEN("Galarian "&amp;AA1104))
         - SUMPRODUCT((LEN($Y$2:$Y$4096)-LEN(SUBSTITUTE($Y$2:$Y$4096,"Hisuian "&amp;AA1104,"")))/LEN("Hisuian "&amp;AA1104))
         - SUMPRODUCT((LEN($Y$2:$Y$4096)-LEN(SUBSTITUTE($Y$2:$Y$4096,"Paldean "&amp;AA1104,"")))/LEN("Paldean "&amp;AA1104))
      &gt;0,2,1)
   ))))</f>
        <v>1</v>
      </c>
      <c r="AN1104">
        <v>0</v>
      </c>
      <c r="AO1104">
        <v>2</v>
      </c>
    </row>
    <row r="1105" spans="1:41" x14ac:dyDescent="0.25">
      <c r="A1105" t="s">
        <v>4123</v>
      </c>
      <c r="B1105" t="s">
        <v>2086</v>
      </c>
      <c r="C1105" t="s">
        <v>1472</v>
      </c>
      <c r="D1105"/>
      <c r="E1105">
        <v>100</v>
      </c>
      <c r="F1105">
        <v>150</v>
      </c>
      <c r="G1105">
        <v>140</v>
      </c>
      <c r="H1105">
        <v>100</v>
      </c>
      <c r="I1105">
        <v>90</v>
      </c>
      <c r="J1105">
        <v>90</v>
      </c>
      <c r="K1105" t="s">
        <v>269</v>
      </c>
      <c r="L1105" t="s">
        <v>253</v>
      </c>
      <c r="M1105" t="s">
        <v>251</v>
      </c>
      <c r="N1105">
        <v>12.1</v>
      </c>
      <c r="O1105">
        <v>10.9</v>
      </c>
      <c r="R1105">
        <f t="shared" si="72"/>
        <v>12</v>
      </c>
      <c r="S1105">
        <f t="shared" si="73"/>
        <v>11</v>
      </c>
      <c r="T1105">
        <f t="shared" si="74"/>
        <v>23</v>
      </c>
      <c r="U1105" t="s">
        <v>1472</v>
      </c>
      <c r="V1105" t="s">
        <v>1479</v>
      </c>
      <c r="W1105" t="s">
        <v>1468</v>
      </c>
      <c r="X1105" t="s">
        <v>1492</v>
      </c>
      <c r="Z1105" t="str" cm="1">
        <f t="array" ref="Z1105">IF(ISBLANK(AK1105),_xlfn.LET(
    _xlpm.nameBeforeSlash, IF(ISNUMBER(SEARCH("/", Y1105)), LEFT(Y1105, SEARCH("/", Y1105)-1), Y1105),
    _xlpm.matchRow, IFERROR(MATCH(_xlpm.nameBeforeSlash, AA:AA, 0), ""),
    _xlpm.difference, IF(_xlpm.matchRow="", "", ABS((R1105 + S1105)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),IF(ISBLANK(Y1105),"","Hidden"))</f>
        <v/>
      </c>
      <c r="AA1105" t="s">
        <v>5415</v>
      </c>
      <c r="AC1105" t="s">
        <v>6571</v>
      </c>
      <c r="AD1105" t="str">
        <f>_xlfn.XLOOKUP(AC1105,moves!A:A,moves!B:B)</f>
        <v>ground</v>
      </c>
      <c r="AE1105">
        <f>_xlfn.XLOOKUP(AC1105,moves!A:A,moves!D:D)</f>
        <v>4</v>
      </c>
      <c r="AF1105" t="str">
        <f>_xlfn.XLOOKUP(AC1105,moves!A:A,moves!E:E)</f>
        <v>For each move the target knows that is super-effective against the user: Deal 2 extra damage.</v>
      </c>
      <c r="AG1105">
        <v>0</v>
      </c>
      <c r="AH1105">
        <v>1</v>
      </c>
      <c r="AI1105">
        <f t="shared" si="75"/>
        <v>1</v>
      </c>
      <c r="AJ1105" t="s">
        <v>867</v>
      </c>
      <c r="AL1105">
        <v>0</v>
      </c>
      <c r="AM1105" cm="1">
        <f t="array" ref="AM1105">IF(AL1105=1,1,
   IF(ISTEXT(AK1105),1,
   IF(AO1105&gt;1,AM1104,
   IF(AI1105=1,
      IF(SUMPRODUCT((LEN($Y$2:$Y$4096)-LEN(SUBSTITUTE($Y$2:$Y$4096,AA1105,"")))/LEN(AA1105))&gt;0,2,1),
      IF(
         SUMPRODUCT((LEN($Y$2:$Y$4096)-LEN(SUBSTITUTE($Y$2:$Y$4096,AA1105,"")))/LEN(AA1105))
         - SUMPRODUCT((LEN($Y$2:$Y$4096)-LEN(SUBSTITUTE($Y$2:$Y$4096,"Alolan "&amp;AA1105,"")))/LEN("Alolan "&amp;AA1105))
         - SUMPRODUCT((LEN($Y$2:$Y$4096)-LEN(SUBSTITUTE($Y$2:$Y$4096,"Galarian "&amp;AA1105,"")))/LEN("Galarian "&amp;AA1105))
         - SUMPRODUCT((LEN($Y$2:$Y$4096)-LEN(SUBSTITUTE($Y$2:$Y$4096,"Hisuian "&amp;AA1105,"")))/LEN("Hisuian "&amp;AA1105))
         - SUMPRODUCT((LEN($Y$2:$Y$4096)-LEN(SUBSTITUTE($Y$2:$Y$4096,"Paldean "&amp;AA1105,"")))/LEN("Paldean "&amp;AA1105))
      &gt;0,2,1)
   ))))</f>
        <v>1</v>
      </c>
      <c r="AN1105">
        <v>0</v>
      </c>
      <c r="AO1105">
        <v>1</v>
      </c>
    </row>
    <row r="1106" spans="1:41" x14ac:dyDescent="0.25">
      <c r="A1106" t="s">
        <v>4124</v>
      </c>
      <c r="B1106" t="s">
        <v>2086</v>
      </c>
      <c r="C1106" t="s">
        <v>1472</v>
      </c>
      <c r="D1106" t="s">
        <v>1479</v>
      </c>
      <c r="E1106">
        <v>100</v>
      </c>
      <c r="F1106">
        <v>180</v>
      </c>
      <c r="G1106">
        <v>160</v>
      </c>
      <c r="H1106">
        <v>150</v>
      </c>
      <c r="I1106">
        <v>90</v>
      </c>
      <c r="J1106">
        <v>90</v>
      </c>
      <c r="K1106" t="s">
        <v>269</v>
      </c>
      <c r="L1106" t="s">
        <v>253</v>
      </c>
      <c r="M1106" t="s">
        <v>251</v>
      </c>
      <c r="N1106">
        <v>14.1</v>
      </c>
      <c r="O1106">
        <v>11.5</v>
      </c>
      <c r="Q1106">
        <v>1</v>
      </c>
      <c r="R1106">
        <f t="shared" si="72"/>
        <v>14</v>
      </c>
      <c r="S1106">
        <f t="shared" si="73"/>
        <v>13</v>
      </c>
      <c r="T1106">
        <f t="shared" si="74"/>
        <v>27</v>
      </c>
      <c r="U1106" t="s">
        <v>1472</v>
      </c>
      <c r="V1106" t="s">
        <v>1479</v>
      </c>
      <c r="W1106" t="s">
        <v>1468</v>
      </c>
      <c r="X1106" t="s">
        <v>1492</v>
      </c>
      <c r="Z1106" t="str" cm="1">
        <f t="array" ref="Z1106">IF(ISBLANK(AK1106),_xlfn.LET(
    _xlpm.nameBeforeSlash, IF(ISNUMBER(SEARCH("/", Y1106)), LEFT(Y1106, SEARCH("/", Y1106)-1), Y1106),
    _xlpm.matchRow, IFERROR(MATCH(_xlpm.nameBeforeSlash, AA:AA, 0), ""),
    _xlpm.difference, IF(_xlpm.matchRow="", "", ABS((R1106 + S1106)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),IF(ISBLANK(Y1106),"","Hidden"))</f>
        <v/>
      </c>
      <c r="AA1106" t="s">
        <v>5416</v>
      </c>
      <c r="AB1106" t="s">
        <v>3462</v>
      </c>
      <c r="AC1106" t="s">
        <v>6570</v>
      </c>
      <c r="AD1106" t="str">
        <f>_xlfn.XLOOKUP(AC1106,moves!A:A,moves!B:B)</f>
        <v>fire</v>
      </c>
      <c r="AE1106">
        <f>_xlfn.XLOOKUP(AC1106,moves!A:A,moves!D:D)</f>
        <v>4</v>
      </c>
      <c r="AF1106" t="str">
        <f>_xlfn.XLOOKUP(AC1106,moves!A:A,moves!E:E)</f>
        <v>If the target is in a changed form: Deal double damage.</v>
      </c>
      <c r="AG1106">
        <v>0</v>
      </c>
      <c r="AH1106">
        <v>1</v>
      </c>
      <c r="AI1106">
        <f t="shared" si="75"/>
        <v>1</v>
      </c>
      <c r="AJ1106" t="s">
        <v>867</v>
      </c>
      <c r="AL1106">
        <v>0</v>
      </c>
      <c r="AM1106" cm="1">
        <f t="array" ref="AM1106">IF(AL1106=1,1,
   IF(ISTEXT(AK1106),1,
   IF(AO1106&gt;1,AM1105,
   IF(AI1106=1,
      IF(SUMPRODUCT((LEN($Y$2:$Y$4096)-LEN(SUBSTITUTE($Y$2:$Y$4096,AA1106,"")))/LEN(AA1106))&gt;0,2,1),
      IF(
         SUMPRODUCT((LEN($Y$2:$Y$4096)-LEN(SUBSTITUTE($Y$2:$Y$4096,AA1106,"")))/LEN(AA1106))
         - SUMPRODUCT((LEN($Y$2:$Y$4096)-LEN(SUBSTITUTE($Y$2:$Y$4096,"Alolan "&amp;AA1106,"")))/LEN("Alolan "&amp;AA1106))
         - SUMPRODUCT((LEN($Y$2:$Y$4096)-LEN(SUBSTITUTE($Y$2:$Y$4096,"Galarian "&amp;AA1106,"")))/LEN("Galarian "&amp;AA1106))
         - SUMPRODUCT((LEN($Y$2:$Y$4096)-LEN(SUBSTITUTE($Y$2:$Y$4096,"Hisuian "&amp;AA1106,"")))/LEN("Hisuian "&amp;AA1106))
         - SUMPRODUCT((LEN($Y$2:$Y$4096)-LEN(SUBSTITUTE($Y$2:$Y$4096,"Paldean "&amp;AA1106,"")))/LEN("Paldean "&amp;AA1106))
      &gt;0,2,1)
   ))))</f>
        <v>1</v>
      </c>
      <c r="AN1106">
        <v>0</v>
      </c>
      <c r="AO1106">
        <v>2</v>
      </c>
    </row>
    <row r="1107" spans="1:41" x14ac:dyDescent="0.25">
      <c r="A1107">
        <v>384</v>
      </c>
      <c r="B1107" t="s">
        <v>2088</v>
      </c>
      <c r="C1107" t="s">
        <v>1482</v>
      </c>
      <c r="D1107" t="s">
        <v>1481</v>
      </c>
      <c r="E1107">
        <v>105</v>
      </c>
      <c r="F1107">
        <v>150</v>
      </c>
      <c r="G1107">
        <v>90</v>
      </c>
      <c r="H1107">
        <v>150</v>
      </c>
      <c r="I1107">
        <v>90</v>
      </c>
      <c r="J1107">
        <v>95</v>
      </c>
      <c r="K1107" t="s">
        <v>2089</v>
      </c>
      <c r="L1107" t="s">
        <v>3446</v>
      </c>
      <c r="M1107" t="s">
        <v>483</v>
      </c>
      <c r="N1107">
        <v>12.8</v>
      </c>
      <c r="O1107">
        <v>9.6</v>
      </c>
      <c r="R1107">
        <f t="shared" si="72"/>
        <v>13</v>
      </c>
      <c r="S1107">
        <f t="shared" si="73"/>
        <v>10</v>
      </c>
      <c r="T1107">
        <f t="shared" si="74"/>
        <v>23</v>
      </c>
      <c r="U1107" t="s">
        <v>1482</v>
      </c>
      <c r="V1107" t="s">
        <v>1481</v>
      </c>
      <c r="W1107" t="s">
        <v>1479</v>
      </c>
      <c r="X1107" t="s">
        <v>1209</v>
      </c>
      <c r="Z1107" t="str" cm="1">
        <f t="array" ref="Z1107">IF(ISBLANK(AK1107),_xlfn.LET(
    _xlpm.nameBeforeSlash, IF(ISNUMBER(SEARCH("/", Y1107)), LEFT(Y1107, SEARCH("/", Y1107)-1), Y1107),
    _xlpm.matchRow, IFERROR(MATCH(_xlpm.nameBeforeSlash, AA:AA, 0), ""),
    _xlpm.difference, IF(_xlpm.matchRow="", "", ABS((R1107 + S1107)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),IF(ISBLANK(Y1107),"","Hidden"))</f>
        <v/>
      </c>
      <c r="AA1107" t="s">
        <v>2088</v>
      </c>
      <c r="AC1107" t="s">
        <v>861</v>
      </c>
      <c r="AD1107" t="str">
        <f>_xlfn.XLOOKUP(AC1107,moves!A:A,moves!B:B)</f>
        <v>dragon</v>
      </c>
      <c r="AE1107">
        <f>_xlfn.XLOOKUP(AC1107,moves!A:A,moves!D:D)</f>
        <v>7</v>
      </c>
      <c r="AF1107" t="str">
        <f>_xlfn.XLOOKUP(AC1107,moves!A:A,moves!E:E)</f>
        <v>Each time this move is used: Decrease attack strength by 2 (Min 1 attack strength).</v>
      </c>
      <c r="AG1107">
        <v>0</v>
      </c>
      <c r="AH1107">
        <v>1</v>
      </c>
      <c r="AI1107">
        <f t="shared" si="75"/>
        <v>0</v>
      </c>
      <c r="AJ1107" t="s">
        <v>867</v>
      </c>
      <c r="AL1107">
        <v>0</v>
      </c>
      <c r="AM1107" cm="1">
        <f t="array" ref="AM1107">IF(AL1107=1,1,
   IF(ISTEXT(AK1107),1,
   IF(AO1107&gt;1,AM1106,
   IF(AI1107=1,
      IF(SUMPRODUCT((LEN($Y$2:$Y$4096)-LEN(SUBSTITUTE($Y$2:$Y$4096,AA1107,"")))/LEN(AA1107))&gt;0,2,1),
      IF(
         SUMPRODUCT((LEN($Y$2:$Y$4096)-LEN(SUBSTITUTE($Y$2:$Y$4096,AA1107,"")))/LEN(AA1107))
         - SUMPRODUCT((LEN($Y$2:$Y$4096)-LEN(SUBSTITUTE($Y$2:$Y$4096,"Alolan "&amp;AA1107,"")))/LEN("Alolan "&amp;AA1107))
         - SUMPRODUCT((LEN($Y$2:$Y$4096)-LEN(SUBSTITUTE($Y$2:$Y$4096,"Galarian "&amp;AA1107,"")))/LEN("Galarian "&amp;AA1107))
         - SUMPRODUCT((LEN($Y$2:$Y$4096)-LEN(SUBSTITUTE($Y$2:$Y$4096,"Hisuian "&amp;AA1107,"")))/LEN("Hisuian "&amp;AA1107))
         - SUMPRODUCT((LEN($Y$2:$Y$4096)-LEN(SUBSTITUTE($Y$2:$Y$4096,"Paldean "&amp;AA1107,"")))/LEN("Paldean "&amp;AA1107))
      &gt;0,2,1)
   ))))</f>
        <v>1</v>
      </c>
      <c r="AN1107">
        <v>0</v>
      </c>
      <c r="AO1107">
        <v>1</v>
      </c>
    </row>
    <row r="1108" spans="1:41" x14ac:dyDescent="0.25">
      <c r="A1108" t="s">
        <v>2090</v>
      </c>
      <c r="B1108" t="s">
        <v>2088</v>
      </c>
      <c r="C1108" t="s">
        <v>1482</v>
      </c>
      <c r="D1108" t="s">
        <v>1481</v>
      </c>
      <c r="E1108">
        <v>105</v>
      </c>
      <c r="F1108">
        <v>180</v>
      </c>
      <c r="G1108">
        <v>100</v>
      </c>
      <c r="H1108">
        <v>180</v>
      </c>
      <c r="I1108">
        <v>100</v>
      </c>
      <c r="J1108">
        <v>115</v>
      </c>
      <c r="K1108" t="s">
        <v>2089</v>
      </c>
      <c r="L1108" t="s">
        <v>3446</v>
      </c>
      <c r="M1108" t="s">
        <v>1476</v>
      </c>
      <c r="N1108">
        <v>15.4</v>
      </c>
      <c r="O1108">
        <v>10.199999999999999</v>
      </c>
      <c r="P1108">
        <v>1</v>
      </c>
      <c r="Q1108">
        <v>1</v>
      </c>
      <c r="R1108">
        <f t="shared" si="72"/>
        <v>16</v>
      </c>
      <c r="S1108">
        <f t="shared" si="73"/>
        <v>11</v>
      </c>
      <c r="T1108">
        <f t="shared" si="74"/>
        <v>27</v>
      </c>
      <c r="U1108" t="s">
        <v>1482</v>
      </c>
      <c r="V1108" t="s">
        <v>1481</v>
      </c>
      <c r="W1108" t="s">
        <v>1479</v>
      </c>
      <c r="X1108" t="s">
        <v>1209</v>
      </c>
      <c r="Z1108" t="str" cm="1">
        <f t="array" ref="Z1108">IF(ISBLANK(AK1108),_xlfn.LET(
    _xlpm.nameBeforeSlash, IF(ISNUMBER(SEARCH("/", Y1108)), LEFT(Y1108, SEARCH("/", Y1108)-1), Y1108),
    _xlpm.matchRow, IFERROR(MATCH(_xlpm.nameBeforeSlash, AA:AA, 0), ""),
    _xlpm.difference, IF(_xlpm.matchRow="", "", ABS((R1108 + S1108)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),IF(ISBLANK(Y1108),"","Hidden"))</f>
        <v/>
      </c>
      <c r="AA1108" t="s">
        <v>3411</v>
      </c>
      <c r="AB1108" t="s">
        <v>3463</v>
      </c>
      <c r="AC1108" t="s">
        <v>1090</v>
      </c>
      <c r="AD1108" t="str">
        <f>_xlfn.XLOOKUP(AC1108,moves!A:A,moves!B:B)</f>
        <v>flying</v>
      </c>
      <c r="AE1108">
        <f>_xlfn.XLOOKUP(AC1108,moves!A:A,moves!D:D)</f>
        <v>6</v>
      </c>
      <c r="AF1108" t="str">
        <f>_xlfn.XLOOKUP(AC1108,moves!A:A,moves!E:E)</f>
        <v>This turn and when the user is next attacked: Status symbols deal +1 damage.</v>
      </c>
      <c r="AG1108">
        <v>0</v>
      </c>
      <c r="AH1108">
        <v>1</v>
      </c>
      <c r="AI1108">
        <f t="shared" si="75"/>
        <v>0</v>
      </c>
      <c r="AJ1108" t="s">
        <v>867</v>
      </c>
      <c r="AL1108">
        <v>0</v>
      </c>
      <c r="AM1108" cm="1">
        <f t="array" ref="AM1108">IF(AL1108=1,1,
   IF(ISTEXT(AK1108),1,
   IF(AO1108&gt;1,AM1107,
   IF(AI1108=1,
      IF(SUMPRODUCT((LEN($Y$2:$Y$4096)-LEN(SUBSTITUTE($Y$2:$Y$4096,AA1108,"")))/LEN(AA1108))&gt;0,2,1),
      IF(
         SUMPRODUCT((LEN($Y$2:$Y$4096)-LEN(SUBSTITUTE($Y$2:$Y$4096,AA1108,"")))/LEN(AA1108))
         - SUMPRODUCT((LEN($Y$2:$Y$4096)-LEN(SUBSTITUTE($Y$2:$Y$4096,"Alolan "&amp;AA1108,"")))/LEN("Alolan "&amp;AA1108))
         - SUMPRODUCT((LEN($Y$2:$Y$4096)-LEN(SUBSTITUTE($Y$2:$Y$4096,"Galarian "&amp;AA1108,"")))/LEN("Galarian "&amp;AA1108))
         - SUMPRODUCT((LEN($Y$2:$Y$4096)-LEN(SUBSTITUTE($Y$2:$Y$4096,"Hisuian "&amp;AA1108,"")))/LEN("Hisuian "&amp;AA1108))
         - SUMPRODUCT((LEN($Y$2:$Y$4096)-LEN(SUBSTITUTE($Y$2:$Y$4096,"Paldean "&amp;AA1108,"")))/LEN("Paldean "&amp;AA1108))
      &gt;0,2,1)
   ))))</f>
        <v>1</v>
      </c>
      <c r="AN1108">
        <v>0</v>
      </c>
      <c r="AO1108">
        <v>2</v>
      </c>
    </row>
    <row r="1109" spans="1:41" x14ac:dyDescent="0.25">
      <c r="A1109" t="s">
        <v>4125</v>
      </c>
      <c r="B1109" t="s">
        <v>2088</v>
      </c>
      <c r="C1109" t="s">
        <v>1482</v>
      </c>
      <c r="D1109" t="s">
        <v>1481</v>
      </c>
      <c r="E1109">
        <v>105</v>
      </c>
      <c r="F1109">
        <v>150</v>
      </c>
      <c r="G1109">
        <v>90</v>
      </c>
      <c r="H1109">
        <v>150</v>
      </c>
      <c r="I1109">
        <v>90</v>
      </c>
      <c r="J1109">
        <v>95</v>
      </c>
      <c r="K1109" t="s">
        <v>2089</v>
      </c>
      <c r="L1109" t="s">
        <v>3446</v>
      </c>
      <c r="M1109" t="s">
        <v>483</v>
      </c>
      <c r="N1109">
        <v>12.8</v>
      </c>
      <c r="O1109">
        <v>9.6</v>
      </c>
      <c r="R1109">
        <f t="shared" si="72"/>
        <v>13</v>
      </c>
      <c r="S1109">
        <f t="shared" si="73"/>
        <v>10</v>
      </c>
      <c r="T1109">
        <f t="shared" si="74"/>
        <v>23</v>
      </c>
      <c r="U1109" t="s">
        <v>1482</v>
      </c>
      <c r="V1109" t="s">
        <v>1481</v>
      </c>
      <c r="W1109" t="s">
        <v>1479</v>
      </c>
      <c r="X1109" t="s">
        <v>1209</v>
      </c>
      <c r="Z1109" t="str" cm="1">
        <f t="array" ref="Z1109">IF(ISBLANK(AK1109),_xlfn.LET(
    _xlpm.nameBeforeSlash, IF(ISNUMBER(SEARCH("/", Y1109)), LEFT(Y1109, SEARCH("/", Y1109)-1), Y1109),
    _xlpm.matchRow, IFERROR(MATCH(_xlpm.nameBeforeSlash, AA:AA, 0), ""),
    _xlpm.difference, IF(_xlpm.matchRow="", "", ABS((R1109 + S1109)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),IF(ISBLANK(Y1109),"","Hidden"))</f>
        <v/>
      </c>
      <c r="AA1109" t="s">
        <v>5417</v>
      </c>
      <c r="AC1109" t="s">
        <v>6573</v>
      </c>
      <c r="AD1109" t="str">
        <f>_xlfn.XLOOKUP(AC1109,moves!A:A,moves!B:B)</f>
        <v>fire</v>
      </c>
      <c r="AE1109">
        <f>_xlfn.XLOOKUP(AC1109,moves!A:A,moves!D:D)</f>
        <v>4</v>
      </c>
      <c r="AF1109" t="str">
        <f>_xlfn.XLOOKUP(AC1109,moves!A:A,moves!E:E)</f>
        <v>If any status symbols are rolled: Inflict the Burned status on the target. Pokémon burned by this move take 1 damage at the end of their turns.</v>
      </c>
      <c r="AG1109">
        <v>0</v>
      </c>
      <c r="AH1109">
        <v>1</v>
      </c>
      <c r="AI1109">
        <f t="shared" si="75"/>
        <v>1</v>
      </c>
      <c r="AJ1109" t="s">
        <v>867</v>
      </c>
      <c r="AL1109">
        <v>0</v>
      </c>
      <c r="AM1109" cm="1">
        <f t="array" ref="AM1109">IF(AL1109=1,1,
   IF(ISTEXT(AK1109),1,
   IF(AO1109&gt;1,AM1108,
   IF(AI1109=1,
      IF(SUMPRODUCT((LEN($Y$2:$Y$4096)-LEN(SUBSTITUTE($Y$2:$Y$4096,AA1109,"")))/LEN(AA1109))&gt;0,2,1),
      IF(
         SUMPRODUCT((LEN($Y$2:$Y$4096)-LEN(SUBSTITUTE($Y$2:$Y$4096,AA1109,"")))/LEN(AA1109))
         - SUMPRODUCT((LEN($Y$2:$Y$4096)-LEN(SUBSTITUTE($Y$2:$Y$4096,"Alolan "&amp;AA1109,"")))/LEN("Alolan "&amp;AA1109))
         - SUMPRODUCT((LEN($Y$2:$Y$4096)-LEN(SUBSTITUTE($Y$2:$Y$4096,"Galarian "&amp;AA1109,"")))/LEN("Galarian "&amp;AA1109))
         - SUMPRODUCT((LEN($Y$2:$Y$4096)-LEN(SUBSTITUTE($Y$2:$Y$4096,"Hisuian "&amp;AA1109,"")))/LEN("Hisuian "&amp;AA1109))
         - SUMPRODUCT((LEN($Y$2:$Y$4096)-LEN(SUBSTITUTE($Y$2:$Y$4096,"Paldean "&amp;AA1109,"")))/LEN("Paldean "&amp;AA1109))
      &gt;0,2,1)
   ))))</f>
        <v>1</v>
      </c>
      <c r="AN1109">
        <v>0</v>
      </c>
      <c r="AO1109">
        <v>1</v>
      </c>
    </row>
    <row r="1110" spans="1:41" x14ac:dyDescent="0.25">
      <c r="A1110" t="s">
        <v>4126</v>
      </c>
      <c r="B1110" t="s">
        <v>2088</v>
      </c>
      <c r="C1110" t="s">
        <v>1482</v>
      </c>
      <c r="D1110" t="s">
        <v>1481</v>
      </c>
      <c r="E1110">
        <v>105</v>
      </c>
      <c r="F1110">
        <v>180</v>
      </c>
      <c r="G1110">
        <v>100</v>
      </c>
      <c r="H1110">
        <v>180</v>
      </c>
      <c r="I1110">
        <v>100</v>
      </c>
      <c r="J1110">
        <v>115</v>
      </c>
      <c r="K1110" t="s">
        <v>2089</v>
      </c>
      <c r="L1110" t="s">
        <v>3446</v>
      </c>
      <c r="M1110" t="s">
        <v>1476</v>
      </c>
      <c r="N1110">
        <v>15.4</v>
      </c>
      <c r="O1110">
        <v>10.199999999999999</v>
      </c>
      <c r="P1110">
        <v>1</v>
      </c>
      <c r="Q1110">
        <v>1</v>
      </c>
      <c r="R1110">
        <f t="shared" si="72"/>
        <v>16</v>
      </c>
      <c r="S1110">
        <f t="shared" si="73"/>
        <v>11</v>
      </c>
      <c r="T1110">
        <f t="shared" si="74"/>
        <v>27</v>
      </c>
      <c r="U1110" t="s">
        <v>1482</v>
      </c>
      <c r="V1110" t="s">
        <v>1481</v>
      </c>
      <c r="W1110" t="s">
        <v>1479</v>
      </c>
      <c r="X1110" t="s">
        <v>1209</v>
      </c>
      <c r="Z1110" t="str" cm="1">
        <f t="array" ref="Z1110">IF(ISBLANK(AK1110),_xlfn.LET(
    _xlpm.nameBeforeSlash, IF(ISNUMBER(SEARCH("/", Y1110)), LEFT(Y1110, SEARCH("/", Y1110)-1), Y1110),
    _xlpm.matchRow, IFERROR(MATCH(_xlpm.nameBeforeSlash, AA:AA, 0), ""),
    _xlpm.difference, IF(_xlpm.matchRow="", "", ABS((R1110 + S1110)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),IF(ISBLANK(Y1110),"","Hidden"))</f>
        <v/>
      </c>
      <c r="AA1110" t="s">
        <v>5418</v>
      </c>
      <c r="AB1110" t="s">
        <v>3463</v>
      </c>
      <c r="AC1110" t="s">
        <v>6575</v>
      </c>
      <c r="AD1110" t="str">
        <f>_xlfn.XLOOKUP(AC1110,moves!A:A,moves!B:B)</f>
        <v>dragon</v>
      </c>
      <c r="AE1110">
        <f>_xlfn.XLOOKUP(AC1110,moves!A:A,moves!D:D)</f>
        <v>5</v>
      </c>
      <c r="AF1110" t="str">
        <f>_xlfn.XLOOKUP(AC1110,moves!A:A,moves!E:E)</f>
        <v>If 2 or more status symbols are rolled: Inflict both the Burned and Paralyzed statuses on the target, simultaneously.</v>
      </c>
      <c r="AG1110">
        <v>0</v>
      </c>
      <c r="AH1110">
        <v>1</v>
      </c>
      <c r="AI1110">
        <f t="shared" si="75"/>
        <v>1</v>
      </c>
      <c r="AJ1110" t="s">
        <v>867</v>
      </c>
      <c r="AL1110">
        <v>0</v>
      </c>
      <c r="AM1110" cm="1">
        <f t="array" ref="AM1110">IF(AL1110=1,1,
   IF(ISTEXT(AK1110),1,
   IF(AO1110&gt;1,AM1109,
   IF(AI1110=1,
      IF(SUMPRODUCT((LEN($Y$2:$Y$4096)-LEN(SUBSTITUTE($Y$2:$Y$4096,AA1110,"")))/LEN(AA1110))&gt;0,2,1),
      IF(
         SUMPRODUCT((LEN($Y$2:$Y$4096)-LEN(SUBSTITUTE($Y$2:$Y$4096,AA1110,"")))/LEN(AA1110))
         - SUMPRODUCT((LEN($Y$2:$Y$4096)-LEN(SUBSTITUTE($Y$2:$Y$4096,"Alolan "&amp;AA1110,"")))/LEN("Alolan "&amp;AA1110))
         - SUMPRODUCT((LEN($Y$2:$Y$4096)-LEN(SUBSTITUTE($Y$2:$Y$4096,"Galarian "&amp;AA1110,"")))/LEN("Galarian "&amp;AA1110))
         - SUMPRODUCT((LEN($Y$2:$Y$4096)-LEN(SUBSTITUTE($Y$2:$Y$4096,"Hisuian "&amp;AA1110,"")))/LEN("Hisuian "&amp;AA1110))
         - SUMPRODUCT((LEN($Y$2:$Y$4096)-LEN(SUBSTITUTE($Y$2:$Y$4096,"Paldean "&amp;AA1110,"")))/LEN("Paldean "&amp;AA1110))
      &gt;0,2,1)
   ))))</f>
        <v>1</v>
      </c>
      <c r="AN1110">
        <v>0</v>
      </c>
      <c r="AO1110">
        <v>2</v>
      </c>
    </row>
    <row r="1111" spans="1:41" x14ac:dyDescent="0.25">
      <c r="A1111">
        <v>385</v>
      </c>
      <c r="B1111" t="s">
        <v>2091</v>
      </c>
      <c r="C1111" t="s">
        <v>1514</v>
      </c>
      <c r="D1111" t="s">
        <v>429</v>
      </c>
      <c r="E1111">
        <v>100</v>
      </c>
      <c r="F1111">
        <v>100</v>
      </c>
      <c r="G1111">
        <v>100</v>
      </c>
      <c r="H1111">
        <v>100</v>
      </c>
      <c r="I1111">
        <v>100</v>
      </c>
      <c r="J1111">
        <v>100</v>
      </c>
      <c r="K1111" t="s">
        <v>2092</v>
      </c>
      <c r="L1111" t="s">
        <v>3446</v>
      </c>
      <c r="M1111" t="s">
        <v>483</v>
      </c>
      <c r="N1111">
        <v>10</v>
      </c>
      <c r="O1111">
        <v>10</v>
      </c>
      <c r="P1111">
        <v>2</v>
      </c>
      <c r="Q1111">
        <v>2</v>
      </c>
      <c r="R1111">
        <f t="shared" si="72"/>
        <v>12</v>
      </c>
      <c r="S1111">
        <f t="shared" si="73"/>
        <v>12</v>
      </c>
      <c r="T1111">
        <f t="shared" si="74"/>
        <v>24</v>
      </c>
      <c r="U1111" t="s">
        <v>1514</v>
      </c>
      <c r="V1111" t="s">
        <v>429</v>
      </c>
      <c r="W1111" t="s">
        <v>1536</v>
      </c>
      <c r="X1111" t="s">
        <v>1524</v>
      </c>
      <c r="Z1111" t="str" cm="1">
        <f t="array" ref="Z1111">IF(ISBLANK(AK1111),_xlfn.LET(
    _xlpm.nameBeforeSlash, IF(ISNUMBER(SEARCH("/", Y1111)), LEFT(Y1111, SEARCH("/", Y1111)-1), Y1111),
    _xlpm.matchRow, IFERROR(MATCH(_xlpm.nameBeforeSlash, AA:AA, 0), ""),
    _xlpm.difference, IF(_xlpm.matchRow="", "", ABS((R1111 + S1111)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),IF(ISBLANK(Y1111),"","Hidden"))</f>
        <v/>
      </c>
      <c r="AA1111" t="s">
        <v>2091</v>
      </c>
      <c r="AC1111" t="s">
        <v>1354</v>
      </c>
      <c r="AD1111" t="str">
        <f>_xlfn.XLOOKUP(AC1111,moves!A:A,moves!B:B)</f>
        <v>steel</v>
      </c>
      <c r="AE1111">
        <f>_xlfn.XLOOKUP(AC1111,moves!A:A,moves!D:D)</f>
        <v>7</v>
      </c>
      <c r="AF1111" t="str">
        <f>_xlfn.XLOOKUP(AC1111,moves!A:A,moves!E:E)</f>
        <v>This move may target any Pokémon in any party. The delay from this move does not prevent the user from selecting a move on other turns. This attack can only fail if the target is fainted.</v>
      </c>
      <c r="AG1111">
        <v>0</v>
      </c>
      <c r="AH1111">
        <v>1</v>
      </c>
      <c r="AI1111">
        <f t="shared" si="75"/>
        <v>0</v>
      </c>
      <c r="AJ1111" t="s">
        <v>8452</v>
      </c>
      <c r="AL1111">
        <v>0</v>
      </c>
      <c r="AM1111" cm="1">
        <f t="array" ref="AM1111">IF(AL1111=1,1,
   IF(ISTEXT(AK1111),1,
   IF(AO1111&gt;1,AM1110,
   IF(AI1111=1,
      IF(SUMPRODUCT((LEN($Y$2:$Y$4096)-LEN(SUBSTITUTE($Y$2:$Y$4096,AA1111,"")))/LEN(AA1111))&gt;0,2,1),
      IF(
         SUMPRODUCT((LEN($Y$2:$Y$4096)-LEN(SUBSTITUTE($Y$2:$Y$4096,AA1111,"")))/LEN(AA1111))
         - SUMPRODUCT((LEN($Y$2:$Y$4096)-LEN(SUBSTITUTE($Y$2:$Y$4096,"Alolan "&amp;AA1111,"")))/LEN("Alolan "&amp;AA1111))
         - SUMPRODUCT((LEN($Y$2:$Y$4096)-LEN(SUBSTITUTE($Y$2:$Y$4096,"Galarian "&amp;AA1111,"")))/LEN("Galarian "&amp;AA1111))
         - SUMPRODUCT((LEN($Y$2:$Y$4096)-LEN(SUBSTITUTE($Y$2:$Y$4096,"Hisuian "&amp;AA1111,"")))/LEN("Hisuian "&amp;AA1111))
         - SUMPRODUCT((LEN($Y$2:$Y$4096)-LEN(SUBSTITUTE($Y$2:$Y$4096,"Paldean "&amp;AA1111,"")))/LEN("Paldean "&amp;AA1111))
      &gt;0,2,1)
   ))))</f>
        <v>1</v>
      </c>
      <c r="AN1111">
        <v>0</v>
      </c>
      <c r="AO1111">
        <v>0</v>
      </c>
    </row>
    <row r="1112" spans="1:41" x14ac:dyDescent="0.25">
      <c r="A1112" t="s">
        <v>4127</v>
      </c>
      <c r="B1112" t="s">
        <v>2091</v>
      </c>
      <c r="C1112" t="s">
        <v>1514</v>
      </c>
      <c r="D1112" t="s">
        <v>429</v>
      </c>
      <c r="E1112">
        <v>100</v>
      </c>
      <c r="F1112">
        <v>100</v>
      </c>
      <c r="G1112">
        <v>100</v>
      </c>
      <c r="H1112">
        <v>100</v>
      </c>
      <c r="I1112">
        <v>100</v>
      </c>
      <c r="J1112">
        <v>100</v>
      </c>
      <c r="K1112" t="s">
        <v>2092</v>
      </c>
      <c r="L1112" t="s">
        <v>3446</v>
      </c>
      <c r="M1112" t="s">
        <v>483</v>
      </c>
      <c r="N1112">
        <v>10</v>
      </c>
      <c r="O1112">
        <v>10</v>
      </c>
      <c r="P1112">
        <v>2</v>
      </c>
      <c r="Q1112">
        <v>2</v>
      </c>
      <c r="R1112">
        <f t="shared" si="72"/>
        <v>12</v>
      </c>
      <c r="S1112">
        <f t="shared" si="73"/>
        <v>12</v>
      </c>
      <c r="T1112">
        <f t="shared" si="74"/>
        <v>24</v>
      </c>
      <c r="U1112" t="s">
        <v>1514</v>
      </c>
      <c r="V1112" t="s">
        <v>429</v>
      </c>
      <c r="W1112" t="s">
        <v>1536</v>
      </c>
      <c r="X1112" t="s">
        <v>1524</v>
      </c>
      <c r="Z1112" t="str" cm="1">
        <f t="array" ref="Z1112">IF(ISBLANK(AK1112),_xlfn.LET(
    _xlpm.nameBeforeSlash, IF(ISNUMBER(SEARCH("/", Y1112)), LEFT(Y1112, SEARCH("/", Y1112)-1), Y1112),
    _xlpm.matchRow, IFERROR(MATCH(_xlpm.nameBeforeSlash, AA:AA, 0), ""),
    _xlpm.difference, IF(_xlpm.matchRow="", "", ABS((R1112 + S1112)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),IF(ISBLANK(Y1112),"","Hidden"))</f>
        <v/>
      </c>
      <c r="AA1112" t="s">
        <v>5419</v>
      </c>
      <c r="AC1112" t="s">
        <v>6576</v>
      </c>
      <c r="AD1112" t="str">
        <f>_xlfn.XLOOKUP(AC1112,moves!A:A,moves!B:B)</f>
        <v>psychic</v>
      </c>
      <c r="AE1112">
        <f>_xlfn.XLOOKUP(AC1112,moves!A:A,moves!D:D)</f>
        <v>1</v>
      </c>
      <c r="AF1112" t="str">
        <f>_xlfn.XLOOKUP(AC1112,moves!A:A,moves!E:E)</f>
        <v>Inflict the Drowsy status on the user. Increase the target's battle fatigue by 2. If the target has 5 battle fatigue after this attack: The target faints.</v>
      </c>
      <c r="AG1112">
        <v>0</v>
      </c>
      <c r="AH1112">
        <v>1</v>
      </c>
      <c r="AI1112">
        <f t="shared" si="75"/>
        <v>1</v>
      </c>
      <c r="AJ1112" t="s">
        <v>8452</v>
      </c>
      <c r="AL1112">
        <v>0</v>
      </c>
      <c r="AM1112" cm="1">
        <f t="array" ref="AM1112">IF(AL1112=1,1,
   IF(ISTEXT(AK1112),1,
   IF(AO1112&gt;1,AM1111,
   IF(AI1112=1,
      IF(SUMPRODUCT((LEN($Y$2:$Y$4096)-LEN(SUBSTITUTE($Y$2:$Y$4096,AA1112,"")))/LEN(AA1112))&gt;0,2,1),
      IF(
         SUMPRODUCT((LEN($Y$2:$Y$4096)-LEN(SUBSTITUTE($Y$2:$Y$4096,AA1112,"")))/LEN(AA1112))
         - SUMPRODUCT((LEN($Y$2:$Y$4096)-LEN(SUBSTITUTE($Y$2:$Y$4096,"Alolan "&amp;AA1112,"")))/LEN("Alolan "&amp;AA1112))
         - SUMPRODUCT((LEN($Y$2:$Y$4096)-LEN(SUBSTITUTE($Y$2:$Y$4096,"Galarian "&amp;AA1112,"")))/LEN("Galarian "&amp;AA1112))
         - SUMPRODUCT((LEN($Y$2:$Y$4096)-LEN(SUBSTITUTE($Y$2:$Y$4096,"Hisuian "&amp;AA1112,"")))/LEN("Hisuian "&amp;AA1112))
         - SUMPRODUCT((LEN($Y$2:$Y$4096)-LEN(SUBSTITUTE($Y$2:$Y$4096,"Paldean "&amp;AA1112,"")))/LEN("Paldean "&amp;AA1112))
      &gt;0,2,1)
   ))))</f>
        <v>1</v>
      </c>
      <c r="AN1112">
        <v>0</v>
      </c>
      <c r="AO1112">
        <v>0</v>
      </c>
    </row>
    <row r="1113" spans="1:41" x14ac:dyDescent="0.25">
      <c r="A1113">
        <v>386</v>
      </c>
      <c r="B1113" t="s">
        <v>2093</v>
      </c>
      <c r="C1113" t="s">
        <v>429</v>
      </c>
      <c r="D1113"/>
      <c r="E1113">
        <v>50</v>
      </c>
      <c r="F1113">
        <v>150</v>
      </c>
      <c r="G1113">
        <v>50</v>
      </c>
      <c r="H1113">
        <v>150</v>
      </c>
      <c r="I1113">
        <v>50</v>
      </c>
      <c r="J1113">
        <v>150</v>
      </c>
      <c r="K1113" t="s">
        <v>2094</v>
      </c>
      <c r="L1113" t="s">
        <v>3446</v>
      </c>
      <c r="M1113" t="s">
        <v>483</v>
      </c>
      <c r="N1113">
        <v>15</v>
      </c>
      <c r="O1113">
        <v>5</v>
      </c>
      <c r="Q1113">
        <v>3</v>
      </c>
      <c r="R1113">
        <f t="shared" si="72"/>
        <v>15</v>
      </c>
      <c r="S1113">
        <f t="shared" si="73"/>
        <v>8</v>
      </c>
      <c r="T1113">
        <f t="shared" si="74"/>
        <v>23</v>
      </c>
      <c r="U1113" t="s">
        <v>429</v>
      </c>
      <c r="V1113" t="s">
        <v>1492</v>
      </c>
      <c r="W1113" t="s">
        <v>1514</v>
      </c>
      <c r="X1113" t="s">
        <v>1512</v>
      </c>
      <c r="Z1113" t="str" cm="1">
        <f t="array" ref="Z1113">IF(ISBLANK(AK1113),_xlfn.LET(
    _xlpm.nameBeforeSlash, IF(ISNUMBER(SEARCH("/", Y1113)), LEFT(Y1113, SEARCH("/", Y1113)-1), Y1113),
    _xlpm.matchRow, IFERROR(MATCH(_xlpm.nameBeforeSlash, AA:AA, 0), ""),
    _xlpm.difference, IF(_xlpm.matchRow="", "", ABS((R1113 + S1113)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),IF(ISBLANK(Y1113),"","Hidden"))</f>
        <v/>
      </c>
      <c r="AA1113" t="s">
        <v>2093</v>
      </c>
      <c r="AB1113" t="s">
        <v>3154</v>
      </c>
      <c r="AC1113" t="s">
        <v>1307</v>
      </c>
      <c r="AD1113" t="str">
        <f>_xlfn.XLOOKUP(AC1113,moves!A:A,moves!B:B)</f>
        <v>psychic</v>
      </c>
      <c r="AE1113">
        <f>_xlfn.XLOOKUP(AC1113,moves!A:A,moves!D:D)</f>
        <v>7</v>
      </c>
      <c r="AF1113" t="str">
        <f>_xlfn.XLOOKUP(AC1113,moves!A:A,moves!E:E)</f>
        <v>Each time this move is used: Decrease attack strength by 2.</v>
      </c>
      <c r="AG1113">
        <v>0</v>
      </c>
      <c r="AH1113">
        <v>1</v>
      </c>
      <c r="AI1113">
        <f t="shared" si="75"/>
        <v>0</v>
      </c>
      <c r="AJ1113" t="s">
        <v>867</v>
      </c>
      <c r="AL1113">
        <v>0</v>
      </c>
      <c r="AM1113" cm="1">
        <f t="array" ref="AM1113">IF(AL1113=1,1,
   IF(ISTEXT(AK1113),1,
   IF(AO1113&gt;1,AM1112,
   IF(AI1113=1,
      IF(SUMPRODUCT((LEN($Y$2:$Y$4096)-LEN(SUBSTITUTE($Y$2:$Y$4096,AA1113,"")))/LEN(AA1113))&gt;0,2,1),
      IF(
         SUMPRODUCT((LEN($Y$2:$Y$4096)-LEN(SUBSTITUTE($Y$2:$Y$4096,AA1113,"")))/LEN(AA1113))
         - SUMPRODUCT((LEN($Y$2:$Y$4096)-LEN(SUBSTITUTE($Y$2:$Y$4096,"Alolan "&amp;AA1113,"")))/LEN("Alolan "&amp;AA1113))
         - SUMPRODUCT((LEN($Y$2:$Y$4096)-LEN(SUBSTITUTE($Y$2:$Y$4096,"Galarian "&amp;AA1113,"")))/LEN("Galarian "&amp;AA1113))
         - SUMPRODUCT((LEN($Y$2:$Y$4096)-LEN(SUBSTITUTE($Y$2:$Y$4096,"Hisuian "&amp;AA1113,"")))/LEN("Hisuian "&amp;AA1113))
         - SUMPRODUCT((LEN($Y$2:$Y$4096)-LEN(SUBSTITUTE($Y$2:$Y$4096,"Paldean "&amp;AA1113,"")))/LEN("Paldean "&amp;AA1113))
      &gt;0,2,1)
   ))))</f>
        <v>1</v>
      </c>
      <c r="AN1113">
        <v>0</v>
      </c>
      <c r="AO1113">
        <v>1</v>
      </c>
    </row>
    <row r="1114" spans="1:41" x14ac:dyDescent="0.25">
      <c r="A1114" t="s">
        <v>2095</v>
      </c>
      <c r="B1114" t="s">
        <v>2093</v>
      </c>
      <c r="C1114" t="s">
        <v>429</v>
      </c>
      <c r="D1114"/>
      <c r="E1114">
        <v>50</v>
      </c>
      <c r="F1114">
        <v>180</v>
      </c>
      <c r="G1114">
        <v>20</v>
      </c>
      <c r="H1114">
        <v>180</v>
      </c>
      <c r="I1114">
        <v>20</v>
      </c>
      <c r="J1114">
        <v>150</v>
      </c>
      <c r="K1114" t="s">
        <v>2094</v>
      </c>
      <c r="L1114" t="s">
        <v>3446</v>
      </c>
      <c r="M1114" t="s">
        <v>483</v>
      </c>
      <c r="N1114">
        <v>16.8</v>
      </c>
      <c r="O1114">
        <v>3.2</v>
      </c>
      <c r="P1114">
        <v>-1</v>
      </c>
      <c r="Q1114">
        <v>4</v>
      </c>
      <c r="R1114">
        <f t="shared" si="72"/>
        <v>16</v>
      </c>
      <c r="S1114">
        <f t="shared" si="73"/>
        <v>7</v>
      </c>
      <c r="T1114">
        <f t="shared" si="74"/>
        <v>23</v>
      </c>
      <c r="U1114" t="s">
        <v>429</v>
      </c>
      <c r="V1114" t="s">
        <v>1492</v>
      </c>
      <c r="W1114" t="s">
        <v>1514</v>
      </c>
      <c r="X1114" t="s">
        <v>1512</v>
      </c>
      <c r="Z1114" t="str" cm="1">
        <f t="array" ref="Z1114">IF(ISBLANK(AK1114),_xlfn.LET(
    _xlpm.nameBeforeSlash, IF(ISNUMBER(SEARCH("/", Y1114)), LEFT(Y1114, SEARCH("/", Y1114)-1), Y1114),
    _xlpm.matchRow, IFERROR(MATCH(_xlpm.nameBeforeSlash, AA:AA, 0), ""),
    _xlpm.difference, IF(_xlpm.matchRow="", "", ABS((R1114 + S1114)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),IF(ISBLANK(Y1114),"","Hidden"))</f>
        <v/>
      </c>
      <c r="AA1114" t="s">
        <v>3158</v>
      </c>
      <c r="AB1114" t="s">
        <v>3155</v>
      </c>
      <c r="AC1114" t="s">
        <v>1038</v>
      </c>
      <c r="AD1114" t="str">
        <f>_xlfn.XLOOKUP(AC1114,moves!A:A,moves!B:B)</f>
        <v>fighting</v>
      </c>
      <c r="AE1114">
        <f>_xlfn.XLOOKUP(AC1114,moves!A:A,moves!D:D)</f>
        <v>6</v>
      </c>
      <c r="AF1114" t="str">
        <f>_xlfn.XLOOKUP(AC1114,moves!A:A,moves!E:E)</f>
        <v xml:space="preserve">During this attack and when the user is next attacked: Status symbols and critical hits deal +1 damage. </v>
      </c>
      <c r="AG1114">
        <v>0</v>
      </c>
      <c r="AH1114">
        <v>1</v>
      </c>
      <c r="AI1114">
        <f t="shared" si="75"/>
        <v>0</v>
      </c>
      <c r="AJ1114" t="s">
        <v>867</v>
      </c>
      <c r="AL1114">
        <v>0</v>
      </c>
      <c r="AM1114" cm="1">
        <f t="array" ref="AM1114">IF(AL1114=1,1,
   IF(ISTEXT(AK1114),1,
   IF(AO1114&gt;1,AM1113,
   IF(AI1114=1,
      IF(SUMPRODUCT((LEN($Y$2:$Y$4096)-LEN(SUBSTITUTE($Y$2:$Y$4096,AA1114,"")))/LEN(AA1114))&gt;0,2,1),
      IF(
         SUMPRODUCT((LEN($Y$2:$Y$4096)-LEN(SUBSTITUTE($Y$2:$Y$4096,AA1114,"")))/LEN(AA1114))
         - SUMPRODUCT((LEN($Y$2:$Y$4096)-LEN(SUBSTITUTE($Y$2:$Y$4096,"Alolan "&amp;AA1114,"")))/LEN("Alolan "&amp;AA1114))
         - SUMPRODUCT((LEN($Y$2:$Y$4096)-LEN(SUBSTITUTE($Y$2:$Y$4096,"Galarian "&amp;AA1114,"")))/LEN("Galarian "&amp;AA1114))
         - SUMPRODUCT((LEN($Y$2:$Y$4096)-LEN(SUBSTITUTE($Y$2:$Y$4096,"Hisuian "&amp;AA1114,"")))/LEN("Hisuian "&amp;AA1114))
         - SUMPRODUCT((LEN($Y$2:$Y$4096)-LEN(SUBSTITUTE($Y$2:$Y$4096,"Paldean "&amp;AA1114,"")))/LEN("Paldean "&amp;AA1114))
      &gt;0,2,1)
   ))))</f>
        <v>1</v>
      </c>
      <c r="AN1114">
        <v>0</v>
      </c>
      <c r="AO1114">
        <v>2</v>
      </c>
    </row>
    <row r="1115" spans="1:41" x14ac:dyDescent="0.25">
      <c r="A1115" t="s">
        <v>2096</v>
      </c>
      <c r="B1115" t="s">
        <v>2093</v>
      </c>
      <c r="C1115" t="s">
        <v>429</v>
      </c>
      <c r="D1115"/>
      <c r="E1115">
        <v>50</v>
      </c>
      <c r="F1115">
        <v>70</v>
      </c>
      <c r="G1115">
        <v>160</v>
      </c>
      <c r="H1115">
        <v>70</v>
      </c>
      <c r="I1115">
        <v>160</v>
      </c>
      <c r="J1115">
        <v>90</v>
      </c>
      <c r="K1115" t="s">
        <v>2094</v>
      </c>
      <c r="L1115" t="s">
        <v>3446</v>
      </c>
      <c r="M1115" t="s">
        <v>483</v>
      </c>
      <c r="N1115">
        <v>7.8</v>
      </c>
      <c r="O1115">
        <v>11.6</v>
      </c>
      <c r="Q1115">
        <v>3</v>
      </c>
      <c r="R1115">
        <f t="shared" si="72"/>
        <v>8</v>
      </c>
      <c r="S1115">
        <f t="shared" si="73"/>
        <v>15</v>
      </c>
      <c r="T1115">
        <f t="shared" si="74"/>
        <v>23</v>
      </c>
      <c r="U1115" t="s">
        <v>429</v>
      </c>
      <c r="V1115" t="s">
        <v>1492</v>
      </c>
      <c r="W1115" t="s">
        <v>1514</v>
      </c>
      <c r="X1115" t="s">
        <v>1512</v>
      </c>
      <c r="Z1115" t="str" cm="1">
        <f t="array" ref="Z1115">IF(ISBLANK(AK1115),_xlfn.LET(
    _xlpm.nameBeforeSlash, IF(ISNUMBER(SEARCH("/", Y1115)), LEFT(Y1115, SEARCH("/", Y1115)-1), Y1115),
    _xlpm.matchRow, IFERROR(MATCH(_xlpm.nameBeforeSlash, AA:AA, 0), ""),
    _xlpm.difference, IF(_xlpm.matchRow="", "", ABS((R1115 + S1115)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),IF(ISBLANK(Y1115),"","Hidden"))</f>
        <v/>
      </c>
      <c r="AA1115" t="s">
        <v>3160</v>
      </c>
      <c r="AB1115" t="s">
        <v>3156</v>
      </c>
      <c r="AC1115" t="s">
        <v>1338</v>
      </c>
      <c r="AD1115" t="str">
        <f>_xlfn.XLOOKUP(AC1115,moves!A:A,moves!B:B)</f>
        <v>psychic</v>
      </c>
      <c r="AE1115">
        <f>_xlfn.XLOOKUP(AC1115,moves!A:A,moves!D:D)</f>
        <v>0</v>
      </c>
      <c r="AF1115" t="str">
        <f>_xlfn.XLOOKUP(AC1115,moves!A:A,moves!E:E)</f>
        <v>Deal double the damage taken by the user this round.</v>
      </c>
      <c r="AG1115">
        <v>0</v>
      </c>
      <c r="AH1115">
        <v>1</v>
      </c>
      <c r="AI1115">
        <f t="shared" si="75"/>
        <v>0</v>
      </c>
      <c r="AJ1115" t="s">
        <v>867</v>
      </c>
      <c r="AL1115">
        <v>0</v>
      </c>
      <c r="AM1115" cm="1">
        <f t="array" ref="AM1115">IF(AL1115=1,1,
   IF(ISTEXT(AK1115),1,
   IF(AO1115&gt;1,AM1114,
   IF(AI1115=1,
      IF(SUMPRODUCT((LEN($Y$2:$Y$4096)-LEN(SUBSTITUTE($Y$2:$Y$4096,AA1115,"")))/LEN(AA1115))&gt;0,2,1),
      IF(
         SUMPRODUCT((LEN($Y$2:$Y$4096)-LEN(SUBSTITUTE($Y$2:$Y$4096,AA1115,"")))/LEN(AA1115))
         - SUMPRODUCT((LEN($Y$2:$Y$4096)-LEN(SUBSTITUTE($Y$2:$Y$4096,"Alolan "&amp;AA1115,"")))/LEN("Alolan "&amp;AA1115))
         - SUMPRODUCT((LEN($Y$2:$Y$4096)-LEN(SUBSTITUTE($Y$2:$Y$4096,"Galarian "&amp;AA1115,"")))/LEN("Galarian "&amp;AA1115))
         - SUMPRODUCT((LEN($Y$2:$Y$4096)-LEN(SUBSTITUTE($Y$2:$Y$4096,"Hisuian "&amp;AA1115,"")))/LEN("Hisuian "&amp;AA1115))
         - SUMPRODUCT((LEN($Y$2:$Y$4096)-LEN(SUBSTITUTE($Y$2:$Y$4096,"Paldean "&amp;AA1115,"")))/LEN("Paldean "&amp;AA1115))
      &gt;0,2,1)
   ))))</f>
        <v>1</v>
      </c>
      <c r="AN1115">
        <v>0</v>
      </c>
      <c r="AO1115">
        <v>3</v>
      </c>
    </row>
    <row r="1116" spans="1:41" x14ac:dyDescent="0.25">
      <c r="A1116" t="s">
        <v>2097</v>
      </c>
      <c r="B1116" t="s">
        <v>2093</v>
      </c>
      <c r="C1116" t="s">
        <v>429</v>
      </c>
      <c r="D1116"/>
      <c r="E1116">
        <v>50</v>
      </c>
      <c r="F1116">
        <v>95</v>
      </c>
      <c r="G1116">
        <v>90</v>
      </c>
      <c r="H1116">
        <v>95</v>
      </c>
      <c r="I1116">
        <v>90</v>
      </c>
      <c r="J1116">
        <v>180</v>
      </c>
      <c r="K1116" t="s">
        <v>2094</v>
      </c>
      <c r="L1116" t="s">
        <v>3446</v>
      </c>
      <c r="M1116" t="s">
        <v>483</v>
      </c>
      <c r="N1116">
        <v>12.9</v>
      </c>
      <c r="O1116">
        <v>7.4</v>
      </c>
      <c r="P1116">
        <v>4</v>
      </c>
      <c r="Q1116">
        <v>-1</v>
      </c>
      <c r="R1116">
        <f t="shared" si="72"/>
        <v>17</v>
      </c>
      <c r="S1116">
        <f t="shared" si="73"/>
        <v>6</v>
      </c>
      <c r="T1116">
        <f t="shared" si="74"/>
        <v>23</v>
      </c>
      <c r="U1116" t="s">
        <v>429</v>
      </c>
      <c r="V1116" t="s">
        <v>1492</v>
      </c>
      <c r="W1116" t="s">
        <v>1514</v>
      </c>
      <c r="X1116" t="s">
        <v>1512</v>
      </c>
      <c r="Z1116" t="str" cm="1">
        <f t="array" ref="Z1116">IF(ISBLANK(AK1116),_xlfn.LET(
    _xlpm.nameBeforeSlash, IF(ISNUMBER(SEARCH("/", Y1116)), LEFT(Y1116, SEARCH("/", Y1116)-1), Y1116),
    _xlpm.matchRow, IFERROR(MATCH(_xlpm.nameBeforeSlash, AA:AA, 0), ""),
    _xlpm.difference, IF(_xlpm.matchRow="", "", ABS((R1116 + S1116)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),IF(ISBLANK(Y1116),"","Hidden"))</f>
        <v/>
      </c>
      <c r="AA1116" t="s">
        <v>3159</v>
      </c>
      <c r="AB1116" t="s">
        <v>3157</v>
      </c>
      <c r="AC1116" t="s">
        <v>751</v>
      </c>
      <c r="AD1116" t="str">
        <f>_xlfn.XLOOKUP(AC1116,moves!A:A,moves!B:B)</f>
        <v>normal</v>
      </c>
      <c r="AE1116">
        <f>_xlfn.XLOOKUP(AC1116,moves!A:A,moves!D:D)</f>
        <v>3</v>
      </c>
      <c r="AF1116" t="str">
        <f>_xlfn.XLOOKUP(AC1116,moves!A:A,moves!E:E)</f>
        <v xml:space="preserve"> </v>
      </c>
      <c r="AG1116">
        <v>0</v>
      </c>
      <c r="AH1116">
        <v>1</v>
      </c>
      <c r="AI1116">
        <f t="shared" si="75"/>
        <v>0</v>
      </c>
      <c r="AJ1116" t="s">
        <v>867</v>
      </c>
      <c r="AL1116">
        <v>0</v>
      </c>
      <c r="AM1116" cm="1">
        <f t="array" ref="AM1116">IF(AL1116=1,1,
   IF(ISTEXT(AK1116),1,
   IF(AO1116&gt;1,AM1115,
   IF(AI1116=1,
      IF(SUMPRODUCT((LEN($Y$2:$Y$4096)-LEN(SUBSTITUTE($Y$2:$Y$4096,AA1116,"")))/LEN(AA1116))&gt;0,2,1),
      IF(
         SUMPRODUCT((LEN($Y$2:$Y$4096)-LEN(SUBSTITUTE($Y$2:$Y$4096,AA1116,"")))/LEN(AA1116))
         - SUMPRODUCT((LEN($Y$2:$Y$4096)-LEN(SUBSTITUTE($Y$2:$Y$4096,"Alolan "&amp;AA1116,"")))/LEN("Alolan "&amp;AA1116))
         - SUMPRODUCT((LEN($Y$2:$Y$4096)-LEN(SUBSTITUTE($Y$2:$Y$4096,"Galarian "&amp;AA1116,"")))/LEN("Galarian "&amp;AA1116))
         - SUMPRODUCT((LEN($Y$2:$Y$4096)-LEN(SUBSTITUTE($Y$2:$Y$4096,"Hisuian "&amp;AA1116,"")))/LEN("Hisuian "&amp;AA1116))
         - SUMPRODUCT((LEN($Y$2:$Y$4096)-LEN(SUBSTITUTE($Y$2:$Y$4096,"Paldean "&amp;AA1116,"")))/LEN("Paldean "&amp;AA1116))
      &gt;0,2,1)
   ))))</f>
        <v>1</v>
      </c>
      <c r="AN1116">
        <v>0</v>
      </c>
      <c r="AO1116">
        <v>4</v>
      </c>
    </row>
    <row r="1117" spans="1:41" x14ac:dyDescent="0.25">
      <c r="A1117" t="s">
        <v>4128</v>
      </c>
      <c r="B1117" t="s">
        <v>2093</v>
      </c>
      <c r="C1117" t="s">
        <v>429</v>
      </c>
      <c r="D1117"/>
      <c r="E1117">
        <v>50</v>
      </c>
      <c r="F1117">
        <v>150</v>
      </c>
      <c r="G1117">
        <v>50</v>
      </c>
      <c r="H1117">
        <v>150</v>
      </c>
      <c r="I1117">
        <v>50</v>
      </c>
      <c r="J1117">
        <v>150</v>
      </c>
      <c r="K1117" t="s">
        <v>2094</v>
      </c>
      <c r="L1117" t="s">
        <v>3446</v>
      </c>
      <c r="M1117" t="s">
        <v>483</v>
      </c>
      <c r="N1117">
        <v>15</v>
      </c>
      <c r="O1117">
        <v>5</v>
      </c>
      <c r="Q1117">
        <v>3</v>
      </c>
      <c r="R1117">
        <f t="shared" si="72"/>
        <v>15</v>
      </c>
      <c r="S1117">
        <f t="shared" si="73"/>
        <v>8</v>
      </c>
      <c r="T1117">
        <f t="shared" si="74"/>
        <v>23</v>
      </c>
      <c r="U1117" t="s">
        <v>429</v>
      </c>
      <c r="V1117" t="s">
        <v>1492</v>
      </c>
      <c r="W1117" t="s">
        <v>1514</v>
      </c>
      <c r="X1117" t="s">
        <v>1512</v>
      </c>
      <c r="Z1117" t="str" cm="1">
        <f t="array" ref="Z1117">IF(ISBLANK(AK1117),_xlfn.LET(
    _xlpm.nameBeforeSlash, IF(ISNUMBER(SEARCH("/", Y1117)), LEFT(Y1117, SEARCH("/", Y1117)-1), Y1117),
    _xlpm.matchRow, IFERROR(MATCH(_xlpm.nameBeforeSlash, AA:AA, 0), ""),
    _xlpm.difference, IF(_xlpm.matchRow="", "", ABS((R1117 + S1117)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),IF(ISBLANK(Y1117),"","Hidden"))</f>
        <v/>
      </c>
      <c r="AA1117" t="s">
        <v>5420</v>
      </c>
      <c r="AB1117" t="s">
        <v>3154</v>
      </c>
      <c r="AC1117" t="s">
        <v>6581</v>
      </c>
      <c r="AD1117" t="str">
        <f>_xlfn.XLOOKUP(AC1117,moves!A:A,moves!B:B)</f>
        <v>psychic</v>
      </c>
      <c r="AE1117">
        <f>_xlfn.XLOOKUP(AC1117,moves!A:A,moves!D:D)</f>
        <v>5</v>
      </c>
      <c r="AF1117" t="str">
        <f>_xlfn.XLOOKUP(AC1117,moves!A:A,moves!E:E)</f>
        <v>Critical hits deal +2 damage. Status symbols deal -1 damage.</v>
      </c>
      <c r="AG1117">
        <v>0</v>
      </c>
      <c r="AH1117">
        <v>1</v>
      </c>
      <c r="AI1117">
        <f t="shared" si="75"/>
        <v>1</v>
      </c>
      <c r="AJ1117" t="s">
        <v>867</v>
      </c>
      <c r="AL1117">
        <v>0</v>
      </c>
      <c r="AM1117" cm="1">
        <f t="array" ref="AM1117">IF(AL1117=1,1,
   IF(ISTEXT(AK1117),1,
   IF(AO1117&gt;1,AM1116,
   IF(AI1117=1,
      IF(SUMPRODUCT((LEN($Y$2:$Y$4096)-LEN(SUBSTITUTE($Y$2:$Y$4096,AA1117,"")))/LEN(AA1117))&gt;0,2,1),
      IF(
         SUMPRODUCT((LEN($Y$2:$Y$4096)-LEN(SUBSTITUTE($Y$2:$Y$4096,AA1117,"")))/LEN(AA1117))
         - SUMPRODUCT((LEN($Y$2:$Y$4096)-LEN(SUBSTITUTE($Y$2:$Y$4096,"Alolan "&amp;AA1117,"")))/LEN("Alolan "&amp;AA1117))
         - SUMPRODUCT((LEN($Y$2:$Y$4096)-LEN(SUBSTITUTE($Y$2:$Y$4096,"Galarian "&amp;AA1117,"")))/LEN("Galarian "&amp;AA1117))
         - SUMPRODUCT((LEN($Y$2:$Y$4096)-LEN(SUBSTITUTE($Y$2:$Y$4096,"Hisuian "&amp;AA1117,"")))/LEN("Hisuian "&amp;AA1117))
         - SUMPRODUCT((LEN($Y$2:$Y$4096)-LEN(SUBSTITUTE($Y$2:$Y$4096,"Paldean "&amp;AA1117,"")))/LEN("Paldean "&amp;AA1117))
      &gt;0,2,1)
   ))))</f>
        <v>1</v>
      </c>
      <c r="AN1117">
        <v>0</v>
      </c>
      <c r="AO1117">
        <v>1</v>
      </c>
    </row>
    <row r="1118" spans="1:41" x14ac:dyDescent="0.25">
      <c r="A1118" t="s">
        <v>4129</v>
      </c>
      <c r="B1118" t="s">
        <v>2093</v>
      </c>
      <c r="C1118" t="s">
        <v>429</v>
      </c>
      <c r="D1118"/>
      <c r="E1118">
        <v>50</v>
      </c>
      <c r="F1118">
        <v>180</v>
      </c>
      <c r="G1118">
        <v>20</v>
      </c>
      <c r="H1118">
        <v>180</v>
      </c>
      <c r="I1118">
        <v>20</v>
      </c>
      <c r="J1118">
        <v>150</v>
      </c>
      <c r="K1118" t="s">
        <v>2094</v>
      </c>
      <c r="L1118" t="s">
        <v>3446</v>
      </c>
      <c r="M1118" t="s">
        <v>483</v>
      </c>
      <c r="N1118">
        <v>16.8</v>
      </c>
      <c r="O1118">
        <v>3.2</v>
      </c>
      <c r="P1118">
        <v>-1</v>
      </c>
      <c r="Q1118">
        <v>4</v>
      </c>
      <c r="R1118">
        <f t="shared" si="72"/>
        <v>16</v>
      </c>
      <c r="S1118">
        <f t="shared" si="73"/>
        <v>7</v>
      </c>
      <c r="T1118">
        <f t="shared" si="74"/>
        <v>23</v>
      </c>
      <c r="U1118" t="s">
        <v>429</v>
      </c>
      <c r="V1118" t="s">
        <v>1492</v>
      </c>
      <c r="W1118" t="s">
        <v>1514</v>
      </c>
      <c r="X1118" t="s">
        <v>1512</v>
      </c>
      <c r="Z1118" t="str" cm="1">
        <f t="array" ref="Z1118">IF(ISBLANK(AK1118),_xlfn.LET(
    _xlpm.nameBeforeSlash, IF(ISNUMBER(SEARCH("/", Y1118)), LEFT(Y1118, SEARCH("/", Y1118)-1), Y1118),
    _xlpm.matchRow, IFERROR(MATCH(_xlpm.nameBeforeSlash, AA:AA, 0), ""),
    _xlpm.difference, IF(_xlpm.matchRow="", "", ABS((R1118 + S1118)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),IF(ISBLANK(Y1118),"","Hidden"))</f>
        <v/>
      </c>
      <c r="AA1118" t="s">
        <v>5421</v>
      </c>
      <c r="AB1118" t="s">
        <v>3155</v>
      </c>
      <c r="AC1118" t="s">
        <v>6577</v>
      </c>
      <c r="AD1118" t="str">
        <f>_xlfn.XLOOKUP(AC1118,moves!A:A,moves!B:B)</f>
        <v>psychic</v>
      </c>
      <c r="AE1118">
        <f>_xlfn.XLOOKUP(AC1118,moves!A:A,moves!D:D)</f>
        <v>5</v>
      </c>
      <c r="AF1118" t="str">
        <f>_xlfn.XLOOKUP(AC1118,moves!A:A,moves!E:E)</f>
        <v>For each critical hit rolled: The user may deal 1 damage to one Pokémon in the target party, ignoring resistance and weakness.</v>
      </c>
      <c r="AG1118">
        <v>0</v>
      </c>
      <c r="AH1118">
        <v>1</v>
      </c>
      <c r="AI1118">
        <f t="shared" si="75"/>
        <v>1</v>
      </c>
      <c r="AJ1118" t="s">
        <v>867</v>
      </c>
      <c r="AL1118">
        <v>0</v>
      </c>
      <c r="AM1118" cm="1">
        <f t="array" ref="AM1118">IF(AL1118=1,1,
   IF(ISTEXT(AK1118),1,
   IF(AO1118&gt;1,AM1117,
   IF(AI1118=1,
      IF(SUMPRODUCT((LEN($Y$2:$Y$4096)-LEN(SUBSTITUTE($Y$2:$Y$4096,AA1118,"")))/LEN(AA1118))&gt;0,2,1),
      IF(
         SUMPRODUCT((LEN($Y$2:$Y$4096)-LEN(SUBSTITUTE($Y$2:$Y$4096,AA1118,"")))/LEN(AA1118))
         - SUMPRODUCT((LEN($Y$2:$Y$4096)-LEN(SUBSTITUTE($Y$2:$Y$4096,"Alolan "&amp;AA1118,"")))/LEN("Alolan "&amp;AA1118))
         - SUMPRODUCT((LEN($Y$2:$Y$4096)-LEN(SUBSTITUTE($Y$2:$Y$4096,"Galarian "&amp;AA1118,"")))/LEN("Galarian "&amp;AA1118))
         - SUMPRODUCT((LEN($Y$2:$Y$4096)-LEN(SUBSTITUTE($Y$2:$Y$4096,"Hisuian "&amp;AA1118,"")))/LEN("Hisuian "&amp;AA1118))
         - SUMPRODUCT((LEN($Y$2:$Y$4096)-LEN(SUBSTITUTE($Y$2:$Y$4096,"Paldean "&amp;AA1118,"")))/LEN("Paldean "&amp;AA1118))
      &gt;0,2,1)
   ))))</f>
        <v>1</v>
      </c>
      <c r="AN1118">
        <v>0</v>
      </c>
      <c r="AO1118">
        <v>2</v>
      </c>
    </row>
    <row r="1119" spans="1:41" x14ac:dyDescent="0.25">
      <c r="A1119" t="s">
        <v>4130</v>
      </c>
      <c r="B1119" t="s">
        <v>2093</v>
      </c>
      <c r="C1119" t="s">
        <v>429</v>
      </c>
      <c r="D1119"/>
      <c r="E1119">
        <v>50</v>
      </c>
      <c r="F1119">
        <v>70</v>
      </c>
      <c r="G1119">
        <v>160</v>
      </c>
      <c r="H1119">
        <v>70</v>
      </c>
      <c r="I1119">
        <v>160</v>
      </c>
      <c r="J1119">
        <v>90</v>
      </c>
      <c r="K1119" t="s">
        <v>2094</v>
      </c>
      <c r="L1119" t="s">
        <v>3446</v>
      </c>
      <c r="M1119" t="s">
        <v>483</v>
      </c>
      <c r="N1119">
        <v>7.8</v>
      </c>
      <c r="O1119">
        <v>11.6</v>
      </c>
      <c r="Q1119">
        <v>3</v>
      </c>
      <c r="R1119">
        <f t="shared" si="72"/>
        <v>8</v>
      </c>
      <c r="S1119">
        <f t="shared" si="73"/>
        <v>15</v>
      </c>
      <c r="T1119">
        <f t="shared" si="74"/>
        <v>23</v>
      </c>
      <c r="U1119" t="s">
        <v>429</v>
      </c>
      <c r="V1119" t="s">
        <v>1492</v>
      </c>
      <c r="W1119" t="s">
        <v>1514</v>
      </c>
      <c r="X1119" t="s">
        <v>1512</v>
      </c>
      <c r="Z1119" t="str" cm="1">
        <f t="array" ref="Z1119">IF(ISBLANK(AK1119),_xlfn.LET(
    _xlpm.nameBeforeSlash, IF(ISNUMBER(SEARCH("/", Y1119)), LEFT(Y1119, SEARCH("/", Y1119)-1), Y1119),
    _xlpm.matchRow, IFERROR(MATCH(_xlpm.nameBeforeSlash, AA:AA, 0), ""),
    _xlpm.difference, IF(_xlpm.matchRow="", "", ABS((R1119 + S1119)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),IF(ISBLANK(Y1119),"","Hidden"))</f>
        <v/>
      </c>
      <c r="AA1119" t="s">
        <v>5422</v>
      </c>
      <c r="AB1119" t="s">
        <v>3156</v>
      </c>
      <c r="AC1119" t="s">
        <v>6580</v>
      </c>
      <c r="AD1119" t="str">
        <f>_xlfn.XLOOKUP(AC1119,moves!A:A,moves!B:B)</f>
        <v>psychic</v>
      </c>
      <c r="AE1119" t="str">
        <f>_xlfn.XLOOKUP(AC1119,moves!A:A,moves!D:D)</f>
        <v>-</v>
      </c>
      <c r="AF1119" t="str">
        <f>_xlfn.XLOOKUP(AC1119,moves!A:A,moves!E:E)</f>
        <v>The user may choose to give the PROTECT effect to another active Pokémon instead.</v>
      </c>
      <c r="AG1119">
        <v>0</v>
      </c>
      <c r="AH1119">
        <v>1</v>
      </c>
      <c r="AI1119">
        <f t="shared" si="75"/>
        <v>1</v>
      </c>
      <c r="AJ1119" t="s">
        <v>867</v>
      </c>
      <c r="AL1119">
        <v>0</v>
      </c>
      <c r="AM1119" cm="1">
        <f t="array" ref="AM1119">IF(AL1119=1,1,
   IF(ISTEXT(AK1119),1,
   IF(AO1119&gt;1,AM1118,
   IF(AI1119=1,
      IF(SUMPRODUCT((LEN($Y$2:$Y$4096)-LEN(SUBSTITUTE($Y$2:$Y$4096,AA1119,"")))/LEN(AA1119))&gt;0,2,1),
      IF(
         SUMPRODUCT((LEN($Y$2:$Y$4096)-LEN(SUBSTITUTE($Y$2:$Y$4096,AA1119,"")))/LEN(AA1119))
         - SUMPRODUCT((LEN($Y$2:$Y$4096)-LEN(SUBSTITUTE($Y$2:$Y$4096,"Alolan "&amp;AA1119,"")))/LEN("Alolan "&amp;AA1119))
         - SUMPRODUCT((LEN($Y$2:$Y$4096)-LEN(SUBSTITUTE($Y$2:$Y$4096,"Galarian "&amp;AA1119,"")))/LEN("Galarian "&amp;AA1119))
         - SUMPRODUCT((LEN($Y$2:$Y$4096)-LEN(SUBSTITUTE($Y$2:$Y$4096,"Hisuian "&amp;AA1119,"")))/LEN("Hisuian "&amp;AA1119))
         - SUMPRODUCT((LEN($Y$2:$Y$4096)-LEN(SUBSTITUTE($Y$2:$Y$4096,"Paldean "&amp;AA1119,"")))/LEN("Paldean "&amp;AA1119))
      &gt;0,2,1)
   ))))</f>
        <v>1</v>
      </c>
      <c r="AN1119">
        <v>0</v>
      </c>
      <c r="AO1119">
        <v>3</v>
      </c>
    </row>
    <row r="1120" spans="1:41" x14ac:dyDescent="0.25">
      <c r="A1120" t="s">
        <v>4131</v>
      </c>
      <c r="B1120" t="s">
        <v>2093</v>
      </c>
      <c r="C1120" t="s">
        <v>429</v>
      </c>
      <c r="D1120"/>
      <c r="E1120">
        <v>50</v>
      </c>
      <c r="F1120">
        <v>95</v>
      </c>
      <c r="G1120">
        <v>90</v>
      </c>
      <c r="H1120">
        <v>95</v>
      </c>
      <c r="I1120">
        <v>90</v>
      </c>
      <c r="J1120">
        <v>180</v>
      </c>
      <c r="K1120" t="s">
        <v>2094</v>
      </c>
      <c r="L1120" t="s">
        <v>3446</v>
      </c>
      <c r="M1120" t="s">
        <v>483</v>
      </c>
      <c r="N1120">
        <v>12.9</v>
      </c>
      <c r="O1120">
        <v>7.4</v>
      </c>
      <c r="P1120">
        <v>4</v>
      </c>
      <c r="Q1120">
        <v>-1</v>
      </c>
      <c r="R1120">
        <f t="shared" si="72"/>
        <v>17</v>
      </c>
      <c r="S1120">
        <f t="shared" si="73"/>
        <v>6</v>
      </c>
      <c r="T1120">
        <f t="shared" si="74"/>
        <v>23</v>
      </c>
      <c r="U1120" t="s">
        <v>429</v>
      </c>
      <c r="V1120" t="s">
        <v>1492</v>
      </c>
      <c r="W1120" t="s">
        <v>1514</v>
      </c>
      <c r="X1120" t="s">
        <v>1512</v>
      </c>
      <c r="Z1120" t="str" cm="1">
        <f t="array" ref="Z1120">IF(ISBLANK(AK1120),_xlfn.LET(
    _xlpm.nameBeforeSlash, IF(ISNUMBER(SEARCH("/", Y1120)), LEFT(Y1120, SEARCH("/", Y1120)-1), Y1120),
    _xlpm.matchRow, IFERROR(MATCH(_xlpm.nameBeforeSlash, AA:AA, 0), ""),
    _xlpm.difference, IF(_xlpm.matchRow="", "", ABS((R1120 + S1120)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),IF(ISBLANK(Y1120),"","Hidden"))</f>
        <v/>
      </c>
      <c r="AA1120" t="s">
        <v>5423</v>
      </c>
      <c r="AB1120" t="s">
        <v>3157</v>
      </c>
      <c r="AC1120" t="s">
        <v>6579</v>
      </c>
      <c r="AD1120" t="str">
        <f>_xlfn.XLOOKUP(AC1120,moves!A:A,moves!B:B)</f>
        <v>psychic</v>
      </c>
      <c r="AE1120">
        <f>_xlfn.XLOOKUP(AC1120,moves!A:A,moves!D:D)</f>
        <v>2</v>
      </c>
      <c r="AF1120" t="str">
        <f>_xlfn.XLOOKUP(AC1120,moves!A:A,moves!E:E)</f>
        <v>Critical hits deal +1 damage.</v>
      </c>
      <c r="AG1120">
        <v>0</v>
      </c>
      <c r="AH1120">
        <v>1</v>
      </c>
      <c r="AI1120">
        <f t="shared" si="75"/>
        <v>1</v>
      </c>
      <c r="AJ1120" t="s">
        <v>867</v>
      </c>
      <c r="AL1120">
        <v>0</v>
      </c>
      <c r="AM1120" cm="1">
        <f t="array" ref="AM1120">IF(AL1120=1,1,
   IF(ISTEXT(AK1120),1,
   IF(AO1120&gt;1,AM1119,
   IF(AI1120=1,
      IF(SUMPRODUCT((LEN($Y$2:$Y$4096)-LEN(SUBSTITUTE($Y$2:$Y$4096,AA1120,"")))/LEN(AA1120))&gt;0,2,1),
      IF(
         SUMPRODUCT((LEN($Y$2:$Y$4096)-LEN(SUBSTITUTE($Y$2:$Y$4096,AA1120,"")))/LEN(AA1120))
         - SUMPRODUCT((LEN($Y$2:$Y$4096)-LEN(SUBSTITUTE($Y$2:$Y$4096,"Alolan "&amp;AA1120,"")))/LEN("Alolan "&amp;AA1120))
         - SUMPRODUCT((LEN($Y$2:$Y$4096)-LEN(SUBSTITUTE($Y$2:$Y$4096,"Galarian "&amp;AA1120,"")))/LEN("Galarian "&amp;AA1120))
         - SUMPRODUCT((LEN($Y$2:$Y$4096)-LEN(SUBSTITUTE($Y$2:$Y$4096,"Hisuian "&amp;AA1120,"")))/LEN("Hisuian "&amp;AA1120))
         - SUMPRODUCT((LEN($Y$2:$Y$4096)-LEN(SUBSTITUTE($Y$2:$Y$4096,"Paldean "&amp;AA1120,"")))/LEN("Paldean "&amp;AA1120))
      &gt;0,2,1)
   ))))</f>
        <v>1</v>
      </c>
      <c r="AN1120">
        <v>0</v>
      </c>
      <c r="AO1120">
        <v>4</v>
      </c>
    </row>
    <row r="1121" spans="1:41" x14ac:dyDescent="0.25">
      <c r="A1121">
        <v>387</v>
      </c>
      <c r="B1121" t="s">
        <v>143</v>
      </c>
      <c r="C1121" t="s">
        <v>1468</v>
      </c>
      <c r="D1121"/>
      <c r="E1121">
        <v>55</v>
      </c>
      <c r="F1121">
        <v>68</v>
      </c>
      <c r="G1121">
        <v>64</v>
      </c>
      <c r="H1121">
        <v>45</v>
      </c>
      <c r="I1121">
        <v>55</v>
      </c>
      <c r="J1121">
        <v>31</v>
      </c>
      <c r="K1121" t="s">
        <v>267</v>
      </c>
      <c r="L1121" t="s">
        <v>247</v>
      </c>
      <c r="M1121" t="s">
        <v>249</v>
      </c>
      <c r="N1121">
        <v>5.09</v>
      </c>
      <c r="O1121">
        <v>5.7700000000000005</v>
      </c>
      <c r="R1121">
        <f t="shared" si="72"/>
        <v>5</v>
      </c>
      <c r="S1121">
        <f t="shared" si="73"/>
        <v>6</v>
      </c>
      <c r="T1121">
        <f t="shared" si="74"/>
        <v>11</v>
      </c>
      <c r="U1121" t="s">
        <v>1468</v>
      </c>
      <c r="V1121" t="s">
        <v>1472</v>
      </c>
      <c r="W1121" t="s">
        <v>1471</v>
      </c>
      <c r="X1121" t="s">
        <v>1546</v>
      </c>
      <c r="Y1121" t="s">
        <v>144</v>
      </c>
      <c r="Z1121" cm="1">
        <f t="array" ref="Z1121">IF(ISBLANK(AK1121),_xlfn.LET(
    _xlpm.nameBeforeSlash, IF(ISNUMBER(SEARCH("/", Y1121)), LEFT(Y1121, SEARCH("/", Y1121)-1), Y1121),
    _xlpm.matchRow, IFERROR(MATCH(_xlpm.nameBeforeSlash, AA:AA, 0), ""),
    _xlpm.difference, IF(_xlpm.matchRow="", "", ABS((R1121 + S1121)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),IF(ISBLANK(Y1121),"","Hidden"))</f>
        <v>7</v>
      </c>
      <c r="AA1121" t="s">
        <v>143</v>
      </c>
      <c r="AC1121" t="s">
        <v>1162</v>
      </c>
      <c r="AD1121" t="str">
        <f>_xlfn.XLOOKUP(AC1121,moves!A:A,moves!B:B)</f>
        <v>grass</v>
      </c>
      <c r="AE1121">
        <f>_xlfn.XLOOKUP(AC1121,moves!A:A,moves!D:D)</f>
        <v>1</v>
      </c>
      <c r="AF1121" t="str">
        <f>_xlfn.XLOOKUP(AC1121,moves!A:A,moves!E:E)</f>
        <v>Heal equal to the damage dealt.</v>
      </c>
      <c r="AG1121">
        <v>1</v>
      </c>
      <c r="AH1121">
        <v>0</v>
      </c>
      <c r="AI1121">
        <f t="shared" si="75"/>
        <v>0</v>
      </c>
      <c r="AJ1121" t="s">
        <v>870</v>
      </c>
      <c r="AL1121">
        <v>0</v>
      </c>
      <c r="AM1121" cm="1">
        <f t="array" ref="AM1121">IF(AL1121=1,1,
   IF(ISTEXT(AK1121),1,
   IF(AO1121&gt;1,AM1120,
   IF(AI1121=1,
      IF(SUMPRODUCT((LEN($Y$2:$Y$4096)-LEN(SUBSTITUTE($Y$2:$Y$4096,AA1121,"")))/LEN(AA1121))&gt;0,2,1),
      IF(
         SUMPRODUCT((LEN($Y$2:$Y$4096)-LEN(SUBSTITUTE($Y$2:$Y$4096,AA1121,"")))/LEN(AA1121))
         - SUMPRODUCT((LEN($Y$2:$Y$4096)-LEN(SUBSTITUTE($Y$2:$Y$4096,"Alolan "&amp;AA1121,"")))/LEN("Alolan "&amp;AA1121))
         - SUMPRODUCT((LEN($Y$2:$Y$4096)-LEN(SUBSTITUTE($Y$2:$Y$4096,"Galarian "&amp;AA1121,"")))/LEN("Galarian "&amp;AA1121))
         - SUMPRODUCT((LEN($Y$2:$Y$4096)-LEN(SUBSTITUTE($Y$2:$Y$4096,"Hisuian "&amp;AA1121,"")))/LEN("Hisuian "&amp;AA1121))
         - SUMPRODUCT((LEN($Y$2:$Y$4096)-LEN(SUBSTITUTE($Y$2:$Y$4096,"Paldean "&amp;AA1121,"")))/LEN("Paldean "&amp;AA1121))
      &gt;0,2,1)
   ))))</f>
        <v>1</v>
      </c>
      <c r="AN1121">
        <v>0</v>
      </c>
      <c r="AO1121">
        <v>0</v>
      </c>
    </row>
    <row r="1122" spans="1:41" x14ac:dyDescent="0.25">
      <c r="A1122" t="s">
        <v>4132</v>
      </c>
      <c r="B1122" t="s">
        <v>143</v>
      </c>
      <c r="C1122" t="s">
        <v>1468</v>
      </c>
      <c r="D1122"/>
      <c r="E1122">
        <v>55</v>
      </c>
      <c r="F1122">
        <v>68</v>
      </c>
      <c r="G1122">
        <v>64</v>
      </c>
      <c r="H1122">
        <v>45</v>
      </c>
      <c r="I1122">
        <v>55</v>
      </c>
      <c r="J1122">
        <v>31</v>
      </c>
      <c r="K1122" t="s">
        <v>267</v>
      </c>
      <c r="L1122" t="s">
        <v>247</v>
      </c>
      <c r="M1122" t="s">
        <v>249</v>
      </c>
      <c r="N1122">
        <v>5.09</v>
      </c>
      <c r="O1122">
        <v>5.7700000000000005</v>
      </c>
      <c r="R1122">
        <f t="shared" si="72"/>
        <v>5</v>
      </c>
      <c r="S1122">
        <f t="shared" si="73"/>
        <v>6</v>
      </c>
      <c r="T1122">
        <f t="shared" si="74"/>
        <v>11</v>
      </c>
      <c r="U1122" t="s">
        <v>1468</v>
      </c>
      <c r="V1122" t="s">
        <v>1472</v>
      </c>
      <c r="W1122" t="s">
        <v>1471</v>
      </c>
      <c r="X1122" t="s">
        <v>1546</v>
      </c>
      <c r="Y1122" t="s">
        <v>5424</v>
      </c>
      <c r="Z1122" cm="1">
        <f t="array" ref="Z1122">IF(ISBLANK(AK1122),_xlfn.LET(
    _xlpm.nameBeforeSlash, IF(ISNUMBER(SEARCH("/", Y1122)), LEFT(Y1122, SEARCH("/", Y1122)-1), Y1122),
    _xlpm.matchRow, IFERROR(MATCH(_xlpm.nameBeforeSlash, AA:AA, 0), ""),
    _xlpm.difference, IF(_xlpm.matchRow="", "", ABS((R1122 + S1122)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),IF(ISBLANK(Y1122),"","Hidden"))</f>
        <v>7</v>
      </c>
      <c r="AA1122" t="s">
        <v>5425</v>
      </c>
      <c r="AC1122" t="s">
        <v>1194</v>
      </c>
      <c r="AD1122" t="str">
        <f>_xlfn.XLOOKUP(AC1122,moves!A:A,moves!B:B)</f>
        <v>ground</v>
      </c>
      <c r="AE1122">
        <f>_xlfn.XLOOKUP(AC1122,moves!A:A,moves!D:D)</f>
        <v>1</v>
      </c>
      <c r="AF1122" t="str">
        <f>_xlfn.XLOOKUP(AC1122,moves!A:A,moves!E:E)</f>
        <v>When the target next attacks: Decrease attack strength by 1.</v>
      </c>
      <c r="AG1122">
        <v>1</v>
      </c>
      <c r="AH1122">
        <v>0</v>
      </c>
      <c r="AI1122">
        <f t="shared" si="75"/>
        <v>1</v>
      </c>
      <c r="AJ1122" t="s">
        <v>523</v>
      </c>
      <c r="AL1122">
        <v>0</v>
      </c>
      <c r="AM1122" cm="1">
        <f t="array" ref="AM1122">IF(AL1122=1,1,
   IF(ISTEXT(AK1122),1,
   IF(AO1122&gt;1,AM1121,
   IF(AI1122=1,
      IF(SUMPRODUCT((LEN($Y$2:$Y$4096)-LEN(SUBSTITUTE($Y$2:$Y$4096,AA1122,"")))/LEN(AA1122))&gt;0,2,1),
      IF(
         SUMPRODUCT((LEN($Y$2:$Y$4096)-LEN(SUBSTITUTE($Y$2:$Y$4096,AA1122,"")))/LEN(AA1122))
         - SUMPRODUCT((LEN($Y$2:$Y$4096)-LEN(SUBSTITUTE($Y$2:$Y$4096,"Alolan "&amp;AA1122,"")))/LEN("Alolan "&amp;AA1122))
         - SUMPRODUCT((LEN($Y$2:$Y$4096)-LEN(SUBSTITUTE($Y$2:$Y$4096,"Galarian "&amp;AA1122,"")))/LEN("Galarian "&amp;AA1122))
         - SUMPRODUCT((LEN($Y$2:$Y$4096)-LEN(SUBSTITUTE($Y$2:$Y$4096,"Hisuian "&amp;AA1122,"")))/LEN("Hisuian "&amp;AA1122))
         - SUMPRODUCT((LEN($Y$2:$Y$4096)-LEN(SUBSTITUTE($Y$2:$Y$4096,"Paldean "&amp;AA1122,"")))/LEN("Paldean "&amp;AA1122))
      &gt;0,2,1)
   ))))</f>
        <v>1</v>
      </c>
      <c r="AN1122">
        <v>0</v>
      </c>
      <c r="AO1122">
        <v>0</v>
      </c>
    </row>
    <row r="1123" spans="1:41" x14ac:dyDescent="0.25">
      <c r="A1123">
        <v>388</v>
      </c>
      <c r="B1123" t="s">
        <v>144</v>
      </c>
      <c r="C1123" t="s">
        <v>1468</v>
      </c>
      <c r="D1123"/>
      <c r="E1123">
        <v>75</v>
      </c>
      <c r="F1123">
        <v>89</v>
      </c>
      <c r="G1123">
        <v>85</v>
      </c>
      <c r="H1123">
        <v>55</v>
      </c>
      <c r="I1123">
        <v>65</v>
      </c>
      <c r="J1123">
        <v>36</v>
      </c>
      <c r="K1123" t="s">
        <v>268</v>
      </c>
      <c r="L1123" t="s">
        <v>247</v>
      </c>
      <c r="M1123" t="s">
        <v>249</v>
      </c>
      <c r="N1123">
        <v>6.44</v>
      </c>
      <c r="O1123">
        <v>7.5</v>
      </c>
      <c r="R1123">
        <f t="shared" si="72"/>
        <v>6</v>
      </c>
      <c r="S1123">
        <f t="shared" si="73"/>
        <v>8</v>
      </c>
      <c r="T1123">
        <f t="shared" si="74"/>
        <v>14</v>
      </c>
      <c r="U1123" t="s">
        <v>1468</v>
      </c>
      <c r="V1123" t="s">
        <v>1472</v>
      </c>
      <c r="W1123" t="s">
        <v>1471</v>
      </c>
      <c r="X1123" t="s">
        <v>1546</v>
      </c>
      <c r="Y1123" t="s">
        <v>145</v>
      </c>
      <c r="Z1123" cm="1">
        <f t="array" ref="Z1123">IF(ISBLANK(AK1123),_xlfn.LET(
    _xlpm.nameBeforeSlash, IF(ISNUMBER(SEARCH("/", Y1123)), LEFT(Y1123, SEARCH("/", Y1123)-1), Y1123),
    _xlpm.matchRow, IFERROR(MATCH(_xlpm.nameBeforeSlash, AA:AA, 0), ""),
    _xlpm.difference, IF(_xlpm.matchRow="", "", ABS((R1123 + S1123)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),IF(ISBLANK(Y1123),"","Hidden"))</f>
        <v>14</v>
      </c>
      <c r="AA1123" t="s">
        <v>144</v>
      </c>
      <c r="AC1123" t="s">
        <v>438</v>
      </c>
      <c r="AD1123" t="str">
        <f>_xlfn.XLOOKUP(AC1123,moves!A:A,moves!B:B)</f>
        <v>dark</v>
      </c>
      <c r="AE1123">
        <f>_xlfn.XLOOKUP(AC1123,moves!A:A,moves!D:D)</f>
        <v>4</v>
      </c>
      <c r="AF1123" t="str">
        <f>_xlfn.XLOOKUP(AC1123,moves!A:A,moves!E:E)</f>
        <v>When the target is next attacked: Add 1 regular hit to the roll.</v>
      </c>
      <c r="AG1123">
        <v>0</v>
      </c>
      <c r="AH1123">
        <v>0</v>
      </c>
      <c r="AI1123">
        <f t="shared" si="75"/>
        <v>0</v>
      </c>
      <c r="AJ1123" t="s">
        <v>524</v>
      </c>
      <c r="AL1123">
        <v>0</v>
      </c>
      <c r="AM1123" cm="1">
        <f t="array" ref="AM1123">IF(AL1123=1,1,
   IF(ISTEXT(AK1123),1,
   IF(AO1123&gt;1,AM1122,
   IF(AI1123=1,
      IF(SUMPRODUCT((LEN($Y$2:$Y$4096)-LEN(SUBSTITUTE($Y$2:$Y$4096,AA1123,"")))/LEN(AA1123))&gt;0,2,1),
      IF(
         SUMPRODUCT((LEN($Y$2:$Y$4096)-LEN(SUBSTITUTE($Y$2:$Y$4096,AA1123,"")))/LEN(AA1123))
         - SUMPRODUCT((LEN($Y$2:$Y$4096)-LEN(SUBSTITUTE($Y$2:$Y$4096,"Alolan "&amp;AA1123,"")))/LEN("Alolan "&amp;AA1123))
         - SUMPRODUCT((LEN($Y$2:$Y$4096)-LEN(SUBSTITUTE($Y$2:$Y$4096,"Galarian "&amp;AA1123,"")))/LEN("Galarian "&amp;AA1123))
         - SUMPRODUCT((LEN($Y$2:$Y$4096)-LEN(SUBSTITUTE($Y$2:$Y$4096,"Hisuian "&amp;AA1123,"")))/LEN("Hisuian "&amp;AA1123))
         - SUMPRODUCT((LEN($Y$2:$Y$4096)-LEN(SUBSTITUTE($Y$2:$Y$4096,"Paldean "&amp;AA1123,"")))/LEN("Paldean "&amp;AA1123))
      &gt;0,2,1)
   ))))</f>
        <v>2</v>
      </c>
      <c r="AN1123">
        <v>0</v>
      </c>
      <c r="AO1123">
        <v>0</v>
      </c>
    </row>
    <row r="1124" spans="1:41" x14ac:dyDescent="0.25">
      <c r="A1124" t="s">
        <v>4133</v>
      </c>
      <c r="B1124" t="s">
        <v>144</v>
      </c>
      <c r="C1124" t="s">
        <v>1468</v>
      </c>
      <c r="D1124"/>
      <c r="E1124">
        <v>75</v>
      </c>
      <c r="F1124">
        <v>89</v>
      </c>
      <c r="G1124">
        <v>85</v>
      </c>
      <c r="H1124">
        <v>55</v>
      </c>
      <c r="I1124">
        <v>65</v>
      </c>
      <c r="J1124">
        <v>36</v>
      </c>
      <c r="K1124" t="s">
        <v>268</v>
      </c>
      <c r="L1124" t="s">
        <v>247</v>
      </c>
      <c r="M1124" t="s">
        <v>249</v>
      </c>
      <c r="N1124">
        <v>6.44</v>
      </c>
      <c r="O1124">
        <v>7.5</v>
      </c>
      <c r="R1124">
        <f t="shared" si="72"/>
        <v>6</v>
      </c>
      <c r="S1124">
        <f t="shared" si="73"/>
        <v>8</v>
      </c>
      <c r="T1124">
        <f t="shared" si="74"/>
        <v>14</v>
      </c>
      <c r="U1124" t="s">
        <v>1468</v>
      </c>
      <c r="V1124" t="s">
        <v>1472</v>
      </c>
      <c r="W1124" t="s">
        <v>1471</v>
      </c>
      <c r="X1124" t="s">
        <v>1546</v>
      </c>
      <c r="Y1124" t="s">
        <v>5426</v>
      </c>
      <c r="Z1124" cm="1">
        <f t="array" ref="Z1124">IF(ISBLANK(AK1124),_xlfn.LET(
    _xlpm.nameBeforeSlash, IF(ISNUMBER(SEARCH("/", Y1124)), LEFT(Y1124, SEARCH("/", Y1124)-1), Y1124),
    _xlpm.matchRow, IFERROR(MATCH(_xlpm.nameBeforeSlash, AA:AA, 0), ""),
    _xlpm.difference, IF(_xlpm.matchRow="", "", ABS((R1124 + S1124)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),IF(ISBLANK(Y1124),"","Hidden"))</f>
        <v>14</v>
      </c>
      <c r="AA1124" t="s">
        <v>5424</v>
      </c>
      <c r="AC1124" t="s">
        <v>1154</v>
      </c>
      <c r="AD1124" t="str">
        <f>_xlfn.XLOOKUP(AC1124,moves!A:A,moves!B:B)</f>
        <v>grass</v>
      </c>
      <c r="AE1124">
        <f>_xlfn.XLOOKUP(AC1124,moves!A:A,moves!D:D)</f>
        <v>3</v>
      </c>
      <c r="AF1124" t="str">
        <f>_xlfn.XLOOKUP(AC1124,moves!A:A,moves!E:E)</f>
        <v>Heal for half the damage dealt, rounded down.</v>
      </c>
      <c r="AG1124">
        <v>0</v>
      </c>
      <c r="AH1124">
        <v>0</v>
      </c>
      <c r="AI1124">
        <f t="shared" si="75"/>
        <v>1</v>
      </c>
      <c r="AJ1124" t="s">
        <v>524</v>
      </c>
      <c r="AL1124">
        <v>0</v>
      </c>
      <c r="AM1124" cm="1">
        <f t="array" ref="AM1124">IF(AL1124=1,1,
   IF(ISTEXT(AK1124),1,
   IF(AO1124&gt;1,AM1123,
   IF(AI1124=1,
      IF(SUMPRODUCT((LEN($Y$2:$Y$4096)-LEN(SUBSTITUTE($Y$2:$Y$4096,AA1124,"")))/LEN(AA1124))&gt;0,2,1),
      IF(
         SUMPRODUCT((LEN($Y$2:$Y$4096)-LEN(SUBSTITUTE($Y$2:$Y$4096,AA1124,"")))/LEN(AA1124))
         - SUMPRODUCT((LEN($Y$2:$Y$4096)-LEN(SUBSTITUTE($Y$2:$Y$4096,"Alolan "&amp;AA1124,"")))/LEN("Alolan "&amp;AA1124))
         - SUMPRODUCT((LEN($Y$2:$Y$4096)-LEN(SUBSTITUTE($Y$2:$Y$4096,"Galarian "&amp;AA1124,"")))/LEN("Galarian "&amp;AA1124))
         - SUMPRODUCT((LEN($Y$2:$Y$4096)-LEN(SUBSTITUTE($Y$2:$Y$4096,"Hisuian "&amp;AA1124,"")))/LEN("Hisuian "&amp;AA1124))
         - SUMPRODUCT((LEN($Y$2:$Y$4096)-LEN(SUBSTITUTE($Y$2:$Y$4096,"Paldean "&amp;AA1124,"")))/LEN("Paldean "&amp;AA1124))
      &gt;0,2,1)
   ))))</f>
        <v>2</v>
      </c>
      <c r="AN1124">
        <v>0</v>
      </c>
      <c r="AO1124">
        <v>0</v>
      </c>
    </row>
    <row r="1125" spans="1:41" x14ac:dyDescent="0.25">
      <c r="A1125">
        <v>389</v>
      </c>
      <c r="B1125" t="s">
        <v>145</v>
      </c>
      <c r="C1125" t="s">
        <v>1468</v>
      </c>
      <c r="D1125" t="s">
        <v>1472</v>
      </c>
      <c r="E1125">
        <v>95</v>
      </c>
      <c r="F1125">
        <v>109</v>
      </c>
      <c r="G1125">
        <v>105</v>
      </c>
      <c r="H1125">
        <v>75</v>
      </c>
      <c r="I1125">
        <v>85</v>
      </c>
      <c r="J1125">
        <v>56</v>
      </c>
      <c r="K1125" t="s">
        <v>269</v>
      </c>
      <c r="L1125" t="s">
        <v>247</v>
      </c>
      <c r="M1125" t="s">
        <v>249</v>
      </c>
      <c r="N1125">
        <v>8.4400000000000013</v>
      </c>
      <c r="O1125">
        <v>9.5</v>
      </c>
      <c r="Q1125">
        <v>2</v>
      </c>
      <c r="R1125">
        <f t="shared" si="72"/>
        <v>8</v>
      </c>
      <c r="S1125">
        <f t="shared" si="73"/>
        <v>12</v>
      </c>
      <c r="T1125">
        <f t="shared" si="74"/>
        <v>20</v>
      </c>
      <c r="U1125" t="s">
        <v>1468</v>
      </c>
      <c r="V1125" t="s">
        <v>1472</v>
      </c>
      <c r="W1125" t="s">
        <v>1471</v>
      </c>
      <c r="X1125" t="s">
        <v>1546</v>
      </c>
      <c r="Z1125" t="str" cm="1">
        <f t="array" ref="Z1125">IF(ISBLANK(AK1125),_xlfn.LET(
    _xlpm.nameBeforeSlash, IF(ISNUMBER(SEARCH("/", Y1125)), LEFT(Y1125, SEARCH("/", Y1125)-1), Y1125),
    _xlpm.matchRow, IFERROR(MATCH(_xlpm.nameBeforeSlash, AA:AA, 0), ""),
    _xlpm.difference, IF(_xlpm.matchRow="", "", ABS((R1125 + S1125)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),IF(ISBLANK(Y1125),"","Hidden"))</f>
        <v/>
      </c>
      <c r="AA1125" t="s">
        <v>145</v>
      </c>
      <c r="AC1125" t="s">
        <v>418</v>
      </c>
      <c r="AD1125" t="str">
        <f>_xlfn.XLOOKUP(AC1125,moves!A:A,moves!B:B)</f>
        <v>ground</v>
      </c>
      <c r="AE1125">
        <f>_xlfn.XLOOKUP(AC1125,moves!A:A,moves!D:D)</f>
        <v>4</v>
      </c>
      <c r="AF1125" t="str">
        <f>_xlfn.XLOOKUP(AC1125,moves!A:A,moves!E:E)</f>
        <v>If 2 or more status symbols are rolled: Deal 2 damage to a Pokémon in the target party that is not the target.</v>
      </c>
      <c r="AG1125">
        <v>0</v>
      </c>
      <c r="AH1125">
        <v>0</v>
      </c>
      <c r="AI1125">
        <f t="shared" si="75"/>
        <v>0</v>
      </c>
      <c r="AJ1125" t="s">
        <v>525</v>
      </c>
      <c r="AL1125">
        <v>0</v>
      </c>
      <c r="AM1125" cm="1">
        <f t="array" ref="AM1125">IF(AL1125=1,1,
   IF(ISTEXT(AK1125),1,
   IF(AO1125&gt;1,AM1124,
   IF(AI1125=1,
      IF(SUMPRODUCT((LEN($Y$2:$Y$4096)-LEN(SUBSTITUTE($Y$2:$Y$4096,AA1125,"")))/LEN(AA1125))&gt;0,2,1),
      IF(
         SUMPRODUCT((LEN($Y$2:$Y$4096)-LEN(SUBSTITUTE($Y$2:$Y$4096,AA1125,"")))/LEN(AA1125))
         - SUMPRODUCT((LEN($Y$2:$Y$4096)-LEN(SUBSTITUTE($Y$2:$Y$4096,"Alolan "&amp;AA1125,"")))/LEN("Alolan "&amp;AA1125))
         - SUMPRODUCT((LEN($Y$2:$Y$4096)-LEN(SUBSTITUTE($Y$2:$Y$4096,"Galarian "&amp;AA1125,"")))/LEN("Galarian "&amp;AA1125))
         - SUMPRODUCT((LEN($Y$2:$Y$4096)-LEN(SUBSTITUTE($Y$2:$Y$4096,"Hisuian "&amp;AA1125,"")))/LEN("Hisuian "&amp;AA1125))
         - SUMPRODUCT((LEN($Y$2:$Y$4096)-LEN(SUBSTITUTE($Y$2:$Y$4096,"Paldean "&amp;AA1125,"")))/LEN("Paldean "&amp;AA1125))
      &gt;0,2,1)
   ))))</f>
        <v>2</v>
      </c>
      <c r="AN1125">
        <v>0</v>
      </c>
      <c r="AO1125">
        <v>0</v>
      </c>
    </row>
    <row r="1126" spans="1:41" x14ac:dyDescent="0.25">
      <c r="A1126" t="s">
        <v>4134</v>
      </c>
      <c r="B1126" t="s">
        <v>145</v>
      </c>
      <c r="C1126" t="s">
        <v>1468</v>
      </c>
      <c r="D1126" t="s">
        <v>1472</v>
      </c>
      <c r="E1126">
        <v>95</v>
      </c>
      <c r="F1126">
        <v>109</v>
      </c>
      <c r="G1126">
        <v>105</v>
      </c>
      <c r="H1126">
        <v>75</v>
      </c>
      <c r="I1126">
        <v>85</v>
      </c>
      <c r="J1126">
        <v>56</v>
      </c>
      <c r="K1126" t="s">
        <v>269</v>
      </c>
      <c r="L1126" t="s">
        <v>247</v>
      </c>
      <c r="M1126" t="s">
        <v>249</v>
      </c>
      <c r="N1126">
        <v>8.4400000000000013</v>
      </c>
      <c r="O1126">
        <v>9.5</v>
      </c>
      <c r="Q1126">
        <v>2</v>
      </c>
      <c r="R1126">
        <f t="shared" si="72"/>
        <v>8</v>
      </c>
      <c r="S1126">
        <f t="shared" si="73"/>
        <v>12</v>
      </c>
      <c r="T1126">
        <f t="shared" si="74"/>
        <v>20</v>
      </c>
      <c r="U1126" t="s">
        <v>1468</v>
      </c>
      <c r="V1126" t="s">
        <v>1472</v>
      </c>
      <c r="W1126" t="s">
        <v>1471</v>
      </c>
      <c r="X1126" t="s">
        <v>1546</v>
      </c>
      <c r="Z1126" t="str" cm="1">
        <f t="array" ref="Z1126">IF(ISBLANK(AK1126),_xlfn.LET(
    _xlpm.nameBeforeSlash, IF(ISNUMBER(SEARCH("/", Y1126)), LEFT(Y1126, SEARCH("/", Y1126)-1), Y1126),
    _xlpm.matchRow, IFERROR(MATCH(_xlpm.nameBeforeSlash, AA:AA, 0), ""),
    _xlpm.difference, IF(_xlpm.matchRow="", "", ABS((R1126 + S1126)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),IF(ISBLANK(Y1126),"","Hidden"))</f>
        <v/>
      </c>
      <c r="AA1126" t="s">
        <v>5426</v>
      </c>
      <c r="AC1126" t="s">
        <v>6582</v>
      </c>
      <c r="AD1126" t="str">
        <f>_xlfn.XLOOKUP(AC1126,moves!A:A,moves!B:B)</f>
        <v>grass</v>
      </c>
      <c r="AE1126">
        <f>_xlfn.XLOOKUP(AC1126,moves!A:A,moves!D:D)</f>
        <v>4</v>
      </c>
      <c r="AF1126" t="str">
        <f>_xlfn.XLOOKUP(AC1126,moves!A:A,moves!E:E)</f>
        <v>For each other non-fainted Grass-type Pokémon in your party: Increase attack strength by 1.</v>
      </c>
      <c r="AG1126">
        <v>0</v>
      </c>
      <c r="AH1126">
        <v>0</v>
      </c>
      <c r="AI1126">
        <f t="shared" si="75"/>
        <v>1</v>
      </c>
      <c r="AJ1126" t="s">
        <v>525</v>
      </c>
      <c r="AL1126">
        <v>0</v>
      </c>
      <c r="AM1126" cm="1">
        <f t="array" ref="AM1126">IF(AL1126=1,1,
   IF(ISTEXT(AK1126),1,
   IF(AO1126&gt;1,AM1125,
   IF(AI1126=1,
      IF(SUMPRODUCT((LEN($Y$2:$Y$4096)-LEN(SUBSTITUTE($Y$2:$Y$4096,AA1126,"")))/LEN(AA1126))&gt;0,2,1),
      IF(
         SUMPRODUCT((LEN($Y$2:$Y$4096)-LEN(SUBSTITUTE($Y$2:$Y$4096,AA1126,"")))/LEN(AA1126))
         - SUMPRODUCT((LEN($Y$2:$Y$4096)-LEN(SUBSTITUTE($Y$2:$Y$4096,"Alolan "&amp;AA1126,"")))/LEN("Alolan "&amp;AA1126))
         - SUMPRODUCT((LEN($Y$2:$Y$4096)-LEN(SUBSTITUTE($Y$2:$Y$4096,"Galarian "&amp;AA1126,"")))/LEN("Galarian "&amp;AA1126))
         - SUMPRODUCT((LEN($Y$2:$Y$4096)-LEN(SUBSTITUTE($Y$2:$Y$4096,"Hisuian "&amp;AA1126,"")))/LEN("Hisuian "&amp;AA1126))
         - SUMPRODUCT((LEN($Y$2:$Y$4096)-LEN(SUBSTITUTE($Y$2:$Y$4096,"Paldean "&amp;AA1126,"")))/LEN("Paldean "&amp;AA1126))
      &gt;0,2,1)
   ))))</f>
        <v>2</v>
      </c>
      <c r="AN1126">
        <v>0</v>
      </c>
      <c r="AO1126">
        <v>0</v>
      </c>
    </row>
    <row r="1127" spans="1:41" x14ac:dyDescent="0.25">
      <c r="A1127">
        <v>390</v>
      </c>
      <c r="B1127" t="s">
        <v>146</v>
      </c>
      <c r="C1127" t="s">
        <v>1479</v>
      </c>
      <c r="D1127"/>
      <c r="E1127">
        <v>44</v>
      </c>
      <c r="F1127">
        <v>58</v>
      </c>
      <c r="G1127">
        <v>44</v>
      </c>
      <c r="H1127">
        <v>58</v>
      </c>
      <c r="I1127">
        <v>44</v>
      </c>
      <c r="J1127">
        <v>61</v>
      </c>
      <c r="K1127" t="s">
        <v>270</v>
      </c>
      <c r="L1127" t="s">
        <v>247</v>
      </c>
      <c r="M1127" t="s">
        <v>251</v>
      </c>
      <c r="N1127">
        <v>5.92</v>
      </c>
      <c r="O1127">
        <v>4.4000000000000004</v>
      </c>
      <c r="R1127">
        <f t="shared" si="72"/>
        <v>6</v>
      </c>
      <c r="S1127">
        <f t="shared" si="73"/>
        <v>4</v>
      </c>
      <c r="T1127">
        <f t="shared" si="74"/>
        <v>10</v>
      </c>
      <c r="U1127" t="s">
        <v>1479</v>
      </c>
      <c r="V1127" t="s">
        <v>1492</v>
      </c>
      <c r="W1127" t="s">
        <v>1471</v>
      </c>
      <c r="X1127" t="s">
        <v>1481</v>
      </c>
      <c r="Y1127" t="s">
        <v>147</v>
      </c>
      <c r="Z1127" cm="1">
        <f t="array" ref="Z1127">IF(ISBLANK(AK1127),_xlfn.LET(
    _xlpm.nameBeforeSlash, IF(ISNUMBER(SEARCH("/", Y1127)), LEFT(Y1127, SEARCH("/", Y1127)-1), Y1127),
    _xlpm.matchRow, IFERROR(MATCH(_xlpm.nameBeforeSlash, AA:AA, 0), ""),
    _xlpm.difference, IF(_xlpm.matchRow="", "", ABS((R1127 + S1127)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),IF(ISBLANK(Y1127),"","Hidden"))</f>
        <v>8</v>
      </c>
      <c r="AA1127" t="s">
        <v>146</v>
      </c>
      <c r="AC1127" t="s">
        <v>711</v>
      </c>
      <c r="AD1127" t="str">
        <f>_xlfn.XLOOKUP(AC1127,moves!A:A,moves!B:B)</f>
        <v>fire</v>
      </c>
      <c r="AE1127">
        <f>_xlfn.XLOOKUP(AC1127,moves!A:A,moves!D:D)</f>
        <v>2</v>
      </c>
      <c r="AF1127" t="str">
        <f>_xlfn.XLOOKUP(AC1127,moves!A:A,moves!E:E)</f>
        <v>Inflict the Burned status on the target.</v>
      </c>
      <c r="AG1127">
        <v>0</v>
      </c>
      <c r="AH1127">
        <v>0</v>
      </c>
      <c r="AI1127">
        <f t="shared" si="75"/>
        <v>0</v>
      </c>
      <c r="AJ1127" t="s">
        <v>523</v>
      </c>
      <c r="AL1127">
        <v>0</v>
      </c>
      <c r="AM1127" cm="1">
        <f t="array" ref="AM1127">IF(AL1127=1,1,
   IF(ISTEXT(AK1127),1,
   IF(AO1127&gt;1,AM1126,
   IF(AI1127=1,
      IF(SUMPRODUCT((LEN($Y$2:$Y$4096)-LEN(SUBSTITUTE($Y$2:$Y$4096,AA1127,"")))/LEN(AA1127))&gt;0,2,1),
      IF(
         SUMPRODUCT((LEN($Y$2:$Y$4096)-LEN(SUBSTITUTE($Y$2:$Y$4096,AA1127,"")))/LEN(AA1127))
         - SUMPRODUCT((LEN($Y$2:$Y$4096)-LEN(SUBSTITUTE($Y$2:$Y$4096,"Alolan "&amp;AA1127,"")))/LEN("Alolan "&amp;AA1127))
         - SUMPRODUCT((LEN($Y$2:$Y$4096)-LEN(SUBSTITUTE($Y$2:$Y$4096,"Galarian "&amp;AA1127,"")))/LEN("Galarian "&amp;AA1127))
         - SUMPRODUCT((LEN($Y$2:$Y$4096)-LEN(SUBSTITUTE($Y$2:$Y$4096,"Hisuian "&amp;AA1127,"")))/LEN("Hisuian "&amp;AA1127))
         - SUMPRODUCT((LEN($Y$2:$Y$4096)-LEN(SUBSTITUTE($Y$2:$Y$4096,"Paldean "&amp;AA1127,"")))/LEN("Paldean "&amp;AA1127))
      &gt;0,2,1)
   ))))</f>
        <v>1</v>
      </c>
      <c r="AN1127">
        <v>0</v>
      </c>
      <c r="AO1127">
        <v>0</v>
      </c>
    </row>
    <row r="1128" spans="1:41" x14ac:dyDescent="0.25">
      <c r="A1128" t="s">
        <v>4135</v>
      </c>
      <c r="B1128" t="s">
        <v>146</v>
      </c>
      <c r="C1128" t="s">
        <v>1479</v>
      </c>
      <c r="D1128"/>
      <c r="E1128">
        <v>44</v>
      </c>
      <c r="F1128">
        <v>58</v>
      </c>
      <c r="G1128">
        <v>44</v>
      </c>
      <c r="H1128">
        <v>58</v>
      </c>
      <c r="I1128">
        <v>44</v>
      </c>
      <c r="J1128">
        <v>61</v>
      </c>
      <c r="K1128" t="s">
        <v>270</v>
      </c>
      <c r="L1128" t="s">
        <v>247</v>
      </c>
      <c r="M1128" t="s">
        <v>251</v>
      </c>
      <c r="N1128">
        <v>5.92</v>
      </c>
      <c r="O1128">
        <v>4.4000000000000004</v>
      </c>
      <c r="R1128">
        <f t="shared" si="72"/>
        <v>6</v>
      </c>
      <c r="S1128">
        <f t="shared" si="73"/>
        <v>4</v>
      </c>
      <c r="T1128">
        <f t="shared" si="74"/>
        <v>10</v>
      </c>
      <c r="U1128" t="s">
        <v>1479</v>
      </c>
      <c r="V1128" t="s">
        <v>1492</v>
      </c>
      <c r="W1128" t="s">
        <v>1471</v>
      </c>
      <c r="X1128" t="s">
        <v>1481</v>
      </c>
      <c r="Y1128" t="s">
        <v>5427</v>
      </c>
      <c r="Z1128" cm="1">
        <f t="array" ref="Z1128">IF(ISBLANK(AK1128),_xlfn.LET(
    _xlpm.nameBeforeSlash, IF(ISNUMBER(SEARCH("/", Y1128)), LEFT(Y1128, SEARCH("/", Y1128)-1), Y1128),
    _xlpm.matchRow, IFERROR(MATCH(_xlpm.nameBeforeSlash, AA:AA, 0), ""),
    _xlpm.difference, IF(_xlpm.matchRow="", "", ABS((R1128 + S1128)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),IF(ISBLANK(Y1128),"","Hidden"))</f>
        <v>8</v>
      </c>
      <c r="AA1128" t="s">
        <v>5428</v>
      </c>
      <c r="AC1128" t="s">
        <v>958</v>
      </c>
      <c r="AD1128" t="str">
        <f>_xlfn.XLOOKUP(AC1128,moves!A:A,moves!B:B)</f>
        <v>dark</v>
      </c>
      <c r="AE1128">
        <f>_xlfn.XLOOKUP(AC1128,moves!A:A,moves!D:D)</f>
        <v>2</v>
      </c>
      <c r="AF1128" t="str">
        <f>_xlfn.XLOOKUP(AC1128,moves!A:A,moves!E:E)</f>
        <v>When the target next attacks: Their moves have no move effects. Moves with ? attack strength that are affected by this effect have 1 attack strength.</v>
      </c>
      <c r="AG1128">
        <v>0</v>
      </c>
      <c r="AH1128">
        <v>0</v>
      </c>
      <c r="AI1128">
        <f t="shared" si="75"/>
        <v>1</v>
      </c>
      <c r="AJ1128" t="s">
        <v>523</v>
      </c>
      <c r="AL1128">
        <v>0</v>
      </c>
      <c r="AM1128" cm="1">
        <f t="array" ref="AM1128">IF(AL1128=1,1,
   IF(ISTEXT(AK1128),1,
   IF(AO1128&gt;1,AM1127,
   IF(AI1128=1,
      IF(SUMPRODUCT((LEN($Y$2:$Y$4096)-LEN(SUBSTITUTE($Y$2:$Y$4096,AA1128,"")))/LEN(AA1128))&gt;0,2,1),
      IF(
         SUMPRODUCT((LEN($Y$2:$Y$4096)-LEN(SUBSTITUTE($Y$2:$Y$4096,AA1128,"")))/LEN(AA1128))
         - SUMPRODUCT((LEN($Y$2:$Y$4096)-LEN(SUBSTITUTE($Y$2:$Y$4096,"Alolan "&amp;AA1128,"")))/LEN("Alolan "&amp;AA1128))
         - SUMPRODUCT((LEN($Y$2:$Y$4096)-LEN(SUBSTITUTE($Y$2:$Y$4096,"Galarian "&amp;AA1128,"")))/LEN("Galarian "&amp;AA1128))
         - SUMPRODUCT((LEN($Y$2:$Y$4096)-LEN(SUBSTITUTE($Y$2:$Y$4096,"Hisuian "&amp;AA1128,"")))/LEN("Hisuian "&amp;AA1128))
         - SUMPRODUCT((LEN($Y$2:$Y$4096)-LEN(SUBSTITUTE($Y$2:$Y$4096,"Paldean "&amp;AA1128,"")))/LEN("Paldean "&amp;AA1128))
      &gt;0,2,1)
   ))))</f>
        <v>1</v>
      </c>
      <c r="AN1128">
        <v>0</v>
      </c>
      <c r="AO1128">
        <v>0</v>
      </c>
    </row>
    <row r="1129" spans="1:41" x14ac:dyDescent="0.25">
      <c r="A1129">
        <v>391</v>
      </c>
      <c r="B1129" t="s">
        <v>147</v>
      </c>
      <c r="C1129" t="s">
        <v>1479</v>
      </c>
      <c r="D1129" t="s">
        <v>1492</v>
      </c>
      <c r="E1129">
        <v>64</v>
      </c>
      <c r="F1129">
        <v>78</v>
      </c>
      <c r="G1129">
        <v>52</v>
      </c>
      <c r="H1129">
        <v>78</v>
      </c>
      <c r="I1129">
        <v>52</v>
      </c>
      <c r="J1129">
        <v>81</v>
      </c>
      <c r="K1129" t="s">
        <v>271</v>
      </c>
      <c r="L1129" t="s">
        <v>247</v>
      </c>
      <c r="M1129" t="s">
        <v>251</v>
      </c>
      <c r="N1129">
        <v>7.92</v>
      </c>
      <c r="O1129">
        <v>5.6800000000000006</v>
      </c>
      <c r="R1129">
        <f t="shared" si="72"/>
        <v>8</v>
      </c>
      <c r="S1129">
        <f t="shared" si="73"/>
        <v>6</v>
      </c>
      <c r="T1129">
        <f t="shared" si="74"/>
        <v>14</v>
      </c>
      <c r="U1129" t="s">
        <v>1479</v>
      </c>
      <c r="V1129" t="s">
        <v>1492</v>
      </c>
      <c r="W1129" t="s">
        <v>1471</v>
      </c>
      <c r="X1129" t="s">
        <v>1481</v>
      </c>
      <c r="Y1129" t="s">
        <v>148</v>
      </c>
      <c r="Z1129" cm="1">
        <f t="array" ref="Z1129">IF(ISBLANK(AK1129),_xlfn.LET(
    _xlpm.nameBeforeSlash, IF(ISNUMBER(SEARCH("/", Y1129)), LEFT(Y1129, SEARCH("/", Y1129)-1), Y1129),
    _xlpm.matchRow, IFERROR(MATCH(_xlpm.nameBeforeSlash, AA:AA, 0), ""),
    _xlpm.difference, IF(_xlpm.matchRow="", "", ABS((R1129 + S1129)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),IF(ISBLANK(Y1129),"","Hidden"))</f>
        <v>14</v>
      </c>
      <c r="AA1129" t="s">
        <v>147</v>
      </c>
      <c r="AC1129" t="s">
        <v>639</v>
      </c>
      <c r="AD1129" t="str">
        <f>_xlfn.XLOOKUP(AC1129,moves!A:A,moves!B:B)</f>
        <v>fighting</v>
      </c>
      <c r="AE1129">
        <f>_xlfn.XLOOKUP(AC1129,moves!A:A,moves!D:D)</f>
        <v>2</v>
      </c>
      <c r="AF1129" t="str">
        <f>_xlfn.XLOOKUP(AC1129,moves!A:A,moves!E:E)</f>
        <v xml:space="preserve"> </v>
      </c>
      <c r="AG1129">
        <v>0</v>
      </c>
      <c r="AH1129">
        <v>0</v>
      </c>
      <c r="AI1129">
        <f t="shared" si="75"/>
        <v>0</v>
      </c>
      <c r="AJ1129" t="s">
        <v>524</v>
      </c>
      <c r="AL1129">
        <v>0</v>
      </c>
      <c r="AM1129" cm="1">
        <f t="array" ref="AM1129">IF(AL1129=1,1,
   IF(ISTEXT(AK1129),1,
   IF(AO1129&gt;1,AM1128,
   IF(AI1129=1,
      IF(SUMPRODUCT((LEN($Y$2:$Y$4096)-LEN(SUBSTITUTE($Y$2:$Y$4096,AA1129,"")))/LEN(AA1129))&gt;0,2,1),
      IF(
         SUMPRODUCT((LEN($Y$2:$Y$4096)-LEN(SUBSTITUTE($Y$2:$Y$4096,AA1129,"")))/LEN(AA1129))
         - SUMPRODUCT((LEN($Y$2:$Y$4096)-LEN(SUBSTITUTE($Y$2:$Y$4096,"Alolan "&amp;AA1129,"")))/LEN("Alolan "&amp;AA1129))
         - SUMPRODUCT((LEN($Y$2:$Y$4096)-LEN(SUBSTITUTE($Y$2:$Y$4096,"Galarian "&amp;AA1129,"")))/LEN("Galarian "&amp;AA1129))
         - SUMPRODUCT((LEN($Y$2:$Y$4096)-LEN(SUBSTITUTE($Y$2:$Y$4096,"Hisuian "&amp;AA1129,"")))/LEN("Hisuian "&amp;AA1129))
         - SUMPRODUCT((LEN($Y$2:$Y$4096)-LEN(SUBSTITUTE($Y$2:$Y$4096,"Paldean "&amp;AA1129,"")))/LEN("Paldean "&amp;AA1129))
      &gt;0,2,1)
   ))))</f>
        <v>2</v>
      </c>
      <c r="AN1129">
        <v>0</v>
      </c>
      <c r="AO1129">
        <v>0</v>
      </c>
    </row>
    <row r="1130" spans="1:41" x14ac:dyDescent="0.25">
      <c r="A1130" t="s">
        <v>4136</v>
      </c>
      <c r="B1130" t="s">
        <v>147</v>
      </c>
      <c r="C1130" t="s">
        <v>1479</v>
      </c>
      <c r="D1130" t="s">
        <v>1492</v>
      </c>
      <c r="E1130">
        <v>64</v>
      </c>
      <c r="F1130">
        <v>78</v>
      </c>
      <c r="G1130">
        <v>52</v>
      </c>
      <c r="H1130">
        <v>78</v>
      </c>
      <c r="I1130">
        <v>52</v>
      </c>
      <c r="J1130">
        <v>81</v>
      </c>
      <c r="K1130" t="s">
        <v>271</v>
      </c>
      <c r="L1130" t="s">
        <v>247</v>
      </c>
      <c r="M1130" t="s">
        <v>251</v>
      </c>
      <c r="N1130">
        <v>7.92</v>
      </c>
      <c r="O1130">
        <v>5.6800000000000006</v>
      </c>
      <c r="R1130">
        <f t="shared" si="72"/>
        <v>8</v>
      </c>
      <c r="S1130">
        <f t="shared" si="73"/>
        <v>6</v>
      </c>
      <c r="T1130">
        <f t="shared" si="74"/>
        <v>14</v>
      </c>
      <c r="U1130" t="s">
        <v>1479</v>
      </c>
      <c r="V1130" t="s">
        <v>1492</v>
      </c>
      <c r="W1130" t="s">
        <v>1471</v>
      </c>
      <c r="X1130" t="s">
        <v>1481</v>
      </c>
      <c r="Y1130" t="s">
        <v>5429</v>
      </c>
      <c r="Z1130" cm="1">
        <f t="array" ref="Z1130">IF(ISBLANK(AK1130),_xlfn.LET(
    _xlpm.nameBeforeSlash, IF(ISNUMBER(SEARCH("/", Y1130)), LEFT(Y1130, SEARCH("/", Y1130)-1), Y1130),
    _xlpm.matchRow, IFERROR(MATCH(_xlpm.nameBeforeSlash, AA:AA, 0), ""),
    _xlpm.difference, IF(_xlpm.matchRow="", "", ABS((R1130 + S1130)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),IF(ISBLANK(Y1130),"","Hidden"))</f>
        <v>14</v>
      </c>
      <c r="AA1130" t="s">
        <v>5427</v>
      </c>
      <c r="AC1130" t="s">
        <v>502</v>
      </c>
      <c r="AD1130" t="str">
        <f>_xlfn.XLOOKUP(AC1130,moves!A:A,moves!B:B)</f>
        <v>flying</v>
      </c>
      <c r="AE1130">
        <f>_xlfn.XLOOKUP(AC1130,moves!A:A,moves!D:D)</f>
        <v>3</v>
      </c>
      <c r="AF1130" t="str">
        <f>_xlfn.XLOOKUP(AC1130,moves!A:A,moves!E:E)</f>
        <v>This move can be used from your party: Switch the user in and then use this attack.</v>
      </c>
      <c r="AG1130">
        <v>0</v>
      </c>
      <c r="AH1130">
        <v>0</v>
      </c>
      <c r="AI1130">
        <f t="shared" si="75"/>
        <v>1</v>
      </c>
      <c r="AJ1130" t="s">
        <v>524</v>
      </c>
      <c r="AL1130">
        <v>0</v>
      </c>
      <c r="AM1130" cm="1">
        <f t="array" ref="AM1130">IF(AL1130=1,1,
   IF(ISTEXT(AK1130),1,
   IF(AO1130&gt;1,AM1129,
   IF(AI1130=1,
      IF(SUMPRODUCT((LEN($Y$2:$Y$4096)-LEN(SUBSTITUTE($Y$2:$Y$4096,AA1130,"")))/LEN(AA1130))&gt;0,2,1),
      IF(
         SUMPRODUCT((LEN($Y$2:$Y$4096)-LEN(SUBSTITUTE($Y$2:$Y$4096,AA1130,"")))/LEN(AA1130))
         - SUMPRODUCT((LEN($Y$2:$Y$4096)-LEN(SUBSTITUTE($Y$2:$Y$4096,"Alolan "&amp;AA1130,"")))/LEN("Alolan "&amp;AA1130))
         - SUMPRODUCT((LEN($Y$2:$Y$4096)-LEN(SUBSTITUTE($Y$2:$Y$4096,"Galarian "&amp;AA1130,"")))/LEN("Galarian "&amp;AA1130))
         - SUMPRODUCT((LEN($Y$2:$Y$4096)-LEN(SUBSTITUTE($Y$2:$Y$4096,"Hisuian "&amp;AA1130,"")))/LEN("Hisuian "&amp;AA1130))
         - SUMPRODUCT((LEN($Y$2:$Y$4096)-LEN(SUBSTITUTE($Y$2:$Y$4096,"Paldean "&amp;AA1130,"")))/LEN("Paldean "&amp;AA1130))
      &gt;0,2,1)
   ))))</f>
        <v>2</v>
      </c>
      <c r="AN1130">
        <v>0</v>
      </c>
      <c r="AO1130">
        <v>0</v>
      </c>
    </row>
    <row r="1131" spans="1:41" x14ac:dyDescent="0.25">
      <c r="A1131">
        <v>392</v>
      </c>
      <c r="B1131" t="s">
        <v>148</v>
      </c>
      <c r="C1131" t="s">
        <v>1479</v>
      </c>
      <c r="D1131" t="s">
        <v>1492</v>
      </c>
      <c r="E1131">
        <v>76</v>
      </c>
      <c r="F1131">
        <v>104</v>
      </c>
      <c r="G1131">
        <v>71</v>
      </c>
      <c r="H1131">
        <v>104</v>
      </c>
      <c r="I1131">
        <v>71</v>
      </c>
      <c r="J1131">
        <v>108</v>
      </c>
      <c r="K1131" t="s">
        <v>272</v>
      </c>
      <c r="L1131" t="s">
        <v>247</v>
      </c>
      <c r="M1131" t="s">
        <v>251</v>
      </c>
      <c r="N1131">
        <v>10.56</v>
      </c>
      <c r="O1131">
        <v>7.3</v>
      </c>
      <c r="P1131">
        <v>1</v>
      </c>
      <c r="Q1131">
        <v>1</v>
      </c>
      <c r="R1131">
        <f t="shared" si="72"/>
        <v>12</v>
      </c>
      <c r="S1131">
        <f t="shared" si="73"/>
        <v>8</v>
      </c>
      <c r="T1131">
        <f t="shared" si="74"/>
        <v>20</v>
      </c>
      <c r="U1131" t="s">
        <v>1479</v>
      </c>
      <c r="V1131" t="s">
        <v>1492</v>
      </c>
      <c r="W1131" t="s">
        <v>1471</v>
      </c>
      <c r="X1131" t="s">
        <v>1481</v>
      </c>
      <c r="Z1131" t="str" cm="1">
        <f t="array" ref="Z1131">IF(ISBLANK(AK1131),_xlfn.LET(
    _xlpm.nameBeforeSlash, IF(ISNUMBER(SEARCH("/", Y1131)), LEFT(Y1131, SEARCH("/", Y1131)-1), Y1131),
    _xlpm.matchRow, IFERROR(MATCH(_xlpm.nameBeforeSlash, AA:AA, 0), ""),
    _xlpm.difference, IF(_xlpm.matchRow="", "", ABS((R1131 + S1131)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),IF(ISBLANK(Y1131),"","Hidden"))</f>
        <v/>
      </c>
      <c r="AA1131" t="s">
        <v>148</v>
      </c>
      <c r="AC1131" t="s">
        <v>426</v>
      </c>
      <c r="AD1131" t="str">
        <f>_xlfn.XLOOKUP(AC1131,moves!A:A,moves!B:B)</f>
        <v>fighting</v>
      </c>
      <c r="AE1131">
        <f>_xlfn.XLOOKUP(AC1131,moves!A:A,moves!D:D)</f>
        <v>5</v>
      </c>
      <c r="AF1131" t="str">
        <f>_xlfn.XLOOKUP(AC1131,moves!A:A,moves!E:E)</f>
        <v xml:space="preserve">During this attack and when the user is next attacked: Status symbols deal +1 damage. </v>
      </c>
      <c r="AG1131">
        <v>0</v>
      </c>
      <c r="AH1131">
        <v>0</v>
      </c>
      <c r="AI1131">
        <f t="shared" si="75"/>
        <v>0</v>
      </c>
      <c r="AJ1131" t="s">
        <v>525</v>
      </c>
      <c r="AL1131">
        <v>0</v>
      </c>
      <c r="AM1131" cm="1">
        <f t="array" ref="AM1131">IF(AL1131=1,1,
   IF(ISTEXT(AK1131),1,
   IF(AO1131&gt;1,AM1130,
   IF(AI1131=1,
      IF(SUMPRODUCT((LEN($Y$2:$Y$4096)-LEN(SUBSTITUTE($Y$2:$Y$4096,AA1131,"")))/LEN(AA1131))&gt;0,2,1),
      IF(
         SUMPRODUCT((LEN($Y$2:$Y$4096)-LEN(SUBSTITUTE($Y$2:$Y$4096,AA1131,"")))/LEN(AA1131))
         - SUMPRODUCT((LEN($Y$2:$Y$4096)-LEN(SUBSTITUTE($Y$2:$Y$4096,"Alolan "&amp;AA1131,"")))/LEN("Alolan "&amp;AA1131))
         - SUMPRODUCT((LEN($Y$2:$Y$4096)-LEN(SUBSTITUTE($Y$2:$Y$4096,"Galarian "&amp;AA1131,"")))/LEN("Galarian "&amp;AA1131))
         - SUMPRODUCT((LEN($Y$2:$Y$4096)-LEN(SUBSTITUTE($Y$2:$Y$4096,"Hisuian "&amp;AA1131,"")))/LEN("Hisuian "&amp;AA1131))
         - SUMPRODUCT((LEN($Y$2:$Y$4096)-LEN(SUBSTITUTE($Y$2:$Y$4096,"Paldean "&amp;AA1131,"")))/LEN("Paldean "&amp;AA1131))
      &gt;0,2,1)
   ))))</f>
        <v>2</v>
      </c>
      <c r="AN1131">
        <v>0</v>
      </c>
      <c r="AO1131">
        <v>0</v>
      </c>
    </row>
    <row r="1132" spans="1:41" x14ac:dyDescent="0.25">
      <c r="A1132" t="s">
        <v>4137</v>
      </c>
      <c r="B1132" t="s">
        <v>148</v>
      </c>
      <c r="C1132" t="s">
        <v>1479</v>
      </c>
      <c r="D1132" t="s">
        <v>1492</v>
      </c>
      <c r="E1132">
        <v>76</v>
      </c>
      <c r="F1132">
        <v>104</v>
      </c>
      <c r="G1132">
        <v>71</v>
      </c>
      <c r="H1132">
        <v>104</v>
      </c>
      <c r="I1132">
        <v>71</v>
      </c>
      <c r="J1132">
        <v>108</v>
      </c>
      <c r="K1132" t="s">
        <v>272</v>
      </c>
      <c r="L1132" t="s">
        <v>247</v>
      </c>
      <c r="M1132" t="s">
        <v>251</v>
      </c>
      <c r="N1132">
        <v>10.56</v>
      </c>
      <c r="O1132">
        <v>7.3</v>
      </c>
      <c r="P1132">
        <v>1</v>
      </c>
      <c r="Q1132">
        <v>1</v>
      </c>
      <c r="R1132">
        <f t="shared" si="72"/>
        <v>12</v>
      </c>
      <c r="S1132">
        <f t="shared" si="73"/>
        <v>8</v>
      </c>
      <c r="T1132">
        <f t="shared" si="74"/>
        <v>20</v>
      </c>
      <c r="U1132" t="s">
        <v>1479</v>
      </c>
      <c r="V1132" t="s">
        <v>1492</v>
      </c>
      <c r="W1132" t="s">
        <v>1471</v>
      </c>
      <c r="X1132" t="s">
        <v>1481</v>
      </c>
      <c r="Z1132" t="str" cm="1">
        <f t="array" ref="Z1132">IF(ISBLANK(AK1132),_xlfn.LET(
    _xlpm.nameBeforeSlash, IF(ISNUMBER(SEARCH("/", Y1132)), LEFT(Y1132, SEARCH("/", Y1132)-1), Y1132),
    _xlpm.matchRow, IFERROR(MATCH(_xlpm.nameBeforeSlash, AA:AA, 0), ""),
    _xlpm.difference, IF(_xlpm.matchRow="", "", ABS((R1132 + S1132)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),IF(ISBLANK(Y1132),"","Hidden"))</f>
        <v/>
      </c>
      <c r="AA1132" t="s">
        <v>5429</v>
      </c>
      <c r="AC1132" t="s">
        <v>6583</v>
      </c>
      <c r="AD1132" t="str">
        <f>_xlfn.XLOOKUP(AC1132,moves!A:A,moves!B:B)</f>
        <v>fire</v>
      </c>
      <c r="AE1132">
        <f>_xlfn.XLOOKUP(AC1132,moves!A:A,moves!D:D)</f>
        <v>3</v>
      </c>
      <c r="AF1132" t="str">
        <f>_xlfn.XLOOKUP(AC1132,moves!A:A,moves!E:E)</f>
        <v>For each status symbol rolled: The user may inflict the Burned or Confused status on the user. Pokémon burned by this move take 2 less damage from moves. Pokémon confused by this move gain +1 attack strength to its moves.</v>
      </c>
      <c r="AG1132">
        <v>0</v>
      </c>
      <c r="AH1132">
        <v>0</v>
      </c>
      <c r="AI1132">
        <f t="shared" si="75"/>
        <v>1</v>
      </c>
      <c r="AJ1132" t="s">
        <v>525</v>
      </c>
      <c r="AL1132">
        <v>0</v>
      </c>
      <c r="AM1132" cm="1">
        <f t="array" ref="AM1132">IF(AL1132=1,1,
   IF(ISTEXT(AK1132),1,
   IF(AO1132&gt;1,AM1131,
   IF(AI1132=1,
      IF(SUMPRODUCT((LEN($Y$2:$Y$4096)-LEN(SUBSTITUTE($Y$2:$Y$4096,AA1132,"")))/LEN(AA1132))&gt;0,2,1),
      IF(
         SUMPRODUCT((LEN($Y$2:$Y$4096)-LEN(SUBSTITUTE($Y$2:$Y$4096,AA1132,"")))/LEN(AA1132))
         - SUMPRODUCT((LEN($Y$2:$Y$4096)-LEN(SUBSTITUTE($Y$2:$Y$4096,"Alolan "&amp;AA1132,"")))/LEN("Alolan "&amp;AA1132))
         - SUMPRODUCT((LEN($Y$2:$Y$4096)-LEN(SUBSTITUTE($Y$2:$Y$4096,"Galarian "&amp;AA1132,"")))/LEN("Galarian "&amp;AA1132))
         - SUMPRODUCT((LEN($Y$2:$Y$4096)-LEN(SUBSTITUTE($Y$2:$Y$4096,"Hisuian "&amp;AA1132,"")))/LEN("Hisuian "&amp;AA1132))
         - SUMPRODUCT((LEN($Y$2:$Y$4096)-LEN(SUBSTITUTE($Y$2:$Y$4096,"Paldean "&amp;AA1132,"")))/LEN("Paldean "&amp;AA1132))
      &gt;0,2,1)
   ))))</f>
        <v>2</v>
      </c>
      <c r="AN1132">
        <v>0</v>
      </c>
      <c r="AO1132">
        <v>0</v>
      </c>
    </row>
    <row r="1133" spans="1:41" x14ac:dyDescent="0.25">
      <c r="A1133">
        <v>393</v>
      </c>
      <c r="B1133" t="s">
        <v>149</v>
      </c>
      <c r="C1133" t="s">
        <v>1490</v>
      </c>
      <c r="D1133"/>
      <c r="E1133">
        <v>53</v>
      </c>
      <c r="F1133">
        <v>51</v>
      </c>
      <c r="G1133">
        <v>53</v>
      </c>
      <c r="H1133">
        <v>61</v>
      </c>
      <c r="I1133">
        <v>56</v>
      </c>
      <c r="J1133">
        <v>40</v>
      </c>
      <c r="K1133" t="s">
        <v>273</v>
      </c>
      <c r="L1133" t="s">
        <v>252</v>
      </c>
      <c r="M1133" t="s">
        <v>248</v>
      </c>
      <c r="N1133">
        <v>5.16</v>
      </c>
      <c r="O1133">
        <v>5.3900000000000006</v>
      </c>
      <c r="R1133">
        <f t="shared" si="72"/>
        <v>5</v>
      </c>
      <c r="S1133">
        <f t="shared" si="73"/>
        <v>5</v>
      </c>
      <c r="T1133">
        <f t="shared" si="74"/>
        <v>10</v>
      </c>
      <c r="U1133" t="s">
        <v>1490</v>
      </c>
      <c r="V1133" t="s">
        <v>1514</v>
      </c>
      <c r="W1133" t="s">
        <v>1209</v>
      </c>
      <c r="X1133" t="s">
        <v>1481</v>
      </c>
      <c r="Y1133" t="s">
        <v>150</v>
      </c>
      <c r="Z1133" cm="1">
        <f t="array" ref="Z1133">IF(ISBLANK(AK1133),_xlfn.LET(
    _xlpm.nameBeforeSlash, IF(ISNUMBER(SEARCH("/", Y1133)), LEFT(Y1133, SEARCH("/", Y1133)-1), Y1133),
    _xlpm.matchRow, IFERROR(MATCH(_xlpm.nameBeforeSlash, AA:AA, 0), ""),
    _xlpm.difference, IF(_xlpm.matchRow="", "", ABS((R1133 + S1133)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),IF(ISBLANK(Y1133),"","Hidden"))</f>
        <v>8</v>
      </c>
      <c r="AA1133" t="s">
        <v>149</v>
      </c>
      <c r="AC1133" t="s">
        <v>787</v>
      </c>
      <c r="AD1133" t="str">
        <f>_xlfn.XLOOKUP(AC1133,moves!A:A,moves!B:B)</f>
        <v>water</v>
      </c>
      <c r="AE1133">
        <f>_xlfn.XLOOKUP(AC1133,moves!A:A,moves!D:D)</f>
        <v>3</v>
      </c>
      <c r="AF1133" t="str">
        <f>_xlfn.XLOOKUP(AC1133,moves!A:A,moves!E:E)</f>
        <v>When the target is next attacked: Add 2 status symbols to the roll.</v>
      </c>
      <c r="AG1133">
        <v>1</v>
      </c>
      <c r="AH1133">
        <v>0</v>
      </c>
      <c r="AI1133">
        <f t="shared" si="75"/>
        <v>0</v>
      </c>
      <c r="AJ1133" t="s">
        <v>870</v>
      </c>
      <c r="AL1133">
        <v>0</v>
      </c>
      <c r="AM1133" cm="1">
        <f t="array" ref="AM1133">IF(AL1133=1,1,
   IF(ISTEXT(AK1133),1,
   IF(AO1133&gt;1,AM1132,
   IF(AI1133=1,
      IF(SUMPRODUCT((LEN($Y$2:$Y$4096)-LEN(SUBSTITUTE($Y$2:$Y$4096,AA1133,"")))/LEN(AA1133))&gt;0,2,1),
      IF(
         SUMPRODUCT((LEN($Y$2:$Y$4096)-LEN(SUBSTITUTE($Y$2:$Y$4096,AA1133,"")))/LEN(AA1133))
         - SUMPRODUCT((LEN($Y$2:$Y$4096)-LEN(SUBSTITUTE($Y$2:$Y$4096,"Alolan "&amp;AA1133,"")))/LEN("Alolan "&amp;AA1133))
         - SUMPRODUCT((LEN($Y$2:$Y$4096)-LEN(SUBSTITUTE($Y$2:$Y$4096,"Galarian "&amp;AA1133,"")))/LEN("Galarian "&amp;AA1133))
         - SUMPRODUCT((LEN($Y$2:$Y$4096)-LEN(SUBSTITUTE($Y$2:$Y$4096,"Hisuian "&amp;AA1133,"")))/LEN("Hisuian "&amp;AA1133))
         - SUMPRODUCT((LEN($Y$2:$Y$4096)-LEN(SUBSTITUTE($Y$2:$Y$4096,"Paldean "&amp;AA1133,"")))/LEN("Paldean "&amp;AA1133))
      &gt;0,2,1)
   ))))</f>
        <v>1</v>
      </c>
      <c r="AN1133">
        <v>0</v>
      </c>
      <c r="AO1133">
        <v>0</v>
      </c>
    </row>
    <row r="1134" spans="1:41" x14ac:dyDescent="0.25">
      <c r="A1134" t="s">
        <v>4138</v>
      </c>
      <c r="B1134" t="s">
        <v>149</v>
      </c>
      <c r="C1134" t="s">
        <v>1490</v>
      </c>
      <c r="D1134"/>
      <c r="E1134">
        <v>53</v>
      </c>
      <c r="F1134">
        <v>51</v>
      </c>
      <c r="G1134">
        <v>53</v>
      </c>
      <c r="H1134">
        <v>61</v>
      </c>
      <c r="I1134">
        <v>56</v>
      </c>
      <c r="J1134">
        <v>40</v>
      </c>
      <c r="K1134" t="s">
        <v>273</v>
      </c>
      <c r="L1134" t="s">
        <v>252</v>
      </c>
      <c r="M1134" t="s">
        <v>248</v>
      </c>
      <c r="N1134">
        <v>5.16</v>
      </c>
      <c r="O1134">
        <v>5.3900000000000006</v>
      </c>
      <c r="R1134">
        <f t="shared" si="72"/>
        <v>5</v>
      </c>
      <c r="S1134">
        <f t="shared" si="73"/>
        <v>5</v>
      </c>
      <c r="T1134">
        <f t="shared" si="74"/>
        <v>10</v>
      </c>
      <c r="U1134" t="s">
        <v>1490</v>
      </c>
      <c r="V1134" t="s">
        <v>1514</v>
      </c>
      <c r="W1134" t="s">
        <v>1209</v>
      </c>
      <c r="X1134" t="s">
        <v>1481</v>
      </c>
      <c r="Y1134" t="s">
        <v>5430</v>
      </c>
      <c r="Z1134" cm="1">
        <f t="array" ref="Z1134">IF(ISBLANK(AK1134),_xlfn.LET(
    _xlpm.nameBeforeSlash, IF(ISNUMBER(SEARCH("/", Y1134)), LEFT(Y1134, SEARCH("/", Y1134)-1), Y1134),
    _xlpm.matchRow, IFERROR(MATCH(_xlpm.nameBeforeSlash, AA:AA, 0), ""),
    _xlpm.difference, IF(_xlpm.matchRow="", "", ABS((R1134 + S1134)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),IF(ISBLANK(Y1134),"","Hidden"))</f>
        <v>8</v>
      </c>
      <c r="AA1134" t="s">
        <v>5431</v>
      </c>
      <c r="AC1134" t="s">
        <v>652</v>
      </c>
      <c r="AD1134" t="str">
        <f>_xlfn.XLOOKUP(AC1134,moves!A:A,moves!B:B)</f>
        <v>flying</v>
      </c>
      <c r="AE1134">
        <f>_xlfn.XLOOKUP(AC1134,moves!A:A,moves!D:D)</f>
        <v>2</v>
      </c>
      <c r="AF1134" t="str">
        <f>_xlfn.XLOOKUP(AC1134,moves!A:A,moves!E:E)</f>
        <v>When the target is next attacked: Add 1 critical hit to the roll.</v>
      </c>
      <c r="AG1134">
        <v>1</v>
      </c>
      <c r="AH1134">
        <v>0</v>
      </c>
      <c r="AI1134">
        <f t="shared" si="75"/>
        <v>1</v>
      </c>
      <c r="AJ1134" t="s">
        <v>523</v>
      </c>
      <c r="AL1134">
        <v>0</v>
      </c>
      <c r="AM1134" cm="1">
        <f t="array" ref="AM1134">IF(AL1134=1,1,
   IF(ISTEXT(AK1134),1,
   IF(AO1134&gt;1,AM1133,
   IF(AI1134=1,
      IF(SUMPRODUCT((LEN($Y$2:$Y$4096)-LEN(SUBSTITUTE($Y$2:$Y$4096,AA1134,"")))/LEN(AA1134))&gt;0,2,1),
      IF(
         SUMPRODUCT((LEN($Y$2:$Y$4096)-LEN(SUBSTITUTE($Y$2:$Y$4096,AA1134,"")))/LEN(AA1134))
         - SUMPRODUCT((LEN($Y$2:$Y$4096)-LEN(SUBSTITUTE($Y$2:$Y$4096,"Alolan "&amp;AA1134,"")))/LEN("Alolan "&amp;AA1134))
         - SUMPRODUCT((LEN($Y$2:$Y$4096)-LEN(SUBSTITUTE($Y$2:$Y$4096,"Galarian "&amp;AA1134,"")))/LEN("Galarian "&amp;AA1134))
         - SUMPRODUCT((LEN($Y$2:$Y$4096)-LEN(SUBSTITUTE($Y$2:$Y$4096,"Hisuian "&amp;AA1134,"")))/LEN("Hisuian "&amp;AA1134))
         - SUMPRODUCT((LEN($Y$2:$Y$4096)-LEN(SUBSTITUTE($Y$2:$Y$4096,"Paldean "&amp;AA1134,"")))/LEN("Paldean "&amp;AA1134))
      &gt;0,2,1)
   ))))</f>
        <v>1</v>
      </c>
      <c r="AN1134">
        <v>0</v>
      </c>
      <c r="AO1134">
        <v>0</v>
      </c>
    </row>
    <row r="1135" spans="1:41" x14ac:dyDescent="0.25">
      <c r="A1135">
        <v>394</v>
      </c>
      <c r="B1135" t="s">
        <v>150</v>
      </c>
      <c r="C1135" t="s">
        <v>1490</v>
      </c>
      <c r="D1135"/>
      <c r="E1135">
        <v>64</v>
      </c>
      <c r="F1135">
        <v>66</v>
      </c>
      <c r="G1135">
        <v>68</v>
      </c>
      <c r="H1135">
        <v>81</v>
      </c>
      <c r="I1135">
        <v>76</v>
      </c>
      <c r="J1135">
        <v>50</v>
      </c>
      <c r="K1135" t="s">
        <v>273</v>
      </c>
      <c r="L1135" t="s">
        <v>252</v>
      </c>
      <c r="M1135" t="s">
        <v>248</v>
      </c>
      <c r="N1135">
        <v>6.7099999999999991</v>
      </c>
      <c r="O1135">
        <v>6.88</v>
      </c>
      <c r="R1135">
        <f t="shared" si="72"/>
        <v>7</v>
      </c>
      <c r="S1135">
        <f t="shared" si="73"/>
        <v>7</v>
      </c>
      <c r="T1135">
        <f t="shared" si="74"/>
        <v>14</v>
      </c>
      <c r="U1135" t="s">
        <v>1490</v>
      </c>
      <c r="V1135" t="s">
        <v>1514</v>
      </c>
      <c r="W1135" t="s">
        <v>1209</v>
      </c>
      <c r="X1135" t="s">
        <v>1481</v>
      </c>
      <c r="Y1135" t="s">
        <v>151</v>
      </c>
      <c r="Z1135" cm="1">
        <f t="array" ref="Z1135">IF(ISBLANK(AK1135),_xlfn.LET(
    _xlpm.nameBeforeSlash, IF(ISNUMBER(SEARCH("/", Y1135)), LEFT(Y1135, SEARCH("/", Y1135)-1), Y1135),
    _xlpm.matchRow, IFERROR(MATCH(_xlpm.nameBeforeSlash, AA:AA, 0), ""),
    _xlpm.difference, IF(_xlpm.matchRow="", "", ABS((R1135 + S1135)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),IF(ISBLANK(Y1135),"","Hidden"))</f>
        <v>14</v>
      </c>
      <c r="AA1135" t="s">
        <v>150</v>
      </c>
      <c r="AC1135" t="s">
        <v>1102</v>
      </c>
      <c r="AD1135" t="str">
        <f>_xlfn.XLOOKUP(AC1135,moves!A:A,moves!B:B)</f>
        <v>flying</v>
      </c>
      <c r="AE1135">
        <f>_xlfn.XLOOKUP(AC1135,moves!A:A,moves!D:D)</f>
        <v>3</v>
      </c>
      <c r="AF1135" t="str">
        <f>_xlfn.XLOOKUP(AC1135,moves!A:A,moves!E:E)</f>
        <v>Consume an Apricorn from the bag of the target. The target decides which one.</v>
      </c>
      <c r="AG1135">
        <v>0</v>
      </c>
      <c r="AH1135">
        <v>0</v>
      </c>
      <c r="AI1135">
        <f t="shared" si="75"/>
        <v>0</v>
      </c>
      <c r="AJ1135" t="s">
        <v>524</v>
      </c>
      <c r="AL1135">
        <v>0</v>
      </c>
      <c r="AM1135" cm="1">
        <f t="array" ref="AM1135">IF(AL1135=1,1,
   IF(ISTEXT(AK1135),1,
   IF(AO1135&gt;1,AM1134,
   IF(AI1135=1,
      IF(SUMPRODUCT((LEN($Y$2:$Y$4096)-LEN(SUBSTITUTE($Y$2:$Y$4096,AA1135,"")))/LEN(AA1135))&gt;0,2,1),
      IF(
         SUMPRODUCT((LEN($Y$2:$Y$4096)-LEN(SUBSTITUTE($Y$2:$Y$4096,AA1135,"")))/LEN(AA1135))
         - SUMPRODUCT((LEN($Y$2:$Y$4096)-LEN(SUBSTITUTE($Y$2:$Y$4096,"Alolan "&amp;AA1135,"")))/LEN("Alolan "&amp;AA1135))
         - SUMPRODUCT((LEN($Y$2:$Y$4096)-LEN(SUBSTITUTE($Y$2:$Y$4096,"Galarian "&amp;AA1135,"")))/LEN("Galarian "&amp;AA1135))
         - SUMPRODUCT((LEN($Y$2:$Y$4096)-LEN(SUBSTITUTE($Y$2:$Y$4096,"Hisuian "&amp;AA1135,"")))/LEN("Hisuian "&amp;AA1135))
         - SUMPRODUCT((LEN($Y$2:$Y$4096)-LEN(SUBSTITUTE($Y$2:$Y$4096,"Paldean "&amp;AA1135,"")))/LEN("Paldean "&amp;AA1135))
      &gt;0,2,1)
   ))))</f>
        <v>2</v>
      </c>
      <c r="AN1135">
        <v>0</v>
      </c>
      <c r="AO1135">
        <v>0</v>
      </c>
    </row>
    <row r="1136" spans="1:41" x14ac:dyDescent="0.25">
      <c r="A1136" t="s">
        <v>4139</v>
      </c>
      <c r="B1136" t="s">
        <v>150</v>
      </c>
      <c r="C1136" t="s">
        <v>1490</v>
      </c>
      <c r="D1136"/>
      <c r="E1136">
        <v>64</v>
      </c>
      <c r="F1136">
        <v>66</v>
      </c>
      <c r="G1136">
        <v>68</v>
      </c>
      <c r="H1136">
        <v>81</v>
      </c>
      <c r="I1136">
        <v>76</v>
      </c>
      <c r="J1136">
        <v>50</v>
      </c>
      <c r="K1136" t="s">
        <v>273</v>
      </c>
      <c r="L1136" t="s">
        <v>252</v>
      </c>
      <c r="M1136" t="s">
        <v>248</v>
      </c>
      <c r="N1136">
        <v>6.7099999999999991</v>
      </c>
      <c r="O1136">
        <v>6.88</v>
      </c>
      <c r="R1136">
        <f t="shared" si="72"/>
        <v>7</v>
      </c>
      <c r="S1136">
        <f t="shared" si="73"/>
        <v>7</v>
      </c>
      <c r="T1136">
        <f t="shared" si="74"/>
        <v>14</v>
      </c>
      <c r="U1136" t="s">
        <v>1490</v>
      </c>
      <c r="V1136" t="s">
        <v>1514</v>
      </c>
      <c r="W1136" t="s">
        <v>1209</v>
      </c>
      <c r="X1136" t="s">
        <v>1481</v>
      </c>
      <c r="Y1136" t="s">
        <v>5432</v>
      </c>
      <c r="Z1136" cm="1">
        <f t="array" ref="Z1136">IF(ISBLANK(AK1136),_xlfn.LET(
    _xlpm.nameBeforeSlash, IF(ISNUMBER(SEARCH("/", Y1136)), LEFT(Y1136, SEARCH("/", Y1136)-1), Y1136),
    _xlpm.matchRow, IFERROR(MATCH(_xlpm.nameBeforeSlash, AA:AA, 0), ""),
    _xlpm.difference, IF(_xlpm.matchRow="", "", ABS((R1136 + S1136)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),IF(ISBLANK(Y1136),"","Hidden"))</f>
        <v>14</v>
      </c>
      <c r="AA1136" t="s">
        <v>5430</v>
      </c>
      <c r="AC1136" t="s">
        <v>750</v>
      </c>
      <c r="AD1136" t="str">
        <f>_xlfn.XLOOKUP(AC1136,moves!A:A,moves!B:B)</f>
        <v>water</v>
      </c>
      <c r="AE1136">
        <f>_xlfn.XLOOKUP(AC1136,moves!A:A,moves!D:D)</f>
        <v>3</v>
      </c>
      <c r="AF1136" t="str">
        <f>_xlfn.XLOOKUP(AC1136,moves!A:A,moves!E:E)</f>
        <v>Increase the target's battle fatigue by 2. The target may no longer switch out or flee the battle.</v>
      </c>
      <c r="AG1136">
        <v>0</v>
      </c>
      <c r="AH1136">
        <v>0</v>
      </c>
      <c r="AI1136">
        <f t="shared" si="75"/>
        <v>1</v>
      </c>
      <c r="AJ1136" t="s">
        <v>524</v>
      </c>
      <c r="AL1136">
        <v>0</v>
      </c>
      <c r="AM1136" cm="1">
        <f t="array" ref="AM1136">IF(AL1136=1,1,
   IF(ISTEXT(AK1136),1,
   IF(AO1136&gt;1,AM1135,
   IF(AI1136=1,
      IF(SUMPRODUCT((LEN($Y$2:$Y$4096)-LEN(SUBSTITUTE($Y$2:$Y$4096,AA1136,"")))/LEN(AA1136))&gt;0,2,1),
      IF(
         SUMPRODUCT((LEN($Y$2:$Y$4096)-LEN(SUBSTITUTE($Y$2:$Y$4096,AA1136,"")))/LEN(AA1136))
         - SUMPRODUCT((LEN($Y$2:$Y$4096)-LEN(SUBSTITUTE($Y$2:$Y$4096,"Alolan "&amp;AA1136,"")))/LEN("Alolan "&amp;AA1136))
         - SUMPRODUCT((LEN($Y$2:$Y$4096)-LEN(SUBSTITUTE($Y$2:$Y$4096,"Galarian "&amp;AA1136,"")))/LEN("Galarian "&amp;AA1136))
         - SUMPRODUCT((LEN($Y$2:$Y$4096)-LEN(SUBSTITUTE($Y$2:$Y$4096,"Hisuian "&amp;AA1136,"")))/LEN("Hisuian "&amp;AA1136))
         - SUMPRODUCT((LEN($Y$2:$Y$4096)-LEN(SUBSTITUTE($Y$2:$Y$4096,"Paldean "&amp;AA1136,"")))/LEN("Paldean "&amp;AA1136))
      &gt;0,2,1)
   ))))</f>
        <v>2</v>
      </c>
      <c r="AN1136">
        <v>0</v>
      </c>
      <c r="AO1136">
        <v>0</v>
      </c>
    </row>
    <row r="1137" spans="1:41" x14ac:dyDescent="0.25">
      <c r="A1137">
        <v>395</v>
      </c>
      <c r="B1137" t="s">
        <v>151</v>
      </c>
      <c r="C1137" t="s">
        <v>1490</v>
      </c>
      <c r="D1137" t="s">
        <v>1514</v>
      </c>
      <c r="E1137">
        <v>84</v>
      </c>
      <c r="F1137">
        <v>86</v>
      </c>
      <c r="G1137">
        <v>88</v>
      </c>
      <c r="H1137">
        <v>111</v>
      </c>
      <c r="I1137">
        <v>101</v>
      </c>
      <c r="J1137">
        <v>60</v>
      </c>
      <c r="K1137" t="s">
        <v>274</v>
      </c>
      <c r="L1137" t="s">
        <v>252</v>
      </c>
      <c r="M1137" t="s">
        <v>248</v>
      </c>
      <c r="N1137">
        <v>8.8099999999999987</v>
      </c>
      <c r="O1137">
        <v>9.0299999999999994</v>
      </c>
      <c r="Q1137">
        <v>2</v>
      </c>
      <c r="R1137">
        <f t="shared" si="72"/>
        <v>9</v>
      </c>
      <c r="S1137">
        <f t="shared" si="73"/>
        <v>11</v>
      </c>
      <c r="T1137">
        <f t="shared" si="74"/>
        <v>20</v>
      </c>
      <c r="U1137" t="s">
        <v>1490</v>
      </c>
      <c r="V1137" t="s">
        <v>1514</v>
      </c>
      <c r="W1137" t="s">
        <v>1209</v>
      </c>
      <c r="X1137" t="s">
        <v>1481</v>
      </c>
      <c r="Z1137" t="str" cm="1">
        <f t="array" ref="Z1137">IF(ISBLANK(AK1137),_xlfn.LET(
    _xlpm.nameBeforeSlash, IF(ISNUMBER(SEARCH("/", Y1137)), LEFT(Y1137, SEARCH("/", Y1137)-1), Y1137),
    _xlpm.matchRow, IFERROR(MATCH(_xlpm.nameBeforeSlash, AA:AA, 0), ""),
    _xlpm.difference, IF(_xlpm.matchRow="", "", ABS((R1137 + S1137)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),IF(ISBLANK(Y1137),"","Hidden"))</f>
        <v/>
      </c>
      <c r="AA1137" t="s">
        <v>151</v>
      </c>
      <c r="AC1137" t="s">
        <v>441</v>
      </c>
      <c r="AD1137" t="str">
        <f>_xlfn.XLOOKUP(AC1137,moves!A:A,moves!B:B)</f>
        <v>steel</v>
      </c>
      <c r="AE1137">
        <f>_xlfn.XLOOKUP(AC1137,moves!A:A,moves!D:D)</f>
        <v>4</v>
      </c>
      <c r="AF1137" t="str">
        <f>_xlfn.XLOOKUP(AC1137,moves!A:A,moves!E:E)</f>
        <v>When the target next attacks: Status symbols deal -1 damage.</v>
      </c>
      <c r="AG1137">
        <v>0</v>
      </c>
      <c r="AH1137">
        <v>0</v>
      </c>
      <c r="AI1137">
        <f t="shared" si="75"/>
        <v>0</v>
      </c>
      <c r="AJ1137" t="s">
        <v>525</v>
      </c>
      <c r="AL1137">
        <v>0</v>
      </c>
      <c r="AM1137" cm="1">
        <f t="array" ref="AM1137">IF(AL1137=1,1,
   IF(ISTEXT(AK1137),1,
   IF(AO1137&gt;1,AM1136,
   IF(AI1137=1,
      IF(SUMPRODUCT((LEN($Y$2:$Y$4096)-LEN(SUBSTITUTE($Y$2:$Y$4096,AA1137,"")))/LEN(AA1137))&gt;0,2,1),
      IF(
         SUMPRODUCT((LEN($Y$2:$Y$4096)-LEN(SUBSTITUTE($Y$2:$Y$4096,AA1137,"")))/LEN(AA1137))
         - SUMPRODUCT((LEN($Y$2:$Y$4096)-LEN(SUBSTITUTE($Y$2:$Y$4096,"Alolan "&amp;AA1137,"")))/LEN("Alolan "&amp;AA1137))
         - SUMPRODUCT((LEN($Y$2:$Y$4096)-LEN(SUBSTITUTE($Y$2:$Y$4096,"Galarian "&amp;AA1137,"")))/LEN("Galarian "&amp;AA1137))
         - SUMPRODUCT((LEN($Y$2:$Y$4096)-LEN(SUBSTITUTE($Y$2:$Y$4096,"Hisuian "&amp;AA1137,"")))/LEN("Hisuian "&amp;AA1137))
         - SUMPRODUCT((LEN($Y$2:$Y$4096)-LEN(SUBSTITUTE($Y$2:$Y$4096,"Paldean "&amp;AA1137,"")))/LEN("Paldean "&amp;AA1137))
      &gt;0,2,1)
   ))))</f>
        <v>2</v>
      </c>
      <c r="AN1137">
        <v>0</v>
      </c>
      <c r="AO1137">
        <v>0</v>
      </c>
    </row>
    <row r="1138" spans="1:41" x14ac:dyDescent="0.25">
      <c r="A1138" t="s">
        <v>4140</v>
      </c>
      <c r="B1138" t="s">
        <v>151</v>
      </c>
      <c r="C1138" t="s">
        <v>1490</v>
      </c>
      <c r="D1138" t="s">
        <v>1514</v>
      </c>
      <c r="E1138">
        <v>84</v>
      </c>
      <c r="F1138">
        <v>86</v>
      </c>
      <c r="G1138">
        <v>88</v>
      </c>
      <c r="H1138">
        <v>111</v>
      </c>
      <c r="I1138">
        <v>101</v>
      </c>
      <c r="J1138">
        <v>60</v>
      </c>
      <c r="K1138" t="s">
        <v>274</v>
      </c>
      <c r="L1138" t="s">
        <v>252</v>
      </c>
      <c r="M1138" t="s">
        <v>248</v>
      </c>
      <c r="N1138">
        <v>8.8099999999999987</v>
      </c>
      <c r="O1138">
        <v>9.0299999999999994</v>
      </c>
      <c r="Q1138">
        <v>2</v>
      </c>
      <c r="R1138">
        <f t="shared" si="72"/>
        <v>9</v>
      </c>
      <c r="S1138">
        <f t="shared" si="73"/>
        <v>11</v>
      </c>
      <c r="T1138">
        <f t="shared" si="74"/>
        <v>20</v>
      </c>
      <c r="U1138" t="s">
        <v>1490</v>
      </c>
      <c r="V1138" t="s">
        <v>1514</v>
      </c>
      <c r="W1138" t="s">
        <v>1209</v>
      </c>
      <c r="X1138" t="s">
        <v>1481</v>
      </c>
      <c r="Z1138" t="str" cm="1">
        <f t="array" ref="Z1138">IF(ISBLANK(AK1138),_xlfn.LET(
    _xlpm.nameBeforeSlash, IF(ISNUMBER(SEARCH("/", Y1138)), LEFT(Y1138, SEARCH("/", Y1138)-1), Y1138),
    _xlpm.matchRow, IFERROR(MATCH(_xlpm.nameBeforeSlash, AA:AA, 0), ""),
    _xlpm.difference, IF(_xlpm.matchRow="", "", ABS((R1138 + S1138)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),IF(ISBLANK(Y1138),"","Hidden"))</f>
        <v/>
      </c>
      <c r="AA1138" t="s">
        <v>5432</v>
      </c>
      <c r="AC1138" t="s">
        <v>6584</v>
      </c>
      <c r="AD1138" t="str">
        <f>_xlfn.XLOOKUP(AC1138,moves!A:A,moves!B:B)</f>
        <v>water</v>
      </c>
      <c r="AE1138">
        <f>_xlfn.XLOOKUP(AC1138,moves!A:A,moves!D:D)</f>
        <v>3</v>
      </c>
      <c r="AF1138" t="str">
        <f>_xlfn.XLOOKUP(AC1138,moves!A:A,moves!E:E)</f>
        <v>This move can be used from your party: Switch the user in and then use this attack.</v>
      </c>
      <c r="AG1138">
        <v>0</v>
      </c>
      <c r="AH1138">
        <v>0</v>
      </c>
      <c r="AI1138">
        <f t="shared" si="75"/>
        <v>1</v>
      </c>
      <c r="AJ1138" t="s">
        <v>525</v>
      </c>
      <c r="AL1138">
        <v>0</v>
      </c>
      <c r="AM1138" cm="1">
        <f t="array" ref="AM1138">IF(AL1138=1,1,
   IF(ISTEXT(AK1138),1,
   IF(AO1138&gt;1,AM1137,
   IF(AI1138=1,
      IF(SUMPRODUCT((LEN($Y$2:$Y$4096)-LEN(SUBSTITUTE($Y$2:$Y$4096,AA1138,"")))/LEN(AA1138))&gt;0,2,1),
      IF(
         SUMPRODUCT((LEN($Y$2:$Y$4096)-LEN(SUBSTITUTE($Y$2:$Y$4096,AA1138,"")))/LEN(AA1138))
         - SUMPRODUCT((LEN($Y$2:$Y$4096)-LEN(SUBSTITUTE($Y$2:$Y$4096,"Alolan "&amp;AA1138,"")))/LEN("Alolan "&amp;AA1138))
         - SUMPRODUCT((LEN($Y$2:$Y$4096)-LEN(SUBSTITUTE($Y$2:$Y$4096,"Galarian "&amp;AA1138,"")))/LEN("Galarian "&amp;AA1138))
         - SUMPRODUCT((LEN($Y$2:$Y$4096)-LEN(SUBSTITUTE($Y$2:$Y$4096,"Hisuian "&amp;AA1138,"")))/LEN("Hisuian "&amp;AA1138))
         - SUMPRODUCT((LEN($Y$2:$Y$4096)-LEN(SUBSTITUTE($Y$2:$Y$4096,"Paldean "&amp;AA1138,"")))/LEN("Paldean "&amp;AA1138))
      &gt;0,2,1)
   ))))</f>
        <v>2</v>
      </c>
      <c r="AN1138">
        <v>0</v>
      </c>
      <c r="AO1138">
        <v>0</v>
      </c>
    </row>
    <row r="1139" spans="1:41" x14ac:dyDescent="0.25">
      <c r="A1139">
        <v>396</v>
      </c>
      <c r="B1139" t="s">
        <v>152</v>
      </c>
      <c r="C1139" t="s">
        <v>1512</v>
      </c>
      <c r="D1139" t="s">
        <v>1481</v>
      </c>
      <c r="E1139">
        <v>40</v>
      </c>
      <c r="F1139">
        <v>55</v>
      </c>
      <c r="G1139">
        <v>30</v>
      </c>
      <c r="H1139">
        <v>30</v>
      </c>
      <c r="I1139">
        <v>30</v>
      </c>
      <c r="J1139">
        <v>60</v>
      </c>
      <c r="K1139" t="s">
        <v>275</v>
      </c>
      <c r="L1139" t="s">
        <v>253</v>
      </c>
      <c r="M1139" t="s">
        <v>249</v>
      </c>
      <c r="N1139">
        <v>5.45</v>
      </c>
      <c r="O1139">
        <v>3.4</v>
      </c>
      <c r="R1139">
        <f t="shared" si="72"/>
        <v>5</v>
      </c>
      <c r="S1139">
        <f t="shared" si="73"/>
        <v>3</v>
      </c>
      <c r="T1139">
        <f t="shared" si="74"/>
        <v>8</v>
      </c>
      <c r="U1139" t="s">
        <v>1512</v>
      </c>
      <c r="V1139" t="s">
        <v>1481</v>
      </c>
      <c r="W1139" t="s">
        <v>1492</v>
      </c>
      <c r="X1139" t="s">
        <v>1499</v>
      </c>
      <c r="Y1139" t="s">
        <v>153</v>
      </c>
      <c r="Z1139" cm="1">
        <f t="array" ref="Z1139">IF(ISBLANK(AK1139),_xlfn.LET(
    _xlpm.nameBeforeSlash, IF(ISNUMBER(SEARCH("/", Y1139)), LEFT(Y1139, SEARCH("/", Y1139)-1), Y1139),
    _xlpm.matchRow, IFERROR(MATCH(_xlpm.nameBeforeSlash, AA:AA, 0), ""),
    _xlpm.difference, IF(_xlpm.matchRow="", "", ABS((R1139 + S1139)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),IF(ISBLANK(Y1139),"","Hidden"))</f>
        <v>6</v>
      </c>
      <c r="AA1139" t="s">
        <v>152</v>
      </c>
      <c r="AC1139" t="s">
        <v>652</v>
      </c>
      <c r="AD1139" t="str">
        <f>_xlfn.XLOOKUP(AC1139,moves!A:A,moves!B:B)</f>
        <v>flying</v>
      </c>
      <c r="AE1139">
        <f>_xlfn.XLOOKUP(AC1139,moves!A:A,moves!D:D)</f>
        <v>2</v>
      </c>
      <c r="AF1139" t="str">
        <f>_xlfn.XLOOKUP(AC1139,moves!A:A,moves!E:E)</f>
        <v>When the target is next attacked: Add 1 critical hit to the roll.</v>
      </c>
      <c r="AG1139">
        <v>1</v>
      </c>
      <c r="AH1139">
        <v>0</v>
      </c>
      <c r="AI1139">
        <f t="shared" si="75"/>
        <v>0</v>
      </c>
      <c r="AJ1139" t="s">
        <v>870</v>
      </c>
      <c r="AL1139">
        <v>0</v>
      </c>
      <c r="AM1139" cm="1">
        <f t="array" ref="AM1139">IF(AL1139=1,1,
   IF(ISTEXT(AK1139),1,
   IF(AO1139&gt;1,AM1138,
   IF(AI1139=1,
      IF(SUMPRODUCT((LEN($Y$2:$Y$4096)-LEN(SUBSTITUTE($Y$2:$Y$4096,AA1139,"")))/LEN(AA1139))&gt;0,2,1),
      IF(
         SUMPRODUCT((LEN($Y$2:$Y$4096)-LEN(SUBSTITUTE($Y$2:$Y$4096,AA1139,"")))/LEN(AA1139))
         - SUMPRODUCT((LEN($Y$2:$Y$4096)-LEN(SUBSTITUTE($Y$2:$Y$4096,"Alolan "&amp;AA1139,"")))/LEN("Alolan "&amp;AA1139))
         - SUMPRODUCT((LEN($Y$2:$Y$4096)-LEN(SUBSTITUTE($Y$2:$Y$4096,"Galarian "&amp;AA1139,"")))/LEN("Galarian "&amp;AA1139))
         - SUMPRODUCT((LEN($Y$2:$Y$4096)-LEN(SUBSTITUTE($Y$2:$Y$4096,"Hisuian "&amp;AA1139,"")))/LEN("Hisuian "&amp;AA1139))
         - SUMPRODUCT((LEN($Y$2:$Y$4096)-LEN(SUBSTITUTE($Y$2:$Y$4096,"Paldean "&amp;AA1139,"")))/LEN("Paldean "&amp;AA1139))
      &gt;0,2,1)
   ))))</f>
        <v>1</v>
      </c>
      <c r="AN1139">
        <v>0</v>
      </c>
      <c r="AO1139">
        <v>0</v>
      </c>
    </row>
    <row r="1140" spans="1:41" x14ac:dyDescent="0.25">
      <c r="A1140" t="s">
        <v>4141</v>
      </c>
      <c r="B1140" t="s">
        <v>152</v>
      </c>
      <c r="C1140" t="s">
        <v>1512</v>
      </c>
      <c r="D1140" t="s">
        <v>1481</v>
      </c>
      <c r="E1140">
        <v>40</v>
      </c>
      <c r="F1140">
        <v>55</v>
      </c>
      <c r="G1140">
        <v>30</v>
      </c>
      <c r="H1140">
        <v>30</v>
      </c>
      <c r="I1140">
        <v>30</v>
      </c>
      <c r="J1140">
        <v>60</v>
      </c>
      <c r="K1140" t="s">
        <v>275</v>
      </c>
      <c r="L1140" t="s">
        <v>253</v>
      </c>
      <c r="M1140" t="s">
        <v>249</v>
      </c>
      <c r="N1140">
        <v>5.45</v>
      </c>
      <c r="O1140">
        <v>3.4</v>
      </c>
      <c r="R1140">
        <f t="shared" si="72"/>
        <v>5</v>
      </c>
      <c r="S1140">
        <f t="shared" si="73"/>
        <v>3</v>
      </c>
      <c r="T1140">
        <f t="shared" si="74"/>
        <v>8</v>
      </c>
      <c r="U1140" t="s">
        <v>1512</v>
      </c>
      <c r="V1140" t="s">
        <v>1481</v>
      </c>
      <c r="W1140" t="s">
        <v>1492</v>
      </c>
      <c r="X1140" t="s">
        <v>1499</v>
      </c>
      <c r="Y1140" t="s">
        <v>5433</v>
      </c>
      <c r="Z1140" cm="1">
        <f t="array" ref="Z1140">IF(ISBLANK(AK1140),_xlfn.LET(
    _xlpm.nameBeforeSlash, IF(ISNUMBER(SEARCH("/", Y1140)), LEFT(Y1140, SEARCH("/", Y1140)-1), Y1140),
    _xlpm.matchRow, IFERROR(MATCH(_xlpm.nameBeforeSlash, AA:AA, 0), ""),
    _xlpm.difference, IF(_xlpm.matchRow="", "", ABS((R1140 + S1140)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),IF(ISBLANK(Y1140),"","Hidden"))</f>
        <v>6</v>
      </c>
      <c r="AA1140" t="s">
        <v>5434</v>
      </c>
      <c r="AC1140" t="s">
        <v>645</v>
      </c>
      <c r="AD1140" t="str">
        <f>_xlfn.XLOOKUP(AC1140,moves!A:A,moves!B:B)</f>
        <v>normal</v>
      </c>
      <c r="AE1140">
        <f>_xlfn.XLOOKUP(AC1140,moves!A:A,moves!D:D)</f>
        <v>2</v>
      </c>
      <c r="AF1140" t="str">
        <f>_xlfn.XLOOKUP(AC1140,moves!A:A,moves!E:E)</f>
        <v xml:space="preserve"> </v>
      </c>
      <c r="AG1140">
        <v>1</v>
      </c>
      <c r="AH1140">
        <v>0</v>
      </c>
      <c r="AI1140">
        <f t="shared" si="75"/>
        <v>1</v>
      </c>
      <c r="AJ1140" t="s">
        <v>523</v>
      </c>
      <c r="AL1140">
        <v>0</v>
      </c>
      <c r="AM1140" cm="1">
        <f t="array" ref="AM1140">IF(AL1140=1,1,
   IF(ISTEXT(AK1140),1,
   IF(AO1140&gt;1,AM1139,
   IF(AI1140=1,
      IF(SUMPRODUCT((LEN($Y$2:$Y$4096)-LEN(SUBSTITUTE($Y$2:$Y$4096,AA1140,"")))/LEN(AA1140))&gt;0,2,1),
      IF(
         SUMPRODUCT((LEN($Y$2:$Y$4096)-LEN(SUBSTITUTE($Y$2:$Y$4096,AA1140,"")))/LEN(AA1140))
         - SUMPRODUCT((LEN($Y$2:$Y$4096)-LEN(SUBSTITUTE($Y$2:$Y$4096,"Alolan "&amp;AA1140,"")))/LEN("Alolan "&amp;AA1140))
         - SUMPRODUCT((LEN($Y$2:$Y$4096)-LEN(SUBSTITUTE($Y$2:$Y$4096,"Galarian "&amp;AA1140,"")))/LEN("Galarian "&amp;AA1140))
         - SUMPRODUCT((LEN($Y$2:$Y$4096)-LEN(SUBSTITUTE($Y$2:$Y$4096,"Hisuian "&amp;AA1140,"")))/LEN("Hisuian "&amp;AA1140))
         - SUMPRODUCT((LEN($Y$2:$Y$4096)-LEN(SUBSTITUTE($Y$2:$Y$4096,"Paldean "&amp;AA1140,"")))/LEN("Paldean "&amp;AA1140))
      &gt;0,2,1)
   ))))</f>
        <v>1</v>
      </c>
      <c r="AN1140">
        <v>0</v>
      </c>
      <c r="AO1140">
        <v>0</v>
      </c>
    </row>
    <row r="1141" spans="1:41" x14ac:dyDescent="0.25">
      <c r="A1141">
        <v>397</v>
      </c>
      <c r="B1141" t="s">
        <v>153</v>
      </c>
      <c r="C1141" t="s">
        <v>1512</v>
      </c>
      <c r="D1141" t="s">
        <v>1481</v>
      </c>
      <c r="E1141">
        <v>55</v>
      </c>
      <c r="F1141">
        <v>75</v>
      </c>
      <c r="G1141">
        <v>50</v>
      </c>
      <c r="H1141">
        <v>40</v>
      </c>
      <c r="I1141">
        <v>40</v>
      </c>
      <c r="J1141">
        <v>80</v>
      </c>
      <c r="K1141" t="s">
        <v>275</v>
      </c>
      <c r="L1141" t="s">
        <v>253</v>
      </c>
      <c r="M1141" t="s">
        <v>249</v>
      </c>
      <c r="N1141">
        <v>7.35</v>
      </c>
      <c r="O1141">
        <v>4.9000000000000004</v>
      </c>
      <c r="R1141">
        <f t="shared" si="72"/>
        <v>7</v>
      </c>
      <c r="S1141">
        <f t="shared" si="73"/>
        <v>5</v>
      </c>
      <c r="T1141">
        <f t="shared" si="74"/>
        <v>12</v>
      </c>
      <c r="U1141" t="s">
        <v>1512</v>
      </c>
      <c r="V1141" t="s">
        <v>1481</v>
      </c>
      <c r="W1141" t="s">
        <v>1492</v>
      </c>
      <c r="X1141" t="s">
        <v>1499</v>
      </c>
      <c r="Y1141" t="s">
        <v>154</v>
      </c>
      <c r="Z1141" cm="1">
        <f t="array" ref="Z1141">IF(ISBLANK(AK1141),_xlfn.LET(
    _xlpm.nameBeforeSlash, IF(ISNUMBER(SEARCH("/", Y1141)), LEFT(Y1141, SEARCH("/", Y1141)-1), Y1141),
    _xlpm.matchRow, IFERROR(MATCH(_xlpm.nameBeforeSlash, AA:AA, 0), ""),
    _xlpm.difference, IF(_xlpm.matchRow="", "", ABS((R1141 + S1141)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),IF(ISBLANK(Y1141),"","Hidden"))</f>
        <v>15</v>
      </c>
      <c r="AA1141" t="s">
        <v>153</v>
      </c>
      <c r="AC1141" t="s">
        <v>428</v>
      </c>
      <c r="AD1141" t="str">
        <f>_xlfn.XLOOKUP(AC1141,moves!A:A,moves!B:B)</f>
        <v>flying</v>
      </c>
      <c r="AE1141">
        <f>_xlfn.XLOOKUP(AC1141,moves!A:A,moves!D:D)</f>
        <v>3</v>
      </c>
      <c r="AF1141" t="str">
        <f>_xlfn.XLOOKUP(AC1141,moves!A:A,moves!E:E)</f>
        <v>When the target next attacks: Remove 1 regular hit from the roll.</v>
      </c>
      <c r="AG1141">
        <v>0</v>
      </c>
      <c r="AH1141">
        <v>0</v>
      </c>
      <c r="AI1141">
        <f t="shared" si="75"/>
        <v>0</v>
      </c>
      <c r="AJ1141" t="s">
        <v>523</v>
      </c>
      <c r="AL1141">
        <v>0</v>
      </c>
      <c r="AM1141" cm="1">
        <f t="array" ref="AM1141">IF(AL1141=1,1,
   IF(ISTEXT(AK1141),1,
   IF(AO1141&gt;1,AM1140,
   IF(AI1141=1,
      IF(SUMPRODUCT((LEN($Y$2:$Y$4096)-LEN(SUBSTITUTE($Y$2:$Y$4096,AA1141,"")))/LEN(AA1141))&gt;0,2,1),
      IF(
         SUMPRODUCT((LEN($Y$2:$Y$4096)-LEN(SUBSTITUTE($Y$2:$Y$4096,AA1141,"")))/LEN(AA1141))
         - SUMPRODUCT((LEN($Y$2:$Y$4096)-LEN(SUBSTITUTE($Y$2:$Y$4096,"Alolan "&amp;AA1141,"")))/LEN("Alolan "&amp;AA1141))
         - SUMPRODUCT((LEN($Y$2:$Y$4096)-LEN(SUBSTITUTE($Y$2:$Y$4096,"Galarian "&amp;AA1141,"")))/LEN("Galarian "&amp;AA1141))
         - SUMPRODUCT((LEN($Y$2:$Y$4096)-LEN(SUBSTITUTE($Y$2:$Y$4096,"Hisuian "&amp;AA1141,"")))/LEN("Hisuian "&amp;AA1141))
         - SUMPRODUCT((LEN($Y$2:$Y$4096)-LEN(SUBSTITUTE($Y$2:$Y$4096,"Paldean "&amp;AA1141,"")))/LEN("Paldean "&amp;AA1141))
      &gt;0,2,1)
   ))))</f>
        <v>2</v>
      </c>
      <c r="AN1141">
        <v>0</v>
      </c>
      <c r="AO1141">
        <v>0</v>
      </c>
    </row>
    <row r="1142" spans="1:41" x14ac:dyDescent="0.25">
      <c r="A1142" t="s">
        <v>4142</v>
      </c>
      <c r="B1142" t="s">
        <v>153</v>
      </c>
      <c r="C1142" t="s">
        <v>1512</v>
      </c>
      <c r="D1142" t="s">
        <v>1481</v>
      </c>
      <c r="E1142">
        <v>55</v>
      </c>
      <c r="F1142">
        <v>75</v>
      </c>
      <c r="G1142">
        <v>50</v>
      </c>
      <c r="H1142">
        <v>40</v>
      </c>
      <c r="I1142">
        <v>40</v>
      </c>
      <c r="J1142">
        <v>80</v>
      </c>
      <c r="K1142" t="s">
        <v>275</v>
      </c>
      <c r="L1142" t="s">
        <v>253</v>
      </c>
      <c r="M1142" t="s">
        <v>249</v>
      </c>
      <c r="N1142">
        <v>7.35</v>
      </c>
      <c r="O1142">
        <v>4.9000000000000004</v>
      </c>
      <c r="R1142">
        <f t="shared" si="72"/>
        <v>7</v>
      </c>
      <c r="S1142">
        <f t="shared" si="73"/>
        <v>5</v>
      </c>
      <c r="T1142">
        <f t="shared" si="74"/>
        <v>12</v>
      </c>
      <c r="U1142" t="s">
        <v>1512</v>
      </c>
      <c r="V1142" t="s">
        <v>1481</v>
      </c>
      <c r="W1142" t="s">
        <v>1492</v>
      </c>
      <c r="X1142" t="s">
        <v>1499</v>
      </c>
      <c r="Y1142" t="s">
        <v>5435</v>
      </c>
      <c r="Z1142" cm="1">
        <f t="array" ref="Z1142">IF(ISBLANK(AK1142),_xlfn.LET(
    _xlpm.nameBeforeSlash, IF(ISNUMBER(SEARCH("/", Y1142)), LEFT(Y1142, SEARCH("/", Y1142)-1), Y1142),
    _xlpm.matchRow, IFERROR(MATCH(_xlpm.nameBeforeSlash, AA:AA, 0), ""),
    _xlpm.difference, IF(_xlpm.matchRow="", "", ABS((R1142 + S1142)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),IF(ISBLANK(Y1142),"","Hidden"))</f>
        <v>15</v>
      </c>
      <c r="AA1142" t="s">
        <v>5433</v>
      </c>
      <c r="AC1142" t="s">
        <v>416</v>
      </c>
      <c r="AD1142" t="str">
        <f>_xlfn.XLOOKUP(AC1142,moves!A:A,moves!B:B)</f>
        <v>bug</v>
      </c>
      <c r="AE1142">
        <f>_xlfn.XLOOKUP(AC1142,moves!A:A,moves!D:D)</f>
        <v>3</v>
      </c>
      <c r="AF1142" t="str">
        <f>_xlfn.XLOOKUP(AC1142,moves!A:A,moves!E:E)</f>
        <v xml:space="preserve"> </v>
      </c>
      <c r="AG1142">
        <v>0</v>
      </c>
      <c r="AH1142">
        <v>0</v>
      </c>
      <c r="AI1142">
        <f t="shared" si="75"/>
        <v>1</v>
      </c>
      <c r="AJ1142" t="s">
        <v>523</v>
      </c>
      <c r="AL1142">
        <v>0</v>
      </c>
      <c r="AM1142" cm="1">
        <f t="array" ref="AM1142">IF(AL1142=1,1,
   IF(ISTEXT(AK1142),1,
   IF(AO1142&gt;1,AM1141,
   IF(AI1142=1,
      IF(SUMPRODUCT((LEN($Y$2:$Y$4096)-LEN(SUBSTITUTE($Y$2:$Y$4096,AA1142,"")))/LEN(AA1142))&gt;0,2,1),
      IF(
         SUMPRODUCT((LEN($Y$2:$Y$4096)-LEN(SUBSTITUTE($Y$2:$Y$4096,AA1142,"")))/LEN(AA1142))
         - SUMPRODUCT((LEN($Y$2:$Y$4096)-LEN(SUBSTITUTE($Y$2:$Y$4096,"Alolan "&amp;AA1142,"")))/LEN("Alolan "&amp;AA1142))
         - SUMPRODUCT((LEN($Y$2:$Y$4096)-LEN(SUBSTITUTE($Y$2:$Y$4096,"Galarian "&amp;AA1142,"")))/LEN("Galarian "&amp;AA1142))
         - SUMPRODUCT((LEN($Y$2:$Y$4096)-LEN(SUBSTITUTE($Y$2:$Y$4096,"Hisuian "&amp;AA1142,"")))/LEN("Hisuian "&amp;AA1142))
         - SUMPRODUCT((LEN($Y$2:$Y$4096)-LEN(SUBSTITUTE($Y$2:$Y$4096,"Paldean "&amp;AA1142,"")))/LEN("Paldean "&amp;AA1142))
      &gt;0,2,1)
   ))))</f>
        <v>2</v>
      </c>
      <c r="AN1142">
        <v>0</v>
      </c>
      <c r="AO1142">
        <v>0</v>
      </c>
    </row>
    <row r="1143" spans="1:41" x14ac:dyDescent="0.25">
      <c r="A1143">
        <v>398</v>
      </c>
      <c r="B1143" t="s">
        <v>154</v>
      </c>
      <c r="C1143" t="s">
        <v>1512</v>
      </c>
      <c r="D1143" t="s">
        <v>1481</v>
      </c>
      <c r="E1143">
        <v>85</v>
      </c>
      <c r="F1143">
        <v>120</v>
      </c>
      <c r="G1143">
        <v>70</v>
      </c>
      <c r="H1143">
        <v>50</v>
      </c>
      <c r="I1143">
        <v>60</v>
      </c>
      <c r="J1143">
        <v>100</v>
      </c>
      <c r="K1143" t="s">
        <v>276</v>
      </c>
      <c r="L1143" t="s">
        <v>253</v>
      </c>
      <c r="M1143" t="s">
        <v>249</v>
      </c>
      <c r="N1143">
        <v>10.5</v>
      </c>
      <c r="O1143">
        <v>7.3</v>
      </c>
      <c r="P1143">
        <v>1</v>
      </c>
      <c r="R1143">
        <f t="shared" si="72"/>
        <v>12</v>
      </c>
      <c r="S1143">
        <f t="shared" si="73"/>
        <v>7</v>
      </c>
      <c r="T1143">
        <f t="shared" si="74"/>
        <v>19</v>
      </c>
      <c r="U1143" t="s">
        <v>1512</v>
      </c>
      <c r="V1143" t="s">
        <v>1481</v>
      </c>
      <c r="W1143" t="s">
        <v>1492</v>
      </c>
      <c r="X1143" t="s">
        <v>1499</v>
      </c>
      <c r="Z1143" t="str" cm="1">
        <f t="array" ref="Z1143">IF(ISBLANK(AK1143),_xlfn.LET(
    _xlpm.nameBeforeSlash, IF(ISNUMBER(SEARCH("/", Y1143)), LEFT(Y1143, SEARCH("/", Y1143)-1), Y1143),
    _xlpm.matchRow, IFERROR(MATCH(_xlpm.nameBeforeSlash, AA:AA, 0), ""),
    _xlpm.difference, IF(_xlpm.matchRow="", "", ABS((R1143 + S1143)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),IF(ISBLANK(Y1143),"","Hidden"))</f>
        <v/>
      </c>
      <c r="AA1143" t="s">
        <v>154</v>
      </c>
      <c r="AC1143" t="s">
        <v>584</v>
      </c>
      <c r="AD1143" t="str">
        <f>_xlfn.XLOOKUP(AC1143,moves!A:A,moves!B:B)</f>
        <v>flying</v>
      </c>
      <c r="AE1143">
        <f>_xlfn.XLOOKUP(AC1143,moves!A:A,moves!D:D)</f>
        <v>5</v>
      </c>
      <c r="AF1143" t="str">
        <f>_xlfn.XLOOKUP(AC1143,moves!A:A,moves!E:E)</f>
        <v>Critical hits deal +2 damage. For each critical hit rolled: The user takes 2 damage.</v>
      </c>
      <c r="AG1143">
        <v>0</v>
      </c>
      <c r="AH1143">
        <v>0</v>
      </c>
      <c r="AI1143">
        <f t="shared" si="75"/>
        <v>0</v>
      </c>
      <c r="AJ1143" t="s">
        <v>525</v>
      </c>
      <c r="AL1143">
        <v>0</v>
      </c>
      <c r="AM1143" cm="1">
        <f t="array" ref="AM1143">IF(AL1143=1,1,
   IF(ISTEXT(AK1143),1,
   IF(AO1143&gt;1,AM1142,
   IF(AI1143=1,
      IF(SUMPRODUCT((LEN($Y$2:$Y$4096)-LEN(SUBSTITUTE($Y$2:$Y$4096,AA1143,"")))/LEN(AA1143))&gt;0,2,1),
      IF(
         SUMPRODUCT((LEN($Y$2:$Y$4096)-LEN(SUBSTITUTE($Y$2:$Y$4096,AA1143,"")))/LEN(AA1143))
         - SUMPRODUCT((LEN($Y$2:$Y$4096)-LEN(SUBSTITUTE($Y$2:$Y$4096,"Alolan "&amp;AA1143,"")))/LEN("Alolan "&amp;AA1143))
         - SUMPRODUCT((LEN($Y$2:$Y$4096)-LEN(SUBSTITUTE($Y$2:$Y$4096,"Galarian "&amp;AA1143,"")))/LEN("Galarian "&amp;AA1143))
         - SUMPRODUCT((LEN($Y$2:$Y$4096)-LEN(SUBSTITUTE($Y$2:$Y$4096,"Hisuian "&amp;AA1143,"")))/LEN("Hisuian "&amp;AA1143))
         - SUMPRODUCT((LEN($Y$2:$Y$4096)-LEN(SUBSTITUTE($Y$2:$Y$4096,"Paldean "&amp;AA1143,"")))/LEN("Paldean "&amp;AA1143))
      &gt;0,2,1)
   ))))</f>
        <v>2</v>
      </c>
      <c r="AN1143">
        <v>0</v>
      </c>
      <c r="AO1143">
        <v>0</v>
      </c>
    </row>
    <row r="1144" spans="1:41" x14ac:dyDescent="0.25">
      <c r="A1144" t="s">
        <v>4143</v>
      </c>
      <c r="B1144" t="s">
        <v>154</v>
      </c>
      <c r="C1144" t="s">
        <v>1512</v>
      </c>
      <c r="D1144" t="s">
        <v>1481</v>
      </c>
      <c r="E1144">
        <v>85</v>
      </c>
      <c r="F1144">
        <v>120</v>
      </c>
      <c r="G1144">
        <v>70</v>
      </c>
      <c r="H1144">
        <v>50</v>
      </c>
      <c r="I1144">
        <v>60</v>
      </c>
      <c r="J1144">
        <v>100</v>
      </c>
      <c r="K1144" t="s">
        <v>276</v>
      </c>
      <c r="L1144" t="s">
        <v>253</v>
      </c>
      <c r="M1144" t="s">
        <v>249</v>
      </c>
      <c r="N1144">
        <v>10.5</v>
      </c>
      <c r="O1144">
        <v>7.3</v>
      </c>
      <c r="P1144">
        <v>1</v>
      </c>
      <c r="R1144">
        <f t="shared" si="72"/>
        <v>12</v>
      </c>
      <c r="S1144">
        <f t="shared" si="73"/>
        <v>7</v>
      </c>
      <c r="T1144">
        <f t="shared" si="74"/>
        <v>19</v>
      </c>
      <c r="U1144" t="s">
        <v>1512</v>
      </c>
      <c r="V1144" t="s">
        <v>1481</v>
      </c>
      <c r="W1144" t="s">
        <v>1492</v>
      </c>
      <c r="X1144" t="s">
        <v>1499</v>
      </c>
      <c r="Z1144" t="str" cm="1">
        <f t="array" ref="Z1144">IF(ISBLANK(AK1144),_xlfn.LET(
    _xlpm.nameBeforeSlash, IF(ISNUMBER(SEARCH("/", Y1144)), LEFT(Y1144, SEARCH("/", Y1144)-1), Y1144),
    _xlpm.matchRow, IFERROR(MATCH(_xlpm.nameBeforeSlash, AA:AA, 0), ""),
    _xlpm.difference, IF(_xlpm.matchRow="", "", ABS((R1144 + S1144)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),IF(ISBLANK(Y1144),"","Hidden"))</f>
        <v/>
      </c>
      <c r="AA1144" t="s">
        <v>5435</v>
      </c>
      <c r="AC1144" t="s">
        <v>6585</v>
      </c>
      <c r="AD1144" t="str">
        <f>_xlfn.XLOOKUP(AC1144,moves!A:A,moves!B:B)</f>
        <v>flying</v>
      </c>
      <c r="AE1144">
        <f>_xlfn.XLOOKUP(AC1144,moves!A:A,moves!D:D)</f>
        <v>3</v>
      </c>
      <c r="AF1144" t="str">
        <f>_xlfn.XLOOKUP(AC1144,moves!A:A,moves!E:E)</f>
        <v>Increase the initiative of all of your currently active Pokémon by 5 and change the weather condition to Strong Winds.</v>
      </c>
      <c r="AG1144">
        <v>0</v>
      </c>
      <c r="AH1144">
        <v>0</v>
      </c>
      <c r="AI1144">
        <f t="shared" si="75"/>
        <v>1</v>
      </c>
      <c r="AJ1144" t="s">
        <v>525</v>
      </c>
      <c r="AL1144">
        <v>0</v>
      </c>
      <c r="AM1144" cm="1">
        <f t="array" ref="AM1144">IF(AL1144=1,1,
   IF(ISTEXT(AK1144),1,
   IF(AO1144&gt;1,AM1143,
   IF(AI1144=1,
      IF(SUMPRODUCT((LEN($Y$2:$Y$4096)-LEN(SUBSTITUTE($Y$2:$Y$4096,AA1144,"")))/LEN(AA1144))&gt;0,2,1),
      IF(
         SUMPRODUCT((LEN($Y$2:$Y$4096)-LEN(SUBSTITUTE($Y$2:$Y$4096,AA1144,"")))/LEN(AA1144))
         - SUMPRODUCT((LEN($Y$2:$Y$4096)-LEN(SUBSTITUTE($Y$2:$Y$4096,"Alolan "&amp;AA1144,"")))/LEN("Alolan "&amp;AA1144))
         - SUMPRODUCT((LEN($Y$2:$Y$4096)-LEN(SUBSTITUTE($Y$2:$Y$4096,"Galarian "&amp;AA1144,"")))/LEN("Galarian "&amp;AA1144))
         - SUMPRODUCT((LEN($Y$2:$Y$4096)-LEN(SUBSTITUTE($Y$2:$Y$4096,"Hisuian "&amp;AA1144,"")))/LEN("Hisuian "&amp;AA1144))
         - SUMPRODUCT((LEN($Y$2:$Y$4096)-LEN(SUBSTITUTE($Y$2:$Y$4096,"Paldean "&amp;AA1144,"")))/LEN("Paldean "&amp;AA1144))
      &gt;0,2,1)
   ))))</f>
        <v>2</v>
      </c>
      <c r="AN1144">
        <v>0</v>
      </c>
      <c r="AO1144">
        <v>0</v>
      </c>
    </row>
    <row r="1145" spans="1:41" x14ac:dyDescent="0.25">
      <c r="A1145">
        <v>399</v>
      </c>
      <c r="B1145" t="s">
        <v>155</v>
      </c>
      <c r="C1145" t="s">
        <v>1512</v>
      </c>
      <c r="D1145"/>
      <c r="E1145">
        <v>59</v>
      </c>
      <c r="F1145">
        <v>45</v>
      </c>
      <c r="G1145">
        <v>40</v>
      </c>
      <c r="H1145">
        <v>35</v>
      </c>
      <c r="I1145">
        <v>40</v>
      </c>
      <c r="J1145">
        <v>31</v>
      </c>
      <c r="K1145" t="s">
        <v>277</v>
      </c>
      <c r="L1145" t="s">
        <v>250</v>
      </c>
      <c r="M1145" t="s">
        <v>249</v>
      </c>
      <c r="N1145">
        <v>3.84</v>
      </c>
      <c r="O1145">
        <v>4.76</v>
      </c>
      <c r="R1145">
        <f t="shared" si="72"/>
        <v>4</v>
      </c>
      <c r="S1145">
        <f t="shared" si="73"/>
        <v>5</v>
      </c>
      <c r="T1145">
        <f t="shared" si="74"/>
        <v>9</v>
      </c>
      <c r="U1145" t="s">
        <v>1512</v>
      </c>
      <c r="V1145" t="s">
        <v>1490</v>
      </c>
      <c r="W1145" t="s">
        <v>1546</v>
      </c>
      <c r="X1145" t="s">
        <v>1492</v>
      </c>
      <c r="Y1145" t="s">
        <v>156</v>
      </c>
      <c r="Z1145" cm="1">
        <f t="array" ref="Z1145">IF(ISBLANK(AK1145),_xlfn.LET(
    _xlpm.nameBeforeSlash, IF(ISNUMBER(SEARCH("/", Y1145)), LEFT(Y1145, SEARCH("/", Y1145)-1), Y1145),
    _xlpm.matchRow, IFERROR(MATCH(_xlpm.nameBeforeSlash, AA:AA, 0), ""),
    _xlpm.difference, IF(_xlpm.matchRow="", "", ABS((R1145 + S1145)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),IF(ISBLANK(Y1145),"","Hidden"))</f>
        <v>12</v>
      </c>
      <c r="AA1145" t="s">
        <v>155</v>
      </c>
      <c r="AC1145" t="s">
        <v>1248</v>
      </c>
      <c r="AD1145" t="str">
        <f>_xlfn.XLOOKUP(AC1145,moves!A:A,moves!B:B)</f>
        <v>normal</v>
      </c>
      <c r="AE1145">
        <f>_xlfn.XLOOKUP(AC1145,moves!A:A,moves!D:D)</f>
        <v>2</v>
      </c>
      <c r="AF1145" t="str">
        <f>_xlfn.XLOOKUP(AC1145,moves!A:A,moves!E:E)</f>
        <v>Type effectiveness against Grass-type Pokémon is +2 instead of 0.</v>
      </c>
      <c r="AG1145">
        <v>0</v>
      </c>
      <c r="AH1145">
        <v>0</v>
      </c>
      <c r="AI1145">
        <f t="shared" si="75"/>
        <v>0</v>
      </c>
      <c r="AJ1145" t="s">
        <v>523</v>
      </c>
      <c r="AL1145">
        <v>0</v>
      </c>
      <c r="AM1145" cm="1">
        <f t="array" ref="AM1145">IF(AL1145=1,1,
   IF(ISTEXT(AK1145),1,
   IF(AO1145&gt;1,AM1144,
   IF(AI1145=1,
      IF(SUMPRODUCT((LEN($Y$2:$Y$4096)-LEN(SUBSTITUTE($Y$2:$Y$4096,AA1145,"")))/LEN(AA1145))&gt;0,2,1),
      IF(
         SUMPRODUCT((LEN($Y$2:$Y$4096)-LEN(SUBSTITUTE($Y$2:$Y$4096,AA1145,"")))/LEN(AA1145))
         - SUMPRODUCT((LEN($Y$2:$Y$4096)-LEN(SUBSTITUTE($Y$2:$Y$4096,"Alolan "&amp;AA1145,"")))/LEN("Alolan "&amp;AA1145))
         - SUMPRODUCT((LEN($Y$2:$Y$4096)-LEN(SUBSTITUTE($Y$2:$Y$4096,"Galarian "&amp;AA1145,"")))/LEN("Galarian "&amp;AA1145))
         - SUMPRODUCT((LEN($Y$2:$Y$4096)-LEN(SUBSTITUTE($Y$2:$Y$4096,"Hisuian "&amp;AA1145,"")))/LEN("Hisuian "&amp;AA1145))
         - SUMPRODUCT((LEN($Y$2:$Y$4096)-LEN(SUBSTITUTE($Y$2:$Y$4096,"Paldean "&amp;AA1145,"")))/LEN("Paldean "&amp;AA1145))
      &gt;0,2,1)
   ))))</f>
        <v>1</v>
      </c>
      <c r="AN1145">
        <v>0</v>
      </c>
      <c r="AO1145">
        <v>0</v>
      </c>
    </row>
    <row r="1146" spans="1:41" x14ac:dyDescent="0.25">
      <c r="A1146">
        <v>399</v>
      </c>
      <c r="B1146" t="s">
        <v>155</v>
      </c>
      <c r="C1146" t="s">
        <v>1512</v>
      </c>
      <c r="D1146"/>
      <c r="E1146">
        <v>59</v>
      </c>
      <c r="F1146">
        <v>45</v>
      </c>
      <c r="G1146">
        <v>40</v>
      </c>
      <c r="H1146">
        <v>35</v>
      </c>
      <c r="I1146">
        <v>40</v>
      </c>
      <c r="J1146">
        <v>31</v>
      </c>
      <c r="K1146" t="s">
        <v>277</v>
      </c>
      <c r="L1146" t="s">
        <v>250</v>
      </c>
      <c r="M1146" t="s">
        <v>249</v>
      </c>
      <c r="N1146">
        <v>3.84</v>
      </c>
      <c r="O1146">
        <v>4.76</v>
      </c>
      <c r="R1146">
        <f t="shared" ref="R1146" si="76">MROUND(N1146,1)+P1146</f>
        <v>4</v>
      </c>
      <c r="S1146">
        <f t="shared" ref="S1146" si="77">MROUND(O1146,1)+Q1146</f>
        <v>5</v>
      </c>
      <c r="T1146">
        <f t="shared" ref="T1146" si="78">SUM(S1146,R1146)</f>
        <v>9</v>
      </c>
      <c r="U1146" t="s">
        <v>1512</v>
      </c>
      <c r="V1146" t="s">
        <v>1490</v>
      </c>
      <c r="W1146" t="s">
        <v>1546</v>
      </c>
      <c r="X1146" t="s">
        <v>1492</v>
      </c>
      <c r="Y1146" t="s">
        <v>156</v>
      </c>
      <c r="Z1146" cm="1">
        <f t="array" ref="Z1146">IF(ISBLANK(AK1146),_xlfn.LET(
    _xlpm.nameBeforeSlash, IF(ISNUMBER(SEARCH("/", Y1146)), LEFT(Y1146, SEARCH("/", Y1146)-1), Y1146),
    _xlpm.matchRow, IFERROR(MATCH(_xlpm.nameBeforeSlash, AA:AA, 0), ""),
    _xlpm.difference, IF(_xlpm.matchRow="", "", ABS((R1146 + S1146)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),IF(ISBLANK(Y1146),"","Hidden"))</f>
        <v>12</v>
      </c>
      <c r="AA1146" t="s">
        <v>155</v>
      </c>
      <c r="AC1146" t="s">
        <v>1248</v>
      </c>
      <c r="AD1146" t="str">
        <f>_xlfn.XLOOKUP(AC1146,moves!A:A,moves!B:B)</f>
        <v>normal</v>
      </c>
      <c r="AE1146">
        <f>_xlfn.XLOOKUP(AC1146,moves!A:A,moves!D:D)</f>
        <v>2</v>
      </c>
      <c r="AF1146" t="str">
        <f>_xlfn.XLOOKUP(AC1146,moves!A:A,moves!E:E)</f>
        <v>Type effectiveness against Grass-type Pokémon is +2 instead of 0.</v>
      </c>
      <c r="AG1146">
        <v>0</v>
      </c>
      <c r="AH1146">
        <v>0</v>
      </c>
      <c r="AI1146">
        <f t="shared" ref="AI1146" si="79">IF(ISNUMBER(SEARCH("Shiny ", AA1146)), 1, 0)</f>
        <v>0</v>
      </c>
      <c r="AJ1146" t="s">
        <v>523</v>
      </c>
      <c r="AL1146">
        <v>0</v>
      </c>
      <c r="AM1146" cm="1">
        <f t="array" ref="AM1146">IF(AL1146=1,1,
   IF(ISTEXT(AK1146),1,
   IF(AO1146&gt;1,AM1145,
   IF(AI1146=1,
      IF(SUMPRODUCT((LEN($Y$2:$Y$4096)-LEN(SUBSTITUTE($Y$2:$Y$4096,AA1146,"")))/LEN(AA1146))&gt;0,2,1),
      IF(
         SUMPRODUCT((LEN($Y$2:$Y$4096)-LEN(SUBSTITUTE($Y$2:$Y$4096,AA1146,"")))/LEN(AA1146))
         - SUMPRODUCT((LEN($Y$2:$Y$4096)-LEN(SUBSTITUTE($Y$2:$Y$4096,"Alolan "&amp;AA1146,"")))/LEN("Alolan "&amp;AA1146))
         - SUMPRODUCT((LEN($Y$2:$Y$4096)-LEN(SUBSTITUTE($Y$2:$Y$4096,"Galarian "&amp;AA1146,"")))/LEN("Galarian "&amp;AA1146))
         - SUMPRODUCT((LEN($Y$2:$Y$4096)-LEN(SUBSTITUTE($Y$2:$Y$4096,"Hisuian "&amp;AA1146,"")))/LEN("Hisuian "&amp;AA1146))
         - SUMPRODUCT((LEN($Y$2:$Y$4096)-LEN(SUBSTITUTE($Y$2:$Y$4096,"Paldean "&amp;AA1146,"")))/LEN("Paldean "&amp;AA1146))
      &gt;0,2,1)
   ))))</f>
        <v>1</v>
      </c>
      <c r="AN1146">
        <v>0</v>
      </c>
      <c r="AO1146">
        <v>0</v>
      </c>
    </row>
    <row r="1147" spans="1:41" x14ac:dyDescent="0.25">
      <c r="A1147" t="s">
        <v>4144</v>
      </c>
      <c r="B1147" t="s">
        <v>155</v>
      </c>
      <c r="C1147" t="s">
        <v>1512</v>
      </c>
      <c r="D1147"/>
      <c r="E1147">
        <v>59</v>
      </c>
      <c r="F1147">
        <v>45</v>
      </c>
      <c r="G1147">
        <v>40</v>
      </c>
      <c r="H1147">
        <v>35</v>
      </c>
      <c r="I1147">
        <v>40</v>
      </c>
      <c r="J1147">
        <v>31</v>
      </c>
      <c r="K1147" t="s">
        <v>277</v>
      </c>
      <c r="L1147" t="s">
        <v>250</v>
      </c>
      <c r="M1147" t="s">
        <v>249</v>
      </c>
      <c r="N1147">
        <v>3.84</v>
      </c>
      <c r="O1147">
        <v>4.76</v>
      </c>
      <c r="R1147">
        <f t="shared" si="72"/>
        <v>4</v>
      </c>
      <c r="S1147">
        <f t="shared" si="73"/>
        <v>5</v>
      </c>
      <c r="T1147">
        <f t="shared" si="74"/>
        <v>9</v>
      </c>
      <c r="U1147" t="s">
        <v>1512</v>
      </c>
      <c r="V1147" t="s">
        <v>1490</v>
      </c>
      <c r="W1147" t="s">
        <v>1546</v>
      </c>
      <c r="X1147" t="s">
        <v>1492</v>
      </c>
      <c r="Y1147" t="s">
        <v>5436</v>
      </c>
      <c r="Z1147" cm="1">
        <f t="array" ref="Z1147">IF(ISBLANK(AK1147),_xlfn.LET(
    _xlpm.nameBeforeSlash, IF(ISNUMBER(SEARCH("/", Y1147)), LEFT(Y1147, SEARCH("/", Y1147)-1), Y1147),
    _xlpm.matchRow, IFERROR(MATCH(_xlpm.nameBeforeSlash, AA:AA, 0), ""),
    _xlpm.difference, IF(_xlpm.matchRow="", "", ABS((R1147 + S1147)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),IF(ISBLANK(Y1147),"","Hidden"))</f>
        <v>12</v>
      </c>
      <c r="AA1147" t="s">
        <v>5437</v>
      </c>
      <c r="AC1147" t="s">
        <v>6507</v>
      </c>
      <c r="AD1147" t="str">
        <f>_xlfn.XLOOKUP(AC1147,moves!A:A,moves!B:B)</f>
        <v>fighting</v>
      </c>
      <c r="AE1147">
        <f>_xlfn.XLOOKUP(AC1147,moves!A:A,moves!D:D)</f>
        <v>2</v>
      </c>
      <c r="AF1147" t="str">
        <f>_xlfn.XLOOKUP(AC1147,moves!A:A,moves!E:E)</f>
        <v>This move can be used outside of battle once per turn: Use 2 less movement when moving up in elevation once this turn.</v>
      </c>
      <c r="AG1147">
        <v>0</v>
      </c>
      <c r="AH1147">
        <v>0</v>
      </c>
      <c r="AI1147">
        <f t="shared" si="75"/>
        <v>1</v>
      </c>
      <c r="AJ1147" t="s">
        <v>523</v>
      </c>
      <c r="AL1147">
        <v>0</v>
      </c>
      <c r="AM1147" cm="1">
        <f t="array" ref="AM1147">IF(AL1147=1,1,
   IF(ISTEXT(AK1147),1,
   IF(AO1147&gt;1,AM1145,
   IF(AI1147=1,
      IF(SUMPRODUCT((LEN($Y$2:$Y$4096)-LEN(SUBSTITUTE($Y$2:$Y$4096,AA1147,"")))/LEN(AA1147))&gt;0,2,1),
      IF(
         SUMPRODUCT((LEN($Y$2:$Y$4096)-LEN(SUBSTITUTE($Y$2:$Y$4096,AA1147,"")))/LEN(AA1147))
         - SUMPRODUCT((LEN($Y$2:$Y$4096)-LEN(SUBSTITUTE($Y$2:$Y$4096,"Alolan "&amp;AA1147,"")))/LEN("Alolan "&amp;AA1147))
         - SUMPRODUCT((LEN($Y$2:$Y$4096)-LEN(SUBSTITUTE($Y$2:$Y$4096,"Galarian "&amp;AA1147,"")))/LEN("Galarian "&amp;AA1147))
         - SUMPRODUCT((LEN($Y$2:$Y$4096)-LEN(SUBSTITUTE($Y$2:$Y$4096,"Hisuian "&amp;AA1147,"")))/LEN("Hisuian "&amp;AA1147))
         - SUMPRODUCT((LEN($Y$2:$Y$4096)-LEN(SUBSTITUTE($Y$2:$Y$4096,"Paldean "&amp;AA1147,"")))/LEN("Paldean "&amp;AA1147))
      &gt;0,2,1)
   ))))</f>
        <v>1</v>
      </c>
      <c r="AN1147">
        <v>0</v>
      </c>
      <c r="AO1147">
        <v>0</v>
      </c>
    </row>
    <row r="1148" spans="1:41" x14ac:dyDescent="0.25">
      <c r="A1148">
        <v>400</v>
      </c>
      <c r="B1148" t="s">
        <v>156</v>
      </c>
      <c r="C1148" t="s">
        <v>1512</v>
      </c>
      <c r="D1148" t="s">
        <v>1490</v>
      </c>
      <c r="E1148">
        <v>79</v>
      </c>
      <c r="F1148">
        <v>85</v>
      </c>
      <c r="G1148">
        <v>60</v>
      </c>
      <c r="H1148">
        <v>60</v>
      </c>
      <c r="I1148">
        <v>71</v>
      </c>
      <c r="J1148">
        <v>55</v>
      </c>
      <c r="K1148" t="s">
        <v>278</v>
      </c>
      <c r="L1148" t="s">
        <v>250</v>
      </c>
      <c r="M1148" t="s">
        <v>249</v>
      </c>
      <c r="N1148">
        <v>7.05</v>
      </c>
      <c r="O1148">
        <v>7.0900000000000007</v>
      </c>
      <c r="P1148">
        <v>1</v>
      </c>
      <c r="Q1148">
        <v>2</v>
      </c>
      <c r="R1148">
        <f t="shared" si="72"/>
        <v>8</v>
      </c>
      <c r="S1148">
        <f t="shared" si="73"/>
        <v>9</v>
      </c>
      <c r="T1148">
        <f t="shared" si="74"/>
        <v>17</v>
      </c>
      <c r="U1148" t="s">
        <v>1512</v>
      </c>
      <c r="V1148" t="s">
        <v>1490</v>
      </c>
      <c r="W1148" t="s">
        <v>1546</v>
      </c>
      <c r="X1148" t="s">
        <v>1492</v>
      </c>
      <c r="Z1148" t="str" cm="1">
        <f t="array" ref="Z1148">IF(ISBLANK(AK1148),_xlfn.LET(
    _xlpm.nameBeforeSlash, IF(ISNUMBER(SEARCH("/", Y1148)), LEFT(Y1148, SEARCH("/", Y1148)-1), Y1148),
    _xlpm.matchRow, IFERROR(MATCH(_xlpm.nameBeforeSlash, AA:AA, 0), ""),
    _xlpm.difference, IF(_xlpm.matchRow="", "", ABS((R1148 + S1148)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),IF(ISBLANK(Y1148),"","Hidden"))</f>
        <v/>
      </c>
      <c r="AA1148" t="s">
        <v>156</v>
      </c>
      <c r="AC1148" t="s">
        <v>500</v>
      </c>
      <c r="AD1148" t="str">
        <f>_xlfn.XLOOKUP(AC1148,moves!A:A,moves!B:B)</f>
        <v>water</v>
      </c>
      <c r="AE1148">
        <f>_xlfn.XLOOKUP(AC1148,moves!A:A,moves!D:D)</f>
        <v>4</v>
      </c>
      <c r="AF1148" t="str">
        <f>_xlfn.XLOOKUP(AC1148,moves!A:A,moves!E:E)</f>
        <v>For each other non-fainted Pokémon in your party with the move Surf: Increase attack strength by 1.</v>
      </c>
      <c r="AG1148">
        <v>0</v>
      </c>
      <c r="AH1148">
        <v>0</v>
      </c>
      <c r="AI1148">
        <f t="shared" si="75"/>
        <v>0</v>
      </c>
      <c r="AJ1148" t="s">
        <v>524</v>
      </c>
      <c r="AL1148">
        <v>0</v>
      </c>
      <c r="AM1148" cm="1">
        <f t="array" ref="AM1148">IF(AL1148=1,1,
   IF(ISTEXT(AK1148),1,
   IF(AO1148&gt;1,AM1147,
   IF(AI1148=1,
      IF(SUMPRODUCT((LEN($Y$2:$Y$4096)-LEN(SUBSTITUTE($Y$2:$Y$4096,AA1148,"")))/LEN(AA1148))&gt;0,2,1),
      IF(
         SUMPRODUCT((LEN($Y$2:$Y$4096)-LEN(SUBSTITUTE($Y$2:$Y$4096,AA1148,"")))/LEN(AA1148))
         - SUMPRODUCT((LEN($Y$2:$Y$4096)-LEN(SUBSTITUTE($Y$2:$Y$4096,"Alolan "&amp;AA1148,"")))/LEN("Alolan "&amp;AA1148))
         - SUMPRODUCT((LEN($Y$2:$Y$4096)-LEN(SUBSTITUTE($Y$2:$Y$4096,"Galarian "&amp;AA1148,"")))/LEN("Galarian "&amp;AA1148))
         - SUMPRODUCT((LEN($Y$2:$Y$4096)-LEN(SUBSTITUTE($Y$2:$Y$4096,"Hisuian "&amp;AA1148,"")))/LEN("Hisuian "&amp;AA1148))
         - SUMPRODUCT((LEN($Y$2:$Y$4096)-LEN(SUBSTITUTE($Y$2:$Y$4096,"Paldean "&amp;AA1148,"")))/LEN("Paldean "&amp;AA1148))
      &gt;0,2,1)
   ))))</f>
        <v>2</v>
      </c>
      <c r="AN1148">
        <v>0</v>
      </c>
      <c r="AO1148">
        <v>0</v>
      </c>
    </row>
    <row r="1149" spans="1:41" x14ac:dyDescent="0.25">
      <c r="A1149" t="s">
        <v>4145</v>
      </c>
      <c r="B1149" t="s">
        <v>156</v>
      </c>
      <c r="C1149" t="s">
        <v>1512</v>
      </c>
      <c r="D1149" t="s">
        <v>1490</v>
      </c>
      <c r="E1149">
        <v>79</v>
      </c>
      <c r="F1149">
        <v>85</v>
      </c>
      <c r="G1149">
        <v>60</v>
      </c>
      <c r="H1149">
        <v>60</v>
      </c>
      <c r="I1149">
        <v>71</v>
      </c>
      <c r="J1149">
        <v>55</v>
      </c>
      <c r="K1149" t="s">
        <v>278</v>
      </c>
      <c r="L1149" t="s">
        <v>250</v>
      </c>
      <c r="M1149" t="s">
        <v>249</v>
      </c>
      <c r="N1149">
        <v>7.05</v>
      </c>
      <c r="O1149">
        <v>7.0900000000000007</v>
      </c>
      <c r="P1149">
        <v>1</v>
      </c>
      <c r="Q1149">
        <v>2</v>
      </c>
      <c r="R1149">
        <f t="shared" si="72"/>
        <v>8</v>
      </c>
      <c r="S1149">
        <f t="shared" si="73"/>
        <v>9</v>
      </c>
      <c r="T1149">
        <f t="shared" si="74"/>
        <v>17</v>
      </c>
      <c r="U1149" t="s">
        <v>1512</v>
      </c>
      <c r="V1149" t="s">
        <v>1490</v>
      </c>
      <c r="W1149" t="s">
        <v>1546</v>
      </c>
      <c r="X1149" t="s">
        <v>1492</v>
      </c>
      <c r="Z1149" t="str" cm="1">
        <f t="array" ref="Z1149">IF(ISBLANK(AK1149),_xlfn.LET(
    _xlpm.nameBeforeSlash, IF(ISNUMBER(SEARCH("/", Y1149)), LEFT(Y1149, SEARCH("/", Y1149)-1), Y1149),
    _xlpm.matchRow, IFERROR(MATCH(_xlpm.nameBeforeSlash, AA:AA, 0), ""),
    _xlpm.difference, IF(_xlpm.matchRow="", "", ABS((R1149 + S1149)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),IF(ISBLANK(Y1149),"","Hidden"))</f>
        <v/>
      </c>
      <c r="AA1149" t="s">
        <v>5436</v>
      </c>
      <c r="AC1149" t="s">
        <v>6586</v>
      </c>
      <c r="AD1149" t="str">
        <f>_xlfn.XLOOKUP(AC1149,moves!A:A,moves!B:B)</f>
        <v>normal</v>
      </c>
      <c r="AE1149">
        <f>_xlfn.XLOOKUP(AC1149,moves!A:A,moves!D:D)</f>
        <v>4</v>
      </c>
      <c r="AF1149" t="str">
        <f>_xlfn.XLOOKUP(AC1149,moves!A:A,moves!E:E)</f>
        <v>This move can be used out of battle once per turn: Gain an extra movement speed this turn.</v>
      </c>
      <c r="AG1149">
        <v>0</v>
      </c>
      <c r="AH1149">
        <v>0</v>
      </c>
      <c r="AI1149">
        <f t="shared" si="75"/>
        <v>1</v>
      </c>
      <c r="AJ1149" t="s">
        <v>524</v>
      </c>
      <c r="AL1149">
        <v>0</v>
      </c>
      <c r="AM1149" cm="1">
        <f t="array" ref="AM1149">IF(AL1149=1,1,
   IF(ISTEXT(AK1149),1,
   IF(AO1149&gt;1,AM1148,
   IF(AI1149=1,
      IF(SUMPRODUCT((LEN($Y$2:$Y$4096)-LEN(SUBSTITUTE($Y$2:$Y$4096,AA1149,"")))/LEN(AA1149))&gt;0,2,1),
      IF(
         SUMPRODUCT((LEN($Y$2:$Y$4096)-LEN(SUBSTITUTE($Y$2:$Y$4096,AA1149,"")))/LEN(AA1149))
         - SUMPRODUCT((LEN($Y$2:$Y$4096)-LEN(SUBSTITUTE($Y$2:$Y$4096,"Alolan "&amp;AA1149,"")))/LEN("Alolan "&amp;AA1149))
         - SUMPRODUCT((LEN($Y$2:$Y$4096)-LEN(SUBSTITUTE($Y$2:$Y$4096,"Galarian "&amp;AA1149,"")))/LEN("Galarian "&amp;AA1149))
         - SUMPRODUCT((LEN($Y$2:$Y$4096)-LEN(SUBSTITUTE($Y$2:$Y$4096,"Hisuian "&amp;AA1149,"")))/LEN("Hisuian "&amp;AA1149))
         - SUMPRODUCT((LEN($Y$2:$Y$4096)-LEN(SUBSTITUTE($Y$2:$Y$4096,"Paldean "&amp;AA1149,"")))/LEN("Paldean "&amp;AA1149))
      &gt;0,2,1)
   ))))</f>
        <v>2</v>
      </c>
      <c r="AN1149">
        <v>0</v>
      </c>
      <c r="AO1149">
        <v>0</v>
      </c>
    </row>
    <row r="1150" spans="1:41" x14ac:dyDescent="0.25">
      <c r="A1150">
        <v>401</v>
      </c>
      <c r="B1150" t="s">
        <v>157</v>
      </c>
      <c r="C1150" t="s">
        <v>1499</v>
      </c>
      <c r="D1150"/>
      <c r="E1150">
        <v>37</v>
      </c>
      <c r="F1150">
        <v>25</v>
      </c>
      <c r="G1150">
        <v>41</v>
      </c>
      <c r="H1150">
        <v>25</v>
      </c>
      <c r="I1150">
        <v>41</v>
      </c>
      <c r="J1150">
        <v>25</v>
      </c>
      <c r="K1150" t="s">
        <v>279</v>
      </c>
      <c r="L1150" t="s">
        <v>250</v>
      </c>
      <c r="M1150" t="s">
        <v>251</v>
      </c>
      <c r="N1150">
        <v>2.5</v>
      </c>
      <c r="O1150">
        <v>3.94</v>
      </c>
      <c r="R1150">
        <f t="shared" si="72"/>
        <v>3</v>
      </c>
      <c r="S1150">
        <f t="shared" si="73"/>
        <v>4</v>
      </c>
      <c r="T1150">
        <f t="shared" si="74"/>
        <v>7</v>
      </c>
      <c r="U1150" t="s">
        <v>1499</v>
      </c>
      <c r="V1150" t="s">
        <v>1468</v>
      </c>
      <c r="W1150" t="s">
        <v>1471</v>
      </c>
      <c r="X1150" t="s">
        <v>1512</v>
      </c>
      <c r="Y1150" t="s">
        <v>158</v>
      </c>
      <c r="Z1150" cm="1">
        <f t="array" ref="Z1150">IF(ISBLANK(AK1150),_xlfn.LET(
    _xlpm.nameBeforeSlash, IF(ISNUMBER(SEARCH("/", Y1150)), LEFT(Y1150, SEARCH("/", Y1150)-1), Y1150),
    _xlpm.matchRow, IFERROR(MATCH(_xlpm.nameBeforeSlash, AA:AA, 0), ""),
    _xlpm.difference, IF(_xlpm.matchRow="", "", ABS((R1150 + S1150)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),IF(ISBLANK(Y1150),"","Hidden"))</f>
        <v>10</v>
      </c>
      <c r="AA1150" t="s">
        <v>157</v>
      </c>
      <c r="AC1150" t="s">
        <v>477</v>
      </c>
      <c r="AD1150" t="str">
        <f>_xlfn.XLOOKUP(AC1150,moves!A:A,moves!B:B)</f>
        <v>normal</v>
      </c>
      <c r="AE1150">
        <f>_xlfn.XLOOKUP(AC1150,moves!A:A,moves!D:D)</f>
        <v>1</v>
      </c>
      <c r="AF1150" t="str">
        <f>_xlfn.XLOOKUP(AC1150,moves!A:A,moves!E:E)</f>
        <v>Increase the user's and all targets' battle fatigue to 5.</v>
      </c>
      <c r="AG1150">
        <v>0</v>
      </c>
      <c r="AH1150">
        <v>0</v>
      </c>
      <c r="AI1150">
        <f t="shared" si="75"/>
        <v>0</v>
      </c>
      <c r="AJ1150" t="s">
        <v>523</v>
      </c>
      <c r="AL1150">
        <v>0</v>
      </c>
      <c r="AM1150" cm="1">
        <f t="array" ref="AM1150">IF(AL1150=1,1,
   IF(ISTEXT(AK1150),1,
   IF(AO1150&gt;1,AM1149,
   IF(AI1150=1,
      IF(SUMPRODUCT((LEN($Y$2:$Y$4096)-LEN(SUBSTITUTE($Y$2:$Y$4096,AA1150,"")))/LEN(AA1150))&gt;0,2,1),
      IF(
         SUMPRODUCT((LEN($Y$2:$Y$4096)-LEN(SUBSTITUTE($Y$2:$Y$4096,AA1150,"")))/LEN(AA1150))
         - SUMPRODUCT((LEN($Y$2:$Y$4096)-LEN(SUBSTITUTE($Y$2:$Y$4096,"Alolan "&amp;AA1150,"")))/LEN("Alolan "&amp;AA1150))
         - SUMPRODUCT((LEN($Y$2:$Y$4096)-LEN(SUBSTITUTE($Y$2:$Y$4096,"Galarian "&amp;AA1150,"")))/LEN("Galarian "&amp;AA1150))
         - SUMPRODUCT((LEN($Y$2:$Y$4096)-LEN(SUBSTITUTE($Y$2:$Y$4096,"Hisuian "&amp;AA1150,"")))/LEN("Hisuian "&amp;AA1150))
         - SUMPRODUCT((LEN($Y$2:$Y$4096)-LEN(SUBSTITUTE($Y$2:$Y$4096,"Paldean "&amp;AA1150,"")))/LEN("Paldean "&amp;AA1150))
      &gt;0,2,1)
   ))))</f>
        <v>1</v>
      </c>
      <c r="AN1150">
        <v>0</v>
      </c>
      <c r="AO1150">
        <v>0</v>
      </c>
    </row>
    <row r="1151" spans="1:41" x14ac:dyDescent="0.25">
      <c r="A1151" t="s">
        <v>4146</v>
      </c>
      <c r="B1151" t="s">
        <v>157</v>
      </c>
      <c r="C1151" t="s">
        <v>1499</v>
      </c>
      <c r="D1151"/>
      <c r="E1151">
        <v>37</v>
      </c>
      <c r="F1151">
        <v>25</v>
      </c>
      <c r="G1151">
        <v>41</v>
      </c>
      <c r="H1151">
        <v>25</v>
      </c>
      <c r="I1151">
        <v>41</v>
      </c>
      <c r="J1151">
        <v>25</v>
      </c>
      <c r="K1151" t="s">
        <v>279</v>
      </c>
      <c r="L1151" t="s">
        <v>250</v>
      </c>
      <c r="M1151" t="s">
        <v>251</v>
      </c>
      <c r="N1151">
        <v>2.5</v>
      </c>
      <c r="O1151">
        <v>3.94</v>
      </c>
      <c r="R1151">
        <f t="shared" si="72"/>
        <v>3</v>
      </c>
      <c r="S1151">
        <f t="shared" si="73"/>
        <v>4</v>
      </c>
      <c r="T1151">
        <f t="shared" si="74"/>
        <v>7</v>
      </c>
      <c r="U1151" t="s">
        <v>1499</v>
      </c>
      <c r="V1151" t="s">
        <v>1468</v>
      </c>
      <c r="W1151" t="s">
        <v>1471</v>
      </c>
      <c r="X1151" t="s">
        <v>1512</v>
      </c>
      <c r="Y1151" t="s">
        <v>5438</v>
      </c>
      <c r="Z1151" cm="1">
        <f t="array" ref="Z1151">IF(ISBLANK(AK1151),_xlfn.LET(
    _xlpm.nameBeforeSlash, IF(ISNUMBER(SEARCH("/", Y1151)), LEFT(Y1151, SEARCH("/", Y1151)-1), Y1151),
    _xlpm.matchRow, IFERROR(MATCH(_xlpm.nameBeforeSlash, AA:AA, 0), ""),
    _xlpm.difference, IF(_xlpm.matchRow="", "", ABS((R1151 + S1151)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),IF(ISBLANK(Y1151),"","Hidden"))</f>
        <v>10</v>
      </c>
      <c r="AA1151" t="s">
        <v>5439</v>
      </c>
      <c r="AC1151" t="s">
        <v>740</v>
      </c>
      <c r="AD1151" t="str">
        <f>_xlfn.XLOOKUP(AC1151,moves!A:A,moves!B:B)</f>
        <v>bug</v>
      </c>
      <c r="AE1151">
        <f>_xlfn.XLOOKUP(AC1151,moves!A:A,moves!D:D)</f>
        <v>2</v>
      </c>
      <c r="AF1151" t="str">
        <f>_xlfn.XLOOKUP(AC1151,moves!A:A,moves!E:E)</f>
        <v>When the user is next attacked: Remove 1 critical hit from the roll.</v>
      </c>
      <c r="AG1151">
        <v>0</v>
      </c>
      <c r="AH1151">
        <v>0</v>
      </c>
      <c r="AI1151">
        <f t="shared" si="75"/>
        <v>1</v>
      </c>
      <c r="AJ1151" t="s">
        <v>523</v>
      </c>
      <c r="AL1151">
        <v>0</v>
      </c>
      <c r="AM1151" cm="1">
        <f t="array" ref="AM1151">IF(AL1151=1,1,
   IF(ISTEXT(AK1151),1,
   IF(AO1151&gt;1,AM1150,
   IF(AI1151=1,
      IF(SUMPRODUCT((LEN($Y$2:$Y$4096)-LEN(SUBSTITUTE($Y$2:$Y$4096,AA1151,"")))/LEN(AA1151))&gt;0,2,1),
      IF(
         SUMPRODUCT((LEN($Y$2:$Y$4096)-LEN(SUBSTITUTE($Y$2:$Y$4096,AA1151,"")))/LEN(AA1151))
         - SUMPRODUCT((LEN($Y$2:$Y$4096)-LEN(SUBSTITUTE($Y$2:$Y$4096,"Alolan "&amp;AA1151,"")))/LEN("Alolan "&amp;AA1151))
         - SUMPRODUCT((LEN($Y$2:$Y$4096)-LEN(SUBSTITUTE($Y$2:$Y$4096,"Galarian "&amp;AA1151,"")))/LEN("Galarian "&amp;AA1151))
         - SUMPRODUCT((LEN($Y$2:$Y$4096)-LEN(SUBSTITUTE($Y$2:$Y$4096,"Hisuian "&amp;AA1151,"")))/LEN("Hisuian "&amp;AA1151))
         - SUMPRODUCT((LEN($Y$2:$Y$4096)-LEN(SUBSTITUTE($Y$2:$Y$4096,"Paldean "&amp;AA1151,"")))/LEN("Paldean "&amp;AA1151))
      &gt;0,2,1)
   ))))</f>
        <v>1</v>
      </c>
      <c r="AN1151">
        <v>0</v>
      </c>
      <c r="AO1151">
        <v>0</v>
      </c>
    </row>
    <row r="1152" spans="1:41" x14ac:dyDescent="0.25">
      <c r="A1152">
        <v>402</v>
      </c>
      <c r="B1152" t="s">
        <v>158</v>
      </c>
      <c r="C1152" t="s">
        <v>1499</v>
      </c>
      <c r="D1152"/>
      <c r="E1152">
        <v>77</v>
      </c>
      <c r="F1152">
        <v>85</v>
      </c>
      <c r="G1152">
        <v>51</v>
      </c>
      <c r="H1152">
        <v>55</v>
      </c>
      <c r="I1152">
        <v>51</v>
      </c>
      <c r="J1152">
        <v>65</v>
      </c>
      <c r="K1152" t="s">
        <v>279</v>
      </c>
      <c r="L1152" t="s">
        <v>250</v>
      </c>
      <c r="M1152" t="s">
        <v>251</v>
      </c>
      <c r="N1152">
        <v>7.4</v>
      </c>
      <c r="O1152">
        <v>6.14</v>
      </c>
      <c r="R1152">
        <f t="shared" si="72"/>
        <v>7</v>
      </c>
      <c r="S1152">
        <f t="shared" si="73"/>
        <v>6</v>
      </c>
      <c r="T1152">
        <f t="shared" si="74"/>
        <v>13</v>
      </c>
      <c r="U1152" t="s">
        <v>1499</v>
      </c>
      <c r="V1152" t="s">
        <v>1468</v>
      </c>
      <c r="W1152" t="s">
        <v>1471</v>
      </c>
      <c r="X1152" t="s">
        <v>1512</v>
      </c>
      <c r="Z1152" t="str" cm="1">
        <f t="array" ref="Z1152">IF(ISBLANK(AK1152),_xlfn.LET(
    _xlpm.nameBeforeSlash, IF(ISNUMBER(SEARCH("/", Y1152)), LEFT(Y1152, SEARCH("/", Y1152)-1), Y1152),
    _xlpm.matchRow, IFERROR(MATCH(_xlpm.nameBeforeSlash, AA:AA, 0), ""),
    _xlpm.difference, IF(_xlpm.matchRow="", "", ABS((R1152 + S1152)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),IF(ISBLANK(Y1152),"","Hidden"))</f>
        <v/>
      </c>
      <c r="AA1152" t="s">
        <v>158</v>
      </c>
      <c r="AC1152" t="s">
        <v>566</v>
      </c>
      <c r="AD1152" t="str">
        <f>_xlfn.XLOOKUP(AC1152,moves!A:A,moves!B:B)</f>
        <v>bug</v>
      </c>
      <c r="AE1152">
        <f>_xlfn.XLOOKUP(AC1152,moves!A:A,moves!D:D)</f>
        <v>4</v>
      </c>
      <c r="AF1152" t="str">
        <f>_xlfn.XLOOKUP(AC1152,moves!A:A,moves!E:E)</f>
        <v>Critical hits deal +1 damage.</v>
      </c>
      <c r="AG1152">
        <v>0</v>
      </c>
      <c r="AH1152">
        <v>0</v>
      </c>
      <c r="AI1152">
        <f t="shared" si="75"/>
        <v>0</v>
      </c>
      <c r="AJ1152" t="s">
        <v>524</v>
      </c>
      <c r="AL1152">
        <v>0</v>
      </c>
      <c r="AM1152" cm="1">
        <f t="array" ref="AM1152">IF(AL1152=1,1,
   IF(ISTEXT(AK1152),1,
   IF(AO1152&gt;1,AM1151,
   IF(AI1152=1,
      IF(SUMPRODUCT((LEN($Y$2:$Y$4096)-LEN(SUBSTITUTE($Y$2:$Y$4096,AA1152,"")))/LEN(AA1152))&gt;0,2,1),
      IF(
         SUMPRODUCT((LEN($Y$2:$Y$4096)-LEN(SUBSTITUTE($Y$2:$Y$4096,AA1152,"")))/LEN(AA1152))
         - SUMPRODUCT((LEN($Y$2:$Y$4096)-LEN(SUBSTITUTE($Y$2:$Y$4096,"Alolan "&amp;AA1152,"")))/LEN("Alolan "&amp;AA1152))
         - SUMPRODUCT((LEN($Y$2:$Y$4096)-LEN(SUBSTITUTE($Y$2:$Y$4096,"Galarian "&amp;AA1152,"")))/LEN("Galarian "&amp;AA1152))
         - SUMPRODUCT((LEN($Y$2:$Y$4096)-LEN(SUBSTITUTE($Y$2:$Y$4096,"Hisuian "&amp;AA1152,"")))/LEN("Hisuian "&amp;AA1152))
         - SUMPRODUCT((LEN($Y$2:$Y$4096)-LEN(SUBSTITUTE($Y$2:$Y$4096,"Paldean "&amp;AA1152,"")))/LEN("Paldean "&amp;AA1152))
      &gt;0,2,1)
   ))))</f>
        <v>2</v>
      </c>
      <c r="AN1152">
        <v>0</v>
      </c>
      <c r="AO1152">
        <v>0</v>
      </c>
    </row>
    <row r="1153" spans="1:41" x14ac:dyDescent="0.25">
      <c r="A1153" t="s">
        <v>4147</v>
      </c>
      <c r="B1153" t="s">
        <v>158</v>
      </c>
      <c r="C1153" t="s">
        <v>1499</v>
      </c>
      <c r="D1153"/>
      <c r="E1153">
        <v>77</v>
      </c>
      <c r="F1153">
        <v>85</v>
      </c>
      <c r="G1153">
        <v>51</v>
      </c>
      <c r="H1153">
        <v>55</v>
      </c>
      <c r="I1153">
        <v>51</v>
      </c>
      <c r="J1153">
        <v>65</v>
      </c>
      <c r="K1153" t="s">
        <v>279</v>
      </c>
      <c r="L1153" t="s">
        <v>250</v>
      </c>
      <c r="M1153" t="s">
        <v>251</v>
      </c>
      <c r="N1153">
        <v>7.4</v>
      </c>
      <c r="O1153">
        <v>6.14</v>
      </c>
      <c r="R1153">
        <f t="shared" si="72"/>
        <v>7</v>
      </c>
      <c r="S1153">
        <f t="shared" si="73"/>
        <v>6</v>
      </c>
      <c r="T1153">
        <f t="shared" si="74"/>
        <v>13</v>
      </c>
      <c r="U1153" t="s">
        <v>1499</v>
      </c>
      <c r="V1153" t="s">
        <v>1468</v>
      </c>
      <c r="W1153" t="s">
        <v>1471</v>
      </c>
      <c r="X1153" t="s">
        <v>1512</v>
      </c>
      <c r="Z1153" t="str" cm="1">
        <f t="array" ref="Z1153">IF(ISBLANK(AK1153),_xlfn.LET(
    _xlpm.nameBeforeSlash, IF(ISNUMBER(SEARCH("/", Y1153)), LEFT(Y1153, SEARCH("/", Y1153)-1), Y1153),
    _xlpm.matchRow, IFERROR(MATCH(_xlpm.nameBeforeSlash, AA:AA, 0), ""),
    _xlpm.difference, IF(_xlpm.matchRow="", "", ABS((R1153 + S1153)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),IF(ISBLANK(Y1153),"","Hidden"))</f>
        <v/>
      </c>
      <c r="AA1153" t="s">
        <v>5438</v>
      </c>
      <c r="AC1153" t="s">
        <v>6587</v>
      </c>
      <c r="AD1153" t="str">
        <f>_xlfn.XLOOKUP(AC1153,moves!A:A,moves!B:B)</f>
        <v>bug</v>
      </c>
      <c r="AE1153">
        <f>_xlfn.XLOOKUP(AC1153,moves!A:A,moves!D:D)</f>
        <v>3</v>
      </c>
      <c r="AF1153" t="str">
        <f>_xlfn.XLOOKUP(AC1153,moves!A:A,moves!E:E)</f>
        <v>Replace status symbols with critical hits and criticals hits with status symbols.</v>
      </c>
      <c r="AG1153">
        <v>0</v>
      </c>
      <c r="AH1153">
        <v>0</v>
      </c>
      <c r="AI1153">
        <f t="shared" si="75"/>
        <v>1</v>
      </c>
      <c r="AJ1153" t="s">
        <v>524</v>
      </c>
      <c r="AL1153">
        <v>0</v>
      </c>
      <c r="AM1153" cm="1">
        <f t="array" ref="AM1153">IF(AL1153=1,1,
   IF(ISTEXT(AK1153),1,
   IF(AO1153&gt;1,AM1152,
   IF(AI1153=1,
      IF(SUMPRODUCT((LEN($Y$2:$Y$4096)-LEN(SUBSTITUTE($Y$2:$Y$4096,AA1153,"")))/LEN(AA1153))&gt;0,2,1),
      IF(
         SUMPRODUCT((LEN($Y$2:$Y$4096)-LEN(SUBSTITUTE($Y$2:$Y$4096,AA1153,"")))/LEN(AA1153))
         - SUMPRODUCT((LEN($Y$2:$Y$4096)-LEN(SUBSTITUTE($Y$2:$Y$4096,"Alolan "&amp;AA1153,"")))/LEN("Alolan "&amp;AA1153))
         - SUMPRODUCT((LEN($Y$2:$Y$4096)-LEN(SUBSTITUTE($Y$2:$Y$4096,"Galarian "&amp;AA1153,"")))/LEN("Galarian "&amp;AA1153))
         - SUMPRODUCT((LEN($Y$2:$Y$4096)-LEN(SUBSTITUTE($Y$2:$Y$4096,"Hisuian "&amp;AA1153,"")))/LEN("Hisuian "&amp;AA1153))
         - SUMPRODUCT((LEN($Y$2:$Y$4096)-LEN(SUBSTITUTE($Y$2:$Y$4096,"Paldean "&amp;AA1153,"")))/LEN("Paldean "&amp;AA1153))
      &gt;0,2,1)
   ))))</f>
        <v>2</v>
      </c>
      <c r="AN1153">
        <v>0</v>
      </c>
      <c r="AO1153">
        <v>0</v>
      </c>
    </row>
    <row r="1154" spans="1:41" x14ac:dyDescent="0.25">
      <c r="A1154">
        <v>403</v>
      </c>
      <c r="B1154" t="s">
        <v>159</v>
      </c>
      <c r="C1154" t="s">
        <v>1521</v>
      </c>
      <c r="D1154"/>
      <c r="E1154">
        <v>45</v>
      </c>
      <c r="F1154">
        <v>65</v>
      </c>
      <c r="G1154">
        <v>34</v>
      </c>
      <c r="H1154">
        <v>40</v>
      </c>
      <c r="I1154">
        <v>34</v>
      </c>
      <c r="J1154">
        <v>45</v>
      </c>
      <c r="K1154" t="s">
        <v>280</v>
      </c>
      <c r="L1154" t="s">
        <v>250</v>
      </c>
      <c r="M1154" t="s">
        <v>251</v>
      </c>
      <c r="N1154">
        <v>5.45</v>
      </c>
      <c r="O1154">
        <v>3.84</v>
      </c>
      <c r="R1154">
        <f t="shared" ref="R1154:R1217" si="80">MROUND(N1154,1)+P1154</f>
        <v>5</v>
      </c>
      <c r="S1154">
        <f t="shared" ref="S1154:S1217" si="81">MROUND(O1154,1)+Q1154</f>
        <v>4</v>
      </c>
      <c r="T1154">
        <f t="shared" si="74"/>
        <v>9</v>
      </c>
      <c r="U1154" t="s">
        <v>1521</v>
      </c>
      <c r="V1154" t="s">
        <v>1471</v>
      </c>
      <c r="W1154" t="s">
        <v>1479</v>
      </c>
      <c r="X1154" t="s">
        <v>1512</v>
      </c>
      <c r="Y1154" t="s">
        <v>160</v>
      </c>
      <c r="Z1154" cm="1">
        <f t="array" ref="Z1154">IF(ISBLANK(AK1154),_xlfn.LET(
    _xlpm.nameBeforeSlash, IF(ISNUMBER(SEARCH("/", Y1154)), LEFT(Y1154, SEARCH("/", Y1154)-1), Y1154),
    _xlpm.matchRow, IFERROR(MATCH(_xlpm.nameBeforeSlash, AA:AA, 0), ""),
    _xlpm.difference, IF(_xlpm.matchRow="", "", ABS((R1154 + S1154)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),IF(ISBLANK(Y1154),"","Hidden"))</f>
        <v>8</v>
      </c>
      <c r="AA1154" t="s">
        <v>159</v>
      </c>
      <c r="AC1154" t="s">
        <v>1006</v>
      </c>
      <c r="AD1154" t="str">
        <f>_xlfn.XLOOKUP(AC1154,moves!A:A,moves!B:B)</f>
        <v>electric</v>
      </c>
      <c r="AE1154">
        <f>_xlfn.XLOOKUP(AC1154,moves!A:A,moves!D:D)</f>
        <v>3</v>
      </c>
      <c r="AF1154" t="str">
        <f>_xlfn.XLOOKUP(AC1154,moves!A:A,moves!E:E)</f>
        <v>If any status symbols are rolled: Inflict the Paralyzed status on the target.</v>
      </c>
      <c r="AG1154">
        <v>1</v>
      </c>
      <c r="AH1154">
        <v>0</v>
      </c>
      <c r="AI1154">
        <f t="shared" si="75"/>
        <v>0</v>
      </c>
      <c r="AJ1154" t="s">
        <v>870</v>
      </c>
      <c r="AL1154">
        <v>0</v>
      </c>
      <c r="AM1154" cm="1">
        <f t="array" ref="AM1154">IF(AL1154=1,1,
   IF(ISTEXT(AK1154),1,
   IF(AO1154&gt;1,AM1153,
   IF(AI1154=1,
      IF(SUMPRODUCT((LEN($Y$2:$Y$4096)-LEN(SUBSTITUTE($Y$2:$Y$4096,AA1154,"")))/LEN(AA1154))&gt;0,2,1),
      IF(
         SUMPRODUCT((LEN($Y$2:$Y$4096)-LEN(SUBSTITUTE($Y$2:$Y$4096,AA1154,"")))/LEN(AA1154))
         - SUMPRODUCT((LEN($Y$2:$Y$4096)-LEN(SUBSTITUTE($Y$2:$Y$4096,"Alolan "&amp;AA1154,"")))/LEN("Alolan "&amp;AA1154))
         - SUMPRODUCT((LEN($Y$2:$Y$4096)-LEN(SUBSTITUTE($Y$2:$Y$4096,"Galarian "&amp;AA1154,"")))/LEN("Galarian "&amp;AA1154))
         - SUMPRODUCT((LEN($Y$2:$Y$4096)-LEN(SUBSTITUTE($Y$2:$Y$4096,"Hisuian "&amp;AA1154,"")))/LEN("Hisuian "&amp;AA1154))
         - SUMPRODUCT((LEN($Y$2:$Y$4096)-LEN(SUBSTITUTE($Y$2:$Y$4096,"Paldean "&amp;AA1154,"")))/LEN("Paldean "&amp;AA1154))
      &gt;0,2,1)
   ))))</f>
        <v>1</v>
      </c>
      <c r="AN1154">
        <v>0</v>
      </c>
      <c r="AO1154">
        <v>0</v>
      </c>
    </row>
    <row r="1155" spans="1:41" x14ac:dyDescent="0.25">
      <c r="A1155" t="s">
        <v>4148</v>
      </c>
      <c r="B1155" t="s">
        <v>159</v>
      </c>
      <c r="C1155" t="s">
        <v>1521</v>
      </c>
      <c r="D1155"/>
      <c r="E1155">
        <v>45</v>
      </c>
      <c r="F1155">
        <v>65</v>
      </c>
      <c r="G1155">
        <v>34</v>
      </c>
      <c r="H1155">
        <v>40</v>
      </c>
      <c r="I1155">
        <v>34</v>
      </c>
      <c r="J1155">
        <v>45</v>
      </c>
      <c r="K1155" t="s">
        <v>280</v>
      </c>
      <c r="L1155" t="s">
        <v>250</v>
      </c>
      <c r="M1155" t="s">
        <v>251</v>
      </c>
      <c r="N1155">
        <v>5.45</v>
      </c>
      <c r="O1155">
        <v>3.84</v>
      </c>
      <c r="R1155">
        <f t="shared" si="80"/>
        <v>5</v>
      </c>
      <c r="S1155">
        <f t="shared" si="81"/>
        <v>4</v>
      </c>
      <c r="T1155">
        <f t="shared" si="74"/>
        <v>9</v>
      </c>
      <c r="U1155" t="s">
        <v>1521</v>
      </c>
      <c r="V1155" t="s">
        <v>1471</v>
      </c>
      <c r="W1155" t="s">
        <v>1479</v>
      </c>
      <c r="X1155" t="s">
        <v>1512</v>
      </c>
      <c r="Y1155" t="s">
        <v>5440</v>
      </c>
      <c r="Z1155" cm="1">
        <f t="array" ref="Z1155">IF(ISBLANK(AK1155),_xlfn.LET(
    _xlpm.nameBeforeSlash, IF(ISNUMBER(SEARCH("/", Y1155)), LEFT(Y1155, SEARCH("/", Y1155)-1), Y1155),
    _xlpm.matchRow, IFERROR(MATCH(_xlpm.nameBeforeSlash, AA:AA, 0), ""),
    _xlpm.difference, IF(_xlpm.matchRow="", "", ABS((R1155 + S1155)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),IF(ISBLANK(Y1155),"","Hidden"))</f>
        <v>8</v>
      </c>
      <c r="AA1155" t="s">
        <v>5441</v>
      </c>
      <c r="AC1155" t="s">
        <v>460</v>
      </c>
      <c r="AD1155" t="str">
        <f>_xlfn.XLOOKUP(AC1155,moves!A:A,moves!B:B)</f>
        <v>dark</v>
      </c>
      <c r="AE1155">
        <f>_xlfn.XLOOKUP(AC1155,moves!A:A,moves!D:D)</f>
        <v>3</v>
      </c>
      <c r="AF1155" t="str">
        <f>_xlfn.XLOOKUP(AC1155,moves!A:A,moves!E:E)</f>
        <v>When the target is next attacked: Add 1 regular hit to the roll.</v>
      </c>
      <c r="AG1155">
        <v>1</v>
      </c>
      <c r="AH1155">
        <v>0</v>
      </c>
      <c r="AI1155">
        <f t="shared" si="75"/>
        <v>1</v>
      </c>
      <c r="AJ1155" t="s">
        <v>523</v>
      </c>
      <c r="AL1155">
        <v>0</v>
      </c>
      <c r="AM1155" cm="1">
        <f t="array" ref="AM1155">IF(AL1155=1,1,
   IF(ISTEXT(AK1155),1,
   IF(AO1155&gt;1,AM1154,
   IF(AI1155=1,
      IF(SUMPRODUCT((LEN($Y$2:$Y$4096)-LEN(SUBSTITUTE($Y$2:$Y$4096,AA1155,"")))/LEN(AA1155))&gt;0,2,1),
      IF(
         SUMPRODUCT((LEN($Y$2:$Y$4096)-LEN(SUBSTITUTE($Y$2:$Y$4096,AA1155,"")))/LEN(AA1155))
         - SUMPRODUCT((LEN($Y$2:$Y$4096)-LEN(SUBSTITUTE($Y$2:$Y$4096,"Alolan "&amp;AA1155,"")))/LEN("Alolan "&amp;AA1155))
         - SUMPRODUCT((LEN($Y$2:$Y$4096)-LEN(SUBSTITUTE($Y$2:$Y$4096,"Galarian "&amp;AA1155,"")))/LEN("Galarian "&amp;AA1155))
         - SUMPRODUCT((LEN($Y$2:$Y$4096)-LEN(SUBSTITUTE($Y$2:$Y$4096,"Hisuian "&amp;AA1155,"")))/LEN("Hisuian "&amp;AA1155))
         - SUMPRODUCT((LEN($Y$2:$Y$4096)-LEN(SUBSTITUTE($Y$2:$Y$4096,"Paldean "&amp;AA1155,"")))/LEN("Paldean "&amp;AA1155))
      &gt;0,2,1)
   ))))</f>
        <v>1</v>
      </c>
      <c r="AN1155">
        <v>0</v>
      </c>
      <c r="AO1155">
        <v>0</v>
      </c>
    </row>
    <row r="1156" spans="1:41" x14ac:dyDescent="0.25">
      <c r="A1156">
        <v>404</v>
      </c>
      <c r="B1156" t="s">
        <v>160</v>
      </c>
      <c r="C1156" t="s">
        <v>1521</v>
      </c>
      <c r="D1156"/>
      <c r="E1156">
        <v>60</v>
      </c>
      <c r="F1156">
        <v>85</v>
      </c>
      <c r="G1156">
        <v>49</v>
      </c>
      <c r="H1156">
        <v>60</v>
      </c>
      <c r="I1156">
        <v>49</v>
      </c>
      <c r="J1156">
        <v>60</v>
      </c>
      <c r="K1156" t="s">
        <v>281</v>
      </c>
      <c r="L1156" t="s">
        <v>250</v>
      </c>
      <c r="M1156" t="s">
        <v>251</v>
      </c>
      <c r="N1156">
        <v>7.25</v>
      </c>
      <c r="O1156">
        <v>5.3400000000000007</v>
      </c>
      <c r="P1156">
        <v>1</v>
      </c>
      <c r="R1156">
        <f t="shared" si="80"/>
        <v>8</v>
      </c>
      <c r="S1156">
        <f t="shared" si="81"/>
        <v>5</v>
      </c>
      <c r="T1156">
        <f t="shared" si="74"/>
        <v>13</v>
      </c>
      <c r="U1156" t="s">
        <v>1521</v>
      </c>
      <c r="V1156" t="s">
        <v>1471</v>
      </c>
      <c r="W1156" t="s">
        <v>1479</v>
      </c>
      <c r="X1156" t="s">
        <v>1512</v>
      </c>
      <c r="Y1156" t="s">
        <v>161</v>
      </c>
      <c r="Z1156" cm="1">
        <f t="array" ref="Z1156">IF(ISBLANK(AK1156),_xlfn.LET(
    _xlpm.nameBeforeSlash, IF(ISNUMBER(SEARCH("/", Y1156)), LEFT(Y1156, SEARCH("/", Y1156)-1), Y1156),
    _xlpm.matchRow, IFERROR(MATCH(_xlpm.nameBeforeSlash, AA:AA, 0), ""),
    _xlpm.difference, IF(_xlpm.matchRow="", "", ABS((R1156 + S1156)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),IF(ISBLANK(Y1156),"","Hidden"))</f>
        <v>15</v>
      </c>
      <c r="AA1156" t="s">
        <v>160</v>
      </c>
      <c r="AC1156" t="s">
        <v>438</v>
      </c>
      <c r="AD1156" t="str">
        <f>_xlfn.XLOOKUP(AC1156,moves!A:A,moves!B:B)</f>
        <v>dark</v>
      </c>
      <c r="AE1156">
        <f>_xlfn.XLOOKUP(AC1156,moves!A:A,moves!D:D)</f>
        <v>4</v>
      </c>
      <c r="AF1156" t="str">
        <f>_xlfn.XLOOKUP(AC1156,moves!A:A,moves!E:E)</f>
        <v>When the target is next attacked: Add 1 regular hit to the roll.</v>
      </c>
      <c r="AG1156">
        <v>0</v>
      </c>
      <c r="AH1156">
        <v>0</v>
      </c>
      <c r="AI1156">
        <f t="shared" si="75"/>
        <v>0</v>
      </c>
      <c r="AJ1156" t="s">
        <v>524</v>
      </c>
      <c r="AL1156">
        <v>0</v>
      </c>
      <c r="AM1156" cm="1">
        <f t="array" ref="AM1156">IF(AL1156=1,1,
   IF(ISTEXT(AK1156),1,
   IF(AO1156&gt;1,AM1155,
   IF(AI1156=1,
      IF(SUMPRODUCT((LEN($Y$2:$Y$4096)-LEN(SUBSTITUTE($Y$2:$Y$4096,AA1156,"")))/LEN(AA1156))&gt;0,2,1),
      IF(
         SUMPRODUCT((LEN($Y$2:$Y$4096)-LEN(SUBSTITUTE($Y$2:$Y$4096,AA1156,"")))/LEN(AA1156))
         - SUMPRODUCT((LEN($Y$2:$Y$4096)-LEN(SUBSTITUTE($Y$2:$Y$4096,"Alolan "&amp;AA1156,"")))/LEN("Alolan "&amp;AA1156))
         - SUMPRODUCT((LEN($Y$2:$Y$4096)-LEN(SUBSTITUTE($Y$2:$Y$4096,"Galarian "&amp;AA1156,"")))/LEN("Galarian "&amp;AA1156))
         - SUMPRODUCT((LEN($Y$2:$Y$4096)-LEN(SUBSTITUTE($Y$2:$Y$4096,"Hisuian "&amp;AA1156,"")))/LEN("Hisuian "&amp;AA1156))
         - SUMPRODUCT((LEN($Y$2:$Y$4096)-LEN(SUBSTITUTE($Y$2:$Y$4096,"Paldean "&amp;AA1156,"")))/LEN("Paldean "&amp;AA1156))
      &gt;0,2,1)
   ))))</f>
        <v>2</v>
      </c>
      <c r="AN1156">
        <v>0</v>
      </c>
      <c r="AO1156">
        <v>0</v>
      </c>
    </row>
    <row r="1157" spans="1:41" x14ac:dyDescent="0.25">
      <c r="A1157" t="s">
        <v>4149</v>
      </c>
      <c r="B1157" t="s">
        <v>160</v>
      </c>
      <c r="C1157" t="s">
        <v>1521</v>
      </c>
      <c r="D1157"/>
      <c r="E1157">
        <v>60</v>
      </c>
      <c r="F1157">
        <v>85</v>
      </c>
      <c r="G1157">
        <v>49</v>
      </c>
      <c r="H1157">
        <v>60</v>
      </c>
      <c r="I1157">
        <v>49</v>
      </c>
      <c r="J1157">
        <v>60</v>
      </c>
      <c r="K1157" t="s">
        <v>281</v>
      </c>
      <c r="L1157" t="s">
        <v>250</v>
      </c>
      <c r="M1157" t="s">
        <v>251</v>
      </c>
      <c r="N1157">
        <v>7.25</v>
      </c>
      <c r="O1157">
        <v>5.3400000000000007</v>
      </c>
      <c r="P1157">
        <v>1</v>
      </c>
      <c r="R1157">
        <f t="shared" si="80"/>
        <v>8</v>
      </c>
      <c r="S1157">
        <f t="shared" si="81"/>
        <v>5</v>
      </c>
      <c r="T1157">
        <f t="shared" si="74"/>
        <v>13</v>
      </c>
      <c r="U1157" t="s">
        <v>1521</v>
      </c>
      <c r="V1157" t="s">
        <v>1471</v>
      </c>
      <c r="W1157" t="s">
        <v>1479</v>
      </c>
      <c r="X1157" t="s">
        <v>1512</v>
      </c>
      <c r="Y1157" t="s">
        <v>5442</v>
      </c>
      <c r="Z1157" cm="1">
        <f t="array" ref="Z1157">IF(ISBLANK(AK1157),_xlfn.LET(
    _xlpm.nameBeforeSlash, IF(ISNUMBER(SEARCH("/", Y1157)), LEFT(Y1157, SEARCH("/", Y1157)-1), Y1157),
    _xlpm.matchRow, IFERROR(MATCH(_xlpm.nameBeforeSlash, AA:AA, 0), ""),
    _xlpm.difference, IF(_xlpm.matchRow="", "", ABS((R1157 + S1157)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),IF(ISBLANK(Y1157),"","Hidden"))</f>
        <v>15</v>
      </c>
      <c r="AA1157" t="s">
        <v>5440</v>
      </c>
      <c r="AC1157" t="s">
        <v>415</v>
      </c>
      <c r="AD1157" t="str">
        <f>_xlfn.XLOOKUP(AC1157,moves!A:A,moves!B:B)</f>
        <v>electric</v>
      </c>
      <c r="AE1157">
        <f>_xlfn.XLOOKUP(AC1157,moves!A:A,moves!D:D)</f>
        <v>3</v>
      </c>
      <c r="AF1157" t="str">
        <f>_xlfn.XLOOKUP(AC1157,moves!A:A,moves!E:E)</f>
        <v xml:space="preserve"> </v>
      </c>
      <c r="AG1157">
        <v>0</v>
      </c>
      <c r="AH1157">
        <v>0</v>
      </c>
      <c r="AI1157">
        <f t="shared" si="75"/>
        <v>1</v>
      </c>
      <c r="AJ1157" t="s">
        <v>524</v>
      </c>
      <c r="AL1157">
        <v>0</v>
      </c>
      <c r="AM1157" cm="1">
        <f t="array" ref="AM1157">IF(AL1157=1,1,
   IF(ISTEXT(AK1157),1,
   IF(AO1157&gt;1,AM1156,
   IF(AI1157=1,
      IF(SUMPRODUCT((LEN($Y$2:$Y$4096)-LEN(SUBSTITUTE($Y$2:$Y$4096,AA1157,"")))/LEN(AA1157))&gt;0,2,1),
      IF(
         SUMPRODUCT((LEN($Y$2:$Y$4096)-LEN(SUBSTITUTE($Y$2:$Y$4096,AA1157,"")))/LEN(AA1157))
         - SUMPRODUCT((LEN($Y$2:$Y$4096)-LEN(SUBSTITUTE($Y$2:$Y$4096,"Alolan "&amp;AA1157,"")))/LEN("Alolan "&amp;AA1157))
         - SUMPRODUCT((LEN($Y$2:$Y$4096)-LEN(SUBSTITUTE($Y$2:$Y$4096,"Galarian "&amp;AA1157,"")))/LEN("Galarian "&amp;AA1157))
         - SUMPRODUCT((LEN($Y$2:$Y$4096)-LEN(SUBSTITUTE($Y$2:$Y$4096,"Hisuian "&amp;AA1157,"")))/LEN("Hisuian "&amp;AA1157))
         - SUMPRODUCT((LEN($Y$2:$Y$4096)-LEN(SUBSTITUTE($Y$2:$Y$4096,"Paldean "&amp;AA1157,"")))/LEN("Paldean "&amp;AA1157))
      &gt;0,2,1)
   ))))</f>
        <v>2</v>
      </c>
      <c r="AN1157">
        <v>0</v>
      </c>
      <c r="AO1157">
        <v>0</v>
      </c>
    </row>
    <row r="1158" spans="1:41" x14ac:dyDescent="0.25">
      <c r="A1158">
        <v>405</v>
      </c>
      <c r="B1158" t="s">
        <v>161</v>
      </c>
      <c r="C1158" t="s">
        <v>1521</v>
      </c>
      <c r="D1158"/>
      <c r="E1158">
        <v>80</v>
      </c>
      <c r="F1158">
        <v>120</v>
      </c>
      <c r="G1158">
        <v>79</v>
      </c>
      <c r="H1158">
        <v>95</v>
      </c>
      <c r="I1158">
        <v>79</v>
      </c>
      <c r="J1158">
        <v>70</v>
      </c>
      <c r="K1158" t="s">
        <v>282</v>
      </c>
      <c r="L1158" t="s">
        <v>250</v>
      </c>
      <c r="M1158" t="s">
        <v>251</v>
      </c>
      <c r="N1158">
        <v>9.75</v>
      </c>
      <c r="O1158">
        <v>7.94</v>
      </c>
      <c r="P1158">
        <v>2</v>
      </c>
      <c r="R1158">
        <f t="shared" si="80"/>
        <v>12</v>
      </c>
      <c r="S1158">
        <f t="shared" si="81"/>
        <v>8</v>
      </c>
      <c r="T1158">
        <f t="shared" ref="T1158:T1221" si="82">SUM(S1158,R1158)</f>
        <v>20</v>
      </c>
      <c r="U1158" t="s">
        <v>1521</v>
      </c>
      <c r="V1158" t="s">
        <v>1471</v>
      </c>
      <c r="W1158" t="s">
        <v>1479</v>
      </c>
      <c r="X1158" t="s">
        <v>1512</v>
      </c>
      <c r="Z1158" t="str" cm="1">
        <f t="array" ref="Z1158">IF(ISBLANK(AK1158),_xlfn.LET(
    _xlpm.nameBeforeSlash, IF(ISNUMBER(SEARCH("/", Y1158)), LEFT(Y1158, SEARCH("/", Y1158)-1), Y1158),
    _xlpm.matchRow, IFERROR(MATCH(_xlpm.nameBeforeSlash, AA:AA, 0), ""),
    _xlpm.difference, IF(_xlpm.matchRow="", "", ABS((R1158 + S1158)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),IF(ISBLANK(Y1158),"","Hidden"))</f>
        <v/>
      </c>
      <c r="AA1158" t="s">
        <v>161</v>
      </c>
      <c r="AC1158" t="s">
        <v>587</v>
      </c>
      <c r="AD1158" t="str">
        <f>_xlfn.XLOOKUP(AC1158,moves!A:A,moves!B:B)</f>
        <v>electric</v>
      </c>
      <c r="AE1158">
        <f>_xlfn.XLOOKUP(AC1158,moves!A:A,moves!D:D)</f>
        <v>4</v>
      </c>
      <c r="AF1158" t="str">
        <f>_xlfn.XLOOKUP(AC1158,moves!A:A,moves!E:E)</f>
        <v>If the user knows another Electric-type move: Deal 2 extra damage.</v>
      </c>
      <c r="AG1158">
        <v>0</v>
      </c>
      <c r="AH1158">
        <v>0</v>
      </c>
      <c r="AI1158">
        <f t="shared" ref="AI1158:AI1221" si="83">IF(ISNUMBER(SEARCH("Shiny ", AA1158)), 1, 0)</f>
        <v>0</v>
      </c>
      <c r="AJ1158" t="s">
        <v>525</v>
      </c>
      <c r="AL1158">
        <v>0</v>
      </c>
      <c r="AM1158" cm="1">
        <f t="array" ref="AM1158">IF(AL1158=1,1,
   IF(ISTEXT(AK1158),1,
   IF(AO1158&gt;1,AM1157,
   IF(AI1158=1,
      IF(SUMPRODUCT((LEN($Y$2:$Y$4096)-LEN(SUBSTITUTE($Y$2:$Y$4096,AA1158,"")))/LEN(AA1158))&gt;0,2,1),
      IF(
         SUMPRODUCT((LEN($Y$2:$Y$4096)-LEN(SUBSTITUTE($Y$2:$Y$4096,AA1158,"")))/LEN(AA1158))
         - SUMPRODUCT((LEN($Y$2:$Y$4096)-LEN(SUBSTITUTE($Y$2:$Y$4096,"Alolan "&amp;AA1158,"")))/LEN("Alolan "&amp;AA1158))
         - SUMPRODUCT((LEN($Y$2:$Y$4096)-LEN(SUBSTITUTE($Y$2:$Y$4096,"Galarian "&amp;AA1158,"")))/LEN("Galarian "&amp;AA1158))
         - SUMPRODUCT((LEN($Y$2:$Y$4096)-LEN(SUBSTITUTE($Y$2:$Y$4096,"Hisuian "&amp;AA1158,"")))/LEN("Hisuian "&amp;AA1158))
         - SUMPRODUCT((LEN($Y$2:$Y$4096)-LEN(SUBSTITUTE($Y$2:$Y$4096,"Paldean "&amp;AA1158,"")))/LEN("Paldean "&amp;AA1158))
      &gt;0,2,1)
   ))))</f>
        <v>2</v>
      </c>
      <c r="AN1158">
        <v>0</v>
      </c>
      <c r="AO1158">
        <v>0</v>
      </c>
    </row>
    <row r="1159" spans="1:41" x14ac:dyDescent="0.25">
      <c r="A1159" t="s">
        <v>4150</v>
      </c>
      <c r="B1159" t="s">
        <v>161</v>
      </c>
      <c r="C1159" t="s">
        <v>1521</v>
      </c>
      <c r="D1159"/>
      <c r="E1159">
        <v>80</v>
      </c>
      <c r="F1159">
        <v>120</v>
      </c>
      <c r="G1159">
        <v>79</v>
      </c>
      <c r="H1159">
        <v>95</v>
      </c>
      <c r="I1159">
        <v>79</v>
      </c>
      <c r="J1159">
        <v>70</v>
      </c>
      <c r="K1159" t="s">
        <v>282</v>
      </c>
      <c r="L1159" t="s">
        <v>250</v>
      </c>
      <c r="M1159" t="s">
        <v>251</v>
      </c>
      <c r="N1159">
        <v>9.75</v>
      </c>
      <c r="O1159">
        <v>7.94</v>
      </c>
      <c r="P1159">
        <v>2</v>
      </c>
      <c r="R1159">
        <f t="shared" si="80"/>
        <v>12</v>
      </c>
      <c r="S1159">
        <f t="shared" si="81"/>
        <v>8</v>
      </c>
      <c r="T1159">
        <f t="shared" si="82"/>
        <v>20</v>
      </c>
      <c r="U1159" t="s">
        <v>1521</v>
      </c>
      <c r="V1159" t="s">
        <v>1471</v>
      </c>
      <c r="W1159" t="s">
        <v>1479</v>
      </c>
      <c r="X1159" t="s">
        <v>1512</v>
      </c>
      <c r="Z1159" t="str" cm="1">
        <f t="array" ref="Z1159">IF(ISBLANK(AK1159),_xlfn.LET(
    _xlpm.nameBeforeSlash, IF(ISNUMBER(SEARCH("/", Y1159)), LEFT(Y1159, SEARCH("/", Y1159)-1), Y1159),
    _xlpm.matchRow, IFERROR(MATCH(_xlpm.nameBeforeSlash, AA:AA, 0), ""),
    _xlpm.difference, IF(_xlpm.matchRow="", "", ABS((R1159 + S1159)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),IF(ISBLANK(Y1159),"","Hidden"))</f>
        <v/>
      </c>
      <c r="AA1159" t="s">
        <v>5442</v>
      </c>
      <c r="AC1159" t="s">
        <v>6588</v>
      </c>
      <c r="AD1159" t="str">
        <f>_xlfn.XLOOKUP(AC1159,moves!A:A,moves!B:B)</f>
        <v>electric</v>
      </c>
      <c r="AE1159">
        <f>_xlfn.XLOOKUP(AC1159,moves!A:A,moves!D:D)</f>
        <v>3</v>
      </c>
      <c r="AF1159" t="str">
        <f>_xlfn.XLOOKUP(AC1159,moves!A:A,moves!E:E)</f>
        <v>If any status symbols are rolled: Inflict the Paralyzed status on the targets.</v>
      </c>
      <c r="AG1159">
        <v>0</v>
      </c>
      <c r="AH1159">
        <v>0</v>
      </c>
      <c r="AI1159">
        <f t="shared" si="83"/>
        <v>1</v>
      </c>
      <c r="AJ1159" t="s">
        <v>525</v>
      </c>
      <c r="AL1159">
        <v>0</v>
      </c>
      <c r="AM1159" cm="1">
        <f t="array" ref="AM1159">IF(AL1159=1,1,
   IF(ISTEXT(AK1159),1,
   IF(AO1159&gt;1,AM1158,
   IF(AI1159=1,
      IF(SUMPRODUCT((LEN($Y$2:$Y$4096)-LEN(SUBSTITUTE($Y$2:$Y$4096,AA1159,"")))/LEN(AA1159))&gt;0,2,1),
      IF(
         SUMPRODUCT((LEN($Y$2:$Y$4096)-LEN(SUBSTITUTE($Y$2:$Y$4096,AA1159,"")))/LEN(AA1159))
         - SUMPRODUCT((LEN($Y$2:$Y$4096)-LEN(SUBSTITUTE($Y$2:$Y$4096,"Alolan "&amp;AA1159,"")))/LEN("Alolan "&amp;AA1159))
         - SUMPRODUCT((LEN($Y$2:$Y$4096)-LEN(SUBSTITUTE($Y$2:$Y$4096,"Galarian "&amp;AA1159,"")))/LEN("Galarian "&amp;AA1159))
         - SUMPRODUCT((LEN($Y$2:$Y$4096)-LEN(SUBSTITUTE($Y$2:$Y$4096,"Hisuian "&amp;AA1159,"")))/LEN("Hisuian "&amp;AA1159))
         - SUMPRODUCT((LEN($Y$2:$Y$4096)-LEN(SUBSTITUTE($Y$2:$Y$4096,"Paldean "&amp;AA1159,"")))/LEN("Paldean "&amp;AA1159))
      &gt;0,2,1)
   ))))</f>
        <v>2</v>
      </c>
      <c r="AN1159">
        <v>0</v>
      </c>
      <c r="AO1159">
        <v>0</v>
      </c>
    </row>
    <row r="1160" spans="1:41" x14ac:dyDescent="0.25">
      <c r="A1160">
        <v>406</v>
      </c>
      <c r="B1160" t="s">
        <v>162</v>
      </c>
      <c r="C1160" t="s">
        <v>1468</v>
      </c>
      <c r="D1160" t="s">
        <v>1469</v>
      </c>
      <c r="E1160">
        <v>40</v>
      </c>
      <c r="F1160">
        <v>30</v>
      </c>
      <c r="G1160">
        <v>35</v>
      </c>
      <c r="H1160">
        <v>50</v>
      </c>
      <c r="I1160">
        <v>70</v>
      </c>
      <c r="J1160">
        <v>55</v>
      </c>
      <c r="K1160" t="s">
        <v>283</v>
      </c>
      <c r="L1160" t="s">
        <v>250</v>
      </c>
      <c r="M1160" t="s">
        <v>251</v>
      </c>
      <c r="N1160">
        <v>5</v>
      </c>
      <c r="O1160">
        <v>4.75</v>
      </c>
      <c r="Q1160">
        <v>-1</v>
      </c>
      <c r="R1160">
        <f t="shared" si="80"/>
        <v>5</v>
      </c>
      <c r="S1160">
        <f t="shared" si="81"/>
        <v>4</v>
      </c>
      <c r="T1160">
        <f t="shared" si="82"/>
        <v>9</v>
      </c>
      <c r="U1160" t="s">
        <v>1468</v>
      </c>
      <c r="V1160" t="s">
        <v>1469</v>
      </c>
      <c r="W1160" t="s">
        <v>1536</v>
      </c>
      <c r="X1160" t="s">
        <v>1524</v>
      </c>
      <c r="Y1160" t="s">
        <v>123</v>
      </c>
      <c r="Z1160" cm="1">
        <f t="array" ref="Z1160">IF(ISBLANK(AK1160),_xlfn.LET(
    _xlpm.nameBeforeSlash, IF(ISNUMBER(SEARCH("/", Y1160)), LEFT(Y1160, SEARCH("/", Y1160)-1), Y1160),
    _xlpm.matchRow, IFERROR(MATCH(_xlpm.nameBeforeSlash, AA:AA, 0), ""),
    _xlpm.difference, IF(_xlpm.matchRow="", "", ABS((R1160 + S1160)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),IF(ISBLANK(Y1160),"","Hidden"))</f>
        <v>9</v>
      </c>
      <c r="AA1160" t="s">
        <v>162</v>
      </c>
      <c r="AC1160" t="s">
        <v>692</v>
      </c>
      <c r="AD1160" t="str">
        <f>_xlfn.XLOOKUP(AC1160,moves!A:A,moves!B:B)</f>
        <v>grass</v>
      </c>
      <c r="AE1160">
        <f>_xlfn.XLOOKUP(AC1160,moves!A:A,moves!D:D)</f>
        <v>1</v>
      </c>
      <c r="AF1160" t="str">
        <f>_xlfn.XLOOKUP(AC1160,moves!A:A,moves!E:E)</f>
        <v>Inflict the Paralyzed status on the target. If the target was already Paralyzed: Increase attack strength by 2.</v>
      </c>
      <c r="AG1160">
        <v>1</v>
      </c>
      <c r="AH1160">
        <v>0</v>
      </c>
      <c r="AI1160">
        <f t="shared" si="83"/>
        <v>0</v>
      </c>
      <c r="AJ1160" t="s">
        <v>870</v>
      </c>
      <c r="AL1160">
        <v>0</v>
      </c>
      <c r="AM1160" cm="1">
        <f t="array" ref="AM1160">IF(AL1160=1,1,
   IF(ISTEXT(AK1160),1,
   IF(AO1160&gt;1,AM1159,
   IF(AI1160=1,
      IF(SUMPRODUCT((LEN($Y$2:$Y$4096)-LEN(SUBSTITUTE($Y$2:$Y$4096,AA1160,"")))/LEN(AA1160))&gt;0,2,1),
      IF(
         SUMPRODUCT((LEN($Y$2:$Y$4096)-LEN(SUBSTITUTE($Y$2:$Y$4096,AA1160,"")))/LEN(AA1160))
         - SUMPRODUCT((LEN($Y$2:$Y$4096)-LEN(SUBSTITUTE($Y$2:$Y$4096,"Alolan "&amp;AA1160,"")))/LEN("Alolan "&amp;AA1160))
         - SUMPRODUCT((LEN($Y$2:$Y$4096)-LEN(SUBSTITUTE($Y$2:$Y$4096,"Galarian "&amp;AA1160,"")))/LEN("Galarian "&amp;AA1160))
         - SUMPRODUCT((LEN($Y$2:$Y$4096)-LEN(SUBSTITUTE($Y$2:$Y$4096,"Hisuian "&amp;AA1160,"")))/LEN("Hisuian "&amp;AA1160))
         - SUMPRODUCT((LEN($Y$2:$Y$4096)-LEN(SUBSTITUTE($Y$2:$Y$4096,"Paldean "&amp;AA1160,"")))/LEN("Paldean "&amp;AA1160))
      &gt;0,2,1)
   ))))</f>
        <v>1</v>
      </c>
      <c r="AN1160">
        <v>0</v>
      </c>
      <c r="AO1160">
        <v>0</v>
      </c>
    </row>
    <row r="1161" spans="1:41" x14ac:dyDescent="0.25">
      <c r="A1161" t="s">
        <v>4151</v>
      </c>
      <c r="B1161" t="s">
        <v>162</v>
      </c>
      <c r="C1161" t="s">
        <v>1468</v>
      </c>
      <c r="D1161" t="s">
        <v>1469</v>
      </c>
      <c r="E1161">
        <v>40</v>
      </c>
      <c r="F1161">
        <v>30</v>
      </c>
      <c r="G1161">
        <v>35</v>
      </c>
      <c r="H1161">
        <v>50</v>
      </c>
      <c r="I1161">
        <v>70</v>
      </c>
      <c r="J1161">
        <v>55</v>
      </c>
      <c r="K1161" t="s">
        <v>283</v>
      </c>
      <c r="L1161" t="s">
        <v>250</v>
      </c>
      <c r="M1161" t="s">
        <v>251</v>
      </c>
      <c r="N1161">
        <v>5</v>
      </c>
      <c r="O1161">
        <v>4.75</v>
      </c>
      <c r="Q1161">
        <v>-1</v>
      </c>
      <c r="R1161">
        <f t="shared" si="80"/>
        <v>5</v>
      </c>
      <c r="S1161">
        <f t="shared" si="81"/>
        <v>4</v>
      </c>
      <c r="T1161">
        <f t="shared" si="82"/>
        <v>9</v>
      </c>
      <c r="U1161" t="s">
        <v>1468</v>
      </c>
      <c r="V1161" t="s">
        <v>1469</v>
      </c>
      <c r="W1161" t="s">
        <v>1536</v>
      </c>
      <c r="X1161" t="s">
        <v>1524</v>
      </c>
      <c r="Y1161" t="s">
        <v>5336</v>
      </c>
      <c r="Z1161" cm="1">
        <f t="array" ref="Z1161">IF(ISBLANK(AK1161),_xlfn.LET(
    _xlpm.nameBeforeSlash, IF(ISNUMBER(SEARCH("/", Y1161)), LEFT(Y1161, SEARCH("/", Y1161)-1), Y1161),
    _xlpm.matchRow, IFERROR(MATCH(_xlpm.nameBeforeSlash, AA:AA, 0), ""),
    _xlpm.difference, IF(_xlpm.matchRow="", "", ABS((R1161 + S1161)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),IF(ISBLANK(Y1161),"","Hidden"))</f>
        <v>9</v>
      </c>
      <c r="AA1161" t="s">
        <v>5443</v>
      </c>
      <c r="AC1161" t="s">
        <v>748</v>
      </c>
      <c r="AD1161" t="str">
        <f>_xlfn.XLOOKUP(AC1161,moves!A:A,moves!B:B)</f>
        <v>poison</v>
      </c>
      <c r="AE1161">
        <f>_xlfn.XLOOKUP(AC1161,moves!A:A,moves!D:D)</f>
        <v>1</v>
      </c>
      <c r="AF1161" t="str">
        <f>_xlfn.XLOOKUP(AC1161,moves!A:A,moves!E:E)</f>
        <v>If any status symbols are rolled: Inflict the Poisoned status on the target. When the user is next attacked: Remove 2 regular hits from the roll.</v>
      </c>
      <c r="AG1161">
        <v>1</v>
      </c>
      <c r="AH1161">
        <v>0</v>
      </c>
      <c r="AI1161">
        <f t="shared" si="83"/>
        <v>1</v>
      </c>
      <c r="AJ1161" t="s">
        <v>523</v>
      </c>
      <c r="AL1161">
        <v>0</v>
      </c>
      <c r="AM1161" cm="1">
        <f t="array" ref="AM1161">IF(AL1161=1,1,
   IF(ISTEXT(AK1161),1,
   IF(AO1161&gt;1,AM1160,
   IF(AI1161=1,
      IF(SUMPRODUCT((LEN($Y$2:$Y$4096)-LEN(SUBSTITUTE($Y$2:$Y$4096,AA1161,"")))/LEN(AA1161))&gt;0,2,1),
      IF(
         SUMPRODUCT((LEN($Y$2:$Y$4096)-LEN(SUBSTITUTE($Y$2:$Y$4096,AA1161,"")))/LEN(AA1161))
         - SUMPRODUCT((LEN($Y$2:$Y$4096)-LEN(SUBSTITUTE($Y$2:$Y$4096,"Alolan "&amp;AA1161,"")))/LEN("Alolan "&amp;AA1161))
         - SUMPRODUCT((LEN($Y$2:$Y$4096)-LEN(SUBSTITUTE($Y$2:$Y$4096,"Galarian "&amp;AA1161,"")))/LEN("Galarian "&amp;AA1161))
         - SUMPRODUCT((LEN($Y$2:$Y$4096)-LEN(SUBSTITUTE($Y$2:$Y$4096,"Hisuian "&amp;AA1161,"")))/LEN("Hisuian "&amp;AA1161))
         - SUMPRODUCT((LEN($Y$2:$Y$4096)-LEN(SUBSTITUTE($Y$2:$Y$4096,"Paldean "&amp;AA1161,"")))/LEN("Paldean "&amp;AA1161))
      &gt;0,2,1)
   ))))</f>
        <v>1</v>
      </c>
      <c r="AN1161">
        <v>0</v>
      </c>
      <c r="AO1161">
        <v>0</v>
      </c>
    </row>
    <row r="1162" spans="1:41" x14ac:dyDescent="0.25">
      <c r="A1162">
        <v>407</v>
      </c>
      <c r="B1162" t="s">
        <v>163</v>
      </c>
      <c r="C1162" t="s">
        <v>1468</v>
      </c>
      <c r="D1162" t="s">
        <v>1469</v>
      </c>
      <c r="E1162">
        <v>60</v>
      </c>
      <c r="F1162">
        <v>70</v>
      </c>
      <c r="G1162">
        <v>65</v>
      </c>
      <c r="H1162">
        <v>125</v>
      </c>
      <c r="I1162">
        <v>105</v>
      </c>
      <c r="J1162">
        <v>90</v>
      </c>
      <c r="K1162" t="s">
        <v>285</v>
      </c>
      <c r="L1162" t="s">
        <v>250</v>
      </c>
      <c r="M1162" t="s">
        <v>251</v>
      </c>
      <c r="N1162">
        <v>10.55</v>
      </c>
      <c r="O1162">
        <v>7.5</v>
      </c>
      <c r="R1162">
        <f t="shared" si="80"/>
        <v>11</v>
      </c>
      <c r="S1162">
        <f t="shared" si="81"/>
        <v>8</v>
      </c>
      <c r="T1162">
        <f t="shared" si="82"/>
        <v>19</v>
      </c>
      <c r="U1162" t="s">
        <v>1468</v>
      </c>
      <c r="V1162" t="s">
        <v>1469</v>
      </c>
      <c r="W1162" t="s">
        <v>1536</v>
      </c>
      <c r="X1162" t="s">
        <v>1524</v>
      </c>
      <c r="Z1162" t="str" cm="1">
        <f t="array" ref="Z1162">IF(ISBLANK(AK1162),_xlfn.LET(
    _xlpm.nameBeforeSlash, IF(ISNUMBER(SEARCH("/", Y1162)), LEFT(Y1162, SEARCH("/", Y1162)-1), Y1162),
    _xlpm.matchRow, IFERROR(MATCH(_xlpm.nameBeforeSlash, AA:AA, 0), ""),
    _xlpm.difference, IF(_xlpm.matchRow="", "", ABS((R1162 + S1162)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),IF(ISBLANK(Y1162),"","Hidden"))</f>
        <v/>
      </c>
      <c r="AA1162" t="s">
        <v>163</v>
      </c>
      <c r="AC1162" t="s">
        <v>879</v>
      </c>
      <c r="AD1162" t="str">
        <f>_xlfn.XLOOKUP(AC1162,moves!A:A,moves!B:B)</f>
        <v>grass</v>
      </c>
      <c r="AE1162">
        <f>_xlfn.XLOOKUP(AC1162,moves!A:A,moves!D:D)</f>
        <v>5</v>
      </c>
      <c r="AF1162" t="str">
        <f>_xlfn.XLOOKUP(AC1162,moves!A:A,moves!E:E)</f>
        <v>Inflict the Confused status on the user. Deal any damage taken by the user during this attack to the target as well.</v>
      </c>
      <c r="AG1162">
        <v>0</v>
      </c>
      <c r="AH1162">
        <v>0</v>
      </c>
      <c r="AI1162">
        <f t="shared" si="83"/>
        <v>0</v>
      </c>
      <c r="AJ1162" t="s">
        <v>525</v>
      </c>
      <c r="AL1162">
        <v>0</v>
      </c>
      <c r="AM1162" cm="1">
        <f t="array" ref="AM1162">IF(AL1162=1,1,
   IF(ISTEXT(AK1162),1,
   IF(AO1162&gt;1,AM1161,
   IF(AI1162=1,
      IF(SUMPRODUCT((LEN($Y$2:$Y$4096)-LEN(SUBSTITUTE($Y$2:$Y$4096,AA1162,"")))/LEN(AA1162))&gt;0,2,1),
      IF(
         SUMPRODUCT((LEN($Y$2:$Y$4096)-LEN(SUBSTITUTE($Y$2:$Y$4096,AA1162,"")))/LEN(AA1162))
         - SUMPRODUCT((LEN($Y$2:$Y$4096)-LEN(SUBSTITUTE($Y$2:$Y$4096,"Alolan "&amp;AA1162,"")))/LEN("Alolan "&amp;AA1162))
         - SUMPRODUCT((LEN($Y$2:$Y$4096)-LEN(SUBSTITUTE($Y$2:$Y$4096,"Galarian "&amp;AA1162,"")))/LEN("Galarian "&amp;AA1162))
         - SUMPRODUCT((LEN($Y$2:$Y$4096)-LEN(SUBSTITUTE($Y$2:$Y$4096,"Hisuian "&amp;AA1162,"")))/LEN("Hisuian "&amp;AA1162))
         - SUMPRODUCT((LEN($Y$2:$Y$4096)-LEN(SUBSTITUTE($Y$2:$Y$4096,"Paldean "&amp;AA1162,"")))/LEN("Paldean "&amp;AA1162))
      &gt;0,2,1)
   ))))</f>
        <v>2</v>
      </c>
      <c r="AN1162">
        <v>0</v>
      </c>
      <c r="AO1162">
        <v>0</v>
      </c>
    </row>
    <row r="1163" spans="1:41" x14ac:dyDescent="0.25">
      <c r="A1163" t="s">
        <v>4152</v>
      </c>
      <c r="B1163" t="s">
        <v>163</v>
      </c>
      <c r="C1163" t="s">
        <v>1468</v>
      </c>
      <c r="D1163" t="s">
        <v>1469</v>
      </c>
      <c r="E1163">
        <v>60</v>
      </c>
      <c r="F1163">
        <v>70</v>
      </c>
      <c r="G1163">
        <v>65</v>
      </c>
      <c r="H1163">
        <v>125</v>
      </c>
      <c r="I1163">
        <v>105</v>
      </c>
      <c r="J1163">
        <v>90</v>
      </c>
      <c r="K1163" t="s">
        <v>285</v>
      </c>
      <c r="L1163" t="s">
        <v>250</v>
      </c>
      <c r="M1163" t="s">
        <v>251</v>
      </c>
      <c r="N1163">
        <v>10.55</v>
      </c>
      <c r="O1163">
        <v>7.5</v>
      </c>
      <c r="R1163">
        <f t="shared" si="80"/>
        <v>11</v>
      </c>
      <c r="S1163">
        <f t="shared" si="81"/>
        <v>8</v>
      </c>
      <c r="T1163">
        <f t="shared" si="82"/>
        <v>19</v>
      </c>
      <c r="U1163" t="s">
        <v>1468</v>
      </c>
      <c r="V1163" t="s">
        <v>1469</v>
      </c>
      <c r="W1163" t="s">
        <v>1536</v>
      </c>
      <c r="X1163" t="s">
        <v>1524</v>
      </c>
      <c r="Z1163" t="str" cm="1">
        <f t="array" ref="Z1163">IF(ISBLANK(AK1163),_xlfn.LET(
    _xlpm.nameBeforeSlash, IF(ISNUMBER(SEARCH("/", Y1163)), LEFT(Y1163, SEARCH("/", Y1163)-1), Y1163),
    _xlpm.matchRow, IFERROR(MATCH(_xlpm.nameBeforeSlash, AA:AA, 0), ""),
    _xlpm.difference, IF(_xlpm.matchRow="", "", ABS((R1163 + S1163)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),IF(ISBLANK(Y1163),"","Hidden"))</f>
        <v/>
      </c>
      <c r="AA1163" t="s">
        <v>5335</v>
      </c>
      <c r="AC1163" t="s">
        <v>6589</v>
      </c>
      <c r="AD1163" t="str">
        <f>_xlfn.XLOOKUP(AC1163,moves!A:A,moves!B:B)</f>
        <v>poison</v>
      </c>
      <c r="AE1163">
        <f>_xlfn.XLOOKUP(AC1163,moves!A:A,moves!D:D)</f>
        <v>1</v>
      </c>
      <c r="AF1163" t="str">
        <f>_xlfn.XLOOKUP(AC1163,moves!A:A,moves!E:E)</f>
        <v>The target must switch out. Inflict the Poisoned status on the Pokémon switching in.</v>
      </c>
      <c r="AG1163">
        <v>0</v>
      </c>
      <c r="AH1163">
        <v>0</v>
      </c>
      <c r="AI1163">
        <f t="shared" si="83"/>
        <v>1</v>
      </c>
      <c r="AJ1163" t="s">
        <v>525</v>
      </c>
      <c r="AL1163">
        <v>0</v>
      </c>
      <c r="AM1163" cm="1">
        <f t="array" ref="AM1163">IF(AL1163=1,1,
   IF(ISTEXT(AK1163),1,
   IF(AO1163&gt;1,AM1162,
   IF(AI1163=1,
      IF(SUMPRODUCT((LEN($Y$2:$Y$4096)-LEN(SUBSTITUTE($Y$2:$Y$4096,AA1163,"")))/LEN(AA1163))&gt;0,2,1),
      IF(
         SUMPRODUCT((LEN($Y$2:$Y$4096)-LEN(SUBSTITUTE($Y$2:$Y$4096,AA1163,"")))/LEN(AA1163))
         - SUMPRODUCT((LEN($Y$2:$Y$4096)-LEN(SUBSTITUTE($Y$2:$Y$4096,"Alolan "&amp;AA1163,"")))/LEN("Alolan "&amp;AA1163))
         - SUMPRODUCT((LEN($Y$2:$Y$4096)-LEN(SUBSTITUTE($Y$2:$Y$4096,"Galarian "&amp;AA1163,"")))/LEN("Galarian "&amp;AA1163))
         - SUMPRODUCT((LEN($Y$2:$Y$4096)-LEN(SUBSTITUTE($Y$2:$Y$4096,"Hisuian "&amp;AA1163,"")))/LEN("Hisuian "&amp;AA1163))
         - SUMPRODUCT((LEN($Y$2:$Y$4096)-LEN(SUBSTITUTE($Y$2:$Y$4096,"Paldean "&amp;AA1163,"")))/LEN("Paldean "&amp;AA1163))
      &gt;0,2,1)
   ))))</f>
        <v>2</v>
      </c>
      <c r="AN1163">
        <v>0</v>
      </c>
      <c r="AO1163">
        <v>0</v>
      </c>
    </row>
    <row r="1164" spans="1:41" x14ac:dyDescent="0.25">
      <c r="A1164">
        <v>412</v>
      </c>
      <c r="B1164" t="s">
        <v>168</v>
      </c>
      <c r="C1164" t="s">
        <v>1499</v>
      </c>
      <c r="D1164"/>
      <c r="E1164">
        <v>40</v>
      </c>
      <c r="F1164">
        <v>29</v>
      </c>
      <c r="G1164">
        <v>45</v>
      </c>
      <c r="H1164">
        <v>29</v>
      </c>
      <c r="I1164">
        <v>45</v>
      </c>
      <c r="J1164">
        <v>36</v>
      </c>
      <c r="K1164" t="s">
        <v>288</v>
      </c>
      <c r="L1164" t="s">
        <v>247</v>
      </c>
      <c r="M1164" t="s">
        <v>249</v>
      </c>
      <c r="N1164">
        <v>3.1799999999999997</v>
      </c>
      <c r="O1164">
        <v>4.3</v>
      </c>
      <c r="R1164">
        <f t="shared" si="80"/>
        <v>3</v>
      </c>
      <c r="S1164">
        <f t="shared" si="81"/>
        <v>4</v>
      </c>
      <c r="T1164">
        <f t="shared" si="82"/>
        <v>7</v>
      </c>
      <c r="U1164" t="s">
        <v>1499</v>
      </c>
      <c r="V1164" t="s">
        <v>1468</v>
      </c>
      <c r="W1164" t="s">
        <v>429</v>
      </c>
      <c r="X1164" t="s">
        <v>1472</v>
      </c>
      <c r="Y1164" t="s">
        <v>3173</v>
      </c>
      <c r="Z1164" cm="1">
        <f t="array" ref="Z1164">IF(ISBLANK(AK1164),_xlfn.LET(
    _xlpm.nameBeforeSlash, IF(ISNUMBER(SEARCH("/", Y1164)), LEFT(Y1164, SEARCH("/", Y1164)-1), Y1164),
    _xlpm.matchRow, IFERROR(MATCH(_xlpm.nameBeforeSlash, AA:AA, 0), ""),
    _xlpm.difference, IF(_xlpm.matchRow="", "", ABS((R1164 + S1164)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),IF(ISBLANK(Y1164),"","Hidden"))</f>
        <v>12</v>
      </c>
      <c r="AA1164" t="s">
        <v>3161</v>
      </c>
      <c r="AB1164" t="s">
        <v>823</v>
      </c>
      <c r="AC1164" t="s">
        <v>740</v>
      </c>
      <c r="AD1164" t="str">
        <f>_xlfn.XLOOKUP(AC1164,moves!A:A,moves!B:B)</f>
        <v>bug</v>
      </c>
      <c r="AE1164">
        <f>_xlfn.XLOOKUP(AC1164,moves!A:A,moves!D:D)</f>
        <v>2</v>
      </c>
      <c r="AF1164" t="str">
        <f>_xlfn.XLOOKUP(AC1164,moves!A:A,moves!E:E)</f>
        <v>When the user is next attacked: Remove 1 critical hit from the roll.</v>
      </c>
      <c r="AG1164">
        <v>0</v>
      </c>
      <c r="AH1164">
        <v>0</v>
      </c>
      <c r="AI1164">
        <f t="shared" si="83"/>
        <v>0</v>
      </c>
      <c r="AJ1164" t="s">
        <v>523</v>
      </c>
      <c r="AL1164">
        <v>0</v>
      </c>
      <c r="AM1164" cm="1">
        <f t="array" ref="AM1164">IF(AL1164=1,1,
   IF(ISTEXT(AK1164),1,
   IF(AO1164&gt;1,AM1163,
   IF(AI1164=1,
      IF(SUMPRODUCT((LEN($Y$2:$Y$4096)-LEN(SUBSTITUTE($Y$2:$Y$4096,AA1164,"")))/LEN(AA1164))&gt;0,2,1),
      IF(
         SUMPRODUCT((LEN($Y$2:$Y$4096)-LEN(SUBSTITUTE($Y$2:$Y$4096,AA1164,"")))/LEN(AA1164))
         - SUMPRODUCT((LEN($Y$2:$Y$4096)-LEN(SUBSTITUTE($Y$2:$Y$4096,"Alolan "&amp;AA1164,"")))/LEN("Alolan "&amp;AA1164))
         - SUMPRODUCT((LEN($Y$2:$Y$4096)-LEN(SUBSTITUTE($Y$2:$Y$4096,"Galarian "&amp;AA1164,"")))/LEN("Galarian "&amp;AA1164))
         - SUMPRODUCT((LEN($Y$2:$Y$4096)-LEN(SUBSTITUTE($Y$2:$Y$4096,"Hisuian "&amp;AA1164,"")))/LEN("Hisuian "&amp;AA1164))
         - SUMPRODUCT((LEN($Y$2:$Y$4096)-LEN(SUBSTITUTE($Y$2:$Y$4096,"Paldean "&amp;AA1164,"")))/LEN("Paldean "&amp;AA1164))
      &gt;0,2,1)
   ))))</f>
        <v>1</v>
      </c>
      <c r="AN1164">
        <v>0</v>
      </c>
      <c r="AO1164">
        <v>1</v>
      </c>
    </row>
    <row r="1165" spans="1:41" x14ac:dyDescent="0.25">
      <c r="A1165" t="s">
        <v>2098</v>
      </c>
      <c r="B1165" t="s">
        <v>168</v>
      </c>
      <c r="C1165" t="s">
        <v>1499</v>
      </c>
      <c r="D1165"/>
      <c r="E1165">
        <v>40</v>
      </c>
      <c r="F1165">
        <v>29</v>
      </c>
      <c r="G1165">
        <v>45</v>
      </c>
      <c r="H1165">
        <v>29</v>
      </c>
      <c r="I1165">
        <v>45</v>
      </c>
      <c r="J1165">
        <v>36</v>
      </c>
      <c r="K1165" t="s">
        <v>288</v>
      </c>
      <c r="L1165" t="s">
        <v>253</v>
      </c>
      <c r="M1165" t="s">
        <v>249</v>
      </c>
      <c r="N1165">
        <v>3.1799999999999997</v>
      </c>
      <c r="O1165">
        <v>4.3</v>
      </c>
      <c r="R1165">
        <f t="shared" si="80"/>
        <v>3</v>
      </c>
      <c r="S1165">
        <f t="shared" si="81"/>
        <v>4</v>
      </c>
      <c r="T1165">
        <f t="shared" si="82"/>
        <v>7</v>
      </c>
      <c r="U1165" t="s">
        <v>1499</v>
      </c>
      <c r="V1165" t="s">
        <v>1472</v>
      </c>
      <c r="W1165" t="s">
        <v>429</v>
      </c>
      <c r="X1165" t="s">
        <v>1468</v>
      </c>
      <c r="Y1165" t="s">
        <v>3174</v>
      </c>
      <c r="Z1165" cm="1">
        <f t="array" ref="Z1165">IF(ISBLANK(AK1165),_xlfn.LET(
    _xlpm.nameBeforeSlash, IF(ISNUMBER(SEARCH("/", Y1165)), LEFT(Y1165, SEARCH("/", Y1165)-1), Y1165),
    _xlpm.matchRow, IFERROR(MATCH(_xlpm.nameBeforeSlash, AA:AA, 0), ""),
    _xlpm.difference, IF(_xlpm.matchRow="", "", ABS((R1165 + S1165)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),IF(ISBLANK(Y1165),"","Hidden"))</f>
        <v>12</v>
      </c>
      <c r="AA1165" t="s">
        <v>3162</v>
      </c>
      <c r="AB1165" t="s">
        <v>820</v>
      </c>
      <c r="AC1165" t="s">
        <v>740</v>
      </c>
      <c r="AD1165" t="str">
        <f>_xlfn.XLOOKUP(AC1165,moves!A:A,moves!B:B)</f>
        <v>bug</v>
      </c>
      <c r="AE1165">
        <f>_xlfn.XLOOKUP(AC1165,moves!A:A,moves!D:D)</f>
        <v>2</v>
      </c>
      <c r="AF1165" t="str">
        <f>_xlfn.XLOOKUP(AC1165,moves!A:A,moves!E:E)</f>
        <v>When the user is next attacked: Remove 1 critical hit from the roll.</v>
      </c>
      <c r="AG1165">
        <v>0</v>
      </c>
      <c r="AH1165">
        <v>0</v>
      </c>
      <c r="AI1165">
        <f t="shared" si="83"/>
        <v>0</v>
      </c>
      <c r="AJ1165" t="s">
        <v>523</v>
      </c>
      <c r="AL1165">
        <v>0</v>
      </c>
      <c r="AM1165" cm="1">
        <f t="array" ref="AM1165">IF(AL1165=1,1,
   IF(ISTEXT(AK1165),1,
   IF(AO1165&gt;1,AM1164,
   IF(AI1165=1,
      IF(SUMPRODUCT((LEN($Y$2:$Y$4096)-LEN(SUBSTITUTE($Y$2:$Y$4096,AA1165,"")))/LEN(AA1165))&gt;0,2,1),
      IF(
         SUMPRODUCT((LEN($Y$2:$Y$4096)-LEN(SUBSTITUTE($Y$2:$Y$4096,AA1165,"")))/LEN(AA1165))
         - SUMPRODUCT((LEN($Y$2:$Y$4096)-LEN(SUBSTITUTE($Y$2:$Y$4096,"Alolan "&amp;AA1165,"")))/LEN("Alolan "&amp;AA1165))
         - SUMPRODUCT((LEN($Y$2:$Y$4096)-LEN(SUBSTITUTE($Y$2:$Y$4096,"Galarian "&amp;AA1165,"")))/LEN("Galarian "&amp;AA1165))
         - SUMPRODUCT((LEN($Y$2:$Y$4096)-LEN(SUBSTITUTE($Y$2:$Y$4096,"Hisuian "&amp;AA1165,"")))/LEN("Hisuian "&amp;AA1165))
         - SUMPRODUCT((LEN($Y$2:$Y$4096)-LEN(SUBSTITUTE($Y$2:$Y$4096,"Paldean "&amp;AA1165,"")))/LEN("Paldean "&amp;AA1165))
      &gt;0,2,1)
   ))))</f>
        <v>1</v>
      </c>
      <c r="AN1165">
        <v>0</v>
      </c>
      <c r="AO1165">
        <v>2</v>
      </c>
    </row>
    <row r="1166" spans="1:41" x14ac:dyDescent="0.25">
      <c r="A1166" t="s">
        <v>2099</v>
      </c>
      <c r="B1166" t="s">
        <v>168</v>
      </c>
      <c r="C1166" t="s">
        <v>1499</v>
      </c>
      <c r="D1166"/>
      <c r="E1166">
        <v>40</v>
      </c>
      <c r="F1166">
        <v>29</v>
      </c>
      <c r="G1166">
        <v>45</v>
      </c>
      <c r="H1166">
        <v>29</v>
      </c>
      <c r="I1166">
        <v>45</v>
      </c>
      <c r="J1166">
        <v>36</v>
      </c>
      <c r="K1166" t="s">
        <v>288</v>
      </c>
      <c r="L1166" t="s">
        <v>250</v>
      </c>
      <c r="M1166" t="s">
        <v>249</v>
      </c>
      <c r="N1166">
        <v>3.1799999999999997</v>
      </c>
      <c r="O1166">
        <v>4.3</v>
      </c>
      <c r="R1166">
        <f t="shared" si="80"/>
        <v>3</v>
      </c>
      <c r="S1166">
        <f t="shared" si="81"/>
        <v>4</v>
      </c>
      <c r="T1166">
        <f t="shared" si="82"/>
        <v>7</v>
      </c>
      <c r="U1166" t="s">
        <v>1499</v>
      </c>
      <c r="V1166" t="s">
        <v>1514</v>
      </c>
      <c r="W1166" t="s">
        <v>429</v>
      </c>
      <c r="X1166" t="s">
        <v>1468</v>
      </c>
      <c r="Y1166" t="s">
        <v>3175</v>
      </c>
      <c r="Z1166" cm="1">
        <f t="array" ref="Z1166">IF(ISBLANK(AK1166),_xlfn.LET(
    _xlpm.nameBeforeSlash, IF(ISNUMBER(SEARCH("/", Y1166)), LEFT(Y1166, SEARCH("/", Y1166)-1), Y1166),
    _xlpm.matchRow, IFERROR(MATCH(_xlpm.nameBeforeSlash, AA:AA, 0), ""),
    _xlpm.difference, IF(_xlpm.matchRow="", "", ABS((R1166 + S1166)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),IF(ISBLANK(Y1166),"","Hidden"))</f>
        <v>12</v>
      </c>
      <c r="AA1166" t="s">
        <v>3163</v>
      </c>
      <c r="AB1166" t="s">
        <v>821</v>
      </c>
      <c r="AC1166" t="s">
        <v>740</v>
      </c>
      <c r="AD1166" t="str">
        <f>_xlfn.XLOOKUP(AC1166,moves!A:A,moves!B:B)</f>
        <v>bug</v>
      </c>
      <c r="AE1166">
        <f>_xlfn.XLOOKUP(AC1166,moves!A:A,moves!D:D)</f>
        <v>2</v>
      </c>
      <c r="AF1166" t="str">
        <f>_xlfn.XLOOKUP(AC1166,moves!A:A,moves!E:E)</f>
        <v>When the user is next attacked: Remove 1 critical hit from the roll.</v>
      </c>
      <c r="AG1166">
        <v>0</v>
      </c>
      <c r="AH1166">
        <v>0</v>
      </c>
      <c r="AI1166">
        <f t="shared" si="83"/>
        <v>0</v>
      </c>
      <c r="AJ1166" t="s">
        <v>523</v>
      </c>
      <c r="AL1166">
        <v>0</v>
      </c>
      <c r="AM1166" cm="1">
        <f t="array" ref="AM1166">IF(AL1166=1,1,
   IF(ISTEXT(AK1166),1,
   IF(AO1166&gt;1,AM1165,
   IF(AI1166=1,
      IF(SUMPRODUCT((LEN($Y$2:$Y$4096)-LEN(SUBSTITUTE($Y$2:$Y$4096,AA1166,"")))/LEN(AA1166))&gt;0,2,1),
      IF(
         SUMPRODUCT((LEN($Y$2:$Y$4096)-LEN(SUBSTITUTE($Y$2:$Y$4096,AA1166,"")))/LEN(AA1166))
         - SUMPRODUCT((LEN($Y$2:$Y$4096)-LEN(SUBSTITUTE($Y$2:$Y$4096,"Alolan "&amp;AA1166,"")))/LEN("Alolan "&amp;AA1166))
         - SUMPRODUCT((LEN($Y$2:$Y$4096)-LEN(SUBSTITUTE($Y$2:$Y$4096,"Galarian "&amp;AA1166,"")))/LEN("Galarian "&amp;AA1166))
         - SUMPRODUCT((LEN($Y$2:$Y$4096)-LEN(SUBSTITUTE($Y$2:$Y$4096,"Hisuian "&amp;AA1166,"")))/LEN("Hisuian "&amp;AA1166))
         - SUMPRODUCT((LEN($Y$2:$Y$4096)-LEN(SUBSTITUTE($Y$2:$Y$4096,"Paldean "&amp;AA1166,"")))/LEN("Paldean "&amp;AA1166))
      &gt;0,2,1)
   ))))</f>
        <v>1</v>
      </c>
      <c r="AN1166">
        <v>0</v>
      </c>
      <c r="AO1166">
        <v>3</v>
      </c>
    </row>
    <row r="1167" spans="1:41" x14ac:dyDescent="0.25">
      <c r="A1167" t="s">
        <v>4153</v>
      </c>
      <c r="B1167" t="s">
        <v>168</v>
      </c>
      <c r="C1167" t="s">
        <v>1499</v>
      </c>
      <c r="D1167"/>
      <c r="E1167">
        <v>40</v>
      </c>
      <c r="F1167">
        <v>29</v>
      </c>
      <c r="G1167">
        <v>45</v>
      </c>
      <c r="H1167">
        <v>29</v>
      </c>
      <c r="I1167">
        <v>45</v>
      </c>
      <c r="J1167">
        <v>36</v>
      </c>
      <c r="K1167" t="s">
        <v>288</v>
      </c>
      <c r="L1167" t="s">
        <v>247</v>
      </c>
      <c r="M1167" t="s">
        <v>249</v>
      </c>
      <c r="N1167">
        <v>3.1799999999999997</v>
      </c>
      <c r="O1167">
        <v>4.3</v>
      </c>
      <c r="R1167">
        <f t="shared" si="80"/>
        <v>3</v>
      </c>
      <c r="S1167">
        <f t="shared" si="81"/>
        <v>4</v>
      </c>
      <c r="T1167">
        <f t="shared" si="82"/>
        <v>7</v>
      </c>
      <c r="U1167" t="s">
        <v>1499</v>
      </c>
      <c r="V1167" t="s">
        <v>1468</v>
      </c>
      <c r="W1167" t="s">
        <v>429</v>
      </c>
      <c r="X1167" t="s">
        <v>1472</v>
      </c>
      <c r="Y1167" t="s">
        <v>6178</v>
      </c>
      <c r="Z1167" cm="1">
        <f t="array" ref="Z1167">IF(ISBLANK(AK1167),_xlfn.LET(
    _xlpm.nameBeforeSlash, IF(ISNUMBER(SEARCH("/", Y1167)), LEFT(Y1167, SEARCH("/", Y1167)-1), Y1167),
    _xlpm.matchRow, IFERROR(MATCH(_xlpm.nameBeforeSlash, AA:AA, 0), ""),
    _xlpm.difference, IF(_xlpm.matchRow="", "", ABS((R1167 + S1167)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),IF(ISBLANK(Y1167),"","Hidden"))</f>
        <v>12</v>
      </c>
      <c r="AA1167" t="s">
        <v>5444</v>
      </c>
      <c r="AB1167" t="s">
        <v>823</v>
      </c>
      <c r="AC1167" t="s">
        <v>448</v>
      </c>
      <c r="AD1167" t="str">
        <f>_xlfn.XLOOKUP(AC1167,moves!A:A,moves!B:B)</f>
        <v>bug</v>
      </c>
      <c r="AE1167">
        <f>_xlfn.XLOOKUP(AC1167,moves!A:A,moves!D:D)</f>
        <v>3</v>
      </c>
      <c r="AF1167" t="str">
        <f>_xlfn.XLOOKUP(AC1167,moves!A:A,moves!E:E)</f>
        <v>Consume an Apricorn from the bag of the target. The target decides which one.</v>
      </c>
      <c r="AG1167">
        <v>0</v>
      </c>
      <c r="AH1167">
        <v>0</v>
      </c>
      <c r="AI1167">
        <f t="shared" si="83"/>
        <v>1</v>
      </c>
      <c r="AJ1167" t="s">
        <v>523</v>
      </c>
      <c r="AL1167">
        <v>0</v>
      </c>
      <c r="AM1167" cm="1">
        <f t="array" ref="AM1167">IF(AL1167=1,1,
   IF(ISTEXT(AK1167),1,
   IF(AO1167&gt;1,AM1166,
   IF(AI1167=1,
      IF(SUMPRODUCT((LEN($Y$2:$Y$4096)-LEN(SUBSTITUTE($Y$2:$Y$4096,AA1167,"")))/LEN(AA1167))&gt;0,2,1),
      IF(
         SUMPRODUCT((LEN($Y$2:$Y$4096)-LEN(SUBSTITUTE($Y$2:$Y$4096,AA1167,"")))/LEN(AA1167))
         - SUMPRODUCT((LEN($Y$2:$Y$4096)-LEN(SUBSTITUTE($Y$2:$Y$4096,"Alolan "&amp;AA1167,"")))/LEN("Alolan "&amp;AA1167))
         - SUMPRODUCT((LEN($Y$2:$Y$4096)-LEN(SUBSTITUTE($Y$2:$Y$4096,"Galarian "&amp;AA1167,"")))/LEN("Galarian "&amp;AA1167))
         - SUMPRODUCT((LEN($Y$2:$Y$4096)-LEN(SUBSTITUTE($Y$2:$Y$4096,"Hisuian "&amp;AA1167,"")))/LEN("Hisuian "&amp;AA1167))
         - SUMPRODUCT((LEN($Y$2:$Y$4096)-LEN(SUBSTITUTE($Y$2:$Y$4096,"Paldean "&amp;AA1167,"")))/LEN("Paldean "&amp;AA1167))
      &gt;0,2,1)
   ))))</f>
        <v>1</v>
      </c>
      <c r="AN1167">
        <v>0</v>
      </c>
      <c r="AO1167">
        <v>1</v>
      </c>
    </row>
    <row r="1168" spans="1:41" x14ac:dyDescent="0.25">
      <c r="A1168" t="s">
        <v>4154</v>
      </c>
      <c r="B1168" t="s">
        <v>168</v>
      </c>
      <c r="C1168" t="s">
        <v>1499</v>
      </c>
      <c r="D1168"/>
      <c r="E1168">
        <v>40</v>
      </c>
      <c r="F1168">
        <v>29</v>
      </c>
      <c r="G1168">
        <v>45</v>
      </c>
      <c r="H1168">
        <v>29</v>
      </c>
      <c r="I1168">
        <v>45</v>
      </c>
      <c r="J1168">
        <v>36</v>
      </c>
      <c r="K1168" t="s">
        <v>288</v>
      </c>
      <c r="L1168" t="s">
        <v>253</v>
      </c>
      <c r="M1168" t="s">
        <v>249</v>
      </c>
      <c r="N1168">
        <v>3.1799999999999997</v>
      </c>
      <c r="O1168">
        <v>4.3</v>
      </c>
      <c r="R1168">
        <f t="shared" si="80"/>
        <v>3</v>
      </c>
      <c r="S1168">
        <f t="shared" si="81"/>
        <v>4</v>
      </c>
      <c r="T1168">
        <f t="shared" si="82"/>
        <v>7</v>
      </c>
      <c r="U1168" t="s">
        <v>1499</v>
      </c>
      <c r="V1168" t="s">
        <v>1472</v>
      </c>
      <c r="W1168" t="s">
        <v>429</v>
      </c>
      <c r="X1168" t="s">
        <v>1468</v>
      </c>
      <c r="Y1168" t="s">
        <v>6179</v>
      </c>
      <c r="Z1168" cm="1">
        <f t="array" ref="Z1168">IF(ISBLANK(AK1168),_xlfn.LET(
    _xlpm.nameBeforeSlash, IF(ISNUMBER(SEARCH("/", Y1168)), LEFT(Y1168, SEARCH("/", Y1168)-1), Y1168),
    _xlpm.matchRow, IFERROR(MATCH(_xlpm.nameBeforeSlash, AA:AA, 0), ""),
    _xlpm.difference, IF(_xlpm.matchRow="", "", ABS((R1168 + S1168)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),IF(ISBLANK(Y1168),"","Hidden"))</f>
        <v>12</v>
      </c>
      <c r="AA1168" t="s">
        <v>5445</v>
      </c>
      <c r="AB1168" t="s">
        <v>820</v>
      </c>
      <c r="AC1168" t="s">
        <v>448</v>
      </c>
      <c r="AD1168" t="str">
        <f>_xlfn.XLOOKUP(AC1168,moves!A:A,moves!B:B)</f>
        <v>bug</v>
      </c>
      <c r="AE1168">
        <f>_xlfn.XLOOKUP(AC1168,moves!A:A,moves!D:D)</f>
        <v>3</v>
      </c>
      <c r="AF1168" t="str">
        <f>_xlfn.XLOOKUP(AC1168,moves!A:A,moves!E:E)</f>
        <v>Consume an Apricorn from the bag of the target. The target decides which one.</v>
      </c>
      <c r="AG1168">
        <v>0</v>
      </c>
      <c r="AH1168">
        <v>0</v>
      </c>
      <c r="AI1168">
        <f t="shared" si="83"/>
        <v>1</v>
      </c>
      <c r="AJ1168" t="s">
        <v>523</v>
      </c>
      <c r="AL1168">
        <v>0</v>
      </c>
      <c r="AM1168" cm="1">
        <f t="array" ref="AM1168">IF(AL1168=1,1,
   IF(ISTEXT(AK1168),1,
   IF(AO1168&gt;1,AM1167,
   IF(AI1168=1,
      IF(SUMPRODUCT((LEN($Y$2:$Y$4096)-LEN(SUBSTITUTE($Y$2:$Y$4096,AA1168,"")))/LEN(AA1168))&gt;0,2,1),
      IF(
         SUMPRODUCT((LEN($Y$2:$Y$4096)-LEN(SUBSTITUTE($Y$2:$Y$4096,AA1168,"")))/LEN(AA1168))
         - SUMPRODUCT((LEN($Y$2:$Y$4096)-LEN(SUBSTITUTE($Y$2:$Y$4096,"Alolan "&amp;AA1168,"")))/LEN("Alolan "&amp;AA1168))
         - SUMPRODUCT((LEN($Y$2:$Y$4096)-LEN(SUBSTITUTE($Y$2:$Y$4096,"Galarian "&amp;AA1168,"")))/LEN("Galarian "&amp;AA1168))
         - SUMPRODUCT((LEN($Y$2:$Y$4096)-LEN(SUBSTITUTE($Y$2:$Y$4096,"Hisuian "&amp;AA1168,"")))/LEN("Hisuian "&amp;AA1168))
         - SUMPRODUCT((LEN($Y$2:$Y$4096)-LEN(SUBSTITUTE($Y$2:$Y$4096,"Paldean "&amp;AA1168,"")))/LEN("Paldean "&amp;AA1168))
      &gt;0,2,1)
   ))))</f>
        <v>1</v>
      </c>
      <c r="AN1168">
        <v>0</v>
      </c>
      <c r="AO1168">
        <v>2</v>
      </c>
    </row>
    <row r="1169" spans="1:41" x14ac:dyDescent="0.25">
      <c r="A1169" t="s">
        <v>4155</v>
      </c>
      <c r="B1169" t="s">
        <v>168</v>
      </c>
      <c r="C1169" t="s">
        <v>1499</v>
      </c>
      <c r="D1169"/>
      <c r="E1169">
        <v>40</v>
      </c>
      <c r="F1169">
        <v>29</v>
      </c>
      <c r="G1169">
        <v>45</v>
      </c>
      <c r="H1169">
        <v>29</v>
      </c>
      <c r="I1169">
        <v>45</v>
      </c>
      <c r="J1169">
        <v>36</v>
      </c>
      <c r="K1169" t="s">
        <v>288</v>
      </c>
      <c r="L1169" t="s">
        <v>250</v>
      </c>
      <c r="M1169" t="s">
        <v>249</v>
      </c>
      <c r="N1169">
        <v>3.1799999999999997</v>
      </c>
      <c r="O1169">
        <v>4.3</v>
      </c>
      <c r="R1169">
        <f t="shared" si="80"/>
        <v>3</v>
      </c>
      <c r="S1169">
        <f t="shared" si="81"/>
        <v>4</v>
      </c>
      <c r="T1169">
        <f t="shared" si="82"/>
        <v>7</v>
      </c>
      <c r="U1169" t="s">
        <v>1499</v>
      </c>
      <c r="V1169" t="s">
        <v>1514</v>
      </c>
      <c r="W1169" t="s">
        <v>429</v>
      </c>
      <c r="X1169" t="s">
        <v>1468</v>
      </c>
      <c r="Y1169" t="s">
        <v>6180</v>
      </c>
      <c r="Z1169" cm="1">
        <f t="array" ref="Z1169">IF(ISBLANK(AK1169),_xlfn.LET(
    _xlpm.nameBeforeSlash, IF(ISNUMBER(SEARCH("/", Y1169)), LEFT(Y1169, SEARCH("/", Y1169)-1), Y1169),
    _xlpm.matchRow, IFERROR(MATCH(_xlpm.nameBeforeSlash, AA:AA, 0), ""),
    _xlpm.difference, IF(_xlpm.matchRow="", "", ABS((R1169 + S1169)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),IF(ISBLANK(Y1169),"","Hidden"))</f>
        <v>12</v>
      </c>
      <c r="AA1169" t="s">
        <v>5446</v>
      </c>
      <c r="AB1169" t="s">
        <v>821</v>
      </c>
      <c r="AC1169" t="s">
        <v>448</v>
      </c>
      <c r="AD1169" t="str">
        <f>_xlfn.XLOOKUP(AC1169,moves!A:A,moves!B:B)</f>
        <v>bug</v>
      </c>
      <c r="AE1169">
        <f>_xlfn.XLOOKUP(AC1169,moves!A:A,moves!D:D)</f>
        <v>3</v>
      </c>
      <c r="AF1169" t="str">
        <f>_xlfn.XLOOKUP(AC1169,moves!A:A,moves!E:E)</f>
        <v>Consume an Apricorn from the bag of the target. The target decides which one.</v>
      </c>
      <c r="AG1169">
        <v>0</v>
      </c>
      <c r="AH1169">
        <v>0</v>
      </c>
      <c r="AI1169">
        <f t="shared" si="83"/>
        <v>1</v>
      </c>
      <c r="AJ1169" t="s">
        <v>523</v>
      </c>
      <c r="AL1169">
        <v>0</v>
      </c>
      <c r="AM1169" cm="1">
        <f t="array" ref="AM1169">IF(AL1169=1,1,
   IF(ISTEXT(AK1169),1,
   IF(AO1169&gt;1,AM1168,
   IF(AI1169=1,
      IF(SUMPRODUCT((LEN($Y$2:$Y$4096)-LEN(SUBSTITUTE($Y$2:$Y$4096,AA1169,"")))/LEN(AA1169))&gt;0,2,1),
      IF(
         SUMPRODUCT((LEN($Y$2:$Y$4096)-LEN(SUBSTITUTE($Y$2:$Y$4096,AA1169,"")))/LEN(AA1169))
         - SUMPRODUCT((LEN($Y$2:$Y$4096)-LEN(SUBSTITUTE($Y$2:$Y$4096,"Alolan "&amp;AA1169,"")))/LEN("Alolan "&amp;AA1169))
         - SUMPRODUCT((LEN($Y$2:$Y$4096)-LEN(SUBSTITUTE($Y$2:$Y$4096,"Galarian "&amp;AA1169,"")))/LEN("Galarian "&amp;AA1169))
         - SUMPRODUCT((LEN($Y$2:$Y$4096)-LEN(SUBSTITUTE($Y$2:$Y$4096,"Hisuian "&amp;AA1169,"")))/LEN("Hisuian "&amp;AA1169))
         - SUMPRODUCT((LEN($Y$2:$Y$4096)-LEN(SUBSTITUTE($Y$2:$Y$4096,"Paldean "&amp;AA1169,"")))/LEN("Paldean "&amp;AA1169))
      &gt;0,2,1)
   ))))</f>
        <v>1</v>
      </c>
      <c r="AN1169">
        <v>0</v>
      </c>
      <c r="AO1169">
        <v>3</v>
      </c>
    </row>
    <row r="1170" spans="1:41" x14ac:dyDescent="0.25">
      <c r="A1170">
        <v>413</v>
      </c>
      <c r="B1170" t="s">
        <v>169</v>
      </c>
      <c r="C1170" t="s">
        <v>1499</v>
      </c>
      <c r="D1170" t="s">
        <v>1468</v>
      </c>
      <c r="E1170">
        <v>60</v>
      </c>
      <c r="F1170">
        <v>59</v>
      </c>
      <c r="G1170">
        <v>85</v>
      </c>
      <c r="H1170">
        <v>79</v>
      </c>
      <c r="I1170">
        <v>105</v>
      </c>
      <c r="J1170">
        <v>36</v>
      </c>
      <c r="K1170" t="s">
        <v>288</v>
      </c>
      <c r="L1170" t="s">
        <v>247</v>
      </c>
      <c r="M1170" t="s">
        <v>249</v>
      </c>
      <c r="N1170">
        <v>5.9799999999999995</v>
      </c>
      <c r="O1170">
        <v>8.1</v>
      </c>
      <c r="Q1170">
        <v>1</v>
      </c>
      <c r="R1170">
        <f t="shared" si="80"/>
        <v>6</v>
      </c>
      <c r="S1170">
        <f t="shared" si="81"/>
        <v>9</v>
      </c>
      <c r="T1170">
        <f t="shared" si="82"/>
        <v>15</v>
      </c>
      <c r="U1170" t="s">
        <v>1499</v>
      </c>
      <c r="V1170" t="s">
        <v>1468</v>
      </c>
      <c r="W1170" t="s">
        <v>429</v>
      </c>
      <c r="X1170" t="s">
        <v>1472</v>
      </c>
      <c r="Z1170" t="str" cm="1">
        <f t="array" ref="Z1170">IF(ISBLANK(AK1170),_xlfn.LET(
    _xlpm.nameBeforeSlash, IF(ISNUMBER(SEARCH("/", Y1170)), LEFT(Y1170, SEARCH("/", Y1170)-1), Y1170),
    _xlpm.matchRow, IFERROR(MATCH(_xlpm.nameBeforeSlash, AA:AA, 0), ""),
    _xlpm.difference, IF(_xlpm.matchRow="", "", ABS((R1170 + S1170)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),IF(ISBLANK(Y1170),"","Hidden"))</f>
        <v/>
      </c>
      <c r="AA1170" t="s">
        <v>3164</v>
      </c>
      <c r="AB1170" t="s">
        <v>823</v>
      </c>
      <c r="AC1170" t="s">
        <v>812</v>
      </c>
      <c r="AD1170" t="str">
        <f>_xlfn.XLOOKUP(AC1170,moves!A:A,moves!B:B)</f>
        <v>typeless</v>
      </c>
      <c r="AE1170">
        <f>_xlfn.XLOOKUP(AC1170,moves!A:A,moves!D:D)</f>
        <v>4</v>
      </c>
      <c r="AF1170" t="str">
        <f>_xlfn.XLOOKUP(AC1170,moves!A:A,moves!E:E)</f>
        <v>The FORM change happens before rolling for this attack. Choose either base type of the user as the type of this attack.</v>
      </c>
      <c r="AG1170">
        <v>0</v>
      </c>
      <c r="AH1170">
        <v>0</v>
      </c>
      <c r="AI1170">
        <f t="shared" si="83"/>
        <v>0</v>
      </c>
      <c r="AJ1170" t="s">
        <v>524</v>
      </c>
      <c r="AL1170">
        <v>0</v>
      </c>
      <c r="AM1170" cm="1">
        <f t="array" ref="AM1170">IF(AL1170=1,1,
   IF(ISTEXT(AK1170),1,
   IF(AO1170&gt;1,AM1169,
   IF(AI1170=1,
      IF(SUMPRODUCT((LEN($Y$2:$Y$4096)-LEN(SUBSTITUTE($Y$2:$Y$4096,AA1170,"")))/LEN(AA1170))&gt;0,2,1),
      IF(
         SUMPRODUCT((LEN($Y$2:$Y$4096)-LEN(SUBSTITUTE($Y$2:$Y$4096,AA1170,"")))/LEN(AA1170))
         - SUMPRODUCT((LEN($Y$2:$Y$4096)-LEN(SUBSTITUTE($Y$2:$Y$4096,"Alolan "&amp;AA1170,"")))/LEN("Alolan "&amp;AA1170))
         - SUMPRODUCT((LEN($Y$2:$Y$4096)-LEN(SUBSTITUTE($Y$2:$Y$4096,"Galarian "&amp;AA1170,"")))/LEN("Galarian "&amp;AA1170))
         - SUMPRODUCT((LEN($Y$2:$Y$4096)-LEN(SUBSTITUTE($Y$2:$Y$4096,"Hisuian "&amp;AA1170,"")))/LEN("Hisuian "&amp;AA1170))
         - SUMPRODUCT((LEN($Y$2:$Y$4096)-LEN(SUBSTITUTE($Y$2:$Y$4096,"Paldean "&amp;AA1170,"")))/LEN("Paldean "&amp;AA1170))
      &gt;0,2,1)
   ))))</f>
        <v>2</v>
      </c>
      <c r="AN1170">
        <v>0</v>
      </c>
      <c r="AO1170">
        <v>1</v>
      </c>
    </row>
    <row r="1171" spans="1:41" x14ac:dyDescent="0.25">
      <c r="A1171" t="s">
        <v>2100</v>
      </c>
      <c r="B1171" t="s">
        <v>169</v>
      </c>
      <c r="C1171" t="s">
        <v>1499</v>
      </c>
      <c r="D1171" t="s">
        <v>1472</v>
      </c>
      <c r="E1171">
        <v>60</v>
      </c>
      <c r="F1171">
        <v>79</v>
      </c>
      <c r="G1171">
        <v>105</v>
      </c>
      <c r="H1171">
        <v>59</v>
      </c>
      <c r="I1171">
        <v>85</v>
      </c>
      <c r="J1171">
        <v>36</v>
      </c>
      <c r="K1171" t="s">
        <v>288</v>
      </c>
      <c r="L1171" t="s">
        <v>253</v>
      </c>
      <c r="M1171" t="s">
        <v>249</v>
      </c>
      <c r="N1171">
        <v>5.9799999999999995</v>
      </c>
      <c r="O1171">
        <v>8.1</v>
      </c>
      <c r="Q1171">
        <v>1</v>
      </c>
      <c r="R1171">
        <f t="shared" si="80"/>
        <v>6</v>
      </c>
      <c r="S1171">
        <f t="shared" si="81"/>
        <v>9</v>
      </c>
      <c r="T1171">
        <f t="shared" si="82"/>
        <v>15</v>
      </c>
      <c r="U1171" t="s">
        <v>1499</v>
      </c>
      <c r="V1171" t="s">
        <v>1472</v>
      </c>
      <c r="W1171" t="s">
        <v>429</v>
      </c>
      <c r="X1171" t="s">
        <v>1468</v>
      </c>
      <c r="Z1171" t="str" cm="1">
        <f t="array" ref="Z1171">IF(ISBLANK(AK1171),_xlfn.LET(
    _xlpm.nameBeforeSlash, IF(ISNUMBER(SEARCH("/", Y1171)), LEFT(Y1171, SEARCH("/", Y1171)-1), Y1171),
    _xlpm.matchRow, IFERROR(MATCH(_xlpm.nameBeforeSlash, AA:AA, 0), ""),
    _xlpm.difference, IF(_xlpm.matchRow="", "", ABS((R1171 + S1171)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),IF(ISBLANK(Y1171),"","Hidden"))</f>
        <v/>
      </c>
      <c r="AA1171" t="s">
        <v>3165</v>
      </c>
      <c r="AB1171" t="s">
        <v>820</v>
      </c>
      <c r="AC1171" t="s">
        <v>812</v>
      </c>
      <c r="AD1171" t="str">
        <f>_xlfn.XLOOKUP(AC1171,moves!A:A,moves!B:B)</f>
        <v>typeless</v>
      </c>
      <c r="AE1171">
        <f>_xlfn.XLOOKUP(AC1171,moves!A:A,moves!D:D)</f>
        <v>4</v>
      </c>
      <c r="AF1171" t="str">
        <f>_xlfn.XLOOKUP(AC1171,moves!A:A,moves!E:E)</f>
        <v>The FORM change happens before rolling for this attack. Choose either base type of the user as the type of this attack.</v>
      </c>
      <c r="AG1171">
        <v>0</v>
      </c>
      <c r="AH1171">
        <v>0</v>
      </c>
      <c r="AI1171">
        <f t="shared" si="83"/>
        <v>0</v>
      </c>
      <c r="AJ1171" t="s">
        <v>524</v>
      </c>
      <c r="AL1171">
        <v>0</v>
      </c>
      <c r="AM1171" cm="1">
        <f t="array" ref="AM1171">IF(AL1171=1,1,
   IF(ISTEXT(AK1171),1,
   IF(AO1171&gt;1,AM1170,
   IF(AI1171=1,
      IF(SUMPRODUCT((LEN($Y$2:$Y$4096)-LEN(SUBSTITUTE($Y$2:$Y$4096,AA1171,"")))/LEN(AA1171))&gt;0,2,1),
      IF(
         SUMPRODUCT((LEN($Y$2:$Y$4096)-LEN(SUBSTITUTE($Y$2:$Y$4096,AA1171,"")))/LEN(AA1171))
         - SUMPRODUCT((LEN($Y$2:$Y$4096)-LEN(SUBSTITUTE($Y$2:$Y$4096,"Alolan "&amp;AA1171,"")))/LEN("Alolan "&amp;AA1171))
         - SUMPRODUCT((LEN($Y$2:$Y$4096)-LEN(SUBSTITUTE($Y$2:$Y$4096,"Galarian "&amp;AA1171,"")))/LEN("Galarian "&amp;AA1171))
         - SUMPRODUCT((LEN($Y$2:$Y$4096)-LEN(SUBSTITUTE($Y$2:$Y$4096,"Hisuian "&amp;AA1171,"")))/LEN("Hisuian "&amp;AA1171))
         - SUMPRODUCT((LEN($Y$2:$Y$4096)-LEN(SUBSTITUTE($Y$2:$Y$4096,"Paldean "&amp;AA1171,"")))/LEN("Paldean "&amp;AA1171))
      &gt;0,2,1)
   ))))</f>
        <v>2</v>
      </c>
      <c r="AN1171">
        <v>0</v>
      </c>
      <c r="AO1171">
        <v>2</v>
      </c>
    </row>
    <row r="1172" spans="1:41" x14ac:dyDescent="0.25">
      <c r="A1172" t="s">
        <v>811</v>
      </c>
      <c r="B1172" t="s">
        <v>169</v>
      </c>
      <c r="C1172" t="s">
        <v>1499</v>
      </c>
      <c r="D1172" t="s">
        <v>1514</v>
      </c>
      <c r="E1172">
        <v>60</v>
      </c>
      <c r="F1172">
        <v>69</v>
      </c>
      <c r="G1172">
        <v>95</v>
      </c>
      <c r="H1172">
        <v>69</v>
      </c>
      <c r="I1172">
        <v>95</v>
      </c>
      <c r="J1172">
        <v>36</v>
      </c>
      <c r="K1172" t="s">
        <v>288</v>
      </c>
      <c r="L1172" t="s">
        <v>250</v>
      </c>
      <c r="M1172" t="s">
        <v>249</v>
      </c>
      <c r="N1172">
        <v>5.58</v>
      </c>
      <c r="O1172">
        <v>8.1</v>
      </c>
      <c r="Q1172">
        <v>1</v>
      </c>
      <c r="R1172">
        <f t="shared" si="80"/>
        <v>6</v>
      </c>
      <c r="S1172">
        <f t="shared" si="81"/>
        <v>9</v>
      </c>
      <c r="T1172">
        <f t="shared" si="82"/>
        <v>15</v>
      </c>
      <c r="U1172" t="s">
        <v>1499</v>
      </c>
      <c r="V1172" t="s">
        <v>1514</v>
      </c>
      <c r="W1172" t="s">
        <v>429</v>
      </c>
      <c r="X1172" t="s">
        <v>1468</v>
      </c>
      <c r="Z1172" t="str" cm="1">
        <f t="array" ref="Z1172">IF(ISBLANK(AK1172),_xlfn.LET(
    _xlpm.nameBeforeSlash, IF(ISNUMBER(SEARCH("/", Y1172)), LEFT(Y1172, SEARCH("/", Y1172)-1), Y1172),
    _xlpm.matchRow, IFERROR(MATCH(_xlpm.nameBeforeSlash, AA:AA, 0), ""),
    _xlpm.difference, IF(_xlpm.matchRow="", "", ABS((R1172 + S1172)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),IF(ISBLANK(Y1172),"","Hidden"))</f>
        <v/>
      </c>
      <c r="AA1172" t="s">
        <v>3166</v>
      </c>
      <c r="AB1172" t="s">
        <v>821</v>
      </c>
      <c r="AC1172" t="s">
        <v>812</v>
      </c>
      <c r="AD1172" t="str">
        <f>_xlfn.XLOOKUP(AC1172,moves!A:A,moves!B:B)</f>
        <v>typeless</v>
      </c>
      <c r="AE1172">
        <f>_xlfn.XLOOKUP(AC1172,moves!A:A,moves!D:D)</f>
        <v>4</v>
      </c>
      <c r="AF1172" t="str">
        <f>_xlfn.XLOOKUP(AC1172,moves!A:A,moves!E:E)</f>
        <v>The FORM change happens before rolling for this attack. Choose either base type of the user as the type of this attack.</v>
      </c>
      <c r="AG1172">
        <v>0</v>
      </c>
      <c r="AH1172">
        <v>0</v>
      </c>
      <c r="AI1172">
        <f t="shared" si="83"/>
        <v>0</v>
      </c>
      <c r="AJ1172" t="s">
        <v>524</v>
      </c>
      <c r="AL1172">
        <v>0</v>
      </c>
      <c r="AM1172" cm="1">
        <f t="array" ref="AM1172">IF(AL1172=1,1,
   IF(ISTEXT(AK1172),1,
   IF(AO1172&gt;1,AM1171,
   IF(AI1172=1,
      IF(SUMPRODUCT((LEN($Y$2:$Y$4096)-LEN(SUBSTITUTE($Y$2:$Y$4096,AA1172,"")))/LEN(AA1172))&gt;0,2,1),
      IF(
         SUMPRODUCT((LEN($Y$2:$Y$4096)-LEN(SUBSTITUTE($Y$2:$Y$4096,AA1172,"")))/LEN(AA1172))
         - SUMPRODUCT((LEN($Y$2:$Y$4096)-LEN(SUBSTITUTE($Y$2:$Y$4096,"Alolan "&amp;AA1172,"")))/LEN("Alolan "&amp;AA1172))
         - SUMPRODUCT((LEN($Y$2:$Y$4096)-LEN(SUBSTITUTE($Y$2:$Y$4096,"Galarian "&amp;AA1172,"")))/LEN("Galarian "&amp;AA1172))
         - SUMPRODUCT((LEN($Y$2:$Y$4096)-LEN(SUBSTITUTE($Y$2:$Y$4096,"Hisuian "&amp;AA1172,"")))/LEN("Hisuian "&amp;AA1172))
         - SUMPRODUCT((LEN($Y$2:$Y$4096)-LEN(SUBSTITUTE($Y$2:$Y$4096,"Paldean "&amp;AA1172,"")))/LEN("Paldean "&amp;AA1172))
      &gt;0,2,1)
   ))))</f>
        <v>2</v>
      </c>
      <c r="AN1172">
        <v>0</v>
      </c>
      <c r="AO1172">
        <v>3</v>
      </c>
    </row>
    <row r="1173" spans="1:41" x14ac:dyDescent="0.25">
      <c r="A1173" t="s">
        <v>4156</v>
      </c>
      <c r="B1173" t="s">
        <v>169</v>
      </c>
      <c r="C1173" t="s">
        <v>1499</v>
      </c>
      <c r="D1173" t="s">
        <v>1468</v>
      </c>
      <c r="E1173">
        <v>60</v>
      </c>
      <c r="F1173">
        <v>59</v>
      </c>
      <c r="G1173">
        <v>85</v>
      </c>
      <c r="H1173">
        <v>79</v>
      </c>
      <c r="I1173">
        <v>105</v>
      </c>
      <c r="J1173">
        <v>36</v>
      </c>
      <c r="K1173" t="s">
        <v>288</v>
      </c>
      <c r="L1173" t="s">
        <v>247</v>
      </c>
      <c r="M1173" t="s">
        <v>249</v>
      </c>
      <c r="N1173">
        <v>5.9799999999999995</v>
      </c>
      <c r="O1173">
        <v>8.1</v>
      </c>
      <c r="Q1173">
        <v>1</v>
      </c>
      <c r="R1173">
        <f t="shared" si="80"/>
        <v>6</v>
      </c>
      <c r="S1173">
        <f t="shared" si="81"/>
        <v>9</v>
      </c>
      <c r="T1173">
        <f t="shared" si="82"/>
        <v>15</v>
      </c>
      <c r="U1173" t="s">
        <v>1499</v>
      </c>
      <c r="V1173" t="s">
        <v>1468</v>
      </c>
      <c r="W1173" t="s">
        <v>429</v>
      </c>
      <c r="X1173" t="s">
        <v>1472</v>
      </c>
      <c r="Z1173" t="str" cm="1">
        <f t="array" ref="Z1173">IF(ISBLANK(AK1173),_xlfn.LET(
    _xlpm.nameBeforeSlash, IF(ISNUMBER(SEARCH("/", Y1173)), LEFT(Y1173, SEARCH("/", Y1173)-1), Y1173),
    _xlpm.matchRow, IFERROR(MATCH(_xlpm.nameBeforeSlash, AA:AA, 0), ""),
    _xlpm.difference, IF(_xlpm.matchRow="", "", ABS((R1173 + S1173)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),IF(ISBLANK(Y1173),"","Hidden"))</f>
        <v/>
      </c>
      <c r="AA1173" t="s">
        <v>5447</v>
      </c>
      <c r="AB1173" t="s">
        <v>823</v>
      </c>
      <c r="AC1173" t="s">
        <v>812</v>
      </c>
      <c r="AD1173" t="str">
        <f>_xlfn.XLOOKUP(AC1173,moves!A:A,moves!B:B)</f>
        <v>typeless</v>
      </c>
      <c r="AE1173">
        <f>_xlfn.XLOOKUP(AC1173,moves!A:A,moves!D:D)</f>
        <v>4</v>
      </c>
      <c r="AF1173" t="str">
        <f>_xlfn.XLOOKUP(AC1173,moves!A:A,moves!E:E)</f>
        <v>The FORM change happens before rolling for this attack. Choose either base type of the user as the type of this attack.</v>
      </c>
      <c r="AG1173">
        <v>0</v>
      </c>
      <c r="AH1173">
        <v>0</v>
      </c>
      <c r="AI1173">
        <f t="shared" si="83"/>
        <v>1</v>
      </c>
      <c r="AJ1173" t="s">
        <v>524</v>
      </c>
      <c r="AL1173">
        <v>0</v>
      </c>
      <c r="AM1173" cm="1">
        <f t="array" ref="AM1173">IF(AL1173=1,1,
   IF(ISTEXT(AK1173),1,
   IF(AO1173&gt;1,AM1172,
   IF(AI1173=1,
      IF(SUMPRODUCT((LEN($Y$2:$Y$4096)-LEN(SUBSTITUTE($Y$2:$Y$4096,AA1173,"")))/LEN(AA1173))&gt;0,2,1),
      IF(
         SUMPRODUCT((LEN($Y$2:$Y$4096)-LEN(SUBSTITUTE($Y$2:$Y$4096,AA1173,"")))/LEN(AA1173))
         - SUMPRODUCT((LEN($Y$2:$Y$4096)-LEN(SUBSTITUTE($Y$2:$Y$4096,"Alolan "&amp;AA1173,"")))/LEN("Alolan "&amp;AA1173))
         - SUMPRODUCT((LEN($Y$2:$Y$4096)-LEN(SUBSTITUTE($Y$2:$Y$4096,"Galarian "&amp;AA1173,"")))/LEN("Galarian "&amp;AA1173))
         - SUMPRODUCT((LEN($Y$2:$Y$4096)-LEN(SUBSTITUTE($Y$2:$Y$4096,"Hisuian "&amp;AA1173,"")))/LEN("Hisuian "&amp;AA1173))
         - SUMPRODUCT((LEN($Y$2:$Y$4096)-LEN(SUBSTITUTE($Y$2:$Y$4096,"Paldean "&amp;AA1173,"")))/LEN("Paldean "&amp;AA1173))
      &gt;0,2,1)
   ))))</f>
        <v>2</v>
      </c>
      <c r="AN1173">
        <v>0</v>
      </c>
      <c r="AO1173">
        <v>1</v>
      </c>
    </row>
    <row r="1174" spans="1:41" x14ac:dyDescent="0.25">
      <c r="A1174" t="s">
        <v>4157</v>
      </c>
      <c r="B1174" t="s">
        <v>169</v>
      </c>
      <c r="C1174" t="s">
        <v>1499</v>
      </c>
      <c r="D1174" t="s">
        <v>1472</v>
      </c>
      <c r="E1174">
        <v>60</v>
      </c>
      <c r="F1174">
        <v>79</v>
      </c>
      <c r="G1174">
        <v>105</v>
      </c>
      <c r="H1174">
        <v>59</v>
      </c>
      <c r="I1174">
        <v>85</v>
      </c>
      <c r="J1174">
        <v>36</v>
      </c>
      <c r="K1174" t="s">
        <v>288</v>
      </c>
      <c r="L1174" t="s">
        <v>253</v>
      </c>
      <c r="M1174" t="s">
        <v>249</v>
      </c>
      <c r="N1174">
        <v>5.9799999999999995</v>
      </c>
      <c r="O1174">
        <v>8.1</v>
      </c>
      <c r="Q1174">
        <v>1</v>
      </c>
      <c r="R1174">
        <f t="shared" si="80"/>
        <v>6</v>
      </c>
      <c r="S1174">
        <f t="shared" si="81"/>
        <v>9</v>
      </c>
      <c r="T1174">
        <f t="shared" si="82"/>
        <v>15</v>
      </c>
      <c r="U1174" t="s">
        <v>1499</v>
      </c>
      <c r="V1174" t="s">
        <v>1472</v>
      </c>
      <c r="W1174" t="s">
        <v>429</v>
      </c>
      <c r="X1174" t="s">
        <v>1468</v>
      </c>
      <c r="Z1174" t="str" cm="1">
        <f t="array" ref="Z1174">IF(ISBLANK(AK1174),_xlfn.LET(
    _xlpm.nameBeforeSlash, IF(ISNUMBER(SEARCH("/", Y1174)), LEFT(Y1174, SEARCH("/", Y1174)-1), Y1174),
    _xlpm.matchRow, IFERROR(MATCH(_xlpm.nameBeforeSlash, AA:AA, 0), ""),
    _xlpm.difference, IF(_xlpm.matchRow="", "", ABS((R1174 + S1174)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),IF(ISBLANK(Y1174),"","Hidden"))</f>
        <v/>
      </c>
      <c r="AA1174" t="s">
        <v>5448</v>
      </c>
      <c r="AB1174" t="s">
        <v>820</v>
      </c>
      <c r="AC1174" t="s">
        <v>812</v>
      </c>
      <c r="AD1174" t="str">
        <f>_xlfn.XLOOKUP(AC1174,moves!A:A,moves!B:B)</f>
        <v>typeless</v>
      </c>
      <c r="AE1174">
        <f>_xlfn.XLOOKUP(AC1174,moves!A:A,moves!D:D)</f>
        <v>4</v>
      </c>
      <c r="AF1174" t="str">
        <f>_xlfn.XLOOKUP(AC1174,moves!A:A,moves!E:E)</f>
        <v>The FORM change happens before rolling for this attack. Choose either base type of the user as the type of this attack.</v>
      </c>
      <c r="AG1174">
        <v>0</v>
      </c>
      <c r="AH1174">
        <v>0</v>
      </c>
      <c r="AI1174">
        <f t="shared" si="83"/>
        <v>1</v>
      </c>
      <c r="AJ1174" t="s">
        <v>524</v>
      </c>
      <c r="AL1174">
        <v>0</v>
      </c>
      <c r="AM1174" cm="1">
        <f t="array" ref="AM1174">IF(AL1174=1,1,
   IF(ISTEXT(AK1174),1,
   IF(AO1174&gt;1,AM1173,
   IF(AI1174=1,
      IF(SUMPRODUCT((LEN($Y$2:$Y$4096)-LEN(SUBSTITUTE($Y$2:$Y$4096,AA1174,"")))/LEN(AA1174))&gt;0,2,1),
      IF(
         SUMPRODUCT((LEN($Y$2:$Y$4096)-LEN(SUBSTITUTE($Y$2:$Y$4096,AA1174,"")))/LEN(AA1174))
         - SUMPRODUCT((LEN($Y$2:$Y$4096)-LEN(SUBSTITUTE($Y$2:$Y$4096,"Alolan "&amp;AA1174,"")))/LEN("Alolan "&amp;AA1174))
         - SUMPRODUCT((LEN($Y$2:$Y$4096)-LEN(SUBSTITUTE($Y$2:$Y$4096,"Galarian "&amp;AA1174,"")))/LEN("Galarian "&amp;AA1174))
         - SUMPRODUCT((LEN($Y$2:$Y$4096)-LEN(SUBSTITUTE($Y$2:$Y$4096,"Hisuian "&amp;AA1174,"")))/LEN("Hisuian "&amp;AA1174))
         - SUMPRODUCT((LEN($Y$2:$Y$4096)-LEN(SUBSTITUTE($Y$2:$Y$4096,"Paldean "&amp;AA1174,"")))/LEN("Paldean "&amp;AA1174))
      &gt;0,2,1)
   ))))</f>
        <v>2</v>
      </c>
      <c r="AN1174">
        <v>0</v>
      </c>
      <c r="AO1174">
        <v>2</v>
      </c>
    </row>
    <row r="1175" spans="1:41" x14ac:dyDescent="0.25">
      <c r="A1175" t="s">
        <v>4158</v>
      </c>
      <c r="B1175" t="s">
        <v>169</v>
      </c>
      <c r="C1175" t="s">
        <v>1499</v>
      </c>
      <c r="D1175" t="s">
        <v>1514</v>
      </c>
      <c r="E1175">
        <v>60</v>
      </c>
      <c r="F1175">
        <v>69</v>
      </c>
      <c r="G1175">
        <v>95</v>
      </c>
      <c r="H1175">
        <v>69</v>
      </c>
      <c r="I1175">
        <v>95</v>
      </c>
      <c r="J1175">
        <v>36</v>
      </c>
      <c r="K1175" t="s">
        <v>288</v>
      </c>
      <c r="L1175" t="s">
        <v>250</v>
      </c>
      <c r="M1175" t="s">
        <v>249</v>
      </c>
      <c r="N1175">
        <v>5.58</v>
      </c>
      <c r="O1175">
        <v>8.1</v>
      </c>
      <c r="Q1175">
        <v>1</v>
      </c>
      <c r="R1175">
        <f t="shared" si="80"/>
        <v>6</v>
      </c>
      <c r="S1175">
        <f t="shared" si="81"/>
        <v>9</v>
      </c>
      <c r="T1175">
        <f t="shared" si="82"/>
        <v>15</v>
      </c>
      <c r="U1175" t="s">
        <v>1499</v>
      </c>
      <c r="V1175" t="s">
        <v>1514</v>
      </c>
      <c r="W1175" t="s">
        <v>429</v>
      </c>
      <c r="X1175" t="s">
        <v>1468</v>
      </c>
      <c r="Z1175" t="str" cm="1">
        <f t="array" ref="Z1175">IF(ISBLANK(AK1175),_xlfn.LET(
    _xlpm.nameBeforeSlash, IF(ISNUMBER(SEARCH("/", Y1175)), LEFT(Y1175, SEARCH("/", Y1175)-1), Y1175),
    _xlpm.matchRow, IFERROR(MATCH(_xlpm.nameBeforeSlash, AA:AA, 0), ""),
    _xlpm.difference, IF(_xlpm.matchRow="", "", ABS((R1175 + S1175)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),IF(ISBLANK(Y1175),"","Hidden"))</f>
        <v/>
      </c>
      <c r="AA1175" t="s">
        <v>5449</v>
      </c>
      <c r="AB1175" t="s">
        <v>821</v>
      </c>
      <c r="AC1175" t="s">
        <v>812</v>
      </c>
      <c r="AD1175" t="str">
        <f>_xlfn.XLOOKUP(AC1175,moves!A:A,moves!B:B)</f>
        <v>typeless</v>
      </c>
      <c r="AE1175">
        <f>_xlfn.XLOOKUP(AC1175,moves!A:A,moves!D:D)</f>
        <v>4</v>
      </c>
      <c r="AF1175" t="str">
        <f>_xlfn.XLOOKUP(AC1175,moves!A:A,moves!E:E)</f>
        <v>The FORM change happens before rolling for this attack. Choose either base type of the user as the type of this attack.</v>
      </c>
      <c r="AG1175">
        <v>0</v>
      </c>
      <c r="AH1175">
        <v>0</v>
      </c>
      <c r="AI1175">
        <f t="shared" si="83"/>
        <v>1</v>
      </c>
      <c r="AJ1175" t="s">
        <v>524</v>
      </c>
      <c r="AL1175">
        <v>0</v>
      </c>
      <c r="AM1175" cm="1">
        <f t="array" ref="AM1175">IF(AL1175=1,1,
   IF(ISTEXT(AK1175),1,
   IF(AO1175&gt;1,AM1174,
   IF(AI1175=1,
      IF(SUMPRODUCT((LEN($Y$2:$Y$4096)-LEN(SUBSTITUTE($Y$2:$Y$4096,AA1175,"")))/LEN(AA1175))&gt;0,2,1),
      IF(
         SUMPRODUCT((LEN($Y$2:$Y$4096)-LEN(SUBSTITUTE($Y$2:$Y$4096,AA1175,"")))/LEN(AA1175))
         - SUMPRODUCT((LEN($Y$2:$Y$4096)-LEN(SUBSTITUTE($Y$2:$Y$4096,"Alolan "&amp;AA1175,"")))/LEN("Alolan "&amp;AA1175))
         - SUMPRODUCT((LEN($Y$2:$Y$4096)-LEN(SUBSTITUTE($Y$2:$Y$4096,"Galarian "&amp;AA1175,"")))/LEN("Galarian "&amp;AA1175))
         - SUMPRODUCT((LEN($Y$2:$Y$4096)-LEN(SUBSTITUTE($Y$2:$Y$4096,"Hisuian "&amp;AA1175,"")))/LEN("Hisuian "&amp;AA1175))
         - SUMPRODUCT((LEN($Y$2:$Y$4096)-LEN(SUBSTITUTE($Y$2:$Y$4096,"Paldean "&amp;AA1175,"")))/LEN("Paldean "&amp;AA1175))
      &gt;0,2,1)
   ))))</f>
        <v>2</v>
      </c>
      <c r="AN1175">
        <v>0</v>
      </c>
      <c r="AO1175">
        <v>3</v>
      </c>
    </row>
    <row r="1176" spans="1:41" x14ac:dyDescent="0.25">
      <c r="A1176">
        <v>414</v>
      </c>
      <c r="B1176" t="s">
        <v>170</v>
      </c>
      <c r="C1176" t="s">
        <v>1499</v>
      </c>
      <c r="D1176" t="s">
        <v>1481</v>
      </c>
      <c r="E1176">
        <v>70</v>
      </c>
      <c r="F1176">
        <v>94</v>
      </c>
      <c r="G1176">
        <v>50</v>
      </c>
      <c r="H1176">
        <v>94</v>
      </c>
      <c r="I1176">
        <v>50</v>
      </c>
      <c r="J1176">
        <v>66</v>
      </c>
      <c r="K1176" t="s">
        <v>289</v>
      </c>
      <c r="L1176" t="s">
        <v>247</v>
      </c>
      <c r="M1176" t="s">
        <v>249</v>
      </c>
      <c r="N1176">
        <v>8.2800000000000011</v>
      </c>
      <c r="O1176">
        <v>5.8</v>
      </c>
      <c r="P1176">
        <v>1</v>
      </c>
      <c r="R1176">
        <f t="shared" si="80"/>
        <v>9</v>
      </c>
      <c r="S1176">
        <f t="shared" si="81"/>
        <v>6</v>
      </c>
      <c r="T1176">
        <f t="shared" si="82"/>
        <v>15</v>
      </c>
      <c r="U1176" t="s">
        <v>1499</v>
      </c>
      <c r="V1176" t="s">
        <v>1481</v>
      </c>
      <c r="W1176" t="s">
        <v>429</v>
      </c>
      <c r="X1176" t="s">
        <v>1468</v>
      </c>
      <c r="Z1176" t="str" cm="1">
        <f t="array" ref="Z1176">IF(ISBLANK(AK1176),_xlfn.LET(
    _xlpm.nameBeforeSlash, IF(ISNUMBER(SEARCH("/", Y1176)), LEFT(Y1176, SEARCH("/", Y1176)-1), Y1176),
    _xlpm.matchRow, IFERROR(MATCH(_xlpm.nameBeforeSlash, AA:AA, 0), ""),
    _xlpm.difference, IF(_xlpm.matchRow="", "", ABS((R1176 + S1176)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),IF(ISBLANK(Y1176),"","Hidden"))</f>
        <v/>
      </c>
      <c r="AA1176" t="s">
        <v>170</v>
      </c>
      <c r="AC1176" t="s">
        <v>519</v>
      </c>
      <c r="AD1176" t="str">
        <f>_xlfn.XLOOKUP(AC1176,moves!A:A,moves!B:B)</f>
        <v>bug</v>
      </c>
      <c r="AE1176">
        <f>_xlfn.XLOOKUP(AC1176,moves!A:A,moves!D:D)</f>
        <v>4</v>
      </c>
      <c r="AF1176" t="str">
        <f>_xlfn.XLOOKUP(AC1176,moves!A:A,moves!E:E)</f>
        <v>If any status symbols are rolled: Inflict the Paralyzed status on the target.</v>
      </c>
      <c r="AG1176">
        <v>0</v>
      </c>
      <c r="AH1176">
        <v>0</v>
      </c>
      <c r="AI1176">
        <f t="shared" si="83"/>
        <v>0</v>
      </c>
      <c r="AJ1176" t="s">
        <v>524</v>
      </c>
      <c r="AL1176">
        <v>0</v>
      </c>
      <c r="AM1176" cm="1">
        <f t="array" ref="AM1176">IF(AL1176=1,1,
   IF(ISTEXT(AK1176),1,
   IF(AO1176&gt;1,AM1175,
   IF(AI1176=1,
      IF(SUMPRODUCT((LEN($Y$2:$Y$4096)-LEN(SUBSTITUTE($Y$2:$Y$4096,AA1176,"")))/LEN(AA1176))&gt;0,2,1),
      IF(
         SUMPRODUCT((LEN($Y$2:$Y$4096)-LEN(SUBSTITUTE($Y$2:$Y$4096,AA1176,"")))/LEN(AA1176))
         - SUMPRODUCT((LEN($Y$2:$Y$4096)-LEN(SUBSTITUTE($Y$2:$Y$4096,"Alolan "&amp;AA1176,"")))/LEN("Alolan "&amp;AA1176))
         - SUMPRODUCT((LEN($Y$2:$Y$4096)-LEN(SUBSTITUTE($Y$2:$Y$4096,"Galarian "&amp;AA1176,"")))/LEN("Galarian "&amp;AA1176))
         - SUMPRODUCT((LEN($Y$2:$Y$4096)-LEN(SUBSTITUTE($Y$2:$Y$4096,"Hisuian "&amp;AA1176,"")))/LEN("Hisuian "&amp;AA1176))
         - SUMPRODUCT((LEN($Y$2:$Y$4096)-LEN(SUBSTITUTE($Y$2:$Y$4096,"Paldean "&amp;AA1176,"")))/LEN("Paldean "&amp;AA1176))
      &gt;0,2,1)
   ))))</f>
        <v>2</v>
      </c>
      <c r="AN1176">
        <v>0</v>
      </c>
      <c r="AO1176">
        <v>0</v>
      </c>
    </row>
    <row r="1177" spans="1:41" x14ac:dyDescent="0.25">
      <c r="A1177" t="s">
        <v>4159</v>
      </c>
      <c r="B1177" t="s">
        <v>170</v>
      </c>
      <c r="C1177" t="s">
        <v>1499</v>
      </c>
      <c r="D1177" t="s">
        <v>1481</v>
      </c>
      <c r="E1177">
        <v>70</v>
      </c>
      <c r="F1177">
        <v>94</v>
      </c>
      <c r="G1177">
        <v>50</v>
      </c>
      <c r="H1177">
        <v>94</v>
      </c>
      <c r="I1177">
        <v>50</v>
      </c>
      <c r="J1177">
        <v>66</v>
      </c>
      <c r="K1177" t="s">
        <v>289</v>
      </c>
      <c r="L1177" t="s">
        <v>247</v>
      </c>
      <c r="M1177" t="s">
        <v>249</v>
      </c>
      <c r="N1177">
        <v>8.2800000000000011</v>
      </c>
      <c r="O1177">
        <v>5.8</v>
      </c>
      <c r="P1177">
        <v>1</v>
      </c>
      <c r="R1177">
        <f t="shared" si="80"/>
        <v>9</v>
      </c>
      <c r="S1177">
        <f t="shared" si="81"/>
        <v>6</v>
      </c>
      <c r="T1177">
        <f t="shared" si="82"/>
        <v>15</v>
      </c>
      <c r="U1177" t="s">
        <v>1499</v>
      </c>
      <c r="V1177" t="s">
        <v>1481</v>
      </c>
      <c r="W1177" t="s">
        <v>429</v>
      </c>
      <c r="X1177" t="s">
        <v>1468</v>
      </c>
      <c r="Z1177" t="str" cm="1">
        <f t="array" ref="Z1177">IF(ISBLANK(AK1177),_xlfn.LET(
    _xlpm.nameBeforeSlash, IF(ISNUMBER(SEARCH("/", Y1177)), LEFT(Y1177, SEARCH("/", Y1177)-1), Y1177),
    _xlpm.matchRow, IFERROR(MATCH(_xlpm.nameBeforeSlash, AA:AA, 0), ""),
    _xlpm.difference, IF(_xlpm.matchRow="", "", ABS((R1177 + S1177)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),IF(ISBLANK(Y1177),"","Hidden"))</f>
        <v/>
      </c>
      <c r="AA1177" t="s">
        <v>5450</v>
      </c>
      <c r="AC1177" t="s">
        <v>449</v>
      </c>
      <c r="AD1177" t="str">
        <f>_xlfn.XLOOKUP(AC1177,moves!A:A,moves!B:B)</f>
        <v>flying</v>
      </c>
      <c r="AE1177">
        <f>_xlfn.XLOOKUP(AC1177,moves!A:A,moves!D:D)</f>
        <v>4</v>
      </c>
      <c r="AF1177" t="str">
        <f>_xlfn.XLOOKUP(AC1177,moves!A:A,moves!E:E)</f>
        <v>Critical hits deal +1 damage.</v>
      </c>
      <c r="AG1177">
        <v>0</v>
      </c>
      <c r="AH1177">
        <v>0</v>
      </c>
      <c r="AI1177">
        <f t="shared" si="83"/>
        <v>1</v>
      </c>
      <c r="AJ1177" t="s">
        <v>524</v>
      </c>
      <c r="AL1177">
        <v>0</v>
      </c>
      <c r="AM1177" cm="1">
        <f t="array" ref="AM1177">IF(AL1177=1,1,
   IF(ISTEXT(AK1177),1,
   IF(AO1177&gt;1,AM1176,
   IF(AI1177=1,
      IF(SUMPRODUCT((LEN($Y$2:$Y$4096)-LEN(SUBSTITUTE($Y$2:$Y$4096,AA1177,"")))/LEN(AA1177))&gt;0,2,1),
      IF(
         SUMPRODUCT((LEN($Y$2:$Y$4096)-LEN(SUBSTITUTE($Y$2:$Y$4096,AA1177,"")))/LEN(AA1177))
         - SUMPRODUCT((LEN($Y$2:$Y$4096)-LEN(SUBSTITUTE($Y$2:$Y$4096,"Alolan "&amp;AA1177,"")))/LEN("Alolan "&amp;AA1177))
         - SUMPRODUCT((LEN($Y$2:$Y$4096)-LEN(SUBSTITUTE($Y$2:$Y$4096,"Galarian "&amp;AA1177,"")))/LEN("Galarian "&amp;AA1177))
         - SUMPRODUCT((LEN($Y$2:$Y$4096)-LEN(SUBSTITUTE($Y$2:$Y$4096,"Hisuian "&amp;AA1177,"")))/LEN("Hisuian "&amp;AA1177))
         - SUMPRODUCT((LEN($Y$2:$Y$4096)-LEN(SUBSTITUTE($Y$2:$Y$4096,"Paldean "&amp;AA1177,"")))/LEN("Paldean "&amp;AA1177))
      &gt;0,2,1)
   ))))</f>
        <v>2</v>
      </c>
      <c r="AN1177">
        <v>0</v>
      </c>
      <c r="AO1177">
        <v>0</v>
      </c>
    </row>
    <row r="1178" spans="1:41" x14ac:dyDescent="0.25">
      <c r="A1178">
        <v>415</v>
      </c>
      <c r="B1178" t="s">
        <v>171</v>
      </c>
      <c r="C1178" t="s">
        <v>1499</v>
      </c>
      <c r="D1178" t="s">
        <v>1481</v>
      </c>
      <c r="E1178">
        <v>30</v>
      </c>
      <c r="F1178">
        <v>30</v>
      </c>
      <c r="G1178">
        <v>42</v>
      </c>
      <c r="H1178">
        <v>30</v>
      </c>
      <c r="I1178">
        <v>42</v>
      </c>
      <c r="J1178">
        <v>70</v>
      </c>
      <c r="K1178" t="s">
        <v>290</v>
      </c>
      <c r="L1178" t="s">
        <v>247</v>
      </c>
      <c r="M1178" t="s">
        <v>249</v>
      </c>
      <c r="N1178">
        <v>4.5999999999999996</v>
      </c>
      <c r="O1178">
        <v>3.72</v>
      </c>
      <c r="R1178">
        <f t="shared" si="80"/>
        <v>5</v>
      </c>
      <c r="S1178">
        <f t="shared" si="81"/>
        <v>4</v>
      </c>
      <c r="T1178">
        <f t="shared" si="82"/>
        <v>9</v>
      </c>
      <c r="U1178" t="s">
        <v>1499</v>
      </c>
      <c r="V1178" t="s">
        <v>1481</v>
      </c>
      <c r="W1178" t="s">
        <v>1469</v>
      </c>
      <c r="X1178" t="s">
        <v>1546</v>
      </c>
      <c r="Y1178" t="s">
        <v>172</v>
      </c>
      <c r="Z1178" cm="1">
        <f t="array" ref="Z1178">IF(ISBLANK(AK1178),_xlfn.LET(
    _xlpm.nameBeforeSlash, IF(ISNUMBER(SEARCH("/", Y1178)), LEFT(Y1178, SEARCH("/", Y1178)-1), Y1178),
    _xlpm.matchRow, IFERROR(MATCH(_xlpm.nameBeforeSlash, AA:AA, 0), ""),
    _xlpm.difference, IF(_xlpm.matchRow="", "", ABS((R1178 + S1178)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),IF(ISBLANK(Y1178),"","Hidden"))</f>
        <v>10</v>
      </c>
      <c r="AA1178" t="s">
        <v>171</v>
      </c>
      <c r="AC1178" t="s">
        <v>929</v>
      </c>
      <c r="AD1178" t="str">
        <f>_xlfn.XLOOKUP(AC1178,moves!A:A,moves!B:B)</f>
        <v>bug</v>
      </c>
      <c r="AE1178">
        <f>_xlfn.XLOOKUP(AC1178,moves!A:A,moves!D:D)</f>
        <v>1</v>
      </c>
      <c r="AF1178" t="str">
        <f>_xlfn.XLOOKUP(AC1178,moves!A:A,moves!E:E)</f>
        <v>For each status symbol rolled: Gain 1 Journey Point.</v>
      </c>
      <c r="AG1178">
        <v>0</v>
      </c>
      <c r="AH1178">
        <v>0</v>
      </c>
      <c r="AI1178">
        <f t="shared" si="83"/>
        <v>0</v>
      </c>
      <c r="AJ1178" t="s">
        <v>523</v>
      </c>
      <c r="AL1178">
        <v>0</v>
      </c>
      <c r="AM1178" cm="1">
        <f t="array" ref="AM1178">IF(AL1178=1,1,
   IF(ISTEXT(AK1178),1,
   IF(AO1178&gt;1,AM1177,
   IF(AI1178=1,
      IF(SUMPRODUCT((LEN($Y$2:$Y$4096)-LEN(SUBSTITUTE($Y$2:$Y$4096,AA1178,"")))/LEN(AA1178))&gt;0,2,1),
      IF(
         SUMPRODUCT((LEN($Y$2:$Y$4096)-LEN(SUBSTITUTE($Y$2:$Y$4096,AA1178,"")))/LEN(AA1178))
         - SUMPRODUCT((LEN($Y$2:$Y$4096)-LEN(SUBSTITUTE($Y$2:$Y$4096,"Alolan "&amp;AA1178,"")))/LEN("Alolan "&amp;AA1178))
         - SUMPRODUCT((LEN($Y$2:$Y$4096)-LEN(SUBSTITUTE($Y$2:$Y$4096,"Galarian "&amp;AA1178,"")))/LEN("Galarian "&amp;AA1178))
         - SUMPRODUCT((LEN($Y$2:$Y$4096)-LEN(SUBSTITUTE($Y$2:$Y$4096,"Hisuian "&amp;AA1178,"")))/LEN("Hisuian "&amp;AA1178))
         - SUMPRODUCT((LEN($Y$2:$Y$4096)-LEN(SUBSTITUTE($Y$2:$Y$4096,"Paldean "&amp;AA1178,"")))/LEN("Paldean "&amp;AA1178))
      &gt;0,2,1)
   ))))</f>
        <v>1</v>
      </c>
      <c r="AN1178">
        <v>0</v>
      </c>
      <c r="AO1178">
        <v>0</v>
      </c>
    </row>
    <row r="1179" spans="1:41" x14ac:dyDescent="0.25">
      <c r="A1179" t="s">
        <v>4160</v>
      </c>
      <c r="B1179" t="s">
        <v>171</v>
      </c>
      <c r="C1179" t="s">
        <v>1499</v>
      </c>
      <c r="D1179" t="s">
        <v>1481</v>
      </c>
      <c r="E1179">
        <v>30</v>
      </c>
      <c r="F1179">
        <v>30</v>
      </c>
      <c r="G1179">
        <v>42</v>
      </c>
      <c r="H1179">
        <v>30</v>
      </c>
      <c r="I1179">
        <v>42</v>
      </c>
      <c r="J1179">
        <v>70</v>
      </c>
      <c r="K1179" t="s">
        <v>290</v>
      </c>
      <c r="L1179" t="s">
        <v>247</v>
      </c>
      <c r="M1179" t="s">
        <v>249</v>
      </c>
      <c r="N1179">
        <v>4.5999999999999996</v>
      </c>
      <c r="O1179">
        <v>3.72</v>
      </c>
      <c r="R1179">
        <f t="shared" si="80"/>
        <v>5</v>
      </c>
      <c r="S1179">
        <f t="shared" si="81"/>
        <v>4</v>
      </c>
      <c r="T1179">
        <f t="shared" si="82"/>
        <v>9</v>
      </c>
      <c r="U1179" t="s">
        <v>1499</v>
      </c>
      <c r="V1179" t="s">
        <v>1481</v>
      </c>
      <c r="W1179" t="s">
        <v>1469</v>
      </c>
      <c r="X1179" t="s">
        <v>1546</v>
      </c>
      <c r="Y1179" t="s">
        <v>5451</v>
      </c>
      <c r="Z1179" cm="1">
        <f t="array" ref="Z1179">IF(ISBLANK(AK1179),_xlfn.LET(
    _xlpm.nameBeforeSlash, IF(ISNUMBER(SEARCH("/", Y1179)), LEFT(Y1179, SEARCH("/", Y1179)-1), Y1179),
    _xlpm.matchRow, IFERROR(MATCH(_xlpm.nameBeforeSlash, AA:AA, 0), ""),
    _xlpm.difference, IF(_xlpm.matchRow="", "", ABS((R1179 + S1179)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),IF(ISBLANK(Y1179),"","Hidden"))</f>
        <v>10</v>
      </c>
      <c r="AA1179" t="s">
        <v>5452</v>
      </c>
      <c r="AC1179" t="s">
        <v>6377</v>
      </c>
      <c r="AD1179" t="str">
        <f>_xlfn.XLOOKUP(AC1179,moves!A:A,moves!B:B)</f>
        <v>flying</v>
      </c>
      <c r="AE1179">
        <f>_xlfn.XLOOKUP(AC1179,moves!A:A,moves!D:D)</f>
        <v>2</v>
      </c>
      <c r="AF1179" t="str">
        <f>_xlfn.XLOOKUP(AC1179,moves!A:A,moves!E:E)</f>
        <v>When the user is next attacked: Remove 1 critical hit from the roll.</v>
      </c>
      <c r="AG1179">
        <v>0</v>
      </c>
      <c r="AH1179">
        <v>0</v>
      </c>
      <c r="AI1179">
        <f t="shared" si="83"/>
        <v>1</v>
      </c>
      <c r="AJ1179" t="s">
        <v>523</v>
      </c>
      <c r="AL1179">
        <v>0</v>
      </c>
      <c r="AM1179" cm="1">
        <f t="array" ref="AM1179">IF(AL1179=1,1,
   IF(ISTEXT(AK1179),1,
   IF(AO1179&gt;1,AM1178,
   IF(AI1179=1,
      IF(SUMPRODUCT((LEN($Y$2:$Y$4096)-LEN(SUBSTITUTE($Y$2:$Y$4096,AA1179,"")))/LEN(AA1179))&gt;0,2,1),
      IF(
         SUMPRODUCT((LEN($Y$2:$Y$4096)-LEN(SUBSTITUTE($Y$2:$Y$4096,AA1179,"")))/LEN(AA1179))
         - SUMPRODUCT((LEN($Y$2:$Y$4096)-LEN(SUBSTITUTE($Y$2:$Y$4096,"Alolan "&amp;AA1179,"")))/LEN("Alolan "&amp;AA1179))
         - SUMPRODUCT((LEN($Y$2:$Y$4096)-LEN(SUBSTITUTE($Y$2:$Y$4096,"Galarian "&amp;AA1179,"")))/LEN("Galarian "&amp;AA1179))
         - SUMPRODUCT((LEN($Y$2:$Y$4096)-LEN(SUBSTITUTE($Y$2:$Y$4096,"Hisuian "&amp;AA1179,"")))/LEN("Hisuian "&amp;AA1179))
         - SUMPRODUCT((LEN($Y$2:$Y$4096)-LEN(SUBSTITUTE($Y$2:$Y$4096,"Paldean "&amp;AA1179,"")))/LEN("Paldean "&amp;AA1179))
      &gt;0,2,1)
   ))))</f>
        <v>1</v>
      </c>
      <c r="AN1179">
        <v>0</v>
      </c>
      <c r="AO1179">
        <v>0</v>
      </c>
    </row>
    <row r="1180" spans="1:41" x14ac:dyDescent="0.25">
      <c r="A1180">
        <v>416</v>
      </c>
      <c r="B1180" t="s">
        <v>172</v>
      </c>
      <c r="C1180" t="s">
        <v>1499</v>
      </c>
      <c r="D1180" t="s">
        <v>1481</v>
      </c>
      <c r="E1180">
        <v>70</v>
      </c>
      <c r="F1180">
        <v>80</v>
      </c>
      <c r="G1180">
        <v>102</v>
      </c>
      <c r="H1180">
        <v>80</v>
      </c>
      <c r="I1180">
        <v>102</v>
      </c>
      <c r="J1180">
        <v>40</v>
      </c>
      <c r="K1180" t="s">
        <v>291</v>
      </c>
      <c r="L1180" t="s">
        <v>247</v>
      </c>
      <c r="M1180" t="s">
        <v>249</v>
      </c>
      <c r="N1180">
        <v>6.4</v>
      </c>
      <c r="O1180">
        <v>8.9199999999999982</v>
      </c>
      <c r="R1180">
        <f t="shared" si="80"/>
        <v>6</v>
      </c>
      <c r="S1180">
        <f t="shared" si="81"/>
        <v>9</v>
      </c>
      <c r="T1180">
        <f t="shared" si="82"/>
        <v>15</v>
      </c>
      <c r="U1180" t="s">
        <v>1499</v>
      </c>
      <c r="V1180" t="s">
        <v>1481</v>
      </c>
      <c r="W1180" t="s">
        <v>1469</v>
      </c>
      <c r="X1180" t="s">
        <v>1546</v>
      </c>
      <c r="Z1180" t="str" cm="1">
        <f t="array" ref="Z1180">IF(ISBLANK(AK1180),_xlfn.LET(
    _xlpm.nameBeforeSlash, IF(ISNUMBER(SEARCH("/", Y1180)), LEFT(Y1180, SEARCH("/", Y1180)-1), Y1180),
    _xlpm.matchRow, IFERROR(MATCH(_xlpm.nameBeforeSlash, AA:AA, 0), ""),
    _xlpm.difference, IF(_xlpm.matchRow="", "", ABS((R1180 + S1180)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),IF(ISBLANK(Y1180),"","Hidden"))</f>
        <v/>
      </c>
      <c r="AA1180" t="s">
        <v>172</v>
      </c>
      <c r="AC1180" t="s">
        <v>920</v>
      </c>
      <c r="AD1180" t="str">
        <f>_xlfn.XLOOKUP(AC1180,moves!A:A,moves!B:B)</f>
        <v>bug</v>
      </c>
      <c r="AE1180">
        <f>_xlfn.XLOOKUP(AC1180,moves!A:A,moves!D:D)</f>
        <v>4</v>
      </c>
      <c r="AF1180" t="str">
        <f>_xlfn.XLOOKUP(AC1180,moves!A:A,moves!E:E)</f>
        <v>Choose 1: Deal damage to target OR Heal the user by rolled amount</v>
      </c>
      <c r="AG1180">
        <v>0</v>
      </c>
      <c r="AH1180">
        <v>0</v>
      </c>
      <c r="AI1180">
        <f t="shared" si="83"/>
        <v>0</v>
      </c>
      <c r="AJ1180" t="s">
        <v>524</v>
      </c>
      <c r="AL1180">
        <v>0</v>
      </c>
      <c r="AM1180" cm="1">
        <f t="array" ref="AM1180">IF(AL1180=1,1,
   IF(ISTEXT(AK1180),1,
   IF(AO1180&gt;1,AM1179,
   IF(AI1180=1,
      IF(SUMPRODUCT((LEN($Y$2:$Y$4096)-LEN(SUBSTITUTE($Y$2:$Y$4096,AA1180,"")))/LEN(AA1180))&gt;0,2,1),
      IF(
         SUMPRODUCT((LEN($Y$2:$Y$4096)-LEN(SUBSTITUTE($Y$2:$Y$4096,AA1180,"")))/LEN(AA1180))
         - SUMPRODUCT((LEN($Y$2:$Y$4096)-LEN(SUBSTITUTE($Y$2:$Y$4096,"Alolan "&amp;AA1180,"")))/LEN("Alolan "&amp;AA1180))
         - SUMPRODUCT((LEN($Y$2:$Y$4096)-LEN(SUBSTITUTE($Y$2:$Y$4096,"Galarian "&amp;AA1180,"")))/LEN("Galarian "&amp;AA1180))
         - SUMPRODUCT((LEN($Y$2:$Y$4096)-LEN(SUBSTITUTE($Y$2:$Y$4096,"Hisuian "&amp;AA1180,"")))/LEN("Hisuian "&amp;AA1180))
         - SUMPRODUCT((LEN($Y$2:$Y$4096)-LEN(SUBSTITUTE($Y$2:$Y$4096,"Paldean "&amp;AA1180,"")))/LEN("Paldean "&amp;AA1180))
      &gt;0,2,1)
   ))))</f>
        <v>2</v>
      </c>
      <c r="AN1180">
        <v>0</v>
      </c>
      <c r="AO1180">
        <v>0</v>
      </c>
    </row>
    <row r="1181" spans="1:41" x14ac:dyDescent="0.25">
      <c r="A1181" t="s">
        <v>4161</v>
      </c>
      <c r="B1181" t="s">
        <v>172</v>
      </c>
      <c r="C1181" t="s">
        <v>1499</v>
      </c>
      <c r="D1181" t="s">
        <v>1481</v>
      </c>
      <c r="E1181">
        <v>70</v>
      </c>
      <c r="F1181">
        <v>80</v>
      </c>
      <c r="G1181">
        <v>102</v>
      </c>
      <c r="H1181">
        <v>80</v>
      </c>
      <c r="I1181">
        <v>102</v>
      </c>
      <c r="J1181">
        <v>40</v>
      </c>
      <c r="K1181" t="s">
        <v>291</v>
      </c>
      <c r="L1181" t="s">
        <v>247</v>
      </c>
      <c r="M1181" t="s">
        <v>249</v>
      </c>
      <c r="N1181">
        <v>6.4</v>
      </c>
      <c r="O1181">
        <v>8.9199999999999982</v>
      </c>
      <c r="R1181">
        <f t="shared" si="80"/>
        <v>6</v>
      </c>
      <c r="S1181">
        <f t="shared" si="81"/>
        <v>9</v>
      </c>
      <c r="T1181">
        <f t="shared" si="82"/>
        <v>15</v>
      </c>
      <c r="U1181" t="s">
        <v>1499</v>
      </c>
      <c r="V1181" t="s">
        <v>1481</v>
      </c>
      <c r="W1181" t="s">
        <v>1469</v>
      </c>
      <c r="X1181" t="s">
        <v>1546</v>
      </c>
      <c r="Z1181" t="str" cm="1">
        <f t="array" ref="Z1181">IF(ISBLANK(AK1181),_xlfn.LET(
    _xlpm.nameBeforeSlash, IF(ISNUMBER(SEARCH("/", Y1181)), LEFT(Y1181, SEARCH("/", Y1181)-1), Y1181),
    _xlpm.matchRow, IFERROR(MATCH(_xlpm.nameBeforeSlash, AA:AA, 0), ""),
    _xlpm.difference, IF(_xlpm.matchRow="", "", ABS((R1181 + S1181)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),IF(ISBLANK(Y1181),"","Hidden"))</f>
        <v/>
      </c>
      <c r="AA1181" t="s">
        <v>5451</v>
      </c>
      <c r="AC1181" t="s">
        <v>6590</v>
      </c>
      <c r="AD1181" t="str">
        <f>_xlfn.XLOOKUP(AC1181,moves!A:A,moves!B:B)</f>
        <v>bug</v>
      </c>
      <c r="AE1181">
        <f>_xlfn.XLOOKUP(AC1181,moves!A:A,moves!D:D)</f>
        <v>4</v>
      </c>
      <c r="AF1181" t="str">
        <f>_xlfn.XLOOKUP(AC1181,moves!A:A,moves!E:E)</f>
        <v>Heal the target by the amount rolled. If the target is a Bug-type: Remove all status conditions after healing.</v>
      </c>
      <c r="AG1181">
        <v>0</v>
      </c>
      <c r="AH1181">
        <v>0</v>
      </c>
      <c r="AI1181">
        <f t="shared" si="83"/>
        <v>1</v>
      </c>
      <c r="AJ1181" t="s">
        <v>524</v>
      </c>
      <c r="AL1181">
        <v>0</v>
      </c>
      <c r="AM1181" cm="1">
        <f t="array" ref="AM1181">IF(AL1181=1,1,
   IF(ISTEXT(AK1181),1,
   IF(AO1181&gt;1,AM1180,
   IF(AI1181=1,
      IF(SUMPRODUCT((LEN($Y$2:$Y$4096)-LEN(SUBSTITUTE($Y$2:$Y$4096,AA1181,"")))/LEN(AA1181))&gt;0,2,1),
      IF(
         SUMPRODUCT((LEN($Y$2:$Y$4096)-LEN(SUBSTITUTE($Y$2:$Y$4096,AA1181,"")))/LEN(AA1181))
         - SUMPRODUCT((LEN($Y$2:$Y$4096)-LEN(SUBSTITUTE($Y$2:$Y$4096,"Alolan "&amp;AA1181,"")))/LEN("Alolan "&amp;AA1181))
         - SUMPRODUCT((LEN($Y$2:$Y$4096)-LEN(SUBSTITUTE($Y$2:$Y$4096,"Galarian "&amp;AA1181,"")))/LEN("Galarian "&amp;AA1181))
         - SUMPRODUCT((LEN($Y$2:$Y$4096)-LEN(SUBSTITUTE($Y$2:$Y$4096,"Hisuian "&amp;AA1181,"")))/LEN("Hisuian "&amp;AA1181))
         - SUMPRODUCT((LEN($Y$2:$Y$4096)-LEN(SUBSTITUTE($Y$2:$Y$4096,"Paldean "&amp;AA1181,"")))/LEN("Paldean "&amp;AA1181))
      &gt;0,2,1)
   ))))</f>
        <v>2</v>
      </c>
      <c r="AN1181">
        <v>0</v>
      </c>
      <c r="AO1181">
        <v>0</v>
      </c>
    </row>
    <row r="1182" spans="1:41" x14ac:dyDescent="0.25">
      <c r="A1182">
        <v>417</v>
      </c>
      <c r="B1182" t="s">
        <v>173</v>
      </c>
      <c r="C1182" t="s">
        <v>1521</v>
      </c>
      <c r="D1182"/>
      <c r="E1182">
        <v>60</v>
      </c>
      <c r="F1182">
        <v>45</v>
      </c>
      <c r="G1182">
        <v>70</v>
      </c>
      <c r="H1182">
        <v>45</v>
      </c>
      <c r="I1182">
        <v>90</v>
      </c>
      <c r="J1182">
        <v>95</v>
      </c>
      <c r="K1182" t="s">
        <v>292</v>
      </c>
      <c r="L1182" t="s">
        <v>247</v>
      </c>
      <c r="M1182" t="s">
        <v>249</v>
      </c>
      <c r="N1182">
        <v>6.5</v>
      </c>
      <c r="O1182">
        <v>7.2</v>
      </c>
      <c r="R1182">
        <f t="shared" si="80"/>
        <v>7</v>
      </c>
      <c r="S1182">
        <f t="shared" si="81"/>
        <v>7</v>
      </c>
      <c r="T1182">
        <f t="shared" si="82"/>
        <v>14</v>
      </c>
      <c r="U1182" t="s">
        <v>1521</v>
      </c>
      <c r="V1182" t="s">
        <v>1512</v>
      </c>
      <c r="W1182" t="s">
        <v>1536</v>
      </c>
      <c r="X1182" t="s">
        <v>1472</v>
      </c>
      <c r="Z1182" t="str" cm="1">
        <f t="array" ref="Z1182">IF(ISBLANK(AK1182),_xlfn.LET(
    _xlpm.nameBeforeSlash, IF(ISNUMBER(SEARCH("/", Y1182)), LEFT(Y1182, SEARCH("/", Y1182)-1), Y1182),
    _xlpm.matchRow, IFERROR(MATCH(_xlpm.nameBeforeSlash, AA:AA, 0), ""),
    _xlpm.difference, IF(_xlpm.matchRow="", "", ABS((R1182 + S1182)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),IF(ISBLANK(Y1182),"","Hidden"))</f>
        <v/>
      </c>
      <c r="AA1182" t="s">
        <v>173</v>
      </c>
      <c r="AC1182" t="s">
        <v>553</v>
      </c>
      <c r="AD1182" t="str">
        <f>_xlfn.XLOOKUP(AC1182,moves!A:A,moves!B:B)</f>
        <v>electric</v>
      </c>
      <c r="AE1182">
        <f>_xlfn.XLOOKUP(AC1182,moves!A:A,moves!D:D)</f>
        <v>1</v>
      </c>
      <c r="AF1182" t="str">
        <f>_xlfn.XLOOKUP(AC1182,moves!A:A,moves!E:E)</f>
        <v>Inflict the Paralyzed status on the target. If the target was already Paralyzed: Increase attack strength by 2.</v>
      </c>
      <c r="AG1182">
        <v>0</v>
      </c>
      <c r="AH1182">
        <v>0</v>
      </c>
      <c r="AI1182">
        <f t="shared" si="83"/>
        <v>0</v>
      </c>
      <c r="AJ1182" t="s">
        <v>524</v>
      </c>
      <c r="AL1182">
        <v>0</v>
      </c>
      <c r="AM1182" cm="1">
        <f t="array" ref="AM1182">IF(AL1182=1,1,
   IF(ISTEXT(AK1182),1,
   IF(AO1182&gt;1,AM1181,
   IF(AI1182=1,
      IF(SUMPRODUCT((LEN($Y$2:$Y$4096)-LEN(SUBSTITUTE($Y$2:$Y$4096,AA1182,"")))/LEN(AA1182))&gt;0,2,1),
      IF(
         SUMPRODUCT((LEN($Y$2:$Y$4096)-LEN(SUBSTITUTE($Y$2:$Y$4096,AA1182,"")))/LEN(AA1182))
         - SUMPRODUCT((LEN($Y$2:$Y$4096)-LEN(SUBSTITUTE($Y$2:$Y$4096,"Alolan "&amp;AA1182,"")))/LEN("Alolan "&amp;AA1182))
         - SUMPRODUCT((LEN($Y$2:$Y$4096)-LEN(SUBSTITUTE($Y$2:$Y$4096,"Galarian "&amp;AA1182,"")))/LEN("Galarian "&amp;AA1182))
         - SUMPRODUCT((LEN($Y$2:$Y$4096)-LEN(SUBSTITUTE($Y$2:$Y$4096,"Hisuian "&amp;AA1182,"")))/LEN("Hisuian "&amp;AA1182))
         - SUMPRODUCT((LEN($Y$2:$Y$4096)-LEN(SUBSTITUTE($Y$2:$Y$4096,"Paldean "&amp;AA1182,"")))/LEN("Paldean "&amp;AA1182))
      &gt;0,2,1)
   ))))</f>
        <v>1</v>
      </c>
      <c r="AN1182">
        <v>0</v>
      </c>
      <c r="AO1182">
        <v>0</v>
      </c>
    </row>
    <row r="1183" spans="1:41" x14ac:dyDescent="0.25">
      <c r="A1183" t="s">
        <v>4162</v>
      </c>
      <c r="B1183" t="s">
        <v>173</v>
      </c>
      <c r="C1183" t="s">
        <v>1521</v>
      </c>
      <c r="D1183"/>
      <c r="E1183">
        <v>60</v>
      </c>
      <c r="F1183">
        <v>45</v>
      </c>
      <c r="G1183">
        <v>70</v>
      </c>
      <c r="H1183">
        <v>45</v>
      </c>
      <c r="I1183">
        <v>90</v>
      </c>
      <c r="J1183">
        <v>95</v>
      </c>
      <c r="K1183" t="s">
        <v>292</v>
      </c>
      <c r="L1183" t="s">
        <v>247</v>
      </c>
      <c r="M1183" t="s">
        <v>249</v>
      </c>
      <c r="N1183">
        <v>6.5</v>
      </c>
      <c r="O1183">
        <v>7.2</v>
      </c>
      <c r="R1183">
        <f t="shared" si="80"/>
        <v>7</v>
      </c>
      <c r="S1183">
        <f t="shared" si="81"/>
        <v>7</v>
      </c>
      <c r="T1183">
        <f t="shared" si="82"/>
        <v>14</v>
      </c>
      <c r="U1183" t="s">
        <v>1521</v>
      </c>
      <c r="V1183" t="s">
        <v>1512</v>
      </c>
      <c r="W1183" t="s">
        <v>1536</v>
      </c>
      <c r="X1183" t="s">
        <v>1472</v>
      </c>
      <c r="Z1183" t="str" cm="1">
        <f t="array" ref="Z1183">IF(ISBLANK(AK1183),_xlfn.LET(
    _xlpm.nameBeforeSlash, IF(ISNUMBER(SEARCH("/", Y1183)), LEFT(Y1183, SEARCH("/", Y1183)-1), Y1183),
    _xlpm.matchRow, IFERROR(MATCH(_xlpm.nameBeforeSlash, AA:AA, 0), ""),
    _xlpm.difference, IF(_xlpm.matchRow="", "", ABS((R1183 + S1183)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),IF(ISBLANK(Y1183),"","Hidden"))</f>
        <v/>
      </c>
      <c r="AA1183" t="s">
        <v>5453</v>
      </c>
      <c r="AC1183" t="s">
        <v>6372</v>
      </c>
      <c r="AD1183" t="str">
        <f>_xlfn.XLOOKUP(AC1183,moves!A:A,moves!B:B)</f>
        <v>normal</v>
      </c>
      <c r="AE1183" t="str">
        <f>_xlfn.XLOOKUP(AC1183,moves!A:A,moves!D:D)</f>
        <v>-</v>
      </c>
      <c r="AF1183" t="str">
        <f>_xlfn.XLOOKUP(AC1183,moves!A:A,moves!E:E)</f>
        <v>All opposing active Pokémon must target the user this round.</v>
      </c>
      <c r="AG1183">
        <v>0</v>
      </c>
      <c r="AH1183">
        <v>0</v>
      </c>
      <c r="AI1183">
        <f t="shared" si="83"/>
        <v>1</v>
      </c>
      <c r="AJ1183" t="s">
        <v>524</v>
      </c>
      <c r="AL1183">
        <v>0</v>
      </c>
      <c r="AM1183" cm="1">
        <f t="array" ref="AM1183">IF(AL1183=1,1,
   IF(ISTEXT(AK1183),1,
   IF(AO1183&gt;1,AM1182,
   IF(AI1183=1,
      IF(SUMPRODUCT((LEN($Y$2:$Y$4096)-LEN(SUBSTITUTE($Y$2:$Y$4096,AA1183,"")))/LEN(AA1183))&gt;0,2,1),
      IF(
         SUMPRODUCT((LEN($Y$2:$Y$4096)-LEN(SUBSTITUTE($Y$2:$Y$4096,AA1183,"")))/LEN(AA1183))
         - SUMPRODUCT((LEN($Y$2:$Y$4096)-LEN(SUBSTITUTE($Y$2:$Y$4096,"Alolan "&amp;AA1183,"")))/LEN("Alolan "&amp;AA1183))
         - SUMPRODUCT((LEN($Y$2:$Y$4096)-LEN(SUBSTITUTE($Y$2:$Y$4096,"Galarian "&amp;AA1183,"")))/LEN("Galarian "&amp;AA1183))
         - SUMPRODUCT((LEN($Y$2:$Y$4096)-LEN(SUBSTITUTE($Y$2:$Y$4096,"Hisuian "&amp;AA1183,"")))/LEN("Hisuian "&amp;AA1183))
         - SUMPRODUCT((LEN($Y$2:$Y$4096)-LEN(SUBSTITUTE($Y$2:$Y$4096,"Paldean "&amp;AA1183,"")))/LEN("Paldean "&amp;AA1183))
      &gt;0,2,1)
   ))))</f>
        <v>1</v>
      </c>
      <c r="AN1183">
        <v>0</v>
      </c>
      <c r="AO1183">
        <v>0</v>
      </c>
    </row>
    <row r="1184" spans="1:41" x14ac:dyDescent="0.25">
      <c r="A1184">
        <v>418</v>
      </c>
      <c r="B1184" t="s">
        <v>174</v>
      </c>
      <c r="C1184" t="s">
        <v>1490</v>
      </c>
      <c r="D1184"/>
      <c r="E1184">
        <v>55</v>
      </c>
      <c r="F1184">
        <v>65</v>
      </c>
      <c r="G1184">
        <v>35</v>
      </c>
      <c r="H1184">
        <v>60</v>
      </c>
      <c r="I1184">
        <v>30</v>
      </c>
      <c r="J1184">
        <v>85</v>
      </c>
      <c r="K1184" t="s">
        <v>293</v>
      </c>
      <c r="L1184" t="s">
        <v>252</v>
      </c>
      <c r="M1184" t="s">
        <v>251</v>
      </c>
      <c r="N1184">
        <v>7.25</v>
      </c>
      <c r="O1184">
        <v>4.1500000000000004</v>
      </c>
      <c r="R1184">
        <f t="shared" si="80"/>
        <v>7</v>
      </c>
      <c r="S1184">
        <f t="shared" si="81"/>
        <v>4</v>
      </c>
      <c r="T1184">
        <f t="shared" si="82"/>
        <v>11</v>
      </c>
      <c r="U1184" t="s">
        <v>1490</v>
      </c>
      <c r="V1184" t="s">
        <v>1209</v>
      </c>
      <c r="W1184" t="s">
        <v>1492</v>
      </c>
      <c r="X1184" t="s">
        <v>1471</v>
      </c>
      <c r="Y1184" t="s">
        <v>175</v>
      </c>
      <c r="Z1184" cm="1">
        <f t="array" ref="Z1184">IF(ISBLANK(AK1184),_xlfn.LET(
    _xlpm.nameBeforeSlash, IF(ISNUMBER(SEARCH("/", Y1184)), LEFT(Y1184, SEARCH("/", Y1184)-1), Y1184),
    _xlpm.matchRow, IFERROR(MATCH(_xlpm.nameBeforeSlash, AA:AA, 0), ""),
    _xlpm.difference, IF(_xlpm.matchRow="", "", ABS((R1184 + S1184)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),IF(ISBLANK(Y1184),"","Hidden"))</f>
        <v>15</v>
      </c>
      <c r="AA1184" t="s">
        <v>174</v>
      </c>
      <c r="AC1184" t="s">
        <v>555</v>
      </c>
      <c r="AD1184" t="str">
        <f>_xlfn.XLOOKUP(AC1184,moves!A:A,moves!B:B)</f>
        <v>water</v>
      </c>
      <c r="AE1184">
        <f>_xlfn.XLOOKUP(AC1184,moves!A:A,moves!D:D)</f>
        <v>3</v>
      </c>
      <c r="AF1184" t="str">
        <f>_xlfn.XLOOKUP(AC1184,moves!A:A,moves!E:E)</f>
        <v xml:space="preserve"> </v>
      </c>
      <c r="AG1184">
        <v>0</v>
      </c>
      <c r="AH1184">
        <v>0</v>
      </c>
      <c r="AI1184">
        <f t="shared" si="83"/>
        <v>0</v>
      </c>
      <c r="AJ1184" t="s">
        <v>523</v>
      </c>
      <c r="AL1184">
        <v>0</v>
      </c>
      <c r="AM1184" cm="1">
        <f t="array" ref="AM1184">IF(AL1184=1,1,
   IF(ISTEXT(AK1184),1,
   IF(AO1184&gt;1,AM1183,
   IF(AI1184=1,
      IF(SUMPRODUCT((LEN($Y$2:$Y$4096)-LEN(SUBSTITUTE($Y$2:$Y$4096,AA1184,"")))/LEN(AA1184))&gt;0,2,1),
      IF(
         SUMPRODUCT((LEN($Y$2:$Y$4096)-LEN(SUBSTITUTE($Y$2:$Y$4096,AA1184,"")))/LEN(AA1184))
         - SUMPRODUCT((LEN($Y$2:$Y$4096)-LEN(SUBSTITUTE($Y$2:$Y$4096,"Alolan "&amp;AA1184,"")))/LEN("Alolan "&amp;AA1184))
         - SUMPRODUCT((LEN($Y$2:$Y$4096)-LEN(SUBSTITUTE($Y$2:$Y$4096,"Galarian "&amp;AA1184,"")))/LEN("Galarian "&amp;AA1184))
         - SUMPRODUCT((LEN($Y$2:$Y$4096)-LEN(SUBSTITUTE($Y$2:$Y$4096,"Hisuian "&amp;AA1184,"")))/LEN("Hisuian "&amp;AA1184))
         - SUMPRODUCT((LEN($Y$2:$Y$4096)-LEN(SUBSTITUTE($Y$2:$Y$4096,"Paldean "&amp;AA1184,"")))/LEN("Paldean "&amp;AA1184))
      &gt;0,2,1)
   ))))</f>
        <v>1</v>
      </c>
      <c r="AN1184">
        <v>0</v>
      </c>
      <c r="AO1184">
        <v>0</v>
      </c>
    </row>
    <row r="1185" spans="1:41" x14ac:dyDescent="0.25">
      <c r="A1185" t="s">
        <v>4163</v>
      </c>
      <c r="B1185" t="s">
        <v>174</v>
      </c>
      <c r="C1185" t="s">
        <v>1490</v>
      </c>
      <c r="D1185"/>
      <c r="E1185">
        <v>55</v>
      </c>
      <c r="F1185">
        <v>65</v>
      </c>
      <c r="G1185">
        <v>35</v>
      </c>
      <c r="H1185">
        <v>60</v>
      </c>
      <c r="I1185">
        <v>30</v>
      </c>
      <c r="J1185">
        <v>85</v>
      </c>
      <c r="K1185" t="s">
        <v>293</v>
      </c>
      <c r="L1185" t="s">
        <v>252</v>
      </c>
      <c r="M1185" t="s">
        <v>251</v>
      </c>
      <c r="N1185">
        <v>7.25</v>
      </c>
      <c r="O1185">
        <v>4.1500000000000004</v>
      </c>
      <c r="R1185">
        <f t="shared" si="80"/>
        <v>7</v>
      </c>
      <c r="S1185">
        <f t="shared" si="81"/>
        <v>4</v>
      </c>
      <c r="T1185">
        <f t="shared" si="82"/>
        <v>11</v>
      </c>
      <c r="U1185" t="s">
        <v>1490</v>
      </c>
      <c r="V1185" t="s">
        <v>1209</v>
      </c>
      <c r="W1185" t="s">
        <v>1492</v>
      </c>
      <c r="X1185" t="s">
        <v>1471</v>
      </c>
      <c r="Y1185" t="s">
        <v>5454</v>
      </c>
      <c r="Z1185" cm="1">
        <f t="array" ref="Z1185">IF(ISBLANK(AK1185),_xlfn.LET(
    _xlpm.nameBeforeSlash, IF(ISNUMBER(SEARCH("/", Y1185)), LEFT(Y1185, SEARCH("/", Y1185)-1), Y1185),
    _xlpm.matchRow, IFERROR(MATCH(_xlpm.nameBeforeSlash, AA:AA, 0), ""),
    _xlpm.difference, IF(_xlpm.matchRow="", "", ABS((R1185 + S1185)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),IF(ISBLANK(Y1185),"","Hidden"))</f>
        <v>15</v>
      </c>
      <c r="AA1185" t="s">
        <v>5455</v>
      </c>
      <c r="AC1185" t="s">
        <v>561</v>
      </c>
      <c r="AD1185" t="str">
        <f>_xlfn.XLOOKUP(AC1185,moves!A:A,moves!B:B)</f>
        <v>water</v>
      </c>
      <c r="AE1185">
        <f>_xlfn.XLOOKUP(AC1185,moves!A:A,moves!D:D)</f>
        <v>2</v>
      </c>
      <c r="AF1185" t="str">
        <f>_xlfn.XLOOKUP(AC1185,moves!A:A,moves!E:E)</f>
        <v xml:space="preserve"> </v>
      </c>
      <c r="AG1185">
        <v>0</v>
      </c>
      <c r="AH1185">
        <v>0</v>
      </c>
      <c r="AI1185">
        <f t="shared" si="83"/>
        <v>1</v>
      </c>
      <c r="AJ1185" t="s">
        <v>523</v>
      </c>
      <c r="AL1185">
        <v>0</v>
      </c>
      <c r="AM1185" cm="1">
        <f t="array" ref="AM1185">IF(AL1185=1,1,
   IF(ISTEXT(AK1185),1,
   IF(AO1185&gt;1,AM1184,
   IF(AI1185=1,
      IF(SUMPRODUCT((LEN($Y$2:$Y$4096)-LEN(SUBSTITUTE($Y$2:$Y$4096,AA1185,"")))/LEN(AA1185))&gt;0,2,1),
      IF(
         SUMPRODUCT((LEN($Y$2:$Y$4096)-LEN(SUBSTITUTE($Y$2:$Y$4096,AA1185,"")))/LEN(AA1185))
         - SUMPRODUCT((LEN($Y$2:$Y$4096)-LEN(SUBSTITUTE($Y$2:$Y$4096,"Alolan "&amp;AA1185,"")))/LEN("Alolan "&amp;AA1185))
         - SUMPRODUCT((LEN($Y$2:$Y$4096)-LEN(SUBSTITUTE($Y$2:$Y$4096,"Galarian "&amp;AA1185,"")))/LEN("Galarian "&amp;AA1185))
         - SUMPRODUCT((LEN($Y$2:$Y$4096)-LEN(SUBSTITUTE($Y$2:$Y$4096,"Hisuian "&amp;AA1185,"")))/LEN("Hisuian "&amp;AA1185))
         - SUMPRODUCT((LEN($Y$2:$Y$4096)-LEN(SUBSTITUTE($Y$2:$Y$4096,"Paldean "&amp;AA1185,"")))/LEN("Paldean "&amp;AA1185))
      &gt;0,2,1)
   ))))</f>
        <v>1</v>
      </c>
      <c r="AN1185">
        <v>0</v>
      </c>
      <c r="AO1185">
        <v>0</v>
      </c>
    </row>
    <row r="1186" spans="1:41" x14ac:dyDescent="0.25">
      <c r="A1186">
        <v>419</v>
      </c>
      <c r="B1186" t="s">
        <v>175</v>
      </c>
      <c r="C1186" t="s">
        <v>1490</v>
      </c>
      <c r="D1186"/>
      <c r="E1186">
        <v>85</v>
      </c>
      <c r="F1186">
        <v>105</v>
      </c>
      <c r="G1186">
        <v>55</v>
      </c>
      <c r="H1186">
        <v>85</v>
      </c>
      <c r="I1186">
        <v>50</v>
      </c>
      <c r="J1186">
        <v>115</v>
      </c>
      <c r="K1186" t="s">
        <v>293</v>
      </c>
      <c r="L1186" t="s">
        <v>252</v>
      </c>
      <c r="M1186" t="s">
        <v>251</v>
      </c>
      <c r="N1186">
        <v>10.7</v>
      </c>
      <c r="O1186">
        <v>6.55</v>
      </c>
      <c r="R1186">
        <f t="shared" si="80"/>
        <v>11</v>
      </c>
      <c r="S1186">
        <f t="shared" si="81"/>
        <v>7</v>
      </c>
      <c r="T1186">
        <f t="shared" si="82"/>
        <v>18</v>
      </c>
      <c r="U1186" t="s">
        <v>1490</v>
      </c>
      <c r="V1186" t="s">
        <v>1209</v>
      </c>
      <c r="W1186" t="s">
        <v>1492</v>
      </c>
      <c r="X1186" t="s">
        <v>1471</v>
      </c>
      <c r="Z1186" t="str" cm="1">
        <f t="array" ref="Z1186">IF(ISBLANK(AK1186),_xlfn.LET(
    _xlpm.nameBeforeSlash, IF(ISNUMBER(SEARCH("/", Y1186)), LEFT(Y1186, SEARCH("/", Y1186)-1), Y1186),
    _xlpm.matchRow, IFERROR(MATCH(_xlpm.nameBeforeSlash, AA:AA, 0), ""),
    _xlpm.difference, IF(_xlpm.matchRow="", "", ABS((R1186 + S1186)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),IF(ISBLANK(Y1186),"","Hidden"))</f>
        <v/>
      </c>
      <c r="AA1186" t="s">
        <v>175</v>
      </c>
      <c r="AC1186" t="s">
        <v>693</v>
      </c>
      <c r="AD1186" t="str">
        <f>_xlfn.XLOOKUP(AC1186,moves!A:A,moves!B:B)</f>
        <v>water</v>
      </c>
      <c r="AE1186">
        <f>_xlfn.XLOOKUP(AC1186,moves!A:A,moves!D:D)</f>
        <v>5</v>
      </c>
      <c r="AF1186" t="str">
        <f>_xlfn.XLOOKUP(AC1186,moves!A:A,moves!E:E)</f>
        <v>Critical hits deal +2 damage. For each critical hit rolled: The user takes 2 damage.</v>
      </c>
      <c r="AG1186">
        <v>0</v>
      </c>
      <c r="AH1186">
        <v>0</v>
      </c>
      <c r="AI1186">
        <f t="shared" si="83"/>
        <v>0</v>
      </c>
      <c r="AJ1186" t="s">
        <v>525</v>
      </c>
      <c r="AL1186">
        <v>0</v>
      </c>
      <c r="AM1186" cm="1">
        <f t="array" ref="AM1186">IF(AL1186=1,1,
   IF(ISTEXT(AK1186),1,
   IF(AO1186&gt;1,AM1185,
   IF(AI1186=1,
      IF(SUMPRODUCT((LEN($Y$2:$Y$4096)-LEN(SUBSTITUTE($Y$2:$Y$4096,AA1186,"")))/LEN(AA1186))&gt;0,2,1),
      IF(
         SUMPRODUCT((LEN($Y$2:$Y$4096)-LEN(SUBSTITUTE($Y$2:$Y$4096,AA1186,"")))/LEN(AA1186))
         - SUMPRODUCT((LEN($Y$2:$Y$4096)-LEN(SUBSTITUTE($Y$2:$Y$4096,"Alolan "&amp;AA1186,"")))/LEN("Alolan "&amp;AA1186))
         - SUMPRODUCT((LEN($Y$2:$Y$4096)-LEN(SUBSTITUTE($Y$2:$Y$4096,"Galarian "&amp;AA1186,"")))/LEN("Galarian "&amp;AA1186))
         - SUMPRODUCT((LEN($Y$2:$Y$4096)-LEN(SUBSTITUTE($Y$2:$Y$4096,"Hisuian "&amp;AA1186,"")))/LEN("Hisuian "&amp;AA1186))
         - SUMPRODUCT((LEN($Y$2:$Y$4096)-LEN(SUBSTITUTE($Y$2:$Y$4096,"Paldean "&amp;AA1186,"")))/LEN("Paldean "&amp;AA1186))
      &gt;0,2,1)
   ))))</f>
        <v>2</v>
      </c>
      <c r="AN1186">
        <v>0</v>
      </c>
      <c r="AO1186">
        <v>0</v>
      </c>
    </row>
    <row r="1187" spans="1:41" x14ac:dyDescent="0.25">
      <c r="A1187" t="s">
        <v>4164</v>
      </c>
      <c r="B1187" t="s">
        <v>175</v>
      </c>
      <c r="C1187" t="s">
        <v>1490</v>
      </c>
      <c r="D1187"/>
      <c r="E1187">
        <v>85</v>
      </c>
      <c r="F1187">
        <v>105</v>
      </c>
      <c r="G1187">
        <v>55</v>
      </c>
      <c r="H1187">
        <v>85</v>
      </c>
      <c r="I1187">
        <v>50</v>
      </c>
      <c r="J1187">
        <v>115</v>
      </c>
      <c r="K1187" t="s">
        <v>293</v>
      </c>
      <c r="L1187" t="s">
        <v>252</v>
      </c>
      <c r="M1187" t="s">
        <v>251</v>
      </c>
      <c r="N1187">
        <v>10.7</v>
      </c>
      <c r="O1187">
        <v>6.55</v>
      </c>
      <c r="R1187">
        <f t="shared" si="80"/>
        <v>11</v>
      </c>
      <c r="S1187">
        <f t="shared" si="81"/>
        <v>7</v>
      </c>
      <c r="T1187">
        <f t="shared" si="82"/>
        <v>18</v>
      </c>
      <c r="U1187" t="s">
        <v>1490</v>
      </c>
      <c r="V1187" t="s">
        <v>1209</v>
      </c>
      <c r="W1187" t="s">
        <v>1492</v>
      </c>
      <c r="X1187" t="s">
        <v>1471</v>
      </c>
      <c r="Z1187" t="str" cm="1">
        <f t="array" ref="Z1187">IF(ISBLANK(AK1187),_xlfn.LET(
    _xlpm.nameBeforeSlash, IF(ISNUMBER(SEARCH("/", Y1187)), LEFT(Y1187, SEARCH("/", Y1187)-1), Y1187),
    _xlpm.matchRow, IFERROR(MATCH(_xlpm.nameBeforeSlash, AA:AA, 0), ""),
    _xlpm.difference, IF(_xlpm.matchRow="", "", ABS((R1187 + S1187)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),IF(ISBLANK(Y1187),"","Hidden"))</f>
        <v/>
      </c>
      <c r="AA1187" t="s">
        <v>5454</v>
      </c>
      <c r="AC1187" t="s">
        <v>557</v>
      </c>
      <c r="AD1187" t="str">
        <f>_xlfn.XLOOKUP(AC1187,moves!A:A,moves!B:B)</f>
        <v>ice</v>
      </c>
      <c r="AE1187">
        <f>_xlfn.XLOOKUP(AC1187,moves!A:A,moves!D:D)</f>
        <v>3</v>
      </c>
      <c r="AF1187" t="str">
        <f>_xlfn.XLOOKUP(AC1187,moves!A:A,moves!E:E)</f>
        <v>If any status symbols are rolled: Inflict the Frozen status on the target.</v>
      </c>
      <c r="AG1187">
        <v>0</v>
      </c>
      <c r="AH1187">
        <v>0</v>
      </c>
      <c r="AI1187">
        <f t="shared" si="83"/>
        <v>1</v>
      </c>
      <c r="AJ1187" t="s">
        <v>525</v>
      </c>
      <c r="AL1187">
        <v>0</v>
      </c>
      <c r="AM1187" cm="1">
        <f t="array" ref="AM1187">IF(AL1187=1,1,
   IF(ISTEXT(AK1187),1,
   IF(AO1187&gt;1,AM1186,
   IF(AI1187=1,
      IF(SUMPRODUCT((LEN($Y$2:$Y$4096)-LEN(SUBSTITUTE($Y$2:$Y$4096,AA1187,"")))/LEN(AA1187))&gt;0,2,1),
      IF(
         SUMPRODUCT((LEN($Y$2:$Y$4096)-LEN(SUBSTITUTE($Y$2:$Y$4096,AA1187,"")))/LEN(AA1187))
         - SUMPRODUCT((LEN($Y$2:$Y$4096)-LEN(SUBSTITUTE($Y$2:$Y$4096,"Alolan "&amp;AA1187,"")))/LEN("Alolan "&amp;AA1187))
         - SUMPRODUCT((LEN($Y$2:$Y$4096)-LEN(SUBSTITUTE($Y$2:$Y$4096,"Galarian "&amp;AA1187,"")))/LEN("Galarian "&amp;AA1187))
         - SUMPRODUCT((LEN($Y$2:$Y$4096)-LEN(SUBSTITUTE($Y$2:$Y$4096,"Hisuian "&amp;AA1187,"")))/LEN("Hisuian "&amp;AA1187))
         - SUMPRODUCT((LEN($Y$2:$Y$4096)-LEN(SUBSTITUTE($Y$2:$Y$4096,"Paldean "&amp;AA1187,"")))/LEN("Paldean "&amp;AA1187))
      &gt;0,2,1)
   ))))</f>
        <v>2</v>
      </c>
      <c r="AN1187">
        <v>0</v>
      </c>
      <c r="AO1187">
        <v>0</v>
      </c>
    </row>
    <row r="1188" spans="1:41" x14ac:dyDescent="0.25">
      <c r="A1188">
        <v>420</v>
      </c>
      <c r="B1188" t="s">
        <v>176</v>
      </c>
      <c r="C1188" t="s">
        <v>1468</v>
      </c>
      <c r="D1188"/>
      <c r="E1188">
        <v>45</v>
      </c>
      <c r="F1188">
        <v>35</v>
      </c>
      <c r="G1188">
        <v>45</v>
      </c>
      <c r="H1188">
        <v>62</v>
      </c>
      <c r="I1188">
        <v>53</v>
      </c>
      <c r="J1188">
        <v>35</v>
      </c>
      <c r="K1188" t="s">
        <v>294</v>
      </c>
      <c r="L1188" t="s">
        <v>247</v>
      </c>
      <c r="M1188" t="s">
        <v>251</v>
      </c>
      <c r="N1188">
        <v>4.8499999999999996</v>
      </c>
      <c r="O1188">
        <v>4.74</v>
      </c>
      <c r="R1188">
        <f t="shared" si="80"/>
        <v>5</v>
      </c>
      <c r="S1188">
        <f t="shared" si="81"/>
        <v>5</v>
      </c>
      <c r="T1188">
        <f t="shared" si="82"/>
        <v>10</v>
      </c>
      <c r="U1188" t="s">
        <v>1468</v>
      </c>
      <c r="V1188" t="s">
        <v>1536</v>
      </c>
      <c r="W1188" t="s">
        <v>1479</v>
      </c>
      <c r="X1188" t="s">
        <v>1512</v>
      </c>
      <c r="Y1188" t="s">
        <v>3167</v>
      </c>
      <c r="Z1188" cm="1">
        <f t="array" ref="Z1188">IF(ISBLANK(AK1188),_xlfn.LET(
    _xlpm.nameBeforeSlash, IF(ISNUMBER(SEARCH("/", Y1188)), LEFT(Y1188, SEARCH("/", Y1188)-1), Y1188),
    _xlpm.matchRow, IFERROR(MATCH(_xlpm.nameBeforeSlash, AA:AA, 0), ""),
    _xlpm.difference, IF(_xlpm.matchRow="", "", ABS((R1188 + S1188)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),IF(ISBLANK(Y1188),"","Hidden"))</f>
        <v>9</v>
      </c>
      <c r="AA1188" t="s">
        <v>176</v>
      </c>
      <c r="AC1188" t="s">
        <v>1159</v>
      </c>
      <c r="AD1188" t="str">
        <f>_xlfn.XLOOKUP(AC1188,moves!A:A,moves!B:B)</f>
        <v>grass</v>
      </c>
      <c r="AE1188">
        <f>_xlfn.XLOOKUP(AC1188,moves!A:A,moves!D:D)</f>
        <v>2</v>
      </c>
      <c r="AF1188" t="str">
        <f>_xlfn.XLOOKUP(AC1188,moves!A:A,moves!E:E)</f>
        <v>When the user is next attacked: Remove 1 regular hit from the roll.</v>
      </c>
      <c r="AG1188">
        <v>0</v>
      </c>
      <c r="AH1188">
        <v>0</v>
      </c>
      <c r="AI1188">
        <f t="shared" si="83"/>
        <v>0</v>
      </c>
      <c r="AJ1188" t="s">
        <v>523</v>
      </c>
      <c r="AL1188">
        <v>0</v>
      </c>
      <c r="AM1188" cm="1">
        <f t="array" ref="AM1188">IF(AL1188=1,1,
   IF(ISTEXT(AK1188),1,
   IF(AO1188&gt;1,AM1187,
   IF(AI1188=1,
      IF(SUMPRODUCT((LEN($Y$2:$Y$4096)-LEN(SUBSTITUTE($Y$2:$Y$4096,AA1188,"")))/LEN(AA1188))&gt;0,2,1),
      IF(
         SUMPRODUCT((LEN($Y$2:$Y$4096)-LEN(SUBSTITUTE($Y$2:$Y$4096,AA1188,"")))/LEN(AA1188))
         - SUMPRODUCT((LEN($Y$2:$Y$4096)-LEN(SUBSTITUTE($Y$2:$Y$4096,"Alolan "&amp;AA1188,"")))/LEN("Alolan "&amp;AA1188))
         - SUMPRODUCT((LEN($Y$2:$Y$4096)-LEN(SUBSTITUTE($Y$2:$Y$4096,"Galarian "&amp;AA1188,"")))/LEN("Galarian "&amp;AA1188))
         - SUMPRODUCT((LEN($Y$2:$Y$4096)-LEN(SUBSTITUTE($Y$2:$Y$4096,"Hisuian "&amp;AA1188,"")))/LEN("Hisuian "&amp;AA1188))
         - SUMPRODUCT((LEN($Y$2:$Y$4096)-LEN(SUBSTITUTE($Y$2:$Y$4096,"Paldean "&amp;AA1188,"")))/LEN("Paldean "&amp;AA1188))
      &gt;0,2,1)
   ))))</f>
        <v>1</v>
      </c>
      <c r="AN1188">
        <v>0</v>
      </c>
      <c r="AO1188">
        <v>0</v>
      </c>
    </row>
    <row r="1189" spans="1:41" x14ac:dyDescent="0.25">
      <c r="A1189" t="s">
        <v>4165</v>
      </c>
      <c r="B1189" t="s">
        <v>176</v>
      </c>
      <c r="C1189" t="s">
        <v>1468</v>
      </c>
      <c r="D1189"/>
      <c r="E1189">
        <v>45</v>
      </c>
      <c r="F1189">
        <v>35</v>
      </c>
      <c r="G1189">
        <v>45</v>
      </c>
      <c r="H1189">
        <v>62</v>
      </c>
      <c r="I1189">
        <v>53</v>
      </c>
      <c r="J1189">
        <v>35</v>
      </c>
      <c r="K1189" t="s">
        <v>294</v>
      </c>
      <c r="L1189" t="s">
        <v>247</v>
      </c>
      <c r="M1189" t="s">
        <v>251</v>
      </c>
      <c r="N1189">
        <v>4.8499999999999996</v>
      </c>
      <c r="O1189">
        <v>4.74</v>
      </c>
      <c r="R1189">
        <f t="shared" si="80"/>
        <v>5</v>
      </c>
      <c r="S1189">
        <f t="shared" si="81"/>
        <v>5</v>
      </c>
      <c r="T1189">
        <f t="shared" si="82"/>
        <v>10</v>
      </c>
      <c r="U1189" t="s">
        <v>1468</v>
      </c>
      <c r="V1189" t="s">
        <v>1536</v>
      </c>
      <c r="W1189" t="s">
        <v>1479</v>
      </c>
      <c r="X1189" t="s">
        <v>1512</v>
      </c>
      <c r="Y1189" t="s">
        <v>5456</v>
      </c>
      <c r="Z1189" cm="1">
        <f t="array" ref="Z1189">IF(ISBLANK(AK1189),_xlfn.LET(
    _xlpm.nameBeforeSlash, IF(ISNUMBER(SEARCH("/", Y1189)), LEFT(Y1189, SEARCH("/", Y1189)-1), Y1189),
    _xlpm.matchRow, IFERROR(MATCH(_xlpm.nameBeforeSlash, AA:AA, 0), ""),
    _xlpm.difference, IF(_xlpm.matchRow="", "", ABS((R1189 + S1189)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),IF(ISBLANK(Y1189),"","Hidden"))</f>
        <v>9</v>
      </c>
      <c r="AA1189" t="s">
        <v>5457</v>
      </c>
      <c r="AC1189" t="s">
        <v>6379</v>
      </c>
      <c r="AD1189" t="str">
        <f>_xlfn.XLOOKUP(AC1189,moves!A:A,moves!B:B)</f>
        <v>grass</v>
      </c>
      <c r="AE1189">
        <f>_xlfn.XLOOKUP(AC1189,moves!A:A,moves!D:D)</f>
        <v>1</v>
      </c>
      <c r="AF1189" t="str">
        <f>_xlfn.XLOOKUP(AC1189,moves!A:A,moves!E:E)</f>
        <v>At the end of the target's turns: The target takes 1 damage and the user Heals 1.</v>
      </c>
      <c r="AG1189">
        <v>0</v>
      </c>
      <c r="AH1189">
        <v>0</v>
      </c>
      <c r="AI1189">
        <f t="shared" si="83"/>
        <v>1</v>
      </c>
      <c r="AJ1189" t="s">
        <v>523</v>
      </c>
      <c r="AL1189">
        <v>0</v>
      </c>
      <c r="AM1189" cm="1">
        <f t="array" ref="AM1189">IF(AL1189=1,1,
   IF(ISTEXT(AK1189),1,
   IF(AO1189&gt;1,AM1188,
   IF(AI1189=1,
      IF(SUMPRODUCT((LEN($Y$2:$Y$4096)-LEN(SUBSTITUTE($Y$2:$Y$4096,AA1189,"")))/LEN(AA1189))&gt;0,2,1),
      IF(
         SUMPRODUCT((LEN($Y$2:$Y$4096)-LEN(SUBSTITUTE($Y$2:$Y$4096,AA1189,"")))/LEN(AA1189))
         - SUMPRODUCT((LEN($Y$2:$Y$4096)-LEN(SUBSTITUTE($Y$2:$Y$4096,"Alolan "&amp;AA1189,"")))/LEN("Alolan "&amp;AA1189))
         - SUMPRODUCT((LEN($Y$2:$Y$4096)-LEN(SUBSTITUTE($Y$2:$Y$4096,"Galarian "&amp;AA1189,"")))/LEN("Galarian "&amp;AA1189))
         - SUMPRODUCT((LEN($Y$2:$Y$4096)-LEN(SUBSTITUTE($Y$2:$Y$4096,"Hisuian "&amp;AA1189,"")))/LEN("Hisuian "&amp;AA1189))
         - SUMPRODUCT((LEN($Y$2:$Y$4096)-LEN(SUBSTITUTE($Y$2:$Y$4096,"Paldean "&amp;AA1189,"")))/LEN("Paldean "&amp;AA1189))
      &gt;0,2,1)
   ))))</f>
        <v>1</v>
      </c>
      <c r="AN1189">
        <v>0</v>
      </c>
      <c r="AO1189">
        <v>0</v>
      </c>
    </row>
    <row r="1190" spans="1:41" x14ac:dyDescent="0.25">
      <c r="A1190">
        <v>421</v>
      </c>
      <c r="B1190" t="s">
        <v>177</v>
      </c>
      <c r="C1190" t="s">
        <v>1468</v>
      </c>
      <c r="D1190"/>
      <c r="E1190">
        <v>70</v>
      </c>
      <c r="F1190">
        <v>60</v>
      </c>
      <c r="G1190">
        <v>70</v>
      </c>
      <c r="H1190">
        <v>87</v>
      </c>
      <c r="I1190">
        <v>78</v>
      </c>
      <c r="J1190">
        <v>85</v>
      </c>
      <c r="K1190" t="s">
        <v>295</v>
      </c>
      <c r="L1190" t="s">
        <v>247</v>
      </c>
      <c r="M1190" t="s">
        <v>251</v>
      </c>
      <c r="N1190">
        <v>8.35</v>
      </c>
      <c r="O1190">
        <v>7.24</v>
      </c>
      <c r="R1190">
        <f t="shared" si="80"/>
        <v>8</v>
      </c>
      <c r="S1190">
        <f t="shared" si="81"/>
        <v>7</v>
      </c>
      <c r="T1190">
        <f t="shared" si="82"/>
        <v>15</v>
      </c>
      <c r="U1190" t="s">
        <v>1468</v>
      </c>
      <c r="V1190" t="s">
        <v>1536</v>
      </c>
      <c r="W1190" t="s">
        <v>1479</v>
      </c>
      <c r="X1190" t="s">
        <v>1512</v>
      </c>
      <c r="Z1190" t="str" cm="1">
        <f t="array" ref="Z1190">IF(ISBLANK(AK1190),_xlfn.LET(
    _xlpm.nameBeforeSlash, IF(ISNUMBER(SEARCH("/", Y1190)), LEFT(Y1190, SEARCH("/", Y1190)-1), Y1190),
    _xlpm.matchRow, IFERROR(MATCH(_xlpm.nameBeforeSlash, AA:AA, 0), ""),
    _xlpm.difference, IF(_xlpm.matchRow="", "", ABS((R1190 + S1190)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),IF(ISBLANK(Y1190),"","Hidden"))</f>
        <v/>
      </c>
      <c r="AA1190" t="s">
        <v>3167</v>
      </c>
      <c r="AB1190" t="s">
        <v>822</v>
      </c>
      <c r="AC1190" t="s">
        <v>816</v>
      </c>
      <c r="AD1190" t="str">
        <f>_xlfn.XLOOKUP(AC1190,moves!A:A,moves!B:B)</f>
        <v>grass</v>
      </c>
      <c r="AE1190">
        <f>_xlfn.XLOOKUP(AC1190,moves!A:A,moves!D:D)</f>
        <v>2</v>
      </c>
      <c r="AF1190" t="str">
        <f>_xlfn.XLOOKUP(AC1190,moves!A:A,moves!E:E)</f>
        <v>Heal 3 and change the weather condition to Harsh Sunlight.</v>
      </c>
      <c r="AG1190">
        <v>0</v>
      </c>
      <c r="AH1190">
        <v>0</v>
      </c>
      <c r="AI1190">
        <f t="shared" si="83"/>
        <v>0</v>
      </c>
      <c r="AJ1190" t="s">
        <v>524</v>
      </c>
      <c r="AL1190">
        <v>0</v>
      </c>
      <c r="AM1190" cm="1">
        <f t="array" ref="AM1190">IF(AL1190=1,1,
   IF(ISTEXT(AK1190),1,
   IF(AO1190&gt;1,AM1189,
   IF(AI1190=1,
      IF(SUMPRODUCT((LEN($Y$2:$Y$4096)-LEN(SUBSTITUTE($Y$2:$Y$4096,AA1190,"")))/LEN(AA1190))&gt;0,2,1),
      IF(
         SUMPRODUCT((LEN($Y$2:$Y$4096)-LEN(SUBSTITUTE($Y$2:$Y$4096,AA1190,"")))/LEN(AA1190))
         - SUMPRODUCT((LEN($Y$2:$Y$4096)-LEN(SUBSTITUTE($Y$2:$Y$4096,"Alolan "&amp;AA1190,"")))/LEN("Alolan "&amp;AA1190))
         - SUMPRODUCT((LEN($Y$2:$Y$4096)-LEN(SUBSTITUTE($Y$2:$Y$4096,"Galarian "&amp;AA1190,"")))/LEN("Galarian "&amp;AA1190))
         - SUMPRODUCT((LEN($Y$2:$Y$4096)-LEN(SUBSTITUTE($Y$2:$Y$4096,"Hisuian "&amp;AA1190,"")))/LEN("Hisuian "&amp;AA1190))
         - SUMPRODUCT((LEN($Y$2:$Y$4096)-LEN(SUBSTITUTE($Y$2:$Y$4096,"Paldean "&amp;AA1190,"")))/LEN("Paldean "&amp;AA1190))
      &gt;0,2,1)
   ))))</f>
        <v>2</v>
      </c>
      <c r="AN1190">
        <v>0</v>
      </c>
      <c r="AO1190">
        <v>1</v>
      </c>
    </row>
    <row r="1191" spans="1:41" x14ac:dyDescent="0.25">
      <c r="A1191" t="s">
        <v>813</v>
      </c>
      <c r="B1191" t="s">
        <v>177</v>
      </c>
      <c r="C1191" t="s">
        <v>1468</v>
      </c>
      <c r="D1191"/>
      <c r="E1191">
        <v>70</v>
      </c>
      <c r="F1191">
        <v>60</v>
      </c>
      <c r="G1191">
        <v>70</v>
      </c>
      <c r="H1191">
        <v>87</v>
      </c>
      <c r="I1191">
        <v>78</v>
      </c>
      <c r="J1191">
        <v>85</v>
      </c>
      <c r="K1191" t="s">
        <v>295</v>
      </c>
      <c r="L1191" t="s">
        <v>247</v>
      </c>
      <c r="M1191" t="s">
        <v>251</v>
      </c>
      <c r="N1191">
        <v>8.35</v>
      </c>
      <c r="O1191">
        <v>7.24</v>
      </c>
      <c r="R1191">
        <f t="shared" si="80"/>
        <v>8</v>
      </c>
      <c r="S1191">
        <f t="shared" si="81"/>
        <v>7</v>
      </c>
      <c r="T1191">
        <f t="shared" si="82"/>
        <v>15</v>
      </c>
      <c r="U1191" t="s">
        <v>1468</v>
      </c>
      <c r="V1191" t="s">
        <v>1536</v>
      </c>
      <c r="W1191" t="s">
        <v>1479</v>
      </c>
      <c r="X1191" t="s">
        <v>1512</v>
      </c>
      <c r="Z1191" t="str" cm="1">
        <f t="array" ref="Z1191">IF(ISBLANK(AK1191),_xlfn.LET(
    _xlpm.nameBeforeSlash, IF(ISNUMBER(SEARCH("/", Y1191)), LEFT(Y1191, SEARCH("/", Y1191)-1), Y1191),
    _xlpm.matchRow, IFERROR(MATCH(_xlpm.nameBeforeSlash, AA:AA, 0), ""),
    _xlpm.difference, IF(_xlpm.matchRow="", "", ABS((R1191 + S1191)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),IF(ISBLANK(Y1191),"","Hidden"))</f>
        <v/>
      </c>
      <c r="AA1191" t="s">
        <v>3168</v>
      </c>
      <c r="AB1191" t="s">
        <v>817</v>
      </c>
      <c r="AC1191" t="s">
        <v>742</v>
      </c>
      <c r="AD1191" t="str">
        <f>_xlfn.XLOOKUP(AC1191,moves!A:A,moves!B:B)</f>
        <v>grass</v>
      </c>
      <c r="AE1191">
        <f>_xlfn.XLOOKUP(AC1191,moves!A:A,moves!D:D)</f>
        <v>6</v>
      </c>
      <c r="AF1191" t="str">
        <f>_xlfn.XLOOKUP(AC1191,moves!A:A,moves!E:E)</f>
        <v>If this move is used during Harsh Sunlight: Ignore the delay. If this move is used during Rain, Hail, or Sandstorm: Decrease attack strength by 3.</v>
      </c>
      <c r="AG1191">
        <v>0</v>
      </c>
      <c r="AH1191">
        <v>0</v>
      </c>
      <c r="AI1191">
        <f t="shared" si="83"/>
        <v>0</v>
      </c>
      <c r="AJ1191" t="s">
        <v>524</v>
      </c>
      <c r="AL1191">
        <v>0</v>
      </c>
      <c r="AM1191" cm="1">
        <f t="array" ref="AM1191">IF(AL1191=1,1,
   IF(ISTEXT(AK1191),1,
   IF(AO1191&gt;1,AM1190,
   IF(AI1191=1,
      IF(SUMPRODUCT((LEN($Y$2:$Y$4096)-LEN(SUBSTITUTE($Y$2:$Y$4096,AA1191,"")))/LEN(AA1191))&gt;0,2,1),
      IF(
         SUMPRODUCT((LEN($Y$2:$Y$4096)-LEN(SUBSTITUTE($Y$2:$Y$4096,AA1191,"")))/LEN(AA1191))
         - SUMPRODUCT((LEN($Y$2:$Y$4096)-LEN(SUBSTITUTE($Y$2:$Y$4096,"Alolan "&amp;AA1191,"")))/LEN("Alolan "&amp;AA1191))
         - SUMPRODUCT((LEN($Y$2:$Y$4096)-LEN(SUBSTITUTE($Y$2:$Y$4096,"Galarian "&amp;AA1191,"")))/LEN("Galarian "&amp;AA1191))
         - SUMPRODUCT((LEN($Y$2:$Y$4096)-LEN(SUBSTITUTE($Y$2:$Y$4096,"Hisuian "&amp;AA1191,"")))/LEN("Hisuian "&amp;AA1191))
         - SUMPRODUCT((LEN($Y$2:$Y$4096)-LEN(SUBSTITUTE($Y$2:$Y$4096,"Paldean "&amp;AA1191,"")))/LEN("Paldean "&amp;AA1191))
      &gt;0,2,1)
   ))))</f>
        <v>2</v>
      </c>
      <c r="AN1191">
        <v>0</v>
      </c>
      <c r="AO1191">
        <v>2</v>
      </c>
    </row>
    <row r="1192" spans="1:41" x14ac:dyDescent="0.25">
      <c r="A1192" t="s">
        <v>4166</v>
      </c>
      <c r="B1192" t="s">
        <v>177</v>
      </c>
      <c r="C1192" t="s">
        <v>1468</v>
      </c>
      <c r="D1192"/>
      <c r="E1192">
        <v>70</v>
      </c>
      <c r="F1192">
        <v>60</v>
      </c>
      <c r="G1192">
        <v>70</v>
      </c>
      <c r="H1192">
        <v>87</v>
      </c>
      <c r="I1192">
        <v>78</v>
      </c>
      <c r="J1192">
        <v>85</v>
      </c>
      <c r="K1192" t="s">
        <v>295</v>
      </c>
      <c r="L1192" t="s">
        <v>247</v>
      </c>
      <c r="M1192" t="s">
        <v>251</v>
      </c>
      <c r="N1192">
        <v>8.35</v>
      </c>
      <c r="O1192">
        <v>7.24</v>
      </c>
      <c r="R1192">
        <f t="shared" si="80"/>
        <v>8</v>
      </c>
      <c r="S1192">
        <f t="shared" si="81"/>
        <v>7</v>
      </c>
      <c r="T1192">
        <f t="shared" si="82"/>
        <v>15</v>
      </c>
      <c r="U1192" t="s">
        <v>1468</v>
      </c>
      <c r="V1192" t="s">
        <v>1536</v>
      </c>
      <c r="W1192" t="s">
        <v>1479</v>
      </c>
      <c r="X1192" t="s">
        <v>1512</v>
      </c>
      <c r="Z1192" t="str" cm="1">
        <f t="array" ref="Z1192">IF(ISBLANK(AK1192),_xlfn.LET(
    _xlpm.nameBeforeSlash, IF(ISNUMBER(SEARCH("/", Y1192)), LEFT(Y1192, SEARCH("/", Y1192)-1), Y1192),
    _xlpm.matchRow, IFERROR(MATCH(_xlpm.nameBeforeSlash, AA:AA, 0), ""),
    _xlpm.difference, IF(_xlpm.matchRow="", "", ABS((R1192 + S1192)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),IF(ISBLANK(Y1192),"","Hidden"))</f>
        <v/>
      </c>
      <c r="AA1192" t="s">
        <v>5456</v>
      </c>
      <c r="AB1192" t="s">
        <v>822</v>
      </c>
      <c r="AC1192" t="s">
        <v>816</v>
      </c>
      <c r="AD1192" t="str">
        <f>_xlfn.XLOOKUP(AC1192,moves!A:A,moves!B:B)</f>
        <v>grass</v>
      </c>
      <c r="AE1192">
        <f>_xlfn.XLOOKUP(AC1192,moves!A:A,moves!D:D)</f>
        <v>2</v>
      </c>
      <c r="AF1192" t="str">
        <f>_xlfn.XLOOKUP(AC1192,moves!A:A,moves!E:E)</f>
        <v>Heal 3 and change the weather condition to Harsh Sunlight.</v>
      </c>
      <c r="AG1192">
        <v>0</v>
      </c>
      <c r="AH1192">
        <v>0</v>
      </c>
      <c r="AI1192">
        <f t="shared" si="83"/>
        <v>1</v>
      </c>
      <c r="AJ1192" t="s">
        <v>524</v>
      </c>
      <c r="AL1192">
        <v>0</v>
      </c>
      <c r="AM1192" cm="1">
        <f t="array" ref="AM1192">IF(AL1192=1,1,
   IF(ISTEXT(AK1192),1,
   IF(AO1192&gt;1,AM1191,
   IF(AI1192=1,
      IF(SUMPRODUCT((LEN($Y$2:$Y$4096)-LEN(SUBSTITUTE($Y$2:$Y$4096,AA1192,"")))/LEN(AA1192))&gt;0,2,1),
      IF(
         SUMPRODUCT((LEN($Y$2:$Y$4096)-LEN(SUBSTITUTE($Y$2:$Y$4096,AA1192,"")))/LEN(AA1192))
         - SUMPRODUCT((LEN($Y$2:$Y$4096)-LEN(SUBSTITUTE($Y$2:$Y$4096,"Alolan "&amp;AA1192,"")))/LEN("Alolan "&amp;AA1192))
         - SUMPRODUCT((LEN($Y$2:$Y$4096)-LEN(SUBSTITUTE($Y$2:$Y$4096,"Galarian "&amp;AA1192,"")))/LEN("Galarian "&amp;AA1192))
         - SUMPRODUCT((LEN($Y$2:$Y$4096)-LEN(SUBSTITUTE($Y$2:$Y$4096,"Hisuian "&amp;AA1192,"")))/LEN("Hisuian "&amp;AA1192))
         - SUMPRODUCT((LEN($Y$2:$Y$4096)-LEN(SUBSTITUTE($Y$2:$Y$4096,"Paldean "&amp;AA1192,"")))/LEN("Paldean "&amp;AA1192))
      &gt;0,2,1)
   ))))</f>
        <v>2</v>
      </c>
      <c r="AN1192">
        <v>0</v>
      </c>
      <c r="AO1192">
        <v>1</v>
      </c>
    </row>
    <row r="1193" spans="1:41" x14ac:dyDescent="0.25">
      <c r="A1193" t="s">
        <v>4167</v>
      </c>
      <c r="B1193" t="s">
        <v>177</v>
      </c>
      <c r="C1193" t="s">
        <v>1468</v>
      </c>
      <c r="D1193"/>
      <c r="E1193">
        <v>70</v>
      </c>
      <c r="F1193">
        <v>60</v>
      </c>
      <c r="G1193">
        <v>70</v>
      </c>
      <c r="H1193">
        <v>87</v>
      </c>
      <c r="I1193">
        <v>78</v>
      </c>
      <c r="J1193">
        <v>85</v>
      </c>
      <c r="K1193" t="s">
        <v>295</v>
      </c>
      <c r="L1193" t="s">
        <v>247</v>
      </c>
      <c r="M1193" t="s">
        <v>251</v>
      </c>
      <c r="N1193">
        <v>8.35</v>
      </c>
      <c r="O1193">
        <v>7.24</v>
      </c>
      <c r="R1193">
        <f t="shared" si="80"/>
        <v>8</v>
      </c>
      <c r="S1193">
        <f t="shared" si="81"/>
        <v>7</v>
      </c>
      <c r="T1193">
        <f t="shared" si="82"/>
        <v>15</v>
      </c>
      <c r="U1193" t="s">
        <v>1468</v>
      </c>
      <c r="V1193" t="s">
        <v>1536</v>
      </c>
      <c r="W1193" t="s">
        <v>1479</v>
      </c>
      <c r="X1193" t="s">
        <v>1512</v>
      </c>
      <c r="Z1193" t="str" cm="1">
        <f t="array" ref="Z1193">IF(ISBLANK(AK1193),_xlfn.LET(
    _xlpm.nameBeforeSlash, IF(ISNUMBER(SEARCH("/", Y1193)), LEFT(Y1193, SEARCH("/", Y1193)-1), Y1193),
    _xlpm.matchRow, IFERROR(MATCH(_xlpm.nameBeforeSlash, AA:AA, 0), ""),
    _xlpm.difference, IF(_xlpm.matchRow="", "", ABS((R1193 + S1193)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),IF(ISBLANK(Y1193),"","Hidden"))</f>
        <v/>
      </c>
      <c r="AA1193" t="s">
        <v>5458</v>
      </c>
      <c r="AB1193" t="s">
        <v>817</v>
      </c>
      <c r="AC1193" t="s">
        <v>1133</v>
      </c>
      <c r="AD1193" t="str">
        <f>_xlfn.XLOOKUP(AC1193,moves!A:A,moves!B:B)</f>
        <v>grass</v>
      </c>
      <c r="AE1193">
        <f>_xlfn.XLOOKUP(AC1193,moves!A:A,moves!D:D)</f>
        <v>5</v>
      </c>
      <c r="AF1193" t="str">
        <f>_xlfn.XLOOKUP(AC1193,moves!A:A,moves!E:E)</f>
        <v xml:space="preserve"> </v>
      </c>
      <c r="AG1193">
        <v>0</v>
      </c>
      <c r="AH1193">
        <v>0</v>
      </c>
      <c r="AI1193">
        <f t="shared" si="83"/>
        <v>1</v>
      </c>
      <c r="AJ1193" t="s">
        <v>524</v>
      </c>
      <c r="AL1193">
        <v>0</v>
      </c>
      <c r="AM1193" cm="1">
        <f t="array" ref="AM1193">IF(AL1193=1,1,
   IF(ISTEXT(AK1193),1,
   IF(AO1193&gt;1,AM1192,
   IF(AI1193=1,
      IF(SUMPRODUCT((LEN($Y$2:$Y$4096)-LEN(SUBSTITUTE($Y$2:$Y$4096,AA1193,"")))/LEN(AA1193))&gt;0,2,1),
      IF(
         SUMPRODUCT((LEN($Y$2:$Y$4096)-LEN(SUBSTITUTE($Y$2:$Y$4096,AA1193,"")))/LEN(AA1193))
         - SUMPRODUCT((LEN($Y$2:$Y$4096)-LEN(SUBSTITUTE($Y$2:$Y$4096,"Alolan "&amp;AA1193,"")))/LEN("Alolan "&amp;AA1193))
         - SUMPRODUCT((LEN($Y$2:$Y$4096)-LEN(SUBSTITUTE($Y$2:$Y$4096,"Galarian "&amp;AA1193,"")))/LEN("Galarian "&amp;AA1193))
         - SUMPRODUCT((LEN($Y$2:$Y$4096)-LEN(SUBSTITUTE($Y$2:$Y$4096,"Hisuian "&amp;AA1193,"")))/LEN("Hisuian "&amp;AA1193))
         - SUMPRODUCT((LEN($Y$2:$Y$4096)-LEN(SUBSTITUTE($Y$2:$Y$4096,"Paldean "&amp;AA1193,"")))/LEN("Paldean "&amp;AA1193))
      &gt;0,2,1)
   ))))</f>
        <v>2</v>
      </c>
      <c r="AN1193">
        <v>0</v>
      </c>
      <c r="AO1193">
        <v>2</v>
      </c>
    </row>
    <row r="1194" spans="1:41" x14ac:dyDescent="0.25">
      <c r="A1194">
        <v>422</v>
      </c>
      <c r="B1194" t="s">
        <v>264</v>
      </c>
      <c r="C1194" t="s">
        <v>1490</v>
      </c>
      <c r="D1194"/>
      <c r="E1194">
        <v>76</v>
      </c>
      <c r="F1194">
        <v>48</v>
      </c>
      <c r="G1194">
        <v>48</v>
      </c>
      <c r="H1194">
        <v>57</v>
      </c>
      <c r="I1194">
        <v>62</v>
      </c>
      <c r="J1194">
        <v>34</v>
      </c>
      <c r="K1194" t="s">
        <v>296</v>
      </c>
      <c r="L1194" t="s">
        <v>252</v>
      </c>
      <c r="M1194" t="s">
        <v>251</v>
      </c>
      <c r="N1194">
        <v>4.6900000000000004</v>
      </c>
      <c r="O1194">
        <v>6.339999999999999</v>
      </c>
      <c r="R1194">
        <f t="shared" si="80"/>
        <v>5</v>
      </c>
      <c r="S1194">
        <f t="shared" si="81"/>
        <v>6</v>
      </c>
      <c r="T1194">
        <f t="shared" si="82"/>
        <v>11</v>
      </c>
      <c r="U1194" t="s">
        <v>1490</v>
      </c>
      <c r="V1194" t="s">
        <v>1472</v>
      </c>
      <c r="W1194" t="s">
        <v>1546</v>
      </c>
      <c r="X1194" t="s">
        <v>1469</v>
      </c>
      <c r="Y1194" t="s">
        <v>3171</v>
      </c>
      <c r="Z1194" cm="1">
        <f t="array" ref="Z1194">IF(ISBLANK(AK1194),_xlfn.LET(
    _xlpm.nameBeforeSlash, IF(ISNUMBER(SEARCH("/", Y1194)), LEFT(Y1194, SEARCH("/", Y1194)-1), Y1194),
    _xlpm.matchRow, IFERROR(MATCH(_xlpm.nameBeforeSlash, AA:AA, 0), ""),
    _xlpm.difference, IF(_xlpm.matchRow="", "", ABS((R1194 + S1194)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),IF(ISBLANK(Y1194),"","Hidden"))</f>
        <v>9</v>
      </c>
      <c r="AA1194" t="s">
        <v>3169</v>
      </c>
      <c r="AB1194" t="s">
        <v>2101</v>
      </c>
      <c r="AC1194" t="s">
        <v>637</v>
      </c>
      <c r="AD1194" t="str">
        <f>_xlfn.XLOOKUP(AC1194,moves!A:A,moves!B:B)</f>
        <v>ground</v>
      </c>
      <c r="AE1194">
        <f>_xlfn.XLOOKUP(AC1194,moves!A:A,moves!D:D)</f>
        <v>3</v>
      </c>
      <c r="AF1194" t="str">
        <f>_xlfn.XLOOKUP(AC1194,moves!A:A,moves!E:E)</f>
        <v>When the target next attacks: Status symbols deal -1 damage.</v>
      </c>
      <c r="AG1194">
        <v>0</v>
      </c>
      <c r="AH1194">
        <v>0</v>
      </c>
      <c r="AI1194">
        <f t="shared" si="83"/>
        <v>0</v>
      </c>
      <c r="AJ1194" t="s">
        <v>523</v>
      </c>
      <c r="AL1194">
        <v>0</v>
      </c>
      <c r="AM1194" cm="1">
        <f t="array" ref="AM1194">IF(AL1194=1,1,
   IF(ISTEXT(AK1194),1,
   IF(AO1194&gt;1,AM1193,
   IF(AI1194=1,
      IF(SUMPRODUCT((LEN($Y$2:$Y$4096)-LEN(SUBSTITUTE($Y$2:$Y$4096,AA1194,"")))/LEN(AA1194))&gt;0,2,1),
      IF(
         SUMPRODUCT((LEN($Y$2:$Y$4096)-LEN(SUBSTITUTE($Y$2:$Y$4096,AA1194,"")))/LEN(AA1194))
         - SUMPRODUCT((LEN($Y$2:$Y$4096)-LEN(SUBSTITUTE($Y$2:$Y$4096,"Alolan "&amp;AA1194,"")))/LEN("Alolan "&amp;AA1194))
         - SUMPRODUCT((LEN($Y$2:$Y$4096)-LEN(SUBSTITUTE($Y$2:$Y$4096,"Galarian "&amp;AA1194,"")))/LEN("Galarian "&amp;AA1194))
         - SUMPRODUCT((LEN($Y$2:$Y$4096)-LEN(SUBSTITUTE($Y$2:$Y$4096,"Hisuian "&amp;AA1194,"")))/LEN("Hisuian "&amp;AA1194))
         - SUMPRODUCT((LEN($Y$2:$Y$4096)-LEN(SUBSTITUTE($Y$2:$Y$4096,"Paldean "&amp;AA1194,"")))/LEN("Paldean "&amp;AA1194))
      &gt;0,2,1)
   ))))</f>
        <v>1</v>
      </c>
      <c r="AN1194">
        <v>0</v>
      </c>
      <c r="AO1194">
        <v>0</v>
      </c>
    </row>
    <row r="1195" spans="1:41" x14ac:dyDescent="0.25">
      <c r="A1195" t="s">
        <v>814</v>
      </c>
      <c r="B1195" t="s">
        <v>264</v>
      </c>
      <c r="C1195" t="s">
        <v>1490</v>
      </c>
      <c r="D1195"/>
      <c r="E1195">
        <v>76</v>
      </c>
      <c r="F1195">
        <v>48</v>
      </c>
      <c r="G1195">
        <v>48</v>
      </c>
      <c r="H1195">
        <v>57</v>
      </c>
      <c r="I1195">
        <v>62</v>
      </c>
      <c r="J1195">
        <v>34</v>
      </c>
      <c r="K1195" t="s">
        <v>296</v>
      </c>
      <c r="L1195" t="s">
        <v>252</v>
      </c>
      <c r="M1195" t="s">
        <v>248</v>
      </c>
      <c r="N1195">
        <v>4.6900000000000004</v>
      </c>
      <c r="O1195">
        <v>6.339999999999999</v>
      </c>
      <c r="R1195">
        <f t="shared" si="80"/>
        <v>5</v>
      </c>
      <c r="S1195">
        <f t="shared" si="81"/>
        <v>6</v>
      </c>
      <c r="T1195">
        <f t="shared" si="82"/>
        <v>11</v>
      </c>
      <c r="U1195" t="s">
        <v>1490</v>
      </c>
      <c r="V1195" t="s">
        <v>1472</v>
      </c>
      <c r="W1195" t="s">
        <v>1546</v>
      </c>
      <c r="X1195" t="s">
        <v>1469</v>
      </c>
      <c r="Y1195" t="s">
        <v>3172</v>
      </c>
      <c r="Z1195" cm="1">
        <f t="array" ref="Z1195">IF(ISBLANK(AK1195),_xlfn.LET(
    _xlpm.nameBeforeSlash, IF(ISNUMBER(SEARCH("/", Y1195)), LEFT(Y1195, SEARCH("/", Y1195)-1), Y1195),
    _xlpm.matchRow, IFERROR(MATCH(_xlpm.nameBeforeSlash, AA:AA, 0), ""),
    _xlpm.difference, IF(_xlpm.matchRow="", "", ABS((R1195 + S1195)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),IF(ISBLANK(Y1195),"","Hidden"))</f>
        <v>9</v>
      </c>
      <c r="AA1195" t="s">
        <v>3170</v>
      </c>
      <c r="AB1195" t="s">
        <v>2102</v>
      </c>
      <c r="AC1195" t="s">
        <v>637</v>
      </c>
      <c r="AD1195" t="str">
        <f>_xlfn.XLOOKUP(AC1195,moves!A:A,moves!B:B)</f>
        <v>ground</v>
      </c>
      <c r="AE1195">
        <f>_xlfn.XLOOKUP(AC1195,moves!A:A,moves!D:D)</f>
        <v>3</v>
      </c>
      <c r="AF1195" t="str">
        <f>_xlfn.XLOOKUP(AC1195,moves!A:A,moves!E:E)</f>
        <v>When the target next attacks: Status symbols deal -1 damage.</v>
      </c>
      <c r="AG1195">
        <v>0</v>
      </c>
      <c r="AH1195">
        <v>0</v>
      </c>
      <c r="AI1195">
        <f t="shared" si="83"/>
        <v>0</v>
      </c>
      <c r="AJ1195" t="s">
        <v>523</v>
      </c>
      <c r="AL1195">
        <v>0</v>
      </c>
      <c r="AM1195" cm="1">
        <f t="array" ref="AM1195">IF(AL1195=1,1,
   IF(ISTEXT(AK1195),1,
   IF(AO1195&gt;1,AM1194,
   IF(AI1195=1,
      IF(SUMPRODUCT((LEN($Y$2:$Y$4096)-LEN(SUBSTITUTE($Y$2:$Y$4096,AA1195,"")))/LEN(AA1195))&gt;0,2,1),
      IF(
         SUMPRODUCT((LEN($Y$2:$Y$4096)-LEN(SUBSTITUTE($Y$2:$Y$4096,AA1195,"")))/LEN(AA1195))
         - SUMPRODUCT((LEN($Y$2:$Y$4096)-LEN(SUBSTITUTE($Y$2:$Y$4096,"Alolan "&amp;AA1195,"")))/LEN("Alolan "&amp;AA1195))
         - SUMPRODUCT((LEN($Y$2:$Y$4096)-LEN(SUBSTITUTE($Y$2:$Y$4096,"Galarian "&amp;AA1195,"")))/LEN("Galarian "&amp;AA1195))
         - SUMPRODUCT((LEN($Y$2:$Y$4096)-LEN(SUBSTITUTE($Y$2:$Y$4096,"Hisuian "&amp;AA1195,"")))/LEN("Hisuian "&amp;AA1195))
         - SUMPRODUCT((LEN($Y$2:$Y$4096)-LEN(SUBSTITUTE($Y$2:$Y$4096,"Paldean "&amp;AA1195,"")))/LEN("Paldean "&amp;AA1195))
      &gt;0,2,1)
   ))))</f>
        <v>1</v>
      </c>
      <c r="AN1195">
        <v>0</v>
      </c>
      <c r="AO1195">
        <v>0</v>
      </c>
    </row>
    <row r="1196" spans="1:41" x14ac:dyDescent="0.25">
      <c r="A1196" t="s">
        <v>4168</v>
      </c>
      <c r="B1196" t="s">
        <v>264</v>
      </c>
      <c r="C1196" t="s">
        <v>1490</v>
      </c>
      <c r="D1196"/>
      <c r="E1196">
        <v>76</v>
      </c>
      <c r="F1196">
        <v>48</v>
      </c>
      <c r="G1196">
        <v>48</v>
      </c>
      <c r="H1196">
        <v>57</v>
      </c>
      <c r="I1196">
        <v>62</v>
      </c>
      <c r="J1196">
        <v>34</v>
      </c>
      <c r="K1196" t="s">
        <v>296</v>
      </c>
      <c r="L1196" t="s">
        <v>252</v>
      </c>
      <c r="M1196" t="s">
        <v>251</v>
      </c>
      <c r="N1196">
        <v>4.6900000000000004</v>
      </c>
      <c r="O1196">
        <v>6.339999999999999</v>
      </c>
      <c r="R1196">
        <f t="shared" si="80"/>
        <v>5</v>
      </c>
      <c r="S1196">
        <f t="shared" si="81"/>
        <v>6</v>
      </c>
      <c r="T1196">
        <f t="shared" si="82"/>
        <v>11</v>
      </c>
      <c r="U1196" t="s">
        <v>1490</v>
      </c>
      <c r="V1196" t="s">
        <v>1472</v>
      </c>
      <c r="W1196" t="s">
        <v>1546</v>
      </c>
      <c r="X1196" t="s">
        <v>1469</v>
      </c>
      <c r="Y1196" t="s">
        <v>5459</v>
      </c>
      <c r="Z1196" cm="1">
        <f t="array" ref="Z1196">IF(ISBLANK(AK1196),_xlfn.LET(
    _xlpm.nameBeforeSlash, IF(ISNUMBER(SEARCH("/", Y1196)), LEFT(Y1196, SEARCH("/", Y1196)-1), Y1196),
    _xlpm.matchRow, IFERROR(MATCH(_xlpm.nameBeforeSlash, AA:AA, 0), ""),
    _xlpm.difference, IF(_xlpm.matchRow="", "", ABS((R1196 + S1196)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),IF(ISBLANK(Y1196),"","Hidden"))</f>
        <v>9</v>
      </c>
      <c r="AA1196" t="s">
        <v>5460</v>
      </c>
      <c r="AB1196" t="s">
        <v>2101</v>
      </c>
      <c r="AC1196" t="s">
        <v>521</v>
      </c>
      <c r="AD1196" t="str">
        <f>_xlfn.XLOOKUP(AC1196,moves!A:A,moves!B:B)</f>
        <v>water</v>
      </c>
      <c r="AE1196">
        <f>_xlfn.XLOOKUP(AC1196,moves!A:A,moves!D:D)</f>
        <v>2</v>
      </c>
      <c r="AF1196" t="str">
        <f>_xlfn.XLOOKUP(AC1196,moves!A:A,moves!E:E)</f>
        <v>When the target next attacks: Remove 1 regular hit from the roll.</v>
      </c>
      <c r="AG1196">
        <v>0</v>
      </c>
      <c r="AH1196">
        <v>0</v>
      </c>
      <c r="AI1196">
        <f t="shared" si="83"/>
        <v>1</v>
      </c>
      <c r="AJ1196" t="s">
        <v>523</v>
      </c>
      <c r="AL1196">
        <v>0</v>
      </c>
      <c r="AM1196" cm="1">
        <f t="array" ref="AM1196">IF(AL1196=1,1,
   IF(ISTEXT(AK1196),1,
   IF(AO1196&gt;1,AM1195,
   IF(AI1196=1,
      IF(SUMPRODUCT((LEN($Y$2:$Y$4096)-LEN(SUBSTITUTE($Y$2:$Y$4096,AA1196,"")))/LEN(AA1196))&gt;0,2,1),
      IF(
         SUMPRODUCT((LEN($Y$2:$Y$4096)-LEN(SUBSTITUTE($Y$2:$Y$4096,AA1196,"")))/LEN(AA1196))
         - SUMPRODUCT((LEN($Y$2:$Y$4096)-LEN(SUBSTITUTE($Y$2:$Y$4096,"Alolan "&amp;AA1196,"")))/LEN("Alolan "&amp;AA1196))
         - SUMPRODUCT((LEN($Y$2:$Y$4096)-LEN(SUBSTITUTE($Y$2:$Y$4096,"Galarian "&amp;AA1196,"")))/LEN("Galarian "&amp;AA1196))
         - SUMPRODUCT((LEN($Y$2:$Y$4096)-LEN(SUBSTITUTE($Y$2:$Y$4096,"Hisuian "&amp;AA1196,"")))/LEN("Hisuian "&amp;AA1196))
         - SUMPRODUCT((LEN($Y$2:$Y$4096)-LEN(SUBSTITUTE($Y$2:$Y$4096,"Paldean "&amp;AA1196,"")))/LEN("Paldean "&amp;AA1196))
      &gt;0,2,1)
   ))))</f>
        <v>1</v>
      </c>
      <c r="AN1196">
        <v>0</v>
      </c>
      <c r="AO1196">
        <v>0</v>
      </c>
    </row>
    <row r="1197" spans="1:41" x14ac:dyDescent="0.25">
      <c r="A1197" t="s">
        <v>4169</v>
      </c>
      <c r="B1197" t="s">
        <v>264</v>
      </c>
      <c r="C1197" t="s">
        <v>1490</v>
      </c>
      <c r="D1197"/>
      <c r="E1197">
        <v>76</v>
      </c>
      <c r="F1197">
        <v>48</v>
      </c>
      <c r="G1197">
        <v>48</v>
      </c>
      <c r="H1197">
        <v>57</v>
      </c>
      <c r="I1197">
        <v>62</v>
      </c>
      <c r="J1197">
        <v>34</v>
      </c>
      <c r="K1197" t="s">
        <v>296</v>
      </c>
      <c r="L1197" t="s">
        <v>252</v>
      </c>
      <c r="M1197" t="s">
        <v>248</v>
      </c>
      <c r="N1197">
        <v>4.6900000000000004</v>
      </c>
      <c r="O1197">
        <v>6.339999999999999</v>
      </c>
      <c r="R1197">
        <f t="shared" si="80"/>
        <v>5</v>
      </c>
      <c r="S1197">
        <f t="shared" si="81"/>
        <v>6</v>
      </c>
      <c r="T1197">
        <f t="shared" si="82"/>
        <v>11</v>
      </c>
      <c r="U1197" t="s">
        <v>1490</v>
      </c>
      <c r="V1197" t="s">
        <v>1472</v>
      </c>
      <c r="W1197" t="s">
        <v>1546</v>
      </c>
      <c r="X1197" t="s">
        <v>1469</v>
      </c>
      <c r="Y1197" t="s">
        <v>5461</v>
      </c>
      <c r="Z1197" cm="1">
        <f t="array" ref="Z1197">IF(ISBLANK(AK1197),_xlfn.LET(
    _xlpm.nameBeforeSlash, IF(ISNUMBER(SEARCH("/", Y1197)), LEFT(Y1197, SEARCH("/", Y1197)-1), Y1197),
    _xlpm.matchRow, IFERROR(MATCH(_xlpm.nameBeforeSlash, AA:AA, 0), ""),
    _xlpm.difference, IF(_xlpm.matchRow="", "", ABS((R1197 + S1197)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),IF(ISBLANK(Y1197),"","Hidden"))</f>
        <v>9</v>
      </c>
      <c r="AA1197" t="s">
        <v>5462</v>
      </c>
      <c r="AB1197" t="s">
        <v>2102</v>
      </c>
      <c r="AC1197" t="s">
        <v>521</v>
      </c>
      <c r="AD1197" t="str">
        <f>_xlfn.XLOOKUP(AC1197,moves!A:A,moves!B:B)</f>
        <v>water</v>
      </c>
      <c r="AE1197">
        <f>_xlfn.XLOOKUP(AC1197,moves!A:A,moves!D:D)</f>
        <v>2</v>
      </c>
      <c r="AF1197" t="str">
        <f>_xlfn.XLOOKUP(AC1197,moves!A:A,moves!E:E)</f>
        <v>When the target next attacks: Remove 1 regular hit from the roll.</v>
      </c>
      <c r="AG1197">
        <v>0</v>
      </c>
      <c r="AH1197">
        <v>0</v>
      </c>
      <c r="AI1197">
        <f t="shared" si="83"/>
        <v>1</v>
      </c>
      <c r="AJ1197" t="s">
        <v>523</v>
      </c>
      <c r="AL1197">
        <v>0</v>
      </c>
      <c r="AM1197" cm="1">
        <f t="array" ref="AM1197">IF(AL1197=1,1,
   IF(ISTEXT(AK1197),1,
   IF(AO1197&gt;1,AM1196,
   IF(AI1197=1,
      IF(SUMPRODUCT((LEN($Y$2:$Y$4096)-LEN(SUBSTITUTE($Y$2:$Y$4096,AA1197,"")))/LEN(AA1197))&gt;0,2,1),
      IF(
         SUMPRODUCT((LEN($Y$2:$Y$4096)-LEN(SUBSTITUTE($Y$2:$Y$4096,AA1197,"")))/LEN(AA1197))
         - SUMPRODUCT((LEN($Y$2:$Y$4096)-LEN(SUBSTITUTE($Y$2:$Y$4096,"Alolan "&amp;AA1197,"")))/LEN("Alolan "&amp;AA1197))
         - SUMPRODUCT((LEN($Y$2:$Y$4096)-LEN(SUBSTITUTE($Y$2:$Y$4096,"Galarian "&amp;AA1197,"")))/LEN("Galarian "&amp;AA1197))
         - SUMPRODUCT((LEN($Y$2:$Y$4096)-LEN(SUBSTITUTE($Y$2:$Y$4096,"Hisuian "&amp;AA1197,"")))/LEN("Hisuian "&amp;AA1197))
         - SUMPRODUCT((LEN($Y$2:$Y$4096)-LEN(SUBSTITUTE($Y$2:$Y$4096,"Paldean "&amp;AA1197,"")))/LEN("Paldean "&amp;AA1197))
      &gt;0,2,1)
   ))))</f>
        <v>1</v>
      </c>
      <c r="AN1197">
        <v>0</v>
      </c>
      <c r="AO1197">
        <v>0</v>
      </c>
    </row>
    <row r="1198" spans="1:41" x14ac:dyDescent="0.25">
      <c r="A1198">
        <v>423</v>
      </c>
      <c r="B1198" t="s">
        <v>265</v>
      </c>
      <c r="C1198" t="s">
        <v>1490</v>
      </c>
      <c r="D1198" t="s">
        <v>1472</v>
      </c>
      <c r="E1198">
        <v>111</v>
      </c>
      <c r="F1198">
        <v>83</v>
      </c>
      <c r="G1198">
        <v>68</v>
      </c>
      <c r="H1198">
        <v>92</v>
      </c>
      <c r="I1198">
        <v>82</v>
      </c>
      <c r="J1198">
        <v>39</v>
      </c>
      <c r="K1198" t="s">
        <v>296</v>
      </c>
      <c r="L1198" t="s">
        <v>252</v>
      </c>
      <c r="M1198" t="s">
        <v>251</v>
      </c>
      <c r="N1198">
        <v>6.99</v>
      </c>
      <c r="O1198">
        <v>8.9400000000000013</v>
      </c>
      <c r="R1198">
        <f t="shared" si="80"/>
        <v>7</v>
      </c>
      <c r="S1198">
        <f t="shared" si="81"/>
        <v>9</v>
      </c>
      <c r="T1198">
        <f t="shared" si="82"/>
        <v>16</v>
      </c>
      <c r="U1198" t="s">
        <v>1490</v>
      </c>
      <c r="V1198" t="s">
        <v>1472</v>
      </c>
      <c r="W1198" t="s">
        <v>1546</v>
      </c>
      <c r="X1198" t="s">
        <v>1469</v>
      </c>
      <c r="Z1198" t="str" cm="1">
        <f t="array" ref="Z1198">IF(ISBLANK(AK1198),_xlfn.LET(
    _xlpm.nameBeforeSlash, IF(ISNUMBER(SEARCH("/", Y1198)), LEFT(Y1198, SEARCH("/", Y1198)-1), Y1198),
    _xlpm.matchRow, IFERROR(MATCH(_xlpm.nameBeforeSlash, AA:AA, 0), ""),
    _xlpm.difference, IF(_xlpm.matchRow="", "", ABS((R1198 + S1198)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),IF(ISBLANK(Y1198),"","Hidden"))</f>
        <v/>
      </c>
      <c r="AA1198" t="s">
        <v>3171</v>
      </c>
      <c r="AB1198" t="s">
        <v>2101</v>
      </c>
      <c r="AC1198" t="s">
        <v>714</v>
      </c>
      <c r="AD1198" t="str">
        <f>_xlfn.XLOOKUP(AC1198,moves!A:A,moves!B:B)</f>
        <v>water</v>
      </c>
      <c r="AE1198">
        <f>_xlfn.XLOOKUP(AC1198,moves!A:A,moves!D:D)</f>
        <v>4</v>
      </c>
      <c r="AF1198" t="str">
        <f>_xlfn.XLOOKUP(AC1198,moves!A:A,moves!E:E)</f>
        <v>When the target next attacks: Status symbols deal -1 damage.</v>
      </c>
      <c r="AG1198">
        <v>0</v>
      </c>
      <c r="AH1198">
        <v>0</v>
      </c>
      <c r="AI1198">
        <f t="shared" si="83"/>
        <v>0</v>
      </c>
      <c r="AJ1198" t="s">
        <v>524</v>
      </c>
      <c r="AL1198">
        <v>0</v>
      </c>
      <c r="AM1198" cm="1">
        <f t="array" ref="AM1198">IF(AL1198=1,1,
   IF(ISTEXT(AK1198),1,
   IF(AO1198&gt;1,AM1197,
   IF(AI1198=1,
      IF(SUMPRODUCT((LEN($Y$2:$Y$4096)-LEN(SUBSTITUTE($Y$2:$Y$4096,AA1198,"")))/LEN(AA1198))&gt;0,2,1),
      IF(
         SUMPRODUCT((LEN($Y$2:$Y$4096)-LEN(SUBSTITUTE($Y$2:$Y$4096,AA1198,"")))/LEN(AA1198))
         - SUMPRODUCT((LEN($Y$2:$Y$4096)-LEN(SUBSTITUTE($Y$2:$Y$4096,"Alolan "&amp;AA1198,"")))/LEN("Alolan "&amp;AA1198))
         - SUMPRODUCT((LEN($Y$2:$Y$4096)-LEN(SUBSTITUTE($Y$2:$Y$4096,"Galarian "&amp;AA1198,"")))/LEN("Galarian "&amp;AA1198))
         - SUMPRODUCT((LEN($Y$2:$Y$4096)-LEN(SUBSTITUTE($Y$2:$Y$4096,"Hisuian "&amp;AA1198,"")))/LEN("Hisuian "&amp;AA1198))
         - SUMPRODUCT((LEN($Y$2:$Y$4096)-LEN(SUBSTITUTE($Y$2:$Y$4096,"Paldean "&amp;AA1198,"")))/LEN("Paldean "&amp;AA1198))
      &gt;0,2,1)
   ))))</f>
        <v>2</v>
      </c>
      <c r="AN1198">
        <v>0</v>
      </c>
      <c r="AO1198">
        <v>0</v>
      </c>
    </row>
    <row r="1199" spans="1:41" x14ac:dyDescent="0.25">
      <c r="A1199" t="s">
        <v>815</v>
      </c>
      <c r="B1199" t="s">
        <v>265</v>
      </c>
      <c r="C1199" t="s">
        <v>1490</v>
      </c>
      <c r="D1199" t="s">
        <v>1472</v>
      </c>
      <c r="E1199">
        <v>111</v>
      </c>
      <c r="F1199">
        <v>83</v>
      </c>
      <c r="G1199">
        <v>68</v>
      </c>
      <c r="H1199">
        <v>92</v>
      </c>
      <c r="I1199">
        <v>82</v>
      </c>
      <c r="J1199">
        <v>39</v>
      </c>
      <c r="K1199" t="s">
        <v>296</v>
      </c>
      <c r="L1199" t="s">
        <v>252</v>
      </c>
      <c r="M1199" t="s">
        <v>248</v>
      </c>
      <c r="N1199">
        <v>6.99</v>
      </c>
      <c r="O1199">
        <v>8.9400000000000013</v>
      </c>
      <c r="R1199">
        <f t="shared" si="80"/>
        <v>7</v>
      </c>
      <c r="S1199">
        <f t="shared" si="81"/>
        <v>9</v>
      </c>
      <c r="T1199">
        <f t="shared" si="82"/>
        <v>16</v>
      </c>
      <c r="U1199" t="s">
        <v>1490</v>
      </c>
      <c r="V1199" t="s">
        <v>1472</v>
      </c>
      <c r="W1199" t="s">
        <v>1546</v>
      </c>
      <c r="X1199" t="s">
        <v>1469</v>
      </c>
      <c r="Z1199" t="str" cm="1">
        <f t="array" ref="Z1199">IF(ISBLANK(AK1199),_xlfn.LET(
    _xlpm.nameBeforeSlash, IF(ISNUMBER(SEARCH("/", Y1199)), LEFT(Y1199, SEARCH("/", Y1199)-1), Y1199),
    _xlpm.matchRow, IFERROR(MATCH(_xlpm.nameBeforeSlash, AA:AA, 0), ""),
    _xlpm.difference, IF(_xlpm.matchRow="", "", ABS((R1199 + S1199)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),IF(ISBLANK(Y1199),"","Hidden"))</f>
        <v/>
      </c>
      <c r="AA1199" t="s">
        <v>3172</v>
      </c>
      <c r="AB1199" t="s">
        <v>2102</v>
      </c>
      <c r="AC1199" t="s">
        <v>714</v>
      </c>
      <c r="AD1199" t="str">
        <f>_xlfn.XLOOKUP(AC1199,moves!A:A,moves!B:B)</f>
        <v>water</v>
      </c>
      <c r="AE1199">
        <f>_xlfn.XLOOKUP(AC1199,moves!A:A,moves!D:D)</f>
        <v>4</v>
      </c>
      <c r="AF1199" t="str">
        <f>_xlfn.XLOOKUP(AC1199,moves!A:A,moves!E:E)</f>
        <v>When the target next attacks: Status symbols deal -1 damage.</v>
      </c>
      <c r="AG1199">
        <v>0</v>
      </c>
      <c r="AH1199">
        <v>0</v>
      </c>
      <c r="AI1199">
        <f t="shared" si="83"/>
        <v>0</v>
      </c>
      <c r="AJ1199" t="s">
        <v>524</v>
      </c>
      <c r="AL1199">
        <v>0</v>
      </c>
      <c r="AM1199" cm="1">
        <f t="array" ref="AM1199">IF(AL1199=1,1,
   IF(ISTEXT(AK1199),1,
   IF(AO1199&gt;1,AM1198,
   IF(AI1199=1,
      IF(SUMPRODUCT((LEN($Y$2:$Y$4096)-LEN(SUBSTITUTE($Y$2:$Y$4096,AA1199,"")))/LEN(AA1199))&gt;0,2,1),
      IF(
         SUMPRODUCT((LEN($Y$2:$Y$4096)-LEN(SUBSTITUTE($Y$2:$Y$4096,AA1199,"")))/LEN(AA1199))
         - SUMPRODUCT((LEN($Y$2:$Y$4096)-LEN(SUBSTITUTE($Y$2:$Y$4096,"Alolan "&amp;AA1199,"")))/LEN("Alolan "&amp;AA1199))
         - SUMPRODUCT((LEN($Y$2:$Y$4096)-LEN(SUBSTITUTE($Y$2:$Y$4096,"Galarian "&amp;AA1199,"")))/LEN("Galarian "&amp;AA1199))
         - SUMPRODUCT((LEN($Y$2:$Y$4096)-LEN(SUBSTITUTE($Y$2:$Y$4096,"Hisuian "&amp;AA1199,"")))/LEN("Hisuian "&amp;AA1199))
         - SUMPRODUCT((LEN($Y$2:$Y$4096)-LEN(SUBSTITUTE($Y$2:$Y$4096,"Paldean "&amp;AA1199,"")))/LEN("Paldean "&amp;AA1199))
      &gt;0,2,1)
   ))))</f>
        <v>2</v>
      </c>
      <c r="AN1199">
        <v>0</v>
      </c>
      <c r="AO1199">
        <v>0</v>
      </c>
    </row>
    <row r="1200" spans="1:41" x14ac:dyDescent="0.25">
      <c r="A1200" t="s">
        <v>4170</v>
      </c>
      <c r="B1200" t="s">
        <v>265</v>
      </c>
      <c r="C1200" t="s">
        <v>1490</v>
      </c>
      <c r="D1200" t="s">
        <v>1472</v>
      </c>
      <c r="E1200">
        <v>111</v>
      </c>
      <c r="F1200">
        <v>83</v>
      </c>
      <c r="G1200">
        <v>68</v>
      </c>
      <c r="H1200">
        <v>92</v>
      </c>
      <c r="I1200">
        <v>82</v>
      </c>
      <c r="J1200">
        <v>39</v>
      </c>
      <c r="K1200" t="s">
        <v>296</v>
      </c>
      <c r="L1200" t="s">
        <v>252</v>
      </c>
      <c r="M1200" t="s">
        <v>251</v>
      </c>
      <c r="N1200">
        <v>6.99</v>
      </c>
      <c r="O1200">
        <v>8.9400000000000013</v>
      </c>
      <c r="R1200">
        <f t="shared" si="80"/>
        <v>7</v>
      </c>
      <c r="S1200">
        <f t="shared" si="81"/>
        <v>9</v>
      </c>
      <c r="T1200">
        <f t="shared" si="82"/>
        <v>16</v>
      </c>
      <c r="U1200" t="s">
        <v>1490</v>
      </c>
      <c r="V1200" t="s">
        <v>1472</v>
      </c>
      <c r="W1200" t="s">
        <v>1546</v>
      </c>
      <c r="X1200" t="s">
        <v>1469</v>
      </c>
      <c r="Z1200" t="str" cm="1">
        <f t="array" ref="Z1200">IF(ISBLANK(AK1200),_xlfn.LET(
    _xlpm.nameBeforeSlash, IF(ISNUMBER(SEARCH("/", Y1200)), LEFT(Y1200, SEARCH("/", Y1200)-1), Y1200),
    _xlpm.matchRow, IFERROR(MATCH(_xlpm.nameBeforeSlash, AA:AA, 0), ""),
    _xlpm.difference, IF(_xlpm.matchRow="", "", ABS((R1200 + S1200)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),IF(ISBLANK(Y1200),"","Hidden"))</f>
        <v/>
      </c>
      <c r="AA1200" t="s">
        <v>5459</v>
      </c>
      <c r="AB1200" t="s">
        <v>2101</v>
      </c>
      <c r="AC1200" t="s">
        <v>1175</v>
      </c>
      <c r="AD1200" t="str">
        <f>_xlfn.XLOOKUP(AC1200,moves!A:A,moves!B:B)</f>
        <v>ground</v>
      </c>
      <c r="AE1200">
        <f>_xlfn.XLOOKUP(AC1200,moves!A:A,moves!D:D)</f>
        <v>5</v>
      </c>
      <c r="AF1200" t="str">
        <f>_xlfn.XLOOKUP(AC1200,moves!A:A,moves!E:E)</f>
        <v>If 2 or more critical hits are rolled: Deal 2 damage to a Pokémon in the target party that is not the target.</v>
      </c>
      <c r="AG1200">
        <v>0</v>
      </c>
      <c r="AH1200">
        <v>0</v>
      </c>
      <c r="AI1200">
        <f t="shared" si="83"/>
        <v>1</v>
      </c>
      <c r="AJ1200" t="s">
        <v>524</v>
      </c>
      <c r="AL1200">
        <v>0</v>
      </c>
      <c r="AM1200" cm="1">
        <f t="array" ref="AM1200">IF(AL1200=1,1,
   IF(ISTEXT(AK1200),1,
   IF(AO1200&gt;1,AM1199,
   IF(AI1200=1,
      IF(SUMPRODUCT((LEN($Y$2:$Y$4096)-LEN(SUBSTITUTE($Y$2:$Y$4096,AA1200,"")))/LEN(AA1200))&gt;0,2,1),
      IF(
         SUMPRODUCT((LEN($Y$2:$Y$4096)-LEN(SUBSTITUTE($Y$2:$Y$4096,AA1200,"")))/LEN(AA1200))
         - SUMPRODUCT((LEN($Y$2:$Y$4096)-LEN(SUBSTITUTE($Y$2:$Y$4096,"Alolan "&amp;AA1200,"")))/LEN("Alolan "&amp;AA1200))
         - SUMPRODUCT((LEN($Y$2:$Y$4096)-LEN(SUBSTITUTE($Y$2:$Y$4096,"Galarian "&amp;AA1200,"")))/LEN("Galarian "&amp;AA1200))
         - SUMPRODUCT((LEN($Y$2:$Y$4096)-LEN(SUBSTITUTE($Y$2:$Y$4096,"Hisuian "&amp;AA1200,"")))/LEN("Hisuian "&amp;AA1200))
         - SUMPRODUCT((LEN($Y$2:$Y$4096)-LEN(SUBSTITUTE($Y$2:$Y$4096,"Paldean "&amp;AA1200,"")))/LEN("Paldean "&amp;AA1200))
      &gt;0,2,1)
   ))))</f>
        <v>2</v>
      </c>
      <c r="AN1200">
        <v>0</v>
      </c>
      <c r="AO1200">
        <v>0</v>
      </c>
    </row>
    <row r="1201" spans="1:41" x14ac:dyDescent="0.25">
      <c r="A1201" t="s">
        <v>4171</v>
      </c>
      <c r="B1201" t="s">
        <v>265</v>
      </c>
      <c r="C1201" t="s">
        <v>1490</v>
      </c>
      <c r="D1201" t="s">
        <v>1472</v>
      </c>
      <c r="E1201">
        <v>111</v>
      </c>
      <c r="F1201">
        <v>83</v>
      </c>
      <c r="G1201">
        <v>68</v>
      </c>
      <c r="H1201">
        <v>92</v>
      </c>
      <c r="I1201">
        <v>82</v>
      </c>
      <c r="J1201">
        <v>39</v>
      </c>
      <c r="K1201" t="s">
        <v>296</v>
      </c>
      <c r="L1201" t="s">
        <v>252</v>
      </c>
      <c r="M1201" t="s">
        <v>248</v>
      </c>
      <c r="N1201">
        <v>6.99</v>
      </c>
      <c r="O1201">
        <v>8.9400000000000013</v>
      </c>
      <c r="R1201">
        <f t="shared" si="80"/>
        <v>7</v>
      </c>
      <c r="S1201">
        <f t="shared" si="81"/>
        <v>9</v>
      </c>
      <c r="T1201">
        <f t="shared" si="82"/>
        <v>16</v>
      </c>
      <c r="U1201" t="s">
        <v>1490</v>
      </c>
      <c r="V1201" t="s">
        <v>1472</v>
      </c>
      <c r="W1201" t="s">
        <v>1546</v>
      </c>
      <c r="X1201" t="s">
        <v>1469</v>
      </c>
      <c r="Z1201" t="str" cm="1">
        <f t="array" ref="Z1201">IF(ISBLANK(AK1201),_xlfn.LET(
    _xlpm.nameBeforeSlash, IF(ISNUMBER(SEARCH("/", Y1201)), LEFT(Y1201, SEARCH("/", Y1201)-1), Y1201),
    _xlpm.matchRow, IFERROR(MATCH(_xlpm.nameBeforeSlash, AA:AA, 0), ""),
    _xlpm.difference, IF(_xlpm.matchRow="", "", ABS((R1201 + S1201)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),IF(ISBLANK(Y1201),"","Hidden"))</f>
        <v/>
      </c>
      <c r="AA1201" t="s">
        <v>5461</v>
      </c>
      <c r="AB1201" t="s">
        <v>2102</v>
      </c>
      <c r="AC1201" t="s">
        <v>1175</v>
      </c>
      <c r="AD1201" t="str">
        <f>_xlfn.XLOOKUP(AC1201,moves!A:A,moves!B:B)</f>
        <v>ground</v>
      </c>
      <c r="AE1201">
        <f>_xlfn.XLOOKUP(AC1201,moves!A:A,moves!D:D)</f>
        <v>5</v>
      </c>
      <c r="AF1201" t="str">
        <f>_xlfn.XLOOKUP(AC1201,moves!A:A,moves!E:E)</f>
        <v>If 2 or more critical hits are rolled: Deal 2 damage to a Pokémon in the target party that is not the target.</v>
      </c>
      <c r="AG1201">
        <v>0</v>
      </c>
      <c r="AH1201">
        <v>0</v>
      </c>
      <c r="AI1201">
        <f t="shared" si="83"/>
        <v>1</v>
      </c>
      <c r="AJ1201" t="s">
        <v>524</v>
      </c>
      <c r="AL1201">
        <v>0</v>
      </c>
      <c r="AM1201" cm="1">
        <f t="array" ref="AM1201">IF(AL1201=1,1,
   IF(ISTEXT(AK1201),1,
   IF(AO1201&gt;1,AM1200,
   IF(AI1201=1,
      IF(SUMPRODUCT((LEN($Y$2:$Y$4096)-LEN(SUBSTITUTE($Y$2:$Y$4096,AA1201,"")))/LEN(AA1201))&gt;0,2,1),
      IF(
         SUMPRODUCT((LEN($Y$2:$Y$4096)-LEN(SUBSTITUTE($Y$2:$Y$4096,AA1201,"")))/LEN(AA1201))
         - SUMPRODUCT((LEN($Y$2:$Y$4096)-LEN(SUBSTITUTE($Y$2:$Y$4096,"Alolan "&amp;AA1201,"")))/LEN("Alolan "&amp;AA1201))
         - SUMPRODUCT((LEN($Y$2:$Y$4096)-LEN(SUBSTITUTE($Y$2:$Y$4096,"Galarian "&amp;AA1201,"")))/LEN("Galarian "&amp;AA1201))
         - SUMPRODUCT((LEN($Y$2:$Y$4096)-LEN(SUBSTITUTE($Y$2:$Y$4096,"Hisuian "&amp;AA1201,"")))/LEN("Hisuian "&amp;AA1201))
         - SUMPRODUCT((LEN($Y$2:$Y$4096)-LEN(SUBSTITUTE($Y$2:$Y$4096,"Paldean "&amp;AA1201,"")))/LEN("Paldean "&amp;AA1201))
      &gt;0,2,1)
   ))))</f>
        <v>2</v>
      </c>
      <c r="AN1201">
        <v>0</v>
      </c>
      <c r="AO1201">
        <v>0</v>
      </c>
    </row>
    <row r="1202" spans="1:41" x14ac:dyDescent="0.25">
      <c r="A1202">
        <v>424</v>
      </c>
      <c r="B1202" t="s">
        <v>178</v>
      </c>
      <c r="C1202" t="s">
        <v>1512</v>
      </c>
      <c r="D1202"/>
      <c r="E1202">
        <v>75</v>
      </c>
      <c r="F1202">
        <v>100</v>
      </c>
      <c r="G1202">
        <v>66</v>
      </c>
      <c r="H1202">
        <v>60</v>
      </c>
      <c r="I1202">
        <v>66</v>
      </c>
      <c r="J1202">
        <v>115</v>
      </c>
      <c r="K1202" t="s">
        <v>297</v>
      </c>
      <c r="L1202" t="s">
        <v>247</v>
      </c>
      <c r="M1202" t="s">
        <v>249</v>
      </c>
      <c r="N1202">
        <v>10.199999999999999</v>
      </c>
      <c r="O1202">
        <v>6.9599999999999991</v>
      </c>
      <c r="R1202">
        <f t="shared" si="80"/>
        <v>10</v>
      </c>
      <c r="S1202">
        <f t="shared" si="81"/>
        <v>7</v>
      </c>
      <c r="T1202">
        <f t="shared" si="82"/>
        <v>17</v>
      </c>
      <c r="U1202" t="s">
        <v>1512</v>
      </c>
      <c r="V1202" t="s">
        <v>1471</v>
      </c>
      <c r="W1202" t="s">
        <v>1492</v>
      </c>
      <c r="X1202" t="s">
        <v>1521</v>
      </c>
      <c r="Z1202" t="str" cm="1">
        <f t="array" ref="Z1202">IF(ISBLANK(AK1202),_xlfn.LET(
    _xlpm.nameBeforeSlash, IF(ISNUMBER(SEARCH("/", Y1202)), LEFT(Y1202, SEARCH("/", Y1202)-1), Y1202),
    _xlpm.matchRow, IFERROR(MATCH(_xlpm.nameBeforeSlash, AA:AA, 0), ""),
    _xlpm.difference, IF(_xlpm.matchRow="", "", ABS((R1202 + S1202)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),IF(ISBLANK(Y1202),"","Hidden"))</f>
        <v/>
      </c>
      <c r="AA1202" t="s">
        <v>178</v>
      </c>
      <c r="AC1202" t="s">
        <v>1223</v>
      </c>
      <c r="AD1202" t="str">
        <f>_xlfn.XLOOKUP(AC1202,moves!A:A,moves!B:B)</f>
        <v>normal</v>
      </c>
      <c r="AE1202">
        <f>_xlfn.XLOOKUP(AC1202,moves!A:A,moves!D:D)</f>
        <v>8</v>
      </c>
      <c r="AF1202" t="str">
        <f>_xlfn.XLOOKUP(AC1202,moves!A:A,moves!E:E)</f>
        <v>This move can only be used if the user has used two different moves prior to this move.</v>
      </c>
      <c r="AG1202">
        <v>0</v>
      </c>
      <c r="AH1202">
        <v>0</v>
      </c>
      <c r="AI1202">
        <f t="shared" si="83"/>
        <v>0</v>
      </c>
      <c r="AJ1202" t="s">
        <v>525</v>
      </c>
      <c r="AL1202">
        <v>0</v>
      </c>
      <c r="AM1202" cm="1">
        <f t="array" ref="AM1202">IF(AL1202=1,1,
   IF(ISTEXT(AK1202),1,
   IF(AO1202&gt;1,AM1201,
   IF(AI1202=1,
      IF(SUMPRODUCT((LEN($Y$2:$Y$4096)-LEN(SUBSTITUTE($Y$2:$Y$4096,AA1202,"")))/LEN(AA1202))&gt;0,2,1),
      IF(
         SUMPRODUCT((LEN($Y$2:$Y$4096)-LEN(SUBSTITUTE($Y$2:$Y$4096,AA1202,"")))/LEN(AA1202))
         - SUMPRODUCT((LEN($Y$2:$Y$4096)-LEN(SUBSTITUTE($Y$2:$Y$4096,"Alolan "&amp;AA1202,"")))/LEN("Alolan "&amp;AA1202))
         - SUMPRODUCT((LEN($Y$2:$Y$4096)-LEN(SUBSTITUTE($Y$2:$Y$4096,"Galarian "&amp;AA1202,"")))/LEN("Galarian "&amp;AA1202))
         - SUMPRODUCT((LEN($Y$2:$Y$4096)-LEN(SUBSTITUTE($Y$2:$Y$4096,"Hisuian "&amp;AA1202,"")))/LEN("Hisuian "&amp;AA1202))
         - SUMPRODUCT((LEN($Y$2:$Y$4096)-LEN(SUBSTITUTE($Y$2:$Y$4096,"Paldean "&amp;AA1202,"")))/LEN("Paldean "&amp;AA1202))
      &gt;0,2,1)
   ))))</f>
        <v>2</v>
      </c>
      <c r="AN1202">
        <v>0</v>
      </c>
      <c r="AO1202">
        <v>0</v>
      </c>
    </row>
    <row r="1203" spans="1:41" x14ac:dyDescent="0.25">
      <c r="A1203" t="s">
        <v>4172</v>
      </c>
      <c r="B1203" t="s">
        <v>178</v>
      </c>
      <c r="C1203" t="s">
        <v>1512</v>
      </c>
      <c r="D1203"/>
      <c r="E1203">
        <v>75</v>
      </c>
      <c r="F1203">
        <v>100</v>
      </c>
      <c r="G1203">
        <v>66</v>
      </c>
      <c r="H1203">
        <v>60</v>
      </c>
      <c r="I1203">
        <v>66</v>
      </c>
      <c r="J1203">
        <v>115</v>
      </c>
      <c r="K1203" t="s">
        <v>297</v>
      </c>
      <c r="L1203" t="s">
        <v>247</v>
      </c>
      <c r="M1203" t="s">
        <v>249</v>
      </c>
      <c r="N1203">
        <v>10.199999999999999</v>
      </c>
      <c r="O1203">
        <v>6.9599999999999991</v>
      </c>
      <c r="R1203">
        <f t="shared" si="80"/>
        <v>10</v>
      </c>
      <c r="S1203">
        <f t="shared" si="81"/>
        <v>7</v>
      </c>
      <c r="T1203">
        <f t="shared" si="82"/>
        <v>17</v>
      </c>
      <c r="U1203" t="s">
        <v>1512</v>
      </c>
      <c r="V1203" t="s">
        <v>1471</v>
      </c>
      <c r="W1203" t="s">
        <v>1492</v>
      </c>
      <c r="X1203" t="s">
        <v>1521</v>
      </c>
      <c r="Z1203" t="str" cm="1">
        <f t="array" ref="Z1203">IF(ISBLANK(AK1203),_xlfn.LET(
    _xlpm.nameBeforeSlash, IF(ISNUMBER(SEARCH("/", Y1203)), LEFT(Y1203, SEARCH("/", Y1203)-1), Y1203),
    _xlpm.matchRow, IFERROR(MATCH(_xlpm.nameBeforeSlash, AA:AA, 0), ""),
    _xlpm.difference, IF(_xlpm.matchRow="", "", ABS((R1203 + S1203)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),IF(ISBLANK(Y1203),"","Hidden"))</f>
        <v/>
      </c>
      <c r="AA1203" t="s">
        <v>5178</v>
      </c>
      <c r="AC1203" t="s">
        <v>6591</v>
      </c>
      <c r="AD1203" t="str">
        <f>_xlfn.XLOOKUP(AC1203,moves!A:A,moves!B:B)</f>
        <v>fighting</v>
      </c>
      <c r="AE1203">
        <f>_xlfn.XLOOKUP(AC1203,moves!A:A,moves!D:D)</f>
        <v>4</v>
      </c>
      <c r="AF1203" t="str">
        <f>_xlfn.XLOOKUP(AC1203,moves!A:A,moves!E:E)</f>
        <v>This move will fail if the target does not select a non-PROTECT priority move this round. If successful: The target skips their turn this round.</v>
      </c>
      <c r="AG1203">
        <v>0</v>
      </c>
      <c r="AH1203">
        <v>0</v>
      </c>
      <c r="AI1203">
        <f t="shared" si="83"/>
        <v>1</v>
      </c>
      <c r="AJ1203" t="s">
        <v>525</v>
      </c>
      <c r="AL1203">
        <v>0</v>
      </c>
      <c r="AM1203" cm="1">
        <f t="array" ref="AM1203">IF(AL1203=1,1,
   IF(ISTEXT(AK1203),1,
   IF(AO1203&gt;1,AM1202,
   IF(AI1203=1,
      IF(SUMPRODUCT((LEN($Y$2:$Y$4096)-LEN(SUBSTITUTE($Y$2:$Y$4096,AA1203,"")))/LEN(AA1203))&gt;0,2,1),
      IF(
         SUMPRODUCT((LEN($Y$2:$Y$4096)-LEN(SUBSTITUTE($Y$2:$Y$4096,AA1203,"")))/LEN(AA1203))
         - SUMPRODUCT((LEN($Y$2:$Y$4096)-LEN(SUBSTITUTE($Y$2:$Y$4096,"Alolan "&amp;AA1203,"")))/LEN("Alolan "&amp;AA1203))
         - SUMPRODUCT((LEN($Y$2:$Y$4096)-LEN(SUBSTITUTE($Y$2:$Y$4096,"Galarian "&amp;AA1203,"")))/LEN("Galarian "&amp;AA1203))
         - SUMPRODUCT((LEN($Y$2:$Y$4096)-LEN(SUBSTITUTE($Y$2:$Y$4096,"Hisuian "&amp;AA1203,"")))/LEN("Hisuian "&amp;AA1203))
         - SUMPRODUCT((LEN($Y$2:$Y$4096)-LEN(SUBSTITUTE($Y$2:$Y$4096,"Paldean "&amp;AA1203,"")))/LEN("Paldean "&amp;AA1203))
      &gt;0,2,1)
   ))))</f>
        <v>2</v>
      </c>
      <c r="AN1203">
        <v>0</v>
      </c>
      <c r="AO1203">
        <v>0</v>
      </c>
    </row>
    <row r="1204" spans="1:41" x14ac:dyDescent="0.25">
      <c r="A1204">
        <v>425</v>
      </c>
      <c r="B1204" t="s">
        <v>179</v>
      </c>
      <c r="C1204" t="s">
        <v>1524</v>
      </c>
      <c r="D1204" t="s">
        <v>1481</v>
      </c>
      <c r="E1204">
        <v>90</v>
      </c>
      <c r="F1204">
        <v>50</v>
      </c>
      <c r="G1204">
        <v>34</v>
      </c>
      <c r="H1204">
        <v>60</v>
      </c>
      <c r="I1204">
        <v>44</v>
      </c>
      <c r="J1204">
        <v>70</v>
      </c>
      <c r="K1204" t="s">
        <v>298</v>
      </c>
      <c r="L1204" t="s">
        <v>250</v>
      </c>
      <c r="M1204" t="s">
        <v>249</v>
      </c>
      <c r="N1204">
        <v>6.3</v>
      </c>
      <c r="O1204">
        <v>5.94</v>
      </c>
      <c r="R1204">
        <f t="shared" si="80"/>
        <v>6</v>
      </c>
      <c r="S1204">
        <f t="shared" si="81"/>
        <v>6</v>
      </c>
      <c r="T1204">
        <f t="shared" si="82"/>
        <v>12</v>
      </c>
      <c r="U1204" t="s">
        <v>1524</v>
      </c>
      <c r="V1204" t="s">
        <v>1481</v>
      </c>
      <c r="W1204" t="s">
        <v>429</v>
      </c>
      <c r="X1204" t="s">
        <v>1468</v>
      </c>
      <c r="Y1204" t="s">
        <v>180</v>
      </c>
      <c r="Z1204" cm="1">
        <f t="array" ref="Z1204">IF(ISBLANK(AK1204),_xlfn.LET(
    _xlpm.nameBeforeSlash, IF(ISNUMBER(SEARCH("/", Y1204)), LEFT(Y1204, SEARCH("/", Y1204)-1), Y1204),
    _xlpm.matchRow, IFERROR(MATCH(_xlpm.nameBeforeSlash, AA:AA, 0), ""),
    _xlpm.difference, IF(_xlpm.matchRow="", "", ABS((R1204 + S1204)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),IF(ISBLANK(Y1204),"","Hidden"))</f>
        <v>14</v>
      </c>
      <c r="AA1204" t="s">
        <v>179</v>
      </c>
      <c r="AC1204" t="s">
        <v>595</v>
      </c>
      <c r="AD1204" t="str">
        <f>_xlfn.XLOOKUP(AC1204,moves!A:A,moves!B:B)</f>
        <v>ghost</v>
      </c>
      <c r="AE1204">
        <f>_xlfn.XLOOKUP(AC1204,moves!A:A,moves!D:D)</f>
        <v>2</v>
      </c>
      <c r="AF1204" t="str">
        <f>_xlfn.XLOOKUP(AC1204,moves!A:A,moves!E:E)</f>
        <v>Add 1 critical hit and 1 status symbol to user's attack rolls.</v>
      </c>
      <c r="AG1204">
        <v>0</v>
      </c>
      <c r="AH1204">
        <v>0</v>
      </c>
      <c r="AI1204">
        <f t="shared" si="83"/>
        <v>0</v>
      </c>
      <c r="AJ1204" t="s">
        <v>523</v>
      </c>
      <c r="AL1204">
        <v>0</v>
      </c>
      <c r="AM1204" cm="1">
        <f t="array" ref="AM1204">IF(AL1204=1,1,
   IF(ISTEXT(AK1204),1,
   IF(AO1204&gt;1,AM1203,
   IF(AI1204=1,
      IF(SUMPRODUCT((LEN($Y$2:$Y$4096)-LEN(SUBSTITUTE($Y$2:$Y$4096,AA1204,"")))/LEN(AA1204))&gt;0,2,1),
      IF(
         SUMPRODUCT((LEN($Y$2:$Y$4096)-LEN(SUBSTITUTE($Y$2:$Y$4096,AA1204,"")))/LEN(AA1204))
         - SUMPRODUCT((LEN($Y$2:$Y$4096)-LEN(SUBSTITUTE($Y$2:$Y$4096,"Alolan "&amp;AA1204,"")))/LEN("Alolan "&amp;AA1204))
         - SUMPRODUCT((LEN($Y$2:$Y$4096)-LEN(SUBSTITUTE($Y$2:$Y$4096,"Galarian "&amp;AA1204,"")))/LEN("Galarian "&amp;AA1204))
         - SUMPRODUCT((LEN($Y$2:$Y$4096)-LEN(SUBSTITUTE($Y$2:$Y$4096,"Hisuian "&amp;AA1204,"")))/LEN("Hisuian "&amp;AA1204))
         - SUMPRODUCT((LEN($Y$2:$Y$4096)-LEN(SUBSTITUTE($Y$2:$Y$4096,"Paldean "&amp;AA1204,"")))/LEN("Paldean "&amp;AA1204))
      &gt;0,2,1)
   ))))</f>
        <v>1</v>
      </c>
      <c r="AN1204">
        <v>0</v>
      </c>
      <c r="AO1204">
        <v>0</v>
      </c>
    </row>
    <row r="1205" spans="1:41" x14ac:dyDescent="0.25">
      <c r="A1205" t="s">
        <v>4173</v>
      </c>
      <c r="B1205" t="s">
        <v>179</v>
      </c>
      <c r="C1205" t="s">
        <v>1524</v>
      </c>
      <c r="D1205" t="s">
        <v>1481</v>
      </c>
      <c r="E1205">
        <v>90</v>
      </c>
      <c r="F1205">
        <v>50</v>
      </c>
      <c r="G1205">
        <v>34</v>
      </c>
      <c r="H1205">
        <v>60</v>
      </c>
      <c r="I1205">
        <v>44</v>
      </c>
      <c r="J1205">
        <v>70</v>
      </c>
      <c r="K1205" t="s">
        <v>298</v>
      </c>
      <c r="L1205" t="s">
        <v>250</v>
      </c>
      <c r="M1205" t="s">
        <v>249</v>
      </c>
      <c r="N1205">
        <v>6.3</v>
      </c>
      <c r="O1205">
        <v>5.94</v>
      </c>
      <c r="R1205">
        <f t="shared" si="80"/>
        <v>6</v>
      </c>
      <c r="S1205">
        <f t="shared" si="81"/>
        <v>6</v>
      </c>
      <c r="T1205">
        <f t="shared" si="82"/>
        <v>12</v>
      </c>
      <c r="U1205" t="s">
        <v>1524</v>
      </c>
      <c r="V1205" t="s">
        <v>1481</v>
      </c>
      <c r="W1205" t="s">
        <v>429</v>
      </c>
      <c r="X1205" t="s">
        <v>1468</v>
      </c>
      <c r="Y1205" t="s">
        <v>5463</v>
      </c>
      <c r="Z1205" cm="1">
        <f t="array" ref="Z1205">IF(ISBLANK(AK1205),_xlfn.LET(
    _xlpm.nameBeforeSlash, IF(ISNUMBER(SEARCH("/", Y1205)), LEFT(Y1205, SEARCH("/", Y1205)-1), Y1205),
    _xlpm.matchRow, IFERROR(MATCH(_xlpm.nameBeforeSlash, AA:AA, 0), ""),
    _xlpm.difference, IF(_xlpm.matchRow="", "", ABS((R1205 + S1205)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),IF(ISBLANK(Y1205),"","Hidden"))</f>
        <v>14</v>
      </c>
      <c r="AA1205" t="s">
        <v>5464</v>
      </c>
      <c r="AC1205" t="s">
        <v>502</v>
      </c>
      <c r="AD1205" t="str">
        <f>_xlfn.XLOOKUP(AC1205,moves!A:A,moves!B:B)</f>
        <v>flying</v>
      </c>
      <c r="AE1205">
        <f>_xlfn.XLOOKUP(AC1205,moves!A:A,moves!D:D)</f>
        <v>3</v>
      </c>
      <c r="AF1205" t="str">
        <f>_xlfn.XLOOKUP(AC1205,moves!A:A,moves!E:E)</f>
        <v>This move can be used from your party: Switch the user in and then use this attack.</v>
      </c>
      <c r="AG1205">
        <v>0</v>
      </c>
      <c r="AH1205">
        <v>0</v>
      </c>
      <c r="AI1205">
        <f t="shared" si="83"/>
        <v>1</v>
      </c>
      <c r="AJ1205" t="s">
        <v>523</v>
      </c>
      <c r="AL1205">
        <v>0</v>
      </c>
      <c r="AM1205" cm="1">
        <f t="array" ref="AM1205">IF(AL1205=1,1,
   IF(ISTEXT(AK1205),1,
   IF(AO1205&gt;1,AM1204,
   IF(AI1205=1,
      IF(SUMPRODUCT((LEN($Y$2:$Y$4096)-LEN(SUBSTITUTE($Y$2:$Y$4096,AA1205,"")))/LEN(AA1205))&gt;0,2,1),
      IF(
         SUMPRODUCT((LEN($Y$2:$Y$4096)-LEN(SUBSTITUTE($Y$2:$Y$4096,AA1205,"")))/LEN(AA1205))
         - SUMPRODUCT((LEN($Y$2:$Y$4096)-LEN(SUBSTITUTE($Y$2:$Y$4096,"Alolan "&amp;AA1205,"")))/LEN("Alolan "&amp;AA1205))
         - SUMPRODUCT((LEN($Y$2:$Y$4096)-LEN(SUBSTITUTE($Y$2:$Y$4096,"Galarian "&amp;AA1205,"")))/LEN("Galarian "&amp;AA1205))
         - SUMPRODUCT((LEN($Y$2:$Y$4096)-LEN(SUBSTITUTE($Y$2:$Y$4096,"Hisuian "&amp;AA1205,"")))/LEN("Hisuian "&amp;AA1205))
         - SUMPRODUCT((LEN($Y$2:$Y$4096)-LEN(SUBSTITUTE($Y$2:$Y$4096,"Paldean "&amp;AA1205,"")))/LEN("Paldean "&amp;AA1205))
      &gt;0,2,1)
   ))))</f>
        <v>1</v>
      </c>
      <c r="AN1205">
        <v>0</v>
      </c>
      <c r="AO1205">
        <v>0</v>
      </c>
    </row>
    <row r="1206" spans="1:41" x14ac:dyDescent="0.25">
      <c r="A1206">
        <v>426</v>
      </c>
      <c r="B1206" t="s">
        <v>180</v>
      </c>
      <c r="C1206" t="s">
        <v>1524</v>
      </c>
      <c r="D1206" t="s">
        <v>1481</v>
      </c>
      <c r="E1206">
        <v>150</v>
      </c>
      <c r="F1206">
        <v>80</v>
      </c>
      <c r="G1206">
        <v>44</v>
      </c>
      <c r="H1206">
        <v>90</v>
      </c>
      <c r="I1206">
        <v>54</v>
      </c>
      <c r="J1206">
        <v>80</v>
      </c>
      <c r="K1206" t="s">
        <v>299</v>
      </c>
      <c r="L1206" t="s">
        <v>250</v>
      </c>
      <c r="M1206" t="s">
        <v>249</v>
      </c>
      <c r="N1206">
        <v>8.5</v>
      </c>
      <c r="O1206">
        <v>8.9400000000000013</v>
      </c>
      <c r="R1206">
        <f t="shared" si="80"/>
        <v>9</v>
      </c>
      <c r="S1206">
        <f t="shared" si="81"/>
        <v>9</v>
      </c>
      <c r="T1206">
        <f t="shared" si="82"/>
        <v>18</v>
      </c>
      <c r="U1206" t="s">
        <v>1524</v>
      </c>
      <c r="V1206" t="s">
        <v>1481</v>
      </c>
      <c r="W1206" t="s">
        <v>429</v>
      </c>
      <c r="X1206" t="s">
        <v>1468</v>
      </c>
      <c r="Z1206" t="str" cm="1">
        <f t="array" ref="Z1206">IF(ISBLANK(AK1206),_xlfn.LET(
    _xlpm.nameBeforeSlash, IF(ISNUMBER(SEARCH("/", Y1206)), LEFT(Y1206, SEARCH("/", Y1206)-1), Y1206),
    _xlpm.matchRow, IFERROR(MATCH(_xlpm.nameBeforeSlash, AA:AA, 0), ""),
    _xlpm.difference, IF(_xlpm.matchRow="", "", ABS((R1206 + S1206)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),IF(ISBLANK(Y1206),"","Hidden"))</f>
        <v/>
      </c>
      <c r="AA1206" t="s">
        <v>180</v>
      </c>
      <c r="AC1206" t="s">
        <v>1169</v>
      </c>
      <c r="AD1206" t="str">
        <f>_xlfn.XLOOKUP(AC1206,moves!A:A,moves!B:B)</f>
        <v>grass</v>
      </c>
      <c r="AE1206">
        <f>_xlfn.XLOOKUP(AC1206,moves!A:A,moves!D:D)</f>
        <v>0</v>
      </c>
      <c r="AF1206" t="str">
        <f>_xlfn.XLOOKUP(AC1206,moves!A:A,moves!E:E)</f>
        <v>Heal for half of the attack strength of one of the target's moves, rounded down. When the target next attacks: Decrease attack strength by 2.</v>
      </c>
      <c r="AG1206">
        <v>0</v>
      </c>
      <c r="AH1206">
        <v>0</v>
      </c>
      <c r="AI1206">
        <f t="shared" si="83"/>
        <v>0</v>
      </c>
      <c r="AJ1206" t="s">
        <v>525</v>
      </c>
      <c r="AL1206">
        <v>0</v>
      </c>
      <c r="AM1206" cm="1">
        <f t="array" ref="AM1206">IF(AL1206=1,1,
   IF(ISTEXT(AK1206),1,
   IF(AO1206&gt;1,AM1205,
   IF(AI1206=1,
      IF(SUMPRODUCT((LEN($Y$2:$Y$4096)-LEN(SUBSTITUTE($Y$2:$Y$4096,AA1206,"")))/LEN(AA1206))&gt;0,2,1),
      IF(
         SUMPRODUCT((LEN($Y$2:$Y$4096)-LEN(SUBSTITUTE($Y$2:$Y$4096,AA1206,"")))/LEN(AA1206))
         - SUMPRODUCT((LEN($Y$2:$Y$4096)-LEN(SUBSTITUTE($Y$2:$Y$4096,"Alolan "&amp;AA1206,"")))/LEN("Alolan "&amp;AA1206))
         - SUMPRODUCT((LEN($Y$2:$Y$4096)-LEN(SUBSTITUTE($Y$2:$Y$4096,"Galarian "&amp;AA1206,"")))/LEN("Galarian "&amp;AA1206))
         - SUMPRODUCT((LEN($Y$2:$Y$4096)-LEN(SUBSTITUTE($Y$2:$Y$4096,"Hisuian "&amp;AA1206,"")))/LEN("Hisuian "&amp;AA1206))
         - SUMPRODUCT((LEN($Y$2:$Y$4096)-LEN(SUBSTITUTE($Y$2:$Y$4096,"Paldean "&amp;AA1206,"")))/LEN("Paldean "&amp;AA1206))
      &gt;0,2,1)
   ))))</f>
        <v>2</v>
      </c>
      <c r="AN1206">
        <v>0</v>
      </c>
      <c r="AO1206">
        <v>0</v>
      </c>
    </row>
    <row r="1207" spans="1:41" x14ac:dyDescent="0.25">
      <c r="A1207" t="s">
        <v>4174</v>
      </c>
      <c r="B1207" t="s">
        <v>180</v>
      </c>
      <c r="C1207" t="s">
        <v>1524</v>
      </c>
      <c r="D1207" t="s">
        <v>1481</v>
      </c>
      <c r="E1207">
        <v>150</v>
      </c>
      <c r="F1207">
        <v>80</v>
      </c>
      <c r="G1207">
        <v>44</v>
      </c>
      <c r="H1207">
        <v>90</v>
      </c>
      <c r="I1207">
        <v>54</v>
      </c>
      <c r="J1207">
        <v>80</v>
      </c>
      <c r="K1207" t="s">
        <v>299</v>
      </c>
      <c r="L1207" t="s">
        <v>250</v>
      </c>
      <c r="M1207" t="s">
        <v>249</v>
      </c>
      <c r="N1207">
        <v>8.5</v>
      </c>
      <c r="O1207">
        <v>8.9400000000000013</v>
      </c>
      <c r="R1207">
        <f t="shared" si="80"/>
        <v>9</v>
      </c>
      <c r="S1207">
        <f t="shared" si="81"/>
        <v>9</v>
      </c>
      <c r="T1207">
        <f t="shared" si="82"/>
        <v>18</v>
      </c>
      <c r="U1207" t="s">
        <v>1524</v>
      </c>
      <c r="V1207" t="s">
        <v>1481</v>
      </c>
      <c r="W1207" t="s">
        <v>429</v>
      </c>
      <c r="X1207" t="s">
        <v>1468</v>
      </c>
      <c r="Z1207" t="str" cm="1">
        <f t="array" ref="Z1207">IF(ISBLANK(AK1207),_xlfn.LET(
    _xlpm.nameBeforeSlash, IF(ISNUMBER(SEARCH("/", Y1207)), LEFT(Y1207, SEARCH("/", Y1207)-1), Y1207),
    _xlpm.matchRow, IFERROR(MATCH(_xlpm.nameBeforeSlash, AA:AA, 0), ""),
    _xlpm.difference, IF(_xlpm.matchRow="", "", ABS((R1207 + S1207)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),IF(ISBLANK(Y1207),"","Hidden"))</f>
        <v/>
      </c>
      <c r="AA1207" t="s">
        <v>5463</v>
      </c>
      <c r="AC1207" t="s">
        <v>1114</v>
      </c>
      <c r="AD1207" t="str">
        <f>_xlfn.XLOOKUP(AC1207,moves!A:A,moves!B:B)</f>
        <v>ghost</v>
      </c>
      <c r="AE1207">
        <f>_xlfn.XLOOKUP(AC1207,moves!A:A,moves!D:D)</f>
        <v>4</v>
      </c>
      <c r="AF1207" t="str">
        <f>_xlfn.XLOOKUP(AC1207,moves!A:A,moves!E:E)</f>
        <v>When the target is next attacked: Add 1 regular hit to the roll.</v>
      </c>
      <c r="AG1207">
        <v>0</v>
      </c>
      <c r="AH1207">
        <v>0</v>
      </c>
      <c r="AI1207">
        <f t="shared" si="83"/>
        <v>1</v>
      </c>
      <c r="AJ1207" t="s">
        <v>525</v>
      </c>
      <c r="AL1207">
        <v>0</v>
      </c>
      <c r="AM1207" cm="1">
        <f t="array" ref="AM1207">IF(AL1207=1,1,
   IF(ISTEXT(AK1207),1,
   IF(AO1207&gt;1,AM1206,
   IF(AI1207=1,
      IF(SUMPRODUCT((LEN($Y$2:$Y$4096)-LEN(SUBSTITUTE($Y$2:$Y$4096,AA1207,"")))/LEN(AA1207))&gt;0,2,1),
      IF(
         SUMPRODUCT((LEN($Y$2:$Y$4096)-LEN(SUBSTITUTE($Y$2:$Y$4096,AA1207,"")))/LEN(AA1207))
         - SUMPRODUCT((LEN($Y$2:$Y$4096)-LEN(SUBSTITUTE($Y$2:$Y$4096,"Alolan "&amp;AA1207,"")))/LEN("Alolan "&amp;AA1207))
         - SUMPRODUCT((LEN($Y$2:$Y$4096)-LEN(SUBSTITUTE($Y$2:$Y$4096,"Galarian "&amp;AA1207,"")))/LEN("Galarian "&amp;AA1207))
         - SUMPRODUCT((LEN($Y$2:$Y$4096)-LEN(SUBSTITUTE($Y$2:$Y$4096,"Hisuian "&amp;AA1207,"")))/LEN("Hisuian "&amp;AA1207))
         - SUMPRODUCT((LEN($Y$2:$Y$4096)-LEN(SUBSTITUTE($Y$2:$Y$4096,"Paldean "&amp;AA1207,"")))/LEN("Paldean "&amp;AA1207))
      &gt;0,2,1)
   ))))</f>
        <v>2</v>
      </c>
      <c r="AN1207">
        <v>0</v>
      </c>
      <c r="AO1207">
        <v>0</v>
      </c>
    </row>
    <row r="1208" spans="1:41" x14ac:dyDescent="0.25">
      <c r="A1208">
        <v>427</v>
      </c>
      <c r="B1208" t="s">
        <v>181</v>
      </c>
      <c r="C1208" t="s">
        <v>1512</v>
      </c>
      <c r="D1208"/>
      <c r="E1208">
        <v>55</v>
      </c>
      <c r="F1208">
        <v>66</v>
      </c>
      <c r="G1208">
        <v>44</v>
      </c>
      <c r="H1208">
        <v>44</v>
      </c>
      <c r="I1208">
        <v>56</v>
      </c>
      <c r="J1208">
        <v>85</v>
      </c>
      <c r="K1208" t="s">
        <v>300</v>
      </c>
      <c r="L1208" t="s">
        <v>250</v>
      </c>
      <c r="M1208" t="s">
        <v>248</v>
      </c>
      <c r="N1208">
        <v>7.1400000000000006</v>
      </c>
      <c r="O1208">
        <v>5.2</v>
      </c>
      <c r="R1208">
        <f t="shared" si="80"/>
        <v>7</v>
      </c>
      <c r="S1208">
        <f t="shared" si="81"/>
        <v>5</v>
      </c>
      <c r="T1208">
        <f t="shared" si="82"/>
        <v>12</v>
      </c>
      <c r="U1208" t="s">
        <v>1512</v>
      </c>
      <c r="V1208" t="s">
        <v>1492</v>
      </c>
      <c r="W1208" t="s">
        <v>1536</v>
      </c>
      <c r="X1208" t="s">
        <v>1481</v>
      </c>
      <c r="Y1208" t="s">
        <v>182</v>
      </c>
      <c r="Z1208" cm="1">
        <f t="array" ref="Z1208">IF(ISBLANK(AK1208),_xlfn.LET(
    _xlpm.nameBeforeSlash, IF(ISNUMBER(SEARCH("/", Y1208)), LEFT(Y1208, SEARCH("/", Y1208)-1), Y1208),
    _xlpm.matchRow, IFERROR(MATCH(_xlpm.nameBeforeSlash, AA:AA, 0), ""),
    _xlpm.difference, IF(_xlpm.matchRow="", "", ABS((R1208 + S1208)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),IF(ISBLANK(Y1208),"","Hidden"))</f>
        <v>13</v>
      </c>
      <c r="AA1208" t="s">
        <v>181</v>
      </c>
      <c r="AC1208" t="s">
        <v>1260</v>
      </c>
      <c r="AD1208" t="str">
        <f>_xlfn.XLOOKUP(AC1208,moves!A:A,moves!B:B)</f>
        <v>normal</v>
      </c>
      <c r="AE1208">
        <f>_xlfn.XLOOKUP(AC1208,moves!A:A,moves!D:D)</f>
        <v>2</v>
      </c>
      <c r="AF1208" t="str">
        <f>_xlfn.XLOOKUP(AC1208,moves!A:A,moves!E:E)</f>
        <v>When the target is next attacked: Add 1 regular hit to the roll.</v>
      </c>
      <c r="AG1208">
        <v>0</v>
      </c>
      <c r="AH1208">
        <v>0</v>
      </c>
      <c r="AI1208">
        <f t="shared" si="83"/>
        <v>0</v>
      </c>
      <c r="AJ1208" t="s">
        <v>523</v>
      </c>
      <c r="AL1208">
        <v>0</v>
      </c>
      <c r="AM1208" cm="1">
        <f t="array" ref="AM1208">IF(AL1208=1,1,
   IF(ISTEXT(AK1208),1,
   IF(AO1208&gt;1,AM1207,
   IF(AI1208=1,
      IF(SUMPRODUCT((LEN($Y$2:$Y$4096)-LEN(SUBSTITUTE($Y$2:$Y$4096,AA1208,"")))/LEN(AA1208))&gt;0,2,1),
      IF(
         SUMPRODUCT((LEN($Y$2:$Y$4096)-LEN(SUBSTITUTE($Y$2:$Y$4096,AA1208,"")))/LEN(AA1208))
         - SUMPRODUCT((LEN($Y$2:$Y$4096)-LEN(SUBSTITUTE($Y$2:$Y$4096,"Alolan "&amp;AA1208,"")))/LEN("Alolan "&amp;AA1208))
         - SUMPRODUCT((LEN($Y$2:$Y$4096)-LEN(SUBSTITUTE($Y$2:$Y$4096,"Galarian "&amp;AA1208,"")))/LEN("Galarian "&amp;AA1208))
         - SUMPRODUCT((LEN($Y$2:$Y$4096)-LEN(SUBSTITUTE($Y$2:$Y$4096,"Hisuian "&amp;AA1208,"")))/LEN("Hisuian "&amp;AA1208))
         - SUMPRODUCT((LEN($Y$2:$Y$4096)-LEN(SUBSTITUTE($Y$2:$Y$4096,"Paldean "&amp;AA1208,"")))/LEN("Paldean "&amp;AA1208))
      &gt;0,2,1)
   ))))</f>
        <v>1</v>
      </c>
      <c r="AN1208">
        <v>0</v>
      </c>
      <c r="AO1208">
        <v>0</v>
      </c>
    </row>
    <row r="1209" spans="1:41" x14ac:dyDescent="0.25">
      <c r="A1209" t="s">
        <v>4175</v>
      </c>
      <c r="B1209" t="s">
        <v>181</v>
      </c>
      <c r="C1209" t="s">
        <v>1512</v>
      </c>
      <c r="D1209"/>
      <c r="E1209">
        <v>55</v>
      </c>
      <c r="F1209">
        <v>66</v>
      </c>
      <c r="G1209">
        <v>44</v>
      </c>
      <c r="H1209">
        <v>44</v>
      </c>
      <c r="I1209">
        <v>56</v>
      </c>
      <c r="J1209">
        <v>85</v>
      </c>
      <c r="K1209" t="s">
        <v>300</v>
      </c>
      <c r="L1209" t="s">
        <v>250</v>
      </c>
      <c r="M1209" t="s">
        <v>248</v>
      </c>
      <c r="N1209">
        <v>7.1400000000000006</v>
      </c>
      <c r="O1209">
        <v>5.2</v>
      </c>
      <c r="R1209">
        <f t="shared" si="80"/>
        <v>7</v>
      </c>
      <c r="S1209">
        <f t="shared" si="81"/>
        <v>5</v>
      </c>
      <c r="T1209">
        <f t="shared" si="82"/>
        <v>12</v>
      </c>
      <c r="U1209" t="s">
        <v>1512</v>
      </c>
      <c r="V1209" t="s">
        <v>1492</v>
      </c>
      <c r="W1209" t="s">
        <v>1536</v>
      </c>
      <c r="X1209" t="s">
        <v>1481</v>
      </c>
      <c r="Y1209" t="s">
        <v>5465</v>
      </c>
      <c r="Z1209" cm="1">
        <f t="array" ref="Z1209">IF(ISBLANK(AK1209),_xlfn.LET(
    _xlpm.nameBeforeSlash, IF(ISNUMBER(SEARCH("/", Y1209)), LEFT(Y1209, SEARCH("/", Y1209)-1), Y1209),
    _xlpm.matchRow, IFERROR(MATCH(_xlpm.nameBeforeSlash, AA:AA, 0), ""),
    _xlpm.difference, IF(_xlpm.matchRow="", "", ABS((R1209 + S1209)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),IF(ISBLANK(Y1209),"","Hidden"))</f>
        <v>13</v>
      </c>
      <c r="AA1209" t="s">
        <v>5466</v>
      </c>
      <c r="AC1209" t="s">
        <v>6480</v>
      </c>
      <c r="AD1209" t="str">
        <f>_xlfn.XLOOKUP(AC1209,moves!A:A,moves!B:B)</f>
        <v>fairy</v>
      </c>
      <c r="AE1209">
        <f>_xlfn.XLOOKUP(AC1209,moves!A:A,moves!D:D)</f>
        <v>1</v>
      </c>
      <c r="AF1209" t="str">
        <f>_xlfn.XLOOKUP(AC1209,moves!A:A,moves!E:E)</f>
        <v>When the target next attacks: Decrease attack strength by 1.</v>
      </c>
      <c r="AG1209">
        <v>0</v>
      </c>
      <c r="AH1209">
        <v>0</v>
      </c>
      <c r="AI1209">
        <f t="shared" si="83"/>
        <v>1</v>
      </c>
      <c r="AJ1209" t="s">
        <v>523</v>
      </c>
      <c r="AL1209">
        <v>0</v>
      </c>
      <c r="AM1209" cm="1">
        <f t="array" ref="AM1209">IF(AL1209=1,1,
   IF(ISTEXT(AK1209),1,
   IF(AO1209&gt;1,AM1208,
   IF(AI1209=1,
      IF(SUMPRODUCT((LEN($Y$2:$Y$4096)-LEN(SUBSTITUTE($Y$2:$Y$4096,AA1209,"")))/LEN(AA1209))&gt;0,2,1),
      IF(
         SUMPRODUCT((LEN($Y$2:$Y$4096)-LEN(SUBSTITUTE($Y$2:$Y$4096,AA1209,"")))/LEN(AA1209))
         - SUMPRODUCT((LEN($Y$2:$Y$4096)-LEN(SUBSTITUTE($Y$2:$Y$4096,"Alolan "&amp;AA1209,"")))/LEN("Alolan "&amp;AA1209))
         - SUMPRODUCT((LEN($Y$2:$Y$4096)-LEN(SUBSTITUTE($Y$2:$Y$4096,"Galarian "&amp;AA1209,"")))/LEN("Galarian "&amp;AA1209))
         - SUMPRODUCT((LEN($Y$2:$Y$4096)-LEN(SUBSTITUTE($Y$2:$Y$4096,"Hisuian "&amp;AA1209,"")))/LEN("Hisuian "&amp;AA1209))
         - SUMPRODUCT((LEN($Y$2:$Y$4096)-LEN(SUBSTITUTE($Y$2:$Y$4096,"Paldean "&amp;AA1209,"")))/LEN("Paldean "&amp;AA1209))
      &gt;0,2,1)
   ))))</f>
        <v>1</v>
      </c>
      <c r="AN1209">
        <v>0</v>
      </c>
      <c r="AO1209">
        <v>0</v>
      </c>
    </row>
    <row r="1210" spans="1:41" x14ac:dyDescent="0.25">
      <c r="A1210">
        <v>428</v>
      </c>
      <c r="B1210" t="s">
        <v>182</v>
      </c>
      <c r="C1210" t="s">
        <v>1512</v>
      </c>
      <c r="D1210"/>
      <c r="E1210">
        <v>65</v>
      </c>
      <c r="F1210">
        <v>76</v>
      </c>
      <c r="G1210">
        <v>84</v>
      </c>
      <c r="H1210">
        <v>54</v>
      </c>
      <c r="I1210">
        <v>96</v>
      </c>
      <c r="J1210">
        <v>105</v>
      </c>
      <c r="K1210" t="s">
        <v>300</v>
      </c>
      <c r="L1210" t="s">
        <v>250</v>
      </c>
      <c r="M1210" t="s">
        <v>248</v>
      </c>
      <c r="N1210">
        <v>8.5400000000000009</v>
      </c>
      <c r="O1210">
        <v>8</v>
      </c>
      <c r="R1210">
        <f t="shared" si="80"/>
        <v>9</v>
      </c>
      <c r="S1210">
        <f t="shared" si="81"/>
        <v>8</v>
      </c>
      <c r="T1210">
        <f t="shared" si="82"/>
        <v>17</v>
      </c>
      <c r="U1210" t="s">
        <v>1512</v>
      </c>
      <c r="V1210" t="s">
        <v>1492</v>
      </c>
      <c r="W1210" t="s">
        <v>1536</v>
      </c>
      <c r="X1210" t="s">
        <v>1481</v>
      </c>
      <c r="Z1210" t="str" cm="1">
        <f t="array" ref="Z1210">IF(ISBLANK(AK1210),_xlfn.LET(
    _xlpm.nameBeforeSlash, IF(ISNUMBER(SEARCH("/", Y1210)), LEFT(Y1210, SEARCH("/", Y1210)-1), Y1210),
    _xlpm.matchRow, IFERROR(MATCH(_xlpm.nameBeforeSlash, AA:AA, 0), ""),
    _xlpm.difference, IF(_xlpm.matchRow="", "", ABS((R1210 + S1210)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),IF(ISBLANK(Y1210),"","Hidden"))</f>
        <v/>
      </c>
      <c r="AA1210" t="s">
        <v>182</v>
      </c>
      <c r="AC1210" t="s">
        <v>1098</v>
      </c>
      <c r="AD1210" t="str">
        <f>_xlfn.XLOOKUP(AC1210,moves!A:A,moves!B:B)</f>
        <v>flying</v>
      </c>
      <c r="AE1210">
        <f>_xlfn.XLOOKUP(AC1210,moves!A:A,moves!D:D)</f>
        <v>4</v>
      </c>
      <c r="AF1210" t="str">
        <f>_xlfn.XLOOKUP(AC1210,moves!A:A,moves!E:E)</f>
        <v>When the user rolls for this attack: Status symbols deal -1 damage and Inflict the Paralyzed status on the target.</v>
      </c>
      <c r="AG1210">
        <v>0</v>
      </c>
      <c r="AH1210">
        <v>0</v>
      </c>
      <c r="AI1210">
        <f t="shared" si="83"/>
        <v>0</v>
      </c>
      <c r="AJ1210" t="s">
        <v>525</v>
      </c>
      <c r="AL1210">
        <v>0</v>
      </c>
      <c r="AM1210" cm="1">
        <f t="array" ref="AM1210">IF(AL1210=1,1,
   IF(ISTEXT(AK1210),1,
   IF(AO1210&gt;1,AM1209,
   IF(AI1210=1,
      IF(SUMPRODUCT((LEN($Y$2:$Y$4096)-LEN(SUBSTITUTE($Y$2:$Y$4096,AA1210,"")))/LEN(AA1210))&gt;0,2,1),
      IF(
         SUMPRODUCT((LEN($Y$2:$Y$4096)-LEN(SUBSTITUTE($Y$2:$Y$4096,AA1210,"")))/LEN(AA1210))
         - SUMPRODUCT((LEN($Y$2:$Y$4096)-LEN(SUBSTITUTE($Y$2:$Y$4096,"Alolan "&amp;AA1210,"")))/LEN("Alolan "&amp;AA1210))
         - SUMPRODUCT((LEN($Y$2:$Y$4096)-LEN(SUBSTITUTE($Y$2:$Y$4096,"Galarian "&amp;AA1210,"")))/LEN("Galarian "&amp;AA1210))
         - SUMPRODUCT((LEN($Y$2:$Y$4096)-LEN(SUBSTITUTE($Y$2:$Y$4096,"Hisuian "&amp;AA1210,"")))/LEN("Hisuian "&amp;AA1210))
         - SUMPRODUCT((LEN($Y$2:$Y$4096)-LEN(SUBSTITUTE($Y$2:$Y$4096,"Paldean "&amp;AA1210,"")))/LEN("Paldean "&amp;AA1210))
      &gt;0,2,1)
   ))))</f>
        <v>2</v>
      </c>
      <c r="AN1210">
        <v>0</v>
      </c>
      <c r="AO1210">
        <v>1</v>
      </c>
    </row>
    <row r="1211" spans="1:41" x14ac:dyDescent="0.25">
      <c r="A1211" t="s">
        <v>2103</v>
      </c>
      <c r="B1211" t="s">
        <v>182</v>
      </c>
      <c r="C1211" t="s">
        <v>1512</v>
      </c>
      <c r="D1211" t="s">
        <v>1492</v>
      </c>
      <c r="E1211">
        <v>65</v>
      </c>
      <c r="F1211">
        <v>136</v>
      </c>
      <c r="G1211">
        <v>94</v>
      </c>
      <c r="H1211">
        <v>54</v>
      </c>
      <c r="I1211">
        <v>96</v>
      </c>
      <c r="J1211">
        <v>135</v>
      </c>
      <c r="K1211" t="s">
        <v>300</v>
      </c>
      <c r="L1211" t="s">
        <v>3446</v>
      </c>
      <c r="M1211" t="s">
        <v>1476</v>
      </c>
      <c r="N1211">
        <v>12.74</v>
      </c>
      <c r="O1211">
        <v>8.3000000000000007</v>
      </c>
      <c r="P1211">
        <v>2</v>
      </c>
      <c r="R1211">
        <f t="shared" si="80"/>
        <v>15</v>
      </c>
      <c r="S1211">
        <f t="shared" si="81"/>
        <v>8</v>
      </c>
      <c r="T1211">
        <f t="shared" si="82"/>
        <v>23</v>
      </c>
      <c r="U1211" t="s">
        <v>1512</v>
      </c>
      <c r="V1211" t="s">
        <v>1492</v>
      </c>
      <c r="W1211" t="s">
        <v>1536</v>
      </c>
      <c r="X1211" t="s">
        <v>1481</v>
      </c>
      <c r="Z1211" t="str" cm="1">
        <f t="array" ref="Z1211">IF(ISBLANK(AK1211),_xlfn.LET(
    _xlpm.nameBeforeSlash, IF(ISNUMBER(SEARCH("/", Y1211)), LEFT(Y1211, SEARCH("/", Y1211)-1), Y1211),
    _xlpm.matchRow, IFERROR(MATCH(_xlpm.nameBeforeSlash, AA:AA, 0), ""),
    _xlpm.difference, IF(_xlpm.matchRow="", "", ABS((R1211 + S1211)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),IF(ISBLANK(Y1211),"","Hidden"))</f>
        <v/>
      </c>
      <c r="AA1211" t="s">
        <v>3412</v>
      </c>
      <c r="AB1211" t="s">
        <v>1477</v>
      </c>
      <c r="AC1211" t="s">
        <v>490</v>
      </c>
      <c r="AD1211" t="str">
        <f>_xlfn.XLOOKUP(AC1211,moves!A:A,moves!B:B)</f>
        <v>fighting</v>
      </c>
      <c r="AE1211">
        <f>_xlfn.XLOOKUP(AC1211,moves!A:A,moves!D:D)</f>
        <v>5</v>
      </c>
      <c r="AF1211" t="str">
        <f>_xlfn.XLOOKUP(AC1211,moves!A:A,moves!E:E)</f>
        <v xml:space="preserve">Deals 4 extra damage to Flying-type Pokémon. For each status symbol rolled: The user takes 1 damage. </v>
      </c>
      <c r="AG1211">
        <v>0</v>
      </c>
      <c r="AH1211">
        <v>0</v>
      </c>
      <c r="AI1211">
        <f t="shared" si="83"/>
        <v>0</v>
      </c>
      <c r="AJ1211" t="s">
        <v>525</v>
      </c>
      <c r="AL1211">
        <v>0</v>
      </c>
      <c r="AM1211" cm="1">
        <f t="array" ref="AM1211">IF(AL1211=1,1,
   IF(ISTEXT(AK1211),1,
   IF(AO1211&gt;1,AM1210,
   IF(AI1211=1,
      IF(SUMPRODUCT((LEN($Y$2:$Y$4096)-LEN(SUBSTITUTE($Y$2:$Y$4096,AA1211,"")))/LEN(AA1211))&gt;0,2,1),
      IF(
         SUMPRODUCT((LEN($Y$2:$Y$4096)-LEN(SUBSTITUTE($Y$2:$Y$4096,AA1211,"")))/LEN(AA1211))
         - SUMPRODUCT((LEN($Y$2:$Y$4096)-LEN(SUBSTITUTE($Y$2:$Y$4096,"Alolan "&amp;AA1211,"")))/LEN("Alolan "&amp;AA1211))
         - SUMPRODUCT((LEN($Y$2:$Y$4096)-LEN(SUBSTITUTE($Y$2:$Y$4096,"Galarian "&amp;AA1211,"")))/LEN("Galarian "&amp;AA1211))
         - SUMPRODUCT((LEN($Y$2:$Y$4096)-LEN(SUBSTITUTE($Y$2:$Y$4096,"Hisuian "&amp;AA1211,"")))/LEN("Hisuian "&amp;AA1211))
         - SUMPRODUCT((LEN($Y$2:$Y$4096)-LEN(SUBSTITUTE($Y$2:$Y$4096,"Paldean "&amp;AA1211,"")))/LEN("Paldean "&amp;AA1211))
      &gt;0,2,1)
   ))))</f>
        <v>2</v>
      </c>
      <c r="AN1211">
        <v>0</v>
      </c>
      <c r="AO1211">
        <v>2</v>
      </c>
    </row>
    <row r="1212" spans="1:41" x14ac:dyDescent="0.25">
      <c r="A1212" t="s">
        <v>4176</v>
      </c>
      <c r="B1212" t="s">
        <v>182</v>
      </c>
      <c r="C1212" t="s">
        <v>1512</v>
      </c>
      <c r="D1212"/>
      <c r="E1212">
        <v>65</v>
      </c>
      <c r="F1212">
        <v>76</v>
      </c>
      <c r="G1212">
        <v>84</v>
      </c>
      <c r="H1212">
        <v>54</v>
      </c>
      <c r="I1212">
        <v>96</v>
      </c>
      <c r="J1212">
        <v>105</v>
      </c>
      <c r="K1212" t="s">
        <v>300</v>
      </c>
      <c r="L1212" t="s">
        <v>250</v>
      </c>
      <c r="M1212" t="s">
        <v>248</v>
      </c>
      <c r="N1212">
        <v>8.5400000000000009</v>
      </c>
      <c r="O1212">
        <v>8</v>
      </c>
      <c r="R1212">
        <f t="shared" si="80"/>
        <v>9</v>
      </c>
      <c r="S1212">
        <f t="shared" si="81"/>
        <v>8</v>
      </c>
      <c r="T1212">
        <f t="shared" si="82"/>
        <v>17</v>
      </c>
      <c r="U1212" t="s">
        <v>1512</v>
      </c>
      <c r="V1212" t="s">
        <v>1492</v>
      </c>
      <c r="W1212" t="s">
        <v>1536</v>
      </c>
      <c r="X1212" t="s">
        <v>1481</v>
      </c>
      <c r="Z1212" t="str" cm="1">
        <f t="array" ref="Z1212">IF(ISBLANK(AK1212),_xlfn.LET(
    _xlpm.nameBeforeSlash, IF(ISNUMBER(SEARCH("/", Y1212)), LEFT(Y1212, SEARCH("/", Y1212)-1), Y1212),
    _xlpm.matchRow, IFERROR(MATCH(_xlpm.nameBeforeSlash, AA:AA, 0), ""),
    _xlpm.difference, IF(_xlpm.matchRow="", "", ABS((R1212 + S1212)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),IF(ISBLANK(Y1212),"","Hidden"))</f>
        <v/>
      </c>
      <c r="AA1212" t="s">
        <v>5465</v>
      </c>
      <c r="AC1212" t="s">
        <v>1229</v>
      </c>
      <c r="AD1212" t="str">
        <f>_xlfn.XLOOKUP(AC1212,moves!A:A,moves!B:B)</f>
        <v>normal</v>
      </c>
      <c r="AE1212">
        <f>_xlfn.XLOOKUP(AC1212,moves!A:A,moves!D:D)</f>
        <v>6</v>
      </c>
      <c r="AF1212" t="str">
        <f>_xlfn.XLOOKUP(AC1212,moves!A:A,moves!E:E)</f>
        <v>Status symbols deal -1 damage.</v>
      </c>
      <c r="AG1212">
        <v>0</v>
      </c>
      <c r="AH1212">
        <v>0</v>
      </c>
      <c r="AI1212">
        <f t="shared" si="83"/>
        <v>1</v>
      </c>
      <c r="AJ1212" t="s">
        <v>525</v>
      </c>
      <c r="AL1212">
        <v>0</v>
      </c>
      <c r="AM1212" cm="1">
        <f t="array" ref="AM1212">IF(AL1212=1,1,
   IF(ISTEXT(AK1212),1,
   IF(AO1212&gt;1,AM1211,
   IF(AI1212=1,
      IF(SUMPRODUCT((LEN($Y$2:$Y$4096)-LEN(SUBSTITUTE($Y$2:$Y$4096,AA1212,"")))/LEN(AA1212))&gt;0,2,1),
      IF(
         SUMPRODUCT((LEN($Y$2:$Y$4096)-LEN(SUBSTITUTE($Y$2:$Y$4096,AA1212,"")))/LEN(AA1212))
         - SUMPRODUCT((LEN($Y$2:$Y$4096)-LEN(SUBSTITUTE($Y$2:$Y$4096,"Alolan "&amp;AA1212,"")))/LEN("Alolan "&amp;AA1212))
         - SUMPRODUCT((LEN($Y$2:$Y$4096)-LEN(SUBSTITUTE($Y$2:$Y$4096,"Galarian "&amp;AA1212,"")))/LEN("Galarian "&amp;AA1212))
         - SUMPRODUCT((LEN($Y$2:$Y$4096)-LEN(SUBSTITUTE($Y$2:$Y$4096,"Hisuian "&amp;AA1212,"")))/LEN("Hisuian "&amp;AA1212))
         - SUMPRODUCT((LEN($Y$2:$Y$4096)-LEN(SUBSTITUTE($Y$2:$Y$4096,"Paldean "&amp;AA1212,"")))/LEN("Paldean "&amp;AA1212))
      &gt;0,2,1)
   ))))</f>
        <v>2</v>
      </c>
      <c r="AN1212">
        <v>0</v>
      </c>
      <c r="AO1212">
        <v>1</v>
      </c>
    </row>
    <row r="1213" spans="1:41" x14ac:dyDescent="0.25">
      <c r="A1213" t="s">
        <v>4177</v>
      </c>
      <c r="B1213" t="s">
        <v>182</v>
      </c>
      <c r="C1213" t="s">
        <v>1512</v>
      </c>
      <c r="D1213" t="s">
        <v>1492</v>
      </c>
      <c r="E1213">
        <v>65</v>
      </c>
      <c r="F1213">
        <v>136</v>
      </c>
      <c r="G1213">
        <v>94</v>
      </c>
      <c r="H1213">
        <v>54</v>
      </c>
      <c r="I1213">
        <v>96</v>
      </c>
      <c r="J1213">
        <v>135</v>
      </c>
      <c r="K1213" t="s">
        <v>300</v>
      </c>
      <c r="L1213" t="s">
        <v>3446</v>
      </c>
      <c r="M1213" t="s">
        <v>1476</v>
      </c>
      <c r="N1213">
        <v>12.74</v>
      </c>
      <c r="O1213">
        <v>8.3000000000000007</v>
      </c>
      <c r="P1213">
        <v>2</v>
      </c>
      <c r="R1213">
        <f t="shared" si="80"/>
        <v>15</v>
      </c>
      <c r="S1213">
        <f t="shared" si="81"/>
        <v>8</v>
      </c>
      <c r="T1213">
        <f t="shared" si="82"/>
        <v>23</v>
      </c>
      <c r="U1213" t="s">
        <v>1512</v>
      </c>
      <c r="V1213" t="s">
        <v>1492</v>
      </c>
      <c r="W1213" t="s">
        <v>1536</v>
      </c>
      <c r="X1213" t="s">
        <v>1481</v>
      </c>
      <c r="Z1213" t="str" cm="1">
        <f t="array" ref="Z1213">IF(ISBLANK(AK1213),_xlfn.LET(
    _xlpm.nameBeforeSlash, IF(ISNUMBER(SEARCH("/", Y1213)), LEFT(Y1213, SEARCH("/", Y1213)-1), Y1213),
    _xlpm.matchRow, IFERROR(MATCH(_xlpm.nameBeforeSlash, AA:AA, 0), ""),
    _xlpm.difference, IF(_xlpm.matchRow="", "", ABS((R1213 + S1213)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),IF(ISBLANK(Y1213),"","Hidden"))</f>
        <v/>
      </c>
      <c r="AA1213" t="s">
        <v>5467</v>
      </c>
      <c r="AB1213" t="s">
        <v>1477</v>
      </c>
      <c r="AC1213" t="s">
        <v>6592</v>
      </c>
      <c r="AD1213" t="str">
        <f>_xlfn.XLOOKUP(AC1213,moves!A:A,moves!B:B)</f>
        <v>normal</v>
      </c>
      <c r="AE1213">
        <f>_xlfn.XLOOKUP(AC1213,moves!A:A,moves!D:D)</f>
        <v>4</v>
      </c>
      <c r="AF1213" t="str">
        <f>_xlfn.XLOOKUP(AC1213,moves!A:A,moves!E:E)</f>
        <v>If the target knows any SWITCH moves: Increase attack strength by 2.</v>
      </c>
      <c r="AG1213">
        <v>0</v>
      </c>
      <c r="AH1213">
        <v>0</v>
      </c>
      <c r="AI1213">
        <f t="shared" si="83"/>
        <v>1</v>
      </c>
      <c r="AJ1213" t="s">
        <v>525</v>
      </c>
      <c r="AL1213">
        <v>0</v>
      </c>
      <c r="AM1213" cm="1">
        <f t="array" ref="AM1213">IF(AL1213=1,1,
   IF(ISTEXT(AK1213),1,
   IF(AO1213&gt;1,AM1212,
   IF(AI1213=1,
      IF(SUMPRODUCT((LEN($Y$2:$Y$4096)-LEN(SUBSTITUTE($Y$2:$Y$4096,AA1213,"")))/LEN(AA1213))&gt;0,2,1),
      IF(
         SUMPRODUCT((LEN($Y$2:$Y$4096)-LEN(SUBSTITUTE($Y$2:$Y$4096,AA1213,"")))/LEN(AA1213))
         - SUMPRODUCT((LEN($Y$2:$Y$4096)-LEN(SUBSTITUTE($Y$2:$Y$4096,"Alolan "&amp;AA1213,"")))/LEN("Alolan "&amp;AA1213))
         - SUMPRODUCT((LEN($Y$2:$Y$4096)-LEN(SUBSTITUTE($Y$2:$Y$4096,"Galarian "&amp;AA1213,"")))/LEN("Galarian "&amp;AA1213))
         - SUMPRODUCT((LEN($Y$2:$Y$4096)-LEN(SUBSTITUTE($Y$2:$Y$4096,"Hisuian "&amp;AA1213,"")))/LEN("Hisuian "&amp;AA1213))
         - SUMPRODUCT((LEN($Y$2:$Y$4096)-LEN(SUBSTITUTE($Y$2:$Y$4096,"Paldean "&amp;AA1213,"")))/LEN("Paldean "&amp;AA1213))
      &gt;0,2,1)
   ))))</f>
        <v>2</v>
      </c>
      <c r="AN1213">
        <v>0</v>
      </c>
      <c r="AO1213">
        <v>2</v>
      </c>
    </row>
    <row r="1214" spans="1:41" x14ac:dyDescent="0.25">
      <c r="A1214">
        <v>429</v>
      </c>
      <c r="B1214" t="s">
        <v>183</v>
      </c>
      <c r="C1214" t="s">
        <v>1524</v>
      </c>
      <c r="D1214"/>
      <c r="E1214">
        <v>60</v>
      </c>
      <c r="F1214">
        <v>60</v>
      </c>
      <c r="G1214">
        <v>60</v>
      </c>
      <c r="H1214">
        <v>105</v>
      </c>
      <c r="I1214">
        <v>105</v>
      </c>
      <c r="J1214">
        <v>105</v>
      </c>
      <c r="K1214" t="s">
        <v>302</v>
      </c>
      <c r="L1214" t="s">
        <v>247</v>
      </c>
      <c r="M1214" t="s">
        <v>248</v>
      </c>
      <c r="N1214">
        <v>10.050000000000001</v>
      </c>
      <c r="O1214">
        <v>7.35</v>
      </c>
      <c r="R1214">
        <f t="shared" si="80"/>
        <v>10</v>
      </c>
      <c r="S1214">
        <f t="shared" si="81"/>
        <v>7</v>
      </c>
      <c r="T1214">
        <f t="shared" si="82"/>
        <v>17</v>
      </c>
      <c r="U1214" t="s">
        <v>1524</v>
      </c>
      <c r="V1214" t="s">
        <v>1479</v>
      </c>
      <c r="W1214" t="s">
        <v>1468</v>
      </c>
      <c r="X1214" t="s">
        <v>1546</v>
      </c>
      <c r="Z1214" t="str" cm="1">
        <f t="array" ref="Z1214">IF(ISBLANK(AK1214),_xlfn.LET(
    _xlpm.nameBeforeSlash, IF(ISNUMBER(SEARCH("/", Y1214)), LEFT(Y1214, SEARCH("/", Y1214)-1), Y1214),
    _xlpm.matchRow, IFERROR(MATCH(_xlpm.nameBeforeSlash, AA:AA, 0), ""),
    _xlpm.difference, IF(_xlpm.matchRow="", "", ABS((R1214 + S1214)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),IF(ISBLANK(Y1214),"","Hidden"))</f>
        <v/>
      </c>
      <c r="AA1214" t="s">
        <v>183</v>
      </c>
      <c r="AC1214" t="s">
        <v>504</v>
      </c>
      <c r="AD1214" t="str">
        <f>_xlfn.XLOOKUP(AC1214,moves!A:A,moves!B:B)</f>
        <v>fire</v>
      </c>
      <c r="AE1214">
        <f>_xlfn.XLOOKUP(AC1214,moves!A:A,moves!D:D)</f>
        <v>3</v>
      </c>
      <c r="AF1214" t="str">
        <f>_xlfn.XLOOKUP(AC1214,moves!A:A,moves!E:E)</f>
        <v>Inflict the Burned status on the target. If the target was already Burned: Deal double damage.</v>
      </c>
      <c r="AG1214">
        <v>0</v>
      </c>
      <c r="AH1214">
        <v>0</v>
      </c>
      <c r="AI1214">
        <f t="shared" si="83"/>
        <v>0</v>
      </c>
      <c r="AJ1214" t="s">
        <v>525</v>
      </c>
      <c r="AL1214">
        <v>0</v>
      </c>
      <c r="AM1214" cm="1">
        <f t="array" ref="AM1214">IF(AL1214=1,1,
   IF(ISTEXT(AK1214),1,
   IF(AO1214&gt;1,AM1213,
   IF(AI1214=1,
      IF(SUMPRODUCT((LEN($Y$2:$Y$4096)-LEN(SUBSTITUTE($Y$2:$Y$4096,AA1214,"")))/LEN(AA1214))&gt;0,2,1),
      IF(
         SUMPRODUCT((LEN($Y$2:$Y$4096)-LEN(SUBSTITUTE($Y$2:$Y$4096,AA1214,"")))/LEN(AA1214))
         - SUMPRODUCT((LEN($Y$2:$Y$4096)-LEN(SUBSTITUTE($Y$2:$Y$4096,"Alolan "&amp;AA1214,"")))/LEN("Alolan "&amp;AA1214))
         - SUMPRODUCT((LEN($Y$2:$Y$4096)-LEN(SUBSTITUTE($Y$2:$Y$4096,"Galarian "&amp;AA1214,"")))/LEN("Galarian "&amp;AA1214))
         - SUMPRODUCT((LEN($Y$2:$Y$4096)-LEN(SUBSTITUTE($Y$2:$Y$4096,"Hisuian "&amp;AA1214,"")))/LEN("Hisuian "&amp;AA1214))
         - SUMPRODUCT((LEN($Y$2:$Y$4096)-LEN(SUBSTITUTE($Y$2:$Y$4096,"Paldean "&amp;AA1214,"")))/LEN("Paldean "&amp;AA1214))
      &gt;0,2,1)
   ))))</f>
        <v>2</v>
      </c>
      <c r="AN1214">
        <v>0</v>
      </c>
      <c r="AO1214">
        <v>0</v>
      </c>
    </row>
    <row r="1215" spans="1:41" x14ac:dyDescent="0.25">
      <c r="A1215" t="s">
        <v>4178</v>
      </c>
      <c r="B1215" t="s">
        <v>183</v>
      </c>
      <c r="C1215" t="s">
        <v>1524</v>
      </c>
      <c r="D1215"/>
      <c r="E1215">
        <v>60</v>
      </c>
      <c r="F1215">
        <v>60</v>
      </c>
      <c r="G1215">
        <v>60</v>
      </c>
      <c r="H1215">
        <v>105</v>
      </c>
      <c r="I1215">
        <v>105</v>
      </c>
      <c r="J1215">
        <v>105</v>
      </c>
      <c r="K1215" t="s">
        <v>302</v>
      </c>
      <c r="L1215" t="s">
        <v>247</v>
      </c>
      <c r="M1215" t="s">
        <v>248</v>
      </c>
      <c r="N1215">
        <v>10.050000000000001</v>
      </c>
      <c r="O1215">
        <v>7.35</v>
      </c>
      <c r="R1215">
        <f t="shared" si="80"/>
        <v>10</v>
      </c>
      <c r="S1215">
        <f t="shared" si="81"/>
        <v>7</v>
      </c>
      <c r="T1215">
        <f t="shared" si="82"/>
        <v>17</v>
      </c>
      <c r="U1215" t="s">
        <v>1524</v>
      </c>
      <c r="V1215" t="s">
        <v>1479</v>
      </c>
      <c r="W1215" t="s">
        <v>1468</v>
      </c>
      <c r="X1215" t="s">
        <v>1546</v>
      </c>
      <c r="Z1215" t="str" cm="1">
        <f t="array" ref="Z1215">IF(ISBLANK(AK1215),_xlfn.LET(
    _xlpm.nameBeforeSlash, IF(ISNUMBER(SEARCH("/", Y1215)), LEFT(Y1215, SEARCH("/", Y1215)-1), Y1215),
    _xlpm.matchRow, IFERROR(MATCH(_xlpm.nameBeforeSlash, AA:AA, 0), ""),
    _xlpm.difference, IF(_xlpm.matchRow="", "", ABS((R1215 + S1215)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),IF(ISBLANK(Y1215),"","Hidden"))</f>
        <v/>
      </c>
      <c r="AA1215" t="s">
        <v>5194</v>
      </c>
      <c r="AC1215" t="s">
        <v>1111</v>
      </c>
      <c r="AD1215" t="str">
        <f>_xlfn.XLOOKUP(AC1215,moves!A:A,moves!B:B)</f>
        <v>ghost</v>
      </c>
      <c r="AE1215">
        <f>_xlfn.XLOOKUP(AC1215,moves!A:A,moves!D:D)</f>
        <v>4</v>
      </c>
      <c r="AF1215" t="str">
        <f>_xlfn.XLOOKUP(AC1215,moves!A:A,moves!E:E)</f>
        <v xml:space="preserve"> </v>
      </c>
      <c r="AG1215">
        <v>0</v>
      </c>
      <c r="AH1215">
        <v>0</v>
      </c>
      <c r="AI1215">
        <f t="shared" si="83"/>
        <v>1</v>
      </c>
      <c r="AJ1215" t="s">
        <v>525</v>
      </c>
      <c r="AL1215">
        <v>0</v>
      </c>
      <c r="AM1215" cm="1">
        <f t="array" ref="AM1215">IF(AL1215=1,1,
   IF(ISTEXT(AK1215),1,
   IF(AO1215&gt;1,AM1214,
   IF(AI1215=1,
      IF(SUMPRODUCT((LEN($Y$2:$Y$4096)-LEN(SUBSTITUTE($Y$2:$Y$4096,AA1215,"")))/LEN(AA1215))&gt;0,2,1),
      IF(
         SUMPRODUCT((LEN($Y$2:$Y$4096)-LEN(SUBSTITUTE($Y$2:$Y$4096,AA1215,"")))/LEN(AA1215))
         - SUMPRODUCT((LEN($Y$2:$Y$4096)-LEN(SUBSTITUTE($Y$2:$Y$4096,"Alolan "&amp;AA1215,"")))/LEN("Alolan "&amp;AA1215))
         - SUMPRODUCT((LEN($Y$2:$Y$4096)-LEN(SUBSTITUTE($Y$2:$Y$4096,"Galarian "&amp;AA1215,"")))/LEN("Galarian "&amp;AA1215))
         - SUMPRODUCT((LEN($Y$2:$Y$4096)-LEN(SUBSTITUTE($Y$2:$Y$4096,"Hisuian "&amp;AA1215,"")))/LEN("Hisuian "&amp;AA1215))
         - SUMPRODUCT((LEN($Y$2:$Y$4096)-LEN(SUBSTITUTE($Y$2:$Y$4096,"Paldean "&amp;AA1215,"")))/LEN("Paldean "&amp;AA1215))
      &gt;0,2,1)
   ))))</f>
        <v>2</v>
      </c>
      <c r="AN1215">
        <v>0</v>
      </c>
      <c r="AO1215">
        <v>0</v>
      </c>
    </row>
    <row r="1216" spans="1:41" x14ac:dyDescent="0.25">
      <c r="A1216">
        <v>430</v>
      </c>
      <c r="B1216" t="s">
        <v>184</v>
      </c>
      <c r="C1216" t="s">
        <v>1471</v>
      </c>
      <c r="D1216" t="s">
        <v>1481</v>
      </c>
      <c r="E1216">
        <v>100</v>
      </c>
      <c r="F1216">
        <v>125</v>
      </c>
      <c r="G1216">
        <v>52</v>
      </c>
      <c r="H1216">
        <v>105</v>
      </c>
      <c r="I1216">
        <v>52</v>
      </c>
      <c r="J1216">
        <v>71</v>
      </c>
      <c r="K1216" t="s">
        <v>304</v>
      </c>
      <c r="L1216" t="s">
        <v>247</v>
      </c>
      <c r="M1216" t="s">
        <v>248</v>
      </c>
      <c r="N1216">
        <v>10.14</v>
      </c>
      <c r="O1216">
        <v>7.12</v>
      </c>
      <c r="R1216">
        <f t="shared" si="80"/>
        <v>10</v>
      </c>
      <c r="S1216">
        <f t="shared" si="81"/>
        <v>7</v>
      </c>
      <c r="T1216">
        <f t="shared" si="82"/>
        <v>17</v>
      </c>
      <c r="U1216" t="s">
        <v>1471</v>
      </c>
      <c r="V1216" t="s">
        <v>1481</v>
      </c>
      <c r="W1216" t="s">
        <v>1524</v>
      </c>
      <c r="X1216" t="s">
        <v>1479</v>
      </c>
      <c r="Z1216" t="str" cm="1">
        <f t="array" ref="Z1216">IF(ISBLANK(AK1216),_xlfn.LET(
    _xlpm.nameBeforeSlash, IF(ISNUMBER(SEARCH("/", Y1216)), LEFT(Y1216, SEARCH("/", Y1216)-1), Y1216),
    _xlpm.matchRow, IFERROR(MATCH(_xlpm.nameBeforeSlash, AA:AA, 0), ""),
    _xlpm.difference, IF(_xlpm.matchRow="", "", ABS((R1216 + S1216)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),IF(ISBLANK(Y1216),"","Hidden"))</f>
        <v/>
      </c>
      <c r="AA1216" t="s">
        <v>184</v>
      </c>
      <c r="AC1216" t="s">
        <v>454</v>
      </c>
      <c r="AD1216" t="str">
        <f>_xlfn.XLOOKUP(AC1216,moves!A:A,moves!B:B)</f>
        <v>dark</v>
      </c>
      <c r="AE1216">
        <f>_xlfn.XLOOKUP(AC1216,moves!A:A,moves!D:D)</f>
        <v>4</v>
      </c>
      <c r="AF1216" t="str">
        <f>_xlfn.XLOOKUP(AC1216,moves!A:A,moves!E:E)</f>
        <v>Critical hits deal +1 damage.</v>
      </c>
      <c r="AG1216">
        <v>0</v>
      </c>
      <c r="AH1216">
        <v>0</v>
      </c>
      <c r="AI1216">
        <f t="shared" si="83"/>
        <v>0</v>
      </c>
      <c r="AJ1216" t="s">
        <v>525</v>
      </c>
      <c r="AL1216">
        <v>0</v>
      </c>
      <c r="AM1216" cm="1">
        <f t="array" ref="AM1216">IF(AL1216=1,1,
   IF(ISTEXT(AK1216),1,
   IF(AO1216&gt;1,AM1215,
   IF(AI1216=1,
      IF(SUMPRODUCT((LEN($Y$2:$Y$4096)-LEN(SUBSTITUTE($Y$2:$Y$4096,AA1216,"")))/LEN(AA1216))&gt;0,2,1),
      IF(
         SUMPRODUCT((LEN($Y$2:$Y$4096)-LEN(SUBSTITUTE($Y$2:$Y$4096,AA1216,"")))/LEN(AA1216))
         - SUMPRODUCT((LEN($Y$2:$Y$4096)-LEN(SUBSTITUTE($Y$2:$Y$4096,"Alolan "&amp;AA1216,"")))/LEN("Alolan "&amp;AA1216))
         - SUMPRODUCT((LEN($Y$2:$Y$4096)-LEN(SUBSTITUTE($Y$2:$Y$4096,"Galarian "&amp;AA1216,"")))/LEN("Galarian "&amp;AA1216))
         - SUMPRODUCT((LEN($Y$2:$Y$4096)-LEN(SUBSTITUTE($Y$2:$Y$4096,"Hisuian "&amp;AA1216,"")))/LEN("Hisuian "&amp;AA1216))
         - SUMPRODUCT((LEN($Y$2:$Y$4096)-LEN(SUBSTITUTE($Y$2:$Y$4096,"Paldean "&amp;AA1216,"")))/LEN("Paldean "&amp;AA1216))
      &gt;0,2,1)
   ))))</f>
        <v>2</v>
      </c>
      <c r="AN1216">
        <v>0</v>
      </c>
      <c r="AO1216">
        <v>0</v>
      </c>
    </row>
    <row r="1217" spans="1:41" x14ac:dyDescent="0.25">
      <c r="A1217" t="s">
        <v>4179</v>
      </c>
      <c r="B1217" t="s">
        <v>184</v>
      </c>
      <c r="C1217" t="s">
        <v>1471</v>
      </c>
      <c r="D1217" t="s">
        <v>1481</v>
      </c>
      <c r="E1217">
        <v>100</v>
      </c>
      <c r="F1217">
        <v>125</v>
      </c>
      <c r="G1217">
        <v>52</v>
      </c>
      <c r="H1217">
        <v>105</v>
      </c>
      <c r="I1217">
        <v>52</v>
      </c>
      <c r="J1217">
        <v>71</v>
      </c>
      <c r="K1217" t="s">
        <v>304</v>
      </c>
      <c r="L1217" t="s">
        <v>247</v>
      </c>
      <c r="M1217" t="s">
        <v>248</v>
      </c>
      <c r="N1217">
        <v>10.14</v>
      </c>
      <c r="O1217">
        <v>7.12</v>
      </c>
      <c r="R1217">
        <f t="shared" si="80"/>
        <v>10</v>
      </c>
      <c r="S1217">
        <f t="shared" si="81"/>
        <v>7</v>
      </c>
      <c r="T1217">
        <f t="shared" si="82"/>
        <v>17</v>
      </c>
      <c r="U1217" t="s">
        <v>1471</v>
      </c>
      <c r="V1217" t="s">
        <v>1481</v>
      </c>
      <c r="W1217" t="s">
        <v>1524</v>
      </c>
      <c r="X1217" t="s">
        <v>1479</v>
      </c>
      <c r="Z1217" t="str" cm="1">
        <f t="array" ref="Z1217">IF(ISBLANK(AK1217),_xlfn.LET(
    _xlpm.nameBeforeSlash, IF(ISNUMBER(SEARCH("/", Y1217)), LEFT(Y1217, SEARCH("/", Y1217)-1), Y1217),
    _xlpm.matchRow, IFERROR(MATCH(_xlpm.nameBeforeSlash, AA:AA, 0), ""),
    _xlpm.difference, IF(_xlpm.matchRow="", "", ABS((R1217 + S1217)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),IF(ISBLANK(Y1217),"","Hidden"))</f>
        <v/>
      </c>
      <c r="AA1217" t="s">
        <v>5190</v>
      </c>
      <c r="AC1217" t="s">
        <v>962</v>
      </c>
      <c r="AD1217" t="str">
        <f>_xlfn.XLOOKUP(AC1217,moves!A:A,moves!B:B)</f>
        <v>dark</v>
      </c>
      <c r="AE1217">
        <f>_xlfn.XLOOKUP(AC1217,moves!A:A,moves!D:D)</f>
        <v>1</v>
      </c>
      <c r="AF1217" t="str">
        <f>_xlfn.XLOOKUP(AC1217,moves!A:A,moves!E:E)</f>
        <v>For each damage the user took when it was last damaged: Increase attack strength by 1.</v>
      </c>
      <c r="AG1217">
        <v>0</v>
      </c>
      <c r="AH1217">
        <v>0</v>
      </c>
      <c r="AI1217">
        <f t="shared" si="83"/>
        <v>1</v>
      </c>
      <c r="AJ1217" t="s">
        <v>525</v>
      </c>
      <c r="AL1217">
        <v>0</v>
      </c>
      <c r="AM1217" cm="1">
        <f t="array" ref="AM1217">IF(AL1217=1,1,
   IF(ISTEXT(AK1217),1,
   IF(AO1217&gt;1,AM1216,
   IF(AI1217=1,
      IF(SUMPRODUCT((LEN($Y$2:$Y$4096)-LEN(SUBSTITUTE($Y$2:$Y$4096,AA1217,"")))/LEN(AA1217))&gt;0,2,1),
      IF(
         SUMPRODUCT((LEN($Y$2:$Y$4096)-LEN(SUBSTITUTE($Y$2:$Y$4096,AA1217,"")))/LEN(AA1217))
         - SUMPRODUCT((LEN($Y$2:$Y$4096)-LEN(SUBSTITUTE($Y$2:$Y$4096,"Alolan "&amp;AA1217,"")))/LEN("Alolan "&amp;AA1217))
         - SUMPRODUCT((LEN($Y$2:$Y$4096)-LEN(SUBSTITUTE($Y$2:$Y$4096,"Galarian "&amp;AA1217,"")))/LEN("Galarian "&amp;AA1217))
         - SUMPRODUCT((LEN($Y$2:$Y$4096)-LEN(SUBSTITUTE($Y$2:$Y$4096,"Hisuian "&amp;AA1217,"")))/LEN("Hisuian "&amp;AA1217))
         - SUMPRODUCT((LEN($Y$2:$Y$4096)-LEN(SUBSTITUTE($Y$2:$Y$4096,"Paldean "&amp;AA1217,"")))/LEN("Paldean "&amp;AA1217))
      &gt;0,2,1)
   ))))</f>
        <v>2</v>
      </c>
      <c r="AN1217">
        <v>0</v>
      </c>
      <c r="AO1217">
        <v>0</v>
      </c>
    </row>
    <row r="1218" spans="1:41" x14ac:dyDescent="0.25">
      <c r="A1218">
        <v>431</v>
      </c>
      <c r="B1218" t="s">
        <v>185</v>
      </c>
      <c r="C1218" t="s">
        <v>1512</v>
      </c>
      <c r="D1218"/>
      <c r="E1218">
        <v>49</v>
      </c>
      <c r="F1218">
        <v>55</v>
      </c>
      <c r="G1218">
        <v>42</v>
      </c>
      <c r="H1218">
        <v>42</v>
      </c>
      <c r="I1218">
        <v>37</v>
      </c>
      <c r="J1218">
        <v>85</v>
      </c>
      <c r="K1218" t="s">
        <v>305</v>
      </c>
      <c r="L1218" t="s">
        <v>250</v>
      </c>
      <c r="M1218" t="s">
        <v>251</v>
      </c>
      <c r="N1218">
        <v>6.57</v>
      </c>
      <c r="O1218">
        <v>4.33</v>
      </c>
      <c r="R1218">
        <f t="shared" ref="R1218:R1281" si="84">MROUND(N1218,1)+P1218</f>
        <v>7</v>
      </c>
      <c r="S1218">
        <f t="shared" ref="S1218:S1281" si="85">MROUND(O1218,1)+Q1218</f>
        <v>4</v>
      </c>
      <c r="T1218">
        <f t="shared" si="82"/>
        <v>11</v>
      </c>
      <c r="U1218" t="s">
        <v>1512</v>
      </c>
      <c r="V1218" t="s">
        <v>1536</v>
      </c>
      <c r="W1218" t="s">
        <v>1471</v>
      </c>
      <c r="X1218" t="s">
        <v>1521</v>
      </c>
      <c r="Y1218" t="s">
        <v>186</v>
      </c>
      <c r="Z1218" cm="1">
        <f t="array" ref="Z1218">IF(ISBLANK(AK1218),_xlfn.LET(
    _xlpm.nameBeforeSlash, IF(ISNUMBER(SEARCH("/", Y1218)), LEFT(Y1218, SEARCH("/", Y1218)-1), Y1218),
    _xlpm.matchRow, IFERROR(MATCH(_xlpm.nameBeforeSlash, AA:AA, 0), ""),
    _xlpm.difference, IF(_xlpm.matchRow="", "", ABS((R1218 + S1218)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),IF(ISBLANK(Y1218),"","Hidden"))</f>
        <v>9</v>
      </c>
      <c r="AA1218" t="s">
        <v>185</v>
      </c>
      <c r="AC1218" t="s">
        <v>958</v>
      </c>
      <c r="AD1218" t="str">
        <f>_xlfn.XLOOKUP(AC1218,moves!A:A,moves!B:B)</f>
        <v>dark</v>
      </c>
      <c r="AE1218">
        <f>_xlfn.XLOOKUP(AC1218,moves!A:A,moves!D:D)</f>
        <v>2</v>
      </c>
      <c r="AF1218" t="str">
        <f>_xlfn.XLOOKUP(AC1218,moves!A:A,moves!E:E)</f>
        <v>When the target next attacks: Their moves have no move effects. Moves with ? attack strength that are affected by this effect have 1 attack strength.</v>
      </c>
      <c r="AG1218">
        <v>0</v>
      </c>
      <c r="AH1218">
        <v>0</v>
      </c>
      <c r="AI1218">
        <f t="shared" si="83"/>
        <v>0</v>
      </c>
      <c r="AJ1218" t="s">
        <v>523</v>
      </c>
      <c r="AL1218">
        <v>0</v>
      </c>
      <c r="AM1218" cm="1">
        <f t="array" ref="AM1218">IF(AL1218=1,1,
   IF(ISTEXT(AK1218),1,
   IF(AO1218&gt;1,AM1217,
   IF(AI1218=1,
      IF(SUMPRODUCT((LEN($Y$2:$Y$4096)-LEN(SUBSTITUTE($Y$2:$Y$4096,AA1218,"")))/LEN(AA1218))&gt;0,2,1),
      IF(
         SUMPRODUCT((LEN($Y$2:$Y$4096)-LEN(SUBSTITUTE($Y$2:$Y$4096,AA1218,"")))/LEN(AA1218))
         - SUMPRODUCT((LEN($Y$2:$Y$4096)-LEN(SUBSTITUTE($Y$2:$Y$4096,"Alolan "&amp;AA1218,"")))/LEN("Alolan "&amp;AA1218))
         - SUMPRODUCT((LEN($Y$2:$Y$4096)-LEN(SUBSTITUTE($Y$2:$Y$4096,"Galarian "&amp;AA1218,"")))/LEN("Galarian "&amp;AA1218))
         - SUMPRODUCT((LEN($Y$2:$Y$4096)-LEN(SUBSTITUTE($Y$2:$Y$4096,"Hisuian "&amp;AA1218,"")))/LEN("Hisuian "&amp;AA1218))
         - SUMPRODUCT((LEN($Y$2:$Y$4096)-LEN(SUBSTITUTE($Y$2:$Y$4096,"Paldean "&amp;AA1218,"")))/LEN("Paldean "&amp;AA1218))
      &gt;0,2,1)
   ))))</f>
        <v>1</v>
      </c>
      <c r="AN1218">
        <v>0</v>
      </c>
      <c r="AO1218">
        <v>0</v>
      </c>
    </row>
    <row r="1219" spans="1:41" x14ac:dyDescent="0.25">
      <c r="A1219" t="s">
        <v>4180</v>
      </c>
      <c r="B1219" t="s">
        <v>185</v>
      </c>
      <c r="C1219" t="s">
        <v>1512</v>
      </c>
      <c r="D1219"/>
      <c r="E1219">
        <v>49</v>
      </c>
      <c r="F1219">
        <v>55</v>
      </c>
      <c r="G1219">
        <v>42</v>
      </c>
      <c r="H1219">
        <v>42</v>
      </c>
      <c r="I1219">
        <v>37</v>
      </c>
      <c r="J1219">
        <v>85</v>
      </c>
      <c r="K1219" t="s">
        <v>305</v>
      </c>
      <c r="L1219" t="s">
        <v>250</v>
      </c>
      <c r="M1219" t="s">
        <v>251</v>
      </c>
      <c r="N1219">
        <v>6.57</v>
      </c>
      <c r="O1219">
        <v>4.33</v>
      </c>
      <c r="R1219">
        <f t="shared" si="84"/>
        <v>7</v>
      </c>
      <c r="S1219">
        <f t="shared" si="85"/>
        <v>4</v>
      </c>
      <c r="T1219">
        <f t="shared" si="82"/>
        <v>11</v>
      </c>
      <c r="U1219" t="s">
        <v>1512</v>
      </c>
      <c r="V1219" t="s">
        <v>1536</v>
      </c>
      <c r="W1219" t="s">
        <v>1471</v>
      </c>
      <c r="X1219" t="s">
        <v>1521</v>
      </c>
      <c r="Y1219" t="s">
        <v>5468</v>
      </c>
      <c r="Z1219" cm="1">
        <f t="array" ref="Z1219">IF(ISBLANK(AK1219),_xlfn.LET(
    _xlpm.nameBeforeSlash, IF(ISNUMBER(SEARCH("/", Y1219)), LEFT(Y1219, SEARCH("/", Y1219)-1), Y1219),
    _xlpm.matchRow, IFERROR(MATCH(_xlpm.nameBeforeSlash, AA:AA, 0), ""),
    _xlpm.difference, IF(_xlpm.matchRow="", "", ABS((R1219 + S1219)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),IF(ISBLANK(Y1219),"","Hidden"))</f>
        <v>9</v>
      </c>
      <c r="AA1219" t="s">
        <v>5469</v>
      </c>
      <c r="AC1219" t="s">
        <v>1253</v>
      </c>
      <c r="AD1219" t="str">
        <f>_xlfn.XLOOKUP(AC1219,moves!A:A,moves!B:B)</f>
        <v>normal</v>
      </c>
      <c r="AE1219">
        <f>_xlfn.XLOOKUP(AC1219,moves!A:A,moves!D:D)</f>
        <v>1</v>
      </c>
      <c r="AF1219" t="str">
        <f>_xlfn.XLOOKUP(AC1219,moves!A:A,moves!E:E)</f>
        <v>This move can only be used if the user has used no other moves/actions since becoming active. The target loses their turn this round.</v>
      </c>
      <c r="AG1219">
        <v>0</v>
      </c>
      <c r="AH1219">
        <v>0</v>
      </c>
      <c r="AI1219">
        <f t="shared" si="83"/>
        <v>1</v>
      </c>
      <c r="AJ1219" t="s">
        <v>523</v>
      </c>
      <c r="AL1219">
        <v>0</v>
      </c>
      <c r="AM1219" cm="1">
        <f t="array" ref="AM1219">IF(AL1219=1,1,
   IF(ISTEXT(AK1219),1,
   IF(AO1219&gt;1,AM1218,
   IF(AI1219=1,
      IF(SUMPRODUCT((LEN($Y$2:$Y$4096)-LEN(SUBSTITUTE($Y$2:$Y$4096,AA1219,"")))/LEN(AA1219))&gt;0,2,1),
      IF(
         SUMPRODUCT((LEN($Y$2:$Y$4096)-LEN(SUBSTITUTE($Y$2:$Y$4096,AA1219,"")))/LEN(AA1219))
         - SUMPRODUCT((LEN($Y$2:$Y$4096)-LEN(SUBSTITUTE($Y$2:$Y$4096,"Alolan "&amp;AA1219,"")))/LEN("Alolan "&amp;AA1219))
         - SUMPRODUCT((LEN($Y$2:$Y$4096)-LEN(SUBSTITUTE($Y$2:$Y$4096,"Galarian "&amp;AA1219,"")))/LEN("Galarian "&amp;AA1219))
         - SUMPRODUCT((LEN($Y$2:$Y$4096)-LEN(SUBSTITUTE($Y$2:$Y$4096,"Hisuian "&amp;AA1219,"")))/LEN("Hisuian "&amp;AA1219))
         - SUMPRODUCT((LEN($Y$2:$Y$4096)-LEN(SUBSTITUTE($Y$2:$Y$4096,"Paldean "&amp;AA1219,"")))/LEN("Paldean "&amp;AA1219))
      &gt;0,2,1)
   ))))</f>
        <v>1</v>
      </c>
      <c r="AN1219">
        <v>0</v>
      </c>
      <c r="AO1219">
        <v>0</v>
      </c>
    </row>
    <row r="1220" spans="1:41" x14ac:dyDescent="0.25">
      <c r="A1220">
        <v>432</v>
      </c>
      <c r="B1220" t="s">
        <v>186</v>
      </c>
      <c r="C1220" t="s">
        <v>1512</v>
      </c>
      <c r="D1220"/>
      <c r="E1220">
        <v>71</v>
      </c>
      <c r="F1220">
        <v>82</v>
      </c>
      <c r="G1220">
        <v>64</v>
      </c>
      <c r="H1220">
        <v>64</v>
      </c>
      <c r="I1220">
        <v>59</v>
      </c>
      <c r="J1220">
        <v>112</v>
      </c>
      <c r="K1220" t="s">
        <v>306</v>
      </c>
      <c r="L1220" t="s">
        <v>250</v>
      </c>
      <c r="M1220" t="s">
        <v>251</v>
      </c>
      <c r="N1220">
        <v>9.2200000000000024</v>
      </c>
      <c r="O1220">
        <v>6.5299999999999994</v>
      </c>
      <c r="R1220">
        <f t="shared" si="84"/>
        <v>9</v>
      </c>
      <c r="S1220">
        <f t="shared" si="85"/>
        <v>7</v>
      </c>
      <c r="T1220">
        <f t="shared" si="82"/>
        <v>16</v>
      </c>
      <c r="U1220" t="s">
        <v>1512</v>
      </c>
      <c r="V1220" t="s">
        <v>1536</v>
      </c>
      <c r="W1220" t="s">
        <v>1471</v>
      </c>
      <c r="X1220" t="s">
        <v>1521</v>
      </c>
      <c r="Z1220" t="str" cm="1">
        <f t="array" ref="Z1220">IF(ISBLANK(AK1220),_xlfn.LET(
    _xlpm.nameBeforeSlash, IF(ISNUMBER(SEARCH("/", Y1220)), LEFT(Y1220, SEARCH("/", Y1220)-1), Y1220),
    _xlpm.matchRow, IFERROR(MATCH(_xlpm.nameBeforeSlash, AA:AA, 0), ""),
    _xlpm.difference, IF(_xlpm.matchRow="", "", ABS((R1220 + S1220)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),IF(ISBLANK(Y1220),"","Hidden"))</f>
        <v/>
      </c>
      <c r="AA1220" t="s">
        <v>186</v>
      </c>
      <c r="AC1220" t="s">
        <v>459</v>
      </c>
      <c r="AD1220" t="str">
        <f>_xlfn.XLOOKUP(AC1220,moves!A:A,moves!B:B)</f>
        <v>normal</v>
      </c>
      <c r="AE1220">
        <f>_xlfn.XLOOKUP(AC1220,moves!A:A,moves!D:D)</f>
        <v>4</v>
      </c>
      <c r="AF1220" t="str">
        <f>_xlfn.XLOOKUP(AC1220,moves!A:A,moves!E:E)</f>
        <v>If any status symbols are rolled: Inflict the Paralyzed status on the target.</v>
      </c>
      <c r="AG1220">
        <v>0</v>
      </c>
      <c r="AH1220">
        <v>0</v>
      </c>
      <c r="AI1220">
        <f t="shared" si="83"/>
        <v>0</v>
      </c>
      <c r="AJ1220" t="s">
        <v>524</v>
      </c>
      <c r="AL1220">
        <v>0</v>
      </c>
      <c r="AM1220" cm="1">
        <f t="array" ref="AM1220">IF(AL1220=1,1,
   IF(ISTEXT(AK1220),1,
   IF(AO1220&gt;1,AM1219,
   IF(AI1220=1,
      IF(SUMPRODUCT((LEN($Y$2:$Y$4096)-LEN(SUBSTITUTE($Y$2:$Y$4096,AA1220,"")))/LEN(AA1220))&gt;0,2,1),
      IF(
         SUMPRODUCT((LEN($Y$2:$Y$4096)-LEN(SUBSTITUTE($Y$2:$Y$4096,AA1220,"")))/LEN(AA1220))
         - SUMPRODUCT((LEN($Y$2:$Y$4096)-LEN(SUBSTITUTE($Y$2:$Y$4096,"Alolan "&amp;AA1220,"")))/LEN("Alolan "&amp;AA1220))
         - SUMPRODUCT((LEN($Y$2:$Y$4096)-LEN(SUBSTITUTE($Y$2:$Y$4096,"Galarian "&amp;AA1220,"")))/LEN("Galarian "&amp;AA1220))
         - SUMPRODUCT((LEN($Y$2:$Y$4096)-LEN(SUBSTITUTE($Y$2:$Y$4096,"Hisuian "&amp;AA1220,"")))/LEN("Hisuian "&amp;AA1220))
         - SUMPRODUCT((LEN($Y$2:$Y$4096)-LEN(SUBSTITUTE($Y$2:$Y$4096,"Paldean "&amp;AA1220,"")))/LEN("Paldean "&amp;AA1220))
      &gt;0,2,1)
   ))))</f>
        <v>2</v>
      </c>
      <c r="AN1220">
        <v>0</v>
      </c>
      <c r="AO1220">
        <v>0</v>
      </c>
    </row>
    <row r="1221" spans="1:41" x14ac:dyDescent="0.25">
      <c r="A1221" t="s">
        <v>4181</v>
      </c>
      <c r="B1221" t="s">
        <v>186</v>
      </c>
      <c r="C1221" t="s">
        <v>1512</v>
      </c>
      <c r="D1221"/>
      <c r="E1221">
        <v>71</v>
      </c>
      <c r="F1221">
        <v>82</v>
      </c>
      <c r="G1221">
        <v>64</v>
      </c>
      <c r="H1221">
        <v>64</v>
      </c>
      <c r="I1221">
        <v>59</v>
      </c>
      <c r="J1221">
        <v>112</v>
      </c>
      <c r="K1221" t="s">
        <v>306</v>
      </c>
      <c r="L1221" t="s">
        <v>250</v>
      </c>
      <c r="M1221" t="s">
        <v>251</v>
      </c>
      <c r="N1221">
        <v>9.2200000000000024</v>
      </c>
      <c r="O1221">
        <v>6.5299999999999994</v>
      </c>
      <c r="R1221">
        <f t="shared" si="84"/>
        <v>9</v>
      </c>
      <c r="S1221">
        <f t="shared" si="85"/>
        <v>7</v>
      </c>
      <c r="T1221">
        <f t="shared" si="82"/>
        <v>16</v>
      </c>
      <c r="U1221" t="s">
        <v>1512</v>
      </c>
      <c r="V1221" t="s">
        <v>1536</v>
      </c>
      <c r="W1221" t="s">
        <v>1471</v>
      </c>
      <c r="X1221" t="s">
        <v>1521</v>
      </c>
      <c r="Z1221" t="str" cm="1">
        <f t="array" ref="Z1221">IF(ISBLANK(AK1221),_xlfn.LET(
    _xlpm.nameBeforeSlash, IF(ISNUMBER(SEARCH("/", Y1221)), LEFT(Y1221, SEARCH("/", Y1221)-1), Y1221),
    _xlpm.matchRow, IFERROR(MATCH(_xlpm.nameBeforeSlash, AA:AA, 0), ""),
    _xlpm.difference, IF(_xlpm.matchRow="", "", ABS((R1221 + S1221)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),IF(ISBLANK(Y1221),"","Hidden"))</f>
        <v/>
      </c>
      <c r="AA1221" t="s">
        <v>5468</v>
      </c>
      <c r="AC1221" t="s">
        <v>442</v>
      </c>
      <c r="AD1221" t="str">
        <f>_xlfn.XLOOKUP(AC1221,moves!A:A,moves!B:B)</f>
        <v>fairy</v>
      </c>
      <c r="AE1221">
        <f>_xlfn.XLOOKUP(AC1221,moves!A:A,moves!D:D)</f>
        <v>4</v>
      </c>
      <c r="AF1221" t="str">
        <f>_xlfn.XLOOKUP(AC1221,moves!A:A,moves!E:E)</f>
        <v>When the target next attacks: Remove 1 regular hit from the roll.</v>
      </c>
      <c r="AG1221">
        <v>0</v>
      </c>
      <c r="AH1221">
        <v>0</v>
      </c>
      <c r="AI1221">
        <f t="shared" si="83"/>
        <v>1</v>
      </c>
      <c r="AJ1221" t="s">
        <v>524</v>
      </c>
      <c r="AL1221">
        <v>0</v>
      </c>
      <c r="AM1221" cm="1">
        <f t="array" ref="AM1221">IF(AL1221=1,1,
   IF(ISTEXT(AK1221),1,
   IF(AO1221&gt;1,AM1220,
   IF(AI1221=1,
      IF(SUMPRODUCT((LEN($Y$2:$Y$4096)-LEN(SUBSTITUTE($Y$2:$Y$4096,AA1221,"")))/LEN(AA1221))&gt;0,2,1),
      IF(
         SUMPRODUCT((LEN($Y$2:$Y$4096)-LEN(SUBSTITUTE($Y$2:$Y$4096,AA1221,"")))/LEN(AA1221))
         - SUMPRODUCT((LEN($Y$2:$Y$4096)-LEN(SUBSTITUTE($Y$2:$Y$4096,"Alolan "&amp;AA1221,"")))/LEN("Alolan "&amp;AA1221))
         - SUMPRODUCT((LEN($Y$2:$Y$4096)-LEN(SUBSTITUTE($Y$2:$Y$4096,"Galarian "&amp;AA1221,"")))/LEN("Galarian "&amp;AA1221))
         - SUMPRODUCT((LEN($Y$2:$Y$4096)-LEN(SUBSTITUTE($Y$2:$Y$4096,"Hisuian "&amp;AA1221,"")))/LEN("Hisuian "&amp;AA1221))
         - SUMPRODUCT((LEN($Y$2:$Y$4096)-LEN(SUBSTITUTE($Y$2:$Y$4096,"Paldean "&amp;AA1221,"")))/LEN("Paldean "&amp;AA1221))
      &gt;0,2,1)
   ))))</f>
        <v>2</v>
      </c>
      <c r="AN1221">
        <v>0</v>
      </c>
      <c r="AO1221">
        <v>0</v>
      </c>
    </row>
    <row r="1222" spans="1:41" x14ac:dyDescent="0.25">
      <c r="A1222">
        <v>433</v>
      </c>
      <c r="B1222" t="s">
        <v>187</v>
      </c>
      <c r="C1222" t="s">
        <v>429</v>
      </c>
      <c r="D1222"/>
      <c r="E1222">
        <v>45</v>
      </c>
      <c r="F1222">
        <v>30</v>
      </c>
      <c r="G1222">
        <v>50</v>
      </c>
      <c r="H1222">
        <v>65</v>
      </c>
      <c r="I1222">
        <v>50</v>
      </c>
      <c r="J1222">
        <v>45</v>
      </c>
      <c r="K1222" t="s">
        <v>307</v>
      </c>
      <c r="L1222" t="s">
        <v>253</v>
      </c>
      <c r="M1222" t="s">
        <v>251</v>
      </c>
      <c r="N1222">
        <v>5.35</v>
      </c>
      <c r="O1222">
        <v>4.8</v>
      </c>
      <c r="R1222">
        <f t="shared" si="84"/>
        <v>5</v>
      </c>
      <c r="S1222">
        <f t="shared" si="85"/>
        <v>5</v>
      </c>
      <c r="T1222">
        <f t="shared" ref="T1222:T1285" si="86">SUM(S1222,R1222)</f>
        <v>10</v>
      </c>
      <c r="U1222" t="s">
        <v>429</v>
      </c>
      <c r="V1222" t="s">
        <v>1512</v>
      </c>
      <c r="W1222" t="s">
        <v>1536</v>
      </c>
      <c r="X1222" t="s">
        <v>1468</v>
      </c>
      <c r="Y1222" t="s">
        <v>130</v>
      </c>
      <c r="Z1222" cm="1">
        <f t="array" ref="Z1222">IF(ISBLANK(AK1222),_xlfn.LET(
    _xlpm.nameBeforeSlash, IF(ISNUMBER(SEARCH("/", Y1222)), LEFT(Y1222, SEARCH("/", Y1222)-1), Y1222),
    _xlpm.matchRow, IFERROR(MATCH(_xlpm.nameBeforeSlash, AA:AA, 0), ""),
    _xlpm.difference, IF(_xlpm.matchRow="", "", ABS((R1222 + S1222)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),IF(ISBLANK(Y1222),"","Hidden"))</f>
        <v>10</v>
      </c>
      <c r="AA1222" t="s">
        <v>187</v>
      </c>
      <c r="AC1222" t="s">
        <v>749</v>
      </c>
      <c r="AD1222" t="str">
        <f>_xlfn.XLOOKUP(AC1222,moves!A:A,moves!B:B)</f>
        <v>psychic</v>
      </c>
      <c r="AE1222">
        <f>_xlfn.XLOOKUP(AC1222,moves!A:A,moves!D:D)</f>
        <v>2</v>
      </c>
      <c r="AF1222" t="str">
        <f>_xlfn.XLOOKUP(AC1222,moves!A:A,moves!E:E)</f>
        <v>Deal extra damage equal to the user's current battle fatigue and then reset the user's battle fatigue to 0.</v>
      </c>
      <c r="AG1222">
        <v>0</v>
      </c>
      <c r="AH1222">
        <v>0</v>
      </c>
      <c r="AI1222">
        <f t="shared" ref="AI1222:AI1285" si="87">IF(ISNUMBER(SEARCH("Shiny ", AA1222)), 1, 0)</f>
        <v>0</v>
      </c>
      <c r="AJ1222" t="s">
        <v>523</v>
      </c>
      <c r="AL1222">
        <v>0</v>
      </c>
      <c r="AM1222" cm="1">
        <f t="array" ref="AM1222">IF(AL1222=1,1,
   IF(ISTEXT(AK1222),1,
   IF(AO1222&gt;1,AM1221,
   IF(AI1222=1,
      IF(SUMPRODUCT((LEN($Y$2:$Y$4096)-LEN(SUBSTITUTE($Y$2:$Y$4096,AA1222,"")))/LEN(AA1222))&gt;0,2,1),
      IF(
         SUMPRODUCT((LEN($Y$2:$Y$4096)-LEN(SUBSTITUTE($Y$2:$Y$4096,AA1222,"")))/LEN(AA1222))
         - SUMPRODUCT((LEN($Y$2:$Y$4096)-LEN(SUBSTITUTE($Y$2:$Y$4096,"Alolan "&amp;AA1222,"")))/LEN("Alolan "&amp;AA1222))
         - SUMPRODUCT((LEN($Y$2:$Y$4096)-LEN(SUBSTITUTE($Y$2:$Y$4096,"Galarian "&amp;AA1222,"")))/LEN("Galarian "&amp;AA1222))
         - SUMPRODUCT((LEN($Y$2:$Y$4096)-LEN(SUBSTITUTE($Y$2:$Y$4096,"Hisuian "&amp;AA1222,"")))/LEN("Hisuian "&amp;AA1222))
         - SUMPRODUCT((LEN($Y$2:$Y$4096)-LEN(SUBSTITUTE($Y$2:$Y$4096,"Paldean "&amp;AA1222,"")))/LEN("Paldean "&amp;AA1222))
      &gt;0,2,1)
   ))))</f>
        <v>1</v>
      </c>
      <c r="AN1222">
        <v>0</v>
      </c>
      <c r="AO1222">
        <v>0</v>
      </c>
    </row>
    <row r="1223" spans="1:41" x14ac:dyDescent="0.25">
      <c r="A1223" t="s">
        <v>4182</v>
      </c>
      <c r="B1223" t="s">
        <v>187</v>
      </c>
      <c r="C1223" t="s">
        <v>429</v>
      </c>
      <c r="D1223"/>
      <c r="E1223">
        <v>45</v>
      </c>
      <c r="F1223">
        <v>30</v>
      </c>
      <c r="G1223">
        <v>50</v>
      </c>
      <c r="H1223">
        <v>65</v>
      </c>
      <c r="I1223">
        <v>50</v>
      </c>
      <c r="J1223">
        <v>45</v>
      </c>
      <c r="K1223" t="s">
        <v>307</v>
      </c>
      <c r="L1223" t="s">
        <v>253</v>
      </c>
      <c r="M1223" t="s">
        <v>251</v>
      </c>
      <c r="N1223">
        <v>5.35</v>
      </c>
      <c r="O1223">
        <v>4.8</v>
      </c>
      <c r="R1223">
        <f t="shared" si="84"/>
        <v>5</v>
      </c>
      <c r="S1223">
        <f t="shared" si="85"/>
        <v>5</v>
      </c>
      <c r="T1223">
        <f t="shared" si="86"/>
        <v>10</v>
      </c>
      <c r="U1223" t="s">
        <v>429</v>
      </c>
      <c r="V1223" t="s">
        <v>1512</v>
      </c>
      <c r="W1223" t="s">
        <v>1536</v>
      </c>
      <c r="X1223" t="s">
        <v>1468</v>
      </c>
      <c r="Y1223" t="s">
        <v>5383</v>
      </c>
      <c r="Z1223" cm="1">
        <f t="array" ref="Z1223">IF(ISBLANK(AK1223),_xlfn.LET(
    _xlpm.nameBeforeSlash, IF(ISNUMBER(SEARCH("/", Y1223)), LEFT(Y1223, SEARCH("/", Y1223)-1), Y1223),
    _xlpm.matchRow, IFERROR(MATCH(_xlpm.nameBeforeSlash, AA:AA, 0), ""),
    _xlpm.difference, IF(_xlpm.matchRow="", "", ABS((R1223 + S1223)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),IF(ISBLANK(Y1223),"","Hidden"))</f>
        <v>10</v>
      </c>
      <c r="AA1223" t="s">
        <v>5470</v>
      </c>
      <c r="AC1223" t="s">
        <v>430</v>
      </c>
      <c r="AD1223" t="str">
        <f>_xlfn.XLOOKUP(AC1223,moves!A:A,moves!B:B)</f>
        <v>psychic</v>
      </c>
      <c r="AE1223">
        <f>_xlfn.XLOOKUP(AC1223,moves!A:A,moves!D:D)</f>
        <v>2</v>
      </c>
      <c r="AF1223" t="str">
        <f>_xlfn.XLOOKUP(AC1223,moves!A:A,moves!E:E)</f>
        <v>Inflict the Confused status on the target.</v>
      </c>
      <c r="AG1223">
        <v>0</v>
      </c>
      <c r="AH1223">
        <v>0</v>
      </c>
      <c r="AI1223">
        <f t="shared" si="87"/>
        <v>1</v>
      </c>
      <c r="AJ1223" t="s">
        <v>523</v>
      </c>
      <c r="AL1223">
        <v>0</v>
      </c>
      <c r="AM1223" cm="1">
        <f t="array" ref="AM1223">IF(AL1223=1,1,
   IF(ISTEXT(AK1223),1,
   IF(AO1223&gt;1,AM1222,
   IF(AI1223=1,
      IF(SUMPRODUCT((LEN($Y$2:$Y$4096)-LEN(SUBSTITUTE($Y$2:$Y$4096,AA1223,"")))/LEN(AA1223))&gt;0,2,1),
      IF(
         SUMPRODUCT((LEN($Y$2:$Y$4096)-LEN(SUBSTITUTE($Y$2:$Y$4096,AA1223,"")))/LEN(AA1223))
         - SUMPRODUCT((LEN($Y$2:$Y$4096)-LEN(SUBSTITUTE($Y$2:$Y$4096,"Alolan "&amp;AA1223,"")))/LEN("Alolan "&amp;AA1223))
         - SUMPRODUCT((LEN($Y$2:$Y$4096)-LEN(SUBSTITUTE($Y$2:$Y$4096,"Galarian "&amp;AA1223,"")))/LEN("Galarian "&amp;AA1223))
         - SUMPRODUCT((LEN($Y$2:$Y$4096)-LEN(SUBSTITUTE($Y$2:$Y$4096,"Hisuian "&amp;AA1223,"")))/LEN("Hisuian "&amp;AA1223))
         - SUMPRODUCT((LEN($Y$2:$Y$4096)-LEN(SUBSTITUTE($Y$2:$Y$4096,"Paldean "&amp;AA1223,"")))/LEN("Paldean "&amp;AA1223))
      &gt;0,2,1)
   ))))</f>
        <v>1</v>
      </c>
      <c r="AN1223">
        <v>0</v>
      </c>
      <c r="AO1223">
        <v>0</v>
      </c>
    </row>
    <row r="1224" spans="1:41" x14ac:dyDescent="0.25">
      <c r="A1224">
        <v>434</v>
      </c>
      <c r="B1224" t="s">
        <v>188</v>
      </c>
      <c r="C1224" t="s">
        <v>1469</v>
      </c>
      <c r="D1224" t="s">
        <v>1471</v>
      </c>
      <c r="E1224">
        <v>63</v>
      </c>
      <c r="F1224">
        <v>63</v>
      </c>
      <c r="G1224">
        <v>47</v>
      </c>
      <c r="H1224">
        <v>41</v>
      </c>
      <c r="I1224">
        <v>41</v>
      </c>
      <c r="J1224">
        <v>74</v>
      </c>
      <c r="K1224" t="s">
        <v>309</v>
      </c>
      <c r="L1224" t="s">
        <v>250</v>
      </c>
      <c r="M1224" t="s">
        <v>251</v>
      </c>
      <c r="N1224">
        <v>6.5200000000000005</v>
      </c>
      <c r="O1224">
        <v>5.16</v>
      </c>
      <c r="R1224">
        <f t="shared" si="84"/>
        <v>7</v>
      </c>
      <c r="S1224">
        <f t="shared" si="85"/>
        <v>5</v>
      </c>
      <c r="T1224">
        <f t="shared" si="86"/>
        <v>12</v>
      </c>
      <c r="U1224" t="s">
        <v>1469</v>
      </c>
      <c r="V1224" t="s">
        <v>1471</v>
      </c>
      <c r="W1224" t="s">
        <v>1479</v>
      </c>
      <c r="X1224" t="s">
        <v>1524</v>
      </c>
      <c r="Y1224" t="s">
        <v>189</v>
      </c>
      <c r="Z1224" cm="1">
        <f t="array" ref="Z1224">IF(ISBLANK(AK1224),_xlfn.LET(
    _xlpm.nameBeforeSlash, IF(ISNUMBER(SEARCH("/", Y1224)), LEFT(Y1224, SEARCH("/", Y1224)-1), Y1224),
    _xlpm.matchRow, IFERROR(MATCH(_xlpm.nameBeforeSlash, AA:AA, 0), ""),
    _xlpm.difference, IF(_xlpm.matchRow="", "", ABS((R1224 + S1224)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),IF(ISBLANK(Y1224),"","Hidden"))</f>
        <v>13</v>
      </c>
      <c r="AA1224" t="s">
        <v>188</v>
      </c>
      <c r="AC1224" t="s">
        <v>427</v>
      </c>
      <c r="AD1224" t="str">
        <f>_xlfn.XLOOKUP(AC1224,moves!A:A,moves!B:B)</f>
        <v>poison</v>
      </c>
      <c r="AE1224">
        <f>_xlfn.XLOOKUP(AC1224,moves!A:A,moves!D:D)</f>
        <v>1</v>
      </c>
      <c r="AF1224" t="str">
        <f>_xlfn.XLOOKUP(AC1224,moves!A:A,moves!E:E)</f>
        <v>Inflict the Poisoned status on the target. Pokémon poisoned by this move take 1 extra damage from poison each turn.</v>
      </c>
      <c r="AG1224">
        <v>0</v>
      </c>
      <c r="AH1224">
        <v>0</v>
      </c>
      <c r="AI1224">
        <f t="shared" si="87"/>
        <v>0</v>
      </c>
      <c r="AJ1224" t="s">
        <v>523</v>
      </c>
      <c r="AL1224">
        <v>0</v>
      </c>
      <c r="AM1224" cm="1">
        <f t="array" ref="AM1224">IF(AL1224=1,1,
   IF(ISTEXT(AK1224),1,
   IF(AO1224&gt;1,AM1223,
   IF(AI1224=1,
      IF(SUMPRODUCT((LEN($Y$2:$Y$4096)-LEN(SUBSTITUTE($Y$2:$Y$4096,AA1224,"")))/LEN(AA1224))&gt;0,2,1),
      IF(
         SUMPRODUCT((LEN($Y$2:$Y$4096)-LEN(SUBSTITUTE($Y$2:$Y$4096,AA1224,"")))/LEN(AA1224))
         - SUMPRODUCT((LEN($Y$2:$Y$4096)-LEN(SUBSTITUTE($Y$2:$Y$4096,"Alolan "&amp;AA1224,"")))/LEN("Alolan "&amp;AA1224))
         - SUMPRODUCT((LEN($Y$2:$Y$4096)-LEN(SUBSTITUTE($Y$2:$Y$4096,"Galarian "&amp;AA1224,"")))/LEN("Galarian "&amp;AA1224))
         - SUMPRODUCT((LEN($Y$2:$Y$4096)-LEN(SUBSTITUTE($Y$2:$Y$4096,"Hisuian "&amp;AA1224,"")))/LEN("Hisuian "&amp;AA1224))
         - SUMPRODUCT((LEN($Y$2:$Y$4096)-LEN(SUBSTITUTE($Y$2:$Y$4096,"Paldean "&amp;AA1224,"")))/LEN("Paldean "&amp;AA1224))
      &gt;0,2,1)
   ))))</f>
        <v>1</v>
      </c>
      <c r="AN1224">
        <v>0</v>
      </c>
      <c r="AO1224">
        <v>0</v>
      </c>
    </row>
    <row r="1225" spans="1:41" x14ac:dyDescent="0.25">
      <c r="A1225" t="s">
        <v>4183</v>
      </c>
      <c r="B1225" t="s">
        <v>188</v>
      </c>
      <c r="C1225" t="s">
        <v>1469</v>
      </c>
      <c r="D1225" t="s">
        <v>1471</v>
      </c>
      <c r="E1225">
        <v>63</v>
      </c>
      <c r="F1225">
        <v>63</v>
      </c>
      <c r="G1225">
        <v>47</v>
      </c>
      <c r="H1225">
        <v>41</v>
      </c>
      <c r="I1225">
        <v>41</v>
      </c>
      <c r="J1225">
        <v>74</v>
      </c>
      <c r="K1225" t="s">
        <v>309</v>
      </c>
      <c r="L1225" t="s">
        <v>250</v>
      </c>
      <c r="M1225" t="s">
        <v>251</v>
      </c>
      <c r="N1225">
        <v>6.5200000000000005</v>
      </c>
      <c r="O1225">
        <v>5.16</v>
      </c>
      <c r="R1225">
        <f t="shared" si="84"/>
        <v>7</v>
      </c>
      <c r="S1225">
        <f t="shared" si="85"/>
        <v>5</v>
      </c>
      <c r="T1225">
        <f t="shared" si="86"/>
        <v>12</v>
      </c>
      <c r="U1225" t="s">
        <v>1469</v>
      </c>
      <c r="V1225" t="s">
        <v>1471</v>
      </c>
      <c r="W1225" t="s">
        <v>1479</v>
      </c>
      <c r="X1225" t="s">
        <v>1524</v>
      </c>
      <c r="Y1225" t="s">
        <v>5471</v>
      </c>
      <c r="Z1225" cm="1">
        <f t="array" ref="Z1225">IF(ISBLANK(AK1225),_xlfn.LET(
    _xlpm.nameBeforeSlash, IF(ISNUMBER(SEARCH("/", Y1225)), LEFT(Y1225, SEARCH("/", Y1225)-1), Y1225),
    _xlpm.matchRow, IFERROR(MATCH(_xlpm.nameBeforeSlash, AA:AA, 0), ""),
    _xlpm.difference, IF(_xlpm.matchRow="", "", ABS((R1225 + S1225)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),IF(ISBLANK(Y1225),"","Hidden"))</f>
        <v>13</v>
      </c>
      <c r="AA1225" t="s">
        <v>5472</v>
      </c>
      <c r="AC1225" t="s">
        <v>460</v>
      </c>
      <c r="AD1225" t="str">
        <f>_xlfn.XLOOKUP(AC1225,moves!A:A,moves!B:B)</f>
        <v>dark</v>
      </c>
      <c r="AE1225">
        <f>_xlfn.XLOOKUP(AC1225,moves!A:A,moves!D:D)</f>
        <v>3</v>
      </c>
      <c r="AF1225" t="str">
        <f>_xlfn.XLOOKUP(AC1225,moves!A:A,moves!E:E)</f>
        <v>When the target is next attacked: Add 1 regular hit to the roll.</v>
      </c>
      <c r="AG1225">
        <v>0</v>
      </c>
      <c r="AH1225">
        <v>0</v>
      </c>
      <c r="AI1225">
        <f t="shared" si="87"/>
        <v>1</v>
      </c>
      <c r="AJ1225" t="s">
        <v>523</v>
      </c>
      <c r="AL1225">
        <v>0</v>
      </c>
      <c r="AM1225" cm="1">
        <f t="array" ref="AM1225">IF(AL1225=1,1,
   IF(ISTEXT(AK1225),1,
   IF(AO1225&gt;1,AM1224,
   IF(AI1225=1,
      IF(SUMPRODUCT((LEN($Y$2:$Y$4096)-LEN(SUBSTITUTE($Y$2:$Y$4096,AA1225,"")))/LEN(AA1225))&gt;0,2,1),
      IF(
         SUMPRODUCT((LEN($Y$2:$Y$4096)-LEN(SUBSTITUTE($Y$2:$Y$4096,AA1225,"")))/LEN(AA1225))
         - SUMPRODUCT((LEN($Y$2:$Y$4096)-LEN(SUBSTITUTE($Y$2:$Y$4096,"Alolan "&amp;AA1225,"")))/LEN("Alolan "&amp;AA1225))
         - SUMPRODUCT((LEN($Y$2:$Y$4096)-LEN(SUBSTITUTE($Y$2:$Y$4096,"Galarian "&amp;AA1225,"")))/LEN("Galarian "&amp;AA1225))
         - SUMPRODUCT((LEN($Y$2:$Y$4096)-LEN(SUBSTITUTE($Y$2:$Y$4096,"Hisuian "&amp;AA1225,"")))/LEN("Hisuian "&amp;AA1225))
         - SUMPRODUCT((LEN($Y$2:$Y$4096)-LEN(SUBSTITUTE($Y$2:$Y$4096,"Paldean "&amp;AA1225,"")))/LEN("Paldean "&amp;AA1225))
      &gt;0,2,1)
   ))))</f>
        <v>1</v>
      </c>
      <c r="AN1225">
        <v>0</v>
      </c>
      <c r="AO1225">
        <v>0</v>
      </c>
    </row>
    <row r="1226" spans="1:41" x14ac:dyDescent="0.25">
      <c r="A1226">
        <v>435</v>
      </c>
      <c r="B1226" t="s">
        <v>189</v>
      </c>
      <c r="C1226" t="s">
        <v>1469</v>
      </c>
      <c r="D1226" t="s">
        <v>1471</v>
      </c>
      <c r="E1226">
        <v>103</v>
      </c>
      <c r="F1226">
        <v>93</v>
      </c>
      <c r="G1226">
        <v>67</v>
      </c>
      <c r="H1226">
        <v>71</v>
      </c>
      <c r="I1226">
        <v>61</v>
      </c>
      <c r="J1226">
        <v>84</v>
      </c>
      <c r="K1226" t="s">
        <v>309</v>
      </c>
      <c r="L1226" t="s">
        <v>250</v>
      </c>
      <c r="M1226" t="s">
        <v>251</v>
      </c>
      <c r="N1226">
        <v>8.7199999999999989</v>
      </c>
      <c r="O1226">
        <v>7.9599999999999991</v>
      </c>
      <c r="R1226">
        <f t="shared" si="84"/>
        <v>9</v>
      </c>
      <c r="S1226">
        <f t="shared" si="85"/>
        <v>8</v>
      </c>
      <c r="T1226">
        <f t="shared" si="86"/>
        <v>17</v>
      </c>
      <c r="U1226" t="s">
        <v>1469</v>
      </c>
      <c r="V1226" t="s">
        <v>1471</v>
      </c>
      <c r="W1226" t="s">
        <v>1479</v>
      </c>
      <c r="X1226" t="s">
        <v>1524</v>
      </c>
      <c r="Z1226" t="str" cm="1">
        <f t="array" ref="Z1226">IF(ISBLANK(AK1226),_xlfn.LET(
    _xlpm.nameBeforeSlash, IF(ISNUMBER(SEARCH("/", Y1226)), LEFT(Y1226, SEARCH("/", Y1226)-1), Y1226),
    _xlpm.matchRow, IFERROR(MATCH(_xlpm.nameBeforeSlash, AA:AA, 0), ""),
    _xlpm.difference, IF(_xlpm.matchRow="", "", ABS((R1226 + S1226)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),IF(ISBLANK(Y1226),"","Hidden"))</f>
        <v/>
      </c>
      <c r="AA1226" t="s">
        <v>189</v>
      </c>
      <c r="AC1226" t="s">
        <v>1290</v>
      </c>
      <c r="AD1226" t="str">
        <f>_xlfn.XLOOKUP(AC1226,moves!A:A,moves!B:B)</f>
        <v>poison</v>
      </c>
      <c r="AE1226">
        <f>_xlfn.XLOOKUP(AC1226,moves!A:A,moves!D:D)</f>
        <v>5</v>
      </c>
      <c r="AF1226" t="str">
        <f>_xlfn.XLOOKUP(AC1226,moves!A:A,moves!E:E)</f>
        <v>If 2 or more status symbols are rolled: Inflict the Poisoned status on the target.</v>
      </c>
      <c r="AG1226">
        <v>0</v>
      </c>
      <c r="AH1226">
        <v>0</v>
      </c>
      <c r="AI1226">
        <f t="shared" si="87"/>
        <v>0</v>
      </c>
      <c r="AJ1226" t="s">
        <v>525</v>
      </c>
      <c r="AL1226">
        <v>0</v>
      </c>
      <c r="AM1226" cm="1">
        <f t="array" ref="AM1226">IF(AL1226=1,1,
   IF(ISTEXT(AK1226),1,
   IF(AO1226&gt;1,AM1225,
   IF(AI1226=1,
      IF(SUMPRODUCT((LEN($Y$2:$Y$4096)-LEN(SUBSTITUTE($Y$2:$Y$4096,AA1226,"")))/LEN(AA1226))&gt;0,2,1),
      IF(
         SUMPRODUCT((LEN($Y$2:$Y$4096)-LEN(SUBSTITUTE($Y$2:$Y$4096,AA1226,"")))/LEN(AA1226))
         - SUMPRODUCT((LEN($Y$2:$Y$4096)-LEN(SUBSTITUTE($Y$2:$Y$4096,"Alolan "&amp;AA1226,"")))/LEN("Alolan "&amp;AA1226))
         - SUMPRODUCT((LEN($Y$2:$Y$4096)-LEN(SUBSTITUTE($Y$2:$Y$4096,"Galarian "&amp;AA1226,"")))/LEN("Galarian "&amp;AA1226))
         - SUMPRODUCT((LEN($Y$2:$Y$4096)-LEN(SUBSTITUTE($Y$2:$Y$4096,"Hisuian "&amp;AA1226,"")))/LEN("Hisuian "&amp;AA1226))
         - SUMPRODUCT((LEN($Y$2:$Y$4096)-LEN(SUBSTITUTE($Y$2:$Y$4096,"Paldean "&amp;AA1226,"")))/LEN("Paldean "&amp;AA1226))
      &gt;0,2,1)
   ))))</f>
        <v>2</v>
      </c>
      <c r="AN1226">
        <v>0</v>
      </c>
      <c r="AO1226">
        <v>0</v>
      </c>
    </row>
    <row r="1227" spans="1:41" x14ac:dyDescent="0.25">
      <c r="A1227" t="s">
        <v>4184</v>
      </c>
      <c r="B1227" t="s">
        <v>189</v>
      </c>
      <c r="C1227" t="s">
        <v>1469</v>
      </c>
      <c r="D1227" t="s">
        <v>1471</v>
      </c>
      <c r="E1227">
        <v>103</v>
      </c>
      <c r="F1227">
        <v>93</v>
      </c>
      <c r="G1227">
        <v>67</v>
      </c>
      <c r="H1227">
        <v>71</v>
      </c>
      <c r="I1227">
        <v>61</v>
      </c>
      <c r="J1227">
        <v>84</v>
      </c>
      <c r="K1227" t="s">
        <v>309</v>
      </c>
      <c r="L1227" t="s">
        <v>250</v>
      </c>
      <c r="M1227" t="s">
        <v>251</v>
      </c>
      <c r="N1227">
        <v>8.7199999999999989</v>
      </c>
      <c r="O1227">
        <v>7.9599999999999991</v>
      </c>
      <c r="R1227">
        <f t="shared" si="84"/>
        <v>9</v>
      </c>
      <c r="S1227">
        <f t="shared" si="85"/>
        <v>8</v>
      </c>
      <c r="T1227">
        <f t="shared" si="86"/>
        <v>17</v>
      </c>
      <c r="U1227" t="s">
        <v>1469</v>
      </c>
      <c r="V1227" t="s">
        <v>1471</v>
      </c>
      <c r="W1227" t="s">
        <v>1479</v>
      </c>
      <c r="X1227" t="s">
        <v>1524</v>
      </c>
      <c r="Z1227" t="str" cm="1">
        <f t="array" ref="Z1227">IF(ISBLANK(AK1227),_xlfn.LET(
    _xlpm.nameBeforeSlash, IF(ISNUMBER(SEARCH("/", Y1227)), LEFT(Y1227, SEARCH("/", Y1227)-1), Y1227),
    _xlpm.matchRow, IFERROR(MATCH(_xlpm.nameBeforeSlash, AA:AA, 0), ""),
    _xlpm.difference, IF(_xlpm.matchRow="", "", ABS((R1227 + S1227)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),IF(ISBLANK(Y1227),"","Hidden"))</f>
        <v/>
      </c>
      <c r="AA1227" t="s">
        <v>5471</v>
      </c>
      <c r="AC1227" t="s">
        <v>414</v>
      </c>
      <c r="AD1227" t="str">
        <f>_xlfn.XLOOKUP(AC1227,moves!A:A,moves!B:B)</f>
        <v>fire</v>
      </c>
      <c r="AE1227">
        <f>_xlfn.XLOOKUP(AC1227,moves!A:A,moves!D:D)</f>
        <v>4</v>
      </c>
      <c r="AF1227" t="str">
        <f>_xlfn.XLOOKUP(AC1227,moves!A:A,moves!E:E)</f>
        <v>If any status symbols are rolled: Inflict the Burned status on the target.</v>
      </c>
      <c r="AG1227">
        <v>0</v>
      </c>
      <c r="AH1227">
        <v>0</v>
      </c>
      <c r="AI1227">
        <f t="shared" si="87"/>
        <v>1</v>
      </c>
      <c r="AJ1227" t="s">
        <v>525</v>
      </c>
      <c r="AL1227">
        <v>0</v>
      </c>
      <c r="AM1227" cm="1">
        <f t="array" ref="AM1227">IF(AL1227=1,1,
   IF(ISTEXT(AK1227),1,
   IF(AO1227&gt;1,AM1226,
   IF(AI1227=1,
      IF(SUMPRODUCT((LEN($Y$2:$Y$4096)-LEN(SUBSTITUTE($Y$2:$Y$4096,AA1227,"")))/LEN(AA1227))&gt;0,2,1),
      IF(
         SUMPRODUCT((LEN($Y$2:$Y$4096)-LEN(SUBSTITUTE($Y$2:$Y$4096,AA1227,"")))/LEN(AA1227))
         - SUMPRODUCT((LEN($Y$2:$Y$4096)-LEN(SUBSTITUTE($Y$2:$Y$4096,"Alolan "&amp;AA1227,"")))/LEN("Alolan "&amp;AA1227))
         - SUMPRODUCT((LEN($Y$2:$Y$4096)-LEN(SUBSTITUTE($Y$2:$Y$4096,"Galarian "&amp;AA1227,"")))/LEN("Galarian "&amp;AA1227))
         - SUMPRODUCT((LEN($Y$2:$Y$4096)-LEN(SUBSTITUTE($Y$2:$Y$4096,"Hisuian "&amp;AA1227,"")))/LEN("Hisuian "&amp;AA1227))
         - SUMPRODUCT((LEN($Y$2:$Y$4096)-LEN(SUBSTITUTE($Y$2:$Y$4096,"Paldean "&amp;AA1227,"")))/LEN("Paldean "&amp;AA1227))
      &gt;0,2,1)
   ))))</f>
        <v>2</v>
      </c>
      <c r="AN1227">
        <v>0</v>
      </c>
      <c r="AO1227">
        <v>0</v>
      </c>
    </row>
    <row r="1228" spans="1:41" x14ac:dyDescent="0.25">
      <c r="A1228">
        <v>436</v>
      </c>
      <c r="B1228" t="s">
        <v>190</v>
      </c>
      <c r="C1228" t="s">
        <v>1514</v>
      </c>
      <c r="D1228" t="s">
        <v>429</v>
      </c>
      <c r="E1228">
        <v>57</v>
      </c>
      <c r="F1228">
        <v>24</v>
      </c>
      <c r="G1228">
        <v>86</v>
      </c>
      <c r="H1228">
        <v>24</v>
      </c>
      <c r="I1228">
        <v>86</v>
      </c>
      <c r="J1228">
        <v>23</v>
      </c>
      <c r="K1228" t="s">
        <v>310</v>
      </c>
      <c r="L1228" t="s">
        <v>253</v>
      </c>
      <c r="M1228" t="s">
        <v>248</v>
      </c>
      <c r="N1228">
        <v>2.3600000000000003</v>
      </c>
      <c r="O1228">
        <v>7.44</v>
      </c>
      <c r="R1228">
        <f t="shared" si="84"/>
        <v>2</v>
      </c>
      <c r="S1228">
        <f t="shared" si="85"/>
        <v>7</v>
      </c>
      <c r="T1228">
        <f t="shared" si="86"/>
        <v>9</v>
      </c>
      <c r="U1228" t="s">
        <v>1514</v>
      </c>
      <c r="V1228" t="s">
        <v>429</v>
      </c>
      <c r="W1228" t="s">
        <v>1524</v>
      </c>
      <c r="X1228" t="s">
        <v>1546</v>
      </c>
      <c r="Y1228" t="s">
        <v>191</v>
      </c>
      <c r="Z1228" cm="1">
        <f t="array" ref="Z1228">IF(ISBLANK(AK1228),_xlfn.LET(
    _xlpm.nameBeforeSlash, IF(ISNUMBER(SEARCH("/", Y1228)), LEFT(Y1228, SEARCH("/", Y1228)-1), Y1228),
    _xlpm.matchRow, IFERROR(MATCH(_xlpm.nameBeforeSlash, AA:AA, 0), ""),
    _xlpm.difference, IF(_xlpm.matchRow="", "", ABS((R1228 + S1228)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),IF(ISBLANK(Y1228),"","Hidden"))</f>
        <v>16</v>
      </c>
      <c r="AA1228" t="s">
        <v>190</v>
      </c>
      <c r="AC1228" t="s">
        <v>1334</v>
      </c>
      <c r="AD1228" t="str">
        <f>_xlfn.XLOOKUP(AC1228,moves!A:A,moves!B:B)</f>
        <v>psychic</v>
      </c>
      <c r="AE1228">
        <f>_xlfn.XLOOKUP(AC1228,moves!A:A,moves!D:D)</f>
        <v>2</v>
      </c>
      <c r="AF1228" t="str">
        <f>_xlfn.XLOOKUP(AC1228,moves!A:A,moves!E:E)</f>
        <v>The target can no longer heal.</v>
      </c>
      <c r="AG1228">
        <v>0</v>
      </c>
      <c r="AH1228">
        <v>0</v>
      </c>
      <c r="AI1228">
        <f t="shared" si="87"/>
        <v>0</v>
      </c>
      <c r="AJ1228" t="s">
        <v>523</v>
      </c>
      <c r="AL1228">
        <v>0</v>
      </c>
      <c r="AM1228" cm="1">
        <f t="array" ref="AM1228">IF(AL1228=1,1,
   IF(ISTEXT(AK1228),1,
   IF(AO1228&gt;1,AM1227,
   IF(AI1228=1,
      IF(SUMPRODUCT((LEN($Y$2:$Y$4096)-LEN(SUBSTITUTE($Y$2:$Y$4096,AA1228,"")))/LEN(AA1228))&gt;0,2,1),
      IF(
         SUMPRODUCT((LEN($Y$2:$Y$4096)-LEN(SUBSTITUTE($Y$2:$Y$4096,AA1228,"")))/LEN(AA1228))
         - SUMPRODUCT((LEN($Y$2:$Y$4096)-LEN(SUBSTITUTE($Y$2:$Y$4096,"Alolan "&amp;AA1228,"")))/LEN("Alolan "&amp;AA1228))
         - SUMPRODUCT((LEN($Y$2:$Y$4096)-LEN(SUBSTITUTE($Y$2:$Y$4096,"Galarian "&amp;AA1228,"")))/LEN("Galarian "&amp;AA1228))
         - SUMPRODUCT((LEN($Y$2:$Y$4096)-LEN(SUBSTITUTE($Y$2:$Y$4096,"Hisuian "&amp;AA1228,"")))/LEN("Hisuian "&amp;AA1228))
         - SUMPRODUCT((LEN($Y$2:$Y$4096)-LEN(SUBSTITUTE($Y$2:$Y$4096,"Paldean "&amp;AA1228,"")))/LEN("Paldean "&amp;AA1228))
      &gt;0,2,1)
   ))))</f>
        <v>1</v>
      </c>
      <c r="AN1228">
        <v>0</v>
      </c>
      <c r="AO1228">
        <v>0</v>
      </c>
    </row>
    <row r="1229" spans="1:41" x14ac:dyDescent="0.25">
      <c r="A1229" t="s">
        <v>4185</v>
      </c>
      <c r="B1229" t="s">
        <v>190</v>
      </c>
      <c r="C1229" t="s">
        <v>1514</v>
      </c>
      <c r="D1229" t="s">
        <v>429</v>
      </c>
      <c r="E1229">
        <v>57</v>
      </c>
      <c r="F1229">
        <v>24</v>
      </c>
      <c r="G1229">
        <v>86</v>
      </c>
      <c r="H1229">
        <v>24</v>
      </c>
      <c r="I1229">
        <v>86</v>
      </c>
      <c r="J1229">
        <v>23</v>
      </c>
      <c r="K1229" t="s">
        <v>310</v>
      </c>
      <c r="L1229" t="s">
        <v>253</v>
      </c>
      <c r="M1229" t="s">
        <v>248</v>
      </c>
      <c r="N1229">
        <v>2.3600000000000003</v>
      </c>
      <c r="O1229">
        <v>7.44</v>
      </c>
      <c r="R1229">
        <f t="shared" si="84"/>
        <v>2</v>
      </c>
      <c r="S1229">
        <f t="shared" si="85"/>
        <v>7</v>
      </c>
      <c r="T1229">
        <f t="shared" si="86"/>
        <v>9</v>
      </c>
      <c r="U1229" t="s">
        <v>1514</v>
      </c>
      <c r="V1229" t="s">
        <v>429</v>
      </c>
      <c r="W1229" t="s">
        <v>1524</v>
      </c>
      <c r="X1229" t="s">
        <v>1546</v>
      </c>
      <c r="Y1229" t="s">
        <v>5473</v>
      </c>
      <c r="Z1229" cm="1">
        <f t="array" ref="Z1229">IF(ISBLANK(AK1229),_xlfn.LET(
    _xlpm.nameBeforeSlash, IF(ISNUMBER(SEARCH("/", Y1229)), LEFT(Y1229, SEARCH("/", Y1229)-1), Y1229),
    _xlpm.matchRow, IFERROR(MATCH(_xlpm.nameBeforeSlash, AA:AA, 0), ""),
    _xlpm.difference, IF(_xlpm.matchRow="", "", ABS((R1229 + S1229)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),IF(ISBLANK(Y1229),"","Hidden"))</f>
        <v>16</v>
      </c>
      <c r="AA1229" t="s">
        <v>5474</v>
      </c>
      <c r="AC1229" t="s">
        <v>481</v>
      </c>
      <c r="AD1229" t="str">
        <f>_xlfn.XLOOKUP(AC1229,moves!A:A,moves!B:B)</f>
        <v>ghost</v>
      </c>
      <c r="AE1229">
        <f>_xlfn.XLOOKUP(AC1229,moves!A:A,moves!D:D)</f>
        <v>1</v>
      </c>
      <c r="AF1229" t="str">
        <f>_xlfn.XLOOKUP(AC1229,moves!A:A,moves!E:E)</f>
        <v>Inflict the Confused status on the target. If the target was already Confused: Increased attack strength by 2.</v>
      </c>
      <c r="AG1229">
        <v>0</v>
      </c>
      <c r="AH1229">
        <v>0</v>
      </c>
      <c r="AI1229">
        <f t="shared" si="87"/>
        <v>1</v>
      </c>
      <c r="AJ1229" t="s">
        <v>523</v>
      </c>
      <c r="AL1229">
        <v>0</v>
      </c>
      <c r="AM1229" cm="1">
        <f t="array" ref="AM1229">IF(AL1229=1,1,
   IF(ISTEXT(AK1229),1,
   IF(AO1229&gt;1,AM1228,
   IF(AI1229=1,
      IF(SUMPRODUCT((LEN($Y$2:$Y$4096)-LEN(SUBSTITUTE($Y$2:$Y$4096,AA1229,"")))/LEN(AA1229))&gt;0,2,1),
      IF(
         SUMPRODUCT((LEN($Y$2:$Y$4096)-LEN(SUBSTITUTE($Y$2:$Y$4096,AA1229,"")))/LEN(AA1229))
         - SUMPRODUCT((LEN($Y$2:$Y$4096)-LEN(SUBSTITUTE($Y$2:$Y$4096,"Alolan "&amp;AA1229,"")))/LEN("Alolan "&amp;AA1229))
         - SUMPRODUCT((LEN($Y$2:$Y$4096)-LEN(SUBSTITUTE($Y$2:$Y$4096,"Galarian "&amp;AA1229,"")))/LEN("Galarian "&amp;AA1229))
         - SUMPRODUCT((LEN($Y$2:$Y$4096)-LEN(SUBSTITUTE($Y$2:$Y$4096,"Hisuian "&amp;AA1229,"")))/LEN("Hisuian "&amp;AA1229))
         - SUMPRODUCT((LEN($Y$2:$Y$4096)-LEN(SUBSTITUTE($Y$2:$Y$4096,"Paldean "&amp;AA1229,"")))/LEN("Paldean "&amp;AA1229))
      &gt;0,2,1)
   ))))</f>
        <v>1</v>
      </c>
      <c r="AN1229">
        <v>0</v>
      </c>
      <c r="AO1229">
        <v>0</v>
      </c>
    </row>
    <row r="1230" spans="1:41" x14ac:dyDescent="0.25">
      <c r="A1230">
        <v>437</v>
      </c>
      <c r="B1230" t="s">
        <v>191</v>
      </c>
      <c r="C1230" t="s">
        <v>1514</v>
      </c>
      <c r="D1230" t="s">
        <v>429</v>
      </c>
      <c r="E1230">
        <v>67</v>
      </c>
      <c r="F1230">
        <v>89</v>
      </c>
      <c r="G1230">
        <v>116</v>
      </c>
      <c r="H1230">
        <v>79</v>
      </c>
      <c r="I1230">
        <v>116</v>
      </c>
      <c r="J1230">
        <v>33</v>
      </c>
      <c r="K1230" t="s">
        <v>311</v>
      </c>
      <c r="L1230" t="s">
        <v>253</v>
      </c>
      <c r="M1230" t="s">
        <v>248</v>
      </c>
      <c r="N1230">
        <v>6.5600000000000005</v>
      </c>
      <c r="O1230">
        <v>9.6399999999999988</v>
      </c>
      <c r="P1230">
        <v>-2</v>
      </c>
      <c r="Q1230">
        <v>2</v>
      </c>
      <c r="R1230">
        <f t="shared" si="84"/>
        <v>5</v>
      </c>
      <c r="S1230">
        <f t="shared" si="85"/>
        <v>12</v>
      </c>
      <c r="T1230">
        <f t="shared" si="86"/>
        <v>17</v>
      </c>
      <c r="U1230" t="s">
        <v>1514</v>
      </c>
      <c r="V1230" t="s">
        <v>429</v>
      </c>
      <c r="W1230" t="s">
        <v>1524</v>
      </c>
      <c r="X1230" t="s">
        <v>1546</v>
      </c>
      <c r="Z1230" t="str" cm="1">
        <f t="array" ref="Z1230">IF(ISBLANK(AK1230),_xlfn.LET(
    _xlpm.nameBeforeSlash, IF(ISNUMBER(SEARCH("/", Y1230)), LEFT(Y1230, SEARCH("/", Y1230)-1), Y1230),
    _xlpm.matchRow, IFERROR(MATCH(_xlpm.nameBeforeSlash, AA:AA, 0), ""),
    _xlpm.difference, IF(_xlpm.matchRow="", "", ABS((R1230 + S1230)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),IF(ISBLANK(Y1230),"","Hidden"))</f>
        <v/>
      </c>
      <c r="AA1230" t="s">
        <v>191</v>
      </c>
      <c r="AC1230" t="s">
        <v>488</v>
      </c>
      <c r="AD1230" t="str">
        <f>_xlfn.XLOOKUP(AC1230,moves!A:A,moves!B:B)</f>
        <v>steel</v>
      </c>
      <c r="AE1230" t="str">
        <f>_xlfn.XLOOKUP(AC1230,moves!A:A,moves!D:D)</f>
        <v>?</v>
      </c>
      <c r="AF1230" t="str">
        <f>_xlfn.XLOOKUP(AC1230,moves!A:A,moves!E:E)</f>
        <v>Attack strength is equal to half the base health of the user, rounded down (Max 6 attack strength).</v>
      </c>
      <c r="AG1230">
        <v>0</v>
      </c>
      <c r="AH1230">
        <v>0</v>
      </c>
      <c r="AI1230">
        <f t="shared" si="87"/>
        <v>0</v>
      </c>
      <c r="AJ1230" t="s">
        <v>525</v>
      </c>
      <c r="AL1230">
        <v>0</v>
      </c>
      <c r="AM1230" cm="1">
        <f t="array" ref="AM1230">IF(AL1230=1,1,
   IF(ISTEXT(AK1230),1,
   IF(AO1230&gt;1,AM1229,
   IF(AI1230=1,
      IF(SUMPRODUCT((LEN($Y$2:$Y$4096)-LEN(SUBSTITUTE($Y$2:$Y$4096,AA1230,"")))/LEN(AA1230))&gt;0,2,1),
      IF(
         SUMPRODUCT((LEN($Y$2:$Y$4096)-LEN(SUBSTITUTE($Y$2:$Y$4096,AA1230,"")))/LEN(AA1230))
         - SUMPRODUCT((LEN($Y$2:$Y$4096)-LEN(SUBSTITUTE($Y$2:$Y$4096,"Alolan "&amp;AA1230,"")))/LEN("Alolan "&amp;AA1230))
         - SUMPRODUCT((LEN($Y$2:$Y$4096)-LEN(SUBSTITUTE($Y$2:$Y$4096,"Galarian "&amp;AA1230,"")))/LEN("Galarian "&amp;AA1230))
         - SUMPRODUCT((LEN($Y$2:$Y$4096)-LEN(SUBSTITUTE($Y$2:$Y$4096,"Hisuian "&amp;AA1230,"")))/LEN("Hisuian "&amp;AA1230))
         - SUMPRODUCT((LEN($Y$2:$Y$4096)-LEN(SUBSTITUTE($Y$2:$Y$4096,"Paldean "&amp;AA1230,"")))/LEN("Paldean "&amp;AA1230))
      &gt;0,2,1)
   ))))</f>
        <v>2</v>
      </c>
      <c r="AN1230">
        <v>0</v>
      </c>
      <c r="AO1230">
        <v>0</v>
      </c>
    </row>
    <row r="1231" spans="1:41" x14ac:dyDescent="0.25">
      <c r="A1231" t="s">
        <v>4186</v>
      </c>
      <c r="B1231" t="s">
        <v>191</v>
      </c>
      <c r="C1231" t="s">
        <v>1514</v>
      </c>
      <c r="D1231" t="s">
        <v>429</v>
      </c>
      <c r="E1231">
        <v>67</v>
      </c>
      <c r="F1231">
        <v>89</v>
      </c>
      <c r="G1231">
        <v>116</v>
      </c>
      <c r="H1231">
        <v>79</v>
      </c>
      <c r="I1231">
        <v>116</v>
      </c>
      <c r="J1231">
        <v>33</v>
      </c>
      <c r="K1231" t="s">
        <v>311</v>
      </c>
      <c r="L1231" t="s">
        <v>253</v>
      </c>
      <c r="M1231" t="s">
        <v>248</v>
      </c>
      <c r="N1231">
        <v>6.5600000000000005</v>
      </c>
      <c r="O1231">
        <v>9.6399999999999988</v>
      </c>
      <c r="P1231">
        <v>-2</v>
      </c>
      <c r="Q1231">
        <v>2</v>
      </c>
      <c r="R1231">
        <f t="shared" si="84"/>
        <v>5</v>
      </c>
      <c r="S1231">
        <f t="shared" si="85"/>
        <v>12</v>
      </c>
      <c r="T1231">
        <f t="shared" si="86"/>
        <v>17</v>
      </c>
      <c r="U1231" t="s">
        <v>1514</v>
      </c>
      <c r="V1231" t="s">
        <v>429</v>
      </c>
      <c r="W1231" t="s">
        <v>1524</v>
      </c>
      <c r="X1231" t="s">
        <v>1546</v>
      </c>
      <c r="Z1231" t="str" cm="1">
        <f t="array" ref="Z1231">IF(ISBLANK(AK1231),_xlfn.LET(
    _xlpm.nameBeforeSlash, IF(ISNUMBER(SEARCH("/", Y1231)), LEFT(Y1231, SEARCH("/", Y1231)-1), Y1231),
    _xlpm.matchRow, IFERROR(MATCH(_xlpm.nameBeforeSlash, AA:AA, 0), ""),
    _xlpm.difference, IF(_xlpm.matchRow="", "", ABS((R1231 + S1231)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),IF(ISBLANK(Y1231),"","Hidden"))</f>
        <v/>
      </c>
      <c r="AA1231" t="s">
        <v>5473</v>
      </c>
      <c r="AC1231" t="s">
        <v>6374</v>
      </c>
      <c r="AD1231" t="str">
        <f>_xlfn.XLOOKUP(AC1231,moves!A:A,moves!B:B)</f>
        <v>psychic</v>
      </c>
      <c r="AE1231">
        <f>_xlfn.XLOOKUP(AC1231,moves!A:A,moves!D:D)</f>
        <v>4</v>
      </c>
      <c r="AF1231" t="str">
        <f>_xlfn.XLOOKUP(AC1231,moves!A:A,moves!E:E)</f>
        <v>If all dice rolled are the same: The target skips their turn this round.</v>
      </c>
      <c r="AG1231">
        <v>0</v>
      </c>
      <c r="AH1231">
        <v>0</v>
      </c>
      <c r="AI1231">
        <f t="shared" si="87"/>
        <v>1</v>
      </c>
      <c r="AJ1231" t="s">
        <v>525</v>
      </c>
      <c r="AL1231">
        <v>0</v>
      </c>
      <c r="AM1231" cm="1">
        <f t="array" ref="AM1231">IF(AL1231=1,1,
   IF(ISTEXT(AK1231),1,
   IF(AO1231&gt;1,AM1230,
   IF(AI1231=1,
      IF(SUMPRODUCT((LEN($Y$2:$Y$4096)-LEN(SUBSTITUTE($Y$2:$Y$4096,AA1231,"")))/LEN(AA1231))&gt;0,2,1),
      IF(
         SUMPRODUCT((LEN($Y$2:$Y$4096)-LEN(SUBSTITUTE($Y$2:$Y$4096,AA1231,"")))/LEN(AA1231))
         - SUMPRODUCT((LEN($Y$2:$Y$4096)-LEN(SUBSTITUTE($Y$2:$Y$4096,"Alolan "&amp;AA1231,"")))/LEN("Alolan "&amp;AA1231))
         - SUMPRODUCT((LEN($Y$2:$Y$4096)-LEN(SUBSTITUTE($Y$2:$Y$4096,"Galarian "&amp;AA1231,"")))/LEN("Galarian "&amp;AA1231))
         - SUMPRODUCT((LEN($Y$2:$Y$4096)-LEN(SUBSTITUTE($Y$2:$Y$4096,"Hisuian "&amp;AA1231,"")))/LEN("Hisuian "&amp;AA1231))
         - SUMPRODUCT((LEN($Y$2:$Y$4096)-LEN(SUBSTITUTE($Y$2:$Y$4096,"Paldean "&amp;AA1231,"")))/LEN("Paldean "&amp;AA1231))
      &gt;0,2,1)
   ))))</f>
        <v>2</v>
      </c>
      <c r="AN1231">
        <v>0</v>
      </c>
      <c r="AO1231">
        <v>0</v>
      </c>
    </row>
    <row r="1232" spans="1:41" x14ac:dyDescent="0.25">
      <c r="A1232">
        <v>438</v>
      </c>
      <c r="B1232" t="s">
        <v>192</v>
      </c>
      <c r="C1232" t="s">
        <v>1546</v>
      </c>
      <c r="D1232"/>
      <c r="E1232">
        <v>50</v>
      </c>
      <c r="F1232">
        <v>80</v>
      </c>
      <c r="G1232">
        <v>95</v>
      </c>
      <c r="H1232">
        <v>10</v>
      </c>
      <c r="I1232">
        <v>45</v>
      </c>
      <c r="J1232">
        <v>10</v>
      </c>
      <c r="K1232" t="s">
        <v>312</v>
      </c>
      <c r="L1232" t="s">
        <v>247</v>
      </c>
      <c r="M1232" t="s">
        <v>251</v>
      </c>
      <c r="N1232">
        <v>4.5</v>
      </c>
      <c r="O1232">
        <v>6.2</v>
      </c>
      <c r="R1232">
        <f t="shared" si="84"/>
        <v>5</v>
      </c>
      <c r="S1232">
        <f t="shared" si="85"/>
        <v>6</v>
      </c>
      <c r="T1232">
        <f t="shared" si="86"/>
        <v>11</v>
      </c>
      <c r="U1232" t="s">
        <v>1546</v>
      </c>
      <c r="V1232" t="s">
        <v>1492</v>
      </c>
      <c r="W1232" t="s">
        <v>1468</v>
      </c>
      <c r="X1232" t="s">
        <v>1512</v>
      </c>
      <c r="Y1232" t="s">
        <v>77</v>
      </c>
      <c r="Z1232" cm="1">
        <f t="array" ref="Z1232">IF(ISBLANK(AK1232),_xlfn.LET(
    _xlpm.nameBeforeSlash, IF(ISNUMBER(SEARCH("/", Y1232)), LEFT(Y1232, SEARCH("/", Y1232)-1), Y1232),
    _xlpm.matchRow, IFERROR(MATCH(_xlpm.nameBeforeSlash, AA:AA, 0), ""),
    _xlpm.difference, IF(_xlpm.matchRow="", "", ABS((R1232 + S1232)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),IF(ISBLANK(Y1232),"","Hidden"))</f>
        <v>8</v>
      </c>
      <c r="AA1232" t="s">
        <v>192</v>
      </c>
      <c r="AC1232" t="s">
        <v>745</v>
      </c>
      <c r="AD1232" t="str">
        <f>_xlfn.XLOOKUP(AC1232,moves!A:A,moves!B:B)</f>
        <v>normal</v>
      </c>
      <c r="AE1232">
        <f>_xlfn.XLOOKUP(AC1232,moves!A:A,moves!D:D)</f>
        <v>1</v>
      </c>
      <c r="AF1232" t="str">
        <f>_xlfn.XLOOKUP(AC1232,moves!A:A,moves!E:E)</f>
        <v>For every 2 damage taken by the user this battle: Increase attack strength by 1.</v>
      </c>
      <c r="AG1232">
        <v>0</v>
      </c>
      <c r="AH1232">
        <v>0</v>
      </c>
      <c r="AI1232">
        <f t="shared" si="87"/>
        <v>0</v>
      </c>
      <c r="AJ1232" t="s">
        <v>523</v>
      </c>
      <c r="AL1232">
        <v>0</v>
      </c>
      <c r="AM1232" cm="1">
        <f t="array" ref="AM1232">IF(AL1232=1,1,
   IF(ISTEXT(AK1232),1,
   IF(AO1232&gt;1,AM1231,
   IF(AI1232=1,
      IF(SUMPRODUCT((LEN($Y$2:$Y$4096)-LEN(SUBSTITUTE($Y$2:$Y$4096,AA1232,"")))/LEN(AA1232))&gt;0,2,1),
      IF(
         SUMPRODUCT((LEN($Y$2:$Y$4096)-LEN(SUBSTITUTE($Y$2:$Y$4096,AA1232,"")))/LEN(AA1232))
         - SUMPRODUCT((LEN($Y$2:$Y$4096)-LEN(SUBSTITUTE($Y$2:$Y$4096,"Alolan "&amp;AA1232,"")))/LEN("Alolan "&amp;AA1232))
         - SUMPRODUCT((LEN($Y$2:$Y$4096)-LEN(SUBSTITUTE($Y$2:$Y$4096,"Galarian "&amp;AA1232,"")))/LEN("Galarian "&amp;AA1232))
         - SUMPRODUCT((LEN($Y$2:$Y$4096)-LEN(SUBSTITUTE($Y$2:$Y$4096,"Hisuian "&amp;AA1232,"")))/LEN("Hisuian "&amp;AA1232))
         - SUMPRODUCT((LEN($Y$2:$Y$4096)-LEN(SUBSTITUTE($Y$2:$Y$4096,"Paldean "&amp;AA1232,"")))/LEN("Paldean "&amp;AA1232))
      &gt;0,2,1)
   ))))</f>
        <v>1</v>
      </c>
      <c r="AN1232">
        <v>0</v>
      </c>
      <c r="AO1232">
        <v>0</v>
      </c>
    </row>
    <row r="1233" spans="1:41" x14ac:dyDescent="0.25">
      <c r="A1233" t="s">
        <v>4187</v>
      </c>
      <c r="B1233" t="s">
        <v>192</v>
      </c>
      <c r="C1233" t="s">
        <v>1546</v>
      </c>
      <c r="D1233"/>
      <c r="E1233">
        <v>50</v>
      </c>
      <c r="F1233">
        <v>80</v>
      </c>
      <c r="G1233">
        <v>95</v>
      </c>
      <c r="H1233">
        <v>10</v>
      </c>
      <c r="I1233">
        <v>45</v>
      </c>
      <c r="J1233">
        <v>10</v>
      </c>
      <c r="K1233" t="s">
        <v>312</v>
      </c>
      <c r="L1233" t="s">
        <v>247</v>
      </c>
      <c r="M1233" t="s">
        <v>251</v>
      </c>
      <c r="N1233">
        <v>4.5</v>
      </c>
      <c r="O1233">
        <v>6.2</v>
      </c>
      <c r="R1233">
        <f t="shared" si="84"/>
        <v>5</v>
      </c>
      <c r="S1233">
        <f t="shared" si="85"/>
        <v>6</v>
      </c>
      <c r="T1233">
        <f t="shared" si="86"/>
        <v>11</v>
      </c>
      <c r="U1233" t="s">
        <v>1546</v>
      </c>
      <c r="V1233" t="s">
        <v>1492</v>
      </c>
      <c r="W1233" t="s">
        <v>1468</v>
      </c>
      <c r="X1233" t="s">
        <v>1512</v>
      </c>
      <c r="Y1233" t="s">
        <v>5173</v>
      </c>
      <c r="Z1233" cm="1">
        <f t="array" ref="Z1233">IF(ISBLANK(AK1233),_xlfn.LET(
    _xlpm.nameBeforeSlash, IF(ISNUMBER(SEARCH("/", Y1233)), LEFT(Y1233, SEARCH("/", Y1233)-1), Y1233),
    _xlpm.matchRow, IFERROR(MATCH(_xlpm.nameBeforeSlash, AA:AA, 0), ""),
    _xlpm.difference, IF(_xlpm.matchRow="", "", ABS((R1233 + S1233)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),IF(ISBLANK(Y1233),"","Hidden"))</f>
        <v>8</v>
      </c>
      <c r="AA1233" t="s">
        <v>5475</v>
      </c>
      <c r="AC1233" t="s">
        <v>1345</v>
      </c>
      <c r="AD1233" t="str">
        <f>_xlfn.XLOOKUP(AC1233,moves!A:A,moves!B:B)</f>
        <v>rock</v>
      </c>
      <c r="AE1233">
        <f>_xlfn.XLOOKUP(AC1233,moves!A:A,moves!D:D)</f>
        <v>2</v>
      </c>
      <c r="AF1233" t="str">
        <f>_xlfn.XLOOKUP(AC1233,moves!A:A,moves!E:E)</f>
        <v>When the target next attacks: Remove 1 regular hit from the roll.</v>
      </c>
      <c r="AG1233">
        <v>0</v>
      </c>
      <c r="AH1233">
        <v>0</v>
      </c>
      <c r="AI1233">
        <f t="shared" si="87"/>
        <v>1</v>
      </c>
      <c r="AJ1233" t="s">
        <v>523</v>
      </c>
      <c r="AL1233">
        <v>0</v>
      </c>
      <c r="AM1233" cm="1">
        <f t="array" ref="AM1233">IF(AL1233=1,1,
   IF(ISTEXT(AK1233),1,
   IF(AO1233&gt;1,AM1232,
   IF(AI1233=1,
      IF(SUMPRODUCT((LEN($Y$2:$Y$4096)-LEN(SUBSTITUTE($Y$2:$Y$4096,AA1233,"")))/LEN(AA1233))&gt;0,2,1),
      IF(
         SUMPRODUCT((LEN($Y$2:$Y$4096)-LEN(SUBSTITUTE($Y$2:$Y$4096,AA1233,"")))/LEN(AA1233))
         - SUMPRODUCT((LEN($Y$2:$Y$4096)-LEN(SUBSTITUTE($Y$2:$Y$4096,"Alolan "&amp;AA1233,"")))/LEN("Alolan "&amp;AA1233))
         - SUMPRODUCT((LEN($Y$2:$Y$4096)-LEN(SUBSTITUTE($Y$2:$Y$4096,"Galarian "&amp;AA1233,"")))/LEN("Galarian "&amp;AA1233))
         - SUMPRODUCT((LEN($Y$2:$Y$4096)-LEN(SUBSTITUTE($Y$2:$Y$4096,"Hisuian "&amp;AA1233,"")))/LEN("Hisuian "&amp;AA1233))
         - SUMPRODUCT((LEN($Y$2:$Y$4096)-LEN(SUBSTITUTE($Y$2:$Y$4096,"Paldean "&amp;AA1233,"")))/LEN("Paldean "&amp;AA1233))
      &gt;0,2,1)
   ))))</f>
        <v>1</v>
      </c>
      <c r="AN1233">
        <v>0</v>
      </c>
      <c r="AO1233">
        <v>0</v>
      </c>
    </row>
    <row r="1234" spans="1:41" x14ac:dyDescent="0.25">
      <c r="A1234">
        <v>439</v>
      </c>
      <c r="B1234" t="s">
        <v>193</v>
      </c>
      <c r="C1234" t="s">
        <v>429</v>
      </c>
      <c r="D1234" t="s">
        <v>1536</v>
      </c>
      <c r="E1234">
        <v>20</v>
      </c>
      <c r="F1234">
        <v>25</v>
      </c>
      <c r="G1234">
        <v>45</v>
      </c>
      <c r="H1234">
        <v>70</v>
      </c>
      <c r="I1234">
        <v>90</v>
      </c>
      <c r="J1234">
        <v>60</v>
      </c>
      <c r="K1234" t="s">
        <v>314</v>
      </c>
      <c r="L1234" t="s">
        <v>250</v>
      </c>
      <c r="M1234" t="s">
        <v>249</v>
      </c>
      <c r="N1234">
        <v>6.15</v>
      </c>
      <c r="O1234">
        <v>4.8499999999999996</v>
      </c>
      <c r="R1234">
        <f t="shared" si="84"/>
        <v>6</v>
      </c>
      <c r="S1234">
        <f t="shared" si="85"/>
        <v>5</v>
      </c>
      <c r="T1234">
        <f t="shared" si="86"/>
        <v>11</v>
      </c>
      <c r="U1234" t="s">
        <v>429</v>
      </c>
      <c r="V1234" t="s">
        <v>1536</v>
      </c>
      <c r="W1234" t="s">
        <v>1209</v>
      </c>
      <c r="X1234" t="s">
        <v>1471</v>
      </c>
      <c r="Y1234" t="s">
        <v>2104</v>
      </c>
      <c r="Z1234" cm="1">
        <f t="array" ref="Z1234">IF(ISBLANK(AK1234),_xlfn.LET(
    _xlpm.nameBeforeSlash, IF(ISNUMBER(SEARCH("/", Y1234)), LEFT(Y1234, SEARCH("/", Y1234)-1), Y1234),
    _xlpm.matchRow, IFERROR(MATCH(_xlpm.nameBeforeSlash, AA:AA, 0), ""),
    _xlpm.difference, IF(_xlpm.matchRow="", "", ABS((R1234 + S1234)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),IF(ISBLANK(Y1234),"","Hidden"))</f>
        <v>9</v>
      </c>
      <c r="AA1234" t="s">
        <v>193</v>
      </c>
      <c r="AC1234" t="s">
        <v>452</v>
      </c>
      <c r="AD1234" t="str">
        <f>_xlfn.XLOOKUP(AC1234,moves!A:A,moves!B:B)</f>
        <v>typeless</v>
      </c>
      <c r="AE1234" t="str">
        <f>_xlfn.XLOOKUP(AC1234,moves!A:A,moves!D:D)</f>
        <v>?</v>
      </c>
      <c r="AF1234" t="str">
        <f>_xlfn.XLOOKUP(AC1234,moves!A:A,moves!E:E)</f>
        <v>Select a move from the target and then attack the target with that move.</v>
      </c>
      <c r="AG1234">
        <v>1</v>
      </c>
      <c r="AH1234">
        <v>0</v>
      </c>
      <c r="AI1234">
        <f t="shared" si="87"/>
        <v>0</v>
      </c>
      <c r="AJ1234" t="s">
        <v>870</v>
      </c>
      <c r="AL1234">
        <v>0</v>
      </c>
      <c r="AM1234" cm="1">
        <f t="array" ref="AM1234">IF(AL1234=1,1,
   IF(ISTEXT(AK1234),1,
   IF(AO1234&gt;1,AM1233,
   IF(AI1234=1,
      IF(SUMPRODUCT((LEN($Y$2:$Y$4096)-LEN(SUBSTITUTE($Y$2:$Y$4096,AA1234,"")))/LEN(AA1234))&gt;0,2,1),
      IF(
         SUMPRODUCT((LEN($Y$2:$Y$4096)-LEN(SUBSTITUTE($Y$2:$Y$4096,AA1234,"")))/LEN(AA1234))
         - SUMPRODUCT((LEN($Y$2:$Y$4096)-LEN(SUBSTITUTE($Y$2:$Y$4096,"Alolan "&amp;AA1234,"")))/LEN("Alolan "&amp;AA1234))
         - SUMPRODUCT((LEN($Y$2:$Y$4096)-LEN(SUBSTITUTE($Y$2:$Y$4096,"Galarian "&amp;AA1234,"")))/LEN("Galarian "&amp;AA1234))
         - SUMPRODUCT((LEN($Y$2:$Y$4096)-LEN(SUBSTITUTE($Y$2:$Y$4096,"Hisuian "&amp;AA1234,"")))/LEN("Hisuian "&amp;AA1234))
         - SUMPRODUCT((LEN($Y$2:$Y$4096)-LEN(SUBSTITUTE($Y$2:$Y$4096,"Paldean "&amp;AA1234,"")))/LEN("Paldean "&amp;AA1234))
      &gt;0,2,1)
   ))))</f>
        <v>1</v>
      </c>
      <c r="AN1234">
        <v>0</v>
      </c>
      <c r="AO1234">
        <v>0</v>
      </c>
    </row>
    <row r="1235" spans="1:41" x14ac:dyDescent="0.25">
      <c r="A1235">
        <v>439</v>
      </c>
      <c r="B1235" t="s">
        <v>193</v>
      </c>
      <c r="C1235" t="s">
        <v>429</v>
      </c>
      <c r="D1235" t="s">
        <v>1536</v>
      </c>
      <c r="E1235">
        <v>20</v>
      </c>
      <c r="F1235">
        <v>25</v>
      </c>
      <c r="G1235">
        <v>45</v>
      </c>
      <c r="H1235">
        <v>70</v>
      </c>
      <c r="I1235">
        <v>90</v>
      </c>
      <c r="J1235">
        <v>60</v>
      </c>
      <c r="K1235" t="s">
        <v>314</v>
      </c>
      <c r="L1235" t="s">
        <v>250</v>
      </c>
      <c r="M1235" t="s">
        <v>249</v>
      </c>
      <c r="N1235">
        <v>6.15</v>
      </c>
      <c r="O1235">
        <v>4.8499999999999996</v>
      </c>
      <c r="R1235">
        <f t="shared" si="84"/>
        <v>6</v>
      </c>
      <c r="S1235">
        <f t="shared" si="85"/>
        <v>5</v>
      </c>
      <c r="T1235">
        <f t="shared" si="86"/>
        <v>11</v>
      </c>
      <c r="U1235" t="s">
        <v>429</v>
      </c>
      <c r="V1235" t="s">
        <v>1536</v>
      </c>
      <c r="W1235" t="s">
        <v>1209</v>
      </c>
      <c r="X1235" t="s">
        <v>1471</v>
      </c>
      <c r="Y1235" t="s">
        <v>2104</v>
      </c>
      <c r="Z1235" cm="1">
        <f t="array" ref="Z1235">IF(ISBLANK(AK1235),_xlfn.LET(
    _xlpm.nameBeforeSlash, IF(ISNUMBER(SEARCH("/", Y1235)), LEFT(Y1235, SEARCH("/", Y1235)-1), Y1235),
    _xlpm.matchRow, IFERROR(MATCH(_xlpm.nameBeforeSlash, AA:AA, 0), ""),
    _xlpm.difference, IF(_xlpm.matchRow="", "", ABS((R1235 + S1235)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),IF(ISBLANK(Y1235),"","Hidden"))</f>
        <v>9</v>
      </c>
      <c r="AA1235" t="s">
        <v>193</v>
      </c>
      <c r="AC1235" t="s">
        <v>452</v>
      </c>
      <c r="AD1235" t="str">
        <f>_xlfn.XLOOKUP(AC1235,moves!A:A,moves!B:B)</f>
        <v>typeless</v>
      </c>
      <c r="AE1235" t="str">
        <f>_xlfn.XLOOKUP(AC1235,moves!A:A,moves!D:D)</f>
        <v>?</v>
      </c>
      <c r="AF1235" t="str">
        <f>_xlfn.XLOOKUP(AC1235,moves!A:A,moves!E:E)</f>
        <v>Select a move from the target and then attack the target with that move.</v>
      </c>
      <c r="AG1235">
        <v>0</v>
      </c>
      <c r="AH1235">
        <v>0</v>
      </c>
      <c r="AI1235">
        <f t="shared" si="87"/>
        <v>0</v>
      </c>
      <c r="AJ1235" t="s">
        <v>523</v>
      </c>
      <c r="AL1235">
        <v>0</v>
      </c>
      <c r="AM1235" cm="1">
        <f t="array" ref="AM1235">IF(AL1235=1,1,
   IF(ISTEXT(AK1235),1,
   IF(AO1235&gt;1,AM1234,
   IF(AI1235=1,
      IF(SUMPRODUCT((LEN($Y$2:$Y$4096)-LEN(SUBSTITUTE($Y$2:$Y$4096,AA1235,"")))/LEN(AA1235))&gt;0,2,1),
      IF(
         SUMPRODUCT((LEN($Y$2:$Y$4096)-LEN(SUBSTITUTE($Y$2:$Y$4096,AA1235,"")))/LEN(AA1235))
         - SUMPRODUCT((LEN($Y$2:$Y$4096)-LEN(SUBSTITUTE($Y$2:$Y$4096,"Alolan "&amp;AA1235,"")))/LEN("Alolan "&amp;AA1235))
         - SUMPRODUCT((LEN($Y$2:$Y$4096)-LEN(SUBSTITUTE($Y$2:$Y$4096,"Galarian "&amp;AA1235,"")))/LEN("Galarian "&amp;AA1235))
         - SUMPRODUCT((LEN($Y$2:$Y$4096)-LEN(SUBSTITUTE($Y$2:$Y$4096,"Hisuian "&amp;AA1235,"")))/LEN("Hisuian "&amp;AA1235))
         - SUMPRODUCT((LEN($Y$2:$Y$4096)-LEN(SUBSTITUTE($Y$2:$Y$4096,"Paldean "&amp;AA1235,"")))/LEN("Paldean "&amp;AA1235))
      &gt;0,2,1)
   ))))</f>
        <v>1</v>
      </c>
      <c r="AN1235">
        <v>0</v>
      </c>
      <c r="AO1235">
        <v>0</v>
      </c>
    </row>
    <row r="1236" spans="1:41" x14ac:dyDescent="0.25">
      <c r="A1236" t="s">
        <v>4188</v>
      </c>
      <c r="B1236" t="s">
        <v>193</v>
      </c>
      <c r="C1236" t="s">
        <v>429</v>
      </c>
      <c r="D1236" t="s">
        <v>1536</v>
      </c>
      <c r="E1236">
        <v>20</v>
      </c>
      <c r="F1236">
        <v>25</v>
      </c>
      <c r="G1236">
        <v>45</v>
      </c>
      <c r="H1236">
        <v>70</v>
      </c>
      <c r="I1236">
        <v>90</v>
      </c>
      <c r="J1236">
        <v>60</v>
      </c>
      <c r="K1236" t="s">
        <v>314</v>
      </c>
      <c r="L1236" t="s">
        <v>250</v>
      </c>
      <c r="M1236" t="s">
        <v>249</v>
      </c>
      <c r="N1236">
        <v>6.15</v>
      </c>
      <c r="O1236">
        <v>4.8499999999999996</v>
      </c>
      <c r="R1236">
        <f t="shared" si="84"/>
        <v>6</v>
      </c>
      <c r="S1236">
        <f t="shared" si="85"/>
        <v>5</v>
      </c>
      <c r="T1236">
        <f t="shared" si="86"/>
        <v>11</v>
      </c>
      <c r="U1236" t="s">
        <v>429</v>
      </c>
      <c r="V1236" t="s">
        <v>1536</v>
      </c>
      <c r="W1236" t="s">
        <v>1209</v>
      </c>
      <c r="X1236" t="s">
        <v>1471</v>
      </c>
      <c r="Y1236" t="s">
        <v>6181</v>
      </c>
      <c r="Z1236" cm="1">
        <f t="array" ref="Z1236">IF(ISBLANK(AK1236),_xlfn.LET(
    _xlpm.nameBeforeSlash, IF(ISNUMBER(SEARCH("/", Y1236)), LEFT(Y1236, SEARCH("/", Y1236)-1), Y1236),
    _xlpm.matchRow, IFERROR(MATCH(_xlpm.nameBeforeSlash, AA:AA, 0), ""),
    _xlpm.difference, IF(_xlpm.matchRow="", "", ABS((R1236 + S1236)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),IF(ISBLANK(Y1236),"","Hidden"))</f>
        <v>9</v>
      </c>
      <c r="AA1236" t="s">
        <v>5476</v>
      </c>
      <c r="AC1236" t="s">
        <v>430</v>
      </c>
      <c r="AD1236" t="str">
        <f>_xlfn.XLOOKUP(AC1236,moves!A:A,moves!B:B)</f>
        <v>psychic</v>
      </c>
      <c r="AE1236">
        <f>_xlfn.XLOOKUP(AC1236,moves!A:A,moves!D:D)</f>
        <v>2</v>
      </c>
      <c r="AF1236" t="str">
        <f>_xlfn.XLOOKUP(AC1236,moves!A:A,moves!E:E)</f>
        <v>Inflict the Confused status on the target.</v>
      </c>
      <c r="AG1236">
        <v>1</v>
      </c>
      <c r="AH1236">
        <v>0</v>
      </c>
      <c r="AI1236">
        <f t="shared" si="87"/>
        <v>1</v>
      </c>
      <c r="AJ1236" t="s">
        <v>523</v>
      </c>
      <c r="AL1236">
        <v>0</v>
      </c>
      <c r="AM1236" cm="1">
        <f t="array" ref="AM1236">IF(AL1236=1,1,
   IF(ISTEXT(AK1236),1,
   IF(AO1236&gt;1,AM1235,
   IF(AI1236=1,
      IF(SUMPRODUCT((LEN($Y$2:$Y$4096)-LEN(SUBSTITUTE($Y$2:$Y$4096,AA1236,"")))/LEN(AA1236))&gt;0,2,1),
      IF(
         SUMPRODUCT((LEN($Y$2:$Y$4096)-LEN(SUBSTITUTE($Y$2:$Y$4096,AA1236,"")))/LEN(AA1236))
         - SUMPRODUCT((LEN($Y$2:$Y$4096)-LEN(SUBSTITUTE($Y$2:$Y$4096,"Alolan "&amp;AA1236,"")))/LEN("Alolan "&amp;AA1236))
         - SUMPRODUCT((LEN($Y$2:$Y$4096)-LEN(SUBSTITUTE($Y$2:$Y$4096,"Galarian "&amp;AA1236,"")))/LEN("Galarian "&amp;AA1236))
         - SUMPRODUCT((LEN($Y$2:$Y$4096)-LEN(SUBSTITUTE($Y$2:$Y$4096,"Hisuian "&amp;AA1236,"")))/LEN("Hisuian "&amp;AA1236))
         - SUMPRODUCT((LEN($Y$2:$Y$4096)-LEN(SUBSTITUTE($Y$2:$Y$4096,"Paldean "&amp;AA1236,"")))/LEN("Paldean "&amp;AA1236))
      &gt;0,2,1)
   ))))</f>
        <v>1</v>
      </c>
      <c r="AN1236">
        <v>0</v>
      </c>
      <c r="AO1236">
        <v>0</v>
      </c>
    </row>
    <row r="1237" spans="1:41" x14ac:dyDescent="0.25">
      <c r="A1237">
        <v>440</v>
      </c>
      <c r="B1237" t="s">
        <v>194</v>
      </c>
      <c r="C1237" t="s">
        <v>1512</v>
      </c>
      <c r="D1237"/>
      <c r="E1237">
        <v>100</v>
      </c>
      <c r="F1237">
        <v>5</v>
      </c>
      <c r="G1237">
        <v>5</v>
      </c>
      <c r="H1237">
        <v>15</v>
      </c>
      <c r="I1237">
        <v>65</v>
      </c>
      <c r="J1237">
        <v>30</v>
      </c>
      <c r="K1237" t="s">
        <v>316</v>
      </c>
      <c r="L1237" t="s">
        <v>247</v>
      </c>
      <c r="M1237" t="s">
        <v>251</v>
      </c>
      <c r="N1237">
        <v>2</v>
      </c>
      <c r="O1237">
        <v>6.1</v>
      </c>
      <c r="R1237">
        <f t="shared" si="84"/>
        <v>2</v>
      </c>
      <c r="S1237">
        <f t="shared" si="85"/>
        <v>6</v>
      </c>
      <c r="T1237">
        <f t="shared" si="86"/>
        <v>8</v>
      </c>
      <c r="U1237" t="s">
        <v>1512</v>
      </c>
      <c r="V1237" t="s">
        <v>1536</v>
      </c>
      <c r="W1237" t="s">
        <v>429</v>
      </c>
      <c r="X1237" t="s">
        <v>1521</v>
      </c>
      <c r="Y1237" t="s">
        <v>51</v>
      </c>
      <c r="Z1237" cm="1">
        <f t="array" ref="Z1237">IF(ISBLANK(AK1237),_xlfn.LET(
    _xlpm.nameBeforeSlash, IF(ISNUMBER(SEARCH("/", Y1237)), LEFT(Y1237, SEARCH("/", Y1237)-1), Y1237),
    _xlpm.matchRow, IFERROR(MATCH(_xlpm.nameBeforeSlash, AA:AA, 0), ""),
    _xlpm.difference, IF(_xlpm.matchRow="", "", ABS((R1237 + S1237)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),IF(ISBLANK(Y1237),"","Hidden"))</f>
        <v>12</v>
      </c>
      <c r="AA1237" t="s">
        <v>194</v>
      </c>
      <c r="AC1237" t="s">
        <v>1023</v>
      </c>
      <c r="AD1237" t="str">
        <f>_xlfn.XLOOKUP(AC1237,moves!A:A,moves!B:B)</f>
        <v>fairy</v>
      </c>
      <c r="AE1237">
        <f>_xlfn.XLOOKUP(AC1237,moves!A:A,moves!D:D)</f>
        <v>2</v>
      </c>
      <c r="AF1237" t="str">
        <f>_xlfn.XLOOKUP(AC1237,moves!A:A,moves!E:E)</f>
        <v>When the target next attacks: Remove 1 critical hit from the roll.</v>
      </c>
      <c r="AG1237">
        <v>0</v>
      </c>
      <c r="AH1237">
        <v>0</v>
      </c>
      <c r="AI1237">
        <f t="shared" si="87"/>
        <v>0</v>
      </c>
      <c r="AJ1237" t="s">
        <v>523</v>
      </c>
      <c r="AL1237">
        <v>0</v>
      </c>
      <c r="AM1237" cm="1">
        <f t="array" ref="AM1237">IF(AL1237=1,1,
   IF(ISTEXT(AK1237),1,
   IF(AO1237&gt;1,AM1236,
   IF(AI1237=1,
      IF(SUMPRODUCT((LEN($Y$2:$Y$4096)-LEN(SUBSTITUTE($Y$2:$Y$4096,AA1237,"")))/LEN(AA1237))&gt;0,2,1),
      IF(
         SUMPRODUCT((LEN($Y$2:$Y$4096)-LEN(SUBSTITUTE($Y$2:$Y$4096,AA1237,"")))/LEN(AA1237))
         - SUMPRODUCT((LEN($Y$2:$Y$4096)-LEN(SUBSTITUTE($Y$2:$Y$4096,"Alolan "&amp;AA1237,"")))/LEN("Alolan "&amp;AA1237))
         - SUMPRODUCT((LEN($Y$2:$Y$4096)-LEN(SUBSTITUTE($Y$2:$Y$4096,"Galarian "&amp;AA1237,"")))/LEN("Galarian "&amp;AA1237))
         - SUMPRODUCT((LEN($Y$2:$Y$4096)-LEN(SUBSTITUTE($Y$2:$Y$4096,"Hisuian "&amp;AA1237,"")))/LEN("Hisuian "&amp;AA1237))
         - SUMPRODUCT((LEN($Y$2:$Y$4096)-LEN(SUBSTITUTE($Y$2:$Y$4096,"Paldean "&amp;AA1237,"")))/LEN("Paldean "&amp;AA1237))
      &gt;0,2,1)
   ))))</f>
        <v>1</v>
      </c>
      <c r="AN1237">
        <v>0</v>
      </c>
      <c r="AO1237">
        <v>0</v>
      </c>
    </row>
    <row r="1238" spans="1:41" x14ac:dyDescent="0.25">
      <c r="A1238" t="s">
        <v>4189</v>
      </c>
      <c r="B1238" t="s">
        <v>194</v>
      </c>
      <c r="C1238" t="s">
        <v>1512</v>
      </c>
      <c r="D1238"/>
      <c r="E1238">
        <v>100</v>
      </c>
      <c r="F1238">
        <v>5</v>
      </c>
      <c r="G1238">
        <v>5</v>
      </c>
      <c r="H1238">
        <v>15</v>
      </c>
      <c r="I1238">
        <v>65</v>
      </c>
      <c r="J1238">
        <v>30</v>
      </c>
      <c r="K1238" t="s">
        <v>316</v>
      </c>
      <c r="L1238" t="s">
        <v>247</v>
      </c>
      <c r="M1238" t="s">
        <v>251</v>
      </c>
      <c r="N1238">
        <v>2</v>
      </c>
      <c r="O1238">
        <v>6.1</v>
      </c>
      <c r="R1238">
        <f t="shared" si="84"/>
        <v>2</v>
      </c>
      <c r="S1238">
        <f t="shared" si="85"/>
        <v>6</v>
      </c>
      <c r="T1238">
        <f t="shared" si="86"/>
        <v>8</v>
      </c>
      <c r="U1238" t="s">
        <v>1512</v>
      </c>
      <c r="V1238" t="s">
        <v>1536</v>
      </c>
      <c r="W1238" t="s">
        <v>429</v>
      </c>
      <c r="X1238" t="s">
        <v>1521</v>
      </c>
      <c r="Y1238" t="s">
        <v>5086</v>
      </c>
      <c r="Z1238" cm="1">
        <f t="array" ref="Z1238">IF(ISBLANK(AK1238),_xlfn.LET(
    _xlpm.nameBeforeSlash, IF(ISNUMBER(SEARCH("/", Y1238)), LEFT(Y1238, SEARCH("/", Y1238)-1), Y1238),
    _xlpm.matchRow, IFERROR(MATCH(_xlpm.nameBeforeSlash, AA:AA, 0), ""),
    _xlpm.difference, IF(_xlpm.matchRow="", "", ABS((R1238 + S1238)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),IF(ISBLANK(Y1238),"","Hidden"))</f>
        <v>12</v>
      </c>
      <c r="AA1238" t="s">
        <v>5477</v>
      </c>
      <c r="AC1238" t="s">
        <v>1251</v>
      </c>
      <c r="AD1238" t="str">
        <f>_xlfn.XLOOKUP(AC1238,moves!A:A,moves!B:B)</f>
        <v>normal</v>
      </c>
      <c r="AE1238">
        <f>_xlfn.XLOOKUP(AC1238,moves!A:A,moves!D:D)</f>
        <v>2</v>
      </c>
      <c r="AF1238" t="str">
        <f>_xlfn.XLOOKUP(AC1238,moves!A:A,moves!E:E)</f>
        <v>If the target has a held item and the user does not: Steal the target's held item until the end of battle.</v>
      </c>
      <c r="AG1238">
        <v>0</v>
      </c>
      <c r="AH1238">
        <v>0</v>
      </c>
      <c r="AI1238">
        <f t="shared" si="87"/>
        <v>1</v>
      </c>
      <c r="AJ1238" t="s">
        <v>523</v>
      </c>
      <c r="AL1238">
        <v>0</v>
      </c>
      <c r="AM1238" cm="1">
        <f t="array" ref="AM1238">IF(AL1238=1,1,
   IF(ISTEXT(AK1238),1,
   IF(AO1238&gt;1,AM1237,
   IF(AI1238=1,
      IF(SUMPRODUCT((LEN($Y$2:$Y$4096)-LEN(SUBSTITUTE($Y$2:$Y$4096,AA1238,"")))/LEN(AA1238))&gt;0,2,1),
      IF(
         SUMPRODUCT((LEN($Y$2:$Y$4096)-LEN(SUBSTITUTE($Y$2:$Y$4096,AA1238,"")))/LEN(AA1238))
         - SUMPRODUCT((LEN($Y$2:$Y$4096)-LEN(SUBSTITUTE($Y$2:$Y$4096,"Alolan "&amp;AA1238,"")))/LEN("Alolan "&amp;AA1238))
         - SUMPRODUCT((LEN($Y$2:$Y$4096)-LEN(SUBSTITUTE($Y$2:$Y$4096,"Galarian "&amp;AA1238,"")))/LEN("Galarian "&amp;AA1238))
         - SUMPRODUCT((LEN($Y$2:$Y$4096)-LEN(SUBSTITUTE($Y$2:$Y$4096,"Hisuian "&amp;AA1238,"")))/LEN("Hisuian "&amp;AA1238))
         - SUMPRODUCT((LEN($Y$2:$Y$4096)-LEN(SUBSTITUTE($Y$2:$Y$4096,"Paldean "&amp;AA1238,"")))/LEN("Paldean "&amp;AA1238))
      &gt;0,2,1)
   ))))</f>
        <v>1</v>
      </c>
      <c r="AN1238">
        <v>0</v>
      </c>
      <c r="AO1238">
        <v>0</v>
      </c>
    </row>
    <row r="1239" spans="1:41" x14ac:dyDescent="0.25">
      <c r="A1239">
        <v>441</v>
      </c>
      <c r="B1239" t="s">
        <v>195</v>
      </c>
      <c r="C1239" t="s">
        <v>1512</v>
      </c>
      <c r="D1239" t="s">
        <v>1481</v>
      </c>
      <c r="E1239">
        <v>76</v>
      </c>
      <c r="F1239">
        <v>65</v>
      </c>
      <c r="G1239">
        <v>45</v>
      </c>
      <c r="H1239">
        <v>92</v>
      </c>
      <c r="I1239">
        <v>42</v>
      </c>
      <c r="J1239">
        <v>91</v>
      </c>
      <c r="K1239" t="s">
        <v>319</v>
      </c>
      <c r="L1239" t="s">
        <v>250</v>
      </c>
      <c r="M1239" t="s">
        <v>251</v>
      </c>
      <c r="N1239">
        <v>8.89</v>
      </c>
      <c r="O1239">
        <v>5.65</v>
      </c>
      <c r="R1239">
        <f t="shared" si="84"/>
        <v>9</v>
      </c>
      <c r="S1239">
        <f t="shared" si="85"/>
        <v>6</v>
      </c>
      <c r="T1239">
        <f t="shared" si="86"/>
        <v>15</v>
      </c>
      <c r="U1239" t="s">
        <v>1512</v>
      </c>
      <c r="V1239" t="s">
        <v>1481</v>
      </c>
      <c r="W1239" t="s">
        <v>1471</v>
      </c>
      <c r="X1239" t="s">
        <v>1536</v>
      </c>
      <c r="Z1239" t="str" cm="1">
        <f t="array" ref="Z1239">IF(ISBLANK(AK1239),_xlfn.LET(
    _xlpm.nameBeforeSlash, IF(ISNUMBER(SEARCH("/", Y1239)), LEFT(Y1239, SEARCH("/", Y1239)-1), Y1239),
    _xlpm.matchRow, IFERROR(MATCH(_xlpm.nameBeforeSlash, AA:AA, 0), ""),
    _xlpm.difference, IF(_xlpm.matchRow="", "", ABS((R1239 + S1239)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),IF(ISBLANK(Y1239),"","Hidden"))</f>
        <v/>
      </c>
      <c r="AA1239" t="s">
        <v>195</v>
      </c>
      <c r="AC1239" t="s">
        <v>457</v>
      </c>
      <c r="AD1239" t="str">
        <f>_xlfn.XLOOKUP(AC1239,moves!A:A,moves!B:B)</f>
        <v>flying</v>
      </c>
      <c r="AE1239">
        <f>_xlfn.XLOOKUP(AC1239,moves!A:A,moves!D:D)</f>
        <v>3</v>
      </c>
      <c r="AF1239" t="str">
        <f>_xlfn.XLOOKUP(AC1239,moves!A:A,moves!E:E)</f>
        <v>Inflict the Confused status on the target. If the target was already Confused: Deal double damage.</v>
      </c>
      <c r="AG1239">
        <v>0</v>
      </c>
      <c r="AH1239">
        <v>0</v>
      </c>
      <c r="AI1239">
        <f t="shared" si="87"/>
        <v>0</v>
      </c>
      <c r="AJ1239" t="s">
        <v>524</v>
      </c>
      <c r="AL1239">
        <v>0</v>
      </c>
      <c r="AM1239" cm="1">
        <f t="array" ref="AM1239">IF(AL1239=1,1,
   IF(ISTEXT(AK1239),1,
   IF(AO1239&gt;1,AM1238,
   IF(AI1239=1,
      IF(SUMPRODUCT((LEN($Y$2:$Y$4096)-LEN(SUBSTITUTE($Y$2:$Y$4096,AA1239,"")))/LEN(AA1239))&gt;0,2,1),
      IF(
         SUMPRODUCT((LEN($Y$2:$Y$4096)-LEN(SUBSTITUTE($Y$2:$Y$4096,AA1239,"")))/LEN(AA1239))
         - SUMPRODUCT((LEN($Y$2:$Y$4096)-LEN(SUBSTITUTE($Y$2:$Y$4096,"Alolan "&amp;AA1239,"")))/LEN("Alolan "&amp;AA1239))
         - SUMPRODUCT((LEN($Y$2:$Y$4096)-LEN(SUBSTITUTE($Y$2:$Y$4096,"Galarian "&amp;AA1239,"")))/LEN("Galarian "&amp;AA1239))
         - SUMPRODUCT((LEN($Y$2:$Y$4096)-LEN(SUBSTITUTE($Y$2:$Y$4096,"Hisuian "&amp;AA1239,"")))/LEN("Hisuian "&amp;AA1239))
         - SUMPRODUCT((LEN($Y$2:$Y$4096)-LEN(SUBSTITUTE($Y$2:$Y$4096,"Paldean "&amp;AA1239,"")))/LEN("Paldean "&amp;AA1239))
      &gt;0,2,1)
   ))))</f>
        <v>1</v>
      </c>
      <c r="AN1239">
        <v>0</v>
      </c>
      <c r="AO1239">
        <v>0</v>
      </c>
    </row>
    <row r="1240" spans="1:41" x14ac:dyDescent="0.25">
      <c r="A1240" t="s">
        <v>4190</v>
      </c>
      <c r="B1240" t="s">
        <v>195</v>
      </c>
      <c r="C1240" t="s">
        <v>1512</v>
      </c>
      <c r="D1240" t="s">
        <v>1481</v>
      </c>
      <c r="E1240">
        <v>76</v>
      </c>
      <c r="F1240">
        <v>65</v>
      </c>
      <c r="G1240">
        <v>45</v>
      </c>
      <c r="H1240">
        <v>92</v>
      </c>
      <c r="I1240">
        <v>42</v>
      </c>
      <c r="J1240">
        <v>91</v>
      </c>
      <c r="K1240" t="s">
        <v>319</v>
      </c>
      <c r="L1240" t="s">
        <v>250</v>
      </c>
      <c r="M1240" t="s">
        <v>251</v>
      </c>
      <c r="N1240">
        <v>8.89</v>
      </c>
      <c r="O1240">
        <v>5.65</v>
      </c>
      <c r="R1240">
        <f t="shared" si="84"/>
        <v>9</v>
      </c>
      <c r="S1240">
        <f t="shared" si="85"/>
        <v>6</v>
      </c>
      <c r="T1240">
        <f t="shared" si="86"/>
        <v>15</v>
      </c>
      <c r="U1240" t="s">
        <v>1512</v>
      </c>
      <c r="V1240" t="s">
        <v>1481</v>
      </c>
      <c r="W1240" t="s">
        <v>1471</v>
      </c>
      <c r="X1240" t="s">
        <v>1536</v>
      </c>
      <c r="Z1240" t="str" cm="1">
        <f t="array" ref="Z1240">IF(ISBLANK(AK1240),_xlfn.LET(
    _xlpm.nameBeforeSlash, IF(ISNUMBER(SEARCH("/", Y1240)), LEFT(Y1240, SEARCH("/", Y1240)-1), Y1240),
    _xlpm.matchRow, IFERROR(MATCH(_xlpm.nameBeforeSlash, AA:AA, 0), ""),
    _xlpm.difference, IF(_xlpm.matchRow="", "", ABS((R1240 + S1240)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),IF(ISBLANK(Y1240),"","Hidden"))</f>
        <v/>
      </c>
      <c r="AA1240" t="s">
        <v>5478</v>
      </c>
      <c r="AC1240" t="s">
        <v>1232</v>
      </c>
      <c r="AD1240" t="str">
        <f>_xlfn.XLOOKUP(AC1240,moves!A:A,moves!B:B)</f>
        <v>normal</v>
      </c>
      <c r="AE1240">
        <f>_xlfn.XLOOKUP(AC1240,moves!A:A,moves!D:D)</f>
        <v>3</v>
      </c>
      <c r="AF1240" t="str">
        <f>_xlfn.XLOOKUP(AC1240,moves!A:A,moves!E:E)</f>
        <v xml:space="preserve"> </v>
      </c>
      <c r="AG1240">
        <v>0</v>
      </c>
      <c r="AH1240">
        <v>0</v>
      </c>
      <c r="AI1240">
        <f t="shared" si="87"/>
        <v>1</v>
      </c>
      <c r="AJ1240" t="s">
        <v>524</v>
      </c>
      <c r="AL1240">
        <v>0</v>
      </c>
      <c r="AM1240" cm="1">
        <f t="array" ref="AM1240">IF(AL1240=1,1,
   IF(ISTEXT(AK1240),1,
   IF(AO1240&gt;1,AM1239,
   IF(AI1240=1,
      IF(SUMPRODUCT((LEN($Y$2:$Y$4096)-LEN(SUBSTITUTE($Y$2:$Y$4096,AA1240,"")))/LEN(AA1240))&gt;0,2,1),
      IF(
         SUMPRODUCT((LEN($Y$2:$Y$4096)-LEN(SUBSTITUTE($Y$2:$Y$4096,AA1240,"")))/LEN(AA1240))
         - SUMPRODUCT((LEN($Y$2:$Y$4096)-LEN(SUBSTITUTE($Y$2:$Y$4096,"Alolan "&amp;AA1240,"")))/LEN("Alolan "&amp;AA1240))
         - SUMPRODUCT((LEN($Y$2:$Y$4096)-LEN(SUBSTITUTE($Y$2:$Y$4096,"Galarian "&amp;AA1240,"")))/LEN("Galarian "&amp;AA1240))
         - SUMPRODUCT((LEN($Y$2:$Y$4096)-LEN(SUBSTITUTE($Y$2:$Y$4096,"Hisuian "&amp;AA1240,"")))/LEN("Hisuian "&amp;AA1240))
         - SUMPRODUCT((LEN($Y$2:$Y$4096)-LEN(SUBSTITUTE($Y$2:$Y$4096,"Paldean "&amp;AA1240,"")))/LEN("Paldean "&amp;AA1240))
      &gt;0,2,1)
   ))))</f>
        <v>1</v>
      </c>
      <c r="AN1240">
        <v>0</v>
      </c>
      <c r="AO1240">
        <v>0</v>
      </c>
    </row>
    <row r="1241" spans="1:41" x14ac:dyDescent="0.25">
      <c r="A1241">
        <v>442</v>
      </c>
      <c r="B1241" t="s">
        <v>196</v>
      </c>
      <c r="C1241" t="s">
        <v>1524</v>
      </c>
      <c r="D1241" t="s">
        <v>1471</v>
      </c>
      <c r="E1241">
        <v>50</v>
      </c>
      <c r="F1241">
        <v>92</v>
      </c>
      <c r="G1241">
        <v>108</v>
      </c>
      <c r="H1241">
        <v>92</v>
      </c>
      <c r="I1241">
        <v>108</v>
      </c>
      <c r="J1241">
        <v>35</v>
      </c>
      <c r="K1241" t="s">
        <v>320</v>
      </c>
      <c r="L1241" t="s">
        <v>250</v>
      </c>
      <c r="M1241" t="s">
        <v>249</v>
      </c>
      <c r="N1241">
        <v>6.92</v>
      </c>
      <c r="O1241">
        <v>8.48</v>
      </c>
      <c r="P1241">
        <v>-1</v>
      </c>
      <c r="Q1241">
        <v>6</v>
      </c>
      <c r="R1241">
        <f t="shared" si="84"/>
        <v>6</v>
      </c>
      <c r="S1241">
        <f t="shared" si="85"/>
        <v>14</v>
      </c>
      <c r="T1241">
        <f t="shared" si="86"/>
        <v>20</v>
      </c>
      <c r="U1241" t="s">
        <v>1524</v>
      </c>
      <c r="V1241" t="s">
        <v>1471</v>
      </c>
      <c r="W1241" t="s">
        <v>429</v>
      </c>
      <c r="X1241" t="s">
        <v>1479</v>
      </c>
      <c r="Z1241" t="str" cm="1">
        <f t="array" ref="Z1241">IF(ISBLANK(AK1241),_xlfn.LET(
    _xlpm.nameBeforeSlash, IF(ISNUMBER(SEARCH("/", Y1241)), LEFT(Y1241, SEARCH("/", Y1241)-1), Y1241),
    _xlpm.matchRow, IFERROR(MATCH(_xlpm.nameBeforeSlash, AA:AA, 0), ""),
    _xlpm.difference, IF(_xlpm.matchRow="", "", ABS((R1241 + S1241)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),IF(ISBLANK(Y1241),"","Hidden"))</f>
        <v/>
      </c>
      <c r="AA1241" t="s">
        <v>196</v>
      </c>
      <c r="AC1241" t="s">
        <v>1311</v>
      </c>
      <c r="AD1241" t="str">
        <f>_xlfn.XLOOKUP(AC1241,moves!A:A,moves!B:B)</f>
        <v>psychic</v>
      </c>
      <c r="AE1241">
        <f>_xlfn.XLOOKUP(AC1241,moves!A:A,moves!D:D)</f>
        <v>5</v>
      </c>
      <c r="AF1241" t="str">
        <f>_xlfn.XLOOKUP(AC1241,moves!A:A,moves!E:E)</f>
        <v>If the target is Drowsy: Deal double damage.</v>
      </c>
      <c r="AG1241">
        <v>0</v>
      </c>
      <c r="AH1241">
        <v>1</v>
      </c>
      <c r="AI1241">
        <f t="shared" si="87"/>
        <v>0</v>
      </c>
      <c r="AJ1241" t="s">
        <v>867</v>
      </c>
      <c r="AL1241">
        <v>0</v>
      </c>
      <c r="AM1241" cm="1">
        <f t="array" ref="AM1241">IF(AL1241=1,1,
   IF(ISTEXT(AK1241),1,
   IF(AO1241&gt;1,AM1240,
   IF(AI1241=1,
      IF(SUMPRODUCT((LEN($Y$2:$Y$4096)-LEN(SUBSTITUTE($Y$2:$Y$4096,AA1241,"")))/LEN(AA1241))&gt;0,2,1),
      IF(
         SUMPRODUCT((LEN($Y$2:$Y$4096)-LEN(SUBSTITUTE($Y$2:$Y$4096,AA1241,"")))/LEN(AA1241))
         - SUMPRODUCT((LEN($Y$2:$Y$4096)-LEN(SUBSTITUTE($Y$2:$Y$4096,"Alolan "&amp;AA1241,"")))/LEN("Alolan "&amp;AA1241))
         - SUMPRODUCT((LEN($Y$2:$Y$4096)-LEN(SUBSTITUTE($Y$2:$Y$4096,"Galarian "&amp;AA1241,"")))/LEN("Galarian "&amp;AA1241))
         - SUMPRODUCT((LEN($Y$2:$Y$4096)-LEN(SUBSTITUTE($Y$2:$Y$4096,"Hisuian "&amp;AA1241,"")))/LEN("Hisuian "&amp;AA1241))
         - SUMPRODUCT((LEN($Y$2:$Y$4096)-LEN(SUBSTITUTE($Y$2:$Y$4096,"Paldean "&amp;AA1241,"")))/LEN("Paldean "&amp;AA1241))
      &gt;0,2,1)
   ))))</f>
        <v>1</v>
      </c>
      <c r="AN1241">
        <v>0</v>
      </c>
      <c r="AO1241">
        <v>0</v>
      </c>
    </row>
    <row r="1242" spans="1:41" x14ac:dyDescent="0.25">
      <c r="A1242" t="s">
        <v>4191</v>
      </c>
      <c r="B1242" t="s">
        <v>196</v>
      </c>
      <c r="C1242" t="s">
        <v>1524</v>
      </c>
      <c r="D1242" t="s">
        <v>1471</v>
      </c>
      <c r="E1242">
        <v>50</v>
      </c>
      <c r="F1242">
        <v>92</v>
      </c>
      <c r="G1242">
        <v>108</v>
      </c>
      <c r="H1242">
        <v>92</v>
      </c>
      <c r="I1242">
        <v>108</v>
      </c>
      <c r="J1242">
        <v>35</v>
      </c>
      <c r="K1242" t="s">
        <v>320</v>
      </c>
      <c r="L1242" t="s">
        <v>250</v>
      </c>
      <c r="M1242" t="s">
        <v>249</v>
      </c>
      <c r="N1242">
        <v>6.92</v>
      </c>
      <c r="O1242">
        <v>8.48</v>
      </c>
      <c r="P1242">
        <v>-1</v>
      </c>
      <c r="Q1242">
        <v>6</v>
      </c>
      <c r="R1242">
        <f t="shared" si="84"/>
        <v>6</v>
      </c>
      <c r="S1242">
        <f t="shared" si="85"/>
        <v>14</v>
      </c>
      <c r="T1242">
        <f t="shared" si="86"/>
        <v>20</v>
      </c>
      <c r="U1242" t="s">
        <v>1524</v>
      </c>
      <c r="V1242" t="s">
        <v>1471</v>
      </c>
      <c r="W1242" t="s">
        <v>429</v>
      </c>
      <c r="X1242" t="s">
        <v>1479</v>
      </c>
      <c r="Z1242" t="str" cm="1">
        <f t="array" ref="Z1242">IF(ISBLANK(AK1242),_xlfn.LET(
    _xlpm.nameBeforeSlash, IF(ISNUMBER(SEARCH("/", Y1242)), LEFT(Y1242, SEARCH("/", Y1242)-1), Y1242),
    _xlpm.matchRow, IFERROR(MATCH(_xlpm.nameBeforeSlash, AA:AA, 0), ""),
    _xlpm.difference, IF(_xlpm.matchRow="", "", ABS((R1242 + S1242)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),IF(ISBLANK(Y1242),"","Hidden"))</f>
        <v/>
      </c>
      <c r="AA1242" t="s">
        <v>5479</v>
      </c>
      <c r="AC1242" t="s">
        <v>6593</v>
      </c>
      <c r="AD1242" t="str">
        <f>_xlfn.XLOOKUP(AC1242,moves!A:A,moves!B:B)</f>
        <v>ghost</v>
      </c>
      <c r="AE1242">
        <f>_xlfn.XLOOKUP(AC1242,moves!A:A,moves!D:D)</f>
        <v>2</v>
      </c>
      <c r="AF1242" t="str">
        <f>_xlfn.XLOOKUP(AC1242,moves!A:A,moves!E:E)</f>
        <v>If the user faints before its next turn: You may search the Battle Card discard pile for a card and add it to your hand.</v>
      </c>
      <c r="AG1242">
        <v>0</v>
      </c>
      <c r="AH1242">
        <v>1</v>
      </c>
      <c r="AI1242">
        <f t="shared" si="87"/>
        <v>1</v>
      </c>
      <c r="AJ1242" t="s">
        <v>867</v>
      </c>
      <c r="AL1242">
        <v>0</v>
      </c>
      <c r="AM1242" cm="1">
        <f t="array" ref="AM1242">IF(AL1242=1,1,
   IF(ISTEXT(AK1242),1,
   IF(AO1242&gt;1,AM1241,
   IF(AI1242=1,
      IF(SUMPRODUCT((LEN($Y$2:$Y$4096)-LEN(SUBSTITUTE($Y$2:$Y$4096,AA1242,"")))/LEN(AA1242))&gt;0,2,1),
      IF(
         SUMPRODUCT((LEN($Y$2:$Y$4096)-LEN(SUBSTITUTE($Y$2:$Y$4096,AA1242,"")))/LEN(AA1242))
         - SUMPRODUCT((LEN($Y$2:$Y$4096)-LEN(SUBSTITUTE($Y$2:$Y$4096,"Alolan "&amp;AA1242,"")))/LEN("Alolan "&amp;AA1242))
         - SUMPRODUCT((LEN($Y$2:$Y$4096)-LEN(SUBSTITUTE($Y$2:$Y$4096,"Galarian "&amp;AA1242,"")))/LEN("Galarian "&amp;AA1242))
         - SUMPRODUCT((LEN($Y$2:$Y$4096)-LEN(SUBSTITUTE($Y$2:$Y$4096,"Hisuian "&amp;AA1242,"")))/LEN("Hisuian "&amp;AA1242))
         - SUMPRODUCT((LEN($Y$2:$Y$4096)-LEN(SUBSTITUTE($Y$2:$Y$4096,"Paldean "&amp;AA1242,"")))/LEN("Paldean "&amp;AA1242))
      &gt;0,2,1)
   ))))</f>
        <v>1</v>
      </c>
      <c r="AN1242">
        <v>0</v>
      </c>
      <c r="AO1242">
        <v>0</v>
      </c>
    </row>
    <row r="1243" spans="1:41" x14ac:dyDescent="0.25">
      <c r="A1243">
        <v>443</v>
      </c>
      <c r="B1243" t="s">
        <v>197</v>
      </c>
      <c r="C1243" t="s">
        <v>1482</v>
      </c>
      <c r="D1243" t="s">
        <v>1472</v>
      </c>
      <c r="E1243">
        <v>58</v>
      </c>
      <c r="F1243">
        <v>70</v>
      </c>
      <c r="G1243">
        <v>45</v>
      </c>
      <c r="H1243">
        <v>40</v>
      </c>
      <c r="I1243">
        <v>45</v>
      </c>
      <c r="J1243">
        <v>42</v>
      </c>
      <c r="K1243" t="s">
        <v>321</v>
      </c>
      <c r="L1243" t="s">
        <v>253</v>
      </c>
      <c r="M1243" t="s">
        <v>249</v>
      </c>
      <c r="N1243">
        <v>5.58</v>
      </c>
      <c r="O1243">
        <v>5.0200000000000005</v>
      </c>
      <c r="R1243">
        <f t="shared" si="84"/>
        <v>6</v>
      </c>
      <c r="S1243">
        <f t="shared" si="85"/>
        <v>5</v>
      </c>
      <c r="T1243">
        <f t="shared" si="86"/>
        <v>11</v>
      </c>
      <c r="U1243" t="s">
        <v>1482</v>
      </c>
      <c r="V1243" t="s">
        <v>1472</v>
      </c>
      <c r="W1243" t="s">
        <v>1471</v>
      </c>
      <c r="X1243" t="s">
        <v>1546</v>
      </c>
      <c r="Y1243" t="s">
        <v>198</v>
      </c>
      <c r="Z1243" cm="1">
        <f t="array" ref="Z1243">IF(ISBLANK(AK1243),_xlfn.LET(
    _xlpm.nameBeforeSlash, IF(ISNUMBER(SEARCH("/", Y1243)), LEFT(Y1243, SEARCH("/", Y1243)-1), Y1243),
    _xlpm.matchRow, IFERROR(MATCH(_xlpm.nameBeforeSlash, AA:AA, 0), ""),
    _xlpm.difference, IF(_xlpm.matchRow="", "", ABS((R1243 + S1243)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),IF(ISBLANK(Y1243),"","Hidden"))</f>
        <v>7</v>
      </c>
      <c r="AA1243" t="s">
        <v>197</v>
      </c>
      <c r="AC1243" t="s">
        <v>458</v>
      </c>
      <c r="AD1243" t="str">
        <f>_xlfn.XLOOKUP(AC1243,moves!A:A,moves!B:B)</f>
        <v>ground</v>
      </c>
      <c r="AE1243">
        <f>_xlfn.XLOOKUP(AC1243,moves!A:A,moves!D:D)</f>
        <v>2</v>
      </c>
      <c r="AF1243" t="str">
        <f>_xlfn.XLOOKUP(AC1243,moves!A:A,moves!E:E)</f>
        <v>Increase the target's battle fatigue by 2. The target may no longer switch out or flee the battle.</v>
      </c>
      <c r="AG1243">
        <v>1</v>
      </c>
      <c r="AH1243">
        <v>0</v>
      </c>
      <c r="AI1243">
        <f t="shared" si="87"/>
        <v>0</v>
      </c>
      <c r="AJ1243" t="s">
        <v>870</v>
      </c>
      <c r="AL1243">
        <v>0</v>
      </c>
      <c r="AM1243" cm="1">
        <f t="array" ref="AM1243">IF(AL1243=1,1,
   IF(ISTEXT(AK1243),1,
   IF(AO1243&gt;1,AM1242,
   IF(AI1243=1,
      IF(SUMPRODUCT((LEN($Y$2:$Y$4096)-LEN(SUBSTITUTE($Y$2:$Y$4096,AA1243,"")))/LEN(AA1243))&gt;0,2,1),
      IF(
         SUMPRODUCT((LEN($Y$2:$Y$4096)-LEN(SUBSTITUTE($Y$2:$Y$4096,AA1243,"")))/LEN(AA1243))
         - SUMPRODUCT((LEN($Y$2:$Y$4096)-LEN(SUBSTITUTE($Y$2:$Y$4096,"Alolan "&amp;AA1243,"")))/LEN("Alolan "&amp;AA1243))
         - SUMPRODUCT((LEN($Y$2:$Y$4096)-LEN(SUBSTITUTE($Y$2:$Y$4096,"Galarian "&amp;AA1243,"")))/LEN("Galarian "&amp;AA1243))
         - SUMPRODUCT((LEN($Y$2:$Y$4096)-LEN(SUBSTITUTE($Y$2:$Y$4096,"Hisuian "&amp;AA1243,"")))/LEN("Hisuian "&amp;AA1243))
         - SUMPRODUCT((LEN($Y$2:$Y$4096)-LEN(SUBSTITUTE($Y$2:$Y$4096,"Paldean "&amp;AA1243,"")))/LEN("Paldean "&amp;AA1243))
      &gt;0,2,1)
   ))))</f>
        <v>1</v>
      </c>
      <c r="AN1243">
        <v>0</v>
      </c>
      <c r="AO1243">
        <v>0</v>
      </c>
    </row>
    <row r="1244" spans="1:41" x14ac:dyDescent="0.25">
      <c r="A1244" t="s">
        <v>4192</v>
      </c>
      <c r="B1244" t="s">
        <v>197</v>
      </c>
      <c r="C1244" t="s">
        <v>1482</v>
      </c>
      <c r="D1244" t="s">
        <v>1472</v>
      </c>
      <c r="E1244">
        <v>58</v>
      </c>
      <c r="F1244">
        <v>70</v>
      </c>
      <c r="G1244">
        <v>45</v>
      </c>
      <c r="H1244">
        <v>40</v>
      </c>
      <c r="I1244">
        <v>45</v>
      </c>
      <c r="J1244">
        <v>42</v>
      </c>
      <c r="K1244" t="s">
        <v>321</v>
      </c>
      <c r="L1244" t="s">
        <v>253</v>
      </c>
      <c r="M1244" t="s">
        <v>249</v>
      </c>
      <c r="N1244">
        <v>5.58</v>
      </c>
      <c r="O1244">
        <v>5.0200000000000005</v>
      </c>
      <c r="R1244">
        <f t="shared" si="84"/>
        <v>6</v>
      </c>
      <c r="S1244">
        <f t="shared" si="85"/>
        <v>5</v>
      </c>
      <c r="T1244">
        <f t="shared" si="86"/>
        <v>11</v>
      </c>
      <c r="U1244" t="s">
        <v>1482</v>
      </c>
      <c r="V1244" t="s">
        <v>1472</v>
      </c>
      <c r="W1244" t="s">
        <v>1471</v>
      </c>
      <c r="X1244" t="s">
        <v>1546</v>
      </c>
      <c r="Y1244" t="s">
        <v>5480</v>
      </c>
      <c r="Z1244" cm="1">
        <f t="array" ref="Z1244">IF(ISBLANK(AK1244),_xlfn.LET(
    _xlpm.nameBeforeSlash, IF(ISNUMBER(SEARCH("/", Y1244)), LEFT(Y1244, SEARCH("/", Y1244)-1), Y1244),
    _xlpm.matchRow, IFERROR(MATCH(_xlpm.nameBeforeSlash, AA:AA, 0), ""),
    _xlpm.difference, IF(_xlpm.matchRow="", "", ABS((R1244 + S1244)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),IF(ISBLANK(Y1244),"","Hidden"))</f>
        <v>7</v>
      </c>
      <c r="AA1244" t="s">
        <v>5481</v>
      </c>
      <c r="AC1244" t="s">
        <v>1343</v>
      </c>
      <c r="AD1244" t="str">
        <f>_xlfn.XLOOKUP(AC1244,moves!A:A,moves!B:B)</f>
        <v>rock</v>
      </c>
      <c r="AE1244">
        <f>_xlfn.XLOOKUP(AC1244,moves!A:A,moves!D:D)</f>
        <v>0</v>
      </c>
      <c r="AF1244" t="str">
        <f>_xlfn.XLOOKUP(AC1244,moves!A:A,moves!E:E)</f>
        <v>Change the weather condition to Sandstorm.</v>
      </c>
      <c r="AG1244">
        <v>1</v>
      </c>
      <c r="AH1244">
        <v>0</v>
      </c>
      <c r="AI1244">
        <f t="shared" si="87"/>
        <v>1</v>
      </c>
      <c r="AJ1244" t="s">
        <v>523</v>
      </c>
      <c r="AL1244">
        <v>0</v>
      </c>
      <c r="AM1244" cm="1">
        <f t="array" ref="AM1244">IF(AL1244=1,1,
   IF(ISTEXT(AK1244),1,
   IF(AO1244&gt;1,AM1243,
   IF(AI1244=1,
      IF(SUMPRODUCT((LEN($Y$2:$Y$4096)-LEN(SUBSTITUTE($Y$2:$Y$4096,AA1244,"")))/LEN(AA1244))&gt;0,2,1),
      IF(
         SUMPRODUCT((LEN($Y$2:$Y$4096)-LEN(SUBSTITUTE($Y$2:$Y$4096,AA1244,"")))/LEN(AA1244))
         - SUMPRODUCT((LEN($Y$2:$Y$4096)-LEN(SUBSTITUTE($Y$2:$Y$4096,"Alolan "&amp;AA1244,"")))/LEN("Alolan "&amp;AA1244))
         - SUMPRODUCT((LEN($Y$2:$Y$4096)-LEN(SUBSTITUTE($Y$2:$Y$4096,"Galarian "&amp;AA1244,"")))/LEN("Galarian "&amp;AA1244))
         - SUMPRODUCT((LEN($Y$2:$Y$4096)-LEN(SUBSTITUTE($Y$2:$Y$4096,"Hisuian "&amp;AA1244,"")))/LEN("Hisuian "&amp;AA1244))
         - SUMPRODUCT((LEN($Y$2:$Y$4096)-LEN(SUBSTITUTE($Y$2:$Y$4096,"Paldean "&amp;AA1244,"")))/LEN("Paldean "&amp;AA1244))
      &gt;0,2,1)
   ))))</f>
        <v>1</v>
      </c>
      <c r="AN1244">
        <v>0</v>
      </c>
      <c r="AO1244">
        <v>0</v>
      </c>
    </row>
    <row r="1245" spans="1:41" x14ac:dyDescent="0.25">
      <c r="A1245">
        <v>444</v>
      </c>
      <c r="B1245" t="s">
        <v>198</v>
      </c>
      <c r="C1245" t="s">
        <v>1482</v>
      </c>
      <c r="D1245" t="s">
        <v>1472</v>
      </c>
      <c r="E1245">
        <v>68</v>
      </c>
      <c r="F1245">
        <v>90</v>
      </c>
      <c r="G1245">
        <v>65</v>
      </c>
      <c r="H1245">
        <v>50</v>
      </c>
      <c r="I1245">
        <v>55</v>
      </c>
      <c r="J1245">
        <v>82</v>
      </c>
      <c r="K1245" t="s">
        <v>322</v>
      </c>
      <c r="L1245" t="s">
        <v>253</v>
      </c>
      <c r="M1245" t="s">
        <v>249</v>
      </c>
      <c r="N1245">
        <v>8.2800000000000011</v>
      </c>
      <c r="O1245">
        <v>6.32</v>
      </c>
      <c r="R1245">
        <f t="shared" si="84"/>
        <v>8</v>
      </c>
      <c r="S1245">
        <f t="shared" si="85"/>
        <v>6</v>
      </c>
      <c r="T1245">
        <f t="shared" si="86"/>
        <v>14</v>
      </c>
      <c r="U1245" t="s">
        <v>1482</v>
      </c>
      <c r="V1245" t="s">
        <v>1472</v>
      </c>
      <c r="W1245" t="s">
        <v>1471</v>
      </c>
      <c r="X1245" t="s">
        <v>1546</v>
      </c>
      <c r="Y1245" t="s">
        <v>199</v>
      </c>
      <c r="Z1245" cm="1">
        <f t="array" ref="Z1245">IF(ISBLANK(AK1245),_xlfn.LET(
    _xlpm.nameBeforeSlash, IF(ISNUMBER(SEARCH("/", Y1245)), LEFT(Y1245, SEARCH("/", Y1245)-1), Y1245),
    _xlpm.matchRow, IFERROR(MATCH(_xlpm.nameBeforeSlash, AA:AA, 0), ""),
    _xlpm.difference, IF(_xlpm.matchRow="", "", ABS((R1245 + S1245)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),IF(ISBLANK(Y1245),"","Hidden"))</f>
        <v>15</v>
      </c>
      <c r="AA1245" t="s">
        <v>198</v>
      </c>
      <c r="AC1245" t="s">
        <v>508</v>
      </c>
      <c r="AD1245" t="str">
        <f>_xlfn.XLOOKUP(AC1245,moves!A:A,moves!B:B)</f>
        <v>dragon</v>
      </c>
      <c r="AE1245">
        <f>_xlfn.XLOOKUP(AC1245,moves!A:A,moves!D:D)</f>
        <v>5</v>
      </c>
      <c r="AF1245" t="str">
        <f>_xlfn.XLOOKUP(AC1245,moves!A:A,moves!E:E)</f>
        <v>If 2 or more status symbols are rolled: Inflict the Paralyzed status on the target.</v>
      </c>
      <c r="AG1245">
        <v>0</v>
      </c>
      <c r="AH1245">
        <v>0</v>
      </c>
      <c r="AI1245">
        <f t="shared" si="87"/>
        <v>0</v>
      </c>
      <c r="AJ1245" t="s">
        <v>524</v>
      </c>
      <c r="AL1245">
        <v>0</v>
      </c>
      <c r="AM1245" cm="1">
        <f t="array" ref="AM1245">IF(AL1245=1,1,
   IF(ISTEXT(AK1245),1,
   IF(AO1245&gt;1,AM1244,
   IF(AI1245=1,
      IF(SUMPRODUCT((LEN($Y$2:$Y$4096)-LEN(SUBSTITUTE($Y$2:$Y$4096,AA1245,"")))/LEN(AA1245))&gt;0,2,1),
      IF(
         SUMPRODUCT((LEN($Y$2:$Y$4096)-LEN(SUBSTITUTE($Y$2:$Y$4096,AA1245,"")))/LEN(AA1245))
         - SUMPRODUCT((LEN($Y$2:$Y$4096)-LEN(SUBSTITUTE($Y$2:$Y$4096,"Alolan "&amp;AA1245,"")))/LEN("Alolan "&amp;AA1245))
         - SUMPRODUCT((LEN($Y$2:$Y$4096)-LEN(SUBSTITUTE($Y$2:$Y$4096,"Galarian "&amp;AA1245,"")))/LEN("Galarian "&amp;AA1245))
         - SUMPRODUCT((LEN($Y$2:$Y$4096)-LEN(SUBSTITUTE($Y$2:$Y$4096,"Hisuian "&amp;AA1245,"")))/LEN("Hisuian "&amp;AA1245))
         - SUMPRODUCT((LEN($Y$2:$Y$4096)-LEN(SUBSTITUTE($Y$2:$Y$4096,"Paldean "&amp;AA1245,"")))/LEN("Paldean "&amp;AA1245))
      &gt;0,2,1)
   ))))</f>
        <v>2</v>
      </c>
      <c r="AN1245">
        <v>0</v>
      </c>
      <c r="AO1245">
        <v>0</v>
      </c>
    </row>
    <row r="1246" spans="1:41" x14ac:dyDescent="0.25">
      <c r="A1246" t="s">
        <v>4193</v>
      </c>
      <c r="B1246" t="s">
        <v>198</v>
      </c>
      <c r="C1246" t="s">
        <v>1482</v>
      </c>
      <c r="D1246" t="s">
        <v>1472</v>
      </c>
      <c r="E1246">
        <v>68</v>
      </c>
      <c r="F1246">
        <v>90</v>
      </c>
      <c r="G1246">
        <v>65</v>
      </c>
      <c r="H1246">
        <v>50</v>
      </c>
      <c r="I1246">
        <v>55</v>
      </c>
      <c r="J1246">
        <v>82</v>
      </c>
      <c r="K1246" t="s">
        <v>322</v>
      </c>
      <c r="L1246" t="s">
        <v>253</v>
      </c>
      <c r="M1246" t="s">
        <v>249</v>
      </c>
      <c r="N1246">
        <v>8.2800000000000011</v>
      </c>
      <c r="O1246">
        <v>6.32</v>
      </c>
      <c r="R1246">
        <f t="shared" si="84"/>
        <v>8</v>
      </c>
      <c r="S1246">
        <f t="shared" si="85"/>
        <v>6</v>
      </c>
      <c r="T1246">
        <f t="shared" si="86"/>
        <v>14</v>
      </c>
      <c r="U1246" t="s">
        <v>1482</v>
      </c>
      <c r="V1246" t="s">
        <v>1472</v>
      </c>
      <c r="W1246" t="s">
        <v>1471</v>
      </c>
      <c r="X1246" t="s">
        <v>1546</v>
      </c>
      <c r="Y1246" t="s">
        <v>5482</v>
      </c>
      <c r="Z1246" cm="1">
        <f t="array" ref="Z1246">IF(ISBLANK(AK1246),_xlfn.LET(
    _xlpm.nameBeforeSlash, IF(ISNUMBER(SEARCH("/", Y1246)), LEFT(Y1246, SEARCH("/", Y1246)-1), Y1246),
    _xlpm.matchRow, IFERROR(MATCH(_xlpm.nameBeforeSlash, AA:AA, 0), ""),
    _xlpm.difference, IF(_xlpm.matchRow="", "", ABS((R1246 + S1246)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),IF(ISBLANK(Y1246),"","Hidden"))</f>
        <v>15</v>
      </c>
      <c r="AA1246" t="s">
        <v>5480</v>
      </c>
      <c r="AC1246" t="s">
        <v>862</v>
      </c>
      <c r="AD1246" t="str">
        <f>_xlfn.XLOOKUP(AC1246,moves!A:A,moves!B:B)</f>
        <v>dragon</v>
      </c>
      <c r="AE1246">
        <f>_xlfn.XLOOKUP(AC1246,moves!A:A,moves!D:D)</f>
        <v>3</v>
      </c>
      <c r="AF1246" t="str">
        <f>_xlfn.XLOOKUP(AC1246,moves!A:A,moves!E:E)</f>
        <v>If any status symbols are rolled: Inflict the Paralyzed status on the target.</v>
      </c>
      <c r="AG1246">
        <v>0</v>
      </c>
      <c r="AH1246">
        <v>0</v>
      </c>
      <c r="AI1246">
        <f t="shared" si="87"/>
        <v>1</v>
      </c>
      <c r="AJ1246" t="s">
        <v>524</v>
      </c>
      <c r="AL1246">
        <v>0</v>
      </c>
      <c r="AM1246" cm="1">
        <f t="array" ref="AM1246">IF(AL1246=1,1,
   IF(ISTEXT(AK1246),1,
   IF(AO1246&gt;1,AM1245,
   IF(AI1246=1,
      IF(SUMPRODUCT((LEN($Y$2:$Y$4096)-LEN(SUBSTITUTE($Y$2:$Y$4096,AA1246,"")))/LEN(AA1246))&gt;0,2,1),
      IF(
         SUMPRODUCT((LEN($Y$2:$Y$4096)-LEN(SUBSTITUTE($Y$2:$Y$4096,AA1246,"")))/LEN(AA1246))
         - SUMPRODUCT((LEN($Y$2:$Y$4096)-LEN(SUBSTITUTE($Y$2:$Y$4096,"Alolan "&amp;AA1246,"")))/LEN("Alolan "&amp;AA1246))
         - SUMPRODUCT((LEN($Y$2:$Y$4096)-LEN(SUBSTITUTE($Y$2:$Y$4096,"Galarian "&amp;AA1246,"")))/LEN("Galarian "&amp;AA1246))
         - SUMPRODUCT((LEN($Y$2:$Y$4096)-LEN(SUBSTITUTE($Y$2:$Y$4096,"Hisuian "&amp;AA1246,"")))/LEN("Hisuian "&amp;AA1246))
         - SUMPRODUCT((LEN($Y$2:$Y$4096)-LEN(SUBSTITUTE($Y$2:$Y$4096,"Paldean "&amp;AA1246,"")))/LEN("Paldean "&amp;AA1246))
      &gt;0,2,1)
   ))))</f>
        <v>2</v>
      </c>
      <c r="AN1246">
        <v>0</v>
      </c>
      <c r="AO1246">
        <v>0</v>
      </c>
    </row>
    <row r="1247" spans="1:41" x14ac:dyDescent="0.25">
      <c r="A1247">
        <v>445</v>
      </c>
      <c r="B1247" t="s">
        <v>199</v>
      </c>
      <c r="C1247" t="s">
        <v>1482</v>
      </c>
      <c r="D1247" t="s">
        <v>1472</v>
      </c>
      <c r="E1247">
        <v>108</v>
      </c>
      <c r="F1247">
        <v>130</v>
      </c>
      <c r="G1247">
        <v>95</v>
      </c>
      <c r="H1247">
        <v>80</v>
      </c>
      <c r="I1247">
        <v>85</v>
      </c>
      <c r="J1247">
        <v>102</v>
      </c>
      <c r="K1247" t="s">
        <v>323</v>
      </c>
      <c r="L1247" t="s">
        <v>253</v>
      </c>
      <c r="M1247" t="s">
        <v>249</v>
      </c>
      <c r="N1247">
        <v>11.38</v>
      </c>
      <c r="O1247">
        <v>9.7200000000000006</v>
      </c>
      <c r="R1247">
        <f t="shared" si="84"/>
        <v>11</v>
      </c>
      <c r="S1247">
        <f t="shared" si="85"/>
        <v>10</v>
      </c>
      <c r="T1247">
        <f t="shared" si="86"/>
        <v>21</v>
      </c>
      <c r="U1247" t="s">
        <v>1482</v>
      </c>
      <c r="V1247" t="s">
        <v>1472</v>
      </c>
      <c r="W1247" t="s">
        <v>1471</v>
      </c>
      <c r="X1247" t="s">
        <v>1546</v>
      </c>
      <c r="Z1247" t="str" cm="1">
        <f t="array" ref="Z1247">IF(ISBLANK(AK1247),_xlfn.LET(
    _xlpm.nameBeforeSlash, IF(ISNUMBER(SEARCH("/", Y1247)), LEFT(Y1247, SEARCH("/", Y1247)-1), Y1247),
    _xlpm.matchRow, IFERROR(MATCH(_xlpm.nameBeforeSlash, AA:AA, 0), ""),
    _xlpm.difference, IF(_xlpm.matchRow="", "", ABS((R1247 + S1247)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),IF(ISBLANK(Y1247),"","Hidden"))</f>
        <v/>
      </c>
      <c r="AA1247" t="s">
        <v>199</v>
      </c>
      <c r="AC1247" t="s">
        <v>418</v>
      </c>
      <c r="AD1247" t="str">
        <f>_xlfn.XLOOKUP(AC1247,moves!A:A,moves!B:B)</f>
        <v>ground</v>
      </c>
      <c r="AE1247">
        <f>_xlfn.XLOOKUP(AC1247,moves!A:A,moves!D:D)</f>
        <v>4</v>
      </c>
      <c r="AF1247" t="str">
        <f>_xlfn.XLOOKUP(AC1247,moves!A:A,moves!E:E)</f>
        <v>If 2 or more status symbols are rolled: Deal 2 damage to a Pokémon in the target party that is not the target.</v>
      </c>
      <c r="AG1247">
        <v>0</v>
      </c>
      <c r="AH1247">
        <v>0</v>
      </c>
      <c r="AI1247">
        <f t="shared" si="87"/>
        <v>0</v>
      </c>
      <c r="AJ1247" t="s">
        <v>525</v>
      </c>
      <c r="AL1247">
        <v>0</v>
      </c>
      <c r="AM1247" cm="1">
        <f t="array" ref="AM1247">IF(AL1247=1,1,
   IF(ISTEXT(AK1247),1,
   IF(AO1247&gt;1,AM1246,
   IF(AI1247=1,
      IF(SUMPRODUCT((LEN($Y$2:$Y$4096)-LEN(SUBSTITUTE($Y$2:$Y$4096,AA1247,"")))/LEN(AA1247))&gt;0,2,1),
      IF(
         SUMPRODUCT((LEN($Y$2:$Y$4096)-LEN(SUBSTITUTE($Y$2:$Y$4096,AA1247,"")))/LEN(AA1247))
         - SUMPRODUCT((LEN($Y$2:$Y$4096)-LEN(SUBSTITUTE($Y$2:$Y$4096,"Alolan "&amp;AA1247,"")))/LEN("Alolan "&amp;AA1247))
         - SUMPRODUCT((LEN($Y$2:$Y$4096)-LEN(SUBSTITUTE($Y$2:$Y$4096,"Galarian "&amp;AA1247,"")))/LEN("Galarian "&amp;AA1247))
         - SUMPRODUCT((LEN($Y$2:$Y$4096)-LEN(SUBSTITUTE($Y$2:$Y$4096,"Hisuian "&amp;AA1247,"")))/LEN("Hisuian "&amp;AA1247))
         - SUMPRODUCT((LEN($Y$2:$Y$4096)-LEN(SUBSTITUTE($Y$2:$Y$4096,"Paldean "&amp;AA1247,"")))/LEN("Paldean "&amp;AA1247))
      &gt;0,2,1)
   ))))</f>
        <v>2</v>
      </c>
      <c r="AN1247">
        <v>0</v>
      </c>
      <c r="AO1247">
        <v>1</v>
      </c>
    </row>
    <row r="1248" spans="1:41" x14ac:dyDescent="0.25">
      <c r="A1248" t="s">
        <v>2105</v>
      </c>
      <c r="B1248" t="s">
        <v>199</v>
      </c>
      <c r="C1248" t="s">
        <v>1482</v>
      </c>
      <c r="D1248" t="s">
        <v>1472</v>
      </c>
      <c r="E1248">
        <v>108</v>
      </c>
      <c r="F1248">
        <v>170</v>
      </c>
      <c r="G1248">
        <v>115</v>
      </c>
      <c r="H1248">
        <v>120</v>
      </c>
      <c r="I1248">
        <v>95</v>
      </c>
      <c r="J1248">
        <v>92</v>
      </c>
      <c r="K1248" t="s">
        <v>323</v>
      </c>
      <c r="L1248" t="s">
        <v>3446</v>
      </c>
      <c r="M1248" t="s">
        <v>1476</v>
      </c>
      <c r="N1248">
        <v>13.38</v>
      </c>
      <c r="O1248">
        <v>10.620000000000001</v>
      </c>
      <c r="R1248">
        <f t="shared" si="84"/>
        <v>13</v>
      </c>
      <c r="S1248">
        <f t="shared" si="85"/>
        <v>11</v>
      </c>
      <c r="T1248">
        <f t="shared" si="86"/>
        <v>24</v>
      </c>
      <c r="U1248" t="s">
        <v>1482</v>
      </c>
      <c r="V1248" t="s">
        <v>1472</v>
      </c>
      <c r="W1248" t="s">
        <v>1471</v>
      </c>
      <c r="X1248" t="s">
        <v>1546</v>
      </c>
      <c r="Z1248" t="str" cm="1">
        <f t="array" ref="Z1248">IF(ISBLANK(AK1248),_xlfn.LET(
    _xlpm.nameBeforeSlash, IF(ISNUMBER(SEARCH("/", Y1248)), LEFT(Y1248, SEARCH("/", Y1248)-1), Y1248),
    _xlpm.matchRow, IFERROR(MATCH(_xlpm.nameBeforeSlash, AA:AA, 0), ""),
    _xlpm.difference, IF(_xlpm.matchRow="", "", ABS((R1248 + S1248)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),IF(ISBLANK(Y1248),"","Hidden"))</f>
        <v/>
      </c>
      <c r="AA1248" t="s">
        <v>3413</v>
      </c>
      <c r="AB1248" t="s">
        <v>1477</v>
      </c>
      <c r="AC1248" t="s">
        <v>972</v>
      </c>
      <c r="AD1248" t="str">
        <f>_xlfn.XLOOKUP(AC1248,moves!A:A,moves!B:B)</f>
        <v>dragon</v>
      </c>
      <c r="AE1248">
        <f>_xlfn.XLOOKUP(AC1248,moves!A:A,moves!D:D)</f>
        <v>5</v>
      </c>
      <c r="AF1248" t="str">
        <f>_xlfn.XLOOKUP(AC1248,moves!A:A,moves!E:E)</f>
        <v>Each time this move is used: Increase the user's initiative by 1. When the user is next attacked: Add 1 regular hit to the roll.</v>
      </c>
      <c r="AG1248">
        <v>0</v>
      </c>
      <c r="AH1248">
        <v>0</v>
      </c>
      <c r="AI1248">
        <f t="shared" si="87"/>
        <v>0</v>
      </c>
      <c r="AJ1248" t="s">
        <v>525</v>
      </c>
      <c r="AL1248">
        <v>0</v>
      </c>
      <c r="AM1248" cm="1">
        <f t="array" ref="AM1248">IF(AL1248=1,1,
   IF(ISTEXT(AK1248),1,
   IF(AO1248&gt;1,AM1247,
   IF(AI1248=1,
      IF(SUMPRODUCT((LEN($Y$2:$Y$4096)-LEN(SUBSTITUTE($Y$2:$Y$4096,AA1248,"")))/LEN(AA1248))&gt;0,2,1),
      IF(
         SUMPRODUCT((LEN($Y$2:$Y$4096)-LEN(SUBSTITUTE($Y$2:$Y$4096,AA1248,"")))/LEN(AA1248))
         - SUMPRODUCT((LEN($Y$2:$Y$4096)-LEN(SUBSTITUTE($Y$2:$Y$4096,"Alolan "&amp;AA1248,"")))/LEN("Alolan "&amp;AA1248))
         - SUMPRODUCT((LEN($Y$2:$Y$4096)-LEN(SUBSTITUTE($Y$2:$Y$4096,"Galarian "&amp;AA1248,"")))/LEN("Galarian "&amp;AA1248))
         - SUMPRODUCT((LEN($Y$2:$Y$4096)-LEN(SUBSTITUTE($Y$2:$Y$4096,"Hisuian "&amp;AA1248,"")))/LEN("Hisuian "&amp;AA1248))
         - SUMPRODUCT((LEN($Y$2:$Y$4096)-LEN(SUBSTITUTE($Y$2:$Y$4096,"Paldean "&amp;AA1248,"")))/LEN("Paldean "&amp;AA1248))
      &gt;0,2,1)
   ))))</f>
        <v>2</v>
      </c>
      <c r="AN1248">
        <v>0</v>
      </c>
      <c r="AO1248">
        <v>2</v>
      </c>
    </row>
    <row r="1249" spans="1:41" x14ac:dyDescent="0.25">
      <c r="A1249" t="s">
        <v>4194</v>
      </c>
      <c r="B1249" t="s">
        <v>199</v>
      </c>
      <c r="C1249" t="s">
        <v>1482</v>
      </c>
      <c r="D1249" t="s">
        <v>1472</v>
      </c>
      <c r="E1249">
        <v>108</v>
      </c>
      <c r="F1249">
        <v>130</v>
      </c>
      <c r="G1249">
        <v>95</v>
      </c>
      <c r="H1249">
        <v>80</v>
      </c>
      <c r="I1249">
        <v>85</v>
      </c>
      <c r="J1249">
        <v>102</v>
      </c>
      <c r="K1249" t="s">
        <v>323</v>
      </c>
      <c r="L1249" t="s">
        <v>253</v>
      </c>
      <c r="M1249" t="s">
        <v>249</v>
      </c>
      <c r="N1249">
        <v>11.38</v>
      </c>
      <c r="O1249">
        <v>9.7200000000000006</v>
      </c>
      <c r="R1249">
        <f t="shared" si="84"/>
        <v>11</v>
      </c>
      <c r="S1249">
        <f t="shared" si="85"/>
        <v>10</v>
      </c>
      <c r="T1249">
        <f t="shared" si="86"/>
        <v>21</v>
      </c>
      <c r="U1249" t="s">
        <v>1482</v>
      </c>
      <c r="V1249" t="s">
        <v>1472</v>
      </c>
      <c r="W1249" t="s">
        <v>1471</v>
      </c>
      <c r="X1249" t="s">
        <v>1546</v>
      </c>
      <c r="Z1249" t="str" cm="1">
        <f t="array" ref="Z1249">IF(ISBLANK(AK1249),_xlfn.LET(
    _xlpm.nameBeforeSlash, IF(ISNUMBER(SEARCH("/", Y1249)), LEFT(Y1249, SEARCH("/", Y1249)-1), Y1249),
    _xlpm.matchRow, IFERROR(MATCH(_xlpm.nameBeforeSlash, AA:AA, 0), ""),
    _xlpm.difference, IF(_xlpm.matchRow="", "", ABS((R1249 + S1249)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),IF(ISBLANK(Y1249),"","Hidden"))</f>
        <v/>
      </c>
      <c r="AA1249" t="s">
        <v>5482</v>
      </c>
      <c r="AC1249" t="s">
        <v>6595</v>
      </c>
      <c r="AD1249" t="str">
        <f>_xlfn.XLOOKUP(AC1249,moves!A:A,moves!B:B)</f>
        <v>dragon</v>
      </c>
      <c r="AE1249">
        <f>_xlfn.XLOOKUP(AC1249,moves!A:A,moves!D:D)</f>
        <v>4</v>
      </c>
      <c r="AF1249" t="str">
        <f>_xlfn.XLOOKUP(AC1249,moves!A:A,moves!E:E)</f>
        <v>Ignore effects of the target's moves effects, abilities, and held items.</v>
      </c>
      <c r="AG1249">
        <v>0</v>
      </c>
      <c r="AH1249">
        <v>0</v>
      </c>
      <c r="AI1249">
        <f t="shared" si="87"/>
        <v>1</v>
      </c>
      <c r="AJ1249" t="s">
        <v>525</v>
      </c>
      <c r="AL1249">
        <v>0</v>
      </c>
      <c r="AM1249" cm="1">
        <f t="array" ref="AM1249">IF(AL1249=1,1,
   IF(ISTEXT(AK1249),1,
   IF(AO1249&gt;1,AM1248,
   IF(AI1249=1,
      IF(SUMPRODUCT((LEN($Y$2:$Y$4096)-LEN(SUBSTITUTE($Y$2:$Y$4096,AA1249,"")))/LEN(AA1249))&gt;0,2,1),
      IF(
         SUMPRODUCT((LEN($Y$2:$Y$4096)-LEN(SUBSTITUTE($Y$2:$Y$4096,AA1249,"")))/LEN(AA1249))
         - SUMPRODUCT((LEN($Y$2:$Y$4096)-LEN(SUBSTITUTE($Y$2:$Y$4096,"Alolan "&amp;AA1249,"")))/LEN("Alolan "&amp;AA1249))
         - SUMPRODUCT((LEN($Y$2:$Y$4096)-LEN(SUBSTITUTE($Y$2:$Y$4096,"Galarian "&amp;AA1249,"")))/LEN("Galarian "&amp;AA1249))
         - SUMPRODUCT((LEN($Y$2:$Y$4096)-LEN(SUBSTITUTE($Y$2:$Y$4096,"Hisuian "&amp;AA1249,"")))/LEN("Hisuian "&amp;AA1249))
         - SUMPRODUCT((LEN($Y$2:$Y$4096)-LEN(SUBSTITUTE($Y$2:$Y$4096,"Paldean "&amp;AA1249,"")))/LEN("Paldean "&amp;AA1249))
      &gt;0,2,1)
   ))))</f>
        <v>2</v>
      </c>
      <c r="AN1249">
        <v>0</v>
      </c>
      <c r="AO1249">
        <v>1</v>
      </c>
    </row>
    <row r="1250" spans="1:41" x14ac:dyDescent="0.25">
      <c r="A1250" t="s">
        <v>4195</v>
      </c>
      <c r="B1250" t="s">
        <v>199</v>
      </c>
      <c r="C1250" t="s">
        <v>1482</v>
      </c>
      <c r="D1250" t="s">
        <v>1472</v>
      </c>
      <c r="E1250">
        <v>108</v>
      </c>
      <c r="F1250">
        <v>170</v>
      </c>
      <c r="G1250">
        <v>115</v>
      </c>
      <c r="H1250">
        <v>120</v>
      </c>
      <c r="I1250">
        <v>95</v>
      </c>
      <c r="J1250">
        <v>92</v>
      </c>
      <c r="K1250" t="s">
        <v>323</v>
      </c>
      <c r="L1250" t="s">
        <v>3446</v>
      </c>
      <c r="M1250" t="s">
        <v>1476</v>
      </c>
      <c r="N1250">
        <v>13.38</v>
      </c>
      <c r="O1250">
        <v>10.620000000000001</v>
      </c>
      <c r="R1250">
        <f t="shared" si="84"/>
        <v>13</v>
      </c>
      <c r="S1250">
        <f t="shared" si="85"/>
        <v>11</v>
      </c>
      <c r="T1250">
        <f t="shared" si="86"/>
        <v>24</v>
      </c>
      <c r="U1250" t="s">
        <v>1482</v>
      </c>
      <c r="V1250" t="s">
        <v>1472</v>
      </c>
      <c r="W1250" t="s">
        <v>1471</v>
      </c>
      <c r="X1250" t="s">
        <v>1546</v>
      </c>
      <c r="Z1250" t="str" cm="1">
        <f t="array" ref="Z1250">IF(ISBLANK(AK1250),_xlfn.LET(
    _xlpm.nameBeforeSlash, IF(ISNUMBER(SEARCH("/", Y1250)), LEFT(Y1250, SEARCH("/", Y1250)-1), Y1250),
    _xlpm.matchRow, IFERROR(MATCH(_xlpm.nameBeforeSlash, AA:AA, 0), ""),
    _xlpm.difference, IF(_xlpm.matchRow="", "", ABS((R1250 + S1250)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),IF(ISBLANK(Y1250),"","Hidden"))</f>
        <v/>
      </c>
      <c r="AA1250" t="s">
        <v>5483</v>
      </c>
      <c r="AB1250" t="s">
        <v>1477</v>
      </c>
      <c r="AC1250" t="s">
        <v>6596</v>
      </c>
      <c r="AD1250" t="str">
        <f>_xlfn.XLOOKUP(AC1250,moves!A:A,moves!B:B)</f>
        <v>dragon</v>
      </c>
      <c r="AE1250">
        <f>_xlfn.XLOOKUP(AC1250,moves!A:A,moves!D:D)</f>
        <v>6</v>
      </c>
      <c r="AF1250" t="str">
        <f>_xlfn.XLOOKUP(AC1250,moves!A:A,moves!E:E)</f>
        <v>For each status symbol rolled: The user takes 1 damage.</v>
      </c>
      <c r="AG1250">
        <v>0</v>
      </c>
      <c r="AH1250">
        <v>0</v>
      </c>
      <c r="AI1250">
        <f t="shared" si="87"/>
        <v>1</v>
      </c>
      <c r="AJ1250" t="s">
        <v>525</v>
      </c>
      <c r="AL1250">
        <v>0</v>
      </c>
      <c r="AM1250" cm="1">
        <f t="array" ref="AM1250">IF(AL1250=1,1,
   IF(ISTEXT(AK1250),1,
   IF(AO1250&gt;1,AM1249,
   IF(AI1250=1,
      IF(SUMPRODUCT((LEN($Y$2:$Y$4096)-LEN(SUBSTITUTE($Y$2:$Y$4096,AA1250,"")))/LEN(AA1250))&gt;0,2,1),
      IF(
         SUMPRODUCT((LEN($Y$2:$Y$4096)-LEN(SUBSTITUTE($Y$2:$Y$4096,AA1250,"")))/LEN(AA1250))
         - SUMPRODUCT((LEN($Y$2:$Y$4096)-LEN(SUBSTITUTE($Y$2:$Y$4096,"Alolan "&amp;AA1250,"")))/LEN("Alolan "&amp;AA1250))
         - SUMPRODUCT((LEN($Y$2:$Y$4096)-LEN(SUBSTITUTE($Y$2:$Y$4096,"Galarian "&amp;AA1250,"")))/LEN("Galarian "&amp;AA1250))
         - SUMPRODUCT((LEN($Y$2:$Y$4096)-LEN(SUBSTITUTE($Y$2:$Y$4096,"Hisuian "&amp;AA1250,"")))/LEN("Hisuian "&amp;AA1250))
         - SUMPRODUCT((LEN($Y$2:$Y$4096)-LEN(SUBSTITUTE($Y$2:$Y$4096,"Paldean "&amp;AA1250,"")))/LEN("Paldean "&amp;AA1250))
      &gt;0,2,1)
   ))))</f>
        <v>2</v>
      </c>
      <c r="AN1250">
        <v>0</v>
      </c>
      <c r="AO1250">
        <v>2</v>
      </c>
    </row>
    <row r="1251" spans="1:41" x14ac:dyDescent="0.25">
      <c r="A1251">
        <v>446</v>
      </c>
      <c r="B1251" t="s">
        <v>200</v>
      </c>
      <c r="C1251" t="s">
        <v>1512</v>
      </c>
      <c r="D1251"/>
      <c r="E1251">
        <v>135</v>
      </c>
      <c r="F1251">
        <v>85</v>
      </c>
      <c r="G1251">
        <v>40</v>
      </c>
      <c r="H1251">
        <v>40</v>
      </c>
      <c r="I1251">
        <v>85</v>
      </c>
      <c r="J1251">
        <v>5</v>
      </c>
      <c r="K1251" t="s">
        <v>324</v>
      </c>
      <c r="L1251" t="s">
        <v>253</v>
      </c>
      <c r="M1251" t="s">
        <v>249</v>
      </c>
      <c r="N1251">
        <v>4.8499999999999996</v>
      </c>
      <c r="O1251">
        <v>9.15</v>
      </c>
      <c r="R1251">
        <f t="shared" si="84"/>
        <v>5</v>
      </c>
      <c r="S1251">
        <f t="shared" si="85"/>
        <v>9</v>
      </c>
      <c r="T1251">
        <f t="shared" si="86"/>
        <v>14</v>
      </c>
      <c r="U1251" t="s">
        <v>1512</v>
      </c>
      <c r="V1251" t="s">
        <v>1471</v>
      </c>
      <c r="W1251" t="s">
        <v>1472</v>
      </c>
      <c r="X1251" t="s">
        <v>1469</v>
      </c>
      <c r="Y1251" t="s">
        <v>62</v>
      </c>
      <c r="Z1251" cm="1">
        <f t="array" ref="Z1251">IF(ISBLANK(AK1251),_xlfn.LET(
    _xlpm.nameBeforeSlash, IF(ISNUMBER(SEARCH("/", Y1251)), LEFT(Y1251, SEARCH("/", Y1251)-1), Y1251),
    _xlpm.matchRow, IFERROR(MATCH(_xlpm.nameBeforeSlash, AA:AA, 0), ""),
    _xlpm.difference, IF(_xlpm.matchRow="", "", ABS((R1251 + S1251)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),IF(ISBLANK(Y1251),"","Hidden"))</f>
        <v>13</v>
      </c>
      <c r="AA1251" t="s">
        <v>200</v>
      </c>
      <c r="AC1251" t="s">
        <v>1271</v>
      </c>
      <c r="AD1251" t="str">
        <f>_xlfn.XLOOKUP(AC1251,moves!A:A,moves!B:B)</f>
        <v>normal</v>
      </c>
      <c r="AE1251">
        <f>_xlfn.XLOOKUP(AC1251,moves!A:A,moves!D:D)</f>
        <v>1</v>
      </c>
      <c r="AF1251" t="str">
        <f>_xlfn.XLOOKUP(AC1251,moves!A:A,moves!E:E)</f>
        <v>Restore the effect of the user's held item. If the held item was discarded: Reattach it to the user.</v>
      </c>
      <c r="AG1251">
        <v>0</v>
      </c>
      <c r="AH1251">
        <v>0</v>
      </c>
      <c r="AI1251">
        <f t="shared" si="87"/>
        <v>0</v>
      </c>
      <c r="AJ1251" t="s">
        <v>524</v>
      </c>
      <c r="AL1251">
        <v>0</v>
      </c>
      <c r="AM1251" cm="1">
        <f t="array" ref="AM1251">IF(AL1251=1,1,
   IF(ISTEXT(AK1251),1,
   IF(AO1251&gt;1,AM1250,
   IF(AI1251=1,
      IF(SUMPRODUCT((LEN($Y$2:$Y$4096)-LEN(SUBSTITUTE($Y$2:$Y$4096,AA1251,"")))/LEN(AA1251))&gt;0,2,1),
      IF(
         SUMPRODUCT((LEN($Y$2:$Y$4096)-LEN(SUBSTITUTE($Y$2:$Y$4096,AA1251,"")))/LEN(AA1251))
         - SUMPRODUCT((LEN($Y$2:$Y$4096)-LEN(SUBSTITUTE($Y$2:$Y$4096,"Alolan "&amp;AA1251,"")))/LEN("Alolan "&amp;AA1251))
         - SUMPRODUCT((LEN($Y$2:$Y$4096)-LEN(SUBSTITUTE($Y$2:$Y$4096,"Galarian "&amp;AA1251,"")))/LEN("Galarian "&amp;AA1251))
         - SUMPRODUCT((LEN($Y$2:$Y$4096)-LEN(SUBSTITUTE($Y$2:$Y$4096,"Hisuian "&amp;AA1251,"")))/LEN("Hisuian "&amp;AA1251))
         - SUMPRODUCT((LEN($Y$2:$Y$4096)-LEN(SUBSTITUTE($Y$2:$Y$4096,"Paldean "&amp;AA1251,"")))/LEN("Paldean "&amp;AA1251))
      &gt;0,2,1)
   ))))</f>
        <v>1</v>
      </c>
      <c r="AN1251">
        <v>0</v>
      </c>
      <c r="AO1251">
        <v>0</v>
      </c>
    </row>
    <row r="1252" spans="1:41" x14ac:dyDescent="0.25">
      <c r="A1252" t="s">
        <v>4196</v>
      </c>
      <c r="B1252" t="s">
        <v>200</v>
      </c>
      <c r="C1252" t="s">
        <v>1512</v>
      </c>
      <c r="D1252"/>
      <c r="E1252">
        <v>135</v>
      </c>
      <c r="F1252">
        <v>85</v>
      </c>
      <c r="G1252">
        <v>40</v>
      </c>
      <c r="H1252">
        <v>40</v>
      </c>
      <c r="I1252">
        <v>85</v>
      </c>
      <c r="J1252">
        <v>5</v>
      </c>
      <c r="K1252" t="s">
        <v>324</v>
      </c>
      <c r="L1252" t="s">
        <v>253</v>
      </c>
      <c r="M1252" t="s">
        <v>249</v>
      </c>
      <c r="N1252">
        <v>4.8499999999999996</v>
      </c>
      <c r="O1252">
        <v>9.15</v>
      </c>
      <c r="R1252">
        <f t="shared" si="84"/>
        <v>5</v>
      </c>
      <c r="S1252">
        <f t="shared" si="85"/>
        <v>9</v>
      </c>
      <c r="T1252">
        <f t="shared" si="86"/>
        <v>14</v>
      </c>
      <c r="U1252" t="s">
        <v>1512</v>
      </c>
      <c r="V1252" t="s">
        <v>1471</v>
      </c>
      <c r="W1252" t="s">
        <v>1472</v>
      </c>
      <c r="X1252" t="s">
        <v>1469</v>
      </c>
      <c r="Y1252" t="s">
        <v>5126</v>
      </c>
      <c r="Z1252" cm="1">
        <f t="array" ref="Z1252">IF(ISBLANK(AK1252),_xlfn.LET(
    _xlpm.nameBeforeSlash, IF(ISNUMBER(SEARCH("/", Y1252)), LEFT(Y1252, SEARCH("/", Y1252)-1), Y1252),
    _xlpm.matchRow, IFERROR(MATCH(_xlpm.nameBeforeSlash, AA:AA, 0), ""),
    _xlpm.difference, IF(_xlpm.matchRow="", "", ABS((R1252 + S1252)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),IF(ISBLANK(Y1252),"","Hidden"))</f>
        <v>13</v>
      </c>
      <c r="AA1252" t="s">
        <v>5484</v>
      </c>
      <c r="AC1252" t="s">
        <v>1282</v>
      </c>
      <c r="AD1252" t="str">
        <f>_xlfn.XLOOKUP(AC1252,moves!A:A,moves!B:B)</f>
        <v>normal</v>
      </c>
      <c r="AE1252">
        <f>_xlfn.XLOOKUP(AC1252,moves!A:A,moves!D:D)</f>
        <v>0</v>
      </c>
      <c r="AF1252" t="str">
        <f>_xlfn.XLOOKUP(AC1252,moves!A:A,moves!E:E)</f>
        <v>The user takes damage equal to half its base health, rounded up. Add 3 critical hits to the user's attack rolls.</v>
      </c>
      <c r="AG1252">
        <v>0</v>
      </c>
      <c r="AH1252">
        <v>0</v>
      </c>
      <c r="AI1252">
        <f t="shared" si="87"/>
        <v>1</v>
      </c>
      <c r="AJ1252" t="s">
        <v>524</v>
      </c>
      <c r="AL1252">
        <v>0</v>
      </c>
      <c r="AM1252" cm="1">
        <f t="array" ref="AM1252">IF(AL1252=1,1,
   IF(ISTEXT(AK1252),1,
   IF(AO1252&gt;1,AM1251,
   IF(AI1252=1,
      IF(SUMPRODUCT((LEN($Y$2:$Y$4096)-LEN(SUBSTITUTE($Y$2:$Y$4096,AA1252,"")))/LEN(AA1252))&gt;0,2,1),
      IF(
         SUMPRODUCT((LEN($Y$2:$Y$4096)-LEN(SUBSTITUTE($Y$2:$Y$4096,AA1252,"")))/LEN(AA1252))
         - SUMPRODUCT((LEN($Y$2:$Y$4096)-LEN(SUBSTITUTE($Y$2:$Y$4096,"Alolan "&amp;AA1252,"")))/LEN("Alolan "&amp;AA1252))
         - SUMPRODUCT((LEN($Y$2:$Y$4096)-LEN(SUBSTITUTE($Y$2:$Y$4096,"Galarian "&amp;AA1252,"")))/LEN("Galarian "&amp;AA1252))
         - SUMPRODUCT((LEN($Y$2:$Y$4096)-LEN(SUBSTITUTE($Y$2:$Y$4096,"Hisuian "&amp;AA1252,"")))/LEN("Hisuian "&amp;AA1252))
         - SUMPRODUCT((LEN($Y$2:$Y$4096)-LEN(SUBSTITUTE($Y$2:$Y$4096,"Paldean "&amp;AA1252,"")))/LEN("Paldean "&amp;AA1252))
      &gt;0,2,1)
   ))))</f>
        <v>1</v>
      </c>
      <c r="AN1252">
        <v>0</v>
      </c>
      <c r="AO1252">
        <v>0</v>
      </c>
    </row>
    <row r="1253" spans="1:41" x14ac:dyDescent="0.25">
      <c r="A1253">
        <v>447</v>
      </c>
      <c r="B1253" t="s">
        <v>201</v>
      </c>
      <c r="C1253" t="s">
        <v>1492</v>
      </c>
      <c r="D1253"/>
      <c r="E1253">
        <v>40</v>
      </c>
      <c r="F1253">
        <v>70</v>
      </c>
      <c r="G1253">
        <v>40</v>
      </c>
      <c r="H1253">
        <v>35</v>
      </c>
      <c r="I1253">
        <v>40</v>
      </c>
      <c r="J1253">
        <v>60</v>
      </c>
      <c r="K1253" t="s">
        <v>326</v>
      </c>
      <c r="L1253" t="s">
        <v>253</v>
      </c>
      <c r="M1253" t="s">
        <v>248</v>
      </c>
      <c r="N1253">
        <v>6.25</v>
      </c>
      <c r="O1253">
        <v>4</v>
      </c>
      <c r="R1253">
        <f t="shared" si="84"/>
        <v>6</v>
      </c>
      <c r="S1253">
        <f t="shared" si="85"/>
        <v>4</v>
      </c>
      <c r="T1253">
        <f t="shared" si="86"/>
        <v>10</v>
      </c>
      <c r="U1253" t="s">
        <v>1492</v>
      </c>
      <c r="V1253" t="s">
        <v>1514</v>
      </c>
      <c r="W1253" t="s">
        <v>1512</v>
      </c>
      <c r="X1253" t="s">
        <v>1472</v>
      </c>
      <c r="Y1253" t="s">
        <v>202</v>
      </c>
      <c r="Z1253" cm="1">
        <f t="array" ref="Z1253">IF(ISBLANK(AK1253),_xlfn.LET(
    _xlpm.nameBeforeSlash, IF(ISNUMBER(SEARCH("/", Y1253)), LEFT(Y1253, SEARCH("/", Y1253)-1), Y1253),
    _xlpm.matchRow, IFERROR(MATCH(_xlpm.nameBeforeSlash, AA:AA, 0), ""),
    _xlpm.difference, IF(_xlpm.matchRow="", "", ABS((R1253 + S1253)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),IF(ISBLANK(Y1253),"","Hidden"))</f>
        <v>18</v>
      </c>
      <c r="AA1253" t="s">
        <v>201</v>
      </c>
      <c r="AC1253" t="s">
        <v>501</v>
      </c>
      <c r="AD1253" t="str">
        <f>_xlfn.XLOOKUP(AC1253,moves!A:A,moves!B:B)</f>
        <v>fighting</v>
      </c>
      <c r="AE1253">
        <f>_xlfn.XLOOKUP(AC1253,moves!A:A,moves!D:D)</f>
        <v>3</v>
      </c>
      <c r="AF1253" t="str">
        <f>_xlfn.XLOOKUP(AC1253,moves!A:A,moves!E:E)</f>
        <v>Inflict the Paralyzed status on the target. Increase the user's battle fatigue by 1 extra.</v>
      </c>
      <c r="AG1253">
        <v>0</v>
      </c>
      <c r="AH1253">
        <v>0</v>
      </c>
      <c r="AI1253">
        <f t="shared" si="87"/>
        <v>0</v>
      </c>
      <c r="AJ1253" t="s">
        <v>523</v>
      </c>
      <c r="AL1253">
        <v>0</v>
      </c>
      <c r="AM1253" cm="1">
        <f t="array" ref="AM1253">IF(AL1253=1,1,
   IF(ISTEXT(AK1253),1,
   IF(AO1253&gt;1,AM1252,
   IF(AI1253=1,
      IF(SUMPRODUCT((LEN($Y$2:$Y$4096)-LEN(SUBSTITUTE($Y$2:$Y$4096,AA1253,"")))/LEN(AA1253))&gt;0,2,1),
      IF(
         SUMPRODUCT((LEN($Y$2:$Y$4096)-LEN(SUBSTITUTE($Y$2:$Y$4096,AA1253,"")))/LEN(AA1253))
         - SUMPRODUCT((LEN($Y$2:$Y$4096)-LEN(SUBSTITUTE($Y$2:$Y$4096,"Alolan "&amp;AA1253,"")))/LEN("Alolan "&amp;AA1253))
         - SUMPRODUCT((LEN($Y$2:$Y$4096)-LEN(SUBSTITUTE($Y$2:$Y$4096,"Galarian "&amp;AA1253,"")))/LEN("Galarian "&amp;AA1253))
         - SUMPRODUCT((LEN($Y$2:$Y$4096)-LEN(SUBSTITUTE($Y$2:$Y$4096,"Hisuian "&amp;AA1253,"")))/LEN("Hisuian "&amp;AA1253))
         - SUMPRODUCT((LEN($Y$2:$Y$4096)-LEN(SUBSTITUTE($Y$2:$Y$4096,"Paldean "&amp;AA1253,"")))/LEN("Paldean "&amp;AA1253))
      &gt;0,2,1)
   ))))</f>
        <v>1</v>
      </c>
      <c r="AN1253">
        <v>0</v>
      </c>
      <c r="AO1253">
        <v>0</v>
      </c>
    </row>
    <row r="1254" spans="1:41" x14ac:dyDescent="0.25">
      <c r="A1254" t="s">
        <v>4197</v>
      </c>
      <c r="B1254" t="s">
        <v>201</v>
      </c>
      <c r="C1254" t="s">
        <v>1492</v>
      </c>
      <c r="D1254"/>
      <c r="E1254">
        <v>40</v>
      </c>
      <c r="F1254">
        <v>70</v>
      </c>
      <c r="G1254">
        <v>40</v>
      </c>
      <c r="H1254">
        <v>35</v>
      </c>
      <c r="I1254">
        <v>40</v>
      </c>
      <c r="J1254">
        <v>60</v>
      </c>
      <c r="K1254" t="s">
        <v>326</v>
      </c>
      <c r="L1254" t="s">
        <v>253</v>
      </c>
      <c r="M1254" t="s">
        <v>248</v>
      </c>
      <c r="N1254">
        <v>6.25</v>
      </c>
      <c r="O1254">
        <v>4</v>
      </c>
      <c r="R1254">
        <f t="shared" si="84"/>
        <v>6</v>
      </c>
      <c r="S1254">
        <f t="shared" si="85"/>
        <v>4</v>
      </c>
      <c r="T1254">
        <f t="shared" si="86"/>
        <v>10</v>
      </c>
      <c r="U1254" t="s">
        <v>1492</v>
      </c>
      <c r="V1254" t="s">
        <v>1514</v>
      </c>
      <c r="W1254" t="s">
        <v>1512</v>
      </c>
      <c r="X1254" t="s">
        <v>1472</v>
      </c>
      <c r="Y1254" t="s">
        <v>5485</v>
      </c>
      <c r="Z1254" cm="1">
        <f t="array" ref="Z1254">IF(ISBLANK(AK1254),_xlfn.LET(
    _xlpm.nameBeforeSlash, IF(ISNUMBER(SEARCH("/", Y1254)), LEFT(Y1254, SEARCH("/", Y1254)-1), Y1254),
    _xlpm.matchRow, IFERROR(MATCH(_xlpm.nameBeforeSlash, AA:AA, 0), ""),
    _xlpm.difference, IF(_xlpm.matchRow="", "", ABS((R1254 + S1254)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),IF(ISBLANK(Y1254),"","Hidden"))</f>
        <v>18</v>
      </c>
      <c r="AA1254" t="s">
        <v>5486</v>
      </c>
      <c r="AC1254" t="s">
        <v>897</v>
      </c>
      <c r="AD1254" t="str">
        <f>_xlfn.XLOOKUP(AC1254,moves!A:A,moves!B:B)</f>
        <v>ground</v>
      </c>
      <c r="AE1254">
        <f>_xlfn.XLOOKUP(AC1254,moves!A:A,moves!D:D)</f>
        <v>5</v>
      </c>
      <c r="AF1254" t="str">
        <f>_xlfn.XLOOKUP(AC1254,moves!A:A,moves!E:E)</f>
        <v>Status symbols deal -2 damage.</v>
      </c>
      <c r="AG1254">
        <v>0</v>
      </c>
      <c r="AH1254">
        <v>0</v>
      </c>
      <c r="AI1254">
        <f t="shared" si="87"/>
        <v>1</v>
      </c>
      <c r="AJ1254" t="s">
        <v>523</v>
      </c>
      <c r="AL1254">
        <v>0</v>
      </c>
      <c r="AM1254" cm="1">
        <f t="array" ref="AM1254">IF(AL1254=1,1,
   IF(ISTEXT(AK1254),1,
   IF(AO1254&gt;1,AM1253,
   IF(AI1254=1,
      IF(SUMPRODUCT((LEN($Y$2:$Y$4096)-LEN(SUBSTITUTE($Y$2:$Y$4096,AA1254,"")))/LEN(AA1254))&gt;0,2,1),
      IF(
         SUMPRODUCT((LEN($Y$2:$Y$4096)-LEN(SUBSTITUTE($Y$2:$Y$4096,AA1254,"")))/LEN(AA1254))
         - SUMPRODUCT((LEN($Y$2:$Y$4096)-LEN(SUBSTITUTE($Y$2:$Y$4096,"Alolan "&amp;AA1254,"")))/LEN("Alolan "&amp;AA1254))
         - SUMPRODUCT((LEN($Y$2:$Y$4096)-LEN(SUBSTITUTE($Y$2:$Y$4096,"Galarian "&amp;AA1254,"")))/LEN("Galarian "&amp;AA1254))
         - SUMPRODUCT((LEN($Y$2:$Y$4096)-LEN(SUBSTITUTE($Y$2:$Y$4096,"Hisuian "&amp;AA1254,"")))/LEN("Hisuian "&amp;AA1254))
         - SUMPRODUCT((LEN($Y$2:$Y$4096)-LEN(SUBSTITUTE($Y$2:$Y$4096,"Paldean "&amp;AA1254,"")))/LEN("Paldean "&amp;AA1254))
      &gt;0,2,1)
   ))))</f>
        <v>1</v>
      </c>
      <c r="AN1254">
        <v>0</v>
      </c>
      <c r="AO1254">
        <v>0</v>
      </c>
    </row>
    <row r="1255" spans="1:41" x14ac:dyDescent="0.25">
      <c r="A1255">
        <v>448</v>
      </c>
      <c r="B1255" t="s">
        <v>202</v>
      </c>
      <c r="C1255" t="s">
        <v>1492</v>
      </c>
      <c r="D1255" t="s">
        <v>1514</v>
      </c>
      <c r="E1255">
        <v>70</v>
      </c>
      <c r="F1255">
        <v>110</v>
      </c>
      <c r="G1255">
        <v>70</v>
      </c>
      <c r="H1255">
        <v>115</v>
      </c>
      <c r="I1255">
        <v>70</v>
      </c>
      <c r="J1255">
        <v>90</v>
      </c>
      <c r="K1255" t="s">
        <v>327</v>
      </c>
      <c r="L1255" t="s">
        <v>253</v>
      </c>
      <c r="M1255" t="s">
        <v>248</v>
      </c>
      <c r="N1255">
        <v>10.45</v>
      </c>
      <c r="O1255">
        <v>7</v>
      </c>
      <c r="Q1255">
        <v>3</v>
      </c>
      <c r="R1255">
        <f t="shared" si="84"/>
        <v>10</v>
      </c>
      <c r="S1255">
        <f t="shared" si="85"/>
        <v>10</v>
      </c>
      <c r="T1255">
        <f t="shared" si="86"/>
        <v>20</v>
      </c>
      <c r="U1255" t="s">
        <v>1492</v>
      </c>
      <c r="V1255" t="s">
        <v>1514</v>
      </c>
      <c r="W1255" t="s">
        <v>1512</v>
      </c>
      <c r="X1255" t="s">
        <v>1472</v>
      </c>
      <c r="Z1255" t="str" cm="1">
        <f t="array" ref="Z1255">IF(ISBLANK(AK1255),_xlfn.LET(
    _xlpm.nameBeforeSlash, IF(ISNUMBER(SEARCH("/", Y1255)), LEFT(Y1255, SEARCH("/", Y1255)-1), Y1255),
    _xlpm.matchRow, IFERROR(MATCH(_xlpm.nameBeforeSlash, AA:AA, 0), ""),
    _xlpm.difference, IF(_xlpm.matchRow="", "", ABS((R1255 + S1255)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),IF(ISBLANK(Y1255),"","Hidden"))</f>
        <v/>
      </c>
      <c r="AA1255" t="s">
        <v>202</v>
      </c>
      <c r="AC1255" t="s">
        <v>425</v>
      </c>
      <c r="AD1255" t="str">
        <f>_xlfn.XLOOKUP(AC1255,moves!A:A,moves!B:B)</f>
        <v>fighting</v>
      </c>
      <c r="AE1255">
        <f>_xlfn.XLOOKUP(AC1255,moves!A:A,moves!D:D)</f>
        <v>4</v>
      </c>
      <c r="AF1255" t="str">
        <f>_xlfn.XLOOKUP(AC1255,moves!A:A,moves!E:E)</f>
        <v>Status symbols deal +1 damage.</v>
      </c>
      <c r="AG1255">
        <v>0</v>
      </c>
      <c r="AH1255">
        <v>0</v>
      </c>
      <c r="AI1255">
        <f t="shared" si="87"/>
        <v>0</v>
      </c>
      <c r="AJ1255" t="s">
        <v>525</v>
      </c>
      <c r="AL1255">
        <v>0</v>
      </c>
      <c r="AM1255" cm="1">
        <f t="array" ref="AM1255">IF(AL1255=1,1,
   IF(ISTEXT(AK1255),1,
   IF(AO1255&gt;1,AM1254,
   IF(AI1255=1,
      IF(SUMPRODUCT((LEN($Y$2:$Y$4096)-LEN(SUBSTITUTE($Y$2:$Y$4096,AA1255,"")))/LEN(AA1255))&gt;0,2,1),
      IF(
         SUMPRODUCT((LEN($Y$2:$Y$4096)-LEN(SUBSTITUTE($Y$2:$Y$4096,AA1255,"")))/LEN(AA1255))
         - SUMPRODUCT((LEN($Y$2:$Y$4096)-LEN(SUBSTITUTE($Y$2:$Y$4096,"Alolan "&amp;AA1255,"")))/LEN("Alolan "&amp;AA1255))
         - SUMPRODUCT((LEN($Y$2:$Y$4096)-LEN(SUBSTITUTE($Y$2:$Y$4096,"Galarian "&amp;AA1255,"")))/LEN("Galarian "&amp;AA1255))
         - SUMPRODUCT((LEN($Y$2:$Y$4096)-LEN(SUBSTITUTE($Y$2:$Y$4096,"Hisuian "&amp;AA1255,"")))/LEN("Hisuian "&amp;AA1255))
         - SUMPRODUCT((LEN($Y$2:$Y$4096)-LEN(SUBSTITUTE($Y$2:$Y$4096,"Paldean "&amp;AA1255,"")))/LEN("Paldean "&amp;AA1255))
      &gt;0,2,1)
   ))))</f>
        <v>2</v>
      </c>
      <c r="AN1255">
        <v>0</v>
      </c>
      <c r="AO1255">
        <v>1</v>
      </c>
    </row>
    <row r="1256" spans="1:41" x14ac:dyDescent="0.25">
      <c r="A1256" t="s">
        <v>2106</v>
      </c>
      <c r="B1256" t="s">
        <v>202</v>
      </c>
      <c r="C1256" t="s">
        <v>1492</v>
      </c>
      <c r="D1256" t="s">
        <v>1514</v>
      </c>
      <c r="E1256">
        <v>70</v>
      </c>
      <c r="F1256">
        <v>145</v>
      </c>
      <c r="G1256">
        <v>88</v>
      </c>
      <c r="H1256">
        <v>140</v>
      </c>
      <c r="I1256">
        <v>70</v>
      </c>
      <c r="J1256">
        <v>112</v>
      </c>
      <c r="K1256" t="s">
        <v>327</v>
      </c>
      <c r="L1256" t="s">
        <v>3446</v>
      </c>
      <c r="M1256" t="s">
        <v>1476</v>
      </c>
      <c r="N1256">
        <v>13.13</v>
      </c>
      <c r="O1256">
        <v>7.5400000000000009</v>
      </c>
      <c r="Q1256">
        <v>3</v>
      </c>
      <c r="R1256">
        <f t="shared" si="84"/>
        <v>13</v>
      </c>
      <c r="S1256">
        <f t="shared" si="85"/>
        <v>11</v>
      </c>
      <c r="T1256">
        <f t="shared" si="86"/>
        <v>24</v>
      </c>
      <c r="U1256" t="s">
        <v>1492</v>
      </c>
      <c r="V1256" t="s">
        <v>1514</v>
      </c>
      <c r="W1256" t="s">
        <v>1512</v>
      </c>
      <c r="X1256" t="s">
        <v>1472</v>
      </c>
      <c r="Z1256" t="str" cm="1">
        <f t="array" ref="Z1256">IF(ISBLANK(AK1256),_xlfn.LET(
    _xlpm.nameBeforeSlash, IF(ISNUMBER(SEARCH("/", Y1256)), LEFT(Y1256, SEARCH("/", Y1256)-1), Y1256),
    _xlpm.matchRow, IFERROR(MATCH(_xlpm.nameBeforeSlash, AA:AA, 0), ""),
    _xlpm.difference, IF(_xlpm.matchRow="", "", ABS((R1256 + S1256)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),IF(ISBLANK(Y1256),"","Hidden"))</f>
        <v/>
      </c>
      <c r="AA1256" t="s">
        <v>3373</v>
      </c>
      <c r="AB1256" t="s">
        <v>1477</v>
      </c>
      <c r="AC1256" t="s">
        <v>1361</v>
      </c>
      <c r="AD1256" t="str">
        <f>_xlfn.XLOOKUP(AC1256,moves!A:A,moves!B:B)</f>
        <v>steel</v>
      </c>
      <c r="AE1256">
        <f>_xlfn.XLOOKUP(AC1256,moves!A:A,moves!D:D)</f>
        <v>5</v>
      </c>
      <c r="AF1256" t="str">
        <f>_xlfn.XLOOKUP(AC1256,moves!A:A,moves!E:E)</f>
        <v>Status symbols deal +1 damage.</v>
      </c>
      <c r="AG1256">
        <v>0</v>
      </c>
      <c r="AH1256">
        <v>0</v>
      </c>
      <c r="AI1256">
        <f t="shared" si="87"/>
        <v>0</v>
      </c>
      <c r="AJ1256" t="s">
        <v>525</v>
      </c>
      <c r="AL1256">
        <v>0</v>
      </c>
      <c r="AM1256" cm="1">
        <f t="array" ref="AM1256">IF(AL1256=1,1,
   IF(ISTEXT(AK1256),1,
   IF(AO1256&gt;1,AM1255,
   IF(AI1256=1,
      IF(SUMPRODUCT((LEN($Y$2:$Y$4096)-LEN(SUBSTITUTE($Y$2:$Y$4096,AA1256,"")))/LEN(AA1256))&gt;0,2,1),
      IF(
         SUMPRODUCT((LEN($Y$2:$Y$4096)-LEN(SUBSTITUTE($Y$2:$Y$4096,AA1256,"")))/LEN(AA1256))
         - SUMPRODUCT((LEN($Y$2:$Y$4096)-LEN(SUBSTITUTE($Y$2:$Y$4096,"Alolan "&amp;AA1256,"")))/LEN("Alolan "&amp;AA1256))
         - SUMPRODUCT((LEN($Y$2:$Y$4096)-LEN(SUBSTITUTE($Y$2:$Y$4096,"Galarian "&amp;AA1256,"")))/LEN("Galarian "&amp;AA1256))
         - SUMPRODUCT((LEN($Y$2:$Y$4096)-LEN(SUBSTITUTE($Y$2:$Y$4096,"Hisuian "&amp;AA1256,"")))/LEN("Hisuian "&amp;AA1256))
         - SUMPRODUCT((LEN($Y$2:$Y$4096)-LEN(SUBSTITUTE($Y$2:$Y$4096,"Paldean "&amp;AA1256,"")))/LEN("Paldean "&amp;AA1256))
      &gt;0,2,1)
   ))))</f>
        <v>2</v>
      </c>
      <c r="AN1256">
        <v>0</v>
      </c>
      <c r="AO1256">
        <v>2</v>
      </c>
    </row>
    <row r="1257" spans="1:41" x14ac:dyDescent="0.25">
      <c r="A1257" t="s">
        <v>4198</v>
      </c>
      <c r="B1257" t="s">
        <v>202</v>
      </c>
      <c r="C1257" t="s">
        <v>1492</v>
      </c>
      <c r="D1257" t="s">
        <v>1514</v>
      </c>
      <c r="E1257">
        <v>70</v>
      </c>
      <c r="F1257">
        <v>110</v>
      </c>
      <c r="G1257">
        <v>70</v>
      </c>
      <c r="H1257">
        <v>115</v>
      </c>
      <c r="I1257">
        <v>70</v>
      </c>
      <c r="J1257">
        <v>90</v>
      </c>
      <c r="K1257" t="s">
        <v>327</v>
      </c>
      <c r="L1257" t="s">
        <v>253</v>
      </c>
      <c r="M1257" t="s">
        <v>248</v>
      </c>
      <c r="N1257">
        <v>10.45</v>
      </c>
      <c r="O1257">
        <v>7</v>
      </c>
      <c r="Q1257">
        <v>3</v>
      </c>
      <c r="R1257">
        <f t="shared" si="84"/>
        <v>10</v>
      </c>
      <c r="S1257">
        <f t="shared" si="85"/>
        <v>10</v>
      </c>
      <c r="T1257">
        <f t="shared" si="86"/>
        <v>20</v>
      </c>
      <c r="U1257" t="s">
        <v>1492</v>
      </c>
      <c r="V1257" t="s">
        <v>1514</v>
      </c>
      <c r="W1257" t="s">
        <v>1512</v>
      </c>
      <c r="X1257" t="s">
        <v>1472</v>
      </c>
      <c r="Z1257" t="str" cm="1">
        <f t="array" ref="Z1257">IF(ISBLANK(AK1257),_xlfn.LET(
    _xlpm.nameBeforeSlash, IF(ISNUMBER(SEARCH("/", Y1257)), LEFT(Y1257, SEARCH("/", Y1257)-1), Y1257),
    _xlpm.matchRow, IFERROR(MATCH(_xlpm.nameBeforeSlash, AA:AA, 0), ""),
    _xlpm.difference, IF(_xlpm.matchRow="", "", ABS((R1257 + S1257)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),IF(ISBLANK(Y1257),"","Hidden"))</f>
        <v/>
      </c>
      <c r="AA1257" t="s">
        <v>5485</v>
      </c>
      <c r="AC1257" t="s">
        <v>6600</v>
      </c>
      <c r="AD1257" t="str">
        <f>_xlfn.XLOOKUP(AC1257,moves!A:A,moves!B:B)</f>
        <v>fighting</v>
      </c>
      <c r="AE1257">
        <f>_xlfn.XLOOKUP(AC1257,moves!A:A,moves!D:D)</f>
        <v>3</v>
      </c>
      <c r="AF1257" t="str">
        <f>_xlfn.XLOOKUP(AC1257,moves!A:A,moves!E:E)</f>
        <v>If one of your Pokémon fainted during the last round: Increase attack strength by 4.</v>
      </c>
      <c r="AG1257">
        <v>0</v>
      </c>
      <c r="AH1257">
        <v>0</v>
      </c>
      <c r="AI1257">
        <f t="shared" si="87"/>
        <v>1</v>
      </c>
      <c r="AJ1257" t="s">
        <v>525</v>
      </c>
      <c r="AL1257">
        <v>0</v>
      </c>
      <c r="AM1257" cm="1">
        <f t="array" ref="AM1257">IF(AL1257=1,1,
   IF(ISTEXT(AK1257),1,
   IF(AO1257&gt;1,AM1256,
   IF(AI1257=1,
      IF(SUMPRODUCT((LEN($Y$2:$Y$4096)-LEN(SUBSTITUTE($Y$2:$Y$4096,AA1257,"")))/LEN(AA1257))&gt;0,2,1),
      IF(
         SUMPRODUCT((LEN($Y$2:$Y$4096)-LEN(SUBSTITUTE($Y$2:$Y$4096,AA1257,"")))/LEN(AA1257))
         - SUMPRODUCT((LEN($Y$2:$Y$4096)-LEN(SUBSTITUTE($Y$2:$Y$4096,"Alolan "&amp;AA1257,"")))/LEN("Alolan "&amp;AA1257))
         - SUMPRODUCT((LEN($Y$2:$Y$4096)-LEN(SUBSTITUTE($Y$2:$Y$4096,"Galarian "&amp;AA1257,"")))/LEN("Galarian "&amp;AA1257))
         - SUMPRODUCT((LEN($Y$2:$Y$4096)-LEN(SUBSTITUTE($Y$2:$Y$4096,"Hisuian "&amp;AA1257,"")))/LEN("Hisuian "&amp;AA1257))
         - SUMPRODUCT((LEN($Y$2:$Y$4096)-LEN(SUBSTITUTE($Y$2:$Y$4096,"Paldean "&amp;AA1257,"")))/LEN("Paldean "&amp;AA1257))
      &gt;0,2,1)
   ))))</f>
        <v>2</v>
      </c>
      <c r="AN1257">
        <v>0</v>
      </c>
      <c r="AO1257">
        <v>1</v>
      </c>
    </row>
    <row r="1258" spans="1:41" x14ac:dyDescent="0.25">
      <c r="A1258" t="s">
        <v>4199</v>
      </c>
      <c r="B1258" t="s">
        <v>202</v>
      </c>
      <c r="C1258" t="s">
        <v>1492</v>
      </c>
      <c r="D1258" t="s">
        <v>1514</v>
      </c>
      <c r="E1258">
        <v>70</v>
      </c>
      <c r="F1258">
        <v>145</v>
      </c>
      <c r="G1258">
        <v>88</v>
      </c>
      <c r="H1258">
        <v>140</v>
      </c>
      <c r="I1258">
        <v>70</v>
      </c>
      <c r="J1258">
        <v>112</v>
      </c>
      <c r="K1258" t="s">
        <v>327</v>
      </c>
      <c r="L1258" t="s">
        <v>3446</v>
      </c>
      <c r="M1258" t="s">
        <v>1476</v>
      </c>
      <c r="N1258">
        <v>13.13</v>
      </c>
      <c r="O1258">
        <v>7.5400000000000009</v>
      </c>
      <c r="Q1258">
        <v>3</v>
      </c>
      <c r="R1258">
        <f t="shared" si="84"/>
        <v>13</v>
      </c>
      <c r="S1258">
        <f t="shared" si="85"/>
        <v>11</v>
      </c>
      <c r="T1258">
        <f t="shared" si="86"/>
        <v>24</v>
      </c>
      <c r="U1258" t="s">
        <v>1492</v>
      </c>
      <c r="V1258" t="s">
        <v>1514</v>
      </c>
      <c r="W1258" t="s">
        <v>1512</v>
      </c>
      <c r="X1258" t="s">
        <v>1472</v>
      </c>
      <c r="Z1258" t="str" cm="1">
        <f t="array" ref="Z1258">IF(ISBLANK(AK1258),_xlfn.LET(
    _xlpm.nameBeforeSlash, IF(ISNUMBER(SEARCH("/", Y1258)), LEFT(Y1258, SEARCH("/", Y1258)-1), Y1258),
    _xlpm.matchRow, IFERROR(MATCH(_xlpm.nameBeforeSlash, AA:AA, 0), ""),
    _xlpm.difference, IF(_xlpm.matchRow="", "", ABS((R1258 + S1258)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),IF(ISBLANK(Y1258),"","Hidden"))</f>
        <v/>
      </c>
      <c r="AA1258" t="s">
        <v>5487</v>
      </c>
      <c r="AB1258" t="s">
        <v>1477</v>
      </c>
      <c r="AC1258" t="s">
        <v>6598</v>
      </c>
      <c r="AD1258" t="str">
        <f>_xlfn.XLOOKUP(AC1258,moves!A:A,moves!B:B)</f>
        <v>fighting</v>
      </c>
      <c r="AE1258">
        <f>_xlfn.XLOOKUP(AC1258,moves!A:A,moves!D:D)</f>
        <v>5</v>
      </c>
      <c r="AF1258" t="str">
        <f>_xlfn.XLOOKUP(AC1258,moves!A:A,moves!E:E)</f>
        <v>When the target next attacks: Remove 1 critical hit or 1 regular hit from the roll.</v>
      </c>
      <c r="AG1258">
        <v>0</v>
      </c>
      <c r="AH1258">
        <v>0</v>
      </c>
      <c r="AI1258">
        <f t="shared" si="87"/>
        <v>1</v>
      </c>
      <c r="AJ1258" t="s">
        <v>525</v>
      </c>
      <c r="AL1258">
        <v>0</v>
      </c>
      <c r="AM1258" cm="1">
        <f t="array" ref="AM1258">IF(AL1258=1,1,
   IF(ISTEXT(AK1258),1,
   IF(AO1258&gt;1,AM1257,
   IF(AI1258=1,
      IF(SUMPRODUCT((LEN($Y$2:$Y$4096)-LEN(SUBSTITUTE($Y$2:$Y$4096,AA1258,"")))/LEN(AA1258))&gt;0,2,1),
      IF(
         SUMPRODUCT((LEN($Y$2:$Y$4096)-LEN(SUBSTITUTE($Y$2:$Y$4096,AA1258,"")))/LEN(AA1258))
         - SUMPRODUCT((LEN($Y$2:$Y$4096)-LEN(SUBSTITUTE($Y$2:$Y$4096,"Alolan "&amp;AA1258,"")))/LEN("Alolan "&amp;AA1258))
         - SUMPRODUCT((LEN($Y$2:$Y$4096)-LEN(SUBSTITUTE($Y$2:$Y$4096,"Galarian "&amp;AA1258,"")))/LEN("Galarian "&amp;AA1258))
         - SUMPRODUCT((LEN($Y$2:$Y$4096)-LEN(SUBSTITUTE($Y$2:$Y$4096,"Hisuian "&amp;AA1258,"")))/LEN("Hisuian "&amp;AA1258))
         - SUMPRODUCT((LEN($Y$2:$Y$4096)-LEN(SUBSTITUTE($Y$2:$Y$4096,"Paldean "&amp;AA1258,"")))/LEN("Paldean "&amp;AA1258))
      &gt;0,2,1)
   ))))</f>
        <v>2</v>
      </c>
      <c r="AN1258">
        <v>0</v>
      </c>
      <c r="AO1258">
        <v>2</v>
      </c>
    </row>
    <row r="1259" spans="1:41" x14ac:dyDescent="0.25">
      <c r="A1259">
        <v>449</v>
      </c>
      <c r="B1259" t="s">
        <v>203</v>
      </c>
      <c r="C1259" t="s">
        <v>1472</v>
      </c>
      <c r="D1259"/>
      <c r="E1259">
        <v>68</v>
      </c>
      <c r="F1259">
        <v>72</v>
      </c>
      <c r="G1259">
        <v>78</v>
      </c>
      <c r="H1259">
        <v>38</v>
      </c>
      <c r="I1259">
        <v>42</v>
      </c>
      <c r="J1259">
        <v>32</v>
      </c>
      <c r="K1259" t="s">
        <v>328</v>
      </c>
      <c r="L1259" t="s">
        <v>253</v>
      </c>
      <c r="M1259" t="s">
        <v>251</v>
      </c>
      <c r="N1259">
        <v>5.26</v>
      </c>
      <c r="O1259">
        <v>6.32</v>
      </c>
      <c r="R1259">
        <f t="shared" si="84"/>
        <v>5</v>
      </c>
      <c r="S1259">
        <f t="shared" si="85"/>
        <v>6</v>
      </c>
      <c r="T1259">
        <f t="shared" si="86"/>
        <v>11</v>
      </c>
      <c r="U1259" t="s">
        <v>1472</v>
      </c>
      <c r="V1259" t="s">
        <v>1546</v>
      </c>
      <c r="W1259" t="s">
        <v>1514</v>
      </c>
      <c r="X1259" t="s">
        <v>1512</v>
      </c>
      <c r="Y1259" t="s">
        <v>204</v>
      </c>
      <c r="Z1259" cm="1">
        <f t="array" ref="Z1259">IF(ISBLANK(AK1259),_xlfn.LET(
    _xlpm.nameBeforeSlash, IF(ISNUMBER(SEARCH("/", Y1259)), LEFT(Y1259, SEARCH("/", Y1259)-1), Y1259),
    _xlpm.matchRow, IFERROR(MATCH(_xlpm.nameBeforeSlash, AA:AA, 0), ""),
    _xlpm.difference, IF(_xlpm.matchRow="", "", ABS((R1259 + S1259)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),IF(ISBLANK(Y1259),"","Hidden"))</f>
        <v>16</v>
      </c>
      <c r="AA1259" t="s">
        <v>203</v>
      </c>
      <c r="AC1259" t="s">
        <v>1348</v>
      </c>
      <c r="AD1259" t="str">
        <f>_xlfn.XLOOKUP(AC1259,moves!A:A,moves!B:B)</f>
        <v>rock</v>
      </c>
      <c r="AE1259">
        <f>_xlfn.XLOOKUP(AC1259,moves!A:A,moves!D:D)</f>
        <v>1</v>
      </c>
      <c r="AF1259" t="str">
        <f>_xlfn.XLOOKUP(AC1259,moves!A:A,moves!E:E)</f>
        <v>Increase the Stealth Rock Hazardous Terrain Token by 1 on the opposing side of the arena.</v>
      </c>
      <c r="AG1259">
        <v>0</v>
      </c>
      <c r="AH1259">
        <v>0</v>
      </c>
      <c r="AI1259">
        <f t="shared" si="87"/>
        <v>0</v>
      </c>
      <c r="AJ1259" t="s">
        <v>523</v>
      </c>
      <c r="AL1259">
        <v>0</v>
      </c>
      <c r="AM1259" cm="1">
        <f t="array" ref="AM1259">IF(AL1259=1,1,
   IF(ISTEXT(AK1259),1,
   IF(AO1259&gt;1,AM1258,
   IF(AI1259=1,
      IF(SUMPRODUCT((LEN($Y$2:$Y$4096)-LEN(SUBSTITUTE($Y$2:$Y$4096,AA1259,"")))/LEN(AA1259))&gt;0,2,1),
      IF(
         SUMPRODUCT((LEN($Y$2:$Y$4096)-LEN(SUBSTITUTE($Y$2:$Y$4096,AA1259,"")))/LEN(AA1259))
         - SUMPRODUCT((LEN($Y$2:$Y$4096)-LEN(SUBSTITUTE($Y$2:$Y$4096,"Alolan "&amp;AA1259,"")))/LEN("Alolan "&amp;AA1259))
         - SUMPRODUCT((LEN($Y$2:$Y$4096)-LEN(SUBSTITUTE($Y$2:$Y$4096,"Galarian "&amp;AA1259,"")))/LEN("Galarian "&amp;AA1259))
         - SUMPRODUCT((LEN($Y$2:$Y$4096)-LEN(SUBSTITUTE($Y$2:$Y$4096,"Hisuian "&amp;AA1259,"")))/LEN("Hisuian "&amp;AA1259))
         - SUMPRODUCT((LEN($Y$2:$Y$4096)-LEN(SUBSTITUTE($Y$2:$Y$4096,"Paldean "&amp;AA1259,"")))/LEN("Paldean "&amp;AA1259))
      &gt;0,2,1)
   ))))</f>
        <v>1</v>
      </c>
      <c r="AN1259">
        <v>0</v>
      </c>
      <c r="AO1259">
        <v>0</v>
      </c>
    </row>
    <row r="1260" spans="1:41" x14ac:dyDescent="0.25">
      <c r="A1260" t="s">
        <v>4200</v>
      </c>
      <c r="B1260" t="s">
        <v>203</v>
      </c>
      <c r="C1260" t="s">
        <v>1472</v>
      </c>
      <c r="D1260"/>
      <c r="E1260">
        <v>68</v>
      </c>
      <c r="F1260">
        <v>72</v>
      </c>
      <c r="G1260">
        <v>78</v>
      </c>
      <c r="H1260">
        <v>38</v>
      </c>
      <c r="I1260">
        <v>42</v>
      </c>
      <c r="J1260">
        <v>32</v>
      </c>
      <c r="K1260" t="s">
        <v>328</v>
      </c>
      <c r="L1260" t="s">
        <v>253</v>
      </c>
      <c r="M1260" t="s">
        <v>251</v>
      </c>
      <c r="N1260">
        <v>5.26</v>
      </c>
      <c r="O1260">
        <v>6.32</v>
      </c>
      <c r="R1260">
        <f t="shared" si="84"/>
        <v>5</v>
      </c>
      <c r="S1260">
        <f t="shared" si="85"/>
        <v>6</v>
      </c>
      <c r="T1260">
        <f t="shared" si="86"/>
        <v>11</v>
      </c>
      <c r="U1260" t="s">
        <v>1472</v>
      </c>
      <c r="V1260" t="s">
        <v>1546</v>
      </c>
      <c r="W1260" t="s">
        <v>1514</v>
      </c>
      <c r="X1260" t="s">
        <v>1512</v>
      </c>
      <c r="Y1260" t="s">
        <v>5488</v>
      </c>
      <c r="Z1260" cm="1">
        <f t="array" ref="Z1260">IF(ISBLANK(AK1260),_xlfn.LET(
    _xlpm.nameBeforeSlash, IF(ISNUMBER(SEARCH("/", Y1260)), LEFT(Y1260, SEARCH("/", Y1260)-1), Y1260),
    _xlpm.matchRow, IFERROR(MATCH(_xlpm.nameBeforeSlash, AA:AA, 0), ""),
    _xlpm.difference, IF(_xlpm.matchRow="", "", ABS((R1260 + S1260)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),IF(ISBLANK(Y1260),"","Hidden"))</f>
        <v>16</v>
      </c>
      <c r="AA1260" t="s">
        <v>5489</v>
      </c>
      <c r="AC1260" t="s">
        <v>1343</v>
      </c>
      <c r="AD1260" t="str">
        <f>_xlfn.XLOOKUP(AC1260,moves!A:A,moves!B:B)</f>
        <v>rock</v>
      </c>
      <c r="AE1260">
        <f>_xlfn.XLOOKUP(AC1260,moves!A:A,moves!D:D)</f>
        <v>0</v>
      </c>
      <c r="AF1260" t="str">
        <f>_xlfn.XLOOKUP(AC1260,moves!A:A,moves!E:E)</f>
        <v>Change the weather condition to Sandstorm.</v>
      </c>
      <c r="AG1260">
        <v>0</v>
      </c>
      <c r="AH1260">
        <v>0</v>
      </c>
      <c r="AI1260">
        <f t="shared" si="87"/>
        <v>1</v>
      </c>
      <c r="AJ1260" t="s">
        <v>523</v>
      </c>
      <c r="AL1260">
        <v>0</v>
      </c>
      <c r="AM1260" cm="1">
        <f t="array" ref="AM1260">IF(AL1260=1,1,
   IF(ISTEXT(AK1260),1,
   IF(AO1260&gt;1,AM1259,
   IF(AI1260=1,
      IF(SUMPRODUCT((LEN($Y$2:$Y$4096)-LEN(SUBSTITUTE($Y$2:$Y$4096,AA1260,"")))/LEN(AA1260))&gt;0,2,1),
      IF(
         SUMPRODUCT((LEN($Y$2:$Y$4096)-LEN(SUBSTITUTE($Y$2:$Y$4096,AA1260,"")))/LEN(AA1260))
         - SUMPRODUCT((LEN($Y$2:$Y$4096)-LEN(SUBSTITUTE($Y$2:$Y$4096,"Alolan "&amp;AA1260,"")))/LEN("Alolan "&amp;AA1260))
         - SUMPRODUCT((LEN($Y$2:$Y$4096)-LEN(SUBSTITUTE($Y$2:$Y$4096,"Galarian "&amp;AA1260,"")))/LEN("Galarian "&amp;AA1260))
         - SUMPRODUCT((LEN($Y$2:$Y$4096)-LEN(SUBSTITUTE($Y$2:$Y$4096,"Hisuian "&amp;AA1260,"")))/LEN("Hisuian "&amp;AA1260))
         - SUMPRODUCT((LEN($Y$2:$Y$4096)-LEN(SUBSTITUTE($Y$2:$Y$4096,"Paldean "&amp;AA1260,"")))/LEN("Paldean "&amp;AA1260))
      &gt;0,2,1)
   ))))</f>
        <v>1</v>
      </c>
      <c r="AN1260">
        <v>0</v>
      </c>
      <c r="AO1260">
        <v>0</v>
      </c>
    </row>
    <row r="1261" spans="1:41" x14ac:dyDescent="0.25">
      <c r="A1261">
        <v>450</v>
      </c>
      <c r="B1261" t="s">
        <v>204</v>
      </c>
      <c r="C1261" t="s">
        <v>1472</v>
      </c>
      <c r="D1261"/>
      <c r="E1261">
        <v>108</v>
      </c>
      <c r="F1261">
        <v>112</v>
      </c>
      <c r="G1261">
        <v>118</v>
      </c>
      <c r="H1261">
        <v>68</v>
      </c>
      <c r="I1261">
        <v>72</v>
      </c>
      <c r="J1261">
        <v>47</v>
      </c>
      <c r="K1261" t="s">
        <v>329</v>
      </c>
      <c r="L1261" t="s">
        <v>253</v>
      </c>
      <c r="M1261" t="s">
        <v>251</v>
      </c>
      <c r="N1261">
        <v>8.16</v>
      </c>
      <c r="O1261">
        <v>10.02</v>
      </c>
      <c r="Q1261">
        <v>1</v>
      </c>
      <c r="R1261">
        <f t="shared" si="84"/>
        <v>8</v>
      </c>
      <c r="S1261">
        <f t="shared" si="85"/>
        <v>11</v>
      </c>
      <c r="T1261">
        <f t="shared" si="86"/>
        <v>19</v>
      </c>
      <c r="U1261" t="s">
        <v>1472</v>
      </c>
      <c r="V1261" t="s">
        <v>1546</v>
      </c>
      <c r="W1261" t="s">
        <v>1514</v>
      </c>
      <c r="X1261" t="s">
        <v>1512</v>
      </c>
      <c r="Z1261" t="str" cm="1">
        <f t="array" ref="Z1261">IF(ISBLANK(AK1261),_xlfn.LET(
    _xlpm.nameBeforeSlash, IF(ISNUMBER(SEARCH("/", Y1261)), LEFT(Y1261, SEARCH("/", Y1261)-1), Y1261),
    _xlpm.matchRow, IFERROR(MATCH(_xlpm.nameBeforeSlash, AA:AA, 0), ""),
    _xlpm.difference, IF(_xlpm.matchRow="", "", ABS((R1261 + S1261)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),IF(ISBLANK(Y1261),"","Hidden"))</f>
        <v/>
      </c>
      <c r="AA1261" t="s">
        <v>204</v>
      </c>
      <c r="AC1261" t="s">
        <v>902</v>
      </c>
      <c r="AD1261" t="str">
        <f>_xlfn.XLOOKUP(AC1261,moves!A:A,moves!B:B)</f>
        <v>ground</v>
      </c>
      <c r="AE1261">
        <f>_xlfn.XLOOKUP(AC1261,moves!A:A,moves!D:D)</f>
        <v>6</v>
      </c>
      <c r="AF1261" t="str">
        <f>_xlfn.XLOOKUP(AC1261,moves!A:A,moves!E:E)</f>
        <v>The target faints if they have 2 or less health remaining after this attack. Status symbols deal -1 damage.</v>
      </c>
      <c r="AG1261">
        <v>0</v>
      </c>
      <c r="AH1261">
        <v>0</v>
      </c>
      <c r="AI1261">
        <f t="shared" si="87"/>
        <v>0</v>
      </c>
      <c r="AJ1261" t="s">
        <v>525</v>
      </c>
      <c r="AL1261">
        <v>0</v>
      </c>
      <c r="AM1261" cm="1">
        <f t="array" ref="AM1261">IF(AL1261=1,1,
   IF(ISTEXT(AK1261),1,
   IF(AO1261&gt;1,AM1260,
   IF(AI1261=1,
      IF(SUMPRODUCT((LEN($Y$2:$Y$4096)-LEN(SUBSTITUTE($Y$2:$Y$4096,AA1261,"")))/LEN(AA1261))&gt;0,2,1),
      IF(
         SUMPRODUCT((LEN($Y$2:$Y$4096)-LEN(SUBSTITUTE($Y$2:$Y$4096,AA1261,"")))/LEN(AA1261))
         - SUMPRODUCT((LEN($Y$2:$Y$4096)-LEN(SUBSTITUTE($Y$2:$Y$4096,"Alolan "&amp;AA1261,"")))/LEN("Alolan "&amp;AA1261))
         - SUMPRODUCT((LEN($Y$2:$Y$4096)-LEN(SUBSTITUTE($Y$2:$Y$4096,"Galarian "&amp;AA1261,"")))/LEN("Galarian "&amp;AA1261))
         - SUMPRODUCT((LEN($Y$2:$Y$4096)-LEN(SUBSTITUTE($Y$2:$Y$4096,"Hisuian "&amp;AA1261,"")))/LEN("Hisuian "&amp;AA1261))
         - SUMPRODUCT((LEN($Y$2:$Y$4096)-LEN(SUBSTITUTE($Y$2:$Y$4096,"Paldean "&amp;AA1261,"")))/LEN("Paldean "&amp;AA1261))
      &gt;0,2,1)
   ))))</f>
        <v>2</v>
      </c>
      <c r="AN1261">
        <v>0</v>
      </c>
      <c r="AO1261">
        <v>0</v>
      </c>
    </row>
    <row r="1262" spans="1:41" x14ac:dyDescent="0.25">
      <c r="A1262" t="s">
        <v>4201</v>
      </c>
      <c r="B1262" t="s">
        <v>204</v>
      </c>
      <c r="C1262" t="s">
        <v>1472</v>
      </c>
      <c r="D1262"/>
      <c r="E1262">
        <v>108</v>
      </c>
      <c r="F1262">
        <v>112</v>
      </c>
      <c r="G1262">
        <v>118</v>
      </c>
      <c r="H1262">
        <v>68</v>
      </c>
      <c r="I1262">
        <v>72</v>
      </c>
      <c r="J1262">
        <v>47</v>
      </c>
      <c r="K1262" t="s">
        <v>329</v>
      </c>
      <c r="L1262" t="s">
        <v>253</v>
      </c>
      <c r="M1262" t="s">
        <v>251</v>
      </c>
      <c r="N1262">
        <v>8.16</v>
      </c>
      <c r="O1262">
        <v>10.02</v>
      </c>
      <c r="Q1262">
        <v>1</v>
      </c>
      <c r="R1262">
        <f t="shared" si="84"/>
        <v>8</v>
      </c>
      <c r="S1262">
        <f t="shared" si="85"/>
        <v>11</v>
      </c>
      <c r="T1262">
        <f t="shared" si="86"/>
        <v>19</v>
      </c>
      <c r="U1262" t="s">
        <v>1472</v>
      </c>
      <c r="V1262" t="s">
        <v>1546</v>
      </c>
      <c r="W1262" t="s">
        <v>1514</v>
      </c>
      <c r="X1262" t="s">
        <v>1512</v>
      </c>
      <c r="Z1262" t="str" cm="1">
        <f t="array" ref="Z1262">IF(ISBLANK(AK1262),_xlfn.LET(
    _xlpm.nameBeforeSlash, IF(ISNUMBER(SEARCH("/", Y1262)), LEFT(Y1262, SEARCH("/", Y1262)-1), Y1262),
    _xlpm.matchRow, IFERROR(MATCH(_xlpm.nameBeforeSlash, AA:AA, 0), ""),
    _xlpm.difference, IF(_xlpm.matchRow="", "", ABS((R1262 + S1262)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),IF(ISBLANK(Y1262),"","Hidden"))</f>
        <v/>
      </c>
      <c r="AA1262" t="s">
        <v>5488</v>
      </c>
      <c r="AC1262" t="s">
        <v>1185</v>
      </c>
      <c r="AD1262" t="str">
        <f>_xlfn.XLOOKUP(AC1262,moves!A:A,moves!B:B)</f>
        <v>ground</v>
      </c>
      <c r="AE1262">
        <f>_xlfn.XLOOKUP(AC1262,moves!A:A,moves!D:D)</f>
        <v>3</v>
      </c>
      <c r="AF1262" t="str">
        <f>_xlfn.XLOOKUP(AC1262,moves!A:A,moves!E:E)</f>
        <v>If any status symbols are rolled: Inflict the Burned status on the target</v>
      </c>
      <c r="AG1262">
        <v>0</v>
      </c>
      <c r="AH1262">
        <v>0</v>
      </c>
      <c r="AI1262">
        <f t="shared" si="87"/>
        <v>1</v>
      </c>
      <c r="AJ1262" t="s">
        <v>525</v>
      </c>
      <c r="AL1262">
        <v>0</v>
      </c>
      <c r="AM1262" cm="1">
        <f t="array" ref="AM1262">IF(AL1262=1,1,
   IF(ISTEXT(AK1262),1,
   IF(AO1262&gt;1,AM1261,
   IF(AI1262=1,
      IF(SUMPRODUCT((LEN($Y$2:$Y$4096)-LEN(SUBSTITUTE($Y$2:$Y$4096,AA1262,"")))/LEN(AA1262))&gt;0,2,1),
      IF(
         SUMPRODUCT((LEN($Y$2:$Y$4096)-LEN(SUBSTITUTE($Y$2:$Y$4096,AA1262,"")))/LEN(AA1262))
         - SUMPRODUCT((LEN($Y$2:$Y$4096)-LEN(SUBSTITUTE($Y$2:$Y$4096,"Alolan "&amp;AA1262,"")))/LEN("Alolan "&amp;AA1262))
         - SUMPRODUCT((LEN($Y$2:$Y$4096)-LEN(SUBSTITUTE($Y$2:$Y$4096,"Galarian "&amp;AA1262,"")))/LEN("Galarian "&amp;AA1262))
         - SUMPRODUCT((LEN($Y$2:$Y$4096)-LEN(SUBSTITUTE($Y$2:$Y$4096,"Hisuian "&amp;AA1262,"")))/LEN("Hisuian "&amp;AA1262))
         - SUMPRODUCT((LEN($Y$2:$Y$4096)-LEN(SUBSTITUTE($Y$2:$Y$4096,"Paldean "&amp;AA1262,"")))/LEN("Paldean "&amp;AA1262))
      &gt;0,2,1)
   ))))</f>
        <v>2</v>
      </c>
      <c r="AN1262">
        <v>0</v>
      </c>
      <c r="AO1262">
        <v>0</v>
      </c>
    </row>
    <row r="1263" spans="1:41" x14ac:dyDescent="0.25">
      <c r="A1263">
        <v>451</v>
      </c>
      <c r="B1263" t="s">
        <v>205</v>
      </c>
      <c r="C1263" t="s">
        <v>1469</v>
      </c>
      <c r="D1263" t="s">
        <v>1499</v>
      </c>
      <c r="E1263">
        <v>40</v>
      </c>
      <c r="F1263">
        <v>50</v>
      </c>
      <c r="G1263">
        <v>90</v>
      </c>
      <c r="H1263">
        <v>30</v>
      </c>
      <c r="I1263">
        <v>55</v>
      </c>
      <c r="J1263">
        <v>65</v>
      </c>
      <c r="K1263" t="s">
        <v>330</v>
      </c>
      <c r="L1263" t="s">
        <v>247</v>
      </c>
      <c r="M1263" t="s">
        <v>251</v>
      </c>
      <c r="N1263">
        <v>5.4</v>
      </c>
      <c r="O1263">
        <v>5.95</v>
      </c>
      <c r="R1263">
        <f t="shared" si="84"/>
        <v>5</v>
      </c>
      <c r="S1263">
        <f t="shared" si="85"/>
        <v>6</v>
      </c>
      <c r="T1263">
        <f t="shared" si="86"/>
        <v>11</v>
      </c>
      <c r="U1263" t="s">
        <v>1469</v>
      </c>
      <c r="V1263" t="s">
        <v>1499</v>
      </c>
      <c r="W1263" t="s">
        <v>1471</v>
      </c>
      <c r="X1263" t="s">
        <v>1472</v>
      </c>
      <c r="Y1263" t="s">
        <v>206</v>
      </c>
      <c r="Z1263" cm="1">
        <f t="array" ref="Z1263">IF(ISBLANK(AK1263),_xlfn.LET(
    _xlpm.nameBeforeSlash, IF(ISNUMBER(SEARCH("/", Y1263)), LEFT(Y1263, SEARCH("/", Y1263)-1), Y1263),
    _xlpm.matchRow, IFERROR(MATCH(_xlpm.nameBeforeSlash, AA:AA, 0), ""),
    _xlpm.difference, IF(_xlpm.matchRow="", "", ABS((R1263 + S1263)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),IF(ISBLANK(Y1263),"","Hidden"))</f>
        <v>14</v>
      </c>
      <c r="AA1263" t="s">
        <v>205</v>
      </c>
      <c r="AC1263" t="s">
        <v>448</v>
      </c>
      <c r="AD1263" t="str">
        <f>_xlfn.XLOOKUP(AC1263,moves!A:A,moves!B:B)</f>
        <v>bug</v>
      </c>
      <c r="AE1263">
        <f>_xlfn.XLOOKUP(AC1263,moves!A:A,moves!D:D)</f>
        <v>3</v>
      </c>
      <c r="AF1263" t="str">
        <f>_xlfn.XLOOKUP(AC1263,moves!A:A,moves!E:E)</f>
        <v>Consume an Apricorn from the bag of the target. The target decides which one.</v>
      </c>
      <c r="AG1263">
        <v>0</v>
      </c>
      <c r="AH1263">
        <v>0</v>
      </c>
      <c r="AI1263">
        <f t="shared" si="87"/>
        <v>0</v>
      </c>
      <c r="AJ1263" t="s">
        <v>523</v>
      </c>
      <c r="AL1263">
        <v>0</v>
      </c>
      <c r="AM1263" cm="1">
        <f t="array" ref="AM1263">IF(AL1263=1,1,
   IF(ISTEXT(AK1263),1,
   IF(AO1263&gt;1,AM1262,
   IF(AI1263=1,
      IF(SUMPRODUCT((LEN($Y$2:$Y$4096)-LEN(SUBSTITUTE($Y$2:$Y$4096,AA1263,"")))/LEN(AA1263))&gt;0,2,1),
      IF(
         SUMPRODUCT((LEN($Y$2:$Y$4096)-LEN(SUBSTITUTE($Y$2:$Y$4096,AA1263,"")))/LEN(AA1263))
         - SUMPRODUCT((LEN($Y$2:$Y$4096)-LEN(SUBSTITUTE($Y$2:$Y$4096,"Alolan "&amp;AA1263,"")))/LEN("Alolan "&amp;AA1263))
         - SUMPRODUCT((LEN($Y$2:$Y$4096)-LEN(SUBSTITUTE($Y$2:$Y$4096,"Galarian "&amp;AA1263,"")))/LEN("Galarian "&amp;AA1263))
         - SUMPRODUCT((LEN($Y$2:$Y$4096)-LEN(SUBSTITUTE($Y$2:$Y$4096,"Hisuian "&amp;AA1263,"")))/LEN("Hisuian "&amp;AA1263))
         - SUMPRODUCT((LEN($Y$2:$Y$4096)-LEN(SUBSTITUTE($Y$2:$Y$4096,"Paldean "&amp;AA1263,"")))/LEN("Paldean "&amp;AA1263))
      &gt;0,2,1)
   ))))</f>
        <v>1</v>
      </c>
      <c r="AN1263">
        <v>0</v>
      </c>
      <c r="AO1263">
        <v>0</v>
      </c>
    </row>
    <row r="1264" spans="1:41" x14ac:dyDescent="0.25">
      <c r="A1264" t="s">
        <v>4202</v>
      </c>
      <c r="B1264" t="s">
        <v>205</v>
      </c>
      <c r="C1264" t="s">
        <v>1469</v>
      </c>
      <c r="D1264" t="s">
        <v>1499</v>
      </c>
      <c r="E1264">
        <v>40</v>
      </c>
      <c r="F1264">
        <v>50</v>
      </c>
      <c r="G1264">
        <v>90</v>
      </c>
      <c r="H1264">
        <v>30</v>
      </c>
      <c r="I1264">
        <v>55</v>
      </c>
      <c r="J1264">
        <v>65</v>
      </c>
      <c r="K1264" t="s">
        <v>330</v>
      </c>
      <c r="L1264" t="s">
        <v>247</v>
      </c>
      <c r="M1264" t="s">
        <v>251</v>
      </c>
      <c r="N1264">
        <v>5.4</v>
      </c>
      <c r="O1264">
        <v>5.95</v>
      </c>
      <c r="R1264">
        <f t="shared" si="84"/>
        <v>5</v>
      </c>
      <c r="S1264">
        <f t="shared" si="85"/>
        <v>6</v>
      </c>
      <c r="T1264">
        <f t="shared" si="86"/>
        <v>11</v>
      </c>
      <c r="U1264" t="s">
        <v>1469</v>
      </c>
      <c r="V1264" t="s">
        <v>1499</v>
      </c>
      <c r="W1264" t="s">
        <v>1471</v>
      </c>
      <c r="X1264" t="s">
        <v>1472</v>
      </c>
      <c r="Y1264" t="s">
        <v>5490</v>
      </c>
      <c r="Z1264" cm="1">
        <f t="array" ref="Z1264">IF(ISBLANK(AK1264),_xlfn.LET(
    _xlpm.nameBeforeSlash, IF(ISNUMBER(SEARCH("/", Y1264)), LEFT(Y1264, SEARCH("/", Y1264)-1), Y1264),
    _xlpm.matchRow, IFERROR(MATCH(_xlpm.nameBeforeSlash, AA:AA, 0), ""),
    _xlpm.difference, IF(_xlpm.matchRow="", "", ABS((R1264 + S1264)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),IF(ISBLANK(Y1264),"","Hidden"))</f>
        <v>14</v>
      </c>
      <c r="AA1264" t="s">
        <v>5491</v>
      </c>
      <c r="AC1264" t="s">
        <v>748</v>
      </c>
      <c r="AD1264" t="str">
        <f>_xlfn.XLOOKUP(AC1264,moves!A:A,moves!B:B)</f>
        <v>poison</v>
      </c>
      <c r="AE1264">
        <f>_xlfn.XLOOKUP(AC1264,moves!A:A,moves!D:D)</f>
        <v>1</v>
      </c>
      <c r="AF1264" t="str">
        <f>_xlfn.XLOOKUP(AC1264,moves!A:A,moves!E:E)</f>
        <v>If any status symbols are rolled: Inflict the Poisoned status on the target. When the user is next attacked: Remove 2 regular hits from the roll.</v>
      </c>
      <c r="AG1264">
        <v>0</v>
      </c>
      <c r="AH1264">
        <v>0</v>
      </c>
      <c r="AI1264">
        <f t="shared" si="87"/>
        <v>1</v>
      </c>
      <c r="AJ1264" t="s">
        <v>523</v>
      </c>
      <c r="AL1264">
        <v>0</v>
      </c>
      <c r="AM1264" cm="1">
        <f t="array" ref="AM1264">IF(AL1264=1,1,
   IF(ISTEXT(AK1264),1,
   IF(AO1264&gt;1,AM1263,
   IF(AI1264=1,
      IF(SUMPRODUCT((LEN($Y$2:$Y$4096)-LEN(SUBSTITUTE($Y$2:$Y$4096,AA1264,"")))/LEN(AA1264))&gt;0,2,1),
      IF(
         SUMPRODUCT((LEN($Y$2:$Y$4096)-LEN(SUBSTITUTE($Y$2:$Y$4096,AA1264,"")))/LEN(AA1264))
         - SUMPRODUCT((LEN($Y$2:$Y$4096)-LEN(SUBSTITUTE($Y$2:$Y$4096,"Alolan "&amp;AA1264,"")))/LEN("Alolan "&amp;AA1264))
         - SUMPRODUCT((LEN($Y$2:$Y$4096)-LEN(SUBSTITUTE($Y$2:$Y$4096,"Galarian "&amp;AA1264,"")))/LEN("Galarian "&amp;AA1264))
         - SUMPRODUCT((LEN($Y$2:$Y$4096)-LEN(SUBSTITUTE($Y$2:$Y$4096,"Hisuian "&amp;AA1264,"")))/LEN("Hisuian "&amp;AA1264))
         - SUMPRODUCT((LEN($Y$2:$Y$4096)-LEN(SUBSTITUTE($Y$2:$Y$4096,"Paldean "&amp;AA1264,"")))/LEN("Paldean "&amp;AA1264))
      &gt;0,2,1)
   ))))</f>
        <v>1</v>
      </c>
      <c r="AN1264">
        <v>0</v>
      </c>
      <c r="AO1264">
        <v>0</v>
      </c>
    </row>
    <row r="1265" spans="1:41" x14ac:dyDescent="0.25">
      <c r="A1265">
        <v>452</v>
      </c>
      <c r="B1265" t="s">
        <v>206</v>
      </c>
      <c r="C1265" t="s">
        <v>1469</v>
      </c>
      <c r="D1265" t="s">
        <v>1471</v>
      </c>
      <c r="E1265">
        <v>70</v>
      </c>
      <c r="F1265">
        <v>90</v>
      </c>
      <c r="G1265">
        <v>110</v>
      </c>
      <c r="H1265">
        <v>60</v>
      </c>
      <c r="I1265">
        <v>75</v>
      </c>
      <c r="J1265">
        <v>95</v>
      </c>
      <c r="K1265" t="s">
        <v>2107</v>
      </c>
      <c r="L1265" t="s">
        <v>247</v>
      </c>
      <c r="M1265" t="s">
        <v>251</v>
      </c>
      <c r="N1265">
        <v>8.9</v>
      </c>
      <c r="O1265">
        <v>8.35</v>
      </c>
      <c r="R1265">
        <f t="shared" si="84"/>
        <v>9</v>
      </c>
      <c r="S1265">
        <f t="shared" si="85"/>
        <v>8</v>
      </c>
      <c r="T1265">
        <f t="shared" si="86"/>
        <v>17</v>
      </c>
      <c r="U1265" t="s">
        <v>1469</v>
      </c>
      <c r="V1265" t="s">
        <v>1471</v>
      </c>
      <c r="W1265" t="s">
        <v>1499</v>
      </c>
      <c r="X1265" t="s">
        <v>1472</v>
      </c>
      <c r="Z1265" t="str" cm="1">
        <f t="array" ref="Z1265">IF(ISBLANK(AK1265),_xlfn.LET(
    _xlpm.nameBeforeSlash, IF(ISNUMBER(SEARCH("/", Y1265)), LEFT(Y1265, SEARCH("/", Y1265)-1), Y1265),
    _xlpm.matchRow, IFERROR(MATCH(_xlpm.nameBeforeSlash, AA:AA, 0), ""),
    _xlpm.difference, IF(_xlpm.matchRow="", "", ABS((R1265 + S1265)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),IF(ISBLANK(Y1265),"","Hidden"))</f>
        <v/>
      </c>
      <c r="AA1265" t="s">
        <v>206</v>
      </c>
      <c r="AC1265" t="s">
        <v>405</v>
      </c>
      <c r="AD1265" t="str">
        <f>_xlfn.XLOOKUP(AC1265,moves!A:A,moves!B:B)</f>
        <v>poison</v>
      </c>
      <c r="AE1265">
        <f>_xlfn.XLOOKUP(AC1265,moves!A:A,moves!D:D)</f>
        <v>4</v>
      </c>
      <c r="AF1265" t="str">
        <f>_xlfn.XLOOKUP(AC1265,moves!A:A,moves!E:E)</f>
        <v>Critical hits deal +1 damage.</v>
      </c>
      <c r="AG1265">
        <v>0</v>
      </c>
      <c r="AH1265">
        <v>0</v>
      </c>
      <c r="AI1265">
        <f t="shared" si="87"/>
        <v>0</v>
      </c>
      <c r="AJ1265" t="s">
        <v>525</v>
      </c>
      <c r="AL1265">
        <v>0</v>
      </c>
      <c r="AM1265" cm="1">
        <f t="array" ref="AM1265">IF(AL1265=1,1,
   IF(ISTEXT(AK1265),1,
   IF(AO1265&gt;1,AM1264,
   IF(AI1265=1,
      IF(SUMPRODUCT((LEN($Y$2:$Y$4096)-LEN(SUBSTITUTE($Y$2:$Y$4096,AA1265,"")))/LEN(AA1265))&gt;0,2,1),
      IF(
         SUMPRODUCT((LEN($Y$2:$Y$4096)-LEN(SUBSTITUTE($Y$2:$Y$4096,AA1265,"")))/LEN(AA1265))
         - SUMPRODUCT((LEN($Y$2:$Y$4096)-LEN(SUBSTITUTE($Y$2:$Y$4096,"Alolan "&amp;AA1265,"")))/LEN("Alolan "&amp;AA1265))
         - SUMPRODUCT((LEN($Y$2:$Y$4096)-LEN(SUBSTITUTE($Y$2:$Y$4096,"Galarian "&amp;AA1265,"")))/LEN("Galarian "&amp;AA1265))
         - SUMPRODUCT((LEN($Y$2:$Y$4096)-LEN(SUBSTITUTE($Y$2:$Y$4096,"Hisuian "&amp;AA1265,"")))/LEN("Hisuian "&amp;AA1265))
         - SUMPRODUCT((LEN($Y$2:$Y$4096)-LEN(SUBSTITUTE($Y$2:$Y$4096,"Paldean "&amp;AA1265,"")))/LEN("Paldean "&amp;AA1265))
      &gt;0,2,1)
   ))))</f>
        <v>2</v>
      </c>
      <c r="AN1265">
        <v>0</v>
      </c>
      <c r="AO1265">
        <v>0</v>
      </c>
    </row>
    <row r="1266" spans="1:41" x14ac:dyDescent="0.25">
      <c r="A1266" t="s">
        <v>4203</v>
      </c>
      <c r="B1266" t="s">
        <v>206</v>
      </c>
      <c r="C1266" t="s">
        <v>1469</v>
      </c>
      <c r="D1266" t="s">
        <v>1471</v>
      </c>
      <c r="E1266">
        <v>70</v>
      </c>
      <c r="F1266">
        <v>90</v>
      </c>
      <c r="G1266">
        <v>110</v>
      </c>
      <c r="H1266">
        <v>60</v>
      </c>
      <c r="I1266">
        <v>75</v>
      </c>
      <c r="J1266">
        <v>95</v>
      </c>
      <c r="K1266" t="s">
        <v>2107</v>
      </c>
      <c r="L1266" t="s">
        <v>247</v>
      </c>
      <c r="M1266" t="s">
        <v>251</v>
      </c>
      <c r="N1266">
        <v>8.9</v>
      </c>
      <c r="O1266">
        <v>8.35</v>
      </c>
      <c r="R1266">
        <f t="shared" si="84"/>
        <v>9</v>
      </c>
      <c r="S1266">
        <f t="shared" si="85"/>
        <v>8</v>
      </c>
      <c r="T1266">
        <f t="shared" si="86"/>
        <v>17</v>
      </c>
      <c r="U1266" t="s">
        <v>1469</v>
      </c>
      <c r="V1266" t="s">
        <v>1471</v>
      </c>
      <c r="W1266" t="s">
        <v>1499</v>
      </c>
      <c r="X1266" t="s">
        <v>1472</v>
      </c>
      <c r="Z1266" t="str" cm="1">
        <f t="array" ref="Z1266">IF(ISBLANK(AK1266),_xlfn.LET(
    _xlpm.nameBeforeSlash, IF(ISNUMBER(SEARCH("/", Y1266)), LEFT(Y1266, SEARCH("/", Y1266)-1), Y1266),
    _xlpm.matchRow, IFERROR(MATCH(_xlpm.nameBeforeSlash, AA:AA, 0), ""),
    _xlpm.difference, IF(_xlpm.matchRow="", "", ABS((R1266 + S1266)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),IF(ISBLANK(Y1266),"","Hidden"))</f>
        <v/>
      </c>
      <c r="AA1266" t="s">
        <v>5490</v>
      </c>
      <c r="AC1266" t="s">
        <v>454</v>
      </c>
      <c r="AD1266" t="str">
        <f>_xlfn.XLOOKUP(AC1266,moves!A:A,moves!B:B)</f>
        <v>dark</v>
      </c>
      <c r="AE1266">
        <f>_xlfn.XLOOKUP(AC1266,moves!A:A,moves!D:D)</f>
        <v>4</v>
      </c>
      <c r="AF1266" t="str">
        <f>_xlfn.XLOOKUP(AC1266,moves!A:A,moves!E:E)</f>
        <v>Critical hits deal +1 damage.</v>
      </c>
      <c r="AG1266">
        <v>0</v>
      </c>
      <c r="AH1266">
        <v>0</v>
      </c>
      <c r="AI1266">
        <f t="shared" si="87"/>
        <v>1</v>
      </c>
      <c r="AJ1266" t="s">
        <v>525</v>
      </c>
      <c r="AL1266">
        <v>0</v>
      </c>
      <c r="AM1266" cm="1">
        <f t="array" ref="AM1266">IF(AL1266=1,1,
   IF(ISTEXT(AK1266),1,
   IF(AO1266&gt;1,AM1265,
   IF(AI1266=1,
      IF(SUMPRODUCT((LEN($Y$2:$Y$4096)-LEN(SUBSTITUTE($Y$2:$Y$4096,AA1266,"")))/LEN(AA1266))&gt;0,2,1),
      IF(
         SUMPRODUCT((LEN($Y$2:$Y$4096)-LEN(SUBSTITUTE($Y$2:$Y$4096,AA1266,"")))/LEN(AA1266))
         - SUMPRODUCT((LEN($Y$2:$Y$4096)-LEN(SUBSTITUTE($Y$2:$Y$4096,"Alolan "&amp;AA1266,"")))/LEN("Alolan "&amp;AA1266))
         - SUMPRODUCT((LEN($Y$2:$Y$4096)-LEN(SUBSTITUTE($Y$2:$Y$4096,"Galarian "&amp;AA1266,"")))/LEN("Galarian "&amp;AA1266))
         - SUMPRODUCT((LEN($Y$2:$Y$4096)-LEN(SUBSTITUTE($Y$2:$Y$4096,"Hisuian "&amp;AA1266,"")))/LEN("Hisuian "&amp;AA1266))
         - SUMPRODUCT((LEN($Y$2:$Y$4096)-LEN(SUBSTITUTE($Y$2:$Y$4096,"Paldean "&amp;AA1266,"")))/LEN("Paldean "&amp;AA1266))
      &gt;0,2,1)
   ))))</f>
        <v>2</v>
      </c>
      <c r="AN1266">
        <v>0</v>
      </c>
      <c r="AO1266">
        <v>0</v>
      </c>
    </row>
    <row r="1267" spans="1:41" x14ac:dyDescent="0.25">
      <c r="A1267">
        <v>453</v>
      </c>
      <c r="B1267" t="s">
        <v>207</v>
      </c>
      <c r="C1267" t="s">
        <v>1469</v>
      </c>
      <c r="D1267" t="s">
        <v>1492</v>
      </c>
      <c r="E1267">
        <v>48</v>
      </c>
      <c r="F1267">
        <v>61</v>
      </c>
      <c r="G1267">
        <v>40</v>
      </c>
      <c r="H1267">
        <v>61</v>
      </c>
      <c r="I1267">
        <v>40</v>
      </c>
      <c r="J1267">
        <v>50</v>
      </c>
      <c r="K1267" t="s">
        <v>331</v>
      </c>
      <c r="L1267" t="s">
        <v>247</v>
      </c>
      <c r="M1267" t="s">
        <v>251</v>
      </c>
      <c r="N1267">
        <v>5.66</v>
      </c>
      <c r="O1267">
        <v>4.32</v>
      </c>
      <c r="R1267">
        <f t="shared" si="84"/>
        <v>6</v>
      </c>
      <c r="S1267">
        <f t="shared" si="85"/>
        <v>4</v>
      </c>
      <c r="T1267">
        <f t="shared" si="86"/>
        <v>10</v>
      </c>
      <c r="U1267" t="s">
        <v>1469</v>
      </c>
      <c r="V1267" t="s">
        <v>1492</v>
      </c>
      <c r="W1267" t="s">
        <v>1471</v>
      </c>
      <c r="X1267" t="s">
        <v>1472</v>
      </c>
      <c r="Y1267" t="s">
        <v>208</v>
      </c>
      <c r="Z1267" cm="1">
        <f t="array" ref="Z1267">IF(ISBLANK(AK1267),_xlfn.LET(
    _xlpm.nameBeforeSlash, IF(ISNUMBER(SEARCH("/", Y1267)), LEFT(Y1267, SEARCH("/", Y1267)-1), Y1267),
    _xlpm.matchRow, IFERROR(MATCH(_xlpm.nameBeforeSlash, AA:AA, 0), ""),
    _xlpm.difference, IF(_xlpm.matchRow="", "", ABS((R1267 + S1267)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),IF(ISBLANK(Y1267),"","Hidden"))</f>
        <v>15</v>
      </c>
      <c r="AA1267" t="s">
        <v>207</v>
      </c>
      <c r="AC1267" t="s">
        <v>461</v>
      </c>
      <c r="AD1267" t="str">
        <f>_xlfn.XLOOKUP(AC1267,moves!A:A,moves!B:B)</f>
        <v>fighting</v>
      </c>
      <c r="AE1267">
        <f>_xlfn.XLOOKUP(AC1267,moves!A:A,moves!D:D)</f>
        <v>2</v>
      </c>
      <c r="AF1267" t="str">
        <f>_xlfn.XLOOKUP(AC1267,moves!A:A,moves!E:E)</f>
        <v>For each fainted Pokémon in the user's party: Increase attack strength by 1.</v>
      </c>
      <c r="AG1267">
        <v>0</v>
      </c>
      <c r="AH1267">
        <v>0</v>
      </c>
      <c r="AI1267">
        <f t="shared" si="87"/>
        <v>0</v>
      </c>
      <c r="AJ1267" t="s">
        <v>523</v>
      </c>
      <c r="AL1267">
        <v>0</v>
      </c>
      <c r="AM1267" cm="1">
        <f t="array" ref="AM1267">IF(AL1267=1,1,
   IF(ISTEXT(AK1267),1,
   IF(AO1267&gt;1,AM1266,
   IF(AI1267=1,
      IF(SUMPRODUCT((LEN($Y$2:$Y$4096)-LEN(SUBSTITUTE($Y$2:$Y$4096,AA1267,"")))/LEN(AA1267))&gt;0,2,1),
      IF(
         SUMPRODUCT((LEN($Y$2:$Y$4096)-LEN(SUBSTITUTE($Y$2:$Y$4096,AA1267,"")))/LEN(AA1267))
         - SUMPRODUCT((LEN($Y$2:$Y$4096)-LEN(SUBSTITUTE($Y$2:$Y$4096,"Alolan "&amp;AA1267,"")))/LEN("Alolan "&amp;AA1267))
         - SUMPRODUCT((LEN($Y$2:$Y$4096)-LEN(SUBSTITUTE($Y$2:$Y$4096,"Galarian "&amp;AA1267,"")))/LEN("Galarian "&amp;AA1267))
         - SUMPRODUCT((LEN($Y$2:$Y$4096)-LEN(SUBSTITUTE($Y$2:$Y$4096,"Hisuian "&amp;AA1267,"")))/LEN("Hisuian "&amp;AA1267))
         - SUMPRODUCT((LEN($Y$2:$Y$4096)-LEN(SUBSTITUTE($Y$2:$Y$4096,"Paldean "&amp;AA1267,"")))/LEN("Paldean "&amp;AA1267))
      &gt;0,2,1)
   ))))</f>
        <v>1</v>
      </c>
      <c r="AN1267">
        <v>0</v>
      </c>
      <c r="AO1267">
        <v>0</v>
      </c>
    </row>
    <row r="1268" spans="1:41" x14ac:dyDescent="0.25">
      <c r="A1268" t="s">
        <v>4204</v>
      </c>
      <c r="B1268" t="s">
        <v>207</v>
      </c>
      <c r="C1268" t="s">
        <v>1469</v>
      </c>
      <c r="D1268" t="s">
        <v>1492</v>
      </c>
      <c r="E1268">
        <v>48</v>
      </c>
      <c r="F1268">
        <v>61</v>
      </c>
      <c r="G1268">
        <v>40</v>
      </c>
      <c r="H1268">
        <v>61</v>
      </c>
      <c r="I1268">
        <v>40</v>
      </c>
      <c r="J1268">
        <v>50</v>
      </c>
      <c r="K1268" t="s">
        <v>331</v>
      </c>
      <c r="L1268" t="s">
        <v>247</v>
      </c>
      <c r="M1268" t="s">
        <v>251</v>
      </c>
      <c r="N1268">
        <v>5.66</v>
      </c>
      <c r="O1268">
        <v>4.32</v>
      </c>
      <c r="R1268">
        <f t="shared" si="84"/>
        <v>6</v>
      </c>
      <c r="S1268">
        <f t="shared" si="85"/>
        <v>4</v>
      </c>
      <c r="T1268">
        <f t="shared" si="86"/>
        <v>10</v>
      </c>
      <c r="U1268" t="s">
        <v>1469</v>
      </c>
      <c r="V1268" t="s">
        <v>1492</v>
      </c>
      <c r="W1268" t="s">
        <v>1471</v>
      </c>
      <c r="X1268" t="s">
        <v>1472</v>
      </c>
      <c r="Y1268" t="s">
        <v>5492</v>
      </c>
      <c r="Z1268" cm="1">
        <f t="array" ref="Z1268">IF(ISBLANK(AK1268),_xlfn.LET(
    _xlpm.nameBeforeSlash, IF(ISNUMBER(SEARCH("/", Y1268)), LEFT(Y1268, SEARCH("/", Y1268)-1), Y1268),
    _xlpm.matchRow, IFERROR(MATCH(_xlpm.nameBeforeSlash, AA:AA, 0), ""),
    _xlpm.difference, IF(_xlpm.matchRow="", "", ABS((R1268 + S1268)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),IF(ISBLANK(Y1268),"","Hidden"))</f>
        <v>15</v>
      </c>
      <c r="AA1268" t="s">
        <v>5493</v>
      </c>
      <c r="AC1268" t="s">
        <v>1032</v>
      </c>
      <c r="AD1268" t="str">
        <f>_xlfn.XLOOKUP(AC1268,moves!A:A,moves!B:B)</f>
        <v>fighting</v>
      </c>
      <c r="AE1268" t="str">
        <f>_xlfn.XLOOKUP(AC1268,moves!A:A,moves!D:D)</f>
        <v>?</v>
      </c>
      <c r="AF1268" t="str">
        <f>_xlfn.XLOOKUP(AC1268,moves!A:A,moves!E:E)</f>
        <v>Attack strength is equal to half the target's base health, rounded down (Max 5 attack strength).</v>
      </c>
      <c r="AG1268">
        <v>0</v>
      </c>
      <c r="AH1268">
        <v>0</v>
      </c>
      <c r="AI1268">
        <f t="shared" si="87"/>
        <v>1</v>
      </c>
      <c r="AJ1268" t="s">
        <v>523</v>
      </c>
      <c r="AL1268">
        <v>0</v>
      </c>
      <c r="AM1268" cm="1">
        <f t="array" ref="AM1268">IF(AL1268=1,1,
   IF(ISTEXT(AK1268),1,
   IF(AO1268&gt;1,AM1267,
   IF(AI1268=1,
      IF(SUMPRODUCT((LEN($Y$2:$Y$4096)-LEN(SUBSTITUTE($Y$2:$Y$4096,AA1268,"")))/LEN(AA1268))&gt;0,2,1),
      IF(
         SUMPRODUCT((LEN($Y$2:$Y$4096)-LEN(SUBSTITUTE($Y$2:$Y$4096,AA1268,"")))/LEN(AA1268))
         - SUMPRODUCT((LEN($Y$2:$Y$4096)-LEN(SUBSTITUTE($Y$2:$Y$4096,"Alolan "&amp;AA1268,"")))/LEN("Alolan "&amp;AA1268))
         - SUMPRODUCT((LEN($Y$2:$Y$4096)-LEN(SUBSTITUTE($Y$2:$Y$4096,"Galarian "&amp;AA1268,"")))/LEN("Galarian "&amp;AA1268))
         - SUMPRODUCT((LEN($Y$2:$Y$4096)-LEN(SUBSTITUTE($Y$2:$Y$4096,"Hisuian "&amp;AA1268,"")))/LEN("Hisuian "&amp;AA1268))
         - SUMPRODUCT((LEN($Y$2:$Y$4096)-LEN(SUBSTITUTE($Y$2:$Y$4096,"Paldean "&amp;AA1268,"")))/LEN("Paldean "&amp;AA1268))
      &gt;0,2,1)
   ))))</f>
        <v>1</v>
      </c>
      <c r="AN1268">
        <v>0</v>
      </c>
      <c r="AO1268">
        <v>0</v>
      </c>
    </row>
    <row r="1269" spans="1:41" x14ac:dyDescent="0.25">
      <c r="A1269">
        <v>454</v>
      </c>
      <c r="B1269" t="s">
        <v>208</v>
      </c>
      <c r="C1269" t="s">
        <v>1469</v>
      </c>
      <c r="D1269" t="s">
        <v>1492</v>
      </c>
      <c r="E1269">
        <v>83</v>
      </c>
      <c r="F1269">
        <v>106</v>
      </c>
      <c r="G1269">
        <v>65</v>
      </c>
      <c r="H1269">
        <v>86</v>
      </c>
      <c r="I1269">
        <v>65</v>
      </c>
      <c r="J1269">
        <v>85</v>
      </c>
      <c r="K1269" t="s">
        <v>331</v>
      </c>
      <c r="L1269" t="s">
        <v>247</v>
      </c>
      <c r="M1269" t="s">
        <v>251</v>
      </c>
      <c r="N1269">
        <v>9.5599999999999987</v>
      </c>
      <c r="O1269">
        <v>7.2200000000000006</v>
      </c>
      <c r="R1269">
        <f t="shared" si="84"/>
        <v>10</v>
      </c>
      <c r="S1269">
        <f t="shared" si="85"/>
        <v>7</v>
      </c>
      <c r="T1269">
        <f t="shared" si="86"/>
        <v>17</v>
      </c>
      <c r="U1269" t="s">
        <v>1469</v>
      </c>
      <c r="V1269" t="s">
        <v>1492</v>
      </c>
      <c r="W1269" t="s">
        <v>1471</v>
      </c>
      <c r="X1269" t="s">
        <v>1472</v>
      </c>
      <c r="Z1269" t="str" cm="1">
        <f t="array" ref="Z1269">IF(ISBLANK(AK1269),_xlfn.LET(
    _xlpm.nameBeforeSlash, IF(ISNUMBER(SEARCH("/", Y1269)), LEFT(Y1269, SEARCH("/", Y1269)-1), Y1269),
    _xlpm.matchRow, IFERROR(MATCH(_xlpm.nameBeforeSlash, AA:AA, 0), ""),
    _xlpm.difference, IF(_xlpm.matchRow="", "", ABS((R1269 + S1269)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),IF(ISBLANK(Y1269),"","Hidden"))</f>
        <v/>
      </c>
      <c r="AA1269" t="s">
        <v>208</v>
      </c>
      <c r="AC1269" t="s">
        <v>747</v>
      </c>
      <c r="AD1269" t="str">
        <f>_xlfn.XLOOKUP(AC1269,moves!A:A,moves!B:B)</f>
        <v>poison</v>
      </c>
      <c r="AE1269">
        <f>_xlfn.XLOOKUP(AC1269,moves!A:A,moves!D:D)</f>
        <v>4</v>
      </c>
      <c r="AF1269" t="str">
        <f>_xlfn.XLOOKUP(AC1269,moves!A:A,moves!E:E)</f>
        <v>If any status symbols are rolled: Inflict the Poisoned status on the target.</v>
      </c>
      <c r="AG1269">
        <v>0</v>
      </c>
      <c r="AH1269">
        <v>0</v>
      </c>
      <c r="AI1269">
        <f t="shared" si="87"/>
        <v>0</v>
      </c>
      <c r="AJ1269" t="s">
        <v>525</v>
      </c>
      <c r="AL1269">
        <v>0</v>
      </c>
      <c r="AM1269" cm="1">
        <f t="array" ref="AM1269">IF(AL1269=1,1,
   IF(ISTEXT(AK1269),1,
   IF(AO1269&gt;1,AM1268,
   IF(AI1269=1,
      IF(SUMPRODUCT((LEN($Y$2:$Y$4096)-LEN(SUBSTITUTE($Y$2:$Y$4096,AA1269,"")))/LEN(AA1269))&gt;0,2,1),
      IF(
         SUMPRODUCT((LEN($Y$2:$Y$4096)-LEN(SUBSTITUTE($Y$2:$Y$4096,AA1269,"")))/LEN(AA1269))
         - SUMPRODUCT((LEN($Y$2:$Y$4096)-LEN(SUBSTITUTE($Y$2:$Y$4096,"Alolan "&amp;AA1269,"")))/LEN("Alolan "&amp;AA1269))
         - SUMPRODUCT((LEN($Y$2:$Y$4096)-LEN(SUBSTITUTE($Y$2:$Y$4096,"Galarian "&amp;AA1269,"")))/LEN("Galarian "&amp;AA1269))
         - SUMPRODUCT((LEN($Y$2:$Y$4096)-LEN(SUBSTITUTE($Y$2:$Y$4096,"Hisuian "&amp;AA1269,"")))/LEN("Hisuian "&amp;AA1269))
         - SUMPRODUCT((LEN($Y$2:$Y$4096)-LEN(SUBSTITUTE($Y$2:$Y$4096,"Paldean "&amp;AA1269,"")))/LEN("Paldean "&amp;AA1269))
      &gt;0,2,1)
   ))))</f>
        <v>2</v>
      </c>
      <c r="AN1269">
        <v>0</v>
      </c>
      <c r="AO1269">
        <v>0</v>
      </c>
    </row>
    <row r="1270" spans="1:41" x14ac:dyDescent="0.25">
      <c r="A1270" t="s">
        <v>4205</v>
      </c>
      <c r="B1270" t="s">
        <v>208</v>
      </c>
      <c r="C1270" t="s">
        <v>1469</v>
      </c>
      <c r="D1270" t="s">
        <v>1492</v>
      </c>
      <c r="E1270">
        <v>83</v>
      </c>
      <c r="F1270">
        <v>106</v>
      </c>
      <c r="G1270">
        <v>65</v>
      </c>
      <c r="H1270">
        <v>86</v>
      </c>
      <c r="I1270">
        <v>65</v>
      </c>
      <c r="J1270">
        <v>85</v>
      </c>
      <c r="K1270" t="s">
        <v>331</v>
      </c>
      <c r="L1270" t="s">
        <v>247</v>
      </c>
      <c r="M1270" t="s">
        <v>251</v>
      </c>
      <c r="N1270">
        <v>9.5599999999999987</v>
      </c>
      <c r="O1270">
        <v>7.2200000000000006</v>
      </c>
      <c r="R1270">
        <f t="shared" si="84"/>
        <v>10</v>
      </c>
      <c r="S1270">
        <f t="shared" si="85"/>
        <v>7</v>
      </c>
      <c r="T1270">
        <f t="shared" si="86"/>
        <v>17</v>
      </c>
      <c r="U1270" t="s">
        <v>1469</v>
      </c>
      <c r="V1270" t="s">
        <v>1492</v>
      </c>
      <c r="W1270" t="s">
        <v>1471</v>
      </c>
      <c r="X1270" t="s">
        <v>1472</v>
      </c>
      <c r="Z1270" t="str" cm="1">
        <f t="array" ref="Z1270">IF(ISBLANK(AK1270),_xlfn.LET(
    _xlpm.nameBeforeSlash, IF(ISNUMBER(SEARCH("/", Y1270)), LEFT(Y1270, SEARCH("/", Y1270)-1), Y1270),
    _xlpm.matchRow, IFERROR(MATCH(_xlpm.nameBeforeSlash, AA:AA, 0), ""),
    _xlpm.difference, IF(_xlpm.matchRow="", "", ABS((R1270 + S1270)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),IF(ISBLANK(Y1270),"","Hidden"))</f>
        <v/>
      </c>
      <c r="AA1270" t="s">
        <v>5492</v>
      </c>
      <c r="AC1270" t="s">
        <v>1294</v>
      </c>
      <c r="AD1270" t="str">
        <f>_xlfn.XLOOKUP(AC1270,moves!A:A,moves!B:B)</f>
        <v>poison</v>
      </c>
      <c r="AE1270">
        <f>_xlfn.XLOOKUP(AC1270,moves!A:A,moves!D:D)</f>
        <v>5</v>
      </c>
      <c r="AF1270" t="str">
        <f>_xlfn.XLOOKUP(AC1270,moves!A:A,moves!E:E)</f>
        <v>Status symbols deal +1 damage. If any status symbols are rolled: Inflict the Poisoned status on the target.</v>
      </c>
      <c r="AG1270">
        <v>0</v>
      </c>
      <c r="AH1270">
        <v>0</v>
      </c>
      <c r="AI1270">
        <f t="shared" si="87"/>
        <v>1</v>
      </c>
      <c r="AJ1270" t="s">
        <v>525</v>
      </c>
      <c r="AL1270">
        <v>0</v>
      </c>
      <c r="AM1270" cm="1">
        <f t="array" ref="AM1270">IF(AL1270=1,1,
   IF(ISTEXT(AK1270),1,
   IF(AO1270&gt;1,AM1269,
   IF(AI1270=1,
      IF(SUMPRODUCT((LEN($Y$2:$Y$4096)-LEN(SUBSTITUTE($Y$2:$Y$4096,AA1270,"")))/LEN(AA1270))&gt;0,2,1),
      IF(
         SUMPRODUCT((LEN($Y$2:$Y$4096)-LEN(SUBSTITUTE($Y$2:$Y$4096,AA1270,"")))/LEN(AA1270))
         - SUMPRODUCT((LEN($Y$2:$Y$4096)-LEN(SUBSTITUTE($Y$2:$Y$4096,"Alolan "&amp;AA1270,"")))/LEN("Alolan "&amp;AA1270))
         - SUMPRODUCT((LEN($Y$2:$Y$4096)-LEN(SUBSTITUTE($Y$2:$Y$4096,"Galarian "&amp;AA1270,"")))/LEN("Galarian "&amp;AA1270))
         - SUMPRODUCT((LEN($Y$2:$Y$4096)-LEN(SUBSTITUTE($Y$2:$Y$4096,"Hisuian "&amp;AA1270,"")))/LEN("Hisuian "&amp;AA1270))
         - SUMPRODUCT((LEN($Y$2:$Y$4096)-LEN(SUBSTITUTE($Y$2:$Y$4096,"Paldean "&amp;AA1270,"")))/LEN("Paldean "&amp;AA1270))
      &gt;0,2,1)
   ))))</f>
        <v>2</v>
      </c>
      <c r="AN1270">
        <v>0</v>
      </c>
      <c r="AO1270">
        <v>0</v>
      </c>
    </row>
    <row r="1271" spans="1:41" x14ac:dyDescent="0.25">
      <c r="A1271">
        <v>455</v>
      </c>
      <c r="B1271" t="s">
        <v>209</v>
      </c>
      <c r="C1271" t="s">
        <v>1468</v>
      </c>
      <c r="D1271"/>
      <c r="E1271">
        <v>74</v>
      </c>
      <c r="F1271">
        <v>100</v>
      </c>
      <c r="G1271">
        <v>72</v>
      </c>
      <c r="H1271">
        <v>90</v>
      </c>
      <c r="I1271">
        <v>72</v>
      </c>
      <c r="J1271">
        <v>46</v>
      </c>
      <c r="K1271" t="s">
        <v>332</v>
      </c>
      <c r="L1271" t="s">
        <v>247</v>
      </c>
      <c r="M1271" t="s">
        <v>251</v>
      </c>
      <c r="N1271">
        <v>7.74</v>
      </c>
      <c r="O1271">
        <v>7.2799999999999994</v>
      </c>
      <c r="R1271">
        <f t="shared" si="84"/>
        <v>8</v>
      </c>
      <c r="S1271">
        <f t="shared" si="85"/>
        <v>7</v>
      </c>
      <c r="T1271">
        <f t="shared" si="86"/>
        <v>15</v>
      </c>
      <c r="U1271" t="s">
        <v>1468</v>
      </c>
      <c r="V1271" t="s">
        <v>1471</v>
      </c>
      <c r="W1271" t="s">
        <v>1512</v>
      </c>
      <c r="X1271" t="s">
        <v>1469</v>
      </c>
      <c r="Z1271" t="str" cm="1">
        <f t="array" ref="Z1271">IF(ISBLANK(AK1271),_xlfn.LET(
    _xlpm.nameBeforeSlash, IF(ISNUMBER(SEARCH("/", Y1271)), LEFT(Y1271, SEARCH("/", Y1271)-1), Y1271),
    _xlpm.matchRow, IFERROR(MATCH(_xlpm.nameBeforeSlash, AA:AA, 0), ""),
    _xlpm.difference, IF(_xlpm.matchRow="", "", ABS((R1271 + S1271)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),IF(ISBLANK(Y1271),"","Hidden"))</f>
        <v/>
      </c>
      <c r="AA1271" t="s">
        <v>209</v>
      </c>
      <c r="AC1271" t="s">
        <v>746</v>
      </c>
      <c r="AD1271" t="str">
        <f>_xlfn.XLOOKUP(AC1271,moves!A:A,moves!B:B)</f>
        <v>grass</v>
      </c>
      <c r="AE1271">
        <f>_xlfn.XLOOKUP(AC1271,moves!A:A,moves!D:D)</f>
        <v>4</v>
      </c>
      <c r="AF1271" t="str">
        <f>_xlfn.XLOOKUP(AC1271,moves!A:A,moves!E:E)</f>
        <v>Deal 4 extra damage to Bug-type Pokémon. The target may no longer switch out or flee the battle.</v>
      </c>
      <c r="AG1271">
        <v>0</v>
      </c>
      <c r="AH1271">
        <v>0</v>
      </c>
      <c r="AI1271">
        <f t="shared" si="87"/>
        <v>0</v>
      </c>
      <c r="AJ1271" t="s">
        <v>524</v>
      </c>
      <c r="AL1271">
        <v>0</v>
      </c>
      <c r="AM1271" cm="1">
        <f t="array" ref="AM1271">IF(AL1271=1,1,
   IF(ISTEXT(AK1271),1,
   IF(AO1271&gt;1,AM1270,
   IF(AI1271=1,
      IF(SUMPRODUCT((LEN($Y$2:$Y$4096)-LEN(SUBSTITUTE($Y$2:$Y$4096,AA1271,"")))/LEN(AA1271))&gt;0,2,1),
      IF(
         SUMPRODUCT((LEN($Y$2:$Y$4096)-LEN(SUBSTITUTE($Y$2:$Y$4096,AA1271,"")))/LEN(AA1271))
         - SUMPRODUCT((LEN($Y$2:$Y$4096)-LEN(SUBSTITUTE($Y$2:$Y$4096,"Alolan "&amp;AA1271,"")))/LEN("Alolan "&amp;AA1271))
         - SUMPRODUCT((LEN($Y$2:$Y$4096)-LEN(SUBSTITUTE($Y$2:$Y$4096,"Galarian "&amp;AA1271,"")))/LEN("Galarian "&amp;AA1271))
         - SUMPRODUCT((LEN($Y$2:$Y$4096)-LEN(SUBSTITUTE($Y$2:$Y$4096,"Hisuian "&amp;AA1271,"")))/LEN("Hisuian "&amp;AA1271))
         - SUMPRODUCT((LEN($Y$2:$Y$4096)-LEN(SUBSTITUTE($Y$2:$Y$4096,"Paldean "&amp;AA1271,"")))/LEN("Paldean "&amp;AA1271))
      &gt;0,2,1)
   ))))</f>
        <v>1</v>
      </c>
      <c r="AN1271">
        <v>0</v>
      </c>
      <c r="AO1271">
        <v>0</v>
      </c>
    </row>
    <row r="1272" spans="1:41" x14ac:dyDescent="0.25">
      <c r="A1272" t="s">
        <v>4206</v>
      </c>
      <c r="B1272" t="s">
        <v>209</v>
      </c>
      <c r="C1272" t="s">
        <v>1468</v>
      </c>
      <c r="D1272"/>
      <c r="E1272">
        <v>74</v>
      </c>
      <c r="F1272">
        <v>100</v>
      </c>
      <c r="G1272">
        <v>72</v>
      </c>
      <c r="H1272">
        <v>90</v>
      </c>
      <c r="I1272">
        <v>72</v>
      </c>
      <c r="J1272">
        <v>46</v>
      </c>
      <c r="K1272" t="s">
        <v>332</v>
      </c>
      <c r="L1272" t="s">
        <v>247</v>
      </c>
      <c r="M1272" t="s">
        <v>251</v>
      </c>
      <c r="N1272">
        <v>7.74</v>
      </c>
      <c r="O1272">
        <v>7.2799999999999994</v>
      </c>
      <c r="R1272">
        <f t="shared" si="84"/>
        <v>8</v>
      </c>
      <c r="S1272">
        <f t="shared" si="85"/>
        <v>7</v>
      </c>
      <c r="T1272">
        <f t="shared" si="86"/>
        <v>15</v>
      </c>
      <c r="U1272" t="s">
        <v>1468</v>
      </c>
      <c r="V1272" t="s">
        <v>1471</v>
      </c>
      <c r="W1272" t="s">
        <v>1512</v>
      </c>
      <c r="X1272" t="s">
        <v>1469</v>
      </c>
      <c r="Z1272" t="str" cm="1">
        <f t="array" ref="Z1272">IF(ISBLANK(AK1272),_xlfn.LET(
    _xlpm.nameBeforeSlash, IF(ISNUMBER(SEARCH("/", Y1272)), LEFT(Y1272, SEARCH("/", Y1272)-1), Y1272),
    _xlpm.matchRow, IFERROR(MATCH(_xlpm.nameBeforeSlash, AA:AA, 0), ""),
    _xlpm.difference, IF(_xlpm.matchRow="", "", ABS((R1272 + S1272)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),IF(ISBLANK(Y1272),"","Hidden"))</f>
        <v/>
      </c>
      <c r="AA1272" t="s">
        <v>5494</v>
      </c>
      <c r="AC1272" t="s">
        <v>877</v>
      </c>
      <c r="AD1272" t="str">
        <f>_xlfn.XLOOKUP(AC1272,moves!A:A,moves!B:B)</f>
        <v>grass</v>
      </c>
      <c r="AE1272">
        <f>_xlfn.XLOOKUP(AC1272,moves!A:A,moves!D:D)</f>
        <v>5</v>
      </c>
      <c r="AF1272" t="str">
        <f>_xlfn.XLOOKUP(AC1272,moves!A:A,moves!E:E)</f>
        <v>Heal for half the damage dealt, rounded down.</v>
      </c>
      <c r="AG1272">
        <v>0</v>
      </c>
      <c r="AH1272">
        <v>0</v>
      </c>
      <c r="AI1272">
        <f t="shared" si="87"/>
        <v>1</v>
      </c>
      <c r="AJ1272" t="s">
        <v>524</v>
      </c>
      <c r="AL1272">
        <v>0</v>
      </c>
      <c r="AM1272" cm="1">
        <f t="array" ref="AM1272">IF(AL1272=1,1,
   IF(ISTEXT(AK1272),1,
   IF(AO1272&gt;1,AM1271,
   IF(AI1272=1,
      IF(SUMPRODUCT((LEN($Y$2:$Y$4096)-LEN(SUBSTITUTE($Y$2:$Y$4096,AA1272,"")))/LEN(AA1272))&gt;0,2,1),
      IF(
         SUMPRODUCT((LEN($Y$2:$Y$4096)-LEN(SUBSTITUTE($Y$2:$Y$4096,AA1272,"")))/LEN(AA1272))
         - SUMPRODUCT((LEN($Y$2:$Y$4096)-LEN(SUBSTITUTE($Y$2:$Y$4096,"Alolan "&amp;AA1272,"")))/LEN("Alolan "&amp;AA1272))
         - SUMPRODUCT((LEN($Y$2:$Y$4096)-LEN(SUBSTITUTE($Y$2:$Y$4096,"Galarian "&amp;AA1272,"")))/LEN("Galarian "&amp;AA1272))
         - SUMPRODUCT((LEN($Y$2:$Y$4096)-LEN(SUBSTITUTE($Y$2:$Y$4096,"Hisuian "&amp;AA1272,"")))/LEN("Hisuian "&amp;AA1272))
         - SUMPRODUCT((LEN($Y$2:$Y$4096)-LEN(SUBSTITUTE($Y$2:$Y$4096,"Paldean "&amp;AA1272,"")))/LEN("Paldean "&amp;AA1272))
      &gt;0,2,1)
   ))))</f>
        <v>1</v>
      </c>
      <c r="AN1272">
        <v>0</v>
      </c>
      <c r="AO1272">
        <v>0</v>
      </c>
    </row>
    <row r="1273" spans="1:41" x14ac:dyDescent="0.25">
      <c r="A1273">
        <v>456</v>
      </c>
      <c r="B1273" t="s">
        <v>210</v>
      </c>
      <c r="C1273" t="s">
        <v>1490</v>
      </c>
      <c r="D1273"/>
      <c r="E1273">
        <v>49</v>
      </c>
      <c r="F1273">
        <v>49</v>
      </c>
      <c r="G1273">
        <v>56</v>
      </c>
      <c r="H1273">
        <v>49</v>
      </c>
      <c r="I1273">
        <v>61</v>
      </c>
      <c r="J1273">
        <v>66</v>
      </c>
      <c r="K1273" t="s">
        <v>333</v>
      </c>
      <c r="L1273" t="s">
        <v>252</v>
      </c>
      <c r="M1273" t="s">
        <v>251</v>
      </c>
      <c r="N1273">
        <v>5.58</v>
      </c>
      <c r="O1273">
        <v>5.4700000000000006</v>
      </c>
      <c r="R1273">
        <f t="shared" si="84"/>
        <v>6</v>
      </c>
      <c r="S1273">
        <f t="shared" si="85"/>
        <v>5</v>
      </c>
      <c r="T1273">
        <f t="shared" si="86"/>
        <v>11</v>
      </c>
      <c r="U1273" t="s">
        <v>1490</v>
      </c>
      <c r="V1273" t="s">
        <v>1536</v>
      </c>
      <c r="W1273" t="s">
        <v>1481</v>
      </c>
      <c r="X1273" t="s">
        <v>1209</v>
      </c>
      <c r="Y1273" t="s">
        <v>211</v>
      </c>
      <c r="Z1273" cm="1">
        <f t="array" ref="Z1273">IF(ISBLANK(AK1273),_xlfn.LET(
    _xlpm.nameBeforeSlash, IF(ISNUMBER(SEARCH("/", Y1273)), LEFT(Y1273, SEARCH("/", Y1273)-1), Y1273),
    _xlpm.matchRow, IFERROR(MATCH(_xlpm.nameBeforeSlash, AA:AA, 0), ""),
    _xlpm.difference, IF(_xlpm.matchRow="", "", ABS((R1273 + S1273)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),IF(ISBLANK(Y1273),"","Hidden"))</f>
        <v>9</v>
      </c>
      <c r="AA1273" t="s">
        <v>210</v>
      </c>
      <c r="AC1273" t="s">
        <v>1416</v>
      </c>
      <c r="AD1273" t="str">
        <f>_xlfn.XLOOKUP(AC1273,moves!A:A,moves!B:B)</f>
        <v>water</v>
      </c>
      <c r="AE1273">
        <f>_xlfn.XLOOKUP(AC1273,moves!A:A,moves!D:D)</f>
        <v>0</v>
      </c>
      <c r="AF1273" t="str">
        <f>_xlfn.XLOOKUP(AC1273,moves!A:A,moves!E:E)</f>
        <v>Change the weather condition to Rain.</v>
      </c>
      <c r="AG1273">
        <v>0</v>
      </c>
      <c r="AH1273">
        <v>0</v>
      </c>
      <c r="AI1273">
        <f t="shared" si="87"/>
        <v>0</v>
      </c>
      <c r="AJ1273" t="s">
        <v>523</v>
      </c>
      <c r="AL1273">
        <v>0</v>
      </c>
      <c r="AM1273" cm="1">
        <f t="array" ref="AM1273">IF(AL1273=1,1,
   IF(ISTEXT(AK1273),1,
   IF(AO1273&gt;1,AM1272,
   IF(AI1273=1,
      IF(SUMPRODUCT((LEN($Y$2:$Y$4096)-LEN(SUBSTITUTE($Y$2:$Y$4096,AA1273,"")))/LEN(AA1273))&gt;0,2,1),
      IF(
         SUMPRODUCT((LEN($Y$2:$Y$4096)-LEN(SUBSTITUTE($Y$2:$Y$4096,AA1273,"")))/LEN(AA1273))
         - SUMPRODUCT((LEN($Y$2:$Y$4096)-LEN(SUBSTITUTE($Y$2:$Y$4096,"Alolan "&amp;AA1273,"")))/LEN("Alolan "&amp;AA1273))
         - SUMPRODUCT((LEN($Y$2:$Y$4096)-LEN(SUBSTITUTE($Y$2:$Y$4096,"Galarian "&amp;AA1273,"")))/LEN("Galarian "&amp;AA1273))
         - SUMPRODUCT((LEN($Y$2:$Y$4096)-LEN(SUBSTITUTE($Y$2:$Y$4096,"Hisuian "&amp;AA1273,"")))/LEN("Hisuian "&amp;AA1273))
         - SUMPRODUCT((LEN($Y$2:$Y$4096)-LEN(SUBSTITUTE($Y$2:$Y$4096,"Paldean "&amp;AA1273,"")))/LEN("Paldean "&amp;AA1273))
      &gt;0,2,1)
   ))))</f>
        <v>1</v>
      </c>
      <c r="AN1273">
        <v>0</v>
      </c>
      <c r="AO1273">
        <v>0</v>
      </c>
    </row>
    <row r="1274" spans="1:41" x14ac:dyDescent="0.25">
      <c r="A1274" t="s">
        <v>4207</v>
      </c>
      <c r="B1274" t="s">
        <v>210</v>
      </c>
      <c r="C1274" t="s">
        <v>1490</v>
      </c>
      <c r="D1274"/>
      <c r="E1274">
        <v>49</v>
      </c>
      <c r="F1274">
        <v>49</v>
      </c>
      <c r="G1274">
        <v>56</v>
      </c>
      <c r="H1274">
        <v>49</v>
      </c>
      <c r="I1274">
        <v>61</v>
      </c>
      <c r="J1274">
        <v>66</v>
      </c>
      <c r="K1274" t="s">
        <v>333</v>
      </c>
      <c r="L1274" t="s">
        <v>252</v>
      </c>
      <c r="M1274" t="s">
        <v>251</v>
      </c>
      <c r="N1274">
        <v>5.58</v>
      </c>
      <c r="O1274">
        <v>5.4700000000000006</v>
      </c>
      <c r="R1274">
        <f t="shared" si="84"/>
        <v>6</v>
      </c>
      <c r="S1274">
        <f t="shared" si="85"/>
        <v>5</v>
      </c>
      <c r="T1274">
        <f t="shared" si="86"/>
        <v>11</v>
      </c>
      <c r="U1274" t="s">
        <v>1490</v>
      </c>
      <c r="V1274" t="s">
        <v>1536</v>
      </c>
      <c r="W1274" t="s">
        <v>1481</v>
      </c>
      <c r="X1274" t="s">
        <v>1209</v>
      </c>
      <c r="Y1274" t="s">
        <v>5495</v>
      </c>
      <c r="Z1274" cm="1">
        <f t="array" ref="Z1274">IF(ISBLANK(AK1274),_xlfn.LET(
    _xlpm.nameBeforeSlash, IF(ISNUMBER(SEARCH("/", Y1274)), LEFT(Y1274, SEARCH("/", Y1274)-1), Y1274),
    _xlpm.matchRow, IFERROR(MATCH(_xlpm.nameBeforeSlash, AA:AA, 0), ""),
    _xlpm.difference, IF(_xlpm.matchRow="", "", ABS((R1274 + S1274)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),IF(ISBLANK(Y1274),"","Hidden"))</f>
        <v>9</v>
      </c>
      <c r="AA1274" t="s">
        <v>5496</v>
      </c>
      <c r="AC1274" t="s">
        <v>1412</v>
      </c>
      <c r="AD1274" t="str">
        <f>_xlfn.XLOOKUP(AC1274,moves!A:A,moves!B:B)</f>
        <v>water</v>
      </c>
      <c r="AE1274">
        <f>_xlfn.XLOOKUP(AC1274,moves!A:A,moves!D:D)</f>
        <v>2</v>
      </c>
      <c r="AF1274" t="str">
        <f>_xlfn.XLOOKUP(AC1274,moves!A:A,moves!E:E)</f>
        <v>Heal 1 at the end of your turns. If the weather is Rain: Heal 2 at the end of your turns instead.</v>
      </c>
      <c r="AG1274">
        <v>0</v>
      </c>
      <c r="AH1274">
        <v>0</v>
      </c>
      <c r="AI1274">
        <f t="shared" si="87"/>
        <v>1</v>
      </c>
      <c r="AJ1274" t="s">
        <v>523</v>
      </c>
      <c r="AL1274">
        <v>0</v>
      </c>
      <c r="AM1274" cm="1">
        <f t="array" ref="AM1274">IF(AL1274=1,1,
   IF(ISTEXT(AK1274),1,
   IF(AO1274&gt;1,AM1273,
   IF(AI1274=1,
      IF(SUMPRODUCT((LEN($Y$2:$Y$4096)-LEN(SUBSTITUTE($Y$2:$Y$4096,AA1274,"")))/LEN(AA1274))&gt;0,2,1),
      IF(
         SUMPRODUCT((LEN($Y$2:$Y$4096)-LEN(SUBSTITUTE($Y$2:$Y$4096,AA1274,"")))/LEN(AA1274))
         - SUMPRODUCT((LEN($Y$2:$Y$4096)-LEN(SUBSTITUTE($Y$2:$Y$4096,"Alolan "&amp;AA1274,"")))/LEN("Alolan "&amp;AA1274))
         - SUMPRODUCT((LEN($Y$2:$Y$4096)-LEN(SUBSTITUTE($Y$2:$Y$4096,"Galarian "&amp;AA1274,"")))/LEN("Galarian "&amp;AA1274))
         - SUMPRODUCT((LEN($Y$2:$Y$4096)-LEN(SUBSTITUTE($Y$2:$Y$4096,"Hisuian "&amp;AA1274,"")))/LEN("Hisuian "&amp;AA1274))
         - SUMPRODUCT((LEN($Y$2:$Y$4096)-LEN(SUBSTITUTE($Y$2:$Y$4096,"Paldean "&amp;AA1274,"")))/LEN("Paldean "&amp;AA1274))
      &gt;0,2,1)
   ))))</f>
        <v>1</v>
      </c>
      <c r="AN1274">
        <v>0</v>
      </c>
      <c r="AO1274">
        <v>0</v>
      </c>
    </row>
    <row r="1275" spans="1:41" x14ac:dyDescent="0.25">
      <c r="A1275">
        <v>457</v>
      </c>
      <c r="B1275" t="s">
        <v>211</v>
      </c>
      <c r="C1275" t="s">
        <v>1490</v>
      </c>
      <c r="D1275"/>
      <c r="E1275">
        <v>69</v>
      </c>
      <c r="F1275">
        <v>69</v>
      </c>
      <c r="G1275">
        <v>76</v>
      </c>
      <c r="H1275">
        <v>69</v>
      </c>
      <c r="I1275">
        <v>86</v>
      </c>
      <c r="J1275">
        <v>91</v>
      </c>
      <c r="K1275" t="s">
        <v>334</v>
      </c>
      <c r="L1275" t="s">
        <v>252</v>
      </c>
      <c r="M1275" t="s">
        <v>251</v>
      </c>
      <c r="N1275">
        <v>7.7800000000000011</v>
      </c>
      <c r="O1275">
        <v>7.62</v>
      </c>
      <c r="R1275">
        <f t="shared" si="84"/>
        <v>8</v>
      </c>
      <c r="S1275">
        <f t="shared" si="85"/>
        <v>8</v>
      </c>
      <c r="T1275">
        <f t="shared" si="86"/>
        <v>16</v>
      </c>
      <c r="U1275" t="s">
        <v>1490</v>
      </c>
      <c r="V1275" t="s">
        <v>1536</v>
      </c>
      <c r="W1275" t="s">
        <v>1481</v>
      </c>
      <c r="X1275" t="s">
        <v>1209</v>
      </c>
      <c r="Z1275" t="str" cm="1">
        <f t="array" ref="Z1275">IF(ISBLANK(AK1275),_xlfn.LET(
    _xlpm.nameBeforeSlash, IF(ISNUMBER(SEARCH("/", Y1275)), LEFT(Y1275, SEARCH("/", Y1275)-1), Y1275),
    _xlpm.matchRow, IFERROR(MATCH(_xlpm.nameBeforeSlash, AA:AA, 0), ""),
    _xlpm.difference, IF(_xlpm.matchRow="", "", ABS((R1275 + S1275)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),IF(ISBLANK(Y1275),"","Hidden"))</f>
        <v/>
      </c>
      <c r="AA1275" t="s">
        <v>211</v>
      </c>
      <c r="AC1275" t="s">
        <v>500</v>
      </c>
      <c r="AD1275" t="str">
        <f>_xlfn.XLOOKUP(AC1275,moves!A:A,moves!B:B)</f>
        <v>water</v>
      </c>
      <c r="AE1275">
        <f>_xlfn.XLOOKUP(AC1275,moves!A:A,moves!D:D)</f>
        <v>4</v>
      </c>
      <c r="AF1275" t="str">
        <f>_xlfn.XLOOKUP(AC1275,moves!A:A,moves!E:E)</f>
        <v>For each other non-fainted Pokémon in your party with the move Surf: Increase attack strength by 1.</v>
      </c>
      <c r="AG1275">
        <v>0</v>
      </c>
      <c r="AH1275">
        <v>0</v>
      </c>
      <c r="AI1275">
        <f t="shared" si="87"/>
        <v>0</v>
      </c>
      <c r="AJ1275" t="s">
        <v>524</v>
      </c>
      <c r="AL1275">
        <v>0</v>
      </c>
      <c r="AM1275" cm="1">
        <f t="array" ref="AM1275">IF(AL1275=1,1,
   IF(ISTEXT(AK1275),1,
   IF(AO1275&gt;1,AM1274,
   IF(AI1275=1,
      IF(SUMPRODUCT((LEN($Y$2:$Y$4096)-LEN(SUBSTITUTE($Y$2:$Y$4096,AA1275,"")))/LEN(AA1275))&gt;0,2,1),
      IF(
         SUMPRODUCT((LEN($Y$2:$Y$4096)-LEN(SUBSTITUTE($Y$2:$Y$4096,AA1275,"")))/LEN(AA1275))
         - SUMPRODUCT((LEN($Y$2:$Y$4096)-LEN(SUBSTITUTE($Y$2:$Y$4096,"Alolan "&amp;AA1275,"")))/LEN("Alolan "&amp;AA1275))
         - SUMPRODUCT((LEN($Y$2:$Y$4096)-LEN(SUBSTITUTE($Y$2:$Y$4096,"Galarian "&amp;AA1275,"")))/LEN("Galarian "&amp;AA1275))
         - SUMPRODUCT((LEN($Y$2:$Y$4096)-LEN(SUBSTITUTE($Y$2:$Y$4096,"Hisuian "&amp;AA1275,"")))/LEN("Hisuian "&amp;AA1275))
         - SUMPRODUCT((LEN($Y$2:$Y$4096)-LEN(SUBSTITUTE($Y$2:$Y$4096,"Paldean "&amp;AA1275,"")))/LEN("Paldean "&amp;AA1275))
      &gt;0,2,1)
   ))))</f>
        <v>2</v>
      </c>
      <c r="AN1275">
        <v>0</v>
      </c>
      <c r="AO1275">
        <v>0</v>
      </c>
    </row>
    <row r="1276" spans="1:41" x14ac:dyDescent="0.25">
      <c r="A1276" t="s">
        <v>4208</v>
      </c>
      <c r="B1276" t="s">
        <v>211</v>
      </c>
      <c r="C1276" t="s">
        <v>1490</v>
      </c>
      <c r="D1276"/>
      <c r="E1276">
        <v>69</v>
      </c>
      <c r="F1276">
        <v>69</v>
      </c>
      <c r="G1276">
        <v>76</v>
      </c>
      <c r="H1276">
        <v>69</v>
      </c>
      <c r="I1276">
        <v>86</v>
      </c>
      <c r="J1276">
        <v>91</v>
      </c>
      <c r="K1276" t="s">
        <v>334</v>
      </c>
      <c r="L1276" t="s">
        <v>252</v>
      </c>
      <c r="M1276" t="s">
        <v>251</v>
      </c>
      <c r="N1276">
        <v>7.7800000000000011</v>
      </c>
      <c r="O1276">
        <v>7.62</v>
      </c>
      <c r="R1276">
        <f t="shared" si="84"/>
        <v>8</v>
      </c>
      <c r="S1276">
        <f t="shared" si="85"/>
        <v>8</v>
      </c>
      <c r="T1276">
        <f t="shared" si="86"/>
        <v>16</v>
      </c>
      <c r="U1276" t="s">
        <v>1490</v>
      </c>
      <c r="V1276" t="s">
        <v>1536</v>
      </c>
      <c r="W1276" t="s">
        <v>1481</v>
      </c>
      <c r="X1276" t="s">
        <v>1209</v>
      </c>
      <c r="Z1276" t="str" cm="1">
        <f t="array" ref="Z1276">IF(ISBLANK(AK1276),_xlfn.LET(
    _xlpm.nameBeforeSlash, IF(ISNUMBER(SEARCH("/", Y1276)), LEFT(Y1276, SEARCH("/", Y1276)-1), Y1276),
    _xlpm.matchRow, IFERROR(MATCH(_xlpm.nameBeforeSlash, AA:AA, 0), ""),
    _xlpm.difference, IF(_xlpm.matchRow="", "", ABS((R1276 + S1276)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),IF(ISBLANK(Y1276),"","Hidden"))</f>
        <v/>
      </c>
      <c r="AA1276" t="s">
        <v>5495</v>
      </c>
      <c r="AC1276" t="s">
        <v>1098</v>
      </c>
      <c r="AD1276" t="str">
        <f>_xlfn.XLOOKUP(AC1276,moves!A:A,moves!B:B)</f>
        <v>flying</v>
      </c>
      <c r="AE1276">
        <f>_xlfn.XLOOKUP(AC1276,moves!A:A,moves!D:D)</f>
        <v>4</v>
      </c>
      <c r="AF1276" t="str">
        <f>_xlfn.XLOOKUP(AC1276,moves!A:A,moves!E:E)</f>
        <v>When the user rolls for this attack: Status symbols deal -1 damage and Inflict the Paralyzed status on the target.</v>
      </c>
      <c r="AG1276">
        <v>0</v>
      </c>
      <c r="AH1276">
        <v>0</v>
      </c>
      <c r="AI1276">
        <f t="shared" si="87"/>
        <v>1</v>
      </c>
      <c r="AJ1276" t="s">
        <v>524</v>
      </c>
      <c r="AL1276">
        <v>0</v>
      </c>
      <c r="AM1276" cm="1">
        <f t="array" ref="AM1276">IF(AL1276=1,1,
   IF(ISTEXT(AK1276),1,
   IF(AO1276&gt;1,AM1275,
   IF(AI1276=1,
      IF(SUMPRODUCT((LEN($Y$2:$Y$4096)-LEN(SUBSTITUTE($Y$2:$Y$4096,AA1276,"")))/LEN(AA1276))&gt;0,2,1),
      IF(
         SUMPRODUCT((LEN($Y$2:$Y$4096)-LEN(SUBSTITUTE($Y$2:$Y$4096,AA1276,"")))/LEN(AA1276))
         - SUMPRODUCT((LEN($Y$2:$Y$4096)-LEN(SUBSTITUTE($Y$2:$Y$4096,"Alolan "&amp;AA1276,"")))/LEN("Alolan "&amp;AA1276))
         - SUMPRODUCT((LEN($Y$2:$Y$4096)-LEN(SUBSTITUTE($Y$2:$Y$4096,"Galarian "&amp;AA1276,"")))/LEN("Galarian "&amp;AA1276))
         - SUMPRODUCT((LEN($Y$2:$Y$4096)-LEN(SUBSTITUTE($Y$2:$Y$4096,"Hisuian "&amp;AA1276,"")))/LEN("Hisuian "&amp;AA1276))
         - SUMPRODUCT((LEN($Y$2:$Y$4096)-LEN(SUBSTITUTE($Y$2:$Y$4096,"Paldean "&amp;AA1276,"")))/LEN("Paldean "&amp;AA1276))
      &gt;0,2,1)
   ))))</f>
        <v>2</v>
      </c>
      <c r="AN1276">
        <v>0</v>
      </c>
      <c r="AO1276">
        <v>0</v>
      </c>
    </row>
    <row r="1277" spans="1:41" x14ac:dyDescent="0.25">
      <c r="A1277">
        <v>458</v>
      </c>
      <c r="B1277" t="s">
        <v>212</v>
      </c>
      <c r="C1277" t="s">
        <v>1490</v>
      </c>
      <c r="D1277" t="s">
        <v>1481</v>
      </c>
      <c r="E1277">
        <v>45</v>
      </c>
      <c r="F1277">
        <v>20</v>
      </c>
      <c r="G1277">
        <v>50</v>
      </c>
      <c r="H1277">
        <v>60</v>
      </c>
      <c r="I1277">
        <v>120</v>
      </c>
      <c r="J1277">
        <v>50</v>
      </c>
      <c r="K1277" t="s">
        <v>335</v>
      </c>
      <c r="L1277" t="s">
        <v>252</v>
      </c>
      <c r="M1277" t="s">
        <v>251</v>
      </c>
      <c r="N1277">
        <v>5.2</v>
      </c>
      <c r="O1277">
        <v>6.9</v>
      </c>
      <c r="R1277">
        <f t="shared" si="84"/>
        <v>5</v>
      </c>
      <c r="S1277">
        <f t="shared" si="85"/>
        <v>7</v>
      </c>
      <c r="T1277">
        <f t="shared" si="86"/>
        <v>12</v>
      </c>
      <c r="U1277" t="s">
        <v>1490</v>
      </c>
      <c r="V1277" t="s">
        <v>1481</v>
      </c>
      <c r="W1277" t="s">
        <v>429</v>
      </c>
      <c r="X1277" t="s">
        <v>1209</v>
      </c>
      <c r="Y1277" t="s">
        <v>98</v>
      </c>
      <c r="Z1277" cm="1">
        <f t="array" ref="Z1277">IF(ISBLANK(AK1277),_xlfn.LET(
    _xlpm.nameBeforeSlash, IF(ISNUMBER(SEARCH("/", Y1277)), LEFT(Y1277, SEARCH("/", Y1277)-1), Y1277),
    _xlpm.matchRow, IFERROR(MATCH(_xlpm.nameBeforeSlash, AA:AA, 0), ""),
    _xlpm.difference, IF(_xlpm.matchRow="", "", ABS((R1277 + S1277)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),IF(ISBLANK(Y1277),"","Hidden"))</f>
        <v>14</v>
      </c>
      <c r="AA1277" t="s">
        <v>212</v>
      </c>
      <c r="AC1277" t="s">
        <v>521</v>
      </c>
      <c r="AD1277" t="str">
        <f>_xlfn.XLOOKUP(AC1277,moves!A:A,moves!B:B)</f>
        <v>water</v>
      </c>
      <c r="AE1277">
        <f>_xlfn.XLOOKUP(AC1277,moves!A:A,moves!D:D)</f>
        <v>2</v>
      </c>
      <c r="AF1277" t="str">
        <f>_xlfn.XLOOKUP(AC1277,moves!A:A,moves!E:E)</f>
        <v>When the target next attacks: Remove 1 regular hit from the roll.</v>
      </c>
      <c r="AG1277">
        <v>0</v>
      </c>
      <c r="AH1277">
        <v>0</v>
      </c>
      <c r="AI1277">
        <f t="shared" si="87"/>
        <v>0</v>
      </c>
      <c r="AJ1277" t="s">
        <v>523</v>
      </c>
      <c r="AL1277">
        <v>0</v>
      </c>
      <c r="AM1277" cm="1">
        <f t="array" ref="AM1277">IF(AL1277=1,1,
   IF(ISTEXT(AK1277),1,
   IF(AO1277&gt;1,AM1276,
   IF(AI1277=1,
      IF(SUMPRODUCT((LEN($Y$2:$Y$4096)-LEN(SUBSTITUTE($Y$2:$Y$4096,AA1277,"")))/LEN(AA1277))&gt;0,2,1),
      IF(
         SUMPRODUCT((LEN($Y$2:$Y$4096)-LEN(SUBSTITUTE($Y$2:$Y$4096,AA1277,"")))/LEN(AA1277))
         - SUMPRODUCT((LEN($Y$2:$Y$4096)-LEN(SUBSTITUTE($Y$2:$Y$4096,"Alolan "&amp;AA1277,"")))/LEN("Alolan "&amp;AA1277))
         - SUMPRODUCT((LEN($Y$2:$Y$4096)-LEN(SUBSTITUTE($Y$2:$Y$4096,"Galarian "&amp;AA1277,"")))/LEN("Galarian "&amp;AA1277))
         - SUMPRODUCT((LEN($Y$2:$Y$4096)-LEN(SUBSTITUTE($Y$2:$Y$4096,"Hisuian "&amp;AA1277,"")))/LEN("Hisuian "&amp;AA1277))
         - SUMPRODUCT((LEN($Y$2:$Y$4096)-LEN(SUBSTITUTE($Y$2:$Y$4096,"Paldean "&amp;AA1277,"")))/LEN("Paldean "&amp;AA1277))
      &gt;0,2,1)
   ))))</f>
        <v>1</v>
      </c>
      <c r="AN1277">
        <v>0</v>
      </c>
      <c r="AO1277">
        <v>0</v>
      </c>
    </row>
    <row r="1278" spans="1:41" x14ac:dyDescent="0.25">
      <c r="A1278" t="s">
        <v>4209</v>
      </c>
      <c r="B1278" t="s">
        <v>212</v>
      </c>
      <c r="C1278" t="s">
        <v>1490</v>
      </c>
      <c r="D1278" t="s">
        <v>1481</v>
      </c>
      <c r="E1278">
        <v>45</v>
      </c>
      <c r="F1278">
        <v>20</v>
      </c>
      <c r="G1278">
        <v>50</v>
      </c>
      <c r="H1278">
        <v>60</v>
      </c>
      <c r="I1278">
        <v>120</v>
      </c>
      <c r="J1278">
        <v>50</v>
      </c>
      <c r="K1278" t="s">
        <v>335</v>
      </c>
      <c r="L1278" t="s">
        <v>252</v>
      </c>
      <c r="M1278" t="s">
        <v>251</v>
      </c>
      <c r="N1278">
        <v>5.2</v>
      </c>
      <c r="O1278">
        <v>6.9</v>
      </c>
      <c r="R1278">
        <f t="shared" si="84"/>
        <v>5</v>
      </c>
      <c r="S1278">
        <f t="shared" si="85"/>
        <v>7</v>
      </c>
      <c r="T1278">
        <f t="shared" si="86"/>
        <v>12</v>
      </c>
      <c r="U1278" t="s">
        <v>1490</v>
      </c>
      <c r="V1278" t="s">
        <v>1481</v>
      </c>
      <c r="W1278" t="s">
        <v>429</v>
      </c>
      <c r="X1278" t="s">
        <v>1209</v>
      </c>
      <c r="Y1278" t="s">
        <v>5232</v>
      </c>
      <c r="Z1278" cm="1">
        <f t="array" ref="Z1278">IF(ISBLANK(AK1278),_xlfn.LET(
    _xlpm.nameBeforeSlash, IF(ISNUMBER(SEARCH("/", Y1278)), LEFT(Y1278, SEARCH("/", Y1278)-1), Y1278),
    _xlpm.matchRow, IFERROR(MATCH(_xlpm.nameBeforeSlash, AA:AA, 0), ""),
    _xlpm.difference, IF(_xlpm.matchRow="", "", ABS((R1278 + S1278)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),IF(ISBLANK(Y1278),"","Hidden"))</f>
        <v>14</v>
      </c>
      <c r="AA1278" t="s">
        <v>5497</v>
      </c>
      <c r="AC1278" t="s">
        <v>6601</v>
      </c>
      <c r="AD1278" t="str">
        <f>_xlfn.XLOOKUP(AC1278,moves!A:A,moves!B:B)</f>
        <v>psychic</v>
      </c>
      <c r="AE1278">
        <f>_xlfn.XLOOKUP(AC1278,moves!A:A,moves!D:D)</f>
        <v>0</v>
      </c>
      <c r="AF1278" t="str">
        <f>_xlfn.XLOOKUP(AC1278,moves!A:A,moves!E:E)</f>
        <v>Each time this move is used: Increase the user's initiative by 3.</v>
      </c>
      <c r="AG1278">
        <v>0</v>
      </c>
      <c r="AH1278">
        <v>0</v>
      </c>
      <c r="AI1278">
        <f t="shared" si="87"/>
        <v>1</v>
      </c>
      <c r="AJ1278" t="s">
        <v>523</v>
      </c>
      <c r="AL1278">
        <v>0</v>
      </c>
      <c r="AM1278" cm="1">
        <f t="array" ref="AM1278">IF(AL1278=1,1,
   IF(ISTEXT(AK1278),1,
   IF(AO1278&gt;1,AM1277,
   IF(AI1278=1,
      IF(SUMPRODUCT((LEN($Y$2:$Y$4096)-LEN(SUBSTITUTE($Y$2:$Y$4096,AA1278,"")))/LEN(AA1278))&gt;0,2,1),
      IF(
         SUMPRODUCT((LEN($Y$2:$Y$4096)-LEN(SUBSTITUTE($Y$2:$Y$4096,AA1278,"")))/LEN(AA1278))
         - SUMPRODUCT((LEN($Y$2:$Y$4096)-LEN(SUBSTITUTE($Y$2:$Y$4096,"Alolan "&amp;AA1278,"")))/LEN("Alolan "&amp;AA1278))
         - SUMPRODUCT((LEN($Y$2:$Y$4096)-LEN(SUBSTITUTE($Y$2:$Y$4096,"Galarian "&amp;AA1278,"")))/LEN("Galarian "&amp;AA1278))
         - SUMPRODUCT((LEN($Y$2:$Y$4096)-LEN(SUBSTITUTE($Y$2:$Y$4096,"Hisuian "&amp;AA1278,"")))/LEN("Hisuian "&amp;AA1278))
         - SUMPRODUCT((LEN($Y$2:$Y$4096)-LEN(SUBSTITUTE($Y$2:$Y$4096,"Paldean "&amp;AA1278,"")))/LEN("Paldean "&amp;AA1278))
      &gt;0,2,1)
   ))))</f>
        <v>1</v>
      </c>
      <c r="AN1278">
        <v>0</v>
      </c>
      <c r="AO1278">
        <v>0</v>
      </c>
    </row>
    <row r="1279" spans="1:41" x14ac:dyDescent="0.25">
      <c r="A1279">
        <v>459</v>
      </c>
      <c r="B1279" t="s">
        <v>213</v>
      </c>
      <c r="C1279" t="s">
        <v>1468</v>
      </c>
      <c r="D1279" t="s">
        <v>1209</v>
      </c>
      <c r="E1279">
        <v>60</v>
      </c>
      <c r="F1279">
        <v>62</v>
      </c>
      <c r="G1279">
        <v>50</v>
      </c>
      <c r="H1279">
        <v>62</v>
      </c>
      <c r="I1279">
        <v>60</v>
      </c>
      <c r="J1279">
        <v>40</v>
      </c>
      <c r="K1279" t="s">
        <v>2108</v>
      </c>
      <c r="L1279" t="s">
        <v>250</v>
      </c>
      <c r="M1279" t="s">
        <v>248</v>
      </c>
      <c r="N1279">
        <v>5.32</v>
      </c>
      <c r="O1279">
        <v>5.7</v>
      </c>
      <c r="R1279">
        <f t="shared" si="84"/>
        <v>5</v>
      </c>
      <c r="S1279">
        <f t="shared" si="85"/>
        <v>6</v>
      </c>
      <c r="T1279">
        <f t="shared" si="86"/>
        <v>11</v>
      </c>
      <c r="U1279" t="s">
        <v>1468</v>
      </c>
      <c r="V1279" t="s">
        <v>1209</v>
      </c>
      <c r="W1279" t="s">
        <v>1512</v>
      </c>
      <c r="X1279" t="s">
        <v>1472</v>
      </c>
      <c r="Y1279" t="s">
        <v>214</v>
      </c>
      <c r="Z1279" cm="1">
        <f t="array" ref="Z1279">IF(ISBLANK(AK1279),_xlfn.LET(
    _xlpm.nameBeforeSlash, IF(ISNUMBER(SEARCH("/", Y1279)), LEFT(Y1279, SEARCH("/", Y1279)-1), Y1279),
    _xlpm.matchRow, IFERROR(MATCH(_xlpm.nameBeforeSlash, AA:AA, 0), ""),
    _xlpm.difference, IF(_xlpm.matchRow="", "", ABS((R1279 + S1279)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),IF(ISBLANK(Y1279),"","Hidden"))</f>
        <v>9</v>
      </c>
      <c r="AA1279" t="s">
        <v>213</v>
      </c>
      <c r="AC1279" t="s">
        <v>424</v>
      </c>
      <c r="AD1279" t="str">
        <f>_xlfn.XLOOKUP(AC1279,moves!A:A,moves!B:B)</f>
        <v>ice</v>
      </c>
      <c r="AE1279">
        <f>_xlfn.XLOOKUP(AC1279,moves!A:A,moves!D:D)</f>
        <v>2</v>
      </c>
      <c r="AF1279" t="str">
        <f>_xlfn.XLOOKUP(AC1279,moves!A:A,moves!E:E)</f>
        <v>Inflict the Frozen status on the target.</v>
      </c>
      <c r="AG1279">
        <v>1</v>
      </c>
      <c r="AH1279">
        <v>0</v>
      </c>
      <c r="AI1279">
        <f t="shared" si="87"/>
        <v>0</v>
      </c>
      <c r="AJ1279" t="s">
        <v>870</v>
      </c>
      <c r="AL1279">
        <v>0</v>
      </c>
      <c r="AM1279" cm="1">
        <f t="array" ref="AM1279">IF(AL1279=1,1,
   IF(ISTEXT(AK1279),1,
   IF(AO1279&gt;1,AM1278,
   IF(AI1279=1,
      IF(SUMPRODUCT((LEN($Y$2:$Y$4096)-LEN(SUBSTITUTE($Y$2:$Y$4096,AA1279,"")))/LEN(AA1279))&gt;0,2,1),
      IF(
         SUMPRODUCT((LEN($Y$2:$Y$4096)-LEN(SUBSTITUTE($Y$2:$Y$4096,AA1279,"")))/LEN(AA1279))
         - SUMPRODUCT((LEN($Y$2:$Y$4096)-LEN(SUBSTITUTE($Y$2:$Y$4096,"Alolan "&amp;AA1279,"")))/LEN("Alolan "&amp;AA1279))
         - SUMPRODUCT((LEN($Y$2:$Y$4096)-LEN(SUBSTITUTE($Y$2:$Y$4096,"Galarian "&amp;AA1279,"")))/LEN("Galarian "&amp;AA1279))
         - SUMPRODUCT((LEN($Y$2:$Y$4096)-LEN(SUBSTITUTE($Y$2:$Y$4096,"Hisuian "&amp;AA1279,"")))/LEN("Hisuian "&amp;AA1279))
         - SUMPRODUCT((LEN($Y$2:$Y$4096)-LEN(SUBSTITUTE($Y$2:$Y$4096,"Paldean "&amp;AA1279,"")))/LEN("Paldean "&amp;AA1279))
      &gt;0,2,1)
   ))))</f>
        <v>1</v>
      </c>
      <c r="AN1279">
        <v>0</v>
      </c>
      <c r="AO1279">
        <v>0</v>
      </c>
    </row>
    <row r="1280" spans="1:41" x14ac:dyDescent="0.25">
      <c r="A1280" t="s">
        <v>4210</v>
      </c>
      <c r="B1280" t="s">
        <v>213</v>
      </c>
      <c r="C1280" t="s">
        <v>1468</v>
      </c>
      <c r="D1280" t="s">
        <v>1209</v>
      </c>
      <c r="E1280">
        <v>60</v>
      </c>
      <c r="F1280">
        <v>62</v>
      </c>
      <c r="G1280">
        <v>50</v>
      </c>
      <c r="H1280">
        <v>62</v>
      </c>
      <c r="I1280">
        <v>60</v>
      </c>
      <c r="J1280">
        <v>40</v>
      </c>
      <c r="K1280" t="s">
        <v>2108</v>
      </c>
      <c r="L1280" t="s">
        <v>250</v>
      </c>
      <c r="M1280" t="s">
        <v>248</v>
      </c>
      <c r="N1280">
        <v>5.32</v>
      </c>
      <c r="O1280">
        <v>5.7</v>
      </c>
      <c r="R1280">
        <f t="shared" si="84"/>
        <v>5</v>
      </c>
      <c r="S1280">
        <f t="shared" si="85"/>
        <v>6</v>
      </c>
      <c r="T1280">
        <f t="shared" si="86"/>
        <v>11</v>
      </c>
      <c r="U1280" t="s">
        <v>1468</v>
      </c>
      <c r="V1280" t="s">
        <v>1209</v>
      </c>
      <c r="W1280" t="s">
        <v>1512</v>
      </c>
      <c r="X1280" t="s">
        <v>1472</v>
      </c>
      <c r="Y1280" t="s">
        <v>5498</v>
      </c>
      <c r="Z1280" cm="1">
        <f t="array" ref="Z1280">IF(ISBLANK(AK1280),_xlfn.LET(
    _xlpm.nameBeforeSlash, IF(ISNUMBER(SEARCH("/", Y1280)), LEFT(Y1280, SEARCH("/", Y1280)-1), Y1280),
    _xlpm.matchRow, IFERROR(MATCH(_xlpm.nameBeforeSlash, AA:AA, 0), ""),
    _xlpm.difference, IF(_xlpm.matchRow="", "", ABS((R1280 + S1280)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),IF(ISBLANK(Y1280),"","Hidden"))</f>
        <v>9</v>
      </c>
      <c r="AA1280" t="s">
        <v>5499</v>
      </c>
      <c r="AC1280" t="s">
        <v>6603</v>
      </c>
      <c r="AD1280" t="str">
        <f>_xlfn.XLOOKUP(AC1280,moves!A:A,moves!B:B)</f>
        <v>ice</v>
      </c>
      <c r="AE1280">
        <f>_xlfn.XLOOKUP(AC1280,moves!A:A,moves!D:D)</f>
        <v>1</v>
      </c>
      <c r="AF1280" t="str">
        <f>_xlfn.XLOOKUP(AC1280,moves!A:A,moves!E:E)</f>
        <v>When your currently active Pokémon are next attacked: Remove all critical hits from the attack roll.</v>
      </c>
      <c r="AG1280">
        <v>1</v>
      </c>
      <c r="AH1280">
        <v>0</v>
      </c>
      <c r="AI1280">
        <f t="shared" si="87"/>
        <v>1</v>
      </c>
      <c r="AJ1280" t="s">
        <v>523</v>
      </c>
      <c r="AL1280">
        <v>0</v>
      </c>
      <c r="AM1280" cm="1">
        <f t="array" ref="AM1280">IF(AL1280=1,1,
   IF(ISTEXT(AK1280),1,
   IF(AO1280&gt;1,AM1279,
   IF(AI1280=1,
      IF(SUMPRODUCT((LEN($Y$2:$Y$4096)-LEN(SUBSTITUTE($Y$2:$Y$4096,AA1280,"")))/LEN(AA1280))&gt;0,2,1),
      IF(
         SUMPRODUCT((LEN($Y$2:$Y$4096)-LEN(SUBSTITUTE($Y$2:$Y$4096,AA1280,"")))/LEN(AA1280))
         - SUMPRODUCT((LEN($Y$2:$Y$4096)-LEN(SUBSTITUTE($Y$2:$Y$4096,"Alolan "&amp;AA1280,"")))/LEN("Alolan "&amp;AA1280))
         - SUMPRODUCT((LEN($Y$2:$Y$4096)-LEN(SUBSTITUTE($Y$2:$Y$4096,"Galarian "&amp;AA1280,"")))/LEN("Galarian "&amp;AA1280))
         - SUMPRODUCT((LEN($Y$2:$Y$4096)-LEN(SUBSTITUTE($Y$2:$Y$4096,"Hisuian "&amp;AA1280,"")))/LEN("Hisuian "&amp;AA1280))
         - SUMPRODUCT((LEN($Y$2:$Y$4096)-LEN(SUBSTITUTE($Y$2:$Y$4096,"Paldean "&amp;AA1280,"")))/LEN("Paldean "&amp;AA1280))
      &gt;0,2,1)
   ))))</f>
        <v>1</v>
      </c>
      <c r="AN1280">
        <v>0</v>
      </c>
      <c r="AO1280">
        <v>0</v>
      </c>
    </row>
    <row r="1281" spans="1:41" x14ac:dyDescent="0.25">
      <c r="A1281">
        <v>460</v>
      </c>
      <c r="B1281" t="s">
        <v>214</v>
      </c>
      <c r="C1281" t="s">
        <v>1468</v>
      </c>
      <c r="D1281" t="s">
        <v>1209</v>
      </c>
      <c r="E1281">
        <v>90</v>
      </c>
      <c r="F1281">
        <v>92</v>
      </c>
      <c r="G1281">
        <v>75</v>
      </c>
      <c r="H1281">
        <v>92</v>
      </c>
      <c r="I1281">
        <v>85</v>
      </c>
      <c r="J1281">
        <v>60</v>
      </c>
      <c r="K1281" t="s">
        <v>2108</v>
      </c>
      <c r="L1281" t="s">
        <v>250</v>
      </c>
      <c r="M1281" t="s">
        <v>248</v>
      </c>
      <c r="N1281">
        <v>7.92</v>
      </c>
      <c r="O1281">
        <v>8.4</v>
      </c>
      <c r="R1281">
        <f t="shared" si="84"/>
        <v>8</v>
      </c>
      <c r="S1281">
        <f t="shared" si="85"/>
        <v>8</v>
      </c>
      <c r="T1281">
        <f t="shared" si="86"/>
        <v>16</v>
      </c>
      <c r="U1281" t="s">
        <v>1468</v>
      </c>
      <c r="V1281" t="s">
        <v>1209</v>
      </c>
      <c r="W1281" t="s">
        <v>1512</v>
      </c>
      <c r="X1281" t="s">
        <v>1472</v>
      </c>
      <c r="Z1281" t="str" cm="1">
        <f t="array" ref="Z1281">IF(ISBLANK(AK1281),_xlfn.LET(
    _xlpm.nameBeforeSlash, IF(ISNUMBER(SEARCH("/", Y1281)), LEFT(Y1281, SEARCH("/", Y1281)-1), Y1281),
    _xlpm.matchRow, IFERROR(MATCH(_xlpm.nameBeforeSlash, AA:AA, 0), ""),
    _xlpm.difference, IF(_xlpm.matchRow="", "", ABS((R1281 + S1281)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),IF(ISBLANK(Y1281),"","Hidden"))</f>
        <v/>
      </c>
      <c r="AA1281" t="s">
        <v>214</v>
      </c>
      <c r="AC1281" t="s">
        <v>463</v>
      </c>
      <c r="AD1281" t="str">
        <f>_xlfn.XLOOKUP(AC1281,moves!A:A,moves!B:B)</f>
        <v>grass</v>
      </c>
      <c r="AE1281">
        <f>_xlfn.XLOOKUP(AC1281,moves!A:A,moves!D:D)</f>
        <v>5</v>
      </c>
      <c r="AF1281" t="str">
        <f>_xlfn.XLOOKUP(AC1281,moves!A:A,moves!E:E)</f>
        <v>Critical hits deal +2 damage. For each critical hit rolled: The user takes 2 damage.</v>
      </c>
      <c r="AG1281">
        <v>0</v>
      </c>
      <c r="AH1281">
        <v>0</v>
      </c>
      <c r="AI1281">
        <f t="shared" si="87"/>
        <v>0</v>
      </c>
      <c r="AJ1281" t="s">
        <v>524</v>
      </c>
      <c r="AL1281">
        <v>0</v>
      </c>
      <c r="AM1281" cm="1">
        <f t="array" ref="AM1281">IF(AL1281=1,1,
   IF(ISTEXT(AK1281),1,
   IF(AO1281&gt;1,AM1280,
   IF(AI1281=1,
      IF(SUMPRODUCT((LEN($Y$2:$Y$4096)-LEN(SUBSTITUTE($Y$2:$Y$4096,AA1281,"")))/LEN(AA1281))&gt;0,2,1),
      IF(
         SUMPRODUCT((LEN($Y$2:$Y$4096)-LEN(SUBSTITUTE($Y$2:$Y$4096,AA1281,"")))/LEN(AA1281))
         - SUMPRODUCT((LEN($Y$2:$Y$4096)-LEN(SUBSTITUTE($Y$2:$Y$4096,"Alolan "&amp;AA1281,"")))/LEN("Alolan "&amp;AA1281))
         - SUMPRODUCT((LEN($Y$2:$Y$4096)-LEN(SUBSTITUTE($Y$2:$Y$4096,"Galarian "&amp;AA1281,"")))/LEN("Galarian "&amp;AA1281))
         - SUMPRODUCT((LEN($Y$2:$Y$4096)-LEN(SUBSTITUTE($Y$2:$Y$4096,"Hisuian "&amp;AA1281,"")))/LEN("Hisuian "&amp;AA1281))
         - SUMPRODUCT((LEN($Y$2:$Y$4096)-LEN(SUBSTITUTE($Y$2:$Y$4096,"Paldean "&amp;AA1281,"")))/LEN("Paldean "&amp;AA1281))
      &gt;0,2,1)
   ))))</f>
        <v>2</v>
      </c>
      <c r="AN1281">
        <v>0</v>
      </c>
      <c r="AO1281">
        <v>1</v>
      </c>
    </row>
    <row r="1282" spans="1:41" x14ac:dyDescent="0.25">
      <c r="A1282" t="s">
        <v>2109</v>
      </c>
      <c r="B1282" t="s">
        <v>214</v>
      </c>
      <c r="C1282" t="s">
        <v>1468</v>
      </c>
      <c r="D1282" t="s">
        <v>1209</v>
      </c>
      <c r="E1282">
        <v>90</v>
      </c>
      <c r="F1282">
        <v>132</v>
      </c>
      <c r="G1282">
        <v>105</v>
      </c>
      <c r="H1282">
        <v>132</v>
      </c>
      <c r="I1282">
        <v>105</v>
      </c>
      <c r="J1282">
        <v>30</v>
      </c>
      <c r="K1282" t="s">
        <v>2108</v>
      </c>
      <c r="L1282" t="s">
        <v>3446</v>
      </c>
      <c r="M1282" t="s">
        <v>1476</v>
      </c>
      <c r="N1282">
        <v>9.120000000000001</v>
      </c>
      <c r="O1282">
        <v>9.9</v>
      </c>
      <c r="Q1282">
        <v>4</v>
      </c>
      <c r="R1282">
        <f t="shared" ref="R1282:R1345" si="88">MROUND(N1282,1)+P1282</f>
        <v>9</v>
      </c>
      <c r="S1282">
        <f t="shared" ref="S1282:S1345" si="89">MROUND(O1282,1)+Q1282</f>
        <v>14</v>
      </c>
      <c r="T1282">
        <f t="shared" si="86"/>
        <v>23</v>
      </c>
      <c r="U1282" t="s">
        <v>1468</v>
      </c>
      <c r="V1282" t="s">
        <v>1209</v>
      </c>
      <c r="W1282" t="s">
        <v>1512</v>
      </c>
      <c r="X1282" t="s">
        <v>1472</v>
      </c>
      <c r="Z1282" t="str" cm="1">
        <f t="array" ref="Z1282">IF(ISBLANK(AK1282),_xlfn.LET(
    _xlpm.nameBeforeSlash, IF(ISNUMBER(SEARCH("/", Y1282)), LEFT(Y1282, SEARCH("/", Y1282)-1), Y1282),
    _xlpm.matchRow, IFERROR(MATCH(_xlpm.nameBeforeSlash, AA:AA, 0), ""),
    _xlpm.difference, IF(_xlpm.matchRow="", "", ABS((R1282 + S1282)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),IF(ISBLANK(Y1282),"","Hidden"))</f>
        <v/>
      </c>
      <c r="AA1282" t="s">
        <v>3414</v>
      </c>
      <c r="AB1282" t="s">
        <v>1477</v>
      </c>
      <c r="AC1282" t="s">
        <v>494</v>
      </c>
      <c r="AD1282" t="str">
        <f>_xlfn.XLOOKUP(AC1282,moves!A:A,moves!B:B)</f>
        <v>ice</v>
      </c>
      <c r="AE1282">
        <f>_xlfn.XLOOKUP(AC1282,moves!A:A,moves!D:D)</f>
        <v>6</v>
      </c>
      <c r="AF1282" t="str">
        <f>_xlfn.XLOOKUP(AC1282,moves!A:A,moves!E:E)</f>
        <v>The target faints if they have 2 or less health remaining after this attack. Status symbols deal -1 damage.</v>
      </c>
      <c r="AG1282">
        <v>0</v>
      </c>
      <c r="AH1282">
        <v>0</v>
      </c>
      <c r="AI1282">
        <f t="shared" si="87"/>
        <v>0</v>
      </c>
      <c r="AJ1282" t="s">
        <v>524</v>
      </c>
      <c r="AL1282">
        <v>0</v>
      </c>
      <c r="AM1282" cm="1">
        <f t="array" ref="AM1282">IF(AL1282=1,1,
   IF(ISTEXT(AK1282),1,
   IF(AO1282&gt;1,AM1281,
   IF(AI1282=1,
      IF(SUMPRODUCT((LEN($Y$2:$Y$4096)-LEN(SUBSTITUTE($Y$2:$Y$4096,AA1282,"")))/LEN(AA1282))&gt;0,2,1),
      IF(
         SUMPRODUCT((LEN($Y$2:$Y$4096)-LEN(SUBSTITUTE($Y$2:$Y$4096,AA1282,"")))/LEN(AA1282))
         - SUMPRODUCT((LEN($Y$2:$Y$4096)-LEN(SUBSTITUTE($Y$2:$Y$4096,"Alolan "&amp;AA1282,"")))/LEN("Alolan "&amp;AA1282))
         - SUMPRODUCT((LEN($Y$2:$Y$4096)-LEN(SUBSTITUTE($Y$2:$Y$4096,"Galarian "&amp;AA1282,"")))/LEN("Galarian "&amp;AA1282))
         - SUMPRODUCT((LEN($Y$2:$Y$4096)-LEN(SUBSTITUTE($Y$2:$Y$4096,"Hisuian "&amp;AA1282,"")))/LEN("Hisuian "&amp;AA1282))
         - SUMPRODUCT((LEN($Y$2:$Y$4096)-LEN(SUBSTITUTE($Y$2:$Y$4096,"Paldean "&amp;AA1282,"")))/LEN("Paldean "&amp;AA1282))
      &gt;0,2,1)
   ))))</f>
        <v>2</v>
      </c>
      <c r="AN1282">
        <v>0</v>
      </c>
      <c r="AO1282">
        <v>2</v>
      </c>
    </row>
    <row r="1283" spans="1:41" x14ac:dyDescent="0.25">
      <c r="A1283" t="s">
        <v>4211</v>
      </c>
      <c r="B1283" t="s">
        <v>214</v>
      </c>
      <c r="C1283" t="s">
        <v>1468</v>
      </c>
      <c r="D1283" t="s">
        <v>1209</v>
      </c>
      <c r="E1283">
        <v>90</v>
      </c>
      <c r="F1283">
        <v>92</v>
      </c>
      <c r="G1283">
        <v>75</v>
      </c>
      <c r="H1283">
        <v>92</v>
      </c>
      <c r="I1283">
        <v>85</v>
      </c>
      <c r="J1283">
        <v>60</v>
      </c>
      <c r="K1283" t="s">
        <v>2108</v>
      </c>
      <c r="L1283" t="s">
        <v>250</v>
      </c>
      <c r="M1283" t="s">
        <v>248</v>
      </c>
      <c r="N1283">
        <v>7.92</v>
      </c>
      <c r="O1283">
        <v>8.4</v>
      </c>
      <c r="R1283">
        <f t="shared" si="88"/>
        <v>8</v>
      </c>
      <c r="S1283">
        <f t="shared" si="89"/>
        <v>8</v>
      </c>
      <c r="T1283">
        <f t="shared" si="86"/>
        <v>16</v>
      </c>
      <c r="U1283" t="s">
        <v>1468</v>
      </c>
      <c r="V1283" t="s">
        <v>1209</v>
      </c>
      <c r="W1283" t="s">
        <v>1512</v>
      </c>
      <c r="X1283" t="s">
        <v>1472</v>
      </c>
      <c r="Z1283" t="str" cm="1">
        <f t="array" ref="Z1283">IF(ISBLANK(AK1283),_xlfn.LET(
    _xlpm.nameBeforeSlash, IF(ISNUMBER(SEARCH("/", Y1283)), LEFT(Y1283, SEARCH("/", Y1283)-1), Y1283),
    _xlpm.matchRow, IFERROR(MATCH(_xlpm.nameBeforeSlash, AA:AA, 0), ""),
    _xlpm.difference, IF(_xlpm.matchRow="", "", ABS((R1283 + S1283)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),IF(ISBLANK(Y1283),"","Hidden"))</f>
        <v/>
      </c>
      <c r="AA1283" t="s">
        <v>5498</v>
      </c>
      <c r="AC1283" t="s">
        <v>422</v>
      </c>
      <c r="AD1283" t="str">
        <f>_xlfn.XLOOKUP(AC1283,moves!A:A,moves!B:B)</f>
        <v>ice</v>
      </c>
      <c r="AE1283">
        <f>_xlfn.XLOOKUP(AC1283,moves!A:A,moves!D:D)</f>
        <v>4</v>
      </c>
      <c r="AF1283" t="str">
        <f>_xlfn.XLOOKUP(AC1283,moves!A:A,moves!E:E)</f>
        <v>If 2 or more status symbols are rolled: Inflict the Frozen status on the target.</v>
      </c>
      <c r="AG1283">
        <v>0</v>
      </c>
      <c r="AH1283">
        <v>0</v>
      </c>
      <c r="AI1283">
        <f t="shared" si="87"/>
        <v>1</v>
      </c>
      <c r="AJ1283" t="s">
        <v>524</v>
      </c>
      <c r="AL1283">
        <v>0</v>
      </c>
      <c r="AM1283" cm="1">
        <f t="array" ref="AM1283">IF(AL1283=1,1,
   IF(ISTEXT(AK1283),1,
   IF(AO1283&gt;1,AM1282,
   IF(AI1283=1,
      IF(SUMPRODUCT((LEN($Y$2:$Y$4096)-LEN(SUBSTITUTE($Y$2:$Y$4096,AA1283,"")))/LEN(AA1283))&gt;0,2,1),
      IF(
         SUMPRODUCT((LEN($Y$2:$Y$4096)-LEN(SUBSTITUTE($Y$2:$Y$4096,AA1283,"")))/LEN(AA1283))
         - SUMPRODUCT((LEN($Y$2:$Y$4096)-LEN(SUBSTITUTE($Y$2:$Y$4096,"Alolan "&amp;AA1283,"")))/LEN("Alolan "&amp;AA1283))
         - SUMPRODUCT((LEN($Y$2:$Y$4096)-LEN(SUBSTITUTE($Y$2:$Y$4096,"Galarian "&amp;AA1283,"")))/LEN("Galarian "&amp;AA1283))
         - SUMPRODUCT((LEN($Y$2:$Y$4096)-LEN(SUBSTITUTE($Y$2:$Y$4096,"Hisuian "&amp;AA1283,"")))/LEN("Hisuian "&amp;AA1283))
         - SUMPRODUCT((LEN($Y$2:$Y$4096)-LEN(SUBSTITUTE($Y$2:$Y$4096,"Paldean "&amp;AA1283,"")))/LEN("Paldean "&amp;AA1283))
      &gt;0,2,1)
   ))))</f>
        <v>2</v>
      </c>
      <c r="AN1283">
        <v>0</v>
      </c>
      <c r="AO1283">
        <v>1</v>
      </c>
    </row>
    <row r="1284" spans="1:41" x14ac:dyDescent="0.25">
      <c r="A1284" t="s">
        <v>4212</v>
      </c>
      <c r="B1284" t="s">
        <v>214</v>
      </c>
      <c r="C1284" t="s">
        <v>1468</v>
      </c>
      <c r="D1284" t="s">
        <v>1209</v>
      </c>
      <c r="E1284">
        <v>90</v>
      </c>
      <c r="F1284">
        <v>132</v>
      </c>
      <c r="G1284">
        <v>105</v>
      </c>
      <c r="H1284">
        <v>132</v>
      </c>
      <c r="I1284">
        <v>105</v>
      </c>
      <c r="J1284">
        <v>30</v>
      </c>
      <c r="K1284" t="s">
        <v>2108</v>
      </c>
      <c r="L1284" t="s">
        <v>3446</v>
      </c>
      <c r="M1284" t="s">
        <v>1476</v>
      </c>
      <c r="N1284">
        <v>9.120000000000001</v>
      </c>
      <c r="O1284">
        <v>9.9</v>
      </c>
      <c r="Q1284">
        <v>4</v>
      </c>
      <c r="R1284">
        <f t="shared" si="88"/>
        <v>9</v>
      </c>
      <c r="S1284">
        <f t="shared" si="89"/>
        <v>14</v>
      </c>
      <c r="T1284">
        <f t="shared" si="86"/>
        <v>23</v>
      </c>
      <c r="U1284" t="s">
        <v>1468</v>
      </c>
      <c r="V1284" t="s">
        <v>1209</v>
      </c>
      <c r="W1284" t="s">
        <v>1512</v>
      </c>
      <c r="X1284" t="s">
        <v>1472</v>
      </c>
      <c r="Z1284" t="str" cm="1">
        <f t="array" ref="Z1284">IF(ISBLANK(AK1284),_xlfn.LET(
    _xlpm.nameBeforeSlash, IF(ISNUMBER(SEARCH("/", Y1284)), LEFT(Y1284, SEARCH("/", Y1284)-1), Y1284),
    _xlpm.matchRow, IFERROR(MATCH(_xlpm.nameBeforeSlash, AA:AA, 0), ""),
    _xlpm.difference, IF(_xlpm.matchRow="", "", ABS((R1284 + S1284)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),IF(ISBLANK(Y1284),"","Hidden"))</f>
        <v/>
      </c>
      <c r="AA1284" t="s">
        <v>5500</v>
      </c>
      <c r="AB1284" t="s">
        <v>1477</v>
      </c>
      <c r="AC1284" t="s">
        <v>6607</v>
      </c>
      <c r="AD1284" t="str">
        <f>_xlfn.XLOOKUP(AC1284,moves!A:A,moves!B:B)</f>
        <v>ice</v>
      </c>
      <c r="AE1284">
        <f>_xlfn.XLOOKUP(AC1284,moves!A:A,moves!D:D)</f>
        <v>4</v>
      </c>
      <c r="AF1284" t="str">
        <f>_xlfn.XLOOKUP(AC1284,moves!A:A,moves!E:E)</f>
        <v>If any status symbols are rolled: Inflict the Frozen status on the targets. Pokémon frozen by this move can no longer heal.</v>
      </c>
      <c r="AG1284">
        <v>0</v>
      </c>
      <c r="AH1284">
        <v>0</v>
      </c>
      <c r="AI1284">
        <f t="shared" si="87"/>
        <v>1</v>
      </c>
      <c r="AJ1284" t="s">
        <v>524</v>
      </c>
      <c r="AL1284">
        <v>0</v>
      </c>
      <c r="AM1284" cm="1">
        <f t="array" ref="AM1284">IF(AL1284=1,1,
   IF(ISTEXT(AK1284),1,
   IF(AO1284&gt;1,AM1283,
   IF(AI1284=1,
      IF(SUMPRODUCT((LEN($Y$2:$Y$4096)-LEN(SUBSTITUTE($Y$2:$Y$4096,AA1284,"")))/LEN(AA1284))&gt;0,2,1),
      IF(
         SUMPRODUCT((LEN($Y$2:$Y$4096)-LEN(SUBSTITUTE($Y$2:$Y$4096,AA1284,"")))/LEN(AA1284))
         - SUMPRODUCT((LEN($Y$2:$Y$4096)-LEN(SUBSTITUTE($Y$2:$Y$4096,"Alolan "&amp;AA1284,"")))/LEN("Alolan "&amp;AA1284))
         - SUMPRODUCT((LEN($Y$2:$Y$4096)-LEN(SUBSTITUTE($Y$2:$Y$4096,"Galarian "&amp;AA1284,"")))/LEN("Galarian "&amp;AA1284))
         - SUMPRODUCT((LEN($Y$2:$Y$4096)-LEN(SUBSTITUTE($Y$2:$Y$4096,"Hisuian "&amp;AA1284,"")))/LEN("Hisuian "&amp;AA1284))
         - SUMPRODUCT((LEN($Y$2:$Y$4096)-LEN(SUBSTITUTE($Y$2:$Y$4096,"Paldean "&amp;AA1284,"")))/LEN("Paldean "&amp;AA1284))
      &gt;0,2,1)
   ))))</f>
        <v>2</v>
      </c>
      <c r="AN1284">
        <v>0</v>
      </c>
      <c r="AO1284">
        <v>2</v>
      </c>
    </row>
    <row r="1285" spans="1:41" x14ac:dyDescent="0.25">
      <c r="A1285">
        <v>461</v>
      </c>
      <c r="B1285" t="s">
        <v>215</v>
      </c>
      <c r="C1285" t="s">
        <v>1471</v>
      </c>
      <c r="D1285" t="s">
        <v>1209</v>
      </c>
      <c r="E1285">
        <v>70</v>
      </c>
      <c r="F1285">
        <v>120</v>
      </c>
      <c r="G1285">
        <v>65</v>
      </c>
      <c r="H1285">
        <v>45</v>
      </c>
      <c r="I1285">
        <v>85</v>
      </c>
      <c r="J1285">
        <v>125</v>
      </c>
      <c r="K1285" t="s">
        <v>336</v>
      </c>
      <c r="L1285" t="s">
        <v>250</v>
      </c>
      <c r="M1285" t="s">
        <v>248</v>
      </c>
      <c r="N1285">
        <v>11.45</v>
      </c>
      <c r="O1285">
        <v>7.3</v>
      </c>
      <c r="R1285">
        <f t="shared" si="88"/>
        <v>11</v>
      </c>
      <c r="S1285">
        <f t="shared" si="89"/>
        <v>7</v>
      </c>
      <c r="T1285">
        <f t="shared" si="86"/>
        <v>18</v>
      </c>
      <c r="U1285" t="s">
        <v>1471</v>
      </c>
      <c r="V1285" t="s">
        <v>1209</v>
      </c>
      <c r="W1285" t="s">
        <v>1514</v>
      </c>
      <c r="X1285" t="s">
        <v>1492</v>
      </c>
      <c r="Z1285" t="str" cm="1">
        <f t="array" ref="Z1285">IF(ISBLANK(AK1285),_xlfn.LET(
    _xlpm.nameBeforeSlash, IF(ISNUMBER(SEARCH("/", Y1285)), LEFT(Y1285, SEARCH("/", Y1285)-1), Y1285),
    _xlpm.matchRow, IFERROR(MATCH(_xlpm.nameBeforeSlash, AA:AA, 0), ""),
    _xlpm.difference, IF(_xlpm.matchRow="", "", ABS((R1285 + S1285)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),IF(ISBLANK(Y1285),"","Hidden"))</f>
        <v/>
      </c>
      <c r="AA1285" t="s">
        <v>215</v>
      </c>
      <c r="AC1285" t="s">
        <v>1211</v>
      </c>
      <c r="AD1285" t="str">
        <f>_xlfn.XLOOKUP(AC1285,moves!A:A,moves!B:B)</f>
        <v>ice</v>
      </c>
      <c r="AE1285">
        <f>_xlfn.XLOOKUP(AC1285,moves!A:A,moves!D:D)</f>
        <v>3</v>
      </c>
      <c r="AF1285" t="str">
        <f>_xlfn.XLOOKUP(AC1285,moves!A:A,moves!E:E)</f>
        <v xml:space="preserve"> </v>
      </c>
      <c r="AG1285">
        <v>0</v>
      </c>
      <c r="AH1285">
        <v>0</v>
      </c>
      <c r="AI1285">
        <f t="shared" si="87"/>
        <v>0</v>
      </c>
      <c r="AJ1285" t="s">
        <v>525</v>
      </c>
      <c r="AL1285">
        <v>0</v>
      </c>
      <c r="AM1285" cm="1">
        <f t="array" ref="AM1285">IF(AL1285=1,1,
   IF(ISTEXT(AK1285),1,
   IF(AO1285&gt;1,AM1284,
   IF(AI1285=1,
      IF(SUMPRODUCT((LEN($Y$2:$Y$4096)-LEN(SUBSTITUTE($Y$2:$Y$4096,AA1285,"")))/LEN(AA1285))&gt;0,2,1),
      IF(
         SUMPRODUCT((LEN($Y$2:$Y$4096)-LEN(SUBSTITUTE($Y$2:$Y$4096,AA1285,"")))/LEN(AA1285))
         - SUMPRODUCT((LEN($Y$2:$Y$4096)-LEN(SUBSTITUTE($Y$2:$Y$4096,"Alolan "&amp;AA1285,"")))/LEN("Alolan "&amp;AA1285))
         - SUMPRODUCT((LEN($Y$2:$Y$4096)-LEN(SUBSTITUTE($Y$2:$Y$4096,"Galarian "&amp;AA1285,"")))/LEN("Galarian "&amp;AA1285))
         - SUMPRODUCT((LEN($Y$2:$Y$4096)-LEN(SUBSTITUTE($Y$2:$Y$4096,"Hisuian "&amp;AA1285,"")))/LEN("Hisuian "&amp;AA1285))
         - SUMPRODUCT((LEN($Y$2:$Y$4096)-LEN(SUBSTITUTE($Y$2:$Y$4096,"Paldean "&amp;AA1285,"")))/LEN("Paldean "&amp;AA1285))
      &gt;0,2,1)
   ))))</f>
        <v>2</v>
      </c>
      <c r="AN1285">
        <v>0</v>
      </c>
      <c r="AO1285">
        <v>0</v>
      </c>
    </row>
    <row r="1286" spans="1:41" x14ac:dyDescent="0.25">
      <c r="A1286" t="s">
        <v>4213</v>
      </c>
      <c r="B1286" t="s">
        <v>215</v>
      </c>
      <c r="C1286" t="s">
        <v>1471</v>
      </c>
      <c r="D1286" t="s">
        <v>1209</v>
      </c>
      <c r="E1286">
        <v>70</v>
      </c>
      <c r="F1286">
        <v>120</v>
      </c>
      <c r="G1286">
        <v>65</v>
      </c>
      <c r="H1286">
        <v>45</v>
      </c>
      <c r="I1286">
        <v>85</v>
      </c>
      <c r="J1286">
        <v>125</v>
      </c>
      <c r="K1286" t="s">
        <v>336</v>
      </c>
      <c r="L1286" t="s">
        <v>250</v>
      </c>
      <c r="M1286" t="s">
        <v>248</v>
      </c>
      <c r="N1286">
        <v>11.45</v>
      </c>
      <c r="O1286">
        <v>7.3</v>
      </c>
      <c r="R1286">
        <f t="shared" si="88"/>
        <v>11</v>
      </c>
      <c r="S1286">
        <f t="shared" si="89"/>
        <v>7</v>
      </c>
      <c r="T1286">
        <f t="shared" ref="T1286:T1349" si="90">SUM(S1286,R1286)</f>
        <v>18</v>
      </c>
      <c r="U1286" t="s">
        <v>1471</v>
      </c>
      <c r="V1286" t="s">
        <v>1209</v>
      </c>
      <c r="W1286" t="s">
        <v>1514</v>
      </c>
      <c r="X1286" t="s">
        <v>1492</v>
      </c>
      <c r="Z1286" t="str" cm="1">
        <f t="array" ref="Z1286">IF(ISBLANK(AK1286),_xlfn.LET(
    _xlpm.nameBeforeSlash, IF(ISNUMBER(SEARCH("/", Y1286)), LEFT(Y1286, SEARCH("/", Y1286)-1), Y1286),
    _xlpm.matchRow, IFERROR(MATCH(_xlpm.nameBeforeSlash, AA:AA, 0), ""),
    _xlpm.difference, IF(_xlpm.matchRow="", "", ABS((R1286 + S1286)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),IF(ISBLANK(Y1286),"","Hidden"))</f>
        <v/>
      </c>
      <c r="AA1286" t="s">
        <v>5215</v>
      </c>
      <c r="AC1286" t="s">
        <v>6608</v>
      </c>
      <c r="AD1286" t="str">
        <f>_xlfn.XLOOKUP(AC1286,moves!A:A,moves!B:B)</f>
        <v>dark</v>
      </c>
      <c r="AE1286">
        <f>_xlfn.XLOOKUP(AC1286,moves!A:A,moves!D:D)</f>
        <v>3</v>
      </c>
      <c r="AF1286" t="str">
        <f>_xlfn.XLOOKUP(AC1286,moves!A:A,moves!E:E)</f>
        <v>The user may choose any Dark-type Pokémon in the user's party. For the remainder of the round, all damage the user would take will be taken by the chosen Pokémon instead.</v>
      </c>
      <c r="AG1286">
        <v>0</v>
      </c>
      <c r="AH1286">
        <v>0</v>
      </c>
      <c r="AI1286">
        <f t="shared" ref="AI1286:AI1349" si="91">IF(ISNUMBER(SEARCH("Shiny ", AA1286)), 1, 0)</f>
        <v>1</v>
      </c>
      <c r="AJ1286" t="s">
        <v>525</v>
      </c>
      <c r="AL1286">
        <v>0</v>
      </c>
      <c r="AM1286" cm="1">
        <f t="array" ref="AM1286">IF(AL1286=1,1,
   IF(ISTEXT(AK1286),1,
   IF(AO1286&gt;1,AM1285,
   IF(AI1286=1,
      IF(SUMPRODUCT((LEN($Y$2:$Y$4096)-LEN(SUBSTITUTE($Y$2:$Y$4096,AA1286,"")))/LEN(AA1286))&gt;0,2,1),
      IF(
         SUMPRODUCT((LEN($Y$2:$Y$4096)-LEN(SUBSTITUTE($Y$2:$Y$4096,AA1286,"")))/LEN(AA1286))
         - SUMPRODUCT((LEN($Y$2:$Y$4096)-LEN(SUBSTITUTE($Y$2:$Y$4096,"Alolan "&amp;AA1286,"")))/LEN("Alolan "&amp;AA1286))
         - SUMPRODUCT((LEN($Y$2:$Y$4096)-LEN(SUBSTITUTE($Y$2:$Y$4096,"Galarian "&amp;AA1286,"")))/LEN("Galarian "&amp;AA1286))
         - SUMPRODUCT((LEN($Y$2:$Y$4096)-LEN(SUBSTITUTE($Y$2:$Y$4096,"Hisuian "&amp;AA1286,"")))/LEN("Hisuian "&amp;AA1286))
         - SUMPRODUCT((LEN($Y$2:$Y$4096)-LEN(SUBSTITUTE($Y$2:$Y$4096,"Paldean "&amp;AA1286,"")))/LEN("Paldean "&amp;AA1286))
      &gt;0,2,1)
   ))))</f>
        <v>2</v>
      </c>
      <c r="AN1286">
        <v>0</v>
      </c>
      <c r="AO1286">
        <v>0</v>
      </c>
    </row>
    <row r="1287" spans="1:41" x14ac:dyDescent="0.25">
      <c r="A1287">
        <v>462</v>
      </c>
      <c r="B1287" t="s">
        <v>216</v>
      </c>
      <c r="C1287" t="s">
        <v>1521</v>
      </c>
      <c r="D1287" t="s">
        <v>1514</v>
      </c>
      <c r="E1287">
        <v>70</v>
      </c>
      <c r="F1287">
        <v>70</v>
      </c>
      <c r="G1287">
        <v>115</v>
      </c>
      <c r="H1287">
        <v>130</v>
      </c>
      <c r="I1287">
        <v>90</v>
      </c>
      <c r="J1287">
        <v>60</v>
      </c>
      <c r="K1287" t="s">
        <v>338</v>
      </c>
      <c r="L1287" t="s">
        <v>253</v>
      </c>
      <c r="M1287" t="s">
        <v>251</v>
      </c>
      <c r="N1287">
        <v>9.6</v>
      </c>
      <c r="O1287">
        <v>8.9499999999999993</v>
      </c>
      <c r="Q1287">
        <v>1</v>
      </c>
      <c r="R1287">
        <f t="shared" si="88"/>
        <v>10</v>
      </c>
      <c r="S1287">
        <f t="shared" si="89"/>
        <v>10</v>
      </c>
      <c r="T1287">
        <f t="shared" si="90"/>
        <v>20</v>
      </c>
      <c r="U1287" t="s">
        <v>1521</v>
      </c>
      <c r="V1287" t="s">
        <v>1514</v>
      </c>
      <c r="W1287" t="s">
        <v>429</v>
      </c>
      <c r="X1287" t="s">
        <v>1512</v>
      </c>
      <c r="Z1287" t="str" cm="1">
        <f t="array" ref="Z1287">IF(ISBLANK(AK1287),_xlfn.LET(
    _xlpm.nameBeforeSlash, IF(ISNUMBER(SEARCH("/", Y1287)), LEFT(Y1287, SEARCH("/", Y1287)-1), Y1287),
    _xlpm.matchRow, IFERROR(MATCH(_xlpm.nameBeforeSlash, AA:AA, 0), ""),
    _xlpm.difference, IF(_xlpm.matchRow="", "", ABS((R1287 + S1287)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),IF(ISBLANK(Y1287),"","Hidden"))</f>
        <v/>
      </c>
      <c r="AA1287" t="s">
        <v>216</v>
      </c>
      <c r="AC1287" t="s">
        <v>496</v>
      </c>
      <c r="AD1287" t="str">
        <f>_xlfn.XLOOKUP(AC1287,moves!A:A,moves!B:B)</f>
        <v>electric</v>
      </c>
      <c r="AE1287">
        <f>_xlfn.XLOOKUP(AC1287,moves!A:A,moves!D:D)</f>
        <v>6</v>
      </c>
      <c r="AF1287" t="str">
        <f>_xlfn.XLOOKUP(AC1287,moves!A:A,moves!E:E)</f>
        <v>Inflict the Paralyzed status on the target. Status symbols deal -1 damage.</v>
      </c>
      <c r="AG1287">
        <v>0</v>
      </c>
      <c r="AH1287">
        <v>0</v>
      </c>
      <c r="AI1287">
        <f t="shared" si="91"/>
        <v>0</v>
      </c>
      <c r="AJ1287" t="s">
        <v>525</v>
      </c>
      <c r="AL1287">
        <v>0</v>
      </c>
      <c r="AM1287" cm="1">
        <f t="array" ref="AM1287">IF(AL1287=1,1,
   IF(ISTEXT(AK1287),1,
   IF(AO1287&gt;1,AM1286,
   IF(AI1287=1,
      IF(SUMPRODUCT((LEN($Y$2:$Y$4096)-LEN(SUBSTITUTE($Y$2:$Y$4096,AA1287,"")))/LEN(AA1287))&gt;0,2,1),
      IF(
         SUMPRODUCT((LEN($Y$2:$Y$4096)-LEN(SUBSTITUTE($Y$2:$Y$4096,AA1287,"")))/LEN(AA1287))
         - SUMPRODUCT((LEN($Y$2:$Y$4096)-LEN(SUBSTITUTE($Y$2:$Y$4096,"Alolan "&amp;AA1287,"")))/LEN("Alolan "&amp;AA1287))
         - SUMPRODUCT((LEN($Y$2:$Y$4096)-LEN(SUBSTITUTE($Y$2:$Y$4096,"Galarian "&amp;AA1287,"")))/LEN("Galarian "&amp;AA1287))
         - SUMPRODUCT((LEN($Y$2:$Y$4096)-LEN(SUBSTITUTE($Y$2:$Y$4096,"Hisuian "&amp;AA1287,"")))/LEN("Hisuian "&amp;AA1287))
         - SUMPRODUCT((LEN($Y$2:$Y$4096)-LEN(SUBSTITUTE($Y$2:$Y$4096,"Paldean "&amp;AA1287,"")))/LEN("Paldean "&amp;AA1287))
      &gt;0,2,1)
   ))))</f>
        <v>2</v>
      </c>
      <c r="AN1287">
        <v>0</v>
      </c>
      <c r="AO1287">
        <v>0</v>
      </c>
    </row>
    <row r="1288" spans="1:41" x14ac:dyDescent="0.25">
      <c r="A1288" t="s">
        <v>4214</v>
      </c>
      <c r="B1288" t="s">
        <v>216</v>
      </c>
      <c r="C1288" t="s">
        <v>1521</v>
      </c>
      <c r="D1288" t="s">
        <v>1514</v>
      </c>
      <c r="E1288">
        <v>70</v>
      </c>
      <c r="F1288">
        <v>70</v>
      </c>
      <c r="G1288">
        <v>115</v>
      </c>
      <c r="H1288">
        <v>130</v>
      </c>
      <c r="I1288">
        <v>90</v>
      </c>
      <c r="J1288">
        <v>60</v>
      </c>
      <c r="K1288" t="s">
        <v>338</v>
      </c>
      <c r="L1288" t="s">
        <v>253</v>
      </c>
      <c r="M1288" t="s">
        <v>251</v>
      </c>
      <c r="N1288">
        <v>9.6</v>
      </c>
      <c r="O1288">
        <v>8.9499999999999993</v>
      </c>
      <c r="Q1288">
        <v>1</v>
      </c>
      <c r="R1288">
        <f t="shared" si="88"/>
        <v>10</v>
      </c>
      <c r="S1288">
        <f t="shared" si="89"/>
        <v>10</v>
      </c>
      <c r="T1288">
        <f t="shared" si="90"/>
        <v>20</v>
      </c>
      <c r="U1288" t="s">
        <v>1521</v>
      </c>
      <c r="V1288" t="s">
        <v>1514</v>
      </c>
      <c r="W1288" t="s">
        <v>429</v>
      </c>
      <c r="X1288" t="s">
        <v>1512</v>
      </c>
      <c r="Z1288" t="str" cm="1">
        <f t="array" ref="Z1288">IF(ISBLANK(AK1288),_xlfn.LET(
    _xlpm.nameBeforeSlash, IF(ISNUMBER(SEARCH("/", Y1288)), LEFT(Y1288, SEARCH("/", Y1288)-1), Y1288),
    _xlpm.matchRow, IFERROR(MATCH(_xlpm.nameBeforeSlash, AA:AA, 0), ""),
    _xlpm.difference, IF(_xlpm.matchRow="", "", ABS((R1288 + S1288)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),IF(ISBLANK(Y1288),"","Hidden"))</f>
        <v/>
      </c>
      <c r="AA1288" t="s">
        <v>5039</v>
      </c>
      <c r="AC1288" t="s">
        <v>6609</v>
      </c>
      <c r="AD1288" t="str">
        <f>_xlfn.XLOOKUP(AC1288,moves!A:A,moves!B:B)</f>
        <v>electric</v>
      </c>
      <c r="AE1288">
        <f>_xlfn.XLOOKUP(AC1288,moves!A:A,moves!D:D)</f>
        <v>4</v>
      </c>
      <c r="AF1288" t="str">
        <f>_xlfn.XLOOKUP(AC1288,moves!A:A,moves!E:E)</f>
        <v>The user may split the dice rolled amongst any active Pokémon.</v>
      </c>
      <c r="AG1288">
        <v>0</v>
      </c>
      <c r="AH1288">
        <v>0</v>
      </c>
      <c r="AI1288">
        <f t="shared" si="91"/>
        <v>1</v>
      </c>
      <c r="AJ1288" t="s">
        <v>525</v>
      </c>
      <c r="AL1288">
        <v>0</v>
      </c>
      <c r="AM1288" cm="1">
        <f t="array" ref="AM1288">IF(AL1288=1,1,
   IF(ISTEXT(AK1288),1,
   IF(AO1288&gt;1,AM1287,
   IF(AI1288=1,
      IF(SUMPRODUCT((LEN($Y$2:$Y$4096)-LEN(SUBSTITUTE($Y$2:$Y$4096,AA1288,"")))/LEN(AA1288))&gt;0,2,1),
      IF(
         SUMPRODUCT((LEN($Y$2:$Y$4096)-LEN(SUBSTITUTE($Y$2:$Y$4096,AA1288,"")))/LEN(AA1288))
         - SUMPRODUCT((LEN($Y$2:$Y$4096)-LEN(SUBSTITUTE($Y$2:$Y$4096,"Alolan "&amp;AA1288,"")))/LEN("Alolan "&amp;AA1288))
         - SUMPRODUCT((LEN($Y$2:$Y$4096)-LEN(SUBSTITUTE($Y$2:$Y$4096,"Galarian "&amp;AA1288,"")))/LEN("Galarian "&amp;AA1288))
         - SUMPRODUCT((LEN($Y$2:$Y$4096)-LEN(SUBSTITUTE($Y$2:$Y$4096,"Hisuian "&amp;AA1288,"")))/LEN("Hisuian "&amp;AA1288))
         - SUMPRODUCT((LEN($Y$2:$Y$4096)-LEN(SUBSTITUTE($Y$2:$Y$4096,"Paldean "&amp;AA1288,"")))/LEN("Paldean "&amp;AA1288))
      &gt;0,2,1)
   ))))</f>
        <v>2</v>
      </c>
      <c r="AN1288">
        <v>0</v>
      </c>
      <c r="AO1288">
        <v>0</v>
      </c>
    </row>
    <row r="1289" spans="1:41" x14ac:dyDescent="0.25">
      <c r="A1289">
        <v>463</v>
      </c>
      <c r="B1289" t="s">
        <v>217</v>
      </c>
      <c r="C1289" t="s">
        <v>1512</v>
      </c>
      <c r="D1289"/>
      <c r="E1289">
        <v>110</v>
      </c>
      <c r="F1289">
        <v>85</v>
      </c>
      <c r="G1289">
        <v>95</v>
      </c>
      <c r="H1289">
        <v>80</v>
      </c>
      <c r="I1289">
        <v>95</v>
      </c>
      <c r="J1289">
        <v>50</v>
      </c>
      <c r="K1289" t="s">
        <v>339</v>
      </c>
      <c r="L1289" t="s">
        <v>250</v>
      </c>
      <c r="M1289" t="s">
        <v>249</v>
      </c>
      <c r="N1289">
        <v>7.05</v>
      </c>
      <c r="O1289">
        <v>10.1</v>
      </c>
      <c r="Q1289">
        <v>2</v>
      </c>
      <c r="R1289">
        <f t="shared" si="88"/>
        <v>7</v>
      </c>
      <c r="S1289">
        <f t="shared" si="89"/>
        <v>12</v>
      </c>
      <c r="T1289">
        <f t="shared" si="90"/>
        <v>19</v>
      </c>
      <c r="U1289" t="s">
        <v>1512</v>
      </c>
      <c r="V1289" t="s">
        <v>1524</v>
      </c>
      <c r="W1289" t="s">
        <v>1468</v>
      </c>
      <c r="X1289" t="s">
        <v>1546</v>
      </c>
      <c r="Z1289" t="str" cm="1">
        <f t="array" ref="Z1289">IF(ISBLANK(AK1289),_xlfn.LET(
    _xlpm.nameBeforeSlash, IF(ISNUMBER(SEARCH("/", Y1289)), LEFT(Y1289, SEARCH("/", Y1289)-1), Y1289),
    _xlpm.matchRow, IFERROR(MATCH(_xlpm.nameBeforeSlash, AA:AA, 0), ""),
    _xlpm.difference, IF(_xlpm.matchRow="", "", ABS((R1289 + S1289)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),IF(ISBLANK(Y1289),"","Hidden"))</f>
        <v/>
      </c>
      <c r="AA1289" t="s">
        <v>217</v>
      </c>
      <c r="AC1289" t="s">
        <v>1282</v>
      </c>
      <c r="AD1289" t="str">
        <f>_xlfn.XLOOKUP(AC1289,moves!A:A,moves!B:B)</f>
        <v>normal</v>
      </c>
      <c r="AE1289">
        <f>_xlfn.XLOOKUP(AC1289,moves!A:A,moves!D:D)</f>
        <v>0</v>
      </c>
      <c r="AF1289" t="str">
        <f>_xlfn.XLOOKUP(AC1289,moves!A:A,moves!E:E)</f>
        <v>The user takes damage equal to half its base health, rounded up. Add 3 critical hits to the user's attack rolls.</v>
      </c>
      <c r="AG1289">
        <v>0</v>
      </c>
      <c r="AH1289">
        <v>0</v>
      </c>
      <c r="AI1289">
        <f t="shared" si="91"/>
        <v>0</v>
      </c>
      <c r="AJ1289" t="s">
        <v>525</v>
      </c>
      <c r="AL1289">
        <v>0</v>
      </c>
      <c r="AM1289" cm="1">
        <f t="array" ref="AM1289">IF(AL1289=1,1,
   IF(ISTEXT(AK1289),1,
   IF(AO1289&gt;1,AM1288,
   IF(AI1289=1,
      IF(SUMPRODUCT((LEN($Y$2:$Y$4096)-LEN(SUBSTITUTE($Y$2:$Y$4096,AA1289,"")))/LEN(AA1289))&gt;0,2,1),
      IF(
         SUMPRODUCT((LEN($Y$2:$Y$4096)-LEN(SUBSTITUTE($Y$2:$Y$4096,AA1289,"")))/LEN(AA1289))
         - SUMPRODUCT((LEN($Y$2:$Y$4096)-LEN(SUBSTITUTE($Y$2:$Y$4096,"Alolan "&amp;AA1289,"")))/LEN("Alolan "&amp;AA1289))
         - SUMPRODUCT((LEN($Y$2:$Y$4096)-LEN(SUBSTITUTE($Y$2:$Y$4096,"Galarian "&amp;AA1289,"")))/LEN("Galarian "&amp;AA1289))
         - SUMPRODUCT((LEN($Y$2:$Y$4096)-LEN(SUBSTITUTE($Y$2:$Y$4096,"Hisuian "&amp;AA1289,"")))/LEN("Hisuian "&amp;AA1289))
         - SUMPRODUCT((LEN($Y$2:$Y$4096)-LEN(SUBSTITUTE($Y$2:$Y$4096,"Paldean "&amp;AA1289,"")))/LEN("Paldean "&amp;AA1289))
      &gt;0,2,1)
   ))))</f>
        <v>2</v>
      </c>
      <c r="AN1289">
        <v>0</v>
      </c>
      <c r="AO1289">
        <v>0</v>
      </c>
    </row>
    <row r="1290" spans="1:41" x14ac:dyDescent="0.25">
      <c r="A1290" t="s">
        <v>4215</v>
      </c>
      <c r="B1290" t="s">
        <v>217</v>
      </c>
      <c r="C1290" t="s">
        <v>1512</v>
      </c>
      <c r="D1290"/>
      <c r="E1290">
        <v>110</v>
      </c>
      <c r="F1290">
        <v>85</v>
      </c>
      <c r="G1290">
        <v>95</v>
      </c>
      <c r="H1290">
        <v>80</v>
      </c>
      <c r="I1290">
        <v>95</v>
      </c>
      <c r="J1290">
        <v>50</v>
      </c>
      <c r="K1290" t="s">
        <v>339</v>
      </c>
      <c r="L1290" t="s">
        <v>250</v>
      </c>
      <c r="M1290" t="s">
        <v>249</v>
      </c>
      <c r="N1290">
        <v>7.05</v>
      </c>
      <c r="O1290">
        <v>10.1</v>
      </c>
      <c r="Q1290">
        <v>2</v>
      </c>
      <c r="R1290">
        <f t="shared" si="88"/>
        <v>7</v>
      </c>
      <c r="S1290">
        <f t="shared" si="89"/>
        <v>12</v>
      </c>
      <c r="T1290">
        <f t="shared" si="90"/>
        <v>19</v>
      </c>
      <c r="U1290" t="s">
        <v>1512</v>
      </c>
      <c r="V1290" t="s">
        <v>1524</v>
      </c>
      <c r="W1290" t="s">
        <v>1468</v>
      </c>
      <c r="X1290" t="s">
        <v>1546</v>
      </c>
      <c r="Z1290" t="str" cm="1">
        <f t="array" ref="Z1290">IF(ISBLANK(AK1290),_xlfn.LET(
    _xlpm.nameBeforeSlash, IF(ISNUMBER(SEARCH("/", Y1290)), LEFT(Y1290, SEARCH("/", Y1290)-1), Y1290),
    _xlpm.matchRow, IFERROR(MATCH(_xlpm.nameBeforeSlash, AA:AA, 0), ""),
    _xlpm.difference, IF(_xlpm.matchRow="", "", ABS((R1290 + S1290)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),IF(ISBLANK(Y1290),"","Hidden"))</f>
        <v/>
      </c>
      <c r="AA1290" t="s">
        <v>5077</v>
      </c>
      <c r="AC1290" t="s">
        <v>877</v>
      </c>
      <c r="AD1290" t="str">
        <f>_xlfn.XLOOKUP(AC1290,moves!A:A,moves!B:B)</f>
        <v>grass</v>
      </c>
      <c r="AE1290">
        <f>_xlfn.XLOOKUP(AC1290,moves!A:A,moves!D:D)</f>
        <v>5</v>
      </c>
      <c r="AF1290" t="str">
        <f>_xlfn.XLOOKUP(AC1290,moves!A:A,moves!E:E)</f>
        <v>Heal for half the damage dealt, rounded down.</v>
      </c>
      <c r="AG1290">
        <v>0</v>
      </c>
      <c r="AH1290">
        <v>0</v>
      </c>
      <c r="AI1290">
        <f t="shared" si="91"/>
        <v>1</v>
      </c>
      <c r="AJ1290" t="s">
        <v>525</v>
      </c>
      <c r="AL1290">
        <v>0</v>
      </c>
      <c r="AM1290" cm="1">
        <f t="array" ref="AM1290">IF(AL1290=1,1,
   IF(ISTEXT(AK1290),1,
   IF(AO1290&gt;1,AM1289,
   IF(AI1290=1,
      IF(SUMPRODUCT((LEN($Y$2:$Y$4096)-LEN(SUBSTITUTE($Y$2:$Y$4096,AA1290,"")))/LEN(AA1290))&gt;0,2,1),
      IF(
         SUMPRODUCT((LEN($Y$2:$Y$4096)-LEN(SUBSTITUTE($Y$2:$Y$4096,AA1290,"")))/LEN(AA1290))
         - SUMPRODUCT((LEN($Y$2:$Y$4096)-LEN(SUBSTITUTE($Y$2:$Y$4096,"Alolan "&amp;AA1290,"")))/LEN("Alolan "&amp;AA1290))
         - SUMPRODUCT((LEN($Y$2:$Y$4096)-LEN(SUBSTITUTE($Y$2:$Y$4096,"Galarian "&amp;AA1290,"")))/LEN("Galarian "&amp;AA1290))
         - SUMPRODUCT((LEN($Y$2:$Y$4096)-LEN(SUBSTITUTE($Y$2:$Y$4096,"Hisuian "&amp;AA1290,"")))/LEN("Hisuian "&amp;AA1290))
         - SUMPRODUCT((LEN($Y$2:$Y$4096)-LEN(SUBSTITUTE($Y$2:$Y$4096,"Paldean "&amp;AA1290,"")))/LEN("Paldean "&amp;AA1290))
      &gt;0,2,1)
   ))))</f>
        <v>2</v>
      </c>
      <c r="AN1290">
        <v>0</v>
      </c>
      <c r="AO1290">
        <v>0</v>
      </c>
    </row>
    <row r="1291" spans="1:41" x14ac:dyDescent="0.25">
      <c r="A1291">
        <v>464</v>
      </c>
      <c r="B1291" t="s">
        <v>218</v>
      </c>
      <c r="C1291" t="s">
        <v>1472</v>
      </c>
      <c r="D1291" t="s">
        <v>1546</v>
      </c>
      <c r="E1291">
        <v>115</v>
      </c>
      <c r="F1291">
        <v>140</v>
      </c>
      <c r="G1291">
        <v>130</v>
      </c>
      <c r="H1291">
        <v>55</v>
      </c>
      <c r="I1291">
        <v>55</v>
      </c>
      <c r="J1291">
        <v>40</v>
      </c>
      <c r="K1291" t="s">
        <v>341</v>
      </c>
      <c r="L1291" t="s">
        <v>253</v>
      </c>
      <c r="M1291" t="s">
        <v>249</v>
      </c>
      <c r="N1291">
        <v>9.15</v>
      </c>
      <c r="O1291">
        <v>10.15</v>
      </c>
      <c r="R1291">
        <f t="shared" si="88"/>
        <v>9</v>
      </c>
      <c r="S1291">
        <f t="shared" si="89"/>
        <v>10</v>
      </c>
      <c r="T1291">
        <f t="shared" si="90"/>
        <v>19</v>
      </c>
      <c r="U1291" t="s">
        <v>1472</v>
      </c>
      <c r="V1291" t="s">
        <v>1546</v>
      </c>
      <c r="W1291" t="s">
        <v>1512</v>
      </c>
      <c r="X1291" t="s">
        <v>1499</v>
      </c>
      <c r="Z1291" t="str" cm="1">
        <f t="array" ref="Z1291">IF(ISBLANK(AK1291),_xlfn.LET(
    _xlpm.nameBeforeSlash, IF(ISNUMBER(SEARCH("/", Y1291)), LEFT(Y1291, SEARCH("/", Y1291)-1), Y1291),
    _xlpm.matchRow, IFERROR(MATCH(_xlpm.nameBeforeSlash, AA:AA, 0), ""),
    _xlpm.difference, IF(_xlpm.matchRow="", "", ABS((R1291 + S1291)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),IF(ISBLANK(Y1291),"","Hidden"))</f>
        <v/>
      </c>
      <c r="AA1291" t="s">
        <v>218</v>
      </c>
      <c r="AC1291" t="s">
        <v>433</v>
      </c>
      <c r="AD1291" t="str">
        <f>_xlfn.XLOOKUP(AC1291,moves!A:A,moves!B:B)</f>
        <v>rock</v>
      </c>
      <c r="AE1291">
        <f>_xlfn.XLOOKUP(AC1291,moves!A:A,moves!D:D)</f>
        <v>6</v>
      </c>
      <c r="AF1291" t="str">
        <f>_xlfn.XLOOKUP(AC1291,moves!A:A,moves!E:E)</f>
        <v xml:space="preserve"> </v>
      </c>
      <c r="AG1291">
        <v>0</v>
      </c>
      <c r="AH1291">
        <v>0</v>
      </c>
      <c r="AI1291">
        <f t="shared" si="91"/>
        <v>0</v>
      </c>
      <c r="AJ1291" t="s">
        <v>525</v>
      </c>
      <c r="AL1291">
        <v>0</v>
      </c>
      <c r="AM1291" cm="1">
        <f t="array" ref="AM1291">IF(AL1291=1,1,
   IF(ISTEXT(AK1291),1,
   IF(AO1291&gt;1,AM1290,
   IF(AI1291=1,
      IF(SUMPRODUCT((LEN($Y$2:$Y$4096)-LEN(SUBSTITUTE($Y$2:$Y$4096,AA1291,"")))/LEN(AA1291))&gt;0,2,1),
      IF(
         SUMPRODUCT((LEN($Y$2:$Y$4096)-LEN(SUBSTITUTE($Y$2:$Y$4096,AA1291,"")))/LEN(AA1291))
         - SUMPRODUCT((LEN($Y$2:$Y$4096)-LEN(SUBSTITUTE($Y$2:$Y$4096,"Alolan "&amp;AA1291,"")))/LEN("Alolan "&amp;AA1291))
         - SUMPRODUCT((LEN($Y$2:$Y$4096)-LEN(SUBSTITUTE($Y$2:$Y$4096,"Galarian "&amp;AA1291,"")))/LEN("Galarian "&amp;AA1291))
         - SUMPRODUCT((LEN($Y$2:$Y$4096)-LEN(SUBSTITUTE($Y$2:$Y$4096,"Hisuian "&amp;AA1291,"")))/LEN("Hisuian "&amp;AA1291))
         - SUMPRODUCT((LEN($Y$2:$Y$4096)-LEN(SUBSTITUTE($Y$2:$Y$4096,"Paldean "&amp;AA1291,"")))/LEN("Paldean "&amp;AA1291))
      &gt;0,2,1)
   ))))</f>
        <v>2</v>
      </c>
      <c r="AN1291">
        <v>0</v>
      </c>
      <c r="AO1291">
        <v>0</v>
      </c>
    </row>
    <row r="1292" spans="1:41" x14ac:dyDescent="0.25">
      <c r="A1292" t="s">
        <v>4216</v>
      </c>
      <c r="B1292" t="s">
        <v>218</v>
      </c>
      <c r="C1292" t="s">
        <v>1472</v>
      </c>
      <c r="D1292" t="s">
        <v>1546</v>
      </c>
      <c r="E1292">
        <v>115</v>
      </c>
      <c r="F1292">
        <v>140</v>
      </c>
      <c r="G1292">
        <v>130</v>
      </c>
      <c r="H1292">
        <v>55</v>
      </c>
      <c r="I1292">
        <v>55</v>
      </c>
      <c r="J1292">
        <v>40</v>
      </c>
      <c r="K1292" t="s">
        <v>341</v>
      </c>
      <c r="L1292" t="s">
        <v>253</v>
      </c>
      <c r="M1292" t="s">
        <v>249</v>
      </c>
      <c r="N1292">
        <v>9.15</v>
      </c>
      <c r="O1292">
        <v>10.15</v>
      </c>
      <c r="R1292">
        <f t="shared" si="88"/>
        <v>9</v>
      </c>
      <c r="S1292">
        <f t="shared" si="89"/>
        <v>10</v>
      </c>
      <c r="T1292">
        <f t="shared" si="90"/>
        <v>19</v>
      </c>
      <c r="U1292" t="s">
        <v>1472</v>
      </c>
      <c r="V1292" t="s">
        <v>1546</v>
      </c>
      <c r="W1292" t="s">
        <v>1512</v>
      </c>
      <c r="X1292" t="s">
        <v>1499</v>
      </c>
      <c r="Z1292" t="str" cm="1">
        <f t="array" ref="Z1292">IF(ISBLANK(AK1292),_xlfn.LET(
    _xlpm.nameBeforeSlash, IF(ISNUMBER(SEARCH("/", Y1292)), LEFT(Y1292, SEARCH("/", Y1292)-1), Y1292),
    _xlpm.matchRow, IFERROR(MATCH(_xlpm.nameBeforeSlash, AA:AA, 0), ""),
    _xlpm.difference, IF(_xlpm.matchRow="", "", ABS((R1292 + S1292)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),IF(ISBLANK(Y1292),"","Hidden"))</f>
        <v/>
      </c>
      <c r="AA1292" t="s">
        <v>5084</v>
      </c>
      <c r="AC1292" t="s">
        <v>6610</v>
      </c>
      <c r="AD1292" t="str">
        <f>_xlfn.XLOOKUP(AC1292,moves!A:A,moves!B:B)</f>
        <v>rock</v>
      </c>
      <c r="AE1292">
        <f>_xlfn.XLOOKUP(AC1292,moves!A:A,moves!D:D)</f>
        <v>6</v>
      </c>
      <c r="AF1292" t="str">
        <f>_xlfn.XLOOKUP(AC1292,moves!A:A,moves!E:E)</f>
        <v>When the user is next attacked: Status symbols deal +1 damage.</v>
      </c>
      <c r="AG1292">
        <v>0</v>
      </c>
      <c r="AH1292">
        <v>0</v>
      </c>
      <c r="AI1292">
        <f t="shared" si="91"/>
        <v>1</v>
      </c>
      <c r="AJ1292" t="s">
        <v>525</v>
      </c>
      <c r="AL1292">
        <v>0</v>
      </c>
      <c r="AM1292" cm="1">
        <f t="array" ref="AM1292">IF(AL1292=1,1,
   IF(ISTEXT(AK1292),1,
   IF(AO1292&gt;1,AM1291,
   IF(AI1292=1,
      IF(SUMPRODUCT((LEN($Y$2:$Y$4096)-LEN(SUBSTITUTE($Y$2:$Y$4096,AA1292,"")))/LEN(AA1292))&gt;0,2,1),
      IF(
         SUMPRODUCT((LEN($Y$2:$Y$4096)-LEN(SUBSTITUTE($Y$2:$Y$4096,AA1292,"")))/LEN(AA1292))
         - SUMPRODUCT((LEN($Y$2:$Y$4096)-LEN(SUBSTITUTE($Y$2:$Y$4096,"Alolan "&amp;AA1292,"")))/LEN("Alolan "&amp;AA1292))
         - SUMPRODUCT((LEN($Y$2:$Y$4096)-LEN(SUBSTITUTE($Y$2:$Y$4096,"Galarian "&amp;AA1292,"")))/LEN("Galarian "&amp;AA1292))
         - SUMPRODUCT((LEN($Y$2:$Y$4096)-LEN(SUBSTITUTE($Y$2:$Y$4096,"Hisuian "&amp;AA1292,"")))/LEN("Hisuian "&amp;AA1292))
         - SUMPRODUCT((LEN($Y$2:$Y$4096)-LEN(SUBSTITUTE($Y$2:$Y$4096,"Paldean "&amp;AA1292,"")))/LEN("Paldean "&amp;AA1292))
      &gt;0,2,1)
   ))))</f>
        <v>2</v>
      </c>
      <c r="AN1292">
        <v>0</v>
      </c>
      <c r="AO1292">
        <v>0</v>
      </c>
    </row>
    <row r="1293" spans="1:41" x14ac:dyDescent="0.25">
      <c r="A1293">
        <v>465</v>
      </c>
      <c r="B1293" t="s">
        <v>219</v>
      </c>
      <c r="C1293" t="s">
        <v>1468</v>
      </c>
      <c r="D1293"/>
      <c r="E1293">
        <v>100</v>
      </c>
      <c r="F1293">
        <v>100</v>
      </c>
      <c r="G1293">
        <v>125</v>
      </c>
      <c r="H1293">
        <v>110</v>
      </c>
      <c r="I1293">
        <v>50</v>
      </c>
      <c r="J1293">
        <v>50</v>
      </c>
      <c r="K1293" t="s">
        <v>342</v>
      </c>
      <c r="L1293" t="s">
        <v>247</v>
      </c>
      <c r="M1293" t="s">
        <v>251</v>
      </c>
      <c r="N1293">
        <v>8.5</v>
      </c>
      <c r="O1293">
        <v>9.25</v>
      </c>
      <c r="Q1293">
        <v>1</v>
      </c>
      <c r="R1293">
        <f t="shared" si="88"/>
        <v>9</v>
      </c>
      <c r="S1293">
        <f t="shared" si="89"/>
        <v>10</v>
      </c>
      <c r="T1293">
        <f t="shared" si="90"/>
        <v>19</v>
      </c>
      <c r="U1293" t="s">
        <v>1468</v>
      </c>
      <c r="V1293" t="s">
        <v>1471</v>
      </c>
      <c r="W1293" t="s">
        <v>1469</v>
      </c>
      <c r="X1293" t="s">
        <v>1512</v>
      </c>
      <c r="Z1293" t="str" cm="1">
        <f t="array" ref="Z1293">IF(ISBLANK(AK1293),_xlfn.LET(
    _xlpm.nameBeforeSlash, IF(ISNUMBER(SEARCH("/", Y1293)), LEFT(Y1293, SEARCH("/", Y1293)-1), Y1293),
    _xlpm.matchRow, IFERROR(MATCH(_xlpm.nameBeforeSlash, AA:AA, 0), ""),
    _xlpm.difference, IF(_xlpm.matchRow="", "", ABS((R1293 + S1293)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),IF(ISBLANK(Y1293),"","Hidden"))</f>
        <v/>
      </c>
      <c r="AA1293" t="s">
        <v>219</v>
      </c>
      <c r="AC1293" t="s">
        <v>877</v>
      </c>
      <c r="AD1293" t="str">
        <f>_xlfn.XLOOKUP(AC1293,moves!A:A,moves!B:B)</f>
        <v>grass</v>
      </c>
      <c r="AE1293">
        <f>_xlfn.XLOOKUP(AC1293,moves!A:A,moves!D:D)</f>
        <v>5</v>
      </c>
      <c r="AF1293" t="str">
        <f>_xlfn.XLOOKUP(AC1293,moves!A:A,moves!E:E)</f>
        <v>Heal for half the damage dealt, rounded down.</v>
      </c>
      <c r="AG1293">
        <v>0</v>
      </c>
      <c r="AH1293">
        <v>0</v>
      </c>
      <c r="AI1293">
        <f t="shared" si="91"/>
        <v>0</v>
      </c>
      <c r="AJ1293" t="s">
        <v>525</v>
      </c>
      <c r="AL1293">
        <v>0</v>
      </c>
      <c r="AM1293" cm="1">
        <f t="array" ref="AM1293">IF(AL1293=1,1,
   IF(ISTEXT(AK1293),1,
   IF(AO1293&gt;1,AM1292,
   IF(AI1293=1,
      IF(SUMPRODUCT((LEN($Y$2:$Y$4096)-LEN(SUBSTITUTE($Y$2:$Y$4096,AA1293,"")))/LEN(AA1293))&gt;0,2,1),
      IF(
         SUMPRODUCT((LEN($Y$2:$Y$4096)-LEN(SUBSTITUTE($Y$2:$Y$4096,AA1293,"")))/LEN(AA1293))
         - SUMPRODUCT((LEN($Y$2:$Y$4096)-LEN(SUBSTITUTE($Y$2:$Y$4096,"Alolan "&amp;AA1293,"")))/LEN("Alolan "&amp;AA1293))
         - SUMPRODUCT((LEN($Y$2:$Y$4096)-LEN(SUBSTITUTE($Y$2:$Y$4096,"Galarian "&amp;AA1293,"")))/LEN("Galarian "&amp;AA1293))
         - SUMPRODUCT((LEN($Y$2:$Y$4096)-LEN(SUBSTITUTE($Y$2:$Y$4096,"Hisuian "&amp;AA1293,"")))/LEN("Hisuian "&amp;AA1293))
         - SUMPRODUCT((LEN($Y$2:$Y$4096)-LEN(SUBSTITUTE($Y$2:$Y$4096,"Paldean "&amp;AA1293,"")))/LEN("Paldean "&amp;AA1293))
      &gt;0,2,1)
   ))))</f>
        <v>2</v>
      </c>
      <c r="AN1293">
        <v>0</v>
      </c>
      <c r="AO1293">
        <v>0</v>
      </c>
    </row>
    <row r="1294" spans="1:41" x14ac:dyDescent="0.25">
      <c r="A1294" t="s">
        <v>4217</v>
      </c>
      <c r="B1294" t="s">
        <v>219</v>
      </c>
      <c r="C1294" t="s">
        <v>1468</v>
      </c>
      <c r="D1294"/>
      <c r="E1294">
        <v>100</v>
      </c>
      <c r="F1294">
        <v>100</v>
      </c>
      <c r="G1294">
        <v>125</v>
      </c>
      <c r="H1294">
        <v>110</v>
      </c>
      <c r="I1294">
        <v>50</v>
      </c>
      <c r="J1294">
        <v>50</v>
      </c>
      <c r="K1294" t="s">
        <v>342</v>
      </c>
      <c r="L1294" t="s">
        <v>247</v>
      </c>
      <c r="M1294" t="s">
        <v>251</v>
      </c>
      <c r="N1294">
        <v>8.5</v>
      </c>
      <c r="O1294">
        <v>9.25</v>
      </c>
      <c r="Q1294">
        <v>1</v>
      </c>
      <c r="R1294">
        <f t="shared" si="88"/>
        <v>9</v>
      </c>
      <c r="S1294">
        <f t="shared" si="89"/>
        <v>10</v>
      </c>
      <c r="T1294">
        <f t="shared" si="90"/>
        <v>19</v>
      </c>
      <c r="U1294" t="s">
        <v>1468</v>
      </c>
      <c r="V1294" t="s">
        <v>1471</v>
      </c>
      <c r="W1294" t="s">
        <v>1469</v>
      </c>
      <c r="X1294" t="s">
        <v>1512</v>
      </c>
      <c r="Z1294" t="str" cm="1">
        <f t="array" ref="Z1294">IF(ISBLANK(AK1294),_xlfn.LET(
    _xlpm.nameBeforeSlash, IF(ISNUMBER(SEARCH("/", Y1294)), LEFT(Y1294, SEARCH("/", Y1294)-1), Y1294),
    _xlpm.matchRow, IFERROR(MATCH(_xlpm.nameBeforeSlash, AA:AA, 0), ""),
    _xlpm.difference, IF(_xlpm.matchRow="", "", ABS((R1294 + S1294)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),IF(ISBLANK(Y1294),"","Hidden"))</f>
        <v/>
      </c>
      <c r="AA1294" t="s">
        <v>5087</v>
      </c>
      <c r="AC1294" t="s">
        <v>1294</v>
      </c>
      <c r="AD1294" t="str">
        <f>_xlfn.XLOOKUP(AC1294,moves!A:A,moves!B:B)</f>
        <v>poison</v>
      </c>
      <c r="AE1294">
        <f>_xlfn.XLOOKUP(AC1294,moves!A:A,moves!D:D)</f>
        <v>5</v>
      </c>
      <c r="AF1294" t="str">
        <f>_xlfn.XLOOKUP(AC1294,moves!A:A,moves!E:E)</f>
        <v>Status symbols deal +1 damage. If any status symbols are rolled: Inflict the Poisoned status on the target.</v>
      </c>
      <c r="AG1294">
        <v>0</v>
      </c>
      <c r="AH1294">
        <v>0</v>
      </c>
      <c r="AI1294">
        <f t="shared" si="91"/>
        <v>1</v>
      </c>
      <c r="AJ1294" t="s">
        <v>525</v>
      </c>
      <c r="AL1294">
        <v>0</v>
      </c>
      <c r="AM1294" cm="1">
        <f t="array" ref="AM1294">IF(AL1294=1,1,
   IF(ISTEXT(AK1294),1,
   IF(AO1294&gt;1,AM1293,
   IF(AI1294=1,
      IF(SUMPRODUCT((LEN($Y$2:$Y$4096)-LEN(SUBSTITUTE($Y$2:$Y$4096,AA1294,"")))/LEN(AA1294))&gt;0,2,1),
      IF(
         SUMPRODUCT((LEN($Y$2:$Y$4096)-LEN(SUBSTITUTE($Y$2:$Y$4096,AA1294,"")))/LEN(AA1294))
         - SUMPRODUCT((LEN($Y$2:$Y$4096)-LEN(SUBSTITUTE($Y$2:$Y$4096,"Alolan "&amp;AA1294,"")))/LEN("Alolan "&amp;AA1294))
         - SUMPRODUCT((LEN($Y$2:$Y$4096)-LEN(SUBSTITUTE($Y$2:$Y$4096,"Galarian "&amp;AA1294,"")))/LEN("Galarian "&amp;AA1294))
         - SUMPRODUCT((LEN($Y$2:$Y$4096)-LEN(SUBSTITUTE($Y$2:$Y$4096,"Hisuian "&amp;AA1294,"")))/LEN("Hisuian "&amp;AA1294))
         - SUMPRODUCT((LEN($Y$2:$Y$4096)-LEN(SUBSTITUTE($Y$2:$Y$4096,"Paldean "&amp;AA1294,"")))/LEN("Paldean "&amp;AA1294))
      &gt;0,2,1)
   ))))</f>
        <v>2</v>
      </c>
      <c r="AN1294">
        <v>0</v>
      </c>
      <c r="AO1294">
        <v>0</v>
      </c>
    </row>
    <row r="1295" spans="1:41" x14ac:dyDescent="0.25">
      <c r="A1295">
        <v>466</v>
      </c>
      <c r="B1295" t="s">
        <v>220</v>
      </c>
      <c r="C1295" t="s">
        <v>1521</v>
      </c>
      <c r="D1295"/>
      <c r="E1295">
        <v>75</v>
      </c>
      <c r="F1295">
        <v>123</v>
      </c>
      <c r="G1295">
        <v>67</v>
      </c>
      <c r="H1295">
        <v>95</v>
      </c>
      <c r="I1295">
        <v>85</v>
      </c>
      <c r="J1295">
        <v>95</v>
      </c>
      <c r="K1295" t="s">
        <v>344</v>
      </c>
      <c r="L1295" t="s">
        <v>250</v>
      </c>
      <c r="M1295" t="s">
        <v>251</v>
      </c>
      <c r="N1295">
        <v>10.9</v>
      </c>
      <c r="O1295">
        <v>7.56</v>
      </c>
      <c r="R1295">
        <f t="shared" si="88"/>
        <v>11</v>
      </c>
      <c r="S1295">
        <f t="shared" si="89"/>
        <v>8</v>
      </c>
      <c r="T1295">
        <f t="shared" si="90"/>
        <v>19</v>
      </c>
      <c r="U1295" t="s">
        <v>1521</v>
      </c>
      <c r="V1295" t="s">
        <v>429</v>
      </c>
      <c r="W1295" t="s">
        <v>1512</v>
      </c>
      <c r="X1295" t="s">
        <v>1492</v>
      </c>
      <c r="Z1295" t="str" cm="1">
        <f t="array" ref="Z1295">IF(ISBLANK(AK1295),_xlfn.LET(
    _xlpm.nameBeforeSlash, IF(ISNUMBER(SEARCH("/", Y1295)), LEFT(Y1295, SEARCH("/", Y1295)-1), Y1295),
    _xlpm.matchRow, IFERROR(MATCH(_xlpm.nameBeforeSlash, AA:AA, 0), ""),
    _xlpm.difference, IF(_xlpm.matchRow="", "", ABS((R1295 + S1295)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),IF(ISBLANK(Y1295),"","Hidden"))</f>
        <v/>
      </c>
      <c r="AA1295" t="s">
        <v>220</v>
      </c>
      <c r="AC1295" t="s">
        <v>990</v>
      </c>
      <c r="AD1295" t="str">
        <f>_xlfn.XLOOKUP(AC1295,moves!A:A,moves!B:B)</f>
        <v>electric</v>
      </c>
      <c r="AE1295">
        <f>_xlfn.XLOOKUP(AC1295,moves!A:A,moves!D:D)</f>
        <v>4</v>
      </c>
      <c r="AF1295" t="str">
        <f>_xlfn.XLOOKUP(AC1295,moves!A:A,moves!E:E)</f>
        <v xml:space="preserve"> </v>
      </c>
      <c r="AG1295">
        <v>0</v>
      </c>
      <c r="AH1295">
        <v>0</v>
      </c>
      <c r="AI1295">
        <f t="shared" si="91"/>
        <v>0</v>
      </c>
      <c r="AJ1295" t="s">
        <v>525</v>
      </c>
      <c r="AL1295">
        <v>0</v>
      </c>
      <c r="AM1295" cm="1">
        <f t="array" ref="AM1295">IF(AL1295=1,1,
   IF(ISTEXT(AK1295),1,
   IF(AO1295&gt;1,AM1294,
   IF(AI1295=1,
      IF(SUMPRODUCT((LEN($Y$2:$Y$4096)-LEN(SUBSTITUTE($Y$2:$Y$4096,AA1295,"")))/LEN(AA1295))&gt;0,2,1),
      IF(
         SUMPRODUCT((LEN($Y$2:$Y$4096)-LEN(SUBSTITUTE($Y$2:$Y$4096,AA1295,"")))/LEN(AA1295))
         - SUMPRODUCT((LEN($Y$2:$Y$4096)-LEN(SUBSTITUTE($Y$2:$Y$4096,"Alolan "&amp;AA1295,"")))/LEN("Alolan "&amp;AA1295))
         - SUMPRODUCT((LEN($Y$2:$Y$4096)-LEN(SUBSTITUTE($Y$2:$Y$4096,"Galarian "&amp;AA1295,"")))/LEN("Galarian "&amp;AA1295))
         - SUMPRODUCT((LEN($Y$2:$Y$4096)-LEN(SUBSTITUTE($Y$2:$Y$4096,"Hisuian "&amp;AA1295,"")))/LEN("Hisuian "&amp;AA1295))
         - SUMPRODUCT((LEN($Y$2:$Y$4096)-LEN(SUBSTITUTE($Y$2:$Y$4096,"Paldean "&amp;AA1295,"")))/LEN("Paldean "&amp;AA1295))
      &gt;0,2,1)
   ))))</f>
        <v>2</v>
      </c>
      <c r="AN1295">
        <v>0</v>
      </c>
      <c r="AO1295">
        <v>0</v>
      </c>
    </row>
    <row r="1296" spans="1:41" x14ac:dyDescent="0.25">
      <c r="A1296" t="s">
        <v>4218</v>
      </c>
      <c r="B1296" t="s">
        <v>220</v>
      </c>
      <c r="C1296" t="s">
        <v>1521</v>
      </c>
      <c r="D1296"/>
      <c r="E1296">
        <v>75</v>
      </c>
      <c r="F1296">
        <v>123</v>
      </c>
      <c r="G1296">
        <v>67</v>
      </c>
      <c r="H1296">
        <v>95</v>
      </c>
      <c r="I1296">
        <v>85</v>
      </c>
      <c r="J1296">
        <v>95</v>
      </c>
      <c r="K1296" t="s">
        <v>344</v>
      </c>
      <c r="L1296" t="s">
        <v>250</v>
      </c>
      <c r="M1296" t="s">
        <v>251</v>
      </c>
      <c r="N1296">
        <v>10.9</v>
      </c>
      <c r="O1296">
        <v>7.56</v>
      </c>
      <c r="R1296">
        <f t="shared" si="88"/>
        <v>11</v>
      </c>
      <c r="S1296">
        <f t="shared" si="89"/>
        <v>8</v>
      </c>
      <c r="T1296">
        <f t="shared" si="90"/>
        <v>19</v>
      </c>
      <c r="U1296" t="s">
        <v>1521</v>
      </c>
      <c r="V1296" t="s">
        <v>429</v>
      </c>
      <c r="W1296" t="s">
        <v>1512</v>
      </c>
      <c r="X1296" t="s">
        <v>1492</v>
      </c>
      <c r="Z1296" t="str" cm="1">
        <f t="array" ref="Z1296">IF(ISBLANK(AK1296),_xlfn.LET(
    _xlpm.nameBeforeSlash, IF(ISNUMBER(SEARCH("/", Y1296)), LEFT(Y1296, SEARCH("/", Y1296)-1), Y1296),
    _xlpm.matchRow, IFERROR(MATCH(_xlpm.nameBeforeSlash, AA:AA, 0), ""),
    _xlpm.difference, IF(_xlpm.matchRow="", "", ABS((R1296 + S1296)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),IF(ISBLANK(Y1296),"","Hidden"))</f>
        <v/>
      </c>
      <c r="AA1296" t="s">
        <v>5103</v>
      </c>
      <c r="AC1296" t="s">
        <v>1221</v>
      </c>
      <c r="AD1296" t="str">
        <f>_xlfn.XLOOKUP(AC1296,moves!A:A,moves!B:B)</f>
        <v>normal</v>
      </c>
      <c r="AE1296">
        <f>_xlfn.XLOOKUP(AC1296,moves!A:A,moves!D:D)</f>
        <v>7</v>
      </c>
      <c r="AF1296" t="str">
        <f>_xlfn.XLOOKUP(AC1296,moves!A:A,moves!E:E)</f>
        <v xml:space="preserve"> </v>
      </c>
      <c r="AG1296">
        <v>0</v>
      </c>
      <c r="AH1296">
        <v>0</v>
      </c>
      <c r="AI1296">
        <f t="shared" si="91"/>
        <v>1</v>
      </c>
      <c r="AJ1296" t="s">
        <v>525</v>
      </c>
      <c r="AL1296">
        <v>0</v>
      </c>
      <c r="AM1296" cm="1">
        <f t="array" ref="AM1296">IF(AL1296=1,1,
   IF(ISTEXT(AK1296),1,
   IF(AO1296&gt;1,AM1295,
   IF(AI1296=1,
      IF(SUMPRODUCT((LEN($Y$2:$Y$4096)-LEN(SUBSTITUTE($Y$2:$Y$4096,AA1296,"")))/LEN(AA1296))&gt;0,2,1),
      IF(
         SUMPRODUCT((LEN($Y$2:$Y$4096)-LEN(SUBSTITUTE($Y$2:$Y$4096,AA1296,"")))/LEN(AA1296))
         - SUMPRODUCT((LEN($Y$2:$Y$4096)-LEN(SUBSTITUTE($Y$2:$Y$4096,"Alolan "&amp;AA1296,"")))/LEN("Alolan "&amp;AA1296))
         - SUMPRODUCT((LEN($Y$2:$Y$4096)-LEN(SUBSTITUTE($Y$2:$Y$4096,"Galarian "&amp;AA1296,"")))/LEN("Galarian "&amp;AA1296))
         - SUMPRODUCT((LEN($Y$2:$Y$4096)-LEN(SUBSTITUTE($Y$2:$Y$4096,"Hisuian "&amp;AA1296,"")))/LEN("Hisuian "&amp;AA1296))
         - SUMPRODUCT((LEN($Y$2:$Y$4096)-LEN(SUBSTITUTE($Y$2:$Y$4096,"Paldean "&amp;AA1296,"")))/LEN("Paldean "&amp;AA1296))
      &gt;0,2,1)
   ))))</f>
        <v>2</v>
      </c>
      <c r="AN1296">
        <v>0</v>
      </c>
      <c r="AO1296">
        <v>0</v>
      </c>
    </row>
    <row r="1297" spans="1:41" x14ac:dyDescent="0.25">
      <c r="A1297">
        <v>467</v>
      </c>
      <c r="B1297" t="s">
        <v>221</v>
      </c>
      <c r="C1297" t="s">
        <v>1479</v>
      </c>
      <c r="D1297"/>
      <c r="E1297">
        <v>75</v>
      </c>
      <c r="F1297">
        <v>95</v>
      </c>
      <c r="G1297">
        <v>67</v>
      </c>
      <c r="H1297">
        <v>125</v>
      </c>
      <c r="I1297">
        <v>95</v>
      </c>
      <c r="J1297">
        <v>83</v>
      </c>
      <c r="K1297" t="s">
        <v>347</v>
      </c>
      <c r="L1297" t="s">
        <v>253</v>
      </c>
      <c r="M1297" t="s">
        <v>251</v>
      </c>
      <c r="N1297">
        <v>10.52</v>
      </c>
      <c r="O1297">
        <v>7.8599999999999994</v>
      </c>
      <c r="R1297">
        <f t="shared" si="88"/>
        <v>11</v>
      </c>
      <c r="S1297">
        <f t="shared" si="89"/>
        <v>8</v>
      </c>
      <c r="T1297">
        <f t="shared" si="90"/>
        <v>19</v>
      </c>
      <c r="U1297" t="s">
        <v>1479</v>
      </c>
      <c r="V1297" t="s">
        <v>1469</v>
      </c>
      <c r="W1297" t="s">
        <v>1512</v>
      </c>
      <c r="X1297" t="s">
        <v>1492</v>
      </c>
      <c r="Z1297" t="str" cm="1">
        <f t="array" ref="Z1297">IF(ISBLANK(AK1297),_xlfn.LET(
    _xlpm.nameBeforeSlash, IF(ISNUMBER(SEARCH("/", Y1297)), LEFT(Y1297, SEARCH("/", Y1297)-1), Y1297),
    _xlpm.matchRow, IFERROR(MATCH(_xlpm.nameBeforeSlash, AA:AA, 0), ""),
    _xlpm.difference, IF(_xlpm.matchRow="", "", ABS((R1297 + S1297)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),IF(ISBLANK(Y1297),"","Hidden"))</f>
        <v/>
      </c>
      <c r="AA1297" t="s">
        <v>221</v>
      </c>
      <c r="AC1297" t="s">
        <v>412</v>
      </c>
      <c r="AD1297" t="str">
        <f>_xlfn.XLOOKUP(AC1297,moves!A:A,moves!B:B)</f>
        <v>fire</v>
      </c>
      <c r="AE1297">
        <f>_xlfn.XLOOKUP(AC1297,moves!A:A,moves!D:D)</f>
        <v>5</v>
      </c>
      <c r="AF1297" t="str">
        <f>_xlfn.XLOOKUP(AC1297,moves!A:A,moves!E:E)</f>
        <v>If 2 or more status symbols are rolled: Inflict the Burned status on the target.</v>
      </c>
      <c r="AG1297">
        <v>0</v>
      </c>
      <c r="AH1297">
        <v>0</v>
      </c>
      <c r="AI1297">
        <f t="shared" si="91"/>
        <v>0</v>
      </c>
      <c r="AJ1297" t="s">
        <v>525</v>
      </c>
      <c r="AL1297">
        <v>0</v>
      </c>
      <c r="AM1297" cm="1">
        <f t="array" ref="AM1297">IF(AL1297=1,1,
   IF(ISTEXT(AK1297),1,
   IF(AO1297&gt;1,AM1296,
   IF(AI1297=1,
      IF(SUMPRODUCT((LEN($Y$2:$Y$4096)-LEN(SUBSTITUTE($Y$2:$Y$4096,AA1297,"")))/LEN(AA1297))&gt;0,2,1),
      IF(
         SUMPRODUCT((LEN($Y$2:$Y$4096)-LEN(SUBSTITUTE($Y$2:$Y$4096,AA1297,"")))/LEN(AA1297))
         - SUMPRODUCT((LEN($Y$2:$Y$4096)-LEN(SUBSTITUTE($Y$2:$Y$4096,"Alolan "&amp;AA1297,"")))/LEN("Alolan "&amp;AA1297))
         - SUMPRODUCT((LEN($Y$2:$Y$4096)-LEN(SUBSTITUTE($Y$2:$Y$4096,"Galarian "&amp;AA1297,"")))/LEN("Galarian "&amp;AA1297))
         - SUMPRODUCT((LEN($Y$2:$Y$4096)-LEN(SUBSTITUTE($Y$2:$Y$4096,"Hisuian "&amp;AA1297,"")))/LEN("Hisuian "&amp;AA1297))
         - SUMPRODUCT((LEN($Y$2:$Y$4096)-LEN(SUBSTITUTE($Y$2:$Y$4096,"Paldean "&amp;AA1297,"")))/LEN("Paldean "&amp;AA1297))
      &gt;0,2,1)
   ))))</f>
        <v>2</v>
      </c>
      <c r="AN1297">
        <v>0</v>
      </c>
      <c r="AO1297">
        <v>0</v>
      </c>
    </row>
    <row r="1298" spans="1:41" x14ac:dyDescent="0.25">
      <c r="A1298" t="s">
        <v>4219</v>
      </c>
      <c r="B1298" t="s">
        <v>221</v>
      </c>
      <c r="C1298" t="s">
        <v>1479</v>
      </c>
      <c r="D1298"/>
      <c r="E1298">
        <v>75</v>
      </c>
      <c r="F1298">
        <v>95</v>
      </c>
      <c r="G1298">
        <v>67</v>
      </c>
      <c r="H1298">
        <v>125</v>
      </c>
      <c r="I1298">
        <v>95</v>
      </c>
      <c r="J1298">
        <v>83</v>
      </c>
      <c r="K1298" t="s">
        <v>347</v>
      </c>
      <c r="L1298" t="s">
        <v>253</v>
      </c>
      <c r="M1298" t="s">
        <v>251</v>
      </c>
      <c r="N1298">
        <v>10.52</v>
      </c>
      <c r="O1298">
        <v>7.8599999999999994</v>
      </c>
      <c r="R1298">
        <f t="shared" si="88"/>
        <v>11</v>
      </c>
      <c r="S1298">
        <f t="shared" si="89"/>
        <v>8</v>
      </c>
      <c r="T1298">
        <f t="shared" si="90"/>
        <v>19</v>
      </c>
      <c r="U1298" t="s">
        <v>1479</v>
      </c>
      <c r="V1298" t="s">
        <v>1469</v>
      </c>
      <c r="W1298" t="s">
        <v>1512</v>
      </c>
      <c r="X1298" t="s">
        <v>1492</v>
      </c>
      <c r="Z1298" t="str" cm="1">
        <f t="array" ref="Z1298">IF(ISBLANK(AK1298),_xlfn.LET(
    _xlpm.nameBeforeSlash, IF(ISNUMBER(SEARCH("/", Y1298)), LEFT(Y1298, SEARCH("/", Y1298)-1), Y1298),
    _xlpm.matchRow, IFERROR(MATCH(_xlpm.nameBeforeSlash, AA:AA, 0), ""),
    _xlpm.difference, IF(_xlpm.matchRow="", "", ABS((R1298 + S1298)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),IF(ISBLANK(Y1298),"","Hidden"))</f>
        <v/>
      </c>
      <c r="AA1298" t="s">
        <v>5105</v>
      </c>
      <c r="AC1298" t="s">
        <v>826</v>
      </c>
      <c r="AD1298" t="str">
        <f>_xlfn.XLOOKUP(AC1298,moves!A:A,moves!B:B)</f>
        <v>normal</v>
      </c>
      <c r="AE1298">
        <f>_xlfn.XLOOKUP(AC1298,moves!A:A,moves!D:D)</f>
        <v>7</v>
      </c>
      <c r="AF1298" t="str">
        <f>_xlfn.XLOOKUP(AC1298,moves!A:A,moves!E:E)</f>
        <v xml:space="preserve"> </v>
      </c>
      <c r="AG1298">
        <v>0</v>
      </c>
      <c r="AH1298">
        <v>0</v>
      </c>
      <c r="AI1298">
        <f t="shared" si="91"/>
        <v>1</v>
      </c>
      <c r="AJ1298" t="s">
        <v>525</v>
      </c>
      <c r="AL1298">
        <v>0</v>
      </c>
      <c r="AM1298" cm="1">
        <f t="array" ref="AM1298">IF(AL1298=1,1,
   IF(ISTEXT(AK1298),1,
   IF(AO1298&gt;1,AM1297,
   IF(AI1298=1,
      IF(SUMPRODUCT((LEN($Y$2:$Y$4096)-LEN(SUBSTITUTE($Y$2:$Y$4096,AA1298,"")))/LEN(AA1298))&gt;0,2,1),
      IF(
         SUMPRODUCT((LEN($Y$2:$Y$4096)-LEN(SUBSTITUTE($Y$2:$Y$4096,AA1298,"")))/LEN(AA1298))
         - SUMPRODUCT((LEN($Y$2:$Y$4096)-LEN(SUBSTITUTE($Y$2:$Y$4096,"Alolan "&amp;AA1298,"")))/LEN("Alolan "&amp;AA1298))
         - SUMPRODUCT((LEN($Y$2:$Y$4096)-LEN(SUBSTITUTE($Y$2:$Y$4096,"Galarian "&amp;AA1298,"")))/LEN("Galarian "&amp;AA1298))
         - SUMPRODUCT((LEN($Y$2:$Y$4096)-LEN(SUBSTITUTE($Y$2:$Y$4096,"Hisuian "&amp;AA1298,"")))/LEN("Hisuian "&amp;AA1298))
         - SUMPRODUCT((LEN($Y$2:$Y$4096)-LEN(SUBSTITUTE($Y$2:$Y$4096,"Paldean "&amp;AA1298,"")))/LEN("Paldean "&amp;AA1298))
      &gt;0,2,1)
   ))))</f>
        <v>2</v>
      </c>
      <c r="AN1298">
        <v>0</v>
      </c>
      <c r="AO1298">
        <v>0</v>
      </c>
    </row>
    <row r="1299" spans="1:41" x14ac:dyDescent="0.25">
      <c r="A1299">
        <v>468</v>
      </c>
      <c r="B1299" t="s">
        <v>222</v>
      </c>
      <c r="C1299" t="s">
        <v>1536</v>
      </c>
      <c r="D1299" t="s">
        <v>1481</v>
      </c>
      <c r="E1299">
        <v>85</v>
      </c>
      <c r="F1299">
        <v>50</v>
      </c>
      <c r="G1299">
        <v>95</v>
      </c>
      <c r="H1299">
        <v>120</v>
      </c>
      <c r="I1299">
        <v>115</v>
      </c>
      <c r="J1299">
        <v>80</v>
      </c>
      <c r="K1299" t="s">
        <v>349</v>
      </c>
      <c r="L1299" t="s">
        <v>250</v>
      </c>
      <c r="M1299" t="s">
        <v>251</v>
      </c>
      <c r="N1299">
        <v>9.6999999999999993</v>
      </c>
      <c r="O1299">
        <v>9.6999999999999993</v>
      </c>
      <c r="R1299">
        <f t="shared" si="88"/>
        <v>10</v>
      </c>
      <c r="S1299">
        <f t="shared" si="89"/>
        <v>10</v>
      </c>
      <c r="T1299">
        <f t="shared" si="90"/>
        <v>20</v>
      </c>
      <c r="U1299" t="s">
        <v>1536</v>
      </c>
      <c r="V1299" t="s">
        <v>1481</v>
      </c>
      <c r="W1299" t="s">
        <v>1492</v>
      </c>
      <c r="X1299" t="s">
        <v>1512</v>
      </c>
      <c r="Z1299" t="str" cm="1">
        <f t="array" ref="Z1299">IF(ISBLANK(AK1299),_xlfn.LET(
    _xlpm.nameBeforeSlash, IF(ISNUMBER(SEARCH("/", Y1299)), LEFT(Y1299, SEARCH("/", Y1299)-1), Y1299),
    _xlpm.matchRow, IFERROR(MATCH(_xlpm.nameBeforeSlash, AA:AA, 0), ""),
    _xlpm.difference, IF(_xlpm.matchRow="", "", ABS((R1299 + S1299)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),IF(ISBLANK(Y1299),"","Hidden"))</f>
        <v/>
      </c>
      <c r="AA1299" t="s">
        <v>222</v>
      </c>
      <c r="AC1299" t="s">
        <v>425</v>
      </c>
      <c r="AD1299" t="str">
        <f>_xlfn.XLOOKUP(AC1299,moves!A:A,moves!B:B)</f>
        <v>fighting</v>
      </c>
      <c r="AE1299">
        <f>_xlfn.XLOOKUP(AC1299,moves!A:A,moves!D:D)</f>
        <v>4</v>
      </c>
      <c r="AF1299" t="str">
        <f>_xlfn.XLOOKUP(AC1299,moves!A:A,moves!E:E)</f>
        <v>Status symbols deal +1 damage.</v>
      </c>
      <c r="AG1299">
        <v>0</v>
      </c>
      <c r="AH1299">
        <v>0</v>
      </c>
      <c r="AI1299">
        <f t="shared" si="91"/>
        <v>0</v>
      </c>
      <c r="AJ1299" t="s">
        <v>525</v>
      </c>
      <c r="AL1299">
        <v>0</v>
      </c>
      <c r="AM1299" cm="1">
        <f t="array" ref="AM1299">IF(AL1299=1,1,
   IF(ISTEXT(AK1299),1,
   IF(AO1299&gt;1,AM1298,
   IF(AI1299=1,
      IF(SUMPRODUCT((LEN($Y$2:$Y$4096)-LEN(SUBSTITUTE($Y$2:$Y$4096,AA1299,"")))/LEN(AA1299))&gt;0,2,1),
      IF(
         SUMPRODUCT((LEN($Y$2:$Y$4096)-LEN(SUBSTITUTE($Y$2:$Y$4096,AA1299,"")))/LEN(AA1299))
         - SUMPRODUCT((LEN($Y$2:$Y$4096)-LEN(SUBSTITUTE($Y$2:$Y$4096,"Alolan "&amp;AA1299,"")))/LEN("Alolan "&amp;AA1299))
         - SUMPRODUCT((LEN($Y$2:$Y$4096)-LEN(SUBSTITUTE($Y$2:$Y$4096,"Galarian "&amp;AA1299,"")))/LEN("Galarian "&amp;AA1299))
         - SUMPRODUCT((LEN($Y$2:$Y$4096)-LEN(SUBSTITUTE($Y$2:$Y$4096,"Hisuian "&amp;AA1299,"")))/LEN("Hisuian "&amp;AA1299))
         - SUMPRODUCT((LEN($Y$2:$Y$4096)-LEN(SUBSTITUTE($Y$2:$Y$4096,"Paldean "&amp;AA1299,"")))/LEN("Paldean "&amp;AA1299))
      &gt;0,2,1)
   ))))</f>
        <v>2</v>
      </c>
      <c r="AN1299">
        <v>0</v>
      </c>
      <c r="AO1299">
        <v>0</v>
      </c>
    </row>
    <row r="1300" spans="1:41" x14ac:dyDescent="0.25">
      <c r="A1300" t="s">
        <v>4220</v>
      </c>
      <c r="B1300" t="s">
        <v>222</v>
      </c>
      <c r="C1300" t="s">
        <v>1536</v>
      </c>
      <c r="D1300" t="s">
        <v>1481</v>
      </c>
      <c r="E1300">
        <v>85</v>
      </c>
      <c r="F1300">
        <v>50</v>
      </c>
      <c r="G1300">
        <v>95</v>
      </c>
      <c r="H1300">
        <v>120</v>
      </c>
      <c r="I1300">
        <v>115</v>
      </c>
      <c r="J1300">
        <v>80</v>
      </c>
      <c r="K1300" t="s">
        <v>349</v>
      </c>
      <c r="L1300" t="s">
        <v>250</v>
      </c>
      <c r="M1300" t="s">
        <v>251</v>
      </c>
      <c r="N1300">
        <v>9.6999999999999993</v>
      </c>
      <c r="O1300">
        <v>9.6999999999999993</v>
      </c>
      <c r="R1300">
        <f t="shared" si="88"/>
        <v>10</v>
      </c>
      <c r="S1300">
        <f t="shared" si="89"/>
        <v>10</v>
      </c>
      <c r="T1300">
        <f t="shared" si="90"/>
        <v>20</v>
      </c>
      <c r="U1300" t="s">
        <v>1536</v>
      </c>
      <c r="V1300" t="s">
        <v>1481</v>
      </c>
      <c r="W1300" t="s">
        <v>1492</v>
      </c>
      <c r="X1300" t="s">
        <v>1512</v>
      </c>
      <c r="Z1300" t="str" cm="1">
        <f t="array" ref="Z1300">IF(ISBLANK(AK1300),_xlfn.LET(
    _xlpm.nameBeforeSlash, IF(ISNUMBER(SEARCH("/", Y1300)), LEFT(Y1300, SEARCH("/", Y1300)-1), Y1300),
    _xlpm.matchRow, IFERROR(MATCH(_xlpm.nameBeforeSlash, AA:AA, 0), ""),
    _xlpm.difference, IF(_xlpm.matchRow="", "", ABS((R1300 + S1300)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),IF(ISBLANK(Y1300),"","Hidden"))</f>
        <v/>
      </c>
      <c r="AA1300" t="s">
        <v>5163</v>
      </c>
      <c r="AC1300" t="s">
        <v>751</v>
      </c>
      <c r="AD1300" t="str">
        <f>_xlfn.XLOOKUP(AC1300,moves!A:A,moves!B:B)</f>
        <v>normal</v>
      </c>
      <c r="AE1300">
        <f>_xlfn.XLOOKUP(AC1300,moves!A:A,moves!D:D)</f>
        <v>3</v>
      </c>
      <c r="AF1300" t="str">
        <f>_xlfn.XLOOKUP(AC1300,moves!A:A,moves!E:E)</f>
        <v xml:space="preserve"> </v>
      </c>
      <c r="AG1300">
        <v>0</v>
      </c>
      <c r="AH1300">
        <v>0</v>
      </c>
      <c r="AI1300">
        <f t="shared" si="91"/>
        <v>1</v>
      </c>
      <c r="AJ1300" t="s">
        <v>525</v>
      </c>
      <c r="AL1300">
        <v>0</v>
      </c>
      <c r="AM1300" cm="1">
        <f t="array" ref="AM1300">IF(AL1300=1,1,
   IF(ISTEXT(AK1300),1,
   IF(AO1300&gt;1,AM1299,
   IF(AI1300=1,
      IF(SUMPRODUCT((LEN($Y$2:$Y$4096)-LEN(SUBSTITUTE($Y$2:$Y$4096,AA1300,"")))/LEN(AA1300))&gt;0,2,1),
      IF(
         SUMPRODUCT((LEN($Y$2:$Y$4096)-LEN(SUBSTITUTE($Y$2:$Y$4096,AA1300,"")))/LEN(AA1300))
         - SUMPRODUCT((LEN($Y$2:$Y$4096)-LEN(SUBSTITUTE($Y$2:$Y$4096,"Alolan "&amp;AA1300,"")))/LEN("Alolan "&amp;AA1300))
         - SUMPRODUCT((LEN($Y$2:$Y$4096)-LEN(SUBSTITUTE($Y$2:$Y$4096,"Galarian "&amp;AA1300,"")))/LEN("Galarian "&amp;AA1300))
         - SUMPRODUCT((LEN($Y$2:$Y$4096)-LEN(SUBSTITUTE($Y$2:$Y$4096,"Hisuian "&amp;AA1300,"")))/LEN("Hisuian "&amp;AA1300))
         - SUMPRODUCT((LEN($Y$2:$Y$4096)-LEN(SUBSTITUTE($Y$2:$Y$4096,"Paldean "&amp;AA1300,"")))/LEN("Paldean "&amp;AA1300))
      &gt;0,2,1)
   ))))</f>
        <v>2</v>
      </c>
      <c r="AN1300">
        <v>0</v>
      </c>
      <c r="AO1300">
        <v>0</v>
      </c>
    </row>
    <row r="1301" spans="1:41" x14ac:dyDescent="0.25">
      <c r="A1301">
        <v>469</v>
      </c>
      <c r="B1301" t="s">
        <v>223</v>
      </c>
      <c r="C1301" t="s">
        <v>1499</v>
      </c>
      <c r="D1301" t="s">
        <v>1481</v>
      </c>
      <c r="E1301">
        <v>86</v>
      </c>
      <c r="F1301">
        <v>76</v>
      </c>
      <c r="G1301">
        <v>86</v>
      </c>
      <c r="H1301">
        <v>116</v>
      </c>
      <c r="I1301">
        <v>56</v>
      </c>
      <c r="J1301">
        <v>95</v>
      </c>
      <c r="K1301" t="s">
        <v>351</v>
      </c>
      <c r="L1301" t="s">
        <v>247</v>
      </c>
      <c r="M1301" t="s">
        <v>251</v>
      </c>
      <c r="N1301">
        <v>10.36</v>
      </c>
      <c r="O1301">
        <v>7.7</v>
      </c>
      <c r="P1301">
        <v>1</v>
      </c>
      <c r="R1301">
        <f t="shared" si="88"/>
        <v>11</v>
      </c>
      <c r="S1301">
        <f t="shared" si="89"/>
        <v>8</v>
      </c>
      <c r="T1301">
        <f t="shared" si="90"/>
        <v>19</v>
      </c>
      <c r="U1301" t="s">
        <v>1499</v>
      </c>
      <c r="V1301" t="s">
        <v>1481</v>
      </c>
      <c r="W1301" t="s">
        <v>1546</v>
      </c>
      <c r="X1301" t="s">
        <v>1471</v>
      </c>
      <c r="Z1301" t="str" cm="1">
        <f t="array" ref="Z1301">IF(ISBLANK(AK1301),_xlfn.LET(
    _xlpm.nameBeforeSlash, IF(ISNUMBER(SEARCH("/", Y1301)), LEFT(Y1301, SEARCH("/", Y1301)-1), Y1301),
    _xlpm.matchRow, IFERROR(MATCH(_xlpm.nameBeforeSlash, AA:AA, 0), ""),
    _xlpm.difference, IF(_xlpm.matchRow="", "", ABS((R1301 + S1301)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),IF(ISBLANK(Y1301),"","Hidden"))</f>
        <v/>
      </c>
      <c r="AA1301" t="s">
        <v>223</v>
      </c>
      <c r="AC1301" t="s">
        <v>416</v>
      </c>
      <c r="AD1301" t="str">
        <f>_xlfn.XLOOKUP(AC1301,moves!A:A,moves!B:B)</f>
        <v>bug</v>
      </c>
      <c r="AE1301">
        <f>_xlfn.XLOOKUP(AC1301,moves!A:A,moves!D:D)</f>
        <v>3</v>
      </c>
      <c r="AF1301" t="str">
        <f>_xlfn.XLOOKUP(AC1301,moves!A:A,moves!E:E)</f>
        <v xml:space="preserve"> </v>
      </c>
      <c r="AG1301">
        <v>0</v>
      </c>
      <c r="AH1301">
        <v>0</v>
      </c>
      <c r="AI1301">
        <f t="shared" si="91"/>
        <v>0</v>
      </c>
      <c r="AJ1301" t="s">
        <v>525</v>
      </c>
      <c r="AL1301">
        <v>0</v>
      </c>
      <c r="AM1301" cm="1">
        <f t="array" ref="AM1301">IF(AL1301=1,1,
   IF(ISTEXT(AK1301),1,
   IF(AO1301&gt;1,AM1300,
   IF(AI1301=1,
      IF(SUMPRODUCT((LEN($Y$2:$Y$4096)-LEN(SUBSTITUTE($Y$2:$Y$4096,AA1301,"")))/LEN(AA1301))&gt;0,2,1),
      IF(
         SUMPRODUCT((LEN($Y$2:$Y$4096)-LEN(SUBSTITUTE($Y$2:$Y$4096,AA1301,"")))/LEN(AA1301))
         - SUMPRODUCT((LEN($Y$2:$Y$4096)-LEN(SUBSTITUTE($Y$2:$Y$4096,"Alolan "&amp;AA1301,"")))/LEN("Alolan "&amp;AA1301))
         - SUMPRODUCT((LEN($Y$2:$Y$4096)-LEN(SUBSTITUTE($Y$2:$Y$4096,"Galarian "&amp;AA1301,"")))/LEN("Galarian "&amp;AA1301))
         - SUMPRODUCT((LEN($Y$2:$Y$4096)-LEN(SUBSTITUTE($Y$2:$Y$4096,"Hisuian "&amp;AA1301,"")))/LEN("Hisuian "&amp;AA1301))
         - SUMPRODUCT((LEN($Y$2:$Y$4096)-LEN(SUBSTITUTE($Y$2:$Y$4096,"Paldean "&amp;AA1301,"")))/LEN("Paldean "&amp;AA1301))
      &gt;0,2,1)
   ))))</f>
        <v>2</v>
      </c>
      <c r="AN1301">
        <v>0</v>
      </c>
      <c r="AO1301">
        <v>0</v>
      </c>
    </row>
    <row r="1302" spans="1:41" x14ac:dyDescent="0.25">
      <c r="A1302" t="s">
        <v>4221</v>
      </c>
      <c r="B1302" t="s">
        <v>223</v>
      </c>
      <c r="C1302" t="s">
        <v>1499</v>
      </c>
      <c r="D1302" t="s">
        <v>1481</v>
      </c>
      <c r="E1302">
        <v>86</v>
      </c>
      <c r="F1302">
        <v>76</v>
      </c>
      <c r="G1302">
        <v>86</v>
      </c>
      <c r="H1302">
        <v>116</v>
      </c>
      <c r="I1302">
        <v>56</v>
      </c>
      <c r="J1302">
        <v>95</v>
      </c>
      <c r="K1302" t="s">
        <v>351</v>
      </c>
      <c r="L1302" t="s">
        <v>247</v>
      </c>
      <c r="M1302" t="s">
        <v>251</v>
      </c>
      <c r="N1302">
        <v>10.36</v>
      </c>
      <c r="O1302">
        <v>7.7</v>
      </c>
      <c r="P1302">
        <v>1</v>
      </c>
      <c r="R1302">
        <f t="shared" si="88"/>
        <v>11</v>
      </c>
      <c r="S1302">
        <f t="shared" si="89"/>
        <v>8</v>
      </c>
      <c r="T1302">
        <f t="shared" si="90"/>
        <v>19</v>
      </c>
      <c r="U1302" t="s">
        <v>1499</v>
      </c>
      <c r="V1302" t="s">
        <v>1481</v>
      </c>
      <c r="W1302" t="s">
        <v>1546</v>
      </c>
      <c r="X1302" t="s">
        <v>1471</v>
      </c>
      <c r="Z1302" t="str" cm="1">
        <f t="array" ref="Z1302">IF(ISBLANK(AK1302),_xlfn.LET(
    _xlpm.nameBeforeSlash, IF(ISNUMBER(SEARCH("/", Y1302)), LEFT(Y1302, SEARCH("/", Y1302)-1), Y1302),
    _xlpm.matchRow, IFERROR(MATCH(_xlpm.nameBeforeSlash, AA:AA, 0), ""),
    _xlpm.difference, IF(_xlpm.matchRow="", "", ABS((R1302 + S1302)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),IF(ISBLANK(Y1302),"","Hidden"))</f>
        <v/>
      </c>
      <c r="AA1302" t="s">
        <v>5182</v>
      </c>
      <c r="AC1302" t="s">
        <v>919</v>
      </c>
      <c r="AD1302" t="str">
        <f>_xlfn.XLOOKUP(AC1302,moves!A:A,moves!B:B)</f>
        <v>bug</v>
      </c>
      <c r="AE1302">
        <f>_xlfn.XLOOKUP(AC1302,moves!A:A,moves!D:D)</f>
        <v>4</v>
      </c>
      <c r="AF1302" t="str">
        <f>_xlfn.XLOOKUP(AC1302,moves!A:A,moves!E:E)</f>
        <v>Heal for half the damage dealt, rounded down.</v>
      </c>
      <c r="AG1302">
        <v>0</v>
      </c>
      <c r="AH1302">
        <v>0</v>
      </c>
      <c r="AI1302">
        <f t="shared" si="91"/>
        <v>1</v>
      </c>
      <c r="AJ1302" t="s">
        <v>525</v>
      </c>
      <c r="AL1302">
        <v>0</v>
      </c>
      <c r="AM1302" cm="1">
        <f t="array" ref="AM1302">IF(AL1302=1,1,
   IF(ISTEXT(AK1302),1,
   IF(AO1302&gt;1,AM1301,
   IF(AI1302=1,
      IF(SUMPRODUCT((LEN($Y$2:$Y$4096)-LEN(SUBSTITUTE($Y$2:$Y$4096,AA1302,"")))/LEN(AA1302))&gt;0,2,1),
      IF(
         SUMPRODUCT((LEN($Y$2:$Y$4096)-LEN(SUBSTITUTE($Y$2:$Y$4096,AA1302,"")))/LEN(AA1302))
         - SUMPRODUCT((LEN($Y$2:$Y$4096)-LEN(SUBSTITUTE($Y$2:$Y$4096,"Alolan "&amp;AA1302,"")))/LEN("Alolan "&amp;AA1302))
         - SUMPRODUCT((LEN($Y$2:$Y$4096)-LEN(SUBSTITUTE($Y$2:$Y$4096,"Galarian "&amp;AA1302,"")))/LEN("Galarian "&amp;AA1302))
         - SUMPRODUCT((LEN($Y$2:$Y$4096)-LEN(SUBSTITUTE($Y$2:$Y$4096,"Hisuian "&amp;AA1302,"")))/LEN("Hisuian "&amp;AA1302))
         - SUMPRODUCT((LEN($Y$2:$Y$4096)-LEN(SUBSTITUTE($Y$2:$Y$4096,"Paldean "&amp;AA1302,"")))/LEN("Paldean "&amp;AA1302))
      &gt;0,2,1)
   ))))</f>
        <v>2</v>
      </c>
      <c r="AN1302">
        <v>0</v>
      </c>
      <c r="AO1302">
        <v>0</v>
      </c>
    </row>
    <row r="1303" spans="1:41" x14ac:dyDescent="0.25">
      <c r="A1303">
        <v>470</v>
      </c>
      <c r="B1303" t="s">
        <v>224</v>
      </c>
      <c r="C1303" t="s">
        <v>1468</v>
      </c>
      <c r="D1303"/>
      <c r="E1303">
        <v>65</v>
      </c>
      <c r="F1303">
        <v>110</v>
      </c>
      <c r="G1303">
        <v>130</v>
      </c>
      <c r="H1303">
        <v>60</v>
      </c>
      <c r="I1303">
        <v>65</v>
      </c>
      <c r="J1303">
        <v>95</v>
      </c>
      <c r="K1303" t="s">
        <v>357</v>
      </c>
      <c r="L1303" t="s">
        <v>247</v>
      </c>
      <c r="M1303" t="s">
        <v>248</v>
      </c>
      <c r="N1303">
        <v>9.9</v>
      </c>
      <c r="O1303">
        <v>8.4499999999999993</v>
      </c>
      <c r="P1303">
        <v>1</v>
      </c>
      <c r="R1303">
        <f t="shared" si="88"/>
        <v>11</v>
      </c>
      <c r="S1303">
        <f t="shared" si="89"/>
        <v>8</v>
      </c>
      <c r="T1303">
        <f t="shared" si="90"/>
        <v>19</v>
      </c>
      <c r="U1303" t="s">
        <v>1468</v>
      </c>
      <c r="V1303" t="s">
        <v>1512</v>
      </c>
      <c r="W1303" t="s">
        <v>1536</v>
      </c>
      <c r="X1303" t="s">
        <v>1472</v>
      </c>
      <c r="Z1303" t="str" cm="1">
        <f t="array" ref="Z1303">IF(ISBLANK(AK1303),_xlfn.LET(
    _xlpm.nameBeforeSlash, IF(ISNUMBER(SEARCH("/", Y1303)), LEFT(Y1303, SEARCH("/", Y1303)-1), Y1303),
    _xlpm.matchRow, IFERROR(MATCH(_xlpm.nameBeforeSlash, AA:AA, 0), ""),
    _xlpm.difference, IF(_xlpm.matchRow="", "", ABS((R1303 + S1303)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),IF(ISBLANK(Y1303),"","Hidden"))</f>
        <v/>
      </c>
      <c r="AA1303" t="s">
        <v>224</v>
      </c>
      <c r="AC1303" t="s">
        <v>653</v>
      </c>
      <c r="AD1303" t="str">
        <f>_xlfn.XLOOKUP(AC1303,moves!A:A,moves!B:B)</f>
        <v>grass</v>
      </c>
      <c r="AE1303">
        <f>_xlfn.XLOOKUP(AC1303,moves!A:A,moves!D:D)</f>
        <v>4</v>
      </c>
      <c r="AF1303" t="str">
        <f>_xlfn.XLOOKUP(AC1303,moves!A:A,moves!E:E)</f>
        <v>Critical hits deal +1 damage.</v>
      </c>
      <c r="AG1303">
        <v>0</v>
      </c>
      <c r="AH1303">
        <v>0</v>
      </c>
      <c r="AI1303">
        <f t="shared" si="91"/>
        <v>0</v>
      </c>
      <c r="AJ1303" t="s">
        <v>525</v>
      </c>
      <c r="AL1303">
        <v>0</v>
      </c>
      <c r="AM1303" cm="1">
        <f t="array" ref="AM1303">IF(AL1303=1,1,
   IF(ISTEXT(AK1303),1,
   IF(AO1303&gt;1,AM1302,
   IF(AI1303=1,
      IF(SUMPRODUCT((LEN($Y$2:$Y$4096)-LEN(SUBSTITUTE($Y$2:$Y$4096,AA1303,"")))/LEN(AA1303))&gt;0,2,1),
      IF(
         SUMPRODUCT((LEN($Y$2:$Y$4096)-LEN(SUBSTITUTE($Y$2:$Y$4096,AA1303,"")))/LEN(AA1303))
         - SUMPRODUCT((LEN($Y$2:$Y$4096)-LEN(SUBSTITUTE($Y$2:$Y$4096,"Alolan "&amp;AA1303,"")))/LEN("Alolan "&amp;AA1303))
         - SUMPRODUCT((LEN($Y$2:$Y$4096)-LEN(SUBSTITUTE($Y$2:$Y$4096,"Galarian "&amp;AA1303,"")))/LEN("Galarian "&amp;AA1303))
         - SUMPRODUCT((LEN($Y$2:$Y$4096)-LEN(SUBSTITUTE($Y$2:$Y$4096,"Hisuian "&amp;AA1303,"")))/LEN("Hisuian "&amp;AA1303))
         - SUMPRODUCT((LEN($Y$2:$Y$4096)-LEN(SUBSTITUTE($Y$2:$Y$4096,"Paldean "&amp;AA1303,"")))/LEN("Paldean "&amp;AA1303))
      &gt;0,2,1)
   ))))</f>
        <v>2</v>
      </c>
      <c r="AN1303">
        <v>0</v>
      </c>
      <c r="AO1303">
        <v>0</v>
      </c>
    </row>
    <row r="1304" spans="1:41" x14ac:dyDescent="0.25">
      <c r="A1304" t="s">
        <v>4222</v>
      </c>
      <c r="B1304" t="s">
        <v>224</v>
      </c>
      <c r="C1304" t="s">
        <v>1468</v>
      </c>
      <c r="D1304"/>
      <c r="E1304">
        <v>65</v>
      </c>
      <c r="F1304">
        <v>110</v>
      </c>
      <c r="G1304">
        <v>130</v>
      </c>
      <c r="H1304">
        <v>60</v>
      </c>
      <c r="I1304">
        <v>65</v>
      </c>
      <c r="J1304">
        <v>95</v>
      </c>
      <c r="K1304" t="s">
        <v>357</v>
      </c>
      <c r="L1304" t="s">
        <v>247</v>
      </c>
      <c r="M1304" t="s">
        <v>248</v>
      </c>
      <c r="N1304">
        <v>9.9</v>
      </c>
      <c r="O1304">
        <v>8.4499999999999993</v>
      </c>
      <c r="P1304">
        <v>1</v>
      </c>
      <c r="R1304">
        <f t="shared" si="88"/>
        <v>11</v>
      </c>
      <c r="S1304">
        <f t="shared" si="89"/>
        <v>8</v>
      </c>
      <c r="T1304">
        <f t="shared" si="90"/>
        <v>19</v>
      </c>
      <c r="U1304" t="s">
        <v>1468</v>
      </c>
      <c r="V1304" t="s">
        <v>1512</v>
      </c>
      <c r="W1304" t="s">
        <v>1536</v>
      </c>
      <c r="X1304" t="s">
        <v>1472</v>
      </c>
      <c r="Z1304" t="str" cm="1">
        <f t="array" ref="Z1304">IF(ISBLANK(AK1304),_xlfn.LET(
    _xlpm.nameBeforeSlash, IF(ISNUMBER(SEARCH("/", Y1304)), LEFT(Y1304, SEARCH("/", Y1304)-1), Y1304),
    _xlpm.matchRow, IFERROR(MATCH(_xlpm.nameBeforeSlash, AA:AA, 0), ""),
    _xlpm.difference, IF(_xlpm.matchRow="", "", ABS((R1304 + S1304)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),IF(ISBLANK(Y1304),"","Hidden"))</f>
        <v/>
      </c>
      <c r="AA1304" t="s">
        <v>5501</v>
      </c>
      <c r="AC1304" t="s">
        <v>6452</v>
      </c>
      <c r="AD1304" t="str">
        <f>_xlfn.XLOOKUP(AC1304,moves!A:A,moves!B:B)</f>
        <v>grass</v>
      </c>
      <c r="AE1304">
        <f>_xlfn.XLOOKUP(AC1304,moves!A:A,moves!D:D)</f>
        <v>5</v>
      </c>
      <c r="AF1304" t="str">
        <f>_xlfn.XLOOKUP(AC1304,moves!A:A,moves!E:E)</f>
        <v>Heal for half the damage dealt, rounded down.</v>
      </c>
      <c r="AG1304">
        <v>0</v>
      </c>
      <c r="AH1304">
        <v>0</v>
      </c>
      <c r="AI1304">
        <f t="shared" si="91"/>
        <v>1</v>
      </c>
      <c r="AJ1304" t="s">
        <v>525</v>
      </c>
      <c r="AL1304">
        <v>0</v>
      </c>
      <c r="AM1304" cm="1">
        <f t="array" ref="AM1304">IF(AL1304=1,1,
   IF(ISTEXT(AK1304),1,
   IF(AO1304&gt;1,AM1303,
   IF(AI1304=1,
      IF(SUMPRODUCT((LEN($Y$2:$Y$4096)-LEN(SUBSTITUTE($Y$2:$Y$4096,AA1304,"")))/LEN(AA1304))&gt;0,2,1),
      IF(
         SUMPRODUCT((LEN($Y$2:$Y$4096)-LEN(SUBSTITUTE($Y$2:$Y$4096,AA1304,"")))/LEN(AA1304))
         - SUMPRODUCT((LEN($Y$2:$Y$4096)-LEN(SUBSTITUTE($Y$2:$Y$4096,"Alolan "&amp;AA1304,"")))/LEN("Alolan "&amp;AA1304))
         - SUMPRODUCT((LEN($Y$2:$Y$4096)-LEN(SUBSTITUTE($Y$2:$Y$4096,"Galarian "&amp;AA1304,"")))/LEN("Galarian "&amp;AA1304))
         - SUMPRODUCT((LEN($Y$2:$Y$4096)-LEN(SUBSTITUTE($Y$2:$Y$4096,"Hisuian "&amp;AA1304,"")))/LEN("Hisuian "&amp;AA1304))
         - SUMPRODUCT((LEN($Y$2:$Y$4096)-LEN(SUBSTITUTE($Y$2:$Y$4096,"Paldean "&amp;AA1304,"")))/LEN("Paldean "&amp;AA1304))
      &gt;0,2,1)
   ))))</f>
        <v>2</v>
      </c>
      <c r="AN1304">
        <v>0</v>
      </c>
      <c r="AO1304">
        <v>0</v>
      </c>
    </row>
    <row r="1305" spans="1:41" x14ac:dyDescent="0.25">
      <c r="A1305">
        <v>471</v>
      </c>
      <c r="B1305" t="s">
        <v>225</v>
      </c>
      <c r="C1305" t="s">
        <v>1209</v>
      </c>
      <c r="D1305"/>
      <c r="E1305">
        <v>65</v>
      </c>
      <c r="F1305">
        <v>60</v>
      </c>
      <c r="G1305">
        <v>110</v>
      </c>
      <c r="H1305">
        <v>130</v>
      </c>
      <c r="I1305">
        <v>95</v>
      </c>
      <c r="J1305">
        <v>65</v>
      </c>
      <c r="K1305" t="s">
        <v>358</v>
      </c>
      <c r="L1305" t="s">
        <v>250</v>
      </c>
      <c r="M1305" t="s">
        <v>248</v>
      </c>
      <c r="N1305">
        <v>9.6999999999999993</v>
      </c>
      <c r="O1305">
        <v>8.75</v>
      </c>
      <c r="R1305">
        <f t="shared" si="88"/>
        <v>10</v>
      </c>
      <c r="S1305">
        <f t="shared" si="89"/>
        <v>9</v>
      </c>
      <c r="T1305">
        <f t="shared" si="90"/>
        <v>19</v>
      </c>
      <c r="U1305" t="s">
        <v>1209</v>
      </c>
      <c r="V1305" t="s">
        <v>1512</v>
      </c>
      <c r="W1305" t="s">
        <v>1536</v>
      </c>
      <c r="X1305" t="s">
        <v>1471</v>
      </c>
      <c r="Z1305" t="str" cm="1">
        <f t="array" ref="Z1305">IF(ISBLANK(AK1305),_xlfn.LET(
    _xlpm.nameBeforeSlash, IF(ISNUMBER(SEARCH("/", Y1305)), LEFT(Y1305, SEARCH("/", Y1305)-1), Y1305),
    _xlpm.matchRow, IFERROR(MATCH(_xlpm.nameBeforeSlash, AA:AA, 0), ""),
    _xlpm.difference, IF(_xlpm.matchRow="", "", ABS((R1305 + S1305)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),IF(ISBLANK(Y1305),"","Hidden"))</f>
        <v/>
      </c>
      <c r="AA1305" t="s">
        <v>225</v>
      </c>
      <c r="AC1305" t="s">
        <v>422</v>
      </c>
      <c r="AD1305" t="str">
        <f>_xlfn.XLOOKUP(AC1305,moves!A:A,moves!B:B)</f>
        <v>ice</v>
      </c>
      <c r="AE1305">
        <f>_xlfn.XLOOKUP(AC1305,moves!A:A,moves!D:D)</f>
        <v>4</v>
      </c>
      <c r="AF1305" t="str">
        <f>_xlfn.XLOOKUP(AC1305,moves!A:A,moves!E:E)</f>
        <v>If 2 or more status symbols are rolled: Inflict the Frozen status on the target.</v>
      </c>
      <c r="AG1305">
        <v>0</v>
      </c>
      <c r="AH1305">
        <v>0</v>
      </c>
      <c r="AI1305">
        <f t="shared" si="91"/>
        <v>0</v>
      </c>
      <c r="AJ1305" t="s">
        <v>525</v>
      </c>
      <c r="AL1305">
        <v>0</v>
      </c>
      <c r="AM1305" cm="1">
        <f t="array" ref="AM1305">IF(AL1305=1,1,
   IF(ISTEXT(AK1305),1,
   IF(AO1305&gt;1,AM1304,
   IF(AI1305=1,
      IF(SUMPRODUCT((LEN($Y$2:$Y$4096)-LEN(SUBSTITUTE($Y$2:$Y$4096,AA1305,"")))/LEN(AA1305))&gt;0,2,1),
      IF(
         SUMPRODUCT((LEN($Y$2:$Y$4096)-LEN(SUBSTITUTE($Y$2:$Y$4096,AA1305,"")))/LEN(AA1305))
         - SUMPRODUCT((LEN($Y$2:$Y$4096)-LEN(SUBSTITUTE($Y$2:$Y$4096,"Alolan "&amp;AA1305,"")))/LEN("Alolan "&amp;AA1305))
         - SUMPRODUCT((LEN($Y$2:$Y$4096)-LEN(SUBSTITUTE($Y$2:$Y$4096,"Galarian "&amp;AA1305,"")))/LEN("Galarian "&amp;AA1305))
         - SUMPRODUCT((LEN($Y$2:$Y$4096)-LEN(SUBSTITUTE($Y$2:$Y$4096,"Hisuian "&amp;AA1305,"")))/LEN("Hisuian "&amp;AA1305))
         - SUMPRODUCT((LEN($Y$2:$Y$4096)-LEN(SUBSTITUTE($Y$2:$Y$4096,"Paldean "&amp;AA1305,"")))/LEN("Paldean "&amp;AA1305))
      &gt;0,2,1)
   ))))</f>
        <v>2</v>
      </c>
      <c r="AN1305">
        <v>0</v>
      </c>
      <c r="AO1305">
        <v>0</v>
      </c>
    </row>
    <row r="1306" spans="1:41" x14ac:dyDescent="0.25">
      <c r="A1306" t="s">
        <v>4223</v>
      </c>
      <c r="B1306" t="s">
        <v>225</v>
      </c>
      <c r="C1306" t="s">
        <v>1209</v>
      </c>
      <c r="D1306"/>
      <c r="E1306">
        <v>65</v>
      </c>
      <c r="F1306">
        <v>60</v>
      </c>
      <c r="G1306">
        <v>110</v>
      </c>
      <c r="H1306">
        <v>130</v>
      </c>
      <c r="I1306">
        <v>95</v>
      </c>
      <c r="J1306">
        <v>65</v>
      </c>
      <c r="K1306" t="s">
        <v>358</v>
      </c>
      <c r="L1306" t="s">
        <v>250</v>
      </c>
      <c r="M1306" t="s">
        <v>248</v>
      </c>
      <c r="N1306">
        <v>9.6999999999999993</v>
      </c>
      <c r="O1306">
        <v>8.75</v>
      </c>
      <c r="R1306">
        <f t="shared" si="88"/>
        <v>10</v>
      </c>
      <c r="S1306">
        <f t="shared" si="89"/>
        <v>9</v>
      </c>
      <c r="T1306">
        <f t="shared" si="90"/>
        <v>19</v>
      </c>
      <c r="U1306" t="s">
        <v>1209</v>
      </c>
      <c r="V1306" t="s">
        <v>1512</v>
      </c>
      <c r="W1306" t="s">
        <v>1536</v>
      </c>
      <c r="X1306" t="s">
        <v>1471</v>
      </c>
      <c r="Z1306" t="str" cm="1">
        <f t="array" ref="Z1306">IF(ISBLANK(AK1306),_xlfn.LET(
    _xlpm.nameBeforeSlash, IF(ISNUMBER(SEARCH("/", Y1306)), LEFT(Y1306, SEARCH("/", Y1306)-1), Y1306),
    _xlpm.matchRow, IFERROR(MATCH(_xlpm.nameBeforeSlash, AA:AA, 0), ""),
    _xlpm.difference, IF(_xlpm.matchRow="", "", ABS((R1306 + S1306)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),IF(ISBLANK(Y1306),"","Hidden"))</f>
        <v/>
      </c>
      <c r="AA1306" t="s">
        <v>5502</v>
      </c>
      <c r="AC1306" t="s">
        <v>6611</v>
      </c>
      <c r="AD1306" t="str">
        <f>_xlfn.XLOOKUP(AC1306,moves!A:A,moves!B:B)</f>
        <v>ice</v>
      </c>
      <c r="AE1306">
        <f>_xlfn.XLOOKUP(AC1306,moves!A:A,moves!D:D)</f>
        <v>1</v>
      </c>
      <c r="AF1306" t="str">
        <f>_xlfn.XLOOKUP(AC1306,moves!A:A,moves!E:E)</f>
        <v>When your currently active Pokémon are next attacked: All critical hits damage the attacker instead of the attacked Pokémon.</v>
      </c>
      <c r="AG1306">
        <v>0</v>
      </c>
      <c r="AH1306">
        <v>0</v>
      </c>
      <c r="AI1306">
        <f t="shared" si="91"/>
        <v>1</v>
      </c>
      <c r="AJ1306" t="s">
        <v>525</v>
      </c>
      <c r="AL1306">
        <v>0</v>
      </c>
      <c r="AM1306" cm="1">
        <f t="array" ref="AM1306">IF(AL1306=1,1,
   IF(ISTEXT(AK1306),1,
   IF(AO1306&gt;1,AM1305,
   IF(AI1306=1,
      IF(SUMPRODUCT((LEN($Y$2:$Y$4096)-LEN(SUBSTITUTE($Y$2:$Y$4096,AA1306,"")))/LEN(AA1306))&gt;0,2,1),
      IF(
         SUMPRODUCT((LEN($Y$2:$Y$4096)-LEN(SUBSTITUTE($Y$2:$Y$4096,AA1306,"")))/LEN(AA1306))
         - SUMPRODUCT((LEN($Y$2:$Y$4096)-LEN(SUBSTITUTE($Y$2:$Y$4096,"Alolan "&amp;AA1306,"")))/LEN("Alolan "&amp;AA1306))
         - SUMPRODUCT((LEN($Y$2:$Y$4096)-LEN(SUBSTITUTE($Y$2:$Y$4096,"Galarian "&amp;AA1306,"")))/LEN("Galarian "&amp;AA1306))
         - SUMPRODUCT((LEN($Y$2:$Y$4096)-LEN(SUBSTITUTE($Y$2:$Y$4096,"Hisuian "&amp;AA1306,"")))/LEN("Hisuian "&amp;AA1306))
         - SUMPRODUCT((LEN($Y$2:$Y$4096)-LEN(SUBSTITUTE($Y$2:$Y$4096,"Paldean "&amp;AA1306,"")))/LEN("Paldean "&amp;AA1306))
      &gt;0,2,1)
   ))))</f>
        <v>2</v>
      </c>
      <c r="AN1306">
        <v>0</v>
      </c>
      <c r="AO1306">
        <v>0</v>
      </c>
    </row>
    <row r="1307" spans="1:41" x14ac:dyDescent="0.25">
      <c r="A1307">
        <v>472</v>
      </c>
      <c r="B1307" t="s">
        <v>226</v>
      </c>
      <c r="C1307" t="s">
        <v>1472</v>
      </c>
      <c r="D1307" t="s">
        <v>1481</v>
      </c>
      <c r="E1307">
        <v>75</v>
      </c>
      <c r="F1307">
        <v>95</v>
      </c>
      <c r="G1307">
        <v>125</v>
      </c>
      <c r="H1307">
        <v>45</v>
      </c>
      <c r="I1307">
        <v>75</v>
      </c>
      <c r="J1307">
        <v>95</v>
      </c>
      <c r="K1307" t="s">
        <v>2110</v>
      </c>
      <c r="L1307" t="s">
        <v>253</v>
      </c>
      <c r="M1307" t="s">
        <v>248</v>
      </c>
      <c r="N1307">
        <v>9</v>
      </c>
      <c r="O1307">
        <v>9</v>
      </c>
      <c r="Q1307">
        <v>1</v>
      </c>
      <c r="R1307">
        <f t="shared" si="88"/>
        <v>9</v>
      </c>
      <c r="S1307">
        <f t="shared" si="89"/>
        <v>10</v>
      </c>
      <c r="T1307">
        <f t="shared" si="90"/>
        <v>19</v>
      </c>
      <c r="U1307" t="s">
        <v>1472</v>
      </c>
      <c r="V1307" t="s">
        <v>1481</v>
      </c>
      <c r="W1307" t="s">
        <v>1469</v>
      </c>
      <c r="X1307" t="s">
        <v>1499</v>
      </c>
      <c r="Z1307" t="str" cm="1">
        <f t="array" ref="Z1307">IF(ISBLANK(AK1307),_xlfn.LET(
    _xlpm.nameBeforeSlash, IF(ISNUMBER(SEARCH("/", Y1307)), LEFT(Y1307, SEARCH("/", Y1307)-1), Y1307),
    _xlpm.matchRow, IFERROR(MATCH(_xlpm.nameBeforeSlash, AA:AA, 0), ""),
    _xlpm.difference, IF(_xlpm.matchRow="", "", ABS((R1307 + S1307)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),IF(ISBLANK(Y1307),"","Hidden"))</f>
        <v/>
      </c>
      <c r="AA1307" t="s">
        <v>226</v>
      </c>
      <c r="AC1307" t="s">
        <v>747</v>
      </c>
      <c r="AD1307" t="str">
        <f>_xlfn.XLOOKUP(AC1307,moves!A:A,moves!B:B)</f>
        <v>poison</v>
      </c>
      <c r="AE1307">
        <f>_xlfn.XLOOKUP(AC1307,moves!A:A,moves!D:D)</f>
        <v>4</v>
      </c>
      <c r="AF1307" t="str">
        <f>_xlfn.XLOOKUP(AC1307,moves!A:A,moves!E:E)</f>
        <v>If any status symbols are rolled: Inflict the Poisoned status on the target.</v>
      </c>
      <c r="AG1307">
        <v>0</v>
      </c>
      <c r="AH1307">
        <v>0</v>
      </c>
      <c r="AI1307">
        <f t="shared" si="91"/>
        <v>0</v>
      </c>
      <c r="AJ1307" t="s">
        <v>525</v>
      </c>
      <c r="AL1307">
        <v>0</v>
      </c>
      <c r="AM1307" cm="1">
        <f t="array" ref="AM1307">IF(AL1307=1,1,
   IF(ISTEXT(AK1307),1,
   IF(AO1307&gt;1,AM1306,
   IF(AI1307=1,
      IF(SUMPRODUCT((LEN($Y$2:$Y$4096)-LEN(SUBSTITUTE($Y$2:$Y$4096,AA1307,"")))/LEN(AA1307))&gt;0,2,1),
      IF(
         SUMPRODUCT((LEN($Y$2:$Y$4096)-LEN(SUBSTITUTE($Y$2:$Y$4096,AA1307,"")))/LEN(AA1307))
         - SUMPRODUCT((LEN($Y$2:$Y$4096)-LEN(SUBSTITUTE($Y$2:$Y$4096,"Alolan "&amp;AA1307,"")))/LEN("Alolan "&amp;AA1307))
         - SUMPRODUCT((LEN($Y$2:$Y$4096)-LEN(SUBSTITUTE($Y$2:$Y$4096,"Galarian "&amp;AA1307,"")))/LEN("Galarian "&amp;AA1307))
         - SUMPRODUCT((LEN($Y$2:$Y$4096)-LEN(SUBSTITUTE($Y$2:$Y$4096,"Hisuian "&amp;AA1307,"")))/LEN("Hisuian "&amp;AA1307))
         - SUMPRODUCT((LEN($Y$2:$Y$4096)-LEN(SUBSTITUTE($Y$2:$Y$4096,"Paldean "&amp;AA1307,"")))/LEN("Paldean "&amp;AA1307))
      &gt;0,2,1)
   ))))</f>
        <v>2</v>
      </c>
      <c r="AN1307">
        <v>0</v>
      </c>
      <c r="AO1307">
        <v>0</v>
      </c>
    </row>
    <row r="1308" spans="1:41" x14ac:dyDescent="0.25">
      <c r="A1308" t="s">
        <v>4224</v>
      </c>
      <c r="B1308" t="s">
        <v>226</v>
      </c>
      <c r="C1308" t="s">
        <v>1472</v>
      </c>
      <c r="D1308" t="s">
        <v>1481</v>
      </c>
      <c r="E1308">
        <v>75</v>
      </c>
      <c r="F1308">
        <v>95</v>
      </c>
      <c r="G1308">
        <v>125</v>
      </c>
      <c r="H1308">
        <v>45</v>
      </c>
      <c r="I1308">
        <v>75</v>
      </c>
      <c r="J1308">
        <v>95</v>
      </c>
      <c r="K1308" t="s">
        <v>2110</v>
      </c>
      <c r="L1308" t="s">
        <v>253</v>
      </c>
      <c r="M1308" t="s">
        <v>248</v>
      </c>
      <c r="N1308">
        <v>9</v>
      </c>
      <c r="O1308">
        <v>9</v>
      </c>
      <c r="Q1308">
        <v>1</v>
      </c>
      <c r="R1308">
        <f t="shared" si="88"/>
        <v>9</v>
      </c>
      <c r="S1308">
        <f t="shared" si="89"/>
        <v>10</v>
      </c>
      <c r="T1308">
        <f t="shared" si="90"/>
        <v>19</v>
      </c>
      <c r="U1308" t="s">
        <v>1472</v>
      </c>
      <c r="V1308" t="s">
        <v>1481</v>
      </c>
      <c r="W1308" t="s">
        <v>1469</v>
      </c>
      <c r="X1308" t="s">
        <v>1499</v>
      </c>
      <c r="Z1308" t="str" cm="1">
        <f t="array" ref="Z1308">IF(ISBLANK(AK1308),_xlfn.LET(
    _xlpm.nameBeforeSlash, IF(ISNUMBER(SEARCH("/", Y1308)), LEFT(Y1308, SEARCH("/", Y1308)-1), Y1308),
    _xlpm.matchRow, IFERROR(MATCH(_xlpm.nameBeforeSlash, AA:AA, 0), ""),
    _xlpm.difference, IF(_xlpm.matchRow="", "", ABS((R1308 + S1308)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),IF(ISBLANK(Y1308),"","Hidden"))</f>
        <v/>
      </c>
      <c r="AA1308" t="s">
        <v>5202</v>
      </c>
      <c r="AC1308" t="s">
        <v>418</v>
      </c>
      <c r="AD1308" t="str">
        <f>_xlfn.XLOOKUP(AC1308,moves!A:A,moves!B:B)</f>
        <v>ground</v>
      </c>
      <c r="AE1308">
        <f>_xlfn.XLOOKUP(AC1308,moves!A:A,moves!D:D)</f>
        <v>4</v>
      </c>
      <c r="AF1308" t="str">
        <f>_xlfn.XLOOKUP(AC1308,moves!A:A,moves!E:E)</f>
        <v>If 2 or more status symbols are rolled: Deal 2 damage to a Pokémon in the target party that is not the target.</v>
      </c>
      <c r="AG1308">
        <v>0</v>
      </c>
      <c r="AH1308">
        <v>0</v>
      </c>
      <c r="AI1308">
        <f t="shared" si="91"/>
        <v>1</v>
      </c>
      <c r="AJ1308" t="s">
        <v>525</v>
      </c>
      <c r="AL1308">
        <v>0</v>
      </c>
      <c r="AM1308" cm="1">
        <f t="array" ref="AM1308">IF(AL1308=1,1,
   IF(ISTEXT(AK1308),1,
   IF(AO1308&gt;1,AM1307,
   IF(AI1308=1,
      IF(SUMPRODUCT((LEN($Y$2:$Y$4096)-LEN(SUBSTITUTE($Y$2:$Y$4096,AA1308,"")))/LEN(AA1308))&gt;0,2,1),
      IF(
         SUMPRODUCT((LEN($Y$2:$Y$4096)-LEN(SUBSTITUTE($Y$2:$Y$4096,AA1308,"")))/LEN(AA1308))
         - SUMPRODUCT((LEN($Y$2:$Y$4096)-LEN(SUBSTITUTE($Y$2:$Y$4096,"Alolan "&amp;AA1308,"")))/LEN("Alolan "&amp;AA1308))
         - SUMPRODUCT((LEN($Y$2:$Y$4096)-LEN(SUBSTITUTE($Y$2:$Y$4096,"Galarian "&amp;AA1308,"")))/LEN("Galarian "&amp;AA1308))
         - SUMPRODUCT((LEN($Y$2:$Y$4096)-LEN(SUBSTITUTE($Y$2:$Y$4096,"Hisuian "&amp;AA1308,"")))/LEN("Hisuian "&amp;AA1308))
         - SUMPRODUCT((LEN($Y$2:$Y$4096)-LEN(SUBSTITUTE($Y$2:$Y$4096,"Paldean "&amp;AA1308,"")))/LEN("Paldean "&amp;AA1308))
      &gt;0,2,1)
   ))))</f>
        <v>2</v>
      </c>
      <c r="AN1308">
        <v>0</v>
      </c>
      <c r="AO1308">
        <v>0</v>
      </c>
    </row>
    <row r="1309" spans="1:41" x14ac:dyDescent="0.25">
      <c r="A1309">
        <v>473</v>
      </c>
      <c r="B1309" t="s">
        <v>227</v>
      </c>
      <c r="C1309" t="s">
        <v>1209</v>
      </c>
      <c r="D1309" t="s">
        <v>1472</v>
      </c>
      <c r="E1309">
        <v>110</v>
      </c>
      <c r="F1309">
        <v>130</v>
      </c>
      <c r="G1309">
        <v>80</v>
      </c>
      <c r="H1309">
        <v>70</v>
      </c>
      <c r="I1309">
        <v>60</v>
      </c>
      <c r="J1309">
        <v>80</v>
      </c>
      <c r="K1309" t="s">
        <v>361</v>
      </c>
      <c r="L1309" t="s">
        <v>250</v>
      </c>
      <c r="M1309" t="s">
        <v>248</v>
      </c>
      <c r="N1309">
        <v>10.4</v>
      </c>
      <c r="O1309">
        <v>8.6</v>
      </c>
      <c r="Q1309">
        <v>1</v>
      </c>
      <c r="R1309">
        <f t="shared" si="88"/>
        <v>10</v>
      </c>
      <c r="S1309">
        <f t="shared" si="89"/>
        <v>10</v>
      </c>
      <c r="T1309">
        <f t="shared" si="90"/>
        <v>20</v>
      </c>
      <c r="U1309" t="s">
        <v>1209</v>
      </c>
      <c r="V1309" t="s">
        <v>1472</v>
      </c>
      <c r="W1309" t="s">
        <v>1546</v>
      </c>
      <c r="X1309" t="s">
        <v>1512</v>
      </c>
      <c r="Z1309" t="str" cm="1">
        <f t="array" ref="Z1309">IF(ISBLANK(AK1309),_xlfn.LET(
    _xlpm.nameBeforeSlash, IF(ISNUMBER(SEARCH("/", Y1309)), LEFT(Y1309, SEARCH("/", Y1309)-1), Y1309),
    _xlpm.matchRow, IFERROR(MATCH(_xlpm.nameBeforeSlash, AA:AA, 0), ""),
    _xlpm.difference, IF(_xlpm.matchRow="", "", ABS((R1309 + S1309)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),IF(ISBLANK(Y1309),"","Hidden"))</f>
        <v/>
      </c>
      <c r="AA1309" t="s">
        <v>227</v>
      </c>
      <c r="AC1309" t="s">
        <v>418</v>
      </c>
      <c r="AD1309" t="str">
        <f>_xlfn.XLOOKUP(AC1309,moves!A:A,moves!B:B)</f>
        <v>ground</v>
      </c>
      <c r="AE1309">
        <f>_xlfn.XLOOKUP(AC1309,moves!A:A,moves!D:D)</f>
        <v>4</v>
      </c>
      <c r="AF1309" t="str">
        <f>_xlfn.XLOOKUP(AC1309,moves!A:A,moves!E:E)</f>
        <v>If 2 or more status symbols are rolled: Deal 2 damage to a Pokémon in the target party that is not the target.</v>
      </c>
      <c r="AG1309">
        <v>0</v>
      </c>
      <c r="AH1309">
        <v>0</v>
      </c>
      <c r="AI1309">
        <f t="shared" si="91"/>
        <v>0</v>
      </c>
      <c r="AJ1309" t="s">
        <v>525</v>
      </c>
      <c r="AL1309">
        <v>0</v>
      </c>
      <c r="AM1309" cm="1">
        <f t="array" ref="AM1309">IF(AL1309=1,1,
   IF(ISTEXT(AK1309),1,
   IF(AO1309&gt;1,AM1308,
   IF(AI1309=1,
      IF(SUMPRODUCT((LEN($Y$2:$Y$4096)-LEN(SUBSTITUTE($Y$2:$Y$4096,AA1309,"")))/LEN(AA1309))&gt;0,2,1),
      IF(
         SUMPRODUCT((LEN($Y$2:$Y$4096)-LEN(SUBSTITUTE($Y$2:$Y$4096,AA1309,"")))/LEN(AA1309))
         - SUMPRODUCT((LEN($Y$2:$Y$4096)-LEN(SUBSTITUTE($Y$2:$Y$4096,"Alolan "&amp;AA1309,"")))/LEN("Alolan "&amp;AA1309))
         - SUMPRODUCT((LEN($Y$2:$Y$4096)-LEN(SUBSTITUTE($Y$2:$Y$4096,"Galarian "&amp;AA1309,"")))/LEN("Galarian "&amp;AA1309))
         - SUMPRODUCT((LEN($Y$2:$Y$4096)-LEN(SUBSTITUTE($Y$2:$Y$4096,"Hisuian "&amp;AA1309,"")))/LEN("Hisuian "&amp;AA1309))
         - SUMPRODUCT((LEN($Y$2:$Y$4096)-LEN(SUBSTITUTE($Y$2:$Y$4096,"Paldean "&amp;AA1309,"")))/LEN("Paldean "&amp;AA1309))
      &gt;0,2,1)
   ))))</f>
        <v>2</v>
      </c>
      <c r="AN1309">
        <v>0</v>
      </c>
      <c r="AO1309">
        <v>0</v>
      </c>
    </row>
    <row r="1310" spans="1:41" x14ac:dyDescent="0.25">
      <c r="A1310" t="s">
        <v>4225</v>
      </c>
      <c r="B1310" t="s">
        <v>227</v>
      </c>
      <c r="C1310" t="s">
        <v>1209</v>
      </c>
      <c r="D1310" t="s">
        <v>1472</v>
      </c>
      <c r="E1310">
        <v>110</v>
      </c>
      <c r="F1310">
        <v>130</v>
      </c>
      <c r="G1310">
        <v>80</v>
      </c>
      <c r="H1310">
        <v>70</v>
      </c>
      <c r="I1310">
        <v>60</v>
      </c>
      <c r="J1310">
        <v>80</v>
      </c>
      <c r="K1310" t="s">
        <v>361</v>
      </c>
      <c r="L1310" t="s">
        <v>250</v>
      </c>
      <c r="M1310" t="s">
        <v>248</v>
      </c>
      <c r="N1310">
        <v>10.4</v>
      </c>
      <c r="O1310">
        <v>8.6</v>
      </c>
      <c r="Q1310">
        <v>1</v>
      </c>
      <c r="R1310">
        <f t="shared" si="88"/>
        <v>10</v>
      </c>
      <c r="S1310">
        <f t="shared" si="89"/>
        <v>10</v>
      </c>
      <c r="T1310">
        <f t="shared" si="90"/>
        <v>20</v>
      </c>
      <c r="U1310" t="s">
        <v>1209</v>
      </c>
      <c r="V1310" t="s">
        <v>1472</v>
      </c>
      <c r="W1310" t="s">
        <v>1546</v>
      </c>
      <c r="X1310" t="s">
        <v>1512</v>
      </c>
      <c r="Z1310" t="str" cm="1">
        <f t="array" ref="Z1310">IF(ISBLANK(AK1310),_xlfn.LET(
    _xlpm.nameBeforeSlash, IF(ISNUMBER(SEARCH("/", Y1310)), LEFT(Y1310, SEARCH("/", Y1310)-1), Y1310),
    _xlpm.matchRow, IFERROR(MATCH(_xlpm.nameBeforeSlash, AA:AA, 0), ""),
    _xlpm.difference, IF(_xlpm.matchRow="", "", ABS((R1310 + S1310)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),IF(ISBLANK(Y1310),"","Hidden"))</f>
        <v/>
      </c>
      <c r="AA1310" t="s">
        <v>5225</v>
      </c>
      <c r="AC1310" t="s">
        <v>492</v>
      </c>
      <c r="AD1310" t="str">
        <f>_xlfn.XLOOKUP(AC1310,moves!A:A,moves!B:B)</f>
        <v>normal</v>
      </c>
      <c r="AE1310">
        <f>_xlfn.XLOOKUP(AC1310,moves!A:A,moves!D:D)</f>
        <v>5</v>
      </c>
      <c r="AF1310" t="str">
        <f>_xlfn.XLOOKUP(AC1310,moves!A:A,moves!E:E)</f>
        <v>Inflict the Confused status on the user. Deal any damage taken by the user during this attack to the target as well.</v>
      </c>
      <c r="AG1310">
        <v>0</v>
      </c>
      <c r="AH1310">
        <v>0</v>
      </c>
      <c r="AI1310">
        <f t="shared" si="91"/>
        <v>1</v>
      </c>
      <c r="AJ1310" t="s">
        <v>525</v>
      </c>
      <c r="AL1310">
        <v>0</v>
      </c>
      <c r="AM1310" cm="1">
        <f t="array" ref="AM1310">IF(AL1310=1,1,
   IF(ISTEXT(AK1310),1,
   IF(AO1310&gt;1,AM1309,
   IF(AI1310=1,
      IF(SUMPRODUCT((LEN($Y$2:$Y$4096)-LEN(SUBSTITUTE($Y$2:$Y$4096,AA1310,"")))/LEN(AA1310))&gt;0,2,1),
      IF(
         SUMPRODUCT((LEN($Y$2:$Y$4096)-LEN(SUBSTITUTE($Y$2:$Y$4096,AA1310,"")))/LEN(AA1310))
         - SUMPRODUCT((LEN($Y$2:$Y$4096)-LEN(SUBSTITUTE($Y$2:$Y$4096,"Alolan "&amp;AA1310,"")))/LEN("Alolan "&amp;AA1310))
         - SUMPRODUCT((LEN($Y$2:$Y$4096)-LEN(SUBSTITUTE($Y$2:$Y$4096,"Galarian "&amp;AA1310,"")))/LEN("Galarian "&amp;AA1310))
         - SUMPRODUCT((LEN($Y$2:$Y$4096)-LEN(SUBSTITUTE($Y$2:$Y$4096,"Hisuian "&amp;AA1310,"")))/LEN("Hisuian "&amp;AA1310))
         - SUMPRODUCT((LEN($Y$2:$Y$4096)-LEN(SUBSTITUTE($Y$2:$Y$4096,"Paldean "&amp;AA1310,"")))/LEN("Paldean "&amp;AA1310))
      &gt;0,2,1)
   ))))</f>
        <v>2</v>
      </c>
      <c r="AN1310">
        <v>0</v>
      </c>
      <c r="AO1310">
        <v>0</v>
      </c>
    </row>
    <row r="1311" spans="1:41" x14ac:dyDescent="0.25">
      <c r="A1311">
        <v>474</v>
      </c>
      <c r="B1311" t="s">
        <v>401</v>
      </c>
      <c r="C1311" t="s">
        <v>1512</v>
      </c>
      <c r="D1311"/>
      <c r="E1311">
        <v>85</v>
      </c>
      <c r="F1311">
        <v>80</v>
      </c>
      <c r="G1311">
        <v>70</v>
      </c>
      <c r="H1311">
        <v>135</v>
      </c>
      <c r="I1311">
        <v>75</v>
      </c>
      <c r="J1311">
        <v>90</v>
      </c>
      <c r="K1311" t="s">
        <v>515</v>
      </c>
      <c r="L1311" t="s">
        <v>3446</v>
      </c>
      <c r="M1311" t="s">
        <v>483</v>
      </c>
      <c r="N1311">
        <v>11.15</v>
      </c>
      <c r="O1311">
        <v>7.75</v>
      </c>
      <c r="P1311">
        <v>1</v>
      </c>
      <c r="Q1311">
        <v>1</v>
      </c>
      <c r="R1311">
        <f t="shared" si="88"/>
        <v>12</v>
      </c>
      <c r="S1311">
        <f t="shared" si="89"/>
        <v>9</v>
      </c>
      <c r="T1311">
        <f t="shared" si="90"/>
        <v>21</v>
      </c>
      <c r="U1311" t="s">
        <v>1512</v>
      </c>
      <c r="V1311" t="s">
        <v>429</v>
      </c>
      <c r="W1311" t="s">
        <v>1521</v>
      </c>
      <c r="X1311" t="s">
        <v>1524</v>
      </c>
      <c r="Z1311" t="str" cm="1">
        <f t="array" ref="Z1311">IF(ISBLANK(AK1311),_xlfn.LET(
    _xlpm.nameBeforeSlash, IF(ISNUMBER(SEARCH("/", Y1311)), LEFT(Y1311, SEARCH("/", Y1311)-1), Y1311),
    _xlpm.matchRow, IFERROR(MATCH(_xlpm.nameBeforeSlash, AA:AA, 0), ""),
    _xlpm.difference, IF(_xlpm.matchRow="", "", ABS((R1311 + S1311)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),IF(ISBLANK(Y1311),"","Hidden"))</f>
        <v/>
      </c>
      <c r="AA1311" t="s">
        <v>401</v>
      </c>
      <c r="AC1311" t="s">
        <v>826</v>
      </c>
      <c r="AD1311" t="str">
        <f>_xlfn.XLOOKUP(AC1311,moves!A:A,moves!B:B)</f>
        <v>normal</v>
      </c>
      <c r="AE1311">
        <f>_xlfn.XLOOKUP(AC1311,moves!A:A,moves!D:D)</f>
        <v>7</v>
      </c>
      <c r="AF1311" t="str">
        <f>_xlfn.XLOOKUP(AC1311,moves!A:A,moves!E:E)</f>
        <v xml:space="preserve"> </v>
      </c>
      <c r="AG1311">
        <v>0</v>
      </c>
      <c r="AH1311">
        <v>0</v>
      </c>
      <c r="AI1311">
        <f t="shared" si="91"/>
        <v>0</v>
      </c>
      <c r="AJ1311" t="s">
        <v>525</v>
      </c>
      <c r="AL1311">
        <v>1</v>
      </c>
      <c r="AM1311" cm="1">
        <f t="array" ref="AM1311">IF(AL1311=1,1,
   IF(ISTEXT(AK1311),1,
   IF(AO1311&gt;1,AM1310,
   IF(AI1311=1,
      IF(SUMPRODUCT((LEN($Y$2:$Y$4096)-LEN(SUBSTITUTE($Y$2:$Y$4096,AA1311,"")))/LEN(AA1311))&gt;0,2,1),
      IF(
         SUMPRODUCT((LEN($Y$2:$Y$4096)-LEN(SUBSTITUTE($Y$2:$Y$4096,AA1311,"")))/LEN(AA1311))
         - SUMPRODUCT((LEN($Y$2:$Y$4096)-LEN(SUBSTITUTE($Y$2:$Y$4096,"Alolan "&amp;AA1311,"")))/LEN("Alolan "&amp;AA1311))
         - SUMPRODUCT((LEN($Y$2:$Y$4096)-LEN(SUBSTITUTE($Y$2:$Y$4096,"Galarian "&amp;AA1311,"")))/LEN("Galarian "&amp;AA1311))
         - SUMPRODUCT((LEN($Y$2:$Y$4096)-LEN(SUBSTITUTE($Y$2:$Y$4096,"Hisuian "&amp;AA1311,"")))/LEN("Hisuian "&amp;AA1311))
         - SUMPRODUCT((LEN($Y$2:$Y$4096)-LEN(SUBSTITUTE($Y$2:$Y$4096,"Paldean "&amp;AA1311,"")))/LEN("Paldean "&amp;AA1311))
      &gt;0,2,1)
   ))))</f>
        <v>1</v>
      </c>
      <c r="AN1311">
        <v>0</v>
      </c>
      <c r="AO1311">
        <v>0</v>
      </c>
    </row>
    <row r="1312" spans="1:41" x14ac:dyDescent="0.25">
      <c r="A1312" t="s">
        <v>4226</v>
      </c>
      <c r="B1312" t="s">
        <v>401</v>
      </c>
      <c r="C1312" t="s">
        <v>1512</v>
      </c>
      <c r="D1312"/>
      <c r="E1312">
        <v>85</v>
      </c>
      <c r="F1312">
        <v>80</v>
      </c>
      <c r="G1312">
        <v>70</v>
      </c>
      <c r="H1312">
        <v>135</v>
      </c>
      <c r="I1312">
        <v>75</v>
      </c>
      <c r="J1312">
        <v>90</v>
      </c>
      <c r="K1312" t="s">
        <v>515</v>
      </c>
      <c r="L1312" t="s">
        <v>3446</v>
      </c>
      <c r="M1312" t="s">
        <v>483</v>
      </c>
      <c r="N1312">
        <v>11.15</v>
      </c>
      <c r="O1312">
        <v>7.75</v>
      </c>
      <c r="P1312">
        <v>1</v>
      </c>
      <c r="Q1312">
        <v>1</v>
      </c>
      <c r="R1312">
        <f t="shared" si="88"/>
        <v>12</v>
      </c>
      <c r="S1312">
        <f t="shared" si="89"/>
        <v>9</v>
      </c>
      <c r="T1312">
        <f t="shared" si="90"/>
        <v>21</v>
      </c>
      <c r="U1312" t="s">
        <v>1512</v>
      </c>
      <c r="V1312" t="s">
        <v>429</v>
      </c>
      <c r="W1312" t="s">
        <v>1521</v>
      </c>
      <c r="X1312" t="s">
        <v>1524</v>
      </c>
      <c r="Z1312" t="str" cm="1">
        <f t="array" ref="Z1312">IF(ISBLANK(AK1312),_xlfn.LET(
    _xlpm.nameBeforeSlash, IF(ISNUMBER(SEARCH("/", Y1312)), LEFT(Y1312, SEARCH("/", Y1312)-1), Y1312),
    _xlpm.matchRow, IFERROR(MATCH(_xlpm.nameBeforeSlash, AA:AA, 0), ""),
    _xlpm.difference, IF(_xlpm.matchRow="", "", ABS((R1312 + S1312)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),IF(ISBLANK(Y1312),"","Hidden"))</f>
        <v/>
      </c>
      <c r="AA1312" t="s">
        <v>5239</v>
      </c>
      <c r="AC1312" t="s">
        <v>6612</v>
      </c>
      <c r="AD1312" t="str">
        <f>_xlfn.XLOOKUP(AC1312,moves!A:A,moves!B:B)</f>
        <v>normal</v>
      </c>
      <c r="AE1312">
        <f>_xlfn.XLOOKUP(AC1312,moves!A:A,moves!D:D)</f>
        <v>5</v>
      </c>
      <c r="AF1312" t="str">
        <f>_xlfn.XLOOKUP(AC1312,moves!A:A,moves!E:E)</f>
        <v>If the sum of the dice rolled is odd: Deal 3 extra damage. If the sum of the dice rolled is even: Deal 5 less damage.</v>
      </c>
      <c r="AG1312">
        <v>0</v>
      </c>
      <c r="AH1312">
        <v>0</v>
      </c>
      <c r="AI1312">
        <f t="shared" si="91"/>
        <v>1</v>
      </c>
      <c r="AJ1312" t="s">
        <v>525</v>
      </c>
      <c r="AL1312">
        <v>1</v>
      </c>
      <c r="AM1312" cm="1">
        <f t="array" ref="AM1312">IF(AL1312=1,1,
   IF(ISTEXT(AK1312),1,
   IF(AO1312&gt;1,AM1311,
   IF(AI1312=1,
      IF(SUMPRODUCT((LEN($Y$2:$Y$4096)-LEN(SUBSTITUTE($Y$2:$Y$4096,AA1312,"")))/LEN(AA1312))&gt;0,2,1),
      IF(
         SUMPRODUCT((LEN($Y$2:$Y$4096)-LEN(SUBSTITUTE($Y$2:$Y$4096,AA1312,"")))/LEN(AA1312))
         - SUMPRODUCT((LEN($Y$2:$Y$4096)-LEN(SUBSTITUTE($Y$2:$Y$4096,"Alolan "&amp;AA1312,"")))/LEN("Alolan "&amp;AA1312))
         - SUMPRODUCT((LEN($Y$2:$Y$4096)-LEN(SUBSTITUTE($Y$2:$Y$4096,"Galarian "&amp;AA1312,"")))/LEN("Galarian "&amp;AA1312))
         - SUMPRODUCT((LEN($Y$2:$Y$4096)-LEN(SUBSTITUTE($Y$2:$Y$4096,"Hisuian "&amp;AA1312,"")))/LEN("Hisuian "&amp;AA1312))
         - SUMPRODUCT((LEN($Y$2:$Y$4096)-LEN(SUBSTITUTE($Y$2:$Y$4096,"Paldean "&amp;AA1312,"")))/LEN("Paldean "&amp;AA1312))
      &gt;0,2,1)
   ))))</f>
        <v>1</v>
      </c>
      <c r="AN1312">
        <v>0</v>
      </c>
      <c r="AO1312">
        <v>0</v>
      </c>
    </row>
    <row r="1313" spans="1:41" x14ac:dyDescent="0.25">
      <c r="A1313">
        <v>475</v>
      </c>
      <c r="B1313" t="s">
        <v>228</v>
      </c>
      <c r="C1313" t="s">
        <v>429</v>
      </c>
      <c r="D1313" t="s">
        <v>1492</v>
      </c>
      <c r="E1313">
        <v>68</v>
      </c>
      <c r="F1313">
        <v>125</v>
      </c>
      <c r="G1313">
        <v>65</v>
      </c>
      <c r="H1313">
        <v>65</v>
      </c>
      <c r="I1313">
        <v>115</v>
      </c>
      <c r="J1313">
        <v>80</v>
      </c>
      <c r="K1313" t="s">
        <v>365</v>
      </c>
      <c r="L1313" t="s">
        <v>247</v>
      </c>
      <c r="M1313" t="s">
        <v>248</v>
      </c>
      <c r="N1313">
        <v>10.1</v>
      </c>
      <c r="O1313">
        <v>8.120000000000001</v>
      </c>
      <c r="Q1313">
        <v>1</v>
      </c>
      <c r="R1313">
        <f t="shared" si="88"/>
        <v>10</v>
      </c>
      <c r="S1313">
        <f t="shared" si="89"/>
        <v>9</v>
      </c>
      <c r="T1313">
        <f t="shared" si="90"/>
        <v>19</v>
      </c>
      <c r="U1313" t="s">
        <v>429</v>
      </c>
      <c r="V1313" t="s">
        <v>1492</v>
      </c>
      <c r="W1313" t="s">
        <v>1536</v>
      </c>
      <c r="X1313" t="s">
        <v>1468</v>
      </c>
      <c r="Z1313" t="str" cm="1">
        <f t="array" ref="Z1313">IF(ISBLANK(AK1313),_xlfn.LET(
    _xlpm.nameBeforeSlash, IF(ISNUMBER(SEARCH("/", Y1313)), LEFT(Y1313, SEARCH("/", Y1313)-1), Y1313),
    _xlpm.matchRow, IFERROR(MATCH(_xlpm.nameBeforeSlash, AA:AA, 0), ""),
    _xlpm.difference, IF(_xlpm.matchRow="", "", ABS((R1313 + S1313)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),IF(ISBLANK(Y1313),"","Hidden"))</f>
        <v/>
      </c>
      <c r="AA1313" t="s">
        <v>228</v>
      </c>
      <c r="AC1313" t="s">
        <v>723</v>
      </c>
      <c r="AD1313" t="str">
        <f>_xlfn.XLOOKUP(AC1313,moves!A:A,moves!B:B)</f>
        <v>psychic</v>
      </c>
      <c r="AE1313">
        <f>_xlfn.XLOOKUP(AC1313,moves!A:A,moves!D:D)</f>
        <v>4</v>
      </c>
      <c r="AF1313" t="str">
        <f>_xlfn.XLOOKUP(AC1313,moves!A:A,moves!E:E)</f>
        <v>Critical hits deal +1 damage.</v>
      </c>
      <c r="AG1313">
        <v>0</v>
      </c>
      <c r="AH1313">
        <v>0</v>
      </c>
      <c r="AI1313">
        <f t="shared" si="91"/>
        <v>0</v>
      </c>
      <c r="AJ1313" t="s">
        <v>525</v>
      </c>
      <c r="AL1313">
        <v>0</v>
      </c>
      <c r="AM1313" cm="1">
        <f t="array" ref="AM1313">IF(AL1313=1,1,
   IF(ISTEXT(AK1313),1,
   IF(AO1313&gt;1,AM1312,
   IF(AI1313=1,
      IF(SUMPRODUCT((LEN($Y$2:$Y$4096)-LEN(SUBSTITUTE($Y$2:$Y$4096,AA1313,"")))/LEN(AA1313))&gt;0,2,1),
      IF(
         SUMPRODUCT((LEN($Y$2:$Y$4096)-LEN(SUBSTITUTE($Y$2:$Y$4096,AA1313,"")))/LEN(AA1313))
         - SUMPRODUCT((LEN($Y$2:$Y$4096)-LEN(SUBSTITUTE($Y$2:$Y$4096,"Alolan "&amp;AA1313,"")))/LEN("Alolan "&amp;AA1313))
         - SUMPRODUCT((LEN($Y$2:$Y$4096)-LEN(SUBSTITUTE($Y$2:$Y$4096,"Galarian "&amp;AA1313,"")))/LEN("Galarian "&amp;AA1313))
         - SUMPRODUCT((LEN($Y$2:$Y$4096)-LEN(SUBSTITUTE($Y$2:$Y$4096,"Hisuian "&amp;AA1313,"")))/LEN("Hisuian "&amp;AA1313))
         - SUMPRODUCT((LEN($Y$2:$Y$4096)-LEN(SUBSTITUTE($Y$2:$Y$4096,"Paldean "&amp;AA1313,"")))/LEN("Paldean "&amp;AA1313))
      &gt;0,2,1)
   ))))</f>
        <v>2</v>
      </c>
      <c r="AN1313">
        <v>0</v>
      </c>
      <c r="AO1313">
        <v>1</v>
      </c>
    </row>
    <row r="1314" spans="1:41" x14ac:dyDescent="0.25">
      <c r="A1314" t="s">
        <v>2111</v>
      </c>
      <c r="B1314" t="s">
        <v>228</v>
      </c>
      <c r="C1314" t="s">
        <v>429</v>
      </c>
      <c r="D1314" t="s">
        <v>1492</v>
      </c>
      <c r="E1314">
        <v>68</v>
      </c>
      <c r="F1314">
        <v>165</v>
      </c>
      <c r="G1314">
        <v>95</v>
      </c>
      <c r="H1314">
        <v>65</v>
      </c>
      <c r="I1314">
        <v>115</v>
      </c>
      <c r="J1314">
        <v>110</v>
      </c>
      <c r="K1314" t="s">
        <v>365</v>
      </c>
      <c r="L1314" t="s">
        <v>3446</v>
      </c>
      <c r="M1314" t="s">
        <v>1476</v>
      </c>
      <c r="N1314">
        <v>13.3</v>
      </c>
      <c r="O1314">
        <v>9.02</v>
      </c>
      <c r="P1314">
        <v>1</v>
      </c>
      <c r="Q1314">
        <v>1</v>
      </c>
      <c r="R1314">
        <f t="shared" si="88"/>
        <v>14</v>
      </c>
      <c r="S1314">
        <f t="shared" si="89"/>
        <v>10</v>
      </c>
      <c r="T1314">
        <f t="shared" si="90"/>
        <v>24</v>
      </c>
      <c r="U1314" t="s">
        <v>429</v>
      </c>
      <c r="V1314" t="s">
        <v>1492</v>
      </c>
      <c r="W1314" t="s">
        <v>1536</v>
      </c>
      <c r="X1314" t="s">
        <v>1468</v>
      </c>
      <c r="Z1314" t="str" cm="1">
        <f t="array" ref="Z1314">IF(ISBLANK(AK1314),_xlfn.LET(
    _xlpm.nameBeforeSlash, IF(ISNUMBER(SEARCH("/", Y1314)), LEFT(Y1314, SEARCH("/", Y1314)-1), Y1314),
    _xlpm.matchRow, IFERROR(MATCH(_xlpm.nameBeforeSlash, AA:AA, 0), ""),
    _xlpm.difference, IF(_xlpm.matchRow="", "", ABS((R1314 + S1314)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),IF(ISBLANK(Y1314),"","Hidden"))</f>
        <v/>
      </c>
      <c r="AA1314" t="s">
        <v>3415</v>
      </c>
      <c r="AB1314" t="s">
        <v>1477</v>
      </c>
      <c r="AC1314" t="s">
        <v>803</v>
      </c>
      <c r="AD1314" t="str">
        <f>_xlfn.XLOOKUP(AC1314,moves!A:A,moves!B:B)</f>
        <v>fighting</v>
      </c>
      <c r="AE1314">
        <f>_xlfn.XLOOKUP(AC1314,moves!A:A,moves!D:D)</f>
        <v>4</v>
      </c>
      <c r="AF1314" t="str">
        <f>_xlfn.XLOOKUP(AC1314,moves!A:A,moves!E:E)</f>
        <v>Ignore the effects of target MODIFY moves.</v>
      </c>
      <c r="AG1314">
        <v>0</v>
      </c>
      <c r="AH1314">
        <v>0</v>
      </c>
      <c r="AI1314">
        <f t="shared" si="91"/>
        <v>0</v>
      </c>
      <c r="AJ1314" t="s">
        <v>525</v>
      </c>
      <c r="AL1314">
        <v>0</v>
      </c>
      <c r="AM1314" cm="1">
        <f t="array" ref="AM1314">IF(AL1314=1,1,
   IF(ISTEXT(AK1314),1,
   IF(AO1314&gt;1,AM1313,
   IF(AI1314=1,
      IF(SUMPRODUCT((LEN($Y$2:$Y$4096)-LEN(SUBSTITUTE($Y$2:$Y$4096,AA1314,"")))/LEN(AA1314))&gt;0,2,1),
      IF(
         SUMPRODUCT((LEN($Y$2:$Y$4096)-LEN(SUBSTITUTE($Y$2:$Y$4096,AA1314,"")))/LEN(AA1314))
         - SUMPRODUCT((LEN($Y$2:$Y$4096)-LEN(SUBSTITUTE($Y$2:$Y$4096,"Alolan "&amp;AA1314,"")))/LEN("Alolan "&amp;AA1314))
         - SUMPRODUCT((LEN($Y$2:$Y$4096)-LEN(SUBSTITUTE($Y$2:$Y$4096,"Galarian "&amp;AA1314,"")))/LEN("Galarian "&amp;AA1314))
         - SUMPRODUCT((LEN($Y$2:$Y$4096)-LEN(SUBSTITUTE($Y$2:$Y$4096,"Hisuian "&amp;AA1314,"")))/LEN("Hisuian "&amp;AA1314))
         - SUMPRODUCT((LEN($Y$2:$Y$4096)-LEN(SUBSTITUTE($Y$2:$Y$4096,"Paldean "&amp;AA1314,"")))/LEN("Paldean "&amp;AA1314))
      &gt;0,2,1)
   ))))</f>
        <v>2</v>
      </c>
      <c r="AN1314">
        <v>0</v>
      </c>
      <c r="AO1314">
        <v>2</v>
      </c>
    </row>
    <row r="1315" spans="1:41" x14ac:dyDescent="0.25">
      <c r="A1315" t="s">
        <v>4227</v>
      </c>
      <c r="B1315" t="s">
        <v>228</v>
      </c>
      <c r="C1315" t="s">
        <v>429</v>
      </c>
      <c r="D1315" t="s">
        <v>1492</v>
      </c>
      <c r="E1315">
        <v>68</v>
      </c>
      <c r="F1315">
        <v>125</v>
      </c>
      <c r="G1315">
        <v>65</v>
      </c>
      <c r="H1315">
        <v>65</v>
      </c>
      <c r="I1315">
        <v>115</v>
      </c>
      <c r="J1315">
        <v>80</v>
      </c>
      <c r="K1315" t="s">
        <v>365</v>
      </c>
      <c r="L1315" t="s">
        <v>247</v>
      </c>
      <c r="M1315" t="s">
        <v>248</v>
      </c>
      <c r="N1315">
        <v>10.1</v>
      </c>
      <c r="O1315">
        <v>8.120000000000001</v>
      </c>
      <c r="Q1315">
        <v>1</v>
      </c>
      <c r="R1315">
        <f t="shared" si="88"/>
        <v>10</v>
      </c>
      <c r="S1315">
        <f t="shared" si="89"/>
        <v>9</v>
      </c>
      <c r="T1315">
        <f t="shared" si="90"/>
        <v>19</v>
      </c>
      <c r="U1315" t="s">
        <v>429</v>
      </c>
      <c r="V1315" t="s">
        <v>1492</v>
      </c>
      <c r="W1315" t="s">
        <v>1536</v>
      </c>
      <c r="X1315" t="s">
        <v>1468</v>
      </c>
      <c r="Z1315" t="str" cm="1">
        <f t="array" ref="Z1315">IF(ISBLANK(AK1315),_xlfn.LET(
    _xlpm.nameBeforeSlash, IF(ISNUMBER(SEARCH("/", Y1315)), LEFT(Y1315, SEARCH("/", Y1315)-1), Y1315),
    _xlpm.matchRow, IFERROR(MATCH(_xlpm.nameBeforeSlash, AA:AA, 0), ""),
    _xlpm.difference, IF(_xlpm.matchRow="", "", ABS((R1315 + S1315)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),IF(ISBLANK(Y1315),"","Hidden"))</f>
        <v/>
      </c>
      <c r="AA1315" t="s">
        <v>5503</v>
      </c>
      <c r="AC1315" t="s">
        <v>6613</v>
      </c>
      <c r="AD1315" t="str">
        <f>_xlfn.XLOOKUP(AC1315,moves!A:A,moves!B:B)</f>
        <v>fighting</v>
      </c>
      <c r="AE1315">
        <f>_xlfn.XLOOKUP(AC1315,moves!A:A,moves!D:D)</f>
        <v>3</v>
      </c>
      <c r="AF1315" t="str">
        <f>_xlfn.XLOOKUP(AC1315,moves!A:A,moves!E:E)</f>
        <v>This move can be used from your party: Switch the user in and then use this attack.</v>
      </c>
      <c r="AG1315">
        <v>0</v>
      </c>
      <c r="AH1315">
        <v>0</v>
      </c>
      <c r="AI1315">
        <f t="shared" si="91"/>
        <v>1</v>
      </c>
      <c r="AJ1315" t="s">
        <v>525</v>
      </c>
      <c r="AL1315">
        <v>0</v>
      </c>
      <c r="AM1315" cm="1">
        <f t="array" ref="AM1315">IF(AL1315=1,1,
   IF(ISTEXT(AK1315),1,
   IF(AO1315&gt;1,AM1314,
   IF(AI1315=1,
      IF(SUMPRODUCT((LEN($Y$2:$Y$4096)-LEN(SUBSTITUTE($Y$2:$Y$4096,AA1315,"")))/LEN(AA1315))&gt;0,2,1),
      IF(
         SUMPRODUCT((LEN($Y$2:$Y$4096)-LEN(SUBSTITUTE($Y$2:$Y$4096,AA1315,"")))/LEN(AA1315))
         - SUMPRODUCT((LEN($Y$2:$Y$4096)-LEN(SUBSTITUTE($Y$2:$Y$4096,"Alolan "&amp;AA1315,"")))/LEN("Alolan "&amp;AA1315))
         - SUMPRODUCT((LEN($Y$2:$Y$4096)-LEN(SUBSTITUTE($Y$2:$Y$4096,"Galarian "&amp;AA1315,"")))/LEN("Galarian "&amp;AA1315))
         - SUMPRODUCT((LEN($Y$2:$Y$4096)-LEN(SUBSTITUTE($Y$2:$Y$4096,"Hisuian "&amp;AA1315,"")))/LEN("Hisuian "&amp;AA1315))
         - SUMPRODUCT((LEN($Y$2:$Y$4096)-LEN(SUBSTITUTE($Y$2:$Y$4096,"Paldean "&amp;AA1315,"")))/LEN("Paldean "&amp;AA1315))
      &gt;0,2,1)
   ))))</f>
        <v>2</v>
      </c>
      <c r="AN1315">
        <v>0</v>
      </c>
      <c r="AO1315">
        <v>1</v>
      </c>
    </row>
    <row r="1316" spans="1:41" x14ac:dyDescent="0.25">
      <c r="A1316" t="s">
        <v>4228</v>
      </c>
      <c r="B1316" t="s">
        <v>228</v>
      </c>
      <c r="C1316" t="s">
        <v>429</v>
      </c>
      <c r="D1316" t="s">
        <v>1492</v>
      </c>
      <c r="E1316">
        <v>68</v>
      </c>
      <c r="F1316">
        <v>165</v>
      </c>
      <c r="G1316">
        <v>95</v>
      </c>
      <c r="H1316">
        <v>65</v>
      </c>
      <c r="I1316">
        <v>115</v>
      </c>
      <c r="J1316">
        <v>110</v>
      </c>
      <c r="K1316" t="s">
        <v>365</v>
      </c>
      <c r="L1316" t="s">
        <v>3446</v>
      </c>
      <c r="M1316" t="s">
        <v>1476</v>
      </c>
      <c r="N1316">
        <v>13.3</v>
      </c>
      <c r="O1316">
        <v>9.02</v>
      </c>
      <c r="P1316">
        <v>1</v>
      </c>
      <c r="Q1316">
        <v>1</v>
      </c>
      <c r="R1316">
        <f t="shared" si="88"/>
        <v>14</v>
      </c>
      <c r="S1316">
        <f t="shared" si="89"/>
        <v>10</v>
      </c>
      <c r="T1316">
        <f t="shared" si="90"/>
        <v>24</v>
      </c>
      <c r="U1316" t="s">
        <v>429</v>
      </c>
      <c r="V1316" t="s">
        <v>1492</v>
      </c>
      <c r="W1316" t="s">
        <v>1536</v>
      </c>
      <c r="X1316" t="s">
        <v>1468</v>
      </c>
      <c r="Z1316" t="str" cm="1">
        <f t="array" ref="Z1316">IF(ISBLANK(AK1316),_xlfn.LET(
    _xlpm.nameBeforeSlash, IF(ISNUMBER(SEARCH("/", Y1316)), LEFT(Y1316, SEARCH("/", Y1316)-1), Y1316),
    _xlpm.matchRow, IFERROR(MATCH(_xlpm.nameBeforeSlash, AA:AA, 0), ""),
    _xlpm.difference, IF(_xlpm.matchRow="", "", ABS((R1316 + S1316)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),IF(ISBLANK(Y1316),"","Hidden"))</f>
        <v/>
      </c>
      <c r="AA1316" t="s">
        <v>5504</v>
      </c>
      <c r="AB1316" t="s">
        <v>1477</v>
      </c>
      <c r="AC1316" t="s">
        <v>6614</v>
      </c>
      <c r="AD1316" t="str">
        <f>_xlfn.XLOOKUP(AC1316,moves!A:A,moves!B:B)</f>
        <v>fighting</v>
      </c>
      <c r="AE1316">
        <f>_xlfn.XLOOKUP(AC1316,moves!A:A,moves!D:D)</f>
        <v>4</v>
      </c>
      <c r="AF1316" t="str">
        <f>_xlfn.XLOOKUP(AC1316,moves!A:A,moves!E:E)</f>
        <v>If the target has any damage on it: Increase attack strength by 3.</v>
      </c>
      <c r="AG1316">
        <v>0</v>
      </c>
      <c r="AH1316">
        <v>0</v>
      </c>
      <c r="AI1316">
        <f t="shared" si="91"/>
        <v>1</v>
      </c>
      <c r="AJ1316" t="s">
        <v>525</v>
      </c>
      <c r="AL1316">
        <v>0</v>
      </c>
      <c r="AM1316" cm="1">
        <f t="array" ref="AM1316">IF(AL1316=1,1,
   IF(ISTEXT(AK1316),1,
   IF(AO1316&gt;1,AM1315,
   IF(AI1316=1,
      IF(SUMPRODUCT((LEN($Y$2:$Y$4096)-LEN(SUBSTITUTE($Y$2:$Y$4096,AA1316,"")))/LEN(AA1316))&gt;0,2,1),
      IF(
         SUMPRODUCT((LEN($Y$2:$Y$4096)-LEN(SUBSTITUTE($Y$2:$Y$4096,AA1316,"")))/LEN(AA1316))
         - SUMPRODUCT((LEN($Y$2:$Y$4096)-LEN(SUBSTITUTE($Y$2:$Y$4096,"Alolan "&amp;AA1316,"")))/LEN("Alolan "&amp;AA1316))
         - SUMPRODUCT((LEN($Y$2:$Y$4096)-LEN(SUBSTITUTE($Y$2:$Y$4096,"Galarian "&amp;AA1316,"")))/LEN("Galarian "&amp;AA1316))
         - SUMPRODUCT((LEN($Y$2:$Y$4096)-LEN(SUBSTITUTE($Y$2:$Y$4096,"Hisuian "&amp;AA1316,"")))/LEN("Hisuian "&amp;AA1316))
         - SUMPRODUCT((LEN($Y$2:$Y$4096)-LEN(SUBSTITUTE($Y$2:$Y$4096,"Paldean "&amp;AA1316,"")))/LEN("Paldean "&amp;AA1316))
      &gt;0,2,1)
   ))))</f>
        <v>2</v>
      </c>
      <c r="AN1316">
        <v>0</v>
      </c>
      <c r="AO1316">
        <v>2</v>
      </c>
    </row>
    <row r="1317" spans="1:41" x14ac:dyDescent="0.25">
      <c r="A1317">
        <v>476</v>
      </c>
      <c r="B1317" t="s">
        <v>229</v>
      </c>
      <c r="C1317" t="s">
        <v>1546</v>
      </c>
      <c r="D1317" t="s">
        <v>1514</v>
      </c>
      <c r="E1317">
        <v>60</v>
      </c>
      <c r="F1317">
        <v>55</v>
      </c>
      <c r="G1317">
        <v>145</v>
      </c>
      <c r="H1317">
        <v>75</v>
      </c>
      <c r="I1317">
        <v>150</v>
      </c>
      <c r="J1317">
        <v>40</v>
      </c>
      <c r="K1317" t="s">
        <v>366</v>
      </c>
      <c r="L1317" t="s">
        <v>250</v>
      </c>
      <c r="M1317" t="s">
        <v>248</v>
      </c>
      <c r="N1317">
        <v>5.9</v>
      </c>
      <c r="O1317">
        <v>11.25</v>
      </c>
      <c r="R1317">
        <f t="shared" si="88"/>
        <v>6</v>
      </c>
      <c r="S1317">
        <f t="shared" si="89"/>
        <v>11</v>
      </c>
      <c r="T1317">
        <f t="shared" si="90"/>
        <v>17</v>
      </c>
      <c r="U1317" t="s">
        <v>1546</v>
      </c>
      <c r="V1317" t="s">
        <v>1514</v>
      </c>
      <c r="W1317" t="s">
        <v>1512</v>
      </c>
      <c r="X1317" t="s">
        <v>1521</v>
      </c>
      <c r="Z1317" t="str" cm="1">
        <f t="array" ref="Z1317">IF(ISBLANK(AK1317),_xlfn.LET(
    _xlpm.nameBeforeSlash, IF(ISNUMBER(SEARCH("/", Y1317)), LEFT(Y1317, SEARCH("/", Y1317)-1), Y1317),
    _xlpm.matchRow, IFERROR(MATCH(_xlpm.nameBeforeSlash, AA:AA, 0), ""),
    _xlpm.difference, IF(_xlpm.matchRow="", "", ABS((R1317 + S1317)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),IF(ISBLANK(Y1317),"","Hidden"))</f>
        <v/>
      </c>
      <c r="AA1317" t="s">
        <v>229</v>
      </c>
      <c r="AC1317" t="s">
        <v>465</v>
      </c>
      <c r="AD1317" t="str">
        <f>_xlfn.XLOOKUP(AC1317,moves!A:A,moves!B:B)</f>
        <v>normal</v>
      </c>
      <c r="AE1317">
        <f>_xlfn.XLOOKUP(AC1317,moves!A:A,moves!D:D)</f>
        <v>4</v>
      </c>
      <c r="AF1317" t="str">
        <f>_xlfn.XLOOKUP(AC1317,moves!A:A,moves!E:E)</f>
        <v>If any status symbols are rolled: Roll a status dice and inflict the result on the target.</v>
      </c>
      <c r="AG1317">
        <v>0</v>
      </c>
      <c r="AH1317">
        <v>0</v>
      </c>
      <c r="AI1317">
        <f t="shared" si="91"/>
        <v>0</v>
      </c>
      <c r="AJ1317" t="s">
        <v>525</v>
      </c>
      <c r="AL1317">
        <v>0</v>
      </c>
      <c r="AM1317" cm="1">
        <f t="array" ref="AM1317">IF(AL1317=1,1,
   IF(ISTEXT(AK1317),1,
   IF(AO1317&gt;1,AM1316,
   IF(AI1317=1,
      IF(SUMPRODUCT((LEN($Y$2:$Y$4096)-LEN(SUBSTITUTE($Y$2:$Y$4096,AA1317,"")))/LEN(AA1317))&gt;0,2,1),
      IF(
         SUMPRODUCT((LEN($Y$2:$Y$4096)-LEN(SUBSTITUTE($Y$2:$Y$4096,AA1317,"")))/LEN(AA1317))
         - SUMPRODUCT((LEN($Y$2:$Y$4096)-LEN(SUBSTITUTE($Y$2:$Y$4096,"Alolan "&amp;AA1317,"")))/LEN("Alolan "&amp;AA1317))
         - SUMPRODUCT((LEN($Y$2:$Y$4096)-LEN(SUBSTITUTE($Y$2:$Y$4096,"Galarian "&amp;AA1317,"")))/LEN("Galarian "&amp;AA1317))
         - SUMPRODUCT((LEN($Y$2:$Y$4096)-LEN(SUBSTITUTE($Y$2:$Y$4096,"Hisuian "&amp;AA1317,"")))/LEN("Hisuian "&amp;AA1317))
         - SUMPRODUCT((LEN($Y$2:$Y$4096)-LEN(SUBSTITUTE($Y$2:$Y$4096,"Paldean "&amp;AA1317,"")))/LEN("Paldean "&amp;AA1317))
      &gt;0,2,1)
   ))))</f>
        <v>2</v>
      </c>
      <c r="AN1317">
        <v>0</v>
      </c>
      <c r="AO1317">
        <v>0</v>
      </c>
    </row>
    <row r="1318" spans="1:41" x14ac:dyDescent="0.25">
      <c r="A1318" t="s">
        <v>4229</v>
      </c>
      <c r="B1318" t="s">
        <v>229</v>
      </c>
      <c r="C1318" t="s">
        <v>1546</v>
      </c>
      <c r="D1318" t="s">
        <v>1514</v>
      </c>
      <c r="E1318">
        <v>60</v>
      </c>
      <c r="F1318">
        <v>55</v>
      </c>
      <c r="G1318">
        <v>145</v>
      </c>
      <c r="H1318">
        <v>75</v>
      </c>
      <c r="I1318">
        <v>150</v>
      </c>
      <c r="J1318">
        <v>40</v>
      </c>
      <c r="K1318" t="s">
        <v>366</v>
      </c>
      <c r="L1318" t="s">
        <v>250</v>
      </c>
      <c r="M1318" t="s">
        <v>248</v>
      </c>
      <c r="N1318">
        <v>5.9</v>
      </c>
      <c r="O1318">
        <v>11.25</v>
      </c>
      <c r="R1318">
        <f t="shared" si="88"/>
        <v>6</v>
      </c>
      <c r="S1318">
        <f t="shared" si="89"/>
        <v>11</v>
      </c>
      <c r="T1318">
        <f t="shared" si="90"/>
        <v>17</v>
      </c>
      <c r="U1318" t="s">
        <v>1546</v>
      </c>
      <c r="V1318" t="s">
        <v>1514</v>
      </c>
      <c r="W1318" t="s">
        <v>1512</v>
      </c>
      <c r="X1318" t="s">
        <v>1521</v>
      </c>
      <c r="Z1318" t="str" cm="1">
        <f t="array" ref="Z1318">IF(ISBLANK(AK1318),_xlfn.LET(
    _xlpm.nameBeforeSlash, IF(ISNUMBER(SEARCH("/", Y1318)), LEFT(Y1318, SEARCH("/", Y1318)-1), Y1318),
    _xlpm.matchRow, IFERROR(MATCH(_xlpm.nameBeforeSlash, AA:AA, 0), ""),
    _xlpm.difference, IF(_xlpm.matchRow="", "", ABS((R1318 + S1318)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),IF(ISBLANK(Y1318),"","Hidden"))</f>
        <v/>
      </c>
      <c r="AA1318" t="s">
        <v>5313</v>
      </c>
      <c r="AC1318" t="s">
        <v>496</v>
      </c>
      <c r="AD1318" t="str">
        <f>_xlfn.XLOOKUP(AC1318,moves!A:A,moves!B:B)</f>
        <v>electric</v>
      </c>
      <c r="AE1318">
        <f>_xlfn.XLOOKUP(AC1318,moves!A:A,moves!D:D)</f>
        <v>6</v>
      </c>
      <c r="AF1318" t="str">
        <f>_xlfn.XLOOKUP(AC1318,moves!A:A,moves!E:E)</f>
        <v>Inflict the Paralyzed status on the target. Status symbols deal -1 damage.</v>
      </c>
      <c r="AG1318">
        <v>0</v>
      </c>
      <c r="AH1318">
        <v>0</v>
      </c>
      <c r="AI1318">
        <f t="shared" si="91"/>
        <v>1</v>
      </c>
      <c r="AJ1318" t="s">
        <v>525</v>
      </c>
      <c r="AL1318">
        <v>0</v>
      </c>
      <c r="AM1318" cm="1">
        <f t="array" ref="AM1318">IF(AL1318=1,1,
   IF(ISTEXT(AK1318),1,
   IF(AO1318&gt;1,AM1317,
   IF(AI1318=1,
      IF(SUMPRODUCT((LEN($Y$2:$Y$4096)-LEN(SUBSTITUTE($Y$2:$Y$4096,AA1318,"")))/LEN(AA1318))&gt;0,2,1),
      IF(
         SUMPRODUCT((LEN($Y$2:$Y$4096)-LEN(SUBSTITUTE($Y$2:$Y$4096,AA1318,"")))/LEN(AA1318))
         - SUMPRODUCT((LEN($Y$2:$Y$4096)-LEN(SUBSTITUTE($Y$2:$Y$4096,"Alolan "&amp;AA1318,"")))/LEN("Alolan "&amp;AA1318))
         - SUMPRODUCT((LEN($Y$2:$Y$4096)-LEN(SUBSTITUTE($Y$2:$Y$4096,"Galarian "&amp;AA1318,"")))/LEN("Galarian "&amp;AA1318))
         - SUMPRODUCT((LEN($Y$2:$Y$4096)-LEN(SUBSTITUTE($Y$2:$Y$4096,"Hisuian "&amp;AA1318,"")))/LEN("Hisuian "&amp;AA1318))
         - SUMPRODUCT((LEN($Y$2:$Y$4096)-LEN(SUBSTITUTE($Y$2:$Y$4096,"Paldean "&amp;AA1318,"")))/LEN("Paldean "&amp;AA1318))
      &gt;0,2,1)
   ))))</f>
        <v>2</v>
      </c>
      <c r="AN1318">
        <v>0</v>
      </c>
      <c r="AO1318">
        <v>0</v>
      </c>
    </row>
    <row r="1319" spans="1:41" x14ac:dyDescent="0.25">
      <c r="A1319">
        <v>477</v>
      </c>
      <c r="B1319" t="s">
        <v>230</v>
      </c>
      <c r="C1319" t="s">
        <v>1524</v>
      </c>
      <c r="D1319"/>
      <c r="E1319">
        <v>45</v>
      </c>
      <c r="F1319">
        <v>100</v>
      </c>
      <c r="G1319">
        <v>135</v>
      </c>
      <c r="H1319">
        <v>65</v>
      </c>
      <c r="I1319">
        <v>135</v>
      </c>
      <c r="J1319">
        <v>45</v>
      </c>
      <c r="K1319" t="s">
        <v>369</v>
      </c>
      <c r="L1319" t="s">
        <v>253</v>
      </c>
      <c r="M1319" t="s">
        <v>248</v>
      </c>
      <c r="N1319">
        <v>7.45</v>
      </c>
      <c r="O1319">
        <v>9.9</v>
      </c>
      <c r="Q1319">
        <v>2</v>
      </c>
      <c r="R1319">
        <f t="shared" si="88"/>
        <v>7</v>
      </c>
      <c r="S1319">
        <f t="shared" si="89"/>
        <v>12</v>
      </c>
      <c r="T1319">
        <f t="shared" si="90"/>
        <v>19</v>
      </c>
      <c r="U1319" t="s">
        <v>1524</v>
      </c>
      <c r="V1319" t="s">
        <v>1209</v>
      </c>
      <c r="W1319" t="s">
        <v>429</v>
      </c>
      <c r="X1319" t="s">
        <v>1512</v>
      </c>
      <c r="Z1319" t="str" cm="1">
        <f t="array" ref="Z1319">IF(ISBLANK(AK1319),_xlfn.LET(
    _xlpm.nameBeforeSlash, IF(ISNUMBER(SEARCH("/", Y1319)), LEFT(Y1319, SEARCH("/", Y1319)-1), Y1319),
    _xlpm.matchRow, IFERROR(MATCH(_xlpm.nameBeforeSlash, AA:AA, 0), ""),
    _xlpm.difference, IF(_xlpm.matchRow="", "", ABS((R1319 + S1319)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),IF(ISBLANK(Y1319),"","Hidden"))</f>
        <v/>
      </c>
      <c r="AA1319" t="s">
        <v>230</v>
      </c>
      <c r="AC1319" t="s">
        <v>889</v>
      </c>
      <c r="AD1319" t="str">
        <f>_xlfn.XLOOKUP(AC1319,moves!A:A,moves!B:B)</f>
        <v>ghost</v>
      </c>
      <c r="AE1319">
        <f>_xlfn.XLOOKUP(AC1319,moves!A:A,moves!D:D)</f>
        <v>1</v>
      </c>
      <c r="AF1319" t="str">
        <f>_xlfn.XLOOKUP(AC1319,moves!A:A,moves!E:E)</f>
        <v xml:space="preserve">The target faints if the user faints before its next turn. </v>
      </c>
      <c r="AG1319">
        <v>0</v>
      </c>
      <c r="AH1319">
        <v>0</v>
      </c>
      <c r="AI1319">
        <f t="shared" si="91"/>
        <v>0</v>
      </c>
      <c r="AJ1319" t="s">
        <v>525</v>
      </c>
      <c r="AL1319">
        <v>0</v>
      </c>
      <c r="AM1319" cm="1">
        <f t="array" ref="AM1319">IF(AL1319=1,1,
   IF(ISTEXT(AK1319),1,
   IF(AO1319&gt;1,AM1318,
   IF(AI1319=1,
      IF(SUMPRODUCT((LEN($Y$2:$Y$4096)-LEN(SUBSTITUTE($Y$2:$Y$4096,AA1319,"")))/LEN(AA1319))&gt;0,2,1),
      IF(
         SUMPRODUCT((LEN($Y$2:$Y$4096)-LEN(SUBSTITUTE($Y$2:$Y$4096,AA1319,"")))/LEN(AA1319))
         - SUMPRODUCT((LEN($Y$2:$Y$4096)-LEN(SUBSTITUTE($Y$2:$Y$4096,"Alolan "&amp;AA1319,"")))/LEN("Alolan "&amp;AA1319))
         - SUMPRODUCT((LEN($Y$2:$Y$4096)-LEN(SUBSTITUTE($Y$2:$Y$4096,"Galarian "&amp;AA1319,"")))/LEN("Galarian "&amp;AA1319))
         - SUMPRODUCT((LEN($Y$2:$Y$4096)-LEN(SUBSTITUTE($Y$2:$Y$4096,"Hisuian "&amp;AA1319,"")))/LEN("Hisuian "&amp;AA1319))
         - SUMPRODUCT((LEN($Y$2:$Y$4096)-LEN(SUBSTITUTE($Y$2:$Y$4096,"Paldean "&amp;AA1319,"")))/LEN("Paldean "&amp;AA1319))
      &gt;0,2,1)
   ))))</f>
        <v>2</v>
      </c>
      <c r="AN1319">
        <v>0</v>
      </c>
      <c r="AO1319">
        <v>0</v>
      </c>
    </row>
    <row r="1320" spans="1:41" x14ac:dyDescent="0.25">
      <c r="A1320" t="s">
        <v>4230</v>
      </c>
      <c r="B1320" t="s">
        <v>230</v>
      </c>
      <c r="C1320" t="s">
        <v>1524</v>
      </c>
      <c r="D1320"/>
      <c r="E1320">
        <v>45</v>
      </c>
      <c r="F1320">
        <v>100</v>
      </c>
      <c r="G1320">
        <v>135</v>
      </c>
      <c r="H1320">
        <v>65</v>
      </c>
      <c r="I1320">
        <v>135</v>
      </c>
      <c r="J1320">
        <v>45</v>
      </c>
      <c r="K1320" t="s">
        <v>369</v>
      </c>
      <c r="L1320" t="s">
        <v>253</v>
      </c>
      <c r="M1320" t="s">
        <v>248</v>
      </c>
      <c r="N1320">
        <v>7.45</v>
      </c>
      <c r="O1320">
        <v>9.9</v>
      </c>
      <c r="Q1320">
        <v>2</v>
      </c>
      <c r="R1320">
        <f t="shared" si="88"/>
        <v>7</v>
      </c>
      <c r="S1320">
        <f t="shared" si="89"/>
        <v>12</v>
      </c>
      <c r="T1320">
        <f t="shared" si="90"/>
        <v>19</v>
      </c>
      <c r="U1320" t="s">
        <v>1524</v>
      </c>
      <c r="V1320" t="s">
        <v>1209</v>
      </c>
      <c r="W1320" t="s">
        <v>429</v>
      </c>
      <c r="X1320" t="s">
        <v>1512</v>
      </c>
      <c r="Z1320" t="str" cm="1">
        <f t="array" ref="Z1320">IF(ISBLANK(AK1320),_xlfn.LET(
    _xlpm.nameBeforeSlash, IF(ISNUMBER(SEARCH("/", Y1320)), LEFT(Y1320, SEARCH("/", Y1320)-1), Y1320),
    _xlpm.matchRow, IFERROR(MATCH(_xlpm.nameBeforeSlash, AA:AA, 0), ""),
    _xlpm.difference, IF(_xlpm.matchRow="", "", ABS((R1320 + S1320)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),IF(ISBLANK(Y1320),"","Hidden"))</f>
        <v/>
      </c>
      <c r="AA1320" t="s">
        <v>5381</v>
      </c>
      <c r="AC1320" t="s">
        <v>6551</v>
      </c>
      <c r="AD1320" t="str">
        <f>_xlfn.XLOOKUP(AC1320,moves!A:A,moves!B:B)</f>
        <v>ghost</v>
      </c>
      <c r="AE1320">
        <f>_xlfn.XLOOKUP(AC1320,moves!A:A,moves!D:D)</f>
        <v>4</v>
      </c>
      <c r="AF1320" t="str">
        <f>_xlfn.XLOOKUP(AC1320,moves!A:A,moves!E:E)</f>
        <v>The user takes 5 damage. If the user faints due to this effect: Choose an opposing active Pokémon. That Pokémon faints.</v>
      </c>
      <c r="AG1320">
        <v>0</v>
      </c>
      <c r="AH1320">
        <v>0</v>
      </c>
      <c r="AI1320">
        <f t="shared" si="91"/>
        <v>1</v>
      </c>
      <c r="AJ1320" t="s">
        <v>525</v>
      </c>
      <c r="AL1320">
        <v>0</v>
      </c>
      <c r="AM1320" cm="1">
        <f t="array" ref="AM1320">IF(AL1320=1,1,
   IF(ISTEXT(AK1320),1,
   IF(AO1320&gt;1,AM1319,
   IF(AI1320=1,
      IF(SUMPRODUCT((LEN($Y$2:$Y$4096)-LEN(SUBSTITUTE($Y$2:$Y$4096,AA1320,"")))/LEN(AA1320))&gt;0,2,1),
      IF(
         SUMPRODUCT((LEN($Y$2:$Y$4096)-LEN(SUBSTITUTE($Y$2:$Y$4096,AA1320,"")))/LEN(AA1320))
         - SUMPRODUCT((LEN($Y$2:$Y$4096)-LEN(SUBSTITUTE($Y$2:$Y$4096,"Alolan "&amp;AA1320,"")))/LEN("Alolan "&amp;AA1320))
         - SUMPRODUCT((LEN($Y$2:$Y$4096)-LEN(SUBSTITUTE($Y$2:$Y$4096,"Galarian "&amp;AA1320,"")))/LEN("Galarian "&amp;AA1320))
         - SUMPRODUCT((LEN($Y$2:$Y$4096)-LEN(SUBSTITUTE($Y$2:$Y$4096,"Hisuian "&amp;AA1320,"")))/LEN("Hisuian "&amp;AA1320))
         - SUMPRODUCT((LEN($Y$2:$Y$4096)-LEN(SUBSTITUTE($Y$2:$Y$4096,"Paldean "&amp;AA1320,"")))/LEN("Paldean "&amp;AA1320))
      &gt;0,2,1)
   ))))</f>
        <v>2</v>
      </c>
      <c r="AN1320">
        <v>0</v>
      </c>
      <c r="AO1320">
        <v>0</v>
      </c>
    </row>
    <row r="1321" spans="1:41" x14ac:dyDescent="0.25">
      <c r="A1321">
        <v>478</v>
      </c>
      <c r="B1321" t="s">
        <v>231</v>
      </c>
      <c r="C1321" t="s">
        <v>1209</v>
      </c>
      <c r="D1321" t="s">
        <v>1524</v>
      </c>
      <c r="E1321">
        <v>70</v>
      </c>
      <c r="F1321">
        <v>80</v>
      </c>
      <c r="G1321">
        <v>70</v>
      </c>
      <c r="H1321">
        <v>80</v>
      </c>
      <c r="I1321">
        <v>70</v>
      </c>
      <c r="J1321">
        <v>110</v>
      </c>
      <c r="K1321" t="s">
        <v>372</v>
      </c>
      <c r="L1321" t="s">
        <v>250</v>
      </c>
      <c r="M1321" t="s">
        <v>248</v>
      </c>
      <c r="N1321">
        <v>9.1999999999999993</v>
      </c>
      <c r="O1321">
        <v>7</v>
      </c>
      <c r="R1321">
        <f t="shared" si="88"/>
        <v>9</v>
      </c>
      <c r="S1321">
        <f t="shared" si="89"/>
        <v>7</v>
      </c>
      <c r="T1321">
        <f t="shared" si="90"/>
        <v>16</v>
      </c>
      <c r="U1321" t="s">
        <v>1209</v>
      </c>
      <c r="V1321" t="s">
        <v>1524</v>
      </c>
      <c r="W1321" t="s">
        <v>1471</v>
      </c>
      <c r="X1321" t="s">
        <v>1536</v>
      </c>
      <c r="Z1321" t="str" cm="1">
        <f t="array" ref="Z1321">IF(ISBLANK(AK1321),_xlfn.LET(
    _xlpm.nameBeforeSlash, IF(ISNUMBER(SEARCH("/", Y1321)), LEFT(Y1321, SEARCH("/", Y1321)-1), Y1321),
    _xlpm.matchRow, IFERROR(MATCH(_xlpm.nameBeforeSlash, AA:AA, 0), ""),
    _xlpm.difference, IF(_xlpm.matchRow="", "", ABS((R1321 + S1321)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),IF(ISBLANK(Y1321),"","Hidden"))</f>
        <v/>
      </c>
      <c r="AA1321" t="s">
        <v>231</v>
      </c>
      <c r="AC1321" t="s">
        <v>889</v>
      </c>
      <c r="AD1321" t="str">
        <f>_xlfn.XLOOKUP(AC1321,moves!A:A,moves!B:B)</f>
        <v>ghost</v>
      </c>
      <c r="AE1321">
        <f>_xlfn.XLOOKUP(AC1321,moves!A:A,moves!D:D)</f>
        <v>1</v>
      </c>
      <c r="AF1321" t="str">
        <f>_xlfn.XLOOKUP(AC1321,moves!A:A,moves!E:E)</f>
        <v xml:space="preserve">The target faints if the user faints before its next turn. </v>
      </c>
      <c r="AG1321">
        <v>0</v>
      </c>
      <c r="AH1321">
        <v>0</v>
      </c>
      <c r="AI1321">
        <f t="shared" si="91"/>
        <v>0</v>
      </c>
      <c r="AJ1321" t="s">
        <v>524</v>
      </c>
      <c r="AL1321">
        <v>0</v>
      </c>
      <c r="AM1321" cm="1">
        <f t="array" ref="AM1321">IF(AL1321=1,1,
   IF(ISTEXT(AK1321),1,
   IF(AO1321&gt;1,AM1320,
   IF(AI1321=1,
      IF(SUMPRODUCT((LEN($Y$2:$Y$4096)-LEN(SUBSTITUTE($Y$2:$Y$4096,AA1321,"")))/LEN(AA1321))&gt;0,2,1),
      IF(
         SUMPRODUCT((LEN($Y$2:$Y$4096)-LEN(SUBSTITUTE($Y$2:$Y$4096,AA1321,"")))/LEN(AA1321))
         - SUMPRODUCT((LEN($Y$2:$Y$4096)-LEN(SUBSTITUTE($Y$2:$Y$4096,"Alolan "&amp;AA1321,"")))/LEN("Alolan "&amp;AA1321))
         - SUMPRODUCT((LEN($Y$2:$Y$4096)-LEN(SUBSTITUTE($Y$2:$Y$4096,"Galarian "&amp;AA1321,"")))/LEN("Galarian "&amp;AA1321))
         - SUMPRODUCT((LEN($Y$2:$Y$4096)-LEN(SUBSTITUTE($Y$2:$Y$4096,"Hisuian "&amp;AA1321,"")))/LEN("Hisuian "&amp;AA1321))
         - SUMPRODUCT((LEN($Y$2:$Y$4096)-LEN(SUBSTITUTE($Y$2:$Y$4096,"Paldean "&amp;AA1321,"")))/LEN("Paldean "&amp;AA1321))
      &gt;0,2,1)
   ))))</f>
        <v>2</v>
      </c>
      <c r="AN1321">
        <v>0</v>
      </c>
      <c r="AO1321">
        <v>0</v>
      </c>
    </row>
    <row r="1322" spans="1:41" x14ac:dyDescent="0.25">
      <c r="A1322" t="s">
        <v>4231</v>
      </c>
      <c r="B1322" t="s">
        <v>231</v>
      </c>
      <c r="C1322" t="s">
        <v>1209</v>
      </c>
      <c r="D1322" t="s">
        <v>1524</v>
      </c>
      <c r="E1322">
        <v>70</v>
      </c>
      <c r="F1322">
        <v>80</v>
      </c>
      <c r="G1322">
        <v>70</v>
      </c>
      <c r="H1322">
        <v>80</v>
      </c>
      <c r="I1322">
        <v>70</v>
      </c>
      <c r="J1322">
        <v>110</v>
      </c>
      <c r="K1322" t="s">
        <v>372</v>
      </c>
      <c r="L1322" t="s">
        <v>250</v>
      </c>
      <c r="M1322" t="s">
        <v>248</v>
      </c>
      <c r="N1322">
        <v>9.1999999999999993</v>
      </c>
      <c r="O1322">
        <v>7</v>
      </c>
      <c r="R1322">
        <f t="shared" si="88"/>
        <v>9</v>
      </c>
      <c r="S1322">
        <f t="shared" si="89"/>
        <v>7</v>
      </c>
      <c r="T1322">
        <f t="shared" si="90"/>
        <v>16</v>
      </c>
      <c r="U1322" t="s">
        <v>1209</v>
      </c>
      <c r="V1322" t="s">
        <v>1524</v>
      </c>
      <c r="W1322" t="s">
        <v>1471</v>
      </c>
      <c r="X1322" t="s">
        <v>1536</v>
      </c>
      <c r="Z1322" t="str" cm="1">
        <f t="array" ref="Z1322">IF(ISBLANK(AK1322),_xlfn.LET(
    _xlpm.nameBeforeSlash, IF(ISNUMBER(SEARCH("/", Y1322)), LEFT(Y1322, SEARCH("/", Y1322)-1), Y1322),
    _xlpm.matchRow, IFERROR(MATCH(_xlpm.nameBeforeSlash, AA:AA, 0), ""),
    _xlpm.difference, IF(_xlpm.matchRow="", "", ABS((R1322 + S1322)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),IF(ISBLANK(Y1322),"","Hidden"))</f>
        <v/>
      </c>
      <c r="AA1322" t="s">
        <v>5505</v>
      </c>
      <c r="AC1322" t="s">
        <v>6615</v>
      </c>
      <c r="AD1322" t="str">
        <f>_xlfn.XLOOKUP(AC1322,moves!A:A,moves!B:B)</f>
        <v>ice</v>
      </c>
      <c r="AE1322">
        <f>_xlfn.XLOOKUP(AC1322,moves!A:A,moves!D:D)</f>
        <v>0</v>
      </c>
      <c r="AF1322" t="str">
        <f>_xlfn.XLOOKUP(AC1322,moves!A:A,moves!E:E)</f>
        <v>Until the user switches out: Deal 1 damage to all other Pokémon that have an ability, ignoring resistance and weakness. This damage cannot be ignored or reduced.</v>
      </c>
      <c r="AG1322">
        <v>0</v>
      </c>
      <c r="AH1322">
        <v>0</v>
      </c>
      <c r="AI1322">
        <f t="shared" si="91"/>
        <v>1</v>
      </c>
      <c r="AJ1322" t="s">
        <v>524</v>
      </c>
      <c r="AL1322">
        <v>0</v>
      </c>
      <c r="AM1322" cm="1">
        <f t="array" ref="AM1322">IF(AL1322=1,1,
   IF(ISTEXT(AK1322),1,
   IF(AO1322&gt;1,AM1321,
   IF(AI1322=1,
      IF(SUMPRODUCT((LEN($Y$2:$Y$4096)-LEN(SUBSTITUTE($Y$2:$Y$4096,AA1322,"")))/LEN(AA1322))&gt;0,2,1),
      IF(
         SUMPRODUCT((LEN($Y$2:$Y$4096)-LEN(SUBSTITUTE($Y$2:$Y$4096,AA1322,"")))/LEN(AA1322))
         - SUMPRODUCT((LEN($Y$2:$Y$4096)-LEN(SUBSTITUTE($Y$2:$Y$4096,"Alolan "&amp;AA1322,"")))/LEN("Alolan "&amp;AA1322))
         - SUMPRODUCT((LEN($Y$2:$Y$4096)-LEN(SUBSTITUTE($Y$2:$Y$4096,"Galarian "&amp;AA1322,"")))/LEN("Galarian "&amp;AA1322))
         - SUMPRODUCT((LEN($Y$2:$Y$4096)-LEN(SUBSTITUTE($Y$2:$Y$4096,"Hisuian "&amp;AA1322,"")))/LEN("Hisuian "&amp;AA1322))
         - SUMPRODUCT((LEN($Y$2:$Y$4096)-LEN(SUBSTITUTE($Y$2:$Y$4096,"Paldean "&amp;AA1322,"")))/LEN("Paldean "&amp;AA1322))
      &gt;0,2,1)
   ))))</f>
        <v>2</v>
      </c>
      <c r="AN1322">
        <v>0</v>
      </c>
      <c r="AO1322">
        <v>0</v>
      </c>
    </row>
    <row r="1323" spans="1:41" x14ac:dyDescent="0.25">
      <c r="A1323">
        <v>479</v>
      </c>
      <c r="B1323" t="s">
        <v>232</v>
      </c>
      <c r="C1323" t="s">
        <v>1521</v>
      </c>
      <c r="D1323" t="s">
        <v>1524</v>
      </c>
      <c r="E1323">
        <v>50</v>
      </c>
      <c r="F1323">
        <v>50</v>
      </c>
      <c r="G1323">
        <v>77</v>
      </c>
      <c r="H1323">
        <v>95</v>
      </c>
      <c r="I1323">
        <v>77</v>
      </c>
      <c r="J1323">
        <v>91</v>
      </c>
      <c r="K1323" t="s">
        <v>402</v>
      </c>
      <c r="L1323" t="s">
        <v>247</v>
      </c>
      <c r="M1323" t="s">
        <v>248</v>
      </c>
      <c r="N1323">
        <v>8.89</v>
      </c>
      <c r="O1323">
        <v>6.6199999999999992</v>
      </c>
      <c r="P1323">
        <v>3</v>
      </c>
      <c r="Q1323">
        <v>1</v>
      </c>
      <c r="R1323">
        <f t="shared" si="88"/>
        <v>12</v>
      </c>
      <c r="S1323">
        <f t="shared" si="89"/>
        <v>8</v>
      </c>
      <c r="T1323">
        <f t="shared" si="90"/>
        <v>20</v>
      </c>
      <c r="U1323" t="s">
        <v>1521</v>
      </c>
      <c r="V1323" t="s">
        <v>1524</v>
      </c>
      <c r="W1323" t="s">
        <v>1512</v>
      </c>
      <c r="X1323" t="s">
        <v>429</v>
      </c>
      <c r="Z1323" t="str" cm="1">
        <f t="array" ref="Z1323">IF(ISBLANK(AK1323),_xlfn.LET(
    _xlpm.nameBeforeSlash, IF(ISNUMBER(SEARCH("/", Y1323)), LEFT(Y1323, SEARCH("/", Y1323)-1), Y1323),
    _xlpm.matchRow, IFERROR(MATCH(_xlpm.nameBeforeSlash, AA:AA, 0), ""),
    _xlpm.difference, IF(_xlpm.matchRow="", "", ABS((R1323 + S1323)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),IF(ISBLANK(Y1323),"","Hidden"))</f>
        <v/>
      </c>
      <c r="AA1323" t="s">
        <v>232</v>
      </c>
      <c r="AC1323" t="s">
        <v>480</v>
      </c>
      <c r="AD1323" t="str">
        <f>_xlfn.XLOOKUP(AC1323,moves!A:A,moves!B:B)</f>
        <v>ghost</v>
      </c>
      <c r="AE1323">
        <f>_xlfn.XLOOKUP(AC1323,moves!A:A,moves!D:D)</f>
        <v>4</v>
      </c>
      <c r="AF1323" t="str">
        <f>_xlfn.XLOOKUP(AC1323,moves!A:A,moves!E:E)</f>
        <v>If the target has a held item: Deal 1 extra damage and inflict the Paralyzed status on the target.</v>
      </c>
      <c r="AG1323">
        <v>0</v>
      </c>
      <c r="AH1323">
        <v>1</v>
      </c>
      <c r="AI1323">
        <f t="shared" si="91"/>
        <v>0</v>
      </c>
      <c r="AJ1323" t="s">
        <v>867</v>
      </c>
      <c r="AL1323">
        <v>0</v>
      </c>
      <c r="AM1323" cm="1">
        <f t="array" ref="AM1323">IF(AL1323=1,1,
   IF(ISTEXT(AK1323),1,
   IF(AO1323&gt;1,AM1322,
   IF(AI1323=1,
      IF(SUMPRODUCT((LEN($Y$2:$Y$4096)-LEN(SUBSTITUTE($Y$2:$Y$4096,AA1323,"")))/LEN(AA1323))&gt;0,2,1),
      IF(
         SUMPRODUCT((LEN($Y$2:$Y$4096)-LEN(SUBSTITUTE($Y$2:$Y$4096,AA1323,"")))/LEN(AA1323))
         - SUMPRODUCT((LEN($Y$2:$Y$4096)-LEN(SUBSTITUTE($Y$2:$Y$4096,"Alolan "&amp;AA1323,"")))/LEN("Alolan "&amp;AA1323))
         - SUMPRODUCT((LEN($Y$2:$Y$4096)-LEN(SUBSTITUTE($Y$2:$Y$4096,"Galarian "&amp;AA1323,"")))/LEN("Galarian "&amp;AA1323))
         - SUMPRODUCT((LEN($Y$2:$Y$4096)-LEN(SUBSTITUTE($Y$2:$Y$4096,"Hisuian "&amp;AA1323,"")))/LEN("Hisuian "&amp;AA1323))
         - SUMPRODUCT((LEN($Y$2:$Y$4096)-LEN(SUBSTITUTE($Y$2:$Y$4096,"Paldean "&amp;AA1323,"")))/LEN("Paldean "&amp;AA1323))
      &gt;0,2,1)
   ))))</f>
        <v>1</v>
      </c>
      <c r="AN1323">
        <v>0</v>
      </c>
      <c r="AO1323">
        <v>1</v>
      </c>
    </row>
    <row r="1324" spans="1:41" x14ac:dyDescent="0.25">
      <c r="A1324" t="s">
        <v>3104</v>
      </c>
      <c r="B1324" t="s">
        <v>232</v>
      </c>
      <c r="C1324" t="s">
        <v>1521</v>
      </c>
      <c r="D1324" t="s">
        <v>1209</v>
      </c>
      <c r="E1324">
        <v>50</v>
      </c>
      <c r="F1324">
        <v>65</v>
      </c>
      <c r="G1324">
        <v>107</v>
      </c>
      <c r="H1324">
        <v>105</v>
      </c>
      <c r="I1324">
        <v>107</v>
      </c>
      <c r="J1324">
        <v>86</v>
      </c>
      <c r="K1324" t="s">
        <v>402</v>
      </c>
      <c r="L1324" t="s">
        <v>247</v>
      </c>
      <c r="M1324" t="s">
        <v>248</v>
      </c>
      <c r="N1324">
        <v>9.34</v>
      </c>
      <c r="O1324">
        <v>8.42</v>
      </c>
      <c r="P1324">
        <v>2</v>
      </c>
      <c r="Q1324">
        <v>2</v>
      </c>
      <c r="R1324">
        <f t="shared" si="88"/>
        <v>11</v>
      </c>
      <c r="S1324">
        <f t="shared" si="89"/>
        <v>10</v>
      </c>
      <c r="T1324">
        <f t="shared" si="90"/>
        <v>21</v>
      </c>
      <c r="U1324" t="s">
        <v>1521</v>
      </c>
      <c r="V1324" t="s">
        <v>1209</v>
      </c>
      <c r="W1324" t="s">
        <v>1524</v>
      </c>
      <c r="X1324" t="s">
        <v>429</v>
      </c>
      <c r="Z1324" t="str" cm="1">
        <f t="array" ref="Z1324">IF(ISBLANK(AK1324),_xlfn.LET(
    _xlpm.nameBeforeSlash, IF(ISNUMBER(SEARCH("/", Y1324)), LEFT(Y1324, SEARCH("/", Y1324)-1), Y1324),
    _xlpm.matchRow, IFERROR(MATCH(_xlpm.nameBeforeSlash, AA:AA, 0), ""),
    _xlpm.difference, IF(_xlpm.matchRow="", "", ABS((R1324 + S1324)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),IF(ISBLANK(Y1324),"","Hidden"))</f>
        <v/>
      </c>
      <c r="AA1324" t="s">
        <v>3176</v>
      </c>
      <c r="AB1324" t="s">
        <v>3181</v>
      </c>
      <c r="AC1324" t="s">
        <v>422</v>
      </c>
      <c r="AD1324" t="str">
        <f>_xlfn.XLOOKUP(AC1324,moves!A:A,moves!B:B)</f>
        <v>ice</v>
      </c>
      <c r="AE1324">
        <f>_xlfn.XLOOKUP(AC1324,moves!A:A,moves!D:D)</f>
        <v>4</v>
      </c>
      <c r="AF1324" t="str">
        <f>_xlfn.XLOOKUP(AC1324,moves!A:A,moves!E:E)</f>
        <v>If 2 or more status symbols are rolled: Inflict the Frozen status on the target.</v>
      </c>
      <c r="AG1324">
        <v>0</v>
      </c>
      <c r="AH1324">
        <v>1</v>
      </c>
      <c r="AI1324">
        <f t="shared" si="91"/>
        <v>0</v>
      </c>
      <c r="AJ1324" t="s">
        <v>867</v>
      </c>
      <c r="AL1324">
        <v>0</v>
      </c>
      <c r="AM1324" cm="1">
        <f t="array" ref="AM1324">IF(AL1324=1,1,
   IF(ISTEXT(AK1324),1,
   IF(AO1324&gt;1,AM1323,
   IF(AI1324=1,
      IF(SUMPRODUCT((LEN($Y$2:$Y$4096)-LEN(SUBSTITUTE($Y$2:$Y$4096,AA1324,"")))/LEN(AA1324))&gt;0,2,1),
      IF(
         SUMPRODUCT((LEN($Y$2:$Y$4096)-LEN(SUBSTITUTE($Y$2:$Y$4096,AA1324,"")))/LEN(AA1324))
         - SUMPRODUCT((LEN($Y$2:$Y$4096)-LEN(SUBSTITUTE($Y$2:$Y$4096,"Alolan "&amp;AA1324,"")))/LEN("Alolan "&amp;AA1324))
         - SUMPRODUCT((LEN($Y$2:$Y$4096)-LEN(SUBSTITUTE($Y$2:$Y$4096,"Galarian "&amp;AA1324,"")))/LEN("Galarian "&amp;AA1324))
         - SUMPRODUCT((LEN($Y$2:$Y$4096)-LEN(SUBSTITUTE($Y$2:$Y$4096,"Hisuian "&amp;AA1324,"")))/LEN("Hisuian "&amp;AA1324))
         - SUMPRODUCT((LEN($Y$2:$Y$4096)-LEN(SUBSTITUTE($Y$2:$Y$4096,"Paldean "&amp;AA1324,"")))/LEN("Paldean "&amp;AA1324))
      &gt;0,2,1)
   ))))</f>
        <v>1</v>
      </c>
      <c r="AN1324">
        <v>0</v>
      </c>
      <c r="AO1324">
        <v>2</v>
      </c>
    </row>
    <row r="1325" spans="1:41" x14ac:dyDescent="0.25">
      <c r="A1325" t="s">
        <v>3103</v>
      </c>
      <c r="B1325" t="s">
        <v>232</v>
      </c>
      <c r="C1325" t="s">
        <v>1521</v>
      </c>
      <c r="D1325" t="s">
        <v>1481</v>
      </c>
      <c r="E1325">
        <v>50</v>
      </c>
      <c r="F1325">
        <v>65</v>
      </c>
      <c r="G1325">
        <v>107</v>
      </c>
      <c r="H1325">
        <v>105</v>
      </c>
      <c r="I1325">
        <v>107</v>
      </c>
      <c r="J1325">
        <v>86</v>
      </c>
      <c r="K1325" t="s">
        <v>402</v>
      </c>
      <c r="L1325" t="s">
        <v>247</v>
      </c>
      <c r="M1325" t="s">
        <v>248</v>
      </c>
      <c r="N1325">
        <v>9.34</v>
      </c>
      <c r="O1325">
        <v>8.42</v>
      </c>
      <c r="P1325">
        <v>2</v>
      </c>
      <c r="Q1325">
        <v>2</v>
      </c>
      <c r="R1325">
        <f t="shared" si="88"/>
        <v>11</v>
      </c>
      <c r="S1325">
        <f t="shared" si="89"/>
        <v>10</v>
      </c>
      <c r="T1325">
        <f t="shared" si="90"/>
        <v>21</v>
      </c>
      <c r="U1325" t="s">
        <v>1521</v>
      </c>
      <c r="V1325" t="s">
        <v>1481</v>
      </c>
      <c r="W1325" t="s">
        <v>1524</v>
      </c>
      <c r="X1325" t="s">
        <v>429</v>
      </c>
      <c r="Z1325" t="str" cm="1">
        <f t="array" ref="Z1325">IF(ISBLANK(AK1325),_xlfn.LET(
    _xlpm.nameBeforeSlash, IF(ISNUMBER(SEARCH("/", Y1325)), LEFT(Y1325, SEARCH("/", Y1325)-1), Y1325),
    _xlpm.matchRow, IFERROR(MATCH(_xlpm.nameBeforeSlash, AA:AA, 0), ""),
    _xlpm.difference, IF(_xlpm.matchRow="", "", ABS((R1325 + S1325)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),IF(ISBLANK(Y1325),"","Hidden"))</f>
        <v/>
      </c>
      <c r="AA1325" t="s">
        <v>3177</v>
      </c>
      <c r="AB1325" t="s">
        <v>3182</v>
      </c>
      <c r="AC1325" t="s">
        <v>1093</v>
      </c>
      <c r="AD1325" t="str">
        <f>_xlfn.XLOOKUP(AC1325,moves!A:A,moves!B:B)</f>
        <v>flying</v>
      </c>
      <c r="AE1325">
        <f>_xlfn.XLOOKUP(AC1325,moves!A:A,moves!D:D)</f>
        <v>5</v>
      </c>
      <c r="AF1325" t="str">
        <f>_xlfn.XLOOKUP(AC1325,moves!A:A,moves!E:E)</f>
        <v>Critical hits deal +1 damage. If the weather condition is not Rain or Strong Winds: Status symbols deal -2 damage</v>
      </c>
      <c r="AG1325">
        <v>0</v>
      </c>
      <c r="AH1325">
        <v>1</v>
      </c>
      <c r="AI1325">
        <f t="shared" si="91"/>
        <v>0</v>
      </c>
      <c r="AJ1325" t="s">
        <v>867</v>
      </c>
      <c r="AL1325">
        <v>0</v>
      </c>
      <c r="AM1325" cm="1">
        <f t="array" ref="AM1325">IF(AL1325=1,1,
   IF(ISTEXT(AK1325),1,
   IF(AO1325&gt;1,AM1324,
   IF(AI1325=1,
      IF(SUMPRODUCT((LEN($Y$2:$Y$4096)-LEN(SUBSTITUTE($Y$2:$Y$4096,AA1325,"")))/LEN(AA1325))&gt;0,2,1),
      IF(
         SUMPRODUCT((LEN($Y$2:$Y$4096)-LEN(SUBSTITUTE($Y$2:$Y$4096,AA1325,"")))/LEN(AA1325))
         - SUMPRODUCT((LEN($Y$2:$Y$4096)-LEN(SUBSTITUTE($Y$2:$Y$4096,"Alolan "&amp;AA1325,"")))/LEN("Alolan "&amp;AA1325))
         - SUMPRODUCT((LEN($Y$2:$Y$4096)-LEN(SUBSTITUTE($Y$2:$Y$4096,"Galarian "&amp;AA1325,"")))/LEN("Galarian "&amp;AA1325))
         - SUMPRODUCT((LEN($Y$2:$Y$4096)-LEN(SUBSTITUTE($Y$2:$Y$4096,"Hisuian "&amp;AA1325,"")))/LEN("Hisuian "&amp;AA1325))
         - SUMPRODUCT((LEN($Y$2:$Y$4096)-LEN(SUBSTITUTE($Y$2:$Y$4096,"Paldean "&amp;AA1325,"")))/LEN("Paldean "&amp;AA1325))
      &gt;0,2,1)
   ))))</f>
        <v>1</v>
      </c>
      <c r="AN1325">
        <v>0</v>
      </c>
      <c r="AO1325">
        <v>3</v>
      </c>
    </row>
    <row r="1326" spans="1:41" x14ac:dyDescent="0.25">
      <c r="A1326" t="s">
        <v>3102</v>
      </c>
      <c r="B1326" t="s">
        <v>232</v>
      </c>
      <c r="C1326" t="s">
        <v>1521</v>
      </c>
      <c r="D1326" t="s">
        <v>1479</v>
      </c>
      <c r="E1326">
        <v>50</v>
      </c>
      <c r="F1326">
        <v>65</v>
      </c>
      <c r="G1326">
        <v>107</v>
      </c>
      <c r="H1326">
        <v>105</v>
      </c>
      <c r="I1326">
        <v>107</v>
      </c>
      <c r="J1326">
        <v>86</v>
      </c>
      <c r="K1326" t="s">
        <v>402</v>
      </c>
      <c r="L1326" t="s">
        <v>247</v>
      </c>
      <c r="M1326" t="s">
        <v>248</v>
      </c>
      <c r="N1326">
        <v>9.34</v>
      </c>
      <c r="O1326">
        <v>8.42</v>
      </c>
      <c r="P1326">
        <v>2</v>
      </c>
      <c r="Q1326">
        <v>2</v>
      </c>
      <c r="R1326">
        <f t="shared" si="88"/>
        <v>11</v>
      </c>
      <c r="S1326">
        <f t="shared" si="89"/>
        <v>10</v>
      </c>
      <c r="T1326">
        <f t="shared" si="90"/>
        <v>21</v>
      </c>
      <c r="U1326" t="s">
        <v>1521</v>
      </c>
      <c r="V1326" t="s">
        <v>1479</v>
      </c>
      <c r="W1326" t="s">
        <v>1524</v>
      </c>
      <c r="X1326" t="s">
        <v>429</v>
      </c>
      <c r="Z1326" t="str" cm="1">
        <f t="array" ref="Z1326">IF(ISBLANK(AK1326),_xlfn.LET(
    _xlpm.nameBeforeSlash, IF(ISNUMBER(SEARCH("/", Y1326)), LEFT(Y1326, SEARCH("/", Y1326)-1), Y1326),
    _xlpm.matchRow, IFERROR(MATCH(_xlpm.nameBeforeSlash, AA:AA, 0), ""),
    _xlpm.difference, IF(_xlpm.matchRow="", "", ABS((R1326 + S1326)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),IF(ISBLANK(Y1326),"","Hidden"))</f>
        <v/>
      </c>
      <c r="AA1326" t="s">
        <v>3178</v>
      </c>
      <c r="AB1326" t="s">
        <v>3183</v>
      </c>
      <c r="AC1326" t="s">
        <v>797</v>
      </c>
      <c r="AD1326" t="str">
        <f>_xlfn.XLOOKUP(AC1326,moves!A:A,moves!B:B)</f>
        <v>fire</v>
      </c>
      <c r="AE1326">
        <f>_xlfn.XLOOKUP(AC1326,moves!A:A,moves!D:D)</f>
        <v>6</v>
      </c>
      <c r="AF1326" t="str">
        <f>_xlfn.XLOOKUP(AC1326,moves!A:A,moves!E:E)</f>
        <v xml:space="preserve">During this attack and when the user is next attacked: Status symbols deal +1 damage. </v>
      </c>
      <c r="AG1326">
        <v>0</v>
      </c>
      <c r="AH1326">
        <v>1</v>
      </c>
      <c r="AI1326">
        <f t="shared" si="91"/>
        <v>0</v>
      </c>
      <c r="AJ1326" t="s">
        <v>867</v>
      </c>
      <c r="AL1326">
        <v>0</v>
      </c>
      <c r="AM1326" cm="1">
        <f t="array" ref="AM1326">IF(AL1326=1,1,
   IF(ISTEXT(AK1326),1,
   IF(AO1326&gt;1,AM1325,
   IF(AI1326=1,
      IF(SUMPRODUCT((LEN($Y$2:$Y$4096)-LEN(SUBSTITUTE($Y$2:$Y$4096,AA1326,"")))/LEN(AA1326))&gt;0,2,1),
      IF(
         SUMPRODUCT((LEN($Y$2:$Y$4096)-LEN(SUBSTITUTE($Y$2:$Y$4096,AA1326,"")))/LEN(AA1326))
         - SUMPRODUCT((LEN($Y$2:$Y$4096)-LEN(SUBSTITUTE($Y$2:$Y$4096,"Alolan "&amp;AA1326,"")))/LEN("Alolan "&amp;AA1326))
         - SUMPRODUCT((LEN($Y$2:$Y$4096)-LEN(SUBSTITUTE($Y$2:$Y$4096,"Galarian "&amp;AA1326,"")))/LEN("Galarian "&amp;AA1326))
         - SUMPRODUCT((LEN($Y$2:$Y$4096)-LEN(SUBSTITUTE($Y$2:$Y$4096,"Hisuian "&amp;AA1326,"")))/LEN("Hisuian "&amp;AA1326))
         - SUMPRODUCT((LEN($Y$2:$Y$4096)-LEN(SUBSTITUTE($Y$2:$Y$4096,"Paldean "&amp;AA1326,"")))/LEN("Paldean "&amp;AA1326))
      &gt;0,2,1)
   ))))</f>
        <v>1</v>
      </c>
      <c r="AN1326">
        <v>0</v>
      </c>
      <c r="AO1326">
        <v>4</v>
      </c>
    </row>
    <row r="1327" spans="1:41" x14ac:dyDescent="0.25">
      <c r="A1327" t="s">
        <v>3106</v>
      </c>
      <c r="B1327" t="s">
        <v>232</v>
      </c>
      <c r="C1327" t="s">
        <v>1521</v>
      </c>
      <c r="D1327" t="s">
        <v>1468</v>
      </c>
      <c r="E1327">
        <v>50</v>
      </c>
      <c r="F1327">
        <v>65</v>
      </c>
      <c r="G1327">
        <v>107</v>
      </c>
      <c r="H1327">
        <v>105</v>
      </c>
      <c r="I1327">
        <v>107</v>
      </c>
      <c r="J1327">
        <v>86</v>
      </c>
      <c r="K1327" t="s">
        <v>402</v>
      </c>
      <c r="L1327" t="s">
        <v>247</v>
      </c>
      <c r="M1327" t="s">
        <v>248</v>
      </c>
      <c r="N1327">
        <v>9.34</v>
      </c>
      <c r="O1327">
        <v>8.42</v>
      </c>
      <c r="P1327">
        <v>2</v>
      </c>
      <c r="Q1327">
        <v>2</v>
      </c>
      <c r="R1327">
        <f t="shared" si="88"/>
        <v>11</v>
      </c>
      <c r="S1327">
        <f t="shared" si="89"/>
        <v>10</v>
      </c>
      <c r="T1327">
        <f t="shared" si="90"/>
        <v>21</v>
      </c>
      <c r="U1327" t="s">
        <v>1521</v>
      </c>
      <c r="V1327" t="s">
        <v>1468</v>
      </c>
      <c r="W1327" t="s">
        <v>1524</v>
      </c>
      <c r="X1327" t="s">
        <v>429</v>
      </c>
      <c r="Z1327" t="str" cm="1">
        <f t="array" ref="Z1327">IF(ISBLANK(AK1327),_xlfn.LET(
    _xlpm.nameBeforeSlash, IF(ISNUMBER(SEARCH("/", Y1327)), LEFT(Y1327, SEARCH("/", Y1327)-1), Y1327),
    _xlpm.matchRow, IFERROR(MATCH(_xlpm.nameBeforeSlash, AA:AA, 0), ""),
    _xlpm.difference, IF(_xlpm.matchRow="", "", ABS((R1327 + S1327)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),IF(ISBLANK(Y1327),"","Hidden"))</f>
        <v/>
      </c>
      <c r="AA1327" t="s">
        <v>3179</v>
      </c>
      <c r="AB1327" t="s">
        <v>3184</v>
      </c>
      <c r="AC1327" t="s">
        <v>463</v>
      </c>
      <c r="AD1327" t="str">
        <f>_xlfn.XLOOKUP(AC1327,moves!A:A,moves!B:B)</f>
        <v>grass</v>
      </c>
      <c r="AE1327">
        <f>_xlfn.XLOOKUP(AC1327,moves!A:A,moves!D:D)</f>
        <v>5</v>
      </c>
      <c r="AF1327" t="str">
        <f>_xlfn.XLOOKUP(AC1327,moves!A:A,moves!E:E)</f>
        <v>Critical hits deal +2 damage. For each critical hit rolled: The user takes 2 damage.</v>
      </c>
      <c r="AG1327">
        <v>0</v>
      </c>
      <c r="AH1327">
        <v>1</v>
      </c>
      <c r="AI1327">
        <f t="shared" si="91"/>
        <v>0</v>
      </c>
      <c r="AJ1327" t="s">
        <v>867</v>
      </c>
      <c r="AL1327">
        <v>0</v>
      </c>
      <c r="AM1327" cm="1">
        <f t="array" ref="AM1327">IF(AL1327=1,1,
   IF(ISTEXT(AK1327),1,
   IF(AO1327&gt;1,AM1326,
   IF(AI1327=1,
      IF(SUMPRODUCT((LEN($Y$2:$Y$4096)-LEN(SUBSTITUTE($Y$2:$Y$4096,AA1327,"")))/LEN(AA1327))&gt;0,2,1),
      IF(
         SUMPRODUCT((LEN($Y$2:$Y$4096)-LEN(SUBSTITUTE($Y$2:$Y$4096,AA1327,"")))/LEN(AA1327))
         - SUMPRODUCT((LEN($Y$2:$Y$4096)-LEN(SUBSTITUTE($Y$2:$Y$4096,"Alolan "&amp;AA1327,"")))/LEN("Alolan "&amp;AA1327))
         - SUMPRODUCT((LEN($Y$2:$Y$4096)-LEN(SUBSTITUTE($Y$2:$Y$4096,"Galarian "&amp;AA1327,"")))/LEN("Galarian "&amp;AA1327))
         - SUMPRODUCT((LEN($Y$2:$Y$4096)-LEN(SUBSTITUTE($Y$2:$Y$4096,"Hisuian "&amp;AA1327,"")))/LEN("Hisuian "&amp;AA1327))
         - SUMPRODUCT((LEN($Y$2:$Y$4096)-LEN(SUBSTITUTE($Y$2:$Y$4096,"Paldean "&amp;AA1327,"")))/LEN("Paldean "&amp;AA1327))
      &gt;0,2,1)
   ))))</f>
        <v>1</v>
      </c>
      <c r="AN1327">
        <v>0</v>
      </c>
      <c r="AO1327">
        <v>5</v>
      </c>
    </row>
    <row r="1328" spans="1:41" x14ac:dyDescent="0.25">
      <c r="A1328" t="s">
        <v>3105</v>
      </c>
      <c r="B1328" t="s">
        <v>232</v>
      </c>
      <c r="C1328" t="s">
        <v>1521</v>
      </c>
      <c r="D1328" t="s">
        <v>1490</v>
      </c>
      <c r="E1328">
        <v>50</v>
      </c>
      <c r="F1328">
        <v>65</v>
      </c>
      <c r="G1328">
        <v>107</v>
      </c>
      <c r="H1328">
        <v>105</v>
      </c>
      <c r="I1328">
        <v>107</v>
      </c>
      <c r="J1328">
        <v>86</v>
      </c>
      <c r="K1328" t="s">
        <v>402</v>
      </c>
      <c r="L1328" t="s">
        <v>247</v>
      </c>
      <c r="M1328" t="s">
        <v>248</v>
      </c>
      <c r="N1328">
        <v>9.34</v>
      </c>
      <c r="O1328">
        <v>8.42</v>
      </c>
      <c r="P1328">
        <v>2</v>
      </c>
      <c r="Q1328">
        <v>2</v>
      </c>
      <c r="R1328">
        <f t="shared" si="88"/>
        <v>11</v>
      </c>
      <c r="S1328">
        <f t="shared" si="89"/>
        <v>10</v>
      </c>
      <c r="T1328">
        <f t="shared" si="90"/>
        <v>21</v>
      </c>
      <c r="U1328" t="s">
        <v>1521</v>
      </c>
      <c r="V1328" t="s">
        <v>1490</v>
      </c>
      <c r="W1328" t="s">
        <v>1524</v>
      </c>
      <c r="X1328" t="s">
        <v>429</v>
      </c>
      <c r="Z1328" t="str" cm="1">
        <f t="array" ref="Z1328">IF(ISBLANK(AK1328),_xlfn.LET(
    _xlpm.nameBeforeSlash, IF(ISNUMBER(SEARCH("/", Y1328)), LEFT(Y1328, SEARCH("/", Y1328)-1), Y1328),
    _xlpm.matchRow, IFERROR(MATCH(_xlpm.nameBeforeSlash, AA:AA, 0), ""),
    _xlpm.difference, IF(_xlpm.matchRow="", "", ABS((R1328 + S1328)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),IF(ISBLANK(Y1328),"","Hidden"))</f>
        <v/>
      </c>
      <c r="AA1328" t="s">
        <v>3180</v>
      </c>
      <c r="AB1328" t="s">
        <v>3185</v>
      </c>
      <c r="AC1328" t="s">
        <v>413</v>
      </c>
      <c r="AD1328" t="str">
        <f>_xlfn.XLOOKUP(AC1328,moves!A:A,moves!B:B)</f>
        <v>water</v>
      </c>
      <c r="AE1328">
        <f>_xlfn.XLOOKUP(AC1328,moves!A:A,moves!D:D)</f>
        <v>5</v>
      </c>
      <c r="AF1328" t="str">
        <f>_xlfn.XLOOKUP(AC1328,moves!A:A,moves!E:E)</f>
        <v>If 2 or more status symbols are rolled: Inflict the Confused status on the target.</v>
      </c>
      <c r="AG1328">
        <v>0</v>
      </c>
      <c r="AH1328">
        <v>1</v>
      </c>
      <c r="AI1328">
        <f t="shared" si="91"/>
        <v>0</v>
      </c>
      <c r="AJ1328" t="s">
        <v>867</v>
      </c>
      <c r="AL1328">
        <v>0</v>
      </c>
      <c r="AM1328" cm="1">
        <f t="array" ref="AM1328">IF(AL1328=1,1,
   IF(ISTEXT(AK1328),1,
   IF(AO1328&gt;1,AM1327,
   IF(AI1328=1,
      IF(SUMPRODUCT((LEN($Y$2:$Y$4096)-LEN(SUBSTITUTE($Y$2:$Y$4096,AA1328,"")))/LEN(AA1328))&gt;0,2,1),
      IF(
         SUMPRODUCT((LEN($Y$2:$Y$4096)-LEN(SUBSTITUTE($Y$2:$Y$4096,AA1328,"")))/LEN(AA1328))
         - SUMPRODUCT((LEN($Y$2:$Y$4096)-LEN(SUBSTITUTE($Y$2:$Y$4096,"Alolan "&amp;AA1328,"")))/LEN("Alolan "&amp;AA1328))
         - SUMPRODUCT((LEN($Y$2:$Y$4096)-LEN(SUBSTITUTE($Y$2:$Y$4096,"Galarian "&amp;AA1328,"")))/LEN("Galarian "&amp;AA1328))
         - SUMPRODUCT((LEN($Y$2:$Y$4096)-LEN(SUBSTITUTE($Y$2:$Y$4096,"Hisuian "&amp;AA1328,"")))/LEN("Hisuian "&amp;AA1328))
         - SUMPRODUCT((LEN($Y$2:$Y$4096)-LEN(SUBSTITUTE($Y$2:$Y$4096,"Paldean "&amp;AA1328,"")))/LEN("Paldean "&amp;AA1328))
      &gt;0,2,1)
   ))))</f>
        <v>1</v>
      </c>
      <c r="AN1328">
        <v>0</v>
      </c>
      <c r="AO1328">
        <v>6</v>
      </c>
    </row>
    <row r="1329" spans="1:41" x14ac:dyDescent="0.25">
      <c r="A1329" t="s">
        <v>4232</v>
      </c>
      <c r="B1329" t="s">
        <v>232</v>
      </c>
      <c r="C1329" t="s">
        <v>1521</v>
      </c>
      <c r="D1329" t="s">
        <v>1524</v>
      </c>
      <c r="E1329">
        <v>50</v>
      </c>
      <c r="F1329">
        <v>50</v>
      </c>
      <c r="G1329">
        <v>77</v>
      </c>
      <c r="H1329">
        <v>95</v>
      </c>
      <c r="I1329">
        <v>77</v>
      </c>
      <c r="J1329">
        <v>91</v>
      </c>
      <c r="K1329" t="s">
        <v>402</v>
      </c>
      <c r="L1329" t="s">
        <v>247</v>
      </c>
      <c r="M1329" t="s">
        <v>248</v>
      </c>
      <c r="N1329">
        <v>8.89</v>
      </c>
      <c r="O1329">
        <v>6.6199999999999992</v>
      </c>
      <c r="P1329">
        <v>3</v>
      </c>
      <c r="Q1329">
        <v>1</v>
      </c>
      <c r="R1329">
        <f t="shared" si="88"/>
        <v>12</v>
      </c>
      <c r="S1329">
        <f t="shared" si="89"/>
        <v>8</v>
      </c>
      <c r="T1329">
        <f t="shared" si="90"/>
        <v>20</v>
      </c>
      <c r="U1329" t="s">
        <v>1521</v>
      </c>
      <c r="V1329" t="s">
        <v>1524</v>
      </c>
      <c r="W1329" t="s">
        <v>1512</v>
      </c>
      <c r="X1329" t="s">
        <v>429</v>
      </c>
      <c r="Z1329" t="str" cm="1">
        <f t="array" ref="Z1329">IF(ISBLANK(AK1329),_xlfn.LET(
    _xlpm.nameBeforeSlash, IF(ISNUMBER(SEARCH("/", Y1329)), LEFT(Y1329, SEARCH("/", Y1329)-1), Y1329),
    _xlpm.matchRow, IFERROR(MATCH(_xlpm.nameBeforeSlash, AA:AA, 0), ""),
    _xlpm.difference, IF(_xlpm.matchRow="", "", ABS((R1329 + S1329)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),IF(ISBLANK(Y1329),"","Hidden"))</f>
        <v/>
      </c>
      <c r="AA1329" t="s">
        <v>5506</v>
      </c>
      <c r="AC1329" t="s">
        <v>990</v>
      </c>
      <c r="AD1329" t="str">
        <f>_xlfn.XLOOKUP(AC1329,moves!A:A,moves!B:B)</f>
        <v>electric</v>
      </c>
      <c r="AE1329">
        <f>_xlfn.XLOOKUP(AC1329,moves!A:A,moves!D:D)</f>
        <v>4</v>
      </c>
      <c r="AF1329" t="str">
        <f>_xlfn.XLOOKUP(AC1329,moves!A:A,moves!E:E)</f>
        <v xml:space="preserve"> </v>
      </c>
      <c r="AG1329">
        <v>0</v>
      </c>
      <c r="AH1329">
        <v>1</v>
      </c>
      <c r="AI1329">
        <f t="shared" si="91"/>
        <v>1</v>
      </c>
      <c r="AJ1329" t="s">
        <v>867</v>
      </c>
      <c r="AL1329">
        <v>0</v>
      </c>
      <c r="AM1329" cm="1">
        <f t="array" ref="AM1329">IF(AL1329=1,1,
   IF(ISTEXT(AK1329),1,
   IF(AO1329&gt;1,AM1328,
   IF(AI1329=1,
      IF(SUMPRODUCT((LEN($Y$2:$Y$4096)-LEN(SUBSTITUTE($Y$2:$Y$4096,AA1329,"")))/LEN(AA1329))&gt;0,2,1),
      IF(
         SUMPRODUCT((LEN($Y$2:$Y$4096)-LEN(SUBSTITUTE($Y$2:$Y$4096,AA1329,"")))/LEN(AA1329))
         - SUMPRODUCT((LEN($Y$2:$Y$4096)-LEN(SUBSTITUTE($Y$2:$Y$4096,"Alolan "&amp;AA1329,"")))/LEN("Alolan "&amp;AA1329))
         - SUMPRODUCT((LEN($Y$2:$Y$4096)-LEN(SUBSTITUTE($Y$2:$Y$4096,"Galarian "&amp;AA1329,"")))/LEN("Galarian "&amp;AA1329))
         - SUMPRODUCT((LEN($Y$2:$Y$4096)-LEN(SUBSTITUTE($Y$2:$Y$4096,"Hisuian "&amp;AA1329,"")))/LEN("Hisuian "&amp;AA1329))
         - SUMPRODUCT((LEN($Y$2:$Y$4096)-LEN(SUBSTITUTE($Y$2:$Y$4096,"Paldean "&amp;AA1329,"")))/LEN("Paldean "&amp;AA1329))
      &gt;0,2,1)
   ))))</f>
        <v>1</v>
      </c>
      <c r="AN1329">
        <v>0</v>
      </c>
      <c r="AO1329">
        <v>1</v>
      </c>
    </row>
    <row r="1330" spans="1:41" x14ac:dyDescent="0.25">
      <c r="A1330" t="s">
        <v>4233</v>
      </c>
      <c r="B1330" t="s">
        <v>232</v>
      </c>
      <c r="C1330" t="s">
        <v>1521</v>
      </c>
      <c r="D1330" t="s">
        <v>1209</v>
      </c>
      <c r="E1330">
        <v>50</v>
      </c>
      <c r="F1330">
        <v>65</v>
      </c>
      <c r="G1330">
        <v>107</v>
      </c>
      <c r="H1330">
        <v>105</v>
      </c>
      <c r="I1330">
        <v>107</v>
      </c>
      <c r="J1330">
        <v>86</v>
      </c>
      <c r="K1330" t="s">
        <v>402</v>
      </c>
      <c r="L1330" t="s">
        <v>247</v>
      </c>
      <c r="M1330" t="s">
        <v>248</v>
      </c>
      <c r="N1330">
        <v>9.34</v>
      </c>
      <c r="O1330">
        <v>8.42</v>
      </c>
      <c r="P1330">
        <v>2</v>
      </c>
      <c r="Q1330">
        <v>2</v>
      </c>
      <c r="R1330">
        <f t="shared" si="88"/>
        <v>11</v>
      </c>
      <c r="S1330">
        <f t="shared" si="89"/>
        <v>10</v>
      </c>
      <c r="T1330">
        <f t="shared" si="90"/>
        <v>21</v>
      </c>
      <c r="U1330" t="s">
        <v>1521</v>
      </c>
      <c r="V1330" t="s">
        <v>1209</v>
      </c>
      <c r="W1330" t="s">
        <v>1524</v>
      </c>
      <c r="X1330" t="s">
        <v>429</v>
      </c>
      <c r="Z1330" t="str" cm="1">
        <f t="array" ref="Z1330">IF(ISBLANK(AK1330),_xlfn.LET(
    _xlpm.nameBeforeSlash, IF(ISNUMBER(SEARCH("/", Y1330)), LEFT(Y1330, SEARCH("/", Y1330)-1), Y1330),
    _xlpm.matchRow, IFERROR(MATCH(_xlpm.nameBeforeSlash, AA:AA, 0), ""),
    _xlpm.difference, IF(_xlpm.matchRow="", "", ABS((R1330 + S1330)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),IF(ISBLANK(Y1330),"","Hidden"))</f>
        <v/>
      </c>
      <c r="AA1330" t="s">
        <v>5507</v>
      </c>
      <c r="AB1330" t="s">
        <v>3181</v>
      </c>
      <c r="AC1330" t="s">
        <v>1206</v>
      </c>
      <c r="AD1330" t="str">
        <f>_xlfn.XLOOKUP(AC1330,moves!A:A,moves!B:B)</f>
        <v>ice</v>
      </c>
      <c r="AE1330">
        <f>_xlfn.XLOOKUP(AC1330,moves!A:A,moves!D:D)</f>
        <v>4</v>
      </c>
      <c r="AF1330" t="str">
        <f>_xlfn.XLOOKUP(AC1330,moves!A:A,moves!E:E)</f>
        <v>Type effectiveness against Water-type Pokémon is +2 instead of -2.</v>
      </c>
      <c r="AG1330">
        <v>0</v>
      </c>
      <c r="AH1330">
        <v>1</v>
      </c>
      <c r="AI1330">
        <f t="shared" si="91"/>
        <v>1</v>
      </c>
      <c r="AJ1330" t="s">
        <v>867</v>
      </c>
      <c r="AL1330">
        <v>0</v>
      </c>
      <c r="AM1330" cm="1">
        <f t="array" ref="AM1330">IF(AL1330=1,1,
   IF(ISTEXT(AK1330),1,
   IF(AO1330&gt;1,AM1329,
   IF(AI1330=1,
      IF(SUMPRODUCT((LEN($Y$2:$Y$4096)-LEN(SUBSTITUTE($Y$2:$Y$4096,AA1330,"")))/LEN(AA1330))&gt;0,2,1),
      IF(
         SUMPRODUCT((LEN($Y$2:$Y$4096)-LEN(SUBSTITUTE($Y$2:$Y$4096,AA1330,"")))/LEN(AA1330))
         - SUMPRODUCT((LEN($Y$2:$Y$4096)-LEN(SUBSTITUTE($Y$2:$Y$4096,"Alolan "&amp;AA1330,"")))/LEN("Alolan "&amp;AA1330))
         - SUMPRODUCT((LEN($Y$2:$Y$4096)-LEN(SUBSTITUTE($Y$2:$Y$4096,"Galarian "&amp;AA1330,"")))/LEN("Galarian "&amp;AA1330))
         - SUMPRODUCT((LEN($Y$2:$Y$4096)-LEN(SUBSTITUTE($Y$2:$Y$4096,"Hisuian "&amp;AA1330,"")))/LEN("Hisuian "&amp;AA1330))
         - SUMPRODUCT((LEN($Y$2:$Y$4096)-LEN(SUBSTITUTE($Y$2:$Y$4096,"Paldean "&amp;AA1330,"")))/LEN("Paldean "&amp;AA1330))
      &gt;0,2,1)
   ))))</f>
        <v>1</v>
      </c>
      <c r="AN1330">
        <v>0</v>
      </c>
      <c r="AO1330">
        <v>2</v>
      </c>
    </row>
    <row r="1331" spans="1:41" x14ac:dyDescent="0.25">
      <c r="A1331" t="s">
        <v>4234</v>
      </c>
      <c r="B1331" t="s">
        <v>232</v>
      </c>
      <c r="C1331" t="s">
        <v>1521</v>
      </c>
      <c r="D1331" t="s">
        <v>1481</v>
      </c>
      <c r="E1331">
        <v>50</v>
      </c>
      <c r="F1331">
        <v>65</v>
      </c>
      <c r="G1331">
        <v>107</v>
      </c>
      <c r="H1331">
        <v>105</v>
      </c>
      <c r="I1331">
        <v>107</v>
      </c>
      <c r="J1331">
        <v>86</v>
      </c>
      <c r="K1331" t="s">
        <v>402</v>
      </c>
      <c r="L1331" t="s">
        <v>247</v>
      </c>
      <c r="M1331" t="s">
        <v>248</v>
      </c>
      <c r="N1331">
        <v>9.34</v>
      </c>
      <c r="O1331">
        <v>8.42</v>
      </c>
      <c r="P1331">
        <v>2</v>
      </c>
      <c r="Q1331">
        <v>2</v>
      </c>
      <c r="R1331">
        <f t="shared" si="88"/>
        <v>11</v>
      </c>
      <c r="S1331">
        <f t="shared" si="89"/>
        <v>10</v>
      </c>
      <c r="T1331">
        <f t="shared" si="90"/>
        <v>21</v>
      </c>
      <c r="U1331" t="s">
        <v>1521</v>
      </c>
      <c r="V1331" t="s">
        <v>1481</v>
      </c>
      <c r="W1331" t="s">
        <v>1524</v>
      </c>
      <c r="X1331" t="s">
        <v>429</v>
      </c>
      <c r="Z1331" t="str" cm="1">
        <f t="array" ref="Z1331">IF(ISBLANK(AK1331),_xlfn.LET(
    _xlpm.nameBeforeSlash, IF(ISNUMBER(SEARCH("/", Y1331)), LEFT(Y1331, SEARCH("/", Y1331)-1), Y1331),
    _xlpm.matchRow, IFERROR(MATCH(_xlpm.nameBeforeSlash, AA:AA, 0), ""),
    _xlpm.difference, IF(_xlpm.matchRow="", "", ABS((R1331 + S1331)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),IF(ISBLANK(Y1331),"","Hidden"))</f>
        <v/>
      </c>
      <c r="AA1331" t="s">
        <v>5508</v>
      </c>
      <c r="AB1331" t="s">
        <v>3182</v>
      </c>
      <c r="AC1331" t="s">
        <v>449</v>
      </c>
      <c r="AD1331" t="str">
        <f>_xlfn.XLOOKUP(AC1331,moves!A:A,moves!B:B)</f>
        <v>flying</v>
      </c>
      <c r="AE1331">
        <f>_xlfn.XLOOKUP(AC1331,moves!A:A,moves!D:D)</f>
        <v>4</v>
      </c>
      <c r="AF1331" t="str">
        <f>_xlfn.XLOOKUP(AC1331,moves!A:A,moves!E:E)</f>
        <v>Critical hits deal +1 damage.</v>
      </c>
      <c r="AG1331">
        <v>0</v>
      </c>
      <c r="AH1331">
        <v>1</v>
      </c>
      <c r="AI1331">
        <f t="shared" si="91"/>
        <v>1</v>
      </c>
      <c r="AJ1331" t="s">
        <v>867</v>
      </c>
      <c r="AL1331">
        <v>0</v>
      </c>
      <c r="AM1331" cm="1">
        <f t="array" ref="AM1331">IF(AL1331=1,1,
   IF(ISTEXT(AK1331),1,
   IF(AO1331&gt;1,AM1330,
   IF(AI1331=1,
      IF(SUMPRODUCT((LEN($Y$2:$Y$4096)-LEN(SUBSTITUTE($Y$2:$Y$4096,AA1331,"")))/LEN(AA1331))&gt;0,2,1),
      IF(
         SUMPRODUCT((LEN($Y$2:$Y$4096)-LEN(SUBSTITUTE($Y$2:$Y$4096,AA1331,"")))/LEN(AA1331))
         - SUMPRODUCT((LEN($Y$2:$Y$4096)-LEN(SUBSTITUTE($Y$2:$Y$4096,"Alolan "&amp;AA1331,"")))/LEN("Alolan "&amp;AA1331))
         - SUMPRODUCT((LEN($Y$2:$Y$4096)-LEN(SUBSTITUTE($Y$2:$Y$4096,"Galarian "&amp;AA1331,"")))/LEN("Galarian "&amp;AA1331))
         - SUMPRODUCT((LEN($Y$2:$Y$4096)-LEN(SUBSTITUTE($Y$2:$Y$4096,"Hisuian "&amp;AA1331,"")))/LEN("Hisuian "&amp;AA1331))
         - SUMPRODUCT((LEN($Y$2:$Y$4096)-LEN(SUBSTITUTE($Y$2:$Y$4096,"Paldean "&amp;AA1331,"")))/LEN("Paldean "&amp;AA1331))
      &gt;0,2,1)
   ))))</f>
        <v>1</v>
      </c>
      <c r="AN1331">
        <v>0</v>
      </c>
      <c r="AO1331">
        <v>3</v>
      </c>
    </row>
    <row r="1332" spans="1:41" x14ac:dyDescent="0.25">
      <c r="A1332" t="s">
        <v>4235</v>
      </c>
      <c r="B1332" t="s">
        <v>232</v>
      </c>
      <c r="C1332" t="s">
        <v>1521</v>
      </c>
      <c r="D1332" t="s">
        <v>1479</v>
      </c>
      <c r="E1332">
        <v>50</v>
      </c>
      <c r="F1332">
        <v>65</v>
      </c>
      <c r="G1332">
        <v>107</v>
      </c>
      <c r="H1332">
        <v>105</v>
      </c>
      <c r="I1332">
        <v>107</v>
      </c>
      <c r="J1332">
        <v>86</v>
      </c>
      <c r="K1332" t="s">
        <v>402</v>
      </c>
      <c r="L1332" t="s">
        <v>247</v>
      </c>
      <c r="M1332" t="s">
        <v>248</v>
      </c>
      <c r="N1332">
        <v>9.34</v>
      </c>
      <c r="O1332">
        <v>8.42</v>
      </c>
      <c r="P1332">
        <v>2</v>
      </c>
      <c r="Q1332">
        <v>2</v>
      </c>
      <c r="R1332">
        <f t="shared" si="88"/>
        <v>11</v>
      </c>
      <c r="S1332">
        <f t="shared" si="89"/>
        <v>10</v>
      </c>
      <c r="T1332">
        <f t="shared" si="90"/>
        <v>21</v>
      </c>
      <c r="U1332" t="s">
        <v>1521</v>
      </c>
      <c r="V1332" t="s">
        <v>1479</v>
      </c>
      <c r="W1332" t="s">
        <v>1524</v>
      </c>
      <c r="X1332" t="s">
        <v>429</v>
      </c>
      <c r="Z1332" t="str" cm="1">
        <f t="array" ref="Z1332">IF(ISBLANK(AK1332),_xlfn.LET(
    _xlpm.nameBeforeSlash, IF(ISNUMBER(SEARCH("/", Y1332)), LEFT(Y1332, SEARCH("/", Y1332)-1), Y1332),
    _xlpm.matchRow, IFERROR(MATCH(_xlpm.nameBeforeSlash, AA:AA, 0), ""),
    _xlpm.difference, IF(_xlpm.matchRow="", "", ABS((R1332 + S1332)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),IF(ISBLANK(Y1332),"","Hidden"))</f>
        <v/>
      </c>
      <c r="AA1332" t="s">
        <v>5509</v>
      </c>
      <c r="AB1332" t="s">
        <v>3183</v>
      </c>
      <c r="AC1332" t="s">
        <v>504</v>
      </c>
      <c r="AD1332" t="str">
        <f>_xlfn.XLOOKUP(AC1332,moves!A:A,moves!B:B)</f>
        <v>fire</v>
      </c>
      <c r="AE1332">
        <f>_xlfn.XLOOKUP(AC1332,moves!A:A,moves!D:D)</f>
        <v>3</v>
      </c>
      <c r="AF1332" t="str">
        <f>_xlfn.XLOOKUP(AC1332,moves!A:A,moves!E:E)</f>
        <v>Inflict the Burned status on the target. If the target was already Burned: Deal double damage.</v>
      </c>
      <c r="AG1332">
        <v>0</v>
      </c>
      <c r="AH1332">
        <v>1</v>
      </c>
      <c r="AI1332">
        <f t="shared" si="91"/>
        <v>1</v>
      </c>
      <c r="AJ1332" t="s">
        <v>867</v>
      </c>
      <c r="AL1332">
        <v>0</v>
      </c>
      <c r="AM1332" cm="1">
        <f t="array" ref="AM1332">IF(AL1332=1,1,
   IF(ISTEXT(AK1332),1,
   IF(AO1332&gt;1,AM1331,
   IF(AI1332=1,
      IF(SUMPRODUCT((LEN($Y$2:$Y$4096)-LEN(SUBSTITUTE($Y$2:$Y$4096,AA1332,"")))/LEN(AA1332))&gt;0,2,1),
      IF(
         SUMPRODUCT((LEN($Y$2:$Y$4096)-LEN(SUBSTITUTE($Y$2:$Y$4096,AA1332,"")))/LEN(AA1332))
         - SUMPRODUCT((LEN($Y$2:$Y$4096)-LEN(SUBSTITUTE($Y$2:$Y$4096,"Alolan "&amp;AA1332,"")))/LEN("Alolan "&amp;AA1332))
         - SUMPRODUCT((LEN($Y$2:$Y$4096)-LEN(SUBSTITUTE($Y$2:$Y$4096,"Galarian "&amp;AA1332,"")))/LEN("Galarian "&amp;AA1332))
         - SUMPRODUCT((LEN($Y$2:$Y$4096)-LEN(SUBSTITUTE($Y$2:$Y$4096,"Hisuian "&amp;AA1332,"")))/LEN("Hisuian "&amp;AA1332))
         - SUMPRODUCT((LEN($Y$2:$Y$4096)-LEN(SUBSTITUTE($Y$2:$Y$4096,"Paldean "&amp;AA1332,"")))/LEN("Paldean "&amp;AA1332))
      &gt;0,2,1)
   ))))</f>
        <v>1</v>
      </c>
      <c r="AN1332">
        <v>0</v>
      </c>
      <c r="AO1332">
        <v>4</v>
      </c>
    </row>
    <row r="1333" spans="1:41" x14ac:dyDescent="0.25">
      <c r="A1333" t="s">
        <v>4236</v>
      </c>
      <c r="B1333" t="s">
        <v>232</v>
      </c>
      <c r="C1333" t="s">
        <v>1521</v>
      </c>
      <c r="D1333" t="s">
        <v>1468</v>
      </c>
      <c r="E1333">
        <v>50</v>
      </c>
      <c r="F1333">
        <v>65</v>
      </c>
      <c r="G1333">
        <v>107</v>
      </c>
      <c r="H1333">
        <v>105</v>
      </c>
      <c r="I1333">
        <v>107</v>
      </c>
      <c r="J1333">
        <v>86</v>
      </c>
      <c r="K1333" t="s">
        <v>402</v>
      </c>
      <c r="L1333" t="s">
        <v>247</v>
      </c>
      <c r="M1333" t="s">
        <v>248</v>
      </c>
      <c r="N1333">
        <v>9.34</v>
      </c>
      <c r="O1333">
        <v>8.42</v>
      </c>
      <c r="P1333">
        <v>2</v>
      </c>
      <c r="Q1333">
        <v>2</v>
      </c>
      <c r="R1333">
        <f t="shared" si="88"/>
        <v>11</v>
      </c>
      <c r="S1333">
        <f t="shared" si="89"/>
        <v>10</v>
      </c>
      <c r="T1333">
        <f t="shared" si="90"/>
        <v>21</v>
      </c>
      <c r="U1333" t="s">
        <v>1521</v>
      </c>
      <c r="V1333" t="s">
        <v>1468</v>
      </c>
      <c r="W1333" t="s">
        <v>1524</v>
      </c>
      <c r="X1333" t="s">
        <v>429</v>
      </c>
      <c r="Z1333" t="str" cm="1">
        <f t="array" ref="Z1333">IF(ISBLANK(AK1333),_xlfn.LET(
    _xlpm.nameBeforeSlash, IF(ISNUMBER(SEARCH("/", Y1333)), LEFT(Y1333, SEARCH("/", Y1333)-1), Y1333),
    _xlpm.matchRow, IFERROR(MATCH(_xlpm.nameBeforeSlash, AA:AA, 0), ""),
    _xlpm.difference, IF(_xlpm.matchRow="", "", ABS((R1333 + S1333)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),IF(ISBLANK(Y1333),"","Hidden"))</f>
        <v/>
      </c>
      <c r="AA1333" t="s">
        <v>5510</v>
      </c>
      <c r="AB1333" t="s">
        <v>3184</v>
      </c>
      <c r="AC1333" t="s">
        <v>517</v>
      </c>
      <c r="AD1333" t="str">
        <f>_xlfn.XLOOKUP(AC1333,moves!A:A,moves!B:B)</f>
        <v>grass</v>
      </c>
      <c r="AE1333">
        <f>_xlfn.XLOOKUP(AC1333,moves!A:A,moves!D:D)</f>
        <v>5</v>
      </c>
      <c r="AF1333" t="str">
        <f>_xlfn.XLOOKUP(AC1333,moves!A:A,moves!E:E)</f>
        <v xml:space="preserve">During this attack and when the user is next attacked: Status symbols deal +1 damage. </v>
      </c>
      <c r="AG1333">
        <v>0</v>
      </c>
      <c r="AH1333">
        <v>1</v>
      </c>
      <c r="AI1333">
        <f t="shared" si="91"/>
        <v>1</v>
      </c>
      <c r="AJ1333" t="s">
        <v>867</v>
      </c>
      <c r="AL1333">
        <v>0</v>
      </c>
      <c r="AM1333" cm="1">
        <f t="array" ref="AM1333">IF(AL1333=1,1,
   IF(ISTEXT(AK1333),1,
   IF(AO1333&gt;1,AM1332,
   IF(AI1333=1,
      IF(SUMPRODUCT((LEN($Y$2:$Y$4096)-LEN(SUBSTITUTE($Y$2:$Y$4096,AA1333,"")))/LEN(AA1333))&gt;0,2,1),
      IF(
         SUMPRODUCT((LEN($Y$2:$Y$4096)-LEN(SUBSTITUTE($Y$2:$Y$4096,AA1333,"")))/LEN(AA1333))
         - SUMPRODUCT((LEN($Y$2:$Y$4096)-LEN(SUBSTITUTE($Y$2:$Y$4096,"Alolan "&amp;AA1333,"")))/LEN("Alolan "&amp;AA1333))
         - SUMPRODUCT((LEN($Y$2:$Y$4096)-LEN(SUBSTITUTE($Y$2:$Y$4096,"Galarian "&amp;AA1333,"")))/LEN("Galarian "&amp;AA1333))
         - SUMPRODUCT((LEN($Y$2:$Y$4096)-LEN(SUBSTITUTE($Y$2:$Y$4096,"Hisuian "&amp;AA1333,"")))/LEN("Hisuian "&amp;AA1333))
         - SUMPRODUCT((LEN($Y$2:$Y$4096)-LEN(SUBSTITUTE($Y$2:$Y$4096,"Paldean "&amp;AA1333,"")))/LEN("Paldean "&amp;AA1333))
      &gt;0,2,1)
   ))))</f>
        <v>1</v>
      </c>
      <c r="AN1333">
        <v>0</v>
      </c>
      <c r="AO1333">
        <v>5</v>
      </c>
    </row>
    <row r="1334" spans="1:41" x14ac:dyDescent="0.25">
      <c r="A1334" t="s">
        <v>4237</v>
      </c>
      <c r="B1334" t="s">
        <v>232</v>
      </c>
      <c r="C1334" t="s">
        <v>1521</v>
      </c>
      <c r="D1334" t="s">
        <v>1490</v>
      </c>
      <c r="E1334">
        <v>50</v>
      </c>
      <c r="F1334">
        <v>65</v>
      </c>
      <c r="G1334">
        <v>107</v>
      </c>
      <c r="H1334">
        <v>105</v>
      </c>
      <c r="I1334">
        <v>107</v>
      </c>
      <c r="J1334">
        <v>86</v>
      </c>
      <c r="K1334" t="s">
        <v>402</v>
      </c>
      <c r="L1334" t="s">
        <v>247</v>
      </c>
      <c r="M1334" t="s">
        <v>248</v>
      </c>
      <c r="N1334">
        <v>9.34</v>
      </c>
      <c r="O1334">
        <v>8.42</v>
      </c>
      <c r="P1334">
        <v>2</v>
      </c>
      <c r="Q1334">
        <v>2</v>
      </c>
      <c r="R1334">
        <f t="shared" si="88"/>
        <v>11</v>
      </c>
      <c r="S1334">
        <f t="shared" si="89"/>
        <v>10</v>
      </c>
      <c r="T1334">
        <f t="shared" si="90"/>
        <v>21</v>
      </c>
      <c r="U1334" t="s">
        <v>1521</v>
      </c>
      <c r="V1334" t="s">
        <v>1490</v>
      </c>
      <c r="W1334" t="s">
        <v>1524</v>
      </c>
      <c r="X1334" t="s">
        <v>429</v>
      </c>
      <c r="Z1334" t="str" cm="1">
        <f t="array" ref="Z1334">IF(ISBLANK(AK1334),_xlfn.LET(
    _xlpm.nameBeforeSlash, IF(ISNUMBER(SEARCH("/", Y1334)), LEFT(Y1334, SEARCH("/", Y1334)-1), Y1334),
    _xlpm.matchRow, IFERROR(MATCH(_xlpm.nameBeforeSlash, AA:AA, 0), ""),
    _xlpm.difference, IF(_xlpm.matchRow="", "", ABS((R1334 + S1334)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),IF(ISBLANK(Y1334),"","Hidden"))</f>
        <v/>
      </c>
      <c r="AA1334" t="s">
        <v>5511</v>
      </c>
      <c r="AB1334" t="s">
        <v>3185</v>
      </c>
      <c r="AC1334" t="s">
        <v>417</v>
      </c>
      <c r="AD1334" t="str">
        <f>_xlfn.XLOOKUP(AC1334,moves!A:A,moves!B:B)</f>
        <v>water</v>
      </c>
      <c r="AE1334">
        <f>_xlfn.XLOOKUP(AC1334,moves!A:A,moves!D:D)</f>
        <v>4</v>
      </c>
      <c r="AF1334" t="str">
        <f>_xlfn.XLOOKUP(AC1334,moves!A:A,moves!E:E)</f>
        <v>If any status symbols are rolled: Inflict the Burned status on the target.</v>
      </c>
      <c r="AG1334">
        <v>0</v>
      </c>
      <c r="AH1334">
        <v>1</v>
      </c>
      <c r="AI1334">
        <f t="shared" si="91"/>
        <v>1</v>
      </c>
      <c r="AJ1334" t="s">
        <v>867</v>
      </c>
      <c r="AL1334">
        <v>0</v>
      </c>
      <c r="AM1334" cm="1">
        <f t="array" ref="AM1334">IF(AL1334=1,1,
   IF(ISTEXT(AK1334),1,
   IF(AO1334&gt;1,AM1333,
   IF(AI1334=1,
      IF(SUMPRODUCT((LEN($Y$2:$Y$4096)-LEN(SUBSTITUTE($Y$2:$Y$4096,AA1334,"")))/LEN(AA1334))&gt;0,2,1),
      IF(
         SUMPRODUCT((LEN($Y$2:$Y$4096)-LEN(SUBSTITUTE($Y$2:$Y$4096,AA1334,"")))/LEN(AA1334))
         - SUMPRODUCT((LEN($Y$2:$Y$4096)-LEN(SUBSTITUTE($Y$2:$Y$4096,"Alolan "&amp;AA1334,"")))/LEN("Alolan "&amp;AA1334))
         - SUMPRODUCT((LEN($Y$2:$Y$4096)-LEN(SUBSTITUTE($Y$2:$Y$4096,"Galarian "&amp;AA1334,"")))/LEN("Galarian "&amp;AA1334))
         - SUMPRODUCT((LEN($Y$2:$Y$4096)-LEN(SUBSTITUTE($Y$2:$Y$4096,"Hisuian "&amp;AA1334,"")))/LEN("Hisuian "&amp;AA1334))
         - SUMPRODUCT((LEN($Y$2:$Y$4096)-LEN(SUBSTITUTE($Y$2:$Y$4096,"Paldean "&amp;AA1334,"")))/LEN("Paldean "&amp;AA1334))
      &gt;0,2,1)
   ))))</f>
        <v>1</v>
      </c>
      <c r="AN1334">
        <v>0</v>
      </c>
      <c r="AO1334">
        <v>6</v>
      </c>
    </row>
    <row r="1335" spans="1:41" x14ac:dyDescent="0.25">
      <c r="A1335">
        <v>480</v>
      </c>
      <c r="B1335" t="s">
        <v>233</v>
      </c>
      <c r="C1335" t="s">
        <v>429</v>
      </c>
      <c r="D1335"/>
      <c r="E1335">
        <v>75</v>
      </c>
      <c r="F1335">
        <v>75</v>
      </c>
      <c r="G1335">
        <v>130</v>
      </c>
      <c r="H1335">
        <v>75</v>
      </c>
      <c r="I1335">
        <v>130</v>
      </c>
      <c r="J1335">
        <v>95</v>
      </c>
      <c r="K1335" t="s">
        <v>512</v>
      </c>
      <c r="L1335" t="s">
        <v>262</v>
      </c>
      <c r="M1335" t="s">
        <v>248</v>
      </c>
      <c r="N1335">
        <v>8.3000000000000007</v>
      </c>
      <c r="O1335">
        <v>10.8</v>
      </c>
      <c r="R1335">
        <f t="shared" si="88"/>
        <v>8</v>
      </c>
      <c r="S1335">
        <f t="shared" si="89"/>
        <v>11</v>
      </c>
      <c r="T1335">
        <f t="shared" si="90"/>
        <v>19</v>
      </c>
      <c r="U1335" t="s">
        <v>429</v>
      </c>
      <c r="V1335" t="s">
        <v>1521</v>
      </c>
      <c r="W1335" t="s">
        <v>1536</v>
      </c>
      <c r="X1335" t="s">
        <v>1514</v>
      </c>
      <c r="Z1335" t="str" cm="1">
        <f t="array" ref="Z1335">IF(ISBLANK(AK1335),_xlfn.LET(
    _xlpm.nameBeforeSlash, IF(ISNUMBER(SEARCH("/", Y1335)), LEFT(Y1335, SEARCH("/", Y1335)-1), Y1335),
    _xlpm.matchRow, IFERROR(MATCH(_xlpm.nameBeforeSlash, AA:AA, 0), ""),
    _xlpm.difference, IF(_xlpm.matchRow="", "", ABS((R1335 + S1335)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),IF(ISBLANK(Y1335),"","Hidden"))</f>
        <v/>
      </c>
      <c r="AA1335" t="s">
        <v>233</v>
      </c>
      <c r="AC1335" t="s">
        <v>996</v>
      </c>
      <c r="AD1335" t="str">
        <f>_xlfn.XLOOKUP(AC1335,moves!A:A,moves!B:B)</f>
        <v>electric</v>
      </c>
      <c r="AE1335">
        <f>_xlfn.XLOOKUP(AC1335,moves!A:A,moves!D:D)</f>
        <v>4</v>
      </c>
      <c r="AF1335" t="str">
        <f>_xlfn.XLOOKUP(AC1335,moves!A:A,moves!E:E)</f>
        <v>If any status symbols are rolled: Inflict the Paralyzed status on the target and another Pokémon in the target party.</v>
      </c>
      <c r="AG1335">
        <v>0</v>
      </c>
      <c r="AH1335">
        <v>1</v>
      </c>
      <c r="AI1335">
        <f t="shared" si="91"/>
        <v>0</v>
      </c>
      <c r="AJ1335" t="s">
        <v>8452</v>
      </c>
      <c r="AL1335">
        <v>0</v>
      </c>
      <c r="AM1335" cm="1">
        <f t="array" ref="AM1335">IF(AL1335=1,1,
   IF(ISTEXT(AK1335),1,
   IF(AO1335&gt;1,AM1334,
   IF(AI1335=1,
      IF(SUMPRODUCT((LEN($Y$2:$Y$4096)-LEN(SUBSTITUTE($Y$2:$Y$4096,AA1335,"")))/LEN(AA1335))&gt;0,2,1),
      IF(
         SUMPRODUCT((LEN($Y$2:$Y$4096)-LEN(SUBSTITUTE($Y$2:$Y$4096,AA1335,"")))/LEN(AA1335))
         - SUMPRODUCT((LEN($Y$2:$Y$4096)-LEN(SUBSTITUTE($Y$2:$Y$4096,"Alolan "&amp;AA1335,"")))/LEN("Alolan "&amp;AA1335))
         - SUMPRODUCT((LEN($Y$2:$Y$4096)-LEN(SUBSTITUTE($Y$2:$Y$4096,"Galarian "&amp;AA1335,"")))/LEN("Galarian "&amp;AA1335))
         - SUMPRODUCT((LEN($Y$2:$Y$4096)-LEN(SUBSTITUTE($Y$2:$Y$4096,"Hisuian "&amp;AA1335,"")))/LEN("Hisuian "&amp;AA1335))
         - SUMPRODUCT((LEN($Y$2:$Y$4096)-LEN(SUBSTITUTE($Y$2:$Y$4096,"Paldean "&amp;AA1335,"")))/LEN("Paldean "&amp;AA1335))
      &gt;0,2,1)
   ))))</f>
        <v>1</v>
      </c>
      <c r="AN1335">
        <v>0</v>
      </c>
      <c r="AO1335">
        <v>0</v>
      </c>
    </row>
    <row r="1336" spans="1:41" x14ac:dyDescent="0.25">
      <c r="A1336" t="s">
        <v>4238</v>
      </c>
      <c r="B1336" t="s">
        <v>233</v>
      </c>
      <c r="C1336" t="s">
        <v>429</v>
      </c>
      <c r="D1336"/>
      <c r="E1336">
        <v>75</v>
      </c>
      <c r="F1336">
        <v>75</v>
      </c>
      <c r="G1336">
        <v>130</v>
      </c>
      <c r="H1336">
        <v>75</v>
      </c>
      <c r="I1336">
        <v>130</v>
      </c>
      <c r="J1336">
        <v>95</v>
      </c>
      <c r="K1336" t="s">
        <v>512</v>
      </c>
      <c r="L1336" t="s">
        <v>262</v>
      </c>
      <c r="M1336" t="s">
        <v>248</v>
      </c>
      <c r="N1336">
        <v>8.3000000000000007</v>
      </c>
      <c r="O1336">
        <v>10.8</v>
      </c>
      <c r="R1336">
        <f t="shared" si="88"/>
        <v>8</v>
      </c>
      <c r="S1336">
        <f t="shared" si="89"/>
        <v>11</v>
      </c>
      <c r="T1336">
        <f t="shared" si="90"/>
        <v>19</v>
      </c>
      <c r="U1336" t="s">
        <v>429</v>
      </c>
      <c r="V1336" t="s">
        <v>1521</v>
      </c>
      <c r="W1336" t="s">
        <v>1536</v>
      </c>
      <c r="X1336" t="s">
        <v>1514</v>
      </c>
      <c r="Z1336" t="str" cm="1">
        <f t="array" ref="Z1336">IF(ISBLANK(AK1336),_xlfn.LET(
    _xlpm.nameBeforeSlash, IF(ISNUMBER(SEARCH("/", Y1336)), LEFT(Y1336, SEARCH("/", Y1336)-1), Y1336),
    _xlpm.matchRow, IFERROR(MATCH(_xlpm.nameBeforeSlash, AA:AA, 0), ""),
    _xlpm.difference, IF(_xlpm.matchRow="", "", ABS((R1336 + S1336)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),IF(ISBLANK(Y1336),"","Hidden"))</f>
        <v/>
      </c>
      <c r="AA1336" t="s">
        <v>5512</v>
      </c>
      <c r="AC1336" t="s">
        <v>6616</v>
      </c>
      <c r="AD1336" t="str">
        <f>_xlfn.XLOOKUP(AC1336,moves!A:A,moves!B:B)</f>
        <v>psychic</v>
      </c>
      <c r="AE1336">
        <f>_xlfn.XLOOKUP(AC1336,moves!A:A,moves!D:D)</f>
        <v>0</v>
      </c>
      <c r="AF1336" t="str">
        <f>_xlfn.XLOOKUP(AC1336,moves!A:A,moves!E:E)</f>
        <v>Deal 2 damage to all Pokémon in the target's party, ignoring resistance and weakness. This damage cannot be ignored or reduced.</v>
      </c>
      <c r="AG1336">
        <v>0</v>
      </c>
      <c r="AH1336">
        <v>1</v>
      </c>
      <c r="AI1336">
        <f t="shared" si="91"/>
        <v>1</v>
      </c>
      <c r="AJ1336" t="s">
        <v>8452</v>
      </c>
      <c r="AL1336">
        <v>0</v>
      </c>
      <c r="AM1336" cm="1">
        <f t="array" ref="AM1336">IF(AL1336=1,1,
   IF(ISTEXT(AK1336),1,
   IF(AO1336&gt;1,AM1335,
   IF(AI1336=1,
      IF(SUMPRODUCT((LEN($Y$2:$Y$4096)-LEN(SUBSTITUTE($Y$2:$Y$4096,AA1336,"")))/LEN(AA1336))&gt;0,2,1),
      IF(
         SUMPRODUCT((LEN($Y$2:$Y$4096)-LEN(SUBSTITUTE($Y$2:$Y$4096,AA1336,"")))/LEN(AA1336))
         - SUMPRODUCT((LEN($Y$2:$Y$4096)-LEN(SUBSTITUTE($Y$2:$Y$4096,"Alolan "&amp;AA1336,"")))/LEN("Alolan "&amp;AA1336))
         - SUMPRODUCT((LEN($Y$2:$Y$4096)-LEN(SUBSTITUTE($Y$2:$Y$4096,"Galarian "&amp;AA1336,"")))/LEN("Galarian "&amp;AA1336))
         - SUMPRODUCT((LEN($Y$2:$Y$4096)-LEN(SUBSTITUTE($Y$2:$Y$4096,"Hisuian "&amp;AA1336,"")))/LEN("Hisuian "&amp;AA1336))
         - SUMPRODUCT((LEN($Y$2:$Y$4096)-LEN(SUBSTITUTE($Y$2:$Y$4096,"Paldean "&amp;AA1336,"")))/LEN("Paldean "&amp;AA1336))
      &gt;0,2,1)
   ))))</f>
        <v>1</v>
      </c>
      <c r="AN1336">
        <v>0</v>
      </c>
      <c r="AO1336">
        <v>0</v>
      </c>
    </row>
    <row r="1337" spans="1:41" x14ac:dyDescent="0.25">
      <c r="A1337">
        <v>481</v>
      </c>
      <c r="B1337" t="s">
        <v>234</v>
      </c>
      <c r="C1337" t="s">
        <v>429</v>
      </c>
      <c r="D1337"/>
      <c r="E1337">
        <v>80</v>
      </c>
      <c r="F1337">
        <v>105</v>
      </c>
      <c r="G1337">
        <v>105</v>
      </c>
      <c r="H1337">
        <v>105</v>
      </c>
      <c r="I1337">
        <v>105</v>
      </c>
      <c r="J1337">
        <v>80</v>
      </c>
      <c r="K1337" t="s">
        <v>363</v>
      </c>
      <c r="L1337" t="s">
        <v>262</v>
      </c>
      <c r="M1337" t="s">
        <v>249</v>
      </c>
      <c r="N1337">
        <v>9.5</v>
      </c>
      <c r="O1337">
        <v>9.5</v>
      </c>
      <c r="R1337">
        <f t="shared" si="88"/>
        <v>10</v>
      </c>
      <c r="S1337">
        <f t="shared" si="89"/>
        <v>10</v>
      </c>
      <c r="T1337">
        <f t="shared" si="90"/>
        <v>20</v>
      </c>
      <c r="U1337" t="s">
        <v>429</v>
      </c>
      <c r="V1337" t="s">
        <v>1209</v>
      </c>
      <c r="W1337" t="s">
        <v>1536</v>
      </c>
      <c r="X1337" t="s">
        <v>1514</v>
      </c>
      <c r="Z1337" t="str" cm="1">
        <f t="array" ref="Z1337">IF(ISBLANK(AK1337),_xlfn.LET(
    _xlpm.nameBeforeSlash, IF(ISNUMBER(SEARCH("/", Y1337)), LEFT(Y1337, SEARCH("/", Y1337)-1), Y1337),
    _xlpm.matchRow, IFERROR(MATCH(_xlpm.nameBeforeSlash, AA:AA, 0), ""),
    _xlpm.difference, IF(_xlpm.matchRow="", "", ABS((R1337 + S1337)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),IF(ISBLANK(Y1337),"","Hidden"))</f>
        <v/>
      </c>
      <c r="AA1337" t="s">
        <v>234</v>
      </c>
      <c r="AC1337" t="s">
        <v>1203</v>
      </c>
      <c r="AD1337" t="str">
        <f>_xlfn.XLOOKUP(AC1337,moves!A:A,moves!B:B)</f>
        <v>ice</v>
      </c>
      <c r="AE1337">
        <f>_xlfn.XLOOKUP(AC1337,moves!A:A,moves!D:D)</f>
        <v>4</v>
      </c>
      <c r="AF1337" t="str">
        <f>_xlfn.XLOOKUP(AC1337,moves!A:A,moves!E:E)</f>
        <v>If any status symbols are rolled: Inflict the Frozen status on the target and another Pokémon in the target party.</v>
      </c>
      <c r="AG1337">
        <v>0</v>
      </c>
      <c r="AH1337">
        <v>1</v>
      </c>
      <c r="AI1337">
        <f t="shared" si="91"/>
        <v>0</v>
      </c>
      <c r="AJ1337" t="s">
        <v>8452</v>
      </c>
      <c r="AL1337">
        <v>0</v>
      </c>
      <c r="AM1337" cm="1">
        <f t="array" ref="AM1337">IF(AL1337=1,1,
   IF(ISTEXT(AK1337),1,
   IF(AO1337&gt;1,AM1336,
   IF(AI1337=1,
      IF(SUMPRODUCT((LEN($Y$2:$Y$4096)-LEN(SUBSTITUTE($Y$2:$Y$4096,AA1337,"")))/LEN(AA1337))&gt;0,2,1),
      IF(
         SUMPRODUCT((LEN($Y$2:$Y$4096)-LEN(SUBSTITUTE($Y$2:$Y$4096,AA1337,"")))/LEN(AA1337))
         - SUMPRODUCT((LEN($Y$2:$Y$4096)-LEN(SUBSTITUTE($Y$2:$Y$4096,"Alolan "&amp;AA1337,"")))/LEN("Alolan "&amp;AA1337))
         - SUMPRODUCT((LEN($Y$2:$Y$4096)-LEN(SUBSTITUTE($Y$2:$Y$4096,"Galarian "&amp;AA1337,"")))/LEN("Galarian "&amp;AA1337))
         - SUMPRODUCT((LEN($Y$2:$Y$4096)-LEN(SUBSTITUTE($Y$2:$Y$4096,"Hisuian "&amp;AA1337,"")))/LEN("Hisuian "&amp;AA1337))
         - SUMPRODUCT((LEN($Y$2:$Y$4096)-LEN(SUBSTITUTE($Y$2:$Y$4096,"Paldean "&amp;AA1337,"")))/LEN("Paldean "&amp;AA1337))
      &gt;0,2,1)
   ))))</f>
        <v>1</v>
      </c>
      <c r="AN1337">
        <v>0</v>
      </c>
      <c r="AO1337">
        <v>0</v>
      </c>
    </row>
    <row r="1338" spans="1:41" x14ac:dyDescent="0.25">
      <c r="A1338" t="s">
        <v>4239</v>
      </c>
      <c r="B1338" t="s">
        <v>234</v>
      </c>
      <c r="C1338" t="s">
        <v>429</v>
      </c>
      <c r="D1338"/>
      <c r="E1338">
        <v>80</v>
      </c>
      <c r="F1338">
        <v>105</v>
      </c>
      <c r="G1338">
        <v>105</v>
      </c>
      <c r="H1338">
        <v>105</v>
      </c>
      <c r="I1338">
        <v>105</v>
      </c>
      <c r="J1338">
        <v>80</v>
      </c>
      <c r="K1338" t="s">
        <v>363</v>
      </c>
      <c r="L1338" t="s">
        <v>262</v>
      </c>
      <c r="M1338" t="s">
        <v>249</v>
      </c>
      <c r="N1338">
        <v>9.5</v>
      </c>
      <c r="O1338">
        <v>9.5</v>
      </c>
      <c r="R1338">
        <f t="shared" si="88"/>
        <v>10</v>
      </c>
      <c r="S1338">
        <f t="shared" si="89"/>
        <v>10</v>
      </c>
      <c r="T1338">
        <f t="shared" si="90"/>
        <v>20</v>
      </c>
      <c r="U1338" t="s">
        <v>429</v>
      </c>
      <c r="V1338" t="s">
        <v>1209</v>
      </c>
      <c r="W1338" t="s">
        <v>1536</v>
      </c>
      <c r="X1338" t="s">
        <v>1514</v>
      </c>
      <c r="Z1338" t="str" cm="1">
        <f t="array" ref="Z1338">IF(ISBLANK(AK1338),_xlfn.LET(
    _xlpm.nameBeforeSlash, IF(ISNUMBER(SEARCH("/", Y1338)), LEFT(Y1338, SEARCH("/", Y1338)-1), Y1338),
    _xlpm.matchRow, IFERROR(MATCH(_xlpm.nameBeforeSlash, AA:AA, 0), ""),
    _xlpm.difference, IF(_xlpm.matchRow="", "", ABS((R1338 + S1338)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),IF(ISBLANK(Y1338),"","Hidden"))</f>
        <v/>
      </c>
      <c r="AA1338" t="s">
        <v>5513</v>
      </c>
      <c r="AC1338" t="s">
        <v>6617</v>
      </c>
      <c r="AD1338" t="str">
        <f>_xlfn.XLOOKUP(AC1338,moves!A:A,moves!B:B)</f>
        <v>psychic</v>
      </c>
      <c r="AE1338">
        <f>_xlfn.XLOOKUP(AC1338,moves!A:A,moves!D:D)</f>
        <v>0</v>
      </c>
      <c r="AF1338" t="str">
        <f>_xlfn.XLOOKUP(AC1338,moves!A:A,moves!E:E)</f>
        <v>If the target has any damage: Increase attack strength by 4. If the target is not damaged: Inflict the Confused, Paralyzed, and Frozen statues on the target, simultaneously.</v>
      </c>
      <c r="AG1338">
        <v>0</v>
      </c>
      <c r="AH1338">
        <v>1</v>
      </c>
      <c r="AI1338">
        <f t="shared" si="91"/>
        <v>1</v>
      </c>
      <c r="AJ1338" t="s">
        <v>8452</v>
      </c>
      <c r="AL1338">
        <v>0</v>
      </c>
      <c r="AM1338" cm="1">
        <f t="array" ref="AM1338">IF(AL1338=1,1,
   IF(ISTEXT(AK1338),1,
   IF(AO1338&gt;1,AM1337,
   IF(AI1338=1,
      IF(SUMPRODUCT((LEN($Y$2:$Y$4096)-LEN(SUBSTITUTE($Y$2:$Y$4096,AA1338,"")))/LEN(AA1338))&gt;0,2,1),
      IF(
         SUMPRODUCT((LEN($Y$2:$Y$4096)-LEN(SUBSTITUTE($Y$2:$Y$4096,AA1338,"")))/LEN(AA1338))
         - SUMPRODUCT((LEN($Y$2:$Y$4096)-LEN(SUBSTITUTE($Y$2:$Y$4096,"Alolan "&amp;AA1338,"")))/LEN("Alolan "&amp;AA1338))
         - SUMPRODUCT((LEN($Y$2:$Y$4096)-LEN(SUBSTITUTE($Y$2:$Y$4096,"Galarian "&amp;AA1338,"")))/LEN("Galarian "&amp;AA1338))
         - SUMPRODUCT((LEN($Y$2:$Y$4096)-LEN(SUBSTITUTE($Y$2:$Y$4096,"Hisuian "&amp;AA1338,"")))/LEN("Hisuian "&amp;AA1338))
         - SUMPRODUCT((LEN($Y$2:$Y$4096)-LEN(SUBSTITUTE($Y$2:$Y$4096,"Paldean "&amp;AA1338,"")))/LEN("Paldean "&amp;AA1338))
      &gt;0,2,1)
   ))))</f>
        <v>1</v>
      </c>
      <c r="AN1338">
        <v>0</v>
      </c>
      <c r="AO1338">
        <v>0</v>
      </c>
    </row>
    <row r="1339" spans="1:41" x14ac:dyDescent="0.25">
      <c r="A1339">
        <v>482</v>
      </c>
      <c r="B1339" t="s">
        <v>235</v>
      </c>
      <c r="C1339" t="s">
        <v>429</v>
      </c>
      <c r="D1339"/>
      <c r="E1339">
        <v>75</v>
      </c>
      <c r="F1339">
        <v>125</v>
      </c>
      <c r="G1339">
        <v>70</v>
      </c>
      <c r="H1339">
        <v>125</v>
      </c>
      <c r="I1339">
        <v>70</v>
      </c>
      <c r="J1339">
        <v>115</v>
      </c>
      <c r="K1339" t="s">
        <v>513</v>
      </c>
      <c r="L1339" t="s">
        <v>262</v>
      </c>
      <c r="M1339" t="s">
        <v>251</v>
      </c>
      <c r="N1339">
        <v>12.1</v>
      </c>
      <c r="O1339">
        <v>7.2</v>
      </c>
      <c r="R1339">
        <f t="shared" si="88"/>
        <v>12</v>
      </c>
      <c r="S1339">
        <f t="shared" si="89"/>
        <v>7</v>
      </c>
      <c r="T1339">
        <f t="shared" si="90"/>
        <v>19</v>
      </c>
      <c r="U1339" t="s">
        <v>429</v>
      </c>
      <c r="V1339" t="s">
        <v>1479</v>
      </c>
      <c r="W1339" t="s">
        <v>1536</v>
      </c>
      <c r="X1339" t="s">
        <v>1514</v>
      </c>
      <c r="Z1339" t="str" cm="1">
        <f t="array" ref="Z1339">IF(ISBLANK(AK1339),_xlfn.LET(
    _xlpm.nameBeforeSlash, IF(ISNUMBER(SEARCH("/", Y1339)), LEFT(Y1339, SEARCH("/", Y1339)-1), Y1339),
    _xlpm.matchRow, IFERROR(MATCH(_xlpm.nameBeforeSlash, AA:AA, 0), ""),
    _xlpm.difference, IF(_xlpm.matchRow="", "", ABS((R1339 + S1339)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),IF(ISBLANK(Y1339),"","Hidden"))</f>
        <v/>
      </c>
      <c r="AA1339" t="s">
        <v>235</v>
      </c>
      <c r="AC1339" t="s">
        <v>410</v>
      </c>
      <c r="AD1339" t="str">
        <f>_xlfn.XLOOKUP(AC1339,moves!A:A,moves!B:B)</f>
        <v>fire</v>
      </c>
      <c r="AE1339">
        <f>_xlfn.XLOOKUP(AC1339,moves!A:A,moves!D:D)</f>
        <v>4</v>
      </c>
      <c r="AF1339" t="str">
        <f>_xlfn.XLOOKUP(AC1339,moves!A:A,moves!E:E)</f>
        <v>If any status symbols are rolled: Inflict the Burned status on the target and another Pokémon in the target party.</v>
      </c>
      <c r="AG1339">
        <v>0</v>
      </c>
      <c r="AH1339">
        <v>1</v>
      </c>
      <c r="AI1339">
        <f t="shared" si="91"/>
        <v>0</v>
      </c>
      <c r="AJ1339" t="s">
        <v>8452</v>
      </c>
      <c r="AL1339">
        <v>0</v>
      </c>
      <c r="AM1339" cm="1">
        <f t="array" ref="AM1339">IF(AL1339=1,1,
   IF(ISTEXT(AK1339),1,
   IF(AO1339&gt;1,AM1338,
   IF(AI1339=1,
      IF(SUMPRODUCT((LEN($Y$2:$Y$4096)-LEN(SUBSTITUTE($Y$2:$Y$4096,AA1339,"")))/LEN(AA1339))&gt;0,2,1),
      IF(
         SUMPRODUCT((LEN($Y$2:$Y$4096)-LEN(SUBSTITUTE($Y$2:$Y$4096,AA1339,"")))/LEN(AA1339))
         - SUMPRODUCT((LEN($Y$2:$Y$4096)-LEN(SUBSTITUTE($Y$2:$Y$4096,"Alolan "&amp;AA1339,"")))/LEN("Alolan "&amp;AA1339))
         - SUMPRODUCT((LEN($Y$2:$Y$4096)-LEN(SUBSTITUTE($Y$2:$Y$4096,"Galarian "&amp;AA1339,"")))/LEN("Galarian "&amp;AA1339))
         - SUMPRODUCT((LEN($Y$2:$Y$4096)-LEN(SUBSTITUTE($Y$2:$Y$4096,"Hisuian "&amp;AA1339,"")))/LEN("Hisuian "&amp;AA1339))
         - SUMPRODUCT((LEN($Y$2:$Y$4096)-LEN(SUBSTITUTE($Y$2:$Y$4096,"Paldean "&amp;AA1339,"")))/LEN("Paldean "&amp;AA1339))
      &gt;0,2,1)
   ))))</f>
        <v>1</v>
      </c>
      <c r="AN1339">
        <v>0</v>
      </c>
      <c r="AO1339">
        <v>0</v>
      </c>
    </row>
    <row r="1340" spans="1:41" x14ac:dyDescent="0.25">
      <c r="A1340" t="s">
        <v>4240</v>
      </c>
      <c r="B1340" t="s">
        <v>235</v>
      </c>
      <c r="C1340" t="s">
        <v>429</v>
      </c>
      <c r="D1340"/>
      <c r="E1340">
        <v>75</v>
      </c>
      <c r="F1340">
        <v>125</v>
      </c>
      <c r="G1340">
        <v>70</v>
      </c>
      <c r="H1340">
        <v>125</v>
      </c>
      <c r="I1340">
        <v>70</v>
      </c>
      <c r="J1340">
        <v>115</v>
      </c>
      <c r="K1340" t="s">
        <v>513</v>
      </c>
      <c r="L1340" t="s">
        <v>262</v>
      </c>
      <c r="M1340" t="s">
        <v>251</v>
      </c>
      <c r="N1340">
        <v>12.1</v>
      </c>
      <c r="O1340">
        <v>7.2</v>
      </c>
      <c r="R1340">
        <f t="shared" si="88"/>
        <v>12</v>
      </c>
      <c r="S1340">
        <f t="shared" si="89"/>
        <v>7</v>
      </c>
      <c r="T1340">
        <f t="shared" si="90"/>
        <v>19</v>
      </c>
      <c r="U1340" t="s">
        <v>429</v>
      </c>
      <c r="V1340" t="s">
        <v>1479</v>
      </c>
      <c r="W1340" t="s">
        <v>1536</v>
      </c>
      <c r="X1340" t="s">
        <v>1514</v>
      </c>
      <c r="Z1340" t="str" cm="1">
        <f t="array" ref="Z1340">IF(ISBLANK(AK1340),_xlfn.LET(
    _xlpm.nameBeforeSlash, IF(ISNUMBER(SEARCH("/", Y1340)), LEFT(Y1340, SEARCH("/", Y1340)-1), Y1340),
    _xlpm.matchRow, IFERROR(MATCH(_xlpm.nameBeforeSlash, AA:AA, 0), ""),
    _xlpm.difference, IF(_xlpm.matchRow="", "", ABS((R1340 + S1340)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),IF(ISBLANK(Y1340),"","Hidden"))</f>
        <v/>
      </c>
      <c r="AA1340" t="s">
        <v>5514</v>
      </c>
      <c r="AC1340" t="s">
        <v>6618</v>
      </c>
      <c r="AD1340" t="str">
        <f>_xlfn.XLOOKUP(AC1340,moves!A:A,moves!B:B)</f>
        <v>psychic</v>
      </c>
      <c r="AE1340">
        <f>_xlfn.XLOOKUP(AC1340,moves!A:A,moves!D:D)</f>
        <v>0</v>
      </c>
      <c r="AF1340" t="str">
        <f>_xlfn.XLOOKUP(AC1340,moves!A:A,moves!E:E)</f>
        <v>Double the amount of damage on the target. The target lives with 1 HP remaining if the target has more than 1/3 base health before this attack.</v>
      </c>
      <c r="AG1340">
        <v>0</v>
      </c>
      <c r="AH1340">
        <v>1</v>
      </c>
      <c r="AI1340">
        <f t="shared" si="91"/>
        <v>1</v>
      </c>
      <c r="AJ1340" t="s">
        <v>8452</v>
      </c>
      <c r="AL1340">
        <v>0</v>
      </c>
      <c r="AM1340" cm="1">
        <f t="array" ref="AM1340">IF(AL1340=1,1,
   IF(ISTEXT(AK1340),1,
   IF(AO1340&gt;1,AM1339,
   IF(AI1340=1,
      IF(SUMPRODUCT((LEN($Y$2:$Y$4096)-LEN(SUBSTITUTE($Y$2:$Y$4096,AA1340,"")))/LEN(AA1340))&gt;0,2,1),
      IF(
         SUMPRODUCT((LEN($Y$2:$Y$4096)-LEN(SUBSTITUTE($Y$2:$Y$4096,AA1340,"")))/LEN(AA1340))
         - SUMPRODUCT((LEN($Y$2:$Y$4096)-LEN(SUBSTITUTE($Y$2:$Y$4096,"Alolan "&amp;AA1340,"")))/LEN("Alolan "&amp;AA1340))
         - SUMPRODUCT((LEN($Y$2:$Y$4096)-LEN(SUBSTITUTE($Y$2:$Y$4096,"Galarian "&amp;AA1340,"")))/LEN("Galarian "&amp;AA1340))
         - SUMPRODUCT((LEN($Y$2:$Y$4096)-LEN(SUBSTITUTE($Y$2:$Y$4096,"Hisuian "&amp;AA1340,"")))/LEN("Hisuian "&amp;AA1340))
         - SUMPRODUCT((LEN($Y$2:$Y$4096)-LEN(SUBSTITUTE($Y$2:$Y$4096,"Paldean "&amp;AA1340,"")))/LEN("Paldean "&amp;AA1340))
      &gt;0,2,1)
   ))))</f>
        <v>1</v>
      </c>
      <c r="AN1340">
        <v>0</v>
      </c>
      <c r="AO1340">
        <v>0</v>
      </c>
    </row>
    <row r="1341" spans="1:41" x14ac:dyDescent="0.25">
      <c r="A1341">
        <v>483</v>
      </c>
      <c r="B1341" t="s">
        <v>236</v>
      </c>
      <c r="C1341" t="s">
        <v>1514</v>
      </c>
      <c r="D1341" t="s">
        <v>1482</v>
      </c>
      <c r="E1341">
        <v>100</v>
      </c>
      <c r="F1341">
        <v>120</v>
      </c>
      <c r="G1341">
        <v>120</v>
      </c>
      <c r="H1341">
        <v>150</v>
      </c>
      <c r="I1341">
        <v>100</v>
      </c>
      <c r="J1341">
        <v>90</v>
      </c>
      <c r="K1341" t="s">
        <v>398</v>
      </c>
      <c r="L1341" t="s">
        <v>262</v>
      </c>
      <c r="M1341" t="s">
        <v>483</v>
      </c>
      <c r="N1341">
        <v>12.3</v>
      </c>
      <c r="O1341">
        <v>10.6</v>
      </c>
      <c r="Q1341">
        <v>1</v>
      </c>
      <c r="R1341">
        <f t="shared" si="88"/>
        <v>12</v>
      </c>
      <c r="S1341">
        <f t="shared" si="89"/>
        <v>12</v>
      </c>
      <c r="T1341">
        <f t="shared" si="90"/>
        <v>24</v>
      </c>
      <c r="U1341" t="s">
        <v>1514</v>
      </c>
      <c r="V1341" t="s">
        <v>1482</v>
      </c>
      <c r="W1341" t="s">
        <v>1492</v>
      </c>
      <c r="X1341" t="s">
        <v>1472</v>
      </c>
      <c r="Z1341" t="str" cm="1">
        <f t="array" ref="Z1341">IF(ISBLANK(AK1341),_xlfn.LET(
    _xlpm.nameBeforeSlash, IF(ISNUMBER(SEARCH("/", Y1341)), LEFT(Y1341, SEARCH("/", Y1341)-1), Y1341),
    _xlpm.matchRow, IFERROR(MATCH(_xlpm.nameBeforeSlash, AA:AA, 0), ""),
    _xlpm.difference, IF(_xlpm.matchRow="", "", ABS((R1341 + S1341)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),IF(ISBLANK(Y1341),"","Hidden"))</f>
        <v/>
      </c>
      <c r="AA1341" t="s">
        <v>236</v>
      </c>
      <c r="AB1341" t="s">
        <v>2112</v>
      </c>
      <c r="AC1341" t="s">
        <v>437</v>
      </c>
      <c r="AD1341" t="str">
        <f>_xlfn.XLOOKUP(AC1341,moves!A:A,moves!B:B)</f>
        <v>dragon</v>
      </c>
      <c r="AE1341">
        <f>_xlfn.XLOOKUP(AC1341,moves!A:A,moves!D:D)</f>
        <v>8</v>
      </c>
      <c r="AF1341" t="str">
        <f>_xlfn.XLOOKUP(AC1341,moves!A:A,moves!E:E)</f>
        <v xml:space="preserve"> </v>
      </c>
      <c r="AG1341">
        <v>0</v>
      </c>
      <c r="AH1341">
        <v>1</v>
      </c>
      <c r="AI1341">
        <f t="shared" si="91"/>
        <v>0</v>
      </c>
      <c r="AJ1341" t="s">
        <v>867</v>
      </c>
      <c r="AL1341">
        <v>0</v>
      </c>
      <c r="AM1341" cm="1">
        <f t="array" ref="AM1341">IF(AL1341=1,1,
   IF(ISTEXT(AK1341),1,
   IF(AO1341&gt;1,AM1340,
   IF(AI1341=1,
      IF(SUMPRODUCT((LEN($Y$2:$Y$4096)-LEN(SUBSTITUTE($Y$2:$Y$4096,AA1341,"")))/LEN(AA1341))&gt;0,2,1),
      IF(
         SUMPRODUCT((LEN($Y$2:$Y$4096)-LEN(SUBSTITUTE($Y$2:$Y$4096,AA1341,"")))/LEN(AA1341))
         - SUMPRODUCT((LEN($Y$2:$Y$4096)-LEN(SUBSTITUTE($Y$2:$Y$4096,"Alolan "&amp;AA1341,"")))/LEN("Alolan "&amp;AA1341))
         - SUMPRODUCT((LEN($Y$2:$Y$4096)-LEN(SUBSTITUTE($Y$2:$Y$4096,"Galarian "&amp;AA1341,"")))/LEN("Galarian "&amp;AA1341))
         - SUMPRODUCT((LEN($Y$2:$Y$4096)-LEN(SUBSTITUTE($Y$2:$Y$4096,"Hisuian "&amp;AA1341,"")))/LEN("Hisuian "&amp;AA1341))
         - SUMPRODUCT((LEN($Y$2:$Y$4096)-LEN(SUBSTITUTE($Y$2:$Y$4096,"Paldean "&amp;AA1341,"")))/LEN("Paldean "&amp;AA1341))
      &gt;0,2,1)
   ))))</f>
        <v>1</v>
      </c>
      <c r="AN1341">
        <v>0</v>
      </c>
      <c r="AO1341">
        <v>1</v>
      </c>
    </row>
    <row r="1342" spans="1:41" x14ac:dyDescent="0.25">
      <c r="A1342" t="s">
        <v>3107</v>
      </c>
      <c r="B1342" t="s">
        <v>2113</v>
      </c>
      <c r="C1342" t="s">
        <v>1514</v>
      </c>
      <c r="D1342" t="s">
        <v>1482</v>
      </c>
      <c r="E1342">
        <v>100</v>
      </c>
      <c r="F1342">
        <v>100</v>
      </c>
      <c r="G1342">
        <v>120</v>
      </c>
      <c r="H1342">
        <v>150</v>
      </c>
      <c r="I1342">
        <v>120</v>
      </c>
      <c r="J1342">
        <v>90</v>
      </c>
      <c r="K1342" t="s">
        <v>398</v>
      </c>
      <c r="L1342" t="s">
        <v>262</v>
      </c>
      <c r="M1342" t="s">
        <v>483</v>
      </c>
      <c r="N1342">
        <v>12.1</v>
      </c>
      <c r="O1342">
        <v>11.2</v>
      </c>
      <c r="Q1342">
        <v>2</v>
      </c>
      <c r="R1342">
        <f t="shared" si="88"/>
        <v>12</v>
      </c>
      <c r="S1342">
        <f t="shared" si="89"/>
        <v>13</v>
      </c>
      <c r="T1342">
        <f t="shared" si="90"/>
        <v>25</v>
      </c>
      <c r="U1342" t="s">
        <v>1514</v>
      </c>
      <c r="V1342" t="s">
        <v>1482</v>
      </c>
      <c r="W1342" t="s">
        <v>1492</v>
      </c>
      <c r="X1342" t="s">
        <v>1472</v>
      </c>
      <c r="Z1342" t="str" cm="1">
        <f t="array" ref="Z1342">IF(ISBLANK(AK1342),_xlfn.LET(
    _xlpm.nameBeforeSlash, IF(ISNUMBER(SEARCH("/", Y1342)), LEFT(Y1342, SEARCH("/", Y1342)-1), Y1342),
    _xlpm.matchRow, IFERROR(MATCH(_xlpm.nameBeforeSlash, AA:AA, 0), ""),
    _xlpm.difference, IF(_xlpm.matchRow="", "", ABS((R1342 + S1342)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),IF(ISBLANK(Y1342),"","Hidden"))</f>
        <v/>
      </c>
      <c r="AA1342" t="s">
        <v>3186</v>
      </c>
      <c r="AB1342" t="s">
        <v>3458</v>
      </c>
      <c r="AC1342" t="s">
        <v>1357</v>
      </c>
      <c r="AD1342" t="str">
        <f>_xlfn.XLOOKUP(AC1342,moves!A:A,moves!B:B)</f>
        <v>steel</v>
      </c>
      <c r="AE1342">
        <f>_xlfn.XLOOKUP(AC1342,moves!A:A,moves!D:D)</f>
        <v>6</v>
      </c>
      <c r="AF1342" t="str">
        <f>_xlfn.XLOOKUP(AC1342,moves!A:A,moves!E:E)</f>
        <v xml:space="preserve">The user may reroll any number of dice this turn once. </v>
      </c>
      <c r="AG1342">
        <v>0</v>
      </c>
      <c r="AH1342">
        <v>1</v>
      </c>
      <c r="AI1342">
        <f t="shared" si="91"/>
        <v>0</v>
      </c>
      <c r="AJ1342" t="s">
        <v>867</v>
      </c>
      <c r="AL1342">
        <v>0</v>
      </c>
      <c r="AM1342" cm="1">
        <f t="array" ref="AM1342">IF(AL1342=1,1,
   IF(ISTEXT(AK1342),1,
   IF(AO1342&gt;1,AM1341,
   IF(AI1342=1,
      IF(SUMPRODUCT((LEN($Y$2:$Y$4096)-LEN(SUBSTITUTE($Y$2:$Y$4096,AA1342,"")))/LEN(AA1342))&gt;0,2,1),
      IF(
         SUMPRODUCT((LEN($Y$2:$Y$4096)-LEN(SUBSTITUTE($Y$2:$Y$4096,AA1342,"")))/LEN(AA1342))
         - SUMPRODUCT((LEN($Y$2:$Y$4096)-LEN(SUBSTITUTE($Y$2:$Y$4096,"Alolan "&amp;AA1342,"")))/LEN("Alolan "&amp;AA1342))
         - SUMPRODUCT((LEN($Y$2:$Y$4096)-LEN(SUBSTITUTE($Y$2:$Y$4096,"Galarian "&amp;AA1342,"")))/LEN("Galarian "&amp;AA1342))
         - SUMPRODUCT((LEN($Y$2:$Y$4096)-LEN(SUBSTITUTE($Y$2:$Y$4096,"Hisuian "&amp;AA1342,"")))/LEN("Hisuian "&amp;AA1342))
         - SUMPRODUCT((LEN($Y$2:$Y$4096)-LEN(SUBSTITUTE($Y$2:$Y$4096,"Paldean "&amp;AA1342,"")))/LEN("Paldean "&amp;AA1342))
      &gt;0,2,1)
   ))))</f>
        <v>1</v>
      </c>
      <c r="AN1342">
        <v>0</v>
      </c>
      <c r="AO1342">
        <v>2</v>
      </c>
    </row>
    <row r="1343" spans="1:41" x14ac:dyDescent="0.25">
      <c r="A1343" t="s">
        <v>4241</v>
      </c>
      <c r="B1343" t="s">
        <v>236</v>
      </c>
      <c r="C1343" t="s">
        <v>1514</v>
      </c>
      <c r="D1343" t="s">
        <v>1482</v>
      </c>
      <c r="E1343">
        <v>100</v>
      </c>
      <c r="F1343">
        <v>120</v>
      </c>
      <c r="G1343">
        <v>120</v>
      </c>
      <c r="H1343">
        <v>150</v>
      </c>
      <c r="I1343">
        <v>100</v>
      </c>
      <c r="J1343">
        <v>90</v>
      </c>
      <c r="K1343" t="s">
        <v>398</v>
      </c>
      <c r="L1343" t="s">
        <v>262</v>
      </c>
      <c r="M1343" t="s">
        <v>483</v>
      </c>
      <c r="N1343">
        <v>12.3</v>
      </c>
      <c r="O1343">
        <v>10.6</v>
      </c>
      <c r="Q1343">
        <v>1</v>
      </c>
      <c r="R1343">
        <f t="shared" si="88"/>
        <v>12</v>
      </c>
      <c r="S1343">
        <f t="shared" si="89"/>
        <v>12</v>
      </c>
      <c r="T1343">
        <f t="shared" si="90"/>
        <v>24</v>
      </c>
      <c r="U1343" t="s">
        <v>1514</v>
      </c>
      <c r="V1343" t="s">
        <v>1482</v>
      </c>
      <c r="W1343" t="s">
        <v>1492</v>
      </c>
      <c r="X1343" t="s">
        <v>1472</v>
      </c>
      <c r="Z1343" t="str" cm="1">
        <f t="array" ref="Z1343">IF(ISBLANK(AK1343),_xlfn.LET(
    _xlpm.nameBeforeSlash, IF(ISNUMBER(SEARCH("/", Y1343)), LEFT(Y1343, SEARCH("/", Y1343)-1), Y1343),
    _xlpm.matchRow, IFERROR(MATCH(_xlpm.nameBeforeSlash, AA:AA, 0), ""),
    _xlpm.difference, IF(_xlpm.matchRow="", "", ABS((R1343 + S1343)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),IF(ISBLANK(Y1343),"","Hidden"))</f>
        <v/>
      </c>
      <c r="AA1343" t="s">
        <v>5515</v>
      </c>
      <c r="AB1343" t="s">
        <v>2112</v>
      </c>
      <c r="AC1343" t="s">
        <v>6595</v>
      </c>
      <c r="AD1343" t="str">
        <f>_xlfn.XLOOKUP(AC1343,moves!A:A,moves!B:B)</f>
        <v>dragon</v>
      </c>
      <c r="AE1343">
        <f>_xlfn.XLOOKUP(AC1343,moves!A:A,moves!D:D)</f>
        <v>4</v>
      </c>
      <c r="AF1343" t="str">
        <f>_xlfn.XLOOKUP(AC1343,moves!A:A,moves!E:E)</f>
        <v>Ignore effects of the target's moves effects, abilities, and held items.</v>
      </c>
      <c r="AG1343">
        <v>0</v>
      </c>
      <c r="AH1343">
        <v>1</v>
      </c>
      <c r="AI1343">
        <f t="shared" si="91"/>
        <v>1</v>
      </c>
      <c r="AJ1343" t="s">
        <v>867</v>
      </c>
      <c r="AL1343">
        <v>0</v>
      </c>
      <c r="AM1343" cm="1">
        <f t="array" ref="AM1343">IF(AL1343=1,1,
   IF(ISTEXT(AK1343),1,
   IF(AO1343&gt;1,AM1342,
   IF(AI1343=1,
      IF(SUMPRODUCT((LEN($Y$2:$Y$4096)-LEN(SUBSTITUTE($Y$2:$Y$4096,AA1343,"")))/LEN(AA1343))&gt;0,2,1),
      IF(
         SUMPRODUCT((LEN($Y$2:$Y$4096)-LEN(SUBSTITUTE($Y$2:$Y$4096,AA1343,"")))/LEN(AA1343))
         - SUMPRODUCT((LEN($Y$2:$Y$4096)-LEN(SUBSTITUTE($Y$2:$Y$4096,"Alolan "&amp;AA1343,"")))/LEN("Alolan "&amp;AA1343))
         - SUMPRODUCT((LEN($Y$2:$Y$4096)-LEN(SUBSTITUTE($Y$2:$Y$4096,"Galarian "&amp;AA1343,"")))/LEN("Galarian "&amp;AA1343))
         - SUMPRODUCT((LEN($Y$2:$Y$4096)-LEN(SUBSTITUTE($Y$2:$Y$4096,"Hisuian "&amp;AA1343,"")))/LEN("Hisuian "&amp;AA1343))
         - SUMPRODUCT((LEN($Y$2:$Y$4096)-LEN(SUBSTITUTE($Y$2:$Y$4096,"Paldean "&amp;AA1343,"")))/LEN("Paldean "&amp;AA1343))
      &gt;0,2,1)
   ))))</f>
        <v>1</v>
      </c>
      <c r="AN1343">
        <v>0</v>
      </c>
      <c r="AO1343">
        <v>1</v>
      </c>
    </row>
    <row r="1344" spans="1:41" x14ac:dyDescent="0.25">
      <c r="A1344" t="s">
        <v>4242</v>
      </c>
      <c r="B1344" t="s">
        <v>2113</v>
      </c>
      <c r="C1344" t="s">
        <v>1514</v>
      </c>
      <c r="D1344" t="s">
        <v>1482</v>
      </c>
      <c r="E1344">
        <v>100</v>
      </c>
      <c r="F1344">
        <v>100</v>
      </c>
      <c r="G1344">
        <v>120</v>
      </c>
      <c r="H1344">
        <v>150</v>
      </c>
      <c r="I1344">
        <v>120</v>
      </c>
      <c r="J1344">
        <v>90</v>
      </c>
      <c r="K1344" t="s">
        <v>398</v>
      </c>
      <c r="L1344" t="s">
        <v>262</v>
      </c>
      <c r="M1344" t="s">
        <v>483</v>
      </c>
      <c r="N1344">
        <v>12.1</v>
      </c>
      <c r="O1344">
        <v>11.2</v>
      </c>
      <c r="Q1344">
        <v>2</v>
      </c>
      <c r="R1344">
        <f t="shared" si="88"/>
        <v>12</v>
      </c>
      <c r="S1344">
        <f t="shared" si="89"/>
        <v>13</v>
      </c>
      <c r="T1344">
        <f t="shared" si="90"/>
        <v>25</v>
      </c>
      <c r="U1344" t="s">
        <v>1514</v>
      </c>
      <c r="V1344" t="s">
        <v>1482</v>
      </c>
      <c r="W1344" t="s">
        <v>1492</v>
      </c>
      <c r="X1344" t="s">
        <v>1472</v>
      </c>
      <c r="Z1344" t="str" cm="1">
        <f t="array" ref="Z1344">IF(ISBLANK(AK1344),_xlfn.LET(
    _xlpm.nameBeforeSlash, IF(ISNUMBER(SEARCH("/", Y1344)), LEFT(Y1344, SEARCH("/", Y1344)-1), Y1344),
    _xlpm.matchRow, IFERROR(MATCH(_xlpm.nameBeforeSlash, AA:AA, 0), ""),
    _xlpm.difference, IF(_xlpm.matchRow="", "", ABS((R1344 + S1344)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),IF(ISBLANK(Y1344),"","Hidden"))</f>
        <v/>
      </c>
      <c r="AA1344" t="s">
        <v>5516</v>
      </c>
      <c r="AB1344" t="s">
        <v>3458</v>
      </c>
      <c r="AC1344" t="s">
        <v>6619</v>
      </c>
      <c r="AD1344" t="str">
        <f>_xlfn.XLOOKUP(AC1344,moves!A:A,moves!B:B)</f>
        <v>steel</v>
      </c>
      <c r="AE1344">
        <f>_xlfn.XLOOKUP(AC1344,moves!A:A,moves!D:D)</f>
        <v>6</v>
      </c>
      <c r="AF1344" t="str">
        <f>_xlfn.XLOOKUP(AC1344,moves!A:A,moves!E:E)</f>
        <v>Once per battle: The user may end the round immediately.</v>
      </c>
      <c r="AG1344">
        <v>0</v>
      </c>
      <c r="AH1344">
        <v>1</v>
      </c>
      <c r="AI1344">
        <f t="shared" si="91"/>
        <v>1</v>
      </c>
      <c r="AJ1344" t="s">
        <v>867</v>
      </c>
      <c r="AL1344">
        <v>0</v>
      </c>
      <c r="AM1344" cm="1">
        <f t="array" ref="AM1344">IF(AL1344=1,1,
   IF(ISTEXT(AK1344),1,
   IF(AO1344&gt;1,AM1343,
   IF(AI1344=1,
      IF(SUMPRODUCT((LEN($Y$2:$Y$4096)-LEN(SUBSTITUTE($Y$2:$Y$4096,AA1344,"")))/LEN(AA1344))&gt;0,2,1),
      IF(
         SUMPRODUCT((LEN($Y$2:$Y$4096)-LEN(SUBSTITUTE($Y$2:$Y$4096,AA1344,"")))/LEN(AA1344))
         - SUMPRODUCT((LEN($Y$2:$Y$4096)-LEN(SUBSTITUTE($Y$2:$Y$4096,"Alolan "&amp;AA1344,"")))/LEN("Alolan "&amp;AA1344))
         - SUMPRODUCT((LEN($Y$2:$Y$4096)-LEN(SUBSTITUTE($Y$2:$Y$4096,"Galarian "&amp;AA1344,"")))/LEN("Galarian "&amp;AA1344))
         - SUMPRODUCT((LEN($Y$2:$Y$4096)-LEN(SUBSTITUTE($Y$2:$Y$4096,"Hisuian "&amp;AA1344,"")))/LEN("Hisuian "&amp;AA1344))
         - SUMPRODUCT((LEN($Y$2:$Y$4096)-LEN(SUBSTITUTE($Y$2:$Y$4096,"Paldean "&amp;AA1344,"")))/LEN("Paldean "&amp;AA1344))
      &gt;0,2,1)
   ))))</f>
        <v>1</v>
      </c>
      <c r="AN1344">
        <v>0</v>
      </c>
      <c r="AO1344">
        <v>2</v>
      </c>
    </row>
    <row r="1345" spans="1:41" x14ac:dyDescent="0.25">
      <c r="A1345">
        <v>484</v>
      </c>
      <c r="B1345" t="s">
        <v>237</v>
      </c>
      <c r="C1345" t="s">
        <v>1490</v>
      </c>
      <c r="D1345" t="s">
        <v>1482</v>
      </c>
      <c r="E1345">
        <v>90</v>
      </c>
      <c r="F1345">
        <v>120</v>
      </c>
      <c r="G1345">
        <v>100</v>
      </c>
      <c r="H1345">
        <v>150</v>
      </c>
      <c r="I1345">
        <v>120</v>
      </c>
      <c r="J1345">
        <v>100</v>
      </c>
      <c r="K1345" t="s">
        <v>397</v>
      </c>
      <c r="L1345" t="s">
        <v>262</v>
      </c>
      <c r="M1345" t="s">
        <v>483</v>
      </c>
      <c r="N1345">
        <v>12.7</v>
      </c>
      <c r="O1345">
        <v>10.199999999999999</v>
      </c>
      <c r="Q1345">
        <v>1</v>
      </c>
      <c r="R1345">
        <f t="shared" si="88"/>
        <v>13</v>
      </c>
      <c r="S1345">
        <f t="shared" si="89"/>
        <v>11</v>
      </c>
      <c r="T1345">
        <f t="shared" si="90"/>
        <v>24</v>
      </c>
      <c r="U1345" t="s">
        <v>1490</v>
      </c>
      <c r="V1345" t="s">
        <v>1482</v>
      </c>
      <c r="W1345" t="s">
        <v>1492</v>
      </c>
      <c r="X1345" t="s">
        <v>1472</v>
      </c>
      <c r="Z1345" t="str" cm="1">
        <f t="array" ref="Z1345">IF(ISBLANK(AK1345),_xlfn.LET(
    _xlpm.nameBeforeSlash, IF(ISNUMBER(SEARCH("/", Y1345)), LEFT(Y1345, SEARCH("/", Y1345)-1), Y1345),
    _xlpm.matchRow, IFERROR(MATCH(_xlpm.nameBeforeSlash, AA:AA, 0), ""),
    _xlpm.difference, IF(_xlpm.matchRow="", "", ABS((R1345 + S1345)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),IF(ISBLANK(Y1345),"","Hidden"))</f>
        <v/>
      </c>
      <c r="AA1345" t="s">
        <v>237</v>
      </c>
      <c r="AB1345" t="s">
        <v>2112</v>
      </c>
      <c r="AC1345" t="s">
        <v>411</v>
      </c>
      <c r="AD1345" t="str">
        <f>_xlfn.XLOOKUP(AC1345,moves!A:A,moves!B:B)</f>
        <v>dragon</v>
      </c>
      <c r="AE1345">
        <f>_xlfn.XLOOKUP(AC1345,moves!A:A,moves!D:D)</f>
        <v>5</v>
      </c>
      <c r="AF1345" t="str">
        <f>_xlfn.XLOOKUP(AC1345,moves!A:A,moves!E:E)</f>
        <v>Critical hits deal +2 damage.</v>
      </c>
      <c r="AG1345">
        <v>0</v>
      </c>
      <c r="AH1345">
        <v>1</v>
      </c>
      <c r="AI1345">
        <f t="shared" si="91"/>
        <v>0</v>
      </c>
      <c r="AJ1345" t="s">
        <v>867</v>
      </c>
      <c r="AL1345">
        <v>0</v>
      </c>
      <c r="AM1345" cm="1">
        <f t="array" ref="AM1345">IF(AL1345=1,1,
   IF(ISTEXT(AK1345),1,
   IF(AO1345&gt;1,AM1344,
   IF(AI1345=1,
      IF(SUMPRODUCT((LEN($Y$2:$Y$4096)-LEN(SUBSTITUTE($Y$2:$Y$4096,AA1345,"")))/LEN(AA1345))&gt;0,2,1),
      IF(
         SUMPRODUCT((LEN($Y$2:$Y$4096)-LEN(SUBSTITUTE($Y$2:$Y$4096,AA1345,"")))/LEN(AA1345))
         - SUMPRODUCT((LEN($Y$2:$Y$4096)-LEN(SUBSTITUTE($Y$2:$Y$4096,"Alolan "&amp;AA1345,"")))/LEN("Alolan "&amp;AA1345))
         - SUMPRODUCT((LEN($Y$2:$Y$4096)-LEN(SUBSTITUTE($Y$2:$Y$4096,"Galarian "&amp;AA1345,"")))/LEN("Galarian "&amp;AA1345))
         - SUMPRODUCT((LEN($Y$2:$Y$4096)-LEN(SUBSTITUTE($Y$2:$Y$4096,"Hisuian "&amp;AA1345,"")))/LEN("Hisuian "&amp;AA1345))
         - SUMPRODUCT((LEN($Y$2:$Y$4096)-LEN(SUBSTITUTE($Y$2:$Y$4096,"Paldean "&amp;AA1345,"")))/LEN("Paldean "&amp;AA1345))
      &gt;0,2,1)
   ))))</f>
        <v>1</v>
      </c>
      <c r="AN1345">
        <v>0</v>
      </c>
      <c r="AO1345">
        <v>1</v>
      </c>
    </row>
    <row r="1346" spans="1:41" x14ac:dyDescent="0.25">
      <c r="A1346" t="s">
        <v>3108</v>
      </c>
      <c r="B1346" t="s">
        <v>2114</v>
      </c>
      <c r="C1346" t="s">
        <v>1490</v>
      </c>
      <c r="D1346" t="s">
        <v>1482</v>
      </c>
      <c r="E1346">
        <v>90</v>
      </c>
      <c r="F1346">
        <v>100</v>
      </c>
      <c r="G1346">
        <v>100</v>
      </c>
      <c r="H1346">
        <v>150</v>
      </c>
      <c r="I1346">
        <v>120</v>
      </c>
      <c r="J1346">
        <v>120</v>
      </c>
      <c r="K1346" t="s">
        <v>397</v>
      </c>
      <c r="L1346" t="s">
        <v>262</v>
      </c>
      <c r="M1346" t="s">
        <v>483</v>
      </c>
      <c r="N1346">
        <v>13.3</v>
      </c>
      <c r="O1346">
        <v>10.199999999999999</v>
      </c>
      <c r="P1346">
        <v>1</v>
      </c>
      <c r="Q1346">
        <v>1</v>
      </c>
      <c r="R1346">
        <f t="shared" ref="R1346:R1409" si="92">MROUND(N1346,1)+P1346</f>
        <v>14</v>
      </c>
      <c r="S1346">
        <f t="shared" ref="S1346:S1409" si="93">MROUND(O1346,1)+Q1346</f>
        <v>11</v>
      </c>
      <c r="T1346">
        <f t="shared" si="90"/>
        <v>25</v>
      </c>
      <c r="U1346" t="s">
        <v>1490</v>
      </c>
      <c r="V1346" t="s">
        <v>1482</v>
      </c>
      <c r="W1346" t="s">
        <v>1492</v>
      </c>
      <c r="X1346" t="s">
        <v>1472</v>
      </c>
      <c r="Z1346" t="str" cm="1">
        <f t="array" ref="Z1346">IF(ISBLANK(AK1346),_xlfn.LET(
    _xlpm.nameBeforeSlash, IF(ISNUMBER(SEARCH("/", Y1346)), LEFT(Y1346, SEARCH("/", Y1346)-1), Y1346),
    _xlpm.matchRow, IFERROR(MATCH(_xlpm.nameBeforeSlash, AA:AA, 0), ""),
    _xlpm.difference, IF(_xlpm.matchRow="", "", ABS((R1346 + S1346)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),IF(ISBLANK(Y1346),"","Hidden"))</f>
        <v/>
      </c>
      <c r="AA1346" t="s">
        <v>3187</v>
      </c>
      <c r="AB1346" t="s">
        <v>3459</v>
      </c>
      <c r="AC1346" t="s">
        <v>868</v>
      </c>
      <c r="AD1346" t="str">
        <f>_xlfn.XLOOKUP(AC1346,moves!A:A,moves!B:B)</f>
        <v>water</v>
      </c>
      <c r="AE1346">
        <f>_xlfn.XLOOKUP(AC1346,moves!A:A,moves!D:D)</f>
        <v>6</v>
      </c>
      <c r="AF1346" t="str">
        <f>_xlfn.XLOOKUP(AC1346,moves!A:A,moves!E:E)</f>
        <v>This move can be used out of battle once per turn: teleport up to 2 spaces away.</v>
      </c>
      <c r="AG1346">
        <v>0</v>
      </c>
      <c r="AH1346">
        <v>1</v>
      </c>
      <c r="AI1346">
        <f t="shared" si="91"/>
        <v>0</v>
      </c>
      <c r="AJ1346" t="s">
        <v>867</v>
      </c>
      <c r="AL1346">
        <v>0</v>
      </c>
      <c r="AM1346" cm="1">
        <f t="array" ref="AM1346">IF(AL1346=1,1,
   IF(ISTEXT(AK1346),1,
   IF(AO1346&gt;1,AM1345,
   IF(AI1346=1,
      IF(SUMPRODUCT((LEN($Y$2:$Y$4096)-LEN(SUBSTITUTE($Y$2:$Y$4096,AA1346,"")))/LEN(AA1346))&gt;0,2,1),
      IF(
         SUMPRODUCT((LEN($Y$2:$Y$4096)-LEN(SUBSTITUTE($Y$2:$Y$4096,AA1346,"")))/LEN(AA1346))
         - SUMPRODUCT((LEN($Y$2:$Y$4096)-LEN(SUBSTITUTE($Y$2:$Y$4096,"Alolan "&amp;AA1346,"")))/LEN("Alolan "&amp;AA1346))
         - SUMPRODUCT((LEN($Y$2:$Y$4096)-LEN(SUBSTITUTE($Y$2:$Y$4096,"Galarian "&amp;AA1346,"")))/LEN("Galarian "&amp;AA1346))
         - SUMPRODUCT((LEN($Y$2:$Y$4096)-LEN(SUBSTITUTE($Y$2:$Y$4096,"Hisuian "&amp;AA1346,"")))/LEN("Hisuian "&amp;AA1346))
         - SUMPRODUCT((LEN($Y$2:$Y$4096)-LEN(SUBSTITUTE($Y$2:$Y$4096,"Paldean "&amp;AA1346,"")))/LEN("Paldean "&amp;AA1346))
      &gt;0,2,1)
   ))))</f>
        <v>1</v>
      </c>
      <c r="AN1346">
        <v>0</v>
      </c>
      <c r="AO1346">
        <v>2</v>
      </c>
    </row>
    <row r="1347" spans="1:41" x14ac:dyDescent="0.25">
      <c r="A1347" t="s">
        <v>4243</v>
      </c>
      <c r="B1347" t="s">
        <v>237</v>
      </c>
      <c r="C1347" t="s">
        <v>1490</v>
      </c>
      <c r="D1347" t="s">
        <v>1482</v>
      </c>
      <c r="E1347">
        <v>90</v>
      </c>
      <c r="F1347">
        <v>120</v>
      </c>
      <c r="G1347">
        <v>100</v>
      </c>
      <c r="H1347">
        <v>150</v>
      </c>
      <c r="I1347">
        <v>120</v>
      </c>
      <c r="J1347">
        <v>100</v>
      </c>
      <c r="K1347" t="s">
        <v>397</v>
      </c>
      <c r="L1347" t="s">
        <v>262</v>
      </c>
      <c r="M1347" t="s">
        <v>483</v>
      </c>
      <c r="N1347">
        <v>12.7</v>
      </c>
      <c r="O1347">
        <v>10.199999999999999</v>
      </c>
      <c r="Q1347">
        <v>1</v>
      </c>
      <c r="R1347">
        <f t="shared" si="92"/>
        <v>13</v>
      </c>
      <c r="S1347">
        <f t="shared" si="93"/>
        <v>11</v>
      </c>
      <c r="T1347">
        <f t="shared" si="90"/>
        <v>24</v>
      </c>
      <c r="U1347" t="s">
        <v>1490</v>
      </c>
      <c r="V1347" t="s">
        <v>1482</v>
      </c>
      <c r="W1347" t="s">
        <v>1492</v>
      </c>
      <c r="X1347" t="s">
        <v>1472</v>
      </c>
      <c r="Z1347" t="str" cm="1">
        <f t="array" ref="Z1347">IF(ISBLANK(AK1347),_xlfn.LET(
    _xlpm.nameBeforeSlash, IF(ISNUMBER(SEARCH("/", Y1347)), LEFT(Y1347, SEARCH("/", Y1347)-1), Y1347),
    _xlpm.matchRow, IFERROR(MATCH(_xlpm.nameBeforeSlash, AA:AA, 0), ""),
    _xlpm.difference, IF(_xlpm.matchRow="", "", ABS((R1347 + S1347)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),IF(ISBLANK(Y1347),"","Hidden"))</f>
        <v/>
      </c>
      <c r="AA1347" t="s">
        <v>5517</v>
      </c>
      <c r="AB1347" t="s">
        <v>2112</v>
      </c>
      <c r="AC1347" t="s">
        <v>6621</v>
      </c>
      <c r="AD1347" t="str">
        <f>_xlfn.XLOOKUP(AC1347,moves!A:A,moves!B:B)</f>
        <v>water</v>
      </c>
      <c r="AE1347">
        <f>_xlfn.XLOOKUP(AC1347,moves!A:A,moves!D:D)</f>
        <v>8</v>
      </c>
      <c r="AF1347" t="str">
        <f>_xlfn.XLOOKUP(AC1347,moves!A:A,moves!E:E)</f>
        <v>The user skips their next turn. This effect cannot be altered or removed.</v>
      </c>
      <c r="AG1347">
        <v>0</v>
      </c>
      <c r="AH1347">
        <v>1</v>
      </c>
      <c r="AI1347">
        <f t="shared" si="91"/>
        <v>1</v>
      </c>
      <c r="AJ1347" t="s">
        <v>867</v>
      </c>
      <c r="AL1347">
        <v>0</v>
      </c>
      <c r="AM1347" cm="1">
        <f t="array" ref="AM1347">IF(AL1347=1,1,
   IF(ISTEXT(AK1347),1,
   IF(AO1347&gt;1,AM1346,
   IF(AI1347=1,
      IF(SUMPRODUCT((LEN($Y$2:$Y$4096)-LEN(SUBSTITUTE($Y$2:$Y$4096,AA1347,"")))/LEN(AA1347))&gt;0,2,1),
      IF(
         SUMPRODUCT((LEN($Y$2:$Y$4096)-LEN(SUBSTITUTE($Y$2:$Y$4096,AA1347,"")))/LEN(AA1347))
         - SUMPRODUCT((LEN($Y$2:$Y$4096)-LEN(SUBSTITUTE($Y$2:$Y$4096,"Alolan "&amp;AA1347,"")))/LEN("Alolan "&amp;AA1347))
         - SUMPRODUCT((LEN($Y$2:$Y$4096)-LEN(SUBSTITUTE($Y$2:$Y$4096,"Galarian "&amp;AA1347,"")))/LEN("Galarian "&amp;AA1347))
         - SUMPRODUCT((LEN($Y$2:$Y$4096)-LEN(SUBSTITUTE($Y$2:$Y$4096,"Hisuian "&amp;AA1347,"")))/LEN("Hisuian "&amp;AA1347))
         - SUMPRODUCT((LEN($Y$2:$Y$4096)-LEN(SUBSTITUTE($Y$2:$Y$4096,"Paldean "&amp;AA1347,"")))/LEN("Paldean "&amp;AA1347))
      &gt;0,2,1)
   ))))</f>
        <v>1</v>
      </c>
      <c r="AN1347">
        <v>0</v>
      </c>
      <c r="AO1347">
        <v>1</v>
      </c>
    </row>
    <row r="1348" spans="1:41" x14ac:dyDescent="0.25">
      <c r="A1348" t="s">
        <v>4244</v>
      </c>
      <c r="B1348" t="s">
        <v>2114</v>
      </c>
      <c r="C1348" t="s">
        <v>1490</v>
      </c>
      <c r="D1348" t="s">
        <v>1482</v>
      </c>
      <c r="E1348">
        <v>90</v>
      </c>
      <c r="F1348">
        <v>100</v>
      </c>
      <c r="G1348">
        <v>100</v>
      </c>
      <c r="H1348">
        <v>150</v>
      </c>
      <c r="I1348">
        <v>120</v>
      </c>
      <c r="J1348">
        <v>120</v>
      </c>
      <c r="K1348" t="s">
        <v>397</v>
      </c>
      <c r="L1348" t="s">
        <v>262</v>
      </c>
      <c r="M1348" t="s">
        <v>483</v>
      </c>
      <c r="N1348">
        <v>13.3</v>
      </c>
      <c r="O1348">
        <v>10.199999999999999</v>
      </c>
      <c r="P1348">
        <v>1</v>
      </c>
      <c r="Q1348">
        <v>1</v>
      </c>
      <c r="R1348">
        <f t="shared" si="92"/>
        <v>14</v>
      </c>
      <c r="S1348">
        <f t="shared" si="93"/>
        <v>11</v>
      </c>
      <c r="T1348">
        <f t="shared" si="90"/>
        <v>25</v>
      </c>
      <c r="U1348" t="s">
        <v>1490</v>
      </c>
      <c r="V1348" t="s">
        <v>1482</v>
      </c>
      <c r="W1348" t="s">
        <v>1492</v>
      </c>
      <c r="X1348" t="s">
        <v>1472</v>
      </c>
      <c r="Z1348" t="str" cm="1">
        <f t="array" ref="Z1348">IF(ISBLANK(AK1348),_xlfn.LET(
    _xlpm.nameBeforeSlash, IF(ISNUMBER(SEARCH("/", Y1348)), LEFT(Y1348, SEARCH("/", Y1348)-1), Y1348),
    _xlpm.matchRow, IFERROR(MATCH(_xlpm.nameBeforeSlash, AA:AA, 0), ""),
    _xlpm.difference, IF(_xlpm.matchRow="", "", ABS((R1348 + S1348)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),IF(ISBLANK(Y1348),"","Hidden"))</f>
        <v/>
      </c>
      <c r="AA1348" t="s">
        <v>5518</v>
      </c>
      <c r="AB1348" t="s">
        <v>3459</v>
      </c>
      <c r="AC1348" t="s">
        <v>6620</v>
      </c>
      <c r="AD1348" t="str">
        <f>_xlfn.XLOOKUP(AC1348,moves!A:A,moves!B:B)</f>
        <v>water</v>
      </c>
      <c r="AE1348">
        <f>_xlfn.XLOOKUP(AC1348,moves!A:A,moves!D:D)</f>
        <v>5</v>
      </c>
      <c r="AF1348" t="str">
        <f>_xlfn.XLOOKUP(AC1348,moves!A:A,moves!E:E)</f>
        <v>Once per battle: Before attacking, switch out the target and switch in another Pokémon in the target's party of your choosing.</v>
      </c>
      <c r="AG1348">
        <v>0</v>
      </c>
      <c r="AH1348">
        <v>1</v>
      </c>
      <c r="AI1348">
        <f t="shared" si="91"/>
        <v>1</v>
      </c>
      <c r="AJ1348" t="s">
        <v>867</v>
      </c>
      <c r="AL1348">
        <v>0</v>
      </c>
      <c r="AM1348" cm="1">
        <f t="array" ref="AM1348">IF(AL1348=1,1,
   IF(ISTEXT(AK1348),1,
   IF(AO1348&gt;1,AM1347,
   IF(AI1348=1,
      IF(SUMPRODUCT((LEN($Y$2:$Y$4096)-LEN(SUBSTITUTE($Y$2:$Y$4096,AA1348,"")))/LEN(AA1348))&gt;0,2,1),
      IF(
         SUMPRODUCT((LEN($Y$2:$Y$4096)-LEN(SUBSTITUTE($Y$2:$Y$4096,AA1348,"")))/LEN(AA1348))
         - SUMPRODUCT((LEN($Y$2:$Y$4096)-LEN(SUBSTITUTE($Y$2:$Y$4096,"Alolan "&amp;AA1348,"")))/LEN("Alolan "&amp;AA1348))
         - SUMPRODUCT((LEN($Y$2:$Y$4096)-LEN(SUBSTITUTE($Y$2:$Y$4096,"Galarian "&amp;AA1348,"")))/LEN("Galarian "&amp;AA1348))
         - SUMPRODUCT((LEN($Y$2:$Y$4096)-LEN(SUBSTITUTE($Y$2:$Y$4096,"Hisuian "&amp;AA1348,"")))/LEN("Hisuian "&amp;AA1348))
         - SUMPRODUCT((LEN($Y$2:$Y$4096)-LEN(SUBSTITUTE($Y$2:$Y$4096,"Paldean "&amp;AA1348,"")))/LEN("Paldean "&amp;AA1348))
      &gt;0,2,1)
   ))))</f>
        <v>1</v>
      </c>
      <c r="AN1348">
        <v>0</v>
      </c>
      <c r="AO1348">
        <v>2</v>
      </c>
    </row>
    <row r="1349" spans="1:41" x14ac:dyDescent="0.25">
      <c r="A1349">
        <v>485</v>
      </c>
      <c r="B1349" t="s">
        <v>238</v>
      </c>
      <c r="C1349" t="s">
        <v>1479</v>
      </c>
      <c r="D1349" t="s">
        <v>1514</v>
      </c>
      <c r="E1349">
        <v>91</v>
      </c>
      <c r="F1349">
        <v>90</v>
      </c>
      <c r="G1349">
        <v>106</v>
      </c>
      <c r="H1349">
        <v>130</v>
      </c>
      <c r="I1349">
        <v>106</v>
      </c>
      <c r="J1349">
        <v>77</v>
      </c>
      <c r="K1349" t="s">
        <v>396</v>
      </c>
      <c r="L1349" t="s">
        <v>253</v>
      </c>
      <c r="M1349" t="s">
        <v>251</v>
      </c>
      <c r="N1349">
        <v>10.48</v>
      </c>
      <c r="O1349">
        <v>9.9999999999999982</v>
      </c>
      <c r="Q1349">
        <v>3</v>
      </c>
      <c r="R1349">
        <f t="shared" si="92"/>
        <v>10</v>
      </c>
      <c r="S1349">
        <f t="shared" si="93"/>
        <v>13</v>
      </c>
      <c r="T1349">
        <f t="shared" si="90"/>
        <v>23</v>
      </c>
      <c r="U1349" t="s">
        <v>1479</v>
      </c>
      <c r="V1349" t="s">
        <v>1514</v>
      </c>
      <c r="W1349" t="s">
        <v>1472</v>
      </c>
      <c r="X1349" t="s">
        <v>1471</v>
      </c>
      <c r="Z1349" t="str" cm="1">
        <f t="array" ref="Z1349">IF(ISBLANK(AK1349),_xlfn.LET(
    _xlpm.nameBeforeSlash, IF(ISNUMBER(SEARCH("/", Y1349)), LEFT(Y1349, SEARCH("/", Y1349)-1), Y1349),
    _xlpm.matchRow, IFERROR(MATCH(_xlpm.nameBeforeSlash, AA:AA, 0), ""),
    _xlpm.difference, IF(_xlpm.matchRow="", "", ABS((R1349 + S1349)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),IF(ISBLANK(Y1349),"","Hidden"))</f>
        <v/>
      </c>
      <c r="AA1349" t="s">
        <v>238</v>
      </c>
      <c r="AC1349" t="s">
        <v>469</v>
      </c>
      <c r="AD1349" t="str">
        <f>_xlfn.XLOOKUP(AC1349,moves!A:A,moves!B:B)</f>
        <v>fire</v>
      </c>
      <c r="AE1349">
        <f>_xlfn.XLOOKUP(AC1349,moves!A:A,moves!D:D)</f>
        <v>5</v>
      </c>
      <c r="AF1349" t="str">
        <f>_xlfn.XLOOKUP(AC1349,moves!A:A,moves!E:E)</f>
        <v>Inflict the Burned status on the target. The target may no longer switch out or flee the battle.</v>
      </c>
      <c r="AG1349">
        <v>0</v>
      </c>
      <c r="AH1349">
        <v>1</v>
      </c>
      <c r="AI1349">
        <f t="shared" si="91"/>
        <v>0</v>
      </c>
      <c r="AJ1349" t="s">
        <v>867</v>
      </c>
      <c r="AL1349">
        <v>0</v>
      </c>
      <c r="AM1349" cm="1">
        <f t="array" ref="AM1349">IF(AL1349=1,1,
   IF(ISTEXT(AK1349),1,
   IF(AO1349&gt;1,AM1348,
   IF(AI1349=1,
      IF(SUMPRODUCT((LEN($Y$2:$Y$4096)-LEN(SUBSTITUTE($Y$2:$Y$4096,AA1349,"")))/LEN(AA1349))&gt;0,2,1),
      IF(
         SUMPRODUCT((LEN($Y$2:$Y$4096)-LEN(SUBSTITUTE($Y$2:$Y$4096,AA1349,"")))/LEN(AA1349))
         - SUMPRODUCT((LEN($Y$2:$Y$4096)-LEN(SUBSTITUTE($Y$2:$Y$4096,"Alolan "&amp;AA1349,"")))/LEN("Alolan "&amp;AA1349))
         - SUMPRODUCT((LEN($Y$2:$Y$4096)-LEN(SUBSTITUTE($Y$2:$Y$4096,"Galarian "&amp;AA1349,"")))/LEN("Galarian "&amp;AA1349))
         - SUMPRODUCT((LEN($Y$2:$Y$4096)-LEN(SUBSTITUTE($Y$2:$Y$4096,"Hisuian "&amp;AA1349,"")))/LEN("Hisuian "&amp;AA1349))
         - SUMPRODUCT((LEN($Y$2:$Y$4096)-LEN(SUBSTITUTE($Y$2:$Y$4096,"Paldean "&amp;AA1349,"")))/LEN("Paldean "&amp;AA1349))
      &gt;0,2,1)
   ))))</f>
        <v>1</v>
      </c>
      <c r="AN1349">
        <v>0</v>
      </c>
      <c r="AO1349">
        <v>0</v>
      </c>
    </row>
    <row r="1350" spans="1:41" x14ac:dyDescent="0.25">
      <c r="A1350" t="s">
        <v>4245</v>
      </c>
      <c r="B1350" t="s">
        <v>238</v>
      </c>
      <c r="C1350" t="s">
        <v>1479</v>
      </c>
      <c r="D1350" t="s">
        <v>1514</v>
      </c>
      <c r="E1350">
        <v>91</v>
      </c>
      <c r="F1350">
        <v>90</v>
      </c>
      <c r="G1350">
        <v>106</v>
      </c>
      <c r="H1350">
        <v>130</v>
      </c>
      <c r="I1350">
        <v>106</v>
      </c>
      <c r="J1350">
        <v>77</v>
      </c>
      <c r="K1350" t="s">
        <v>396</v>
      </c>
      <c r="L1350" t="s">
        <v>253</v>
      </c>
      <c r="M1350" t="s">
        <v>251</v>
      </c>
      <c r="N1350">
        <v>10.48</v>
      </c>
      <c r="O1350">
        <v>9.9999999999999982</v>
      </c>
      <c r="Q1350">
        <v>3</v>
      </c>
      <c r="R1350">
        <f t="shared" si="92"/>
        <v>10</v>
      </c>
      <c r="S1350">
        <f t="shared" si="93"/>
        <v>13</v>
      </c>
      <c r="T1350">
        <f t="shared" ref="T1350:T1413" si="94">SUM(S1350,R1350)</f>
        <v>23</v>
      </c>
      <c r="U1350" t="s">
        <v>1479</v>
      </c>
      <c r="V1350" t="s">
        <v>1514</v>
      </c>
      <c r="W1350" t="s">
        <v>1472</v>
      </c>
      <c r="X1350" t="s">
        <v>1471</v>
      </c>
      <c r="Z1350" t="str" cm="1">
        <f t="array" ref="Z1350">IF(ISBLANK(AK1350),_xlfn.LET(
    _xlpm.nameBeforeSlash, IF(ISNUMBER(SEARCH("/", Y1350)), LEFT(Y1350, SEARCH("/", Y1350)-1), Y1350),
    _xlpm.matchRow, IFERROR(MATCH(_xlpm.nameBeforeSlash, AA:AA, 0), ""),
    _xlpm.difference, IF(_xlpm.matchRow="", "", ABS((R1350 + S1350)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),IF(ISBLANK(Y1350),"","Hidden"))</f>
        <v/>
      </c>
      <c r="AA1350" t="s">
        <v>5519</v>
      </c>
      <c r="AC1350" t="s">
        <v>6622</v>
      </c>
      <c r="AD1350" t="str">
        <f>_xlfn.XLOOKUP(AC1350,moves!A:A,moves!B:B)</f>
        <v>fire</v>
      </c>
      <c r="AE1350">
        <f>_xlfn.XLOOKUP(AC1350,moves!A:A,moves!D:D)</f>
        <v>4</v>
      </c>
      <c r="AF1350" t="str">
        <f>_xlfn.XLOOKUP(AC1350,moves!A:A,moves!E:E)</f>
        <v>Before rolling: The user may remove the Burned status from the user, the target, or both. If you do: Heal 4.</v>
      </c>
      <c r="AG1350">
        <v>0</v>
      </c>
      <c r="AH1350">
        <v>1</v>
      </c>
      <c r="AI1350">
        <f t="shared" ref="AI1350:AI1413" si="95">IF(ISNUMBER(SEARCH("Shiny ", AA1350)), 1, 0)</f>
        <v>1</v>
      </c>
      <c r="AJ1350" t="s">
        <v>867</v>
      </c>
      <c r="AL1350">
        <v>0</v>
      </c>
      <c r="AM1350" cm="1">
        <f t="array" ref="AM1350">IF(AL1350=1,1,
   IF(ISTEXT(AK1350),1,
   IF(AO1350&gt;1,AM1349,
   IF(AI1350=1,
      IF(SUMPRODUCT((LEN($Y$2:$Y$4096)-LEN(SUBSTITUTE($Y$2:$Y$4096,AA1350,"")))/LEN(AA1350))&gt;0,2,1),
      IF(
         SUMPRODUCT((LEN($Y$2:$Y$4096)-LEN(SUBSTITUTE($Y$2:$Y$4096,AA1350,"")))/LEN(AA1350))
         - SUMPRODUCT((LEN($Y$2:$Y$4096)-LEN(SUBSTITUTE($Y$2:$Y$4096,"Alolan "&amp;AA1350,"")))/LEN("Alolan "&amp;AA1350))
         - SUMPRODUCT((LEN($Y$2:$Y$4096)-LEN(SUBSTITUTE($Y$2:$Y$4096,"Galarian "&amp;AA1350,"")))/LEN("Galarian "&amp;AA1350))
         - SUMPRODUCT((LEN($Y$2:$Y$4096)-LEN(SUBSTITUTE($Y$2:$Y$4096,"Hisuian "&amp;AA1350,"")))/LEN("Hisuian "&amp;AA1350))
         - SUMPRODUCT((LEN($Y$2:$Y$4096)-LEN(SUBSTITUTE($Y$2:$Y$4096,"Paldean "&amp;AA1350,"")))/LEN("Paldean "&amp;AA1350))
      &gt;0,2,1)
   ))))</f>
        <v>1</v>
      </c>
      <c r="AN1350">
        <v>0</v>
      </c>
      <c r="AO1350">
        <v>0</v>
      </c>
    </row>
    <row r="1351" spans="1:41" x14ac:dyDescent="0.25">
      <c r="A1351">
        <v>486</v>
      </c>
      <c r="B1351" t="s">
        <v>239</v>
      </c>
      <c r="C1351" t="s">
        <v>1512</v>
      </c>
      <c r="D1351"/>
      <c r="E1351">
        <v>110</v>
      </c>
      <c r="F1351">
        <v>160</v>
      </c>
      <c r="G1351">
        <v>110</v>
      </c>
      <c r="H1351">
        <v>80</v>
      </c>
      <c r="I1351">
        <v>110</v>
      </c>
      <c r="J1351">
        <v>100</v>
      </c>
      <c r="K1351" t="s">
        <v>395</v>
      </c>
      <c r="L1351" t="s">
        <v>250</v>
      </c>
      <c r="M1351" t="s">
        <v>248</v>
      </c>
      <c r="N1351">
        <v>12.8</v>
      </c>
      <c r="O1351">
        <v>11</v>
      </c>
      <c r="Q1351">
        <v>2</v>
      </c>
      <c r="R1351">
        <f t="shared" si="92"/>
        <v>13</v>
      </c>
      <c r="S1351">
        <f t="shared" si="93"/>
        <v>13</v>
      </c>
      <c r="T1351">
        <f t="shared" si="94"/>
        <v>26</v>
      </c>
      <c r="U1351" t="s">
        <v>1512</v>
      </c>
      <c r="V1351" t="s">
        <v>1514</v>
      </c>
      <c r="W1351" t="s">
        <v>1471</v>
      </c>
      <c r="X1351" t="s">
        <v>1492</v>
      </c>
      <c r="Z1351" t="str" cm="1">
        <f t="array" ref="Z1351">IF(ISBLANK(AK1351),_xlfn.LET(
    _xlpm.nameBeforeSlash, IF(ISNUMBER(SEARCH("/", Y1351)), LEFT(Y1351, SEARCH("/", Y1351)-1), Y1351),
    _xlpm.matchRow, IFERROR(MATCH(_xlpm.nameBeforeSlash, AA:AA, 0), ""),
    _xlpm.difference, IF(_xlpm.matchRow="", "", ABS((R1351 + S1351)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),IF(ISBLANK(Y1351),"","Hidden"))</f>
        <v/>
      </c>
      <c r="AA1351" t="s">
        <v>239</v>
      </c>
      <c r="AC1351" t="s">
        <v>470</v>
      </c>
      <c r="AD1351" t="str">
        <f>_xlfn.XLOOKUP(AC1351,moves!A:A,moves!B:B)</f>
        <v>normal</v>
      </c>
      <c r="AE1351">
        <f>_xlfn.XLOOKUP(AC1351,moves!A:A,moves!D:D)</f>
        <v>4</v>
      </c>
      <c r="AF1351" t="str">
        <f>_xlfn.XLOOKUP(AC1351,moves!A:A,moves!E:E)</f>
        <v>Inflict the Paralyzed status on the target. The target may no longer switch out or flee the battle.</v>
      </c>
      <c r="AG1351">
        <v>0</v>
      </c>
      <c r="AH1351">
        <v>1</v>
      </c>
      <c r="AI1351">
        <f t="shared" si="95"/>
        <v>0</v>
      </c>
      <c r="AJ1351" t="s">
        <v>867</v>
      </c>
      <c r="AL1351">
        <v>0</v>
      </c>
      <c r="AM1351" cm="1">
        <f t="array" ref="AM1351">IF(AL1351=1,1,
   IF(ISTEXT(AK1351),1,
   IF(AO1351&gt;1,AM1350,
   IF(AI1351=1,
      IF(SUMPRODUCT((LEN($Y$2:$Y$4096)-LEN(SUBSTITUTE($Y$2:$Y$4096,AA1351,"")))/LEN(AA1351))&gt;0,2,1),
      IF(
         SUMPRODUCT((LEN($Y$2:$Y$4096)-LEN(SUBSTITUTE($Y$2:$Y$4096,AA1351,"")))/LEN(AA1351))
         - SUMPRODUCT((LEN($Y$2:$Y$4096)-LEN(SUBSTITUTE($Y$2:$Y$4096,"Alolan "&amp;AA1351,"")))/LEN("Alolan "&amp;AA1351))
         - SUMPRODUCT((LEN($Y$2:$Y$4096)-LEN(SUBSTITUTE($Y$2:$Y$4096,"Galarian "&amp;AA1351,"")))/LEN("Galarian "&amp;AA1351))
         - SUMPRODUCT((LEN($Y$2:$Y$4096)-LEN(SUBSTITUTE($Y$2:$Y$4096,"Hisuian "&amp;AA1351,"")))/LEN("Hisuian "&amp;AA1351))
         - SUMPRODUCT((LEN($Y$2:$Y$4096)-LEN(SUBSTITUTE($Y$2:$Y$4096,"Paldean "&amp;AA1351,"")))/LEN("Paldean "&amp;AA1351))
      &gt;0,2,1)
   ))))</f>
        <v>1</v>
      </c>
      <c r="AN1351">
        <v>0</v>
      </c>
      <c r="AO1351">
        <v>0</v>
      </c>
    </row>
    <row r="1352" spans="1:41" x14ac:dyDescent="0.25">
      <c r="A1352" t="s">
        <v>4246</v>
      </c>
      <c r="B1352" t="s">
        <v>239</v>
      </c>
      <c r="C1352" t="s">
        <v>1512</v>
      </c>
      <c r="D1352"/>
      <c r="E1352">
        <v>110</v>
      </c>
      <c r="F1352">
        <v>160</v>
      </c>
      <c r="G1352">
        <v>110</v>
      </c>
      <c r="H1352">
        <v>80</v>
      </c>
      <c r="I1352">
        <v>110</v>
      </c>
      <c r="J1352">
        <v>100</v>
      </c>
      <c r="K1352" t="s">
        <v>395</v>
      </c>
      <c r="L1352" t="s">
        <v>250</v>
      </c>
      <c r="M1352" t="s">
        <v>248</v>
      </c>
      <c r="N1352">
        <v>12.8</v>
      </c>
      <c r="O1352">
        <v>11</v>
      </c>
      <c r="Q1352">
        <v>2</v>
      </c>
      <c r="R1352">
        <f t="shared" si="92"/>
        <v>13</v>
      </c>
      <c r="S1352">
        <f t="shared" si="93"/>
        <v>13</v>
      </c>
      <c r="T1352">
        <f t="shared" si="94"/>
        <v>26</v>
      </c>
      <c r="U1352" t="s">
        <v>1512</v>
      </c>
      <c r="V1352" t="s">
        <v>1514</v>
      </c>
      <c r="W1352" t="s">
        <v>1471</v>
      </c>
      <c r="X1352" t="s">
        <v>1492</v>
      </c>
      <c r="Z1352" t="str" cm="1">
        <f t="array" ref="Z1352">IF(ISBLANK(AK1352),_xlfn.LET(
    _xlpm.nameBeforeSlash, IF(ISNUMBER(SEARCH("/", Y1352)), LEFT(Y1352, SEARCH("/", Y1352)-1), Y1352),
    _xlpm.matchRow, IFERROR(MATCH(_xlpm.nameBeforeSlash, AA:AA, 0), ""),
    _xlpm.difference, IF(_xlpm.matchRow="", "", ABS((R1352 + S1352)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),IF(ISBLANK(Y1352),"","Hidden"))</f>
        <v/>
      </c>
      <c r="AA1352" t="s">
        <v>5520</v>
      </c>
      <c r="AC1352" t="s">
        <v>6623</v>
      </c>
      <c r="AD1352" t="str">
        <f>_xlfn.XLOOKUP(AC1352,moves!A:A,moves!B:B)</f>
        <v>normal</v>
      </c>
      <c r="AE1352">
        <f>_xlfn.XLOOKUP(AC1352,moves!A:A,moves!D:D)</f>
        <v>0</v>
      </c>
      <c r="AF1352" t="str">
        <f>_xlfn.XLOOKUP(AC1352,moves!A:A,moves!E:E)</f>
        <v>This move cannot be used if the user has less than 4 battle fatigue or if the user has already used this move without switching out. The target faints.</v>
      </c>
      <c r="AG1352">
        <v>0</v>
      </c>
      <c r="AH1352">
        <v>1</v>
      </c>
      <c r="AI1352">
        <f t="shared" si="95"/>
        <v>1</v>
      </c>
      <c r="AJ1352" t="s">
        <v>867</v>
      </c>
      <c r="AL1352">
        <v>0</v>
      </c>
      <c r="AM1352" cm="1">
        <f t="array" ref="AM1352">IF(AL1352=1,1,
   IF(ISTEXT(AK1352),1,
   IF(AO1352&gt;1,AM1351,
   IF(AI1352=1,
      IF(SUMPRODUCT((LEN($Y$2:$Y$4096)-LEN(SUBSTITUTE($Y$2:$Y$4096,AA1352,"")))/LEN(AA1352))&gt;0,2,1),
      IF(
         SUMPRODUCT((LEN($Y$2:$Y$4096)-LEN(SUBSTITUTE($Y$2:$Y$4096,AA1352,"")))/LEN(AA1352))
         - SUMPRODUCT((LEN($Y$2:$Y$4096)-LEN(SUBSTITUTE($Y$2:$Y$4096,"Alolan "&amp;AA1352,"")))/LEN("Alolan "&amp;AA1352))
         - SUMPRODUCT((LEN($Y$2:$Y$4096)-LEN(SUBSTITUTE($Y$2:$Y$4096,"Galarian "&amp;AA1352,"")))/LEN("Galarian "&amp;AA1352))
         - SUMPRODUCT((LEN($Y$2:$Y$4096)-LEN(SUBSTITUTE($Y$2:$Y$4096,"Hisuian "&amp;AA1352,"")))/LEN("Hisuian "&amp;AA1352))
         - SUMPRODUCT((LEN($Y$2:$Y$4096)-LEN(SUBSTITUTE($Y$2:$Y$4096,"Paldean "&amp;AA1352,"")))/LEN("Paldean "&amp;AA1352))
      &gt;0,2,1)
   ))))</f>
        <v>1</v>
      </c>
      <c r="AN1352">
        <v>0</v>
      </c>
      <c r="AO1352">
        <v>0</v>
      </c>
    </row>
    <row r="1353" spans="1:41" x14ac:dyDescent="0.25">
      <c r="A1353">
        <v>487</v>
      </c>
      <c r="B1353" t="s">
        <v>240</v>
      </c>
      <c r="C1353" t="s">
        <v>1524</v>
      </c>
      <c r="D1353" t="s">
        <v>1482</v>
      </c>
      <c r="E1353">
        <v>150</v>
      </c>
      <c r="F1353">
        <v>100</v>
      </c>
      <c r="G1353">
        <v>120</v>
      </c>
      <c r="H1353">
        <v>100</v>
      </c>
      <c r="I1353">
        <v>120</v>
      </c>
      <c r="J1353">
        <v>90</v>
      </c>
      <c r="K1353" t="s">
        <v>394</v>
      </c>
      <c r="L1353" t="s">
        <v>262</v>
      </c>
      <c r="M1353" t="s">
        <v>483</v>
      </c>
      <c r="N1353">
        <v>9.6</v>
      </c>
      <c r="O1353">
        <v>13.2</v>
      </c>
      <c r="P1353">
        <v>1</v>
      </c>
      <c r="R1353">
        <f t="shared" si="92"/>
        <v>11</v>
      </c>
      <c r="S1353">
        <f t="shared" si="93"/>
        <v>13</v>
      </c>
      <c r="T1353">
        <f t="shared" si="94"/>
        <v>24</v>
      </c>
      <c r="U1353" t="s">
        <v>1524</v>
      </c>
      <c r="V1353" t="s">
        <v>1482</v>
      </c>
      <c r="W1353" t="s">
        <v>1492</v>
      </c>
      <c r="X1353" t="s">
        <v>1481</v>
      </c>
      <c r="Z1353" t="str" cm="1">
        <f t="array" ref="Z1353">IF(ISBLANK(AK1353),_xlfn.LET(
    _xlpm.nameBeforeSlash, IF(ISNUMBER(SEARCH("/", Y1353)), LEFT(Y1353, SEARCH("/", Y1353)-1), Y1353),
    _xlpm.matchRow, IFERROR(MATCH(_xlpm.nameBeforeSlash, AA:AA, 0), ""),
    _xlpm.difference, IF(_xlpm.matchRow="", "", ABS((R1353 + S1353)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),IF(ISBLANK(Y1353),"","Hidden"))</f>
        <v/>
      </c>
      <c r="AA1353" t="s">
        <v>240</v>
      </c>
      <c r="AB1353" t="s">
        <v>2116</v>
      </c>
      <c r="AC1353" t="s">
        <v>455</v>
      </c>
      <c r="AD1353" t="str">
        <f>_xlfn.XLOOKUP(AC1353,moves!A:A,moves!B:B)</f>
        <v>ghost</v>
      </c>
      <c r="AE1353">
        <f>_xlfn.XLOOKUP(AC1353,moves!A:A,moves!D:D)</f>
        <v>5</v>
      </c>
      <c r="AF1353" t="str">
        <f>_xlfn.XLOOKUP(AC1353,moves!A:A,moves!E:E)</f>
        <v xml:space="preserve"> </v>
      </c>
      <c r="AG1353">
        <v>0</v>
      </c>
      <c r="AH1353">
        <v>1</v>
      </c>
      <c r="AI1353">
        <f t="shared" si="95"/>
        <v>0</v>
      </c>
      <c r="AJ1353" t="s">
        <v>867</v>
      </c>
      <c r="AL1353">
        <v>0</v>
      </c>
      <c r="AM1353" cm="1">
        <f t="array" ref="AM1353">IF(AL1353=1,1,
   IF(ISTEXT(AK1353),1,
   IF(AO1353&gt;1,AM1352,
   IF(AI1353=1,
      IF(SUMPRODUCT((LEN($Y$2:$Y$4096)-LEN(SUBSTITUTE($Y$2:$Y$4096,AA1353,"")))/LEN(AA1353))&gt;0,2,1),
      IF(
         SUMPRODUCT((LEN($Y$2:$Y$4096)-LEN(SUBSTITUTE($Y$2:$Y$4096,AA1353,"")))/LEN(AA1353))
         - SUMPRODUCT((LEN($Y$2:$Y$4096)-LEN(SUBSTITUTE($Y$2:$Y$4096,"Alolan "&amp;AA1353,"")))/LEN("Alolan "&amp;AA1353))
         - SUMPRODUCT((LEN($Y$2:$Y$4096)-LEN(SUBSTITUTE($Y$2:$Y$4096,"Galarian "&amp;AA1353,"")))/LEN("Galarian "&amp;AA1353))
         - SUMPRODUCT((LEN($Y$2:$Y$4096)-LEN(SUBSTITUTE($Y$2:$Y$4096,"Hisuian "&amp;AA1353,"")))/LEN("Hisuian "&amp;AA1353))
         - SUMPRODUCT((LEN($Y$2:$Y$4096)-LEN(SUBSTITUTE($Y$2:$Y$4096,"Paldean "&amp;AA1353,"")))/LEN("Paldean "&amp;AA1353))
      &gt;0,2,1)
   ))))</f>
        <v>1</v>
      </c>
      <c r="AN1353">
        <v>0</v>
      </c>
      <c r="AO1353">
        <v>1</v>
      </c>
    </row>
    <row r="1354" spans="1:41" x14ac:dyDescent="0.25">
      <c r="A1354" t="s">
        <v>3109</v>
      </c>
      <c r="B1354" t="s">
        <v>2115</v>
      </c>
      <c r="C1354" t="s">
        <v>1524</v>
      </c>
      <c r="D1354" t="s">
        <v>1482</v>
      </c>
      <c r="E1354">
        <v>150</v>
      </c>
      <c r="F1354">
        <v>120</v>
      </c>
      <c r="G1354">
        <v>100</v>
      </c>
      <c r="H1354">
        <v>120</v>
      </c>
      <c r="I1354">
        <v>100</v>
      </c>
      <c r="J1354">
        <v>90</v>
      </c>
      <c r="K1354" t="s">
        <v>394</v>
      </c>
      <c r="L1354" t="s">
        <v>262</v>
      </c>
      <c r="M1354" t="s">
        <v>483</v>
      </c>
      <c r="N1354">
        <v>10.8</v>
      </c>
      <c r="O1354">
        <v>12</v>
      </c>
      <c r="P1354">
        <v>1</v>
      </c>
      <c r="Q1354">
        <v>1</v>
      </c>
      <c r="R1354">
        <f t="shared" si="92"/>
        <v>12</v>
      </c>
      <c r="S1354">
        <f t="shared" si="93"/>
        <v>13</v>
      </c>
      <c r="T1354">
        <f t="shared" si="94"/>
        <v>25</v>
      </c>
      <c r="U1354" t="s">
        <v>1524</v>
      </c>
      <c r="V1354" t="s">
        <v>1482</v>
      </c>
      <c r="W1354" t="s">
        <v>1492</v>
      </c>
      <c r="X1354" t="s">
        <v>1481</v>
      </c>
      <c r="Z1354" t="str" cm="1">
        <f t="array" ref="Z1354">IF(ISBLANK(AK1354),_xlfn.LET(
    _xlpm.nameBeforeSlash, IF(ISNUMBER(SEARCH("/", Y1354)), LEFT(Y1354, SEARCH("/", Y1354)-1), Y1354),
    _xlpm.matchRow, IFERROR(MATCH(_xlpm.nameBeforeSlash, AA:AA, 0), ""),
    _xlpm.difference, IF(_xlpm.matchRow="", "", ABS((R1354 + S1354)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),IF(ISBLANK(Y1354),"","Hidden"))</f>
        <v/>
      </c>
      <c r="AA1354" t="s">
        <v>3188</v>
      </c>
      <c r="AB1354" t="s">
        <v>3460</v>
      </c>
      <c r="AC1354" t="s">
        <v>869</v>
      </c>
      <c r="AD1354" t="str">
        <f>_xlfn.XLOOKUP(AC1354,moves!A:A,moves!B:B)</f>
        <v>dragon</v>
      </c>
      <c r="AE1354">
        <f>_xlfn.XLOOKUP(AC1354,moves!A:A,moves!D:D)</f>
        <v>6</v>
      </c>
      <c r="AF1354" t="str">
        <f>_xlfn.XLOOKUP(AC1354,moves!A:A,moves!E:E)</f>
        <v>If the target faints from this attack: Any remaining damage is applied to the next Pokémon that switches in.</v>
      </c>
      <c r="AG1354">
        <v>0</v>
      </c>
      <c r="AH1354">
        <v>1</v>
      </c>
      <c r="AI1354">
        <f t="shared" si="95"/>
        <v>0</v>
      </c>
      <c r="AJ1354" t="s">
        <v>867</v>
      </c>
      <c r="AL1354">
        <v>0</v>
      </c>
      <c r="AM1354" cm="1">
        <f t="array" ref="AM1354">IF(AL1354=1,1,
   IF(ISTEXT(AK1354),1,
   IF(AO1354&gt;1,AM1353,
   IF(AI1354=1,
      IF(SUMPRODUCT((LEN($Y$2:$Y$4096)-LEN(SUBSTITUTE($Y$2:$Y$4096,AA1354,"")))/LEN(AA1354))&gt;0,2,1),
      IF(
         SUMPRODUCT((LEN($Y$2:$Y$4096)-LEN(SUBSTITUTE($Y$2:$Y$4096,AA1354,"")))/LEN(AA1354))
         - SUMPRODUCT((LEN($Y$2:$Y$4096)-LEN(SUBSTITUTE($Y$2:$Y$4096,"Alolan "&amp;AA1354,"")))/LEN("Alolan "&amp;AA1354))
         - SUMPRODUCT((LEN($Y$2:$Y$4096)-LEN(SUBSTITUTE($Y$2:$Y$4096,"Galarian "&amp;AA1354,"")))/LEN("Galarian "&amp;AA1354))
         - SUMPRODUCT((LEN($Y$2:$Y$4096)-LEN(SUBSTITUTE($Y$2:$Y$4096,"Hisuian "&amp;AA1354,"")))/LEN("Hisuian "&amp;AA1354))
         - SUMPRODUCT((LEN($Y$2:$Y$4096)-LEN(SUBSTITUTE($Y$2:$Y$4096,"Paldean "&amp;AA1354,"")))/LEN("Paldean "&amp;AA1354))
      &gt;0,2,1)
   ))))</f>
        <v>1</v>
      </c>
      <c r="AN1354">
        <v>0</v>
      </c>
      <c r="AO1354">
        <v>2</v>
      </c>
    </row>
    <row r="1355" spans="1:41" x14ac:dyDescent="0.25">
      <c r="A1355" t="s">
        <v>4247</v>
      </c>
      <c r="B1355" t="s">
        <v>240</v>
      </c>
      <c r="C1355" t="s">
        <v>1524</v>
      </c>
      <c r="D1355" t="s">
        <v>1482</v>
      </c>
      <c r="E1355">
        <v>150</v>
      </c>
      <c r="F1355">
        <v>100</v>
      </c>
      <c r="G1355">
        <v>120</v>
      </c>
      <c r="H1355">
        <v>100</v>
      </c>
      <c r="I1355">
        <v>120</v>
      </c>
      <c r="J1355">
        <v>90</v>
      </c>
      <c r="K1355" t="s">
        <v>394</v>
      </c>
      <c r="L1355" t="s">
        <v>262</v>
      </c>
      <c r="M1355" t="s">
        <v>483</v>
      </c>
      <c r="N1355">
        <v>9.6</v>
      </c>
      <c r="O1355">
        <v>13.2</v>
      </c>
      <c r="P1355">
        <v>1</v>
      </c>
      <c r="R1355">
        <f t="shared" si="92"/>
        <v>11</v>
      </c>
      <c r="S1355">
        <f t="shared" si="93"/>
        <v>13</v>
      </c>
      <c r="T1355">
        <f t="shared" si="94"/>
        <v>24</v>
      </c>
      <c r="U1355" t="s">
        <v>1524</v>
      </c>
      <c r="V1355" t="s">
        <v>1482</v>
      </c>
      <c r="W1355" t="s">
        <v>1492</v>
      </c>
      <c r="X1355" t="s">
        <v>1481</v>
      </c>
      <c r="Z1355" t="str" cm="1">
        <f t="array" ref="Z1355">IF(ISBLANK(AK1355),_xlfn.LET(
    _xlpm.nameBeforeSlash, IF(ISNUMBER(SEARCH("/", Y1355)), LEFT(Y1355, SEARCH("/", Y1355)-1), Y1355),
    _xlpm.matchRow, IFERROR(MATCH(_xlpm.nameBeforeSlash, AA:AA, 0), ""),
    _xlpm.difference, IF(_xlpm.matchRow="", "", ABS((R1355 + S1355)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),IF(ISBLANK(Y1355),"","Hidden"))</f>
        <v/>
      </c>
      <c r="AA1355" t="s">
        <v>5521</v>
      </c>
      <c r="AB1355" t="s">
        <v>2116</v>
      </c>
      <c r="AC1355" t="s">
        <v>6595</v>
      </c>
      <c r="AD1355" t="str">
        <f>_xlfn.XLOOKUP(AC1355,moves!A:A,moves!B:B)</f>
        <v>dragon</v>
      </c>
      <c r="AE1355">
        <f>_xlfn.XLOOKUP(AC1355,moves!A:A,moves!D:D)</f>
        <v>4</v>
      </c>
      <c r="AF1355" t="str">
        <f>_xlfn.XLOOKUP(AC1355,moves!A:A,moves!E:E)</f>
        <v>Ignore effects of the target's moves effects, abilities, and held items.</v>
      </c>
      <c r="AG1355">
        <v>0</v>
      </c>
      <c r="AH1355">
        <v>1</v>
      </c>
      <c r="AI1355">
        <f t="shared" si="95"/>
        <v>1</v>
      </c>
      <c r="AJ1355" t="s">
        <v>867</v>
      </c>
      <c r="AL1355">
        <v>0</v>
      </c>
      <c r="AM1355" cm="1">
        <f t="array" ref="AM1355">IF(AL1355=1,1,
   IF(ISTEXT(AK1355),1,
   IF(AO1355&gt;1,AM1354,
   IF(AI1355=1,
      IF(SUMPRODUCT((LEN($Y$2:$Y$4096)-LEN(SUBSTITUTE($Y$2:$Y$4096,AA1355,"")))/LEN(AA1355))&gt;0,2,1),
      IF(
         SUMPRODUCT((LEN($Y$2:$Y$4096)-LEN(SUBSTITUTE($Y$2:$Y$4096,AA1355,"")))/LEN(AA1355))
         - SUMPRODUCT((LEN($Y$2:$Y$4096)-LEN(SUBSTITUTE($Y$2:$Y$4096,"Alolan "&amp;AA1355,"")))/LEN("Alolan "&amp;AA1355))
         - SUMPRODUCT((LEN($Y$2:$Y$4096)-LEN(SUBSTITUTE($Y$2:$Y$4096,"Galarian "&amp;AA1355,"")))/LEN("Galarian "&amp;AA1355))
         - SUMPRODUCT((LEN($Y$2:$Y$4096)-LEN(SUBSTITUTE($Y$2:$Y$4096,"Hisuian "&amp;AA1355,"")))/LEN("Hisuian "&amp;AA1355))
         - SUMPRODUCT((LEN($Y$2:$Y$4096)-LEN(SUBSTITUTE($Y$2:$Y$4096,"Paldean "&amp;AA1355,"")))/LEN("Paldean "&amp;AA1355))
      &gt;0,2,1)
   ))))</f>
        <v>1</v>
      </c>
      <c r="AN1355">
        <v>0</v>
      </c>
      <c r="AO1355">
        <v>1</v>
      </c>
    </row>
    <row r="1356" spans="1:41" x14ac:dyDescent="0.25">
      <c r="A1356" t="s">
        <v>4248</v>
      </c>
      <c r="B1356" t="s">
        <v>2115</v>
      </c>
      <c r="C1356" t="s">
        <v>1524</v>
      </c>
      <c r="D1356" t="s">
        <v>1482</v>
      </c>
      <c r="E1356">
        <v>150</v>
      </c>
      <c r="F1356">
        <v>120</v>
      </c>
      <c r="G1356">
        <v>100</v>
      </c>
      <c r="H1356">
        <v>120</v>
      </c>
      <c r="I1356">
        <v>100</v>
      </c>
      <c r="J1356">
        <v>90</v>
      </c>
      <c r="K1356" t="s">
        <v>394</v>
      </c>
      <c r="L1356" t="s">
        <v>262</v>
      </c>
      <c r="M1356" t="s">
        <v>483</v>
      </c>
      <c r="N1356">
        <v>10.8</v>
      </c>
      <c r="O1356">
        <v>12</v>
      </c>
      <c r="P1356">
        <v>1</v>
      </c>
      <c r="Q1356">
        <v>1</v>
      </c>
      <c r="R1356">
        <f t="shared" si="92"/>
        <v>12</v>
      </c>
      <c r="S1356">
        <f t="shared" si="93"/>
        <v>13</v>
      </c>
      <c r="T1356">
        <f t="shared" si="94"/>
        <v>25</v>
      </c>
      <c r="U1356" t="s">
        <v>1524</v>
      </c>
      <c r="V1356" t="s">
        <v>1482</v>
      </c>
      <c r="W1356" t="s">
        <v>1492</v>
      </c>
      <c r="X1356" t="s">
        <v>1481</v>
      </c>
      <c r="Z1356" t="str" cm="1">
        <f t="array" ref="Z1356">IF(ISBLANK(AK1356),_xlfn.LET(
    _xlpm.nameBeforeSlash, IF(ISNUMBER(SEARCH("/", Y1356)), LEFT(Y1356, SEARCH("/", Y1356)-1), Y1356),
    _xlpm.matchRow, IFERROR(MATCH(_xlpm.nameBeforeSlash, AA:AA, 0), ""),
    _xlpm.difference, IF(_xlpm.matchRow="", "", ABS((R1356 + S1356)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),IF(ISBLANK(Y1356),"","Hidden"))</f>
        <v/>
      </c>
      <c r="AA1356" t="s">
        <v>5522</v>
      </c>
      <c r="AB1356" t="s">
        <v>3460</v>
      </c>
      <c r="AC1356" t="s">
        <v>6625</v>
      </c>
      <c r="AD1356" t="str">
        <f>_xlfn.XLOOKUP(AC1356,moves!A:A,moves!B:B)</f>
        <v>ghost</v>
      </c>
      <c r="AE1356">
        <f>_xlfn.XLOOKUP(AC1356,moves!A:A,moves!D:D)</f>
        <v>4</v>
      </c>
      <c r="AF1356" t="str">
        <f>_xlfn.XLOOKUP(AC1356,moves!A:A,moves!E:E)</f>
        <v>This move's effect can only be used while the user is fainted: Faint the currently active Pokémon, revive the user to half health, rounded down, and switch the user in, simultaneously.</v>
      </c>
      <c r="AG1356">
        <v>0</v>
      </c>
      <c r="AH1356">
        <v>1</v>
      </c>
      <c r="AI1356">
        <f t="shared" si="95"/>
        <v>1</v>
      </c>
      <c r="AJ1356" t="s">
        <v>867</v>
      </c>
      <c r="AL1356">
        <v>0</v>
      </c>
      <c r="AM1356" cm="1">
        <f t="array" ref="AM1356">IF(AL1356=1,1,
   IF(ISTEXT(AK1356),1,
   IF(AO1356&gt;1,AM1355,
   IF(AI1356=1,
      IF(SUMPRODUCT((LEN($Y$2:$Y$4096)-LEN(SUBSTITUTE($Y$2:$Y$4096,AA1356,"")))/LEN(AA1356))&gt;0,2,1),
      IF(
         SUMPRODUCT((LEN($Y$2:$Y$4096)-LEN(SUBSTITUTE($Y$2:$Y$4096,AA1356,"")))/LEN(AA1356))
         - SUMPRODUCT((LEN($Y$2:$Y$4096)-LEN(SUBSTITUTE($Y$2:$Y$4096,"Alolan "&amp;AA1356,"")))/LEN("Alolan "&amp;AA1356))
         - SUMPRODUCT((LEN($Y$2:$Y$4096)-LEN(SUBSTITUTE($Y$2:$Y$4096,"Galarian "&amp;AA1356,"")))/LEN("Galarian "&amp;AA1356))
         - SUMPRODUCT((LEN($Y$2:$Y$4096)-LEN(SUBSTITUTE($Y$2:$Y$4096,"Hisuian "&amp;AA1356,"")))/LEN("Hisuian "&amp;AA1356))
         - SUMPRODUCT((LEN($Y$2:$Y$4096)-LEN(SUBSTITUTE($Y$2:$Y$4096,"Paldean "&amp;AA1356,"")))/LEN("Paldean "&amp;AA1356))
      &gt;0,2,1)
   ))))</f>
        <v>1</v>
      </c>
      <c r="AN1356">
        <v>0</v>
      </c>
      <c r="AO1356">
        <v>2</v>
      </c>
    </row>
    <row r="1357" spans="1:41" x14ac:dyDescent="0.25">
      <c r="A1357">
        <v>488</v>
      </c>
      <c r="B1357" t="s">
        <v>241</v>
      </c>
      <c r="C1357" t="s">
        <v>429</v>
      </c>
      <c r="D1357"/>
      <c r="E1357">
        <v>120</v>
      </c>
      <c r="F1357">
        <v>70</v>
      </c>
      <c r="G1357">
        <v>110</v>
      </c>
      <c r="H1357">
        <v>75</v>
      </c>
      <c r="I1357">
        <v>120</v>
      </c>
      <c r="J1357">
        <v>85</v>
      </c>
      <c r="K1357" t="s">
        <v>393</v>
      </c>
      <c r="L1357" t="s">
        <v>247</v>
      </c>
      <c r="M1357" t="s">
        <v>248</v>
      </c>
      <c r="N1357">
        <v>7.85</v>
      </c>
      <c r="O1357">
        <v>11.7</v>
      </c>
      <c r="P1357">
        <v>1</v>
      </c>
      <c r="Q1357">
        <v>2</v>
      </c>
      <c r="R1357">
        <f t="shared" si="92"/>
        <v>9</v>
      </c>
      <c r="S1357">
        <f t="shared" si="93"/>
        <v>14</v>
      </c>
      <c r="T1357">
        <f t="shared" si="94"/>
        <v>23</v>
      </c>
      <c r="U1357" t="s">
        <v>429</v>
      </c>
      <c r="V1357" t="s">
        <v>1536</v>
      </c>
      <c r="W1357" t="s">
        <v>1209</v>
      </c>
      <c r="X1357" t="s">
        <v>1468</v>
      </c>
      <c r="Z1357" t="str" cm="1">
        <f t="array" ref="Z1357">IF(ISBLANK(AK1357),_xlfn.LET(
    _xlpm.nameBeforeSlash, IF(ISNUMBER(SEARCH("/", Y1357)), LEFT(Y1357, SEARCH("/", Y1357)-1), Y1357),
    _xlpm.matchRow, IFERROR(MATCH(_xlpm.nameBeforeSlash, AA:AA, 0), ""),
    _xlpm.difference, IF(_xlpm.matchRow="", "", ABS((R1357 + S1357)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),IF(ISBLANK(Y1357),"","Hidden"))</f>
        <v/>
      </c>
      <c r="AA1357" t="s">
        <v>241</v>
      </c>
      <c r="AC1357" t="s">
        <v>1312</v>
      </c>
      <c r="AD1357" t="str">
        <f>_xlfn.XLOOKUP(AC1357,moves!A:A,moves!B:B)</f>
        <v>psychic</v>
      </c>
      <c r="AE1357">
        <f>_xlfn.XLOOKUP(AC1357,moves!A:A,moves!D:D)</f>
        <v>5</v>
      </c>
      <c r="AF1357" t="str">
        <f>_xlfn.XLOOKUP(AC1357,moves!A:A,moves!E:E)</f>
        <v>Heal for half the damage dealt, rounded down. When the user is next attacked: Remove 2 regular hits from the roll.</v>
      </c>
      <c r="AG1357">
        <v>0</v>
      </c>
      <c r="AH1357">
        <v>1</v>
      </c>
      <c r="AI1357">
        <f t="shared" si="95"/>
        <v>0</v>
      </c>
      <c r="AJ1357" t="s">
        <v>867</v>
      </c>
      <c r="AL1357">
        <v>0</v>
      </c>
      <c r="AM1357" cm="1">
        <f t="array" ref="AM1357">IF(AL1357=1,1,
   IF(ISTEXT(AK1357),1,
   IF(AO1357&gt;1,AM1356,
   IF(AI1357=1,
      IF(SUMPRODUCT((LEN($Y$2:$Y$4096)-LEN(SUBSTITUTE($Y$2:$Y$4096,AA1357,"")))/LEN(AA1357))&gt;0,2,1),
      IF(
         SUMPRODUCT((LEN($Y$2:$Y$4096)-LEN(SUBSTITUTE($Y$2:$Y$4096,AA1357,"")))/LEN(AA1357))
         - SUMPRODUCT((LEN($Y$2:$Y$4096)-LEN(SUBSTITUTE($Y$2:$Y$4096,"Alolan "&amp;AA1357,"")))/LEN("Alolan "&amp;AA1357))
         - SUMPRODUCT((LEN($Y$2:$Y$4096)-LEN(SUBSTITUTE($Y$2:$Y$4096,"Galarian "&amp;AA1357,"")))/LEN("Galarian "&amp;AA1357))
         - SUMPRODUCT((LEN($Y$2:$Y$4096)-LEN(SUBSTITUTE($Y$2:$Y$4096,"Hisuian "&amp;AA1357,"")))/LEN("Hisuian "&amp;AA1357))
         - SUMPRODUCT((LEN($Y$2:$Y$4096)-LEN(SUBSTITUTE($Y$2:$Y$4096,"Paldean "&amp;AA1357,"")))/LEN("Paldean "&amp;AA1357))
      &gt;0,2,1)
   ))))</f>
        <v>1</v>
      </c>
      <c r="AN1357">
        <v>0</v>
      </c>
      <c r="AO1357">
        <v>0</v>
      </c>
    </row>
    <row r="1358" spans="1:41" x14ac:dyDescent="0.25">
      <c r="A1358" t="s">
        <v>4249</v>
      </c>
      <c r="B1358" t="s">
        <v>241</v>
      </c>
      <c r="C1358" t="s">
        <v>429</v>
      </c>
      <c r="D1358"/>
      <c r="E1358">
        <v>120</v>
      </c>
      <c r="F1358">
        <v>70</v>
      </c>
      <c r="G1358">
        <v>110</v>
      </c>
      <c r="H1358">
        <v>75</v>
      </c>
      <c r="I1358">
        <v>120</v>
      </c>
      <c r="J1358">
        <v>85</v>
      </c>
      <c r="K1358" t="s">
        <v>393</v>
      </c>
      <c r="L1358" t="s">
        <v>247</v>
      </c>
      <c r="M1358" t="s">
        <v>248</v>
      </c>
      <c r="N1358">
        <v>7.85</v>
      </c>
      <c r="O1358">
        <v>11.7</v>
      </c>
      <c r="P1358">
        <v>1</v>
      </c>
      <c r="Q1358">
        <v>2</v>
      </c>
      <c r="R1358">
        <f t="shared" si="92"/>
        <v>9</v>
      </c>
      <c r="S1358">
        <f t="shared" si="93"/>
        <v>14</v>
      </c>
      <c r="T1358">
        <f t="shared" si="94"/>
        <v>23</v>
      </c>
      <c r="U1358" t="s">
        <v>429</v>
      </c>
      <c r="V1358" t="s">
        <v>1536</v>
      </c>
      <c r="W1358" t="s">
        <v>1209</v>
      </c>
      <c r="X1358" t="s">
        <v>1468</v>
      </c>
      <c r="Z1358" t="str" cm="1">
        <f t="array" ref="Z1358">IF(ISBLANK(AK1358),_xlfn.LET(
    _xlpm.nameBeforeSlash, IF(ISNUMBER(SEARCH("/", Y1358)), LEFT(Y1358, SEARCH("/", Y1358)-1), Y1358),
    _xlpm.matchRow, IFERROR(MATCH(_xlpm.nameBeforeSlash, AA:AA, 0), ""),
    _xlpm.difference, IF(_xlpm.matchRow="", "", ABS((R1358 + S1358)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),IF(ISBLANK(Y1358),"","Hidden"))</f>
        <v/>
      </c>
      <c r="AA1358" t="s">
        <v>5523</v>
      </c>
      <c r="AC1358" t="s">
        <v>6373</v>
      </c>
      <c r="AD1358" t="str">
        <f>_xlfn.XLOOKUP(AC1358,moves!A:A,moves!B:B)</f>
        <v>psychic</v>
      </c>
      <c r="AE1358">
        <f>_xlfn.XLOOKUP(AC1358,moves!A:A,moves!D:D)</f>
        <v>1</v>
      </c>
      <c r="AF1358" t="str">
        <f>_xlfn.XLOOKUP(AC1358,moves!A:A,moves!E:E)</f>
        <v>Heal any active Pokémon by 4. If this move was used last turn: Increase attack strength by 3, but only heal 1.</v>
      </c>
      <c r="AG1358">
        <v>0</v>
      </c>
      <c r="AH1358">
        <v>1</v>
      </c>
      <c r="AI1358">
        <f t="shared" si="95"/>
        <v>1</v>
      </c>
      <c r="AJ1358" t="s">
        <v>867</v>
      </c>
      <c r="AL1358">
        <v>0</v>
      </c>
      <c r="AM1358" cm="1">
        <f t="array" ref="AM1358">IF(AL1358=1,1,
   IF(ISTEXT(AK1358),1,
   IF(AO1358&gt;1,AM1357,
   IF(AI1358=1,
      IF(SUMPRODUCT((LEN($Y$2:$Y$4096)-LEN(SUBSTITUTE($Y$2:$Y$4096,AA1358,"")))/LEN(AA1358))&gt;0,2,1),
      IF(
         SUMPRODUCT((LEN($Y$2:$Y$4096)-LEN(SUBSTITUTE($Y$2:$Y$4096,AA1358,"")))/LEN(AA1358))
         - SUMPRODUCT((LEN($Y$2:$Y$4096)-LEN(SUBSTITUTE($Y$2:$Y$4096,"Alolan "&amp;AA1358,"")))/LEN("Alolan "&amp;AA1358))
         - SUMPRODUCT((LEN($Y$2:$Y$4096)-LEN(SUBSTITUTE($Y$2:$Y$4096,"Galarian "&amp;AA1358,"")))/LEN("Galarian "&amp;AA1358))
         - SUMPRODUCT((LEN($Y$2:$Y$4096)-LEN(SUBSTITUTE($Y$2:$Y$4096,"Hisuian "&amp;AA1358,"")))/LEN("Hisuian "&amp;AA1358))
         - SUMPRODUCT((LEN($Y$2:$Y$4096)-LEN(SUBSTITUTE($Y$2:$Y$4096,"Paldean "&amp;AA1358,"")))/LEN("Paldean "&amp;AA1358))
      &gt;0,2,1)
   ))))</f>
        <v>1</v>
      </c>
      <c r="AN1358">
        <v>0</v>
      </c>
      <c r="AO1358">
        <v>0</v>
      </c>
    </row>
    <row r="1359" spans="1:41" x14ac:dyDescent="0.25">
      <c r="A1359">
        <v>489</v>
      </c>
      <c r="B1359" t="s">
        <v>242</v>
      </c>
      <c r="C1359" t="s">
        <v>1490</v>
      </c>
      <c r="D1359"/>
      <c r="E1359">
        <v>80</v>
      </c>
      <c r="F1359">
        <v>80</v>
      </c>
      <c r="G1359">
        <v>80</v>
      </c>
      <c r="H1359">
        <v>80</v>
      </c>
      <c r="I1359">
        <v>80</v>
      </c>
      <c r="J1359">
        <v>80</v>
      </c>
      <c r="K1359" t="s">
        <v>392</v>
      </c>
      <c r="L1359" t="s">
        <v>252</v>
      </c>
      <c r="M1359" t="s">
        <v>251</v>
      </c>
      <c r="N1359">
        <v>8</v>
      </c>
      <c r="O1359">
        <v>8</v>
      </c>
      <c r="P1359">
        <v>1</v>
      </c>
      <c r="Q1359">
        <v>1</v>
      </c>
      <c r="R1359">
        <f t="shared" si="92"/>
        <v>9</v>
      </c>
      <c r="S1359">
        <f t="shared" si="93"/>
        <v>9</v>
      </c>
      <c r="T1359">
        <f t="shared" si="94"/>
        <v>18</v>
      </c>
      <c r="U1359" t="s">
        <v>1490</v>
      </c>
      <c r="V1359" t="s">
        <v>429</v>
      </c>
      <c r="W1359" t="s">
        <v>1499</v>
      </c>
      <c r="X1359" t="s">
        <v>1536</v>
      </c>
      <c r="Z1359" t="str" cm="1">
        <f t="array" ref="Z1359">IF(ISBLANK(AK1359),_xlfn.LET(
    _xlpm.nameBeforeSlash, IF(ISNUMBER(SEARCH("/", Y1359)), LEFT(Y1359, SEARCH("/", Y1359)-1), Y1359),
    _xlpm.matchRow, IFERROR(MATCH(_xlpm.nameBeforeSlash, AA:AA, 0), ""),
    _xlpm.difference, IF(_xlpm.matchRow="", "", ABS((R1359 + S1359)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),IF(ISBLANK(Y1359),"","Hidden"))</f>
        <v/>
      </c>
      <c r="AA1359" t="s">
        <v>242</v>
      </c>
      <c r="AC1359" t="s">
        <v>932</v>
      </c>
      <c r="AD1359" t="str">
        <f>_xlfn.XLOOKUP(AC1359,moves!A:A,moves!B:B)</f>
        <v>bug</v>
      </c>
      <c r="AE1359">
        <f>_xlfn.XLOOKUP(AC1359,moves!A:A,moves!D:D)</f>
        <v>1</v>
      </c>
      <c r="AF1359" t="str">
        <f>_xlfn.XLOOKUP(AC1359,moves!A:A,moves!E:E)</f>
        <v>Add 2 critical hits to the user's attack rolls.</v>
      </c>
      <c r="AG1359">
        <v>0</v>
      </c>
      <c r="AH1359">
        <v>1</v>
      </c>
      <c r="AI1359">
        <f t="shared" si="95"/>
        <v>0</v>
      </c>
      <c r="AJ1359" t="s">
        <v>8452</v>
      </c>
      <c r="AL1359">
        <v>0</v>
      </c>
      <c r="AM1359" cm="1">
        <f t="array" ref="AM1359">IF(AL1359=1,1,
   IF(ISTEXT(AK1359),1,
   IF(AO1359&gt;1,AM1358,
   IF(AI1359=1,
      IF(SUMPRODUCT((LEN($Y$2:$Y$4096)-LEN(SUBSTITUTE($Y$2:$Y$4096,AA1359,"")))/LEN(AA1359))&gt;0,2,1),
      IF(
         SUMPRODUCT((LEN($Y$2:$Y$4096)-LEN(SUBSTITUTE($Y$2:$Y$4096,AA1359,"")))/LEN(AA1359))
         - SUMPRODUCT((LEN($Y$2:$Y$4096)-LEN(SUBSTITUTE($Y$2:$Y$4096,"Alolan "&amp;AA1359,"")))/LEN("Alolan "&amp;AA1359))
         - SUMPRODUCT((LEN($Y$2:$Y$4096)-LEN(SUBSTITUTE($Y$2:$Y$4096,"Galarian "&amp;AA1359,"")))/LEN("Galarian "&amp;AA1359))
         - SUMPRODUCT((LEN($Y$2:$Y$4096)-LEN(SUBSTITUTE($Y$2:$Y$4096,"Hisuian "&amp;AA1359,"")))/LEN("Hisuian "&amp;AA1359))
         - SUMPRODUCT((LEN($Y$2:$Y$4096)-LEN(SUBSTITUTE($Y$2:$Y$4096,"Paldean "&amp;AA1359,"")))/LEN("Paldean "&amp;AA1359))
      &gt;0,2,1)
   ))))</f>
        <v>1</v>
      </c>
      <c r="AN1359">
        <v>0</v>
      </c>
      <c r="AO1359">
        <v>0</v>
      </c>
    </row>
    <row r="1360" spans="1:41" x14ac:dyDescent="0.25">
      <c r="A1360" t="s">
        <v>4250</v>
      </c>
      <c r="B1360" t="s">
        <v>242</v>
      </c>
      <c r="C1360" t="s">
        <v>1490</v>
      </c>
      <c r="D1360"/>
      <c r="E1360">
        <v>80</v>
      </c>
      <c r="F1360">
        <v>80</v>
      </c>
      <c r="G1360">
        <v>80</v>
      </c>
      <c r="H1360">
        <v>80</v>
      </c>
      <c r="I1360">
        <v>80</v>
      </c>
      <c r="J1360">
        <v>80</v>
      </c>
      <c r="K1360" t="s">
        <v>392</v>
      </c>
      <c r="L1360" t="s">
        <v>252</v>
      </c>
      <c r="M1360" t="s">
        <v>251</v>
      </c>
      <c r="N1360">
        <v>8</v>
      </c>
      <c r="O1360">
        <v>8</v>
      </c>
      <c r="P1360">
        <v>1</v>
      </c>
      <c r="Q1360">
        <v>1</v>
      </c>
      <c r="R1360">
        <f t="shared" si="92"/>
        <v>9</v>
      </c>
      <c r="S1360">
        <f t="shared" si="93"/>
        <v>9</v>
      </c>
      <c r="T1360">
        <f t="shared" si="94"/>
        <v>18</v>
      </c>
      <c r="U1360" t="s">
        <v>1490</v>
      </c>
      <c r="V1360" t="s">
        <v>429</v>
      </c>
      <c r="W1360" t="s">
        <v>1499</v>
      </c>
      <c r="X1360" t="s">
        <v>1536</v>
      </c>
      <c r="Z1360" t="str" cm="1">
        <f t="array" ref="Z1360">IF(ISBLANK(AK1360),_xlfn.LET(
    _xlpm.nameBeforeSlash, IF(ISNUMBER(SEARCH("/", Y1360)), LEFT(Y1360, SEARCH("/", Y1360)-1), Y1360),
    _xlpm.matchRow, IFERROR(MATCH(_xlpm.nameBeforeSlash, AA:AA, 0), ""),
    _xlpm.difference, IF(_xlpm.matchRow="", "", ABS((R1360 + S1360)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),IF(ISBLANK(Y1360),"","Hidden"))</f>
        <v/>
      </c>
      <c r="AA1360" t="s">
        <v>5524</v>
      </c>
      <c r="AC1360" t="s">
        <v>6626</v>
      </c>
      <c r="AD1360" t="str">
        <f>_xlfn.XLOOKUP(AC1360,moves!A:A,moves!B:B)</f>
        <v>water</v>
      </c>
      <c r="AE1360">
        <f>_xlfn.XLOOKUP(AC1360,moves!A:A,moves!D:D)</f>
        <v>3</v>
      </c>
      <c r="AF1360" t="str">
        <f>_xlfn.XLOOKUP(AC1360,moves!A:A,moves!E:E)</f>
        <v>Your currently active Pokémon are cured from the Confused status.</v>
      </c>
      <c r="AG1360">
        <v>0</v>
      </c>
      <c r="AH1360">
        <v>1</v>
      </c>
      <c r="AI1360">
        <f t="shared" si="95"/>
        <v>1</v>
      </c>
      <c r="AJ1360" t="s">
        <v>8452</v>
      </c>
      <c r="AL1360">
        <v>0</v>
      </c>
      <c r="AM1360" cm="1">
        <f t="array" ref="AM1360">IF(AL1360=1,1,
   IF(ISTEXT(AK1360),1,
   IF(AO1360&gt;1,AM1359,
   IF(AI1360=1,
      IF(SUMPRODUCT((LEN($Y$2:$Y$4096)-LEN(SUBSTITUTE($Y$2:$Y$4096,AA1360,"")))/LEN(AA1360))&gt;0,2,1),
      IF(
         SUMPRODUCT((LEN($Y$2:$Y$4096)-LEN(SUBSTITUTE($Y$2:$Y$4096,AA1360,"")))/LEN(AA1360))
         - SUMPRODUCT((LEN($Y$2:$Y$4096)-LEN(SUBSTITUTE($Y$2:$Y$4096,"Alolan "&amp;AA1360,"")))/LEN("Alolan "&amp;AA1360))
         - SUMPRODUCT((LEN($Y$2:$Y$4096)-LEN(SUBSTITUTE($Y$2:$Y$4096,"Galarian "&amp;AA1360,"")))/LEN("Galarian "&amp;AA1360))
         - SUMPRODUCT((LEN($Y$2:$Y$4096)-LEN(SUBSTITUTE($Y$2:$Y$4096,"Hisuian "&amp;AA1360,"")))/LEN("Hisuian "&amp;AA1360))
         - SUMPRODUCT((LEN($Y$2:$Y$4096)-LEN(SUBSTITUTE($Y$2:$Y$4096,"Paldean "&amp;AA1360,"")))/LEN("Paldean "&amp;AA1360))
      &gt;0,2,1)
   ))))</f>
        <v>1</v>
      </c>
      <c r="AN1360">
        <v>0</v>
      </c>
      <c r="AO1360">
        <v>0</v>
      </c>
    </row>
    <row r="1361" spans="1:41" x14ac:dyDescent="0.25">
      <c r="A1361">
        <v>490</v>
      </c>
      <c r="B1361" t="s">
        <v>243</v>
      </c>
      <c r="C1361" t="s">
        <v>1490</v>
      </c>
      <c r="D1361"/>
      <c r="E1361">
        <v>100</v>
      </c>
      <c r="F1361">
        <v>100</v>
      </c>
      <c r="G1361">
        <v>100</v>
      </c>
      <c r="H1361">
        <v>100</v>
      </c>
      <c r="I1361">
        <v>100</v>
      </c>
      <c r="J1361">
        <v>100</v>
      </c>
      <c r="K1361" t="s">
        <v>391</v>
      </c>
      <c r="L1361" t="s">
        <v>252</v>
      </c>
      <c r="M1361" t="s">
        <v>248</v>
      </c>
      <c r="N1361">
        <v>10</v>
      </c>
      <c r="O1361">
        <v>10</v>
      </c>
      <c r="P1361">
        <v>1</v>
      </c>
      <c r="Q1361">
        <v>1</v>
      </c>
      <c r="R1361">
        <f t="shared" si="92"/>
        <v>11</v>
      </c>
      <c r="S1361">
        <f t="shared" si="93"/>
        <v>11</v>
      </c>
      <c r="T1361">
        <f t="shared" si="94"/>
        <v>22</v>
      </c>
      <c r="U1361" t="s">
        <v>1490</v>
      </c>
      <c r="V1361" t="s">
        <v>429</v>
      </c>
      <c r="W1361" t="s">
        <v>1499</v>
      </c>
      <c r="X1361" t="s">
        <v>1536</v>
      </c>
      <c r="Z1361" t="str" cm="1">
        <f t="array" ref="Z1361">IF(ISBLANK(AK1361),_xlfn.LET(
    _xlpm.nameBeforeSlash, IF(ISNUMBER(SEARCH("/", Y1361)), LEFT(Y1361, SEARCH("/", Y1361)-1), Y1361),
    _xlpm.matchRow, IFERROR(MATCH(_xlpm.nameBeforeSlash, AA:AA, 0), ""),
    _xlpm.difference, IF(_xlpm.matchRow="", "", ABS((R1361 + S1361)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),IF(ISBLANK(Y1361),"","Hidden"))</f>
        <v/>
      </c>
      <c r="AA1361" t="s">
        <v>243</v>
      </c>
      <c r="AC1361" t="s">
        <v>1331</v>
      </c>
      <c r="AD1361" t="str">
        <f>_xlfn.XLOOKUP(AC1361,moves!A:A,moves!B:B)</f>
        <v>psychic</v>
      </c>
      <c r="AE1361">
        <f>_xlfn.XLOOKUP(AC1361,moves!A:A,moves!D:D)</f>
        <v>3</v>
      </c>
      <c r="AF1361" t="str">
        <f>_xlfn.XLOOKUP(AC1361,moves!A:A,moves!E:E)</f>
        <v>Remove all status conditions from the user. Swap the user's health with a Pokémon in the user's party.</v>
      </c>
      <c r="AG1361">
        <v>0</v>
      </c>
      <c r="AH1361">
        <v>1</v>
      </c>
      <c r="AI1361">
        <f t="shared" si="95"/>
        <v>0</v>
      </c>
      <c r="AJ1361" t="s">
        <v>867</v>
      </c>
      <c r="AL1361">
        <v>0</v>
      </c>
      <c r="AM1361" cm="1">
        <f t="array" ref="AM1361">IF(AL1361=1,1,
   IF(ISTEXT(AK1361),1,
   IF(AO1361&gt;1,AM1360,
   IF(AI1361=1,
      IF(SUMPRODUCT((LEN($Y$2:$Y$4096)-LEN(SUBSTITUTE($Y$2:$Y$4096,AA1361,"")))/LEN(AA1361))&gt;0,2,1),
      IF(
         SUMPRODUCT((LEN($Y$2:$Y$4096)-LEN(SUBSTITUTE($Y$2:$Y$4096,AA1361,"")))/LEN(AA1361))
         - SUMPRODUCT((LEN($Y$2:$Y$4096)-LEN(SUBSTITUTE($Y$2:$Y$4096,"Alolan "&amp;AA1361,"")))/LEN("Alolan "&amp;AA1361))
         - SUMPRODUCT((LEN($Y$2:$Y$4096)-LEN(SUBSTITUTE($Y$2:$Y$4096,"Galarian "&amp;AA1361,"")))/LEN("Galarian "&amp;AA1361))
         - SUMPRODUCT((LEN($Y$2:$Y$4096)-LEN(SUBSTITUTE($Y$2:$Y$4096,"Hisuian "&amp;AA1361,"")))/LEN("Hisuian "&amp;AA1361))
         - SUMPRODUCT((LEN($Y$2:$Y$4096)-LEN(SUBSTITUTE($Y$2:$Y$4096,"Paldean "&amp;AA1361,"")))/LEN("Paldean "&amp;AA1361))
      &gt;0,2,1)
   ))))</f>
        <v>1</v>
      </c>
      <c r="AN1361">
        <v>0</v>
      </c>
      <c r="AO1361">
        <v>0</v>
      </c>
    </row>
    <row r="1362" spans="1:41" x14ac:dyDescent="0.25">
      <c r="A1362" t="s">
        <v>4251</v>
      </c>
      <c r="B1362" t="s">
        <v>243</v>
      </c>
      <c r="C1362" t="s">
        <v>1490</v>
      </c>
      <c r="D1362"/>
      <c r="E1362">
        <v>100</v>
      </c>
      <c r="F1362">
        <v>100</v>
      </c>
      <c r="G1362">
        <v>100</v>
      </c>
      <c r="H1362">
        <v>100</v>
      </c>
      <c r="I1362">
        <v>100</v>
      </c>
      <c r="J1362">
        <v>100</v>
      </c>
      <c r="K1362" t="s">
        <v>391</v>
      </c>
      <c r="L1362" t="s">
        <v>252</v>
      </c>
      <c r="M1362" t="s">
        <v>248</v>
      </c>
      <c r="N1362">
        <v>10</v>
      </c>
      <c r="O1362">
        <v>10</v>
      </c>
      <c r="P1362">
        <v>1</v>
      </c>
      <c r="Q1362">
        <v>1</v>
      </c>
      <c r="R1362">
        <f t="shared" si="92"/>
        <v>11</v>
      </c>
      <c r="S1362">
        <f t="shared" si="93"/>
        <v>11</v>
      </c>
      <c r="T1362">
        <f t="shared" si="94"/>
        <v>22</v>
      </c>
      <c r="U1362" t="s">
        <v>1490</v>
      </c>
      <c r="V1362" t="s">
        <v>429</v>
      </c>
      <c r="W1362" t="s">
        <v>1499</v>
      </c>
      <c r="X1362" t="s">
        <v>1536</v>
      </c>
      <c r="Z1362" t="str" cm="1">
        <f t="array" ref="Z1362">IF(ISBLANK(AK1362),_xlfn.LET(
    _xlpm.nameBeforeSlash, IF(ISNUMBER(SEARCH("/", Y1362)), LEFT(Y1362, SEARCH("/", Y1362)-1), Y1362),
    _xlpm.matchRow, IFERROR(MATCH(_xlpm.nameBeforeSlash, AA:AA, 0), ""),
    _xlpm.difference, IF(_xlpm.matchRow="", "", ABS((R1362 + S1362)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),IF(ISBLANK(Y1362),"","Hidden"))</f>
        <v/>
      </c>
      <c r="AA1362" t="s">
        <v>5525</v>
      </c>
      <c r="AC1362" t="s">
        <v>6627</v>
      </c>
      <c r="AD1362" t="str">
        <f>_xlfn.XLOOKUP(AC1362,moves!A:A,moves!B:B)</f>
        <v>water</v>
      </c>
      <c r="AE1362">
        <f>_xlfn.XLOOKUP(AC1362,moves!A:A,moves!D:D)</f>
        <v>3</v>
      </c>
      <c r="AF1362" t="str">
        <f>_xlfn.XLOOKUP(AC1362,moves!A:A,moves!E:E)</f>
        <v>Heal your currently active Water-type Pokémon by 3.</v>
      </c>
      <c r="AG1362">
        <v>0</v>
      </c>
      <c r="AH1362">
        <v>1</v>
      </c>
      <c r="AI1362">
        <f t="shared" si="95"/>
        <v>1</v>
      </c>
      <c r="AJ1362" t="s">
        <v>867</v>
      </c>
      <c r="AL1362">
        <v>0</v>
      </c>
      <c r="AM1362" cm="1">
        <f t="array" ref="AM1362">IF(AL1362=1,1,
   IF(ISTEXT(AK1362),1,
   IF(AO1362&gt;1,AM1361,
   IF(AI1362=1,
      IF(SUMPRODUCT((LEN($Y$2:$Y$4096)-LEN(SUBSTITUTE($Y$2:$Y$4096,AA1362,"")))/LEN(AA1362))&gt;0,2,1),
      IF(
         SUMPRODUCT((LEN($Y$2:$Y$4096)-LEN(SUBSTITUTE($Y$2:$Y$4096,AA1362,"")))/LEN(AA1362))
         - SUMPRODUCT((LEN($Y$2:$Y$4096)-LEN(SUBSTITUTE($Y$2:$Y$4096,"Alolan "&amp;AA1362,"")))/LEN("Alolan "&amp;AA1362))
         - SUMPRODUCT((LEN($Y$2:$Y$4096)-LEN(SUBSTITUTE($Y$2:$Y$4096,"Galarian "&amp;AA1362,"")))/LEN("Galarian "&amp;AA1362))
         - SUMPRODUCT((LEN($Y$2:$Y$4096)-LEN(SUBSTITUTE($Y$2:$Y$4096,"Hisuian "&amp;AA1362,"")))/LEN("Hisuian "&amp;AA1362))
         - SUMPRODUCT((LEN($Y$2:$Y$4096)-LEN(SUBSTITUTE($Y$2:$Y$4096,"Paldean "&amp;AA1362,"")))/LEN("Paldean "&amp;AA1362))
      &gt;0,2,1)
   ))))</f>
        <v>1</v>
      </c>
      <c r="AN1362">
        <v>0</v>
      </c>
      <c r="AO1362">
        <v>0</v>
      </c>
    </row>
    <row r="1363" spans="1:41" x14ac:dyDescent="0.25">
      <c r="A1363">
        <v>491</v>
      </c>
      <c r="B1363" t="s">
        <v>244</v>
      </c>
      <c r="C1363" t="s">
        <v>1471</v>
      </c>
      <c r="D1363"/>
      <c r="E1363">
        <v>70</v>
      </c>
      <c r="F1363">
        <v>90</v>
      </c>
      <c r="G1363">
        <v>90</v>
      </c>
      <c r="H1363">
        <v>135</v>
      </c>
      <c r="I1363">
        <v>90</v>
      </c>
      <c r="J1363">
        <v>125</v>
      </c>
      <c r="K1363" t="s">
        <v>390</v>
      </c>
      <c r="L1363" t="s">
        <v>247</v>
      </c>
      <c r="M1363" t="s">
        <v>248</v>
      </c>
      <c r="N1363">
        <v>12.65</v>
      </c>
      <c r="O1363">
        <v>8.1999999999999993</v>
      </c>
      <c r="P1363">
        <v>1</v>
      </c>
      <c r="Q1363">
        <v>1</v>
      </c>
      <c r="R1363">
        <f t="shared" si="92"/>
        <v>14</v>
      </c>
      <c r="S1363">
        <f t="shared" si="93"/>
        <v>9</v>
      </c>
      <c r="T1363">
        <f t="shared" si="94"/>
        <v>23</v>
      </c>
      <c r="U1363" t="s">
        <v>1471</v>
      </c>
      <c r="V1363" t="s">
        <v>1524</v>
      </c>
      <c r="W1363" t="s">
        <v>1209</v>
      </c>
      <c r="X1363" t="s">
        <v>429</v>
      </c>
      <c r="Z1363" t="str" cm="1">
        <f t="array" ref="Z1363">IF(ISBLANK(AK1363),_xlfn.LET(
    _xlpm.nameBeforeSlash, IF(ISNUMBER(SEARCH("/", Y1363)), LEFT(Y1363, SEARCH("/", Y1363)-1), Y1363),
    _xlpm.matchRow, IFERROR(MATCH(_xlpm.nameBeforeSlash, AA:AA, 0), ""),
    _xlpm.difference, IF(_xlpm.matchRow="", "", ABS((R1363 + S1363)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),IF(ISBLANK(Y1363),"","Hidden"))</f>
        <v/>
      </c>
      <c r="AA1363" t="s">
        <v>244</v>
      </c>
      <c r="AC1363" t="s">
        <v>439</v>
      </c>
      <c r="AD1363" t="str">
        <f>_xlfn.XLOOKUP(AC1363,moves!A:A,moves!B:B)</f>
        <v>dark</v>
      </c>
      <c r="AE1363">
        <f>_xlfn.XLOOKUP(AC1363,moves!A:A,moves!D:D)</f>
        <v>3</v>
      </c>
      <c r="AF1363" t="str">
        <f>_xlfn.XLOOKUP(AC1363,moves!A:A,moves!E:E)</f>
        <v>Inflict both the Drowsy and Paralyzed statuses on the target, simultaneously.</v>
      </c>
      <c r="AG1363">
        <v>0</v>
      </c>
      <c r="AH1363">
        <v>1</v>
      </c>
      <c r="AI1363">
        <f t="shared" si="95"/>
        <v>0</v>
      </c>
      <c r="AJ1363" t="s">
        <v>867</v>
      </c>
      <c r="AL1363">
        <v>0</v>
      </c>
      <c r="AM1363" cm="1">
        <f t="array" ref="AM1363">IF(AL1363=1,1,
   IF(ISTEXT(AK1363),1,
   IF(AO1363&gt;1,AM1362,
   IF(AI1363=1,
      IF(SUMPRODUCT((LEN($Y$2:$Y$4096)-LEN(SUBSTITUTE($Y$2:$Y$4096,AA1363,"")))/LEN(AA1363))&gt;0,2,1),
      IF(
         SUMPRODUCT((LEN($Y$2:$Y$4096)-LEN(SUBSTITUTE($Y$2:$Y$4096,AA1363,"")))/LEN(AA1363))
         - SUMPRODUCT((LEN($Y$2:$Y$4096)-LEN(SUBSTITUTE($Y$2:$Y$4096,"Alolan "&amp;AA1363,"")))/LEN("Alolan "&amp;AA1363))
         - SUMPRODUCT((LEN($Y$2:$Y$4096)-LEN(SUBSTITUTE($Y$2:$Y$4096,"Galarian "&amp;AA1363,"")))/LEN("Galarian "&amp;AA1363))
         - SUMPRODUCT((LEN($Y$2:$Y$4096)-LEN(SUBSTITUTE($Y$2:$Y$4096,"Hisuian "&amp;AA1363,"")))/LEN("Hisuian "&amp;AA1363))
         - SUMPRODUCT((LEN($Y$2:$Y$4096)-LEN(SUBSTITUTE($Y$2:$Y$4096,"Paldean "&amp;AA1363,"")))/LEN("Paldean "&amp;AA1363))
      &gt;0,2,1)
   ))))</f>
        <v>1</v>
      </c>
      <c r="AN1363">
        <v>0</v>
      </c>
      <c r="AO1363">
        <v>0</v>
      </c>
    </row>
    <row r="1364" spans="1:41" x14ac:dyDescent="0.25">
      <c r="A1364" t="s">
        <v>4252</v>
      </c>
      <c r="B1364" t="s">
        <v>244</v>
      </c>
      <c r="C1364" t="s">
        <v>1471</v>
      </c>
      <c r="D1364"/>
      <c r="E1364">
        <v>70</v>
      </c>
      <c r="F1364">
        <v>90</v>
      </c>
      <c r="G1364">
        <v>90</v>
      </c>
      <c r="H1364">
        <v>135</v>
      </c>
      <c r="I1364">
        <v>90</v>
      </c>
      <c r="J1364">
        <v>125</v>
      </c>
      <c r="K1364" t="s">
        <v>390</v>
      </c>
      <c r="L1364" t="s">
        <v>247</v>
      </c>
      <c r="M1364" t="s">
        <v>248</v>
      </c>
      <c r="N1364">
        <v>12.65</v>
      </c>
      <c r="O1364">
        <v>8.1999999999999993</v>
      </c>
      <c r="P1364">
        <v>1</v>
      </c>
      <c r="Q1364">
        <v>1</v>
      </c>
      <c r="R1364">
        <f t="shared" si="92"/>
        <v>14</v>
      </c>
      <c r="S1364">
        <f t="shared" si="93"/>
        <v>9</v>
      </c>
      <c r="T1364">
        <f t="shared" si="94"/>
        <v>23</v>
      </c>
      <c r="U1364" t="s">
        <v>1471</v>
      </c>
      <c r="V1364" t="s">
        <v>1524</v>
      </c>
      <c r="W1364" t="s">
        <v>1209</v>
      </c>
      <c r="X1364" t="s">
        <v>429</v>
      </c>
      <c r="Z1364" t="str" cm="1">
        <f t="array" ref="Z1364">IF(ISBLANK(AK1364),_xlfn.LET(
    _xlpm.nameBeforeSlash, IF(ISNUMBER(SEARCH("/", Y1364)), LEFT(Y1364, SEARCH("/", Y1364)-1), Y1364),
    _xlpm.matchRow, IFERROR(MATCH(_xlpm.nameBeforeSlash, AA:AA, 0), ""),
    _xlpm.difference, IF(_xlpm.matchRow="", "", ABS((R1364 + S1364)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),IF(ISBLANK(Y1364),"","Hidden"))</f>
        <v/>
      </c>
      <c r="AA1364" t="s">
        <v>5526</v>
      </c>
      <c r="AC1364" t="s">
        <v>6628</v>
      </c>
      <c r="AD1364" t="str">
        <f>_xlfn.XLOOKUP(AC1364,moves!A:A,moves!B:B)</f>
        <v>dark</v>
      </c>
      <c r="AE1364">
        <f>_xlfn.XLOOKUP(AC1364,moves!A:A,moves!D:D)</f>
        <v>4</v>
      </c>
      <c r="AF1364" t="str">
        <f>_xlfn.XLOOKUP(AC1364,moves!A:A,moves!E:E)</f>
        <v>Once per battle: You may search the Battle Card discard pile for a card and add it to your hand.</v>
      </c>
      <c r="AG1364">
        <v>0</v>
      </c>
      <c r="AH1364">
        <v>1</v>
      </c>
      <c r="AI1364">
        <f t="shared" si="95"/>
        <v>1</v>
      </c>
      <c r="AJ1364" t="s">
        <v>867</v>
      </c>
      <c r="AL1364">
        <v>0</v>
      </c>
      <c r="AM1364" cm="1">
        <f t="array" ref="AM1364">IF(AL1364=1,1,
   IF(ISTEXT(AK1364),1,
   IF(AO1364&gt;1,AM1363,
   IF(AI1364=1,
      IF(SUMPRODUCT((LEN($Y$2:$Y$4096)-LEN(SUBSTITUTE($Y$2:$Y$4096,AA1364,"")))/LEN(AA1364))&gt;0,2,1),
      IF(
         SUMPRODUCT((LEN($Y$2:$Y$4096)-LEN(SUBSTITUTE($Y$2:$Y$4096,AA1364,"")))/LEN(AA1364))
         - SUMPRODUCT((LEN($Y$2:$Y$4096)-LEN(SUBSTITUTE($Y$2:$Y$4096,"Alolan "&amp;AA1364,"")))/LEN("Alolan "&amp;AA1364))
         - SUMPRODUCT((LEN($Y$2:$Y$4096)-LEN(SUBSTITUTE($Y$2:$Y$4096,"Galarian "&amp;AA1364,"")))/LEN("Galarian "&amp;AA1364))
         - SUMPRODUCT((LEN($Y$2:$Y$4096)-LEN(SUBSTITUTE($Y$2:$Y$4096,"Hisuian "&amp;AA1364,"")))/LEN("Hisuian "&amp;AA1364))
         - SUMPRODUCT((LEN($Y$2:$Y$4096)-LEN(SUBSTITUTE($Y$2:$Y$4096,"Paldean "&amp;AA1364,"")))/LEN("Paldean "&amp;AA1364))
      &gt;0,2,1)
   ))))</f>
        <v>1</v>
      </c>
      <c r="AN1364">
        <v>0</v>
      </c>
      <c r="AO1364">
        <v>0</v>
      </c>
    </row>
    <row r="1365" spans="1:41" x14ac:dyDescent="0.25">
      <c r="A1365">
        <v>492</v>
      </c>
      <c r="B1365" t="s">
        <v>245</v>
      </c>
      <c r="C1365" t="s">
        <v>1468</v>
      </c>
      <c r="D1365"/>
      <c r="E1365">
        <v>100</v>
      </c>
      <c r="F1365">
        <v>100</v>
      </c>
      <c r="G1365">
        <v>100</v>
      </c>
      <c r="H1365">
        <v>100</v>
      </c>
      <c r="I1365">
        <v>100</v>
      </c>
      <c r="J1365">
        <v>100</v>
      </c>
      <c r="K1365" t="s">
        <v>389</v>
      </c>
      <c r="L1365" t="s">
        <v>250</v>
      </c>
      <c r="M1365" t="s">
        <v>249</v>
      </c>
      <c r="N1365">
        <v>10</v>
      </c>
      <c r="O1365">
        <v>10</v>
      </c>
      <c r="P1365">
        <v>1</v>
      </c>
      <c r="Q1365">
        <v>1</v>
      </c>
      <c r="R1365">
        <f t="shared" si="92"/>
        <v>11</v>
      </c>
      <c r="S1365">
        <f t="shared" si="93"/>
        <v>11</v>
      </c>
      <c r="T1365">
        <f t="shared" si="94"/>
        <v>22</v>
      </c>
      <c r="U1365" t="s">
        <v>1468</v>
      </c>
      <c r="V1365" t="s">
        <v>1512</v>
      </c>
      <c r="W1365" t="s">
        <v>1536</v>
      </c>
      <c r="X1365" t="s">
        <v>429</v>
      </c>
      <c r="Z1365" t="str" cm="1">
        <f t="array" ref="Z1365">IF(ISBLANK(AK1365),_xlfn.LET(
    _xlpm.nameBeforeSlash, IF(ISNUMBER(SEARCH("/", Y1365)), LEFT(Y1365, SEARCH("/", Y1365)-1), Y1365),
    _xlpm.matchRow, IFERROR(MATCH(_xlpm.nameBeforeSlash, AA:AA, 0), ""),
    _xlpm.difference, IF(_xlpm.matchRow="", "", ABS((R1365 + S1365)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),IF(ISBLANK(Y1365),"","Hidden"))</f>
        <v/>
      </c>
      <c r="AA1365" t="s">
        <v>245</v>
      </c>
      <c r="AB1365" t="s">
        <v>3189</v>
      </c>
      <c r="AC1365" t="s">
        <v>471</v>
      </c>
      <c r="AD1365" t="str">
        <f>_xlfn.XLOOKUP(AC1365,moves!A:A,moves!B:B)</f>
        <v>grass</v>
      </c>
      <c r="AE1365">
        <f>_xlfn.XLOOKUP(AC1365,moves!A:A,moves!D:D)</f>
        <v>5</v>
      </c>
      <c r="AF1365" t="str">
        <f>_xlfn.XLOOKUP(AC1365,moves!A:A,moves!E:E)</f>
        <v>If any status symbols are rolled: Inflict the Burned status on the target.</v>
      </c>
      <c r="AG1365">
        <v>0</v>
      </c>
      <c r="AH1365">
        <v>1</v>
      </c>
      <c r="AI1365">
        <f t="shared" si="95"/>
        <v>0</v>
      </c>
      <c r="AJ1365" t="s">
        <v>867</v>
      </c>
      <c r="AL1365">
        <v>0</v>
      </c>
      <c r="AM1365" cm="1">
        <f t="array" ref="AM1365">IF(AL1365=1,1,
   IF(ISTEXT(AK1365),1,
   IF(AO1365&gt;1,AM1364,
   IF(AI1365=1,
      IF(SUMPRODUCT((LEN($Y$2:$Y$4096)-LEN(SUBSTITUTE($Y$2:$Y$4096,AA1365,"")))/LEN(AA1365))&gt;0,2,1),
      IF(
         SUMPRODUCT((LEN($Y$2:$Y$4096)-LEN(SUBSTITUTE($Y$2:$Y$4096,AA1365,"")))/LEN(AA1365))
         - SUMPRODUCT((LEN($Y$2:$Y$4096)-LEN(SUBSTITUTE($Y$2:$Y$4096,"Alolan "&amp;AA1365,"")))/LEN("Alolan "&amp;AA1365))
         - SUMPRODUCT((LEN($Y$2:$Y$4096)-LEN(SUBSTITUTE($Y$2:$Y$4096,"Galarian "&amp;AA1365,"")))/LEN("Galarian "&amp;AA1365))
         - SUMPRODUCT((LEN($Y$2:$Y$4096)-LEN(SUBSTITUTE($Y$2:$Y$4096,"Hisuian "&amp;AA1365,"")))/LEN("Hisuian "&amp;AA1365))
         - SUMPRODUCT((LEN($Y$2:$Y$4096)-LEN(SUBSTITUTE($Y$2:$Y$4096,"Paldean "&amp;AA1365,"")))/LEN("Paldean "&amp;AA1365))
      &gt;0,2,1)
   ))))</f>
        <v>1</v>
      </c>
      <c r="AN1365">
        <v>0</v>
      </c>
      <c r="AO1365">
        <v>1</v>
      </c>
    </row>
    <row r="1366" spans="1:41" x14ac:dyDescent="0.25">
      <c r="A1366" t="s">
        <v>3110</v>
      </c>
      <c r="B1366" t="s">
        <v>2117</v>
      </c>
      <c r="C1366" t="s">
        <v>1468</v>
      </c>
      <c r="D1366" t="s">
        <v>1481</v>
      </c>
      <c r="E1366">
        <v>100</v>
      </c>
      <c r="F1366">
        <v>103</v>
      </c>
      <c r="G1366">
        <v>75</v>
      </c>
      <c r="H1366">
        <v>120</v>
      </c>
      <c r="I1366">
        <v>75</v>
      </c>
      <c r="J1366">
        <v>127</v>
      </c>
      <c r="K1366" t="s">
        <v>389</v>
      </c>
      <c r="L1366" t="s">
        <v>250</v>
      </c>
      <c r="M1366" t="s">
        <v>249</v>
      </c>
      <c r="N1366">
        <v>12.110000000000001</v>
      </c>
      <c r="O1366">
        <v>8.5</v>
      </c>
      <c r="P1366">
        <v>1</v>
      </c>
      <c r="R1366">
        <f t="shared" si="92"/>
        <v>13</v>
      </c>
      <c r="S1366">
        <f t="shared" si="93"/>
        <v>9</v>
      </c>
      <c r="T1366">
        <f t="shared" si="94"/>
        <v>22</v>
      </c>
      <c r="U1366" t="s">
        <v>1468</v>
      </c>
      <c r="V1366" t="s">
        <v>1481</v>
      </c>
      <c r="W1366" t="s">
        <v>1536</v>
      </c>
      <c r="X1366" t="s">
        <v>429</v>
      </c>
      <c r="Z1366" t="str" cm="1">
        <f t="array" ref="Z1366">IF(ISBLANK(AK1366),_xlfn.LET(
    _xlpm.nameBeforeSlash, IF(ISNUMBER(SEARCH("/", Y1366)), LEFT(Y1366, SEARCH("/", Y1366)-1), Y1366),
    _xlpm.matchRow, IFERROR(MATCH(_xlpm.nameBeforeSlash, AA:AA, 0), ""),
    _xlpm.difference, IF(_xlpm.matchRow="", "", ABS((R1366 + S1366)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),IF(ISBLANK(Y1366),"","Hidden"))</f>
        <v/>
      </c>
      <c r="AA1366" t="s">
        <v>3191</v>
      </c>
      <c r="AB1366" t="s">
        <v>3190</v>
      </c>
      <c r="AC1366" t="s">
        <v>495</v>
      </c>
      <c r="AD1366" t="str">
        <f>_xlfn.XLOOKUP(AC1366,moves!A:A,moves!B:B)</f>
        <v>flying</v>
      </c>
      <c r="AE1366">
        <f>_xlfn.XLOOKUP(AC1366,moves!A:A,moves!D:D)</f>
        <v>6</v>
      </c>
      <c r="AF1366" t="str">
        <f>_xlfn.XLOOKUP(AC1366,moves!A:A,moves!E:E)</f>
        <v>Critical hits deal +1 damage.</v>
      </c>
      <c r="AG1366">
        <v>0</v>
      </c>
      <c r="AH1366">
        <v>1</v>
      </c>
      <c r="AI1366">
        <f t="shared" si="95"/>
        <v>0</v>
      </c>
      <c r="AJ1366" t="s">
        <v>867</v>
      </c>
      <c r="AL1366">
        <v>0</v>
      </c>
      <c r="AM1366" cm="1">
        <f t="array" ref="AM1366">IF(AL1366=1,1,
   IF(ISTEXT(AK1366),1,
   IF(AO1366&gt;1,AM1365,
   IF(AI1366=1,
      IF(SUMPRODUCT((LEN($Y$2:$Y$4096)-LEN(SUBSTITUTE($Y$2:$Y$4096,AA1366,"")))/LEN(AA1366))&gt;0,2,1),
      IF(
         SUMPRODUCT((LEN($Y$2:$Y$4096)-LEN(SUBSTITUTE($Y$2:$Y$4096,AA1366,"")))/LEN(AA1366))
         - SUMPRODUCT((LEN($Y$2:$Y$4096)-LEN(SUBSTITUTE($Y$2:$Y$4096,"Alolan "&amp;AA1366,"")))/LEN("Alolan "&amp;AA1366))
         - SUMPRODUCT((LEN($Y$2:$Y$4096)-LEN(SUBSTITUTE($Y$2:$Y$4096,"Galarian "&amp;AA1366,"")))/LEN("Galarian "&amp;AA1366))
         - SUMPRODUCT((LEN($Y$2:$Y$4096)-LEN(SUBSTITUTE($Y$2:$Y$4096,"Hisuian "&amp;AA1366,"")))/LEN("Hisuian "&amp;AA1366))
         - SUMPRODUCT((LEN($Y$2:$Y$4096)-LEN(SUBSTITUTE($Y$2:$Y$4096,"Paldean "&amp;AA1366,"")))/LEN("Paldean "&amp;AA1366))
      &gt;0,2,1)
   ))))</f>
        <v>1</v>
      </c>
      <c r="AN1366">
        <v>0</v>
      </c>
      <c r="AO1366">
        <v>2</v>
      </c>
    </row>
    <row r="1367" spans="1:41" x14ac:dyDescent="0.25">
      <c r="A1367" t="s">
        <v>4253</v>
      </c>
      <c r="B1367" t="s">
        <v>245</v>
      </c>
      <c r="C1367" t="s">
        <v>1468</v>
      </c>
      <c r="D1367"/>
      <c r="E1367">
        <v>100</v>
      </c>
      <c r="F1367">
        <v>100</v>
      </c>
      <c r="G1367">
        <v>100</v>
      </c>
      <c r="H1367">
        <v>100</v>
      </c>
      <c r="I1367">
        <v>100</v>
      </c>
      <c r="J1367">
        <v>100</v>
      </c>
      <c r="K1367" t="s">
        <v>389</v>
      </c>
      <c r="L1367" t="s">
        <v>250</v>
      </c>
      <c r="M1367" t="s">
        <v>249</v>
      </c>
      <c r="N1367">
        <v>10</v>
      </c>
      <c r="O1367">
        <v>10</v>
      </c>
      <c r="P1367">
        <v>1</v>
      </c>
      <c r="Q1367">
        <v>1</v>
      </c>
      <c r="R1367">
        <f t="shared" si="92"/>
        <v>11</v>
      </c>
      <c r="S1367">
        <f t="shared" si="93"/>
        <v>11</v>
      </c>
      <c r="T1367">
        <f t="shared" si="94"/>
        <v>22</v>
      </c>
      <c r="U1367" t="s">
        <v>1468</v>
      </c>
      <c r="V1367" t="s">
        <v>1512</v>
      </c>
      <c r="W1367" t="s">
        <v>1536</v>
      </c>
      <c r="X1367" t="s">
        <v>429</v>
      </c>
      <c r="Z1367" t="str" cm="1">
        <f t="array" ref="Z1367">IF(ISBLANK(AK1367),_xlfn.LET(
    _xlpm.nameBeforeSlash, IF(ISNUMBER(SEARCH("/", Y1367)), LEFT(Y1367, SEARCH("/", Y1367)-1), Y1367),
    _xlpm.matchRow, IFERROR(MATCH(_xlpm.nameBeforeSlash, AA:AA, 0), ""),
    _xlpm.difference, IF(_xlpm.matchRow="", "", ABS((R1367 + S1367)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),IF(ISBLANK(Y1367),"","Hidden"))</f>
        <v/>
      </c>
      <c r="AA1367" t="s">
        <v>5527</v>
      </c>
      <c r="AB1367" t="s">
        <v>3189</v>
      </c>
      <c r="AC1367" t="s">
        <v>6631</v>
      </c>
      <c r="AD1367" t="str">
        <f>_xlfn.XLOOKUP(AC1367,moves!A:A,moves!B:B)</f>
        <v>grass</v>
      </c>
      <c r="AE1367">
        <f>_xlfn.XLOOKUP(AC1367,moves!A:A,moves!D:D)</f>
        <v>0</v>
      </c>
      <c r="AF1367" t="str">
        <f>_xlfn.XLOOKUP(AC1367,moves!A:A,moves!E:E)</f>
        <v>Heal any other active Pokémon by 2. The user may use another move this turn.</v>
      </c>
      <c r="AG1367">
        <v>0</v>
      </c>
      <c r="AH1367">
        <v>1</v>
      </c>
      <c r="AI1367">
        <f t="shared" si="95"/>
        <v>1</v>
      </c>
      <c r="AJ1367" t="s">
        <v>867</v>
      </c>
      <c r="AL1367">
        <v>0</v>
      </c>
      <c r="AM1367" cm="1">
        <f t="array" ref="AM1367">IF(AL1367=1,1,
   IF(ISTEXT(AK1367),1,
   IF(AO1367&gt;1,AM1366,
   IF(AI1367=1,
      IF(SUMPRODUCT((LEN($Y$2:$Y$4096)-LEN(SUBSTITUTE($Y$2:$Y$4096,AA1367,"")))/LEN(AA1367))&gt;0,2,1),
      IF(
         SUMPRODUCT((LEN($Y$2:$Y$4096)-LEN(SUBSTITUTE($Y$2:$Y$4096,AA1367,"")))/LEN(AA1367))
         - SUMPRODUCT((LEN($Y$2:$Y$4096)-LEN(SUBSTITUTE($Y$2:$Y$4096,"Alolan "&amp;AA1367,"")))/LEN("Alolan "&amp;AA1367))
         - SUMPRODUCT((LEN($Y$2:$Y$4096)-LEN(SUBSTITUTE($Y$2:$Y$4096,"Galarian "&amp;AA1367,"")))/LEN("Galarian "&amp;AA1367))
         - SUMPRODUCT((LEN($Y$2:$Y$4096)-LEN(SUBSTITUTE($Y$2:$Y$4096,"Hisuian "&amp;AA1367,"")))/LEN("Hisuian "&amp;AA1367))
         - SUMPRODUCT((LEN($Y$2:$Y$4096)-LEN(SUBSTITUTE($Y$2:$Y$4096,"Paldean "&amp;AA1367,"")))/LEN("Paldean "&amp;AA1367))
      &gt;0,2,1)
   ))))</f>
        <v>1</v>
      </c>
      <c r="AN1367">
        <v>0</v>
      </c>
      <c r="AO1367">
        <v>1</v>
      </c>
    </row>
    <row r="1368" spans="1:41" x14ac:dyDescent="0.25">
      <c r="A1368" t="s">
        <v>4254</v>
      </c>
      <c r="B1368" t="s">
        <v>2117</v>
      </c>
      <c r="C1368" t="s">
        <v>1468</v>
      </c>
      <c r="D1368" t="s">
        <v>1481</v>
      </c>
      <c r="E1368">
        <v>100</v>
      </c>
      <c r="F1368">
        <v>103</v>
      </c>
      <c r="G1368">
        <v>75</v>
      </c>
      <c r="H1368">
        <v>120</v>
      </c>
      <c r="I1368">
        <v>75</v>
      </c>
      <c r="J1368">
        <v>127</v>
      </c>
      <c r="K1368" t="s">
        <v>389</v>
      </c>
      <c r="L1368" t="s">
        <v>250</v>
      </c>
      <c r="M1368" t="s">
        <v>249</v>
      </c>
      <c r="N1368">
        <v>12.110000000000001</v>
      </c>
      <c r="O1368">
        <v>8.5</v>
      </c>
      <c r="P1368">
        <v>1</v>
      </c>
      <c r="R1368">
        <f t="shared" si="92"/>
        <v>13</v>
      </c>
      <c r="S1368">
        <f t="shared" si="93"/>
        <v>9</v>
      </c>
      <c r="T1368">
        <f t="shared" si="94"/>
        <v>22</v>
      </c>
      <c r="U1368" t="s">
        <v>1468</v>
      </c>
      <c r="V1368" t="s">
        <v>1481</v>
      </c>
      <c r="W1368" t="s">
        <v>1536</v>
      </c>
      <c r="X1368" t="s">
        <v>429</v>
      </c>
      <c r="Z1368" t="str" cm="1">
        <f t="array" ref="Z1368">IF(ISBLANK(AK1368),_xlfn.LET(
    _xlpm.nameBeforeSlash, IF(ISNUMBER(SEARCH("/", Y1368)), LEFT(Y1368, SEARCH("/", Y1368)-1), Y1368),
    _xlpm.matchRow, IFERROR(MATCH(_xlpm.nameBeforeSlash, AA:AA, 0), ""),
    _xlpm.difference, IF(_xlpm.matchRow="", "", ABS((R1368 + S1368)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),IF(ISBLANK(Y1368),"","Hidden"))</f>
        <v/>
      </c>
      <c r="AA1368" t="s">
        <v>5528</v>
      </c>
      <c r="AB1368" t="s">
        <v>3190</v>
      </c>
      <c r="AC1368" t="s">
        <v>6630</v>
      </c>
      <c r="AD1368" t="str">
        <f>_xlfn.XLOOKUP(AC1368,moves!A:A,moves!B:B)</f>
        <v>flying</v>
      </c>
      <c r="AE1368">
        <f>_xlfn.XLOOKUP(AC1368,moves!A:A,moves!D:D)</f>
        <v>3</v>
      </c>
      <c r="AF1368" t="str">
        <f>_xlfn.XLOOKUP(AC1368,moves!A:A,moves!E:E)</f>
        <v>This move only has an effect if used on the first round this Pokémon becomes active. Increase the initiative of all of your currently active Pokémon by 3 and change the weather condition to Strong Winds.</v>
      </c>
      <c r="AG1368">
        <v>0</v>
      </c>
      <c r="AH1368">
        <v>1</v>
      </c>
      <c r="AI1368">
        <f t="shared" si="95"/>
        <v>1</v>
      </c>
      <c r="AJ1368" t="s">
        <v>867</v>
      </c>
      <c r="AL1368">
        <v>0</v>
      </c>
      <c r="AM1368" cm="1">
        <f t="array" ref="AM1368">IF(AL1368=1,1,
   IF(ISTEXT(AK1368),1,
   IF(AO1368&gt;1,AM1367,
   IF(AI1368=1,
      IF(SUMPRODUCT((LEN($Y$2:$Y$4096)-LEN(SUBSTITUTE($Y$2:$Y$4096,AA1368,"")))/LEN(AA1368))&gt;0,2,1),
      IF(
         SUMPRODUCT((LEN($Y$2:$Y$4096)-LEN(SUBSTITUTE($Y$2:$Y$4096,AA1368,"")))/LEN(AA1368))
         - SUMPRODUCT((LEN($Y$2:$Y$4096)-LEN(SUBSTITUTE($Y$2:$Y$4096,"Alolan "&amp;AA1368,"")))/LEN("Alolan "&amp;AA1368))
         - SUMPRODUCT((LEN($Y$2:$Y$4096)-LEN(SUBSTITUTE($Y$2:$Y$4096,"Galarian "&amp;AA1368,"")))/LEN("Galarian "&amp;AA1368))
         - SUMPRODUCT((LEN($Y$2:$Y$4096)-LEN(SUBSTITUTE($Y$2:$Y$4096,"Hisuian "&amp;AA1368,"")))/LEN("Hisuian "&amp;AA1368))
         - SUMPRODUCT((LEN($Y$2:$Y$4096)-LEN(SUBSTITUTE($Y$2:$Y$4096,"Paldean "&amp;AA1368,"")))/LEN("Paldean "&amp;AA1368))
      &gt;0,2,1)
   ))))</f>
        <v>1</v>
      </c>
      <c r="AN1368">
        <v>0</v>
      </c>
      <c r="AO1368">
        <v>2</v>
      </c>
    </row>
    <row r="1369" spans="1:41" x14ac:dyDescent="0.25">
      <c r="A1369">
        <v>493</v>
      </c>
      <c r="B1369" t="s">
        <v>246</v>
      </c>
      <c r="C1369" t="s">
        <v>1512</v>
      </c>
      <c r="D1369"/>
      <c r="E1369">
        <v>120</v>
      </c>
      <c r="F1369">
        <v>120</v>
      </c>
      <c r="G1369">
        <v>120</v>
      </c>
      <c r="H1369">
        <v>120</v>
      </c>
      <c r="I1369">
        <v>120</v>
      </c>
      <c r="J1369">
        <v>120</v>
      </c>
      <c r="K1369" t="s">
        <v>514</v>
      </c>
      <c r="L1369" t="s">
        <v>262</v>
      </c>
      <c r="M1369" t="s">
        <v>483</v>
      </c>
      <c r="N1369">
        <v>12</v>
      </c>
      <c r="O1369">
        <v>12</v>
      </c>
      <c r="P1369">
        <v>1</v>
      </c>
      <c r="Q1369">
        <v>1</v>
      </c>
      <c r="R1369">
        <f t="shared" si="92"/>
        <v>13</v>
      </c>
      <c r="S1369">
        <f t="shared" si="93"/>
        <v>13</v>
      </c>
      <c r="T1369">
        <f t="shared" si="94"/>
        <v>26</v>
      </c>
      <c r="U1369" t="s">
        <v>6200</v>
      </c>
      <c r="V1369" t="s">
        <v>6200</v>
      </c>
      <c r="W1369" t="s">
        <v>6200</v>
      </c>
      <c r="X1369" t="s">
        <v>6200</v>
      </c>
      <c r="Z1369" t="str" cm="1">
        <f t="array" ref="Z1369">IF(ISBLANK(AK1369),_xlfn.LET(
    _xlpm.nameBeforeSlash, IF(ISNUMBER(SEARCH("/", Y1369)), LEFT(Y1369, SEARCH("/", Y1369)-1), Y1369),
    _xlpm.matchRow, IFERROR(MATCH(_xlpm.nameBeforeSlash, AA:AA, 0), ""),
    _xlpm.difference, IF(_xlpm.matchRow="", "", ABS((R1369 + S1369)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),IF(ISBLANK(Y1369),"","Hidden"))</f>
        <v/>
      </c>
      <c r="AA1369" t="s">
        <v>246</v>
      </c>
      <c r="AB1369" t="s">
        <v>2118</v>
      </c>
      <c r="AC1369" t="s">
        <v>479</v>
      </c>
      <c r="AD1369" t="str">
        <f>_xlfn.XLOOKUP(AC1369,moves!A:A,moves!B:B)</f>
        <v>typeless</v>
      </c>
      <c r="AE1369">
        <f>_xlfn.XLOOKUP(AC1369,moves!A:A,moves!D:D)</f>
        <v>5</v>
      </c>
      <c r="AF1369" t="str">
        <f>_xlfn.XLOOKUP(AC1369,moves!A:A,moves!E:E)</f>
        <v>Choose any type. This attack becomes the chosen type.</v>
      </c>
      <c r="AG1369">
        <v>0</v>
      </c>
      <c r="AH1369">
        <v>1</v>
      </c>
      <c r="AI1369">
        <f t="shared" si="95"/>
        <v>0</v>
      </c>
      <c r="AJ1369" t="s">
        <v>867</v>
      </c>
      <c r="AL1369">
        <v>0</v>
      </c>
      <c r="AM1369" cm="1">
        <f t="array" ref="AM1369">IF(AL1369=1,1,
   IF(ISTEXT(AK1369),1,
   IF(AO1369&gt;1,AM1368,
   IF(AI1369=1,
      IF(SUMPRODUCT((LEN($Y$2:$Y$4096)-LEN(SUBSTITUTE($Y$2:$Y$4096,AA1369,"")))/LEN(AA1369))&gt;0,2,1),
      IF(
         SUMPRODUCT((LEN($Y$2:$Y$4096)-LEN(SUBSTITUTE($Y$2:$Y$4096,AA1369,"")))/LEN(AA1369))
         - SUMPRODUCT((LEN($Y$2:$Y$4096)-LEN(SUBSTITUTE($Y$2:$Y$4096,"Alolan "&amp;AA1369,"")))/LEN("Alolan "&amp;AA1369))
         - SUMPRODUCT((LEN($Y$2:$Y$4096)-LEN(SUBSTITUTE($Y$2:$Y$4096,"Galarian "&amp;AA1369,"")))/LEN("Galarian "&amp;AA1369))
         - SUMPRODUCT((LEN($Y$2:$Y$4096)-LEN(SUBSTITUTE($Y$2:$Y$4096,"Hisuian "&amp;AA1369,"")))/LEN("Hisuian "&amp;AA1369))
         - SUMPRODUCT((LEN($Y$2:$Y$4096)-LEN(SUBSTITUTE($Y$2:$Y$4096,"Paldean "&amp;AA1369,"")))/LEN("Paldean "&amp;AA1369))
      &gt;0,2,1)
   ))))</f>
        <v>1</v>
      </c>
      <c r="AN1369">
        <v>0</v>
      </c>
      <c r="AO1369">
        <v>0</v>
      </c>
    </row>
    <row r="1370" spans="1:41" x14ac:dyDescent="0.25">
      <c r="A1370" t="s">
        <v>4255</v>
      </c>
      <c r="B1370" t="s">
        <v>246</v>
      </c>
      <c r="C1370" t="s">
        <v>1512</v>
      </c>
      <c r="D1370"/>
      <c r="E1370">
        <v>120</v>
      </c>
      <c r="F1370">
        <v>120</v>
      </c>
      <c r="G1370">
        <v>120</v>
      </c>
      <c r="H1370">
        <v>120</v>
      </c>
      <c r="I1370">
        <v>120</v>
      </c>
      <c r="J1370">
        <v>120</v>
      </c>
      <c r="K1370" t="s">
        <v>514</v>
      </c>
      <c r="L1370" t="s">
        <v>262</v>
      </c>
      <c r="M1370" t="s">
        <v>483</v>
      </c>
      <c r="N1370">
        <v>12</v>
      </c>
      <c r="O1370">
        <v>12</v>
      </c>
      <c r="P1370">
        <v>1</v>
      </c>
      <c r="Q1370">
        <v>1</v>
      </c>
      <c r="R1370">
        <f t="shared" si="92"/>
        <v>13</v>
      </c>
      <c r="S1370">
        <f t="shared" si="93"/>
        <v>13</v>
      </c>
      <c r="T1370">
        <f t="shared" si="94"/>
        <v>26</v>
      </c>
      <c r="U1370" t="s">
        <v>6200</v>
      </c>
      <c r="V1370" t="s">
        <v>6200</v>
      </c>
      <c r="W1370" t="s">
        <v>6200</v>
      </c>
      <c r="X1370" t="s">
        <v>6200</v>
      </c>
      <c r="Z1370" t="str" cm="1">
        <f t="array" ref="Z1370">IF(ISBLANK(AK1370),_xlfn.LET(
    _xlpm.nameBeforeSlash, IF(ISNUMBER(SEARCH("/", Y1370)), LEFT(Y1370, SEARCH("/", Y1370)-1), Y1370),
    _xlpm.matchRow, IFERROR(MATCH(_xlpm.nameBeforeSlash, AA:AA, 0), ""),
    _xlpm.difference, IF(_xlpm.matchRow="", "", ABS((R1370 + S1370)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),IF(ISBLANK(Y1370),"","Hidden"))</f>
        <v/>
      </c>
      <c r="AA1370" t="s">
        <v>5529</v>
      </c>
      <c r="AB1370" t="s">
        <v>2118</v>
      </c>
      <c r="AC1370" t="s">
        <v>6632</v>
      </c>
      <c r="AD1370" t="str">
        <f>_xlfn.XLOOKUP(AC1370,moves!A:A,moves!B:B)</f>
        <v>typeless</v>
      </c>
      <c r="AE1370" t="str">
        <f>_xlfn.XLOOKUP(AC1370,moves!A:A,moves!D:D)</f>
        <v>?</v>
      </c>
      <c r="AF1370" t="str">
        <f>_xlfn.XLOOKUP(AC1370,moves!A:A,moves!E:E)</f>
        <v>Search for any move from a non-legendary encounter deck and then attack the target with that move.</v>
      </c>
      <c r="AG1370">
        <v>0</v>
      </c>
      <c r="AH1370">
        <v>1</v>
      </c>
      <c r="AI1370">
        <f t="shared" si="95"/>
        <v>1</v>
      </c>
      <c r="AJ1370" t="s">
        <v>867</v>
      </c>
      <c r="AL1370">
        <v>0</v>
      </c>
      <c r="AM1370" cm="1">
        <f t="array" ref="AM1370">IF(AL1370=1,1,
   IF(ISTEXT(AK1370),1,
   IF(AO1370&gt;1,AM1369,
   IF(AI1370=1,
      IF(SUMPRODUCT((LEN($Y$2:$Y$4096)-LEN(SUBSTITUTE($Y$2:$Y$4096,AA1370,"")))/LEN(AA1370))&gt;0,2,1),
      IF(
         SUMPRODUCT((LEN($Y$2:$Y$4096)-LEN(SUBSTITUTE($Y$2:$Y$4096,AA1370,"")))/LEN(AA1370))
         - SUMPRODUCT((LEN($Y$2:$Y$4096)-LEN(SUBSTITUTE($Y$2:$Y$4096,"Alolan "&amp;AA1370,"")))/LEN("Alolan "&amp;AA1370))
         - SUMPRODUCT((LEN($Y$2:$Y$4096)-LEN(SUBSTITUTE($Y$2:$Y$4096,"Galarian "&amp;AA1370,"")))/LEN("Galarian "&amp;AA1370))
         - SUMPRODUCT((LEN($Y$2:$Y$4096)-LEN(SUBSTITUTE($Y$2:$Y$4096,"Hisuian "&amp;AA1370,"")))/LEN("Hisuian "&amp;AA1370))
         - SUMPRODUCT((LEN($Y$2:$Y$4096)-LEN(SUBSTITUTE($Y$2:$Y$4096,"Paldean "&amp;AA1370,"")))/LEN("Paldean "&amp;AA1370))
      &gt;0,2,1)
   ))))</f>
        <v>1</v>
      </c>
      <c r="AN1370">
        <v>0</v>
      </c>
      <c r="AO1370">
        <v>0</v>
      </c>
    </row>
    <row r="1371" spans="1:41" x14ac:dyDescent="0.25">
      <c r="A1371">
        <v>494</v>
      </c>
      <c r="B1371" t="s">
        <v>2119</v>
      </c>
      <c r="C1371" t="s">
        <v>429</v>
      </c>
      <c r="D1371" t="s">
        <v>1479</v>
      </c>
      <c r="E1371">
        <v>100</v>
      </c>
      <c r="F1371">
        <v>100</v>
      </c>
      <c r="G1371">
        <v>100</v>
      </c>
      <c r="H1371">
        <v>100</v>
      </c>
      <c r="I1371">
        <v>100</v>
      </c>
      <c r="J1371">
        <v>100</v>
      </c>
      <c r="K1371" t="s">
        <v>2120</v>
      </c>
      <c r="L1371" t="s">
        <v>250</v>
      </c>
      <c r="M1371" t="s">
        <v>249</v>
      </c>
      <c r="N1371">
        <v>10</v>
      </c>
      <c r="O1371">
        <v>10</v>
      </c>
      <c r="P1371">
        <v>1</v>
      </c>
      <c r="Q1371">
        <v>1</v>
      </c>
      <c r="R1371">
        <f t="shared" si="92"/>
        <v>11</v>
      </c>
      <c r="S1371">
        <f t="shared" si="93"/>
        <v>11</v>
      </c>
      <c r="T1371">
        <f t="shared" si="94"/>
        <v>22</v>
      </c>
      <c r="U1371" t="s">
        <v>429</v>
      </c>
      <c r="V1371" t="s">
        <v>1479</v>
      </c>
      <c r="W1371" t="s">
        <v>1521</v>
      </c>
      <c r="X1371" t="s">
        <v>1492</v>
      </c>
      <c r="Z1371" t="str" cm="1">
        <f t="array" ref="Z1371">IF(ISBLANK(AK1371),_xlfn.LET(
    _xlpm.nameBeforeSlash, IF(ISNUMBER(SEARCH("/", Y1371)), LEFT(Y1371, SEARCH("/", Y1371)-1), Y1371),
    _xlpm.matchRow, IFERROR(MATCH(_xlpm.nameBeforeSlash, AA:AA, 0), ""),
    _xlpm.difference, IF(_xlpm.matchRow="", "", ABS((R1371 + S1371)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),IF(ISBLANK(Y1371),"","Hidden"))</f>
        <v/>
      </c>
      <c r="AA1371" t="s">
        <v>2119</v>
      </c>
      <c r="AC1371" t="s">
        <v>1067</v>
      </c>
      <c r="AD1371" t="str">
        <f>_xlfn.XLOOKUP(AC1371,moves!A:A,moves!B:B)</f>
        <v>fire</v>
      </c>
      <c r="AE1371">
        <f>_xlfn.XLOOKUP(AC1371,moves!A:A,moves!D:D)</f>
        <v>5</v>
      </c>
      <c r="AF1371" t="str">
        <f>_xlfn.XLOOKUP(AC1371,moves!A:A,moves!E:E)</f>
        <v>Each time this move is used: Add 1 critical hit to all incoming attacks and Decrease the user's initiative by 2</v>
      </c>
      <c r="AG1371">
        <v>0</v>
      </c>
      <c r="AH1371">
        <v>1</v>
      </c>
      <c r="AI1371">
        <f t="shared" si="95"/>
        <v>0</v>
      </c>
      <c r="AJ1371" t="s">
        <v>8452</v>
      </c>
      <c r="AL1371">
        <v>0</v>
      </c>
      <c r="AM1371" cm="1">
        <f t="array" ref="AM1371">IF(AL1371=1,1,
   IF(ISTEXT(AK1371),1,
   IF(AO1371&gt;1,AM1370,
   IF(AI1371=1,
      IF(SUMPRODUCT((LEN($Y$2:$Y$4096)-LEN(SUBSTITUTE($Y$2:$Y$4096,AA1371,"")))/LEN(AA1371))&gt;0,2,1),
      IF(
         SUMPRODUCT((LEN($Y$2:$Y$4096)-LEN(SUBSTITUTE($Y$2:$Y$4096,AA1371,"")))/LEN(AA1371))
         - SUMPRODUCT((LEN($Y$2:$Y$4096)-LEN(SUBSTITUTE($Y$2:$Y$4096,"Alolan "&amp;AA1371,"")))/LEN("Alolan "&amp;AA1371))
         - SUMPRODUCT((LEN($Y$2:$Y$4096)-LEN(SUBSTITUTE($Y$2:$Y$4096,"Galarian "&amp;AA1371,"")))/LEN("Galarian "&amp;AA1371))
         - SUMPRODUCT((LEN($Y$2:$Y$4096)-LEN(SUBSTITUTE($Y$2:$Y$4096,"Hisuian "&amp;AA1371,"")))/LEN("Hisuian "&amp;AA1371))
         - SUMPRODUCT((LEN($Y$2:$Y$4096)-LEN(SUBSTITUTE($Y$2:$Y$4096,"Paldean "&amp;AA1371,"")))/LEN("Paldean "&amp;AA1371))
      &gt;0,2,1)
   ))))</f>
        <v>1</v>
      </c>
      <c r="AN1371">
        <v>0</v>
      </c>
      <c r="AO1371">
        <v>0</v>
      </c>
    </row>
    <row r="1372" spans="1:41" x14ac:dyDescent="0.25">
      <c r="A1372" t="s">
        <v>4256</v>
      </c>
      <c r="B1372" t="s">
        <v>2119</v>
      </c>
      <c r="C1372" t="s">
        <v>429</v>
      </c>
      <c r="D1372" t="s">
        <v>1479</v>
      </c>
      <c r="E1372">
        <v>100</v>
      </c>
      <c r="F1372">
        <v>100</v>
      </c>
      <c r="G1372">
        <v>100</v>
      </c>
      <c r="H1372">
        <v>100</v>
      </c>
      <c r="I1372">
        <v>100</v>
      </c>
      <c r="J1372">
        <v>100</v>
      </c>
      <c r="K1372" t="s">
        <v>2120</v>
      </c>
      <c r="L1372" t="s">
        <v>250</v>
      </c>
      <c r="M1372" t="s">
        <v>249</v>
      </c>
      <c r="N1372">
        <v>10</v>
      </c>
      <c r="O1372">
        <v>10</v>
      </c>
      <c r="P1372">
        <v>1</v>
      </c>
      <c r="Q1372">
        <v>1</v>
      </c>
      <c r="R1372">
        <f t="shared" si="92"/>
        <v>11</v>
      </c>
      <c r="S1372">
        <f t="shared" si="93"/>
        <v>11</v>
      </c>
      <c r="T1372">
        <f t="shared" si="94"/>
        <v>22</v>
      </c>
      <c r="U1372" t="s">
        <v>429</v>
      </c>
      <c r="V1372" t="s">
        <v>1479</v>
      </c>
      <c r="W1372" t="s">
        <v>1521</v>
      </c>
      <c r="X1372" t="s">
        <v>1492</v>
      </c>
      <c r="Z1372" t="str" cm="1">
        <f t="array" ref="Z1372">IF(ISBLANK(AK1372),_xlfn.LET(
    _xlpm.nameBeforeSlash, IF(ISNUMBER(SEARCH("/", Y1372)), LEFT(Y1372, SEARCH("/", Y1372)-1), Y1372),
    _xlpm.matchRow, IFERROR(MATCH(_xlpm.nameBeforeSlash, AA:AA, 0), ""),
    _xlpm.difference, IF(_xlpm.matchRow="", "", ABS((R1372 + S1372)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),IF(ISBLANK(Y1372),"","Hidden"))</f>
        <v/>
      </c>
      <c r="AA1372" t="s">
        <v>5530</v>
      </c>
      <c r="AC1372" t="s">
        <v>6633</v>
      </c>
      <c r="AD1372" t="str">
        <f>_xlfn.XLOOKUP(AC1372,moves!A:A,moves!B:B)</f>
        <v>fire</v>
      </c>
      <c r="AE1372">
        <f>_xlfn.XLOOKUP(AC1372,moves!A:A,moves!D:D)</f>
        <v>2</v>
      </c>
      <c r="AF1372" t="str">
        <f>_xlfn.XLOOKUP(AC1372,moves!A:A,moves!E:E)</f>
        <v>Each time a target faints due to this attack: Increase the user's attack strength by 2.</v>
      </c>
      <c r="AG1372">
        <v>0</v>
      </c>
      <c r="AH1372">
        <v>1</v>
      </c>
      <c r="AI1372">
        <f t="shared" si="95"/>
        <v>1</v>
      </c>
      <c r="AJ1372" t="s">
        <v>8452</v>
      </c>
      <c r="AL1372">
        <v>0</v>
      </c>
      <c r="AM1372" cm="1">
        <f t="array" ref="AM1372">IF(AL1372=1,1,
   IF(ISTEXT(AK1372),1,
   IF(AO1372&gt;1,AM1371,
   IF(AI1372=1,
      IF(SUMPRODUCT((LEN($Y$2:$Y$4096)-LEN(SUBSTITUTE($Y$2:$Y$4096,AA1372,"")))/LEN(AA1372))&gt;0,2,1),
      IF(
         SUMPRODUCT((LEN($Y$2:$Y$4096)-LEN(SUBSTITUTE($Y$2:$Y$4096,AA1372,"")))/LEN(AA1372))
         - SUMPRODUCT((LEN($Y$2:$Y$4096)-LEN(SUBSTITUTE($Y$2:$Y$4096,"Alolan "&amp;AA1372,"")))/LEN("Alolan "&amp;AA1372))
         - SUMPRODUCT((LEN($Y$2:$Y$4096)-LEN(SUBSTITUTE($Y$2:$Y$4096,"Galarian "&amp;AA1372,"")))/LEN("Galarian "&amp;AA1372))
         - SUMPRODUCT((LEN($Y$2:$Y$4096)-LEN(SUBSTITUTE($Y$2:$Y$4096,"Hisuian "&amp;AA1372,"")))/LEN("Hisuian "&amp;AA1372))
         - SUMPRODUCT((LEN($Y$2:$Y$4096)-LEN(SUBSTITUTE($Y$2:$Y$4096,"Paldean "&amp;AA1372,"")))/LEN("Paldean "&amp;AA1372))
      &gt;0,2,1)
   ))))</f>
        <v>1</v>
      </c>
      <c r="AN1372">
        <v>0</v>
      </c>
      <c r="AO1372">
        <v>0</v>
      </c>
    </row>
    <row r="1373" spans="1:41" x14ac:dyDescent="0.25">
      <c r="A1373">
        <v>495</v>
      </c>
      <c r="B1373" t="s">
        <v>2121</v>
      </c>
      <c r="C1373" t="s">
        <v>1468</v>
      </c>
      <c r="D1373"/>
      <c r="E1373">
        <v>45</v>
      </c>
      <c r="F1373">
        <v>45</v>
      </c>
      <c r="G1373">
        <v>55</v>
      </c>
      <c r="H1373">
        <v>45</v>
      </c>
      <c r="I1373">
        <v>55</v>
      </c>
      <c r="J1373">
        <v>63</v>
      </c>
      <c r="K1373" t="s">
        <v>2122</v>
      </c>
      <c r="L1373" t="s">
        <v>247</v>
      </c>
      <c r="M1373" t="s">
        <v>249</v>
      </c>
      <c r="N1373">
        <v>5.2200000000000006</v>
      </c>
      <c r="O1373">
        <v>5.0999999999999996</v>
      </c>
      <c r="R1373">
        <f t="shared" si="92"/>
        <v>5</v>
      </c>
      <c r="S1373">
        <f t="shared" si="93"/>
        <v>5</v>
      </c>
      <c r="T1373">
        <f t="shared" si="94"/>
        <v>10</v>
      </c>
      <c r="U1373" t="s">
        <v>1468</v>
      </c>
      <c r="V1373" t="s">
        <v>1482</v>
      </c>
      <c r="W1373" t="s">
        <v>1469</v>
      </c>
      <c r="X1373" t="s">
        <v>429</v>
      </c>
      <c r="Y1373" t="s">
        <v>2123</v>
      </c>
      <c r="Z1373" cm="1">
        <f t="array" ref="Z1373">IF(ISBLANK(AK1373),_xlfn.LET(
    _xlpm.nameBeforeSlash, IF(ISNUMBER(SEARCH("/", Y1373)), LEFT(Y1373, SEARCH("/", Y1373)-1), Y1373),
    _xlpm.matchRow, IFERROR(MATCH(_xlpm.nameBeforeSlash, AA:AA, 0), ""),
    _xlpm.difference, IF(_xlpm.matchRow="", "", ABS((R1373 + S1373)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),IF(ISBLANK(Y1373),"","Hidden"))</f>
        <v>8</v>
      </c>
      <c r="AA1373" t="s">
        <v>2121</v>
      </c>
      <c r="AC1373" t="s">
        <v>1156</v>
      </c>
      <c r="AD1373" t="str">
        <f>_xlfn.XLOOKUP(AC1373,moves!A:A,moves!B:B)</f>
        <v>grass</v>
      </c>
      <c r="AE1373">
        <f>_xlfn.XLOOKUP(AC1373,moves!A:A,moves!D:D)</f>
        <v>2</v>
      </c>
      <c r="AF1373" t="str">
        <f>_xlfn.XLOOKUP(AC1373,moves!A:A,moves!E:E)</f>
        <v>Status symbols deal +1 damage.</v>
      </c>
      <c r="AG1373">
        <v>1</v>
      </c>
      <c r="AH1373">
        <v>0</v>
      </c>
      <c r="AI1373">
        <f t="shared" si="95"/>
        <v>0</v>
      </c>
      <c r="AJ1373" t="s">
        <v>870</v>
      </c>
      <c r="AL1373">
        <v>0</v>
      </c>
      <c r="AM1373" cm="1">
        <f t="array" ref="AM1373">IF(AL1373=1,1,
   IF(ISTEXT(AK1373),1,
   IF(AO1373&gt;1,AM1372,
   IF(AI1373=1,
      IF(SUMPRODUCT((LEN($Y$2:$Y$4096)-LEN(SUBSTITUTE($Y$2:$Y$4096,AA1373,"")))/LEN(AA1373))&gt;0,2,1),
      IF(
         SUMPRODUCT((LEN($Y$2:$Y$4096)-LEN(SUBSTITUTE($Y$2:$Y$4096,AA1373,"")))/LEN(AA1373))
         - SUMPRODUCT((LEN($Y$2:$Y$4096)-LEN(SUBSTITUTE($Y$2:$Y$4096,"Alolan "&amp;AA1373,"")))/LEN("Alolan "&amp;AA1373))
         - SUMPRODUCT((LEN($Y$2:$Y$4096)-LEN(SUBSTITUTE($Y$2:$Y$4096,"Galarian "&amp;AA1373,"")))/LEN("Galarian "&amp;AA1373))
         - SUMPRODUCT((LEN($Y$2:$Y$4096)-LEN(SUBSTITUTE($Y$2:$Y$4096,"Hisuian "&amp;AA1373,"")))/LEN("Hisuian "&amp;AA1373))
         - SUMPRODUCT((LEN($Y$2:$Y$4096)-LEN(SUBSTITUTE($Y$2:$Y$4096,"Paldean "&amp;AA1373,"")))/LEN("Paldean "&amp;AA1373))
      &gt;0,2,1)
   ))))</f>
        <v>1</v>
      </c>
      <c r="AN1373">
        <v>0</v>
      </c>
      <c r="AO1373">
        <v>0</v>
      </c>
    </row>
    <row r="1374" spans="1:41" x14ac:dyDescent="0.25">
      <c r="A1374" t="s">
        <v>4257</v>
      </c>
      <c r="B1374" t="s">
        <v>2121</v>
      </c>
      <c r="C1374" t="s">
        <v>1468</v>
      </c>
      <c r="D1374"/>
      <c r="E1374">
        <v>45</v>
      </c>
      <c r="F1374">
        <v>45</v>
      </c>
      <c r="G1374">
        <v>55</v>
      </c>
      <c r="H1374">
        <v>45</v>
      </c>
      <c r="I1374">
        <v>55</v>
      </c>
      <c r="J1374">
        <v>63</v>
      </c>
      <c r="K1374" t="s">
        <v>2122</v>
      </c>
      <c r="L1374" t="s">
        <v>247</v>
      </c>
      <c r="M1374" t="s">
        <v>249</v>
      </c>
      <c r="N1374">
        <v>5.2200000000000006</v>
      </c>
      <c r="O1374">
        <v>5.0999999999999996</v>
      </c>
      <c r="R1374">
        <f t="shared" si="92"/>
        <v>5</v>
      </c>
      <c r="S1374">
        <f t="shared" si="93"/>
        <v>5</v>
      </c>
      <c r="T1374">
        <f t="shared" si="94"/>
        <v>10</v>
      </c>
      <c r="U1374" t="s">
        <v>1468</v>
      </c>
      <c r="V1374" t="s">
        <v>1482</v>
      </c>
      <c r="W1374" t="s">
        <v>1469</v>
      </c>
      <c r="X1374" t="s">
        <v>429</v>
      </c>
      <c r="Y1374" t="s">
        <v>5531</v>
      </c>
      <c r="Z1374" cm="1">
        <f t="array" ref="Z1374">IF(ISBLANK(AK1374),_xlfn.LET(
    _xlpm.nameBeforeSlash, IF(ISNUMBER(SEARCH("/", Y1374)), LEFT(Y1374, SEARCH("/", Y1374)-1), Y1374),
    _xlpm.matchRow, IFERROR(MATCH(_xlpm.nameBeforeSlash, AA:AA, 0), ""),
    _xlpm.difference, IF(_xlpm.matchRow="", "", ABS((R1374 + S1374)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),IF(ISBLANK(Y1374),"","Hidden"))</f>
        <v>8</v>
      </c>
      <c r="AA1374" t="s">
        <v>5532</v>
      </c>
      <c r="AC1374" t="s">
        <v>6634</v>
      </c>
      <c r="AD1374" t="str">
        <f>_xlfn.XLOOKUP(AC1374,moves!A:A,moves!B:B)</f>
        <v>poison</v>
      </c>
      <c r="AE1374">
        <f>_xlfn.XLOOKUP(AC1374,moves!A:A,moves!D:D)</f>
        <v>0</v>
      </c>
      <c r="AF1374" t="str">
        <f>_xlfn.XLOOKUP(AC1374,moves!A:A,moves!E:E)</f>
        <v>Each time this move is used: Remove 1 regular hit from incoming attack rolls and Add 1 status symbol to the user's attack rolls.</v>
      </c>
      <c r="AG1374">
        <v>1</v>
      </c>
      <c r="AH1374">
        <v>0</v>
      </c>
      <c r="AI1374">
        <f t="shared" si="95"/>
        <v>1</v>
      </c>
      <c r="AJ1374" t="s">
        <v>523</v>
      </c>
      <c r="AL1374">
        <v>0</v>
      </c>
      <c r="AM1374" cm="1">
        <f t="array" ref="AM1374">IF(AL1374=1,1,
   IF(ISTEXT(AK1374),1,
   IF(AO1374&gt;1,AM1373,
   IF(AI1374=1,
      IF(SUMPRODUCT((LEN($Y$2:$Y$4096)-LEN(SUBSTITUTE($Y$2:$Y$4096,AA1374,"")))/LEN(AA1374))&gt;0,2,1),
      IF(
         SUMPRODUCT((LEN($Y$2:$Y$4096)-LEN(SUBSTITUTE($Y$2:$Y$4096,AA1374,"")))/LEN(AA1374))
         - SUMPRODUCT((LEN($Y$2:$Y$4096)-LEN(SUBSTITUTE($Y$2:$Y$4096,"Alolan "&amp;AA1374,"")))/LEN("Alolan "&amp;AA1374))
         - SUMPRODUCT((LEN($Y$2:$Y$4096)-LEN(SUBSTITUTE($Y$2:$Y$4096,"Galarian "&amp;AA1374,"")))/LEN("Galarian "&amp;AA1374))
         - SUMPRODUCT((LEN($Y$2:$Y$4096)-LEN(SUBSTITUTE($Y$2:$Y$4096,"Hisuian "&amp;AA1374,"")))/LEN("Hisuian "&amp;AA1374))
         - SUMPRODUCT((LEN($Y$2:$Y$4096)-LEN(SUBSTITUTE($Y$2:$Y$4096,"Paldean "&amp;AA1374,"")))/LEN("Paldean "&amp;AA1374))
      &gt;0,2,1)
   ))))</f>
        <v>1</v>
      </c>
      <c r="AN1374">
        <v>0</v>
      </c>
      <c r="AO1374">
        <v>0</v>
      </c>
    </row>
    <row r="1375" spans="1:41" x14ac:dyDescent="0.25">
      <c r="A1375">
        <v>496</v>
      </c>
      <c r="B1375" t="s">
        <v>2123</v>
      </c>
      <c r="C1375" t="s">
        <v>1468</v>
      </c>
      <c r="D1375"/>
      <c r="E1375">
        <v>60</v>
      </c>
      <c r="F1375">
        <v>60</v>
      </c>
      <c r="G1375">
        <v>75</v>
      </c>
      <c r="H1375">
        <v>60</v>
      </c>
      <c r="I1375">
        <v>75</v>
      </c>
      <c r="J1375">
        <v>83</v>
      </c>
      <c r="K1375" t="s">
        <v>2122</v>
      </c>
      <c r="L1375" t="s">
        <v>247</v>
      </c>
      <c r="M1375" t="s">
        <v>249</v>
      </c>
      <c r="N1375">
        <v>6.92</v>
      </c>
      <c r="O1375">
        <v>6.9</v>
      </c>
      <c r="R1375">
        <f t="shared" si="92"/>
        <v>7</v>
      </c>
      <c r="S1375">
        <f t="shared" si="93"/>
        <v>7</v>
      </c>
      <c r="T1375">
        <f t="shared" si="94"/>
        <v>14</v>
      </c>
      <c r="U1375" t="s">
        <v>1468</v>
      </c>
      <c r="V1375" t="s">
        <v>1482</v>
      </c>
      <c r="W1375" t="s">
        <v>1469</v>
      </c>
      <c r="X1375" t="s">
        <v>429</v>
      </c>
      <c r="Y1375" t="s">
        <v>2124</v>
      </c>
      <c r="Z1375" cm="1">
        <f t="array" ref="Z1375">IF(ISBLANK(AK1375),_xlfn.LET(
    _xlpm.nameBeforeSlash, IF(ISNUMBER(SEARCH("/", Y1375)), LEFT(Y1375, SEARCH("/", Y1375)-1), Y1375),
    _xlpm.matchRow, IFERROR(MATCH(_xlpm.nameBeforeSlash, AA:AA, 0), ""),
    _xlpm.difference, IF(_xlpm.matchRow="", "", ABS((R1375 + S1375)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),IF(ISBLANK(Y1375),"","Hidden"))</f>
        <v>14</v>
      </c>
      <c r="AA1375" t="s">
        <v>2123</v>
      </c>
      <c r="AC1375" t="s">
        <v>653</v>
      </c>
      <c r="AD1375" t="str">
        <f>_xlfn.XLOOKUP(AC1375,moves!A:A,moves!B:B)</f>
        <v>grass</v>
      </c>
      <c r="AE1375">
        <f>_xlfn.XLOOKUP(AC1375,moves!A:A,moves!D:D)</f>
        <v>4</v>
      </c>
      <c r="AF1375" t="str">
        <f>_xlfn.XLOOKUP(AC1375,moves!A:A,moves!E:E)</f>
        <v>Critical hits deal +1 damage.</v>
      </c>
      <c r="AG1375">
        <v>0</v>
      </c>
      <c r="AH1375">
        <v>0</v>
      </c>
      <c r="AI1375">
        <f t="shared" si="95"/>
        <v>0</v>
      </c>
      <c r="AJ1375" t="s">
        <v>524</v>
      </c>
      <c r="AL1375">
        <v>0</v>
      </c>
      <c r="AM1375" cm="1">
        <f t="array" ref="AM1375">IF(AL1375=1,1,
   IF(ISTEXT(AK1375),1,
   IF(AO1375&gt;1,AM1374,
   IF(AI1375=1,
      IF(SUMPRODUCT((LEN($Y$2:$Y$4096)-LEN(SUBSTITUTE($Y$2:$Y$4096,AA1375,"")))/LEN(AA1375))&gt;0,2,1),
      IF(
         SUMPRODUCT((LEN($Y$2:$Y$4096)-LEN(SUBSTITUTE($Y$2:$Y$4096,AA1375,"")))/LEN(AA1375))
         - SUMPRODUCT((LEN($Y$2:$Y$4096)-LEN(SUBSTITUTE($Y$2:$Y$4096,"Alolan "&amp;AA1375,"")))/LEN("Alolan "&amp;AA1375))
         - SUMPRODUCT((LEN($Y$2:$Y$4096)-LEN(SUBSTITUTE($Y$2:$Y$4096,"Galarian "&amp;AA1375,"")))/LEN("Galarian "&amp;AA1375))
         - SUMPRODUCT((LEN($Y$2:$Y$4096)-LEN(SUBSTITUTE($Y$2:$Y$4096,"Hisuian "&amp;AA1375,"")))/LEN("Hisuian "&amp;AA1375))
         - SUMPRODUCT((LEN($Y$2:$Y$4096)-LEN(SUBSTITUTE($Y$2:$Y$4096,"Paldean "&amp;AA1375,"")))/LEN("Paldean "&amp;AA1375))
      &gt;0,2,1)
   ))))</f>
        <v>2</v>
      </c>
      <c r="AN1375">
        <v>0</v>
      </c>
      <c r="AO1375">
        <v>0</v>
      </c>
    </row>
    <row r="1376" spans="1:41" x14ac:dyDescent="0.25">
      <c r="A1376" t="s">
        <v>4258</v>
      </c>
      <c r="B1376" t="s">
        <v>2123</v>
      </c>
      <c r="C1376" t="s">
        <v>1468</v>
      </c>
      <c r="D1376"/>
      <c r="E1376">
        <v>60</v>
      </c>
      <c r="F1376">
        <v>60</v>
      </c>
      <c r="G1376">
        <v>75</v>
      </c>
      <c r="H1376">
        <v>60</v>
      </c>
      <c r="I1376">
        <v>75</v>
      </c>
      <c r="J1376">
        <v>83</v>
      </c>
      <c r="K1376" t="s">
        <v>2122</v>
      </c>
      <c r="L1376" t="s">
        <v>247</v>
      </c>
      <c r="M1376" t="s">
        <v>249</v>
      </c>
      <c r="N1376">
        <v>6.92</v>
      </c>
      <c r="O1376">
        <v>6.9</v>
      </c>
      <c r="R1376">
        <f t="shared" si="92"/>
        <v>7</v>
      </c>
      <c r="S1376">
        <f t="shared" si="93"/>
        <v>7</v>
      </c>
      <c r="T1376">
        <f t="shared" si="94"/>
        <v>14</v>
      </c>
      <c r="U1376" t="s">
        <v>1468</v>
      </c>
      <c r="V1376" t="s">
        <v>1482</v>
      </c>
      <c r="W1376" t="s">
        <v>1469</v>
      </c>
      <c r="X1376" t="s">
        <v>429</v>
      </c>
      <c r="Y1376" t="s">
        <v>5533</v>
      </c>
      <c r="Z1376" cm="1">
        <f t="array" ref="Z1376">IF(ISBLANK(AK1376),_xlfn.LET(
    _xlpm.nameBeforeSlash, IF(ISNUMBER(SEARCH("/", Y1376)), LEFT(Y1376, SEARCH("/", Y1376)-1), Y1376),
    _xlpm.matchRow, IFERROR(MATCH(_xlpm.nameBeforeSlash, AA:AA, 0), ""),
    _xlpm.difference, IF(_xlpm.matchRow="", "", ABS((R1376 + S1376)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),IF(ISBLANK(Y1376),"","Hidden"))</f>
        <v>14</v>
      </c>
      <c r="AA1376" t="s">
        <v>5531</v>
      </c>
      <c r="AC1376" t="s">
        <v>1154</v>
      </c>
      <c r="AD1376" t="str">
        <f>_xlfn.XLOOKUP(AC1376,moves!A:A,moves!B:B)</f>
        <v>grass</v>
      </c>
      <c r="AE1376">
        <f>_xlfn.XLOOKUP(AC1376,moves!A:A,moves!D:D)</f>
        <v>3</v>
      </c>
      <c r="AF1376" t="str">
        <f>_xlfn.XLOOKUP(AC1376,moves!A:A,moves!E:E)</f>
        <v>Heal for half the damage dealt, rounded down.</v>
      </c>
      <c r="AG1376">
        <v>0</v>
      </c>
      <c r="AH1376">
        <v>0</v>
      </c>
      <c r="AI1376">
        <f t="shared" si="95"/>
        <v>1</v>
      </c>
      <c r="AJ1376" t="s">
        <v>524</v>
      </c>
      <c r="AL1376">
        <v>0</v>
      </c>
      <c r="AM1376" cm="1">
        <f t="array" ref="AM1376">IF(AL1376=1,1,
   IF(ISTEXT(AK1376),1,
   IF(AO1376&gt;1,AM1375,
   IF(AI1376=1,
      IF(SUMPRODUCT((LEN($Y$2:$Y$4096)-LEN(SUBSTITUTE($Y$2:$Y$4096,AA1376,"")))/LEN(AA1376))&gt;0,2,1),
      IF(
         SUMPRODUCT((LEN($Y$2:$Y$4096)-LEN(SUBSTITUTE($Y$2:$Y$4096,AA1376,"")))/LEN(AA1376))
         - SUMPRODUCT((LEN($Y$2:$Y$4096)-LEN(SUBSTITUTE($Y$2:$Y$4096,"Alolan "&amp;AA1376,"")))/LEN("Alolan "&amp;AA1376))
         - SUMPRODUCT((LEN($Y$2:$Y$4096)-LEN(SUBSTITUTE($Y$2:$Y$4096,"Galarian "&amp;AA1376,"")))/LEN("Galarian "&amp;AA1376))
         - SUMPRODUCT((LEN($Y$2:$Y$4096)-LEN(SUBSTITUTE($Y$2:$Y$4096,"Hisuian "&amp;AA1376,"")))/LEN("Hisuian "&amp;AA1376))
         - SUMPRODUCT((LEN($Y$2:$Y$4096)-LEN(SUBSTITUTE($Y$2:$Y$4096,"Paldean "&amp;AA1376,"")))/LEN("Paldean "&amp;AA1376))
      &gt;0,2,1)
   ))))</f>
        <v>2</v>
      </c>
      <c r="AN1376">
        <v>0</v>
      </c>
      <c r="AO1376">
        <v>0</v>
      </c>
    </row>
    <row r="1377" spans="1:41" x14ac:dyDescent="0.25">
      <c r="A1377">
        <v>497</v>
      </c>
      <c r="B1377" t="s">
        <v>2124</v>
      </c>
      <c r="C1377" t="s">
        <v>1468</v>
      </c>
      <c r="D1377"/>
      <c r="E1377">
        <v>75</v>
      </c>
      <c r="F1377">
        <v>75</v>
      </c>
      <c r="G1377">
        <v>95</v>
      </c>
      <c r="H1377">
        <v>75</v>
      </c>
      <c r="I1377">
        <v>95</v>
      </c>
      <c r="J1377">
        <v>113</v>
      </c>
      <c r="K1377" t="s">
        <v>2125</v>
      </c>
      <c r="L1377" t="s">
        <v>247</v>
      </c>
      <c r="M1377" t="s">
        <v>249</v>
      </c>
      <c r="N1377">
        <v>9.02</v>
      </c>
      <c r="O1377">
        <v>8.6999999999999993</v>
      </c>
      <c r="P1377">
        <v>1</v>
      </c>
      <c r="Q1377">
        <v>1</v>
      </c>
      <c r="R1377">
        <f t="shared" si="92"/>
        <v>10</v>
      </c>
      <c r="S1377">
        <f t="shared" si="93"/>
        <v>10</v>
      </c>
      <c r="T1377">
        <f t="shared" si="94"/>
        <v>20</v>
      </c>
      <c r="U1377" t="s">
        <v>1468</v>
      </c>
      <c r="V1377" t="s">
        <v>1482</v>
      </c>
      <c r="W1377" t="s">
        <v>1469</v>
      </c>
      <c r="X1377" t="s">
        <v>429</v>
      </c>
      <c r="Z1377" t="str" cm="1">
        <f t="array" ref="Z1377">IF(ISBLANK(AK1377),_xlfn.LET(
    _xlpm.nameBeforeSlash, IF(ISNUMBER(SEARCH("/", Y1377)), LEFT(Y1377, SEARCH("/", Y1377)-1), Y1377),
    _xlpm.matchRow, IFERROR(MATCH(_xlpm.nameBeforeSlash, AA:AA, 0), ""),
    _xlpm.difference, IF(_xlpm.matchRow="", "", ABS((R1377 + S1377)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),IF(ISBLANK(Y1377),"","Hidden"))</f>
        <v/>
      </c>
      <c r="AA1377" t="s">
        <v>2124</v>
      </c>
      <c r="AC1377" t="s">
        <v>517</v>
      </c>
      <c r="AD1377" t="str">
        <f>_xlfn.XLOOKUP(AC1377,moves!A:A,moves!B:B)</f>
        <v>grass</v>
      </c>
      <c r="AE1377">
        <f>_xlfn.XLOOKUP(AC1377,moves!A:A,moves!D:D)</f>
        <v>5</v>
      </c>
      <c r="AF1377" t="str">
        <f>_xlfn.XLOOKUP(AC1377,moves!A:A,moves!E:E)</f>
        <v xml:space="preserve">During this attack and when the user is next attacked: Status symbols deal +1 damage. </v>
      </c>
      <c r="AG1377">
        <v>0</v>
      </c>
      <c r="AH1377">
        <v>0</v>
      </c>
      <c r="AI1377">
        <f t="shared" si="95"/>
        <v>0</v>
      </c>
      <c r="AJ1377" t="s">
        <v>525</v>
      </c>
      <c r="AL1377">
        <v>0</v>
      </c>
      <c r="AM1377" cm="1">
        <f t="array" ref="AM1377">IF(AL1377=1,1,
   IF(ISTEXT(AK1377),1,
   IF(AO1377&gt;1,AM1376,
   IF(AI1377=1,
      IF(SUMPRODUCT((LEN($Y$2:$Y$4096)-LEN(SUBSTITUTE($Y$2:$Y$4096,AA1377,"")))/LEN(AA1377))&gt;0,2,1),
      IF(
         SUMPRODUCT((LEN($Y$2:$Y$4096)-LEN(SUBSTITUTE($Y$2:$Y$4096,AA1377,"")))/LEN(AA1377))
         - SUMPRODUCT((LEN($Y$2:$Y$4096)-LEN(SUBSTITUTE($Y$2:$Y$4096,"Alolan "&amp;AA1377,"")))/LEN("Alolan "&amp;AA1377))
         - SUMPRODUCT((LEN($Y$2:$Y$4096)-LEN(SUBSTITUTE($Y$2:$Y$4096,"Galarian "&amp;AA1377,"")))/LEN("Galarian "&amp;AA1377))
         - SUMPRODUCT((LEN($Y$2:$Y$4096)-LEN(SUBSTITUTE($Y$2:$Y$4096,"Hisuian "&amp;AA1377,"")))/LEN("Hisuian "&amp;AA1377))
         - SUMPRODUCT((LEN($Y$2:$Y$4096)-LEN(SUBSTITUTE($Y$2:$Y$4096,"Paldean "&amp;AA1377,"")))/LEN("Paldean "&amp;AA1377))
      &gt;0,2,1)
   ))))</f>
        <v>2</v>
      </c>
      <c r="AN1377">
        <v>0</v>
      </c>
      <c r="AO1377">
        <v>0</v>
      </c>
    </row>
    <row r="1378" spans="1:41" x14ac:dyDescent="0.25">
      <c r="A1378" t="s">
        <v>4259</v>
      </c>
      <c r="B1378" t="s">
        <v>2124</v>
      </c>
      <c r="C1378" t="s">
        <v>1468</v>
      </c>
      <c r="D1378"/>
      <c r="E1378">
        <v>75</v>
      </c>
      <c r="F1378">
        <v>75</v>
      </c>
      <c r="G1378">
        <v>95</v>
      </c>
      <c r="H1378">
        <v>75</v>
      </c>
      <c r="I1378">
        <v>95</v>
      </c>
      <c r="J1378">
        <v>113</v>
      </c>
      <c r="K1378" t="s">
        <v>2125</v>
      </c>
      <c r="L1378" t="s">
        <v>247</v>
      </c>
      <c r="M1378" t="s">
        <v>249</v>
      </c>
      <c r="N1378">
        <v>9.02</v>
      </c>
      <c r="O1378">
        <v>8.6999999999999993</v>
      </c>
      <c r="P1378">
        <v>1</v>
      </c>
      <c r="Q1378">
        <v>1</v>
      </c>
      <c r="R1378">
        <f t="shared" si="92"/>
        <v>10</v>
      </c>
      <c r="S1378">
        <f t="shared" si="93"/>
        <v>10</v>
      </c>
      <c r="T1378">
        <f t="shared" si="94"/>
        <v>20</v>
      </c>
      <c r="U1378" t="s">
        <v>1468</v>
      </c>
      <c r="V1378" t="s">
        <v>1482</v>
      </c>
      <c r="W1378" t="s">
        <v>1469</v>
      </c>
      <c r="X1378" t="s">
        <v>429</v>
      </c>
      <c r="Z1378" t="str" cm="1">
        <f t="array" ref="Z1378">IF(ISBLANK(AK1378),_xlfn.LET(
    _xlpm.nameBeforeSlash, IF(ISNUMBER(SEARCH("/", Y1378)), LEFT(Y1378, SEARCH("/", Y1378)-1), Y1378),
    _xlpm.matchRow, IFERROR(MATCH(_xlpm.nameBeforeSlash, AA:AA, 0), ""),
    _xlpm.difference, IF(_xlpm.matchRow="", "", ABS((R1378 + S1378)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),IF(ISBLANK(Y1378),"","Hidden"))</f>
        <v/>
      </c>
      <c r="AA1378" t="s">
        <v>5533</v>
      </c>
      <c r="AC1378" t="s">
        <v>6658</v>
      </c>
      <c r="AD1378" t="str">
        <f>_xlfn.XLOOKUP(AC1378,moves!A:A,moves!B:B)</f>
        <v>grass</v>
      </c>
      <c r="AE1378">
        <f>_xlfn.XLOOKUP(AC1378,moves!A:A,moves!D:D)</f>
        <v>4</v>
      </c>
      <c r="AF1378" t="str">
        <f>_xlfn.XLOOKUP(AC1378,moves!A:A,moves!E:E)</f>
        <v>Ignore effects of the target's moves effects, abilities, and held items.</v>
      </c>
      <c r="AG1378">
        <v>0</v>
      </c>
      <c r="AH1378">
        <v>0</v>
      </c>
      <c r="AI1378">
        <f t="shared" si="95"/>
        <v>1</v>
      </c>
      <c r="AJ1378" t="s">
        <v>525</v>
      </c>
      <c r="AL1378">
        <v>0</v>
      </c>
      <c r="AM1378" cm="1">
        <f t="array" ref="AM1378">IF(AL1378=1,1,
   IF(ISTEXT(AK1378),1,
   IF(AO1378&gt;1,AM1377,
   IF(AI1378=1,
      IF(SUMPRODUCT((LEN($Y$2:$Y$4096)-LEN(SUBSTITUTE($Y$2:$Y$4096,AA1378,"")))/LEN(AA1378))&gt;0,2,1),
      IF(
         SUMPRODUCT((LEN($Y$2:$Y$4096)-LEN(SUBSTITUTE($Y$2:$Y$4096,AA1378,"")))/LEN(AA1378))
         - SUMPRODUCT((LEN($Y$2:$Y$4096)-LEN(SUBSTITUTE($Y$2:$Y$4096,"Alolan "&amp;AA1378,"")))/LEN("Alolan "&amp;AA1378))
         - SUMPRODUCT((LEN($Y$2:$Y$4096)-LEN(SUBSTITUTE($Y$2:$Y$4096,"Galarian "&amp;AA1378,"")))/LEN("Galarian "&amp;AA1378))
         - SUMPRODUCT((LEN($Y$2:$Y$4096)-LEN(SUBSTITUTE($Y$2:$Y$4096,"Hisuian "&amp;AA1378,"")))/LEN("Hisuian "&amp;AA1378))
         - SUMPRODUCT((LEN($Y$2:$Y$4096)-LEN(SUBSTITUTE($Y$2:$Y$4096,"Paldean "&amp;AA1378,"")))/LEN("Paldean "&amp;AA1378))
      &gt;0,2,1)
   ))))</f>
        <v>2</v>
      </c>
      <c r="AN1378">
        <v>0</v>
      </c>
      <c r="AO1378">
        <v>0</v>
      </c>
    </row>
    <row r="1379" spans="1:41" x14ac:dyDescent="0.25">
      <c r="A1379">
        <v>498</v>
      </c>
      <c r="B1379" t="s">
        <v>2126</v>
      </c>
      <c r="C1379" t="s">
        <v>1479</v>
      </c>
      <c r="D1379"/>
      <c r="E1379">
        <v>65</v>
      </c>
      <c r="F1379">
        <v>63</v>
      </c>
      <c r="G1379">
        <v>45</v>
      </c>
      <c r="H1379">
        <v>45</v>
      </c>
      <c r="I1379">
        <v>45</v>
      </c>
      <c r="J1379">
        <v>45</v>
      </c>
      <c r="K1379" t="s">
        <v>2127</v>
      </c>
      <c r="L1379" t="s">
        <v>250</v>
      </c>
      <c r="M1379" t="s">
        <v>251</v>
      </c>
      <c r="N1379">
        <v>5.4</v>
      </c>
      <c r="O1379">
        <v>5.3</v>
      </c>
      <c r="R1379">
        <f t="shared" si="92"/>
        <v>5</v>
      </c>
      <c r="S1379">
        <f t="shared" si="93"/>
        <v>5</v>
      </c>
      <c r="T1379">
        <f t="shared" si="94"/>
        <v>10</v>
      </c>
      <c r="U1379" t="s">
        <v>1479</v>
      </c>
      <c r="V1379" t="s">
        <v>1492</v>
      </c>
      <c r="W1379" t="s">
        <v>1546</v>
      </c>
      <c r="X1379" t="s">
        <v>1469</v>
      </c>
      <c r="Y1379" t="s">
        <v>2128</v>
      </c>
      <c r="Z1379" cm="1">
        <f t="array" ref="Z1379">IF(ISBLANK(AK1379),_xlfn.LET(
    _xlpm.nameBeforeSlash, IF(ISNUMBER(SEARCH("/", Y1379)), LEFT(Y1379, SEARCH("/", Y1379)-1), Y1379),
    _xlpm.matchRow, IFERROR(MATCH(_xlpm.nameBeforeSlash, AA:AA, 0), ""),
    _xlpm.difference, IF(_xlpm.matchRow="", "", ABS((R1379 + S1379)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),IF(ISBLANK(Y1379),"","Hidden"))</f>
        <v>9</v>
      </c>
      <c r="AA1379" t="s">
        <v>2126</v>
      </c>
      <c r="AC1379" t="s">
        <v>711</v>
      </c>
      <c r="AD1379" t="str">
        <f>_xlfn.XLOOKUP(AC1379,moves!A:A,moves!B:B)</f>
        <v>fire</v>
      </c>
      <c r="AE1379">
        <f>_xlfn.XLOOKUP(AC1379,moves!A:A,moves!D:D)</f>
        <v>2</v>
      </c>
      <c r="AF1379" t="str">
        <f>_xlfn.XLOOKUP(AC1379,moves!A:A,moves!E:E)</f>
        <v>Inflict the Burned status on the target.</v>
      </c>
      <c r="AG1379">
        <v>0</v>
      </c>
      <c r="AH1379">
        <v>0</v>
      </c>
      <c r="AI1379">
        <f t="shared" si="95"/>
        <v>0</v>
      </c>
      <c r="AJ1379" t="s">
        <v>523</v>
      </c>
      <c r="AL1379">
        <v>0</v>
      </c>
      <c r="AM1379" cm="1">
        <f t="array" ref="AM1379">IF(AL1379=1,1,
   IF(ISTEXT(AK1379),1,
   IF(AO1379&gt;1,AM1378,
   IF(AI1379=1,
      IF(SUMPRODUCT((LEN($Y$2:$Y$4096)-LEN(SUBSTITUTE($Y$2:$Y$4096,AA1379,"")))/LEN(AA1379))&gt;0,2,1),
      IF(
         SUMPRODUCT((LEN($Y$2:$Y$4096)-LEN(SUBSTITUTE($Y$2:$Y$4096,AA1379,"")))/LEN(AA1379))
         - SUMPRODUCT((LEN($Y$2:$Y$4096)-LEN(SUBSTITUTE($Y$2:$Y$4096,"Alolan "&amp;AA1379,"")))/LEN("Alolan "&amp;AA1379))
         - SUMPRODUCT((LEN($Y$2:$Y$4096)-LEN(SUBSTITUTE($Y$2:$Y$4096,"Galarian "&amp;AA1379,"")))/LEN("Galarian "&amp;AA1379))
         - SUMPRODUCT((LEN($Y$2:$Y$4096)-LEN(SUBSTITUTE($Y$2:$Y$4096,"Hisuian "&amp;AA1379,"")))/LEN("Hisuian "&amp;AA1379))
         - SUMPRODUCT((LEN($Y$2:$Y$4096)-LEN(SUBSTITUTE($Y$2:$Y$4096,"Paldean "&amp;AA1379,"")))/LEN("Paldean "&amp;AA1379))
      &gt;0,2,1)
   ))))</f>
        <v>1</v>
      </c>
      <c r="AN1379">
        <v>0</v>
      </c>
      <c r="AO1379">
        <v>0</v>
      </c>
    </row>
    <row r="1380" spans="1:41" x14ac:dyDescent="0.25">
      <c r="A1380" t="s">
        <v>4260</v>
      </c>
      <c r="B1380" t="s">
        <v>2126</v>
      </c>
      <c r="C1380" t="s">
        <v>1479</v>
      </c>
      <c r="D1380"/>
      <c r="E1380">
        <v>65</v>
      </c>
      <c r="F1380">
        <v>63</v>
      </c>
      <c r="G1380">
        <v>45</v>
      </c>
      <c r="H1380">
        <v>45</v>
      </c>
      <c r="I1380">
        <v>45</v>
      </c>
      <c r="J1380">
        <v>45</v>
      </c>
      <c r="K1380" t="s">
        <v>2127</v>
      </c>
      <c r="L1380" t="s">
        <v>250</v>
      </c>
      <c r="M1380" t="s">
        <v>251</v>
      </c>
      <c r="N1380">
        <v>5.4</v>
      </c>
      <c r="O1380">
        <v>5.3</v>
      </c>
      <c r="R1380">
        <f t="shared" si="92"/>
        <v>5</v>
      </c>
      <c r="S1380">
        <f t="shared" si="93"/>
        <v>5</v>
      </c>
      <c r="T1380">
        <f t="shared" si="94"/>
        <v>10</v>
      </c>
      <c r="U1380" t="s">
        <v>1479</v>
      </c>
      <c r="V1380" t="s">
        <v>1492</v>
      </c>
      <c r="W1380" t="s">
        <v>1546</v>
      </c>
      <c r="X1380" t="s">
        <v>1469</v>
      </c>
      <c r="Y1380" t="s">
        <v>5534</v>
      </c>
      <c r="Z1380" cm="1">
        <f t="array" ref="Z1380">IF(ISBLANK(AK1380),_xlfn.LET(
    _xlpm.nameBeforeSlash, IF(ISNUMBER(SEARCH("/", Y1380)), LEFT(Y1380, SEARCH("/", Y1380)-1), Y1380),
    _xlpm.matchRow, IFERROR(MATCH(_xlpm.nameBeforeSlash, AA:AA, 0), ""),
    _xlpm.difference, IF(_xlpm.matchRow="", "", ABS((R1380 + S1380)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),IF(ISBLANK(Y1380),"","Hidden"))</f>
        <v>9</v>
      </c>
      <c r="AA1380" t="s">
        <v>5535</v>
      </c>
      <c r="AC1380" t="s">
        <v>1298</v>
      </c>
      <c r="AD1380" t="str">
        <f>_xlfn.XLOOKUP(AC1380,moves!A:A,moves!B:B)</f>
        <v>poison</v>
      </c>
      <c r="AE1380">
        <f>_xlfn.XLOOKUP(AC1380,moves!A:A,moves!D:D)</f>
        <v>2</v>
      </c>
      <c r="AF1380" t="str">
        <f>_xlfn.XLOOKUP(AC1380,moves!A:A,moves!E:E)</f>
        <v>When the target next attacks: Remove 1 regular hit from the roll.</v>
      </c>
      <c r="AG1380">
        <v>0</v>
      </c>
      <c r="AH1380">
        <v>0</v>
      </c>
      <c r="AI1380">
        <f t="shared" si="95"/>
        <v>1</v>
      </c>
      <c r="AJ1380" t="s">
        <v>523</v>
      </c>
      <c r="AL1380">
        <v>0</v>
      </c>
      <c r="AM1380" cm="1">
        <f t="array" ref="AM1380">IF(AL1380=1,1,
   IF(ISTEXT(AK1380),1,
   IF(AO1380&gt;1,AM1379,
   IF(AI1380=1,
      IF(SUMPRODUCT((LEN($Y$2:$Y$4096)-LEN(SUBSTITUTE($Y$2:$Y$4096,AA1380,"")))/LEN(AA1380))&gt;0,2,1),
      IF(
         SUMPRODUCT((LEN($Y$2:$Y$4096)-LEN(SUBSTITUTE($Y$2:$Y$4096,AA1380,"")))/LEN(AA1380))
         - SUMPRODUCT((LEN($Y$2:$Y$4096)-LEN(SUBSTITUTE($Y$2:$Y$4096,"Alolan "&amp;AA1380,"")))/LEN("Alolan "&amp;AA1380))
         - SUMPRODUCT((LEN($Y$2:$Y$4096)-LEN(SUBSTITUTE($Y$2:$Y$4096,"Galarian "&amp;AA1380,"")))/LEN("Galarian "&amp;AA1380))
         - SUMPRODUCT((LEN($Y$2:$Y$4096)-LEN(SUBSTITUTE($Y$2:$Y$4096,"Hisuian "&amp;AA1380,"")))/LEN("Hisuian "&amp;AA1380))
         - SUMPRODUCT((LEN($Y$2:$Y$4096)-LEN(SUBSTITUTE($Y$2:$Y$4096,"Paldean "&amp;AA1380,"")))/LEN("Paldean "&amp;AA1380))
      &gt;0,2,1)
   ))))</f>
        <v>1</v>
      </c>
      <c r="AN1380">
        <v>0</v>
      </c>
      <c r="AO1380">
        <v>0</v>
      </c>
    </row>
    <row r="1381" spans="1:41" x14ac:dyDescent="0.25">
      <c r="A1381">
        <v>499</v>
      </c>
      <c r="B1381" t="s">
        <v>2128</v>
      </c>
      <c r="C1381" t="s">
        <v>1479</v>
      </c>
      <c r="D1381" t="s">
        <v>1492</v>
      </c>
      <c r="E1381">
        <v>90</v>
      </c>
      <c r="F1381">
        <v>93</v>
      </c>
      <c r="G1381">
        <v>55</v>
      </c>
      <c r="H1381">
        <v>70</v>
      </c>
      <c r="I1381">
        <v>55</v>
      </c>
      <c r="J1381">
        <v>55</v>
      </c>
      <c r="K1381" t="s">
        <v>2127</v>
      </c>
      <c r="L1381" t="s">
        <v>250</v>
      </c>
      <c r="M1381" t="s">
        <v>251</v>
      </c>
      <c r="N1381">
        <v>7.55</v>
      </c>
      <c r="O1381">
        <v>6.9</v>
      </c>
      <c r="R1381">
        <f t="shared" si="92"/>
        <v>8</v>
      </c>
      <c r="S1381">
        <f t="shared" si="93"/>
        <v>7</v>
      </c>
      <c r="T1381">
        <f t="shared" si="94"/>
        <v>15</v>
      </c>
      <c r="U1381" t="s">
        <v>1479</v>
      </c>
      <c r="V1381" t="s">
        <v>1492</v>
      </c>
      <c r="W1381" t="s">
        <v>1546</v>
      </c>
      <c r="X1381" t="s">
        <v>1469</v>
      </c>
      <c r="Y1381" t="s">
        <v>2129</v>
      </c>
      <c r="Z1381" cm="1">
        <f t="array" ref="Z1381">IF(ISBLANK(AK1381),_xlfn.LET(
    _xlpm.nameBeforeSlash, IF(ISNUMBER(SEARCH("/", Y1381)), LEFT(Y1381, SEARCH("/", Y1381)-1), Y1381),
    _xlpm.matchRow, IFERROR(MATCH(_xlpm.nameBeforeSlash, AA:AA, 0), ""),
    _xlpm.difference, IF(_xlpm.matchRow="", "", ABS((R1381 + S1381)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),IF(ISBLANK(Y1381),"","Hidden"))</f>
        <v>13</v>
      </c>
      <c r="AA1381" t="s">
        <v>2128</v>
      </c>
      <c r="AC1381" t="s">
        <v>1087</v>
      </c>
      <c r="AD1381" t="str">
        <f>_xlfn.XLOOKUP(AC1381,moves!A:A,moves!B:B)</f>
        <v>fire</v>
      </c>
      <c r="AE1381">
        <f>_xlfn.XLOOKUP(AC1381,moves!A:A,moves!D:D)</f>
        <v>2</v>
      </c>
      <c r="AF1381" t="str">
        <f>_xlfn.XLOOKUP(AC1381,moves!A:A,moves!E:E)</f>
        <v>For every 2 stat total the target has more than the user: Increase attack strength by 1.</v>
      </c>
      <c r="AG1381">
        <v>0</v>
      </c>
      <c r="AH1381">
        <v>0</v>
      </c>
      <c r="AI1381">
        <f t="shared" si="95"/>
        <v>0</v>
      </c>
      <c r="AJ1381" t="s">
        <v>524</v>
      </c>
      <c r="AL1381">
        <v>0</v>
      </c>
      <c r="AM1381" cm="1">
        <f t="array" ref="AM1381">IF(AL1381=1,1,
   IF(ISTEXT(AK1381),1,
   IF(AO1381&gt;1,AM1380,
   IF(AI1381=1,
      IF(SUMPRODUCT((LEN($Y$2:$Y$4096)-LEN(SUBSTITUTE($Y$2:$Y$4096,AA1381,"")))/LEN(AA1381))&gt;0,2,1),
      IF(
         SUMPRODUCT((LEN($Y$2:$Y$4096)-LEN(SUBSTITUTE($Y$2:$Y$4096,AA1381,"")))/LEN(AA1381))
         - SUMPRODUCT((LEN($Y$2:$Y$4096)-LEN(SUBSTITUTE($Y$2:$Y$4096,"Alolan "&amp;AA1381,"")))/LEN("Alolan "&amp;AA1381))
         - SUMPRODUCT((LEN($Y$2:$Y$4096)-LEN(SUBSTITUTE($Y$2:$Y$4096,"Galarian "&amp;AA1381,"")))/LEN("Galarian "&amp;AA1381))
         - SUMPRODUCT((LEN($Y$2:$Y$4096)-LEN(SUBSTITUTE($Y$2:$Y$4096,"Hisuian "&amp;AA1381,"")))/LEN("Hisuian "&amp;AA1381))
         - SUMPRODUCT((LEN($Y$2:$Y$4096)-LEN(SUBSTITUTE($Y$2:$Y$4096,"Paldean "&amp;AA1381,"")))/LEN("Paldean "&amp;AA1381))
      &gt;0,2,1)
   ))))</f>
        <v>2</v>
      </c>
      <c r="AN1381">
        <v>0</v>
      </c>
      <c r="AO1381">
        <v>0</v>
      </c>
    </row>
    <row r="1382" spans="1:41" x14ac:dyDescent="0.25">
      <c r="A1382" t="s">
        <v>4261</v>
      </c>
      <c r="B1382" t="s">
        <v>2128</v>
      </c>
      <c r="C1382" t="s">
        <v>1479</v>
      </c>
      <c r="D1382" t="s">
        <v>1492</v>
      </c>
      <c r="E1382">
        <v>90</v>
      </c>
      <c r="F1382">
        <v>93</v>
      </c>
      <c r="G1382">
        <v>55</v>
      </c>
      <c r="H1382">
        <v>70</v>
      </c>
      <c r="I1382">
        <v>55</v>
      </c>
      <c r="J1382">
        <v>55</v>
      </c>
      <c r="K1382" t="s">
        <v>2127</v>
      </c>
      <c r="L1382" t="s">
        <v>250</v>
      </c>
      <c r="M1382" t="s">
        <v>251</v>
      </c>
      <c r="N1382">
        <v>7.55</v>
      </c>
      <c r="O1382">
        <v>6.9</v>
      </c>
      <c r="R1382">
        <f t="shared" si="92"/>
        <v>8</v>
      </c>
      <c r="S1382">
        <f t="shared" si="93"/>
        <v>7</v>
      </c>
      <c r="T1382">
        <f t="shared" si="94"/>
        <v>15</v>
      </c>
      <c r="U1382" t="s">
        <v>1479</v>
      </c>
      <c r="V1382" t="s">
        <v>1492</v>
      </c>
      <c r="W1382" t="s">
        <v>1546</v>
      </c>
      <c r="X1382" t="s">
        <v>1469</v>
      </c>
      <c r="Y1382" t="s">
        <v>5536</v>
      </c>
      <c r="Z1382" cm="1">
        <f t="array" ref="Z1382">IF(ISBLANK(AK1382),_xlfn.LET(
    _xlpm.nameBeforeSlash, IF(ISNUMBER(SEARCH("/", Y1382)), LEFT(Y1382, SEARCH("/", Y1382)-1), Y1382),
    _xlpm.matchRow, IFERROR(MATCH(_xlpm.nameBeforeSlash, AA:AA, 0), ""),
    _xlpm.difference, IF(_xlpm.matchRow="", "", ABS((R1382 + S1382)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),IF(ISBLANK(Y1382),"","Hidden"))</f>
        <v>13</v>
      </c>
      <c r="AA1382" t="s">
        <v>5534</v>
      </c>
      <c r="AC1382" t="s">
        <v>1060</v>
      </c>
      <c r="AD1382" t="str">
        <f>_xlfn.XLOOKUP(AC1382,moves!A:A,moves!B:B)</f>
        <v>fighting</v>
      </c>
      <c r="AE1382">
        <f>_xlfn.XLOOKUP(AC1382,moves!A:A,moves!D:D)</f>
        <v>2</v>
      </c>
      <c r="AF1382" t="str">
        <f>_xlfn.XLOOKUP(AC1382,moves!A:A,moves!E:E)</f>
        <v>Each time this move is used in succession: Increase attack strength by 1.</v>
      </c>
      <c r="AG1382">
        <v>0</v>
      </c>
      <c r="AH1382">
        <v>0</v>
      </c>
      <c r="AI1382">
        <f t="shared" si="95"/>
        <v>1</v>
      </c>
      <c r="AJ1382" t="s">
        <v>524</v>
      </c>
      <c r="AL1382">
        <v>0</v>
      </c>
      <c r="AM1382" cm="1">
        <f t="array" ref="AM1382">IF(AL1382=1,1,
   IF(ISTEXT(AK1382),1,
   IF(AO1382&gt;1,AM1381,
   IF(AI1382=1,
      IF(SUMPRODUCT((LEN($Y$2:$Y$4096)-LEN(SUBSTITUTE($Y$2:$Y$4096,AA1382,"")))/LEN(AA1382))&gt;0,2,1),
      IF(
         SUMPRODUCT((LEN($Y$2:$Y$4096)-LEN(SUBSTITUTE($Y$2:$Y$4096,AA1382,"")))/LEN(AA1382))
         - SUMPRODUCT((LEN($Y$2:$Y$4096)-LEN(SUBSTITUTE($Y$2:$Y$4096,"Alolan "&amp;AA1382,"")))/LEN("Alolan "&amp;AA1382))
         - SUMPRODUCT((LEN($Y$2:$Y$4096)-LEN(SUBSTITUTE($Y$2:$Y$4096,"Galarian "&amp;AA1382,"")))/LEN("Galarian "&amp;AA1382))
         - SUMPRODUCT((LEN($Y$2:$Y$4096)-LEN(SUBSTITUTE($Y$2:$Y$4096,"Hisuian "&amp;AA1382,"")))/LEN("Hisuian "&amp;AA1382))
         - SUMPRODUCT((LEN($Y$2:$Y$4096)-LEN(SUBSTITUTE($Y$2:$Y$4096,"Paldean "&amp;AA1382,"")))/LEN("Paldean "&amp;AA1382))
      &gt;0,2,1)
   ))))</f>
        <v>2</v>
      </c>
      <c r="AN1382">
        <v>0</v>
      </c>
      <c r="AO1382">
        <v>0</v>
      </c>
    </row>
    <row r="1383" spans="1:41" x14ac:dyDescent="0.25">
      <c r="A1383">
        <v>500</v>
      </c>
      <c r="B1383" t="s">
        <v>2129</v>
      </c>
      <c r="C1383" t="s">
        <v>1479</v>
      </c>
      <c r="D1383" t="s">
        <v>1492</v>
      </c>
      <c r="E1383">
        <v>110</v>
      </c>
      <c r="F1383">
        <v>123</v>
      </c>
      <c r="G1383">
        <v>65</v>
      </c>
      <c r="H1383">
        <v>100</v>
      </c>
      <c r="I1383">
        <v>65</v>
      </c>
      <c r="J1383">
        <v>65</v>
      </c>
      <c r="K1383" t="s">
        <v>2130</v>
      </c>
      <c r="L1383" t="s">
        <v>250</v>
      </c>
      <c r="M1383" t="s">
        <v>251</v>
      </c>
      <c r="N1383">
        <v>9.75</v>
      </c>
      <c r="O1383">
        <v>8.3000000000000007</v>
      </c>
      <c r="P1383">
        <v>1</v>
      </c>
      <c r="Q1383">
        <v>1</v>
      </c>
      <c r="R1383">
        <f t="shared" si="92"/>
        <v>11</v>
      </c>
      <c r="S1383">
        <f t="shared" si="93"/>
        <v>9</v>
      </c>
      <c r="T1383">
        <f t="shared" si="94"/>
        <v>20</v>
      </c>
      <c r="U1383" t="s">
        <v>1479</v>
      </c>
      <c r="V1383" t="s">
        <v>1492</v>
      </c>
      <c r="W1383" t="s">
        <v>1546</v>
      </c>
      <c r="X1383" t="s">
        <v>1469</v>
      </c>
      <c r="Z1383" t="str" cm="1">
        <f t="array" ref="Z1383">IF(ISBLANK(AK1383),_xlfn.LET(
    _xlpm.nameBeforeSlash, IF(ISNUMBER(SEARCH("/", Y1383)), LEFT(Y1383, SEARCH("/", Y1383)-1), Y1383),
    _xlpm.matchRow, IFERROR(MATCH(_xlpm.nameBeforeSlash, AA:AA, 0), ""),
    _xlpm.difference, IF(_xlpm.matchRow="", "", ABS((R1383 + S1383)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),IF(ISBLANK(Y1383),"","Hidden"))</f>
        <v/>
      </c>
      <c r="AA1383" t="s">
        <v>2129</v>
      </c>
      <c r="AC1383" t="s">
        <v>1044</v>
      </c>
      <c r="AD1383" t="str">
        <f>_xlfn.XLOOKUP(AC1383,moves!A:A,moves!B:B)</f>
        <v>fighting</v>
      </c>
      <c r="AE1383">
        <f>_xlfn.XLOOKUP(AC1383,moves!A:A,moves!D:D)</f>
        <v>5</v>
      </c>
      <c r="AF1383" t="str">
        <f>_xlfn.XLOOKUP(AC1383,moves!A:A,moves!E:E)</f>
        <v>Each time this move is used: Decrease the user's Initiative by 2.</v>
      </c>
      <c r="AG1383">
        <v>0</v>
      </c>
      <c r="AH1383">
        <v>0</v>
      </c>
      <c r="AI1383">
        <f t="shared" si="95"/>
        <v>0</v>
      </c>
      <c r="AJ1383" t="s">
        <v>525</v>
      </c>
      <c r="AL1383">
        <v>0</v>
      </c>
      <c r="AM1383" cm="1">
        <f t="array" ref="AM1383">IF(AL1383=1,1,
   IF(ISTEXT(AK1383),1,
   IF(AO1383&gt;1,AM1382,
   IF(AI1383=1,
      IF(SUMPRODUCT((LEN($Y$2:$Y$4096)-LEN(SUBSTITUTE($Y$2:$Y$4096,AA1383,"")))/LEN(AA1383))&gt;0,2,1),
      IF(
         SUMPRODUCT((LEN($Y$2:$Y$4096)-LEN(SUBSTITUTE($Y$2:$Y$4096,AA1383,"")))/LEN(AA1383))
         - SUMPRODUCT((LEN($Y$2:$Y$4096)-LEN(SUBSTITUTE($Y$2:$Y$4096,"Alolan "&amp;AA1383,"")))/LEN("Alolan "&amp;AA1383))
         - SUMPRODUCT((LEN($Y$2:$Y$4096)-LEN(SUBSTITUTE($Y$2:$Y$4096,"Galarian "&amp;AA1383,"")))/LEN("Galarian "&amp;AA1383))
         - SUMPRODUCT((LEN($Y$2:$Y$4096)-LEN(SUBSTITUTE($Y$2:$Y$4096,"Hisuian "&amp;AA1383,"")))/LEN("Hisuian "&amp;AA1383))
         - SUMPRODUCT((LEN($Y$2:$Y$4096)-LEN(SUBSTITUTE($Y$2:$Y$4096,"Paldean "&amp;AA1383,"")))/LEN("Paldean "&amp;AA1383))
      &gt;0,2,1)
   ))))</f>
        <v>2</v>
      </c>
      <c r="AN1383">
        <v>0</v>
      </c>
      <c r="AO1383">
        <v>0</v>
      </c>
    </row>
    <row r="1384" spans="1:41" x14ac:dyDescent="0.25">
      <c r="A1384" t="s">
        <v>4262</v>
      </c>
      <c r="B1384" t="s">
        <v>2129</v>
      </c>
      <c r="C1384" t="s">
        <v>1479</v>
      </c>
      <c r="D1384" t="s">
        <v>1492</v>
      </c>
      <c r="E1384">
        <v>110</v>
      </c>
      <c r="F1384">
        <v>123</v>
      </c>
      <c r="G1384">
        <v>65</v>
      </c>
      <c r="H1384">
        <v>100</v>
      </c>
      <c r="I1384">
        <v>65</v>
      </c>
      <c r="J1384">
        <v>65</v>
      </c>
      <c r="K1384" t="s">
        <v>2130</v>
      </c>
      <c r="L1384" t="s">
        <v>250</v>
      </c>
      <c r="M1384" t="s">
        <v>251</v>
      </c>
      <c r="N1384">
        <v>9.75</v>
      </c>
      <c r="O1384">
        <v>8.3000000000000007</v>
      </c>
      <c r="P1384">
        <v>1</v>
      </c>
      <c r="Q1384">
        <v>1</v>
      </c>
      <c r="R1384">
        <f t="shared" si="92"/>
        <v>11</v>
      </c>
      <c r="S1384">
        <f t="shared" si="93"/>
        <v>9</v>
      </c>
      <c r="T1384">
        <f t="shared" si="94"/>
        <v>20</v>
      </c>
      <c r="U1384" t="s">
        <v>1479</v>
      </c>
      <c r="V1384" t="s">
        <v>1492</v>
      </c>
      <c r="W1384" t="s">
        <v>1546</v>
      </c>
      <c r="X1384" t="s">
        <v>1469</v>
      </c>
      <c r="Z1384" t="str" cm="1">
        <f t="array" ref="Z1384">IF(ISBLANK(AK1384),_xlfn.LET(
    _xlpm.nameBeforeSlash, IF(ISNUMBER(SEARCH("/", Y1384)), LEFT(Y1384, SEARCH("/", Y1384)-1), Y1384),
    _xlpm.matchRow, IFERROR(MATCH(_xlpm.nameBeforeSlash, AA:AA, 0), ""),
    _xlpm.difference, IF(_xlpm.matchRow="", "", ABS((R1384 + S1384)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),IF(ISBLANK(Y1384),"","Hidden"))</f>
        <v/>
      </c>
      <c r="AA1384" t="s">
        <v>5536</v>
      </c>
      <c r="AC1384" t="s">
        <v>6659</v>
      </c>
      <c r="AD1384" t="str">
        <f>_xlfn.XLOOKUP(AC1384,moves!A:A,moves!B:B)</f>
        <v>fighting</v>
      </c>
      <c r="AE1384">
        <f>_xlfn.XLOOKUP(AC1384,moves!A:A,moves!D:D)</f>
        <v>4</v>
      </c>
      <c r="AF1384" t="str">
        <f>_xlfn.XLOOKUP(AC1384,moves!A:A,moves!E:E)</f>
        <v>If any status symbols are rolled: Inflict the Confused status on the target. If the target was already confused: Critical hits deal +1 damage.</v>
      </c>
      <c r="AG1384">
        <v>0</v>
      </c>
      <c r="AH1384">
        <v>0</v>
      </c>
      <c r="AI1384">
        <f t="shared" si="95"/>
        <v>1</v>
      </c>
      <c r="AJ1384" t="s">
        <v>525</v>
      </c>
      <c r="AL1384">
        <v>0</v>
      </c>
      <c r="AM1384" cm="1">
        <f t="array" ref="AM1384">IF(AL1384=1,1,
   IF(ISTEXT(AK1384),1,
   IF(AO1384&gt;1,AM1383,
   IF(AI1384=1,
      IF(SUMPRODUCT((LEN($Y$2:$Y$4096)-LEN(SUBSTITUTE($Y$2:$Y$4096,AA1384,"")))/LEN(AA1384))&gt;0,2,1),
      IF(
         SUMPRODUCT((LEN($Y$2:$Y$4096)-LEN(SUBSTITUTE($Y$2:$Y$4096,AA1384,"")))/LEN(AA1384))
         - SUMPRODUCT((LEN($Y$2:$Y$4096)-LEN(SUBSTITUTE($Y$2:$Y$4096,"Alolan "&amp;AA1384,"")))/LEN("Alolan "&amp;AA1384))
         - SUMPRODUCT((LEN($Y$2:$Y$4096)-LEN(SUBSTITUTE($Y$2:$Y$4096,"Galarian "&amp;AA1384,"")))/LEN("Galarian "&amp;AA1384))
         - SUMPRODUCT((LEN($Y$2:$Y$4096)-LEN(SUBSTITUTE($Y$2:$Y$4096,"Hisuian "&amp;AA1384,"")))/LEN("Hisuian "&amp;AA1384))
         - SUMPRODUCT((LEN($Y$2:$Y$4096)-LEN(SUBSTITUTE($Y$2:$Y$4096,"Paldean "&amp;AA1384,"")))/LEN("Paldean "&amp;AA1384))
      &gt;0,2,1)
   ))))</f>
        <v>2</v>
      </c>
      <c r="AN1384">
        <v>0</v>
      </c>
      <c r="AO1384">
        <v>0</v>
      </c>
    </row>
    <row r="1385" spans="1:41" x14ac:dyDescent="0.25">
      <c r="A1385">
        <v>501</v>
      </c>
      <c r="B1385" t="s">
        <v>658</v>
      </c>
      <c r="C1385" t="s">
        <v>1490</v>
      </c>
      <c r="D1385"/>
      <c r="E1385">
        <v>55</v>
      </c>
      <c r="F1385">
        <v>55</v>
      </c>
      <c r="G1385">
        <v>45</v>
      </c>
      <c r="H1385">
        <v>63</v>
      </c>
      <c r="I1385">
        <v>45</v>
      </c>
      <c r="J1385">
        <v>45</v>
      </c>
      <c r="K1385" t="s">
        <v>659</v>
      </c>
      <c r="L1385" t="s">
        <v>252</v>
      </c>
      <c r="M1385" t="s">
        <v>248</v>
      </c>
      <c r="N1385">
        <v>5.5</v>
      </c>
      <c r="O1385">
        <v>4.9000000000000004</v>
      </c>
      <c r="R1385">
        <f t="shared" si="92"/>
        <v>6</v>
      </c>
      <c r="S1385">
        <f t="shared" si="93"/>
        <v>5</v>
      </c>
      <c r="T1385">
        <f t="shared" si="94"/>
        <v>11</v>
      </c>
      <c r="U1385" t="s">
        <v>1490</v>
      </c>
      <c r="V1385" t="s">
        <v>1209</v>
      </c>
      <c r="W1385" t="s">
        <v>1492</v>
      </c>
      <c r="X1385" t="s">
        <v>1499</v>
      </c>
      <c r="Y1385" t="s">
        <v>660</v>
      </c>
      <c r="Z1385" cm="1">
        <f t="array" ref="Z1385">IF(ISBLANK(AK1385),_xlfn.LET(
    _xlpm.nameBeforeSlash, IF(ISNUMBER(SEARCH("/", Y1385)), LEFT(Y1385, SEARCH("/", Y1385)-1), Y1385),
    _xlpm.matchRow, IFERROR(MATCH(_xlpm.nameBeforeSlash, AA:AA, 0), ""),
    _xlpm.difference, IF(_xlpm.matchRow="", "", ABS((R1385 + S1385)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),IF(ISBLANK(Y1385),"","Hidden"))</f>
        <v>7</v>
      </c>
      <c r="AA1385" t="s">
        <v>658</v>
      </c>
      <c r="AC1385" t="s">
        <v>521</v>
      </c>
      <c r="AD1385" t="str">
        <f>_xlfn.XLOOKUP(AC1385,moves!A:A,moves!B:B)</f>
        <v>water</v>
      </c>
      <c r="AE1385">
        <f>_xlfn.XLOOKUP(AC1385,moves!A:A,moves!D:D)</f>
        <v>2</v>
      </c>
      <c r="AF1385" t="str">
        <f>_xlfn.XLOOKUP(AC1385,moves!A:A,moves!E:E)</f>
        <v>When the target next attacks: Remove 1 regular hit from the roll.</v>
      </c>
      <c r="AG1385">
        <v>1</v>
      </c>
      <c r="AH1385">
        <v>0</v>
      </c>
      <c r="AI1385">
        <f t="shared" si="95"/>
        <v>0</v>
      </c>
      <c r="AJ1385" t="s">
        <v>870</v>
      </c>
      <c r="AL1385">
        <v>0</v>
      </c>
      <c r="AM1385" cm="1">
        <f t="array" ref="AM1385">IF(AL1385=1,1,
   IF(ISTEXT(AK1385),1,
   IF(AO1385&gt;1,AM1384,
   IF(AI1385=1,
      IF(SUMPRODUCT((LEN($Y$2:$Y$4096)-LEN(SUBSTITUTE($Y$2:$Y$4096,AA1385,"")))/LEN(AA1385))&gt;0,2,1),
      IF(
         SUMPRODUCT((LEN($Y$2:$Y$4096)-LEN(SUBSTITUTE($Y$2:$Y$4096,AA1385,"")))/LEN(AA1385))
         - SUMPRODUCT((LEN($Y$2:$Y$4096)-LEN(SUBSTITUTE($Y$2:$Y$4096,"Alolan "&amp;AA1385,"")))/LEN("Alolan "&amp;AA1385))
         - SUMPRODUCT((LEN($Y$2:$Y$4096)-LEN(SUBSTITUTE($Y$2:$Y$4096,"Galarian "&amp;AA1385,"")))/LEN("Galarian "&amp;AA1385))
         - SUMPRODUCT((LEN($Y$2:$Y$4096)-LEN(SUBSTITUTE($Y$2:$Y$4096,"Hisuian "&amp;AA1385,"")))/LEN("Hisuian "&amp;AA1385))
         - SUMPRODUCT((LEN($Y$2:$Y$4096)-LEN(SUBSTITUTE($Y$2:$Y$4096,"Paldean "&amp;AA1385,"")))/LEN("Paldean "&amp;AA1385))
      &gt;0,2,1)
   ))))</f>
        <v>1</v>
      </c>
      <c r="AN1385">
        <v>0</v>
      </c>
      <c r="AO1385">
        <v>0</v>
      </c>
    </row>
    <row r="1386" spans="1:41" x14ac:dyDescent="0.25">
      <c r="A1386" t="s">
        <v>4263</v>
      </c>
      <c r="B1386" t="s">
        <v>658</v>
      </c>
      <c r="C1386" t="s">
        <v>1490</v>
      </c>
      <c r="D1386"/>
      <c r="E1386">
        <v>55</v>
      </c>
      <c r="F1386">
        <v>55</v>
      </c>
      <c r="G1386">
        <v>45</v>
      </c>
      <c r="H1386">
        <v>63</v>
      </c>
      <c r="I1386">
        <v>45</v>
      </c>
      <c r="J1386">
        <v>45</v>
      </c>
      <c r="K1386" t="s">
        <v>659</v>
      </c>
      <c r="L1386" t="s">
        <v>252</v>
      </c>
      <c r="M1386" t="s">
        <v>248</v>
      </c>
      <c r="N1386">
        <v>5.5</v>
      </c>
      <c r="O1386">
        <v>4.9000000000000004</v>
      </c>
      <c r="R1386">
        <f t="shared" si="92"/>
        <v>6</v>
      </c>
      <c r="S1386">
        <f t="shared" si="93"/>
        <v>5</v>
      </c>
      <c r="T1386">
        <f t="shared" si="94"/>
        <v>11</v>
      </c>
      <c r="U1386" t="s">
        <v>1490</v>
      </c>
      <c r="V1386" t="s">
        <v>1209</v>
      </c>
      <c r="W1386" t="s">
        <v>1492</v>
      </c>
      <c r="X1386" t="s">
        <v>1499</v>
      </c>
      <c r="Y1386" t="s">
        <v>5537</v>
      </c>
      <c r="Z1386" cm="1">
        <f t="array" ref="Z1386">IF(ISBLANK(AK1386),_xlfn.LET(
    _xlpm.nameBeforeSlash, IF(ISNUMBER(SEARCH("/", Y1386)), LEFT(Y1386, SEARCH("/", Y1386)-1), Y1386),
    _xlpm.matchRow, IFERROR(MATCH(_xlpm.nameBeforeSlash, AA:AA, 0), ""),
    _xlpm.difference, IF(_xlpm.matchRow="", "", ABS((R1386 + S1386)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),IF(ISBLANK(Y1386),"","Hidden"))</f>
        <v>7</v>
      </c>
      <c r="AA1386" t="s">
        <v>5538</v>
      </c>
      <c r="AC1386" t="s">
        <v>924</v>
      </c>
      <c r="AD1386" t="str">
        <f>_xlfn.XLOOKUP(AC1386,moves!A:A,moves!B:B)</f>
        <v>bug</v>
      </c>
      <c r="AE1386">
        <f>_xlfn.XLOOKUP(AC1386,moves!A:A,moves!D:D)</f>
        <v>2</v>
      </c>
      <c r="AF1386" t="str">
        <f>_xlfn.XLOOKUP(AC1386,moves!A:A,moves!E:E)</f>
        <v>Each time this move is used in succession: Increase attack strength by 1.</v>
      </c>
      <c r="AG1386">
        <v>1</v>
      </c>
      <c r="AH1386">
        <v>0</v>
      </c>
      <c r="AI1386">
        <f t="shared" si="95"/>
        <v>1</v>
      </c>
      <c r="AJ1386" t="s">
        <v>523</v>
      </c>
      <c r="AL1386">
        <v>0</v>
      </c>
      <c r="AM1386" cm="1">
        <f t="array" ref="AM1386">IF(AL1386=1,1,
   IF(ISTEXT(AK1386),1,
   IF(AO1386&gt;1,AM1385,
   IF(AI1386=1,
      IF(SUMPRODUCT((LEN($Y$2:$Y$4096)-LEN(SUBSTITUTE($Y$2:$Y$4096,AA1386,"")))/LEN(AA1386))&gt;0,2,1),
      IF(
         SUMPRODUCT((LEN($Y$2:$Y$4096)-LEN(SUBSTITUTE($Y$2:$Y$4096,AA1386,"")))/LEN(AA1386))
         - SUMPRODUCT((LEN($Y$2:$Y$4096)-LEN(SUBSTITUTE($Y$2:$Y$4096,"Alolan "&amp;AA1386,"")))/LEN("Alolan "&amp;AA1386))
         - SUMPRODUCT((LEN($Y$2:$Y$4096)-LEN(SUBSTITUTE($Y$2:$Y$4096,"Galarian "&amp;AA1386,"")))/LEN("Galarian "&amp;AA1386))
         - SUMPRODUCT((LEN($Y$2:$Y$4096)-LEN(SUBSTITUTE($Y$2:$Y$4096,"Hisuian "&amp;AA1386,"")))/LEN("Hisuian "&amp;AA1386))
         - SUMPRODUCT((LEN($Y$2:$Y$4096)-LEN(SUBSTITUTE($Y$2:$Y$4096,"Paldean "&amp;AA1386,"")))/LEN("Paldean "&amp;AA1386))
      &gt;0,2,1)
   ))))</f>
        <v>1</v>
      </c>
      <c r="AN1386">
        <v>0</v>
      </c>
      <c r="AO1386">
        <v>0</v>
      </c>
    </row>
    <row r="1387" spans="1:41" x14ac:dyDescent="0.25">
      <c r="A1387">
        <v>502</v>
      </c>
      <c r="B1387" t="s">
        <v>660</v>
      </c>
      <c r="C1387" t="s">
        <v>1490</v>
      </c>
      <c r="D1387"/>
      <c r="E1387">
        <v>75</v>
      </c>
      <c r="F1387">
        <v>75</v>
      </c>
      <c r="G1387">
        <v>60</v>
      </c>
      <c r="H1387">
        <v>83</v>
      </c>
      <c r="I1387">
        <v>60</v>
      </c>
      <c r="J1387">
        <v>60</v>
      </c>
      <c r="K1387" t="s">
        <v>661</v>
      </c>
      <c r="L1387" t="s">
        <v>252</v>
      </c>
      <c r="M1387" t="s">
        <v>248</v>
      </c>
      <c r="N1387">
        <v>7.3</v>
      </c>
      <c r="O1387">
        <v>6.6</v>
      </c>
      <c r="R1387">
        <f t="shared" si="92"/>
        <v>7</v>
      </c>
      <c r="S1387">
        <f t="shared" si="93"/>
        <v>7</v>
      </c>
      <c r="T1387">
        <f t="shared" si="94"/>
        <v>14</v>
      </c>
      <c r="U1387" t="s">
        <v>1490</v>
      </c>
      <c r="V1387" t="s">
        <v>1209</v>
      </c>
      <c r="W1387" t="s">
        <v>1492</v>
      </c>
      <c r="X1387" t="s">
        <v>1499</v>
      </c>
      <c r="Y1387" t="s">
        <v>2131</v>
      </c>
      <c r="Z1387" cm="1">
        <f t="array" ref="Z1387">IF(ISBLANK(AK1387),_xlfn.LET(
    _xlpm.nameBeforeSlash, IF(ISNUMBER(SEARCH("/", Y1387)), LEFT(Y1387, SEARCH("/", Y1387)-1), Y1387),
    _xlpm.matchRow, IFERROR(MATCH(_xlpm.nameBeforeSlash, AA:AA, 0), ""),
    _xlpm.difference, IF(_xlpm.matchRow="", "", ABS((R1387 + S1387)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),IF(ISBLANK(Y1387),"","Hidden"))</f>
        <v>14</v>
      </c>
      <c r="AA1387" t="s">
        <v>660</v>
      </c>
      <c r="AC1387" t="s">
        <v>664</v>
      </c>
      <c r="AD1387" t="str">
        <f>_xlfn.XLOOKUP(AC1387,moves!A:A,moves!B:B)</f>
        <v>water</v>
      </c>
      <c r="AE1387">
        <f>_xlfn.XLOOKUP(AC1387,moves!A:A,moves!D:D)</f>
        <v>3</v>
      </c>
      <c r="AF1387" t="str">
        <f>_xlfn.XLOOKUP(AC1387,moves!A:A,moves!E:E)</f>
        <v>Critical hits deal +1 damage.</v>
      </c>
      <c r="AG1387">
        <v>0</v>
      </c>
      <c r="AH1387">
        <v>0</v>
      </c>
      <c r="AI1387">
        <f t="shared" si="95"/>
        <v>0</v>
      </c>
      <c r="AJ1387" t="s">
        <v>524</v>
      </c>
      <c r="AL1387">
        <v>0</v>
      </c>
      <c r="AM1387" cm="1">
        <f t="array" ref="AM1387">IF(AL1387=1,1,
   IF(ISTEXT(AK1387),1,
   IF(AO1387&gt;1,AM1386,
   IF(AI1387=1,
      IF(SUMPRODUCT((LEN($Y$2:$Y$4096)-LEN(SUBSTITUTE($Y$2:$Y$4096,AA1387,"")))/LEN(AA1387))&gt;0,2,1),
      IF(
         SUMPRODUCT((LEN($Y$2:$Y$4096)-LEN(SUBSTITUTE($Y$2:$Y$4096,AA1387,"")))/LEN(AA1387))
         - SUMPRODUCT((LEN($Y$2:$Y$4096)-LEN(SUBSTITUTE($Y$2:$Y$4096,"Alolan "&amp;AA1387,"")))/LEN("Alolan "&amp;AA1387))
         - SUMPRODUCT((LEN($Y$2:$Y$4096)-LEN(SUBSTITUTE($Y$2:$Y$4096,"Galarian "&amp;AA1387,"")))/LEN("Galarian "&amp;AA1387))
         - SUMPRODUCT((LEN($Y$2:$Y$4096)-LEN(SUBSTITUTE($Y$2:$Y$4096,"Hisuian "&amp;AA1387,"")))/LEN("Hisuian "&amp;AA1387))
         - SUMPRODUCT((LEN($Y$2:$Y$4096)-LEN(SUBSTITUTE($Y$2:$Y$4096,"Paldean "&amp;AA1387,"")))/LEN("Paldean "&amp;AA1387))
      &gt;0,2,1)
   ))))</f>
        <v>2</v>
      </c>
      <c r="AN1387">
        <v>0</v>
      </c>
      <c r="AO1387">
        <v>0</v>
      </c>
    </row>
    <row r="1388" spans="1:41" x14ac:dyDescent="0.25">
      <c r="A1388" t="s">
        <v>4264</v>
      </c>
      <c r="B1388" t="s">
        <v>660</v>
      </c>
      <c r="C1388" t="s">
        <v>1490</v>
      </c>
      <c r="D1388"/>
      <c r="E1388">
        <v>75</v>
      </c>
      <c r="F1388">
        <v>75</v>
      </c>
      <c r="G1388">
        <v>60</v>
      </c>
      <c r="H1388">
        <v>83</v>
      </c>
      <c r="I1388">
        <v>60</v>
      </c>
      <c r="J1388">
        <v>60</v>
      </c>
      <c r="K1388" t="s">
        <v>661</v>
      </c>
      <c r="L1388" t="s">
        <v>252</v>
      </c>
      <c r="M1388" t="s">
        <v>248</v>
      </c>
      <c r="N1388">
        <v>7.3</v>
      </c>
      <c r="O1388">
        <v>6.6</v>
      </c>
      <c r="R1388">
        <f t="shared" si="92"/>
        <v>7</v>
      </c>
      <c r="S1388">
        <f t="shared" si="93"/>
        <v>7</v>
      </c>
      <c r="T1388">
        <f t="shared" si="94"/>
        <v>14</v>
      </c>
      <c r="U1388" t="s">
        <v>1490</v>
      </c>
      <c r="V1388" t="s">
        <v>1209</v>
      </c>
      <c r="W1388" t="s">
        <v>1492</v>
      </c>
      <c r="X1388" t="s">
        <v>1499</v>
      </c>
      <c r="Y1388" t="s">
        <v>6182</v>
      </c>
      <c r="Z1388" cm="1">
        <f t="array" ref="Z1388">IF(ISBLANK(AK1388),_xlfn.LET(
    _xlpm.nameBeforeSlash, IF(ISNUMBER(SEARCH("/", Y1388)), LEFT(Y1388, SEARCH("/", Y1388)-1), Y1388),
    _xlpm.matchRow, IFERROR(MATCH(_xlpm.nameBeforeSlash, AA:AA, 0), ""),
    _xlpm.difference, IF(_xlpm.matchRow="", "", ABS((R1388 + S1388)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),IF(ISBLANK(Y1388),"","Hidden"))</f>
        <v>14</v>
      </c>
      <c r="AA1388" t="s">
        <v>5537</v>
      </c>
      <c r="AC1388" t="s">
        <v>475</v>
      </c>
      <c r="AD1388" t="str">
        <f>_xlfn.XLOOKUP(AC1388,moves!A:A,moves!B:B)</f>
        <v>water</v>
      </c>
      <c r="AE1388">
        <f>_xlfn.XLOOKUP(AC1388,moves!A:A,moves!D:D)</f>
        <v>3</v>
      </c>
      <c r="AF1388" t="str">
        <f>_xlfn.XLOOKUP(AC1388,moves!A:A,moves!E:E)</f>
        <v>If any status symbols are rolled: Inflict the Confused status on the target.</v>
      </c>
      <c r="AG1388">
        <v>0</v>
      </c>
      <c r="AH1388">
        <v>0</v>
      </c>
      <c r="AI1388">
        <f t="shared" si="95"/>
        <v>1</v>
      </c>
      <c r="AJ1388" t="s">
        <v>524</v>
      </c>
      <c r="AL1388">
        <v>0</v>
      </c>
      <c r="AM1388" cm="1">
        <f t="array" ref="AM1388">IF(AL1388=1,1,
   IF(ISTEXT(AK1388),1,
   IF(AO1388&gt;1,AM1387,
   IF(AI1388=1,
      IF(SUMPRODUCT((LEN($Y$2:$Y$4096)-LEN(SUBSTITUTE($Y$2:$Y$4096,AA1388,"")))/LEN(AA1388))&gt;0,2,1),
      IF(
         SUMPRODUCT((LEN($Y$2:$Y$4096)-LEN(SUBSTITUTE($Y$2:$Y$4096,AA1388,"")))/LEN(AA1388))
         - SUMPRODUCT((LEN($Y$2:$Y$4096)-LEN(SUBSTITUTE($Y$2:$Y$4096,"Alolan "&amp;AA1388,"")))/LEN("Alolan "&amp;AA1388))
         - SUMPRODUCT((LEN($Y$2:$Y$4096)-LEN(SUBSTITUTE($Y$2:$Y$4096,"Galarian "&amp;AA1388,"")))/LEN("Galarian "&amp;AA1388))
         - SUMPRODUCT((LEN($Y$2:$Y$4096)-LEN(SUBSTITUTE($Y$2:$Y$4096,"Hisuian "&amp;AA1388,"")))/LEN("Hisuian "&amp;AA1388))
         - SUMPRODUCT((LEN($Y$2:$Y$4096)-LEN(SUBSTITUTE($Y$2:$Y$4096,"Paldean "&amp;AA1388,"")))/LEN("Paldean "&amp;AA1388))
      &gt;0,2,1)
   ))))</f>
        <v>2</v>
      </c>
      <c r="AN1388">
        <v>0</v>
      </c>
      <c r="AO1388">
        <v>0</v>
      </c>
    </row>
    <row r="1389" spans="1:41" x14ac:dyDescent="0.25">
      <c r="A1389">
        <v>503</v>
      </c>
      <c r="B1389" t="s">
        <v>663</v>
      </c>
      <c r="C1389" t="s">
        <v>1490</v>
      </c>
      <c r="D1389"/>
      <c r="E1389">
        <v>95</v>
      </c>
      <c r="F1389">
        <v>100</v>
      </c>
      <c r="G1389">
        <v>85</v>
      </c>
      <c r="H1389">
        <v>108</v>
      </c>
      <c r="I1389">
        <v>70</v>
      </c>
      <c r="J1389">
        <v>70</v>
      </c>
      <c r="K1389" t="s">
        <v>662</v>
      </c>
      <c r="L1389" t="s">
        <v>252</v>
      </c>
      <c r="M1389" t="s">
        <v>248</v>
      </c>
      <c r="N1389">
        <v>9.1999999999999993</v>
      </c>
      <c r="O1389">
        <v>8.4499999999999993</v>
      </c>
      <c r="P1389">
        <v>1</v>
      </c>
      <c r="Q1389">
        <v>2</v>
      </c>
      <c r="R1389">
        <f t="shared" si="92"/>
        <v>10</v>
      </c>
      <c r="S1389">
        <f t="shared" si="93"/>
        <v>10</v>
      </c>
      <c r="T1389">
        <f t="shared" si="94"/>
        <v>20</v>
      </c>
      <c r="U1389" t="s">
        <v>1490</v>
      </c>
      <c r="V1389" t="s">
        <v>1209</v>
      </c>
      <c r="W1389" t="s">
        <v>1492</v>
      </c>
      <c r="X1389" t="s">
        <v>1499</v>
      </c>
      <c r="Z1389" t="str" cm="1">
        <f t="array" ref="Z1389">IF(ISBLANK(AK1389),_xlfn.LET(
    _xlpm.nameBeforeSlash, IF(ISNUMBER(SEARCH("/", Y1389)), LEFT(Y1389, SEARCH("/", Y1389)-1), Y1389),
    _xlpm.matchRow, IFERROR(MATCH(_xlpm.nameBeforeSlash, AA:AA, 0), ""),
    _xlpm.difference, IF(_xlpm.matchRow="", "", ABS((R1389 + S1389)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),IF(ISBLANK(Y1389),"","Hidden"))</f>
        <v/>
      </c>
      <c r="AA1389" t="s">
        <v>663</v>
      </c>
      <c r="AC1389" t="s">
        <v>431</v>
      </c>
      <c r="AD1389" t="str">
        <f>_xlfn.XLOOKUP(AC1389,moves!A:A,moves!B:B)</f>
        <v>bug</v>
      </c>
      <c r="AE1389">
        <f>_xlfn.XLOOKUP(AC1389,moves!A:A,moves!D:D)</f>
        <v>5</v>
      </c>
      <c r="AF1389" t="str">
        <f>_xlfn.XLOOKUP(AC1389,moves!A:A,moves!E:E)</f>
        <v>Critical hits deal +1 damage. Status symbols deal -1 damage.</v>
      </c>
      <c r="AG1389">
        <v>0</v>
      </c>
      <c r="AH1389">
        <v>0</v>
      </c>
      <c r="AI1389">
        <f t="shared" si="95"/>
        <v>0</v>
      </c>
      <c r="AJ1389" t="s">
        <v>525</v>
      </c>
      <c r="AL1389">
        <v>0</v>
      </c>
      <c r="AM1389" cm="1">
        <f t="array" ref="AM1389">IF(AL1389=1,1,
   IF(ISTEXT(AK1389),1,
   IF(AO1389&gt;1,AM1388,
   IF(AI1389=1,
      IF(SUMPRODUCT((LEN($Y$2:$Y$4096)-LEN(SUBSTITUTE($Y$2:$Y$4096,AA1389,"")))/LEN(AA1389))&gt;0,2,1),
      IF(
         SUMPRODUCT((LEN($Y$2:$Y$4096)-LEN(SUBSTITUTE($Y$2:$Y$4096,AA1389,"")))/LEN(AA1389))
         - SUMPRODUCT((LEN($Y$2:$Y$4096)-LEN(SUBSTITUTE($Y$2:$Y$4096,"Alolan "&amp;AA1389,"")))/LEN("Alolan "&amp;AA1389))
         - SUMPRODUCT((LEN($Y$2:$Y$4096)-LEN(SUBSTITUTE($Y$2:$Y$4096,"Galarian "&amp;AA1389,"")))/LEN("Galarian "&amp;AA1389))
         - SUMPRODUCT((LEN($Y$2:$Y$4096)-LEN(SUBSTITUTE($Y$2:$Y$4096,"Hisuian "&amp;AA1389,"")))/LEN("Hisuian "&amp;AA1389))
         - SUMPRODUCT((LEN($Y$2:$Y$4096)-LEN(SUBSTITUTE($Y$2:$Y$4096,"Paldean "&amp;AA1389,"")))/LEN("Paldean "&amp;AA1389))
      &gt;0,2,1)
   ))))</f>
        <v>2</v>
      </c>
      <c r="AN1389">
        <v>0</v>
      </c>
      <c r="AO1389">
        <v>0</v>
      </c>
    </row>
    <row r="1390" spans="1:41" x14ac:dyDescent="0.25">
      <c r="A1390" t="s">
        <v>2132</v>
      </c>
      <c r="B1390" t="s">
        <v>663</v>
      </c>
      <c r="C1390" t="s">
        <v>1490</v>
      </c>
      <c r="D1390" t="s">
        <v>1471</v>
      </c>
      <c r="E1390">
        <v>90</v>
      </c>
      <c r="F1390">
        <v>108</v>
      </c>
      <c r="G1390">
        <v>80</v>
      </c>
      <c r="H1390">
        <v>100</v>
      </c>
      <c r="I1390">
        <v>65</v>
      </c>
      <c r="J1390">
        <v>85</v>
      </c>
      <c r="K1390" t="s">
        <v>662</v>
      </c>
      <c r="L1390" t="s">
        <v>252</v>
      </c>
      <c r="M1390" t="s">
        <v>249</v>
      </c>
      <c r="N1390">
        <v>9.8000000000000007</v>
      </c>
      <c r="O1390">
        <v>7.95</v>
      </c>
      <c r="Q1390">
        <v>2</v>
      </c>
      <c r="R1390">
        <f t="shared" si="92"/>
        <v>10</v>
      </c>
      <c r="S1390">
        <f t="shared" si="93"/>
        <v>10</v>
      </c>
      <c r="T1390">
        <f t="shared" si="94"/>
        <v>20</v>
      </c>
      <c r="U1390" t="s">
        <v>1490</v>
      </c>
      <c r="V1390" t="s">
        <v>1471</v>
      </c>
      <c r="W1390" t="s">
        <v>1492</v>
      </c>
      <c r="X1390" t="s">
        <v>1499</v>
      </c>
      <c r="Z1390" t="str" cm="1">
        <f t="array" ref="Z1390">IF(ISBLANK(AK1390),_xlfn.LET(
    _xlpm.nameBeforeSlash, IF(ISNUMBER(SEARCH("/", Y1390)), LEFT(Y1390, SEARCH("/", Y1390)-1), Y1390),
    _xlpm.matchRow, IFERROR(MATCH(_xlpm.nameBeforeSlash, AA:AA, 0), ""),
    _xlpm.difference, IF(_xlpm.matchRow="", "", ABS((R1390 + S1390)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),IF(ISBLANK(Y1390),"","Hidden"))</f>
        <v/>
      </c>
      <c r="AA1390" t="s">
        <v>2133</v>
      </c>
      <c r="AB1390" t="s">
        <v>1606</v>
      </c>
      <c r="AC1390" t="s">
        <v>949</v>
      </c>
      <c r="AD1390" t="str">
        <f>_xlfn.XLOOKUP(AC1390,moves!A:A,moves!B:B)</f>
        <v>dark</v>
      </c>
      <c r="AE1390">
        <f>_xlfn.XLOOKUP(AC1390,moves!A:A,moves!D:D)</f>
        <v>3</v>
      </c>
      <c r="AF1390" t="str">
        <f>_xlfn.XLOOKUP(AC1390,moves!A:A,moves!E:E)</f>
        <v>Increase the state of the Spikes Hazardous Terrain Token by 1 on the opposing side of the arena.</v>
      </c>
      <c r="AG1390">
        <v>0</v>
      </c>
      <c r="AH1390">
        <v>0</v>
      </c>
      <c r="AI1390">
        <f t="shared" si="95"/>
        <v>0</v>
      </c>
      <c r="AJ1390" t="s">
        <v>525</v>
      </c>
      <c r="AL1390">
        <v>0</v>
      </c>
      <c r="AM1390" cm="1">
        <f t="array" ref="AM1390">IF(AL1390=1,1,
   IF(ISTEXT(AK1390),1,
   IF(AO1390&gt;1,AM1389,
   IF(AI1390=1,
      IF(SUMPRODUCT((LEN($Y$2:$Y$4096)-LEN(SUBSTITUTE($Y$2:$Y$4096,AA1390,"")))/LEN(AA1390))&gt;0,2,1),
      IF(
         SUMPRODUCT((LEN($Y$2:$Y$4096)-LEN(SUBSTITUTE($Y$2:$Y$4096,AA1390,"")))/LEN(AA1390))
         - SUMPRODUCT((LEN($Y$2:$Y$4096)-LEN(SUBSTITUTE($Y$2:$Y$4096,"Alolan "&amp;AA1390,"")))/LEN("Alolan "&amp;AA1390))
         - SUMPRODUCT((LEN($Y$2:$Y$4096)-LEN(SUBSTITUTE($Y$2:$Y$4096,"Galarian "&amp;AA1390,"")))/LEN("Galarian "&amp;AA1390))
         - SUMPRODUCT((LEN($Y$2:$Y$4096)-LEN(SUBSTITUTE($Y$2:$Y$4096,"Hisuian "&amp;AA1390,"")))/LEN("Hisuian "&amp;AA1390))
         - SUMPRODUCT((LEN($Y$2:$Y$4096)-LEN(SUBSTITUTE($Y$2:$Y$4096,"Paldean "&amp;AA1390,"")))/LEN("Paldean "&amp;AA1390))
      &gt;0,2,1)
   ))))</f>
        <v>2</v>
      </c>
      <c r="AN1390">
        <v>0</v>
      </c>
      <c r="AO1390">
        <v>0</v>
      </c>
    </row>
    <row r="1391" spans="1:41" x14ac:dyDescent="0.25">
      <c r="A1391" t="s">
        <v>4265</v>
      </c>
      <c r="B1391" t="s">
        <v>663</v>
      </c>
      <c r="C1391" t="s">
        <v>1490</v>
      </c>
      <c r="D1391"/>
      <c r="E1391">
        <v>95</v>
      </c>
      <c r="F1391">
        <v>100</v>
      </c>
      <c r="G1391">
        <v>85</v>
      </c>
      <c r="H1391">
        <v>108</v>
      </c>
      <c r="I1391">
        <v>70</v>
      </c>
      <c r="J1391">
        <v>70</v>
      </c>
      <c r="K1391" t="s">
        <v>662</v>
      </c>
      <c r="L1391" t="s">
        <v>252</v>
      </c>
      <c r="M1391" t="s">
        <v>248</v>
      </c>
      <c r="N1391">
        <v>9.1999999999999993</v>
      </c>
      <c r="O1391">
        <v>8.4499999999999993</v>
      </c>
      <c r="P1391">
        <v>1</v>
      </c>
      <c r="Q1391">
        <v>2</v>
      </c>
      <c r="R1391">
        <f t="shared" si="92"/>
        <v>10</v>
      </c>
      <c r="S1391">
        <f t="shared" si="93"/>
        <v>10</v>
      </c>
      <c r="T1391">
        <f t="shared" si="94"/>
        <v>20</v>
      </c>
      <c r="U1391" t="s">
        <v>1490</v>
      </c>
      <c r="V1391" t="s">
        <v>1209</v>
      </c>
      <c r="W1391" t="s">
        <v>1492</v>
      </c>
      <c r="X1391" t="s">
        <v>1499</v>
      </c>
      <c r="Z1391" t="str" cm="1">
        <f t="array" ref="Z1391">IF(ISBLANK(AK1391),_xlfn.LET(
    _xlpm.nameBeforeSlash, IF(ISNUMBER(SEARCH("/", Y1391)), LEFT(Y1391, SEARCH("/", Y1391)-1), Y1391),
    _xlpm.matchRow, IFERROR(MATCH(_xlpm.nameBeforeSlash, AA:AA, 0), ""),
    _xlpm.difference, IF(_xlpm.matchRow="", "", ABS((R1391 + S1391)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),IF(ISBLANK(Y1391),"","Hidden"))</f>
        <v/>
      </c>
      <c r="AA1391" t="s">
        <v>5539</v>
      </c>
      <c r="AC1391" t="s">
        <v>500</v>
      </c>
      <c r="AD1391" t="str">
        <f>_xlfn.XLOOKUP(AC1391,moves!A:A,moves!B:B)</f>
        <v>water</v>
      </c>
      <c r="AE1391">
        <f>_xlfn.XLOOKUP(AC1391,moves!A:A,moves!D:D)</f>
        <v>4</v>
      </c>
      <c r="AF1391" t="str">
        <f>_xlfn.XLOOKUP(AC1391,moves!A:A,moves!E:E)</f>
        <v>For each other non-fainted Pokémon in your party with the move Surf: Increase attack strength by 1.</v>
      </c>
      <c r="AG1391">
        <v>0</v>
      </c>
      <c r="AH1391">
        <v>0</v>
      </c>
      <c r="AI1391">
        <f t="shared" si="95"/>
        <v>1</v>
      </c>
      <c r="AJ1391" t="s">
        <v>525</v>
      </c>
      <c r="AL1391">
        <v>0</v>
      </c>
      <c r="AM1391" cm="1">
        <f t="array" ref="AM1391">IF(AL1391=1,1,
   IF(ISTEXT(AK1391),1,
   IF(AO1391&gt;1,AM1390,
   IF(AI1391=1,
      IF(SUMPRODUCT((LEN($Y$2:$Y$4096)-LEN(SUBSTITUTE($Y$2:$Y$4096,AA1391,"")))/LEN(AA1391))&gt;0,2,1),
      IF(
         SUMPRODUCT((LEN($Y$2:$Y$4096)-LEN(SUBSTITUTE($Y$2:$Y$4096,AA1391,"")))/LEN(AA1391))
         - SUMPRODUCT((LEN($Y$2:$Y$4096)-LEN(SUBSTITUTE($Y$2:$Y$4096,"Alolan "&amp;AA1391,"")))/LEN("Alolan "&amp;AA1391))
         - SUMPRODUCT((LEN($Y$2:$Y$4096)-LEN(SUBSTITUTE($Y$2:$Y$4096,"Galarian "&amp;AA1391,"")))/LEN("Galarian "&amp;AA1391))
         - SUMPRODUCT((LEN($Y$2:$Y$4096)-LEN(SUBSTITUTE($Y$2:$Y$4096,"Hisuian "&amp;AA1391,"")))/LEN("Hisuian "&amp;AA1391))
         - SUMPRODUCT((LEN($Y$2:$Y$4096)-LEN(SUBSTITUTE($Y$2:$Y$4096,"Paldean "&amp;AA1391,"")))/LEN("Paldean "&amp;AA1391))
      &gt;0,2,1)
   ))))</f>
        <v>2</v>
      </c>
      <c r="AN1391">
        <v>0</v>
      </c>
      <c r="AO1391">
        <v>0</v>
      </c>
    </row>
    <row r="1392" spans="1:41" x14ac:dyDescent="0.25">
      <c r="A1392" t="s">
        <v>4266</v>
      </c>
      <c r="B1392" t="s">
        <v>663</v>
      </c>
      <c r="C1392" t="s">
        <v>1490</v>
      </c>
      <c r="D1392" t="s">
        <v>1471</v>
      </c>
      <c r="E1392">
        <v>90</v>
      </c>
      <c r="F1392">
        <v>108</v>
      </c>
      <c r="G1392">
        <v>80</v>
      </c>
      <c r="H1392">
        <v>100</v>
      </c>
      <c r="I1392">
        <v>65</v>
      </c>
      <c r="J1392">
        <v>85</v>
      </c>
      <c r="K1392" t="s">
        <v>662</v>
      </c>
      <c r="L1392" t="s">
        <v>252</v>
      </c>
      <c r="M1392" t="s">
        <v>249</v>
      </c>
      <c r="N1392">
        <v>9.8000000000000007</v>
      </c>
      <c r="O1392">
        <v>7.95</v>
      </c>
      <c r="Q1392">
        <v>2</v>
      </c>
      <c r="R1392">
        <f t="shared" si="92"/>
        <v>10</v>
      </c>
      <c r="S1392">
        <f t="shared" si="93"/>
        <v>10</v>
      </c>
      <c r="T1392">
        <f t="shared" si="94"/>
        <v>20</v>
      </c>
      <c r="U1392" t="s">
        <v>1490</v>
      </c>
      <c r="V1392" t="s">
        <v>1471</v>
      </c>
      <c r="W1392" t="s">
        <v>1492</v>
      </c>
      <c r="X1392" t="s">
        <v>1499</v>
      </c>
      <c r="Z1392" t="str" cm="1">
        <f t="array" ref="Z1392">IF(ISBLANK(AK1392),_xlfn.LET(
    _xlpm.nameBeforeSlash, IF(ISNUMBER(SEARCH("/", Y1392)), LEFT(Y1392, SEARCH("/", Y1392)-1), Y1392),
    _xlpm.matchRow, IFERROR(MATCH(_xlpm.nameBeforeSlash, AA:AA, 0), ""),
    _xlpm.difference, IF(_xlpm.matchRow="", "", ABS((R1392 + S1392)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),IF(ISBLANK(Y1392),"","Hidden"))</f>
        <v/>
      </c>
      <c r="AA1392" t="s">
        <v>5540</v>
      </c>
      <c r="AB1392" t="s">
        <v>1606</v>
      </c>
      <c r="AC1392" t="s">
        <v>6660</v>
      </c>
      <c r="AD1392" t="str">
        <f>_xlfn.XLOOKUP(AC1392,moves!A:A,moves!B:B)</f>
        <v>dark</v>
      </c>
      <c r="AE1392">
        <f>_xlfn.XLOOKUP(AC1392,moves!A:A,moves!D:D)</f>
        <v>4</v>
      </c>
      <c r="AF1392" t="str">
        <f>_xlfn.XLOOKUP(AC1392,moves!A:A,moves!E:E)</f>
        <v>If the target has less health remaining than the user: Deal 2 extra damage.</v>
      </c>
      <c r="AG1392">
        <v>0</v>
      </c>
      <c r="AH1392">
        <v>0</v>
      </c>
      <c r="AI1392">
        <f t="shared" si="95"/>
        <v>1</v>
      </c>
      <c r="AJ1392" t="s">
        <v>525</v>
      </c>
      <c r="AL1392">
        <v>0</v>
      </c>
      <c r="AM1392" cm="1">
        <f t="array" ref="AM1392">IF(AL1392=1,1,
   IF(ISTEXT(AK1392),1,
   IF(AO1392&gt;1,AM1391,
   IF(AI1392=1,
      IF(SUMPRODUCT((LEN($Y$2:$Y$4096)-LEN(SUBSTITUTE($Y$2:$Y$4096,AA1392,"")))/LEN(AA1392))&gt;0,2,1),
      IF(
         SUMPRODUCT((LEN($Y$2:$Y$4096)-LEN(SUBSTITUTE($Y$2:$Y$4096,AA1392,"")))/LEN(AA1392))
         - SUMPRODUCT((LEN($Y$2:$Y$4096)-LEN(SUBSTITUTE($Y$2:$Y$4096,"Alolan "&amp;AA1392,"")))/LEN("Alolan "&amp;AA1392))
         - SUMPRODUCT((LEN($Y$2:$Y$4096)-LEN(SUBSTITUTE($Y$2:$Y$4096,"Galarian "&amp;AA1392,"")))/LEN("Galarian "&amp;AA1392))
         - SUMPRODUCT((LEN($Y$2:$Y$4096)-LEN(SUBSTITUTE($Y$2:$Y$4096,"Hisuian "&amp;AA1392,"")))/LEN("Hisuian "&amp;AA1392))
         - SUMPRODUCT((LEN($Y$2:$Y$4096)-LEN(SUBSTITUTE($Y$2:$Y$4096,"Paldean "&amp;AA1392,"")))/LEN("Paldean "&amp;AA1392))
      &gt;0,2,1)
   ))))</f>
        <v>2</v>
      </c>
      <c r="AN1392">
        <v>0</v>
      </c>
      <c r="AO1392">
        <v>0</v>
      </c>
    </row>
    <row r="1393" spans="1:41" x14ac:dyDescent="0.25">
      <c r="A1393">
        <v>504</v>
      </c>
      <c r="B1393" t="s">
        <v>2134</v>
      </c>
      <c r="C1393" t="s">
        <v>1512</v>
      </c>
      <c r="D1393"/>
      <c r="E1393">
        <v>45</v>
      </c>
      <c r="F1393">
        <v>55</v>
      </c>
      <c r="G1393">
        <v>39</v>
      </c>
      <c r="H1393">
        <v>35</v>
      </c>
      <c r="I1393">
        <v>39</v>
      </c>
      <c r="J1393">
        <v>42</v>
      </c>
      <c r="K1393" t="s">
        <v>1603</v>
      </c>
      <c r="L1393" t="s">
        <v>250</v>
      </c>
      <c r="M1393" t="s">
        <v>249</v>
      </c>
      <c r="N1393">
        <v>4.7799999999999994</v>
      </c>
      <c r="O1393">
        <v>4.1399999999999997</v>
      </c>
      <c r="R1393">
        <f t="shared" si="92"/>
        <v>5</v>
      </c>
      <c r="S1393">
        <f t="shared" si="93"/>
        <v>4</v>
      </c>
      <c r="T1393">
        <f t="shared" si="94"/>
        <v>9</v>
      </c>
      <c r="U1393" t="s">
        <v>1512</v>
      </c>
      <c r="V1393" t="s">
        <v>1472</v>
      </c>
      <c r="W1393" t="s">
        <v>1492</v>
      </c>
      <c r="X1393" t="s">
        <v>1471</v>
      </c>
      <c r="Y1393" t="s">
        <v>2135</v>
      </c>
      <c r="Z1393" cm="1">
        <f t="array" ref="Z1393">IF(ISBLANK(AK1393),_xlfn.LET(
    _xlpm.nameBeforeSlash, IF(ISNUMBER(SEARCH("/", Y1393)), LEFT(Y1393, SEARCH("/", Y1393)-1), Y1393),
    _xlpm.matchRow, IFERROR(MATCH(_xlpm.nameBeforeSlash, AA:AA, 0), ""),
    _xlpm.difference, IF(_xlpm.matchRow="", "", ABS((R1393 + S1393)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),IF(ISBLANK(Y1393),"","Hidden"))</f>
        <v>10</v>
      </c>
      <c r="AA1393" t="s">
        <v>2134</v>
      </c>
      <c r="AC1393" t="s">
        <v>460</v>
      </c>
      <c r="AD1393" t="str">
        <f>_xlfn.XLOOKUP(AC1393,moves!A:A,moves!B:B)</f>
        <v>dark</v>
      </c>
      <c r="AE1393">
        <f>_xlfn.XLOOKUP(AC1393,moves!A:A,moves!D:D)</f>
        <v>3</v>
      </c>
      <c r="AF1393" t="str">
        <f>_xlfn.XLOOKUP(AC1393,moves!A:A,moves!E:E)</f>
        <v>When the target is next attacked: Add 1 regular hit to the roll.</v>
      </c>
      <c r="AG1393">
        <v>0</v>
      </c>
      <c r="AH1393">
        <v>0</v>
      </c>
      <c r="AI1393">
        <f t="shared" si="95"/>
        <v>0</v>
      </c>
      <c r="AJ1393" t="s">
        <v>523</v>
      </c>
      <c r="AL1393">
        <v>0</v>
      </c>
      <c r="AM1393" cm="1">
        <f t="array" ref="AM1393">IF(AL1393=1,1,
   IF(ISTEXT(AK1393),1,
   IF(AO1393&gt;1,AM1392,
   IF(AI1393=1,
      IF(SUMPRODUCT((LEN($Y$2:$Y$4096)-LEN(SUBSTITUTE($Y$2:$Y$4096,AA1393,"")))/LEN(AA1393))&gt;0,2,1),
      IF(
         SUMPRODUCT((LEN($Y$2:$Y$4096)-LEN(SUBSTITUTE($Y$2:$Y$4096,AA1393,"")))/LEN(AA1393))
         - SUMPRODUCT((LEN($Y$2:$Y$4096)-LEN(SUBSTITUTE($Y$2:$Y$4096,"Alolan "&amp;AA1393,"")))/LEN("Alolan "&amp;AA1393))
         - SUMPRODUCT((LEN($Y$2:$Y$4096)-LEN(SUBSTITUTE($Y$2:$Y$4096,"Galarian "&amp;AA1393,"")))/LEN("Galarian "&amp;AA1393))
         - SUMPRODUCT((LEN($Y$2:$Y$4096)-LEN(SUBSTITUTE($Y$2:$Y$4096,"Hisuian "&amp;AA1393,"")))/LEN("Hisuian "&amp;AA1393))
         - SUMPRODUCT((LEN($Y$2:$Y$4096)-LEN(SUBSTITUTE($Y$2:$Y$4096,"Paldean "&amp;AA1393,"")))/LEN("Paldean "&amp;AA1393))
      &gt;0,2,1)
   ))))</f>
        <v>1</v>
      </c>
      <c r="AN1393">
        <v>0</v>
      </c>
      <c r="AO1393">
        <v>0</v>
      </c>
    </row>
    <row r="1394" spans="1:41" x14ac:dyDescent="0.25">
      <c r="A1394" t="s">
        <v>4267</v>
      </c>
      <c r="B1394" t="s">
        <v>2134</v>
      </c>
      <c r="C1394" t="s">
        <v>1512</v>
      </c>
      <c r="D1394"/>
      <c r="E1394">
        <v>45</v>
      </c>
      <c r="F1394">
        <v>55</v>
      </c>
      <c r="G1394">
        <v>39</v>
      </c>
      <c r="H1394">
        <v>35</v>
      </c>
      <c r="I1394">
        <v>39</v>
      </c>
      <c r="J1394">
        <v>42</v>
      </c>
      <c r="K1394" t="s">
        <v>1603</v>
      </c>
      <c r="L1394" t="s">
        <v>250</v>
      </c>
      <c r="M1394" t="s">
        <v>249</v>
      </c>
      <c r="N1394">
        <v>4.7799999999999994</v>
      </c>
      <c r="O1394">
        <v>4.1399999999999997</v>
      </c>
      <c r="R1394">
        <f t="shared" si="92"/>
        <v>5</v>
      </c>
      <c r="S1394">
        <f t="shared" si="93"/>
        <v>4</v>
      </c>
      <c r="T1394">
        <f t="shared" si="94"/>
        <v>9</v>
      </c>
      <c r="U1394" t="s">
        <v>1512</v>
      </c>
      <c r="V1394" t="s">
        <v>1472</v>
      </c>
      <c r="W1394" t="s">
        <v>1492</v>
      </c>
      <c r="X1394" t="s">
        <v>1471</v>
      </c>
      <c r="Y1394" t="s">
        <v>5541</v>
      </c>
      <c r="Z1394" cm="1">
        <f t="array" ref="Z1394">IF(ISBLANK(AK1394),_xlfn.LET(
    _xlpm.nameBeforeSlash, IF(ISNUMBER(SEARCH("/", Y1394)), LEFT(Y1394, SEARCH("/", Y1394)-1), Y1394),
    _xlpm.matchRow, IFERROR(MATCH(_xlpm.nameBeforeSlash, AA:AA, 0), ""),
    _xlpm.difference, IF(_xlpm.matchRow="", "", ABS((R1394 + S1394)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),IF(ISBLANK(Y1394),"","Hidden"))</f>
        <v>10</v>
      </c>
      <c r="AA1394" t="s">
        <v>5542</v>
      </c>
      <c r="AC1394" t="s">
        <v>6409</v>
      </c>
      <c r="AD1394" t="str">
        <f>_xlfn.XLOOKUP(AC1394,moves!A:A,moves!B:B)</f>
        <v>fighting</v>
      </c>
      <c r="AE1394" t="str">
        <f>_xlfn.XLOOKUP(AC1394,moves!A:A,moves!D:D)</f>
        <v>-</v>
      </c>
      <c r="AF1394" t="str">
        <f>_xlfn.XLOOKUP(AC1394,moves!A:A,moves!E:E)</f>
        <v xml:space="preserve"> </v>
      </c>
      <c r="AG1394">
        <v>0</v>
      </c>
      <c r="AH1394">
        <v>0</v>
      </c>
      <c r="AI1394">
        <f t="shared" si="95"/>
        <v>1</v>
      </c>
      <c r="AJ1394" t="s">
        <v>523</v>
      </c>
      <c r="AL1394">
        <v>0</v>
      </c>
      <c r="AM1394" cm="1">
        <f t="array" ref="AM1394">IF(AL1394=1,1,
   IF(ISTEXT(AK1394),1,
   IF(AO1394&gt;1,AM1393,
   IF(AI1394=1,
      IF(SUMPRODUCT((LEN($Y$2:$Y$4096)-LEN(SUBSTITUTE($Y$2:$Y$4096,AA1394,"")))/LEN(AA1394))&gt;0,2,1),
      IF(
         SUMPRODUCT((LEN($Y$2:$Y$4096)-LEN(SUBSTITUTE($Y$2:$Y$4096,AA1394,"")))/LEN(AA1394))
         - SUMPRODUCT((LEN($Y$2:$Y$4096)-LEN(SUBSTITUTE($Y$2:$Y$4096,"Alolan "&amp;AA1394,"")))/LEN("Alolan "&amp;AA1394))
         - SUMPRODUCT((LEN($Y$2:$Y$4096)-LEN(SUBSTITUTE($Y$2:$Y$4096,"Galarian "&amp;AA1394,"")))/LEN("Galarian "&amp;AA1394))
         - SUMPRODUCT((LEN($Y$2:$Y$4096)-LEN(SUBSTITUTE($Y$2:$Y$4096,"Hisuian "&amp;AA1394,"")))/LEN("Hisuian "&amp;AA1394))
         - SUMPRODUCT((LEN($Y$2:$Y$4096)-LEN(SUBSTITUTE($Y$2:$Y$4096,"Paldean "&amp;AA1394,"")))/LEN("Paldean "&amp;AA1394))
      &gt;0,2,1)
   ))))</f>
        <v>1</v>
      </c>
      <c r="AN1394">
        <v>0</v>
      </c>
      <c r="AO1394">
        <v>0</v>
      </c>
    </row>
    <row r="1395" spans="1:41" x14ac:dyDescent="0.25">
      <c r="A1395">
        <v>505</v>
      </c>
      <c r="B1395" t="s">
        <v>2135</v>
      </c>
      <c r="C1395" t="s">
        <v>1512</v>
      </c>
      <c r="D1395"/>
      <c r="E1395">
        <v>60</v>
      </c>
      <c r="F1395">
        <v>85</v>
      </c>
      <c r="G1395">
        <v>69</v>
      </c>
      <c r="H1395">
        <v>60</v>
      </c>
      <c r="I1395">
        <v>69</v>
      </c>
      <c r="J1395">
        <v>77</v>
      </c>
      <c r="K1395" t="s">
        <v>2136</v>
      </c>
      <c r="L1395" t="s">
        <v>250</v>
      </c>
      <c r="M1395" t="s">
        <v>249</v>
      </c>
      <c r="N1395">
        <v>7.93</v>
      </c>
      <c r="O1395">
        <v>6.5400000000000009</v>
      </c>
      <c r="R1395">
        <f t="shared" si="92"/>
        <v>8</v>
      </c>
      <c r="S1395">
        <f t="shared" si="93"/>
        <v>7</v>
      </c>
      <c r="T1395">
        <f t="shared" si="94"/>
        <v>15</v>
      </c>
      <c r="U1395" t="s">
        <v>1512</v>
      </c>
      <c r="V1395" t="s">
        <v>1472</v>
      </c>
      <c r="W1395" t="s">
        <v>1492</v>
      </c>
      <c r="X1395" t="s">
        <v>1471</v>
      </c>
      <c r="Z1395" t="str" cm="1">
        <f t="array" ref="Z1395">IF(ISBLANK(AK1395),_xlfn.LET(
    _xlpm.nameBeforeSlash, IF(ISNUMBER(SEARCH("/", Y1395)), LEFT(Y1395, SEARCH("/", Y1395)-1), Y1395),
    _xlpm.matchRow, IFERROR(MATCH(_xlpm.nameBeforeSlash, AA:AA, 0), ""),
    _xlpm.difference, IF(_xlpm.matchRow="", "", ABS((R1395 + S1395)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),IF(ISBLANK(Y1395),"","Hidden"))</f>
        <v/>
      </c>
      <c r="AA1395" t="s">
        <v>2135</v>
      </c>
      <c r="AC1395" t="s">
        <v>1283</v>
      </c>
      <c r="AD1395" t="str">
        <f>_xlfn.XLOOKUP(AC1395,moves!A:A,moves!B:B)</f>
        <v>normal</v>
      </c>
      <c r="AE1395">
        <f>_xlfn.XLOOKUP(AC1395,moves!A:A,moves!D:D)</f>
        <v>0</v>
      </c>
      <c r="AF1395" t="str">
        <f>_xlfn.XLOOKUP(AC1395,moves!A:A,moves!E:E)</f>
        <v>Set the target's HP equal to half the target's base health, rounded down. This cannot heal the target.</v>
      </c>
      <c r="AG1395">
        <v>0</v>
      </c>
      <c r="AH1395">
        <v>0</v>
      </c>
      <c r="AI1395">
        <f t="shared" si="95"/>
        <v>0</v>
      </c>
      <c r="AJ1395" t="s">
        <v>524</v>
      </c>
      <c r="AL1395">
        <v>0</v>
      </c>
      <c r="AM1395" cm="1">
        <f t="array" ref="AM1395">IF(AL1395=1,1,
   IF(ISTEXT(AK1395),1,
   IF(AO1395&gt;1,AM1394,
   IF(AI1395=1,
      IF(SUMPRODUCT((LEN($Y$2:$Y$4096)-LEN(SUBSTITUTE($Y$2:$Y$4096,AA1395,"")))/LEN(AA1395))&gt;0,2,1),
      IF(
         SUMPRODUCT((LEN($Y$2:$Y$4096)-LEN(SUBSTITUTE($Y$2:$Y$4096,AA1395,"")))/LEN(AA1395))
         - SUMPRODUCT((LEN($Y$2:$Y$4096)-LEN(SUBSTITUTE($Y$2:$Y$4096,"Alolan "&amp;AA1395,"")))/LEN("Alolan "&amp;AA1395))
         - SUMPRODUCT((LEN($Y$2:$Y$4096)-LEN(SUBSTITUTE($Y$2:$Y$4096,"Galarian "&amp;AA1395,"")))/LEN("Galarian "&amp;AA1395))
         - SUMPRODUCT((LEN($Y$2:$Y$4096)-LEN(SUBSTITUTE($Y$2:$Y$4096,"Hisuian "&amp;AA1395,"")))/LEN("Hisuian "&amp;AA1395))
         - SUMPRODUCT((LEN($Y$2:$Y$4096)-LEN(SUBSTITUTE($Y$2:$Y$4096,"Paldean "&amp;AA1395,"")))/LEN("Paldean "&amp;AA1395))
      &gt;0,2,1)
   ))))</f>
        <v>2</v>
      </c>
      <c r="AN1395">
        <v>0</v>
      </c>
      <c r="AO1395">
        <v>0</v>
      </c>
    </row>
    <row r="1396" spans="1:41" x14ac:dyDescent="0.25">
      <c r="A1396" t="s">
        <v>4268</v>
      </c>
      <c r="B1396" t="s">
        <v>2135</v>
      </c>
      <c r="C1396" t="s">
        <v>1512</v>
      </c>
      <c r="D1396"/>
      <c r="E1396">
        <v>60</v>
      </c>
      <c r="F1396">
        <v>85</v>
      </c>
      <c r="G1396">
        <v>69</v>
      </c>
      <c r="H1396">
        <v>60</v>
      </c>
      <c r="I1396">
        <v>69</v>
      </c>
      <c r="J1396">
        <v>77</v>
      </c>
      <c r="K1396" t="s">
        <v>2136</v>
      </c>
      <c r="L1396" t="s">
        <v>250</v>
      </c>
      <c r="M1396" t="s">
        <v>249</v>
      </c>
      <c r="N1396">
        <v>7.93</v>
      </c>
      <c r="O1396">
        <v>6.5400000000000009</v>
      </c>
      <c r="R1396">
        <f t="shared" si="92"/>
        <v>8</v>
      </c>
      <c r="S1396">
        <f t="shared" si="93"/>
        <v>7</v>
      </c>
      <c r="T1396">
        <f t="shared" si="94"/>
        <v>15</v>
      </c>
      <c r="U1396" t="s">
        <v>1512</v>
      </c>
      <c r="V1396" t="s">
        <v>1472</v>
      </c>
      <c r="W1396" t="s">
        <v>1492</v>
      </c>
      <c r="X1396" t="s">
        <v>1471</v>
      </c>
      <c r="Z1396" t="str" cm="1">
        <f t="array" ref="Z1396">IF(ISBLANK(AK1396),_xlfn.LET(
    _xlpm.nameBeforeSlash, IF(ISNUMBER(SEARCH("/", Y1396)), LEFT(Y1396, SEARCH("/", Y1396)-1), Y1396),
    _xlpm.matchRow, IFERROR(MATCH(_xlpm.nameBeforeSlash, AA:AA, 0), ""),
    _xlpm.difference, IF(_xlpm.matchRow="", "", ABS((R1396 + S1396)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),IF(ISBLANK(Y1396),"","Hidden"))</f>
        <v/>
      </c>
      <c r="AA1396" t="s">
        <v>5541</v>
      </c>
      <c r="AC1396" t="s">
        <v>6661</v>
      </c>
      <c r="AD1396" t="str">
        <f>_xlfn.XLOOKUP(AC1396,moves!A:A,moves!B:B)</f>
        <v>normal</v>
      </c>
      <c r="AE1396">
        <f>_xlfn.XLOOKUP(AC1396,moves!A:A,moves!D:D)</f>
        <v>4</v>
      </c>
      <c r="AF1396" t="str">
        <f>_xlfn.XLOOKUP(AC1396,moves!A:A,moves!E:E)</f>
        <v>If you roll at least twice the number of critical hits than status symbols: The target skips their turn this round.</v>
      </c>
      <c r="AG1396">
        <v>0</v>
      </c>
      <c r="AH1396">
        <v>0</v>
      </c>
      <c r="AI1396">
        <f t="shared" si="95"/>
        <v>1</v>
      </c>
      <c r="AJ1396" t="s">
        <v>524</v>
      </c>
      <c r="AL1396">
        <v>0</v>
      </c>
      <c r="AM1396" cm="1">
        <f t="array" ref="AM1396">IF(AL1396=1,1,
   IF(ISTEXT(AK1396),1,
   IF(AO1396&gt;1,AM1395,
   IF(AI1396=1,
      IF(SUMPRODUCT((LEN($Y$2:$Y$4096)-LEN(SUBSTITUTE($Y$2:$Y$4096,AA1396,"")))/LEN(AA1396))&gt;0,2,1),
      IF(
         SUMPRODUCT((LEN($Y$2:$Y$4096)-LEN(SUBSTITUTE($Y$2:$Y$4096,AA1396,"")))/LEN(AA1396))
         - SUMPRODUCT((LEN($Y$2:$Y$4096)-LEN(SUBSTITUTE($Y$2:$Y$4096,"Alolan "&amp;AA1396,"")))/LEN("Alolan "&amp;AA1396))
         - SUMPRODUCT((LEN($Y$2:$Y$4096)-LEN(SUBSTITUTE($Y$2:$Y$4096,"Galarian "&amp;AA1396,"")))/LEN("Galarian "&amp;AA1396))
         - SUMPRODUCT((LEN($Y$2:$Y$4096)-LEN(SUBSTITUTE($Y$2:$Y$4096,"Hisuian "&amp;AA1396,"")))/LEN("Hisuian "&amp;AA1396))
         - SUMPRODUCT((LEN($Y$2:$Y$4096)-LEN(SUBSTITUTE($Y$2:$Y$4096,"Paldean "&amp;AA1396,"")))/LEN("Paldean "&amp;AA1396))
      &gt;0,2,1)
   ))))</f>
        <v>2</v>
      </c>
      <c r="AN1396">
        <v>0</v>
      </c>
      <c r="AO1396">
        <v>0</v>
      </c>
    </row>
    <row r="1397" spans="1:41" x14ac:dyDescent="0.25">
      <c r="A1397">
        <v>506</v>
      </c>
      <c r="B1397" t="s">
        <v>2137</v>
      </c>
      <c r="C1397" t="s">
        <v>1512</v>
      </c>
      <c r="D1397"/>
      <c r="E1397">
        <v>45</v>
      </c>
      <c r="F1397">
        <v>60</v>
      </c>
      <c r="G1397">
        <v>45</v>
      </c>
      <c r="H1397">
        <v>25</v>
      </c>
      <c r="I1397">
        <v>45</v>
      </c>
      <c r="J1397">
        <v>55</v>
      </c>
      <c r="K1397" t="s">
        <v>1601</v>
      </c>
      <c r="L1397" t="s">
        <v>250</v>
      </c>
      <c r="M1397" t="s">
        <v>249</v>
      </c>
      <c r="N1397">
        <v>5.45</v>
      </c>
      <c r="O1397">
        <v>4.5</v>
      </c>
      <c r="R1397">
        <f t="shared" si="92"/>
        <v>5</v>
      </c>
      <c r="S1397">
        <f t="shared" si="93"/>
        <v>5</v>
      </c>
      <c r="T1397">
        <f t="shared" si="94"/>
        <v>10</v>
      </c>
      <c r="U1397" t="s">
        <v>1512</v>
      </c>
      <c r="V1397" t="s">
        <v>1471</v>
      </c>
      <c r="W1397" t="s">
        <v>1536</v>
      </c>
      <c r="X1397" t="s">
        <v>1521</v>
      </c>
      <c r="Y1397" t="s">
        <v>2138</v>
      </c>
      <c r="Z1397" cm="1">
        <f t="array" ref="Z1397">IF(ISBLANK(AK1397),_xlfn.LET(
    _xlpm.nameBeforeSlash, IF(ISNUMBER(SEARCH("/", Y1397)), LEFT(Y1397, SEARCH("/", Y1397)-1), Y1397),
    _xlpm.matchRow, IFERROR(MATCH(_xlpm.nameBeforeSlash, AA:AA, 0), ""),
    _xlpm.difference, IF(_xlpm.matchRow="", "", ABS((R1397 + S1397)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),IF(ISBLANK(Y1397),"","Hidden"))</f>
        <v>8</v>
      </c>
      <c r="AA1397" t="s">
        <v>2137</v>
      </c>
      <c r="AC1397" t="s">
        <v>444</v>
      </c>
      <c r="AD1397" t="str">
        <f>_xlfn.XLOOKUP(AC1397,moves!A:A,moves!B:B)</f>
        <v>normal</v>
      </c>
      <c r="AE1397">
        <f>_xlfn.XLOOKUP(AC1397,moves!A:A,moves!D:D)</f>
        <v>2</v>
      </c>
      <c r="AF1397" t="str">
        <f>_xlfn.XLOOKUP(AC1397,moves!A:A,moves!E:E)</f>
        <v>When the target next attacks: Remove 1 regular hit from the roll.</v>
      </c>
      <c r="AG1397">
        <v>1</v>
      </c>
      <c r="AH1397">
        <v>0</v>
      </c>
      <c r="AI1397">
        <f t="shared" si="95"/>
        <v>0</v>
      </c>
      <c r="AJ1397" t="s">
        <v>870</v>
      </c>
      <c r="AL1397">
        <v>0</v>
      </c>
      <c r="AM1397" cm="1">
        <f t="array" ref="AM1397">IF(AL1397=1,1,
   IF(ISTEXT(AK1397),1,
   IF(AO1397&gt;1,AM1396,
   IF(AI1397=1,
      IF(SUMPRODUCT((LEN($Y$2:$Y$4096)-LEN(SUBSTITUTE($Y$2:$Y$4096,AA1397,"")))/LEN(AA1397))&gt;0,2,1),
      IF(
         SUMPRODUCT((LEN($Y$2:$Y$4096)-LEN(SUBSTITUTE($Y$2:$Y$4096,AA1397,"")))/LEN(AA1397))
         - SUMPRODUCT((LEN($Y$2:$Y$4096)-LEN(SUBSTITUTE($Y$2:$Y$4096,"Alolan "&amp;AA1397,"")))/LEN("Alolan "&amp;AA1397))
         - SUMPRODUCT((LEN($Y$2:$Y$4096)-LEN(SUBSTITUTE($Y$2:$Y$4096,"Galarian "&amp;AA1397,"")))/LEN("Galarian "&amp;AA1397))
         - SUMPRODUCT((LEN($Y$2:$Y$4096)-LEN(SUBSTITUTE($Y$2:$Y$4096,"Hisuian "&amp;AA1397,"")))/LEN("Hisuian "&amp;AA1397))
         - SUMPRODUCT((LEN($Y$2:$Y$4096)-LEN(SUBSTITUTE($Y$2:$Y$4096,"Paldean "&amp;AA1397,"")))/LEN("Paldean "&amp;AA1397))
      &gt;0,2,1)
   ))))</f>
        <v>1</v>
      </c>
      <c r="AN1397">
        <v>0</v>
      </c>
      <c r="AO1397">
        <v>0</v>
      </c>
    </row>
    <row r="1398" spans="1:41" x14ac:dyDescent="0.25">
      <c r="A1398" t="s">
        <v>4269</v>
      </c>
      <c r="B1398" t="s">
        <v>2137</v>
      </c>
      <c r="C1398" t="s">
        <v>1512</v>
      </c>
      <c r="D1398"/>
      <c r="E1398">
        <v>45</v>
      </c>
      <c r="F1398">
        <v>60</v>
      </c>
      <c r="G1398">
        <v>45</v>
      </c>
      <c r="H1398">
        <v>25</v>
      </c>
      <c r="I1398">
        <v>45</v>
      </c>
      <c r="J1398">
        <v>55</v>
      </c>
      <c r="K1398" t="s">
        <v>1601</v>
      </c>
      <c r="L1398" t="s">
        <v>250</v>
      </c>
      <c r="M1398" t="s">
        <v>249</v>
      </c>
      <c r="N1398">
        <v>5.45</v>
      </c>
      <c r="O1398">
        <v>4.5</v>
      </c>
      <c r="R1398">
        <f t="shared" si="92"/>
        <v>5</v>
      </c>
      <c r="S1398">
        <f t="shared" si="93"/>
        <v>5</v>
      </c>
      <c r="T1398">
        <f t="shared" si="94"/>
        <v>10</v>
      </c>
      <c r="U1398" t="s">
        <v>1512</v>
      </c>
      <c r="V1398" t="s">
        <v>1471</v>
      </c>
      <c r="W1398" t="s">
        <v>1536</v>
      </c>
      <c r="X1398" t="s">
        <v>1521</v>
      </c>
      <c r="Y1398" t="s">
        <v>5543</v>
      </c>
      <c r="Z1398" cm="1">
        <f t="array" ref="Z1398">IF(ISBLANK(AK1398),_xlfn.LET(
    _xlpm.nameBeforeSlash, IF(ISNUMBER(SEARCH("/", Y1398)), LEFT(Y1398, SEARCH("/", Y1398)-1), Y1398),
    _xlpm.matchRow, IFERROR(MATCH(_xlpm.nameBeforeSlash, AA:AA, 0), ""),
    _xlpm.difference, IF(_xlpm.matchRow="", "", ABS((R1398 + S1398)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),IF(ISBLANK(Y1398),"","Hidden"))</f>
        <v>8</v>
      </c>
      <c r="AA1398" t="s">
        <v>5544</v>
      </c>
      <c r="AC1398" t="s">
        <v>460</v>
      </c>
      <c r="AD1398" t="str">
        <f>_xlfn.XLOOKUP(AC1398,moves!A:A,moves!B:B)</f>
        <v>dark</v>
      </c>
      <c r="AE1398">
        <f>_xlfn.XLOOKUP(AC1398,moves!A:A,moves!D:D)</f>
        <v>3</v>
      </c>
      <c r="AF1398" t="str">
        <f>_xlfn.XLOOKUP(AC1398,moves!A:A,moves!E:E)</f>
        <v>When the target is next attacked: Add 1 regular hit to the roll.</v>
      </c>
      <c r="AG1398">
        <v>1</v>
      </c>
      <c r="AH1398">
        <v>0</v>
      </c>
      <c r="AI1398">
        <f t="shared" si="95"/>
        <v>1</v>
      </c>
      <c r="AJ1398" t="s">
        <v>523</v>
      </c>
      <c r="AL1398">
        <v>0</v>
      </c>
      <c r="AM1398" cm="1">
        <f t="array" ref="AM1398">IF(AL1398=1,1,
   IF(ISTEXT(AK1398),1,
   IF(AO1398&gt;1,AM1397,
   IF(AI1398=1,
      IF(SUMPRODUCT((LEN($Y$2:$Y$4096)-LEN(SUBSTITUTE($Y$2:$Y$4096,AA1398,"")))/LEN(AA1398))&gt;0,2,1),
      IF(
         SUMPRODUCT((LEN($Y$2:$Y$4096)-LEN(SUBSTITUTE($Y$2:$Y$4096,AA1398,"")))/LEN(AA1398))
         - SUMPRODUCT((LEN($Y$2:$Y$4096)-LEN(SUBSTITUTE($Y$2:$Y$4096,"Alolan "&amp;AA1398,"")))/LEN("Alolan "&amp;AA1398))
         - SUMPRODUCT((LEN($Y$2:$Y$4096)-LEN(SUBSTITUTE($Y$2:$Y$4096,"Galarian "&amp;AA1398,"")))/LEN("Galarian "&amp;AA1398))
         - SUMPRODUCT((LEN($Y$2:$Y$4096)-LEN(SUBSTITUTE($Y$2:$Y$4096,"Hisuian "&amp;AA1398,"")))/LEN("Hisuian "&amp;AA1398))
         - SUMPRODUCT((LEN($Y$2:$Y$4096)-LEN(SUBSTITUTE($Y$2:$Y$4096,"Paldean "&amp;AA1398,"")))/LEN("Paldean "&amp;AA1398))
      &gt;0,2,1)
   ))))</f>
        <v>1</v>
      </c>
      <c r="AN1398">
        <v>0</v>
      </c>
      <c r="AO1398">
        <v>0</v>
      </c>
    </row>
    <row r="1399" spans="1:41" x14ac:dyDescent="0.25">
      <c r="A1399">
        <v>507</v>
      </c>
      <c r="B1399" t="s">
        <v>2138</v>
      </c>
      <c r="C1399" t="s">
        <v>1512</v>
      </c>
      <c r="D1399"/>
      <c r="E1399">
        <v>65</v>
      </c>
      <c r="F1399">
        <v>80</v>
      </c>
      <c r="G1399">
        <v>65</v>
      </c>
      <c r="H1399">
        <v>35</v>
      </c>
      <c r="I1399">
        <v>65</v>
      </c>
      <c r="J1399">
        <v>60</v>
      </c>
      <c r="K1399" t="s">
        <v>2139</v>
      </c>
      <c r="L1399" t="s">
        <v>250</v>
      </c>
      <c r="M1399" t="s">
        <v>249</v>
      </c>
      <c r="N1399">
        <v>6.75</v>
      </c>
      <c r="O1399">
        <v>6.5</v>
      </c>
      <c r="R1399">
        <f t="shared" si="92"/>
        <v>7</v>
      </c>
      <c r="S1399">
        <f t="shared" si="93"/>
        <v>7</v>
      </c>
      <c r="T1399">
        <f t="shared" si="94"/>
        <v>14</v>
      </c>
      <c r="U1399" t="s">
        <v>1512</v>
      </c>
      <c r="V1399" t="s">
        <v>1471</v>
      </c>
      <c r="W1399" t="s">
        <v>1536</v>
      </c>
      <c r="X1399" t="s">
        <v>1521</v>
      </c>
      <c r="Y1399" t="s">
        <v>2140</v>
      </c>
      <c r="Z1399" cm="1">
        <f t="array" ref="Z1399">IF(ISBLANK(AK1399),_xlfn.LET(
    _xlpm.nameBeforeSlash, IF(ISNUMBER(SEARCH("/", Y1399)), LEFT(Y1399, SEARCH("/", Y1399)-1), Y1399),
    _xlpm.matchRow, IFERROR(MATCH(_xlpm.nameBeforeSlash, AA:AA, 0), ""),
    _xlpm.difference, IF(_xlpm.matchRow="", "", ABS((R1399 + S1399)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),IF(ISBLANK(Y1399),"","Hidden"))</f>
        <v>13</v>
      </c>
      <c r="AA1399" t="s">
        <v>2138</v>
      </c>
      <c r="AC1399" t="s">
        <v>442</v>
      </c>
      <c r="AD1399" t="str">
        <f>_xlfn.XLOOKUP(AC1399,moves!A:A,moves!B:B)</f>
        <v>fairy</v>
      </c>
      <c r="AE1399">
        <f>_xlfn.XLOOKUP(AC1399,moves!A:A,moves!D:D)</f>
        <v>4</v>
      </c>
      <c r="AF1399" t="str">
        <f>_xlfn.XLOOKUP(AC1399,moves!A:A,moves!E:E)</f>
        <v>When the target next attacks: Remove 1 regular hit from the roll.</v>
      </c>
      <c r="AG1399">
        <v>0</v>
      </c>
      <c r="AH1399">
        <v>0</v>
      </c>
      <c r="AI1399">
        <f t="shared" si="95"/>
        <v>0</v>
      </c>
      <c r="AJ1399" t="s">
        <v>524</v>
      </c>
      <c r="AL1399">
        <v>0</v>
      </c>
      <c r="AM1399" cm="1">
        <f t="array" ref="AM1399">IF(AL1399=1,1,
   IF(ISTEXT(AK1399),1,
   IF(AO1399&gt;1,AM1398,
   IF(AI1399=1,
      IF(SUMPRODUCT((LEN($Y$2:$Y$4096)-LEN(SUBSTITUTE($Y$2:$Y$4096,AA1399,"")))/LEN(AA1399))&gt;0,2,1),
      IF(
         SUMPRODUCT((LEN($Y$2:$Y$4096)-LEN(SUBSTITUTE($Y$2:$Y$4096,AA1399,"")))/LEN(AA1399))
         - SUMPRODUCT((LEN($Y$2:$Y$4096)-LEN(SUBSTITUTE($Y$2:$Y$4096,"Alolan "&amp;AA1399,"")))/LEN("Alolan "&amp;AA1399))
         - SUMPRODUCT((LEN($Y$2:$Y$4096)-LEN(SUBSTITUTE($Y$2:$Y$4096,"Galarian "&amp;AA1399,"")))/LEN("Galarian "&amp;AA1399))
         - SUMPRODUCT((LEN($Y$2:$Y$4096)-LEN(SUBSTITUTE($Y$2:$Y$4096,"Hisuian "&amp;AA1399,"")))/LEN("Hisuian "&amp;AA1399))
         - SUMPRODUCT((LEN($Y$2:$Y$4096)-LEN(SUBSTITUTE($Y$2:$Y$4096,"Paldean "&amp;AA1399,"")))/LEN("Paldean "&amp;AA1399))
      &gt;0,2,1)
   ))))</f>
        <v>2</v>
      </c>
      <c r="AN1399">
        <v>0</v>
      </c>
      <c r="AO1399">
        <v>0</v>
      </c>
    </row>
    <row r="1400" spans="1:41" x14ac:dyDescent="0.25">
      <c r="A1400" t="s">
        <v>4270</v>
      </c>
      <c r="B1400" t="s">
        <v>2138</v>
      </c>
      <c r="C1400" t="s">
        <v>1512</v>
      </c>
      <c r="D1400"/>
      <c r="E1400">
        <v>65</v>
      </c>
      <c r="F1400">
        <v>80</v>
      </c>
      <c r="G1400">
        <v>65</v>
      </c>
      <c r="H1400">
        <v>35</v>
      </c>
      <c r="I1400">
        <v>65</v>
      </c>
      <c r="J1400">
        <v>60</v>
      </c>
      <c r="K1400" t="s">
        <v>2139</v>
      </c>
      <c r="L1400" t="s">
        <v>250</v>
      </c>
      <c r="M1400" t="s">
        <v>249</v>
      </c>
      <c r="N1400">
        <v>6.75</v>
      </c>
      <c r="O1400">
        <v>6.5</v>
      </c>
      <c r="R1400">
        <f t="shared" si="92"/>
        <v>7</v>
      </c>
      <c r="S1400">
        <f t="shared" si="93"/>
        <v>7</v>
      </c>
      <c r="T1400">
        <f t="shared" si="94"/>
        <v>14</v>
      </c>
      <c r="U1400" t="s">
        <v>1512</v>
      </c>
      <c r="V1400" t="s">
        <v>1471</v>
      </c>
      <c r="W1400" t="s">
        <v>1536</v>
      </c>
      <c r="X1400" t="s">
        <v>1521</v>
      </c>
      <c r="Y1400" t="s">
        <v>5545</v>
      </c>
      <c r="Z1400" cm="1">
        <f t="array" ref="Z1400">IF(ISBLANK(AK1400),_xlfn.LET(
    _xlpm.nameBeforeSlash, IF(ISNUMBER(SEARCH("/", Y1400)), LEFT(Y1400, SEARCH("/", Y1400)-1), Y1400),
    _xlpm.matchRow, IFERROR(MATCH(_xlpm.nameBeforeSlash, AA:AA, 0), ""),
    _xlpm.difference, IF(_xlpm.matchRow="", "", ABS((R1400 + S1400)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),IF(ISBLANK(Y1400),"","Hidden"))</f>
        <v>13</v>
      </c>
      <c r="AA1400" t="s">
        <v>5543</v>
      </c>
      <c r="AC1400" t="s">
        <v>6663</v>
      </c>
      <c r="AD1400" t="str">
        <f>_xlfn.XLOOKUP(AC1400,moves!A:A,moves!B:B)</f>
        <v>electric</v>
      </c>
      <c r="AE1400">
        <f>_xlfn.XLOOKUP(AC1400,moves!A:A,moves!D:D)</f>
        <v>3</v>
      </c>
      <c r="AF1400" t="str">
        <f>_xlfn.XLOOKUP(AC1400,moves!A:A,moves!E:E)</f>
        <v>If any status symbols are rolled: Inflict the Paralyzed status on the target.</v>
      </c>
      <c r="AG1400">
        <v>0</v>
      </c>
      <c r="AH1400">
        <v>0</v>
      </c>
      <c r="AI1400">
        <f t="shared" si="95"/>
        <v>1</v>
      </c>
      <c r="AJ1400" t="s">
        <v>524</v>
      </c>
      <c r="AL1400">
        <v>0</v>
      </c>
      <c r="AM1400" cm="1">
        <f t="array" ref="AM1400">IF(AL1400=1,1,
   IF(ISTEXT(AK1400),1,
   IF(AO1400&gt;1,AM1399,
   IF(AI1400=1,
      IF(SUMPRODUCT((LEN($Y$2:$Y$4096)-LEN(SUBSTITUTE($Y$2:$Y$4096,AA1400,"")))/LEN(AA1400))&gt;0,2,1),
      IF(
         SUMPRODUCT((LEN($Y$2:$Y$4096)-LEN(SUBSTITUTE($Y$2:$Y$4096,AA1400,"")))/LEN(AA1400))
         - SUMPRODUCT((LEN($Y$2:$Y$4096)-LEN(SUBSTITUTE($Y$2:$Y$4096,"Alolan "&amp;AA1400,"")))/LEN("Alolan "&amp;AA1400))
         - SUMPRODUCT((LEN($Y$2:$Y$4096)-LEN(SUBSTITUTE($Y$2:$Y$4096,"Galarian "&amp;AA1400,"")))/LEN("Galarian "&amp;AA1400))
         - SUMPRODUCT((LEN($Y$2:$Y$4096)-LEN(SUBSTITUTE($Y$2:$Y$4096,"Hisuian "&amp;AA1400,"")))/LEN("Hisuian "&amp;AA1400))
         - SUMPRODUCT((LEN($Y$2:$Y$4096)-LEN(SUBSTITUTE($Y$2:$Y$4096,"Paldean "&amp;AA1400,"")))/LEN("Paldean "&amp;AA1400))
      &gt;0,2,1)
   ))))</f>
        <v>2</v>
      </c>
      <c r="AN1400">
        <v>0</v>
      </c>
      <c r="AO1400">
        <v>0</v>
      </c>
    </row>
    <row r="1401" spans="1:41" x14ac:dyDescent="0.25">
      <c r="A1401">
        <v>508</v>
      </c>
      <c r="B1401" t="s">
        <v>2140</v>
      </c>
      <c r="C1401" t="s">
        <v>1512</v>
      </c>
      <c r="D1401"/>
      <c r="E1401">
        <v>85</v>
      </c>
      <c r="F1401">
        <v>110</v>
      </c>
      <c r="G1401">
        <v>90</v>
      </c>
      <c r="H1401">
        <v>45</v>
      </c>
      <c r="I1401">
        <v>90</v>
      </c>
      <c r="J1401">
        <v>80</v>
      </c>
      <c r="K1401" t="s">
        <v>2141</v>
      </c>
      <c r="L1401" t="s">
        <v>250</v>
      </c>
      <c r="M1401" t="s">
        <v>249</v>
      </c>
      <c r="N1401">
        <v>9.15</v>
      </c>
      <c r="O1401">
        <v>8.8000000000000007</v>
      </c>
      <c r="Q1401">
        <v>1</v>
      </c>
      <c r="R1401">
        <f t="shared" si="92"/>
        <v>9</v>
      </c>
      <c r="S1401">
        <f t="shared" si="93"/>
        <v>10</v>
      </c>
      <c r="T1401">
        <f t="shared" si="94"/>
        <v>19</v>
      </c>
      <c r="U1401" t="s">
        <v>1512</v>
      </c>
      <c r="V1401" t="s">
        <v>1471</v>
      </c>
      <c r="W1401" t="s">
        <v>1536</v>
      </c>
      <c r="X1401" t="s">
        <v>1521</v>
      </c>
      <c r="Z1401" t="str" cm="1">
        <f t="array" ref="Z1401">IF(ISBLANK(AK1401),_xlfn.LET(
    _xlpm.nameBeforeSlash, IF(ISNUMBER(SEARCH("/", Y1401)), LEFT(Y1401, SEARCH("/", Y1401)-1), Y1401),
    _xlpm.matchRow, IFERROR(MATCH(_xlpm.nameBeforeSlash, AA:AA, 0), ""),
    _xlpm.difference, IF(_xlpm.matchRow="", "", ABS((R1401 + S1401)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),IF(ISBLANK(Y1401),"","Hidden"))</f>
        <v/>
      </c>
      <c r="AA1401" t="s">
        <v>2140</v>
      </c>
      <c r="AC1401" t="s">
        <v>492</v>
      </c>
      <c r="AD1401" t="str">
        <f>_xlfn.XLOOKUP(AC1401,moves!A:A,moves!B:B)</f>
        <v>normal</v>
      </c>
      <c r="AE1401">
        <f>_xlfn.XLOOKUP(AC1401,moves!A:A,moves!D:D)</f>
        <v>5</v>
      </c>
      <c r="AF1401" t="str">
        <f>_xlfn.XLOOKUP(AC1401,moves!A:A,moves!E:E)</f>
        <v>Inflict the Confused status on the user. Deal any damage taken by the user during this attack to the target as well.</v>
      </c>
      <c r="AG1401">
        <v>0</v>
      </c>
      <c r="AH1401">
        <v>0</v>
      </c>
      <c r="AI1401">
        <f t="shared" si="95"/>
        <v>0</v>
      </c>
      <c r="AJ1401" t="s">
        <v>525</v>
      </c>
      <c r="AL1401">
        <v>0</v>
      </c>
      <c r="AM1401" cm="1">
        <f t="array" ref="AM1401">IF(AL1401=1,1,
   IF(ISTEXT(AK1401),1,
   IF(AO1401&gt;1,AM1400,
   IF(AI1401=1,
      IF(SUMPRODUCT((LEN($Y$2:$Y$4096)-LEN(SUBSTITUTE($Y$2:$Y$4096,AA1401,"")))/LEN(AA1401))&gt;0,2,1),
      IF(
         SUMPRODUCT((LEN($Y$2:$Y$4096)-LEN(SUBSTITUTE($Y$2:$Y$4096,AA1401,"")))/LEN(AA1401))
         - SUMPRODUCT((LEN($Y$2:$Y$4096)-LEN(SUBSTITUTE($Y$2:$Y$4096,"Alolan "&amp;AA1401,"")))/LEN("Alolan "&amp;AA1401))
         - SUMPRODUCT((LEN($Y$2:$Y$4096)-LEN(SUBSTITUTE($Y$2:$Y$4096,"Galarian "&amp;AA1401,"")))/LEN("Galarian "&amp;AA1401))
         - SUMPRODUCT((LEN($Y$2:$Y$4096)-LEN(SUBSTITUTE($Y$2:$Y$4096,"Hisuian "&amp;AA1401,"")))/LEN("Hisuian "&amp;AA1401))
         - SUMPRODUCT((LEN($Y$2:$Y$4096)-LEN(SUBSTITUTE($Y$2:$Y$4096,"Paldean "&amp;AA1401,"")))/LEN("Paldean "&amp;AA1401))
      &gt;0,2,1)
   ))))</f>
        <v>2</v>
      </c>
      <c r="AN1401">
        <v>0</v>
      </c>
      <c r="AO1401">
        <v>0</v>
      </c>
    </row>
    <row r="1402" spans="1:41" x14ac:dyDescent="0.25">
      <c r="A1402" t="s">
        <v>4271</v>
      </c>
      <c r="B1402" t="s">
        <v>2140</v>
      </c>
      <c r="C1402" t="s">
        <v>1512</v>
      </c>
      <c r="D1402"/>
      <c r="E1402">
        <v>85</v>
      </c>
      <c r="F1402">
        <v>110</v>
      </c>
      <c r="G1402">
        <v>90</v>
      </c>
      <c r="H1402">
        <v>45</v>
      </c>
      <c r="I1402">
        <v>90</v>
      </c>
      <c r="J1402">
        <v>80</v>
      </c>
      <c r="K1402" t="s">
        <v>2141</v>
      </c>
      <c r="L1402" t="s">
        <v>250</v>
      </c>
      <c r="M1402" t="s">
        <v>249</v>
      </c>
      <c r="N1402">
        <v>9.15</v>
      </c>
      <c r="O1402">
        <v>8.8000000000000007</v>
      </c>
      <c r="Q1402">
        <v>1</v>
      </c>
      <c r="R1402">
        <f t="shared" si="92"/>
        <v>9</v>
      </c>
      <c r="S1402">
        <f t="shared" si="93"/>
        <v>10</v>
      </c>
      <c r="T1402">
        <f t="shared" si="94"/>
        <v>19</v>
      </c>
      <c r="U1402" t="s">
        <v>1512</v>
      </c>
      <c r="V1402" t="s">
        <v>1471</v>
      </c>
      <c r="W1402" t="s">
        <v>1536</v>
      </c>
      <c r="X1402" t="s">
        <v>1521</v>
      </c>
      <c r="Z1402" t="str" cm="1">
        <f t="array" ref="Z1402">IF(ISBLANK(AK1402),_xlfn.LET(
    _xlpm.nameBeforeSlash, IF(ISNUMBER(SEARCH("/", Y1402)), LEFT(Y1402, SEARCH("/", Y1402)-1), Y1402),
    _xlpm.matchRow, IFERROR(MATCH(_xlpm.nameBeforeSlash, AA:AA, 0), ""),
    _xlpm.difference, IF(_xlpm.matchRow="", "", ABS((R1402 + S1402)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),IF(ISBLANK(Y1402),"","Hidden"))</f>
        <v/>
      </c>
      <c r="AA1402" t="s">
        <v>5545</v>
      </c>
      <c r="AC1402" t="s">
        <v>1221</v>
      </c>
      <c r="AD1402" t="str">
        <f>_xlfn.XLOOKUP(AC1402,moves!A:A,moves!B:B)</f>
        <v>normal</v>
      </c>
      <c r="AE1402">
        <f>_xlfn.XLOOKUP(AC1402,moves!A:A,moves!D:D)</f>
        <v>7</v>
      </c>
      <c r="AF1402" t="str">
        <f>_xlfn.XLOOKUP(AC1402,moves!A:A,moves!E:E)</f>
        <v xml:space="preserve"> </v>
      </c>
      <c r="AG1402">
        <v>0</v>
      </c>
      <c r="AH1402">
        <v>0</v>
      </c>
      <c r="AI1402">
        <f t="shared" si="95"/>
        <v>1</v>
      </c>
      <c r="AJ1402" t="s">
        <v>525</v>
      </c>
      <c r="AL1402">
        <v>0</v>
      </c>
      <c r="AM1402" cm="1">
        <f t="array" ref="AM1402">IF(AL1402=1,1,
   IF(ISTEXT(AK1402),1,
   IF(AO1402&gt;1,AM1401,
   IF(AI1402=1,
      IF(SUMPRODUCT((LEN($Y$2:$Y$4096)-LEN(SUBSTITUTE($Y$2:$Y$4096,AA1402,"")))/LEN(AA1402))&gt;0,2,1),
      IF(
         SUMPRODUCT((LEN($Y$2:$Y$4096)-LEN(SUBSTITUTE($Y$2:$Y$4096,AA1402,"")))/LEN(AA1402))
         - SUMPRODUCT((LEN($Y$2:$Y$4096)-LEN(SUBSTITUTE($Y$2:$Y$4096,"Alolan "&amp;AA1402,"")))/LEN("Alolan "&amp;AA1402))
         - SUMPRODUCT((LEN($Y$2:$Y$4096)-LEN(SUBSTITUTE($Y$2:$Y$4096,"Galarian "&amp;AA1402,"")))/LEN("Galarian "&amp;AA1402))
         - SUMPRODUCT((LEN($Y$2:$Y$4096)-LEN(SUBSTITUTE($Y$2:$Y$4096,"Hisuian "&amp;AA1402,"")))/LEN("Hisuian "&amp;AA1402))
         - SUMPRODUCT((LEN($Y$2:$Y$4096)-LEN(SUBSTITUTE($Y$2:$Y$4096,"Paldean "&amp;AA1402,"")))/LEN("Paldean "&amp;AA1402))
      &gt;0,2,1)
   ))))</f>
        <v>2</v>
      </c>
      <c r="AN1402">
        <v>0</v>
      </c>
      <c r="AO1402">
        <v>0</v>
      </c>
    </row>
    <row r="1403" spans="1:41" x14ac:dyDescent="0.25">
      <c r="A1403">
        <v>509</v>
      </c>
      <c r="B1403" t="s">
        <v>2142</v>
      </c>
      <c r="C1403" t="s">
        <v>1471</v>
      </c>
      <c r="D1403"/>
      <c r="E1403">
        <v>41</v>
      </c>
      <c r="F1403">
        <v>50</v>
      </c>
      <c r="G1403">
        <v>37</v>
      </c>
      <c r="H1403">
        <v>50</v>
      </c>
      <c r="I1403">
        <v>37</v>
      </c>
      <c r="J1403">
        <v>66</v>
      </c>
      <c r="K1403" t="s">
        <v>2143</v>
      </c>
      <c r="L1403" t="s">
        <v>250</v>
      </c>
      <c r="M1403" t="s">
        <v>249</v>
      </c>
      <c r="N1403">
        <v>5.6400000000000006</v>
      </c>
      <c r="O1403">
        <v>3.8600000000000003</v>
      </c>
      <c r="R1403">
        <f t="shared" si="92"/>
        <v>6</v>
      </c>
      <c r="S1403">
        <f t="shared" si="93"/>
        <v>4</v>
      </c>
      <c r="T1403">
        <f t="shared" si="94"/>
        <v>10</v>
      </c>
      <c r="U1403" t="s">
        <v>1471</v>
      </c>
      <c r="V1403" t="s">
        <v>429</v>
      </c>
      <c r="W1403" t="s">
        <v>1536</v>
      </c>
      <c r="X1403" t="s">
        <v>1512</v>
      </c>
      <c r="Y1403" t="s">
        <v>2144</v>
      </c>
      <c r="Z1403" cm="1">
        <f t="array" ref="Z1403">IF(ISBLANK(AK1403),_xlfn.LET(
    _xlpm.nameBeforeSlash, IF(ISNUMBER(SEARCH("/", Y1403)), LEFT(Y1403, SEARCH("/", Y1403)-1), Y1403),
    _xlpm.matchRow, IFERROR(MATCH(_xlpm.nameBeforeSlash, AA:AA, 0), ""),
    _xlpm.difference, IF(_xlpm.matchRow="", "", ABS((R1403 + S1403)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),IF(ISBLANK(Y1403),"","Hidden"))</f>
        <v>10</v>
      </c>
      <c r="AA1403" t="s">
        <v>2142</v>
      </c>
      <c r="AC1403" t="s">
        <v>1261</v>
      </c>
      <c r="AD1403" t="str">
        <f>_xlfn.XLOOKUP(AC1403,moves!A:A,moves!B:B)</f>
        <v>normal</v>
      </c>
      <c r="AE1403">
        <f>_xlfn.XLOOKUP(AC1403,moves!A:A,moves!D:D)</f>
        <v>2</v>
      </c>
      <c r="AF1403" t="str">
        <f>_xlfn.XLOOKUP(AC1403,moves!A:A,moves!E:E)</f>
        <v>Regular hits deal +1 damage.</v>
      </c>
      <c r="AG1403">
        <v>0</v>
      </c>
      <c r="AH1403">
        <v>0</v>
      </c>
      <c r="AI1403">
        <f t="shared" si="95"/>
        <v>0</v>
      </c>
      <c r="AJ1403" t="s">
        <v>523</v>
      </c>
      <c r="AL1403">
        <v>0</v>
      </c>
      <c r="AM1403" cm="1">
        <f t="array" ref="AM1403">IF(AL1403=1,1,
   IF(ISTEXT(AK1403),1,
   IF(AO1403&gt;1,AM1402,
   IF(AI1403=1,
      IF(SUMPRODUCT((LEN($Y$2:$Y$4096)-LEN(SUBSTITUTE($Y$2:$Y$4096,AA1403,"")))/LEN(AA1403))&gt;0,2,1),
      IF(
         SUMPRODUCT((LEN($Y$2:$Y$4096)-LEN(SUBSTITUTE($Y$2:$Y$4096,AA1403,"")))/LEN(AA1403))
         - SUMPRODUCT((LEN($Y$2:$Y$4096)-LEN(SUBSTITUTE($Y$2:$Y$4096,"Alolan "&amp;AA1403,"")))/LEN("Alolan "&amp;AA1403))
         - SUMPRODUCT((LEN($Y$2:$Y$4096)-LEN(SUBSTITUTE($Y$2:$Y$4096,"Galarian "&amp;AA1403,"")))/LEN("Galarian "&amp;AA1403))
         - SUMPRODUCT((LEN($Y$2:$Y$4096)-LEN(SUBSTITUTE($Y$2:$Y$4096,"Hisuian "&amp;AA1403,"")))/LEN("Hisuian "&amp;AA1403))
         - SUMPRODUCT((LEN($Y$2:$Y$4096)-LEN(SUBSTITUTE($Y$2:$Y$4096,"Paldean "&amp;AA1403,"")))/LEN("Paldean "&amp;AA1403))
      &gt;0,2,1)
   ))))</f>
        <v>1</v>
      </c>
      <c r="AN1403">
        <v>0</v>
      </c>
      <c r="AO1403">
        <v>0</v>
      </c>
    </row>
    <row r="1404" spans="1:41" x14ac:dyDescent="0.25">
      <c r="A1404" t="s">
        <v>4272</v>
      </c>
      <c r="B1404" t="s">
        <v>2142</v>
      </c>
      <c r="C1404" t="s">
        <v>1471</v>
      </c>
      <c r="D1404"/>
      <c r="E1404">
        <v>41</v>
      </c>
      <c r="F1404">
        <v>50</v>
      </c>
      <c r="G1404">
        <v>37</v>
      </c>
      <c r="H1404">
        <v>50</v>
      </c>
      <c r="I1404">
        <v>37</v>
      </c>
      <c r="J1404">
        <v>66</v>
      </c>
      <c r="K1404" t="s">
        <v>2143</v>
      </c>
      <c r="L1404" t="s">
        <v>250</v>
      </c>
      <c r="M1404" t="s">
        <v>249</v>
      </c>
      <c r="N1404">
        <v>5.6400000000000006</v>
      </c>
      <c r="O1404">
        <v>3.8600000000000003</v>
      </c>
      <c r="R1404">
        <f t="shared" si="92"/>
        <v>6</v>
      </c>
      <c r="S1404">
        <f t="shared" si="93"/>
        <v>4</v>
      </c>
      <c r="T1404">
        <f t="shared" si="94"/>
        <v>10</v>
      </c>
      <c r="U1404" t="s">
        <v>1471</v>
      </c>
      <c r="V1404" t="s">
        <v>429</v>
      </c>
      <c r="W1404" t="s">
        <v>1536</v>
      </c>
      <c r="X1404" t="s">
        <v>1512</v>
      </c>
      <c r="Y1404" t="s">
        <v>5546</v>
      </c>
      <c r="Z1404" cm="1">
        <f t="array" ref="Z1404">IF(ISBLANK(AK1404),_xlfn.LET(
    _xlpm.nameBeforeSlash, IF(ISNUMBER(SEARCH("/", Y1404)), LEFT(Y1404, SEARCH("/", Y1404)-1), Y1404),
    _xlpm.matchRow, IFERROR(MATCH(_xlpm.nameBeforeSlash, AA:AA, 0), ""),
    _xlpm.difference, IF(_xlpm.matchRow="", "", ABS((R1404 + S1404)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),IF(ISBLANK(Y1404),"","Hidden"))</f>
        <v>10</v>
      </c>
      <c r="AA1404" t="s">
        <v>5547</v>
      </c>
      <c r="AC1404" t="s">
        <v>1253</v>
      </c>
      <c r="AD1404" t="str">
        <f>_xlfn.XLOOKUP(AC1404,moves!A:A,moves!B:B)</f>
        <v>normal</v>
      </c>
      <c r="AE1404">
        <f>_xlfn.XLOOKUP(AC1404,moves!A:A,moves!D:D)</f>
        <v>1</v>
      </c>
      <c r="AF1404" t="str">
        <f>_xlfn.XLOOKUP(AC1404,moves!A:A,moves!E:E)</f>
        <v>This move can only be used if the user has used no other moves/actions since becoming active. The target loses their turn this round.</v>
      </c>
      <c r="AG1404">
        <v>0</v>
      </c>
      <c r="AH1404">
        <v>0</v>
      </c>
      <c r="AI1404">
        <f t="shared" si="95"/>
        <v>1</v>
      </c>
      <c r="AJ1404" t="s">
        <v>523</v>
      </c>
      <c r="AL1404">
        <v>0</v>
      </c>
      <c r="AM1404" cm="1">
        <f t="array" ref="AM1404">IF(AL1404=1,1,
   IF(ISTEXT(AK1404),1,
   IF(AO1404&gt;1,AM1403,
   IF(AI1404=1,
      IF(SUMPRODUCT((LEN($Y$2:$Y$4096)-LEN(SUBSTITUTE($Y$2:$Y$4096,AA1404,"")))/LEN(AA1404))&gt;0,2,1),
      IF(
         SUMPRODUCT((LEN($Y$2:$Y$4096)-LEN(SUBSTITUTE($Y$2:$Y$4096,AA1404,"")))/LEN(AA1404))
         - SUMPRODUCT((LEN($Y$2:$Y$4096)-LEN(SUBSTITUTE($Y$2:$Y$4096,"Alolan "&amp;AA1404,"")))/LEN("Alolan "&amp;AA1404))
         - SUMPRODUCT((LEN($Y$2:$Y$4096)-LEN(SUBSTITUTE($Y$2:$Y$4096,"Galarian "&amp;AA1404,"")))/LEN("Galarian "&amp;AA1404))
         - SUMPRODUCT((LEN($Y$2:$Y$4096)-LEN(SUBSTITUTE($Y$2:$Y$4096,"Hisuian "&amp;AA1404,"")))/LEN("Hisuian "&amp;AA1404))
         - SUMPRODUCT((LEN($Y$2:$Y$4096)-LEN(SUBSTITUTE($Y$2:$Y$4096,"Paldean "&amp;AA1404,"")))/LEN("Paldean "&amp;AA1404))
      &gt;0,2,1)
   ))))</f>
        <v>1</v>
      </c>
      <c r="AN1404">
        <v>0</v>
      </c>
      <c r="AO1404">
        <v>0</v>
      </c>
    </row>
    <row r="1405" spans="1:41" x14ac:dyDescent="0.25">
      <c r="A1405">
        <v>510</v>
      </c>
      <c r="B1405" t="s">
        <v>2144</v>
      </c>
      <c r="C1405" t="s">
        <v>1471</v>
      </c>
      <c r="D1405"/>
      <c r="E1405">
        <v>64</v>
      </c>
      <c r="F1405">
        <v>88</v>
      </c>
      <c r="G1405">
        <v>50</v>
      </c>
      <c r="H1405">
        <v>88</v>
      </c>
      <c r="I1405">
        <v>50</v>
      </c>
      <c r="J1405">
        <v>106</v>
      </c>
      <c r="K1405" t="s">
        <v>2145</v>
      </c>
      <c r="L1405" t="s">
        <v>250</v>
      </c>
      <c r="M1405" t="s">
        <v>249</v>
      </c>
      <c r="N1405">
        <v>9.52</v>
      </c>
      <c r="O1405">
        <v>5.5600000000000005</v>
      </c>
      <c r="R1405">
        <f t="shared" si="92"/>
        <v>10</v>
      </c>
      <c r="S1405">
        <f t="shared" si="93"/>
        <v>6</v>
      </c>
      <c r="T1405">
        <f t="shared" si="94"/>
        <v>16</v>
      </c>
      <c r="U1405" t="s">
        <v>1471</v>
      </c>
      <c r="V1405" t="s">
        <v>429</v>
      </c>
      <c r="W1405" t="s">
        <v>1536</v>
      </c>
      <c r="X1405" t="s">
        <v>1512</v>
      </c>
      <c r="Z1405" t="str" cm="1">
        <f t="array" ref="Z1405">IF(ISBLANK(AK1405),_xlfn.LET(
    _xlpm.nameBeforeSlash, IF(ISNUMBER(SEARCH("/", Y1405)), LEFT(Y1405, SEARCH("/", Y1405)-1), Y1405),
    _xlpm.matchRow, IFERROR(MATCH(_xlpm.nameBeforeSlash, AA:AA, 0), ""),
    _xlpm.difference, IF(_xlpm.matchRow="", "", ABS((R1405 + S1405)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),IF(ISBLANK(Y1405),"","Hidden"))</f>
        <v/>
      </c>
      <c r="AA1405" t="s">
        <v>2144</v>
      </c>
      <c r="AC1405" t="s">
        <v>454</v>
      </c>
      <c r="AD1405" t="str">
        <f>_xlfn.XLOOKUP(AC1405,moves!A:A,moves!B:B)</f>
        <v>dark</v>
      </c>
      <c r="AE1405">
        <f>_xlfn.XLOOKUP(AC1405,moves!A:A,moves!D:D)</f>
        <v>4</v>
      </c>
      <c r="AF1405" t="str">
        <f>_xlfn.XLOOKUP(AC1405,moves!A:A,moves!E:E)</f>
        <v>Critical hits deal +1 damage.</v>
      </c>
      <c r="AG1405">
        <v>0</v>
      </c>
      <c r="AH1405">
        <v>0</v>
      </c>
      <c r="AI1405">
        <f t="shared" si="95"/>
        <v>0</v>
      </c>
      <c r="AJ1405" t="s">
        <v>524</v>
      </c>
      <c r="AL1405">
        <v>0</v>
      </c>
      <c r="AM1405" cm="1">
        <f t="array" ref="AM1405">IF(AL1405=1,1,
   IF(ISTEXT(AK1405),1,
   IF(AO1405&gt;1,AM1404,
   IF(AI1405=1,
      IF(SUMPRODUCT((LEN($Y$2:$Y$4096)-LEN(SUBSTITUTE($Y$2:$Y$4096,AA1405,"")))/LEN(AA1405))&gt;0,2,1),
      IF(
         SUMPRODUCT((LEN($Y$2:$Y$4096)-LEN(SUBSTITUTE($Y$2:$Y$4096,AA1405,"")))/LEN(AA1405))
         - SUMPRODUCT((LEN($Y$2:$Y$4096)-LEN(SUBSTITUTE($Y$2:$Y$4096,"Alolan "&amp;AA1405,"")))/LEN("Alolan "&amp;AA1405))
         - SUMPRODUCT((LEN($Y$2:$Y$4096)-LEN(SUBSTITUTE($Y$2:$Y$4096,"Galarian "&amp;AA1405,"")))/LEN("Galarian "&amp;AA1405))
         - SUMPRODUCT((LEN($Y$2:$Y$4096)-LEN(SUBSTITUTE($Y$2:$Y$4096,"Hisuian "&amp;AA1405,"")))/LEN("Hisuian "&amp;AA1405))
         - SUMPRODUCT((LEN($Y$2:$Y$4096)-LEN(SUBSTITUTE($Y$2:$Y$4096,"Paldean "&amp;AA1405,"")))/LEN("Paldean "&amp;AA1405))
      &gt;0,2,1)
   ))))</f>
        <v>2</v>
      </c>
      <c r="AN1405">
        <v>0</v>
      </c>
      <c r="AO1405">
        <v>0</v>
      </c>
    </row>
    <row r="1406" spans="1:41" x14ac:dyDescent="0.25">
      <c r="A1406" t="s">
        <v>4273</v>
      </c>
      <c r="B1406" t="s">
        <v>2144</v>
      </c>
      <c r="C1406" t="s">
        <v>1471</v>
      </c>
      <c r="D1406"/>
      <c r="E1406">
        <v>64</v>
      </c>
      <c r="F1406">
        <v>88</v>
      </c>
      <c r="G1406">
        <v>50</v>
      </c>
      <c r="H1406">
        <v>88</v>
      </c>
      <c r="I1406">
        <v>50</v>
      </c>
      <c r="J1406">
        <v>106</v>
      </c>
      <c r="K1406" t="s">
        <v>2145</v>
      </c>
      <c r="L1406" t="s">
        <v>250</v>
      </c>
      <c r="M1406" t="s">
        <v>249</v>
      </c>
      <c r="N1406">
        <v>9.52</v>
      </c>
      <c r="O1406">
        <v>5.5600000000000005</v>
      </c>
      <c r="R1406">
        <f t="shared" si="92"/>
        <v>10</v>
      </c>
      <c r="S1406">
        <f t="shared" si="93"/>
        <v>6</v>
      </c>
      <c r="T1406">
        <f t="shared" si="94"/>
        <v>16</v>
      </c>
      <c r="U1406" t="s">
        <v>1471</v>
      </c>
      <c r="V1406" t="s">
        <v>429</v>
      </c>
      <c r="W1406" t="s">
        <v>1536</v>
      </c>
      <c r="X1406" t="s">
        <v>1512</v>
      </c>
      <c r="Z1406" t="str" cm="1">
        <f t="array" ref="Z1406">IF(ISBLANK(AK1406),_xlfn.LET(
    _xlpm.nameBeforeSlash, IF(ISNUMBER(SEARCH("/", Y1406)), LEFT(Y1406, SEARCH("/", Y1406)-1), Y1406),
    _xlpm.matchRow, IFERROR(MATCH(_xlpm.nameBeforeSlash, AA:AA, 0), ""),
    _xlpm.difference, IF(_xlpm.matchRow="", "", ABS((R1406 + S1406)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),IF(ISBLANK(Y1406),"","Hidden"))</f>
        <v/>
      </c>
      <c r="AA1406" t="s">
        <v>5546</v>
      </c>
      <c r="AC1406" t="s">
        <v>442</v>
      </c>
      <c r="AD1406" t="str">
        <f>_xlfn.XLOOKUP(AC1406,moves!A:A,moves!B:B)</f>
        <v>fairy</v>
      </c>
      <c r="AE1406">
        <f>_xlfn.XLOOKUP(AC1406,moves!A:A,moves!D:D)</f>
        <v>4</v>
      </c>
      <c r="AF1406" t="str">
        <f>_xlfn.XLOOKUP(AC1406,moves!A:A,moves!E:E)</f>
        <v>When the target next attacks: Remove 1 regular hit from the roll.</v>
      </c>
      <c r="AG1406">
        <v>0</v>
      </c>
      <c r="AH1406">
        <v>0</v>
      </c>
      <c r="AI1406">
        <f t="shared" si="95"/>
        <v>1</v>
      </c>
      <c r="AJ1406" t="s">
        <v>524</v>
      </c>
      <c r="AL1406">
        <v>0</v>
      </c>
      <c r="AM1406" cm="1">
        <f t="array" ref="AM1406">IF(AL1406=1,1,
   IF(ISTEXT(AK1406),1,
   IF(AO1406&gt;1,AM1405,
   IF(AI1406=1,
      IF(SUMPRODUCT((LEN($Y$2:$Y$4096)-LEN(SUBSTITUTE($Y$2:$Y$4096,AA1406,"")))/LEN(AA1406))&gt;0,2,1),
      IF(
         SUMPRODUCT((LEN($Y$2:$Y$4096)-LEN(SUBSTITUTE($Y$2:$Y$4096,AA1406,"")))/LEN(AA1406))
         - SUMPRODUCT((LEN($Y$2:$Y$4096)-LEN(SUBSTITUTE($Y$2:$Y$4096,"Alolan "&amp;AA1406,"")))/LEN("Alolan "&amp;AA1406))
         - SUMPRODUCT((LEN($Y$2:$Y$4096)-LEN(SUBSTITUTE($Y$2:$Y$4096,"Galarian "&amp;AA1406,"")))/LEN("Galarian "&amp;AA1406))
         - SUMPRODUCT((LEN($Y$2:$Y$4096)-LEN(SUBSTITUTE($Y$2:$Y$4096,"Hisuian "&amp;AA1406,"")))/LEN("Hisuian "&amp;AA1406))
         - SUMPRODUCT((LEN($Y$2:$Y$4096)-LEN(SUBSTITUTE($Y$2:$Y$4096,"Paldean "&amp;AA1406,"")))/LEN("Paldean "&amp;AA1406))
      &gt;0,2,1)
   ))))</f>
        <v>2</v>
      </c>
      <c r="AN1406">
        <v>0</v>
      </c>
      <c r="AO1406">
        <v>0</v>
      </c>
    </row>
    <row r="1407" spans="1:41" x14ac:dyDescent="0.25">
      <c r="A1407">
        <v>511</v>
      </c>
      <c r="B1407" t="s">
        <v>2146</v>
      </c>
      <c r="C1407" t="s">
        <v>1468</v>
      </c>
      <c r="D1407"/>
      <c r="E1407">
        <v>50</v>
      </c>
      <c r="F1407">
        <v>53</v>
      </c>
      <c r="G1407">
        <v>48</v>
      </c>
      <c r="H1407">
        <v>53</v>
      </c>
      <c r="I1407">
        <v>48</v>
      </c>
      <c r="J1407">
        <v>64</v>
      </c>
      <c r="K1407" t="s">
        <v>2147</v>
      </c>
      <c r="L1407" t="s">
        <v>247</v>
      </c>
      <c r="M1407" t="s">
        <v>249</v>
      </c>
      <c r="N1407">
        <v>5.74</v>
      </c>
      <c r="O1407">
        <v>4.88</v>
      </c>
      <c r="R1407">
        <f t="shared" si="92"/>
        <v>6</v>
      </c>
      <c r="S1407">
        <f t="shared" si="93"/>
        <v>5</v>
      </c>
      <c r="T1407">
        <f t="shared" si="94"/>
        <v>11</v>
      </c>
      <c r="U1407" t="s">
        <v>1468</v>
      </c>
      <c r="V1407" t="s">
        <v>1512</v>
      </c>
      <c r="W1407" t="s">
        <v>1492</v>
      </c>
      <c r="X1407" t="s">
        <v>1524</v>
      </c>
      <c r="Y1407" t="s">
        <v>2148</v>
      </c>
      <c r="Z1407" cm="1">
        <f t="array" ref="Z1407">IF(ISBLANK(AK1407),_xlfn.LET(
    _xlpm.nameBeforeSlash, IF(ISNUMBER(SEARCH("/", Y1407)), LEFT(Y1407, SEARCH("/", Y1407)-1), Y1407),
    _xlpm.matchRow, IFERROR(MATCH(_xlpm.nameBeforeSlash, AA:AA, 0), ""),
    _xlpm.difference, IF(_xlpm.matchRow="", "", ABS((R1407 + S1407)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),IF(ISBLANK(Y1407),"","Hidden"))</f>
        <v>14</v>
      </c>
      <c r="AA1407" t="s">
        <v>2146</v>
      </c>
      <c r="AC1407" t="s">
        <v>1258</v>
      </c>
      <c r="AD1407" t="str">
        <f>_xlfn.XLOOKUP(AC1407,moves!A:A,moves!B:B)</f>
        <v>normal</v>
      </c>
      <c r="AE1407">
        <f>_xlfn.XLOOKUP(AC1407,moves!A:A,moves!D:D)</f>
        <v>2</v>
      </c>
      <c r="AF1407" t="str">
        <f>_xlfn.XLOOKUP(AC1407,moves!A:A,moves!E:E)</f>
        <v>When the target is next attacked: Add 1 regular hit from the roll.</v>
      </c>
      <c r="AG1407">
        <v>0</v>
      </c>
      <c r="AH1407">
        <v>0</v>
      </c>
      <c r="AI1407">
        <f t="shared" si="95"/>
        <v>0</v>
      </c>
      <c r="AJ1407" t="s">
        <v>523</v>
      </c>
      <c r="AL1407">
        <v>0</v>
      </c>
      <c r="AM1407" cm="1">
        <f t="array" ref="AM1407">IF(AL1407=1,1,
   IF(ISTEXT(AK1407),1,
   IF(AO1407&gt;1,AM1406,
   IF(AI1407=1,
      IF(SUMPRODUCT((LEN($Y$2:$Y$4096)-LEN(SUBSTITUTE($Y$2:$Y$4096,AA1407,"")))/LEN(AA1407))&gt;0,2,1),
      IF(
         SUMPRODUCT((LEN($Y$2:$Y$4096)-LEN(SUBSTITUTE($Y$2:$Y$4096,AA1407,"")))/LEN(AA1407))
         - SUMPRODUCT((LEN($Y$2:$Y$4096)-LEN(SUBSTITUTE($Y$2:$Y$4096,"Alolan "&amp;AA1407,"")))/LEN("Alolan "&amp;AA1407))
         - SUMPRODUCT((LEN($Y$2:$Y$4096)-LEN(SUBSTITUTE($Y$2:$Y$4096,"Galarian "&amp;AA1407,"")))/LEN("Galarian "&amp;AA1407))
         - SUMPRODUCT((LEN($Y$2:$Y$4096)-LEN(SUBSTITUTE($Y$2:$Y$4096,"Hisuian "&amp;AA1407,"")))/LEN("Hisuian "&amp;AA1407))
         - SUMPRODUCT((LEN($Y$2:$Y$4096)-LEN(SUBSTITUTE($Y$2:$Y$4096,"Paldean "&amp;AA1407,"")))/LEN("Paldean "&amp;AA1407))
      &gt;0,2,1)
   ))))</f>
        <v>1</v>
      </c>
      <c r="AN1407">
        <v>0</v>
      </c>
      <c r="AO1407">
        <v>0</v>
      </c>
    </row>
    <row r="1408" spans="1:41" x14ac:dyDescent="0.25">
      <c r="A1408" t="s">
        <v>4274</v>
      </c>
      <c r="B1408" t="s">
        <v>2146</v>
      </c>
      <c r="C1408" t="s">
        <v>1468</v>
      </c>
      <c r="D1408"/>
      <c r="E1408">
        <v>50</v>
      </c>
      <c r="F1408">
        <v>53</v>
      </c>
      <c r="G1408">
        <v>48</v>
      </c>
      <c r="H1408">
        <v>53</v>
      </c>
      <c r="I1408">
        <v>48</v>
      </c>
      <c r="J1408">
        <v>64</v>
      </c>
      <c r="K1408" t="s">
        <v>2147</v>
      </c>
      <c r="L1408" t="s">
        <v>247</v>
      </c>
      <c r="M1408" t="s">
        <v>249</v>
      </c>
      <c r="N1408">
        <v>5.74</v>
      </c>
      <c r="O1408">
        <v>4.88</v>
      </c>
      <c r="R1408">
        <f t="shared" si="92"/>
        <v>6</v>
      </c>
      <c r="S1408">
        <f t="shared" si="93"/>
        <v>5</v>
      </c>
      <c r="T1408">
        <f t="shared" si="94"/>
        <v>11</v>
      </c>
      <c r="U1408" t="s">
        <v>1468</v>
      </c>
      <c r="V1408" t="s">
        <v>1512</v>
      </c>
      <c r="W1408" t="s">
        <v>1492</v>
      </c>
      <c r="X1408" t="s">
        <v>1524</v>
      </c>
      <c r="Y1408" t="s">
        <v>5548</v>
      </c>
      <c r="Z1408" cm="1">
        <f t="array" ref="Z1408">IF(ISBLANK(AK1408),_xlfn.LET(
    _xlpm.nameBeforeSlash, IF(ISNUMBER(SEARCH("/", Y1408)), LEFT(Y1408, SEARCH("/", Y1408)-1), Y1408),
    _xlpm.matchRow, IFERROR(MATCH(_xlpm.nameBeforeSlash, AA:AA, 0), ""),
    _xlpm.difference, IF(_xlpm.matchRow="", "", ABS((R1408 + S1408)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),IF(ISBLANK(Y1408),"","Hidden"))</f>
        <v>14</v>
      </c>
      <c r="AA1408" t="s">
        <v>5549</v>
      </c>
      <c r="AC1408" t="s">
        <v>1261</v>
      </c>
      <c r="AD1408" t="str">
        <f>_xlfn.XLOOKUP(AC1408,moves!A:A,moves!B:B)</f>
        <v>normal</v>
      </c>
      <c r="AE1408">
        <f>_xlfn.XLOOKUP(AC1408,moves!A:A,moves!D:D)</f>
        <v>2</v>
      </c>
      <c r="AF1408" t="str">
        <f>_xlfn.XLOOKUP(AC1408,moves!A:A,moves!E:E)</f>
        <v>Regular hits deal +1 damage.</v>
      </c>
      <c r="AG1408">
        <v>0</v>
      </c>
      <c r="AH1408">
        <v>0</v>
      </c>
      <c r="AI1408">
        <f t="shared" si="95"/>
        <v>1</v>
      </c>
      <c r="AJ1408" t="s">
        <v>523</v>
      </c>
      <c r="AL1408">
        <v>0</v>
      </c>
      <c r="AM1408" cm="1">
        <f t="array" ref="AM1408">IF(AL1408=1,1,
   IF(ISTEXT(AK1408),1,
   IF(AO1408&gt;1,AM1407,
   IF(AI1408=1,
      IF(SUMPRODUCT((LEN($Y$2:$Y$4096)-LEN(SUBSTITUTE($Y$2:$Y$4096,AA1408,"")))/LEN(AA1408))&gt;0,2,1),
      IF(
         SUMPRODUCT((LEN($Y$2:$Y$4096)-LEN(SUBSTITUTE($Y$2:$Y$4096,AA1408,"")))/LEN(AA1408))
         - SUMPRODUCT((LEN($Y$2:$Y$4096)-LEN(SUBSTITUTE($Y$2:$Y$4096,"Alolan "&amp;AA1408,"")))/LEN("Alolan "&amp;AA1408))
         - SUMPRODUCT((LEN($Y$2:$Y$4096)-LEN(SUBSTITUTE($Y$2:$Y$4096,"Galarian "&amp;AA1408,"")))/LEN("Galarian "&amp;AA1408))
         - SUMPRODUCT((LEN($Y$2:$Y$4096)-LEN(SUBSTITUTE($Y$2:$Y$4096,"Hisuian "&amp;AA1408,"")))/LEN("Hisuian "&amp;AA1408))
         - SUMPRODUCT((LEN($Y$2:$Y$4096)-LEN(SUBSTITUTE($Y$2:$Y$4096,"Paldean "&amp;AA1408,"")))/LEN("Paldean "&amp;AA1408))
      &gt;0,2,1)
   ))))</f>
        <v>1</v>
      </c>
      <c r="AN1408">
        <v>0</v>
      </c>
      <c r="AO1408">
        <v>0</v>
      </c>
    </row>
    <row r="1409" spans="1:41" x14ac:dyDescent="0.25">
      <c r="A1409">
        <v>512</v>
      </c>
      <c r="B1409" t="s">
        <v>2148</v>
      </c>
      <c r="C1409" t="s">
        <v>1468</v>
      </c>
      <c r="D1409"/>
      <c r="E1409">
        <v>75</v>
      </c>
      <c r="F1409">
        <v>98</v>
      </c>
      <c r="G1409">
        <v>63</v>
      </c>
      <c r="H1409">
        <v>98</v>
      </c>
      <c r="I1409">
        <v>63</v>
      </c>
      <c r="J1409">
        <v>101</v>
      </c>
      <c r="K1409" t="s">
        <v>2149</v>
      </c>
      <c r="L1409" t="s">
        <v>247</v>
      </c>
      <c r="M1409" t="s">
        <v>249</v>
      </c>
      <c r="N1409">
        <v>9.92</v>
      </c>
      <c r="O1409">
        <v>6.7799999999999994</v>
      </c>
      <c r="R1409">
        <f t="shared" si="92"/>
        <v>10</v>
      </c>
      <c r="S1409">
        <f t="shared" si="93"/>
        <v>7</v>
      </c>
      <c r="T1409">
        <f t="shared" si="94"/>
        <v>17</v>
      </c>
      <c r="U1409" t="s">
        <v>1468</v>
      </c>
      <c r="V1409" t="s">
        <v>1512</v>
      </c>
      <c r="W1409" t="s">
        <v>1492</v>
      </c>
      <c r="X1409" t="s">
        <v>1524</v>
      </c>
      <c r="Z1409" t="str" cm="1">
        <f t="array" ref="Z1409">IF(ISBLANK(AK1409),_xlfn.LET(
    _xlpm.nameBeforeSlash, IF(ISNUMBER(SEARCH("/", Y1409)), LEFT(Y1409, SEARCH("/", Y1409)-1), Y1409),
    _xlpm.matchRow, IFERROR(MATCH(_xlpm.nameBeforeSlash, AA:AA, 0), ""),
    _xlpm.difference, IF(_xlpm.matchRow="", "", ABS((R1409 + S1409)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),IF(ISBLANK(Y1409),"","Hidden"))</f>
        <v/>
      </c>
      <c r="AA1409" t="s">
        <v>2148</v>
      </c>
      <c r="AC1409" t="s">
        <v>1144</v>
      </c>
      <c r="AD1409" t="str">
        <f>_xlfn.XLOOKUP(AC1409,moves!A:A,moves!B:B)</f>
        <v>grass</v>
      </c>
      <c r="AE1409">
        <f>_xlfn.XLOOKUP(AC1409,moves!A:A,moves!D:D)</f>
        <v>4</v>
      </c>
      <c r="AF1409" t="str">
        <f>_xlfn.XLOOKUP(AC1409,moves!A:A,moves!E:E)</f>
        <v>Every 2 regular hits deal +1 damage.</v>
      </c>
      <c r="AG1409">
        <v>0</v>
      </c>
      <c r="AH1409">
        <v>0</v>
      </c>
      <c r="AI1409">
        <f t="shared" si="95"/>
        <v>0</v>
      </c>
      <c r="AJ1409" t="s">
        <v>525</v>
      </c>
      <c r="AL1409">
        <v>0</v>
      </c>
      <c r="AM1409" cm="1">
        <f t="array" ref="AM1409">IF(AL1409=1,1,
   IF(ISTEXT(AK1409),1,
   IF(AO1409&gt;1,AM1408,
   IF(AI1409=1,
      IF(SUMPRODUCT((LEN($Y$2:$Y$4096)-LEN(SUBSTITUTE($Y$2:$Y$4096,AA1409,"")))/LEN(AA1409))&gt;0,2,1),
      IF(
         SUMPRODUCT((LEN($Y$2:$Y$4096)-LEN(SUBSTITUTE($Y$2:$Y$4096,AA1409,"")))/LEN(AA1409))
         - SUMPRODUCT((LEN($Y$2:$Y$4096)-LEN(SUBSTITUTE($Y$2:$Y$4096,"Alolan "&amp;AA1409,"")))/LEN("Alolan "&amp;AA1409))
         - SUMPRODUCT((LEN($Y$2:$Y$4096)-LEN(SUBSTITUTE($Y$2:$Y$4096,"Galarian "&amp;AA1409,"")))/LEN("Galarian "&amp;AA1409))
         - SUMPRODUCT((LEN($Y$2:$Y$4096)-LEN(SUBSTITUTE($Y$2:$Y$4096,"Hisuian "&amp;AA1409,"")))/LEN("Hisuian "&amp;AA1409))
         - SUMPRODUCT((LEN($Y$2:$Y$4096)-LEN(SUBSTITUTE($Y$2:$Y$4096,"Paldean "&amp;AA1409,"")))/LEN("Paldean "&amp;AA1409))
      &gt;0,2,1)
   ))))</f>
        <v>2</v>
      </c>
      <c r="AN1409">
        <v>0</v>
      </c>
      <c r="AO1409">
        <v>0</v>
      </c>
    </row>
    <row r="1410" spans="1:41" x14ac:dyDescent="0.25">
      <c r="A1410" t="s">
        <v>4275</v>
      </c>
      <c r="B1410" t="s">
        <v>2148</v>
      </c>
      <c r="C1410" t="s">
        <v>1468</v>
      </c>
      <c r="D1410"/>
      <c r="E1410">
        <v>75</v>
      </c>
      <c r="F1410">
        <v>98</v>
      </c>
      <c r="G1410">
        <v>63</v>
      </c>
      <c r="H1410">
        <v>98</v>
      </c>
      <c r="I1410">
        <v>63</v>
      </c>
      <c r="J1410">
        <v>101</v>
      </c>
      <c r="K1410" t="s">
        <v>2149</v>
      </c>
      <c r="L1410" t="s">
        <v>247</v>
      </c>
      <c r="M1410" t="s">
        <v>249</v>
      </c>
      <c r="N1410">
        <v>9.92</v>
      </c>
      <c r="O1410">
        <v>6.7799999999999994</v>
      </c>
      <c r="R1410">
        <f t="shared" ref="R1410:R1473" si="96">MROUND(N1410,1)+P1410</f>
        <v>10</v>
      </c>
      <c r="S1410">
        <f t="shared" ref="S1410:S1473" si="97">MROUND(O1410,1)+Q1410</f>
        <v>7</v>
      </c>
      <c r="T1410">
        <f t="shared" si="94"/>
        <v>17</v>
      </c>
      <c r="U1410" t="s">
        <v>1468</v>
      </c>
      <c r="V1410" t="s">
        <v>1512</v>
      </c>
      <c r="W1410" t="s">
        <v>1492</v>
      </c>
      <c r="X1410" t="s">
        <v>1524</v>
      </c>
      <c r="Z1410" t="str" cm="1">
        <f t="array" ref="Z1410">IF(ISBLANK(AK1410),_xlfn.LET(
    _xlpm.nameBeforeSlash, IF(ISNUMBER(SEARCH("/", Y1410)), LEFT(Y1410, SEARCH("/", Y1410)-1), Y1410),
    _xlpm.matchRow, IFERROR(MATCH(_xlpm.nameBeforeSlash, AA:AA, 0), ""),
    _xlpm.difference, IF(_xlpm.matchRow="", "", ABS((R1410 + S1410)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),IF(ISBLANK(Y1410),"","Hidden"))</f>
        <v/>
      </c>
      <c r="AA1410" t="s">
        <v>5548</v>
      </c>
      <c r="AC1410" t="s">
        <v>6664</v>
      </c>
      <c r="AD1410" t="str">
        <f>_xlfn.XLOOKUP(AC1410,moves!A:A,moves!B:B)</f>
        <v>grass</v>
      </c>
      <c r="AE1410">
        <f>_xlfn.XLOOKUP(AC1410,moves!A:A,moves!D:D)</f>
        <v>4</v>
      </c>
      <c r="AF1410" t="str">
        <f>_xlfn.XLOOKUP(AC1410,moves!A:A,moves!E:E)</f>
        <v>When the target is next attacked: Add 1 regular hit to the roll.</v>
      </c>
      <c r="AG1410">
        <v>0</v>
      </c>
      <c r="AH1410">
        <v>0</v>
      </c>
      <c r="AI1410">
        <f t="shared" si="95"/>
        <v>1</v>
      </c>
      <c r="AJ1410" t="s">
        <v>525</v>
      </c>
      <c r="AL1410">
        <v>0</v>
      </c>
      <c r="AM1410" cm="1">
        <f t="array" ref="AM1410">IF(AL1410=1,1,
   IF(ISTEXT(AK1410),1,
   IF(AO1410&gt;1,AM1409,
   IF(AI1410=1,
      IF(SUMPRODUCT((LEN($Y$2:$Y$4096)-LEN(SUBSTITUTE($Y$2:$Y$4096,AA1410,"")))/LEN(AA1410))&gt;0,2,1),
      IF(
         SUMPRODUCT((LEN($Y$2:$Y$4096)-LEN(SUBSTITUTE($Y$2:$Y$4096,AA1410,"")))/LEN(AA1410))
         - SUMPRODUCT((LEN($Y$2:$Y$4096)-LEN(SUBSTITUTE($Y$2:$Y$4096,"Alolan "&amp;AA1410,"")))/LEN("Alolan "&amp;AA1410))
         - SUMPRODUCT((LEN($Y$2:$Y$4096)-LEN(SUBSTITUTE($Y$2:$Y$4096,"Galarian "&amp;AA1410,"")))/LEN("Galarian "&amp;AA1410))
         - SUMPRODUCT((LEN($Y$2:$Y$4096)-LEN(SUBSTITUTE($Y$2:$Y$4096,"Hisuian "&amp;AA1410,"")))/LEN("Hisuian "&amp;AA1410))
         - SUMPRODUCT((LEN($Y$2:$Y$4096)-LEN(SUBSTITUTE($Y$2:$Y$4096,"Paldean "&amp;AA1410,"")))/LEN("Paldean "&amp;AA1410))
      &gt;0,2,1)
   ))))</f>
        <v>2</v>
      </c>
      <c r="AN1410">
        <v>0</v>
      </c>
      <c r="AO1410">
        <v>0</v>
      </c>
    </row>
    <row r="1411" spans="1:41" x14ac:dyDescent="0.25">
      <c r="A1411">
        <v>513</v>
      </c>
      <c r="B1411" t="s">
        <v>2150</v>
      </c>
      <c r="C1411" t="s">
        <v>1479</v>
      </c>
      <c r="D1411"/>
      <c r="E1411">
        <v>50</v>
      </c>
      <c r="F1411">
        <v>53</v>
      </c>
      <c r="G1411">
        <v>48</v>
      </c>
      <c r="H1411">
        <v>53</v>
      </c>
      <c r="I1411">
        <v>48</v>
      </c>
      <c r="J1411">
        <v>64</v>
      </c>
      <c r="K1411" t="s">
        <v>2151</v>
      </c>
      <c r="L1411" t="s">
        <v>247</v>
      </c>
      <c r="M1411" t="s">
        <v>251</v>
      </c>
      <c r="N1411">
        <v>5.74</v>
      </c>
      <c r="O1411">
        <v>4.88</v>
      </c>
      <c r="R1411">
        <f t="shared" si="96"/>
        <v>6</v>
      </c>
      <c r="S1411">
        <f t="shared" si="97"/>
        <v>5</v>
      </c>
      <c r="T1411">
        <f t="shared" si="94"/>
        <v>11</v>
      </c>
      <c r="U1411" t="s">
        <v>1479</v>
      </c>
      <c r="V1411" t="s">
        <v>1512</v>
      </c>
      <c r="W1411" t="s">
        <v>1492</v>
      </c>
      <c r="X1411" t="s">
        <v>1524</v>
      </c>
      <c r="Y1411" t="s">
        <v>2152</v>
      </c>
      <c r="Z1411" cm="1">
        <f t="array" ref="Z1411">IF(ISBLANK(AK1411),_xlfn.LET(
    _xlpm.nameBeforeSlash, IF(ISNUMBER(SEARCH("/", Y1411)), LEFT(Y1411, SEARCH("/", Y1411)-1), Y1411),
    _xlpm.matchRow, IFERROR(MATCH(_xlpm.nameBeforeSlash, AA:AA, 0), ""),
    _xlpm.difference, IF(_xlpm.matchRow="", "", ABS((R1411 + S1411)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),IF(ISBLANK(Y1411),"","Hidden"))</f>
        <v>14</v>
      </c>
      <c r="AA1411" t="s">
        <v>2150</v>
      </c>
      <c r="AC1411" t="s">
        <v>1258</v>
      </c>
      <c r="AD1411" t="str">
        <f>_xlfn.XLOOKUP(AC1411,moves!A:A,moves!B:B)</f>
        <v>normal</v>
      </c>
      <c r="AE1411">
        <f>_xlfn.XLOOKUP(AC1411,moves!A:A,moves!D:D)</f>
        <v>2</v>
      </c>
      <c r="AF1411" t="str">
        <f>_xlfn.XLOOKUP(AC1411,moves!A:A,moves!E:E)</f>
        <v>When the target is next attacked: Add 1 regular hit from the roll.</v>
      </c>
      <c r="AG1411">
        <v>0</v>
      </c>
      <c r="AH1411">
        <v>0</v>
      </c>
      <c r="AI1411">
        <f t="shared" si="95"/>
        <v>0</v>
      </c>
      <c r="AJ1411" t="s">
        <v>523</v>
      </c>
      <c r="AL1411">
        <v>0</v>
      </c>
      <c r="AM1411" cm="1">
        <f t="array" ref="AM1411">IF(AL1411=1,1,
   IF(ISTEXT(AK1411),1,
   IF(AO1411&gt;1,AM1410,
   IF(AI1411=1,
      IF(SUMPRODUCT((LEN($Y$2:$Y$4096)-LEN(SUBSTITUTE($Y$2:$Y$4096,AA1411,"")))/LEN(AA1411))&gt;0,2,1),
      IF(
         SUMPRODUCT((LEN($Y$2:$Y$4096)-LEN(SUBSTITUTE($Y$2:$Y$4096,AA1411,"")))/LEN(AA1411))
         - SUMPRODUCT((LEN($Y$2:$Y$4096)-LEN(SUBSTITUTE($Y$2:$Y$4096,"Alolan "&amp;AA1411,"")))/LEN("Alolan "&amp;AA1411))
         - SUMPRODUCT((LEN($Y$2:$Y$4096)-LEN(SUBSTITUTE($Y$2:$Y$4096,"Galarian "&amp;AA1411,"")))/LEN("Galarian "&amp;AA1411))
         - SUMPRODUCT((LEN($Y$2:$Y$4096)-LEN(SUBSTITUTE($Y$2:$Y$4096,"Hisuian "&amp;AA1411,"")))/LEN("Hisuian "&amp;AA1411))
         - SUMPRODUCT((LEN($Y$2:$Y$4096)-LEN(SUBSTITUTE($Y$2:$Y$4096,"Paldean "&amp;AA1411,"")))/LEN("Paldean "&amp;AA1411))
      &gt;0,2,1)
   ))))</f>
        <v>1</v>
      </c>
      <c r="AN1411">
        <v>0</v>
      </c>
      <c r="AO1411">
        <v>0</v>
      </c>
    </row>
    <row r="1412" spans="1:41" x14ac:dyDescent="0.25">
      <c r="A1412" t="s">
        <v>4276</v>
      </c>
      <c r="B1412" t="s">
        <v>2150</v>
      </c>
      <c r="C1412" t="s">
        <v>1479</v>
      </c>
      <c r="D1412"/>
      <c r="E1412">
        <v>50</v>
      </c>
      <c r="F1412">
        <v>53</v>
      </c>
      <c r="G1412">
        <v>48</v>
      </c>
      <c r="H1412">
        <v>53</v>
      </c>
      <c r="I1412">
        <v>48</v>
      </c>
      <c r="J1412">
        <v>64</v>
      </c>
      <c r="K1412" t="s">
        <v>2151</v>
      </c>
      <c r="L1412" t="s">
        <v>247</v>
      </c>
      <c r="M1412" t="s">
        <v>251</v>
      </c>
      <c r="N1412">
        <v>5.74</v>
      </c>
      <c r="O1412">
        <v>4.88</v>
      </c>
      <c r="R1412">
        <f t="shared" si="96"/>
        <v>6</v>
      </c>
      <c r="S1412">
        <f t="shared" si="97"/>
        <v>5</v>
      </c>
      <c r="T1412">
        <f t="shared" si="94"/>
        <v>11</v>
      </c>
      <c r="U1412" t="s">
        <v>1479</v>
      </c>
      <c r="V1412" t="s">
        <v>1512</v>
      </c>
      <c r="W1412" t="s">
        <v>1492</v>
      </c>
      <c r="X1412" t="s">
        <v>1524</v>
      </c>
      <c r="Y1412" t="s">
        <v>5550</v>
      </c>
      <c r="Z1412" cm="1">
        <f t="array" ref="Z1412">IF(ISBLANK(AK1412),_xlfn.LET(
    _xlpm.nameBeforeSlash, IF(ISNUMBER(SEARCH("/", Y1412)), LEFT(Y1412, SEARCH("/", Y1412)-1), Y1412),
    _xlpm.matchRow, IFERROR(MATCH(_xlpm.nameBeforeSlash, AA:AA, 0), ""),
    _xlpm.difference, IF(_xlpm.matchRow="", "", ABS((R1412 + S1412)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),IF(ISBLANK(Y1412),"","Hidden"))</f>
        <v>14</v>
      </c>
      <c r="AA1412" t="s">
        <v>5551</v>
      </c>
      <c r="AC1412" t="s">
        <v>1261</v>
      </c>
      <c r="AD1412" t="str">
        <f>_xlfn.XLOOKUP(AC1412,moves!A:A,moves!B:B)</f>
        <v>normal</v>
      </c>
      <c r="AE1412">
        <f>_xlfn.XLOOKUP(AC1412,moves!A:A,moves!D:D)</f>
        <v>2</v>
      </c>
      <c r="AF1412" t="str">
        <f>_xlfn.XLOOKUP(AC1412,moves!A:A,moves!E:E)</f>
        <v>Regular hits deal +1 damage.</v>
      </c>
      <c r="AG1412">
        <v>0</v>
      </c>
      <c r="AH1412">
        <v>0</v>
      </c>
      <c r="AI1412">
        <f t="shared" si="95"/>
        <v>1</v>
      </c>
      <c r="AJ1412" t="s">
        <v>523</v>
      </c>
      <c r="AL1412">
        <v>0</v>
      </c>
      <c r="AM1412" cm="1">
        <f t="array" ref="AM1412">IF(AL1412=1,1,
   IF(ISTEXT(AK1412),1,
   IF(AO1412&gt;1,AM1411,
   IF(AI1412=1,
      IF(SUMPRODUCT((LEN($Y$2:$Y$4096)-LEN(SUBSTITUTE($Y$2:$Y$4096,AA1412,"")))/LEN(AA1412))&gt;0,2,1),
      IF(
         SUMPRODUCT((LEN($Y$2:$Y$4096)-LEN(SUBSTITUTE($Y$2:$Y$4096,AA1412,"")))/LEN(AA1412))
         - SUMPRODUCT((LEN($Y$2:$Y$4096)-LEN(SUBSTITUTE($Y$2:$Y$4096,"Alolan "&amp;AA1412,"")))/LEN("Alolan "&amp;AA1412))
         - SUMPRODUCT((LEN($Y$2:$Y$4096)-LEN(SUBSTITUTE($Y$2:$Y$4096,"Galarian "&amp;AA1412,"")))/LEN("Galarian "&amp;AA1412))
         - SUMPRODUCT((LEN($Y$2:$Y$4096)-LEN(SUBSTITUTE($Y$2:$Y$4096,"Hisuian "&amp;AA1412,"")))/LEN("Hisuian "&amp;AA1412))
         - SUMPRODUCT((LEN($Y$2:$Y$4096)-LEN(SUBSTITUTE($Y$2:$Y$4096,"Paldean "&amp;AA1412,"")))/LEN("Paldean "&amp;AA1412))
      &gt;0,2,1)
   ))))</f>
        <v>1</v>
      </c>
      <c r="AN1412">
        <v>0</v>
      </c>
      <c r="AO1412">
        <v>0</v>
      </c>
    </row>
    <row r="1413" spans="1:41" x14ac:dyDescent="0.25">
      <c r="A1413">
        <v>514</v>
      </c>
      <c r="B1413" t="s">
        <v>2152</v>
      </c>
      <c r="C1413" t="s">
        <v>1479</v>
      </c>
      <c r="D1413"/>
      <c r="E1413">
        <v>75</v>
      </c>
      <c r="F1413">
        <v>98</v>
      </c>
      <c r="G1413">
        <v>63</v>
      </c>
      <c r="H1413">
        <v>98</v>
      </c>
      <c r="I1413">
        <v>63</v>
      </c>
      <c r="J1413">
        <v>101</v>
      </c>
      <c r="K1413" t="s">
        <v>2153</v>
      </c>
      <c r="L1413" t="s">
        <v>247</v>
      </c>
      <c r="M1413" t="s">
        <v>251</v>
      </c>
      <c r="N1413">
        <v>9.92</v>
      </c>
      <c r="O1413">
        <v>6.7799999999999994</v>
      </c>
      <c r="R1413">
        <f t="shared" si="96"/>
        <v>10</v>
      </c>
      <c r="S1413">
        <f t="shared" si="97"/>
        <v>7</v>
      </c>
      <c r="T1413">
        <f t="shared" si="94"/>
        <v>17</v>
      </c>
      <c r="U1413" t="s">
        <v>1479</v>
      </c>
      <c r="V1413" t="s">
        <v>1512</v>
      </c>
      <c r="W1413" t="s">
        <v>1492</v>
      </c>
      <c r="X1413" t="s">
        <v>1524</v>
      </c>
      <c r="Z1413" t="str" cm="1">
        <f t="array" ref="Z1413">IF(ISBLANK(AK1413),_xlfn.LET(
    _xlpm.nameBeforeSlash, IF(ISNUMBER(SEARCH("/", Y1413)), LEFT(Y1413, SEARCH("/", Y1413)-1), Y1413),
    _xlpm.matchRow, IFERROR(MATCH(_xlpm.nameBeforeSlash, AA:AA, 0), ""),
    _xlpm.difference, IF(_xlpm.matchRow="", "", ABS((R1413 + S1413)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),IF(ISBLANK(Y1413),"","Hidden"))</f>
        <v/>
      </c>
      <c r="AA1413" t="s">
        <v>2152</v>
      </c>
      <c r="AC1413" t="s">
        <v>412</v>
      </c>
      <c r="AD1413" t="str">
        <f>_xlfn.XLOOKUP(AC1413,moves!A:A,moves!B:B)</f>
        <v>fire</v>
      </c>
      <c r="AE1413">
        <f>_xlfn.XLOOKUP(AC1413,moves!A:A,moves!D:D)</f>
        <v>5</v>
      </c>
      <c r="AF1413" t="str">
        <f>_xlfn.XLOOKUP(AC1413,moves!A:A,moves!E:E)</f>
        <v>If 2 or more status symbols are rolled: Inflict the Burned status on the target.</v>
      </c>
      <c r="AG1413">
        <v>0</v>
      </c>
      <c r="AH1413">
        <v>0</v>
      </c>
      <c r="AI1413">
        <f t="shared" si="95"/>
        <v>0</v>
      </c>
      <c r="AJ1413" t="s">
        <v>525</v>
      </c>
      <c r="AL1413">
        <v>0</v>
      </c>
      <c r="AM1413" cm="1">
        <f t="array" ref="AM1413">IF(AL1413=1,1,
   IF(ISTEXT(AK1413),1,
   IF(AO1413&gt;1,AM1412,
   IF(AI1413=1,
      IF(SUMPRODUCT((LEN($Y$2:$Y$4096)-LEN(SUBSTITUTE($Y$2:$Y$4096,AA1413,"")))/LEN(AA1413))&gt;0,2,1),
      IF(
         SUMPRODUCT((LEN($Y$2:$Y$4096)-LEN(SUBSTITUTE($Y$2:$Y$4096,AA1413,"")))/LEN(AA1413))
         - SUMPRODUCT((LEN($Y$2:$Y$4096)-LEN(SUBSTITUTE($Y$2:$Y$4096,"Alolan "&amp;AA1413,"")))/LEN("Alolan "&amp;AA1413))
         - SUMPRODUCT((LEN($Y$2:$Y$4096)-LEN(SUBSTITUTE($Y$2:$Y$4096,"Galarian "&amp;AA1413,"")))/LEN("Galarian "&amp;AA1413))
         - SUMPRODUCT((LEN($Y$2:$Y$4096)-LEN(SUBSTITUTE($Y$2:$Y$4096,"Hisuian "&amp;AA1413,"")))/LEN("Hisuian "&amp;AA1413))
         - SUMPRODUCT((LEN($Y$2:$Y$4096)-LEN(SUBSTITUTE($Y$2:$Y$4096,"Paldean "&amp;AA1413,"")))/LEN("Paldean "&amp;AA1413))
      &gt;0,2,1)
   ))))</f>
        <v>2</v>
      </c>
      <c r="AN1413">
        <v>0</v>
      </c>
      <c r="AO1413">
        <v>0</v>
      </c>
    </row>
    <row r="1414" spans="1:41" x14ac:dyDescent="0.25">
      <c r="A1414" t="s">
        <v>4277</v>
      </c>
      <c r="B1414" t="s">
        <v>2152</v>
      </c>
      <c r="C1414" t="s">
        <v>1479</v>
      </c>
      <c r="D1414"/>
      <c r="E1414">
        <v>75</v>
      </c>
      <c r="F1414">
        <v>98</v>
      </c>
      <c r="G1414">
        <v>63</v>
      </c>
      <c r="H1414">
        <v>98</v>
      </c>
      <c r="I1414">
        <v>63</v>
      </c>
      <c r="J1414">
        <v>101</v>
      </c>
      <c r="K1414" t="s">
        <v>2153</v>
      </c>
      <c r="L1414" t="s">
        <v>247</v>
      </c>
      <c r="M1414" t="s">
        <v>251</v>
      </c>
      <c r="N1414">
        <v>9.92</v>
      </c>
      <c r="O1414">
        <v>6.7799999999999994</v>
      </c>
      <c r="R1414">
        <f t="shared" si="96"/>
        <v>10</v>
      </c>
      <c r="S1414">
        <f t="shared" si="97"/>
        <v>7</v>
      </c>
      <c r="T1414">
        <f t="shared" ref="T1414:T1477" si="98">SUM(S1414,R1414)</f>
        <v>17</v>
      </c>
      <c r="U1414" t="s">
        <v>1479</v>
      </c>
      <c r="V1414" t="s">
        <v>1512</v>
      </c>
      <c r="W1414" t="s">
        <v>1492</v>
      </c>
      <c r="X1414" t="s">
        <v>1524</v>
      </c>
      <c r="Z1414" t="str" cm="1">
        <f t="array" ref="Z1414">IF(ISBLANK(AK1414),_xlfn.LET(
    _xlpm.nameBeforeSlash, IF(ISNUMBER(SEARCH("/", Y1414)), LEFT(Y1414, SEARCH("/", Y1414)-1), Y1414),
    _xlpm.matchRow, IFERROR(MATCH(_xlpm.nameBeforeSlash, AA:AA, 0), ""),
    _xlpm.difference, IF(_xlpm.matchRow="", "", ABS((R1414 + S1414)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),IF(ISBLANK(Y1414),"","Hidden"))</f>
        <v/>
      </c>
      <c r="AA1414" t="s">
        <v>5550</v>
      </c>
      <c r="AC1414" t="s">
        <v>6665</v>
      </c>
      <c r="AD1414" t="str">
        <f>_xlfn.XLOOKUP(AC1414,moves!A:A,moves!B:B)</f>
        <v>fire</v>
      </c>
      <c r="AE1414">
        <f>_xlfn.XLOOKUP(AC1414,moves!A:A,moves!D:D)</f>
        <v>3</v>
      </c>
      <c r="AF1414" t="str">
        <f>_xlfn.XLOOKUP(AC1414,moves!A:A,moves!E:E)</f>
        <v>For each critical hit rolled: Deal 1 damage to any other opposing active Pokémon.</v>
      </c>
      <c r="AG1414">
        <v>0</v>
      </c>
      <c r="AH1414">
        <v>0</v>
      </c>
      <c r="AI1414">
        <f t="shared" ref="AI1414:AI1477" si="99">IF(ISNUMBER(SEARCH("Shiny ", AA1414)), 1, 0)</f>
        <v>1</v>
      </c>
      <c r="AJ1414" t="s">
        <v>525</v>
      </c>
      <c r="AL1414">
        <v>0</v>
      </c>
      <c r="AM1414" cm="1">
        <f t="array" ref="AM1414">IF(AL1414=1,1,
   IF(ISTEXT(AK1414),1,
   IF(AO1414&gt;1,AM1413,
   IF(AI1414=1,
      IF(SUMPRODUCT((LEN($Y$2:$Y$4096)-LEN(SUBSTITUTE($Y$2:$Y$4096,AA1414,"")))/LEN(AA1414))&gt;0,2,1),
      IF(
         SUMPRODUCT((LEN($Y$2:$Y$4096)-LEN(SUBSTITUTE($Y$2:$Y$4096,AA1414,"")))/LEN(AA1414))
         - SUMPRODUCT((LEN($Y$2:$Y$4096)-LEN(SUBSTITUTE($Y$2:$Y$4096,"Alolan "&amp;AA1414,"")))/LEN("Alolan "&amp;AA1414))
         - SUMPRODUCT((LEN($Y$2:$Y$4096)-LEN(SUBSTITUTE($Y$2:$Y$4096,"Galarian "&amp;AA1414,"")))/LEN("Galarian "&amp;AA1414))
         - SUMPRODUCT((LEN($Y$2:$Y$4096)-LEN(SUBSTITUTE($Y$2:$Y$4096,"Hisuian "&amp;AA1414,"")))/LEN("Hisuian "&amp;AA1414))
         - SUMPRODUCT((LEN($Y$2:$Y$4096)-LEN(SUBSTITUTE($Y$2:$Y$4096,"Paldean "&amp;AA1414,"")))/LEN("Paldean "&amp;AA1414))
      &gt;0,2,1)
   ))))</f>
        <v>2</v>
      </c>
      <c r="AN1414">
        <v>0</v>
      </c>
      <c r="AO1414">
        <v>0</v>
      </c>
    </row>
    <row r="1415" spans="1:41" x14ac:dyDescent="0.25">
      <c r="A1415">
        <v>515</v>
      </c>
      <c r="B1415" t="s">
        <v>2154</v>
      </c>
      <c r="C1415" t="s">
        <v>1490</v>
      </c>
      <c r="D1415"/>
      <c r="E1415">
        <v>50</v>
      </c>
      <c r="F1415">
        <v>53</v>
      </c>
      <c r="G1415">
        <v>48</v>
      </c>
      <c r="H1415">
        <v>53</v>
      </c>
      <c r="I1415">
        <v>48</v>
      </c>
      <c r="J1415">
        <v>64</v>
      </c>
      <c r="K1415" t="s">
        <v>2155</v>
      </c>
      <c r="L1415" t="s">
        <v>247</v>
      </c>
      <c r="M1415" t="s">
        <v>249</v>
      </c>
      <c r="N1415">
        <v>5.74</v>
      </c>
      <c r="O1415">
        <v>4.88</v>
      </c>
      <c r="R1415">
        <f t="shared" si="96"/>
        <v>6</v>
      </c>
      <c r="S1415">
        <f t="shared" si="97"/>
        <v>5</v>
      </c>
      <c r="T1415">
        <f t="shared" si="98"/>
        <v>11</v>
      </c>
      <c r="U1415" t="s">
        <v>1490</v>
      </c>
      <c r="V1415" t="s">
        <v>1512</v>
      </c>
      <c r="W1415" t="s">
        <v>1492</v>
      </c>
      <c r="X1415" t="s">
        <v>1524</v>
      </c>
      <c r="Y1415" t="s">
        <v>2156</v>
      </c>
      <c r="Z1415" cm="1">
        <f t="array" ref="Z1415">IF(ISBLANK(AK1415),_xlfn.LET(
    _xlpm.nameBeforeSlash, IF(ISNUMBER(SEARCH("/", Y1415)), LEFT(Y1415, SEARCH("/", Y1415)-1), Y1415),
    _xlpm.matchRow, IFERROR(MATCH(_xlpm.nameBeforeSlash, AA:AA, 0), ""),
    _xlpm.difference, IF(_xlpm.matchRow="", "", ABS((R1415 + S1415)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),IF(ISBLANK(Y1415),"","Hidden"))</f>
        <v>14</v>
      </c>
      <c r="AA1415" t="s">
        <v>2154</v>
      </c>
      <c r="AC1415" t="s">
        <v>1258</v>
      </c>
      <c r="AD1415" t="str">
        <f>_xlfn.XLOOKUP(AC1415,moves!A:A,moves!B:B)</f>
        <v>normal</v>
      </c>
      <c r="AE1415">
        <f>_xlfn.XLOOKUP(AC1415,moves!A:A,moves!D:D)</f>
        <v>2</v>
      </c>
      <c r="AF1415" t="str">
        <f>_xlfn.XLOOKUP(AC1415,moves!A:A,moves!E:E)</f>
        <v>When the target is next attacked: Add 1 regular hit from the roll.</v>
      </c>
      <c r="AG1415">
        <v>0</v>
      </c>
      <c r="AH1415">
        <v>0</v>
      </c>
      <c r="AI1415">
        <f t="shared" si="99"/>
        <v>0</v>
      </c>
      <c r="AJ1415" t="s">
        <v>523</v>
      </c>
      <c r="AL1415">
        <v>0</v>
      </c>
      <c r="AM1415" cm="1">
        <f t="array" ref="AM1415">IF(AL1415=1,1,
   IF(ISTEXT(AK1415),1,
   IF(AO1415&gt;1,AM1414,
   IF(AI1415=1,
      IF(SUMPRODUCT((LEN($Y$2:$Y$4096)-LEN(SUBSTITUTE($Y$2:$Y$4096,AA1415,"")))/LEN(AA1415))&gt;0,2,1),
      IF(
         SUMPRODUCT((LEN($Y$2:$Y$4096)-LEN(SUBSTITUTE($Y$2:$Y$4096,AA1415,"")))/LEN(AA1415))
         - SUMPRODUCT((LEN($Y$2:$Y$4096)-LEN(SUBSTITUTE($Y$2:$Y$4096,"Alolan "&amp;AA1415,"")))/LEN("Alolan "&amp;AA1415))
         - SUMPRODUCT((LEN($Y$2:$Y$4096)-LEN(SUBSTITUTE($Y$2:$Y$4096,"Galarian "&amp;AA1415,"")))/LEN("Galarian "&amp;AA1415))
         - SUMPRODUCT((LEN($Y$2:$Y$4096)-LEN(SUBSTITUTE($Y$2:$Y$4096,"Hisuian "&amp;AA1415,"")))/LEN("Hisuian "&amp;AA1415))
         - SUMPRODUCT((LEN($Y$2:$Y$4096)-LEN(SUBSTITUTE($Y$2:$Y$4096,"Paldean "&amp;AA1415,"")))/LEN("Paldean "&amp;AA1415))
      &gt;0,2,1)
   ))))</f>
        <v>1</v>
      </c>
      <c r="AN1415">
        <v>0</v>
      </c>
      <c r="AO1415">
        <v>0</v>
      </c>
    </row>
    <row r="1416" spans="1:41" x14ac:dyDescent="0.25">
      <c r="A1416" t="s">
        <v>4278</v>
      </c>
      <c r="B1416" t="s">
        <v>2154</v>
      </c>
      <c r="C1416" t="s">
        <v>1490</v>
      </c>
      <c r="D1416"/>
      <c r="E1416">
        <v>50</v>
      </c>
      <c r="F1416">
        <v>53</v>
      </c>
      <c r="G1416">
        <v>48</v>
      </c>
      <c r="H1416">
        <v>53</v>
      </c>
      <c r="I1416">
        <v>48</v>
      </c>
      <c r="J1416">
        <v>64</v>
      </c>
      <c r="K1416" t="s">
        <v>2155</v>
      </c>
      <c r="L1416" t="s">
        <v>247</v>
      </c>
      <c r="M1416" t="s">
        <v>249</v>
      </c>
      <c r="N1416">
        <v>5.74</v>
      </c>
      <c r="O1416">
        <v>4.88</v>
      </c>
      <c r="R1416">
        <f t="shared" si="96"/>
        <v>6</v>
      </c>
      <c r="S1416">
        <f t="shared" si="97"/>
        <v>5</v>
      </c>
      <c r="T1416">
        <f t="shared" si="98"/>
        <v>11</v>
      </c>
      <c r="U1416" t="s">
        <v>1490</v>
      </c>
      <c r="V1416" t="s">
        <v>1512</v>
      </c>
      <c r="W1416" t="s">
        <v>1492</v>
      </c>
      <c r="X1416" t="s">
        <v>1524</v>
      </c>
      <c r="Y1416" t="s">
        <v>5552</v>
      </c>
      <c r="Z1416" cm="1">
        <f t="array" ref="Z1416">IF(ISBLANK(AK1416),_xlfn.LET(
    _xlpm.nameBeforeSlash, IF(ISNUMBER(SEARCH("/", Y1416)), LEFT(Y1416, SEARCH("/", Y1416)-1), Y1416),
    _xlpm.matchRow, IFERROR(MATCH(_xlpm.nameBeforeSlash, AA:AA, 0), ""),
    _xlpm.difference, IF(_xlpm.matchRow="", "", ABS((R1416 + S1416)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),IF(ISBLANK(Y1416),"","Hidden"))</f>
        <v>14</v>
      </c>
      <c r="AA1416" t="s">
        <v>5553</v>
      </c>
      <c r="AC1416" t="s">
        <v>1261</v>
      </c>
      <c r="AD1416" t="str">
        <f>_xlfn.XLOOKUP(AC1416,moves!A:A,moves!B:B)</f>
        <v>normal</v>
      </c>
      <c r="AE1416">
        <f>_xlfn.XLOOKUP(AC1416,moves!A:A,moves!D:D)</f>
        <v>2</v>
      </c>
      <c r="AF1416" t="str">
        <f>_xlfn.XLOOKUP(AC1416,moves!A:A,moves!E:E)</f>
        <v>Regular hits deal +1 damage.</v>
      </c>
      <c r="AG1416">
        <v>0</v>
      </c>
      <c r="AH1416">
        <v>0</v>
      </c>
      <c r="AI1416">
        <f t="shared" si="99"/>
        <v>1</v>
      </c>
      <c r="AJ1416" t="s">
        <v>523</v>
      </c>
      <c r="AL1416">
        <v>0</v>
      </c>
      <c r="AM1416" cm="1">
        <f t="array" ref="AM1416">IF(AL1416=1,1,
   IF(ISTEXT(AK1416),1,
   IF(AO1416&gt;1,AM1415,
   IF(AI1416=1,
      IF(SUMPRODUCT((LEN($Y$2:$Y$4096)-LEN(SUBSTITUTE($Y$2:$Y$4096,AA1416,"")))/LEN(AA1416))&gt;0,2,1),
      IF(
         SUMPRODUCT((LEN($Y$2:$Y$4096)-LEN(SUBSTITUTE($Y$2:$Y$4096,AA1416,"")))/LEN(AA1416))
         - SUMPRODUCT((LEN($Y$2:$Y$4096)-LEN(SUBSTITUTE($Y$2:$Y$4096,"Alolan "&amp;AA1416,"")))/LEN("Alolan "&amp;AA1416))
         - SUMPRODUCT((LEN($Y$2:$Y$4096)-LEN(SUBSTITUTE($Y$2:$Y$4096,"Galarian "&amp;AA1416,"")))/LEN("Galarian "&amp;AA1416))
         - SUMPRODUCT((LEN($Y$2:$Y$4096)-LEN(SUBSTITUTE($Y$2:$Y$4096,"Hisuian "&amp;AA1416,"")))/LEN("Hisuian "&amp;AA1416))
         - SUMPRODUCT((LEN($Y$2:$Y$4096)-LEN(SUBSTITUTE($Y$2:$Y$4096,"Paldean "&amp;AA1416,"")))/LEN("Paldean "&amp;AA1416))
      &gt;0,2,1)
   ))))</f>
        <v>1</v>
      </c>
      <c r="AN1416">
        <v>0</v>
      </c>
      <c r="AO1416">
        <v>0</v>
      </c>
    </row>
    <row r="1417" spans="1:41" x14ac:dyDescent="0.25">
      <c r="A1417">
        <v>516</v>
      </c>
      <c r="B1417" t="s">
        <v>2156</v>
      </c>
      <c r="C1417" t="s">
        <v>1490</v>
      </c>
      <c r="D1417"/>
      <c r="E1417">
        <v>75</v>
      </c>
      <c r="F1417">
        <v>98</v>
      </c>
      <c r="G1417">
        <v>63</v>
      </c>
      <c r="H1417">
        <v>98</v>
      </c>
      <c r="I1417">
        <v>63</v>
      </c>
      <c r="J1417">
        <v>101</v>
      </c>
      <c r="K1417" t="s">
        <v>2157</v>
      </c>
      <c r="L1417" t="s">
        <v>247</v>
      </c>
      <c r="M1417" t="s">
        <v>249</v>
      </c>
      <c r="N1417">
        <v>9.92</v>
      </c>
      <c r="O1417">
        <v>6.7799999999999994</v>
      </c>
      <c r="R1417">
        <f t="shared" si="96"/>
        <v>10</v>
      </c>
      <c r="S1417">
        <f t="shared" si="97"/>
        <v>7</v>
      </c>
      <c r="T1417">
        <f t="shared" si="98"/>
        <v>17</v>
      </c>
      <c r="U1417" t="s">
        <v>1490</v>
      </c>
      <c r="V1417" t="s">
        <v>1512</v>
      </c>
      <c r="W1417" t="s">
        <v>1492</v>
      </c>
      <c r="X1417" t="s">
        <v>1524</v>
      </c>
      <c r="Z1417" t="str" cm="1">
        <f t="array" ref="Z1417">IF(ISBLANK(AK1417),_xlfn.LET(
    _xlpm.nameBeforeSlash, IF(ISNUMBER(SEARCH("/", Y1417)), LEFT(Y1417, SEARCH("/", Y1417)-1), Y1417),
    _xlpm.matchRow, IFERROR(MATCH(_xlpm.nameBeforeSlash, AA:AA, 0), ""),
    _xlpm.difference, IF(_xlpm.matchRow="", "", ABS((R1417 + S1417)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),IF(ISBLANK(Y1417),"","Hidden"))</f>
        <v/>
      </c>
      <c r="AA1417" t="s">
        <v>2156</v>
      </c>
      <c r="AC1417" t="s">
        <v>417</v>
      </c>
      <c r="AD1417" t="str">
        <f>_xlfn.XLOOKUP(AC1417,moves!A:A,moves!B:B)</f>
        <v>water</v>
      </c>
      <c r="AE1417">
        <f>_xlfn.XLOOKUP(AC1417,moves!A:A,moves!D:D)</f>
        <v>4</v>
      </c>
      <c r="AF1417" t="str">
        <f>_xlfn.XLOOKUP(AC1417,moves!A:A,moves!E:E)</f>
        <v>If any status symbols are rolled: Inflict the Burned status on the target.</v>
      </c>
      <c r="AG1417">
        <v>0</v>
      </c>
      <c r="AH1417">
        <v>0</v>
      </c>
      <c r="AI1417">
        <f t="shared" si="99"/>
        <v>0</v>
      </c>
      <c r="AJ1417" t="s">
        <v>525</v>
      </c>
      <c r="AL1417">
        <v>0</v>
      </c>
      <c r="AM1417" cm="1">
        <f t="array" ref="AM1417">IF(AL1417=1,1,
   IF(ISTEXT(AK1417),1,
   IF(AO1417&gt;1,AM1416,
   IF(AI1417=1,
      IF(SUMPRODUCT((LEN($Y$2:$Y$4096)-LEN(SUBSTITUTE($Y$2:$Y$4096,AA1417,"")))/LEN(AA1417))&gt;0,2,1),
      IF(
         SUMPRODUCT((LEN($Y$2:$Y$4096)-LEN(SUBSTITUTE($Y$2:$Y$4096,AA1417,"")))/LEN(AA1417))
         - SUMPRODUCT((LEN($Y$2:$Y$4096)-LEN(SUBSTITUTE($Y$2:$Y$4096,"Alolan "&amp;AA1417,"")))/LEN("Alolan "&amp;AA1417))
         - SUMPRODUCT((LEN($Y$2:$Y$4096)-LEN(SUBSTITUTE($Y$2:$Y$4096,"Galarian "&amp;AA1417,"")))/LEN("Galarian "&amp;AA1417))
         - SUMPRODUCT((LEN($Y$2:$Y$4096)-LEN(SUBSTITUTE($Y$2:$Y$4096,"Hisuian "&amp;AA1417,"")))/LEN("Hisuian "&amp;AA1417))
         - SUMPRODUCT((LEN($Y$2:$Y$4096)-LEN(SUBSTITUTE($Y$2:$Y$4096,"Paldean "&amp;AA1417,"")))/LEN("Paldean "&amp;AA1417))
      &gt;0,2,1)
   ))))</f>
        <v>2</v>
      </c>
      <c r="AN1417">
        <v>0</v>
      </c>
      <c r="AO1417">
        <v>0</v>
      </c>
    </row>
    <row r="1418" spans="1:41" x14ac:dyDescent="0.25">
      <c r="A1418" t="s">
        <v>4279</v>
      </c>
      <c r="B1418" t="s">
        <v>2156</v>
      </c>
      <c r="C1418" t="s">
        <v>1490</v>
      </c>
      <c r="D1418"/>
      <c r="E1418">
        <v>75</v>
      </c>
      <c r="F1418">
        <v>98</v>
      </c>
      <c r="G1418">
        <v>63</v>
      </c>
      <c r="H1418">
        <v>98</v>
      </c>
      <c r="I1418">
        <v>63</v>
      </c>
      <c r="J1418">
        <v>101</v>
      </c>
      <c r="K1418" t="s">
        <v>2157</v>
      </c>
      <c r="L1418" t="s">
        <v>247</v>
      </c>
      <c r="M1418" t="s">
        <v>249</v>
      </c>
      <c r="N1418">
        <v>9.92</v>
      </c>
      <c r="O1418">
        <v>6.7799999999999994</v>
      </c>
      <c r="R1418">
        <f t="shared" si="96"/>
        <v>10</v>
      </c>
      <c r="S1418">
        <f t="shared" si="97"/>
        <v>7</v>
      </c>
      <c r="T1418">
        <f t="shared" si="98"/>
        <v>17</v>
      </c>
      <c r="U1418" t="s">
        <v>1490</v>
      </c>
      <c r="V1418" t="s">
        <v>1512</v>
      </c>
      <c r="W1418" t="s">
        <v>1492</v>
      </c>
      <c r="X1418" t="s">
        <v>1524</v>
      </c>
      <c r="Z1418" t="str" cm="1">
        <f t="array" ref="Z1418">IF(ISBLANK(AK1418),_xlfn.LET(
    _xlpm.nameBeforeSlash, IF(ISNUMBER(SEARCH("/", Y1418)), LEFT(Y1418, SEARCH("/", Y1418)-1), Y1418),
    _xlpm.matchRow, IFERROR(MATCH(_xlpm.nameBeforeSlash, AA:AA, 0), ""),
    _xlpm.difference, IF(_xlpm.matchRow="", "", ABS((R1418 + S1418)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),IF(ISBLANK(Y1418),"","Hidden"))</f>
        <v/>
      </c>
      <c r="AA1418" t="s">
        <v>5552</v>
      </c>
      <c r="AC1418" t="s">
        <v>1407</v>
      </c>
      <c r="AD1418" t="str">
        <f>_xlfn.XLOOKUP(AC1418,moves!A:A,moves!B:B)</f>
        <v>water</v>
      </c>
      <c r="AE1418">
        <f>_xlfn.XLOOKUP(AC1418,moves!A:A,moves!D:D)</f>
        <v>4</v>
      </c>
      <c r="AF1418" t="str">
        <f>_xlfn.XLOOKUP(AC1418,moves!A:A,moves!E:E)</f>
        <v>If any critical hits are rolled: When the target next attacks, Decrease attack strength by 1.</v>
      </c>
      <c r="AG1418">
        <v>0</v>
      </c>
      <c r="AH1418">
        <v>0</v>
      </c>
      <c r="AI1418">
        <f t="shared" si="99"/>
        <v>1</v>
      </c>
      <c r="AJ1418" t="s">
        <v>525</v>
      </c>
      <c r="AL1418">
        <v>0</v>
      </c>
      <c r="AM1418" cm="1">
        <f t="array" ref="AM1418">IF(AL1418=1,1,
   IF(ISTEXT(AK1418),1,
   IF(AO1418&gt;1,AM1417,
   IF(AI1418=1,
      IF(SUMPRODUCT((LEN($Y$2:$Y$4096)-LEN(SUBSTITUTE($Y$2:$Y$4096,AA1418,"")))/LEN(AA1418))&gt;0,2,1),
      IF(
         SUMPRODUCT((LEN($Y$2:$Y$4096)-LEN(SUBSTITUTE($Y$2:$Y$4096,AA1418,"")))/LEN(AA1418))
         - SUMPRODUCT((LEN($Y$2:$Y$4096)-LEN(SUBSTITUTE($Y$2:$Y$4096,"Alolan "&amp;AA1418,"")))/LEN("Alolan "&amp;AA1418))
         - SUMPRODUCT((LEN($Y$2:$Y$4096)-LEN(SUBSTITUTE($Y$2:$Y$4096,"Galarian "&amp;AA1418,"")))/LEN("Galarian "&amp;AA1418))
         - SUMPRODUCT((LEN($Y$2:$Y$4096)-LEN(SUBSTITUTE($Y$2:$Y$4096,"Hisuian "&amp;AA1418,"")))/LEN("Hisuian "&amp;AA1418))
         - SUMPRODUCT((LEN($Y$2:$Y$4096)-LEN(SUBSTITUTE($Y$2:$Y$4096,"Paldean "&amp;AA1418,"")))/LEN("Paldean "&amp;AA1418))
      &gt;0,2,1)
   ))))</f>
        <v>2</v>
      </c>
      <c r="AN1418">
        <v>0</v>
      </c>
      <c r="AO1418">
        <v>0</v>
      </c>
    </row>
    <row r="1419" spans="1:41" x14ac:dyDescent="0.25">
      <c r="A1419">
        <v>517</v>
      </c>
      <c r="B1419" t="s">
        <v>2158</v>
      </c>
      <c r="C1419" t="s">
        <v>429</v>
      </c>
      <c r="D1419"/>
      <c r="E1419">
        <v>76</v>
      </c>
      <c r="F1419">
        <v>25</v>
      </c>
      <c r="G1419">
        <v>45</v>
      </c>
      <c r="H1419">
        <v>67</v>
      </c>
      <c r="I1419">
        <v>55</v>
      </c>
      <c r="J1419">
        <v>24</v>
      </c>
      <c r="K1419" t="s">
        <v>2159</v>
      </c>
      <c r="L1419" t="s">
        <v>247</v>
      </c>
      <c r="M1419" t="s">
        <v>248</v>
      </c>
      <c r="N1419">
        <v>4.5600000000000005</v>
      </c>
      <c r="O1419">
        <v>6.0400000000000009</v>
      </c>
      <c r="R1419">
        <f t="shared" si="96"/>
        <v>5</v>
      </c>
      <c r="S1419">
        <f t="shared" si="97"/>
        <v>6</v>
      </c>
      <c r="T1419">
        <f t="shared" si="98"/>
        <v>11</v>
      </c>
      <c r="U1419" t="s">
        <v>429</v>
      </c>
      <c r="V1419" t="s">
        <v>1536</v>
      </c>
      <c r="W1419" t="s">
        <v>1524</v>
      </c>
      <c r="X1419" t="s">
        <v>1512</v>
      </c>
      <c r="Y1419" t="s">
        <v>2160</v>
      </c>
      <c r="Z1419" cm="1">
        <f t="array" ref="Z1419">IF(ISBLANK(AK1419),_xlfn.LET(
    _xlpm.nameBeforeSlash, IF(ISNUMBER(SEARCH("/", Y1419)), LEFT(Y1419, SEARCH("/", Y1419)-1), Y1419),
    _xlpm.matchRow, IFERROR(MATCH(_xlpm.nameBeforeSlash, AA:AA, 0), ""),
    _xlpm.difference, IF(_xlpm.matchRow="", "", ABS((R1419 + S1419)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),IF(ISBLANK(Y1419),"","Hidden"))</f>
        <v>14</v>
      </c>
      <c r="AA1419" t="s">
        <v>2158</v>
      </c>
      <c r="AC1419" t="s">
        <v>1277</v>
      </c>
      <c r="AD1419" t="str">
        <f>_xlfn.XLOOKUP(AC1419,moves!A:A,moves!B:B)</f>
        <v>normal</v>
      </c>
      <c r="AE1419">
        <f>_xlfn.XLOOKUP(AC1419,moves!A:A,moves!D:D)</f>
        <v>1</v>
      </c>
      <c r="AF1419" t="str">
        <f>_xlfn.XLOOKUP(AC1419,moves!A:A,moves!E:E)</f>
        <v>Inflict the Drowsy status on the target. If the target was already Drowsy: Increase attack strength by 2.</v>
      </c>
      <c r="AG1419">
        <v>0</v>
      </c>
      <c r="AH1419">
        <v>0</v>
      </c>
      <c r="AI1419">
        <f t="shared" si="99"/>
        <v>0</v>
      </c>
      <c r="AJ1419" t="s">
        <v>523</v>
      </c>
      <c r="AL1419">
        <v>0</v>
      </c>
      <c r="AM1419" cm="1">
        <f t="array" ref="AM1419">IF(AL1419=1,1,
   IF(ISTEXT(AK1419),1,
   IF(AO1419&gt;1,AM1418,
   IF(AI1419=1,
      IF(SUMPRODUCT((LEN($Y$2:$Y$4096)-LEN(SUBSTITUTE($Y$2:$Y$4096,AA1419,"")))/LEN(AA1419))&gt;0,2,1),
      IF(
         SUMPRODUCT((LEN($Y$2:$Y$4096)-LEN(SUBSTITUTE($Y$2:$Y$4096,AA1419,"")))/LEN(AA1419))
         - SUMPRODUCT((LEN($Y$2:$Y$4096)-LEN(SUBSTITUTE($Y$2:$Y$4096,"Alolan "&amp;AA1419,"")))/LEN("Alolan "&amp;AA1419))
         - SUMPRODUCT((LEN($Y$2:$Y$4096)-LEN(SUBSTITUTE($Y$2:$Y$4096,"Galarian "&amp;AA1419,"")))/LEN("Galarian "&amp;AA1419))
         - SUMPRODUCT((LEN($Y$2:$Y$4096)-LEN(SUBSTITUTE($Y$2:$Y$4096,"Hisuian "&amp;AA1419,"")))/LEN("Hisuian "&amp;AA1419))
         - SUMPRODUCT((LEN($Y$2:$Y$4096)-LEN(SUBSTITUTE($Y$2:$Y$4096,"Paldean "&amp;AA1419,"")))/LEN("Paldean "&amp;AA1419))
      &gt;0,2,1)
   ))))</f>
        <v>1</v>
      </c>
      <c r="AN1419">
        <v>0</v>
      </c>
      <c r="AO1419">
        <v>0</v>
      </c>
    </row>
    <row r="1420" spans="1:41" x14ac:dyDescent="0.25">
      <c r="A1420" t="s">
        <v>4280</v>
      </c>
      <c r="B1420" t="s">
        <v>2158</v>
      </c>
      <c r="C1420" t="s">
        <v>429</v>
      </c>
      <c r="D1420"/>
      <c r="E1420">
        <v>76</v>
      </c>
      <c r="F1420">
        <v>25</v>
      </c>
      <c r="G1420">
        <v>45</v>
      </c>
      <c r="H1420">
        <v>67</v>
      </c>
      <c r="I1420">
        <v>55</v>
      </c>
      <c r="J1420">
        <v>24</v>
      </c>
      <c r="K1420" t="s">
        <v>2159</v>
      </c>
      <c r="L1420" t="s">
        <v>247</v>
      </c>
      <c r="M1420" t="s">
        <v>248</v>
      </c>
      <c r="N1420">
        <v>4.5600000000000005</v>
      </c>
      <c r="O1420">
        <v>6.0400000000000009</v>
      </c>
      <c r="R1420">
        <f t="shared" si="96"/>
        <v>5</v>
      </c>
      <c r="S1420">
        <f t="shared" si="97"/>
        <v>6</v>
      </c>
      <c r="T1420">
        <f t="shared" si="98"/>
        <v>11</v>
      </c>
      <c r="U1420" t="s">
        <v>429</v>
      </c>
      <c r="V1420" t="s">
        <v>1536</v>
      </c>
      <c r="W1420" t="s">
        <v>1524</v>
      </c>
      <c r="X1420" t="s">
        <v>1512</v>
      </c>
      <c r="Y1420" t="s">
        <v>5554</v>
      </c>
      <c r="Z1420" cm="1">
        <f t="array" ref="Z1420">IF(ISBLANK(AK1420),_xlfn.LET(
    _xlpm.nameBeforeSlash, IF(ISNUMBER(SEARCH("/", Y1420)), LEFT(Y1420, SEARCH("/", Y1420)-1), Y1420),
    _xlpm.matchRow, IFERROR(MATCH(_xlpm.nameBeforeSlash, AA:AA, 0), ""),
    _xlpm.difference, IF(_xlpm.matchRow="", "", ABS((R1420 + S1420)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),IF(ISBLANK(Y1420),"","Hidden"))</f>
        <v>14</v>
      </c>
      <c r="AA1420" t="s">
        <v>5555</v>
      </c>
      <c r="AC1420" t="s">
        <v>733</v>
      </c>
      <c r="AD1420" t="str">
        <f>_xlfn.XLOOKUP(AC1420,moves!A:A,moves!B:B)</f>
        <v>psychic</v>
      </c>
      <c r="AE1420">
        <f>_xlfn.XLOOKUP(AC1420,moves!A:A,moves!D:D)</f>
        <v>2</v>
      </c>
      <c r="AF1420" t="str">
        <f>_xlfn.XLOOKUP(AC1420,moves!A:A,moves!E:E)</f>
        <v>The target may no longer change form, switch out, or flee the battle.</v>
      </c>
      <c r="AG1420">
        <v>0</v>
      </c>
      <c r="AH1420">
        <v>0</v>
      </c>
      <c r="AI1420">
        <f t="shared" si="99"/>
        <v>1</v>
      </c>
      <c r="AJ1420" t="s">
        <v>523</v>
      </c>
      <c r="AL1420">
        <v>0</v>
      </c>
      <c r="AM1420" cm="1">
        <f t="array" ref="AM1420">IF(AL1420=1,1,
   IF(ISTEXT(AK1420),1,
   IF(AO1420&gt;1,AM1419,
   IF(AI1420=1,
      IF(SUMPRODUCT((LEN($Y$2:$Y$4096)-LEN(SUBSTITUTE($Y$2:$Y$4096,AA1420,"")))/LEN(AA1420))&gt;0,2,1),
      IF(
         SUMPRODUCT((LEN($Y$2:$Y$4096)-LEN(SUBSTITUTE($Y$2:$Y$4096,AA1420,"")))/LEN(AA1420))
         - SUMPRODUCT((LEN($Y$2:$Y$4096)-LEN(SUBSTITUTE($Y$2:$Y$4096,"Alolan "&amp;AA1420,"")))/LEN("Alolan "&amp;AA1420))
         - SUMPRODUCT((LEN($Y$2:$Y$4096)-LEN(SUBSTITUTE($Y$2:$Y$4096,"Galarian "&amp;AA1420,"")))/LEN("Galarian "&amp;AA1420))
         - SUMPRODUCT((LEN($Y$2:$Y$4096)-LEN(SUBSTITUTE($Y$2:$Y$4096,"Hisuian "&amp;AA1420,"")))/LEN("Hisuian "&amp;AA1420))
         - SUMPRODUCT((LEN($Y$2:$Y$4096)-LEN(SUBSTITUTE($Y$2:$Y$4096,"Paldean "&amp;AA1420,"")))/LEN("Paldean "&amp;AA1420))
      &gt;0,2,1)
   ))))</f>
        <v>1</v>
      </c>
      <c r="AN1420">
        <v>0</v>
      </c>
      <c r="AO1420">
        <v>0</v>
      </c>
    </row>
    <row r="1421" spans="1:41" x14ac:dyDescent="0.25">
      <c r="A1421">
        <v>518</v>
      </c>
      <c r="B1421" t="s">
        <v>2160</v>
      </c>
      <c r="C1421" t="s">
        <v>429</v>
      </c>
      <c r="D1421"/>
      <c r="E1421">
        <v>116</v>
      </c>
      <c r="F1421">
        <v>55</v>
      </c>
      <c r="G1421">
        <v>85</v>
      </c>
      <c r="H1421">
        <v>107</v>
      </c>
      <c r="I1421">
        <v>95</v>
      </c>
      <c r="J1421">
        <v>29</v>
      </c>
      <c r="K1421" t="s">
        <v>2161</v>
      </c>
      <c r="L1421" t="s">
        <v>247</v>
      </c>
      <c r="M1421" t="s">
        <v>248</v>
      </c>
      <c r="N1421">
        <v>7.06</v>
      </c>
      <c r="O1421">
        <v>10.040000000000001</v>
      </c>
      <c r="R1421">
        <f t="shared" si="96"/>
        <v>7</v>
      </c>
      <c r="S1421">
        <f t="shared" si="97"/>
        <v>10</v>
      </c>
      <c r="T1421">
        <f t="shared" si="98"/>
        <v>17</v>
      </c>
      <c r="U1421" t="s">
        <v>429</v>
      </c>
      <c r="V1421" t="s">
        <v>1536</v>
      </c>
      <c r="W1421" t="s">
        <v>1524</v>
      </c>
      <c r="X1421" t="s">
        <v>1512</v>
      </c>
      <c r="Z1421" t="str" cm="1">
        <f t="array" ref="Z1421">IF(ISBLANK(AK1421),_xlfn.LET(
    _xlpm.nameBeforeSlash, IF(ISNUMBER(SEARCH("/", Y1421)), LEFT(Y1421, SEARCH("/", Y1421)-1), Y1421),
    _xlpm.matchRow, IFERROR(MATCH(_xlpm.nameBeforeSlash, AA:AA, 0), ""),
    _xlpm.difference, IF(_xlpm.matchRow="", "", ABS((R1421 + S1421)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),IF(ISBLANK(Y1421),"","Hidden"))</f>
        <v/>
      </c>
      <c r="AA1421" t="s">
        <v>2160</v>
      </c>
      <c r="AC1421" t="s">
        <v>1311</v>
      </c>
      <c r="AD1421" t="str">
        <f>_xlfn.XLOOKUP(AC1421,moves!A:A,moves!B:B)</f>
        <v>psychic</v>
      </c>
      <c r="AE1421">
        <f>_xlfn.XLOOKUP(AC1421,moves!A:A,moves!D:D)</f>
        <v>5</v>
      </c>
      <c r="AF1421" t="str">
        <f>_xlfn.XLOOKUP(AC1421,moves!A:A,moves!E:E)</f>
        <v>If the target is Drowsy: Deal double damage.</v>
      </c>
      <c r="AG1421">
        <v>0</v>
      </c>
      <c r="AH1421">
        <v>0</v>
      </c>
      <c r="AI1421">
        <f t="shared" si="99"/>
        <v>0</v>
      </c>
      <c r="AJ1421" t="s">
        <v>525</v>
      </c>
      <c r="AL1421">
        <v>0</v>
      </c>
      <c r="AM1421" cm="1">
        <f t="array" ref="AM1421">IF(AL1421=1,1,
   IF(ISTEXT(AK1421),1,
   IF(AO1421&gt;1,AM1420,
   IF(AI1421=1,
      IF(SUMPRODUCT((LEN($Y$2:$Y$4096)-LEN(SUBSTITUTE($Y$2:$Y$4096,AA1421,"")))/LEN(AA1421))&gt;0,2,1),
      IF(
         SUMPRODUCT((LEN($Y$2:$Y$4096)-LEN(SUBSTITUTE($Y$2:$Y$4096,AA1421,"")))/LEN(AA1421))
         - SUMPRODUCT((LEN($Y$2:$Y$4096)-LEN(SUBSTITUTE($Y$2:$Y$4096,"Alolan "&amp;AA1421,"")))/LEN("Alolan "&amp;AA1421))
         - SUMPRODUCT((LEN($Y$2:$Y$4096)-LEN(SUBSTITUTE($Y$2:$Y$4096,"Galarian "&amp;AA1421,"")))/LEN("Galarian "&amp;AA1421))
         - SUMPRODUCT((LEN($Y$2:$Y$4096)-LEN(SUBSTITUTE($Y$2:$Y$4096,"Hisuian "&amp;AA1421,"")))/LEN("Hisuian "&amp;AA1421))
         - SUMPRODUCT((LEN($Y$2:$Y$4096)-LEN(SUBSTITUTE($Y$2:$Y$4096,"Paldean "&amp;AA1421,"")))/LEN("Paldean "&amp;AA1421))
      &gt;0,2,1)
   ))))</f>
        <v>2</v>
      </c>
      <c r="AN1421">
        <v>0</v>
      </c>
      <c r="AO1421">
        <v>0</v>
      </c>
    </row>
    <row r="1422" spans="1:41" x14ac:dyDescent="0.25">
      <c r="A1422" t="s">
        <v>4281</v>
      </c>
      <c r="B1422" t="s">
        <v>2160</v>
      </c>
      <c r="C1422" t="s">
        <v>429</v>
      </c>
      <c r="D1422"/>
      <c r="E1422">
        <v>116</v>
      </c>
      <c r="F1422">
        <v>55</v>
      </c>
      <c r="G1422">
        <v>85</v>
      </c>
      <c r="H1422">
        <v>107</v>
      </c>
      <c r="I1422">
        <v>95</v>
      </c>
      <c r="J1422">
        <v>29</v>
      </c>
      <c r="K1422" t="s">
        <v>2161</v>
      </c>
      <c r="L1422" t="s">
        <v>247</v>
      </c>
      <c r="M1422" t="s">
        <v>248</v>
      </c>
      <c r="N1422">
        <v>7.06</v>
      </c>
      <c r="O1422">
        <v>10.040000000000001</v>
      </c>
      <c r="R1422">
        <f t="shared" si="96"/>
        <v>7</v>
      </c>
      <c r="S1422">
        <f t="shared" si="97"/>
        <v>10</v>
      </c>
      <c r="T1422">
        <f t="shared" si="98"/>
        <v>17</v>
      </c>
      <c r="U1422" t="s">
        <v>429</v>
      </c>
      <c r="V1422" t="s">
        <v>1536</v>
      </c>
      <c r="W1422" t="s">
        <v>1524</v>
      </c>
      <c r="X1422" t="s">
        <v>1512</v>
      </c>
      <c r="Z1422" t="str" cm="1">
        <f t="array" ref="Z1422">IF(ISBLANK(AK1422),_xlfn.LET(
    _xlpm.nameBeforeSlash, IF(ISNUMBER(SEARCH("/", Y1422)), LEFT(Y1422, SEARCH("/", Y1422)-1), Y1422),
    _xlpm.matchRow, IFERROR(MATCH(_xlpm.nameBeforeSlash, AA:AA, 0), ""),
    _xlpm.difference, IF(_xlpm.matchRow="", "", ABS((R1422 + S1422)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),IF(ISBLANK(Y1422),"","Hidden"))</f>
        <v/>
      </c>
      <c r="AA1422" t="s">
        <v>5554</v>
      </c>
      <c r="AC1422" t="s">
        <v>468</v>
      </c>
      <c r="AD1422" t="str">
        <f>_xlfn.XLOOKUP(AC1422,moves!A:A,moves!B:B)</f>
        <v>fairy</v>
      </c>
      <c r="AE1422">
        <f>_xlfn.XLOOKUP(AC1422,moves!A:A,moves!D:D)</f>
        <v>5</v>
      </c>
      <c r="AF1422" t="str">
        <f>_xlfn.XLOOKUP(AC1422,moves!A:A,moves!E:E)</f>
        <v>If 2 or more status symbols are rolled: Inflict the Drowsy status on the target.</v>
      </c>
      <c r="AG1422">
        <v>0</v>
      </c>
      <c r="AH1422">
        <v>0</v>
      </c>
      <c r="AI1422">
        <f t="shared" si="99"/>
        <v>1</v>
      </c>
      <c r="AJ1422" t="s">
        <v>525</v>
      </c>
      <c r="AL1422">
        <v>0</v>
      </c>
      <c r="AM1422" cm="1">
        <f t="array" ref="AM1422">IF(AL1422=1,1,
   IF(ISTEXT(AK1422),1,
   IF(AO1422&gt;1,AM1421,
   IF(AI1422=1,
      IF(SUMPRODUCT((LEN($Y$2:$Y$4096)-LEN(SUBSTITUTE($Y$2:$Y$4096,AA1422,"")))/LEN(AA1422))&gt;0,2,1),
      IF(
         SUMPRODUCT((LEN($Y$2:$Y$4096)-LEN(SUBSTITUTE($Y$2:$Y$4096,AA1422,"")))/LEN(AA1422))
         - SUMPRODUCT((LEN($Y$2:$Y$4096)-LEN(SUBSTITUTE($Y$2:$Y$4096,"Alolan "&amp;AA1422,"")))/LEN("Alolan "&amp;AA1422))
         - SUMPRODUCT((LEN($Y$2:$Y$4096)-LEN(SUBSTITUTE($Y$2:$Y$4096,"Galarian "&amp;AA1422,"")))/LEN("Galarian "&amp;AA1422))
         - SUMPRODUCT((LEN($Y$2:$Y$4096)-LEN(SUBSTITUTE($Y$2:$Y$4096,"Hisuian "&amp;AA1422,"")))/LEN("Hisuian "&amp;AA1422))
         - SUMPRODUCT((LEN($Y$2:$Y$4096)-LEN(SUBSTITUTE($Y$2:$Y$4096,"Paldean "&amp;AA1422,"")))/LEN("Paldean "&amp;AA1422))
      &gt;0,2,1)
   ))))</f>
        <v>2</v>
      </c>
      <c r="AN1422">
        <v>0</v>
      </c>
      <c r="AO1422">
        <v>0</v>
      </c>
    </row>
    <row r="1423" spans="1:41" x14ac:dyDescent="0.25">
      <c r="A1423">
        <v>519</v>
      </c>
      <c r="B1423" t="s">
        <v>2162</v>
      </c>
      <c r="C1423" t="s">
        <v>1512</v>
      </c>
      <c r="D1423" t="s">
        <v>1481</v>
      </c>
      <c r="E1423">
        <v>50</v>
      </c>
      <c r="F1423">
        <v>55</v>
      </c>
      <c r="G1423">
        <v>50</v>
      </c>
      <c r="H1423">
        <v>36</v>
      </c>
      <c r="I1423">
        <v>30</v>
      </c>
      <c r="J1423">
        <v>43</v>
      </c>
      <c r="K1423" t="s">
        <v>2163</v>
      </c>
      <c r="L1423" t="s">
        <v>250</v>
      </c>
      <c r="M1423" t="s">
        <v>249</v>
      </c>
      <c r="N1423">
        <v>4.83</v>
      </c>
      <c r="O1423">
        <v>4.4000000000000004</v>
      </c>
      <c r="R1423">
        <f t="shared" si="96"/>
        <v>5</v>
      </c>
      <c r="S1423">
        <f t="shared" si="97"/>
        <v>4</v>
      </c>
      <c r="T1423">
        <f t="shared" si="98"/>
        <v>9</v>
      </c>
      <c r="U1423" t="s">
        <v>1512</v>
      </c>
      <c r="V1423" t="s">
        <v>1481</v>
      </c>
      <c r="W1423" t="s">
        <v>1499</v>
      </c>
      <c r="X1423" t="s">
        <v>1514</v>
      </c>
      <c r="Y1423" t="s">
        <v>2164</v>
      </c>
      <c r="Z1423" cm="1">
        <f t="array" ref="Z1423">IF(ISBLANK(AK1423),_xlfn.LET(
    _xlpm.nameBeforeSlash, IF(ISNUMBER(SEARCH("/", Y1423)), LEFT(Y1423, SEARCH("/", Y1423)-1), Y1423),
    _xlpm.matchRow, IFERROR(MATCH(_xlpm.nameBeforeSlash, AA:AA, 0), ""),
    _xlpm.difference, IF(_xlpm.matchRow="", "", ABS((R1423 + S1423)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),IF(ISBLANK(Y1423),"","Hidden"))</f>
        <v>8</v>
      </c>
      <c r="AA1423" t="s">
        <v>2162</v>
      </c>
      <c r="AC1423" t="s">
        <v>652</v>
      </c>
      <c r="AD1423" t="str">
        <f>_xlfn.XLOOKUP(AC1423,moves!A:A,moves!B:B)</f>
        <v>flying</v>
      </c>
      <c r="AE1423">
        <f>_xlfn.XLOOKUP(AC1423,moves!A:A,moves!D:D)</f>
        <v>2</v>
      </c>
      <c r="AF1423" t="str">
        <f>_xlfn.XLOOKUP(AC1423,moves!A:A,moves!E:E)</f>
        <v>When the target is next attacked: Add 1 critical hit to the roll.</v>
      </c>
      <c r="AG1423">
        <v>0</v>
      </c>
      <c r="AH1423">
        <v>0</v>
      </c>
      <c r="AI1423">
        <f t="shared" si="99"/>
        <v>0</v>
      </c>
      <c r="AJ1423" t="s">
        <v>523</v>
      </c>
      <c r="AL1423">
        <v>0</v>
      </c>
      <c r="AM1423" cm="1">
        <f t="array" ref="AM1423">IF(AL1423=1,1,
   IF(ISTEXT(AK1423),1,
   IF(AO1423&gt;1,AM1422,
   IF(AI1423=1,
      IF(SUMPRODUCT((LEN($Y$2:$Y$4096)-LEN(SUBSTITUTE($Y$2:$Y$4096,AA1423,"")))/LEN(AA1423))&gt;0,2,1),
      IF(
         SUMPRODUCT((LEN($Y$2:$Y$4096)-LEN(SUBSTITUTE($Y$2:$Y$4096,AA1423,"")))/LEN(AA1423))
         - SUMPRODUCT((LEN($Y$2:$Y$4096)-LEN(SUBSTITUTE($Y$2:$Y$4096,"Alolan "&amp;AA1423,"")))/LEN("Alolan "&amp;AA1423))
         - SUMPRODUCT((LEN($Y$2:$Y$4096)-LEN(SUBSTITUTE($Y$2:$Y$4096,"Galarian "&amp;AA1423,"")))/LEN("Galarian "&amp;AA1423))
         - SUMPRODUCT((LEN($Y$2:$Y$4096)-LEN(SUBSTITUTE($Y$2:$Y$4096,"Hisuian "&amp;AA1423,"")))/LEN("Hisuian "&amp;AA1423))
         - SUMPRODUCT((LEN($Y$2:$Y$4096)-LEN(SUBSTITUTE($Y$2:$Y$4096,"Paldean "&amp;AA1423,"")))/LEN("Paldean "&amp;AA1423))
      &gt;0,2,1)
   ))))</f>
        <v>1</v>
      </c>
      <c r="AN1423">
        <v>0</v>
      </c>
      <c r="AO1423">
        <v>0</v>
      </c>
    </row>
    <row r="1424" spans="1:41" x14ac:dyDescent="0.25">
      <c r="A1424" t="s">
        <v>4282</v>
      </c>
      <c r="B1424" t="s">
        <v>2162</v>
      </c>
      <c r="C1424" t="s">
        <v>1512</v>
      </c>
      <c r="D1424" t="s">
        <v>1481</v>
      </c>
      <c r="E1424">
        <v>50</v>
      </c>
      <c r="F1424">
        <v>55</v>
      </c>
      <c r="G1424">
        <v>50</v>
      </c>
      <c r="H1424">
        <v>36</v>
      </c>
      <c r="I1424">
        <v>30</v>
      </c>
      <c r="J1424">
        <v>43</v>
      </c>
      <c r="K1424" t="s">
        <v>2163</v>
      </c>
      <c r="L1424" t="s">
        <v>250</v>
      </c>
      <c r="M1424" t="s">
        <v>249</v>
      </c>
      <c r="N1424">
        <v>4.83</v>
      </c>
      <c r="O1424">
        <v>4.4000000000000004</v>
      </c>
      <c r="R1424">
        <f t="shared" si="96"/>
        <v>5</v>
      </c>
      <c r="S1424">
        <f t="shared" si="97"/>
        <v>4</v>
      </c>
      <c r="T1424">
        <f t="shared" si="98"/>
        <v>9</v>
      </c>
      <c r="U1424" t="s">
        <v>1512</v>
      </c>
      <c r="V1424" t="s">
        <v>1481</v>
      </c>
      <c r="W1424" t="s">
        <v>1499</v>
      </c>
      <c r="X1424" t="s">
        <v>1514</v>
      </c>
      <c r="Y1424" t="s">
        <v>5556</v>
      </c>
      <c r="Z1424" cm="1">
        <f t="array" ref="Z1424">IF(ISBLANK(AK1424),_xlfn.LET(
    _xlpm.nameBeforeSlash, IF(ISNUMBER(SEARCH("/", Y1424)), LEFT(Y1424, SEARCH("/", Y1424)-1), Y1424),
    _xlpm.matchRow, IFERROR(MATCH(_xlpm.nameBeforeSlash, AA:AA, 0), ""),
    _xlpm.difference, IF(_xlpm.matchRow="", "", ABS((R1424 + S1424)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),IF(ISBLANK(Y1424),"","Hidden"))</f>
        <v>8</v>
      </c>
      <c r="AA1424" t="s">
        <v>5557</v>
      </c>
      <c r="AC1424" t="s">
        <v>1103</v>
      </c>
      <c r="AD1424" t="str">
        <f>_xlfn.XLOOKUP(AC1424,moves!A:A,moves!B:B)</f>
        <v>flying</v>
      </c>
      <c r="AE1424">
        <f>_xlfn.XLOOKUP(AC1424,moves!A:A,moves!D:D)</f>
        <v>1</v>
      </c>
      <c r="AF1424" t="str">
        <f>_xlfn.XLOOKUP(AC1424,moves!A:A,moves!E:E)</f>
        <v>Increase the initiative of all your currently active Pokémon by 5 and change the weather condition to Strong Winds.</v>
      </c>
      <c r="AG1424">
        <v>0</v>
      </c>
      <c r="AH1424">
        <v>0</v>
      </c>
      <c r="AI1424">
        <f t="shared" si="99"/>
        <v>1</v>
      </c>
      <c r="AJ1424" t="s">
        <v>523</v>
      </c>
      <c r="AL1424">
        <v>0</v>
      </c>
      <c r="AM1424" cm="1">
        <f t="array" ref="AM1424">IF(AL1424=1,1,
   IF(ISTEXT(AK1424),1,
   IF(AO1424&gt;1,AM1423,
   IF(AI1424=1,
      IF(SUMPRODUCT((LEN($Y$2:$Y$4096)-LEN(SUBSTITUTE($Y$2:$Y$4096,AA1424,"")))/LEN(AA1424))&gt;0,2,1),
      IF(
         SUMPRODUCT((LEN($Y$2:$Y$4096)-LEN(SUBSTITUTE($Y$2:$Y$4096,AA1424,"")))/LEN(AA1424))
         - SUMPRODUCT((LEN($Y$2:$Y$4096)-LEN(SUBSTITUTE($Y$2:$Y$4096,"Alolan "&amp;AA1424,"")))/LEN("Alolan "&amp;AA1424))
         - SUMPRODUCT((LEN($Y$2:$Y$4096)-LEN(SUBSTITUTE($Y$2:$Y$4096,"Galarian "&amp;AA1424,"")))/LEN("Galarian "&amp;AA1424))
         - SUMPRODUCT((LEN($Y$2:$Y$4096)-LEN(SUBSTITUTE($Y$2:$Y$4096,"Hisuian "&amp;AA1424,"")))/LEN("Hisuian "&amp;AA1424))
         - SUMPRODUCT((LEN($Y$2:$Y$4096)-LEN(SUBSTITUTE($Y$2:$Y$4096,"Paldean "&amp;AA1424,"")))/LEN("Paldean "&amp;AA1424))
      &gt;0,2,1)
   ))))</f>
        <v>1</v>
      </c>
      <c r="AN1424">
        <v>0</v>
      </c>
      <c r="AO1424">
        <v>0</v>
      </c>
    </row>
    <row r="1425" spans="1:41" x14ac:dyDescent="0.25">
      <c r="A1425">
        <v>520</v>
      </c>
      <c r="B1425" t="s">
        <v>2164</v>
      </c>
      <c r="C1425" t="s">
        <v>1512</v>
      </c>
      <c r="D1425" t="s">
        <v>1481</v>
      </c>
      <c r="E1425">
        <v>62</v>
      </c>
      <c r="F1425">
        <v>77</v>
      </c>
      <c r="G1425">
        <v>62</v>
      </c>
      <c r="H1425">
        <v>50</v>
      </c>
      <c r="I1425">
        <v>42</v>
      </c>
      <c r="J1425">
        <v>65</v>
      </c>
      <c r="K1425" t="s">
        <v>2165</v>
      </c>
      <c r="L1425" t="s">
        <v>250</v>
      </c>
      <c r="M1425" t="s">
        <v>249</v>
      </c>
      <c r="N1425">
        <v>6.95</v>
      </c>
      <c r="O1425">
        <v>5.6</v>
      </c>
      <c r="R1425">
        <f t="shared" si="96"/>
        <v>7</v>
      </c>
      <c r="S1425">
        <f t="shared" si="97"/>
        <v>6</v>
      </c>
      <c r="T1425">
        <f t="shared" si="98"/>
        <v>13</v>
      </c>
      <c r="U1425" t="s">
        <v>1512</v>
      </c>
      <c r="V1425" t="s">
        <v>1481</v>
      </c>
      <c r="W1425" t="s">
        <v>1499</v>
      </c>
      <c r="X1425" t="s">
        <v>1514</v>
      </c>
      <c r="Y1425" t="s">
        <v>7850</v>
      </c>
      <c r="Z1425" cm="1">
        <f t="array" ref="Z1425">IF(ISBLANK(AK1425),_xlfn.LET(
    _xlpm.nameBeforeSlash, IF(ISNUMBER(SEARCH("/", Y1425)), LEFT(Y1425, SEARCH("/", Y1425)-1), Y1425),
    _xlpm.matchRow, IFERROR(MATCH(_xlpm.nameBeforeSlash, AA:AA, 0), ""),
    _xlpm.difference, IF(_xlpm.matchRow="", "", ABS((R1425 + S1425)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),IF(ISBLANK(Y1425),"","Hidden"))</f>
        <v>13</v>
      </c>
      <c r="AA1425" t="s">
        <v>2164</v>
      </c>
      <c r="AC1425" t="s">
        <v>880</v>
      </c>
      <c r="AD1425" t="str">
        <f>_xlfn.XLOOKUP(AC1425,moves!A:A,moves!B:B)</f>
        <v>flying</v>
      </c>
      <c r="AE1425">
        <f>_xlfn.XLOOKUP(AC1425,moves!A:A,moves!D:D)</f>
        <v>3</v>
      </c>
      <c r="AF1425" t="str">
        <f>_xlfn.XLOOKUP(AC1425,moves!A:A,moves!E:E)</f>
        <v>When the target is next attacked: Add 1 critical hit to the roll.</v>
      </c>
      <c r="AG1425">
        <v>0</v>
      </c>
      <c r="AH1425">
        <v>0</v>
      </c>
      <c r="AI1425">
        <f t="shared" si="99"/>
        <v>0</v>
      </c>
      <c r="AJ1425" t="s">
        <v>524</v>
      </c>
      <c r="AL1425">
        <v>0</v>
      </c>
      <c r="AM1425" cm="1">
        <f t="array" ref="AM1425">IF(AL1425=1,1,
   IF(ISTEXT(AK1425),1,
   IF(AO1425&gt;1,AM1424,
   IF(AI1425=1,
      IF(SUMPRODUCT((LEN($Y$2:$Y$4096)-LEN(SUBSTITUTE($Y$2:$Y$4096,AA1425,"")))/LEN(AA1425))&gt;0,2,1),
      IF(
         SUMPRODUCT((LEN($Y$2:$Y$4096)-LEN(SUBSTITUTE($Y$2:$Y$4096,AA1425,"")))/LEN(AA1425))
         - SUMPRODUCT((LEN($Y$2:$Y$4096)-LEN(SUBSTITUTE($Y$2:$Y$4096,"Alolan "&amp;AA1425,"")))/LEN("Alolan "&amp;AA1425))
         - SUMPRODUCT((LEN($Y$2:$Y$4096)-LEN(SUBSTITUTE($Y$2:$Y$4096,"Galarian "&amp;AA1425,"")))/LEN("Galarian "&amp;AA1425))
         - SUMPRODUCT((LEN($Y$2:$Y$4096)-LEN(SUBSTITUTE($Y$2:$Y$4096,"Hisuian "&amp;AA1425,"")))/LEN("Hisuian "&amp;AA1425))
         - SUMPRODUCT((LEN($Y$2:$Y$4096)-LEN(SUBSTITUTE($Y$2:$Y$4096,"Paldean "&amp;AA1425,"")))/LEN("Paldean "&amp;AA1425))
      &gt;0,2,1)
   ))))</f>
        <v>2</v>
      </c>
      <c r="AN1425">
        <v>0</v>
      </c>
      <c r="AO1425">
        <v>0</v>
      </c>
    </row>
    <row r="1426" spans="1:41" x14ac:dyDescent="0.25">
      <c r="A1426" t="s">
        <v>4283</v>
      </c>
      <c r="B1426" t="s">
        <v>2164</v>
      </c>
      <c r="C1426" t="s">
        <v>1512</v>
      </c>
      <c r="D1426" t="s">
        <v>1481</v>
      </c>
      <c r="E1426">
        <v>62</v>
      </c>
      <c r="F1426">
        <v>77</v>
      </c>
      <c r="G1426">
        <v>62</v>
      </c>
      <c r="H1426">
        <v>50</v>
      </c>
      <c r="I1426">
        <v>42</v>
      </c>
      <c r="J1426">
        <v>65</v>
      </c>
      <c r="K1426" t="s">
        <v>2165</v>
      </c>
      <c r="L1426" t="s">
        <v>250</v>
      </c>
      <c r="M1426" t="s">
        <v>249</v>
      </c>
      <c r="N1426">
        <v>6.95</v>
      </c>
      <c r="O1426">
        <v>5.6</v>
      </c>
      <c r="R1426">
        <f t="shared" si="96"/>
        <v>7</v>
      </c>
      <c r="S1426">
        <f t="shared" si="97"/>
        <v>6</v>
      </c>
      <c r="T1426">
        <f t="shared" si="98"/>
        <v>13</v>
      </c>
      <c r="U1426" t="s">
        <v>1512</v>
      </c>
      <c r="V1426" t="s">
        <v>1481</v>
      </c>
      <c r="W1426" t="s">
        <v>1499</v>
      </c>
      <c r="X1426" t="s">
        <v>1514</v>
      </c>
      <c r="Y1426" t="s">
        <v>7847</v>
      </c>
      <c r="Z1426" cm="1">
        <f t="array" ref="Z1426">IF(ISBLANK(AK1426),_xlfn.LET(
    _xlpm.nameBeforeSlash, IF(ISNUMBER(SEARCH("/", Y1426)), LEFT(Y1426, SEARCH("/", Y1426)-1), Y1426),
    _xlpm.matchRow, IFERROR(MATCH(_xlpm.nameBeforeSlash, AA:AA, 0), ""),
    _xlpm.difference, IF(_xlpm.matchRow="", "", ABS((R1426 + S1426)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),IF(ISBLANK(Y1426),"","Hidden"))</f>
        <v>13</v>
      </c>
      <c r="AA1426" t="s">
        <v>5556</v>
      </c>
      <c r="AC1426" t="s">
        <v>6381</v>
      </c>
      <c r="AD1426" t="str">
        <f>_xlfn.XLOOKUP(AC1426,moves!A:A,moves!B:B)</f>
        <v>flying</v>
      </c>
      <c r="AE1426">
        <f>_xlfn.XLOOKUP(AC1426,moves!A:A,moves!D:D)</f>
        <v>0</v>
      </c>
      <c r="AF1426" t="str">
        <f>_xlfn.XLOOKUP(AC1426,moves!A:A,moves!E:E)</f>
        <v>Heal 4. The user loses its Flying typing.</v>
      </c>
      <c r="AG1426">
        <v>0</v>
      </c>
      <c r="AH1426">
        <v>0</v>
      </c>
      <c r="AI1426">
        <f t="shared" si="99"/>
        <v>1</v>
      </c>
      <c r="AJ1426" t="s">
        <v>524</v>
      </c>
      <c r="AL1426">
        <v>0</v>
      </c>
      <c r="AM1426" cm="1">
        <f t="array" ref="AM1426">IF(AL1426=1,1,
   IF(ISTEXT(AK1426),1,
   IF(AO1426&gt;1,AM1425,
   IF(AI1426=1,
      IF(SUMPRODUCT((LEN($Y$2:$Y$4096)-LEN(SUBSTITUTE($Y$2:$Y$4096,AA1426,"")))/LEN(AA1426))&gt;0,2,1),
      IF(
         SUMPRODUCT((LEN($Y$2:$Y$4096)-LEN(SUBSTITUTE($Y$2:$Y$4096,AA1426,"")))/LEN(AA1426))
         - SUMPRODUCT((LEN($Y$2:$Y$4096)-LEN(SUBSTITUTE($Y$2:$Y$4096,"Alolan "&amp;AA1426,"")))/LEN("Alolan "&amp;AA1426))
         - SUMPRODUCT((LEN($Y$2:$Y$4096)-LEN(SUBSTITUTE($Y$2:$Y$4096,"Galarian "&amp;AA1426,"")))/LEN("Galarian "&amp;AA1426))
         - SUMPRODUCT((LEN($Y$2:$Y$4096)-LEN(SUBSTITUTE($Y$2:$Y$4096,"Hisuian "&amp;AA1426,"")))/LEN("Hisuian "&amp;AA1426))
         - SUMPRODUCT((LEN($Y$2:$Y$4096)-LEN(SUBSTITUTE($Y$2:$Y$4096,"Paldean "&amp;AA1426,"")))/LEN("Paldean "&amp;AA1426))
      &gt;0,2,1)
   ))))</f>
        <v>2</v>
      </c>
      <c r="AN1426">
        <v>0</v>
      </c>
      <c r="AO1426">
        <v>0</v>
      </c>
    </row>
    <row r="1427" spans="1:41" x14ac:dyDescent="0.25">
      <c r="A1427">
        <v>521</v>
      </c>
      <c r="B1427" t="s">
        <v>2166</v>
      </c>
      <c r="C1427" t="s">
        <v>1512</v>
      </c>
      <c r="D1427" t="s">
        <v>1481</v>
      </c>
      <c r="E1427">
        <v>80</v>
      </c>
      <c r="F1427">
        <v>115</v>
      </c>
      <c r="G1427">
        <v>80</v>
      </c>
      <c r="H1427">
        <v>65</v>
      </c>
      <c r="I1427">
        <v>55</v>
      </c>
      <c r="J1427">
        <v>93</v>
      </c>
      <c r="K1427" t="s">
        <v>2167</v>
      </c>
      <c r="L1427" t="s">
        <v>250</v>
      </c>
      <c r="M1427" t="s">
        <v>249</v>
      </c>
      <c r="N1427">
        <v>10.120000000000001</v>
      </c>
      <c r="O1427">
        <v>7.25</v>
      </c>
      <c r="P1427">
        <v>1</v>
      </c>
      <c r="R1427">
        <f t="shared" si="96"/>
        <v>11</v>
      </c>
      <c r="S1427">
        <f t="shared" si="97"/>
        <v>7</v>
      </c>
      <c r="T1427">
        <f t="shared" si="98"/>
        <v>18</v>
      </c>
      <c r="U1427" t="s">
        <v>1512</v>
      </c>
      <c r="V1427" t="s">
        <v>1481</v>
      </c>
      <c r="W1427" t="s">
        <v>1499</v>
      </c>
      <c r="X1427" t="s">
        <v>1514</v>
      </c>
      <c r="Z1427" t="str" cm="1">
        <f t="array" ref="Z1427">IF(ISBLANK(AK1427),_xlfn.LET(
    _xlpm.nameBeforeSlash, IF(ISNUMBER(SEARCH("/", Y1427)), LEFT(Y1427, SEARCH("/", Y1427)-1), Y1427),
    _xlpm.matchRow, IFERROR(MATCH(_xlpm.nameBeforeSlash, AA:AA, 0), ""),
    _xlpm.difference, IF(_xlpm.matchRow="", "", ABS((R1427 + S1427)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),IF(ISBLANK(Y1427),"","Hidden"))</f>
        <v/>
      </c>
      <c r="AA1427" t="s">
        <v>7850</v>
      </c>
      <c r="AC1427" t="s">
        <v>1095</v>
      </c>
      <c r="AD1427" t="str">
        <f>_xlfn.XLOOKUP(AC1427,moves!A:A,moves!B:B)</f>
        <v>flying</v>
      </c>
      <c r="AE1427">
        <f>_xlfn.XLOOKUP(AC1427,moves!A:A,moves!D:D)</f>
        <v>4</v>
      </c>
      <c r="AF1427" t="str">
        <f>_xlfn.XLOOKUP(AC1427,moves!A:A,moves!E:E)</f>
        <v xml:space="preserve"> </v>
      </c>
      <c r="AG1427">
        <v>0</v>
      </c>
      <c r="AH1427">
        <v>0</v>
      </c>
      <c r="AI1427">
        <f t="shared" si="99"/>
        <v>0</v>
      </c>
      <c r="AJ1427" t="s">
        <v>525</v>
      </c>
      <c r="AL1427">
        <v>0</v>
      </c>
      <c r="AM1427" cm="1">
        <f t="array" ref="AM1427">IF(AL1427=1,1,
   IF(ISTEXT(AK1427),1,
   IF(AO1427&gt;1,AM1426,
   IF(AI1427=1,
      IF(SUMPRODUCT((LEN($Y$2:$Y$4096)-LEN(SUBSTITUTE($Y$2:$Y$4096,AA1427,"")))/LEN(AA1427))&gt;0,2,1),
      IF(
         SUMPRODUCT((LEN($Y$2:$Y$4096)-LEN(SUBSTITUTE($Y$2:$Y$4096,AA1427,"")))/LEN(AA1427))
         - SUMPRODUCT((LEN($Y$2:$Y$4096)-LEN(SUBSTITUTE($Y$2:$Y$4096,"Alolan "&amp;AA1427,"")))/LEN("Alolan "&amp;AA1427))
         - SUMPRODUCT((LEN($Y$2:$Y$4096)-LEN(SUBSTITUTE($Y$2:$Y$4096,"Galarian "&amp;AA1427,"")))/LEN("Galarian "&amp;AA1427))
         - SUMPRODUCT((LEN($Y$2:$Y$4096)-LEN(SUBSTITUTE($Y$2:$Y$4096,"Hisuian "&amp;AA1427,"")))/LEN("Hisuian "&amp;AA1427))
         - SUMPRODUCT((LEN($Y$2:$Y$4096)-LEN(SUBSTITUTE($Y$2:$Y$4096,"Paldean "&amp;AA1427,"")))/LEN("Paldean "&amp;AA1427))
      &gt;0,2,1)
   ))))</f>
        <v>2</v>
      </c>
      <c r="AN1427">
        <v>0</v>
      </c>
      <c r="AO1427">
        <v>0</v>
      </c>
    </row>
    <row r="1428" spans="1:41" x14ac:dyDescent="0.25">
      <c r="A1428" t="s">
        <v>4284</v>
      </c>
      <c r="B1428" t="s">
        <v>2166</v>
      </c>
      <c r="C1428" t="s">
        <v>1512</v>
      </c>
      <c r="D1428" t="s">
        <v>1481</v>
      </c>
      <c r="E1428">
        <v>80</v>
      </c>
      <c r="F1428">
        <v>115</v>
      </c>
      <c r="G1428">
        <v>80</v>
      </c>
      <c r="H1428">
        <v>65</v>
      </c>
      <c r="I1428">
        <v>55</v>
      </c>
      <c r="J1428">
        <v>93</v>
      </c>
      <c r="K1428" t="s">
        <v>2167</v>
      </c>
      <c r="L1428" t="s">
        <v>250</v>
      </c>
      <c r="M1428" t="s">
        <v>249</v>
      </c>
      <c r="N1428">
        <v>10.120000000000001</v>
      </c>
      <c r="O1428">
        <v>7.25</v>
      </c>
      <c r="P1428">
        <v>1</v>
      </c>
      <c r="R1428">
        <f t="shared" si="96"/>
        <v>11</v>
      </c>
      <c r="S1428">
        <f t="shared" si="97"/>
        <v>7</v>
      </c>
      <c r="T1428">
        <f t="shared" si="98"/>
        <v>18</v>
      </c>
      <c r="U1428" t="s">
        <v>1512</v>
      </c>
      <c r="V1428" t="s">
        <v>1481</v>
      </c>
      <c r="W1428" t="s">
        <v>1499</v>
      </c>
      <c r="X1428" t="s">
        <v>1514</v>
      </c>
      <c r="Z1428" t="str" cm="1">
        <f t="array" ref="Z1428">IF(ISBLANK(AK1428),_xlfn.LET(
    _xlpm.nameBeforeSlash, IF(ISNUMBER(SEARCH("/", Y1428)), LEFT(Y1428, SEARCH("/", Y1428)-1), Y1428),
    _xlpm.matchRow, IFERROR(MATCH(_xlpm.nameBeforeSlash, AA:AA, 0), ""),
    _xlpm.difference, IF(_xlpm.matchRow="", "", ABS((R1428 + S1428)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),IF(ISBLANK(Y1428),"","Hidden"))</f>
        <v/>
      </c>
      <c r="AA1428" t="s">
        <v>7847</v>
      </c>
      <c r="AC1428" t="s">
        <v>495</v>
      </c>
      <c r="AD1428" t="str">
        <f>_xlfn.XLOOKUP(AC1428,moves!A:A,moves!B:B)</f>
        <v>flying</v>
      </c>
      <c r="AE1428">
        <f>_xlfn.XLOOKUP(AC1428,moves!A:A,moves!D:D)</f>
        <v>6</v>
      </c>
      <c r="AF1428" t="str">
        <f>_xlfn.XLOOKUP(AC1428,moves!A:A,moves!E:E)</f>
        <v>Critical hits deal +1 damage.</v>
      </c>
      <c r="AG1428">
        <v>0</v>
      </c>
      <c r="AH1428">
        <v>0</v>
      </c>
      <c r="AI1428">
        <f t="shared" si="99"/>
        <v>1</v>
      </c>
      <c r="AJ1428" t="s">
        <v>525</v>
      </c>
      <c r="AL1428">
        <v>0</v>
      </c>
      <c r="AM1428" cm="1">
        <f t="array" ref="AM1428">IF(AL1428=1,1,
   IF(ISTEXT(AK1428),1,
   IF(AO1428&gt;1,AM1427,
   IF(AI1428=1,
      IF(SUMPRODUCT((LEN($Y$2:$Y$4096)-LEN(SUBSTITUTE($Y$2:$Y$4096,AA1428,"")))/LEN(AA1428))&gt;0,2,1),
      IF(
         SUMPRODUCT((LEN($Y$2:$Y$4096)-LEN(SUBSTITUTE($Y$2:$Y$4096,AA1428,"")))/LEN(AA1428))
         - SUMPRODUCT((LEN($Y$2:$Y$4096)-LEN(SUBSTITUTE($Y$2:$Y$4096,"Alolan "&amp;AA1428,"")))/LEN("Alolan "&amp;AA1428))
         - SUMPRODUCT((LEN($Y$2:$Y$4096)-LEN(SUBSTITUTE($Y$2:$Y$4096,"Galarian "&amp;AA1428,"")))/LEN("Galarian "&amp;AA1428))
         - SUMPRODUCT((LEN($Y$2:$Y$4096)-LEN(SUBSTITUTE($Y$2:$Y$4096,"Hisuian "&amp;AA1428,"")))/LEN("Hisuian "&amp;AA1428))
         - SUMPRODUCT((LEN($Y$2:$Y$4096)-LEN(SUBSTITUTE($Y$2:$Y$4096,"Paldean "&amp;AA1428,"")))/LEN("Paldean "&amp;AA1428))
      &gt;0,2,1)
   ))))</f>
        <v>2</v>
      </c>
      <c r="AN1428">
        <v>0</v>
      </c>
      <c r="AO1428">
        <v>0</v>
      </c>
    </row>
    <row r="1429" spans="1:41" x14ac:dyDescent="0.25">
      <c r="A1429">
        <v>522</v>
      </c>
      <c r="B1429" t="s">
        <v>2168</v>
      </c>
      <c r="C1429" t="s">
        <v>1521</v>
      </c>
      <c r="D1429"/>
      <c r="E1429">
        <v>45</v>
      </c>
      <c r="F1429">
        <v>60</v>
      </c>
      <c r="G1429">
        <v>32</v>
      </c>
      <c r="H1429">
        <v>50</v>
      </c>
      <c r="I1429">
        <v>32</v>
      </c>
      <c r="J1429">
        <v>76</v>
      </c>
      <c r="K1429" t="s">
        <v>2169</v>
      </c>
      <c r="L1429" t="s">
        <v>250</v>
      </c>
      <c r="M1429" t="s">
        <v>251</v>
      </c>
      <c r="N1429">
        <v>6.5400000000000009</v>
      </c>
      <c r="O1429">
        <v>3.72</v>
      </c>
      <c r="R1429">
        <f t="shared" si="96"/>
        <v>7</v>
      </c>
      <c r="S1429">
        <f t="shared" si="97"/>
        <v>4</v>
      </c>
      <c r="T1429">
        <f t="shared" si="98"/>
        <v>11</v>
      </c>
      <c r="U1429" t="s">
        <v>1521</v>
      </c>
      <c r="V1429" t="s">
        <v>1512</v>
      </c>
      <c r="W1429" t="s">
        <v>1479</v>
      </c>
      <c r="X1429" t="s">
        <v>1468</v>
      </c>
      <c r="Y1429" t="s">
        <v>2170</v>
      </c>
      <c r="Z1429" cm="1">
        <f t="array" ref="Z1429">IF(ISBLANK(AK1429),_xlfn.LET(
    _xlpm.nameBeforeSlash, IF(ISNUMBER(SEARCH("/", Y1429)), LEFT(Y1429, SEARCH("/", Y1429)-1), Y1429),
    _xlpm.matchRow, IFERROR(MATCH(_xlpm.nameBeforeSlash, AA:AA, 0), ""),
    _xlpm.difference, IF(_xlpm.matchRow="", "", ABS((R1429 + S1429)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),IF(ISBLANK(Y1429),"","Hidden"))</f>
        <v>16</v>
      </c>
      <c r="AA1429" t="s">
        <v>2168</v>
      </c>
      <c r="AC1429" t="s">
        <v>1150</v>
      </c>
      <c r="AD1429" t="str">
        <f>_xlfn.XLOOKUP(AC1429,moves!A:A,moves!B:B)</f>
        <v>grass</v>
      </c>
      <c r="AE1429">
        <f>_xlfn.XLOOKUP(AC1429,moves!A:A,moves!D:D)</f>
        <v>3</v>
      </c>
      <c r="AF1429" t="str">
        <f>_xlfn.XLOOKUP(AC1429,moves!A:A,moves!E:E)</f>
        <v>Increase the user's initiative by 3.</v>
      </c>
      <c r="AG1429">
        <v>0</v>
      </c>
      <c r="AH1429">
        <v>0</v>
      </c>
      <c r="AI1429">
        <f t="shared" si="99"/>
        <v>0</v>
      </c>
      <c r="AJ1429" t="s">
        <v>523</v>
      </c>
      <c r="AL1429">
        <v>0</v>
      </c>
      <c r="AM1429" cm="1">
        <f t="array" ref="AM1429">IF(AL1429=1,1,
   IF(ISTEXT(AK1429),1,
   IF(AO1429&gt;1,AM1428,
   IF(AI1429=1,
      IF(SUMPRODUCT((LEN($Y$2:$Y$4096)-LEN(SUBSTITUTE($Y$2:$Y$4096,AA1429,"")))/LEN(AA1429))&gt;0,2,1),
      IF(
         SUMPRODUCT((LEN($Y$2:$Y$4096)-LEN(SUBSTITUTE($Y$2:$Y$4096,AA1429,"")))/LEN(AA1429))
         - SUMPRODUCT((LEN($Y$2:$Y$4096)-LEN(SUBSTITUTE($Y$2:$Y$4096,"Alolan "&amp;AA1429,"")))/LEN("Alolan "&amp;AA1429))
         - SUMPRODUCT((LEN($Y$2:$Y$4096)-LEN(SUBSTITUTE($Y$2:$Y$4096,"Galarian "&amp;AA1429,"")))/LEN("Galarian "&amp;AA1429))
         - SUMPRODUCT((LEN($Y$2:$Y$4096)-LEN(SUBSTITUTE($Y$2:$Y$4096,"Hisuian "&amp;AA1429,"")))/LEN("Hisuian "&amp;AA1429))
         - SUMPRODUCT((LEN($Y$2:$Y$4096)-LEN(SUBSTITUTE($Y$2:$Y$4096,"Paldean "&amp;AA1429,"")))/LEN("Paldean "&amp;AA1429))
      &gt;0,2,1)
   ))))</f>
        <v>1</v>
      </c>
      <c r="AN1429">
        <v>0</v>
      </c>
      <c r="AO1429">
        <v>0</v>
      </c>
    </row>
    <row r="1430" spans="1:41" x14ac:dyDescent="0.25">
      <c r="A1430" t="s">
        <v>4285</v>
      </c>
      <c r="B1430" t="s">
        <v>2168</v>
      </c>
      <c r="C1430" t="s">
        <v>1521</v>
      </c>
      <c r="D1430"/>
      <c r="E1430">
        <v>45</v>
      </c>
      <c r="F1430">
        <v>60</v>
      </c>
      <c r="G1430">
        <v>32</v>
      </c>
      <c r="H1430">
        <v>50</v>
      </c>
      <c r="I1430">
        <v>32</v>
      </c>
      <c r="J1430">
        <v>76</v>
      </c>
      <c r="K1430" t="s">
        <v>2169</v>
      </c>
      <c r="L1430" t="s">
        <v>250</v>
      </c>
      <c r="M1430" t="s">
        <v>251</v>
      </c>
      <c r="N1430">
        <v>6.5400000000000009</v>
      </c>
      <c r="O1430">
        <v>3.72</v>
      </c>
      <c r="R1430">
        <f t="shared" si="96"/>
        <v>7</v>
      </c>
      <c r="S1430">
        <f t="shared" si="97"/>
        <v>4</v>
      </c>
      <c r="T1430">
        <f t="shared" si="98"/>
        <v>11</v>
      </c>
      <c r="U1430" t="s">
        <v>1521</v>
      </c>
      <c r="V1430" t="s">
        <v>1512</v>
      </c>
      <c r="W1430" t="s">
        <v>1479</v>
      </c>
      <c r="X1430" t="s">
        <v>1468</v>
      </c>
      <c r="Y1430" t="s">
        <v>5558</v>
      </c>
      <c r="Z1430" cm="1">
        <f t="array" ref="Z1430">IF(ISBLANK(AK1430),_xlfn.LET(
    _xlpm.nameBeforeSlash, IF(ISNUMBER(SEARCH("/", Y1430)), LEFT(Y1430, SEARCH("/", Y1430)-1), Y1430),
    _xlpm.matchRow, IFERROR(MATCH(_xlpm.nameBeforeSlash, AA:AA, 0), ""),
    _xlpm.difference, IF(_xlpm.matchRow="", "", ABS((R1430 + S1430)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),IF(ISBLANK(Y1430),"","Hidden"))</f>
        <v>16</v>
      </c>
      <c r="AA1430" t="s">
        <v>5559</v>
      </c>
      <c r="AC1430" t="s">
        <v>1084</v>
      </c>
      <c r="AD1430" t="str">
        <f>_xlfn.XLOOKUP(AC1430,moves!A:A,moves!B:B)</f>
        <v>fire</v>
      </c>
      <c r="AE1430">
        <f>_xlfn.XLOOKUP(AC1430,moves!A:A,moves!D:D)</f>
        <v>3</v>
      </c>
      <c r="AF1430" t="str">
        <f>_xlfn.XLOOKUP(AC1430,moves!A:A,moves!E:E)</f>
        <v>Each time this move is used: Initiative is increased by 1.</v>
      </c>
      <c r="AG1430">
        <v>0</v>
      </c>
      <c r="AH1430">
        <v>0</v>
      </c>
      <c r="AI1430">
        <f t="shared" si="99"/>
        <v>1</v>
      </c>
      <c r="AJ1430" t="s">
        <v>523</v>
      </c>
      <c r="AL1430">
        <v>0</v>
      </c>
      <c r="AM1430" cm="1">
        <f t="array" ref="AM1430">IF(AL1430=1,1,
   IF(ISTEXT(AK1430),1,
   IF(AO1430&gt;1,AM1429,
   IF(AI1430=1,
      IF(SUMPRODUCT((LEN($Y$2:$Y$4096)-LEN(SUBSTITUTE($Y$2:$Y$4096,AA1430,"")))/LEN(AA1430))&gt;0,2,1),
      IF(
         SUMPRODUCT((LEN($Y$2:$Y$4096)-LEN(SUBSTITUTE($Y$2:$Y$4096,AA1430,"")))/LEN(AA1430))
         - SUMPRODUCT((LEN($Y$2:$Y$4096)-LEN(SUBSTITUTE($Y$2:$Y$4096,"Alolan "&amp;AA1430,"")))/LEN("Alolan "&amp;AA1430))
         - SUMPRODUCT((LEN($Y$2:$Y$4096)-LEN(SUBSTITUTE($Y$2:$Y$4096,"Galarian "&amp;AA1430,"")))/LEN("Galarian "&amp;AA1430))
         - SUMPRODUCT((LEN($Y$2:$Y$4096)-LEN(SUBSTITUTE($Y$2:$Y$4096,"Hisuian "&amp;AA1430,"")))/LEN("Hisuian "&amp;AA1430))
         - SUMPRODUCT((LEN($Y$2:$Y$4096)-LEN(SUBSTITUTE($Y$2:$Y$4096,"Paldean "&amp;AA1430,"")))/LEN("Paldean "&amp;AA1430))
      &gt;0,2,1)
   ))))</f>
        <v>1</v>
      </c>
      <c r="AN1430">
        <v>0</v>
      </c>
      <c r="AO1430">
        <v>0</v>
      </c>
    </row>
    <row r="1431" spans="1:41" x14ac:dyDescent="0.25">
      <c r="A1431">
        <v>523</v>
      </c>
      <c r="B1431" t="s">
        <v>2170</v>
      </c>
      <c r="C1431" t="s">
        <v>1521</v>
      </c>
      <c r="D1431"/>
      <c r="E1431">
        <v>75</v>
      </c>
      <c r="F1431">
        <v>100</v>
      </c>
      <c r="G1431">
        <v>63</v>
      </c>
      <c r="H1431">
        <v>80</v>
      </c>
      <c r="I1431">
        <v>63</v>
      </c>
      <c r="J1431">
        <v>116</v>
      </c>
      <c r="K1431" t="s">
        <v>344</v>
      </c>
      <c r="L1431" t="s">
        <v>250</v>
      </c>
      <c r="M1431" t="s">
        <v>251</v>
      </c>
      <c r="N1431">
        <v>10.440000000000001</v>
      </c>
      <c r="O1431">
        <v>6.7799999999999994</v>
      </c>
      <c r="P1431">
        <v>2</v>
      </c>
      <c r="R1431">
        <f t="shared" si="96"/>
        <v>12</v>
      </c>
      <c r="S1431">
        <f t="shared" si="97"/>
        <v>7</v>
      </c>
      <c r="T1431">
        <f t="shared" si="98"/>
        <v>19</v>
      </c>
      <c r="U1431" t="s">
        <v>1521</v>
      </c>
      <c r="V1431" t="s">
        <v>1512</v>
      </c>
      <c r="W1431" t="s">
        <v>1479</v>
      </c>
      <c r="X1431" t="s">
        <v>1468</v>
      </c>
      <c r="Z1431" t="str" cm="1">
        <f t="array" ref="Z1431">IF(ISBLANK(AK1431),_xlfn.LET(
    _xlpm.nameBeforeSlash, IF(ISNUMBER(SEARCH("/", Y1431)), LEFT(Y1431, SEARCH("/", Y1431)-1), Y1431),
    _xlpm.matchRow, IFERROR(MATCH(_xlpm.nameBeforeSlash, AA:AA, 0), ""),
    _xlpm.difference, IF(_xlpm.matchRow="", "", ABS((R1431 + S1431)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),IF(ISBLANK(Y1431),"","Hidden"))</f>
        <v/>
      </c>
      <c r="AA1431" t="s">
        <v>2170</v>
      </c>
      <c r="AC1431" t="s">
        <v>587</v>
      </c>
      <c r="AD1431" t="str">
        <f>_xlfn.XLOOKUP(AC1431,moves!A:A,moves!B:B)</f>
        <v>electric</v>
      </c>
      <c r="AE1431">
        <f>_xlfn.XLOOKUP(AC1431,moves!A:A,moves!D:D)</f>
        <v>4</v>
      </c>
      <c r="AF1431" t="str">
        <f>_xlfn.XLOOKUP(AC1431,moves!A:A,moves!E:E)</f>
        <v>If the user knows another Electric-type move: Deal 2 extra damage.</v>
      </c>
      <c r="AG1431">
        <v>0</v>
      </c>
      <c r="AH1431">
        <v>0</v>
      </c>
      <c r="AI1431">
        <f t="shared" si="99"/>
        <v>0</v>
      </c>
      <c r="AJ1431" t="s">
        <v>525</v>
      </c>
      <c r="AL1431">
        <v>0</v>
      </c>
      <c r="AM1431" cm="1">
        <f t="array" ref="AM1431">IF(AL1431=1,1,
   IF(ISTEXT(AK1431),1,
   IF(AO1431&gt;1,AM1430,
   IF(AI1431=1,
      IF(SUMPRODUCT((LEN($Y$2:$Y$4096)-LEN(SUBSTITUTE($Y$2:$Y$4096,AA1431,"")))/LEN(AA1431))&gt;0,2,1),
      IF(
         SUMPRODUCT((LEN($Y$2:$Y$4096)-LEN(SUBSTITUTE($Y$2:$Y$4096,AA1431,"")))/LEN(AA1431))
         - SUMPRODUCT((LEN($Y$2:$Y$4096)-LEN(SUBSTITUTE($Y$2:$Y$4096,"Alolan "&amp;AA1431,"")))/LEN("Alolan "&amp;AA1431))
         - SUMPRODUCT((LEN($Y$2:$Y$4096)-LEN(SUBSTITUTE($Y$2:$Y$4096,"Galarian "&amp;AA1431,"")))/LEN("Galarian "&amp;AA1431))
         - SUMPRODUCT((LEN($Y$2:$Y$4096)-LEN(SUBSTITUTE($Y$2:$Y$4096,"Hisuian "&amp;AA1431,"")))/LEN("Hisuian "&amp;AA1431))
         - SUMPRODUCT((LEN($Y$2:$Y$4096)-LEN(SUBSTITUTE($Y$2:$Y$4096,"Paldean "&amp;AA1431,"")))/LEN("Paldean "&amp;AA1431))
      &gt;0,2,1)
   ))))</f>
        <v>2</v>
      </c>
      <c r="AN1431">
        <v>0</v>
      </c>
      <c r="AO1431">
        <v>0</v>
      </c>
    </row>
    <row r="1432" spans="1:41" x14ac:dyDescent="0.25">
      <c r="A1432" t="s">
        <v>4286</v>
      </c>
      <c r="B1432" t="s">
        <v>2170</v>
      </c>
      <c r="C1432" t="s">
        <v>1521</v>
      </c>
      <c r="D1432"/>
      <c r="E1432">
        <v>75</v>
      </c>
      <c r="F1432">
        <v>100</v>
      </c>
      <c r="G1432">
        <v>63</v>
      </c>
      <c r="H1432">
        <v>80</v>
      </c>
      <c r="I1432">
        <v>63</v>
      </c>
      <c r="J1432">
        <v>116</v>
      </c>
      <c r="K1432" t="s">
        <v>344</v>
      </c>
      <c r="L1432" t="s">
        <v>250</v>
      </c>
      <c r="M1432" t="s">
        <v>251</v>
      </c>
      <c r="N1432">
        <v>10.440000000000001</v>
      </c>
      <c r="O1432">
        <v>6.7799999999999994</v>
      </c>
      <c r="P1432">
        <v>2</v>
      </c>
      <c r="R1432">
        <f t="shared" si="96"/>
        <v>12</v>
      </c>
      <c r="S1432">
        <f t="shared" si="97"/>
        <v>7</v>
      </c>
      <c r="T1432">
        <f t="shared" si="98"/>
        <v>19</v>
      </c>
      <c r="U1432" t="s">
        <v>1521</v>
      </c>
      <c r="V1432" t="s">
        <v>1512</v>
      </c>
      <c r="W1432" t="s">
        <v>1479</v>
      </c>
      <c r="X1432" t="s">
        <v>1468</v>
      </c>
      <c r="Z1432" t="str" cm="1">
        <f t="array" ref="Z1432">IF(ISBLANK(AK1432),_xlfn.LET(
    _xlpm.nameBeforeSlash, IF(ISNUMBER(SEARCH("/", Y1432)), LEFT(Y1432, SEARCH("/", Y1432)-1), Y1432),
    _xlpm.matchRow, IFERROR(MATCH(_xlpm.nameBeforeSlash, AA:AA, 0), ""),
    _xlpm.difference, IF(_xlpm.matchRow="", "", ABS((R1432 + S1432)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),IF(ISBLANK(Y1432),"","Hidden"))</f>
        <v/>
      </c>
      <c r="AA1432" t="s">
        <v>5558</v>
      </c>
      <c r="AC1432" t="s">
        <v>990</v>
      </c>
      <c r="AD1432" t="str">
        <f>_xlfn.XLOOKUP(AC1432,moves!A:A,moves!B:B)</f>
        <v>electric</v>
      </c>
      <c r="AE1432">
        <f>_xlfn.XLOOKUP(AC1432,moves!A:A,moves!D:D)</f>
        <v>4</v>
      </c>
      <c r="AF1432" t="str">
        <f>_xlfn.XLOOKUP(AC1432,moves!A:A,moves!E:E)</f>
        <v xml:space="preserve"> </v>
      </c>
      <c r="AG1432">
        <v>0</v>
      </c>
      <c r="AH1432">
        <v>0</v>
      </c>
      <c r="AI1432">
        <f t="shared" si="99"/>
        <v>1</v>
      </c>
      <c r="AJ1432" t="s">
        <v>525</v>
      </c>
      <c r="AL1432">
        <v>0</v>
      </c>
      <c r="AM1432" cm="1">
        <f t="array" ref="AM1432">IF(AL1432=1,1,
   IF(ISTEXT(AK1432),1,
   IF(AO1432&gt;1,AM1431,
   IF(AI1432=1,
      IF(SUMPRODUCT((LEN($Y$2:$Y$4096)-LEN(SUBSTITUTE($Y$2:$Y$4096,AA1432,"")))/LEN(AA1432))&gt;0,2,1),
      IF(
         SUMPRODUCT((LEN($Y$2:$Y$4096)-LEN(SUBSTITUTE($Y$2:$Y$4096,AA1432,"")))/LEN(AA1432))
         - SUMPRODUCT((LEN($Y$2:$Y$4096)-LEN(SUBSTITUTE($Y$2:$Y$4096,"Alolan "&amp;AA1432,"")))/LEN("Alolan "&amp;AA1432))
         - SUMPRODUCT((LEN($Y$2:$Y$4096)-LEN(SUBSTITUTE($Y$2:$Y$4096,"Galarian "&amp;AA1432,"")))/LEN("Galarian "&amp;AA1432))
         - SUMPRODUCT((LEN($Y$2:$Y$4096)-LEN(SUBSTITUTE($Y$2:$Y$4096,"Hisuian "&amp;AA1432,"")))/LEN("Hisuian "&amp;AA1432))
         - SUMPRODUCT((LEN($Y$2:$Y$4096)-LEN(SUBSTITUTE($Y$2:$Y$4096,"Paldean "&amp;AA1432,"")))/LEN("Paldean "&amp;AA1432))
      &gt;0,2,1)
   ))))</f>
        <v>2</v>
      </c>
      <c r="AN1432">
        <v>0</v>
      </c>
      <c r="AO1432">
        <v>0</v>
      </c>
    </row>
    <row r="1433" spans="1:41" x14ac:dyDescent="0.25">
      <c r="A1433">
        <v>524</v>
      </c>
      <c r="B1433" t="s">
        <v>2171</v>
      </c>
      <c r="C1433" t="s">
        <v>1546</v>
      </c>
      <c r="D1433"/>
      <c r="E1433">
        <v>55</v>
      </c>
      <c r="F1433">
        <v>75</v>
      </c>
      <c r="G1433">
        <v>85</v>
      </c>
      <c r="H1433">
        <v>25</v>
      </c>
      <c r="I1433">
        <v>25</v>
      </c>
      <c r="J1433">
        <v>15</v>
      </c>
      <c r="K1433" t="s">
        <v>2172</v>
      </c>
      <c r="L1433" t="s">
        <v>253</v>
      </c>
      <c r="M1433" t="s">
        <v>249</v>
      </c>
      <c r="N1433">
        <v>4.5999999999999996</v>
      </c>
      <c r="O1433">
        <v>5.5</v>
      </c>
      <c r="R1433">
        <f t="shared" si="96"/>
        <v>5</v>
      </c>
      <c r="S1433">
        <f t="shared" si="97"/>
        <v>6</v>
      </c>
      <c r="T1433">
        <f t="shared" si="98"/>
        <v>11</v>
      </c>
      <c r="U1433" t="s">
        <v>1546</v>
      </c>
      <c r="V1433" t="s">
        <v>1472</v>
      </c>
      <c r="W1433" t="s">
        <v>1514</v>
      </c>
      <c r="X1433" t="s">
        <v>1512</v>
      </c>
      <c r="Y1433" t="s">
        <v>2173</v>
      </c>
      <c r="Z1433" cm="1">
        <f t="array" ref="Z1433">IF(ISBLANK(AK1433),_xlfn.LET(
    _xlpm.nameBeforeSlash, IF(ISNUMBER(SEARCH("/", Y1433)), LEFT(Y1433, SEARCH("/", Y1433)-1), Y1433),
    _xlpm.matchRow, IFERROR(MATCH(_xlpm.nameBeforeSlash, AA:AA, 0), ""),
    _xlpm.difference, IF(_xlpm.matchRow="", "", ABS((R1433 + S1433)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),IF(ISBLANK(Y1433),"","Hidden"))</f>
        <v>7</v>
      </c>
      <c r="AA1433" t="s">
        <v>2171</v>
      </c>
      <c r="AC1433" t="s">
        <v>444</v>
      </c>
      <c r="AD1433" t="str">
        <f>_xlfn.XLOOKUP(AC1433,moves!A:A,moves!B:B)</f>
        <v>normal</v>
      </c>
      <c r="AE1433">
        <f>_xlfn.XLOOKUP(AC1433,moves!A:A,moves!D:D)</f>
        <v>2</v>
      </c>
      <c r="AF1433" t="str">
        <f>_xlfn.XLOOKUP(AC1433,moves!A:A,moves!E:E)</f>
        <v>When the target next attacks: Remove 1 regular hit from the roll.</v>
      </c>
      <c r="AG1433">
        <v>1</v>
      </c>
      <c r="AH1433">
        <v>0</v>
      </c>
      <c r="AI1433">
        <f t="shared" si="99"/>
        <v>0</v>
      </c>
      <c r="AJ1433" t="s">
        <v>870</v>
      </c>
      <c r="AL1433">
        <v>0</v>
      </c>
      <c r="AM1433" cm="1">
        <f t="array" ref="AM1433">IF(AL1433=1,1,
   IF(ISTEXT(AK1433),1,
   IF(AO1433&gt;1,AM1432,
   IF(AI1433=1,
      IF(SUMPRODUCT((LEN($Y$2:$Y$4096)-LEN(SUBSTITUTE($Y$2:$Y$4096,AA1433,"")))/LEN(AA1433))&gt;0,2,1),
      IF(
         SUMPRODUCT((LEN($Y$2:$Y$4096)-LEN(SUBSTITUTE($Y$2:$Y$4096,AA1433,"")))/LEN(AA1433))
         - SUMPRODUCT((LEN($Y$2:$Y$4096)-LEN(SUBSTITUTE($Y$2:$Y$4096,"Alolan "&amp;AA1433,"")))/LEN("Alolan "&amp;AA1433))
         - SUMPRODUCT((LEN($Y$2:$Y$4096)-LEN(SUBSTITUTE($Y$2:$Y$4096,"Galarian "&amp;AA1433,"")))/LEN("Galarian "&amp;AA1433))
         - SUMPRODUCT((LEN($Y$2:$Y$4096)-LEN(SUBSTITUTE($Y$2:$Y$4096,"Hisuian "&amp;AA1433,"")))/LEN("Hisuian "&amp;AA1433))
         - SUMPRODUCT((LEN($Y$2:$Y$4096)-LEN(SUBSTITUTE($Y$2:$Y$4096,"Paldean "&amp;AA1433,"")))/LEN("Paldean "&amp;AA1433))
      &gt;0,2,1)
   ))))</f>
        <v>1</v>
      </c>
      <c r="AN1433">
        <v>0</v>
      </c>
      <c r="AO1433">
        <v>0</v>
      </c>
    </row>
    <row r="1434" spans="1:41" x14ac:dyDescent="0.25">
      <c r="A1434" t="s">
        <v>4287</v>
      </c>
      <c r="B1434" t="s">
        <v>2171</v>
      </c>
      <c r="C1434" t="s">
        <v>1546</v>
      </c>
      <c r="D1434"/>
      <c r="E1434">
        <v>55</v>
      </c>
      <c r="F1434">
        <v>75</v>
      </c>
      <c r="G1434">
        <v>85</v>
      </c>
      <c r="H1434">
        <v>25</v>
      </c>
      <c r="I1434">
        <v>25</v>
      </c>
      <c r="J1434">
        <v>15</v>
      </c>
      <c r="K1434" t="s">
        <v>2172</v>
      </c>
      <c r="L1434" t="s">
        <v>253</v>
      </c>
      <c r="M1434" t="s">
        <v>249</v>
      </c>
      <c r="N1434">
        <v>4.5999999999999996</v>
      </c>
      <c r="O1434">
        <v>5.5</v>
      </c>
      <c r="R1434">
        <f t="shared" si="96"/>
        <v>5</v>
      </c>
      <c r="S1434">
        <f t="shared" si="97"/>
        <v>6</v>
      </c>
      <c r="T1434">
        <f t="shared" si="98"/>
        <v>11</v>
      </c>
      <c r="U1434" t="s">
        <v>1546</v>
      </c>
      <c r="V1434" t="s">
        <v>1472</v>
      </c>
      <c r="W1434" t="s">
        <v>1514</v>
      </c>
      <c r="X1434" t="s">
        <v>1512</v>
      </c>
      <c r="Y1434" t="s">
        <v>5560</v>
      </c>
      <c r="Z1434" cm="1">
        <f t="array" ref="Z1434">IF(ISBLANK(AK1434),_xlfn.LET(
    _xlpm.nameBeforeSlash, IF(ISNUMBER(SEARCH("/", Y1434)), LEFT(Y1434, SEARCH("/", Y1434)-1), Y1434),
    _xlpm.matchRow, IFERROR(MATCH(_xlpm.nameBeforeSlash, AA:AA, 0), ""),
    _xlpm.difference, IF(_xlpm.matchRow="", "", ABS((R1434 + S1434)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),IF(ISBLANK(Y1434),"","Hidden"))</f>
        <v>7</v>
      </c>
      <c r="AA1434" t="s">
        <v>5561</v>
      </c>
      <c r="AC1434" t="s">
        <v>1191</v>
      </c>
      <c r="AD1434" t="str">
        <f>_xlfn.XLOOKUP(AC1434,moves!A:A,moves!B:B)</f>
        <v>ground</v>
      </c>
      <c r="AE1434">
        <f>_xlfn.XLOOKUP(AC1434,moves!A:A,moves!D:D)</f>
        <v>1</v>
      </c>
      <c r="AF1434" t="str">
        <f>_xlfn.XLOOKUP(AC1434,moves!A:A,moves!E:E)</f>
        <v>When the target next attacks: Regular hits deal -1 damage.</v>
      </c>
      <c r="AG1434">
        <v>1</v>
      </c>
      <c r="AH1434">
        <v>0</v>
      </c>
      <c r="AI1434">
        <f t="shared" si="99"/>
        <v>1</v>
      </c>
      <c r="AJ1434" t="s">
        <v>523</v>
      </c>
      <c r="AL1434">
        <v>0</v>
      </c>
      <c r="AM1434" cm="1">
        <f t="array" ref="AM1434">IF(AL1434=1,1,
   IF(ISTEXT(AK1434),1,
   IF(AO1434&gt;1,AM1433,
   IF(AI1434=1,
      IF(SUMPRODUCT((LEN($Y$2:$Y$4096)-LEN(SUBSTITUTE($Y$2:$Y$4096,AA1434,"")))/LEN(AA1434))&gt;0,2,1),
      IF(
         SUMPRODUCT((LEN($Y$2:$Y$4096)-LEN(SUBSTITUTE($Y$2:$Y$4096,AA1434,"")))/LEN(AA1434))
         - SUMPRODUCT((LEN($Y$2:$Y$4096)-LEN(SUBSTITUTE($Y$2:$Y$4096,"Alolan "&amp;AA1434,"")))/LEN("Alolan "&amp;AA1434))
         - SUMPRODUCT((LEN($Y$2:$Y$4096)-LEN(SUBSTITUTE($Y$2:$Y$4096,"Galarian "&amp;AA1434,"")))/LEN("Galarian "&amp;AA1434))
         - SUMPRODUCT((LEN($Y$2:$Y$4096)-LEN(SUBSTITUTE($Y$2:$Y$4096,"Hisuian "&amp;AA1434,"")))/LEN("Hisuian "&amp;AA1434))
         - SUMPRODUCT((LEN($Y$2:$Y$4096)-LEN(SUBSTITUTE($Y$2:$Y$4096,"Paldean "&amp;AA1434,"")))/LEN("Paldean "&amp;AA1434))
      &gt;0,2,1)
   ))))</f>
        <v>1</v>
      </c>
      <c r="AN1434">
        <v>0</v>
      </c>
      <c r="AO1434">
        <v>0</v>
      </c>
    </row>
    <row r="1435" spans="1:41" x14ac:dyDescent="0.25">
      <c r="A1435">
        <v>525</v>
      </c>
      <c r="B1435" t="s">
        <v>2173</v>
      </c>
      <c r="C1435" t="s">
        <v>1546</v>
      </c>
      <c r="D1435"/>
      <c r="E1435">
        <v>70</v>
      </c>
      <c r="F1435">
        <v>105</v>
      </c>
      <c r="G1435">
        <v>105</v>
      </c>
      <c r="H1435">
        <v>50</v>
      </c>
      <c r="I1435">
        <v>40</v>
      </c>
      <c r="J1435">
        <v>20</v>
      </c>
      <c r="K1435" t="s">
        <v>2174</v>
      </c>
      <c r="L1435" t="s">
        <v>253</v>
      </c>
      <c r="M1435" t="s">
        <v>249</v>
      </c>
      <c r="N1435">
        <v>6.55</v>
      </c>
      <c r="O1435">
        <v>7.15</v>
      </c>
      <c r="R1435">
        <f t="shared" si="96"/>
        <v>7</v>
      </c>
      <c r="S1435">
        <f t="shared" si="97"/>
        <v>7</v>
      </c>
      <c r="T1435">
        <f t="shared" si="98"/>
        <v>14</v>
      </c>
      <c r="U1435" t="s">
        <v>1546</v>
      </c>
      <c r="V1435" t="s">
        <v>1472</v>
      </c>
      <c r="W1435" t="s">
        <v>1514</v>
      </c>
      <c r="X1435" t="s">
        <v>1512</v>
      </c>
      <c r="Y1435" t="s">
        <v>2175</v>
      </c>
      <c r="Z1435" cm="1">
        <f t="array" ref="Z1435">IF(ISBLANK(AK1435),_xlfn.LET(
    _xlpm.nameBeforeSlash, IF(ISNUMBER(SEARCH("/", Y1435)), LEFT(Y1435, SEARCH("/", Y1435)-1), Y1435),
    _xlpm.matchRow, IFERROR(MATCH(_xlpm.nameBeforeSlash, AA:AA, 0), ""),
    _xlpm.difference, IF(_xlpm.matchRow="", "", ABS((R1435 + S1435)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),IF(ISBLANK(Y1435),"","Hidden"))</f>
        <v>13</v>
      </c>
      <c r="AA1435" t="s">
        <v>2173</v>
      </c>
      <c r="AC1435" t="s">
        <v>1342</v>
      </c>
      <c r="AD1435" t="str">
        <f>_xlfn.XLOOKUP(AC1435,moves!A:A,moves!B:B)</f>
        <v>rock</v>
      </c>
      <c r="AE1435">
        <f>_xlfn.XLOOKUP(AC1435,moves!A:A,moves!D:D)</f>
        <v>3</v>
      </c>
      <c r="AF1435" t="str">
        <f>_xlfn.XLOOKUP(AC1435,moves!A:A,moves!E:E)</f>
        <v xml:space="preserve"> </v>
      </c>
      <c r="AG1435">
        <v>0</v>
      </c>
      <c r="AH1435">
        <v>0</v>
      </c>
      <c r="AI1435">
        <f t="shared" si="99"/>
        <v>0</v>
      </c>
      <c r="AJ1435" t="s">
        <v>524</v>
      </c>
      <c r="AL1435">
        <v>0</v>
      </c>
      <c r="AM1435" cm="1">
        <f t="array" ref="AM1435">IF(AL1435=1,1,
   IF(ISTEXT(AK1435),1,
   IF(AO1435&gt;1,AM1434,
   IF(AI1435=1,
      IF(SUMPRODUCT((LEN($Y$2:$Y$4096)-LEN(SUBSTITUTE($Y$2:$Y$4096,AA1435,"")))/LEN(AA1435))&gt;0,2,1),
      IF(
         SUMPRODUCT((LEN($Y$2:$Y$4096)-LEN(SUBSTITUTE($Y$2:$Y$4096,AA1435,"")))/LEN(AA1435))
         - SUMPRODUCT((LEN($Y$2:$Y$4096)-LEN(SUBSTITUTE($Y$2:$Y$4096,"Alolan "&amp;AA1435,"")))/LEN("Alolan "&amp;AA1435))
         - SUMPRODUCT((LEN($Y$2:$Y$4096)-LEN(SUBSTITUTE($Y$2:$Y$4096,"Galarian "&amp;AA1435,"")))/LEN("Galarian "&amp;AA1435))
         - SUMPRODUCT((LEN($Y$2:$Y$4096)-LEN(SUBSTITUTE($Y$2:$Y$4096,"Hisuian "&amp;AA1435,"")))/LEN("Hisuian "&amp;AA1435))
         - SUMPRODUCT((LEN($Y$2:$Y$4096)-LEN(SUBSTITUTE($Y$2:$Y$4096,"Paldean "&amp;AA1435,"")))/LEN("Paldean "&amp;AA1435))
      &gt;0,2,1)
   ))))</f>
        <v>2</v>
      </c>
      <c r="AN1435">
        <v>0</v>
      </c>
      <c r="AO1435">
        <v>0</v>
      </c>
    </row>
    <row r="1436" spans="1:41" x14ac:dyDescent="0.25">
      <c r="A1436" t="s">
        <v>4288</v>
      </c>
      <c r="B1436" t="s">
        <v>2173</v>
      </c>
      <c r="C1436" t="s">
        <v>1546</v>
      </c>
      <c r="D1436"/>
      <c r="E1436">
        <v>70</v>
      </c>
      <c r="F1436">
        <v>105</v>
      </c>
      <c r="G1436">
        <v>105</v>
      </c>
      <c r="H1436">
        <v>50</v>
      </c>
      <c r="I1436">
        <v>40</v>
      </c>
      <c r="J1436">
        <v>20</v>
      </c>
      <c r="K1436" t="s">
        <v>2174</v>
      </c>
      <c r="L1436" t="s">
        <v>253</v>
      </c>
      <c r="M1436" t="s">
        <v>249</v>
      </c>
      <c r="N1436">
        <v>6.55</v>
      </c>
      <c r="O1436">
        <v>7.15</v>
      </c>
      <c r="R1436">
        <f t="shared" si="96"/>
        <v>7</v>
      </c>
      <c r="S1436">
        <f t="shared" si="97"/>
        <v>7</v>
      </c>
      <c r="T1436">
        <f t="shared" si="98"/>
        <v>14</v>
      </c>
      <c r="U1436" t="s">
        <v>1546</v>
      </c>
      <c r="V1436" t="s">
        <v>1472</v>
      </c>
      <c r="W1436" t="s">
        <v>1514</v>
      </c>
      <c r="X1436" t="s">
        <v>1512</v>
      </c>
      <c r="Y1436" t="s">
        <v>5562</v>
      </c>
      <c r="Z1436" cm="1">
        <f t="array" ref="Z1436">IF(ISBLANK(AK1436),_xlfn.LET(
    _xlpm.nameBeforeSlash, IF(ISNUMBER(SEARCH("/", Y1436)), LEFT(Y1436, SEARCH("/", Y1436)-1), Y1436),
    _xlpm.matchRow, IFERROR(MATCH(_xlpm.nameBeforeSlash, AA:AA, 0), ""),
    _xlpm.difference, IF(_xlpm.matchRow="", "", ABS((R1436 + S1436)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),IF(ISBLANK(Y1436),"","Hidden"))</f>
        <v>13</v>
      </c>
      <c r="AA1436" t="s">
        <v>5560</v>
      </c>
      <c r="AC1436" t="s">
        <v>1348</v>
      </c>
      <c r="AD1436" t="str">
        <f>_xlfn.XLOOKUP(AC1436,moves!A:A,moves!B:B)</f>
        <v>rock</v>
      </c>
      <c r="AE1436">
        <f>_xlfn.XLOOKUP(AC1436,moves!A:A,moves!D:D)</f>
        <v>1</v>
      </c>
      <c r="AF1436" t="str">
        <f>_xlfn.XLOOKUP(AC1436,moves!A:A,moves!E:E)</f>
        <v>Increase the Stealth Rock Hazardous Terrain Token by 1 on the opposing side of the arena.</v>
      </c>
      <c r="AG1436">
        <v>0</v>
      </c>
      <c r="AH1436">
        <v>0</v>
      </c>
      <c r="AI1436">
        <f t="shared" si="99"/>
        <v>1</v>
      </c>
      <c r="AJ1436" t="s">
        <v>524</v>
      </c>
      <c r="AL1436">
        <v>0</v>
      </c>
      <c r="AM1436" cm="1">
        <f t="array" ref="AM1436">IF(AL1436=1,1,
   IF(ISTEXT(AK1436),1,
   IF(AO1436&gt;1,AM1435,
   IF(AI1436=1,
      IF(SUMPRODUCT((LEN($Y$2:$Y$4096)-LEN(SUBSTITUTE($Y$2:$Y$4096,AA1436,"")))/LEN(AA1436))&gt;0,2,1),
      IF(
         SUMPRODUCT((LEN($Y$2:$Y$4096)-LEN(SUBSTITUTE($Y$2:$Y$4096,AA1436,"")))/LEN(AA1436))
         - SUMPRODUCT((LEN($Y$2:$Y$4096)-LEN(SUBSTITUTE($Y$2:$Y$4096,"Alolan "&amp;AA1436,"")))/LEN("Alolan "&amp;AA1436))
         - SUMPRODUCT((LEN($Y$2:$Y$4096)-LEN(SUBSTITUTE($Y$2:$Y$4096,"Galarian "&amp;AA1436,"")))/LEN("Galarian "&amp;AA1436))
         - SUMPRODUCT((LEN($Y$2:$Y$4096)-LEN(SUBSTITUTE($Y$2:$Y$4096,"Hisuian "&amp;AA1436,"")))/LEN("Hisuian "&amp;AA1436))
         - SUMPRODUCT((LEN($Y$2:$Y$4096)-LEN(SUBSTITUTE($Y$2:$Y$4096,"Paldean "&amp;AA1436,"")))/LEN("Paldean "&amp;AA1436))
      &gt;0,2,1)
   ))))</f>
        <v>2</v>
      </c>
      <c r="AN1436">
        <v>0</v>
      </c>
      <c r="AO1436">
        <v>0</v>
      </c>
    </row>
    <row r="1437" spans="1:41" x14ac:dyDescent="0.25">
      <c r="A1437">
        <v>526</v>
      </c>
      <c r="B1437" t="s">
        <v>2175</v>
      </c>
      <c r="C1437" t="s">
        <v>1546</v>
      </c>
      <c r="D1437"/>
      <c r="E1437">
        <v>85</v>
      </c>
      <c r="F1437">
        <v>135</v>
      </c>
      <c r="G1437">
        <v>130</v>
      </c>
      <c r="H1437">
        <v>60</v>
      </c>
      <c r="I1437">
        <v>80</v>
      </c>
      <c r="J1437">
        <v>25</v>
      </c>
      <c r="K1437" t="s">
        <v>2176</v>
      </c>
      <c r="L1437" t="s">
        <v>253</v>
      </c>
      <c r="M1437" t="s">
        <v>249</v>
      </c>
      <c r="N1437">
        <v>8.35</v>
      </c>
      <c r="O1437">
        <v>9.6999999999999993</v>
      </c>
      <c r="Q1437">
        <v>1</v>
      </c>
      <c r="R1437">
        <f t="shared" si="96"/>
        <v>8</v>
      </c>
      <c r="S1437">
        <f t="shared" si="97"/>
        <v>11</v>
      </c>
      <c r="T1437">
        <f t="shared" si="98"/>
        <v>19</v>
      </c>
      <c r="U1437" t="s">
        <v>1546</v>
      </c>
      <c r="V1437" t="s">
        <v>1472</v>
      </c>
      <c r="W1437" t="s">
        <v>1514</v>
      </c>
      <c r="X1437" t="s">
        <v>1512</v>
      </c>
      <c r="Z1437" t="str" cm="1">
        <f t="array" ref="Z1437">IF(ISBLANK(AK1437),_xlfn.LET(
    _xlpm.nameBeforeSlash, IF(ISNUMBER(SEARCH("/", Y1437)), LEFT(Y1437, SEARCH("/", Y1437)-1), Y1437),
    _xlpm.matchRow, IFERROR(MATCH(_xlpm.nameBeforeSlash, AA:AA, 0), ""),
    _xlpm.difference, IF(_xlpm.matchRow="", "", ABS((R1437 + S1437)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),IF(ISBLANK(Y1437),"","Hidden"))</f>
        <v/>
      </c>
      <c r="AA1437" t="s">
        <v>2175</v>
      </c>
      <c r="AC1437" t="s">
        <v>450</v>
      </c>
      <c r="AD1437" t="str">
        <f>_xlfn.XLOOKUP(AC1437,moves!A:A,moves!B:B)</f>
        <v>normal</v>
      </c>
      <c r="AE1437">
        <f>_xlfn.XLOOKUP(AC1437,moves!A:A,moves!D:D)</f>
        <v>6</v>
      </c>
      <c r="AF1437" t="str">
        <f>_xlfn.XLOOKUP(AC1437,moves!A:A,moves!E:E)</f>
        <v>Critical hits deal +2 damage. For each critical hit rolled: The user takes 3 damage.</v>
      </c>
      <c r="AG1437">
        <v>0</v>
      </c>
      <c r="AH1437">
        <v>0</v>
      </c>
      <c r="AI1437">
        <f t="shared" si="99"/>
        <v>0</v>
      </c>
      <c r="AJ1437" t="s">
        <v>525</v>
      </c>
      <c r="AL1437">
        <v>0</v>
      </c>
      <c r="AM1437" cm="1">
        <f t="array" ref="AM1437">IF(AL1437=1,1,
   IF(ISTEXT(AK1437),1,
   IF(AO1437&gt;1,AM1436,
   IF(AI1437=1,
      IF(SUMPRODUCT((LEN($Y$2:$Y$4096)-LEN(SUBSTITUTE($Y$2:$Y$4096,AA1437,"")))/LEN(AA1437))&gt;0,2,1),
      IF(
         SUMPRODUCT((LEN($Y$2:$Y$4096)-LEN(SUBSTITUTE($Y$2:$Y$4096,AA1437,"")))/LEN(AA1437))
         - SUMPRODUCT((LEN($Y$2:$Y$4096)-LEN(SUBSTITUTE($Y$2:$Y$4096,"Alolan "&amp;AA1437,"")))/LEN("Alolan "&amp;AA1437))
         - SUMPRODUCT((LEN($Y$2:$Y$4096)-LEN(SUBSTITUTE($Y$2:$Y$4096,"Galarian "&amp;AA1437,"")))/LEN("Galarian "&amp;AA1437))
         - SUMPRODUCT((LEN($Y$2:$Y$4096)-LEN(SUBSTITUTE($Y$2:$Y$4096,"Hisuian "&amp;AA1437,"")))/LEN("Hisuian "&amp;AA1437))
         - SUMPRODUCT((LEN($Y$2:$Y$4096)-LEN(SUBSTITUTE($Y$2:$Y$4096,"Paldean "&amp;AA1437,"")))/LEN("Paldean "&amp;AA1437))
      &gt;0,2,1)
   ))))</f>
        <v>2</v>
      </c>
      <c r="AN1437">
        <v>0</v>
      </c>
      <c r="AO1437">
        <v>0</v>
      </c>
    </row>
    <row r="1438" spans="1:41" x14ac:dyDescent="0.25">
      <c r="A1438" t="s">
        <v>4289</v>
      </c>
      <c r="B1438" t="s">
        <v>2175</v>
      </c>
      <c r="C1438" t="s">
        <v>1546</v>
      </c>
      <c r="D1438"/>
      <c r="E1438">
        <v>85</v>
      </c>
      <c r="F1438">
        <v>135</v>
      </c>
      <c r="G1438">
        <v>130</v>
      </c>
      <c r="H1438">
        <v>60</v>
      </c>
      <c r="I1438">
        <v>80</v>
      </c>
      <c r="J1438">
        <v>25</v>
      </c>
      <c r="K1438" t="s">
        <v>2176</v>
      </c>
      <c r="L1438" t="s">
        <v>253</v>
      </c>
      <c r="M1438" t="s">
        <v>249</v>
      </c>
      <c r="N1438">
        <v>8.35</v>
      </c>
      <c r="O1438">
        <v>9.6999999999999993</v>
      </c>
      <c r="Q1438">
        <v>1</v>
      </c>
      <c r="R1438">
        <f t="shared" si="96"/>
        <v>8</v>
      </c>
      <c r="S1438">
        <f t="shared" si="97"/>
        <v>11</v>
      </c>
      <c r="T1438">
        <f t="shared" si="98"/>
        <v>19</v>
      </c>
      <c r="U1438" t="s">
        <v>1546</v>
      </c>
      <c r="V1438" t="s">
        <v>1472</v>
      </c>
      <c r="W1438" t="s">
        <v>1514</v>
      </c>
      <c r="X1438" t="s">
        <v>1512</v>
      </c>
      <c r="Z1438" t="str" cm="1">
        <f t="array" ref="Z1438">IF(ISBLANK(AK1438),_xlfn.LET(
    _xlpm.nameBeforeSlash, IF(ISNUMBER(SEARCH("/", Y1438)), LEFT(Y1438, SEARCH("/", Y1438)-1), Y1438),
    _xlpm.matchRow, IFERROR(MATCH(_xlpm.nameBeforeSlash, AA:AA, 0), ""),
    _xlpm.difference, IF(_xlpm.matchRow="", "", ABS((R1438 + S1438)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),IF(ISBLANK(Y1438),"","Hidden"))</f>
        <v/>
      </c>
      <c r="AA1438" t="s">
        <v>5562</v>
      </c>
      <c r="AC1438" t="s">
        <v>418</v>
      </c>
      <c r="AD1438" t="str">
        <f>_xlfn.XLOOKUP(AC1438,moves!A:A,moves!B:B)</f>
        <v>ground</v>
      </c>
      <c r="AE1438">
        <f>_xlfn.XLOOKUP(AC1438,moves!A:A,moves!D:D)</f>
        <v>4</v>
      </c>
      <c r="AF1438" t="str">
        <f>_xlfn.XLOOKUP(AC1438,moves!A:A,moves!E:E)</f>
        <v>If 2 or more status symbols are rolled: Deal 2 damage to a Pokémon in the target party that is not the target.</v>
      </c>
      <c r="AG1438">
        <v>0</v>
      </c>
      <c r="AH1438">
        <v>0</v>
      </c>
      <c r="AI1438">
        <f t="shared" si="99"/>
        <v>1</v>
      </c>
      <c r="AJ1438" t="s">
        <v>525</v>
      </c>
      <c r="AL1438">
        <v>0</v>
      </c>
      <c r="AM1438" cm="1">
        <f t="array" ref="AM1438">IF(AL1438=1,1,
   IF(ISTEXT(AK1438),1,
   IF(AO1438&gt;1,AM1437,
   IF(AI1438=1,
      IF(SUMPRODUCT((LEN($Y$2:$Y$4096)-LEN(SUBSTITUTE($Y$2:$Y$4096,AA1438,"")))/LEN(AA1438))&gt;0,2,1),
      IF(
         SUMPRODUCT((LEN($Y$2:$Y$4096)-LEN(SUBSTITUTE($Y$2:$Y$4096,AA1438,"")))/LEN(AA1438))
         - SUMPRODUCT((LEN($Y$2:$Y$4096)-LEN(SUBSTITUTE($Y$2:$Y$4096,"Alolan "&amp;AA1438,"")))/LEN("Alolan "&amp;AA1438))
         - SUMPRODUCT((LEN($Y$2:$Y$4096)-LEN(SUBSTITUTE($Y$2:$Y$4096,"Galarian "&amp;AA1438,"")))/LEN("Galarian "&amp;AA1438))
         - SUMPRODUCT((LEN($Y$2:$Y$4096)-LEN(SUBSTITUTE($Y$2:$Y$4096,"Hisuian "&amp;AA1438,"")))/LEN("Hisuian "&amp;AA1438))
         - SUMPRODUCT((LEN($Y$2:$Y$4096)-LEN(SUBSTITUTE($Y$2:$Y$4096,"Paldean "&amp;AA1438,"")))/LEN("Paldean "&amp;AA1438))
      &gt;0,2,1)
   ))))</f>
        <v>2</v>
      </c>
      <c r="AN1438">
        <v>0</v>
      </c>
      <c r="AO1438">
        <v>0</v>
      </c>
    </row>
    <row r="1439" spans="1:41" x14ac:dyDescent="0.25">
      <c r="A1439">
        <v>527</v>
      </c>
      <c r="B1439" t="s">
        <v>2177</v>
      </c>
      <c r="C1439" t="s">
        <v>429</v>
      </c>
      <c r="D1439" t="s">
        <v>1481</v>
      </c>
      <c r="E1439">
        <v>65</v>
      </c>
      <c r="F1439">
        <v>45</v>
      </c>
      <c r="G1439">
        <v>43</v>
      </c>
      <c r="H1439">
        <v>55</v>
      </c>
      <c r="I1439">
        <v>43</v>
      </c>
      <c r="J1439">
        <v>72</v>
      </c>
      <c r="K1439" t="s">
        <v>1567</v>
      </c>
      <c r="L1439" t="s">
        <v>253</v>
      </c>
      <c r="M1439" t="s">
        <v>248</v>
      </c>
      <c r="N1439">
        <v>6.08</v>
      </c>
      <c r="O1439">
        <v>5.18</v>
      </c>
      <c r="R1439">
        <f t="shared" si="96"/>
        <v>6</v>
      </c>
      <c r="S1439">
        <f t="shared" si="97"/>
        <v>5</v>
      </c>
      <c r="T1439">
        <f t="shared" si="98"/>
        <v>11</v>
      </c>
      <c r="U1439" t="s">
        <v>429</v>
      </c>
      <c r="V1439" t="s">
        <v>1481</v>
      </c>
      <c r="W1439" t="s">
        <v>1512</v>
      </c>
      <c r="X1439" t="s">
        <v>1471</v>
      </c>
      <c r="Y1439" t="s">
        <v>2178</v>
      </c>
      <c r="Z1439" cm="1">
        <f t="array" ref="Z1439">IF(ISBLANK(AK1439),_xlfn.LET(
    _xlpm.nameBeforeSlash, IF(ISNUMBER(SEARCH("/", Y1439)), LEFT(Y1439, SEARCH("/", Y1439)-1), Y1439),
    _xlpm.matchRow, IFERROR(MATCH(_xlpm.nameBeforeSlash, AA:AA, 0), ""),
    _xlpm.difference, IF(_xlpm.matchRow="", "", ABS((R1439 + S1439)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),IF(ISBLANK(Y1439),"","Hidden"))</f>
        <v>9</v>
      </c>
      <c r="AA1439" t="s">
        <v>2177</v>
      </c>
      <c r="AC1439" t="s">
        <v>430</v>
      </c>
      <c r="AD1439" t="str">
        <f>_xlfn.XLOOKUP(AC1439,moves!A:A,moves!B:B)</f>
        <v>psychic</v>
      </c>
      <c r="AE1439">
        <f>_xlfn.XLOOKUP(AC1439,moves!A:A,moves!D:D)</f>
        <v>2</v>
      </c>
      <c r="AF1439" t="str">
        <f>_xlfn.XLOOKUP(AC1439,moves!A:A,moves!E:E)</f>
        <v>Inflict the Confused status on the target.</v>
      </c>
      <c r="AG1439">
        <v>0</v>
      </c>
      <c r="AH1439">
        <v>0</v>
      </c>
      <c r="AI1439">
        <f t="shared" si="99"/>
        <v>0</v>
      </c>
      <c r="AJ1439" t="s">
        <v>523</v>
      </c>
      <c r="AL1439">
        <v>0</v>
      </c>
      <c r="AM1439" cm="1">
        <f t="array" ref="AM1439">IF(AL1439=1,1,
   IF(ISTEXT(AK1439),1,
   IF(AO1439&gt;1,AM1438,
   IF(AI1439=1,
      IF(SUMPRODUCT((LEN($Y$2:$Y$4096)-LEN(SUBSTITUTE($Y$2:$Y$4096,AA1439,"")))/LEN(AA1439))&gt;0,2,1),
      IF(
         SUMPRODUCT((LEN($Y$2:$Y$4096)-LEN(SUBSTITUTE($Y$2:$Y$4096,AA1439,"")))/LEN(AA1439))
         - SUMPRODUCT((LEN($Y$2:$Y$4096)-LEN(SUBSTITUTE($Y$2:$Y$4096,"Alolan "&amp;AA1439,"")))/LEN("Alolan "&amp;AA1439))
         - SUMPRODUCT((LEN($Y$2:$Y$4096)-LEN(SUBSTITUTE($Y$2:$Y$4096,"Galarian "&amp;AA1439,"")))/LEN("Galarian "&amp;AA1439))
         - SUMPRODUCT((LEN($Y$2:$Y$4096)-LEN(SUBSTITUTE($Y$2:$Y$4096,"Hisuian "&amp;AA1439,"")))/LEN("Hisuian "&amp;AA1439))
         - SUMPRODUCT((LEN($Y$2:$Y$4096)-LEN(SUBSTITUTE($Y$2:$Y$4096,"Paldean "&amp;AA1439,"")))/LEN("Paldean "&amp;AA1439))
      &gt;0,2,1)
   ))))</f>
        <v>1</v>
      </c>
      <c r="AN1439">
        <v>0</v>
      </c>
      <c r="AO1439">
        <v>0</v>
      </c>
    </row>
    <row r="1440" spans="1:41" x14ac:dyDescent="0.25">
      <c r="A1440" t="s">
        <v>4290</v>
      </c>
      <c r="B1440" t="s">
        <v>2177</v>
      </c>
      <c r="C1440" t="s">
        <v>429</v>
      </c>
      <c r="D1440" t="s">
        <v>1481</v>
      </c>
      <c r="E1440">
        <v>65</v>
      </c>
      <c r="F1440">
        <v>45</v>
      </c>
      <c r="G1440">
        <v>43</v>
      </c>
      <c r="H1440">
        <v>55</v>
      </c>
      <c r="I1440">
        <v>43</v>
      </c>
      <c r="J1440">
        <v>72</v>
      </c>
      <c r="K1440" t="s">
        <v>1567</v>
      </c>
      <c r="L1440" t="s">
        <v>253</v>
      </c>
      <c r="M1440" t="s">
        <v>248</v>
      </c>
      <c r="N1440">
        <v>6.08</v>
      </c>
      <c r="O1440">
        <v>5.18</v>
      </c>
      <c r="R1440">
        <f t="shared" si="96"/>
        <v>6</v>
      </c>
      <c r="S1440">
        <f t="shared" si="97"/>
        <v>5</v>
      </c>
      <c r="T1440">
        <f t="shared" si="98"/>
        <v>11</v>
      </c>
      <c r="U1440" t="s">
        <v>429</v>
      </c>
      <c r="V1440" t="s">
        <v>1481</v>
      </c>
      <c r="W1440" t="s">
        <v>1512</v>
      </c>
      <c r="X1440" t="s">
        <v>1471</v>
      </c>
      <c r="Y1440" t="s">
        <v>5563</v>
      </c>
      <c r="Z1440" cm="1">
        <f t="array" ref="Z1440">IF(ISBLANK(AK1440),_xlfn.LET(
    _xlpm.nameBeforeSlash, IF(ISNUMBER(SEARCH("/", Y1440)), LEFT(Y1440, SEARCH("/", Y1440)-1), Y1440),
    _xlpm.matchRow, IFERROR(MATCH(_xlpm.nameBeforeSlash, AA:AA, 0), ""),
    _xlpm.difference, IF(_xlpm.matchRow="", "", ABS((R1440 + S1440)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),IF(ISBLANK(Y1440),"","Hidden"))</f>
        <v>9</v>
      </c>
      <c r="AA1440" t="s">
        <v>5564</v>
      </c>
      <c r="AC1440" t="s">
        <v>6666</v>
      </c>
      <c r="AD1440" t="str">
        <f>_xlfn.XLOOKUP(AC1440,moves!A:A,moves!B:B)</f>
        <v>normal</v>
      </c>
      <c r="AE1440">
        <f>_xlfn.XLOOKUP(AC1440,moves!A:A,moves!D:D)</f>
        <v>2</v>
      </c>
      <c r="AF1440" t="str">
        <f>_xlfn.XLOOKUP(AC1440,moves!A:A,moves!E:E)</f>
        <v>If 2 or more status symbols are rolled: The target skips their turn this round and the user's battle fatigue increases by 1 extra.</v>
      </c>
      <c r="AG1440">
        <v>0</v>
      </c>
      <c r="AH1440">
        <v>0</v>
      </c>
      <c r="AI1440">
        <f t="shared" si="99"/>
        <v>1</v>
      </c>
      <c r="AJ1440" t="s">
        <v>523</v>
      </c>
      <c r="AL1440">
        <v>0</v>
      </c>
      <c r="AM1440" cm="1">
        <f t="array" ref="AM1440">IF(AL1440=1,1,
   IF(ISTEXT(AK1440),1,
   IF(AO1440&gt;1,AM1439,
   IF(AI1440=1,
      IF(SUMPRODUCT((LEN($Y$2:$Y$4096)-LEN(SUBSTITUTE($Y$2:$Y$4096,AA1440,"")))/LEN(AA1440))&gt;0,2,1),
      IF(
         SUMPRODUCT((LEN($Y$2:$Y$4096)-LEN(SUBSTITUTE($Y$2:$Y$4096,AA1440,"")))/LEN(AA1440))
         - SUMPRODUCT((LEN($Y$2:$Y$4096)-LEN(SUBSTITUTE($Y$2:$Y$4096,"Alolan "&amp;AA1440,"")))/LEN("Alolan "&amp;AA1440))
         - SUMPRODUCT((LEN($Y$2:$Y$4096)-LEN(SUBSTITUTE($Y$2:$Y$4096,"Galarian "&amp;AA1440,"")))/LEN("Galarian "&amp;AA1440))
         - SUMPRODUCT((LEN($Y$2:$Y$4096)-LEN(SUBSTITUTE($Y$2:$Y$4096,"Hisuian "&amp;AA1440,"")))/LEN("Hisuian "&amp;AA1440))
         - SUMPRODUCT((LEN($Y$2:$Y$4096)-LEN(SUBSTITUTE($Y$2:$Y$4096,"Paldean "&amp;AA1440,"")))/LEN("Paldean "&amp;AA1440))
      &gt;0,2,1)
   ))))</f>
        <v>1</v>
      </c>
      <c r="AN1440">
        <v>0</v>
      </c>
      <c r="AO1440">
        <v>0</v>
      </c>
    </row>
    <row r="1441" spans="1:41" x14ac:dyDescent="0.25">
      <c r="A1441">
        <v>528</v>
      </c>
      <c r="B1441" t="s">
        <v>2178</v>
      </c>
      <c r="C1441" t="s">
        <v>429</v>
      </c>
      <c r="D1441" t="s">
        <v>1481</v>
      </c>
      <c r="E1441">
        <v>67</v>
      </c>
      <c r="F1441">
        <v>57</v>
      </c>
      <c r="G1441">
        <v>55</v>
      </c>
      <c r="H1441">
        <v>77</v>
      </c>
      <c r="I1441">
        <v>55</v>
      </c>
      <c r="J1441">
        <v>114</v>
      </c>
      <c r="K1441" t="s">
        <v>2179</v>
      </c>
      <c r="L1441" t="s">
        <v>253</v>
      </c>
      <c r="M1441" t="s">
        <v>248</v>
      </c>
      <c r="N1441">
        <v>8.98</v>
      </c>
      <c r="O1441">
        <v>5.9799999999999995</v>
      </c>
      <c r="P1441">
        <v>1</v>
      </c>
      <c r="R1441">
        <f t="shared" si="96"/>
        <v>10</v>
      </c>
      <c r="S1441">
        <f t="shared" si="97"/>
        <v>6</v>
      </c>
      <c r="T1441">
        <f t="shared" si="98"/>
        <v>16</v>
      </c>
      <c r="U1441" t="s">
        <v>429</v>
      </c>
      <c r="V1441" t="s">
        <v>1481</v>
      </c>
      <c r="W1441" t="s">
        <v>1512</v>
      </c>
      <c r="X1441" t="s">
        <v>1471</v>
      </c>
      <c r="Z1441" t="str" cm="1">
        <f t="array" ref="Z1441">IF(ISBLANK(AK1441),_xlfn.LET(
    _xlpm.nameBeforeSlash, IF(ISNUMBER(SEARCH("/", Y1441)), LEFT(Y1441, SEARCH("/", Y1441)-1), Y1441),
    _xlpm.matchRow, IFERROR(MATCH(_xlpm.nameBeforeSlash, AA:AA, 0), ""),
    _xlpm.difference, IF(_xlpm.matchRow="", "", ABS((R1441 + S1441)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),IF(ISBLANK(Y1441),"","Hidden"))</f>
        <v/>
      </c>
      <c r="AA1441" t="s">
        <v>2178</v>
      </c>
      <c r="AC1441" t="s">
        <v>880</v>
      </c>
      <c r="AD1441" t="str">
        <f>_xlfn.XLOOKUP(AC1441,moves!A:A,moves!B:B)</f>
        <v>flying</v>
      </c>
      <c r="AE1441">
        <f>_xlfn.XLOOKUP(AC1441,moves!A:A,moves!D:D)</f>
        <v>3</v>
      </c>
      <c r="AF1441" t="str">
        <f>_xlfn.XLOOKUP(AC1441,moves!A:A,moves!E:E)</f>
        <v>When the target is next attacked: Add 1 critical hit to the roll.</v>
      </c>
      <c r="AG1441">
        <v>0</v>
      </c>
      <c r="AH1441">
        <v>0</v>
      </c>
      <c r="AI1441">
        <f t="shared" si="99"/>
        <v>0</v>
      </c>
      <c r="AJ1441" t="s">
        <v>524</v>
      </c>
      <c r="AL1441">
        <v>0</v>
      </c>
      <c r="AM1441" cm="1">
        <f t="array" ref="AM1441">IF(AL1441=1,1,
   IF(ISTEXT(AK1441),1,
   IF(AO1441&gt;1,AM1440,
   IF(AI1441=1,
      IF(SUMPRODUCT((LEN($Y$2:$Y$4096)-LEN(SUBSTITUTE($Y$2:$Y$4096,AA1441,"")))/LEN(AA1441))&gt;0,2,1),
      IF(
         SUMPRODUCT((LEN($Y$2:$Y$4096)-LEN(SUBSTITUTE($Y$2:$Y$4096,AA1441,"")))/LEN(AA1441))
         - SUMPRODUCT((LEN($Y$2:$Y$4096)-LEN(SUBSTITUTE($Y$2:$Y$4096,"Alolan "&amp;AA1441,"")))/LEN("Alolan "&amp;AA1441))
         - SUMPRODUCT((LEN($Y$2:$Y$4096)-LEN(SUBSTITUTE($Y$2:$Y$4096,"Galarian "&amp;AA1441,"")))/LEN("Galarian "&amp;AA1441))
         - SUMPRODUCT((LEN($Y$2:$Y$4096)-LEN(SUBSTITUTE($Y$2:$Y$4096,"Hisuian "&amp;AA1441,"")))/LEN("Hisuian "&amp;AA1441))
         - SUMPRODUCT((LEN($Y$2:$Y$4096)-LEN(SUBSTITUTE($Y$2:$Y$4096,"Paldean "&amp;AA1441,"")))/LEN("Paldean "&amp;AA1441))
      &gt;0,2,1)
   ))))</f>
        <v>2</v>
      </c>
      <c r="AN1441">
        <v>0</v>
      </c>
      <c r="AO1441">
        <v>0</v>
      </c>
    </row>
    <row r="1442" spans="1:41" x14ac:dyDescent="0.25">
      <c r="A1442" t="s">
        <v>4291</v>
      </c>
      <c r="B1442" t="s">
        <v>2178</v>
      </c>
      <c r="C1442" t="s">
        <v>429</v>
      </c>
      <c r="D1442" t="s">
        <v>1481</v>
      </c>
      <c r="E1442">
        <v>67</v>
      </c>
      <c r="F1442">
        <v>57</v>
      </c>
      <c r="G1442">
        <v>55</v>
      </c>
      <c r="H1442">
        <v>77</v>
      </c>
      <c r="I1442">
        <v>55</v>
      </c>
      <c r="J1442">
        <v>114</v>
      </c>
      <c r="K1442" t="s">
        <v>2179</v>
      </c>
      <c r="L1442" t="s">
        <v>253</v>
      </c>
      <c r="M1442" t="s">
        <v>248</v>
      </c>
      <c r="N1442">
        <v>8.98</v>
      </c>
      <c r="O1442">
        <v>5.9799999999999995</v>
      </c>
      <c r="P1442">
        <v>1</v>
      </c>
      <c r="R1442">
        <f t="shared" si="96"/>
        <v>10</v>
      </c>
      <c r="S1442">
        <f t="shared" si="97"/>
        <v>6</v>
      </c>
      <c r="T1442">
        <f t="shared" si="98"/>
        <v>16</v>
      </c>
      <c r="U1442" t="s">
        <v>429</v>
      </c>
      <c r="V1442" t="s">
        <v>1481</v>
      </c>
      <c r="W1442" t="s">
        <v>1512</v>
      </c>
      <c r="X1442" t="s">
        <v>1471</v>
      </c>
      <c r="Z1442" t="str" cm="1">
        <f t="array" ref="Z1442">IF(ISBLANK(AK1442),_xlfn.LET(
    _xlpm.nameBeforeSlash, IF(ISNUMBER(SEARCH("/", Y1442)), LEFT(Y1442, SEARCH("/", Y1442)-1), Y1442),
    _xlpm.matchRow, IFERROR(MATCH(_xlpm.nameBeforeSlash, AA:AA, 0), ""),
    _xlpm.difference, IF(_xlpm.matchRow="", "", ABS((R1442 + S1442)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),IF(ISBLANK(Y1442),"","Hidden"))</f>
        <v/>
      </c>
      <c r="AA1442" t="s">
        <v>5563</v>
      </c>
      <c r="AC1442" t="s">
        <v>734</v>
      </c>
      <c r="AD1442" t="str">
        <f>_xlfn.XLOOKUP(AC1442,moves!A:A,moves!B:B)</f>
        <v>psychic</v>
      </c>
      <c r="AE1442">
        <f>_xlfn.XLOOKUP(AC1442,moves!A:A,moves!D:D)</f>
        <v>7</v>
      </c>
      <c r="AF1442" t="str">
        <f>_xlfn.XLOOKUP(AC1442,moves!A:A,moves!E:E)</f>
        <v>Will there be more, less, or an equal amount of critical hits rolled than status symbols? If incorrect: Deal -3 damage.</v>
      </c>
      <c r="AG1442">
        <v>0</v>
      </c>
      <c r="AH1442">
        <v>0</v>
      </c>
      <c r="AI1442">
        <f t="shared" si="99"/>
        <v>1</v>
      </c>
      <c r="AJ1442" t="s">
        <v>524</v>
      </c>
      <c r="AL1442">
        <v>0</v>
      </c>
      <c r="AM1442" cm="1">
        <f t="array" ref="AM1442">IF(AL1442=1,1,
   IF(ISTEXT(AK1442),1,
   IF(AO1442&gt;1,AM1441,
   IF(AI1442=1,
      IF(SUMPRODUCT((LEN($Y$2:$Y$4096)-LEN(SUBSTITUTE($Y$2:$Y$4096,AA1442,"")))/LEN(AA1442))&gt;0,2,1),
      IF(
         SUMPRODUCT((LEN($Y$2:$Y$4096)-LEN(SUBSTITUTE($Y$2:$Y$4096,AA1442,"")))/LEN(AA1442))
         - SUMPRODUCT((LEN($Y$2:$Y$4096)-LEN(SUBSTITUTE($Y$2:$Y$4096,"Alolan "&amp;AA1442,"")))/LEN("Alolan "&amp;AA1442))
         - SUMPRODUCT((LEN($Y$2:$Y$4096)-LEN(SUBSTITUTE($Y$2:$Y$4096,"Galarian "&amp;AA1442,"")))/LEN("Galarian "&amp;AA1442))
         - SUMPRODUCT((LEN($Y$2:$Y$4096)-LEN(SUBSTITUTE($Y$2:$Y$4096,"Hisuian "&amp;AA1442,"")))/LEN("Hisuian "&amp;AA1442))
         - SUMPRODUCT((LEN($Y$2:$Y$4096)-LEN(SUBSTITUTE($Y$2:$Y$4096,"Paldean "&amp;AA1442,"")))/LEN("Paldean "&amp;AA1442))
      &gt;0,2,1)
   ))))</f>
        <v>2</v>
      </c>
      <c r="AN1442">
        <v>0</v>
      </c>
      <c r="AO1442">
        <v>0</v>
      </c>
    </row>
    <row r="1443" spans="1:41" x14ac:dyDescent="0.25">
      <c r="A1443">
        <v>529</v>
      </c>
      <c r="B1443" t="s">
        <v>2180</v>
      </c>
      <c r="C1443" t="s">
        <v>1472</v>
      </c>
      <c r="D1443"/>
      <c r="E1443">
        <v>60</v>
      </c>
      <c r="F1443">
        <v>85</v>
      </c>
      <c r="G1443">
        <v>40</v>
      </c>
      <c r="H1443">
        <v>30</v>
      </c>
      <c r="I1443">
        <v>45</v>
      </c>
      <c r="J1443">
        <v>68</v>
      </c>
      <c r="K1443" t="s">
        <v>1579</v>
      </c>
      <c r="L1443" t="s">
        <v>253</v>
      </c>
      <c r="M1443" t="s">
        <v>248</v>
      </c>
      <c r="N1443">
        <v>7.2700000000000005</v>
      </c>
      <c r="O1443">
        <v>4.95</v>
      </c>
      <c r="R1443">
        <f t="shared" si="96"/>
        <v>7</v>
      </c>
      <c r="S1443">
        <f t="shared" si="97"/>
        <v>5</v>
      </c>
      <c r="T1443">
        <f t="shared" si="98"/>
        <v>12</v>
      </c>
      <c r="U1443" t="s">
        <v>1472</v>
      </c>
      <c r="V1443" t="s">
        <v>1514</v>
      </c>
      <c r="W1443" t="s">
        <v>1512</v>
      </c>
      <c r="X1443" t="s">
        <v>1546</v>
      </c>
      <c r="Y1443" t="s">
        <v>2181</v>
      </c>
      <c r="Z1443" cm="1">
        <f t="array" ref="Z1443">IF(ISBLANK(AK1443),_xlfn.LET(
    _xlpm.nameBeforeSlash, IF(ISNUMBER(SEARCH("/", Y1443)), LEFT(Y1443, SEARCH("/", Y1443)-1), Y1443),
    _xlpm.matchRow, IFERROR(MATCH(_xlpm.nameBeforeSlash, AA:AA, 0), ""),
    _xlpm.difference, IF(_xlpm.matchRow="", "", ABS((R1443 + S1443)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),IF(ISBLANK(Y1443),"","Hidden"))</f>
        <v>15</v>
      </c>
      <c r="AA1443" t="s">
        <v>2180</v>
      </c>
      <c r="AC1443" t="s">
        <v>516</v>
      </c>
      <c r="AD1443" t="str">
        <f>_xlfn.XLOOKUP(AC1443,moves!A:A,moves!B:B)</f>
        <v>steel</v>
      </c>
      <c r="AE1443">
        <f>_xlfn.XLOOKUP(AC1443,moves!A:A,moves!D:D)</f>
        <v>3</v>
      </c>
      <c r="AF1443" t="str">
        <f>_xlfn.XLOOKUP(AC1443,moves!A:A,moves!E:E)</f>
        <v>Status symbols deal +1 damage.</v>
      </c>
      <c r="AG1443">
        <v>0</v>
      </c>
      <c r="AH1443">
        <v>0</v>
      </c>
      <c r="AI1443">
        <f t="shared" si="99"/>
        <v>0</v>
      </c>
      <c r="AJ1443" t="s">
        <v>523</v>
      </c>
      <c r="AL1443">
        <v>0</v>
      </c>
      <c r="AM1443" cm="1">
        <f t="array" ref="AM1443">IF(AL1443=1,1,
   IF(ISTEXT(AK1443),1,
   IF(AO1443&gt;1,AM1442,
   IF(AI1443=1,
      IF(SUMPRODUCT((LEN($Y$2:$Y$4096)-LEN(SUBSTITUTE($Y$2:$Y$4096,AA1443,"")))/LEN(AA1443))&gt;0,2,1),
      IF(
         SUMPRODUCT((LEN($Y$2:$Y$4096)-LEN(SUBSTITUTE($Y$2:$Y$4096,AA1443,"")))/LEN(AA1443))
         - SUMPRODUCT((LEN($Y$2:$Y$4096)-LEN(SUBSTITUTE($Y$2:$Y$4096,"Alolan "&amp;AA1443,"")))/LEN("Alolan "&amp;AA1443))
         - SUMPRODUCT((LEN($Y$2:$Y$4096)-LEN(SUBSTITUTE($Y$2:$Y$4096,"Galarian "&amp;AA1443,"")))/LEN("Galarian "&amp;AA1443))
         - SUMPRODUCT((LEN($Y$2:$Y$4096)-LEN(SUBSTITUTE($Y$2:$Y$4096,"Hisuian "&amp;AA1443,"")))/LEN("Hisuian "&amp;AA1443))
         - SUMPRODUCT((LEN($Y$2:$Y$4096)-LEN(SUBSTITUTE($Y$2:$Y$4096,"Paldean "&amp;AA1443,"")))/LEN("Paldean "&amp;AA1443))
      &gt;0,2,1)
   ))))</f>
        <v>1</v>
      </c>
      <c r="AN1443">
        <v>0</v>
      </c>
      <c r="AO1443">
        <v>0</v>
      </c>
    </row>
    <row r="1444" spans="1:41" x14ac:dyDescent="0.25">
      <c r="A1444" t="s">
        <v>4292</v>
      </c>
      <c r="B1444" t="s">
        <v>2180</v>
      </c>
      <c r="C1444" t="s">
        <v>1472</v>
      </c>
      <c r="D1444"/>
      <c r="E1444">
        <v>60</v>
      </c>
      <c r="F1444">
        <v>85</v>
      </c>
      <c r="G1444">
        <v>40</v>
      </c>
      <c r="H1444">
        <v>30</v>
      </c>
      <c r="I1444">
        <v>45</v>
      </c>
      <c r="J1444">
        <v>68</v>
      </c>
      <c r="K1444" t="s">
        <v>1579</v>
      </c>
      <c r="L1444" t="s">
        <v>253</v>
      </c>
      <c r="M1444" t="s">
        <v>248</v>
      </c>
      <c r="N1444">
        <v>7.2700000000000005</v>
      </c>
      <c r="O1444">
        <v>4.95</v>
      </c>
      <c r="R1444">
        <f t="shared" si="96"/>
        <v>7</v>
      </c>
      <c r="S1444">
        <f t="shared" si="97"/>
        <v>5</v>
      </c>
      <c r="T1444">
        <f t="shared" si="98"/>
        <v>12</v>
      </c>
      <c r="U1444" t="s">
        <v>1472</v>
      </c>
      <c r="V1444" t="s">
        <v>1514</v>
      </c>
      <c r="W1444" t="s">
        <v>1512</v>
      </c>
      <c r="X1444" t="s">
        <v>1546</v>
      </c>
      <c r="Y1444" t="s">
        <v>5565</v>
      </c>
      <c r="Z1444" cm="1">
        <f t="array" ref="Z1444">IF(ISBLANK(AK1444),_xlfn.LET(
    _xlpm.nameBeforeSlash, IF(ISNUMBER(SEARCH("/", Y1444)), LEFT(Y1444, SEARCH("/", Y1444)-1), Y1444),
    _xlpm.matchRow, IFERROR(MATCH(_xlpm.nameBeforeSlash, AA:AA, 0), ""),
    _xlpm.difference, IF(_xlpm.matchRow="", "", ABS((R1444 + S1444)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),IF(ISBLANK(Y1444),"","Hidden"))</f>
        <v>15</v>
      </c>
      <c r="AA1444" t="s">
        <v>5566</v>
      </c>
      <c r="AC1444" t="s">
        <v>6368</v>
      </c>
      <c r="AD1444" t="str">
        <f>_xlfn.XLOOKUP(AC1444,moves!A:A,moves!B:B)</f>
        <v>normal</v>
      </c>
      <c r="AE1444">
        <f>_xlfn.XLOOKUP(AC1444,moves!A:A,moves!D:D)</f>
        <v>0</v>
      </c>
      <c r="AF1444" t="str">
        <f>_xlfn.XLOOKUP(AC1444,moves!A:A,moves!E:E)</f>
        <v>Each time this move is used: Add 1 critical hit to the user's attack rolls.</v>
      </c>
      <c r="AG1444">
        <v>0</v>
      </c>
      <c r="AH1444">
        <v>0</v>
      </c>
      <c r="AI1444">
        <f t="shared" si="99"/>
        <v>1</v>
      </c>
      <c r="AJ1444" t="s">
        <v>523</v>
      </c>
      <c r="AL1444">
        <v>0</v>
      </c>
      <c r="AM1444" cm="1">
        <f t="array" ref="AM1444">IF(AL1444=1,1,
   IF(ISTEXT(AK1444),1,
   IF(AO1444&gt;1,AM1443,
   IF(AI1444=1,
      IF(SUMPRODUCT((LEN($Y$2:$Y$4096)-LEN(SUBSTITUTE($Y$2:$Y$4096,AA1444,"")))/LEN(AA1444))&gt;0,2,1),
      IF(
         SUMPRODUCT((LEN($Y$2:$Y$4096)-LEN(SUBSTITUTE($Y$2:$Y$4096,AA1444,"")))/LEN(AA1444))
         - SUMPRODUCT((LEN($Y$2:$Y$4096)-LEN(SUBSTITUTE($Y$2:$Y$4096,"Alolan "&amp;AA1444,"")))/LEN("Alolan "&amp;AA1444))
         - SUMPRODUCT((LEN($Y$2:$Y$4096)-LEN(SUBSTITUTE($Y$2:$Y$4096,"Galarian "&amp;AA1444,"")))/LEN("Galarian "&amp;AA1444))
         - SUMPRODUCT((LEN($Y$2:$Y$4096)-LEN(SUBSTITUTE($Y$2:$Y$4096,"Hisuian "&amp;AA1444,"")))/LEN("Hisuian "&amp;AA1444))
         - SUMPRODUCT((LEN($Y$2:$Y$4096)-LEN(SUBSTITUTE($Y$2:$Y$4096,"Paldean "&amp;AA1444,"")))/LEN("Paldean "&amp;AA1444))
      &gt;0,2,1)
   ))))</f>
        <v>1</v>
      </c>
      <c r="AN1444">
        <v>0</v>
      </c>
      <c r="AO1444">
        <v>0</v>
      </c>
    </row>
    <row r="1445" spans="1:41" x14ac:dyDescent="0.25">
      <c r="A1445">
        <v>530</v>
      </c>
      <c r="B1445" t="s">
        <v>2181</v>
      </c>
      <c r="C1445" t="s">
        <v>1472</v>
      </c>
      <c r="D1445" t="s">
        <v>1514</v>
      </c>
      <c r="E1445">
        <v>110</v>
      </c>
      <c r="F1445">
        <v>135</v>
      </c>
      <c r="G1445">
        <v>60</v>
      </c>
      <c r="H1445">
        <v>50</v>
      </c>
      <c r="I1445">
        <v>65</v>
      </c>
      <c r="J1445">
        <v>88</v>
      </c>
      <c r="K1445" t="s">
        <v>2182</v>
      </c>
      <c r="L1445" t="s">
        <v>253</v>
      </c>
      <c r="M1445" t="s">
        <v>248</v>
      </c>
      <c r="N1445">
        <v>10.77</v>
      </c>
      <c r="O1445">
        <v>8.15</v>
      </c>
      <c r="R1445">
        <f t="shared" si="96"/>
        <v>11</v>
      </c>
      <c r="S1445">
        <f t="shared" si="97"/>
        <v>8</v>
      </c>
      <c r="T1445">
        <f t="shared" si="98"/>
        <v>19</v>
      </c>
      <c r="U1445" t="s">
        <v>1472</v>
      </c>
      <c r="V1445" t="s">
        <v>1514</v>
      </c>
      <c r="W1445" t="s">
        <v>1512</v>
      </c>
      <c r="X1445" t="s">
        <v>1546</v>
      </c>
      <c r="Z1445" t="str" cm="1">
        <f t="array" ref="Z1445">IF(ISBLANK(AK1445),_xlfn.LET(
    _xlpm.nameBeforeSlash, IF(ISNUMBER(SEARCH("/", Y1445)), LEFT(Y1445, SEARCH("/", Y1445)-1), Y1445),
    _xlpm.matchRow, IFERROR(MATCH(_xlpm.nameBeforeSlash, AA:AA, 0), ""),
    _xlpm.difference, IF(_xlpm.matchRow="", "", ABS((R1445 + S1445)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),IF(ISBLANK(Y1445),"","Hidden"))</f>
        <v/>
      </c>
      <c r="AA1445" t="s">
        <v>2181</v>
      </c>
      <c r="AC1445" t="s">
        <v>1183</v>
      </c>
      <c r="AD1445" t="str">
        <f>_xlfn.XLOOKUP(AC1445,moves!A:A,moves!B:B)</f>
        <v>ground</v>
      </c>
      <c r="AE1445">
        <f>_xlfn.XLOOKUP(AC1445,moves!A:A,moves!D:D)</f>
        <v>4</v>
      </c>
      <c r="AF1445" t="str">
        <f>_xlfn.XLOOKUP(AC1445,moves!A:A,moves!E:E)</f>
        <v>Critical hits deal +1 damage.</v>
      </c>
      <c r="AG1445">
        <v>0</v>
      </c>
      <c r="AH1445">
        <v>0</v>
      </c>
      <c r="AI1445">
        <f t="shared" si="99"/>
        <v>0</v>
      </c>
      <c r="AJ1445" t="s">
        <v>525</v>
      </c>
      <c r="AL1445">
        <v>0</v>
      </c>
      <c r="AM1445" cm="1">
        <f t="array" ref="AM1445">IF(AL1445=1,1,
   IF(ISTEXT(AK1445),1,
   IF(AO1445&gt;1,AM1444,
   IF(AI1445=1,
      IF(SUMPRODUCT((LEN($Y$2:$Y$4096)-LEN(SUBSTITUTE($Y$2:$Y$4096,AA1445,"")))/LEN(AA1445))&gt;0,2,1),
      IF(
         SUMPRODUCT((LEN($Y$2:$Y$4096)-LEN(SUBSTITUTE($Y$2:$Y$4096,AA1445,"")))/LEN(AA1445))
         - SUMPRODUCT((LEN($Y$2:$Y$4096)-LEN(SUBSTITUTE($Y$2:$Y$4096,"Alolan "&amp;AA1445,"")))/LEN("Alolan "&amp;AA1445))
         - SUMPRODUCT((LEN($Y$2:$Y$4096)-LEN(SUBSTITUTE($Y$2:$Y$4096,"Galarian "&amp;AA1445,"")))/LEN("Galarian "&amp;AA1445))
         - SUMPRODUCT((LEN($Y$2:$Y$4096)-LEN(SUBSTITUTE($Y$2:$Y$4096,"Hisuian "&amp;AA1445,"")))/LEN("Hisuian "&amp;AA1445))
         - SUMPRODUCT((LEN($Y$2:$Y$4096)-LEN(SUBSTITUTE($Y$2:$Y$4096,"Paldean "&amp;AA1445,"")))/LEN("Paldean "&amp;AA1445))
      &gt;0,2,1)
   ))))</f>
        <v>2</v>
      </c>
      <c r="AN1445">
        <v>0</v>
      </c>
      <c r="AO1445">
        <v>0</v>
      </c>
    </row>
    <row r="1446" spans="1:41" x14ac:dyDescent="0.25">
      <c r="A1446" t="s">
        <v>4293</v>
      </c>
      <c r="B1446" t="s">
        <v>2181</v>
      </c>
      <c r="C1446" t="s">
        <v>1472</v>
      </c>
      <c r="D1446" t="s">
        <v>1514</v>
      </c>
      <c r="E1446">
        <v>110</v>
      </c>
      <c r="F1446">
        <v>135</v>
      </c>
      <c r="G1446">
        <v>60</v>
      </c>
      <c r="H1446">
        <v>50</v>
      </c>
      <c r="I1446">
        <v>65</v>
      </c>
      <c r="J1446">
        <v>88</v>
      </c>
      <c r="K1446" t="s">
        <v>2182</v>
      </c>
      <c r="L1446" t="s">
        <v>253</v>
      </c>
      <c r="M1446" t="s">
        <v>248</v>
      </c>
      <c r="N1446">
        <v>10.77</v>
      </c>
      <c r="O1446">
        <v>8.15</v>
      </c>
      <c r="R1446">
        <f t="shared" si="96"/>
        <v>11</v>
      </c>
      <c r="S1446">
        <f t="shared" si="97"/>
        <v>8</v>
      </c>
      <c r="T1446">
        <f t="shared" si="98"/>
        <v>19</v>
      </c>
      <c r="U1446" t="s">
        <v>1472</v>
      </c>
      <c r="V1446" t="s">
        <v>1514</v>
      </c>
      <c r="W1446" t="s">
        <v>1512</v>
      </c>
      <c r="X1446" t="s">
        <v>1546</v>
      </c>
      <c r="Z1446" t="str" cm="1">
        <f t="array" ref="Z1446">IF(ISBLANK(AK1446),_xlfn.LET(
    _xlpm.nameBeforeSlash, IF(ISNUMBER(SEARCH("/", Y1446)), LEFT(Y1446, SEARCH("/", Y1446)-1), Y1446),
    _xlpm.matchRow, IFERROR(MATCH(_xlpm.nameBeforeSlash, AA:AA, 0), ""),
    _xlpm.difference, IF(_xlpm.matchRow="", "", ABS((R1446 + S1446)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),IF(ISBLANK(Y1446),"","Hidden"))</f>
        <v/>
      </c>
      <c r="AA1446" t="s">
        <v>5565</v>
      </c>
      <c r="AC1446" t="s">
        <v>902</v>
      </c>
      <c r="AD1446" t="str">
        <f>_xlfn.XLOOKUP(AC1446,moves!A:A,moves!B:B)</f>
        <v>ground</v>
      </c>
      <c r="AE1446">
        <f>_xlfn.XLOOKUP(AC1446,moves!A:A,moves!D:D)</f>
        <v>6</v>
      </c>
      <c r="AF1446" t="str">
        <f>_xlfn.XLOOKUP(AC1446,moves!A:A,moves!E:E)</f>
        <v>The target faints if they have 2 or less health remaining after this attack. Status symbols deal -1 damage.</v>
      </c>
      <c r="AG1446">
        <v>0</v>
      </c>
      <c r="AH1446">
        <v>0</v>
      </c>
      <c r="AI1446">
        <f t="shared" si="99"/>
        <v>1</v>
      </c>
      <c r="AJ1446" t="s">
        <v>525</v>
      </c>
      <c r="AL1446">
        <v>0</v>
      </c>
      <c r="AM1446" cm="1">
        <f t="array" ref="AM1446">IF(AL1446=1,1,
   IF(ISTEXT(AK1446),1,
   IF(AO1446&gt;1,AM1445,
   IF(AI1446=1,
      IF(SUMPRODUCT((LEN($Y$2:$Y$4096)-LEN(SUBSTITUTE($Y$2:$Y$4096,AA1446,"")))/LEN(AA1446))&gt;0,2,1),
      IF(
         SUMPRODUCT((LEN($Y$2:$Y$4096)-LEN(SUBSTITUTE($Y$2:$Y$4096,AA1446,"")))/LEN(AA1446))
         - SUMPRODUCT((LEN($Y$2:$Y$4096)-LEN(SUBSTITUTE($Y$2:$Y$4096,"Alolan "&amp;AA1446,"")))/LEN("Alolan "&amp;AA1446))
         - SUMPRODUCT((LEN($Y$2:$Y$4096)-LEN(SUBSTITUTE($Y$2:$Y$4096,"Galarian "&amp;AA1446,"")))/LEN("Galarian "&amp;AA1446))
         - SUMPRODUCT((LEN($Y$2:$Y$4096)-LEN(SUBSTITUTE($Y$2:$Y$4096,"Hisuian "&amp;AA1446,"")))/LEN("Hisuian "&amp;AA1446))
         - SUMPRODUCT((LEN($Y$2:$Y$4096)-LEN(SUBSTITUTE($Y$2:$Y$4096,"Paldean "&amp;AA1446,"")))/LEN("Paldean "&amp;AA1446))
      &gt;0,2,1)
   ))))</f>
        <v>2</v>
      </c>
      <c r="AN1446">
        <v>0</v>
      </c>
      <c r="AO1446">
        <v>0</v>
      </c>
    </row>
    <row r="1447" spans="1:41" x14ac:dyDescent="0.25">
      <c r="A1447">
        <v>531</v>
      </c>
      <c r="B1447" t="s">
        <v>2183</v>
      </c>
      <c r="C1447" t="s">
        <v>1512</v>
      </c>
      <c r="D1447"/>
      <c r="E1447">
        <v>103</v>
      </c>
      <c r="F1447">
        <v>60</v>
      </c>
      <c r="G1447">
        <v>86</v>
      </c>
      <c r="H1447">
        <v>60</v>
      </c>
      <c r="I1447">
        <v>86</v>
      </c>
      <c r="J1447">
        <v>50</v>
      </c>
      <c r="K1447" t="s">
        <v>2184</v>
      </c>
      <c r="L1447" t="s">
        <v>250</v>
      </c>
      <c r="M1447" t="s">
        <v>248</v>
      </c>
      <c r="N1447">
        <v>5.6</v>
      </c>
      <c r="O1447">
        <v>9.2799999999999994</v>
      </c>
      <c r="Q1447">
        <v>1</v>
      </c>
      <c r="R1447">
        <f t="shared" si="96"/>
        <v>6</v>
      </c>
      <c r="S1447">
        <f t="shared" si="97"/>
        <v>10</v>
      </c>
      <c r="T1447">
        <f t="shared" si="98"/>
        <v>16</v>
      </c>
      <c r="U1447" t="s">
        <v>1512</v>
      </c>
      <c r="V1447" t="s">
        <v>1536</v>
      </c>
      <c r="W1447" t="s">
        <v>429</v>
      </c>
      <c r="X1447" t="s">
        <v>1490</v>
      </c>
      <c r="Z1447" t="str" cm="1">
        <f t="array" ref="Z1447">IF(ISBLANK(AK1447),_xlfn.LET(
    _xlpm.nameBeforeSlash, IF(ISNUMBER(SEARCH("/", Y1447)), LEFT(Y1447, SEARCH("/", Y1447)-1), Y1447),
    _xlpm.matchRow, IFERROR(MATCH(_xlpm.nameBeforeSlash, AA:AA, 0), ""),
    _xlpm.difference, IF(_xlpm.matchRow="", "", ABS((R1447 + S1447)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),IF(ISBLANK(Y1447),"","Hidden"))</f>
        <v/>
      </c>
      <c r="AA1447" t="s">
        <v>2183</v>
      </c>
      <c r="AC1447" t="s">
        <v>1413</v>
      </c>
      <c r="AD1447" t="str">
        <f>_xlfn.XLOOKUP(AC1447,moves!A:A,moves!B:B)</f>
        <v>water</v>
      </c>
      <c r="AE1447">
        <f>_xlfn.XLOOKUP(AC1447,moves!A:A,moves!D:D)</f>
        <v>1</v>
      </c>
      <c r="AF1447" t="str">
        <f>_xlfn.XLOOKUP(AC1447,moves!A:A,moves!E:E)</f>
        <v xml:space="preserve">Regular hits deal -1 damage. Heal 3 from all of your active Pokémon. </v>
      </c>
      <c r="AG1447">
        <v>0</v>
      </c>
      <c r="AH1447">
        <v>0</v>
      </c>
      <c r="AI1447">
        <f t="shared" si="99"/>
        <v>0</v>
      </c>
      <c r="AJ1447" t="s">
        <v>524</v>
      </c>
      <c r="AL1447">
        <v>0</v>
      </c>
      <c r="AM1447" cm="1">
        <f t="array" ref="AM1447">IF(AL1447=1,1,
   IF(ISTEXT(AK1447),1,
   IF(AO1447&gt;1,AM1446,
   IF(AI1447=1,
      IF(SUMPRODUCT((LEN($Y$2:$Y$4096)-LEN(SUBSTITUTE($Y$2:$Y$4096,AA1447,"")))/LEN(AA1447))&gt;0,2,1),
      IF(
         SUMPRODUCT((LEN($Y$2:$Y$4096)-LEN(SUBSTITUTE($Y$2:$Y$4096,AA1447,"")))/LEN(AA1447))
         - SUMPRODUCT((LEN($Y$2:$Y$4096)-LEN(SUBSTITUTE($Y$2:$Y$4096,"Alolan "&amp;AA1447,"")))/LEN("Alolan "&amp;AA1447))
         - SUMPRODUCT((LEN($Y$2:$Y$4096)-LEN(SUBSTITUTE($Y$2:$Y$4096,"Galarian "&amp;AA1447,"")))/LEN("Galarian "&amp;AA1447))
         - SUMPRODUCT((LEN($Y$2:$Y$4096)-LEN(SUBSTITUTE($Y$2:$Y$4096,"Hisuian "&amp;AA1447,"")))/LEN("Hisuian "&amp;AA1447))
         - SUMPRODUCT((LEN($Y$2:$Y$4096)-LEN(SUBSTITUTE($Y$2:$Y$4096,"Paldean "&amp;AA1447,"")))/LEN("Paldean "&amp;AA1447))
      &gt;0,2,1)
   ))))</f>
        <v>1</v>
      </c>
      <c r="AN1447">
        <v>0</v>
      </c>
      <c r="AO1447">
        <v>1</v>
      </c>
    </row>
    <row r="1448" spans="1:41" x14ac:dyDescent="0.25">
      <c r="A1448" t="s">
        <v>2185</v>
      </c>
      <c r="B1448" t="s">
        <v>2183</v>
      </c>
      <c r="C1448" t="s">
        <v>1512</v>
      </c>
      <c r="D1448" t="s">
        <v>1536</v>
      </c>
      <c r="E1448">
        <v>103</v>
      </c>
      <c r="F1448">
        <v>60</v>
      </c>
      <c r="G1448">
        <v>126</v>
      </c>
      <c r="H1448">
        <v>80</v>
      </c>
      <c r="I1448">
        <v>126</v>
      </c>
      <c r="J1448">
        <v>50</v>
      </c>
      <c r="K1448" t="s">
        <v>2184</v>
      </c>
      <c r="L1448" t="s">
        <v>3446</v>
      </c>
      <c r="M1448" t="s">
        <v>1476</v>
      </c>
      <c r="N1448">
        <v>6.6</v>
      </c>
      <c r="O1448">
        <v>11.68</v>
      </c>
      <c r="Q1448">
        <v>4</v>
      </c>
      <c r="R1448">
        <f t="shared" si="96"/>
        <v>7</v>
      </c>
      <c r="S1448">
        <f t="shared" si="97"/>
        <v>16</v>
      </c>
      <c r="T1448">
        <f t="shared" si="98"/>
        <v>23</v>
      </c>
      <c r="U1448" t="s">
        <v>1512</v>
      </c>
      <c r="V1448" t="s">
        <v>1536</v>
      </c>
      <c r="W1448" t="s">
        <v>429</v>
      </c>
      <c r="X1448" t="s">
        <v>1490</v>
      </c>
      <c r="Z1448" t="str" cm="1">
        <f t="array" ref="Z1448">IF(ISBLANK(AK1448),_xlfn.LET(
    _xlpm.nameBeforeSlash, IF(ISNUMBER(SEARCH("/", Y1448)), LEFT(Y1448, SEARCH("/", Y1448)-1), Y1448),
    _xlpm.matchRow, IFERROR(MATCH(_xlpm.nameBeforeSlash, AA:AA, 0), ""),
    _xlpm.difference, IF(_xlpm.matchRow="", "", ABS((R1448 + S1448)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),IF(ISBLANK(Y1448),"","Hidden"))</f>
        <v/>
      </c>
      <c r="AA1448" t="s">
        <v>3416</v>
      </c>
      <c r="AB1448" t="s">
        <v>1477</v>
      </c>
      <c r="AC1448" t="s">
        <v>1223</v>
      </c>
      <c r="AD1448" t="str">
        <f>_xlfn.XLOOKUP(AC1448,moves!A:A,moves!B:B)</f>
        <v>normal</v>
      </c>
      <c r="AE1448">
        <f>_xlfn.XLOOKUP(AC1448,moves!A:A,moves!D:D)</f>
        <v>8</v>
      </c>
      <c r="AF1448" t="str">
        <f>_xlfn.XLOOKUP(AC1448,moves!A:A,moves!E:E)</f>
        <v>This move can only be used if the user has used two different moves prior to this move.</v>
      </c>
      <c r="AG1448">
        <v>0</v>
      </c>
      <c r="AH1448">
        <v>0</v>
      </c>
      <c r="AI1448">
        <f t="shared" si="99"/>
        <v>0</v>
      </c>
      <c r="AJ1448" t="s">
        <v>524</v>
      </c>
      <c r="AL1448">
        <v>0</v>
      </c>
      <c r="AM1448" cm="1">
        <f t="array" ref="AM1448">IF(AL1448=1,1,
   IF(ISTEXT(AK1448),1,
   IF(AO1448&gt;1,AM1447,
   IF(AI1448=1,
      IF(SUMPRODUCT((LEN($Y$2:$Y$4096)-LEN(SUBSTITUTE($Y$2:$Y$4096,AA1448,"")))/LEN(AA1448))&gt;0,2,1),
      IF(
         SUMPRODUCT((LEN($Y$2:$Y$4096)-LEN(SUBSTITUTE($Y$2:$Y$4096,AA1448,"")))/LEN(AA1448))
         - SUMPRODUCT((LEN($Y$2:$Y$4096)-LEN(SUBSTITUTE($Y$2:$Y$4096,"Alolan "&amp;AA1448,"")))/LEN("Alolan "&amp;AA1448))
         - SUMPRODUCT((LEN($Y$2:$Y$4096)-LEN(SUBSTITUTE($Y$2:$Y$4096,"Galarian "&amp;AA1448,"")))/LEN("Galarian "&amp;AA1448))
         - SUMPRODUCT((LEN($Y$2:$Y$4096)-LEN(SUBSTITUTE($Y$2:$Y$4096,"Hisuian "&amp;AA1448,"")))/LEN("Hisuian "&amp;AA1448))
         - SUMPRODUCT((LEN($Y$2:$Y$4096)-LEN(SUBSTITUTE($Y$2:$Y$4096,"Paldean "&amp;AA1448,"")))/LEN("Paldean "&amp;AA1448))
      &gt;0,2,1)
   ))))</f>
        <v>1</v>
      </c>
      <c r="AN1448">
        <v>0</v>
      </c>
      <c r="AO1448">
        <v>2</v>
      </c>
    </row>
    <row r="1449" spans="1:41" x14ac:dyDescent="0.25">
      <c r="A1449" t="s">
        <v>4294</v>
      </c>
      <c r="B1449" t="s">
        <v>2183</v>
      </c>
      <c r="C1449" t="s">
        <v>1512</v>
      </c>
      <c r="D1449"/>
      <c r="E1449">
        <v>103</v>
      </c>
      <c r="F1449">
        <v>60</v>
      </c>
      <c r="G1449">
        <v>86</v>
      </c>
      <c r="H1449">
        <v>60</v>
      </c>
      <c r="I1449">
        <v>86</v>
      </c>
      <c r="J1449">
        <v>50</v>
      </c>
      <c r="K1449" t="s">
        <v>2184</v>
      </c>
      <c r="L1449" t="s">
        <v>250</v>
      </c>
      <c r="M1449" t="s">
        <v>248</v>
      </c>
      <c r="N1449">
        <v>5.6</v>
      </c>
      <c r="O1449">
        <v>9.2799999999999994</v>
      </c>
      <c r="Q1449">
        <v>1</v>
      </c>
      <c r="R1449">
        <f t="shared" si="96"/>
        <v>6</v>
      </c>
      <c r="S1449">
        <f t="shared" si="97"/>
        <v>10</v>
      </c>
      <c r="T1449">
        <f t="shared" si="98"/>
        <v>16</v>
      </c>
      <c r="U1449" t="s">
        <v>1512</v>
      </c>
      <c r="V1449" t="s">
        <v>1536</v>
      </c>
      <c r="W1449" t="s">
        <v>429</v>
      </c>
      <c r="X1449" t="s">
        <v>1490</v>
      </c>
      <c r="Z1449" t="str" cm="1">
        <f t="array" ref="Z1449">IF(ISBLANK(AK1449),_xlfn.LET(
    _xlpm.nameBeforeSlash, IF(ISNUMBER(SEARCH("/", Y1449)), LEFT(Y1449, SEARCH("/", Y1449)-1), Y1449),
    _xlpm.matchRow, IFERROR(MATCH(_xlpm.nameBeforeSlash, AA:AA, 0), ""),
    _xlpm.difference, IF(_xlpm.matchRow="", "", ABS((R1449 + S1449)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),IF(ISBLANK(Y1449),"","Hidden"))</f>
        <v/>
      </c>
      <c r="AA1449" t="s">
        <v>5567</v>
      </c>
      <c r="AC1449" t="s">
        <v>1232</v>
      </c>
      <c r="AD1449" t="str">
        <f>_xlfn.XLOOKUP(AC1449,moves!A:A,moves!B:B)</f>
        <v>normal</v>
      </c>
      <c r="AE1449">
        <f>_xlfn.XLOOKUP(AC1449,moves!A:A,moves!D:D)</f>
        <v>3</v>
      </c>
      <c r="AF1449" t="str">
        <f>_xlfn.XLOOKUP(AC1449,moves!A:A,moves!E:E)</f>
        <v xml:space="preserve"> </v>
      </c>
      <c r="AG1449">
        <v>0</v>
      </c>
      <c r="AH1449">
        <v>0</v>
      </c>
      <c r="AI1449">
        <f t="shared" si="99"/>
        <v>1</v>
      </c>
      <c r="AJ1449" t="s">
        <v>524</v>
      </c>
      <c r="AL1449">
        <v>0</v>
      </c>
      <c r="AM1449" cm="1">
        <f t="array" ref="AM1449">IF(AL1449=1,1,
   IF(ISTEXT(AK1449),1,
   IF(AO1449&gt;1,AM1448,
   IF(AI1449=1,
      IF(SUMPRODUCT((LEN($Y$2:$Y$4096)-LEN(SUBSTITUTE($Y$2:$Y$4096,AA1449,"")))/LEN(AA1449))&gt;0,2,1),
      IF(
         SUMPRODUCT((LEN($Y$2:$Y$4096)-LEN(SUBSTITUTE($Y$2:$Y$4096,AA1449,"")))/LEN(AA1449))
         - SUMPRODUCT((LEN($Y$2:$Y$4096)-LEN(SUBSTITUTE($Y$2:$Y$4096,"Alolan "&amp;AA1449,"")))/LEN("Alolan "&amp;AA1449))
         - SUMPRODUCT((LEN($Y$2:$Y$4096)-LEN(SUBSTITUTE($Y$2:$Y$4096,"Galarian "&amp;AA1449,"")))/LEN("Galarian "&amp;AA1449))
         - SUMPRODUCT((LEN($Y$2:$Y$4096)-LEN(SUBSTITUTE($Y$2:$Y$4096,"Hisuian "&amp;AA1449,"")))/LEN("Hisuian "&amp;AA1449))
         - SUMPRODUCT((LEN($Y$2:$Y$4096)-LEN(SUBSTITUTE($Y$2:$Y$4096,"Paldean "&amp;AA1449,"")))/LEN("Paldean "&amp;AA1449))
      &gt;0,2,1)
   ))))</f>
        <v>1</v>
      </c>
      <c r="AN1449">
        <v>0</v>
      </c>
      <c r="AO1449">
        <v>1</v>
      </c>
    </row>
    <row r="1450" spans="1:41" x14ac:dyDescent="0.25">
      <c r="A1450" t="s">
        <v>4295</v>
      </c>
      <c r="B1450" t="s">
        <v>2183</v>
      </c>
      <c r="C1450" t="s">
        <v>1512</v>
      </c>
      <c r="D1450" t="s">
        <v>1536</v>
      </c>
      <c r="E1450">
        <v>103</v>
      </c>
      <c r="F1450">
        <v>60</v>
      </c>
      <c r="G1450">
        <v>126</v>
      </c>
      <c r="H1450">
        <v>80</v>
      </c>
      <c r="I1450">
        <v>126</v>
      </c>
      <c r="J1450">
        <v>50</v>
      </c>
      <c r="K1450" t="s">
        <v>2184</v>
      </c>
      <c r="L1450" t="s">
        <v>3446</v>
      </c>
      <c r="M1450" t="s">
        <v>1476</v>
      </c>
      <c r="N1450">
        <v>6.6</v>
      </c>
      <c r="O1450">
        <v>11.68</v>
      </c>
      <c r="Q1450">
        <v>4</v>
      </c>
      <c r="R1450">
        <f t="shared" si="96"/>
        <v>7</v>
      </c>
      <c r="S1450">
        <f t="shared" si="97"/>
        <v>16</v>
      </c>
      <c r="T1450">
        <f t="shared" si="98"/>
        <v>23</v>
      </c>
      <c r="U1450" t="s">
        <v>1512</v>
      </c>
      <c r="V1450" t="s">
        <v>1536</v>
      </c>
      <c r="W1450" t="s">
        <v>429</v>
      </c>
      <c r="X1450" t="s">
        <v>1490</v>
      </c>
      <c r="Z1450" t="str" cm="1">
        <f t="array" ref="Z1450">IF(ISBLANK(AK1450),_xlfn.LET(
    _xlpm.nameBeforeSlash, IF(ISNUMBER(SEARCH("/", Y1450)), LEFT(Y1450, SEARCH("/", Y1450)-1), Y1450),
    _xlpm.matchRow, IFERROR(MATCH(_xlpm.nameBeforeSlash, AA:AA, 0), ""),
    _xlpm.difference, IF(_xlpm.matchRow="", "", ABS((R1450 + S1450)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),IF(ISBLANK(Y1450),"","Hidden"))</f>
        <v/>
      </c>
      <c r="AA1450" t="s">
        <v>5568</v>
      </c>
      <c r="AB1450" t="s">
        <v>1477</v>
      </c>
      <c r="AC1450" t="s">
        <v>6667</v>
      </c>
      <c r="AD1450" t="str">
        <f>_xlfn.XLOOKUP(AC1450,moves!A:A,moves!B:B)</f>
        <v>fairy</v>
      </c>
      <c r="AE1450">
        <f>_xlfn.XLOOKUP(AC1450,moves!A:A,moves!D:D)</f>
        <v>5</v>
      </c>
      <c r="AF1450" t="str">
        <f>_xlfn.XLOOKUP(AC1450,moves!A:A,moves!E:E)</f>
        <v>For each other non-fainted Pokémon in the user's party with a Song move: Increase attack strength by 1.</v>
      </c>
      <c r="AG1450">
        <v>0</v>
      </c>
      <c r="AH1450">
        <v>0</v>
      </c>
      <c r="AI1450">
        <f t="shared" si="99"/>
        <v>1</v>
      </c>
      <c r="AJ1450" t="s">
        <v>524</v>
      </c>
      <c r="AL1450">
        <v>0</v>
      </c>
      <c r="AM1450" cm="1">
        <f t="array" ref="AM1450">IF(AL1450=1,1,
   IF(ISTEXT(AK1450),1,
   IF(AO1450&gt;1,AM1449,
   IF(AI1450=1,
      IF(SUMPRODUCT((LEN($Y$2:$Y$4096)-LEN(SUBSTITUTE($Y$2:$Y$4096,AA1450,"")))/LEN(AA1450))&gt;0,2,1),
      IF(
         SUMPRODUCT((LEN($Y$2:$Y$4096)-LEN(SUBSTITUTE($Y$2:$Y$4096,AA1450,"")))/LEN(AA1450))
         - SUMPRODUCT((LEN($Y$2:$Y$4096)-LEN(SUBSTITUTE($Y$2:$Y$4096,"Alolan "&amp;AA1450,"")))/LEN("Alolan "&amp;AA1450))
         - SUMPRODUCT((LEN($Y$2:$Y$4096)-LEN(SUBSTITUTE($Y$2:$Y$4096,"Galarian "&amp;AA1450,"")))/LEN("Galarian "&amp;AA1450))
         - SUMPRODUCT((LEN($Y$2:$Y$4096)-LEN(SUBSTITUTE($Y$2:$Y$4096,"Hisuian "&amp;AA1450,"")))/LEN("Hisuian "&amp;AA1450))
         - SUMPRODUCT((LEN($Y$2:$Y$4096)-LEN(SUBSTITUTE($Y$2:$Y$4096,"Paldean "&amp;AA1450,"")))/LEN("Paldean "&amp;AA1450))
      &gt;0,2,1)
   ))))</f>
        <v>1</v>
      </c>
      <c r="AN1450">
        <v>0</v>
      </c>
      <c r="AO1450">
        <v>2</v>
      </c>
    </row>
    <row r="1451" spans="1:41" x14ac:dyDescent="0.25">
      <c r="A1451">
        <v>532</v>
      </c>
      <c r="B1451" t="s">
        <v>2186</v>
      </c>
      <c r="C1451" t="s">
        <v>1492</v>
      </c>
      <c r="D1451"/>
      <c r="E1451">
        <v>75</v>
      </c>
      <c r="F1451">
        <v>80</v>
      </c>
      <c r="G1451">
        <v>55</v>
      </c>
      <c r="H1451">
        <v>25</v>
      </c>
      <c r="I1451">
        <v>35</v>
      </c>
      <c r="J1451">
        <v>35</v>
      </c>
      <c r="K1451" t="s">
        <v>2187</v>
      </c>
      <c r="L1451" t="s">
        <v>253</v>
      </c>
      <c r="M1451" t="s">
        <v>251</v>
      </c>
      <c r="N1451">
        <v>5.65</v>
      </c>
      <c r="O1451">
        <v>5.7</v>
      </c>
      <c r="R1451">
        <f t="shared" si="96"/>
        <v>6</v>
      </c>
      <c r="S1451">
        <f t="shared" si="97"/>
        <v>6</v>
      </c>
      <c r="T1451">
        <f t="shared" si="98"/>
        <v>12</v>
      </c>
      <c r="U1451" t="s">
        <v>1492</v>
      </c>
      <c r="V1451" t="s">
        <v>1472</v>
      </c>
      <c r="W1451" t="s">
        <v>1471</v>
      </c>
      <c r="X1451" t="s">
        <v>1546</v>
      </c>
      <c r="Y1451" t="s">
        <v>2188</v>
      </c>
      <c r="Z1451" cm="1">
        <f t="array" ref="Z1451">IF(ISBLANK(AK1451),_xlfn.LET(
    _xlpm.nameBeforeSlash, IF(ISNUMBER(SEARCH("/", Y1451)), LEFT(Y1451, SEARCH("/", Y1451)-1), Y1451),
    _xlpm.matchRow, IFERROR(MATCH(_xlpm.nameBeforeSlash, AA:AA, 0), ""),
    _xlpm.difference, IF(_xlpm.matchRow="", "", ABS((R1451 + S1451)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),IF(ISBLANK(Y1451),"","Hidden"))</f>
        <v>6</v>
      </c>
      <c r="AA1451" t="s">
        <v>2186</v>
      </c>
      <c r="AC1451" t="s">
        <v>1032</v>
      </c>
      <c r="AD1451" t="str">
        <f>_xlfn.XLOOKUP(AC1451,moves!A:A,moves!B:B)</f>
        <v>fighting</v>
      </c>
      <c r="AE1451" t="str">
        <f>_xlfn.XLOOKUP(AC1451,moves!A:A,moves!D:D)</f>
        <v>?</v>
      </c>
      <c r="AF1451" t="str">
        <f>_xlfn.XLOOKUP(AC1451,moves!A:A,moves!E:E)</f>
        <v>Attack strength is equal to half the target's base health, rounded down (Max 5 attack strength).</v>
      </c>
      <c r="AG1451">
        <v>1</v>
      </c>
      <c r="AH1451">
        <v>0</v>
      </c>
      <c r="AI1451">
        <f t="shared" si="99"/>
        <v>0</v>
      </c>
      <c r="AJ1451" t="s">
        <v>870</v>
      </c>
      <c r="AL1451">
        <v>0</v>
      </c>
      <c r="AM1451" cm="1">
        <f t="array" ref="AM1451">IF(AL1451=1,1,
   IF(ISTEXT(AK1451),1,
   IF(AO1451&gt;1,AM1450,
   IF(AI1451=1,
      IF(SUMPRODUCT((LEN($Y$2:$Y$4096)-LEN(SUBSTITUTE($Y$2:$Y$4096,AA1451,"")))/LEN(AA1451))&gt;0,2,1),
      IF(
         SUMPRODUCT((LEN($Y$2:$Y$4096)-LEN(SUBSTITUTE($Y$2:$Y$4096,AA1451,"")))/LEN(AA1451))
         - SUMPRODUCT((LEN($Y$2:$Y$4096)-LEN(SUBSTITUTE($Y$2:$Y$4096,"Alolan "&amp;AA1451,"")))/LEN("Alolan "&amp;AA1451))
         - SUMPRODUCT((LEN($Y$2:$Y$4096)-LEN(SUBSTITUTE($Y$2:$Y$4096,"Galarian "&amp;AA1451,"")))/LEN("Galarian "&amp;AA1451))
         - SUMPRODUCT((LEN($Y$2:$Y$4096)-LEN(SUBSTITUTE($Y$2:$Y$4096,"Hisuian "&amp;AA1451,"")))/LEN("Hisuian "&amp;AA1451))
         - SUMPRODUCT((LEN($Y$2:$Y$4096)-LEN(SUBSTITUTE($Y$2:$Y$4096,"Paldean "&amp;AA1451,"")))/LEN("Paldean "&amp;AA1451))
      &gt;0,2,1)
   ))))</f>
        <v>1</v>
      </c>
      <c r="AN1451">
        <v>0</v>
      </c>
      <c r="AO1451">
        <v>0</v>
      </c>
    </row>
    <row r="1452" spans="1:41" x14ac:dyDescent="0.25">
      <c r="A1452" t="s">
        <v>4296</v>
      </c>
      <c r="B1452" t="s">
        <v>2186</v>
      </c>
      <c r="C1452" t="s">
        <v>1492</v>
      </c>
      <c r="D1452"/>
      <c r="E1452">
        <v>75</v>
      </c>
      <c r="F1452">
        <v>80</v>
      </c>
      <c r="G1452">
        <v>55</v>
      </c>
      <c r="H1452">
        <v>25</v>
      </c>
      <c r="I1452">
        <v>35</v>
      </c>
      <c r="J1452">
        <v>35</v>
      </c>
      <c r="K1452" t="s">
        <v>2187</v>
      </c>
      <c r="L1452" t="s">
        <v>253</v>
      </c>
      <c r="M1452" t="s">
        <v>251</v>
      </c>
      <c r="N1452">
        <v>5.65</v>
      </c>
      <c r="O1452">
        <v>5.7</v>
      </c>
      <c r="R1452">
        <f t="shared" si="96"/>
        <v>6</v>
      </c>
      <c r="S1452">
        <f t="shared" si="97"/>
        <v>6</v>
      </c>
      <c r="T1452">
        <f t="shared" si="98"/>
        <v>12</v>
      </c>
      <c r="U1452" t="s">
        <v>1492</v>
      </c>
      <c r="V1452" t="s">
        <v>1472</v>
      </c>
      <c r="W1452" t="s">
        <v>1471</v>
      </c>
      <c r="X1452" t="s">
        <v>1546</v>
      </c>
      <c r="Y1452" t="s">
        <v>5569</v>
      </c>
      <c r="Z1452" cm="1">
        <f t="array" ref="Z1452">IF(ISBLANK(AK1452),_xlfn.LET(
    _xlpm.nameBeforeSlash, IF(ISNUMBER(SEARCH("/", Y1452)), LEFT(Y1452, SEARCH("/", Y1452)-1), Y1452),
    _xlpm.matchRow, IFERROR(MATCH(_xlpm.nameBeforeSlash, AA:AA, 0), ""),
    _xlpm.difference, IF(_xlpm.matchRow="", "", ABS((R1452 + S1452)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),IF(ISBLANK(Y1452),"","Hidden"))</f>
        <v>6</v>
      </c>
      <c r="AA1452" t="s">
        <v>5570</v>
      </c>
      <c r="AC1452" t="s">
        <v>958</v>
      </c>
      <c r="AD1452" t="str">
        <f>_xlfn.XLOOKUP(AC1452,moves!A:A,moves!B:B)</f>
        <v>dark</v>
      </c>
      <c r="AE1452">
        <f>_xlfn.XLOOKUP(AC1452,moves!A:A,moves!D:D)</f>
        <v>2</v>
      </c>
      <c r="AF1452" t="str">
        <f>_xlfn.XLOOKUP(AC1452,moves!A:A,moves!E:E)</f>
        <v>When the target next attacks: Their moves have no move effects. Moves with ? attack strength that are affected by this effect have 1 attack strength.</v>
      </c>
      <c r="AG1452">
        <v>1</v>
      </c>
      <c r="AH1452">
        <v>0</v>
      </c>
      <c r="AI1452">
        <f t="shared" si="99"/>
        <v>1</v>
      </c>
      <c r="AJ1452" t="s">
        <v>523</v>
      </c>
      <c r="AL1452">
        <v>0</v>
      </c>
      <c r="AM1452" cm="1">
        <f t="array" ref="AM1452">IF(AL1452=1,1,
   IF(ISTEXT(AK1452),1,
   IF(AO1452&gt;1,AM1451,
   IF(AI1452=1,
      IF(SUMPRODUCT((LEN($Y$2:$Y$4096)-LEN(SUBSTITUTE($Y$2:$Y$4096,AA1452,"")))/LEN(AA1452))&gt;0,2,1),
      IF(
         SUMPRODUCT((LEN($Y$2:$Y$4096)-LEN(SUBSTITUTE($Y$2:$Y$4096,AA1452,"")))/LEN(AA1452))
         - SUMPRODUCT((LEN($Y$2:$Y$4096)-LEN(SUBSTITUTE($Y$2:$Y$4096,"Alolan "&amp;AA1452,"")))/LEN("Alolan "&amp;AA1452))
         - SUMPRODUCT((LEN($Y$2:$Y$4096)-LEN(SUBSTITUTE($Y$2:$Y$4096,"Galarian "&amp;AA1452,"")))/LEN("Galarian "&amp;AA1452))
         - SUMPRODUCT((LEN($Y$2:$Y$4096)-LEN(SUBSTITUTE($Y$2:$Y$4096,"Hisuian "&amp;AA1452,"")))/LEN("Hisuian "&amp;AA1452))
         - SUMPRODUCT((LEN($Y$2:$Y$4096)-LEN(SUBSTITUTE($Y$2:$Y$4096,"Paldean "&amp;AA1452,"")))/LEN("Paldean "&amp;AA1452))
      &gt;0,2,1)
   ))))</f>
        <v>1</v>
      </c>
      <c r="AN1452">
        <v>0</v>
      </c>
      <c r="AO1452">
        <v>0</v>
      </c>
    </row>
    <row r="1453" spans="1:41" x14ac:dyDescent="0.25">
      <c r="A1453">
        <v>533</v>
      </c>
      <c r="B1453" t="s">
        <v>2188</v>
      </c>
      <c r="C1453" t="s">
        <v>1492</v>
      </c>
      <c r="D1453"/>
      <c r="E1453">
        <v>85</v>
      </c>
      <c r="F1453">
        <v>105</v>
      </c>
      <c r="G1453">
        <v>85</v>
      </c>
      <c r="H1453">
        <v>40</v>
      </c>
      <c r="I1453">
        <v>50</v>
      </c>
      <c r="J1453">
        <v>40</v>
      </c>
      <c r="K1453" t="s">
        <v>2187</v>
      </c>
      <c r="L1453" t="s">
        <v>253</v>
      </c>
      <c r="M1453" t="s">
        <v>251</v>
      </c>
      <c r="N1453">
        <v>7.25</v>
      </c>
      <c r="O1453">
        <v>7.45</v>
      </c>
      <c r="R1453">
        <f t="shared" si="96"/>
        <v>7</v>
      </c>
      <c r="S1453">
        <f t="shared" si="97"/>
        <v>7</v>
      </c>
      <c r="T1453">
        <f t="shared" si="98"/>
        <v>14</v>
      </c>
      <c r="U1453" t="s">
        <v>1492</v>
      </c>
      <c r="V1453" t="s">
        <v>1472</v>
      </c>
      <c r="W1453" t="s">
        <v>1471</v>
      </c>
      <c r="X1453" t="s">
        <v>1546</v>
      </c>
      <c r="Y1453" t="s">
        <v>2189</v>
      </c>
      <c r="Z1453" cm="1">
        <f t="array" ref="Z1453">IF(ISBLANK(AK1453),_xlfn.LET(
    _xlpm.nameBeforeSlash, IF(ISNUMBER(SEARCH("/", Y1453)), LEFT(Y1453, SEARCH("/", Y1453)-1), Y1453),
    _xlpm.matchRow, IFERROR(MATCH(_xlpm.nameBeforeSlash, AA:AA, 0), ""),
    _xlpm.difference, IF(_xlpm.matchRow="", "", ABS((R1453 + S1453)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),IF(ISBLANK(Y1453),"","Hidden"))</f>
        <v>14</v>
      </c>
      <c r="AA1453" t="s">
        <v>2188</v>
      </c>
      <c r="AC1453" t="s">
        <v>825</v>
      </c>
      <c r="AD1453" t="str">
        <f>_xlfn.XLOOKUP(AC1453,moves!A:A,moves!B:B)</f>
        <v>fighting</v>
      </c>
      <c r="AE1453">
        <f>_xlfn.XLOOKUP(AC1453,moves!A:A,moves!D:D)</f>
        <v>2</v>
      </c>
      <c r="AF1453" t="str">
        <f>_xlfn.XLOOKUP(AC1453,moves!A:A,moves!E:E)</f>
        <v>Add 1 regular hit to the user's attack rolls and Remove 1 regular hit from incoming attack rolls.</v>
      </c>
      <c r="AG1453">
        <v>0</v>
      </c>
      <c r="AH1453">
        <v>0</v>
      </c>
      <c r="AI1453">
        <f t="shared" si="99"/>
        <v>0</v>
      </c>
      <c r="AJ1453" t="s">
        <v>524</v>
      </c>
      <c r="AL1453">
        <v>0</v>
      </c>
      <c r="AM1453" cm="1">
        <f t="array" ref="AM1453">IF(AL1453=1,1,
   IF(ISTEXT(AK1453),1,
   IF(AO1453&gt;1,AM1452,
   IF(AI1453=1,
      IF(SUMPRODUCT((LEN($Y$2:$Y$4096)-LEN(SUBSTITUTE($Y$2:$Y$4096,AA1453,"")))/LEN(AA1453))&gt;0,2,1),
      IF(
         SUMPRODUCT((LEN($Y$2:$Y$4096)-LEN(SUBSTITUTE($Y$2:$Y$4096,AA1453,"")))/LEN(AA1453))
         - SUMPRODUCT((LEN($Y$2:$Y$4096)-LEN(SUBSTITUTE($Y$2:$Y$4096,"Alolan "&amp;AA1453,"")))/LEN("Alolan "&amp;AA1453))
         - SUMPRODUCT((LEN($Y$2:$Y$4096)-LEN(SUBSTITUTE($Y$2:$Y$4096,"Galarian "&amp;AA1453,"")))/LEN("Galarian "&amp;AA1453))
         - SUMPRODUCT((LEN($Y$2:$Y$4096)-LEN(SUBSTITUTE($Y$2:$Y$4096,"Hisuian "&amp;AA1453,"")))/LEN("Hisuian "&amp;AA1453))
         - SUMPRODUCT((LEN($Y$2:$Y$4096)-LEN(SUBSTITUTE($Y$2:$Y$4096,"Paldean "&amp;AA1453,"")))/LEN("Paldean "&amp;AA1453))
      &gt;0,2,1)
   ))))</f>
        <v>2</v>
      </c>
      <c r="AN1453">
        <v>0</v>
      </c>
      <c r="AO1453">
        <v>0</v>
      </c>
    </row>
    <row r="1454" spans="1:41" x14ac:dyDescent="0.25">
      <c r="A1454" t="s">
        <v>4297</v>
      </c>
      <c r="B1454" t="s">
        <v>2188</v>
      </c>
      <c r="C1454" t="s">
        <v>1492</v>
      </c>
      <c r="D1454"/>
      <c r="E1454">
        <v>85</v>
      </c>
      <c r="F1454">
        <v>105</v>
      </c>
      <c r="G1454">
        <v>85</v>
      </c>
      <c r="H1454">
        <v>40</v>
      </c>
      <c r="I1454">
        <v>50</v>
      </c>
      <c r="J1454">
        <v>40</v>
      </c>
      <c r="K1454" t="s">
        <v>2187</v>
      </c>
      <c r="L1454" t="s">
        <v>253</v>
      </c>
      <c r="M1454" t="s">
        <v>251</v>
      </c>
      <c r="N1454">
        <v>7.25</v>
      </c>
      <c r="O1454">
        <v>7.45</v>
      </c>
      <c r="R1454">
        <f t="shared" si="96"/>
        <v>7</v>
      </c>
      <c r="S1454">
        <f t="shared" si="97"/>
        <v>7</v>
      </c>
      <c r="T1454">
        <f t="shared" si="98"/>
        <v>14</v>
      </c>
      <c r="U1454" t="s">
        <v>1492</v>
      </c>
      <c r="V1454" t="s">
        <v>1472</v>
      </c>
      <c r="W1454" t="s">
        <v>1471</v>
      </c>
      <c r="X1454" t="s">
        <v>1546</v>
      </c>
      <c r="Y1454" t="s">
        <v>5571</v>
      </c>
      <c r="Z1454" cm="1">
        <f t="array" ref="Z1454">IF(ISBLANK(AK1454),_xlfn.LET(
    _xlpm.nameBeforeSlash, IF(ISNUMBER(SEARCH("/", Y1454)), LEFT(Y1454, SEARCH("/", Y1454)-1), Y1454),
    _xlpm.matchRow, IFERROR(MATCH(_xlpm.nameBeforeSlash, AA:AA, 0), ""),
    _xlpm.difference, IF(_xlpm.matchRow="", "", ABS((R1454 + S1454)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),IF(ISBLANK(Y1454),"","Hidden"))</f>
        <v>14</v>
      </c>
      <c r="AA1454" t="s">
        <v>5569</v>
      </c>
      <c r="AC1454" t="s">
        <v>1342</v>
      </c>
      <c r="AD1454" t="str">
        <f>_xlfn.XLOOKUP(AC1454,moves!A:A,moves!B:B)</f>
        <v>rock</v>
      </c>
      <c r="AE1454">
        <f>_xlfn.XLOOKUP(AC1454,moves!A:A,moves!D:D)</f>
        <v>3</v>
      </c>
      <c r="AF1454" t="str">
        <f>_xlfn.XLOOKUP(AC1454,moves!A:A,moves!E:E)</f>
        <v xml:space="preserve"> </v>
      </c>
      <c r="AG1454">
        <v>0</v>
      </c>
      <c r="AH1454">
        <v>0</v>
      </c>
      <c r="AI1454">
        <f t="shared" si="99"/>
        <v>1</v>
      </c>
      <c r="AJ1454" t="s">
        <v>524</v>
      </c>
      <c r="AL1454">
        <v>0</v>
      </c>
      <c r="AM1454" cm="1">
        <f t="array" ref="AM1454">IF(AL1454=1,1,
   IF(ISTEXT(AK1454),1,
   IF(AO1454&gt;1,AM1453,
   IF(AI1454=1,
      IF(SUMPRODUCT((LEN($Y$2:$Y$4096)-LEN(SUBSTITUTE($Y$2:$Y$4096,AA1454,"")))/LEN(AA1454))&gt;0,2,1),
      IF(
         SUMPRODUCT((LEN($Y$2:$Y$4096)-LEN(SUBSTITUTE($Y$2:$Y$4096,AA1454,"")))/LEN(AA1454))
         - SUMPRODUCT((LEN($Y$2:$Y$4096)-LEN(SUBSTITUTE($Y$2:$Y$4096,"Alolan "&amp;AA1454,"")))/LEN("Alolan "&amp;AA1454))
         - SUMPRODUCT((LEN($Y$2:$Y$4096)-LEN(SUBSTITUTE($Y$2:$Y$4096,"Galarian "&amp;AA1454,"")))/LEN("Galarian "&amp;AA1454))
         - SUMPRODUCT((LEN($Y$2:$Y$4096)-LEN(SUBSTITUTE($Y$2:$Y$4096,"Hisuian "&amp;AA1454,"")))/LEN("Hisuian "&amp;AA1454))
         - SUMPRODUCT((LEN($Y$2:$Y$4096)-LEN(SUBSTITUTE($Y$2:$Y$4096,"Paldean "&amp;AA1454,"")))/LEN("Paldean "&amp;AA1454))
      &gt;0,2,1)
   ))))</f>
        <v>2</v>
      </c>
      <c r="AN1454">
        <v>0</v>
      </c>
      <c r="AO1454">
        <v>0</v>
      </c>
    </row>
    <row r="1455" spans="1:41" x14ac:dyDescent="0.25">
      <c r="A1455">
        <v>534</v>
      </c>
      <c r="B1455" t="s">
        <v>2189</v>
      </c>
      <c r="C1455" t="s">
        <v>1492</v>
      </c>
      <c r="D1455"/>
      <c r="E1455">
        <v>105</v>
      </c>
      <c r="F1455">
        <v>140</v>
      </c>
      <c r="G1455">
        <v>95</v>
      </c>
      <c r="H1455">
        <v>55</v>
      </c>
      <c r="I1455">
        <v>65</v>
      </c>
      <c r="J1455">
        <v>45</v>
      </c>
      <c r="K1455" t="s">
        <v>2187</v>
      </c>
      <c r="L1455" t="s">
        <v>253</v>
      </c>
      <c r="M1455" t="s">
        <v>251</v>
      </c>
      <c r="N1455">
        <v>9.35</v>
      </c>
      <c r="O1455">
        <v>9</v>
      </c>
      <c r="P1455">
        <v>1</v>
      </c>
      <c r="Q1455">
        <v>1</v>
      </c>
      <c r="R1455">
        <f t="shared" si="96"/>
        <v>10</v>
      </c>
      <c r="S1455">
        <f t="shared" si="97"/>
        <v>10</v>
      </c>
      <c r="T1455">
        <f t="shared" si="98"/>
        <v>20</v>
      </c>
      <c r="U1455" t="s">
        <v>1492</v>
      </c>
      <c r="V1455" t="s">
        <v>1472</v>
      </c>
      <c r="W1455" t="s">
        <v>1471</v>
      </c>
      <c r="X1455" t="s">
        <v>1546</v>
      </c>
      <c r="Z1455" t="str" cm="1">
        <f t="array" ref="Z1455">IF(ISBLANK(AK1455),_xlfn.LET(
    _xlpm.nameBeforeSlash, IF(ISNUMBER(SEARCH("/", Y1455)), LEFT(Y1455, SEARCH("/", Y1455)-1), Y1455),
    _xlpm.matchRow, IFERROR(MATCH(_xlpm.nameBeforeSlash, AA:AA, 0), ""),
    _xlpm.difference, IF(_xlpm.matchRow="", "", ABS((R1455 + S1455)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),IF(ISBLANK(Y1455),"","Hidden"))</f>
        <v/>
      </c>
      <c r="AA1455" t="s">
        <v>2189</v>
      </c>
      <c r="AC1455" t="s">
        <v>1038</v>
      </c>
      <c r="AD1455" t="str">
        <f>_xlfn.XLOOKUP(AC1455,moves!A:A,moves!B:B)</f>
        <v>fighting</v>
      </c>
      <c r="AE1455">
        <f>_xlfn.XLOOKUP(AC1455,moves!A:A,moves!D:D)</f>
        <v>6</v>
      </c>
      <c r="AF1455" t="str">
        <f>_xlfn.XLOOKUP(AC1455,moves!A:A,moves!E:E)</f>
        <v xml:space="preserve">During this attack and when the user is next attacked: Status symbols and critical hits deal +1 damage. </v>
      </c>
      <c r="AG1455">
        <v>0</v>
      </c>
      <c r="AH1455">
        <v>0</v>
      </c>
      <c r="AI1455">
        <f t="shared" si="99"/>
        <v>0</v>
      </c>
      <c r="AJ1455" t="s">
        <v>525</v>
      </c>
      <c r="AL1455">
        <v>0</v>
      </c>
      <c r="AM1455" cm="1">
        <f t="array" ref="AM1455">IF(AL1455=1,1,
   IF(ISTEXT(AK1455),1,
   IF(AO1455&gt;1,AM1454,
   IF(AI1455=1,
      IF(SUMPRODUCT((LEN($Y$2:$Y$4096)-LEN(SUBSTITUTE($Y$2:$Y$4096,AA1455,"")))/LEN(AA1455))&gt;0,2,1),
      IF(
         SUMPRODUCT((LEN($Y$2:$Y$4096)-LEN(SUBSTITUTE($Y$2:$Y$4096,AA1455,"")))/LEN(AA1455))
         - SUMPRODUCT((LEN($Y$2:$Y$4096)-LEN(SUBSTITUTE($Y$2:$Y$4096,"Alolan "&amp;AA1455,"")))/LEN("Alolan "&amp;AA1455))
         - SUMPRODUCT((LEN($Y$2:$Y$4096)-LEN(SUBSTITUTE($Y$2:$Y$4096,"Galarian "&amp;AA1455,"")))/LEN("Galarian "&amp;AA1455))
         - SUMPRODUCT((LEN($Y$2:$Y$4096)-LEN(SUBSTITUTE($Y$2:$Y$4096,"Hisuian "&amp;AA1455,"")))/LEN("Hisuian "&amp;AA1455))
         - SUMPRODUCT((LEN($Y$2:$Y$4096)-LEN(SUBSTITUTE($Y$2:$Y$4096,"Paldean "&amp;AA1455,"")))/LEN("Paldean "&amp;AA1455))
      &gt;0,2,1)
   ))))</f>
        <v>2</v>
      </c>
      <c r="AN1455">
        <v>0</v>
      </c>
      <c r="AO1455">
        <v>0</v>
      </c>
    </row>
    <row r="1456" spans="1:41" x14ac:dyDescent="0.25">
      <c r="A1456" t="s">
        <v>4298</v>
      </c>
      <c r="B1456" t="s">
        <v>2189</v>
      </c>
      <c r="C1456" t="s">
        <v>1492</v>
      </c>
      <c r="D1456"/>
      <c r="E1456">
        <v>105</v>
      </c>
      <c r="F1456">
        <v>140</v>
      </c>
      <c r="G1456">
        <v>95</v>
      </c>
      <c r="H1456">
        <v>55</v>
      </c>
      <c r="I1456">
        <v>65</v>
      </c>
      <c r="J1456">
        <v>45</v>
      </c>
      <c r="K1456" t="s">
        <v>2187</v>
      </c>
      <c r="L1456" t="s">
        <v>253</v>
      </c>
      <c r="M1456" t="s">
        <v>251</v>
      </c>
      <c r="N1456">
        <v>9.35</v>
      </c>
      <c r="O1456">
        <v>9</v>
      </c>
      <c r="P1456">
        <v>1</v>
      </c>
      <c r="Q1456">
        <v>1</v>
      </c>
      <c r="R1456">
        <f t="shared" si="96"/>
        <v>10</v>
      </c>
      <c r="S1456">
        <f t="shared" si="97"/>
        <v>10</v>
      </c>
      <c r="T1456">
        <f t="shared" si="98"/>
        <v>20</v>
      </c>
      <c r="U1456" t="s">
        <v>1492</v>
      </c>
      <c r="V1456" t="s">
        <v>1472</v>
      </c>
      <c r="W1456" t="s">
        <v>1471</v>
      </c>
      <c r="X1456" t="s">
        <v>1546</v>
      </c>
      <c r="Z1456" t="str" cm="1">
        <f t="array" ref="Z1456">IF(ISBLANK(AK1456),_xlfn.LET(
    _xlpm.nameBeforeSlash, IF(ISNUMBER(SEARCH("/", Y1456)), LEFT(Y1456, SEARCH("/", Y1456)-1), Y1456),
    _xlpm.matchRow, IFERROR(MATCH(_xlpm.nameBeforeSlash, AA:AA, 0), ""),
    _xlpm.difference, IF(_xlpm.matchRow="", "", ABS((R1456 + S1456)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),IF(ISBLANK(Y1456),"","Hidden"))</f>
        <v/>
      </c>
      <c r="AA1456" t="s">
        <v>5571</v>
      </c>
      <c r="AC1456" t="s">
        <v>1042</v>
      </c>
      <c r="AD1456" t="str">
        <f>_xlfn.XLOOKUP(AC1456,moves!A:A,moves!B:B)</f>
        <v>fighting</v>
      </c>
      <c r="AE1456">
        <f>_xlfn.XLOOKUP(AC1456,moves!A:A,moves!D:D)</f>
        <v>5</v>
      </c>
      <c r="AF1456" t="str">
        <f>_xlfn.XLOOKUP(AC1456,moves!A:A,moves!E:E)</f>
        <v>If no status symbols are rolled: Inflict Confusion status on the target.</v>
      </c>
      <c r="AG1456">
        <v>0</v>
      </c>
      <c r="AH1456">
        <v>0</v>
      </c>
      <c r="AI1456">
        <f t="shared" si="99"/>
        <v>1</v>
      </c>
      <c r="AJ1456" t="s">
        <v>525</v>
      </c>
      <c r="AL1456">
        <v>0</v>
      </c>
      <c r="AM1456" cm="1">
        <f t="array" ref="AM1456">IF(AL1456=1,1,
   IF(ISTEXT(AK1456),1,
   IF(AO1456&gt;1,AM1455,
   IF(AI1456=1,
      IF(SUMPRODUCT((LEN($Y$2:$Y$4096)-LEN(SUBSTITUTE($Y$2:$Y$4096,AA1456,"")))/LEN(AA1456))&gt;0,2,1),
      IF(
         SUMPRODUCT((LEN($Y$2:$Y$4096)-LEN(SUBSTITUTE($Y$2:$Y$4096,AA1456,"")))/LEN(AA1456))
         - SUMPRODUCT((LEN($Y$2:$Y$4096)-LEN(SUBSTITUTE($Y$2:$Y$4096,"Alolan "&amp;AA1456,"")))/LEN("Alolan "&amp;AA1456))
         - SUMPRODUCT((LEN($Y$2:$Y$4096)-LEN(SUBSTITUTE($Y$2:$Y$4096,"Galarian "&amp;AA1456,"")))/LEN("Galarian "&amp;AA1456))
         - SUMPRODUCT((LEN($Y$2:$Y$4096)-LEN(SUBSTITUTE($Y$2:$Y$4096,"Hisuian "&amp;AA1456,"")))/LEN("Hisuian "&amp;AA1456))
         - SUMPRODUCT((LEN($Y$2:$Y$4096)-LEN(SUBSTITUTE($Y$2:$Y$4096,"Paldean "&amp;AA1456,"")))/LEN("Paldean "&amp;AA1456))
      &gt;0,2,1)
   ))))</f>
        <v>2</v>
      </c>
      <c r="AN1456">
        <v>0</v>
      </c>
      <c r="AO1456">
        <v>0</v>
      </c>
    </row>
    <row r="1457" spans="1:41" x14ac:dyDescent="0.25">
      <c r="A1457">
        <v>535</v>
      </c>
      <c r="B1457" t="s">
        <v>2190</v>
      </c>
      <c r="C1457" t="s">
        <v>1490</v>
      </c>
      <c r="D1457"/>
      <c r="E1457">
        <v>50</v>
      </c>
      <c r="F1457">
        <v>50</v>
      </c>
      <c r="G1457">
        <v>40</v>
      </c>
      <c r="H1457">
        <v>50</v>
      </c>
      <c r="I1457">
        <v>40</v>
      </c>
      <c r="J1457">
        <v>64</v>
      </c>
      <c r="K1457" t="s">
        <v>1610</v>
      </c>
      <c r="L1457" t="s">
        <v>252</v>
      </c>
      <c r="M1457" t="s">
        <v>251</v>
      </c>
      <c r="N1457">
        <v>5.5600000000000005</v>
      </c>
      <c r="O1457">
        <v>4.4000000000000004</v>
      </c>
      <c r="R1457">
        <f t="shared" si="96"/>
        <v>6</v>
      </c>
      <c r="S1457">
        <f t="shared" si="97"/>
        <v>4</v>
      </c>
      <c r="T1457">
        <f t="shared" si="98"/>
        <v>10</v>
      </c>
      <c r="U1457" t="s">
        <v>1490</v>
      </c>
      <c r="V1457" t="s">
        <v>1472</v>
      </c>
      <c r="W1457" t="s">
        <v>1469</v>
      </c>
      <c r="X1457" t="s">
        <v>1492</v>
      </c>
      <c r="Y1457" t="s">
        <v>2191</v>
      </c>
      <c r="Z1457" cm="1">
        <f t="array" ref="Z1457">IF(ISBLANK(AK1457),_xlfn.LET(
    _xlpm.nameBeforeSlash, IF(ISNUMBER(SEARCH("/", Y1457)), LEFT(Y1457, SEARCH("/", Y1457)-1), Y1457),
    _xlpm.matchRow, IFERROR(MATCH(_xlpm.nameBeforeSlash, AA:AA, 0), ""),
    _xlpm.difference, IF(_xlpm.matchRow="", "", ABS((R1457 + S1457)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),IF(ISBLANK(Y1457),"","Hidden"))</f>
        <v>7</v>
      </c>
      <c r="AA1457" t="s">
        <v>2190</v>
      </c>
      <c r="AC1457" t="s">
        <v>787</v>
      </c>
      <c r="AD1457" t="str">
        <f>_xlfn.XLOOKUP(AC1457,moves!A:A,moves!B:B)</f>
        <v>water</v>
      </c>
      <c r="AE1457">
        <f>_xlfn.XLOOKUP(AC1457,moves!A:A,moves!D:D)</f>
        <v>3</v>
      </c>
      <c r="AF1457" t="str">
        <f>_xlfn.XLOOKUP(AC1457,moves!A:A,moves!E:E)</f>
        <v>When the target is next attacked: Add 2 status symbols to the roll.</v>
      </c>
      <c r="AG1457">
        <v>0</v>
      </c>
      <c r="AH1457">
        <v>0</v>
      </c>
      <c r="AI1457">
        <f t="shared" si="99"/>
        <v>0</v>
      </c>
      <c r="AJ1457" t="s">
        <v>523</v>
      </c>
      <c r="AL1457">
        <v>0</v>
      </c>
      <c r="AM1457" cm="1">
        <f t="array" ref="AM1457">IF(AL1457=1,1,
   IF(ISTEXT(AK1457),1,
   IF(AO1457&gt;1,AM1456,
   IF(AI1457=1,
      IF(SUMPRODUCT((LEN($Y$2:$Y$4096)-LEN(SUBSTITUTE($Y$2:$Y$4096,AA1457,"")))/LEN(AA1457))&gt;0,2,1),
      IF(
         SUMPRODUCT((LEN($Y$2:$Y$4096)-LEN(SUBSTITUTE($Y$2:$Y$4096,AA1457,"")))/LEN(AA1457))
         - SUMPRODUCT((LEN($Y$2:$Y$4096)-LEN(SUBSTITUTE($Y$2:$Y$4096,"Alolan "&amp;AA1457,"")))/LEN("Alolan "&amp;AA1457))
         - SUMPRODUCT((LEN($Y$2:$Y$4096)-LEN(SUBSTITUTE($Y$2:$Y$4096,"Galarian "&amp;AA1457,"")))/LEN("Galarian "&amp;AA1457))
         - SUMPRODUCT((LEN($Y$2:$Y$4096)-LEN(SUBSTITUTE($Y$2:$Y$4096,"Hisuian "&amp;AA1457,"")))/LEN("Hisuian "&amp;AA1457))
         - SUMPRODUCT((LEN($Y$2:$Y$4096)-LEN(SUBSTITUTE($Y$2:$Y$4096,"Paldean "&amp;AA1457,"")))/LEN("Paldean "&amp;AA1457))
      &gt;0,2,1)
   ))))</f>
        <v>1</v>
      </c>
      <c r="AN1457">
        <v>0</v>
      </c>
      <c r="AO1457">
        <v>0</v>
      </c>
    </row>
    <row r="1458" spans="1:41" x14ac:dyDescent="0.25">
      <c r="A1458" t="s">
        <v>4299</v>
      </c>
      <c r="B1458" t="s">
        <v>2190</v>
      </c>
      <c r="C1458" t="s">
        <v>1490</v>
      </c>
      <c r="D1458"/>
      <c r="E1458">
        <v>50</v>
      </c>
      <c r="F1458">
        <v>50</v>
      </c>
      <c r="G1458">
        <v>40</v>
      </c>
      <c r="H1458">
        <v>50</v>
      </c>
      <c r="I1458">
        <v>40</v>
      </c>
      <c r="J1458">
        <v>64</v>
      </c>
      <c r="K1458" t="s">
        <v>1610</v>
      </c>
      <c r="L1458" t="s">
        <v>252</v>
      </c>
      <c r="M1458" t="s">
        <v>251</v>
      </c>
      <c r="N1458">
        <v>5.5600000000000005</v>
      </c>
      <c r="O1458">
        <v>4.4000000000000004</v>
      </c>
      <c r="R1458">
        <f t="shared" si="96"/>
        <v>6</v>
      </c>
      <c r="S1458">
        <f t="shared" si="97"/>
        <v>4</v>
      </c>
      <c r="T1458">
        <f t="shared" si="98"/>
        <v>10</v>
      </c>
      <c r="U1458" t="s">
        <v>1490</v>
      </c>
      <c r="V1458" t="s">
        <v>1472</v>
      </c>
      <c r="W1458" t="s">
        <v>1469</v>
      </c>
      <c r="X1458" t="s">
        <v>1492</v>
      </c>
      <c r="Y1458" t="s">
        <v>5572</v>
      </c>
      <c r="Z1458" cm="1">
        <f t="array" ref="Z1458">IF(ISBLANK(AK1458),_xlfn.LET(
    _xlpm.nameBeforeSlash, IF(ISNUMBER(SEARCH("/", Y1458)), LEFT(Y1458, SEARCH("/", Y1458)-1), Y1458),
    _xlpm.matchRow, IFERROR(MATCH(_xlpm.nameBeforeSlash, AA:AA, 0), ""),
    _xlpm.difference, IF(_xlpm.matchRow="", "", ABS((R1458 + S1458)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),IF(ISBLANK(Y1458),"","Hidden"))</f>
        <v>7</v>
      </c>
      <c r="AA1458" t="s">
        <v>5573</v>
      </c>
      <c r="AC1458" t="s">
        <v>1412</v>
      </c>
      <c r="AD1458" t="str">
        <f>_xlfn.XLOOKUP(AC1458,moves!A:A,moves!B:B)</f>
        <v>water</v>
      </c>
      <c r="AE1458">
        <f>_xlfn.XLOOKUP(AC1458,moves!A:A,moves!D:D)</f>
        <v>2</v>
      </c>
      <c r="AF1458" t="str">
        <f>_xlfn.XLOOKUP(AC1458,moves!A:A,moves!E:E)</f>
        <v>Heal 1 at the end of your turns. If the weather is Rain: Heal 2 at the end of your turns instead.</v>
      </c>
      <c r="AG1458">
        <v>0</v>
      </c>
      <c r="AH1458">
        <v>0</v>
      </c>
      <c r="AI1458">
        <f t="shared" si="99"/>
        <v>1</v>
      </c>
      <c r="AJ1458" t="s">
        <v>523</v>
      </c>
      <c r="AL1458">
        <v>0</v>
      </c>
      <c r="AM1458" cm="1">
        <f t="array" ref="AM1458">IF(AL1458=1,1,
   IF(ISTEXT(AK1458),1,
   IF(AO1458&gt;1,AM1457,
   IF(AI1458=1,
      IF(SUMPRODUCT((LEN($Y$2:$Y$4096)-LEN(SUBSTITUTE($Y$2:$Y$4096,AA1458,"")))/LEN(AA1458))&gt;0,2,1),
      IF(
         SUMPRODUCT((LEN($Y$2:$Y$4096)-LEN(SUBSTITUTE($Y$2:$Y$4096,AA1458,"")))/LEN(AA1458))
         - SUMPRODUCT((LEN($Y$2:$Y$4096)-LEN(SUBSTITUTE($Y$2:$Y$4096,"Alolan "&amp;AA1458,"")))/LEN("Alolan "&amp;AA1458))
         - SUMPRODUCT((LEN($Y$2:$Y$4096)-LEN(SUBSTITUTE($Y$2:$Y$4096,"Galarian "&amp;AA1458,"")))/LEN("Galarian "&amp;AA1458))
         - SUMPRODUCT((LEN($Y$2:$Y$4096)-LEN(SUBSTITUTE($Y$2:$Y$4096,"Hisuian "&amp;AA1458,"")))/LEN("Hisuian "&amp;AA1458))
         - SUMPRODUCT((LEN($Y$2:$Y$4096)-LEN(SUBSTITUTE($Y$2:$Y$4096,"Paldean "&amp;AA1458,"")))/LEN("Paldean "&amp;AA1458))
      &gt;0,2,1)
   ))))</f>
        <v>1</v>
      </c>
      <c r="AN1458">
        <v>0</v>
      </c>
      <c r="AO1458">
        <v>0</v>
      </c>
    </row>
    <row r="1459" spans="1:41" x14ac:dyDescent="0.25">
      <c r="A1459">
        <v>536</v>
      </c>
      <c r="B1459" t="s">
        <v>2191</v>
      </c>
      <c r="C1459" t="s">
        <v>1490</v>
      </c>
      <c r="D1459" t="s">
        <v>1472</v>
      </c>
      <c r="E1459">
        <v>75</v>
      </c>
      <c r="F1459">
        <v>65</v>
      </c>
      <c r="G1459">
        <v>55</v>
      </c>
      <c r="H1459">
        <v>65</v>
      </c>
      <c r="I1459">
        <v>55</v>
      </c>
      <c r="J1459">
        <v>69</v>
      </c>
      <c r="K1459" t="s">
        <v>2005</v>
      </c>
      <c r="L1459" t="s">
        <v>252</v>
      </c>
      <c r="M1459" t="s">
        <v>251</v>
      </c>
      <c r="N1459">
        <v>6.6599999999999993</v>
      </c>
      <c r="O1459">
        <v>6.3</v>
      </c>
      <c r="R1459">
        <f t="shared" si="96"/>
        <v>7</v>
      </c>
      <c r="S1459">
        <f t="shared" si="97"/>
        <v>6</v>
      </c>
      <c r="T1459">
        <f t="shared" si="98"/>
        <v>13</v>
      </c>
      <c r="U1459" t="s">
        <v>1490</v>
      </c>
      <c r="V1459" t="s">
        <v>1472</v>
      </c>
      <c r="W1459" t="s">
        <v>1469</v>
      </c>
      <c r="X1459" t="s">
        <v>1492</v>
      </c>
      <c r="Y1459" t="s">
        <v>2192</v>
      </c>
      <c r="Z1459" cm="1">
        <f t="array" ref="Z1459">IF(ISBLANK(AK1459),_xlfn.LET(
    _xlpm.nameBeforeSlash, IF(ISNUMBER(SEARCH("/", Y1459)), LEFT(Y1459, SEARCH("/", Y1459)-1), Y1459),
    _xlpm.matchRow, IFERROR(MATCH(_xlpm.nameBeforeSlash, AA:AA, 0), ""),
    _xlpm.difference, IF(_xlpm.matchRow="", "", ABS((R1459 + S1459)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),IF(ISBLANK(Y1459),"","Hidden"))</f>
        <v>14</v>
      </c>
      <c r="AA1459" t="s">
        <v>2191</v>
      </c>
      <c r="AC1459" t="s">
        <v>1190</v>
      </c>
      <c r="AD1459" t="str">
        <f>_xlfn.XLOOKUP(AC1459,moves!A:A,moves!B:B)</f>
        <v>ground</v>
      </c>
      <c r="AE1459">
        <f>_xlfn.XLOOKUP(AC1459,moves!A:A,moves!D:D)</f>
        <v>3</v>
      </c>
      <c r="AF1459" t="str">
        <f>_xlfn.XLOOKUP(AC1459,moves!A:A,moves!E:E)</f>
        <v>When the target next attacks: Status symbols deal -1 damage.</v>
      </c>
      <c r="AG1459">
        <v>0</v>
      </c>
      <c r="AH1459">
        <v>0</v>
      </c>
      <c r="AI1459">
        <f t="shared" si="99"/>
        <v>0</v>
      </c>
      <c r="AJ1459" t="s">
        <v>524</v>
      </c>
      <c r="AL1459">
        <v>0</v>
      </c>
      <c r="AM1459" cm="1">
        <f t="array" ref="AM1459">IF(AL1459=1,1,
   IF(ISTEXT(AK1459),1,
   IF(AO1459&gt;1,AM1458,
   IF(AI1459=1,
      IF(SUMPRODUCT((LEN($Y$2:$Y$4096)-LEN(SUBSTITUTE($Y$2:$Y$4096,AA1459,"")))/LEN(AA1459))&gt;0,2,1),
      IF(
         SUMPRODUCT((LEN($Y$2:$Y$4096)-LEN(SUBSTITUTE($Y$2:$Y$4096,AA1459,"")))/LEN(AA1459))
         - SUMPRODUCT((LEN($Y$2:$Y$4096)-LEN(SUBSTITUTE($Y$2:$Y$4096,"Alolan "&amp;AA1459,"")))/LEN("Alolan "&amp;AA1459))
         - SUMPRODUCT((LEN($Y$2:$Y$4096)-LEN(SUBSTITUTE($Y$2:$Y$4096,"Galarian "&amp;AA1459,"")))/LEN("Galarian "&amp;AA1459))
         - SUMPRODUCT((LEN($Y$2:$Y$4096)-LEN(SUBSTITUTE($Y$2:$Y$4096,"Hisuian "&amp;AA1459,"")))/LEN("Hisuian "&amp;AA1459))
         - SUMPRODUCT((LEN($Y$2:$Y$4096)-LEN(SUBSTITUTE($Y$2:$Y$4096,"Paldean "&amp;AA1459,"")))/LEN("Paldean "&amp;AA1459))
      &gt;0,2,1)
   ))))</f>
        <v>2</v>
      </c>
      <c r="AN1459">
        <v>0</v>
      </c>
      <c r="AO1459">
        <v>0</v>
      </c>
    </row>
    <row r="1460" spans="1:41" x14ac:dyDescent="0.25">
      <c r="A1460" t="s">
        <v>4300</v>
      </c>
      <c r="B1460" t="s">
        <v>2191</v>
      </c>
      <c r="C1460" t="s">
        <v>1490</v>
      </c>
      <c r="D1460" t="s">
        <v>1472</v>
      </c>
      <c r="E1460">
        <v>75</v>
      </c>
      <c r="F1460">
        <v>65</v>
      </c>
      <c r="G1460">
        <v>55</v>
      </c>
      <c r="H1460">
        <v>65</v>
      </c>
      <c r="I1460">
        <v>55</v>
      </c>
      <c r="J1460">
        <v>69</v>
      </c>
      <c r="K1460" t="s">
        <v>2005</v>
      </c>
      <c r="L1460" t="s">
        <v>252</v>
      </c>
      <c r="M1460" t="s">
        <v>251</v>
      </c>
      <c r="N1460">
        <v>6.6599999999999993</v>
      </c>
      <c r="O1460">
        <v>6.3</v>
      </c>
      <c r="R1460">
        <f t="shared" si="96"/>
        <v>7</v>
      </c>
      <c r="S1460">
        <f t="shared" si="97"/>
        <v>6</v>
      </c>
      <c r="T1460">
        <f t="shared" si="98"/>
        <v>13</v>
      </c>
      <c r="U1460" t="s">
        <v>1490</v>
      </c>
      <c r="V1460" t="s">
        <v>1472</v>
      </c>
      <c r="W1460" t="s">
        <v>1469</v>
      </c>
      <c r="X1460" t="s">
        <v>1492</v>
      </c>
      <c r="Y1460" t="s">
        <v>5574</v>
      </c>
      <c r="Z1460" cm="1">
        <f t="array" ref="Z1460">IF(ISBLANK(AK1460),_xlfn.LET(
    _xlpm.nameBeforeSlash, IF(ISNUMBER(SEARCH("/", Y1460)), LEFT(Y1460, SEARCH("/", Y1460)-1), Y1460),
    _xlpm.matchRow, IFERROR(MATCH(_xlpm.nameBeforeSlash, AA:AA, 0), ""),
    _xlpm.difference, IF(_xlpm.matchRow="", "", ABS((R1460 + S1460)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),IF(ISBLANK(Y1460),"","Hidden"))</f>
        <v>14</v>
      </c>
      <c r="AA1460" t="s">
        <v>5572</v>
      </c>
      <c r="AC1460" t="s">
        <v>1056</v>
      </c>
      <c r="AD1460" t="str">
        <f>_xlfn.XLOOKUP(AC1460,moves!A:A,moves!B:B)</f>
        <v>fighting</v>
      </c>
      <c r="AE1460">
        <f>_xlfn.XLOOKUP(AC1460,moves!A:A,moves!D:D)</f>
        <v>3</v>
      </c>
      <c r="AF1460" t="str">
        <f>_xlfn.XLOOKUP(AC1460,moves!A:A,moves!E:E)</f>
        <v>Heal for half the damage dealt, rounded down.</v>
      </c>
      <c r="AG1460">
        <v>0</v>
      </c>
      <c r="AH1460">
        <v>0</v>
      </c>
      <c r="AI1460">
        <f t="shared" si="99"/>
        <v>1</v>
      </c>
      <c r="AJ1460" t="s">
        <v>524</v>
      </c>
      <c r="AL1460">
        <v>0</v>
      </c>
      <c r="AM1460" cm="1">
        <f t="array" ref="AM1460">IF(AL1460=1,1,
   IF(ISTEXT(AK1460),1,
   IF(AO1460&gt;1,AM1459,
   IF(AI1460=1,
      IF(SUMPRODUCT((LEN($Y$2:$Y$4096)-LEN(SUBSTITUTE($Y$2:$Y$4096,AA1460,"")))/LEN(AA1460))&gt;0,2,1),
      IF(
         SUMPRODUCT((LEN($Y$2:$Y$4096)-LEN(SUBSTITUTE($Y$2:$Y$4096,AA1460,"")))/LEN(AA1460))
         - SUMPRODUCT((LEN($Y$2:$Y$4096)-LEN(SUBSTITUTE($Y$2:$Y$4096,"Alolan "&amp;AA1460,"")))/LEN("Alolan "&amp;AA1460))
         - SUMPRODUCT((LEN($Y$2:$Y$4096)-LEN(SUBSTITUTE($Y$2:$Y$4096,"Galarian "&amp;AA1460,"")))/LEN("Galarian "&amp;AA1460))
         - SUMPRODUCT((LEN($Y$2:$Y$4096)-LEN(SUBSTITUTE($Y$2:$Y$4096,"Hisuian "&amp;AA1460,"")))/LEN("Hisuian "&amp;AA1460))
         - SUMPRODUCT((LEN($Y$2:$Y$4096)-LEN(SUBSTITUTE($Y$2:$Y$4096,"Paldean "&amp;AA1460,"")))/LEN("Paldean "&amp;AA1460))
      &gt;0,2,1)
   ))))</f>
        <v>2</v>
      </c>
      <c r="AN1460">
        <v>0</v>
      </c>
      <c r="AO1460">
        <v>0</v>
      </c>
    </row>
    <row r="1461" spans="1:41" x14ac:dyDescent="0.25">
      <c r="A1461">
        <v>537</v>
      </c>
      <c r="B1461" t="s">
        <v>2192</v>
      </c>
      <c r="C1461" t="s">
        <v>1490</v>
      </c>
      <c r="D1461" t="s">
        <v>1472</v>
      </c>
      <c r="E1461">
        <v>105</v>
      </c>
      <c r="F1461">
        <v>95</v>
      </c>
      <c r="G1461">
        <v>75</v>
      </c>
      <c r="H1461">
        <v>85</v>
      </c>
      <c r="I1461">
        <v>75</v>
      </c>
      <c r="J1461">
        <v>74</v>
      </c>
      <c r="K1461" t="s">
        <v>2005</v>
      </c>
      <c r="L1461" t="s">
        <v>252</v>
      </c>
      <c r="M1461" t="s">
        <v>251</v>
      </c>
      <c r="N1461">
        <v>8.5599999999999987</v>
      </c>
      <c r="O1461">
        <v>8.6999999999999993</v>
      </c>
      <c r="Q1461">
        <v>1</v>
      </c>
      <c r="R1461">
        <f t="shared" si="96"/>
        <v>9</v>
      </c>
      <c r="S1461">
        <f t="shared" si="97"/>
        <v>10</v>
      </c>
      <c r="T1461">
        <f t="shared" si="98"/>
        <v>19</v>
      </c>
      <c r="U1461" t="s">
        <v>1490</v>
      </c>
      <c r="V1461" t="s">
        <v>1472</v>
      </c>
      <c r="W1461" t="s">
        <v>1469</v>
      </c>
      <c r="X1461" t="s">
        <v>1492</v>
      </c>
      <c r="Z1461" t="str" cm="1">
        <f t="array" ref="Z1461">IF(ISBLANK(AK1461),_xlfn.LET(
    _xlpm.nameBeforeSlash, IF(ISNUMBER(SEARCH("/", Y1461)), LEFT(Y1461, SEARCH("/", Y1461)-1), Y1461),
    _xlpm.matchRow, IFERROR(MATCH(_xlpm.nameBeforeSlash, AA:AA, 0), ""),
    _xlpm.difference, IF(_xlpm.matchRow="", "", ABS((R1461 + S1461)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),IF(ISBLANK(Y1461),"","Hidden"))</f>
        <v/>
      </c>
      <c r="AA1461" t="s">
        <v>2192</v>
      </c>
      <c r="AC1461" t="s">
        <v>714</v>
      </c>
      <c r="AD1461" t="str">
        <f>_xlfn.XLOOKUP(AC1461,moves!A:A,moves!B:B)</f>
        <v>water</v>
      </c>
      <c r="AE1461">
        <f>_xlfn.XLOOKUP(AC1461,moves!A:A,moves!D:D)</f>
        <v>4</v>
      </c>
      <c r="AF1461" t="str">
        <f>_xlfn.XLOOKUP(AC1461,moves!A:A,moves!E:E)</f>
        <v>When the target next attacks: Status symbols deal -1 damage.</v>
      </c>
      <c r="AG1461">
        <v>0</v>
      </c>
      <c r="AH1461">
        <v>0</v>
      </c>
      <c r="AI1461">
        <f t="shared" si="99"/>
        <v>0</v>
      </c>
      <c r="AJ1461" t="s">
        <v>525</v>
      </c>
      <c r="AL1461">
        <v>0</v>
      </c>
      <c r="AM1461" cm="1">
        <f t="array" ref="AM1461">IF(AL1461=1,1,
   IF(ISTEXT(AK1461),1,
   IF(AO1461&gt;1,AM1460,
   IF(AI1461=1,
      IF(SUMPRODUCT((LEN($Y$2:$Y$4096)-LEN(SUBSTITUTE($Y$2:$Y$4096,AA1461,"")))/LEN(AA1461))&gt;0,2,1),
      IF(
         SUMPRODUCT((LEN($Y$2:$Y$4096)-LEN(SUBSTITUTE($Y$2:$Y$4096,AA1461,"")))/LEN(AA1461))
         - SUMPRODUCT((LEN($Y$2:$Y$4096)-LEN(SUBSTITUTE($Y$2:$Y$4096,"Alolan "&amp;AA1461,"")))/LEN("Alolan "&amp;AA1461))
         - SUMPRODUCT((LEN($Y$2:$Y$4096)-LEN(SUBSTITUTE($Y$2:$Y$4096,"Galarian "&amp;AA1461,"")))/LEN("Galarian "&amp;AA1461))
         - SUMPRODUCT((LEN($Y$2:$Y$4096)-LEN(SUBSTITUTE($Y$2:$Y$4096,"Hisuian "&amp;AA1461,"")))/LEN("Hisuian "&amp;AA1461))
         - SUMPRODUCT((LEN($Y$2:$Y$4096)-LEN(SUBSTITUTE($Y$2:$Y$4096,"Paldean "&amp;AA1461,"")))/LEN("Paldean "&amp;AA1461))
      &gt;0,2,1)
   ))))</f>
        <v>2</v>
      </c>
      <c r="AN1461">
        <v>0</v>
      </c>
      <c r="AO1461">
        <v>0</v>
      </c>
    </row>
    <row r="1462" spans="1:41" x14ac:dyDescent="0.25">
      <c r="A1462" t="s">
        <v>4301</v>
      </c>
      <c r="B1462" t="s">
        <v>2192</v>
      </c>
      <c r="C1462" t="s">
        <v>1490</v>
      </c>
      <c r="D1462" t="s">
        <v>1472</v>
      </c>
      <c r="E1462">
        <v>105</v>
      </c>
      <c r="F1462">
        <v>95</v>
      </c>
      <c r="G1462">
        <v>75</v>
      </c>
      <c r="H1462">
        <v>85</v>
      </c>
      <c r="I1462">
        <v>75</v>
      </c>
      <c r="J1462">
        <v>74</v>
      </c>
      <c r="K1462" t="s">
        <v>2005</v>
      </c>
      <c r="L1462" t="s">
        <v>252</v>
      </c>
      <c r="M1462" t="s">
        <v>251</v>
      </c>
      <c r="N1462">
        <v>8.5599999999999987</v>
      </c>
      <c r="O1462">
        <v>8.6999999999999993</v>
      </c>
      <c r="Q1462">
        <v>1</v>
      </c>
      <c r="R1462">
        <f t="shared" si="96"/>
        <v>9</v>
      </c>
      <c r="S1462">
        <f t="shared" si="97"/>
        <v>10</v>
      </c>
      <c r="T1462">
        <f t="shared" si="98"/>
        <v>19</v>
      </c>
      <c r="U1462" t="s">
        <v>1490</v>
      </c>
      <c r="V1462" t="s">
        <v>1472</v>
      </c>
      <c r="W1462" t="s">
        <v>1469</v>
      </c>
      <c r="X1462" t="s">
        <v>1492</v>
      </c>
      <c r="Z1462" t="str" cm="1">
        <f t="array" ref="Z1462">IF(ISBLANK(AK1462),_xlfn.LET(
    _xlpm.nameBeforeSlash, IF(ISNUMBER(SEARCH("/", Y1462)), LEFT(Y1462, SEARCH("/", Y1462)-1), Y1462),
    _xlpm.matchRow, IFERROR(MATCH(_xlpm.nameBeforeSlash, AA:AA, 0), ""),
    _xlpm.difference, IF(_xlpm.matchRow="", "", ABS((R1462 + S1462)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),IF(ISBLANK(Y1462),"","Hidden"))</f>
        <v/>
      </c>
      <c r="AA1462" t="s">
        <v>5574</v>
      </c>
      <c r="AC1462" t="s">
        <v>413</v>
      </c>
      <c r="AD1462" t="str">
        <f>_xlfn.XLOOKUP(AC1462,moves!A:A,moves!B:B)</f>
        <v>water</v>
      </c>
      <c r="AE1462">
        <f>_xlfn.XLOOKUP(AC1462,moves!A:A,moves!D:D)</f>
        <v>5</v>
      </c>
      <c r="AF1462" t="str">
        <f>_xlfn.XLOOKUP(AC1462,moves!A:A,moves!E:E)</f>
        <v>If 2 or more status symbols are rolled: Inflict the Confused status on the target.</v>
      </c>
      <c r="AG1462">
        <v>0</v>
      </c>
      <c r="AH1462">
        <v>0</v>
      </c>
      <c r="AI1462">
        <f t="shared" si="99"/>
        <v>1</v>
      </c>
      <c r="AJ1462" t="s">
        <v>525</v>
      </c>
      <c r="AL1462">
        <v>0</v>
      </c>
      <c r="AM1462" cm="1">
        <f t="array" ref="AM1462">IF(AL1462=1,1,
   IF(ISTEXT(AK1462),1,
   IF(AO1462&gt;1,AM1461,
   IF(AI1462=1,
      IF(SUMPRODUCT((LEN($Y$2:$Y$4096)-LEN(SUBSTITUTE($Y$2:$Y$4096,AA1462,"")))/LEN(AA1462))&gt;0,2,1),
      IF(
         SUMPRODUCT((LEN($Y$2:$Y$4096)-LEN(SUBSTITUTE($Y$2:$Y$4096,AA1462,"")))/LEN(AA1462))
         - SUMPRODUCT((LEN($Y$2:$Y$4096)-LEN(SUBSTITUTE($Y$2:$Y$4096,"Alolan "&amp;AA1462,"")))/LEN("Alolan "&amp;AA1462))
         - SUMPRODUCT((LEN($Y$2:$Y$4096)-LEN(SUBSTITUTE($Y$2:$Y$4096,"Galarian "&amp;AA1462,"")))/LEN("Galarian "&amp;AA1462))
         - SUMPRODUCT((LEN($Y$2:$Y$4096)-LEN(SUBSTITUTE($Y$2:$Y$4096,"Hisuian "&amp;AA1462,"")))/LEN("Hisuian "&amp;AA1462))
         - SUMPRODUCT((LEN($Y$2:$Y$4096)-LEN(SUBSTITUTE($Y$2:$Y$4096,"Paldean "&amp;AA1462,"")))/LEN("Paldean "&amp;AA1462))
      &gt;0,2,1)
   ))))</f>
        <v>2</v>
      </c>
      <c r="AN1462">
        <v>0</v>
      </c>
      <c r="AO1462">
        <v>0</v>
      </c>
    </row>
    <row r="1463" spans="1:41" x14ac:dyDescent="0.25">
      <c r="A1463">
        <v>538</v>
      </c>
      <c r="B1463" t="s">
        <v>2193</v>
      </c>
      <c r="C1463" t="s">
        <v>1492</v>
      </c>
      <c r="D1463"/>
      <c r="E1463">
        <v>120</v>
      </c>
      <c r="F1463">
        <v>100</v>
      </c>
      <c r="G1463">
        <v>85</v>
      </c>
      <c r="H1463">
        <v>30</v>
      </c>
      <c r="I1463">
        <v>85</v>
      </c>
      <c r="J1463">
        <v>45</v>
      </c>
      <c r="K1463" t="s">
        <v>2194</v>
      </c>
      <c r="L1463" t="s">
        <v>253</v>
      </c>
      <c r="M1463" t="s">
        <v>249</v>
      </c>
      <c r="N1463">
        <v>7.1</v>
      </c>
      <c r="O1463">
        <v>9.9</v>
      </c>
      <c r="R1463">
        <f t="shared" si="96"/>
        <v>7</v>
      </c>
      <c r="S1463">
        <f t="shared" si="97"/>
        <v>10</v>
      </c>
      <c r="T1463">
        <f t="shared" si="98"/>
        <v>17</v>
      </c>
      <c r="U1463" t="s">
        <v>1492</v>
      </c>
      <c r="V1463" t="s">
        <v>1472</v>
      </c>
      <c r="W1463" t="s">
        <v>1471</v>
      </c>
      <c r="X1463" t="s">
        <v>1546</v>
      </c>
      <c r="Z1463" t="str" cm="1">
        <f t="array" ref="Z1463">IF(ISBLANK(AK1463),_xlfn.LET(
    _xlpm.nameBeforeSlash, IF(ISNUMBER(SEARCH("/", Y1463)), LEFT(Y1463, SEARCH("/", Y1463)-1), Y1463),
    _xlpm.matchRow, IFERROR(MATCH(_xlpm.nameBeforeSlash, AA:AA, 0), ""),
    _xlpm.difference, IF(_xlpm.matchRow="", "", ABS((R1463 + S1463)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),IF(ISBLANK(Y1463),"","Hidden"))</f>
        <v/>
      </c>
      <c r="AA1463" t="s">
        <v>2193</v>
      </c>
      <c r="AC1463" t="s">
        <v>1057</v>
      </c>
      <c r="AD1463" t="str">
        <f>_xlfn.XLOOKUP(AC1463,moves!A:A,moves!B:B)</f>
        <v>fighting</v>
      </c>
      <c r="AE1463">
        <f>_xlfn.XLOOKUP(AC1463,moves!A:A,moves!D:D)</f>
        <v>3</v>
      </c>
      <c r="AF1463" t="str">
        <f>_xlfn.XLOOKUP(AC1463,moves!A:A,moves!E:E)</f>
        <v>When the user next attacks: Add 1 critical hit to the roll.</v>
      </c>
      <c r="AG1463">
        <v>0</v>
      </c>
      <c r="AH1463">
        <v>0</v>
      </c>
      <c r="AI1463">
        <f t="shared" si="99"/>
        <v>0</v>
      </c>
      <c r="AJ1463" t="s">
        <v>525</v>
      </c>
      <c r="AL1463">
        <v>0</v>
      </c>
      <c r="AM1463" cm="1">
        <f t="array" ref="AM1463">IF(AL1463=1,1,
   IF(ISTEXT(AK1463),1,
   IF(AO1463&gt;1,AM1462,
   IF(AI1463=1,
      IF(SUMPRODUCT((LEN($Y$2:$Y$4096)-LEN(SUBSTITUTE($Y$2:$Y$4096,AA1463,"")))/LEN(AA1463))&gt;0,2,1),
      IF(
         SUMPRODUCT((LEN($Y$2:$Y$4096)-LEN(SUBSTITUTE($Y$2:$Y$4096,AA1463,"")))/LEN(AA1463))
         - SUMPRODUCT((LEN($Y$2:$Y$4096)-LEN(SUBSTITUTE($Y$2:$Y$4096,"Alolan "&amp;AA1463,"")))/LEN("Alolan "&amp;AA1463))
         - SUMPRODUCT((LEN($Y$2:$Y$4096)-LEN(SUBSTITUTE($Y$2:$Y$4096,"Galarian "&amp;AA1463,"")))/LEN("Galarian "&amp;AA1463))
         - SUMPRODUCT((LEN($Y$2:$Y$4096)-LEN(SUBSTITUTE($Y$2:$Y$4096,"Hisuian "&amp;AA1463,"")))/LEN("Hisuian "&amp;AA1463))
         - SUMPRODUCT((LEN($Y$2:$Y$4096)-LEN(SUBSTITUTE($Y$2:$Y$4096,"Paldean "&amp;AA1463,"")))/LEN("Paldean "&amp;AA1463))
      &gt;0,2,1)
   ))))</f>
        <v>1</v>
      </c>
      <c r="AN1463">
        <v>0</v>
      </c>
      <c r="AO1463">
        <v>0</v>
      </c>
    </row>
    <row r="1464" spans="1:41" x14ac:dyDescent="0.25">
      <c r="A1464" t="s">
        <v>4302</v>
      </c>
      <c r="B1464" t="s">
        <v>2193</v>
      </c>
      <c r="C1464" t="s">
        <v>1492</v>
      </c>
      <c r="D1464"/>
      <c r="E1464">
        <v>120</v>
      </c>
      <c r="F1464">
        <v>100</v>
      </c>
      <c r="G1464">
        <v>85</v>
      </c>
      <c r="H1464">
        <v>30</v>
      </c>
      <c r="I1464">
        <v>85</v>
      </c>
      <c r="J1464">
        <v>45</v>
      </c>
      <c r="K1464" t="s">
        <v>2194</v>
      </c>
      <c r="L1464" t="s">
        <v>253</v>
      </c>
      <c r="M1464" t="s">
        <v>249</v>
      </c>
      <c r="N1464">
        <v>7.1</v>
      </c>
      <c r="O1464">
        <v>9.9</v>
      </c>
      <c r="R1464">
        <f t="shared" si="96"/>
        <v>7</v>
      </c>
      <c r="S1464">
        <f t="shared" si="97"/>
        <v>10</v>
      </c>
      <c r="T1464">
        <f t="shared" si="98"/>
        <v>17</v>
      </c>
      <c r="U1464" t="s">
        <v>1492</v>
      </c>
      <c r="V1464" t="s">
        <v>1472</v>
      </c>
      <c r="W1464" t="s">
        <v>1471</v>
      </c>
      <c r="X1464" t="s">
        <v>1546</v>
      </c>
      <c r="Z1464" t="str" cm="1">
        <f t="array" ref="Z1464">IF(ISBLANK(AK1464),_xlfn.LET(
    _xlpm.nameBeforeSlash, IF(ISNUMBER(SEARCH("/", Y1464)), LEFT(Y1464, SEARCH("/", Y1464)-1), Y1464),
    _xlpm.matchRow, IFERROR(MATCH(_xlpm.nameBeforeSlash, AA:AA, 0), ""),
    _xlpm.difference, IF(_xlpm.matchRow="", "", ABS((R1464 + S1464)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),IF(ISBLANK(Y1464),"","Hidden"))</f>
        <v/>
      </c>
      <c r="AA1464" t="s">
        <v>5575</v>
      </c>
      <c r="AC1464" t="s">
        <v>6669</v>
      </c>
      <c r="AD1464" t="str">
        <f>_xlfn.XLOOKUP(AC1464,moves!A:A,moves!B:B)</f>
        <v>rock</v>
      </c>
      <c r="AE1464" t="str">
        <f>_xlfn.XLOOKUP(AC1464,moves!A:A,moves!D:D)</f>
        <v>-</v>
      </c>
      <c r="AF1464" t="str">
        <f>_xlfn.XLOOKUP(AC1464,moves!A:A,moves!E:E)</f>
        <v>All MULTI moves used by opposing Pokémon this round will fail.</v>
      </c>
      <c r="AG1464">
        <v>0</v>
      </c>
      <c r="AH1464">
        <v>0</v>
      </c>
      <c r="AI1464">
        <f t="shared" si="99"/>
        <v>1</v>
      </c>
      <c r="AJ1464" t="s">
        <v>525</v>
      </c>
      <c r="AL1464">
        <v>0</v>
      </c>
      <c r="AM1464" cm="1">
        <f t="array" ref="AM1464">IF(AL1464=1,1,
   IF(ISTEXT(AK1464),1,
   IF(AO1464&gt;1,AM1463,
   IF(AI1464=1,
      IF(SUMPRODUCT((LEN($Y$2:$Y$4096)-LEN(SUBSTITUTE($Y$2:$Y$4096,AA1464,"")))/LEN(AA1464))&gt;0,2,1),
      IF(
         SUMPRODUCT((LEN($Y$2:$Y$4096)-LEN(SUBSTITUTE($Y$2:$Y$4096,AA1464,"")))/LEN(AA1464))
         - SUMPRODUCT((LEN($Y$2:$Y$4096)-LEN(SUBSTITUTE($Y$2:$Y$4096,"Alolan "&amp;AA1464,"")))/LEN("Alolan "&amp;AA1464))
         - SUMPRODUCT((LEN($Y$2:$Y$4096)-LEN(SUBSTITUTE($Y$2:$Y$4096,"Galarian "&amp;AA1464,"")))/LEN("Galarian "&amp;AA1464))
         - SUMPRODUCT((LEN($Y$2:$Y$4096)-LEN(SUBSTITUTE($Y$2:$Y$4096,"Hisuian "&amp;AA1464,"")))/LEN("Hisuian "&amp;AA1464))
         - SUMPRODUCT((LEN($Y$2:$Y$4096)-LEN(SUBSTITUTE($Y$2:$Y$4096,"Paldean "&amp;AA1464,"")))/LEN("Paldean "&amp;AA1464))
      &gt;0,2,1)
   ))))</f>
        <v>1</v>
      </c>
      <c r="AN1464">
        <v>0</v>
      </c>
      <c r="AO1464">
        <v>0</v>
      </c>
    </row>
    <row r="1465" spans="1:41" x14ac:dyDescent="0.25">
      <c r="A1465">
        <v>539</v>
      </c>
      <c r="B1465" t="s">
        <v>2195</v>
      </c>
      <c r="C1465" t="s">
        <v>1492</v>
      </c>
      <c r="D1465"/>
      <c r="E1465">
        <v>75</v>
      </c>
      <c r="F1465">
        <v>125</v>
      </c>
      <c r="G1465">
        <v>75</v>
      </c>
      <c r="H1465">
        <v>30</v>
      </c>
      <c r="I1465">
        <v>75</v>
      </c>
      <c r="J1465">
        <v>85</v>
      </c>
      <c r="K1465" t="s">
        <v>2196</v>
      </c>
      <c r="L1465" t="s">
        <v>253</v>
      </c>
      <c r="M1465" t="s">
        <v>249</v>
      </c>
      <c r="N1465">
        <v>9.9499999999999993</v>
      </c>
      <c r="O1465">
        <v>7.5</v>
      </c>
      <c r="P1465">
        <v>-1</v>
      </c>
      <c r="R1465">
        <f t="shared" si="96"/>
        <v>9</v>
      </c>
      <c r="S1465">
        <f t="shared" si="97"/>
        <v>8</v>
      </c>
      <c r="T1465">
        <f t="shared" si="98"/>
        <v>17</v>
      </c>
      <c r="U1465" t="s">
        <v>1492</v>
      </c>
      <c r="V1465" t="s">
        <v>1472</v>
      </c>
      <c r="W1465" t="s">
        <v>1471</v>
      </c>
      <c r="X1465" t="s">
        <v>1546</v>
      </c>
      <c r="Z1465" t="str" cm="1">
        <f t="array" ref="Z1465">IF(ISBLANK(AK1465),_xlfn.LET(
    _xlpm.nameBeforeSlash, IF(ISNUMBER(SEARCH("/", Y1465)), LEFT(Y1465, SEARCH("/", Y1465)-1), Y1465),
    _xlpm.matchRow, IFERROR(MATCH(_xlpm.nameBeforeSlash, AA:AA, 0), ""),
    _xlpm.difference, IF(_xlpm.matchRow="", "", ABS((R1465 + S1465)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),IF(ISBLANK(Y1465),"","Hidden"))</f>
        <v/>
      </c>
      <c r="AA1465" t="s">
        <v>2195</v>
      </c>
      <c r="AC1465" t="s">
        <v>1053</v>
      </c>
      <c r="AD1465" t="str">
        <f>_xlfn.XLOOKUP(AC1465,moves!A:A,moves!B:B)</f>
        <v>fighting</v>
      </c>
      <c r="AE1465">
        <f>_xlfn.XLOOKUP(AC1465,moves!A:A,moves!D:D)</f>
        <v>4</v>
      </c>
      <c r="AF1465" t="str">
        <f>_xlfn.XLOOKUP(AC1465,moves!A:A,moves!E:E)</f>
        <v>Ignore the effects of PROTECT moves.</v>
      </c>
      <c r="AG1465">
        <v>0</v>
      </c>
      <c r="AH1465">
        <v>0</v>
      </c>
      <c r="AI1465">
        <f t="shared" si="99"/>
        <v>0</v>
      </c>
      <c r="AJ1465" t="s">
        <v>525</v>
      </c>
      <c r="AL1465">
        <v>0</v>
      </c>
      <c r="AM1465" cm="1">
        <f t="array" ref="AM1465">IF(AL1465=1,1,
   IF(ISTEXT(AK1465),1,
   IF(AO1465&gt;1,AM1464,
   IF(AI1465=1,
      IF(SUMPRODUCT((LEN($Y$2:$Y$4096)-LEN(SUBSTITUTE($Y$2:$Y$4096,AA1465,"")))/LEN(AA1465))&gt;0,2,1),
      IF(
         SUMPRODUCT((LEN($Y$2:$Y$4096)-LEN(SUBSTITUTE($Y$2:$Y$4096,AA1465,"")))/LEN(AA1465))
         - SUMPRODUCT((LEN($Y$2:$Y$4096)-LEN(SUBSTITUTE($Y$2:$Y$4096,"Alolan "&amp;AA1465,"")))/LEN("Alolan "&amp;AA1465))
         - SUMPRODUCT((LEN($Y$2:$Y$4096)-LEN(SUBSTITUTE($Y$2:$Y$4096,"Galarian "&amp;AA1465,"")))/LEN("Galarian "&amp;AA1465))
         - SUMPRODUCT((LEN($Y$2:$Y$4096)-LEN(SUBSTITUTE($Y$2:$Y$4096,"Hisuian "&amp;AA1465,"")))/LEN("Hisuian "&amp;AA1465))
         - SUMPRODUCT((LEN($Y$2:$Y$4096)-LEN(SUBSTITUTE($Y$2:$Y$4096,"Paldean "&amp;AA1465,"")))/LEN("Paldean "&amp;AA1465))
      &gt;0,2,1)
   ))))</f>
        <v>1</v>
      </c>
      <c r="AN1465">
        <v>0</v>
      </c>
      <c r="AO1465">
        <v>0</v>
      </c>
    </row>
    <row r="1466" spans="1:41" x14ac:dyDescent="0.25">
      <c r="A1466" t="s">
        <v>4303</v>
      </c>
      <c r="B1466" t="s">
        <v>2195</v>
      </c>
      <c r="C1466" t="s">
        <v>1492</v>
      </c>
      <c r="D1466"/>
      <c r="E1466">
        <v>75</v>
      </c>
      <c r="F1466">
        <v>125</v>
      </c>
      <c r="G1466">
        <v>75</v>
      </c>
      <c r="H1466">
        <v>30</v>
      </c>
      <c r="I1466">
        <v>75</v>
      </c>
      <c r="J1466">
        <v>85</v>
      </c>
      <c r="K1466" t="s">
        <v>2196</v>
      </c>
      <c r="L1466" t="s">
        <v>253</v>
      </c>
      <c r="M1466" t="s">
        <v>249</v>
      </c>
      <c r="N1466">
        <v>9.9499999999999993</v>
      </c>
      <c r="O1466">
        <v>7.5</v>
      </c>
      <c r="P1466">
        <v>-1</v>
      </c>
      <c r="R1466">
        <f t="shared" si="96"/>
        <v>9</v>
      </c>
      <c r="S1466">
        <f t="shared" si="97"/>
        <v>8</v>
      </c>
      <c r="T1466">
        <f t="shared" si="98"/>
        <v>17</v>
      </c>
      <c r="U1466" t="s">
        <v>1492</v>
      </c>
      <c r="V1466" t="s">
        <v>1472</v>
      </c>
      <c r="W1466" t="s">
        <v>1471</v>
      </c>
      <c r="X1466" t="s">
        <v>1546</v>
      </c>
      <c r="Z1466" t="str" cm="1">
        <f t="array" ref="Z1466">IF(ISBLANK(AK1466),_xlfn.LET(
    _xlpm.nameBeforeSlash, IF(ISNUMBER(SEARCH("/", Y1466)), LEFT(Y1466, SEARCH("/", Y1466)-1), Y1466),
    _xlpm.matchRow, IFERROR(MATCH(_xlpm.nameBeforeSlash, AA:AA, 0), ""),
    _xlpm.difference, IF(_xlpm.matchRow="", "", ABS((R1466 + S1466)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),IF(ISBLANK(Y1466),"","Hidden"))</f>
        <v/>
      </c>
      <c r="AA1466" t="s">
        <v>5576</v>
      </c>
      <c r="AC1466" t="s">
        <v>426</v>
      </c>
      <c r="AD1466" t="str">
        <f>_xlfn.XLOOKUP(AC1466,moves!A:A,moves!B:B)</f>
        <v>fighting</v>
      </c>
      <c r="AE1466">
        <f>_xlfn.XLOOKUP(AC1466,moves!A:A,moves!D:D)</f>
        <v>5</v>
      </c>
      <c r="AF1466" t="str">
        <f>_xlfn.XLOOKUP(AC1466,moves!A:A,moves!E:E)</f>
        <v xml:space="preserve">During this attack and when the user is next attacked: Status symbols deal +1 damage. </v>
      </c>
      <c r="AG1466">
        <v>0</v>
      </c>
      <c r="AH1466">
        <v>0</v>
      </c>
      <c r="AI1466">
        <f t="shared" si="99"/>
        <v>1</v>
      </c>
      <c r="AJ1466" t="s">
        <v>525</v>
      </c>
      <c r="AL1466">
        <v>0</v>
      </c>
      <c r="AM1466" cm="1">
        <f t="array" ref="AM1466">IF(AL1466=1,1,
   IF(ISTEXT(AK1466),1,
   IF(AO1466&gt;1,AM1465,
   IF(AI1466=1,
      IF(SUMPRODUCT((LEN($Y$2:$Y$4096)-LEN(SUBSTITUTE($Y$2:$Y$4096,AA1466,"")))/LEN(AA1466))&gt;0,2,1),
      IF(
         SUMPRODUCT((LEN($Y$2:$Y$4096)-LEN(SUBSTITUTE($Y$2:$Y$4096,AA1466,"")))/LEN(AA1466))
         - SUMPRODUCT((LEN($Y$2:$Y$4096)-LEN(SUBSTITUTE($Y$2:$Y$4096,"Alolan "&amp;AA1466,"")))/LEN("Alolan "&amp;AA1466))
         - SUMPRODUCT((LEN($Y$2:$Y$4096)-LEN(SUBSTITUTE($Y$2:$Y$4096,"Galarian "&amp;AA1466,"")))/LEN("Galarian "&amp;AA1466))
         - SUMPRODUCT((LEN($Y$2:$Y$4096)-LEN(SUBSTITUTE($Y$2:$Y$4096,"Hisuian "&amp;AA1466,"")))/LEN("Hisuian "&amp;AA1466))
         - SUMPRODUCT((LEN($Y$2:$Y$4096)-LEN(SUBSTITUTE($Y$2:$Y$4096,"Paldean "&amp;AA1466,"")))/LEN("Paldean "&amp;AA1466))
      &gt;0,2,1)
   ))))</f>
        <v>1</v>
      </c>
      <c r="AN1466">
        <v>0</v>
      </c>
      <c r="AO1466">
        <v>0</v>
      </c>
    </row>
    <row r="1467" spans="1:41" x14ac:dyDescent="0.25">
      <c r="A1467">
        <v>540</v>
      </c>
      <c r="B1467" t="s">
        <v>2197</v>
      </c>
      <c r="C1467" t="s">
        <v>1499</v>
      </c>
      <c r="D1467" t="s">
        <v>1468</v>
      </c>
      <c r="E1467">
        <v>45</v>
      </c>
      <c r="F1467">
        <v>53</v>
      </c>
      <c r="G1467">
        <v>70</v>
      </c>
      <c r="H1467">
        <v>40</v>
      </c>
      <c r="I1467">
        <v>60</v>
      </c>
      <c r="J1467">
        <v>42</v>
      </c>
      <c r="K1467" t="s">
        <v>2198</v>
      </c>
      <c r="L1467" t="s">
        <v>247</v>
      </c>
      <c r="M1467" t="s">
        <v>249</v>
      </c>
      <c r="N1467">
        <v>4.7299999999999995</v>
      </c>
      <c r="O1467">
        <v>5.7</v>
      </c>
      <c r="R1467">
        <f t="shared" si="96"/>
        <v>5</v>
      </c>
      <c r="S1467">
        <f t="shared" si="97"/>
        <v>6</v>
      </c>
      <c r="T1467">
        <f t="shared" si="98"/>
        <v>11</v>
      </c>
      <c r="U1467" t="s">
        <v>1499</v>
      </c>
      <c r="V1467" t="s">
        <v>1468</v>
      </c>
      <c r="W1467" t="s">
        <v>1512</v>
      </c>
      <c r="X1467" t="s">
        <v>1469</v>
      </c>
      <c r="Y1467" t="s">
        <v>2199</v>
      </c>
      <c r="Z1467" cm="1">
        <f t="array" ref="Z1467">IF(ISBLANK(AK1467),_xlfn.LET(
    _xlpm.nameBeforeSlash, IF(ISNUMBER(SEARCH("/", Y1467)), LEFT(Y1467, SEARCH("/", Y1467)-1), Y1467),
    _xlpm.matchRow, IFERROR(MATCH(_xlpm.nameBeforeSlash, AA:AA, 0), ""),
    _xlpm.difference, IF(_xlpm.matchRow="", "", ABS((R1467 + S1467)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),IF(ISBLANK(Y1467),"","Hidden"))</f>
        <v>3</v>
      </c>
      <c r="AA1467" t="s">
        <v>2197</v>
      </c>
      <c r="AC1467" t="s">
        <v>448</v>
      </c>
      <c r="AD1467" t="str">
        <f>_xlfn.XLOOKUP(AC1467,moves!A:A,moves!B:B)</f>
        <v>bug</v>
      </c>
      <c r="AE1467">
        <f>_xlfn.XLOOKUP(AC1467,moves!A:A,moves!D:D)</f>
        <v>3</v>
      </c>
      <c r="AF1467" t="str">
        <f>_xlfn.XLOOKUP(AC1467,moves!A:A,moves!E:E)</f>
        <v>Consume an Apricorn from the bag of the target. The target decides which one.</v>
      </c>
      <c r="AG1467">
        <v>1</v>
      </c>
      <c r="AH1467">
        <v>0</v>
      </c>
      <c r="AI1467">
        <f t="shared" si="99"/>
        <v>0</v>
      </c>
      <c r="AJ1467" t="s">
        <v>870</v>
      </c>
      <c r="AL1467">
        <v>0</v>
      </c>
      <c r="AM1467" cm="1">
        <f t="array" ref="AM1467">IF(AL1467=1,1,
   IF(ISTEXT(AK1467),1,
   IF(AO1467&gt;1,AM1466,
   IF(AI1467=1,
      IF(SUMPRODUCT((LEN($Y$2:$Y$4096)-LEN(SUBSTITUTE($Y$2:$Y$4096,AA1467,"")))/LEN(AA1467))&gt;0,2,1),
      IF(
         SUMPRODUCT((LEN($Y$2:$Y$4096)-LEN(SUBSTITUTE($Y$2:$Y$4096,AA1467,"")))/LEN(AA1467))
         - SUMPRODUCT((LEN($Y$2:$Y$4096)-LEN(SUBSTITUTE($Y$2:$Y$4096,"Alolan "&amp;AA1467,"")))/LEN("Alolan "&amp;AA1467))
         - SUMPRODUCT((LEN($Y$2:$Y$4096)-LEN(SUBSTITUTE($Y$2:$Y$4096,"Galarian "&amp;AA1467,"")))/LEN("Galarian "&amp;AA1467))
         - SUMPRODUCT((LEN($Y$2:$Y$4096)-LEN(SUBSTITUTE($Y$2:$Y$4096,"Hisuian "&amp;AA1467,"")))/LEN("Hisuian "&amp;AA1467))
         - SUMPRODUCT((LEN($Y$2:$Y$4096)-LEN(SUBSTITUTE($Y$2:$Y$4096,"Paldean "&amp;AA1467,"")))/LEN("Paldean "&amp;AA1467))
      &gt;0,2,1)
   ))))</f>
        <v>1</v>
      </c>
      <c r="AN1467">
        <v>0</v>
      </c>
      <c r="AO1467">
        <v>0</v>
      </c>
    </row>
    <row r="1468" spans="1:41" x14ac:dyDescent="0.25">
      <c r="A1468" t="s">
        <v>4304</v>
      </c>
      <c r="B1468" t="s">
        <v>2197</v>
      </c>
      <c r="C1468" t="s">
        <v>1499</v>
      </c>
      <c r="D1468" t="s">
        <v>1468</v>
      </c>
      <c r="E1468">
        <v>45</v>
      </c>
      <c r="F1468">
        <v>53</v>
      </c>
      <c r="G1468">
        <v>70</v>
      </c>
      <c r="H1468">
        <v>40</v>
      </c>
      <c r="I1468">
        <v>60</v>
      </c>
      <c r="J1468">
        <v>42</v>
      </c>
      <c r="K1468" t="s">
        <v>2198</v>
      </c>
      <c r="L1468" t="s">
        <v>247</v>
      </c>
      <c r="M1468" t="s">
        <v>249</v>
      </c>
      <c r="N1468">
        <v>4.7299999999999995</v>
      </c>
      <c r="O1468">
        <v>5.7</v>
      </c>
      <c r="R1468">
        <f t="shared" si="96"/>
        <v>5</v>
      </c>
      <c r="S1468">
        <f t="shared" si="97"/>
        <v>6</v>
      </c>
      <c r="T1468">
        <f t="shared" si="98"/>
        <v>11</v>
      </c>
      <c r="U1468" t="s">
        <v>1499</v>
      </c>
      <c r="V1468" t="s">
        <v>1468</v>
      </c>
      <c r="W1468" t="s">
        <v>1512</v>
      </c>
      <c r="X1468" t="s">
        <v>1469</v>
      </c>
      <c r="Y1468" t="s">
        <v>5577</v>
      </c>
      <c r="Z1468" cm="1">
        <f t="array" ref="Z1468">IF(ISBLANK(AK1468),_xlfn.LET(
    _xlpm.nameBeforeSlash, IF(ISNUMBER(SEARCH("/", Y1468)), LEFT(Y1468, SEARCH("/", Y1468)-1), Y1468),
    _xlpm.matchRow, IFERROR(MATCH(_xlpm.nameBeforeSlash, AA:AA, 0), ""),
    _xlpm.difference, IF(_xlpm.matchRow="", "", ABS((R1468 + S1468)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),IF(ISBLANK(Y1468),"","Hidden"))</f>
        <v>3</v>
      </c>
      <c r="AA1468" t="s">
        <v>5578</v>
      </c>
      <c r="AC1468" t="s">
        <v>931</v>
      </c>
      <c r="AD1468" t="str">
        <f>_xlfn.XLOOKUP(AC1468,moves!A:A,moves!B:B)</f>
        <v>bug</v>
      </c>
      <c r="AE1468">
        <f>_xlfn.XLOOKUP(AC1468,moves!A:A,moves!D:D)</f>
        <v>1</v>
      </c>
      <c r="AF1468" t="str">
        <f>_xlfn.XLOOKUP(AC1468,moves!A:A,moves!E:E)</f>
        <v>Each time this move is used: Decrease the target's initiative by 2.</v>
      </c>
      <c r="AG1468">
        <v>1</v>
      </c>
      <c r="AH1468">
        <v>0</v>
      </c>
      <c r="AI1468">
        <f t="shared" si="99"/>
        <v>1</v>
      </c>
      <c r="AJ1468" t="s">
        <v>523</v>
      </c>
      <c r="AL1468">
        <v>0</v>
      </c>
      <c r="AM1468" cm="1">
        <f t="array" ref="AM1468">IF(AL1468=1,1,
   IF(ISTEXT(AK1468),1,
   IF(AO1468&gt;1,AM1467,
   IF(AI1468=1,
      IF(SUMPRODUCT((LEN($Y$2:$Y$4096)-LEN(SUBSTITUTE($Y$2:$Y$4096,AA1468,"")))/LEN(AA1468))&gt;0,2,1),
      IF(
         SUMPRODUCT((LEN($Y$2:$Y$4096)-LEN(SUBSTITUTE($Y$2:$Y$4096,AA1468,"")))/LEN(AA1468))
         - SUMPRODUCT((LEN($Y$2:$Y$4096)-LEN(SUBSTITUTE($Y$2:$Y$4096,"Alolan "&amp;AA1468,"")))/LEN("Alolan "&amp;AA1468))
         - SUMPRODUCT((LEN($Y$2:$Y$4096)-LEN(SUBSTITUTE($Y$2:$Y$4096,"Galarian "&amp;AA1468,"")))/LEN("Galarian "&amp;AA1468))
         - SUMPRODUCT((LEN($Y$2:$Y$4096)-LEN(SUBSTITUTE($Y$2:$Y$4096,"Hisuian "&amp;AA1468,"")))/LEN("Hisuian "&amp;AA1468))
         - SUMPRODUCT((LEN($Y$2:$Y$4096)-LEN(SUBSTITUTE($Y$2:$Y$4096,"Paldean "&amp;AA1468,"")))/LEN("Paldean "&amp;AA1468))
      &gt;0,2,1)
   ))))</f>
        <v>1</v>
      </c>
      <c r="AN1468">
        <v>0</v>
      </c>
      <c r="AO1468">
        <v>0</v>
      </c>
    </row>
    <row r="1469" spans="1:41" x14ac:dyDescent="0.25">
      <c r="A1469">
        <v>541</v>
      </c>
      <c r="B1469" t="s">
        <v>2199</v>
      </c>
      <c r="C1469" t="s">
        <v>1499</v>
      </c>
      <c r="D1469" t="s">
        <v>1468</v>
      </c>
      <c r="E1469">
        <v>55</v>
      </c>
      <c r="F1469">
        <v>63</v>
      </c>
      <c r="G1469">
        <v>90</v>
      </c>
      <c r="H1469">
        <v>50</v>
      </c>
      <c r="I1469">
        <v>80</v>
      </c>
      <c r="J1469">
        <v>42</v>
      </c>
      <c r="K1469" t="s">
        <v>2200</v>
      </c>
      <c r="L1469" t="s">
        <v>247</v>
      </c>
      <c r="M1469" t="s">
        <v>249</v>
      </c>
      <c r="N1469">
        <v>5.33</v>
      </c>
      <c r="O1469">
        <v>7.3</v>
      </c>
      <c r="R1469">
        <f t="shared" si="96"/>
        <v>5</v>
      </c>
      <c r="S1469">
        <f t="shared" si="97"/>
        <v>7</v>
      </c>
      <c r="T1469">
        <f t="shared" si="98"/>
        <v>12</v>
      </c>
      <c r="U1469" t="s">
        <v>1499</v>
      </c>
      <c r="V1469" t="s">
        <v>1468</v>
      </c>
      <c r="W1469" t="s">
        <v>1512</v>
      </c>
      <c r="X1469" t="s">
        <v>1469</v>
      </c>
      <c r="Y1469" t="s">
        <v>2201</v>
      </c>
      <c r="Z1469" cm="1">
        <f t="array" ref="Z1469">IF(ISBLANK(AK1469),_xlfn.LET(
    _xlpm.nameBeforeSlash, IF(ISNUMBER(SEARCH("/", Y1469)), LEFT(Y1469, SEARCH("/", Y1469)-1), Y1469),
    _xlpm.matchRow, IFERROR(MATCH(_xlpm.nameBeforeSlash, AA:AA, 0), ""),
    _xlpm.difference, IF(_xlpm.matchRow="", "", ABS((R1469 + S1469)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),IF(ISBLANK(Y1469),"","Hidden"))</f>
        <v>15</v>
      </c>
      <c r="AA1469" t="s">
        <v>2199</v>
      </c>
      <c r="AC1469" t="s">
        <v>930</v>
      </c>
      <c r="AD1469" t="str">
        <f>_xlfn.XLOOKUP(AC1469,moves!A:A,moves!B:B)</f>
        <v>bug</v>
      </c>
      <c r="AE1469">
        <f>_xlfn.XLOOKUP(AC1469,moves!A:A,moves!D:D)</f>
        <v>1</v>
      </c>
      <c r="AF1469" t="str">
        <f>_xlfn.XLOOKUP(AC1469,moves!A:A,moves!E:E)</f>
        <v>Change the Web Hazardous Terrain Token to Sticky Web on the opposing side of the arena.</v>
      </c>
      <c r="AG1469">
        <v>0</v>
      </c>
      <c r="AH1469">
        <v>0</v>
      </c>
      <c r="AI1469">
        <f t="shared" si="99"/>
        <v>0</v>
      </c>
      <c r="AJ1469" t="s">
        <v>523</v>
      </c>
      <c r="AL1469">
        <v>0</v>
      </c>
      <c r="AM1469" cm="1">
        <f t="array" ref="AM1469">IF(AL1469=1,1,
   IF(ISTEXT(AK1469),1,
   IF(AO1469&gt;1,AM1468,
   IF(AI1469=1,
      IF(SUMPRODUCT((LEN($Y$2:$Y$4096)-LEN(SUBSTITUTE($Y$2:$Y$4096,AA1469,"")))/LEN(AA1469))&gt;0,2,1),
      IF(
         SUMPRODUCT((LEN($Y$2:$Y$4096)-LEN(SUBSTITUTE($Y$2:$Y$4096,AA1469,"")))/LEN(AA1469))
         - SUMPRODUCT((LEN($Y$2:$Y$4096)-LEN(SUBSTITUTE($Y$2:$Y$4096,"Alolan "&amp;AA1469,"")))/LEN("Alolan "&amp;AA1469))
         - SUMPRODUCT((LEN($Y$2:$Y$4096)-LEN(SUBSTITUTE($Y$2:$Y$4096,"Galarian "&amp;AA1469,"")))/LEN("Galarian "&amp;AA1469))
         - SUMPRODUCT((LEN($Y$2:$Y$4096)-LEN(SUBSTITUTE($Y$2:$Y$4096,"Hisuian "&amp;AA1469,"")))/LEN("Hisuian "&amp;AA1469))
         - SUMPRODUCT((LEN($Y$2:$Y$4096)-LEN(SUBSTITUTE($Y$2:$Y$4096,"Paldean "&amp;AA1469,"")))/LEN("Paldean "&amp;AA1469))
      &gt;0,2,1)
   ))))</f>
        <v>2</v>
      </c>
      <c r="AN1469">
        <v>0</v>
      </c>
      <c r="AO1469">
        <v>0</v>
      </c>
    </row>
    <row r="1470" spans="1:41" x14ac:dyDescent="0.25">
      <c r="A1470" t="s">
        <v>4305</v>
      </c>
      <c r="B1470" t="s">
        <v>2199</v>
      </c>
      <c r="C1470" t="s">
        <v>1499</v>
      </c>
      <c r="D1470" t="s">
        <v>1468</v>
      </c>
      <c r="E1470">
        <v>55</v>
      </c>
      <c r="F1470">
        <v>63</v>
      </c>
      <c r="G1470">
        <v>90</v>
      </c>
      <c r="H1470">
        <v>50</v>
      </c>
      <c r="I1470">
        <v>80</v>
      </c>
      <c r="J1470">
        <v>42</v>
      </c>
      <c r="K1470" t="s">
        <v>2200</v>
      </c>
      <c r="L1470" t="s">
        <v>247</v>
      </c>
      <c r="M1470" t="s">
        <v>249</v>
      </c>
      <c r="N1470">
        <v>5.33</v>
      </c>
      <c r="O1470">
        <v>7.3</v>
      </c>
      <c r="R1470">
        <f t="shared" si="96"/>
        <v>5</v>
      </c>
      <c r="S1470">
        <f t="shared" si="97"/>
        <v>7</v>
      </c>
      <c r="T1470">
        <f t="shared" si="98"/>
        <v>12</v>
      </c>
      <c r="U1470" t="s">
        <v>1499</v>
      </c>
      <c r="V1470" t="s">
        <v>1468</v>
      </c>
      <c r="W1470" t="s">
        <v>1512</v>
      </c>
      <c r="X1470" t="s">
        <v>1469</v>
      </c>
      <c r="Y1470" t="s">
        <v>5579</v>
      </c>
      <c r="Z1470" cm="1">
        <f t="array" ref="Z1470">IF(ISBLANK(AK1470),_xlfn.LET(
    _xlpm.nameBeforeSlash, IF(ISNUMBER(SEARCH("/", Y1470)), LEFT(Y1470, SEARCH("/", Y1470)-1), Y1470),
    _xlpm.matchRow, IFERROR(MATCH(_xlpm.nameBeforeSlash, AA:AA, 0), ""),
    _xlpm.difference, IF(_xlpm.matchRow="", "", ABS((R1470 + S1470)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),IF(ISBLANK(Y1470),"","Hidden"))</f>
        <v>15</v>
      </c>
      <c r="AA1470" t="s">
        <v>5577</v>
      </c>
      <c r="AC1470" t="s">
        <v>740</v>
      </c>
      <c r="AD1470" t="str">
        <f>_xlfn.XLOOKUP(AC1470,moves!A:A,moves!B:B)</f>
        <v>bug</v>
      </c>
      <c r="AE1470">
        <f>_xlfn.XLOOKUP(AC1470,moves!A:A,moves!D:D)</f>
        <v>2</v>
      </c>
      <c r="AF1470" t="str">
        <f>_xlfn.XLOOKUP(AC1470,moves!A:A,moves!E:E)</f>
        <v>When the user is next attacked: Remove 1 critical hit from the roll.</v>
      </c>
      <c r="AG1470">
        <v>0</v>
      </c>
      <c r="AH1470">
        <v>0</v>
      </c>
      <c r="AI1470">
        <f t="shared" si="99"/>
        <v>1</v>
      </c>
      <c r="AJ1470" t="s">
        <v>523</v>
      </c>
      <c r="AL1470">
        <v>0</v>
      </c>
      <c r="AM1470" cm="1">
        <f t="array" ref="AM1470">IF(AL1470=1,1,
   IF(ISTEXT(AK1470),1,
   IF(AO1470&gt;1,AM1469,
   IF(AI1470=1,
      IF(SUMPRODUCT((LEN($Y$2:$Y$4096)-LEN(SUBSTITUTE($Y$2:$Y$4096,AA1470,"")))/LEN(AA1470))&gt;0,2,1),
      IF(
         SUMPRODUCT((LEN($Y$2:$Y$4096)-LEN(SUBSTITUTE($Y$2:$Y$4096,AA1470,"")))/LEN(AA1470))
         - SUMPRODUCT((LEN($Y$2:$Y$4096)-LEN(SUBSTITUTE($Y$2:$Y$4096,"Alolan "&amp;AA1470,"")))/LEN("Alolan "&amp;AA1470))
         - SUMPRODUCT((LEN($Y$2:$Y$4096)-LEN(SUBSTITUTE($Y$2:$Y$4096,"Galarian "&amp;AA1470,"")))/LEN("Galarian "&amp;AA1470))
         - SUMPRODUCT((LEN($Y$2:$Y$4096)-LEN(SUBSTITUTE($Y$2:$Y$4096,"Hisuian "&amp;AA1470,"")))/LEN("Hisuian "&amp;AA1470))
         - SUMPRODUCT((LEN($Y$2:$Y$4096)-LEN(SUBSTITUTE($Y$2:$Y$4096,"Paldean "&amp;AA1470,"")))/LEN("Paldean "&amp;AA1470))
      &gt;0,2,1)
   ))))</f>
        <v>2</v>
      </c>
      <c r="AN1470">
        <v>0</v>
      </c>
      <c r="AO1470">
        <v>0</v>
      </c>
    </row>
    <row r="1471" spans="1:41" x14ac:dyDescent="0.25">
      <c r="A1471">
        <v>542</v>
      </c>
      <c r="B1471" t="s">
        <v>2201</v>
      </c>
      <c r="C1471" t="s">
        <v>1499</v>
      </c>
      <c r="D1471" t="s">
        <v>1468</v>
      </c>
      <c r="E1471">
        <v>75</v>
      </c>
      <c r="F1471">
        <v>103</v>
      </c>
      <c r="G1471">
        <v>80</v>
      </c>
      <c r="H1471">
        <v>70</v>
      </c>
      <c r="I1471">
        <v>80</v>
      </c>
      <c r="J1471">
        <v>92</v>
      </c>
      <c r="K1471" t="s">
        <v>2202</v>
      </c>
      <c r="L1471" t="s">
        <v>247</v>
      </c>
      <c r="M1471" t="s">
        <v>249</v>
      </c>
      <c r="N1471">
        <v>9.5300000000000011</v>
      </c>
      <c r="O1471">
        <v>7.8</v>
      </c>
      <c r="Q1471">
        <v>1</v>
      </c>
      <c r="R1471">
        <f t="shared" si="96"/>
        <v>10</v>
      </c>
      <c r="S1471">
        <f t="shared" si="97"/>
        <v>9</v>
      </c>
      <c r="T1471">
        <f t="shared" si="98"/>
        <v>19</v>
      </c>
      <c r="U1471" t="s">
        <v>1499</v>
      </c>
      <c r="V1471" t="s">
        <v>1468</v>
      </c>
      <c r="W1471" t="s">
        <v>1512</v>
      </c>
      <c r="X1471" t="s">
        <v>1469</v>
      </c>
      <c r="Z1471" t="str" cm="1">
        <f t="array" ref="Z1471">IF(ISBLANK(AK1471),_xlfn.LET(
    _xlpm.nameBeforeSlash, IF(ISNUMBER(SEARCH("/", Y1471)), LEFT(Y1471, SEARCH("/", Y1471)-1), Y1471),
    _xlpm.matchRow, IFERROR(MATCH(_xlpm.nameBeforeSlash, AA:AA, 0), ""),
    _xlpm.difference, IF(_xlpm.matchRow="", "", ABS((R1471 + S1471)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),IF(ISBLANK(Y1471),"","Hidden"))</f>
        <v/>
      </c>
      <c r="AA1471" t="s">
        <v>2201</v>
      </c>
      <c r="AC1471" t="s">
        <v>566</v>
      </c>
      <c r="AD1471" t="str">
        <f>_xlfn.XLOOKUP(AC1471,moves!A:A,moves!B:B)</f>
        <v>bug</v>
      </c>
      <c r="AE1471">
        <f>_xlfn.XLOOKUP(AC1471,moves!A:A,moves!D:D)</f>
        <v>4</v>
      </c>
      <c r="AF1471" t="str">
        <f>_xlfn.XLOOKUP(AC1471,moves!A:A,moves!E:E)</f>
        <v>Critical hits deal +1 damage.</v>
      </c>
      <c r="AG1471">
        <v>0</v>
      </c>
      <c r="AH1471">
        <v>0</v>
      </c>
      <c r="AI1471">
        <f t="shared" si="99"/>
        <v>0</v>
      </c>
      <c r="AJ1471" t="s">
        <v>525</v>
      </c>
      <c r="AL1471">
        <v>0</v>
      </c>
      <c r="AM1471" cm="1">
        <f t="array" ref="AM1471">IF(AL1471=1,1,
   IF(ISTEXT(AK1471),1,
   IF(AO1471&gt;1,AM1470,
   IF(AI1471=1,
      IF(SUMPRODUCT((LEN($Y$2:$Y$4096)-LEN(SUBSTITUTE($Y$2:$Y$4096,AA1471,"")))/LEN(AA1471))&gt;0,2,1),
      IF(
         SUMPRODUCT((LEN($Y$2:$Y$4096)-LEN(SUBSTITUTE($Y$2:$Y$4096,AA1471,"")))/LEN(AA1471))
         - SUMPRODUCT((LEN($Y$2:$Y$4096)-LEN(SUBSTITUTE($Y$2:$Y$4096,"Alolan "&amp;AA1471,"")))/LEN("Alolan "&amp;AA1471))
         - SUMPRODUCT((LEN($Y$2:$Y$4096)-LEN(SUBSTITUTE($Y$2:$Y$4096,"Galarian "&amp;AA1471,"")))/LEN("Galarian "&amp;AA1471))
         - SUMPRODUCT((LEN($Y$2:$Y$4096)-LEN(SUBSTITUTE($Y$2:$Y$4096,"Hisuian "&amp;AA1471,"")))/LEN("Hisuian "&amp;AA1471))
         - SUMPRODUCT((LEN($Y$2:$Y$4096)-LEN(SUBSTITUTE($Y$2:$Y$4096,"Paldean "&amp;AA1471,"")))/LEN("Paldean "&amp;AA1471))
      &gt;0,2,1)
   ))))</f>
        <v>2</v>
      </c>
      <c r="AN1471">
        <v>0</v>
      </c>
      <c r="AO1471">
        <v>0</v>
      </c>
    </row>
    <row r="1472" spans="1:41" x14ac:dyDescent="0.25">
      <c r="A1472" t="s">
        <v>4306</v>
      </c>
      <c r="B1472" t="s">
        <v>2201</v>
      </c>
      <c r="C1472" t="s">
        <v>1499</v>
      </c>
      <c r="D1472" t="s">
        <v>1468</v>
      </c>
      <c r="E1472">
        <v>75</v>
      </c>
      <c r="F1472">
        <v>103</v>
      </c>
      <c r="G1472">
        <v>80</v>
      </c>
      <c r="H1472">
        <v>70</v>
      </c>
      <c r="I1472">
        <v>80</v>
      </c>
      <c r="J1472">
        <v>92</v>
      </c>
      <c r="K1472" t="s">
        <v>2202</v>
      </c>
      <c r="L1472" t="s">
        <v>247</v>
      </c>
      <c r="M1472" t="s">
        <v>249</v>
      </c>
      <c r="N1472">
        <v>9.5300000000000011</v>
      </c>
      <c r="O1472">
        <v>7.8</v>
      </c>
      <c r="Q1472">
        <v>1</v>
      </c>
      <c r="R1472">
        <f t="shared" si="96"/>
        <v>10</v>
      </c>
      <c r="S1472">
        <f t="shared" si="97"/>
        <v>9</v>
      </c>
      <c r="T1472">
        <f t="shared" si="98"/>
        <v>19</v>
      </c>
      <c r="U1472" t="s">
        <v>1499</v>
      </c>
      <c r="V1472" t="s">
        <v>1468</v>
      </c>
      <c r="W1472" t="s">
        <v>1512</v>
      </c>
      <c r="X1472" t="s">
        <v>1469</v>
      </c>
      <c r="Z1472" t="str" cm="1">
        <f t="array" ref="Z1472">IF(ISBLANK(AK1472),_xlfn.LET(
    _xlpm.nameBeforeSlash, IF(ISNUMBER(SEARCH("/", Y1472)), LEFT(Y1472, SEARCH("/", Y1472)-1), Y1472),
    _xlpm.matchRow, IFERROR(MATCH(_xlpm.nameBeforeSlash, AA:AA, 0), ""),
    _xlpm.difference, IF(_xlpm.matchRow="", "", ABS((R1472 + S1472)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),IF(ISBLANK(Y1472),"","Hidden"))</f>
        <v/>
      </c>
      <c r="AA1472" t="s">
        <v>5579</v>
      </c>
      <c r="AC1472" t="s">
        <v>517</v>
      </c>
      <c r="AD1472" t="str">
        <f>_xlfn.XLOOKUP(AC1472,moves!A:A,moves!B:B)</f>
        <v>grass</v>
      </c>
      <c r="AE1472">
        <f>_xlfn.XLOOKUP(AC1472,moves!A:A,moves!D:D)</f>
        <v>5</v>
      </c>
      <c r="AF1472" t="str">
        <f>_xlfn.XLOOKUP(AC1472,moves!A:A,moves!E:E)</f>
        <v xml:space="preserve">During this attack and when the user is next attacked: Status symbols deal +1 damage. </v>
      </c>
      <c r="AG1472">
        <v>0</v>
      </c>
      <c r="AH1472">
        <v>0</v>
      </c>
      <c r="AI1472">
        <f t="shared" si="99"/>
        <v>1</v>
      </c>
      <c r="AJ1472" t="s">
        <v>525</v>
      </c>
      <c r="AL1472">
        <v>0</v>
      </c>
      <c r="AM1472" cm="1">
        <f t="array" ref="AM1472">IF(AL1472=1,1,
   IF(ISTEXT(AK1472),1,
   IF(AO1472&gt;1,AM1471,
   IF(AI1472=1,
      IF(SUMPRODUCT((LEN($Y$2:$Y$4096)-LEN(SUBSTITUTE($Y$2:$Y$4096,AA1472,"")))/LEN(AA1472))&gt;0,2,1),
      IF(
         SUMPRODUCT((LEN($Y$2:$Y$4096)-LEN(SUBSTITUTE($Y$2:$Y$4096,AA1472,"")))/LEN(AA1472))
         - SUMPRODUCT((LEN($Y$2:$Y$4096)-LEN(SUBSTITUTE($Y$2:$Y$4096,"Alolan "&amp;AA1472,"")))/LEN("Alolan "&amp;AA1472))
         - SUMPRODUCT((LEN($Y$2:$Y$4096)-LEN(SUBSTITUTE($Y$2:$Y$4096,"Galarian "&amp;AA1472,"")))/LEN("Galarian "&amp;AA1472))
         - SUMPRODUCT((LEN($Y$2:$Y$4096)-LEN(SUBSTITUTE($Y$2:$Y$4096,"Hisuian "&amp;AA1472,"")))/LEN("Hisuian "&amp;AA1472))
         - SUMPRODUCT((LEN($Y$2:$Y$4096)-LEN(SUBSTITUTE($Y$2:$Y$4096,"Paldean "&amp;AA1472,"")))/LEN("Paldean "&amp;AA1472))
      &gt;0,2,1)
   ))))</f>
        <v>2</v>
      </c>
      <c r="AN1472">
        <v>0</v>
      </c>
      <c r="AO1472">
        <v>0</v>
      </c>
    </row>
    <row r="1473" spans="1:41" x14ac:dyDescent="0.25">
      <c r="A1473">
        <v>543</v>
      </c>
      <c r="B1473" t="s">
        <v>2203</v>
      </c>
      <c r="C1473" t="s">
        <v>1499</v>
      </c>
      <c r="D1473" t="s">
        <v>1469</v>
      </c>
      <c r="E1473">
        <v>30</v>
      </c>
      <c r="F1473">
        <v>45</v>
      </c>
      <c r="G1473">
        <v>59</v>
      </c>
      <c r="H1473">
        <v>30</v>
      </c>
      <c r="I1473">
        <v>39</v>
      </c>
      <c r="J1473">
        <v>57</v>
      </c>
      <c r="K1473" t="s">
        <v>2204</v>
      </c>
      <c r="L1473" t="s">
        <v>247</v>
      </c>
      <c r="M1473" t="s">
        <v>248</v>
      </c>
      <c r="N1473">
        <v>4.83</v>
      </c>
      <c r="O1473">
        <v>4.1399999999999997</v>
      </c>
      <c r="R1473">
        <f t="shared" si="96"/>
        <v>5</v>
      </c>
      <c r="S1473">
        <f t="shared" si="97"/>
        <v>4</v>
      </c>
      <c r="T1473">
        <f t="shared" si="98"/>
        <v>9</v>
      </c>
      <c r="U1473" t="s">
        <v>1499</v>
      </c>
      <c r="V1473" t="s">
        <v>1469</v>
      </c>
      <c r="W1473" t="s">
        <v>1546</v>
      </c>
      <c r="X1473" t="s">
        <v>1471</v>
      </c>
      <c r="Y1473" t="s">
        <v>2205</v>
      </c>
      <c r="Z1473" cm="1">
        <f t="array" ref="Z1473">IF(ISBLANK(AK1473),_xlfn.LET(
    _xlpm.nameBeforeSlash, IF(ISNUMBER(SEARCH("/", Y1473)), LEFT(Y1473, SEARCH("/", Y1473)-1), Y1473),
    _xlpm.matchRow, IFERROR(MATCH(_xlpm.nameBeforeSlash, AA:AA, 0), ""),
    _xlpm.difference, IF(_xlpm.matchRow="", "", ABS((R1473 + S1473)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),IF(ISBLANK(Y1473),"","Hidden"))</f>
        <v>5</v>
      </c>
      <c r="AA1473" t="s">
        <v>2203</v>
      </c>
      <c r="AC1473" t="s">
        <v>748</v>
      </c>
      <c r="AD1473" t="str">
        <f>_xlfn.XLOOKUP(AC1473,moves!A:A,moves!B:B)</f>
        <v>poison</v>
      </c>
      <c r="AE1473">
        <f>_xlfn.XLOOKUP(AC1473,moves!A:A,moves!D:D)</f>
        <v>1</v>
      </c>
      <c r="AF1473" t="str">
        <f>_xlfn.XLOOKUP(AC1473,moves!A:A,moves!E:E)</f>
        <v>If any status symbols are rolled: Inflict the Poisoned status on the target. When the user is next attacked: Remove 2 regular hits from the roll.</v>
      </c>
      <c r="AG1473">
        <v>1</v>
      </c>
      <c r="AH1473">
        <v>0</v>
      </c>
      <c r="AI1473">
        <f t="shared" si="99"/>
        <v>0</v>
      </c>
      <c r="AJ1473" t="s">
        <v>870</v>
      </c>
      <c r="AL1473">
        <v>0</v>
      </c>
      <c r="AM1473" cm="1">
        <f t="array" ref="AM1473">IF(AL1473=1,1,
   IF(ISTEXT(AK1473),1,
   IF(AO1473&gt;1,AM1472,
   IF(AI1473=1,
      IF(SUMPRODUCT((LEN($Y$2:$Y$4096)-LEN(SUBSTITUTE($Y$2:$Y$4096,AA1473,"")))/LEN(AA1473))&gt;0,2,1),
      IF(
         SUMPRODUCT((LEN($Y$2:$Y$4096)-LEN(SUBSTITUTE($Y$2:$Y$4096,AA1473,"")))/LEN(AA1473))
         - SUMPRODUCT((LEN($Y$2:$Y$4096)-LEN(SUBSTITUTE($Y$2:$Y$4096,"Alolan "&amp;AA1473,"")))/LEN("Alolan "&amp;AA1473))
         - SUMPRODUCT((LEN($Y$2:$Y$4096)-LEN(SUBSTITUTE($Y$2:$Y$4096,"Galarian "&amp;AA1473,"")))/LEN("Galarian "&amp;AA1473))
         - SUMPRODUCT((LEN($Y$2:$Y$4096)-LEN(SUBSTITUTE($Y$2:$Y$4096,"Hisuian "&amp;AA1473,"")))/LEN("Hisuian "&amp;AA1473))
         - SUMPRODUCT((LEN($Y$2:$Y$4096)-LEN(SUBSTITUTE($Y$2:$Y$4096,"Paldean "&amp;AA1473,"")))/LEN("Paldean "&amp;AA1473))
      &gt;0,2,1)
   ))))</f>
        <v>1</v>
      </c>
      <c r="AN1473">
        <v>0</v>
      </c>
      <c r="AO1473">
        <v>0</v>
      </c>
    </row>
    <row r="1474" spans="1:41" x14ac:dyDescent="0.25">
      <c r="A1474" t="s">
        <v>4307</v>
      </c>
      <c r="B1474" t="s">
        <v>2203</v>
      </c>
      <c r="C1474" t="s">
        <v>1499</v>
      </c>
      <c r="D1474" t="s">
        <v>1469</v>
      </c>
      <c r="E1474">
        <v>30</v>
      </c>
      <c r="F1474">
        <v>45</v>
      </c>
      <c r="G1474">
        <v>59</v>
      </c>
      <c r="H1474">
        <v>30</v>
      </c>
      <c r="I1474">
        <v>39</v>
      </c>
      <c r="J1474">
        <v>57</v>
      </c>
      <c r="K1474" t="s">
        <v>2204</v>
      </c>
      <c r="L1474" t="s">
        <v>247</v>
      </c>
      <c r="M1474" t="s">
        <v>248</v>
      </c>
      <c r="N1474">
        <v>4.83</v>
      </c>
      <c r="O1474">
        <v>4.1399999999999997</v>
      </c>
      <c r="R1474">
        <f t="shared" ref="R1474:R1537" si="100">MROUND(N1474,1)+P1474</f>
        <v>5</v>
      </c>
      <c r="S1474">
        <f t="shared" ref="S1474:S1537" si="101">MROUND(O1474,1)+Q1474</f>
        <v>4</v>
      </c>
      <c r="T1474">
        <f t="shared" si="98"/>
        <v>9</v>
      </c>
      <c r="U1474" t="s">
        <v>1499</v>
      </c>
      <c r="V1474" t="s">
        <v>1469</v>
      </c>
      <c r="W1474" t="s">
        <v>1546</v>
      </c>
      <c r="X1474" t="s">
        <v>1471</v>
      </c>
      <c r="Y1474" t="s">
        <v>5580</v>
      </c>
      <c r="Z1474" cm="1">
        <f t="array" ref="Z1474">IF(ISBLANK(AK1474),_xlfn.LET(
    _xlpm.nameBeforeSlash, IF(ISNUMBER(SEARCH("/", Y1474)), LEFT(Y1474, SEARCH("/", Y1474)-1), Y1474),
    _xlpm.matchRow, IFERROR(MATCH(_xlpm.nameBeforeSlash, AA:AA, 0), ""),
    _xlpm.difference, IF(_xlpm.matchRow="", "", ABS((R1474 + S1474)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),IF(ISBLANK(Y1474),"","Hidden"))</f>
        <v>5</v>
      </c>
      <c r="AA1474" t="s">
        <v>5581</v>
      </c>
      <c r="AC1474" t="s">
        <v>448</v>
      </c>
      <c r="AD1474" t="str">
        <f>_xlfn.XLOOKUP(AC1474,moves!A:A,moves!B:B)</f>
        <v>bug</v>
      </c>
      <c r="AE1474">
        <f>_xlfn.XLOOKUP(AC1474,moves!A:A,moves!D:D)</f>
        <v>3</v>
      </c>
      <c r="AF1474" t="str">
        <f>_xlfn.XLOOKUP(AC1474,moves!A:A,moves!E:E)</f>
        <v>Consume an Apricorn from the bag of the target. The target decides which one.</v>
      </c>
      <c r="AG1474">
        <v>1</v>
      </c>
      <c r="AH1474">
        <v>0</v>
      </c>
      <c r="AI1474">
        <f t="shared" si="99"/>
        <v>1</v>
      </c>
      <c r="AJ1474" t="s">
        <v>523</v>
      </c>
      <c r="AL1474">
        <v>0</v>
      </c>
      <c r="AM1474" cm="1">
        <f t="array" ref="AM1474">IF(AL1474=1,1,
   IF(ISTEXT(AK1474),1,
   IF(AO1474&gt;1,AM1473,
   IF(AI1474=1,
      IF(SUMPRODUCT((LEN($Y$2:$Y$4096)-LEN(SUBSTITUTE($Y$2:$Y$4096,AA1474,"")))/LEN(AA1474))&gt;0,2,1),
      IF(
         SUMPRODUCT((LEN($Y$2:$Y$4096)-LEN(SUBSTITUTE($Y$2:$Y$4096,AA1474,"")))/LEN(AA1474))
         - SUMPRODUCT((LEN($Y$2:$Y$4096)-LEN(SUBSTITUTE($Y$2:$Y$4096,"Alolan "&amp;AA1474,"")))/LEN("Alolan "&amp;AA1474))
         - SUMPRODUCT((LEN($Y$2:$Y$4096)-LEN(SUBSTITUTE($Y$2:$Y$4096,"Galarian "&amp;AA1474,"")))/LEN("Galarian "&amp;AA1474))
         - SUMPRODUCT((LEN($Y$2:$Y$4096)-LEN(SUBSTITUTE($Y$2:$Y$4096,"Hisuian "&amp;AA1474,"")))/LEN("Hisuian "&amp;AA1474))
         - SUMPRODUCT((LEN($Y$2:$Y$4096)-LEN(SUBSTITUTE($Y$2:$Y$4096,"Paldean "&amp;AA1474,"")))/LEN("Paldean "&amp;AA1474))
      &gt;0,2,1)
   ))))</f>
        <v>1</v>
      </c>
      <c r="AN1474">
        <v>0</v>
      </c>
      <c r="AO1474">
        <v>0</v>
      </c>
    </row>
    <row r="1475" spans="1:41" x14ac:dyDescent="0.25">
      <c r="A1475">
        <v>544</v>
      </c>
      <c r="B1475" t="s">
        <v>2205</v>
      </c>
      <c r="C1475" t="s">
        <v>1499</v>
      </c>
      <c r="D1475" t="s">
        <v>1469</v>
      </c>
      <c r="E1475">
        <v>40</v>
      </c>
      <c r="F1475">
        <v>55</v>
      </c>
      <c r="G1475">
        <v>99</v>
      </c>
      <c r="H1475">
        <v>40</v>
      </c>
      <c r="I1475">
        <v>79</v>
      </c>
      <c r="J1475">
        <v>47</v>
      </c>
      <c r="K1475" t="s">
        <v>2206</v>
      </c>
      <c r="L1475" t="s">
        <v>247</v>
      </c>
      <c r="M1475" t="s">
        <v>248</v>
      </c>
      <c r="N1475">
        <v>5.0299999999999994</v>
      </c>
      <c r="O1475">
        <v>6.94</v>
      </c>
      <c r="R1475">
        <f t="shared" si="100"/>
        <v>5</v>
      </c>
      <c r="S1475">
        <f t="shared" si="101"/>
        <v>7</v>
      </c>
      <c r="T1475">
        <f t="shared" si="98"/>
        <v>12</v>
      </c>
      <c r="U1475" t="s">
        <v>1499</v>
      </c>
      <c r="V1475" t="s">
        <v>1469</v>
      </c>
      <c r="W1475" t="s">
        <v>1546</v>
      </c>
      <c r="X1475" t="s">
        <v>1471</v>
      </c>
      <c r="Y1475" t="s">
        <v>2207</v>
      </c>
      <c r="Z1475" cm="1">
        <f t="array" ref="Z1475">IF(ISBLANK(AK1475),_xlfn.LET(
    _xlpm.nameBeforeSlash, IF(ISNUMBER(SEARCH("/", Y1475)), LEFT(Y1475, SEARCH("/", Y1475)-1), Y1475),
    _xlpm.matchRow, IFERROR(MATCH(_xlpm.nameBeforeSlash, AA:AA, 0), ""),
    _xlpm.difference, IF(_xlpm.matchRow="", "", ABS((R1475 + S1475)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),IF(ISBLANK(Y1475),"","Hidden"))</f>
        <v>15</v>
      </c>
      <c r="AA1475" t="s">
        <v>2205</v>
      </c>
      <c r="AC1475" t="s">
        <v>466</v>
      </c>
      <c r="AD1475" t="str">
        <f>_xlfn.XLOOKUP(AC1475,moves!A:A,moves!B:B)</f>
        <v>rock</v>
      </c>
      <c r="AE1475">
        <f>_xlfn.XLOOKUP(AC1475,moves!A:A,moves!D:D)</f>
        <v>3</v>
      </c>
      <c r="AF1475" t="str">
        <f>_xlfn.XLOOKUP(AC1475,moves!A:A,moves!E:E)</f>
        <v>Each time this move is used in succession: Increase attack strength by 1.</v>
      </c>
      <c r="AG1475">
        <v>0</v>
      </c>
      <c r="AH1475">
        <v>0</v>
      </c>
      <c r="AI1475">
        <f t="shared" si="99"/>
        <v>0</v>
      </c>
      <c r="AJ1475" t="s">
        <v>523</v>
      </c>
      <c r="AL1475">
        <v>0</v>
      </c>
      <c r="AM1475" cm="1">
        <f t="array" ref="AM1475">IF(AL1475=1,1,
   IF(ISTEXT(AK1475),1,
   IF(AO1475&gt;1,AM1474,
   IF(AI1475=1,
      IF(SUMPRODUCT((LEN($Y$2:$Y$4096)-LEN(SUBSTITUTE($Y$2:$Y$4096,AA1475,"")))/LEN(AA1475))&gt;0,2,1),
      IF(
         SUMPRODUCT((LEN($Y$2:$Y$4096)-LEN(SUBSTITUTE($Y$2:$Y$4096,AA1475,"")))/LEN(AA1475))
         - SUMPRODUCT((LEN($Y$2:$Y$4096)-LEN(SUBSTITUTE($Y$2:$Y$4096,"Alolan "&amp;AA1475,"")))/LEN("Alolan "&amp;AA1475))
         - SUMPRODUCT((LEN($Y$2:$Y$4096)-LEN(SUBSTITUTE($Y$2:$Y$4096,"Galarian "&amp;AA1475,"")))/LEN("Galarian "&amp;AA1475))
         - SUMPRODUCT((LEN($Y$2:$Y$4096)-LEN(SUBSTITUTE($Y$2:$Y$4096,"Hisuian "&amp;AA1475,"")))/LEN("Hisuian "&amp;AA1475))
         - SUMPRODUCT((LEN($Y$2:$Y$4096)-LEN(SUBSTITUTE($Y$2:$Y$4096,"Paldean "&amp;AA1475,"")))/LEN("Paldean "&amp;AA1475))
      &gt;0,2,1)
   ))))</f>
        <v>2</v>
      </c>
      <c r="AN1475">
        <v>0</v>
      </c>
      <c r="AO1475">
        <v>0</v>
      </c>
    </row>
    <row r="1476" spans="1:41" x14ac:dyDescent="0.25">
      <c r="A1476" t="s">
        <v>4308</v>
      </c>
      <c r="B1476" t="s">
        <v>2205</v>
      </c>
      <c r="C1476" t="s">
        <v>1499</v>
      </c>
      <c r="D1476" t="s">
        <v>1469</v>
      </c>
      <c r="E1476">
        <v>40</v>
      </c>
      <c r="F1476">
        <v>55</v>
      </c>
      <c r="G1476">
        <v>99</v>
      </c>
      <c r="H1476">
        <v>40</v>
      </c>
      <c r="I1476">
        <v>79</v>
      </c>
      <c r="J1476">
        <v>47</v>
      </c>
      <c r="K1476" t="s">
        <v>2206</v>
      </c>
      <c r="L1476" t="s">
        <v>247</v>
      </c>
      <c r="M1476" t="s">
        <v>248</v>
      </c>
      <c r="N1476">
        <v>5.0299999999999994</v>
      </c>
      <c r="O1476">
        <v>6.94</v>
      </c>
      <c r="R1476">
        <f t="shared" si="100"/>
        <v>5</v>
      </c>
      <c r="S1476">
        <f t="shared" si="101"/>
        <v>7</v>
      </c>
      <c r="T1476">
        <f t="shared" si="98"/>
        <v>12</v>
      </c>
      <c r="U1476" t="s">
        <v>1499</v>
      </c>
      <c r="V1476" t="s">
        <v>1469</v>
      </c>
      <c r="W1476" t="s">
        <v>1546</v>
      </c>
      <c r="X1476" t="s">
        <v>1471</v>
      </c>
      <c r="Y1476" t="s">
        <v>5582</v>
      </c>
      <c r="Z1476" cm="1">
        <f t="array" ref="Z1476">IF(ISBLANK(AK1476),_xlfn.LET(
    _xlpm.nameBeforeSlash, IF(ISNUMBER(SEARCH("/", Y1476)), LEFT(Y1476, SEARCH("/", Y1476)-1), Y1476),
    _xlpm.matchRow, IFERROR(MATCH(_xlpm.nameBeforeSlash, AA:AA, 0), ""),
    _xlpm.difference, IF(_xlpm.matchRow="", "", ABS((R1476 + S1476)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),IF(ISBLANK(Y1476),"","Hidden"))</f>
        <v>15</v>
      </c>
      <c r="AA1476" t="s">
        <v>5580</v>
      </c>
      <c r="AC1476" t="s">
        <v>921</v>
      </c>
      <c r="AD1476" t="str">
        <f>_xlfn.XLOOKUP(AC1476,moves!A:A,moves!B:B)</f>
        <v>bug</v>
      </c>
      <c r="AE1476">
        <f>_xlfn.XLOOKUP(AC1476,moves!A:A,moves!D:D)</f>
        <v>2</v>
      </c>
      <c r="AF1476" t="str">
        <f>_xlfn.XLOOKUP(AC1476,moves!A:A,moves!E:E)</f>
        <v>Regular hits deal +1 damage.</v>
      </c>
      <c r="AG1476">
        <v>0</v>
      </c>
      <c r="AH1476">
        <v>0</v>
      </c>
      <c r="AI1476">
        <f t="shared" si="99"/>
        <v>1</v>
      </c>
      <c r="AJ1476" t="s">
        <v>523</v>
      </c>
      <c r="AL1476">
        <v>0</v>
      </c>
      <c r="AM1476" cm="1">
        <f t="array" ref="AM1476">IF(AL1476=1,1,
   IF(ISTEXT(AK1476),1,
   IF(AO1476&gt;1,AM1475,
   IF(AI1476=1,
      IF(SUMPRODUCT((LEN($Y$2:$Y$4096)-LEN(SUBSTITUTE($Y$2:$Y$4096,AA1476,"")))/LEN(AA1476))&gt;0,2,1),
      IF(
         SUMPRODUCT((LEN($Y$2:$Y$4096)-LEN(SUBSTITUTE($Y$2:$Y$4096,AA1476,"")))/LEN(AA1476))
         - SUMPRODUCT((LEN($Y$2:$Y$4096)-LEN(SUBSTITUTE($Y$2:$Y$4096,"Alolan "&amp;AA1476,"")))/LEN("Alolan "&amp;AA1476))
         - SUMPRODUCT((LEN($Y$2:$Y$4096)-LEN(SUBSTITUTE($Y$2:$Y$4096,"Galarian "&amp;AA1476,"")))/LEN("Galarian "&amp;AA1476))
         - SUMPRODUCT((LEN($Y$2:$Y$4096)-LEN(SUBSTITUTE($Y$2:$Y$4096,"Hisuian "&amp;AA1476,"")))/LEN("Hisuian "&amp;AA1476))
         - SUMPRODUCT((LEN($Y$2:$Y$4096)-LEN(SUBSTITUTE($Y$2:$Y$4096,"Paldean "&amp;AA1476,"")))/LEN("Paldean "&amp;AA1476))
      &gt;0,2,1)
   ))))</f>
        <v>2</v>
      </c>
      <c r="AN1476">
        <v>0</v>
      </c>
      <c r="AO1476">
        <v>0</v>
      </c>
    </row>
    <row r="1477" spans="1:41" x14ac:dyDescent="0.25">
      <c r="A1477">
        <v>545</v>
      </c>
      <c r="B1477" t="s">
        <v>2207</v>
      </c>
      <c r="C1477" t="s">
        <v>1499</v>
      </c>
      <c r="D1477" t="s">
        <v>1469</v>
      </c>
      <c r="E1477">
        <v>60</v>
      </c>
      <c r="F1477">
        <v>100</v>
      </c>
      <c r="G1477">
        <v>89</v>
      </c>
      <c r="H1477">
        <v>55</v>
      </c>
      <c r="I1477">
        <v>69</v>
      </c>
      <c r="J1477">
        <v>112</v>
      </c>
      <c r="K1477" t="s">
        <v>2208</v>
      </c>
      <c r="L1477" t="s">
        <v>247</v>
      </c>
      <c r="M1477" t="s">
        <v>248</v>
      </c>
      <c r="N1477">
        <v>10.030000000000001</v>
      </c>
      <c r="O1477">
        <v>7.1400000000000006</v>
      </c>
      <c r="P1477">
        <v>1</v>
      </c>
      <c r="Q1477">
        <v>1</v>
      </c>
      <c r="R1477">
        <f t="shared" si="100"/>
        <v>11</v>
      </c>
      <c r="S1477">
        <f t="shared" si="101"/>
        <v>8</v>
      </c>
      <c r="T1477">
        <f t="shared" si="98"/>
        <v>19</v>
      </c>
      <c r="U1477" t="s">
        <v>1499</v>
      </c>
      <c r="V1477" t="s">
        <v>1469</v>
      </c>
      <c r="W1477" t="s">
        <v>1546</v>
      </c>
      <c r="X1477" t="s">
        <v>1471</v>
      </c>
      <c r="Z1477" t="str" cm="1">
        <f t="array" ref="Z1477">IF(ISBLANK(AK1477),_xlfn.LET(
    _xlpm.nameBeforeSlash, IF(ISNUMBER(SEARCH("/", Y1477)), LEFT(Y1477, SEARCH("/", Y1477)-1), Y1477),
    _xlpm.matchRow, IFERROR(MATCH(_xlpm.nameBeforeSlash, AA:AA, 0), ""),
    _xlpm.difference, IF(_xlpm.matchRow="", "", ABS((R1477 + S1477)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),IF(ISBLANK(Y1477),"","Hidden"))</f>
        <v/>
      </c>
      <c r="AA1477" t="s">
        <v>2207</v>
      </c>
      <c r="AC1477" t="s">
        <v>431</v>
      </c>
      <c r="AD1477" t="str">
        <f>_xlfn.XLOOKUP(AC1477,moves!A:A,moves!B:B)</f>
        <v>bug</v>
      </c>
      <c r="AE1477">
        <f>_xlfn.XLOOKUP(AC1477,moves!A:A,moves!D:D)</f>
        <v>5</v>
      </c>
      <c r="AF1477" t="str">
        <f>_xlfn.XLOOKUP(AC1477,moves!A:A,moves!E:E)</f>
        <v>Critical hits deal +1 damage. Status symbols deal -1 damage.</v>
      </c>
      <c r="AG1477">
        <v>0</v>
      </c>
      <c r="AH1477">
        <v>0</v>
      </c>
      <c r="AI1477">
        <f t="shared" si="99"/>
        <v>0</v>
      </c>
      <c r="AJ1477" t="s">
        <v>525</v>
      </c>
      <c r="AL1477">
        <v>0</v>
      </c>
      <c r="AM1477" cm="1">
        <f t="array" ref="AM1477">IF(AL1477=1,1,
   IF(ISTEXT(AK1477),1,
   IF(AO1477&gt;1,AM1476,
   IF(AI1477=1,
      IF(SUMPRODUCT((LEN($Y$2:$Y$4096)-LEN(SUBSTITUTE($Y$2:$Y$4096,AA1477,"")))/LEN(AA1477))&gt;0,2,1),
      IF(
         SUMPRODUCT((LEN($Y$2:$Y$4096)-LEN(SUBSTITUTE($Y$2:$Y$4096,AA1477,"")))/LEN(AA1477))
         - SUMPRODUCT((LEN($Y$2:$Y$4096)-LEN(SUBSTITUTE($Y$2:$Y$4096,"Alolan "&amp;AA1477,"")))/LEN("Alolan "&amp;AA1477))
         - SUMPRODUCT((LEN($Y$2:$Y$4096)-LEN(SUBSTITUTE($Y$2:$Y$4096,"Galarian "&amp;AA1477,"")))/LEN("Galarian "&amp;AA1477))
         - SUMPRODUCT((LEN($Y$2:$Y$4096)-LEN(SUBSTITUTE($Y$2:$Y$4096,"Hisuian "&amp;AA1477,"")))/LEN("Hisuian "&amp;AA1477))
         - SUMPRODUCT((LEN($Y$2:$Y$4096)-LEN(SUBSTITUTE($Y$2:$Y$4096,"Paldean "&amp;AA1477,"")))/LEN("Paldean "&amp;AA1477))
      &gt;0,2,1)
   ))))</f>
        <v>2</v>
      </c>
      <c r="AN1477">
        <v>0</v>
      </c>
      <c r="AO1477">
        <v>0</v>
      </c>
    </row>
    <row r="1478" spans="1:41" x14ac:dyDescent="0.25">
      <c r="A1478" t="s">
        <v>4309</v>
      </c>
      <c r="B1478" t="s">
        <v>2207</v>
      </c>
      <c r="C1478" t="s">
        <v>1499</v>
      </c>
      <c r="D1478" t="s">
        <v>1469</v>
      </c>
      <c r="E1478">
        <v>60</v>
      </c>
      <c r="F1478">
        <v>100</v>
      </c>
      <c r="G1478">
        <v>89</v>
      </c>
      <c r="H1478">
        <v>55</v>
      </c>
      <c r="I1478">
        <v>69</v>
      </c>
      <c r="J1478">
        <v>112</v>
      </c>
      <c r="K1478" t="s">
        <v>2208</v>
      </c>
      <c r="L1478" t="s">
        <v>247</v>
      </c>
      <c r="M1478" t="s">
        <v>248</v>
      </c>
      <c r="N1478">
        <v>10.030000000000001</v>
      </c>
      <c r="O1478">
        <v>7.1400000000000006</v>
      </c>
      <c r="P1478">
        <v>1</v>
      </c>
      <c r="Q1478">
        <v>1</v>
      </c>
      <c r="R1478">
        <f t="shared" si="100"/>
        <v>11</v>
      </c>
      <c r="S1478">
        <f t="shared" si="101"/>
        <v>8</v>
      </c>
      <c r="T1478">
        <f t="shared" ref="T1478:T1541" si="102">SUM(S1478,R1478)</f>
        <v>19</v>
      </c>
      <c r="U1478" t="s">
        <v>1499</v>
      </c>
      <c r="V1478" t="s">
        <v>1469</v>
      </c>
      <c r="W1478" t="s">
        <v>1546</v>
      </c>
      <c r="X1478" t="s">
        <v>1471</v>
      </c>
      <c r="Z1478" t="str" cm="1">
        <f t="array" ref="Z1478">IF(ISBLANK(AK1478),_xlfn.LET(
    _xlpm.nameBeforeSlash, IF(ISNUMBER(SEARCH("/", Y1478)), LEFT(Y1478, SEARCH("/", Y1478)-1), Y1478),
    _xlpm.matchRow, IFERROR(MATCH(_xlpm.nameBeforeSlash, AA:AA, 0), ""),
    _xlpm.difference, IF(_xlpm.matchRow="", "", ABS((R1478 + S1478)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),IF(ISBLANK(Y1478),"","Hidden"))</f>
        <v/>
      </c>
      <c r="AA1478" t="s">
        <v>5582</v>
      </c>
      <c r="AC1478" t="s">
        <v>405</v>
      </c>
      <c r="AD1478" t="str">
        <f>_xlfn.XLOOKUP(AC1478,moves!A:A,moves!B:B)</f>
        <v>poison</v>
      </c>
      <c r="AE1478">
        <f>_xlfn.XLOOKUP(AC1478,moves!A:A,moves!D:D)</f>
        <v>4</v>
      </c>
      <c r="AF1478" t="str">
        <f>_xlfn.XLOOKUP(AC1478,moves!A:A,moves!E:E)</f>
        <v>Critical hits deal +1 damage.</v>
      </c>
      <c r="AG1478">
        <v>0</v>
      </c>
      <c r="AH1478">
        <v>0</v>
      </c>
      <c r="AI1478">
        <f t="shared" ref="AI1478:AI1541" si="103">IF(ISNUMBER(SEARCH("Shiny ", AA1478)), 1, 0)</f>
        <v>1</v>
      </c>
      <c r="AJ1478" t="s">
        <v>525</v>
      </c>
      <c r="AL1478">
        <v>0</v>
      </c>
      <c r="AM1478" cm="1">
        <f t="array" ref="AM1478">IF(AL1478=1,1,
   IF(ISTEXT(AK1478),1,
   IF(AO1478&gt;1,AM1477,
   IF(AI1478=1,
      IF(SUMPRODUCT((LEN($Y$2:$Y$4096)-LEN(SUBSTITUTE($Y$2:$Y$4096,AA1478,"")))/LEN(AA1478))&gt;0,2,1),
      IF(
         SUMPRODUCT((LEN($Y$2:$Y$4096)-LEN(SUBSTITUTE($Y$2:$Y$4096,AA1478,"")))/LEN(AA1478))
         - SUMPRODUCT((LEN($Y$2:$Y$4096)-LEN(SUBSTITUTE($Y$2:$Y$4096,"Alolan "&amp;AA1478,"")))/LEN("Alolan "&amp;AA1478))
         - SUMPRODUCT((LEN($Y$2:$Y$4096)-LEN(SUBSTITUTE($Y$2:$Y$4096,"Galarian "&amp;AA1478,"")))/LEN("Galarian "&amp;AA1478))
         - SUMPRODUCT((LEN($Y$2:$Y$4096)-LEN(SUBSTITUTE($Y$2:$Y$4096,"Hisuian "&amp;AA1478,"")))/LEN("Hisuian "&amp;AA1478))
         - SUMPRODUCT((LEN($Y$2:$Y$4096)-LEN(SUBSTITUTE($Y$2:$Y$4096,"Paldean "&amp;AA1478,"")))/LEN("Paldean "&amp;AA1478))
      &gt;0,2,1)
   ))))</f>
        <v>2</v>
      </c>
      <c r="AN1478">
        <v>0</v>
      </c>
      <c r="AO1478">
        <v>0</v>
      </c>
    </row>
    <row r="1479" spans="1:41" x14ac:dyDescent="0.25">
      <c r="A1479">
        <v>546</v>
      </c>
      <c r="B1479" t="s">
        <v>2209</v>
      </c>
      <c r="C1479" t="s">
        <v>1468</v>
      </c>
      <c r="D1479" t="s">
        <v>1536</v>
      </c>
      <c r="E1479">
        <v>40</v>
      </c>
      <c r="F1479">
        <v>27</v>
      </c>
      <c r="G1479">
        <v>60</v>
      </c>
      <c r="H1479">
        <v>37</v>
      </c>
      <c r="I1479">
        <v>50</v>
      </c>
      <c r="J1479">
        <v>66</v>
      </c>
      <c r="K1479" t="s">
        <v>2210</v>
      </c>
      <c r="L1479" t="s">
        <v>250</v>
      </c>
      <c r="M1479" t="s">
        <v>249</v>
      </c>
      <c r="N1479">
        <v>4.7600000000000007</v>
      </c>
      <c r="O1479">
        <v>4.9000000000000004</v>
      </c>
      <c r="R1479">
        <f t="shared" si="100"/>
        <v>5</v>
      </c>
      <c r="S1479">
        <f t="shared" si="101"/>
        <v>5</v>
      </c>
      <c r="T1479">
        <f t="shared" si="102"/>
        <v>10</v>
      </c>
      <c r="U1479" t="s">
        <v>1468</v>
      </c>
      <c r="V1479" t="s">
        <v>1536</v>
      </c>
      <c r="W1479" t="s">
        <v>1481</v>
      </c>
      <c r="X1479" t="s">
        <v>429</v>
      </c>
      <c r="Y1479" t="s">
        <v>2211</v>
      </c>
      <c r="Z1479" cm="1">
        <f t="array" ref="Z1479">IF(ISBLANK(AK1479),_xlfn.LET(
    _xlpm.nameBeforeSlash, IF(ISNUMBER(SEARCH("/", Y1479)), LEFT(Y1479, SEARCH("/", Y1479)-1), Y1479),
    _xlpm.matchRow, IFERROR(MATCH(_xlpm.nameBeforeSlash, AA:AA, 0), ""),
    _xlpm.difference, IF(_xlpm.matchRow="", "", ABS((R1479 + S1479)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),IF(ISBLANK(Y1479),"","Hidden"))</f>
        <v>10</v>
      </c>
      <c r="AA1479" t="s">
        <v>2209</v>
      </c>
      <c r="AC1479" t="s">
        <v>1162</v>
      </c>
      <c r="AD1479" t="str">
        <f>_xlfn.XLOOKUP(AC1479,moves!A:A,moves!B:B)</f>
        <v>grass</v>
      </c>
      <c r="AE1479">
        <f>_xlfn.XLOOKUP(AC1479,moves!A:A,moves!D:D)</f>
        <v>1</v>
      </c>
      <c r="AF1479" t="str">
        <f>_xlfn.XLOOKUP(AC1479,moves!A:A,moves!E:E)</f>
        <v>Heal equal to the damage dealt.</v>
      </c>
      <c r="AG1479">
        <v>0</v>
      </c>
      <c r="AH1479">
        <v>0</v>
      </c>
      <c r="AI1479">
        <f t="shared" si="103"/>
        <v>0</v>
      </c>
      <c r="AJ1479" t="s">
        <v>523</v>
      </c>
      <c r="AL1479">
        <v>0</v>
      </c>
      <c r="AM1479" cm="1">
        <f t="array" ref="AM1479">IF(AL1479=1,1,
   IF(ISTEXT(AK1479),1,
   IF(AO1479&gt;1,AM1478,
   IF(AI1479=1,
      IF(SUMPRODUCT((LEN($Y$2:$Y$4096)-LEN(SUBSTITUTE($Y$2:$Y$4096,AA1479,"")))/LEN(AA1479))&gt;0,2,1),
      IF(
         SUMPRODUCT((LEN($Y$2:$Y$4096)-LEN(SUBSTITUTE($Y$2:$Y$4096,AA1479,"")))/LEN(AA1479))
         - SUMPRODUCT((LEN($Y$2:$Y$4096)-LEN(SUBSTITUTE($Y$2:$Y$4096,"Alolan "&amp;AA1479,"")))/LEN("Alolan "&amp;AA1479))
         - SUMPRODUCT((LEN($Y$2:$Y$4096)-LEN(SUBSTITUTE($Y$2:$Y$4096,"Galarian "&amp;AA1479,"")))/LEN("Galarian "&amp;AA1479))
         - SUMPRODUCT((LEN($Y$2:$Y$4096)-LEN(SUBSTITUTE($Y$2:$Y$4096,"Hisuian "&amp;AA1479,"")))/LEN("Hisuian "&amp;AA1479))
         - SUMPRODUCT((LEN($Y$2:$Y$4096)-LEN(SUBSTITUTE($Y$2:$Y$4096,"Paldean "&amp;AA1479,"")))/LEN("Paldean "&amp;AA1479))
      &gt;0,2,1)
   ))))</f>
        <v>1</v>
      </c>
      <c r="AN1479">
        <v>0</v>
      </c>
      <c r="AO1479">
        <v>0</v>
      </c>
    </row>
    <row r="1480" spans="1:41" x14ac:dyDescent="0.25">
      <c r="A1480" t="s">
        <v>4310</v>
      </c>
      <c r="B1480" t="s">
        <v>2209</v>
      </c>
      <c r="C1480" t="s">
        <v>1468</v>
      </c>
      <c r="D1480" t="s">
        <v>1536</v>
      </c>
      <c r="E1480">
        <v>40</v>
      </c>
      <c r="F1480">
        <v>27</v>
      </c>
      <c r="G1480">
        <v>60</v>
      </c>
      <c r="H1480">
        <v>37</v>
      </c>
      <c r="I1480">
        <v>50</v>
      </c>
      <c r="J1480">
        <v>66</v>
      </c>
      <c r="K1480" t="s">
        <v>2210</v>
      </c>
      <c r="L1480" t="s">
        <v>250</v>
      </c>
      <c r="M1480" t="s">
        <v>249</v>
      </c>
      <c r="N1480">
        <v>4.7600000000000007</v>
      </c>
      <c r="O1480">
        <v>4.9000000000000004</v>
      </c>
      <c r="R1480">
        <f t="shared" si="100"/>
        <v>5</v>
      </c>
      <c r="S1480">
        <f t="shared" si="101"/>
        <v>5</v>
      </c>
      <c r="T1480">
        <f t="shared" si="102"/>
        <v>10</v>
      </c>
      <c r="U1480" t="s">
        <v>1468</v>
      </c>
      <c r="V1480" t="s">
        <v>1536</v>
      </c>
      <c r="W1480" t="s">
        <v>1481</v>
      </c>
      <c r="X1480" t="s">
        <v>429</v>
      </c>
      <c r="Y1480" t="s">
        <v>5583</v>
      </c>
      <c r="Z1480" cm="1">
        <f t="array" ref="Z1480">IF(ISBLANK(AK1480),_xlfn.LET(
    _xlpm.nameBeforeSlash, IF(ISNUMBER(SEARCH("/", Y1480)), LEFT(Y1480, SEARCH("/", Y1480)-1), Y1480),
    _xlpm.matchRow, IFERROR(MATCH(_xlpm.nameBeforeSlash, AA:AA, 0), ""),
    _xlpm.difference, IF(_xlpm.matchRow="", "", ABS((R1480 + S1480)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),IF(ISBLANK(Y1480),"","Hidden"))</f>
        <v>10</v>
      </c>
      <c r="AA1480" t="s">
        <v>5584</v>
      </c>
      <c r="AC1480" t="s">
        <v>1025</v>
      </c>
      <c r="AD1480" t="str">
        <f>_xlfn.XLOOKUP(AC1480,moves!A:A,moves!B:B)</f>
        <v>fairy</v>
      </c>
      <c r="AE1480">
        <f>_xlfn.XLOOKUP(AC1480,moves!A:A,moves!D:D)</f>
        <v>2</v>
      </c>
      <c r="AF1480" t="str">
        <f>_xlfn.XLOOKUP(AC1480,moves!A:A,moves!E:E)</f>
        <v>When the target is next attacked: Add 1 regular hit to the roll.</v>
      </c>
      <c r="AG1480">
        <v>0</v>
      </c>
      <c r="AH1480">
        <v>0</v>
      </c>
      <c r="AI1480">
        <f t="shared" si="103"/>
        <v>1</v>
      </c>
      <c r="AJ1480" t="s">
        <v>523</v>
      </c>
      <c r="AL1480">
        <v>0</v>
      </c>
      <c r="AM1480" cm="1">
        <f t="array" ref="AM1480">IF(AL1480=1,1,
   IF(ISTEXT(AK1480),1,
   IF(AO1480&gt;1,AM1479,
   IF(AI1480=1,
      IF(SUMPRODUCT((LEN($Y$2:$Y$4096)-LEN(SUBSTITUTE($Y$2:$Y$4096,AA1480,"")))/LEN(AA1480))&gt;0,2,1),
      IF(
         SUMPRODUCT((LEN($Y$2:$Y$4096)-LEN(SUBSTITUTE($Y$2:$Y$4096,AA1480,"")))/LEN(AA1480))
         - SUMPRODUCT((LEN($Y$2:$Y$4096)-LEN(SUBSTITUTE($Y$2:$Y$4096,"Alolan "&amp;AA1480,"")))/LEN("Alolan "&amp;AA1480))
         - SUMPRODUCT((LEN($Y$2:$Y$4096)-LEN(SUBSTITUTE($Y$2:$Y$4096,"Galarian "&amp;AA1480,"")))/LEN("Galarian "&amp;AA1480))
         - SUMPRODUCT((LEN($Y$2:$Y$4096)-LEN(SUBSTITUTE($Y$2:$Y$4096,"Hisuian "&amp;AA1480,"")))/LEN("Hisuian "&amp;AA1480))
         - SUMPRODUCT((LEN($Y$2:$Y$4096)-LEN(SUBSTITUTE($Y$2:$Y$4096,"Paldean "&amp;AA1480,"")))/LEN("Paldean "&amp;AA1480))
      &gt;0,2,1)
   ))))</f>
        <v>1</v>
      </c>
      <c r="AN1480">
        <v>0</v>
      </c>
      <c r="AO1480">
        <v>0</v>
      </c>
    </row>
    <row r="1481" spans="1:41" x14ac:dyDescent="0.25">
      <c r="A1481">
        <v>547</v>
      </c>
      <c r="B1481" t="s">
        <v>2211</v>
      </c>
      <c r="C1481" t="s">
        <v>1468</v>
      </c>
      <c r="D1481" t="s">
        <v>1536</v>
      </c>
      <c r="E1481">
        <v>60</v>
      </c>
      <c r="F1481">
        <v>67</v>
      </c>
      <c r="G1481">
        <v>85</v>
      </c>
      <c r="H1481">
        <v>77</v>
      </c>
      <c r="I1481">
        <v>75</v>
      </c>
      <c r="J1481">
        <v>116</v>
      </c>
      <c r="K1481" t="s">
        <v>2212</v>
      </c>
      <c r="L1481" t="s">
        <v>250</v>
      </c>
      <c r="M1481" t="s">
        <v>249</v>
      </c>
      <c r="N1481">
        <v>9.16</v>
      </c>
      <c r="O1481">
        <v>7.2</v>
      </c>
      <c r="R1481">
        <f t="shared" si="100"/>
        <v>9</v>
      </c>
      <c r="S1481">
        <f t="shared" si="101"/>
        <v>7</v>
      </c>
      <c r="T1481">
        <f t="shared" si="102"/>
        <v>16</v>
      </c>
      <c r="U1481" t="s">
        <v>1468</v>
      </c>
      <c r="V1481" t="s">
        <v>1536</v>
      </c>
      <c r="W1481" t="s">
        <v>1481</v>
      </c>
      <c r="X1481" t="s">
        <v>429</v>
      </c>
      <c r="Z1481" t="str" cm="1">
        <f t="array" ref="Z1481">IF(ISBLANK(AK1481),_xlfn.LET(
    _xlpm.nameBeforeSlash, IF(ISNUMBER(SEARCH("/", Y1481)), LEFT(Y1481, SEARCH("/", Y1481)-1), Y1481),
    _xlpm.matchRow, IFERROR(MATCH(_xlpm.nameBeforeSlash, AA:AA, 0), ""),
    _xlpm.difference, IF(_xlpm.matchRow="", "", ABS((R1481 + S1481)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),IF(ISBLANK(Y1481),"","Hidden"))</f>
        <v/>
      </c>
      <c r="AA1481" t="s">
        <v>2211</v>
      </c>
      <c r="AC1481" t="s">
        <v>468</v>
      </c>
      <c r="AD1481" t="str">
        <f>_xlfn.XLOOKUP(AC1481,moves!A:A,moves!B:B)</f>
        <v>fairy</v>
      </c>
      <c r="AE1481">
        <f>_xlfn.XLOOKUP(AC1481,moves!A:A,moves!D:D)</f>
        <v>5</v>
      </c>
      <c r="AF1481" t="str">
        <f>_xlfn.XLOOKUP(AC1481,moves!A:A,moves!E:E)</f>
        <v>If 2 or more status symbols are rolled: Inflict the Drowsy status on the target.</v>
      </c>
      <c r="AG1481">
        <v>0</v>
      </c>
      <c r="AH1481">
        <v>0</v>
      </c>
      <c r="AI1481">
        <f t="shared" si="103"/>
        <v>0</v>
      </c>
      <c r="AJ1481" t="s">
        <v>524</v>
      </c>
      <c r="AL1481">
        <v>0</v>
      </c>
      <c r="AM1481" cm="1">
        <f t="array" ref="AM1481">IF(AL1481=1,1,
   IF(ISTEXT(AK1481),1,
   IF(AO1481&gt;1,AM1480,
   IF(AI1481=1,
      IF(SUMPRODUCT((LEN($Y$2:$Y$4096)-LEN(SUBSTITUTE($Y$2:$Y$4096,AA1481,"")))/LEN(AA1481))&gt;0,2,1),
      IF(
         SUMPRODUCT((LEN($Y$2:$Y$4096)-LEN(SUBSTITUTE($Y$2:$Y$4096,AA1481,"")))/LEN(AA1481))
         - SUMPRODUCT((LEN($Y$2:$Y$4096)-LEN(SUBSTITUTE($Y$2:$Y$4096,"Alolan "&amp;AA1481,"")))/LEN("Alolan "&amp;AA1481))
         - SUMPRODUCT((LEN($Y$2:$Y$4096)-LEN(SUBSTITUTE($Y$2:$Y$4096,"Galarian "&amp;AA1481,"")))/LEN("Galarian "&amp;AA1481))
         - SUMPRODUCT((LEN($Y$2:$Y$4096)-LEN(SUBSTITUTE($Y$2:$Y$4096,"Hisuian "&amp;AA1481,"")))/LEN("Hisuian "&amp;AA1481))
         - SUMPRODUCT((LEN($Y$2:$Y$4096)-LEN(SUBSTITUTE($Y$2:$Y$4096,"Paldean "&amp;AA1481,"")))/LEN("Paldean "&amp;AA1481))
      &gt;0,2,1)
   ))))</f>
        <v>2</v>
      </c>
      <c r="AN1481">
        <v>0</v>
      </c>
      <c r="AO1481">
        <v>0</v>
      </c>
    </row>
    <row r="1482" spans="1:41" x14ac:dyDescent="0.25">
      <c r="A1482" t="s">
        <v>4311</v>
      </c>
      <c r="B1482" t="s">
        <v>2211</v>
      </c>
      <c r="C1482" t="s">
        <v>1468</v>
      </c>
      <c r="D1482" t="s">
        <v>1536</v>
      </c>
      <c r="E1482">
        <v>60</v>
      </c>
      <c r="F1482">
        <v>67</v>
      </c>
      <c r="G1482">
        <v>85</v>
      </c>
      <c r="H1482">
        <v>77</v>
      </c>
      <c r="I1482">
        <v>75</v>
      </c>
      <c r="J1482">
        <v>116</v>
      </c>
      <c r="K1482" t="s">
        <v>2212</v>
      </c>
      <c r="L1482" t="s">
        <v>250</v>
      </c>
      <c r="M1482" t="s">
        <v>249</v>
      </c>
      <c r="N1482">
        <v>9.16</v>
      </c>
      <c r="O1482">
        <v>7.2</v>
      </c>
      <c r="R1482">
        <f t="shared" si="100"/>
        <v>9</v>
      </c>
      <c r="S1482">
        <f t="shared" si="101"/>
        <v>7</v>
      </c>
      <c r="T1482">
        <f t="shared" si="102"/>
        <v>16</v>
      </c>
      <c r="U1482" t="s">
        <v>1468</v>
      </c>
      <c r="V1482" t="s">
        <v>1536</v>
      </c>
      <c r="W1482" t="s">
        <v>1481</v>
      </c>
      <c r="X1482" t="s">
        <v>429</v>
      </c>
      <c r="Z1482" t="str" cm="1">
        <f t="array" ref="Z1482">IF(ISBLANK(AK1482),_xlfn.LET(
    _xlpm.nameBeforeSlash, IF(ISNUMBER(SEARCH("/", Y1482)), LEFT(Y1482, SEARCH("/", Y1482)-1), Y1482),
    _xlpm.matchRow, IFERROR(MATCH(_xlpm.nameBeforeSlash, AA:AA, 0), ""),
    _xlpm.difference, IF(_xlpm.matchRow="", "", ABS((R1482 + S1482)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),IF(ISBLANK(Y1482),"","Hidden"))</f>
        <v/>
      </c>
      <c r="AA1482" t="s">
        <v>5583</v>
      </c>
      <c r="AC1482" t="s">
        <v>1093</v>
      </c>
      <c r="AD1482" t="str">
        <f>_xlfn.XLOOKUP(AC1482,moves!A:A,moves!B:B)</f>
        <v>flying</v>
      </c>
      <c r="AE1482">
        <f>_xlfn.XLOOKUP(AC1482,moves!A:A,moves!D:D)</f>
        <v>5</v>
      </c>
      <c r="AF1482" t="str">
        <f>_xlfn.XLOOKUP(AC1482,moves!A:A,moves!E:E)</f>
        <v>Critical hits deal +1 damage. If the weather condition is not Rain or Strong Winds: Status symbols deal -2 damage</v>
      </c>
      <c r="AG1482">
        <v>0</v>
      </c>
      <c r="AH1482">
        <v>0</v>
      </c>
      <c r="AI1482">
        <f t="shared" si="103"/>
        <v>1</v>
      </c>
      <c r="AJ1482" t="s">
        <v>524</v>
      </c>
      <c r="AL1482">
        <v>0</v>
      </c>
      <c r="AM1482" cm="1">
        <f t="array" ref="AM1482">IF(AL1482=1,1,
   IF(ISTEXT(AK1482),1,
   IF(AO1482&gt;1,AM1481,
   IF(AI1482=1,
      IF(SUMPRODUCT((LEN($Y$2:$Y$4096)-LEN(SUBSTITUTE($Y$2:$Y$4096,AA1482,"")))/LEN(AA1482))&gt;0,2,1),
      IF(
         SUMPRODUCT((LEN($Y$2:$Y$4096)-LEN(SUBSTITUTE($Y$2:$Y$4096,AA1482,"")))/LEN(AA1482))
         - SUMPRODUCT((LEN($Y$2:$Y$4096)-LEN(SUBSTITUTE($Y$2:$Y$4096,"Alolan "&amp;AA1482,"")))/LEN("Alolan "&amp;AA1482))
         - SUMPRODUCT((LEN($Y$2:$Y$4096)-LEN(SUBSTITUTE($Y$2:$Y$4096,"Galarian "&amp;AA1482,"")))/LEN("Galarian "&amp;AA1482))
         - SUMPRODUCT((LEN($Y$2:$Y$4096)-LEN(SUBSTITUTE($Y$2:$Y$4096,"Hisuian "&amp;AA1482,"")))/LEN("Hisuian "&amp;AA1482))
         - SUMPRODUCT((LEN($Y$2:$Y$4096)-LEN(SUBSTITUTE($Y$2:$Y$4096,"Paldean "&amp;AA1482,"")))/LEN("Paldean "&amp;AA1482))
      &gt;0,2,1)
   ))))</f>
        <v>2</v>
      </c>
      <c r="AN1482">
        <v>0</v>
      </c>
      <c r="AO1482">
        <v>0</v>
      </c>
    </row>
    <row r="1483" spans="1:41" x14ac:dyDescent="0.25">
      <c r="A1483">
        <v>548</v>
      </c>
      <c r="B1483" t="s">
        <v>688</v>
      </c>
      <c r="C1483" t="s">
        <v>1468</v>
      </c>
      <c r="D1483"/>
      <c r="E1483">
        <v>45</v>
      </c>
      <c r="F1483">
        <v>35</v>
      </c>
      <c r="G1483">
        <v>50</v>
      </c>
      <c r="H1483">
        <v>70</v>
      </c>
      <c r="I1483">
        <v>50</v>
      </c>
      <c r="J1483">
        <v>30</v>
      </c>
      <c r="K1483" t="s">
        <v>689</v>
      </c>
      <c r="L1483" t="s">
        <v>247</v>
      </c>
      <c r="M1483" t="s">
        <v>249</v>
      </c>
      <c r="N1483">
        <v>5.05</v>
      </c>
      <c r="O1483">
        <v>4.8</v>
      </c>
      <c r="R1483">
        <f t="shared" si="100"/>
        <v>5</v>
      </c>
      <c r="S1483">
        <f t="shared" si="101"/>
        <v>5</v>
      </c>
      <c r="T1483">
        <f t="shared" si="102"/>
        <v>10</v>
      </c>
      <c r="U1483" t="s">
        <v>1468</v>
      </c>
      <c r="V1483" t="s">
        <v>1536</v>
      </c>
      <c r="W1483" t="s">
        <v>1499</v>
      </c>
      <c r="X1483" t="s">
        <v>1512</v>
      </c>
      <c r="Y1483" t="s">
        <v>2213</v>
      </c>
      <c r="Z1483" cm="1">
        <f t="array" ref="Z1483">IF(ISBLANK(AK1483),_xlfn.LET(
    _xlpm.nameBeforeSlash, IF(ISNUMBER(SEARCH("/", Y1483)), LEFT(Y1483, SEARCH("/", Y1483)-1), Y1483),
    _xlpm.matchRow, IFERROR(MATCH(_xlpm.nameBeforeSlash, AA:AA, 0), ""),
    _xlpm.difference, IF(_xlpm.matchRow="", "", ABS((R1483 + S1483)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),IF(ISBLANK(Y1483),"","Hidden"))</f>
        <v>15</v>
      </c>
      <c r="AA1483" t="s">
        <v>688</v>
      </c>
      <c r="AC1483" t="s">
        <v>1162</v>
      </c>
      <c r="AD1483" t="str">
        <f>_xlfn.XLOOKUP(AC1483,moves!A:A,moves!B:B)</f>
        <v>grass</v>
      </c>
      <c r="AE1483">
        <f>_xlfn.XLOOKUP(AC1483,moves!A:A,moves!D:D)</f>
        <v>1</v>
      </c>
      <c r="AF1483" t="str">
        <f>_xlfn.XLOOKUP(AC1483,moves!A:A,moves!E:E)</f>
        <v>Heal equal to the damage dealt.</v>
      </c>
      <c r="AG1483">
        <v>0</v>
      </c>
      <c r="AH1483">
        <v>0</v>
      </c>
      <c r="AI1483">
        <f t="shared" si="103"/>
        <v>0</v>
      </c>
      <c r="AJ1483" t="s">
        <v>523</v>
      </c>
      <c r="AL1483">
        <v>0</v>
      </c>
      <c r="AM1483" cm="1">
        <f t="array" ref="AM1483">IF(AL1483=1,1,
   IF(ISTEXT(AK1483),1,
   IF(AO1483&gt;1,AM1482,
   IF(AI1483=1,
      IF(SUMPRODUCT((LEN($Y$2:$Y$4096)-LEN(SUBSTITUTE($Y$2:$Y$4096,AA1483,"")))/LEN(AA1483))&gt;0,2,1),
      IF(
         SUMPRODUCT((LEN($Y$2:$Y$4096)-LEN(SUBSTITUTE($Y$2:$Y$4096,AA1483,"")))/LEN(AA1483))
         - SUMPRODUCT((LEN($Y$2:$Y$4096)-LEN(SUBSTITUTE($Y$2:$Y$4096,"Alolan "&amp;AA1483,"")))/LEN("Alolan "&amp;AA1483))
         - SUMPRODUCT((LEN($Y$2:$Y$4096)-LEN(SUBSTITUTE($Y$2:$Y$4096,"Galarian "&amp;AA1483,"")))/LEN("Galarian "&amp;AA1483))
         - SUMPRODUCT((LEN($Y$2:$Y$4096)-LEN(SUBSTITUTE($Y$2:$Y$4096,"Hisuian "&amp;AA1483,"")))/LEN("Hisuian "&amp;AA1483))
         - SUMPRODUCT((LEN($Y$2:$Y$4096)-LEN(SUBSTITUTE($Y$2:$Y$4096,"Paldean "&amp;AA1483,"")))/LEN("Paldean "&amp;AA1483))
      &gt;0,2,1)
   ))))</f>
        <v>1</v>
      </c>
      <c r="AN1483">
        <v>0</v>
      </c>
      <c r="AO1483">
        <v>0</v>
      </c>
    </row>
    <row r="1484" spans="1:41" x14ac:dyDescent="0.25">
      <c r="A1484" t="s">
        <v>4312</v>
      </c>
      <c r="B1484" t="s">
        <v>688</v>
      </c>
      <c r="C1484" t="s">
        <v>1468</v>
      </c>
      <c r="D1484"/>
      <c r="E1484">
        <v>45</v>
      </c>
      <c r="F1484">
        <v>35</v>
      </c>
      <c r="G1484">
        <v>50</v>
      </c>
      <c r="H1484">
        <v>70</v>
      </c>
      <c r="I1484">
        <v>50</v>
      </c>
      <c r="J1484">
        <v>30</v>
      </c>
      <c r="K1484" t="s">
        <v>689</v>
      </c>
      <c r="L1484" t="s">
        <v>247</v>
      </c>
      <c r="M1484" t="s">
        <v>249</v>
      </c>
      <c r="N1484">
        <v>5.05</v>
      </c>
      <c r="O1484">
        <v>4.8</v>
      </c>
      <c r="R1484">
        <f t="shared" si="100"/>
        <v>5</v>
      </c>
      <c r="S1484">
        <f t="shared" si="101"/>
        <v>5</v>
      </c>
      <c r="T1484">
        <f t="shared" si="102"/>
        <v>10</v>
      </c>
      <c r="U1484" t="s">
        <v>1468</v>
      </c>
      <c r="V1484" t="s">
        <v>1536</v>
      </c>
      <c r="W1484" t="s">
        <v>1499</v>
      </c>
      <c r="X1484" t="s">
        <v>1512</v>
      </c>
      <c r="Y1484" t="s">
        <v>6183</v>
      </c>
      <c r="Z1484" cm="1">
        <f t="array" ref="Z1484">IF(ISBLANK(AK1484),_xlfn.LET(
    _xlpm.nameBeforeSlash, IF(ISNUMBER(SEARCH("/", Y1484)), LEFT(Y1484, SEARCH("/", Y1484)-1), Y1484),
    _xlpm.matchRow, IFERROR(MATCH(_xlpm.nameBeforeSlash, AA:AA, 0), ""),
    _xlpm.difference, IF(_xlpm.matchRow="", "", ABS((R1484 + S1484)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),IF(ISBLANK(Y1484),"","Hidden"))</f>
        <v>15</v>
      </c>
      <c r="AA1484" t="s">
        <v>5585</v>
      </c>
      <c r="AC1484" t="s">
        <v>6450</v>
      </c>
      <c r="AD1484" t="str">
        <f>_xlfn.XLOOKUP(AC1484,moves!A:A,moves!B:B)</f>
        <v>grass</v>
      </c>
      <c r="AE1484">
        <f>_xlfn.XLOOKUP(AC1484,moves!A:A,moves!D:D)</f>
        <v>0</v>
      </c>
      <c r="AF1484" t="str">
        <f>_xlfn.XLOOKUP(AC1484,moves!A:A,moves!E:E)</f>
        <v>Heal 3. If this move is used during Harsh Sunlight: Heal 6.</v>
      </c>
      <c r="AG1484">
        <v>0</v>
      </c>
      <c r="AH1484">
        <v>0</v>
      </c>
      <c r="AI1484">
        <f t="shared" si="103"/>
        <v>1</v>
      </c>
      <c r="AJ1484" t="s">
        <v>523</v>
      </c>
      <c r="AL1484">
        <v>0</v>
      </c>
      <c r="AM1484" cm="1">
        <f t="array" ref="AM1484">IF(AL1484=1,1,
   IF(ISTEXT(AK1484),1,
   IF(AO1484&gt;1,AM1483,
   IF(AI1484=1,
      IF(SUMPRODUCT((LEN($Y$2:$Y$4096)-LEN(SUBSTITUTE($Y$2:$Y$4096,AA1484,"")))/LEN(AA1484))&gt;0,2,1),
      IF(
         SUMPRODUCT((LEN($Y$2:$Y$4096)-LEN(SUBSTITUTE($Y$2:$Y$4096,AA1484,"")))/LEN(AA1484))
         - SUMPRODUCT((LEN($Y$2:$Y$4096)-LEN(SUBSTITUTE($Y$2:$Y$4096,"Alolan "&amp;AA1484,"")))/LEN("Alolan "&amp;AA1484))
         - SUMPRODUCT((LEN($Y$2:$Y$4096)-LEN(SUBSTITUTE($Y$2:$Y$4096,"Galarian "&amp;AA1484,"")))/LEN("Galarian "&amp;AA1484))
         - SUMPRODUCT((LEN($Y$2:$Y$4096)-LEN(SUBSTITUTE($Y$2:$Y$4096,"Hisuian "&amp;AA1484,"")))/LEN("Hisuian "&amp;AA1484))
         - SUMPRODUCT((LEN($Y$2:$Y$4096)-LEN(SUBSTITUTE($Y$2:$Y$4096,"Paldean "&amp;AA1484,"")))/LEN("Paldean "&amp;AA1484))
      &gt;0,2,1)
   ))))</f>
        <v>1</v>
      </c>
      <c r="AN1484">
        <v>0</v>
      </c>
      <c r="AO1484">
        <v>0</v>
      </c>
    </row>
    <row r="1485" spans="1:41" x14ac:dyDescent="0.25">
      <c r="A1485">
        <v>549</v>
      </c>
      <c r="B1485" t="s">
        <v>690</v>
      </c>
      <c r="C1485" t="s">
        <v>1468</v>
      </c>
      <c r="D1485"/>
      <c r="E1485">
        <v>70</v>
      </c>
      <c r="F1485">
        <v>60</v>
      </c>
      <c r="G1485">
        <v>75</v>
      </c>
      <c r="H1485">
        <v>110</v>
      </c>
      <c r="I1485">
        <v>75</v>
      </c>
      <c r="J1485">
        <v>90</v>
      </c>
      <c r="K1485" t="s">
        <v>691</v>
      </c>
      <c r="L1485" t="s">
        <v>247</v>
      </c>
      <c r="M1485" t="s">
        <v>249</v>
      </c>
      <c r="N1485">
        <v>9.6999999999999993</v>
      </c>
      <c r="O1485">
        <v>7.3</v>
      </c>
      <c r="R1485">
        <f t="shared" si="100"/>
        <v>10</v>
      </c>
      <c r="S1485">
        <f t="shared" si="101"/>
        <v>7</v>
      </c>
      <c r="T1485">
        <f t="shared" si="102"/>
        <v>17</v>
      </c>
      <c r="U1485" t="s">
        <v>1468</v>
      </c>
      <c r="V1485" t="s">
        <v>1536</v>
      </c>
      <c r="W1485" t="s">
        <v>1499</v>
      </c>
      <c r="X1485" t="s">
        <v>1512</v>
      </c>
      <c r="Z1485" t="str" cm="1">
        <f t="array" ref="Z1485">IF(ISBLANK(AK1485),_xlfn.LET(
    _xlpm.nameBeforeSlash, IF(ISNUMBER(SEARCH("/", Y1485)), LEFT(Y1485, SEARCH("/", Y1485)-1), Y1485),
    _xlpm.matchRow, IFERROR(MATCH(_xlpm.nameBeforeSlash, AA:AA, 0), ""),
    _xlpm.difference, IF(_xlpm.matchRow="", "", ABS((R1485 + S1485)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),IF(ISBLANK(Y1485),"","Hidden"))</f>
        <v/>
      </c>
      <c r="AA1485" t="s">
        <v>690</v>
      </c>
      <c r="AC1485" t="s">
        <v>879</v>
      </c>
      <c r="AD1485" t="str">
        <f>_xlfn.XLOOKUP(AC1485,moves!A:A,moves!B:B)</f>
        <v>grass</v>
      </c>
      <c r="AE1485">
        <f>_xlfn.XLOOKUP(AC1485,moves!A:A,moves!D:D)</f>
        <v>5</v>
      </c>
      <c r="AF1485" t="str">
        <f>_xlfn.XLOOKUP(AC1485,moves!A:A,moves!E:E)</f>
        <v>Inflict the Confused status on the user. Deal any damage taken by the user during this attack to the target as well.</v>
      </c>
      <c r="AG1485">
        <v>0</v>
      </c>
      <c r="AH1485">
        <v>0</v>
      </c>
      <c r="AI1485">
        <f t="shared" si="103"/>
        <v>0</v>
      </c>
      <c r="AJ1485" t="s">
        <v>525</v>
      </c>
      <c r="AL1485">
        <v>0</v>
      </c>
      <c r="AM1485" cm="1">
        <f t="array" ref="AM1485">IF(AL1485=1,1,
   IF(ISTEXT(AK1485),1,
   IF(AO1485&gt;1,AM1484,
   IF(AI1485=1,
      IF(SUMPRODUCT((LEN($Y$2:$Y$4096)-LEN(SUBSTITUTE($Y$2:$Y$4096,AA1485,"")))/LEN(AA1485))&gt;0,2,1),
      IF(
         SUMPRODUCT((LEN($Y$2:$Y$4096)-LEN(SUBSTITUTE($Y$2:$Y$4096,AA1485,"")))/LEN(AA1485))
         - SUMPRODUCT((LEN($Y$2:$Y$4096)-LEN(SUBSTITUTE($Y$2:$Y$4096,"Alolan "&amp;AA1485,"")))/LEN("Alolan "&amp;AA1485))
         - SUMPRODUCT((LEN($Y$2:$Y$4096)-LEN(SUBSTITUTE($Y$2:$Y$4096,"Galarian "&amp;AA1485,"")))/LEN("Galarian "&amp;AA1485))
         - SUMPRODUCT((LEN($Y$2:$Y$4096)-LEN(SUBSTITUTE($Y$2:$Y$4096,"Hisuian "&amp;AA1485,"")))/LEN("Hisuian "&amp;AA1485))
         - SUMPRODUCT((LEN($Y$2:$Y$4096)-LEN(SUBSTITUTE($Y$2:$Y$4096,"Paldean "&amp;AA1485,"")))/LEN("Paldean "&amp;AA1485))
      &gt;0,2,1)
   ))))</f>
        <v>2</v>
      </c>
      <c r="AN1485">
        <v>0</v>
      </c>
      <c r="AO1485">
        <v>0</v>
      </c>
    </row>
    <row r="1486" spans="1:41" x14ac:dyDescent="0.25">
      <c r="A1486" t="s">
        <v>2214</v>
      </c>
      <c r="B1486" t="s">
        <v>690</v>
      </c>
      <c r="C1486" t="s">
        <v>1468</v>
      </c>
      <c r="D1486" t="s">
        <v>1492</v>
      </c>
      <c r="E1486">
        <v>70</v>
      </c>
      <c r="F1486">
        <v>105</v>
      </c>
      <c r="G1486">
        <v>75</v>
      </c>
      <c r="H1486">
        <v>50</v>
      </c>
      <c r="I1486">
        <v>75</v>
      </c>
      <c r="J1486">
        <v>105</v>
      </c>
      <c r="K1486" t="s">
        <v>691</v>
      </c>
      <c r="L1486" t="s">
        <v>250</v>
      </c>
      <c r="M1486" t="s">
        <v>249</v>
      </c>
      <c r="N1486">
        <v>9.9499999999999993</v>
      </c>
      <c r="O1486">
        <v>7.3</v>
      </c>
      <c r="R1486">
        <f t="shared" si="100"/>
        <v>10</v>
      </c>
      <c r="S1486">
        <f t="shared" si="101"/>
        <v>7</v>
      </c>
      <c r="T1486">
        <f t="shared" si="102"/>
        <v>17</v>
      </c>
      <c r="U1486" t="s">
        <v>1468</v>
      </c>
      <c r="V1486" t="s">
        <v>1492</v>
      </c>
      <c r="W1486" t="s">
        <v>1481</v>
      </c>
      <c r="X1486" t="s">
        <v>1512</v>
      </c>
      <c r="Z1486" t="str" cm="1">
        <f t="array" ref="Z1486">IF(ISBLANK(AK1486),_xlfn.LET(
    _xlpm.nameBeforeSlash, IF(ISNUMBER(SEARCH("/", Y1486)), LEFT(Y1486, SEARCH("/", Y1486)-1), Y1486),
    _xlpm.matchRow, IFERROR(MATCH(_xlpm.nameBeforeSlash, AA:AA, 0), ""),
    _xlpm.difference, IF(_xlpm.matchRow="", "", ABS((R1486 + S1486)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),IF(ISBLANK(Y1486),"","Hidden"))</f>
        <v/>
      </c>
      <c r="AA1486" t="s">
        <v>2215</v>
      </c>
      <c r="AB1486" t="s">
        <v>1606</v>
      </c>
      <c r="AC1486" t="s">
        <v>1063</v>
      </c>
      <c r="AD1486" t="str">
        <f>_xlfn.XLOOKUP(AC1486,moves!A:A,moves!B:B)</f>
        <v>fighting</v>
      </c>
      <c r="AE1486">
        <f>_xlfn.XLOOKUP(AC1486,moves!A:A,moves!D:D)</f>
        <v>1</v>
      </c>
      <c r="AF1486" t="str">
        <f>_xlfn.XLOOKUP(AC1486,moves!A:A,moves!E:E)</f>
        <v>When your currently active Pokémon next attack: Add a critical hit to their attack roll.</v>
      </c>
      <c r="AG1486">
        <v>0</v>
      </c>
      <c r="AH1486">
        <v>0</v>
      </c>
      <c r="AI1486">
        <f t="shared" si="103"/>
        <v>0</v>
      </c>
      <c r="AJ1486" t="s">
        <v>525</v>
      </c>
      <c r="AL1486">
        <v>0</v>
      </c>
      <c r="AM1486" cm="1">
        <f t="array" ref="AM1486">IF(AL1486=1,1,
   IF(ISTEXT(AK1486),1,
   IF(AO1486&gt;1,AM1485,
   IF(AI1486=1,
      IF(SUMPRODUCT((LEN($Y$2:$Y$4096)-LEN(SUBSTITUTE($Y$2:$Y$4096,AA1486,"")))/LEN(AA1486))&gt;0,2,1),
      IF(
         SUMPRODUCT((LEN($Y$2:$Y$4096)-LEN(SUBSTITUTE($Y$2:$Y$4096,AA1486,"")))/LEN(AA1486))
         - SUMPRODUCT((LEN($Y$2:$Y$4096)-LEN(SUBSTITUTE($Y$2:$Y$4096,"Alolan "&amp;AA1486,"")))/LEN("Alolan "&amp;AA1486))
         - SUMPRODUCT((LEN($Y$2:$Y$4096)-LEN(SUBSTITUTE($Y$2:$Y$4096,"Galarian "&amp;AA1486,"")))/LEN("Galarian "&amp;AA1486))
         - SUMPRODUCT((LEN($Y$2:$Y$4096)-LEN(SUBSTITUTE($Y$2:$Y$4096,"Hisuian "&amp;AA1486,"")))/LEN("Hisuian "&amp;AA1486))
         - SUMPRODUCT((LEN($Y$2:$Y$4096)-LEN(SUBSTITUTE($Y$2:$Y$4096,"Paldean "&amp;AA1486,"")))/LEN("Paldean "&amp;AA1486))
      &gt;0,2,1)
   ))))</f>
        <v>2</v>
      </c>
      <c r="AN1486">
        <v>0</v>
      </c>
      <c r="AO1486">
        <v>0</v>
      </c>
    </row>
    <row r="1487" spans="1:41" x14ac:dyDescent="0.25">
      <c r="A1487" t="s">
        <v>4313</v>
      </c>
      <c r="B1487" t="s">
        <v>690</v>
      </c>
      <c r="C1487" t="s">
        <v>1468</v>
      </c>
      <c r="D1487"/>
      <c r="E1487">
        <v>70</v>
      </c>
      <c r="F1487">
        <v>60</v>
      </c>
      <c r="G1487">
        <v>75</v>
      </c>
      <c r="H1487">
        <v>110</v>
      </c>
      <c r="I1487">
        <v>75</v>
      </c>
      <c r="J1487">
        <v>90</v>
      </c>
      <c r="K1487" t="s">
        <v>691</v>
      </c>
      <c r="L1487" t="s">
        <v>247</v>
      </c>
      <c r="M1487" t="s">
        <v>249</v>
      </c>
      <c r="N1487">
        <v>9.6999999999999993</v>
      </c>
      <c r="O1487">
        <v>7.3</v>
      </c>
      <c r="R1487">
        <f t="shared" si="100"/>
        <v>10</v>
      </c>
      <c r="S1487">
        <f t="shared" si="101"/>
        <v>7</v>
      </c>
      <c r="T1487">
        <f t="shared" si="102"/>
        <v>17</v>
      </c>
      <c r="U1487" t="s">
        <v>1468</v>
      </c>
      <c r="V1487" t="s">
        <v>1536</v>
      </c>
      <c r="W1487" t="s">
        <v>1499</v>
      </c>
      <c r="X1487" t="s">
        <v>1512</v>
      </c>
      <c r="Z1487" t="str" cm="1">
        <f t="array" ref="Z1487">IF(ISBLANK(AK1487),_xlfn.LET(
    _xlpm.nameBeforeSlash, IF(ISNUMBER(SEARCH("/", Y1487)), LEFT(Y1487, SEARCH("/", Y1487)-1), Y1487),
    _xlpm.matchRow, IFERROR(MATCH(_xlpm.nameBeforeSlash, AA:AA, 0), ""),
    _xlpm.difference, IF(_xlpm.matchRow="", "", ABS((R1487 + S1487)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),IF(ISBLANK(Y1487),"","Hidden"))</f>
        <v/>
      </c>
      <c r="AA1487" t="s">
        <v>5586</v>
      </c>
      <c r="AC1487" t="s">
        <v>1133</v>
      </c>
      <c r="AD1487" t="str">
        <f>_xlfn.XLOOKUP(AC1487,moves!A:A,moves!B:B)</f>
        <v>grass</v>
      </c>
      <c r="AE1487">
        <f>_xlfn.XLOOKUP(AC1487,moves!A:A,moves!D:D)</f>
        <v>5</v>
      </c>
      <c r="AF1487" t="str">
        <f>_xlfn.XLOOKUP(AC1487,moves!A:A,moves!E:E)</f>
        <v xml:space="preserve"> </v>
      </c>
      <c r="AG1487">
        <v>0</v>
      </c>
      <c r="AH1487">
        <v>0</v>
      </c>
      <c r="AI1487">
        <f t="shared" si="103"/>
        <v>1</v>
      </c>
      <c r="AJ1487" t="s">
        <v>525</v>
      </c>
      <c r="AL1487">
        <v>0</v>
      </c>
      <c r="AM1487" cm="1">
        <f t="array" ref="AM1487">IF(AL1487=1,1,
   IF(ISTEXT(AK1487),1,
   IF(AO1487&gt;1,AM1486,
   IF(AI1487=1,
      IF(SUMPRODUCT((LEN($Y$2:$Y$4096)-LEN(SUBSTITUTE($Y$2:$Y$4096,AA1487,"")))/LEN(AA1487))&gt;0,2,1),
      IF(
         SUMPRODUCT((LEN($Y$2:$Y$4096)-LEN(SUBSTITUTE($Y$2:$Y$4096,AA1487,"")))/LEN(AA1487))
         - SUMPRODUCT((LEN($Y$2:$Y$4096)-LEN(SUBSTITUTE($Y$2:$Y$4096,"Alolan "&amp;AA1487,"")))/LEN("Alolan "&amp;AA1487))
         - SUMPRODUCT((LEN($Y$2:$Y$4096)-LEN(SUBSTITUTE($Y$2:$Y$4096,"Galarian "&amp;AA1487,"")))/LEN("Galarian "&amp;AA1487))
         - SUMPRODUCT((LEN($Y$2:$Y$4096)-LEN(SUBSTITUTE($Y$2:$Y$4096,"Hisuian "&amp;AA1487,"")))/LEN("Hisuian "&amp;AA1487))
         - SUMPRODUCT((LEN($Y$2:$Y$4096)-LEN(SUBSTITUTE($Y$2:$Y$4096,"Paldean "&amp;AA1487,"")))/LEN("Paldean "&amp;AA1487))
      &gt;0,2,1)
   ))))</f>
        <v>2</v>
      </c>
      <c r="AN1487">
        <v>0</v>
      </c>
      <c r="AO1487">
        <v>0</v>
      </c>
    </row>
    <row r="1488" spans="1:41" x14ac:dyDescent="0.25">
      <c r="A1488" t="s">
        <v>4314</v>
      </c>
      <c r="B1488" t="s">
        <v>690</v>
      </c>
      <c r="C1488" t="s">
        <v>1468</v>
      </c>
      <c r="D1488" t="s">
        <v>1492</v>
      </c>
      <c r="E1488">
        <v>70</v>
      </c>
      <c r="F1488">
        <v>105</v>
      </c>
      <c r="G1488">
        <v>75</v>
      </c>
      <c r="H1488">
        <v>50</v>
      </c>
      <c r="I1488">
        <v>75</v>
      </c>
      <c r="J1488">
        <v>105</v>
      </c>
      <c r="K1488" t="s">
        <v>691</v>
      </c>
      <c r="L1488" t="s">
        <v>250</v>
      </c>
      <c r="M1488" t="s">
        <v>249</v>
      </c>
      <c r="N1488">
        <v>9.9499999999999993</v>
      </c>
      <c r="O1488">
        <v>7.3</v>
      </c>
      <c r="R1488">
        <f t="shared" si="100"/>
        <v>10</v>
      </c>
      <c r="S1488">
        <f t="shared" si="101"/>
        <v>7</v>
      </c>
      <c r="T1488">
        <f t="shared" si="102"/>
        <v>17</v>
      </c>
      <c r="U1488" t="s">
        <v>1468</v>
      </c>
      <c r="V1488" t="s">
        <v>1492</v>
      </c>
      <c r="W1488" t="s">
        <v>1481</v>
      </c>
      <c r="X1488" t="s">
        <v>1512</v>
      </c>
      <c r="Z1488" t="str" cm="1">
        <f t="array" ref="Z1488">IF(ISBLANK(AK1488),_xlfn.LET(
    _xlpm.nameBeforeSlash, IF(ISNUMBER(SEARCH("/", Y1488)), LEFT(Y1488, SEARCH("/", Y1488)-1), Y1488),
    _xlpm.matchRow, IFERROR(MATCH(_xlpm.nameBeforeSlash, AA:AA, 0), ""),
    _xlpm.difference, IF(_xlpm.matchRow="", "", ABS((R1488 + S1488)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),IF(ISBLANK(Y1488),"","Hidden"))</f>
        <v/>
      </c>
      <c r="AA1488" t="s">
        <v>5587</v>
      </c>
      <c r="AB1488" t="s">
        <v>1606</v>
      </c>
      <c r="AC1488" t="s">
        <v>6670</v>
      </c>
      <c r="AD1488" t="str">
        <f>_xlfn.XLOOKUP(AC1488,moves!A:A,moves!B:B)</f>
        <v>grass</v>
      </c>
      <c r="AE1488">
        <f>_xlfn.XLOOKUP(AC1488,moves!A:A,moves!D:D)</f>
        <v>4</v>
      </c>
      <c r="AF1488" t="str">
        <f>_xlfn.XLOOKUP(AC1488,moves!A:A,moves!E:E)</f>
        <v>Each time this move is used: Increase the user's initiative by 1.</v>
      </c>
      <c r="AG1488">
        <v>0</v>
      </c>
      <c r="AH1488">
        <v>0</v>
      </c>
      <c r="AI1488">
        <f t="shared" si="103"/>
        <v>1</v>
      </c>
      <c r="AJ1488" t="s">
        <v>525</v>
      </c>
      <c r="AL1488">
        <v>0</v>
      </c>
      <c r="AM1488" cm="1">
        <f t="array" ref="AM1488">IF(AL1488=1,1,
   IF(ISTEXT(AK1488),1,
   IF(AO1488&gt;1,AM1487,
   IF(AI1488=1,
      IF(SUMPRODUCT((LEN($Y$2:$Y$4096)-LEN(SUBSTITUTE($Y$2:$Y$4096,AA1488,"")))/LEN(AA1488))&gt;0,2,1),
      IF(
         SUMPRODUCT((LEN($Y$2:$Y$4096)-LEN(SUBSTITUTE($Y$2:$Y$4096,AA1488,"")))/LEN(AA1488))
         - SUMPRODUCT((LEN($Y$2:$Y$4096)-LEN(SUBSTITUTE($Y$2:$Y$4096,"Alolan "&amp;AA1488,"")))/LEN("Alolan "&amp;AA1488))
         - SUMPRODUCT((LEN($Y$2:$Y$4096)-LEN(SUBSTITUTE($Y$2:$Y$4096,"Galarian "&amp;AA1488,"")))/LEN("Galarian "&amp;AA1488))
         - SUMPRODUCT((LEN($Y$2:$Y$4096)-LEN(SUBSTITUTE($Y$2:$Y$4096,"Hisuian "&amp;AA1488,"")))/LEN("Hisuian "&amp;AA1488))
         - SUMPRODUCT((LEN($Y$2:$Y$4096)-LEN(SUBSTITUTE($Y$2:$Y$4096,"Paldean "&amp;AA1488,"")))/LEN("Paldean "&amp;AA1488))
      &gt;0,2,1)
   ))))</f>
        <v>2</v>
      </c>
      <c r="AN1488">
        <v>0</v>
      </c>
      <c r="AO1488">
        <v>0</v>
      </c>
    </row>
    <row r="1489" spans="1:41" x14ac:dyDescent="0.25">
      <c r="A1489" t="s">
        <v>2216</v>
      </c>
      <c r="B1489" t="s">
        <v>560</v>
      </c>
      <c r="C1489" t="s">
        <v>1490</v>
      </c>
      <c r="D1489"/>
      <c r="E1489">
        <v>70</v>
      </c>
      <c r="F1489">
        <v>92</v>
      </c>
      <c r="G1489">
        <v>65</v>
      </c>
      <c r="H1489">
        <v>80</v>
      </c>
      <c r="I1489">
        <v>55</v>
      </c>
      <c r="J1489">
        <v>98</v>
      </c>
      <c r="K1489" t="s">
        <v>2217</v>
      </c>
      <c r="L1489" t="s">
        <v>252</v>
      </c>
      <c r="M1489" t="s">
        <v>248</v>
      </c>
      <c r="N1489">
        <v>9.32</v>
      </c>
      <c r="O1489">
        <v>6.4</v>
      </c>
      <c r="R1489">
        <f t="shared" si="100"/>
        <v>9</v>
      </c>
      <c r="S1489">
        <f t="shared" si="101"/>
        <v>6</v>
      </c>
      <c r="T1489">
        <f t="shared" si="102"/>
        <v>15</v>
      </c>
      <c r="U1489" t="s">
        <v>1490</v>
      </c>
      <c r="V1489" t="s">
        <v>1524</v>
      </c>
      <c r="W1489" t="s">
        <v>1471</v>
      </c>
      <c r="X1489" t="s">
        <v>1546</v>
      </c>
      <c r="Y1489" t="s">
        <v>3262</v>
      </c>
      <c r="Z1489" cm="1">
        <f t="array" ref="Z1489">IF(ISBLANK(AK1489),_xlfn.LET(
    _xlpm.nameBeforeSlash, IF(ISNUMBER(SEARCH("/", Y1489)), LEFT(Y1489, SEARCH("/", Y1489)-1), Y1489),
    _xlpm.matchRow, IFERROR(MATCH(_xlpm.nameBeforeSlash, AA:AA, 0), ""),
    _xlpm.difference, IF(_xlpm.matchRow="", "", ABS((R1489 + S1489)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),IF(ISBLANK(Y1489),"","Hidden"))</f>
        <v>12</v>
      </c>
      <c r="AA1489" t="s">
        <v>2218</v>
      </c>
      <c r="AB1489" t="s">
        <v>1606</v>
      </c>
      <c r="AC1489" t="s">
        <v>561</v>
      </c>
      <c r="AD1489" t="str">
        <f>_xlfn.XLOOKUP(AC1489,moves!A:A,moves!B:B)</f>
        <v>water</v>
      </c>
      <c r="AE1489">
        <f>_xlfn.XLOOKUP(AC1489,moves!A:A,moves!D:D)</f>
        <v>2</v>
      </c>
      <c r="AF1489" t="str">
        <f>_xlfn.XLOOKUP(AC1489,moves!A:A,moves!E:E)</f>
        <v xml:space="preserve"> </v>
      </c>
      <c r="AG1489">
        <v>0</v>
      </c>
      <c r="AH1489">
        <v>0</v>
      </c>
      <c r="AI1489">
        <f t="shared" si="103"/>
        <v>0</v>
      </c>
      <c r="AJ1489" t="s">
        <v>524</v>
      </c>
      <c r="AL1489">
        <v>0</v>
      </c>
      <c r="AM1489" cm="1">
        <f t="array" ref="AM1489">IF(AL1489=1,1,
   IF(ISTEXT(AK1489),1,
   IF(AO1489&gt;1,AM1488,
   IF(AI1489=1,
      IF(SUMPRODUCT((LEN($Y$2:$Y$4096)-LEN(SUBSTITUTE($Y$2:$Y$4096,AA1489,"")))/LEN(AA1489))&gt;0,2,1),
      IF(
         SUMPRODUCT((LEN($Y$2:$Y$4096)-LEN(SUBSTITUTE($Y$2:$Y$4096,AA1489,"")))/LEN(AA1489))
         - SUMPRODUCT((LEN($Y$2:$Y$4096)-LEN(SUBSTITUTE($Y$2:$Y$4096,"Alolan "&amp;AA1489,"")))/LEN("Alolan "&amp;AA1489))
         - SUMPRODUCT((LEN($Y$2:$Y$4096)-LEN(SUBSTITUTE($Y$2:$Y$4096,"Galarian "&amp;AA1489,"")))/LEN("Galarian "&amp;AA1489))
         - SUMPRODUCT((LEN($Y$2:$Y$4096)-LEN(SUBSTITUTE($Y$2:$Y$4096,"Hisuian "&amp;AA1489,"")))/LEN("Hisuian "&amp;AA1489))
         - SUMPRODUCT((LEN($Y$2:$Y$4096)-LEN(SUBSTITUTE($Y$2:$Y$4096,"Paldean "&amp;AA1489,"")))/LEN("Paldean "&amp;AA1489))
      &gt;0,2,1)
   ))))</f>
        <v>1</v>
      </c>
      <c r="AN1489">
        <v>0</v>
      </c>
      <c r="AO1489">
        <v>0</v>
      </c>
    </row>
    <row r="1490" spans="1:41" x14ac:dyDescent="0.25">
      <c r="A1490" t="s">
        <v>4315</v>
      </c>
      <c r="B1490" t="s">
        <v>560</v>
      </c>
      <c r="C1490" t="s">
        <v>1490</v>
      </c>
      <c r="D1490"/>
      <c r="E1490">
        <v>70</v>
      </c>
      <c r="F1490">
        <v>92</v>
      </c>
      <c r="G1490">
        <v>65</v>
      </c>
      <c r="H1490">
        <v>80</v>
      </c>
      <c r="I1490">
        <v>55</v>
      </c>
      <c r="J1490">
        <v>98</v>
      </c>
      <c r="K1490" t="s">
        <v>2217</v>
      </c>
      <c r="L1490" t="s">
        <v>252</v>
      </c>
      <c r="M1490" t="s">
        <v>248</v>
      </c>
      <c r="N1490">
        <v>9.32</v>
      </c>
      <c r="O1490">
        <v>6.4</v>
      </c>
      <c r="R1490">
        <f t="shared" si="100"/>
        <v>9</v>
      </c>
      <c r="S1490">
        <f t="shared" si="101"/>
        <v>6</v>
      </c>
      <c r="T1490">
        <f t="shared" si="102"/>
        <v>15</v>
      </c>
      <c r="U1490" t="s">
        <v>1490</v>
      </c>
      <c r="V1490" t="s">
        <v>1524</v>
      </c>
      <c r="W1490" t="s">
        <v>1471</v>
      </c>
      <c r="X1490" t="s">
        <v>1546</v>
      </c>
      <c r="Y1490" t="s">
        <v>6184</v>
      </c>
      <c r="Z1490" cm="1">
        <f t="array" ref="Z1490">IF(ISBLANK(AK1490),_xlfn.LET(
    _xlpm.nameBeforeSlash, IF(ISNUMBER(SEARCH("/", Y1490)), LEFT(Y1490, SEARCH("/", Y1490)-1), Y1490),
    _xlpm.matchRow, IFERROR(MATCH(_xlpm.nameBeforeSlash, AA:AA, 0), ""),
    _xlpm.difference, IF(_xlpm.matchRow="", "", ABS((R1490 + S1490)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),IF(ISBLANK(Y1490),"","Hidden"))</f>
        <v>12</v>
      </c>
      <c r="AA1490" t="s">
        <v>5588</v>
      </c>
      <c r="AB1490" t="s">
        <v>1606</v>
      </c>
      <c r="AC1490" t="s">
        <v>460</v>
      </c>
      <c r="AD1490" t="str">
        <f>_xlfn.XLOOKUP(AC1490,moves!A:A,moves!B:B)</f>
        <v>dark</v>
      </c>
      <c r="AE1490">
        <f>_xlfn.XLOOKUP(AC1490,moves!A:A,moves!D:D)</f>
        <v>3</v>
      </c>
      <c r="AF1490" t="str">
        <f>_xlfn.XLOOKUP(AC1490,moves!A:A,moves!E:E)</f>
        <v>When the target is next attacked: Add 1 regular hit to the roll.</v>
      </c>
      <c r="AG1490">
        <v>0</v>
      </c>
      <c r="AH1490">
        <v>0</v>
      </c>
      <c r="AI1490">
        <f t="shared" si="103"/>
        <v>1</v>
      </c>
      <c r="AJ1490" t="s">
        <v>524</v>
      </c>
      <c r="AL1490">
        <v>0</v>
      </c>
      <c r="AM1490" cm="1">
        <f t="array" ref="AM1490">IF(AL1490=1,1,
   IF(ISTEXT(AK1490),1,
   IF(AO1490&gt;1,AM1489,
   IF(AI1490=1,
      IF(SUMPRODUCT((LEN($Y$2:$Y$4096)-LEN(SUBSTITUTE($Y$2:$Y$4096,AA1490,"")))/LEN(AA1490))&gt;0,2,1),
      IF(
         SUMPRODUCT((LEN($Y$2:$Y$4096)-LEN(SUBSTITUTE($Y$2:$Y$4096,AA1490,"")))/LEN(AA1490))
         - SUMPRODUCT((LEN($Y$2:$Y$4096)-LEN(SUBSTITUTE($Y$2:$Y$4096,"Alolan "&amp;AA1490,"")))/LEN("Alolan "&amp;AA1490))
         - SUMPRODUCT((LEN($Y$2:$Y$4096)-LEN(SUBSTITUTE($Y$2:$Y$4096,"Galarian "&amp;AA1490,"")))/LEN("Galarian "&amp;AA1490))
         - SUMPRODUCT((LEN($Y$2:$Y$4096)-LEN(SUBSTITUTE($Y$2:$Y$4096,"Hisuian "&amp;AA1490,"")))/LEN("Hisuian "&amp;AA1490))
         - SUMPRODUCT((LEN($Y$2:$Y$4096)-LEN(SUBSTITUTE($Y$2:$Y$4096,"Paldean "&amp;AA1490,"")))/LEN("Paldean "&amp;AA1490))
      &gt;0,2,1)
   ))))</f>
        <v>1</v>
      </c>
      <c r="AN1490">
        <v>0</v>
      </c>
      <c r="AO1490">
        <v>0</v>
      </c>
    </row>
    <row r="1491" spans="1:41" x14ac:dyDescent="0.25">
      <c r="A1491">
        <v>551</v>
      </c>
      <c r="B1491" t="s">
        <v>2219</v>
      </c>
      <c r="C1491" t="s">
        <v>1472</v>
      </c>
      <c r="D1491" t="s">
        <v>1471</v>
      </c>
      <c r="E1491">
        <v>50</v>
      </c>
      <c r="F1491">
        <v>72</v>
      </c>
      <c r="G1491">
        <v>35</v>
      </c>
      <c r="H1491">
        <v>35</v>
      </c>
      <c r="I1491">
        <v>35</v>
      </c>
      <c r="J1491">
        <v>65</v>
      </c>
      <c r="K1491" t="s">
        <v>2220</v>
      </c>
      <c r="L1491" t="s">
        <v>253</v>
      </c>
      <c r="M1491" t="s">
        <v>251</v>
      </c>
      <c r="N1491">
        <v>6.55</v>
      </c>
      <c r="O1491">
        <v>4.0999999999999996</v>
      </c>
      <c r="R1491">
        <f t="shared" si="100"/>
        <v>7</v>
      </c>
      <c r="S1491">
        <f t="shared" si="101"/>
        <v>4</v>
      </c>
      <c r="T1491">
        <f t="shared" si="102"/>
        <v>11</v>
      </c>
      <c r="U1491" t="s">
        <v>1472</v>
      </c>
      <c r="V1491" t="s">
        <v>1471</v>
      </c>
      <c r="W1491" t="s">
        <v>1492</v>
      </c>
      <c r="X1491" t="s">
        <v>1482</v>
      </c>
      <c r="Y1491" t="s">
        <v>2221</v>
      </c>
      <c r="Z1491" cm="1">
        <f t="array" ref="Z1491">IF(ISBLANK(AK1491),_xlfn.LET(
    _xlpm.nameBeforeSlash, IF(ISNUMBER(SEARCH("/", Y1491)), LEFT(Y1491, SEARCH("/", Y1491)-1), Y1491),
    _xlpm.matchRow, IFERROR(MATCH(_xlpm.nameBeforeSlash, AA:AA, 0), ""),
    _xlpm.difference, IF(_xlpm.matchRow="", "", ABS((R1491 + S1491)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),IF(ISBLANK(Y1491),"","Hidden"))</f>
        <v>7</v>
      </c>
      <c r="AA1491" t="s">
        <v>2219</v>
      </c>
      <c r="AC1491" t="s">
        <v>460</v>
      </c>
      <c r="AD1491" t="str">
        <f>_xlfn.XLOOKUP(AC1491,moves!A:A,moves!B:B)</f>
        <v>dark</v>
      </c>
      <c r="AE1491">
        <f>_xlfn.XLOOKUP(AC1491,moves!A:A,moves!D:D)</f>
        <v>3</v>
      </c>
      <c r="AF1491" t="str">
        <f>_xlfn.XLOOKUP(AC1491,moves!A:A,moves!E:E)</f>
        <v>When the target is next attacked: Add 1 regular hit to the roll.</v>
      </c>
      <c r="AG1491">
        <v>1</v>
      </c>
      <c r="AH1491">
        <v>0</v>
      </c>
      <c r="AI1491">
        <f t="shared" si="103"/>
        <v>0</v>
      </c>
      <c r="AJ1491" t="s">
        <v>870</v>
      </c>
      <c r="AL1491">
        <v>0</v>
      </c>
      <c r="AM1491" cm="1">
        <f t="array" ref="AM1491">IF(AL1491=1,1,
   IF(ISTEXT(AK1491),1,
   IF(AO1491&gt;1,AM1490,
   IF(AI1491=1,
      IF(SUMPRODUCT((LEN($Y$2:$Y$4096)-LEN(SUBSTITUTE($Y$2:$Y$4096,AA1491,"")))/LEN(AA1491))&gt;0,2,1),
      IF(
         SUMPRODUCT((LEN($Y$2:$Y$4096)-LEN(SUBSTITUTE($Y$2:$Y$4096,AA1491,"")))/LEN(AA1491))
         - SUMPRODUCT((LEN($Y$2:$Y$4096)-LEN(SUBSTITUTE($Y$2:$Y$4096,"Alolan "&amp;AA1491,"")))/LEN("Alolan "&amp;AA1491))
         - SUMPRODUCT((LEN($Y$2:$Y$4096)-LEN(SUBSTITUTE($Y$2:$Y$4096,"Galarian "&amp;AA1491,"")))/LEN("Galarian "&amp;AA1491))
         - SUMPRODUCT((LEN($Y$2:$Y$4096)-LEN(SUBSTITUTE($Y$2:$Y$4096,"Hisuian "&amp;AA1491,"")))/LEN("Hisuian "&amp;AA1491))
         - SUMPRODUCT((LEN($Y$2:$Y$4096)-LEN(SUBSTITUTE($Y$2:$Y$4096,"Paldean "&amp;AA1491,"")))/LEN("Paldean "&amp;AA1491))
      &gt;0,2,1)
   ))))</f>
        <v>1</v>
      </c>
      <c r="AN1491">
        <v>0</v>
      </c>
      <c r="AO1491">
        <v>0</v>
      </c>
    </row>
    <row r="1492" spans="1:41" x14ac:dyDescent="0.25">
      <c r="A1492" t="s">
        <v>4316</v>
      </c>
      <c r="B1492" t="s">
        <v>2219</v>
      </c>
      <c r="C1492" t="s">
        <v>1472</v>
      </c>
      <c r="D1492" t="s">
        <v>1471</v>
      </c>
      <c r="E1492">
        <v>50</v>
      </c>
      <c r="F1492">
        <v>72</v>
      </c>
      <c r="G1492">
        <v>35</v>
      </c>
      <c r="H1492">
        <v>35</v>
      </c>
      <c r="I1492">
        <v>35</v>
      </c>
      <c r="J1492">
        <v>65</v>
      </c>
      <c r="K1492" t="s">
        <v>2220</v>
      </c>
      <c r="L1492" t="s">
        <v>253</v>
      </c>
      <c r="M1492" t="s">
        <v>251</v>
      </c>
      <c r="N1492">
        <v>6.55</v>
      </c>
      <c r="O1492">
        <v>4.0999999999999996</v>
      </c>
      <c r="R1492">
        <f t="shared" si="100"/>
        <v>7</v>
      </c>
      <c r="S1492">
        <f t="shared" si="101"/>
        <v>4</v>
      </c>
      <c r="T1492">
        <f t="shared" si="102"/>
        <v>11</v>
      </c>
      <c r="U1492" t="s">
        <v>1472</v>
      </c>
      <c r="V1492" t="s">
        <v>1471</v>
      </c>
      <c r="W1492" t="s">
        <v>1492</v>
      </c>
      <c r="X1492" t="s">
        <v>1482</v>
      </c>
      <c r="Y1492" t="s">
        <v>5589</v>
      </c>
      <c r="Z1492" cm="1">
        <f t="array" ref="Z1492">IF(ISBLANK(AK1492),_xlfn.LET(
    _xlpm.nameBeforeSlash, IF(ISNUMBER(SEARCH("/", Y1492)), LEFT(Y1492, SEARCH("/", Y1492)-1), Y1492),
    _xlpm.matchRow, IFERROR(MATCH(_xlpm.nameBeforeSlash, AA:AA, 0), ""),
    _xlpm.difference, IF(_xlpm.matchRow="", "", ABS((R1492 + S1492)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),IF(ISBLANK(Y1492),"","Hidden"))</f>
        <v>7</v>
      </c>
      <c r="AA1492" t="s">
        <v>5590</v>
      </c>
      <c r="AC1492" t="s">
        <v>1191</v>
      </c>
      <c r="AD1492" t="str">
        <f>_xlfn.XLOOKUP(AC1492,moves!A:A,moves!B:B)</f>
        <v>ground</v>
      </c>
      <c r="AE1492">
        <f>_xlfn.XLOOKUP(AC1492,moves!A:A,moves!D:D)</f>
        <v>1</v>
      </c>
      <c r="AF1492" t="str">
        <f>_xlfn.XLOOKUP(AC1492,moves!A:A,moves!E:E)</f>
        <v>When the target next attacks: Regular hits deal -1 damage.</v>
      </c>
      <c r="AG1492">
        <v>1</v>
      </c>
      <c r="AH1492">
        <v>0</v>
      </c>
      <c r="AI1492">
        <f t="shared" si="103"/>
        <v>1</v>
      </c>
      <c r="AJ1492" t="s">
        <v>523</v>
      </c>
      <c r="AL1492">
        <v>0</v>
      </c>
      <c r="AM1492" cm="1">
        <f t="array" ref="AM1492">IF(AL1492=1,1,
   IF(ISTEXT(AK1492),1,
   IF(AO1492&gt;1,AM1491,
   IF(AI1492=1,
      IF(SUMPRODUCT((LEN($Y$2:$Y$4096)-LEN(SUBSTITUTE($Y$2:$Y$4096,AA1492,"")))/LEN(AA1492))&gt;0,2,1),
      IF(
         SUMPRODUCT((LEN($Y$2:$Y$4096)-LEN(SUBSTITUTE($Y$2:$Y$4096,AA1492,"")))/LEN(AA1492))
         - SUMPRODUCT((LEN($Y$2:$Y$4096)-LEN(SUBSTITUTE($Y$2:$Y$4096,"Alolan "&amp;AA1492,"")))/LEN("Alolan "&amp;AA1492))
         - SUMPRODUCT((LEN($Y$2:$Y$4096)-LEN(SUBSTITUTE($Y$2:$Y$4096,"Galarian "&amp;AA1492,"")))/LEN("Galarian "&amp;AA1492))
         - SUMPRODUCT((LEN($Y$2:$Y$4096)-LEN(SUBSTITUTE($Y$2:$Y$4096,"Hisuian "&amp;AA1492,"")))/LEN("Hisuian "&amp;AA1492))
         - SUMPRODUCT((LEN($Y$2:$Y$4096)-LEN(SUBSTITUTE($Y$2:$Y$4096,"Paldean "&amp;AA1492,"")))/LEN("Paldean "&amp;AA1492))
      &gt;0,2,1)
   ))))</f>
        <v>1</v>
      </c>
      <c r="AN1492">
        <v>0</v>
      </c>
      <c r="AO1492">
        <v>0</v>
      </c>
    </row>
    <row r="1493" spans="1:41" x14ac:dyDescent="0.25">
      <c r="A1493">
        <v>552</v>
      </c>
      <c r="B1493" t="s">
        <v>2221</v>
      </c>
      <c r="C1493" t="s">
        <v>1472</v>
      </c>
      <c r="D1493" t="s">
        <v>1471</v>
      </c>
      <c r="E1493">
        <v>60</v>
      </c>
      <c r="F1493">
        <v>82</v>
      </c>
      <c r="G1493">
        <v>45</v>
      </c>
      <c r="H1493">
        <v>45</v>
      </c>
      <c r="I1493">
        <v>45</v>
      </c>
      <c r="J1493">
        <v>74</v>
      </c>
      <c r="K1493" t="s">
        <v>2220</v>
      </c>
      <c r="L1493" t="s">
        <v>253</v>
      </c>
      <c r="M1493" t="s">
        <v>251</v>
      </c>
      <c r="N1493">
        <v>7.51</v>
      </c>
      <c r="O1493">
        <v>5.0999999999999996</v>
      </c>
      <c r="P1493">
        <v>1</v>
      </c>
      <c r="R1493">
        <f t="shared" si="100"/>
        <v>9</v>
      </c>
      <c r="S1493">
        <f t="shared" si="101"/>
        <v>5</v>
      </c>
      <c r="T1493">
        <f t="shared" si="102"/>
        <v>14</v>
      </c>
      <c r="U1493" t="s">
        <v>1472</v>
      </c>
      <c r="V1493" t="s">
        <v>1471</v>
      </c>
      <c r="W1493" t="s">
        <v>1492</v>
      </c>
      <c r="X1493" t="s">
        <v>1482</v>
      </c>
      <c r="Y1493" t="s">
        <v>2222</v>
      </c>
      <c r="Z1493" cm="1">
        <f t="array" ref="Z1493">IF(ISBLANK(AK1493),_xlfn.LET(
    _xlpm.nameBeforeSlash, IF(ISNUMBER(SEARCH("/", Y1493)), LEFT(Y1493, SEARCH("/", Y1493)-1), Y1493),
    _xlpm.matchRow, IFERROR(MATCH(_xlpm.nameBeforeSlash, AA:AA, 0), ""),
    _xlpm.difference, IF(_xlpm.matchRow="", "", ABS((R1493 + S1493)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),IF(ISBLANK(Y1493),"","Hidden"))</f>
        <v>14</v>
      </c>
      <c r="AA1493" t="s">
        <v>2221</v>
      </c>
      <c r="AC1493" t="s">
        <v>1185</v>
      </c>
      <c r="AD1493" t="str">
        <f>_xlfn.XLOOKUP(AC1493,moves!A:A,moves!B:B)</f>
        <v>ground</v>
      </c>
      <c r="AE1493">
        <f>_xlfn.XLOOKUP(AC1493,moves!A:A,moves!D:D)</f>
        <v>3</v>
      </c>
      <c r="AF1493" t="str">
        <f>_xlfn.XLOOKUP(AC1493,moves!A:A,moves!E:E)</f>
        <v>If any status symbols are rolled: Inflict the Burned status on the target</v>
      </c>
      <c r="AG1493">
        <v>0</v>
      </c>
      <c r="AH1493">
        <v>0</v>
      </c>
      <c r="AI1493">
        <f t="shared" si="103"/>
        <v>0</v>
      </c>
      <c r="AJ1493" t="s">
        <v>524</v>
      </c>
      <c r="AL1493">
        <v>0</v>
      </c>
      <c r="AM1493" cm="1">
        <f t="array" ref="AM1493">IF(AL1493=1,1,
   IF(ISTEXT(AK1493),1,
   IF(AO1493&gt;1,AM1492,
   IF(AI1493=1,
      IF(SUMPRODUCT((LEN($Y$2:$Y$4096)-LEN(SUBSTITUTE($Y$2:$Y$4096,AA1493,"")))/LEN(AA1493))&gt;0,2,1),
      IF(
         SUMPRODUCT((LEN($Y$2:$Y$4096)-LEN(SUBSTITUTE($Y$2:$Y$4096,AA1493,"")))/LEN(AA1493))
         - SUMPRODUCT((LEN($Y$2:$Y$4096)-LEN(SUBSTITUTE($Y$2:$Y$4096,"Alolan "&amp;AA1493,"")))/LEN("Alolan "&amp;AA1493))
         - SUMPRODUCT((LEN($Y$2:$Y$4096)-LEN(SUBSTITUTE($Y$2:$Y$4096,"Galarian "&amp;AA1493,"")))/LEN("Galarian "&amp;AA1493))
         - SUMPRODUCT((LEN($Y$2:$Y$4096)-LEN(SUBSTITUTE($Y$2:$Y$4096,"Hisuian "&amp;AA1493,"")))/LEN("Hisuian "&amp;AA1493))
         - SUMPRODUCT((LEN($Y$2:$Y$4096)-LEN(SUBSTITUTE($Y$2:$Y$4096,"Paldean "&amp;AA1493,"")))/LEN("Paldean "&amp;AA1493))
      &gt;0,2,1)
   ))))</f>
        <v>2</v>
      </c>
      <c r="AN1493">
        <v>0</v>
      </c>
      <c r="AO1493">
        <v>0</v>
      </c>
    </row>
    <row r="1494" spans="1:41" x14ac:dyDescent="0.25">
      <c r="A1494" t="s">
        <v>4317</v>
      </c>
      <c r="B1494" t="s">
        <v>2221</v>
      </c>
      <c r="C1494" t="s">
        <v>1472</v>
      </c>
      <c r="D1494" t="s">
        <v>1471</v>
      </c>
      <c r="E1494">
        <v>60</v>
      </c>
      <c r="F1494">
        <v>82</v>
      </c>
      <c r="G1494">
        <v>45</v>
      </c>
      <c r="H1494">
        <v>45</v>
      </c>
      <c r="I1494">
        <v>45</v>
      </c>
      <c r="J1494">
        <v>74</v>
      </c>
      <c r="K1494" t="s">
        <v>2220</v>
      </c>
      <c r="L1494" t="s">
        <v>253</v>
      </c>
      <c r="M1494" t="s">
        <v>251</v>
      </c>
      <c r="N1494">
        <v>7.51</v>
      </c>
      <c r="O1494">
        <v>5.0999999999999996</v>
      </c>
      <c r="P1494">
        <v>1</v>
      </c>
      <c r="R1494">
        <f t="shared" si="100"/>
        <v>9</v>
      </c>
      <c r="S1494">
        <f t="shared" si="101"/>
        <v>5</v>
      </c>
      <c r="T1494">
        <f t="shared" si="102"/>
        <v>14</v>
      </c>
      <c r="U1494" t="s">
        <v>1472</v>
      </c>
      <c r="V1494" t="s">
        <v>1471</v>
      </c>
      <c r="W1494" t="s">
        <v>1492</v>
      </c>
      <c r="X1494" t="s">
        <v>1482</v>
      </c>
      <c r="Y1494" t="s">
        <v>5591</v>
      </c>
      <c r="Z1494" cm="1">
        <f t="array" ref="Z1494">IF(ISBLANK(AK1494),_xlfn.LET(
    _xlpm.nameBeforeSlash, IF(ISNUMBER(SEARCH("/", Y1494)), LEFT(Y1494, SEARCH("/", Y1494)-1), Y1494),
    _xlpm.matchRow, IFERROR(MATCH(_xlpm.nameBeforeSlash, AA:AA, 0), ""),
    _xlpm.difference, IF(_xlpm.matchRow="", "", ABS((R1494 + S1494)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),IF(ISBLANK(Y1494),"","Hidden"))</f>
        <v>14</v>
      </c>
      <c r="AA1494" t="s">
        <v>5589</v>
      </c>
      <c r="AC1494" t="s">
        <v>438</v>
      </c>
      <c r="AD1494" t="str">
        <f>_xlfn.XLOOKUP(AC1494,moves!A:A,moves!B:B)</f>
        <v>dark</v>
      </c>
      <c r="AE1494">
        <f>_xlfn.XLOOKUP(AC1494,moves!A:A,moves!D:D)</f>
        <v>4</v>
      </c>
      <c r="AF1494" t="str">
        <f>_xlfn.XLOOKUP(AC1494,moves!A:A,moves!E:E)</f>
        <v>When the target is next attacked: Add 1 regular hit to the roll.</v>
      </c>
      <c r="AG1494">
        <v>0</v>
      </c>
      <c r="AH1494">
        <v>0</v>
      </c>
      <c r="AI1494">
        <f t="shared" si="103"/>
        <v>1</v>
      </c>
      <c r="AJ1494" t="s">
        <v>524</v>
      </c>
      <c r="AL1494">
        <v>0</v>
      </c>
      <c r="AM1494" cm="1">
        <f t="array" ref="AM1494">IF(AL1494=1,1,
   IF(ISTEXT(AK1494),1,
   IF(AO1494&gt;1,AM1493,
   IF(AI1494=1,
      IF(SUMPRODUCT((LEN($Y$2:$Y$4096)-LEN(SUBSTITUTE($Y$2:$Y$4096,AA1494,"")))/LEN(AA1494))&gt;0,2,1),
      IF(
         SUMPRODUCT((LEN($Y$2:$Y$4096)-LEN(SUBSTITUTE($Y$2:$Y$4096,AA1494,"")))/LEN(AA1494))
         - SUMPRODUCT((LEN($Y$2:$Y$4096)-LEN(SUBSTITUTE($Y$2:$Y$4096,"Alolan "&amp;AA1494,"")))/LEN("Alolan "&amp;AA1494))
         - SUMPRODUCT((LEN($Y$2:$Y$4096)-LEN(SUBSTITUTE($Y$2:$Y$4096,"Galarian "&amp;AA1494,"")))/LEN("Galarian "&amp;AA1494))
         - SUMPRODUCT((LEN($Y$2:$Y$4096)-LEN(SUBSTITUTE($Y$2:$Y$4096,"Hisuian "&amp;AA1494,"")))/LEN("Hisuian "&amp;AA1494))
         - SUMPRODUCT((LEN($Y$2:$Y$4096)-LEN(SUBSTITUTE($Y$2:$Y$4096,"Paldean "&amp;AA1494,"")))/LEN("Paldean "&amp;AA1494))
      &gt;0,2,1)
   ))))</f>
        <v>2</v>
      </c>
      <c r="AN1494">
        <v>0</v>
      </c>
      <c r="AO1494">
        <v>0</v>
      </c>
    </row>
    <row r="1495" spans="1:41" x14ac:dyDescent="0.25">
      <c r="A1495">
        <v>553</v>
      </c>
      <c r="B1495" t="s">
        <v>2222</v>
      </c>
      <c r="C1495" t="s">
        <v>1472</v>
      </c>
      <c r="D1495" t="s">
        <v>1471</v>
      </c>
      <c r="E1495">
        <v>95</v>
      </c>
      <c r="F1495">
        <v>117</v>
      </c>
      <c r="G1495">
        <v>80</v>
      </c>
      <c r="H1495">
        <v>65</v>
      </c>
      <c r="I1495">
        <v>70</v>
      </c>
      <c r="J1495">
        <v>92</v>
      </c>
      <c r="K1495" t="s">
        <v>2223</v>
      </c>
      <c r="L1495" t="s">
        <v>253</v>
      </c>
      <c r="M1495" t="s">
        <v>251</v>
      </c>
      <c r="N1495">
        <v>10.180000000000001</v>
      </c>
      <c r="O1495">
        <v>8.3000000000000007</v>
      </c>
      <c r="P1495">
        <v>1</v>
      </c>
      <c r="Q1495">
        <v>1</v>
      </c>
      <c r="R1495">
        <f t="shared" si="100"/>
        <v>11</v>
      </c>
      <c r="S1495">
        <f t="shared" si="101"/>
        <v>9</v>
      </c>
      <c r="T1495">
        <f t="shared" si="102"/>
        <v>20</v>
      </c>
      <c r="U1495" t="s">
        <v>1472</v>
      </c>
      <c r="V1495" t="s">
        <v>1471</v>
      </c>
      <c r="W1495" t="s">
        <v>1492</v>
      </c>
      <c r="X1495" t="s">
        <v>1482</v>
      </c>
      <c r="Z1495" t="str" cm="1">
        <f t="array" ref="Z1495">IF(ISBLANK(AK1495),_xlfn.LET(
    _xlpm.nameBeforeSlash, IF(ISNUMBER(SEARCH("/", Y1495)), LEFT(Y1495, SEARCH("/", Y1495)-1), Y1495),
    _xlpm.matchRow, IFERROR(MATCH(_xlpm.nameBeforeSlash, AA:AA, 0), ""),
    _xlpm.difference, IF(_xlpm.matchRow="", "", ABS((R1495 + S1495)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),IF(ISBLANK(Y1495),"","Hidden"))</f>
        <v/>
      </c>
      <c r="AA1495" t="s">
        <v>2222</v>
      </c>
      <c r="AC1495" t="s">
        <v>436</v>
      </c>
      <c r="AD1495" t="str">
        <f>_xlfn.XLOOKUP(AC1495,moves!A:A,moves!B:B)</f>
        <v>dragon</v>
      </c>
      <c r="AE1495">
        <f>_xlfn.XLOOKUP(AC1495,moves!A:A,moves!D:D)</f>
        <v>5</v>
      </c>
      <c r="AF1495" t="str">
        <f>_xlfn.XLOOKUP(AC1495,moves!A:A,moves!E:E)</f>
        <v>Inflict the Confused status on the user. Deal any damage taken by the user during this attack to the target as well.</v>
      </c>
      <c r="AG1495">
        <v>0</v>
      </c>
      <c r="AH1495">
        <v>0</v>
      </c>
      <c r="AI1495">
        <f t="shared" si="103"/>
        <v>0</v>
      </c>
      <c r="AJ1495" t="s">
        <v>525</v>
      </c>
      <c r="AL1495">
        <v>0</v>
      </c>
      <c r="AM1495" cm="1">
        <f t="array" ref="AM1495">IF(AL1495=1,1,
   IF(ISTEXT(AK1495),1,
   IF(AO1495&gt;1,AM1494,
   IF(AI1495=1,
      IF(SUMPRODUCT((LEN($Y$2:$Y$4096)-LEN(SUBSTITUTE($Y$2:$Y$4096,AA1495,"")))/LEN(AA1495))&gt;0,2,1),
      IF(
         SUMPRODUCT((LEN($Y$2:$Y$4096)-LEN(SUBSTITUTE($Y$2:$Y$4096,AA1495,"")))/LEN(AA1495))
         - SUMPRODUCT((LEN($Y$2:$Y$4096)-LEN(SUBSTITUTE($Y$2:$Y$4096,"Alolan "&amp;AA1495,"")))/LEN("Alolan "&amp;AA1495))
         - SUMPRODUCT((LEN($Y$2:$Y$4096)-LEN(SUBSTITUTE($Y$2:$Y$4096,"Galarian "&amp;AA1495,"")))/LEN("Galarian "&amp;AA1495))
         - SUMPRODUCT((LEN($Y$2:$Y$4096)-LEN(SUBSTITUTE($Y$2:$Y$4096,"Hisuian "&amp;AA1495,"")))/LEN("Hisuian "&amp;AA1495))
         - SUMPRODUCT((LEN($Y$2:$Y$4096)-LEN(SUBSTITUTE($Y$2:$Y$4096,"Paldean "&amp;AA1495,"")))/LEN("Paldean "&amp;AA1495))
      &gt;0,2,1)
   ))))</f>
        <v>2</v>
      </c>
      <c r="AN1495">
        <v>0</v>
      </c>
      <c r="AO1495">
        <v>0</v>
      </c>
    </row>
    <row r="1496" spans="1:41" x14ac:dyDescent="0.25">
      <c r="A1496" t="s">
        <v>4318</v>
      </c>
      <c r="B1496" t="s">
        <v>2222</v>
      </c>
      <c r="C1496" t="s">
        <v>1472</v>
      </c>
      <c r="D1496" t="s">
        <v>1471</v>
      </c>
      <c r="E1496">
        <v>95</v>
      </c>
      <c r="F1496">
        <v>117</v>
      </c>
      <c r="G1496">
        <v>80</v>
      </c>
      <c r="H1496">
        <v>65</v>
      </c>
      <c r="I1496">
        <v>70</v>
      </c>
      <c r="J1496">
        <v>92</v>
      </c>
      <c r="K1496" t="s">
        <v>2223</v>
      </c>
      <c r="L1496" t="s">
        <v>253</v>
      </c>
      <c r="M1496" t="s">
        <v>251</v>
      </c>
      <c r="N1496">
        <v>10.180000000000001</v>
      </c>
      <c r="O1496">
        <v>8.3000000000000007</v>
      </c>
      <c r="P1496">
        <v>1</v>
      </c>
      <c r="Q1496">
        <v>1</v>
      </c>
      <c r="R1496">
        <f t="shared" si="100"/>
        <v>11</v>
      </c>
      <c r="S1496">
        <f t="shared" si="101"/>
        <v>9</v>
      </c>
      <c r="T1496">
        <f t="shared" si="102"/>
        <v>20</v>
      </c>
      <c r="U1496" t="s">
        <v>1472</v>
      </c>
      <c r="V1496" t="s">
        <v>1471</v>
      </c>
      <c r="W1496" t="s">
        <v>1492</v>
      </c>
      <c r="X1496" t="s">
        <v>1482</v>
      </c>
      <c r="Z1496" t="str" cm="1">
        <f t="array" ref="Z1496">IF(ISBLANK(AK1496),_xlfn.LET(
    _xlpm.nameBeforeSlash, IF(ISNUMBER(SEARCH("/", Y1496)), LEFT(Y1496, SEARCH("/", Y1496)-1), Y1496),
    _xlpm.matchRow, IFERROR(MATCH(_xlpm.nameBeforeSlash, AA:AA, 0), ""),
    _xlpm.difference, IF(_xlpm.matchRow="", "", ABS((R1496 + S1496)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),IF(ISBLANK(Y1496),"","Hidden"))</f>
        <v/>
      </c>
      <c r="AA1496" t="s">
        <v>5591</v>
      </c>
      <c r="AC1496" t="s">
        <v>418</v>
      </c>
      <c r="AD1496" t="str">
        <f>_xlfn.XLOOKUP(AC1496,moves!A:A,moves!B:B)</f>
        <v>ground</v>
      </c>
      <c r="AE1496">
        <f>_xlfn.XLOOKUP(AC1496,moves!A:A,moves!D:D)</f>
        <v>4</v>
      </c>
      <c r="AF1496" t="str">
        <f>_xlfn.XLOOKUP(AC1496,moves!A:A,moves!E:E)</f>
        <v>If 2 or more status symbols are rolled: Deal 2 damage to a Pokémon in the target party that is not the target.</v>
      </c>
      <c r="AG1496">
        <v>0</v>
      </c>
      <c r="AH1496">
        <v>0</v>
      </c>
      <c r="AI1496">
        <f t="shared" si="103"/>
        <v>1</v>
      </c>
      <c r="AJ1496" t="s">
        <v>525</v>
      </c>
      <c r="AL1496">
        <v>0</v>
      </c>
      <c r="AM1496" cm="1">
        <f t="array" ref="AM1496">IF(AL1496=1,1,
   IF(ISTEXT(AK1496),1,
   IF(AO1496&gt;1,AM1495,
   IF(AI1496=1,
      IF(SUMPRODUCT((LEN($Y$2:$Y$4096)-LEN(SUBSTITUTE($Y$2:$Y$4096,AA1496,"")))/LEN(AA1496))&gt;0,2,1),
      IF(
         SUMPRODUCT((LEN($Y$2:$Y$4096)-LEN(SUBSTITUTE($Y$2:$Y$4096,AA1496,"")))/LEN(AA1496))
         - SUMPRODUCT((LEN($Y$2:$Y$4096)-LEN(SUBSTITUTE($Y$2:$Y$4096,"Alolan "&amp;AA1496,"")))/LEN("Alolan "&amp;AA1496))
         - SUMPRODUCT((LEN($Y$2:$Y$4096)-LEN(SUBSTITUTE($Y$2:$Y$4096,"Galarian "&amp;AA1496,"")))/LEN("Galarian "&amp;AA1496))
         - SUMPRODUCT((LEN($Y$2:$Y$4096)-LEN(SUBSTITUTE($Y$2:$Y$4096,"Hisuian "&amp;AA1496,"")))/LEN("Hisuian "&amp;AA1496))
         - SUMPRODUCT((LEN($Y$2:$Y$4096)-LEN(SUBSTITUTE($Y$2:$Y$4096,"Paldean "&amp;AA1496,"")))/LEN("Paldean "&amp;AA1496))
      &gt;0,2,1)
   ))))</f>
        <v>2</v>
      </c>
      <c r="AN1496">
        <v>0</v>
      </c>
      <c r="AO1496">
        <v>0</v>
      </c>
    </row>
    <row r="1497" spans="1:41" x14ac:dyDescent="0.25">
      <c r="A1497">
        <v>554</v>
      </c>
      <c r="B1497" t="s">
        <v>833</v>
      </c>
      <c r="C1497" t="s">
        <v>1479</v>
      </c>
      <c r="D1497"/>
      <c r="E1497">
        <v>70</v>
      </c>
      <c r="F1497">
        <v>90</v>
      </c>
      <c r="G1497">
        <v>45</v>
      </c>
      <c r="H1497">
        <v>15</v>
      </c>
      <c r="I1497">
        <v>45</v>
      </c>
      <c r="J1497">
        <v>50</v>
      </c>
      <c r="K1497" t="s">
        <v>834</v>
      </c>
      <c r="L1497" t="s">
        <v>250</v>
      </c>
      <c r="M1497" t="s">
        <v>251</v>
      </c>
      <c r="N1497">
        <v>6.65</v>
      </c>
      <c r="O1497">
        <v>5.5</v>
      </c>
      <c r="R1497">
        <f t="shared" si="100"/>
        <v>7</v>
      </c>
      <c r="S1497">
        <f t="shared" si="101"/>
        <v>6</v>
      </c>
      <c r="T1497">
        <f t="shared" si="102"/>
        <v>13</v>
      </c>
      <c r="U1497" t="s">
        <v>1479</v>
      </c>
      <c r="V1497" t="s">
        <v>1492</v>
      </c>
      <c r="W1497" t="s">
        <v>1512</v>
      </c>
      <c r="X1497" t="s">
        <v>1471</v>
      </c>
      <c r="Y1497" t="s">
        <v>835</v>
      </c>
      <c r="Z1497" cm="1">
        <f t="array" ref="Z1497">IF(ISBLANK(AK1497),_xlfn.LET(
    _xlpm.nameBeforeSlash, IF(ISNUMBER(SEARCH("/", Y1497)), LEFT(Y1497, SEARCH("/", Y1497)-1), Y1497),
    _xlpm.matchRow, IFERROR(MATCH(_xlpm.nameBeforeSlash, AA:AA, 0), ""),
    _xlpm.difference, IF(_xlpm.matchRow="", "", ABS((R1497 + S1497)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),IF(ISBLANK(Y1497),"","Hidden"))</f>
        <v>14</v>
      </c>
      <c r="AA1497" t="s">
        <v>833</v>
      </c>
      <c r="AC1497" t="s">
        <v>444</v>
      </c>
      <c r="AD1497" t="str">
        <f>_xlfn.XLOOKUP(AC1497,moves!A:A,moves!B:B)</f>
        <v>normal</v>
      </c>
      <c r="AE1497">
        <f>_xlfn.XLOOKUP(AC1497,moves!A:A,moves!D:D)</f>
        <v>2</v>
      </c>
      <c r="AF1497" t="str">
        <f>_xlfn.XLOOKUP(AC1497,moves!A:A,moves!E:E)</f>
        <v>When the target next attacks: Remove 1 regular hit from the roll.</v>
      </c>
      <c r="AG1497">
        <v>0</v>
      </c>
      <c r="AH1497">
        <v>0</v>
      </c>
      <c r="AI1497">
        <f t="shared" si="103"/>
        <v>0</v>
      </c>
      <c r="AJ1497" t="s">
        <v>524</v>
      </c>
      <c r="AL1497">
        <v>0</v>
      </c>
      <c r="AM1497" cm="1">
        <f t="array" ref="AM1497">IF(AL1497=1,1,
   IF(ISTEXT(AK1497),1,
   IF(AO1497&gt;1,AM1496,
   IF(AI1497=1,
      IF(SUMPRODUCT((LEN($Y$2:$Y$4096)-LEN(SUBSTITUTE($Y$2:$Y$4096,AA1497,"")))/LEN(AA1497))&gt;0,2,1),
      IF(
         SUMPRODUCT((LEN($Y$2:$Y$4096)-LEN(SUBSTITUTE($Y$2:$Y$4096,AA1497,"")))/LEN(AA1497))
         - SUMPRODUCT((LEN($Y$2:$Y$4096)-LEN(SUBSTITUTE($Y$2:$Y$4096,"Alolan "&amp;AA1497,"")))/LEN("Alolan "&amp;AA1497))
         - SUMPRODUCT((LEN($Y$2:$Y$4096)-LEN(SUBSTITUTE($Y$2:$Y$4096,"Galarian "&amp;AA1497,"")))/LEN("Galarian "&amp;AA1497))
         - SUMPRODUCT((LEN($Y$2:$Y$4096)-LEN(SUBSTITUTE($Y$2:$Y$4096,"Hisuian "&amp;AA1497,"")))/LEN("Hisuian "&amp;AA1497))
         - SUMPRODUCT((LEN($Y$2:$Y$4096)-LEN(SUBSTITUTE($Y$2:$Y$4096,"Paldean "&amp;AA1497,"")))/LEN("Paldean "&amp;AA1497))
      &gt;0,2,1)
   ))))</f>
        <v>1</v>
      </c>
      <c r="AN1497">
        <v>0</v>
      </c>
      <c r="AO1497">
        <v>0</v>
      </c>
    </row>
    <row r="1498" spans="1:41" x14ac:dyDescent="0.25">
      <c r="A1498" t="s">
        <v>2224</v>
      </c>
      <c r="B1498" t="s">
        <v>833</v>
      </c>
      <c r="C1498" t="s">
        <v>1209</v>
      </c>
      <c r="D1498"/>
      <c r="E1498">
        <v>70</v>
      </c>
      <c r="F1498">
        <v>90</v>
      </c>
      <c r="G1498">
        <v>45</v>
      </c>
      <c r="H1498">
        <v>15</v>
      </c>
      <c r="I1498">
        <v>45</v>
      </c>
      <c r="J1498">
        <v>50</v>
      </c>
      <c r="K1498" t="s">
        <v>834</v>
      </c>
      <c r="L1498" t="s">
        <v>250</v>
      </c>
      <c r="M1498" t="s">
        <v>248</v>
      </c>
      <c r="N1498">
        <v>6.65</v>
      </c>
      <c r="O1498">
        <v>5.5</v>
      </c>
      <c r="R1498">
        <f t="shared" si="100"/>
        <v>7</v>
      </c>
      <c r="S1498">
        <f t="shared" si="101"/>
        <v>6</v>
      </c>
      <c r="T1498">
        <f t="shared" si="102"/>
        <v>13</v>
      </c>
      <c r="U1498" t="s">
        <v>1209</v>
      </c>
      <c r="V1498" t="s">
        <v>1479</v>
      </c>
      <c r="W1498" t="s">
        <v>1492</v>
      </c>
      <c r="X1498" t="s">
        <v>1471</v>
      </c>
      <c r="Y1498" t="s">
        <v>2225</v>
      </c>
      <c r="Z1498" cm="1">
        <f t="array" ref="Z1498">IF(ISBLANK(AK1498),_xlfn.LET(
    _xlpm.nameBeforeSlash, IF(ISNUMBER(SEARCH("/", Y1498)), LEFT(Y1498, SEARCH("/", Y1498)-1), Y1498),
    _xlpm.matchRow, IFERROR(MATCH(_xlpm.nameBeforeSlash, AA:AA, 0), ""),
    _xlpm.difference, IF(_xlpm.matchRow="", "", ABS((R1498 + S1498)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),IF(ISBLANK(Y1498),"","Hidden"))</f>
        <v>14</v>
      </c>
      <c r="AA1498" t="s">
        <v>2226</v>
      </c>
      <c r="AB1498" t="s">
        <v>1594</v>
      </c>
      <c r="AC1498" t="s">
        <v>594</v>
      </c>
      <c r="AD1498" t="str">
        <f>_xlfn.XLOOKUP(AC1498,moves!A:A,moves!B:B)</f>
        <v>ice</v>
      </c>
      <c r="AE1498">
        <f>_xlfn.XLOOKUP(AC1498,moves!A:A,moves!D:D)</f>
        <v>2</v>
      </c>
      <c r="AF1498" t="str">
        <f>_xlfn.XLOOKUP(AC1498,moves!A:A,moves!E:E)</f>
        <v>Inflict both the Frozen and Paralyzed statuses on the target, simultaneously.</v>
      </c>
      <c r="AG1498">
        <v>0</v>
      </c>
      <c r="AH1498">
        <v>0</v>
      </c>
      <c r="AI1498">
        <f t="shared" si="103"/>
        <v>0</v>
      </c>
      <c r="AJ1498" t="s">
        <v>524</v>
      </c>
      <c r="AL1498">
        <v>0</v>
      </c>
      <c r="AM1498" cm="1">
        <f t="array" ref="AM1498">IF(AL1498=1,1,
   IF(ISTEXT(AK1498),1,
   IF(AO1498&gt;1,AM1497,
   IF(AI1498=1,
      IF(SUMPRODUCT((LEN($Y$2:$Y$4096)-LEN(SUBSTITUTE($Y$2:$Y$4096,AA1498,"")))/LEN(AA1498))&gt;0,2,1),
      IF(
         SUMPRODUCT((LEN($Y$2:$Y$4096)-LEN(SUBSTITUTE($Y$2:$Y$4096,AA1498,"")))/LEN(AA1498))
         - SUMPRODUCT((LEN($Y$2:$Y$4096)-LEN(SUBSTITUTE($Y$2:$Y$4096,"Alolan "&amp;AA1498,"")))/LEN("Alolan "&amp;AA1498))
         - SUMPRODUCT((LEN($Y$2:$Y$4096)-LEN(SUBSTITUTE($Y$2:$Y$4096,"Galarian "&amp;AA1498,"")))/LEN("Galarian "&amp;AA1498))
         - SUMPRODUCT((LEN($Y$2:$Y$4096)-LEN(SUBSTITUTE($Y$2:$Y$4096,"Hisuian "&amp;AA1498,"")))/LEN("Hisuian "&amp;AA1498))
         - SUMPRODUCT((LEN($Y$2:$Y$4096)-LEN(SUBSTITUTE($Y$2:$Y$4096,"Paldean "&amp;AA1498,"")))/LEN("Paldean "&amp;AA1498))
      &gt;0,2,1)
   ))))</f>
        <v>1</v>
      </c>
      <c r="AN1498">
        <v>0</v>
      </c>
      <c r="AO1498">
        <v>0</v>
      </c>
    </row>
    <row r="1499" spans="1:41" x14ac:dyDescent="0.25">
      <c r="A1499" t="s">
        <v>4319</v>
      </c>
      <c r="B1499" t="s">
        <v>833</v>
      </c>
      <c r="C1499" t="s">
        <v>1479</v>
      </c>
      <c r="D1499"/>
      <c r="E1499">
        <v>70</v>
      </c>
      <c r="F1499">
        <v>90</v>
      </c>
      <c r="G1499">
        <v>45</v>
      </c>
      <c r="H1499">
        <v>15</v>
      </c>
      <c r="I1499">
        <v>45</v>
      </c>
      <c r="J1499">
        <v>50</v>
      </c>
      <c r="K1499" t="s">
        <v>834</v>
      </c>
      <c r="L1499" t="s">
        <v>250</v>
      </c>
      <c r="M1499" t="s">
        <v>251</v>
      </c>
      <c r="N1499">
        <v>6.65</v>
      </c>
      <c r="O1499">
        <v>5.5</v>
      </c>
      <c r="R1499">
        <f t="shared" si="100"/>
        <v>7</v>
      </c>
      <c r="S1499">
        <f t="shared" si="101"/>
        <v>6</v>
      </c>
      <c r="T1499">
        <f t="shared" si="102"/>
        <v>13</v>
      </c>
      <c r="U1499" t="s">
        <v>1479</v>
      </c>
      <c r="V1499" t="s">
        <v>1492</v>
      </c>
      <c r="W1499" t="s">
        <v>1512</v>
      </c>
      <c r="X1499" t="s">
        <v>1471</v>
      </c>
      <c r="Y1499" t="s">
        <v>5592</v>
      </c>
      <c r="Z1499" cm="1">
        <f t="array" ref="Z1499">IF(ISBLANK(AK1499),_xlfn.LET(
    _xlpm.nameBeforeSlash, IF(ISNUMBER(SEARCH("/", Y1499)), LEFT(Y1499, SEARCH("/", Y1499)-1), Y1499),
    _xlpm.matchRow, IFERROR(MATCH(_xlpm.nameBeforeSlash, AA:AA, 0), ""),
    _xlpm.difference, IF(_xlpm.matchRow="", "", ABS((R1499 + S1499)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),IF(ISBLANK(Y1499),"","Hidden"))</f>
        <v>14</v>
      </c>
      <c r="AA1499" t="s">
        <v>5593</v>
      </c>
      <c r="AC1499" t="s">
        <v>1085</v>
      </c>
      <c r="AD1499" t="str">
        <f>_xlfn.XLOOKUP(AC1499,moves!A:A,moves!B:B)</f>
        <v>fire</v>
      </c>
      <c r="AE1499">
        <f>_xlfn.XLOOKUP(AC1499,moves!A:A,moves!D:D)</f>
        <v>3</v>
      </c>
      <c r="AF1499" t="str">
        <f>_xlfn.XLOOKUP(AC1499,moves!A:A,moves!E:E)</f>
        <v>Consume an Apricorn from the bag of the target. The target decides which one.</v>
      </c>
      <c r="AG1499">
        <v>0</v>
      </c>
      <c r="AH1499">
        <v>0</v>
      </c>
      <c r="AI1499">
        <f t="shared" si="103"/>
        <v>1</v>
      </c>
      <c r="AJ1499" t="s">
        <v>524</v>
      </c>
      <c r="AL1499">
        <v>0</v>
      </c>
      <c r="AM1499" cm="1">
        <f t="array" ref="AM1499">IF(AL1499=1,1,
   IF(ISTEXT(AK1499),1,
   IF(AO1499&gt;1,AM1498,
   IF(AI1499=1,
      IF(SUMPRODUCT((LEN($Y$2:$Y$4096)-LEN(SUBSTITUTE($Y$2:$Y$4096,AA1499,"")))/LEN(AA1499))&gt;0,2,1),
      IF(
         SUMPRODUCT((LEN($Y$2:$Y$4096)-LEN(SUBSTITUTE($Y$2:$Y$4096,AA1499,"")))/LEN(AA1499))
         - SUMPRODUCT((LEN($Y$2:$Y$4096)-LEN(SUBSTITUTE($Y$2:$Y$4096,"Alolan "&amp;AA1499,"")))/LEN("Alolan "&amp;AA1499))
         - SUMPRODUCT((LEN($Y$2:$Y$4096)-LEN(SUBSTITUTE($Y$2:$Y$4096,"Galarian "&amp;AA1499,"")))/LEN("Galarian "&amp;AA1499))
         - SUMPRODUCT((LEN($Y$2:$Y$4096)-LEN(SUBSTITUTE($Y$2:$Y$4096,"Hisuian "&amp;AA1499,"")))/LEN("Hisuian "&amp;AA1499))
         - SUMPRODUCT((LEN($Y$2:$Y$4096)-LEN(SUBSTITUTE($Y$2:$Y$4096,"Paldean "&amp;AA1499,"")))/LEN("Paldean "&amp;AA1499))
      &gt;0,2,1)
   ))))</f>
        <v>1</v>
      </c>
      <c r="AN1499">
        <v>0</v>
      </c>
      <c r="AO1499">
        <v>0</v>
      </c>
    </row>
    <row r="1500" spans="1:41" x14ac:dyDescent="0.25">
      <c r="A1500" t="s">
        <v>4320</v>
      </c>
      <c r="B1500" t="s">
        <v>833</v>
      </c>
      <c r="C1500" t="s">
        <v>1209</v>
      </c>
      <c r="D1500"/>
      <c r="E1500">
        <v>70</v>
      </c>
      <c r="F1500">
        <v>90</v>
      </c>
      <c r="G1500">
        <v>45</v>
      </c>
      <c r="H1500">
        <v>15</v>
      </c>
      <c r="I1500">
        <v>45</v>
      </c>
      <c r="J1500">
        <v>50</v>
      </c>
      <c r="K1500" t="s">
        <v>834</v>
      </c>
      <c r="L1500" t="s">
        <v>250</v>
      </c>
      <c r="M1500" t="s">
        <v>248</v>
      </c>
      <c r="N1500">
        <v>6.65</v>
      </c>
      <c r="O1500">
        <v>5.5</v>
      </c>
      <c r="R1500">
        <f t="shared" si="100"/>
        <v>7</v>
      </c>
      <c r="S1500">
        <f t="shared" si="101"/>
        <v>6</v>
      </c>
      <c r="T1500">
        <f t="shared" si="102"/>
        <v>13</v>
      </c>
      <c r="U1500" t="s">
        <v>1209</v>
      </c>
      <c r="V1500" t="s">
        <v>1479</v>
      </c>
      <c r="W1500" t="s">
        <v>1492</v>
      </c>
      <c r="X1500" t="s">
        <v>1471</v>
      </c>
      <c r="Y1500" t="s">
        <v>5594</v>
      </c>
      <c r="Z1500" cm="1">
        <f t="array" ref="Z1500">IF(ISBLANK(AK1500),_xlfn.LET(
    _xlpm.nameBeforeSlash, IF(ISNUMBER(SEARCH("/", Y1500)), LEFT(Y1500, SEARCH("/", Y1500)-1), Y1500),
    _xlpm.matchRow, IFERROR(MATCH(_xlpm.nameBeforeSlash, AA:AA, 0), ""),
    _xlpm.difference, IF(_xlpm.matchRow="", "", ABS((R1500 + S1500)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),IF(ISBLANK(Y1500),"","Hidden"))</f>
        <v>14</v>
      </c>
      <c r="AA1500" t="s">
        <v>5595</v>
      </c>
      <c r="AB1500" t="s">
        <v>1594</v>
      </c>
      <c r="AC1500" t="s">
        <v>424</v>
      </c>
      <c r="AD1500" t="str">
        <f>_xlfn.XLOOKUP(AC1500,moves!A:A,moves!B:B)</f>
        <v>ice</v>
      </c>
      <c r="AE1500">
        <f>_xlfn.XLOOKUP(AC1500,moves!A:A,moves!D:D)</f>
        <v>2</v>
      </c>
      <c r="AF1500" t="str">
        <f>_xlfn.XLOOKUP(AC1500,moves!A:A,moves!E:E)</f>
        <v>Inflict the Frozen status on the target.</v>
      </c>
      <c r="AG1500">
        <v>0</v>
      </c>
      <c r="AH1500">
        <v>0</v>
      </c>
      <c r="AI1500">
        <f t="shared" si="103"/>
        <v>1</v>
      </c>
      <c r="AJ1500" t="s">
        <v>524</v>
      </c>
      <c r="AL1500">
        <v>0</v>
      </c>
      <c r="AM1500" cm="1">
        <f t="array" ref="AM1500">IF(AL1500=1,1,
   IF(ISTEXT(AK1500),1,
   IF(AO1500&gt;1,AM1499,
   IF(AI1500=1,
      IF(SUMPRODUCT((LEN($Y$2:$Y$4096)-LEN(SUBSTITUTE($Y$2:$Y$4096,AA1500,"")))/LEN(AA1500))&gt;0,2,1),
      IF(
         SUMPRODUCT((LEN($Y$2:$Y$4096)-LEN(SUBSTITUTE($Y$2:$Y$4096,AA1500,"")))/LEN(AA1500))
         - SUMPRODUCT((LEN($Y$2:$Y$4096)-LEN(SUBSTITUTE($Y$2:$Y$4096,"Alolan "&amp;AA1500,"")))/LEN("Alolan "&amp;AA1500))
         - SUMPRODUCT((LEN($Y$2:$Y$4096)-LEN(SUBSTITUTE($Y$2:$Y$4096,"Galarian "&amp;AA1500,"")))/LEN("Galarian "&amp;AA1500))
         - SUMPRODUCT((LEN($Y$2:$Y$4096)-LEN(SUBSTITUTE($Y$2:$Y$4096,"Hisuian "&amp;AA1500,"")))/LEN("Hisuian "&amp;AA1500))
         - SUMPRODUCT((LEN($Y$2:$Y$4096)-LEN(SUBSTITUTE($Y$2:$Y$4096,"Paldean "&amp;AA1500,"")))/LEN("Paldean "&amp;AA1500))
      &gt;0,2,1)
   ))))</f>
        <v>1</v>
      </c>
      <c r="AN1500">
        <v>0</v>
      </c>
      <c r="AO1500">
        <v>0</v>
      </c>
    </row>
    <row r="1501" spans="1:41" x14ac:dyDescent="0.25">
      <c r="A1501">
        <v>555</v>
      </c>
      <c r="B1501" t="s">
        <v>835</v>
      </c>
      <c r="C1501" t="s">
        <v>1479</v>
      </c>
      <c r="D1501"/>
      <c r="E1501">
        <v>105</v>
      </c>
      <c r="F1501">
        <v>140</v>
      </c>
      <c r="G1501">
        <v>55</v>
      </c>
      <c r="H1501">
        <v>30</v>
      </c>
      <c r="I1501">
        <v>55</v>
      </c>
      <c r="J1501">
        <v>95</v>
      </c>
      <c r="K1501" t="s">
        <v>836</v>
      </c>
      <c r="L1501" t="s">
        <v>250</v>
      </c>
      <c r="M1501" t="s">
        <v>251</v>
      </c>
      <c r="N1501">
        <v>11.1</v>
      </c>
      <c r="O1501">
        <v>7.5</v>
      </c>
      <c r="R1501">
        <f t="shared" si="100"/>
        <v>11</v>
      </c>
      <c r="S1501">
        <f t="shared" si="101"/>
        <v>8</v>
      </c>
      <c r="T1501">
        <f t="shared" si="102"/>
        <v>19</v>
      </c>
      <c r="U1501" t="s">
        <v>1479</v>
      </c>
      <c r="V1501" t="s">
        <v>1492</v>
      </c>
      <c r="W1501" t="s">
        <v>1512</v>
      </c>
      <c r="X1501" t="s">
        <v>1471</v>
      </c>
      <c r="Z1501" t="str" cm="1">
        <f t="array" ref="Z1501">IF(ISBLANK(AK1501),_xlfn.LET(
    _xlpm.nameBeforeSlash, IF(ISNUMBER(SEARCH("/", Y1501)), LEFT(Y1501, SEARCH("/", Y1501)-1), Y1501),
    _xlpm.matchRow, IFERROR(MATCH(_xlpm.nameBeforeSlash, AA:AA, 0), ""),
    _xlpm.difference, IF(_xlpm.matchRow="", "", ABS((R1501 + S1501)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),IF(ISBLANK(Y1501),"","Hidden"))</f>
        <v/>
      </c>
      <c r="AA1501" t="s">
        <v>835</v>
      </c>
      <c r="AB1501" t="s">
        <v>3455</v>
      </c>
      <c r="AC1501" t="s">
        <v>837</v>
      </c>
      <c r="AD1501" t="str">
        <f>_xlfn.XLOOKUP(AC1501,moves!A:A,moves!B:B)</f>
        <v>fire</v>
      </c>
      <c r="AE1501">
        <f>_xlfn.XLOOKUP(AC1501,moves!A:A,moves!D:D)</f>
        <v>7</v>
      </c>
      <c r="AF1501" t="str">
        <f>_xlfn.XLOOKUP(AC1501,moves!A:A,moves!E:E)</f>
        <v>The user takes 2 damage.</v>
      </c>
      <c r="AG1501">
        <v>0</v>
      </c>
      <c r="AH1501">
        <v>0</v>
      </c>
      <c r="AI1501">
        <f t="shared" si="103"/>
        <v>0</v>
      </c>
      <c r="AJ1501" t="s">
        <v>525</v>
      </c>
      <c r="AL1501">
        <v>0</v>
      </c>
      <c r="AM1501" cm="1">
        <f t="array" ref="AM1501">IF(AL1501=1,1,
   IF(ISTEXT(AK1501),1,
   IF(AO1501&gt;1,AM1500,
   IF(AI1501=1,
      IF(SUMPRODUCT((LEN($Y$2:$Y$4096)-LEN(SUBSTITUTE($Y$2:$Y$4096,AA1501,"")))/LEN(AA1501))&gt;0,2,1),
      IF(
         SUMPRODUCT((LEN($Y$2:$Y$4096)-LEN(SUBSTITUTE($Y$2:$Y$4096,AA1501,"")))/LEN(AA1501))
         - SUMPRODUCT((LEN($Y$2:$Y$4096)-LEN(SUBSTITUTE($Y$2:$Y$4096,"Alolan "&amp;AA1501,"")))/LEN("Alolan "&amp;AA1501))
         - SUMPRODUCT((LEN($Y$2:$Y$4096)-LEN(SUBSTITUTE($Y$2:$Y$4096,"Galarian "&amp;AA1501,"")))/LEN("Galarian "&amp;AA1501))
         - SUMPRODUCT((LEN($Y$2:$Y$4096)-LEN(SUBSTITUTE($Y$2:$Y$4096,"Hisuian "&amp;AA1501,"")))/LEN("Hisuian "&amp;AA1501))
         - SUMPRODUCT((LEN($Y$2:$Y$4096)-LEN(SUBSTITUTE($Y$2:$Y$4096,"Paldean "&amp;AA1501,"")))/LEN("Paldean "&amp;AA1501))
      &gt;0,2,1)
   ))))</f>
        <v>2</v>
      </c>
      <c r="AN1501">
        <v>0</v>
      </c>
      <c r="AO1501">
        <v>1</v>
      </c>
    </row>
    <row r="1502" spans="1:41" x14ac:dyDescent="0.25">
      <c r="A1502" t="s">
        <v>2230</v>
      </c>
      <c r="B1502" t="s">
        <v>835</v>
      </c>
      <c r="C1502" t="s">
        <v>1479</v>
      </c>
      <c r="D1502" t="s">
        <v>429</v>
      </c>
      <c r="E1502">
        <v>105</v>
      </c>
      <c r="F1502">
        <v>30</v>
      </c>
      <c r="G1502">
        <v>105</v>
      </c>
      <c r="H1502">
        <v>140</v>
      </c>
      <c r="I1502">
        <v>105</v>
      </c>
      <c r="J1502">
        <v>55</v>
      </c>
      <c r="K1502" t="s">
        <v>834</v>
      </c>
      <c r="L1502" t="s">
        <v>250</v>
      </c>
      <c r="M1502" t="s">
        <v>251</v>
      </c>
      <c r="N1502">
        <v>9.5</v>
      </c>
      <c r="O1502">
        <v>10.5</v>
      </c>
      <c r="P1502">
        <v>-3</v>
      </c>
      <c r="Q1502">
        <v>2</v>
      </c>
      <c r="R1502">
        <f t="shared" si="100"/>
        <v>7</v>
      </c>
      <c r="S1502">
        <f t="shared" si="101"/>
        <v>13</v>
      </c>
      <c r="T1502">
        <f t="shared" si="102"/>
        <v>20</v>
      </c>
      <c r="U1502" t="s">
        <v>1479</v>
      </c>
      <c r="V1502" t="s">
        <v>429</v>
      </c>
      <c r="W1502" t="s">
        <v>1512</v>
      </c>
      <c r="X1502" t="s">
        <v>1471</v>
      </c>
      <c r="Z1502" t="str" cm="1">
        <f t="array" ref="Z1502">IF(ISBLANK(AK1502),_xlfn.LET(
    _xlpm.nameBeforeSlash, IF(ISNUMBER(SEARCH("/", Y1502)), LEFT(Y1502, SEARCH("/", Y1502)-1), Y1502),
    _xlpm.matchRow, IFERROR(MATCH(_xlpm.nameBeforeSlash, AA:AA, 0), ""),
    _xlpm.difference, IF(_xlpm.matchRow="", "", ABS((R1502 + S1502)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),IF(ISBLANK(Y1502),"","Hidden"))</f>
        <v/>
      </c>
      <c r="AA1502" t="s">
        <v>8610</v>
      </c>
      <c r="AB1502" t="s">
        <v>2231</v>
      </c>
      <c r="AC1502" t="s">
        <v>838</v>
      </c>
      <c r="AD1502" t="str">
        <f>_xlfn.XLOOKUP(AC1502,moves!A:A,moves!B:B)</f>
        <v>psychic</v>
      </c>
      <c r="AE1502">
        <f>_xlfn.XLOOKUP(AC1502,moves!A:A,moves!D:D)</f>
        <v>1</v>
      </c>
      <c r="AF1502" t="str">
        <f>_xlfn.XLOOKUP(AC1502,moves!A:A,moves!E:E)</f>
        <v>Remove all status conditions on the user, then inflict the Drowsy status on the user and Heal 6.</v>
      </c>
      <c r="AG1502">
        <v>0</v>
      </c>
      <c r="AH1502">
        <v>0</v>
      </c>
      <c r="AI1502">
        <f t="shared" si="103"/>
        <v>0</v>
      </c>
      <c r="AJ1502" t="s">
        <v>525</v>
      </c>
      <c r="AL1502">
        <v>0</v>
      </c>
      <c r="AM1502" cm="1">
        <f t="array" ref="AM1502">IF(AL1502=1,1,
   IF(ISTEXT(AK1502),1,
   IF(AO1502&gt;1,AM1501,
   IF(AI1502=1,
      IF(SUMPRODUCT((LEN($Y$2:$Y$4096)-LEN(SUBSTITUTE($Y$2:$Y$4096,AA1502,"")))/LEN(AA1502))&gt;0,2,1),
      IF(
         SUMPRODUCT((LEN($Y$2:$Y$4096)-LEN(SUBSTITUTE($Y$2:$Y$4096,AA1502,"")))/LEN(AA1502))
         - SUMPRODUCT((LEN($Y$2:$Y$4096)-LEN(SUBSTITUTE($Y$2:$Y$4096,"Alolan "&amp;AA1502,"")))/LEN("Alolan "&amp;AA1502))
         - SUMPRODUCT((LEN($Y$2:$Y$4096)-LEN(SUBSTITUTE($Y$2:$Y$4096,"Galarian "&amp;AA1502,"")))/LEN("Galarian "&amp;AA1502))
         - SUMPRODUCT((LEN($Y$2:$Y$4096)-LEN(SUBSTITUTE($Y$2:$Y$4096,"Hisuian "&amp;AA1502,"")))/LEN("Hisuian "&amp;AA1502))
         - SUMPRODUCT((LEN($Y$2:$Y$4096)-LEN(SUBSTITUTE($Y$2:$Y$4096,"Paldean "&amp;AA1502,"")))/LEN("Paldean "&amp;AA1502))
      &gt;0,2,1)
   ))))</f>
        <v>2</v>
      </c>
      <c r="AN1502">
        <v>0</v>
      </c>
      <c r="AO1502">
        <v>2</v>
      </c>
    </row>
    <row r="1503" spans="1:41" x14ac:dyDescent="0.25">
      <c r="A1503" t="s">
        <v>2227</v>
      </c>
      <c r="B1503" t="s">
        <v>835</v>
      </c>
      <c r="C1503" t="s">
        <v>1209</v>
      </c>
      <c r="D1503"/>
      <c r="E1503">
        <v>105</v>
      </c>
      <c r="F1503">
        <v>140</v>
      </c>
      <c r="G1503">
        <v>55</v>
      </c>
      <c r="H1503">
        <v>30</v>
      </c>
      <c r="I1503">
        <v>55</v>
      </c>
      <c r="J1503">
        <v>95</v>
      </c>
      <c r="K1503" t="s">
        <v>836</v>
      </c>
      <c r="L1503" t="s">
        <v>250</v>
      </c>
      <c r="M1503" t="s">
        <v>248</v>
      </c>
      <c r="N1503">
        <v>11.1</v>
      </c>
      <c r="O1503">
        <v>7.5</v>
      </c>
      <c r="R1503">
        <f t="shared" si="100"/>
        <v>11</v>
      </c>
      <c r="S1503">
        <f t="shared" si="101"/>
        <v>8</v>
      </c>
      <c r="T1503">
        <f t="shared" si="102"/>
        <v>19</v>
      </c>
      <c r="U1503" t="s">
        <v>1209</v>
      </c>
      <c r="V1503" t="s">
        <v>1479</v>
      </c>
      <c r="W1503" t="s">
        <v>1492</v>
      </c>
      <c r="X1503" t="s">
        <v>1471</v>
      </c>
      <c r="Z1503" t="str" cm="1">
        <f t="array" ref="Z1503">IF(ISBLANK(AK1503),_xlfn.LET(
    _xlpm.nameBeforeSlash, IF(ISNUMBER(SEARCH("/", Y1503)), LEFT(Y1503, SEARCH("/", Y1503)-1), Y1503),
    _xlpm.matchRow, IFERROR(MATCH(_xlpm.nameBeforeSlash, AA:AA, 0), ""),
    _xlpm.difference, IF(_xlpm.matchRow="", "", ABS((R1503 + S1503)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),IF(ISBLANK(Y1503),"","Hidden"))</f>
        <v/>
      </c>
      <c r="AA1503" t="s">
        <v>2225</v>
      </c>
      <c r="AB1503" t="s">
        <v>3456</v>
      </c>
      <c r="AC1503" t="s">
        <v>1214</v>
      </c>
      <c r="AD1503" t="str">
        <f>_xlfn.XLOOKUP(AC1503,moves!A:A,moves!B:B)</f>
        <v>ice</v>
      </c>
      <c r="AE1503">
        <f>_xlfn.XLOOKUP(AC1503,moves!A:A,moves!D:D)</f>
        <v>2</v>
      </c>
      <c r="AF1503" t="str">
        <f>_xlfn.XLOOKUP(AC1503,moves!A:A,moves!E:E)</f>
        <v>When the user is next attacked: Remove 1 critical hit from the roll.</v>
      </c>
      <c r="AG1503">
        <v>0</v>
      </c>
      <c r="AH1503">
        <v>0</v>
      </c>
      <c r="AI1503">
        <f t="shared" si="103"/>
        <v>0</v>
      </c>
      <c r="AJ1503" t="s">
        <v>525</v>
      </c>
      <c r="AL1503">
        <v>0</v>
      </c>
      <c r="AM1503" cm="1">
        <f t="array" ref="AM1503">IF(AL1503=1,1,
   IF(ISTEXT(AK1503),1,
   IF(AO1503&gt;1,AM1502,
   IF(AI1503=1,
      IF(SUMPRODUCT((LEN($Y$2:$Y$4096)-LEN(SUBSTITUTE($Y$2:$Y$4096,AA1503,"")))/LEN(AA1503))&gt;0,2,1),
      IF(
         SUMPRODUCT((LEN($Y$2:$Y$4096)-LEN(SUBSTITUTE($Y$2:$Y$4096,AA1503,"")))/LEN(AA1503))
         - SUMPRODUCT((LEN($Y$2:$Y$4096)-LEN(SUBSTITUTE($Y$2:$Y$4096,"Alolan "&amp;AA1503,"")))/LEN("Alolan "&amp;AA1503))
         - SUMPRODUCT((LEN($Y$2:$Y$4096)-LEN(SUBSTITUTE($Y$2:$Y$4096,"Galarian "&amp;AA1503,"")))/LEN("Galarian "&amp;AA1503))
         - SUMPRODUCT((LEN($Y$2:$Y$4096)-LEN(SUBSTITUTE($Y$2:$Y$4096,"Hisuian "&amp;AA1503,"")))/LEN("Hisuian "&amp;AA1503))
         - SUMPRODUCT((LEN($Y$2:$Y$4096)-LEN(SUBSTITUTE($Y$2:$Y$4096,"Paldean "&amp;AA1503,"")))/LEN("Paldean "&amp;AA1503))
      &gt;0,2,1)
   ))))</f>
        <v>2</v>
      </c>
      <c r="AN1503">
        <v>0</v>
      </c>
      <c r="AO1503">
        <v>1</v>
      </c>
    </row>
    <row r="1504" spans="1:41" x14ac:dyDescent="0.25">
      <c r="A1504" t="s">
        <v>2228</v>
      </c>
      <c r="B1504" t="s">
        <v>835</v>
      </c>
      <c r="C1504" t="s">
        <v>1209</v>
      </c>
      <c r="D1504" t="s">
        <v>1479</v>
      </c>
      <c r="E1504">
        <v>105</v>
      </c>
      <c r="F1504">
        <v>160</v>
      </c>
      <c r="G1504">
        <v>55</v>
      </c>
      <c r="H1504">
        <v>30</v>
      </c>
      <c r="I1504">
        <v>55</v>
      </c>
      <c r="J1504">
        <v>135</v>
      </c>
      <c r="K1504" t="s">
        <v>834</v>
      </c>
      <c r="L1504" t="s">
        <v>250</v>
      </c>
      <c r="M1504" t="s">
        <v>248</v>
      </c>
      <c r="N1504">
        <v>13.7</v>
      </c>
      <c r="O1504">
        <v>7.5</v>
      </c>
      <c r="Q1504">
        <v>-2</v>
      </c>
      <c r="R1504">
        <f t="shared" si="100"/>
        <v>14</v>
      </c>
      <c r="S1504">
        <f t="shared" si="101"/>
        <v>6</v>
      </c>
      <c r="T1504">
        <f t="shared" si="102"/>
        <v>20</v>
      </c>
      <c r="U1504" t="s">
        <v>1209</v>
      </c>
      <c r="V1504" t="s">
        <v>1479</v>
      </c>
      <c r="W1504" t="s">
        <v>1492</v>
      </c>
      <c r="X1504" t="s">
        <v>1471</v>
      </c>
      <c r="Z1504" t="str" cm="1">
        <f t="array" ref="Z1504">IF(ISBLANK(AK1504),_xlfn.LET(
    _xlpm.nameBeforeSlash, IF(ISNUMBER(SEARCH("/", Y1504)), LEFT(Y1504, SEARCH("/", Y1504)-1), Y1504),
    _xlpm.matchRow, IFERROR(MATCH(_xlpm.nameBeforeSlash, AA:AA, 0), ""),
    _xlpm.difference, IF(_xlpm.matchRow="", "", ABS((R1504 + S1504)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),IF(ISBLANK(Y1504),"","Hidden"))</f>
        <v/>
      </c>
      <c r="AA1504" t="s">
        <v>8611</v>
      </c>
      <c r="AB1504" t="s">
        <v>2229</v>
      </c>
      <c r="AC1504" t="s">
        <v>1072</v>
      </c>
      <c r="AD1504" t="str">
        <f>_xlfn.XLOOKUP(AC1504,moves!A:A,moves!B:B)</f>
        <v>fire</v>
      </c>
      <c r="AE1504">
        <f>_xlfn.XLOOKUP(AC1504,moves!A:A,moves!D:D)</f>
        <v>6</v>
      </c>
      <c r="AF1504" t="str">
        <f>_xlfn.XLOOKUP(AC1504,moves!A:A,moves!E:E)</f>
        <v>The user takes 3 damage.</v>
      </c>
      <c r="AG1504">
        <v>0</v>
      </c>
      <c r="AH1504">
        <v>0</v>
      </c>
      <c r="AI1504">
        <f t="shared" si="103"/>
        <v>0</v>
      </c>
      <c r="AJ1504" t="s">
        <v>525</v>
      </c>
      <c r="AL1504">
        <v>0</v>
      </c>
      <c r="AM1504" cm="1">
        <f t="array" ref="AM1504">IF(AL1504=1,1,
   IF(ISTEXT(AK1504),1,
   IF(AO1504&gt;1,AM1503,
   IF(AI1504=1,
      IF(SUMPRODUCT((LEN($Y$2:$Y$4096)-LEN(SUBSTITUTE($Y$2:$Y$4096,AA1504,"")))/LEN(AA1504))&gt;0,2,1),
      IF(
         SUMPRODUCT((LEN($Y$2:$Y$4096)-LEN(SUBSTITUTE($Y$2:$Y$4096,AA1504,"")))/LEN(AA1504))
         - SUMPRODUCT((LEN($Y$2:$Y$4096)-LEN(SUBSTITUTE($Y$2:$Y$4096,"Alolan "&amp;AA1504,"")))/LEN("Alolan "&amp;AA1504))
         - SUMPRODUCT((LEN($Y$2:$Y$4096)-LEN(SUBSTITUTE($Y$2:$Y$4096,"Galarian "&amp;AA1504,"")))/LEN("Galarian "&amp;AA1504))
         - SUMPRODUCT((LEN($Y$2:$Y$4096)-LEN(SUBSTITUTE($Y$2:$Y$4096,"Hisuian "&amp;AA1504,"")))/LEN("Hisuian "&amp;AA1504))
         - SUMPRODUCT((LEN($Y$2:$Y$4096)-LEN(SUBSTITUTE($Y$2:$Y$4096,"Paldean "&amp;AA1504,"")))/LEN("Paldean "&amp;AA1504))
      &gt;0,2,1)
   ))))</f>
        <v>2</v>
      </c>
      <c r="AN1504">
        <v>0</v>
      </c>
      <c r="AO1504">
        <v>2</v>
      </c>
    </row>
    <row r="1505" spans="1:41" x14ac:dyDescent="0.25">
      <c r="A1505" t="s">
        <v>4321</v>
      </c>
      <c r="B1505" t="s">
        <v>835</v>
      </c>
      <c r="C1505" t="s">
        <v>1479</v>
      </c>
      <c r="D1505"/>
      <c r="E1505">
        <v>105</v>
      </c>
      <c r="F1505">
        <v>140</v>
      </c>
      <c r="G1505">
        <v>55</v>
      </c>
      <c r="H1505">
        <v>30</v>
      </c>
      <c r="I1505">
        <v>55</v>
      </c>
      <c r="J1505">
        <v>95</v>
      </c>
      <c r="K1505" t="s">
        <v>836</v>
      </c>
      <c r="L1505" t="s">
        <v>250</v>
      </c>
      <c r="M1505" t="s">
        <v>251</v>
      </c>
      <c r="N1505">
        <v>11.1</v>
      </c>
      <c r="O1505">
        <v>7.5</v>
      </c>
      <c r="R1505">
        <f t="shared" si="100"/>
        <v>11</v>
      </c>
      <c r="S1505">
        <f t="shared" si="101"/>
        <v>8</v>
      </c>
      <c r="T1505">
        <f t="shared" si="102"/>
        <v>19</v>
      </c>
      <c r="U1505" t="s">
        <v>1479</v>
      </c>
      <c r="V1505" t="s">
        <v>1492</v>
      </c>
      <c r="W1505" t="s">
        <v>1512</v>
      </c>
      <c r="X1505" t="s">
        <v>1471</v>
      </c>
      <c r="Z1505" t="str" cm="1">
        <f t="array" ref="Z1505">IF(ISBLANK(AK1505),_xlfn.LET(
    _xlpm.nameBeforeSlash, IF(ISNUMBER(SEARCH("/", Y1505)), LEFT(Y1505, SEARCH("/", Y1505)-1), Y1505),
    _xlpm.matchRow, IFERROR(MATCH(_xlpm.nameBeforeSlash, AA:AA, 0), ""),
    _xlpm.difference, IF(_xlpm.matchRow="", "", ABS((R1505 + S1505)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),IF(ISBLANK(Y1505),"","Hidden"))</f>
        <v/>
      </c>
      <c r="AA1505" t="s">
        <v>5592</v>
      </c>
      <c r="AB1505" t="s">
        <v>3455</v>
      </c>
      <c r="AC1505" t="s">
        <v>837</v>
      </c>
      <c r="AD1505" t="str">
        <f>_xlfn.XLOOKUP(AC1505,moves!A:A,moves!B:B)</f>
        <v>fire</v>
      </c>
      <c r="AE1505">
        <f>_xlfn.XLOOKUP(AC1505,moves!A:A,moves!D:D)</f>
        <v>7</v>
      </c>
      <c r="AF1505" t="str">
        <f>_xlfn.XLOOKUP(AC1505,moves!A:A,moves!E:E)</f>
        <v>The user takes 2 damage.</v>
      </c>
      <c r="AG1505">
        <v>0</v>
      </c>
      <c r="AH1505">
        <v>0</v>
      </c>
      <c r="AI1505">
        <f t="shared" si="103"/>
        <v>1</v>
      </c>
      <c r="AJ1505" t="s">
        <v>525</v>
      </c>
      <c r="AL1505">
        <v>0</v>
      </c>
      <c r="AM1505" cm="1">
        <f t="array" ref="AM1505">IF(AL1505=1,1,
   IF(ISTEXT(AK1505),1,
   IF(AO1505&gt;1,AM1504,
   IF(AI1505=1,
      IF(SUMPRODUCT((LEN($Y$2:$Y$4096)-LEN(SUBSTITUTE($Y$2:$Y$4096,AA1505,"")))/LEN(AA1505))&gt;0,2,1),
      IF(
         SUMPRODUCT((LEN($Y$2:$Y$4096)-LEN(SUBSTITUTE($Y$2:$Y$4096,AA1505,"")))/LEN(AA1505))
         - SUMPRODUCT((LEN($Y$2:$Y$4096)-LEN(SUBSTITUTE($Y$2:$Y$4096,"Alolan "&amp;AA1505,"")))/LEN("Alolan "&amp;AA1505))
         - SUMPRODUCT((LEN($Y$2:$Y$4096)-LEN(SUBSTITUTE($Y$2:$Y$4096,"Galarian "&amp;AA1505,"")))/LEN("Galarian "&amp;AA1505))
         - SUMPRODUCT((LEN($Y$2:$Y$4096)-LEN(SUBSTITUTE($Y$2:$Y$4096,"Hisuian "&amp;AA1505,"")))/LEN("Hisuian "&amp;AA1505))
         - SUMPRODUCT((LEN($Y$2:$Y$4096)-LEN(SUBSTITUTE($Y$2:$Y$4096,"Paldean "&amp;AA1505,"")))/LEN("Paldean "&amp;AA1505))
      &gt;0,2,1)
   ))))</f>
        <v>2</v>
      </c>
      <c r="AN1505">
        <v>0</v>
      </c>
      <c r="AO1505">
        <v>1</v>
      </c>
    </row>
    <row r="1506" spans="1:41" x14ac:dyDescent="0.25">
      <c r="A1506" t="s">
        <v>4322</v>
      </c>
      <c r="B1506" t="s">
        <v>835</v>
      </c>
      <c r="C1506" t="s">
        <v>1479</v>
      </c>
      <c r="D1506" t="s">
        <v>429</v>
      </c>
      <c r="E1506">
        <v>105</v>
      </c>
      <c r="F1506">
        <v>30</v>
      </c>
      <c r="G1506">
        <v>105</v>
      </c>
      <c r="H1506">
        <v>140</v>
      </c>
      <c r="I1506">
        <v>105</v>
      </c>
      <c r="J1506">
        <v>55</v>
      </c>
      <c r="K1506" t="s">
        <v>834</v>
      </c>
      <c r="L1506" t="s">
        <v>250</v>
      </c>
      <c r="M1506" t="s">
        <v>251</v>
      </c>
      <c r="N1506">
        <v>9.5</v>
      </c>
      <c r="O1506">
        <v>10.5</v>
      </c>
      <c r="P1506">
        <v>-3</v>
      </c>
      <c r="Q1506">
        <v>2</v>
      </c>
      <c r="R1506">
        <f t="shared" si="100"/>
        <v>7</v>
      </c>
      <c r="S1506">
        <f t="shared" si="101"/>
        <v>13</v>
      </c>
      <c r="T1506">
        <f t="shared" si="102"/>
        <v>20</v>
      </c>
      <c r="U1506" t="s">
        <v>1479</v>
      </c>
      <c r="V1506" t="s">
        <v>429</v>
      </c>
      <c r="W1506" t="s">
        <v>1512</v>
      </c>
      <c r="X1506" t="s">
        <v>1471</v>
      </c>
      <c r="Z1506" t="str" cm="1">
        <f t="array" ref="Z1506">IF(ISBLANK(AK1506),_xlfn.LET(
    _xlpm.nameBeforeSlash, IF(ISNUMBER(SEARCH("/", Y1506)), LEFT(Y1506, SEARCH("/", Y1506)-1), Y1506),
    _xlpm.matchRow, IFERROR(MATCH(_xlpm.nameBeforeSlash, AA:AA, 0), ""),
    _xlpm.difference, IF(_xlpm.matchRow="", "", ABS((R1506 + S1506)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),IF(ISBLANK(Y1506),"","Hidden"))</f>
        <v/>
      </c>
      <c r="AA1506" t="s">
        <v>8612</v>
      </c>
      <c r="AB1506" t="s">
        <v>2231</v>
      </c>
      <c r="AC1506" t="s">
        <v>838</v>
      </c>
      <c r="AD1506" t="str">
        <f>_xlfn.XLOOKUP(AC1506,moves!A:A,moves!B:B)</f>
        <v>psychic</v>
      </c>
      <c r="AE1506">
        <f>_xlfn.XLOOKUP(AC1506,moves!A:A,moves!D:D)</f>
        <v>1</v>
      </c>
      <c r="AF1506" t="str">
        <f>_xlfn.XLOOKUP(AC1506,moves!A:A,moves!E:E)</f>
        <v>Remove all status conditions on the user, then inflict the Drowsy status on the user and Heal 6.</v>
      </c>
      <c r="AG1506">
        <v>0</v>
      </c>
      <c r="AH1506">
        <v>0</v>
      </c>
      <c r="AI1506">
        <f t="shared" si="103"/>
        <v>1</v>
      </c>
      <c r="AJ1506" t="s">
        <v>525</v>
      </c>
      <c r="AL1506">
        <v>0</v>
      </c>
      <c r="AM1506" cm="1">
        <f t="array" ref="AM1506">IF(AL1506=1,1,
   IF(ISTEXT(AK1506),1,
   IF(AO1506&gt;1,AM1505,
   IF(AI1506=1,
      IF(SUMPRODUCT((LEN($Y$2:$Y$4096)-LEN(SUBSTITUTE($Y$2:$Y$4096,AA1506,"")))/LEN(AA1506))&gt;0,2,1),
      IF(
         SUMPRODUCT((LEN($Y$2:$Y$4096)-LEN(SUBSTITUTE($Y$2:$Y$4096,AA1506,"")))/LEN(AA1506))
         - SUMPRODUCT((LEN($Y$2:$Y$4096)-LEN(SUBSTITUTE($Y$2:$Y$4096,"Alolan "&amp;AA1506,"")))/LEN("Alolan "&amp;AA1506))
         - SUMPRODUCT((LEN($Y$2:$Y$4096)-LEN(SUBSTITUTE($Y$2:$Y$4096,"Galarian "&amp;AA1506,"")))/LEN("Galarian "&amp;AA1506))
         - SUMPRODUCT((LEN($Y$2:$Y$4096)-LEN(SUBSTITUTE($Y$2:$Y$4096,"Hisuian "&amp;AA1506,"")))/LEN("Hisuian "&amp;AA1506))
         - SUMPRODUCT((LEN($Y$2:$Y$4096)-LEN(SUBSTITUTE($Y$2:$Y$4096,"Paldean "&amp;AA1506,"")))/LEN("Paldean "&amp;AA1506))
      &gt;0,2,1)
   ))))</f>
        <v>2</v>
      </c>
      <c r="AN1506">
        <v>0</v>
      </c>
      <c r="AO1506">
        <v>2</v>
      </c>
    </row>
    <row r="1507" spans="1:41" x14ac:dyDescent="0.25">
      <c r="A1507" t="s">
        <v>4323</v>
      </c>
      <c r="B1507" t="s">
        <v>835</v>
      </c>
      <c r="C1507" t="s">
        <v>1209</v>
      </c>
      <c r="D1507"/>
      <c r="E1507">
        <v>105</v>
      </c>
      <c r="F1507">
        <v>140</v>
      </c>
      <c r="G1507">
        <v>55</v>
      </c>
      <c r="H1507">
        <v>30</v>
      </c>
      <c r="I1507">
        <v>55</v>
      </c>
      <c r="J1507">
        <v>95</v>
      </c>
      <c r="K1507" t="s">
        <v>836</v>
      </c>
      <c r="L1507" t="s">
        <v>250</v>
      </c>
      <c r="M1507" t="s">
        <v>248</v>
      </c>
      <c r="N1507">
        <v>11.1</v>
      </c>
      <c r="O1507">
        <v>7.5</v>
      </c>
      <c r="R1507">
        <f t="shared" si="100"/>
        <v>11</v>
      </c>
      <c r="S1507">
        <f t="shared" si="101"/>
        <v>8</v>
      </c>
      <c r="T1507">
        <f t="shared" si="102"/>
        <v>19</v>
      </c>
      <c r="U1507" t="s">
        <v>1209</v>
      </c>
      <c r="V1507" t="s">
        <v>1479</v>
      </c>
      <c r="W1507" t="s">
        <v>1492</v>
      </c>
      <c r="X1507" t="s">
        <v>1471</v>
      </c>
      <c r="Z1507" t="str" cm="1">
        <f t="array" ref="Z1507">IF(ISBLANK(AK1507),_xlfn.LET(
    _xlpm.nameBeforeSlash, IF(ISNUMBER(SEARCH("/", Y1507)), LEFT(Y1507, SEARCH("/", Y1507)-1), Y1507),
    _xlpm.matchRow, IFERROR(MATCH(_xlpm.nameBeforeSlash, AA:AA, 0), ""),
    _xlpm.difference, IF(_xlpm.matchRow="", "", ABS((R1507 + S1507)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),IF(ISBLANK(Y1507),"","Hidden"))</f>
        <v/>
      </c>
      <c r="AA1507" t="s">
        <v>5594</v>
      </c>
      <c r="AB1507" t="s">
        <v>3456</v>
      </c>
      <c r="AC1507" t="s">
        <v>1214</v>
      </c>
      <c r="AD1507" t="str">
        <f>_xlfn.XLOOKUP(AC1507,moves!A:A,moves!B:B)</f>
        <v>ice</v>
      </c>
      <c r="AE1507">
        <f>_xlfn.XLOOKUP(AC1507,moves!A:A,moves!D:D)</f>
        <v>2</v>
      </c>
      <c r="AF1507" t="str">
        <f>_xlfn.XLOOKUP(AC1507,moves!A:A,moves!E:E)</f>
        <v>When the user is next attacked: Remove 1 critical hit from the roll.</v>
      </c>
      <c r="AG1507">
        <v>0</v>
      </c>
      <c r="AH1507">
        <v>0</v>
      </c>
      <c r="AI1507">
        <f t="shared" si="103"/>
        <v>1</v>
      </c>
      <c r="AJ1507" t="s">
        <v>525</v>
      </c>
      <c r="AL1507">
        <v>0</v>
      </c>
      <c r="AM1507" cm="1">
        <f t="array" ref="AM1507">IF(AL1507=1,1,
   IF(ISTEXT(AK1507),1,
   IF(AO1507&gt;1,AM1506,
   IF(AI1507=1,
      IF(SUMPRODUCT((LEN($Y$2:$Y$4096)-LEN(SUBSTITUTE($Y$2:$Y$4096,AA1507,"")))/LEN(AA1507))&gt;0,2,1),
      IF(
         SUMPRODUCT((LEN($Y$2:$Y$4096)-LEN(SUBSTITUTE($Y$2:$Y$4096,AA1507,"")))/LEN(AA1507))
         - SUMPRODUCT((LEN($Y$2:$Y$4096)-LEN(SUBSTITUTE($Y$2:$Y$4096,"Alolan "&amp;AA1507,"")))/LEN("Alolan "&amp;AA1507))
         - SUMPRODUCT((LEN($Y$2:$Y$4096)-LEN(SUBSTITUTE($Y$2:$Y$4096,"Galarian "&amp;AA1507,"")))/LEN("Galarian "&amp;AA1507))
         - SUMPRODUCT((LEN($Y$2:$Y$4096)-LEN(SUBSTITUTE($Y$2:$Y$4096,"Hisuian "&amp;AA1507,"")))/LEN("Hisuian "&amp;AA1507))
         - SUMPRODUCT((LEN($Y$2:$Y$4096)-LEN(SUBSTITUTE($Y$2:$Y$4096,"Paldean "&amp;AA1507,"")))/LEN("Paldean "&amp;AA1507))
      &gt;0,2,1)
   ))))</f>
        <v>2</v>
      </c>
      <c r="AN1507">
        <v>0</v>
      </c>
      <c r="AO1507">
        <v>1</v>
      </c>
    </row>
    <row r="1508" spans="1:41" x14ac:dyDescent="0.25">
      <c r="A1508" t="s">
        <v>4324</v>
      </c>
      <c r="B1508" t="s">
        <v>835</v>
      </c>
      <c r="C1508" t="s">
        <v>1209</v>
      </c>
      <c r="D1508" t="s">
        <v>1479</v>
      </c>
      <c r="E1508">
        <v>105</v>
      </c>
      <c r="F1508">
        <v>160</v>
      </c>
      <c r="G1508">
        <v>55</v>
      </c>
      <c r="H1508">
        <v>30</v>
      </c>
      <c r="I1508">
        <v>55</v>
      </c>
      <c r="J1508">
        <v>135</v>
      </c>
      <c r="K1508" t="s">
        <v>834</v>
      </c>
      <c r="L1508" t="s">
        <v>250</v>
      </c>
      <c r="M1508" t="s">
        <v>248</v>
      </c>
      <c r="N1508">
        <v>13.7</v>
      </c>
      <c r="O1508">
        <v>7.5</v>
      </c>
      <c r="Q1508">
        <v>-2</v>
      </c>
      <c r="R1508">
        <f t="shared" si="100"/>
        <v>14</v>
      </c>
      <c r="S1508">
        <f t="shared" si="101"/>
        <v>6</v>
      </c>
      <c r="T1508">
        <f t="shared" si="102"/>
        <v>20</v>
      </c>
      <c r="U1508" t="s">
        <v>1209</v>
      </c>
      <c r="V1508" t="s">
        <v>1479</v>
      </c>
      <c r="W1508" t="s">
        <v>1492</v>
      </c>
      <c r="X1508" t="s">
        <v>1471</v>
      </c>
      <c r="Z1508" t="str" cm="1">
        <f t="array" ref="Z1508">IF(ISBLANK(AK1508),_xlfn.LET(
    _xlpm.nameBeforeSlash, IF(ISNUMBER(SEARCH("/", Y1508)), LEFT(Y1508, SEARCH("/", Y1508)-1), Y1508),
    _xlpm.matchRow, IFERROR(MATCH(_xlpm.nameBeforeSlash, AA:AA, 0), ""),
    _xlpm.difference, IF(_xlpm.matchRow="", "", ABS((R1508 + S1508)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),IF(ISBLANK(Y1508),"","Hidden"))</f>
        <v/>
      </c>
      <c r="AA1508" t="s">
        <v>8613</v>
      </c>
      <c r="AB1508" t="s">
        <v>2229</v>
      </c>
      <c r="AC1508" t="s">
        <v>1072</v>
      </c>
      <c r="AD1508" t="str">
        <f>_xlfn.XLOOKUP(AC1508,moves!A:A,moves!B:B)</f>
        <v>fire</v>
      </c>
      <c r="AE1508">
        <f>_xlfn.XLOOKUP(AC1508,moves!A:A,moves!D:D)</f>
        <v>6</v>
      </c>
      <c r="AF1508" t="str">
        <f>_xlfn.XLOOKUP(AC1508,moves!A:A,moves!E:E)</f>
        <v>The user takes 3 damage.</v>
      </c>
      <c r="AG1508">
        <v>0</v>
      </c>
      <c r="AH1508">
        <v>0</v>
      </c>
      <c r="AI1508">
        <f t="shared" si="103"/>
        <v>1</v>
      </c>
      <c r="AJ1508" t="s">
        <v>525</v>
      </c>
      <c r="AL1508">
        <v>0</v>
      </c>
      <c r="AM1508" cm="1">
        <f t="array" ref="AM1508">IF(AL1508=1,1,
   IF(ISTEXT(AK1508),1,
   IF(AO1508&gt;1,AM1507,
   IF(AI1508=1,
      IF(SUMPRODUCT((LEN($Y$2:$Y$4096)-LEN(SUBSTITUTE($Y$2:$Y$4096,AA1508,"")))/LEN(AA1508))&gt;0,2,1),
      IF(
         SUMPRODUCT((LEN($Y$2:$Y$4096)-LEN(SUBSTITUTE($Y$2:$Y$4096,AA1508,"")))/LEN(AA1508))
         - SUMPRODUCT((LEN($Y$2:$Y$4096)-LEN(SUBSTITUTE($Y$2:$Y$4096,"Alolan "&amp;AA1508,"")))/LEN("Alolan "&amp;AA1508))
         - SUMPRODUCT((LEN($Y$2:$Y$4096)-LEN(SUBSTITUTE($Y$2:$Y$4096,"Galarian "&amp;AA1508,"")))/LEN("Galarian "&amp;AA1508))
         - SUMPRODUCT((LEN($Y$2:$Y$4096)-LEN(SUBSTITUTE($Y$2:$Y$4096,"Hisuian "&amp;AA1508,"")))/LEN("Hisuian "&amp;AA1508))
         - SUMPRODUCT((LEN($Y$2:$Y$4096)-LEN(SUBSTITUTE($Y$2:$Y$4096,"Paldean "&amp;AA1508,"")))/LEN("Paldean "&amp;AA1508))
      &gt;0,2,1)
   ))))</f>
        <v>2</v>
      </c>
      <c r="AN1508">
        <v>0</v>
      </c>
      <c r="AO1508">
        <v>2</v>
      </c>
    </row>
    <row r="1509" spans="1:41" x14ac:dyDescent="0.25">
      <c r="A1509">
        <v>556</v>
      </c>
      <c r="B1509" t="s">
        <v>2232</v>
      </c>
      <c r="C1509" t="s">
        <v>1468</v>
      </c>
      <c r="D1509"/>
      <c r="E1509">
        <v>75</v>
      </c>
      <c r="F1509">
        <v>86</v>
      </c>
      <c r="G1509">
        <v>67</v>
      </c>
      <c r="H1509">
        <v>106</v>
      </c>
      <c r="I1509">
        <v>67</v>
      </c>
      <c r="J1509">
        <v>60</v>
      </c>
      <c r="K1509" t="s">
        <v>2008</v>
      </c>
      <c r="L1509" t="s">
        <v>253</v>
      </c>
      <c r="M1509" t="s">
        <v>251</v>
      </c>
      <c r="N1509">
        <v>8.5599999999999987</v>
      </c>
      <c r="O1509">
        <v>7.0199999999999987</v>
      </c>
      <c r="R1509">
        <f t="shared" si="100"/>
        <v>9</v>
      </c>
      <c r="S1509">
        <f t="shared" si="101"/>
        <v>7</v>
      </c>
      <c r="T1509">
        <f t="shared" si="102"/>
        <v>16</v>
      </c>
      <c r="U1509" t="s">
        <v>1468</v>
      </c>
      <c r="V1509" t="s">
        <v>1499</v>
      </c>
      <c r="W1509" t="s">
        <v>1471</v>
      </c>
      <c r="X1509" t="s">
        <v>1481</v>
      </c>
      <c r="Z1509" t="str" cm="1">
        <f t="array" ref="Z1509">IF(ISBLANK(AK1509),_xlfn.LET(
    _xlpm.nameBeforeSlash, IF(ISNUMBER(SEARCH("/", Y1509)), LEFT(Y1509, SEARCH("/", Y1509)-1), Y1509),
    _xlpm.matchRow, IFERROR(MATCH(_xlpm.nameBeforeSlash, AA:AA, 0), ""),
    _xlpm.difference, IF(_xlpm.matchRow="", "", ABS((R1509 + S1509)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),IF(ISBLANK(Y1509),"","Hidden"))</f>
        <v/>
      </c>
      <c r="AA1509" t="s">
        <v>2232</v>
      </c>
      <c r="AC1509" t="s">
        <v>921</v>
      </c>
      <c r="AD1509" t="str">
        <f>_xlfn.XLOOKUP(AC1509,moves!A:A,moves!B:B)</f>
        <v>bug</v>
      </c>
      <c r="AE1509">
        <f>_xlfn.XLOOKUP(AC1509,moves!A:A,moves!D:D)</f>
        <v>2</v>
      </c>
      <c r="AF1509" t="str">
        <f>_xlfn.XLOOKUP(AC1509,moves!A:A,moves!E:E)</f>
        <v>Regular hits deal +1 damage.</v>
      </c>
      <c r="AG1509">
        <v>0</v>
      </c>
      <c r="AH1509">
        <v>0</v>
      </c>
      <c r="AI1509">
        <f t="shared" si="103"/>
        <v>0</v>
      </c>
      <c r="AJ1509" t="s">
        <v>524</v>
      </c>
      <c r="AL1509">
        <v>0</v>
      </c>
      <c r="AM1509" cm="1">
        <f t="array" ref="AM1509">IF(AL1509=1,1,
   IF(ISTEXT(AK1509),1,
   IF(AO1509&gt;1,AM1508,
   IF(AI1509=1,
      IF(SUMPRODUCT((LEN($Y$2:$Y$4096)-LEN(SUBSTITUTE($Y$2:$Y$4096,AA1509,"")))/LEN(AA1509))&gt;0,2,1),
      IF(
         SUMPRODUCT((LEN($Y$2:$Y$4096)-LEN(SUBSTITUTE($Y$2:$Y$4096,AA1509,"")))/LEN(AA1509))
         - SUMPRODUCT((LEN($Y$2:$Y$4096)-LEN(SUBSTITUTE($Y$2:$Y$4096,"Alolan "&amp;AA1509,"")))/LEN("Alolan "&amp;AA1509))
         - SUMPRODUCT((LEN($Y$2:$Y$4096)-LEN(SUBSTITUTE($Y$2:$Y$4096,"Galarian "&amp;AA1509,"")))/LEN("Galarian "&amp;AA1509))
         - SUMPRODUCT((LEN($Y$2:$Y$4096)-LEN(SUBSTITUTE($Y$2:$Y$4096,"Hisuian "&amp;AA1509,"")))/LEN("Hisuian "&amp;AA1509))
         - SUMPRODUCT((LEN($Y$2:$Y$4096)-LEN(SUBSTITUTE($Y$2:$Y$4096,"Paldean "&amp;AA1509,"")))/LEN("Paldean "&amp;AA1509))
      &gt;0,2,1)
   ))))</f>
        <v>1</v>
      </c>
      <c r="AN1509">
        <v>0</v>
      </c>
      <c r="AO1509">
        <v>0</v>
      </c>
    </row>
    <row r="1510" spans="1:41" x14ac:dyDescent="0.25">
      <c r="A1510" t="s">
        <v>4325</v>
      </c>
      <c r="B1510" t="s">
        <v>2232</v>
      </c>
      <c r="C1510" t="s">
        <v>1468</v>
      </c>
      <c r="D1510"/>
      <c r="E1510">
        <v>75</v>
      </c>
      <c r="F1510">
        <v>86</v>
      </c>
      <c r="G1510">
        <v>67</v>
      </c>
      <c r="H1510">
        <v>106</v>
      </c>
      <c r="I1510">
        <v>67</v>
      </c>
      <c r="J1510">
        <v>60</v>
      </c>
      <c r="K1510" t="s">
        <v>2008</v>
      </c>
      <c r="L1510" t="s">
        <v>253</v>
      </c>
      <c r="M1510" t="s">
        <v>251</v>
      </c>
      <c r="N1510">
        <v>8.5599999999999987</v>
      </c>
      <c r="O1510">
        <v>7.0199999999999987</v>
      </c>
      <c r="R1510">
        <f t="shared" si="100"/>
        <v>9</v>
      </c>
      <c r="S1510">
        <f t="shared" si="101"/>
        <v>7</v>
      </c>
      <c r="T1510">
        <f t="shared" si="102"/>
        <v>16</v>
      </c>
      <c r="U1510" t="s">
        <v>1468</v>
      </c>
      <c r="V1510" t="s">
        <v>1499</v>
      </c>
      <c r="W1510" t="s">
        <v>1471</v>
      </c>
      <c r="X1510" t="s">
        <v>1481</v>
      </c>
      <c r="Z1510" t="str" cm="1">
        <f t="array" ref="Z1510">IF(ISBLANK(AK1510),_xlfn.LET(
    _xlpm.nameBeforeSlash, IF(ISNUMBER(SEARCH("/", Y1510)), LEFT(Y1510, SEARCH("/", Y1510)-1), Y1510),
    _xlpm.matchRow, IFERROR(MATCH(_xlpm.nameBeforeSlash, AA:AA, 0), ""),
    _xlpm.difference, IF(_xlpm.matchRow="", "", ABS((R1510 + S1510)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),IF(ISBLANK(Y1510),"","Hidden"))</f>
        <v/>
      </c>
      <c r="AA1510" t="s">
        <v>5596</v>
      </c>
      <c r="AC1510" t="s">
        <v>948</v>
      </c>
      <c r="AD1510" t="str">
        <f>_xlfn.XLOOKUP(AC1510,moves!A:A,moves!B:B)</f>
        <v>dark</v>
      </c>
      <c r="AE1510">
        <f>_xlfn.XLOOKUP(AC1510,moves!A:A,moves!D:D)</f>
        <v>3</v>
      </c>
      <c r="AF1510" t="str">
        <f>_xlfn.XLOOKUP(AC1510,moves!A:A,moves!E:E)</f>
        <v xml:space="preserve"> </v>
      </c>
      <c r="AG1510">
        <v>0</v>
      </c>
      <c r="AH1510">
        <v>0</v>
      </c>
      <c r="AI1510">
        <f t="shared" si="103"/>
        <v>1</v>
      </c>
      <c r="AJ1510" t="s">
        <v>524</v>
      </c>
      <c r="AL1510">
        <v>0</v>
      </c>
      <c r="AM1510" cm="1">
        <f t="array" ref="AM1510">IF(AL1510=1,1,
   IF(ISTEXT(AK1510),1,
   IF(AO1510&gt;1,AM1509,
   IF(AI1510=1,
      IF(SUMPRODUCT((LEN($Y$2:$Y$4096)-LEN(SUBSTITUTE($Y$2:$Y$4096,AA1510,"")))/LEN(AA1510))&gt;0,2,1),
      IF(
         SUMPRODUCT((LEN($Y$2:$Y$4096)-LEN(SUBSTITUTE($Y$2:$Y$4096,AA1510,"")))/LEN(AA1510))
         - SUMPRODUCT((LEN($Y$2:$Y$4096)-LEN(SUBSTITUTE($Y$2:$Y$4096,"Alolan "&amp;AA1510,"")))/LEN("Alolan "&amp;AA1510))
         - SUMPRODUCT((LEN($Y$2:$Y$4096)-LEN(SUBSTITUTE($Y$2:$Y$4096,"Galarian "&amp;AA1510,"")))/LEN("Galarian "&amp;AA1510))
         - SUMPRODUCT((LEN($Y$2:$Y$4096)-LEN(SUBSTITUTE($Y$2:$Y$4096,"Hisuian "&amp;AA1510,"")))/LEN("Hisuian "&amp;AA1510))
         - SUMPRODUCT((LEN($Y$2:$Y$4096)-LEN(SUBSTITUTE($Y$2:$Y$4096,"Paldean "&amp;AA1510,"")))/LEN("Paldean "&amp;AA1510))
      &gt;0,2,1)
   ))))</f>
        <v>1</v>
      </c>
      <c r="AN1510">
        <v>0</v>
      </c>
      <c r="AO1510">
        <v>0</v>
      </c>
    </row>
    <row r="1511" spans="1:41" x14ac:dyDescent="0.25">
      <c r="A1511">
        <v>557</v>
      </c>
      <c r="B1511" t="s">
        <v>2233</v>
      </c>
      <c r="C1511" t="s">
        <v>1499</v>
      </c>
      <c r="D1511" t="s">
        <v>1546</v>
      </c>
      <c r="E1511">
        <v>50</v>
      </c>
      <c r="F1511">
        <v>65</v>
      </c>
      <c r="G1511">
        <v>85</v>
      </c>
      <c r="H1511">
        <v>35</v>
      </c>
      <c r="I1511">
        <v>35</v>
      </c>
      <c r="J1511">
        <v>55</v>
      </c>
      <c r="K1511" t="s">
        <v>2234</v>
      </c>
      <c r="L1511" t="s">
        <v>253</v>
      </c>
      <c r="M1511" t="s">
        <v>249</v>
      </c>
      <c r="N1511">
        <v>5.8</v>
      </c>
      <c r="O1511">
        <v>5.6</v>
      </c>
      <c r="R1511">
        <f t="shared" si="100"/>
        <v>6</v>
      </c>
      <c r="S1511">
        <f t="shared" si="101"/>
        <v>6</v>
      </c>
      <c r="T1511">
        <f t="shared" si="102"/>
        <v>12</v>
      </c>
      <c r="U1511" t="s">
        <v>1499</v>
      </c>
      <c r="V1511" t="s">
        <v>1546</v>
      </c>
      <c r="W1511" t="s">
        <v>1472</v>
      </c>
      <c r="X1511" t="s">
        <v>1514</v>
      </c>
      <c r="Y1511" t="s">
        <v>2235</v>
      </c>
      <c r="Z1511" cm="1">
        <f t="array" ref="Z1511">IF(ISBLANK(AK1511),_xlfn.LET(
    _xlpm.nameBeforeSlash, IF(ISNUMBER(SEARCH("/", Y1511)), LEFT(Y1511, SEARCH("/", Y1511)-1), Y1511),
    _xlpm.matchRow, IFERROR(MATCH(_xlpm.nameBeforeSlash, AA:AA, 0), ""),
    _xlpm.difference, IF(_xlpm.matchRow="", "", ABS((R1511 + S1511)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),IF(ISBLANK(Y1511),"","Hidden"))</f>
        <v>13</v>
      </c>
      <c r="AA1511" t="s">
        <v>2233</v>
      </c>
      <c r="AC1511" t="s">
        <v>924</v>
      </c>
      <c r="AD1511" t="str">
        <f>_xlfn.XLOOKUP(AC1511,moves!A:A,moves!B:B)</f>
        <v>bug</v>
      </c>
      <c r="AE1511">
        <f>_xlfn.XLOOKUP(AC1511,moves!A:A,moves!D:D)</f>
        <v>2</v>
      </c>
      <c r="AF1511" t="str">
        <f>_xlfn.XLOOKUP(AC1511,moves!A:A,moves!E:E)</f>
        <v>Each time this move is used in succession: Increase attack strength by 1.</v>
      </c>
      <c r="AG1511">
        <v>0</v>
      </c>
      <c r="AH1511">
        <v>0</v>
      </c>
      <c r="AI1511">
        <f t="shared" si="103"/>
        <v>0</v>
      </c>
      <c r="AJ1511" t="s">
        <v>523</v>
      </c>
      <c r="AL1511">
        <v>0</v>
      </c>
      <c r="AM1511" cm="1">
        <f t="array" ref="AM1511">IF(AL1511=1,1,
   IF(ISTEXT(AK1511),1,
   IF(AO1511&gt;1,AM1510,
   IF(AI1511=1,
      IF(SUMPRODUCT((LEN($Y$2:$Y$4096)-LEN(SUBSTITUTE($Y$2:$Y$4096,AA1511,"")))/LEN(AA1511))&gt;0,2,1),
      IF(
         SUMPRODUCT((LEN($Y$2:$Y$4096)-LEN(SUBSTITUTE($Y$2:$Y$4096,AA1511,"")))/LEN(AA1511))
         - SUMPRODUCT((LEN($Y$2:$Y$4096)-LEN(SUBSTITUTE($Y$2:$Y$4096,"Alolan "&amp;AA1511,"")))/LEN("Alolan "&amp;AA1511))
         - SUMPRODUCT((LEN($Y$2:$Y$4096)-LEN(SUBSTITUTE($Y$2:$Y$4096,"Galarian "&amp;AA1511,"")))/LEN("Galarian "&amp;AA1511))
         - SUMPRODUCT((LEN($Y$2:$Y$4096)-LEN(SUBSTITUTE($Y$2:$Y$4096,"Hisuian "&amp;AA1511,"")))/LEN("Hisuian "&amp;AA1511))
         - SUMPRODUCT((LEN($Y$2:$Y$4096)-LEN(SUBSTITUTE($Y$2:$Y$4096,"Paldean "&amp;AA1511,"")))/LEN("Paldean "&amp;AA1511))
      &gt;0,2,1)
   ))))</f>
        <v>1</v>
      </c>
      <c r="AN1511">
        <v>0</v>
      </c>
      <c r="AO1511">
        <v>0</v>
      </c>
    </row>
    <row r="1512" spans="1:41" x14ac:dyDescent="0.25">
      <c r="A1512" t="s">
        <v>4326</v>
      </c>
      <c r="B1512" t="s">
        <v>2233</v>
      </c>
      <c r="C1512" t="s">
        <v>1499</v>
      </c>
      <c r="D1512" t="s">
        <v>1546</v>
      </c>
      <c r="E1512">
        <v>50</v>
      </c>
      <c r="F1512">
        <v>65</v>
      </c>
      <c r="G1512">
        <v>85</v>
      </c>
      <c r="H1512">
        <v>35</v>
      </c>
      <c r="I1512">
        <v>35</v>
      </c>
      <c r="J1512">
        <v>55</v>
      </c>
      <c r="K1512" t="s">
        <v>2234</v>
      </c>
      <c r="L1512" t="s">
        <v>253</v>
      </c>
      <c r="M1512" t="s">
        <v>249</v>
      </c>
      <c r="N1512">
        <v>5.8</v>
      </c>
      <c r="O1512">
        <v>5.6</v>
      </c>
      <c r="R1512">
        <f t="shared" si="100"/>
        <v>6</v>
      </c>
      <c r="S1512">
        <f t="shared" si="101"/>
        <v>6</v>
      </c>
      <c r="T1512">
        <f t="shared" si="102"/>
        <v>12</v>
      </c>
      <c r="U1512" t="s">
        <v>1499</v>
      </c>
      <c r="V1512" t="s">
        <v>1546</v>
      </c>
      <c r="W1512" t="s">
        <v>1472</v>
      </c>
      <c r="X1512" t="s">
        <v>1514</v>
      </c>
      <c r="Y1512" t="s">
        <v>5597</v>
      </c>
      <c r="Z1512" cm="1">
        <f t="array" ref="Z1512">IF(ISBLANK(AK1512),_xlfn.LET(
    _xlpm.nameBeforeSlash, IF(ISNUMBER(SEARCH("/", Y1512)), LEFT(Y1512, SEARCH("/", Y1512)-1), Y1512),
    _xlpm.matchRow, IFERROR(MATCH(_xlpm.nameBeforeSlash, AA:AA, 0), ""),
    _xlpm.difference, IF(_xlpm.matchRow="", "", ABS((R1512 + S1512)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),IF(ISBLANK(Y1512),"","Hidden"))</f>
        <v>13</v>
      </c>
      <c r="AA1512" t="s">
        <v>5598</v>
      </c>
      <c r="AC1512" t="s">
        <v>558</v>
      </c>
      <c r="AD1512" t="str">
        <f>_xlfn.XLOOKUP(AC1512,moves!A:A,moves!B:B)</f>
        <v>rock</v>
      </c>
      <c r="AE1512">
        <f>_xlfn.XLOOKUP(AC1512,moves!A:A,moves!D:D)</f>
        <v>2</v>
      </c>
      <c r="AF1512" t="str">
        <f>_xlfn.XLOOKUP(AC1512,moves!A:A,moves!E:E)</f>
        <v>Deal 2 extra damage to Flying-type Pokémon.</v>
      </c>
      <c r="AG1512">
        <v>0</v>
      </c>
      <c r="AH1512">
        <v>0</v>
      </c>
      <c r="AI1512">
        <f t="shared" si="103"/>
        <v>1</v>
      </c>
      <c r="AJ1512" t="s">
        <v>523</v>
      </c>
      <c r="AL1512">
        <v>0</v>
      </c>
      <c r="AM1512" cm="1">
        <f t="array" ref="AM1512">IF(AL1512=1,1,
   IF(ISTEXT(AK1512),1,
   IF(AO1512&gt;1,AM1511,
   IF(AI1512=1,
      IF(SUMPRODUCT((LEN($Y$2:$Y$4096)-LEN(SUBSTITUTE($Y$2:$Y$4096,AA1512,"")))/LEN(AA1512))&gt;0,2,1),
      IF(
         SUMPRODUCT((LEN($Y$2:$Y$4096)-LEN(SUBSTITUTE($Y$2:$Y$4096,AA1512,"")))/LEN(AA1512))
         - SUMPRODUCT((LEN($Y$2:$Y$4096)-LEN(SUBSTITUTE($Y$2:$Y$4096,"Alolan "&amp;AA1512,"")))/LEN("Alolan "&amp;AA1512))
         - SUMPRODUCT((LEN($Y$2:$Y$4096)-LEN(SUBSTITUTE($Y$2:$Y$4096,"Galarian "&amp;AA1512,"")))/LEN("Galarian "&amp;AA1512))
         - SUMPRODUCT((LEN($Y$2:$Y$4096)-LEN(SUBSTITUTE($Y$2:$Y$4096,"Hisuian "&amp;AA1512,"")))/LEN("Hisuian "&amp;AA1512))
         - SUMPRODUCT((LEN($Y$2:$Y$4096)-LEN(SUBSTITUTE($Y$2:$Y$4096,"Paldean "&amp;AA1512,"")))/LEN("Paldean "&amp;AA1512))
      &gt;0,2,1)
   ))))</f>
        <v>1</v>
      </c>
      <c r="AN1512">
        <v>0</v>
      </c>
      <c r="AO1512">
        <v>0</v>
      </c>
    </row>
    <row r="1513" spans="1:41" x14ac:dyDescent="0.25">
      <c r="A1513">
        <v>558</v>
      </c>
      <c r="B1513" t="s">
        <v>2235</v>
      </c>
      <c r="C1513" t="s">
        <v>1499</v>
      </c>
      <c r="D1513" t="s">
        <v>1546</v>
      </c>
      <c r="E1513">
        <v>70</v>
      </c>
      <c r="F1513">
        <v>105</v>
      </c>
      <c r="G1513">
        <v>125</v>
      </c>
      <c r="H1513">
        <v>65</v>
      </c>
      <c r="I1513">
        <v>75</v>
      </c>
      <c r="J1513">
        <v>45</v>
      </c>
      <c r="K1513" t="s">
        <v>2236</v>
      </c>
      <c r="L1513" t="s">
        <v>253</v>
      </c>
      <c r="M1513" t="s">
        <v>249</v>
      </c>
      <c r="N1513">
        <v>7.7</v>
      </c>
      <c r="O1513">
        <v>8.8000000000000007</v>
      </c>
      <c r="R1513">
        <f t="shared" si="100"/>
        <v>8</v>
      </c>
      <c r="S1513">
        <f t="shared" si="101"/>
        <v>9</v>
      </c>
      <c r="T1513">
        <f t="shared" si="102"/>
        <v>17</v>
      </c>
      <c r="U1513" t="s">
        <v>1499</v>
      </c>
      <c r="V1513" t="s">
        <v>1546</v>
      </c>
      <c r="W1513" t="s">
        <v>1472</v>
      </c>
      <c r="X1513" t="s">
        <v>1514</v>
      </c>
      <c r="Z1513" t="str" cm="1">
        <f t="array" ref="Z1513">IF(ISBLANK(AK1513),_xlfn.LET(
    _xlpm.nameBeforeSlash, IF(ISNUMBER(SEARCH("/", Y1513)), LEFT(Y1513, SEARCH("/", Y1513)-1), Y1513),
    _xlpm.matchRow, IFERROR(MATCH(_xlpm.nameBeforeSlash, AA:AA, 0), ""),
    _xlpm.difference, IF(_xlpm.matchRow="", "", ABS((R1513 + S1513)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),IF(ISBLANK(Y1513),"","Hidden"))</f>
        <v/>
      </c>
      <c r="AA1513" t="s">
        <v>2235</v>
      </c>
      <c r="AC1513" t="s">
        <v>433</v>
      </c>
      <c r="AD1513" t="str">
        <f>_xlfn.XLOOKUP(AC1513,moves!A:A,moves!B:B)</f>
        <v>rock</v>
      </c>
      <c r="AE1513">
        <f>_xlfn.XLOOKUP(AC1513,moves!A:A,moves!D:D)</f>
        <v>6</v>
      </c>
      <c r="AF1513" t="str">
        <f>_xlfn.XLOOKUP(AC1513,moves!A:A,moves!E:E)</f>
        <v xml:space="preserve"> </v>
      </c>
      <c r="AG1513">
        <v>0</v>
      </c>
      <c r="AH1513">
        <v>0</v>
      </c>
      <c r="AI1513">
        <f t="shared" si="103"/>
        <v>0</v>
      </c>
      <c r="AJ1513" t="s">
        <v>525</v>
      </c>
      <c r="AL1513">
        <v>0</v>
      </c>
      <c r="AM1513" cm="1">
        <f t="array" ref="AM1513">IF(AL1513=1,1,
   IF(ISTEXT(AK1513),1,
   IF(AO1513&gt;1,AM1512,
   IF(AI1513=1,
      IF(SUMPRODUCT((LEN($Y$2:$Y$4096)-LEN(SUBSTITUTE($Y$2:$Y$4096,AA1513,"")))/LEN(AA1513))&gt;0,2,1),
      IF(
         SUMPRODUCT((LEN($Y$2:$Y$4096)-LEN(SUBSTITUTE($Y$2:$Y$4096,AA1513,"")))/LEN(AA1513))
         - SUMPRODUCT((LEN($Y$2:$Y$4096)-LEN(SUBSTITUTE($Y$2:$Y$4096,"Alolan "&amp;AA1513,"")))/LEN("Alolan "&amp;AA1513))
         - SUMPRODUCT((LEN($Y$2:$Y$4096)-LEN(SUBSTITUTE($Y$2:$Y$4096,"Galarian "&amp;AA1513,"")))/LEN("Galarian "&amp;AA1513))
         - SUMPRODUCT((LEN($Y$2:$Y$4096)-LEN(SUBSTITUTE($Y$2:$Y$4096,"Hisuian "&amp;AA1513,"")))/LEN("Hisuian "&amp;AA1513))
         - SUMPRODUCT((LEN($Y$2:$Y$4096)-LEN(SUBSTITUTE($Y$2:$Y$4096,"Paldean "&amp;AA1513,"")))/LEN("Paldean "&amp;AA1513))
      &gt;0,2,1)
   ))))</f>
        <v>2</v>
      </c>
      <c r="AN1513">
        <v>0</v>
      </c>
      <c r="AO1513">
        <v>0</v>
      </c>
    </row>
    <row r="1514" spans="1:41" x14ac:dyDescent="0.25">
      <c r="A1514" t="s">
        <v>4327</v>
      </c>
      <c r="B1514" t="s">
        <v>2235</v>
      </c>
      <c r="C1514" t="s">
        <v>1499</v>
      </c>
      <c r="D1514" t="s">
        <v>1546</v>
      </c>
      <c r="E1514">
        <v>70</v>
      </c>
      <c r="F1514">
        <v>105</v>
      </c>
      <c r="G1514">
        <v>125</v>
      </c>
      <c r="H1514">
        <v>65</v>
      </c>
      <c r="I1514">
        <v>75</v>
      </c>
      <c r="J1514">
        <v>45</v>
      </c>
      <c r="K1514" t="s">
        <v>2236</v>
      </c>
      <c r="L1514" t="s">
        <v>253</v>
      </c>
      <c r="M1514" t="s">
        <v>249</v>
      </c>
      <c r="N1514">
        <v>7.7</v>
      </c>
      <c r="O1514">
        <v>8.8000000000000007</v>
      </c>
      <c r="R1514">
        <f t="shared" si="100"/>
        <v>8</v>
      </c>
      <c r="S1514">
        <f t="shared" si="101"/>
        <v>9</v>
      </c>
      <c r="T1514">
        <f t="shared" si="102"/>
        <v>17</v>
      </c>
      <c r="U1514" t="s">
        <v>1499</v>
      </c>
      <c r="V1514" t="s">
        <v>1546</v>
      </c>
      <c r="W1514" t="s">
        <v>1472</v>
      </c>
      <c r="X1514" t="s">
        <v>1514</v>
      </c>
      <c r="Z1514" t="str" cm="1">
        <f t="array" ref="Z1514">IF(ISBLANK(AK1514),_xlfn.LET(
    _xlpm.nameBeforeSlash, IF(ISNUMBER(SEARCH("/", Y1514)), LEFT(Y1514, SEARCH("/", Y1514)-1), Y1514),
    _xlpm.matchRow, IFERROR(MATCH(_xlpm.nameBeforeSlash, AA:AA, 0), ""),
    _xlpm.difference, IF(_xlpm.matchRow="", "", ABS((R1514 + S1514)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),IF(ISBLANK(Y1514),"","Hidden"))</f>
        <v/>
      </c>
      <c r="AA1514" t="s">
        <v>5597</v>
      </c>
      <c r="AC1514" t="s">
        <v>566</v>
      </c>
      <c r="AD1514" t="str">
        <f>_xlfn.XLOOKUP(AC1514,moves!A:A,moves!B:B)</f>
        <v>bug</v>
      </c>
      <c r="AE1514">
        <f>_xlfn.XLOOKUP(AC1514,moves!A:A,moves!D:D)</f>
        <v>4</v>
      </c>
      <c r="AF1514" t="str">
        <f>_xlfn.XLOOKUP(AC1514,moves!A:A,moves!E:E)</f>
        <v>Critical hits deal +1 damage.</v>
      </c>
      <c r="AG1514">
        <v>0</v>
      </c>
      <c r="AH1514">
        <v>0</v>
      </c>
      <c r="AI1514">
        <f t="shared" si="103"/>
        <v>1</v>
      </c>
      <c r="AJ1514" t="s">
        <v>525</v>
      </c>
      <c r="AL1514">
        <v>0</v>
      </c>
      <c r="AM1514" cm="1">
        <f t="array" ref="AM1514">IF(AL1514=1,1,
   IF(ISTEXT(AK1514),1,
   IF(AO1514&gt;1,AM1513,
   IF(AI1514=1,
      IF(SUMPRODUCT((LEN($Y$2:$Y$4096)-LEN(SUBSTITUTE($Y$2:$Y$4096,AA1514,"")))/LEN(AA1514))&gt;0,2,1),
      IF(
         SUMPRODUCT((LEN($Y$2:$Y$4096)-LEN(SUBSTITUTE($Y$2:$Y$4096,AA1514,"")))/LEN(AA1514))
         - SUMPRODUCT((LEN($Y$2:$Y$4096)-LEN(SUBSTITUTE($Y$2:$Y$4096,"Alolan "&amp;AA1514,"")))/LEN("Alolan "&amp;AA1514))
         - SUMPRODUCT((LEN($Y$2:$Y$4096)-LEN(SUBSTITUTE($Y$2:$Y$4096,"Galarian "&amp;AA1514,"")))/LEN("Galarian "&amp;AA1514))
         - SUMPRODUCT((LEN($Y$2:$Y$4096)-LEN(SUBSTITUTE($Y$2:$Y$4096,"Hisuian "&amp;AA1514,"")))/LEN("Hisuian "&amp;AA1514))
         - SUMPRODUCT((LEN($Y$2:$Y$4096)-LEN(SUBSTITUTE($Y$2:$Y$4096,"Paldean "&amp;AA1514,"")))/LEN("Paldean "&amp;AA1514))
      &gt;0,2,1)
   ))))</f>
        <v>2</v>
      </c>
      <c r="AN1514">
        <v>0</v>
      </c>
      <c r="AO1514">
        <v>0</v>
      </c>
    </row>
    <row r="1515" spans="1:41" x14ac:dyDescent="0.25">
      <c r="A1515">
        <v>559</v>
      </c>
      <c r="B1515" t="s">
        <v>2237</v>
      </c>
      <c r="C1515" t="s">
        <v>1471</v>
      </c>
      <c r="D1515" t="s">
        <v>1492</v>
      </c>
      <c r="E1515">
        <v>50</v>
      </c>
      <c r="F1515">
        <v>75</v>
      </c>
      <c r="G1515">
        <v>70</v>
      </c>
      <c r="H1515">
        <v>35</v>
      </c>
      <c r="I1515">
        <v>70</v>
      </c>
      <c r="J1515">
        <v>48</v>
      </c>
      <c r="K1515" t="s">
        <v>2238</v>
      </c>
      <c r="L1515" t="s">
        <v>250</v>
      </c>
      <c r="M1515" t="s">
        <v>249</v>
      </c>
      <c r="N1515">
        <v>6.0200000000000005</v>
      </c>
      <c r="O1515">
        <v>6.2</v>
      </c>
      <c r="R1515">
        <f t="shared" si="100"/>
        <v>6</v>
      </c>
      <c r="S1515">
        <f t="shared" si="101"/>
        <v>6</v>
      </c>
      <c r="T1515">
        <f t="shared" si="102"/>
        <v>12</v>
      </c>
      <c r="U1515" t="s">
        <v>1471</v>
      </c>
      <c r="V1515" t="s">
        <v>1492</v>
      </c>
      <c r="W1515" t="s">
        <v>1546</v>
      </c>
      <c r="X1515" t="s">
        <v>1482</v>
      </c>
      <c r="Y1515" t="s">
        <v>2239</v>
      </c>
      <c r="Z1515" cm="1">
        <f t="array" ref="Z1515">IF(ISBLANK(AK1515),_xlfn.LET(
    _xlpm.nameBeforeSlash, IF(ISNUMBER(SEARCH("/", Y1515)), LEFT(Y1515, SEARCH("/", Y1515)-1), Y1515),
    _xlpm.matchRow, IFERROR(MATCH(_xlpm.nameBeforeSlash, AA:AA, 0), ""),
    _xlpm.difference, IF(_xlpm.matchRow="", "", ABS((R1515 + S1515)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),IF(ISBLANK(Y1515),"","Hidden"))</f>
        <v>13</v>
      </c>
      <c r="AA1515" t="s">
        <v>2237</v>
      </c>
      <c r="AC1515" t="s">
        <v>1032</v>
      </c>
      <c r="AD1515" t="str">
        <f>_xlfn.XLOOKUP(AC1515,moves!A:A,moves!B:B)</f>
        <v>fighting</v>
      </c>
      <c r="AE1515" t="str">
        <f>_xlfn.XLOOKUP(AC1515,moves!A:A,moves!D:D)</f>
        <v>?</v>
      </c>
      <c r="AF1515" t="str">
        <f>_xlfn.XLOOKUP(AC1515,moves!A:A,moves!E:E)</f>
        <v>Attack strength is equal to half the target's base health, rounded down (Max 5 attack strength).</v>
      </c>
      <c r="AG1515">
        <v>1</v>
      </c>
      <c r="AH1515">
        <v>0</v>
      </c>
      <c r="AI1515">
        <f t="shared" si="103"/>
        <v>0</v>
      </c>
      <c r="AJ1515" t="s">
        <v>870</v>
      </c>
      <c r="AL1515">
        <v>0</v>
      </c>
      <c r="AM1515" cm="1">
        <f t="array" ref="AM1515">IF(AL1515=1,1,
   IF(ISTEXT(AK1515),1,
   IF(AO1515&gt;1,AM1514,
   IF(AI1515=1,
      IF(SUMPRODUCT((LEN($Y$2:$Y$4096)-LEN(SUBSTITUTE($Y$2:$Y$4096,AA1515,"")))/LEN(AA1515))&gt;0,2,1),
      IF(
         SUMPRODUCT((LEN($Y$2:$Y$4096)-LEN(SUBSTITUTE($Y$2:$Y$4096,AA1515,"")))/LEN(AA1515))
         - SUMPRODUCT((LEN($Y$2:$Y$4096)-LEN(SUBSTITUTE($Y$2:$Y$4096,"Alolan "&amp;AA1515,"")))/LEN("Alolan "&amp;AA1515))
         - SUMPRODUCT((LEN($Y$2:$Y$4096)-LEN(SUBSTITUTE($Y$2:$Y$4096,"Galarian "&amp;AA1515,"")))/LEN("Galarian "&amp;AA1515))
         - SUMPRODUCT((LEN($Y$2:$Y$4096)-LEN(SUBSTITUTE($Y$2:$Y$4096,"Hisuian "&amp;AA1515,"")))/LEN("Hisuian "&amp;AA1515))
         - SUMPRODUCT((LEN($Y$2:$Y$4096)-LEN(SUBSTITUTE($Y$2:$Y$4096,"Paldean "&amp;AA1515,"")))/LEN("Paldean "&amp;AA1515))
      &gt;0,2,1)
   ))))</f>
        <v>1</v>
      </c>
      <c r="AN1515">
        <v>0</v>
      </c>
      <c r="AO1515">
        <v>0</v>
      </c>
    </row>
    <row r="1516" spans="1:41" x14ac:dyDescent="0.25">
      <c r="A1516" t="s">
        <v>4328</v>
      </c>
      <c r="B1516" t="s">
        <v>2237</v>
      </c>
      <c r="C1516" t="s">
        <v>1471</v>
      </c>
      <c r="D1516" t="s">
        <v>1492</v>
      </c>
      <c r="E1516">
        <v>50</v>
      </c>
      <c r="F1516">
        <v>75</v>
      </c>
      <c r="G1516">
        <v>70</v>
      </c>
      <c r="H1516">
        <v>35</v>
      </c>
      <c r="I1516">
        <v>70</v>
      </c>
      <c r="J1516">
        <v>48</v>
      </c>
      <c r="K1516" t="s">
        <v>2238</v>
      </c>
      <c r="L1516" t="s">
        <v>250</v>
      </c>
      <c r="M1516" t="s">
        <v>249</v>
      </c>
      <c r="N1516">
        <v>6.0200000000000005</v>
      </c>
      <c r="O1516">
        <v>6.2</v>
      </c>
      <c r="R1516">
        <f t="shared" si="100"/>
        <v>6</v>
      </c>
      <c r="S1516">
        <f t="shared" si="101"/>
        <v>6</v>
      </c>
      <c r="T1516">
        <f t="shared" si="102"/>
        <v>12</v>
      </c>
      <c r="U1516" t="s">
        <v>1471</v>
      </c>
      <c r="V1516" t="s">
        <v>1492</v>
      </c>
      <c r="W1516" t="s">
        <v>1546</v>
      </c>
      <c r="X1516" t="s">
        <v>1482</v>
      </c>
      <c r="Y1516" t="s">
        <v>5599</v>
      </c>
      <c r="Z1516" cm="1">
        <f t="array" ref="Z1516">IF(ISBLANK(AK1516),_xlfn.LET(
    _xlpm.nameBeforeSlash, IF(ISNUMBER(SEARCH("/", Y1516)), LEFT(Y1516, SEARCH("/", Y1516)-1), Y1516),
    _xlpm.matchRow, IFERROR(MATCH(_xlpm.nameBeforeSlash, AA:AA, 0), ""),
    _xlpm.difference, IF(_xlpm.matchRow="", "", ABS((R1516 + S1516)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),IF(ISBLANK(Y1516),"","Hidden"))</f>
        <v>13</v>
      </c>
      <c r="AA1516" t="s">
        <v>5600</v>
      </c>
      <c r="AC1516" t="s">
        <v>6671</v>
      </c>
      <c r="AD1516" t="str">
        <f>_xlfn.XLOOKUP(AC1516,moves!A:A,moves!B:B)</f>
        <v>dark</v>
      </c>
      <c r="AE1516">
        <f>_xlfn.XLOOKUP(AC1516,moves!A:A,moves!D:D)</f>
        <v>1</v>
      </c>
      <c r="AF1516" t="str">
        <f>_xlfn.XLOOKUP(AC1516,moves!A:A,moves!E:E)</f>
        <v>For each other non-fainted Pokémon in the user's party: Increase attack strength by 1.</v>
      </c>
      <c r="AG1516">
        <v>1</v>
      </c>
      <c r="AH1516">
        <v>0</v>
      </c>
      <c r="AI1516">
        <f t="shared" si="103"/>
        <v>1</v>
      </c>
      <c r="AJ1516" t="s">
        <v>523</v>
      </c>
      <c r="AL1516">
        <v>0</v>
      </c>
      <c r="AM1516" cm="1">
        <f t="array" ref="AM1516">IF(AL1516=1,1,
   IF(ISTEXT(AK1516),1,
   IF(AO1516&gt;1,AM1515,
   IF(AI1516=1,
      IF(SUMPRODUCT((LEN($Y$2:$Y$4096)-LEN(SUBSTITUTE($Y$2:$Y$4096,AA1516,"")))/LEN(AA1516))&gt;0,2,1),
      IF(
         SUMPRODUCT((LEN($Y$2:$Y$4096)-LEN(SUBSTITUTE($Y$2:$Y$4096,AA1516,"")))/LEN(AA1516))
         - SUMPRODUCT((LEN($Y$2:$Y$4096)-LEN(SUBSTITUTE($Y$2:$Y$4096,"Alolan "&amp;AA1516,"")))/LEN("Alolan "&amp;AA1516))
         - SUMPRODUCT((LEN($Y$2:$Y$4096)-LEN(SUBSTITUTE($Y$2:$Y$4096,"Galarian "&amp;AA1516,"")))/LEN("Galarian "&amp;AA1516))
         - SUMPRODUCT((LEN($Y$2:$Y$4096)-LEN(SUBSTITUTE($Y$2:$Y$4096,"Hisuian "&amp;AA1516,"")))/LEN("Hisuian "&amp;AA1516))
         - SUMPRODUCT((LEN($Y$2:$Y$4096)-LEN(SUBSTITUTE($Y$2:$Y$4096,"Paldean "&amp;AA1516,"")))/LEN("Paldean "&amp;AA1516))
      &gt;0,2,1)
   ))))</f>
        <v>1</v>
      </c>
      <c r="AN1516">
        <v>0</v>
      </c>
      <c r="AO1516">
        <v>0</v>
      </c>
    </row>
    <row r="1517" spans="1:41" x14ac:dyDescent="0.25">
      <c r="A1517">
        <v>560</v>
      </c>
      <c r="B1517" t="s">
        <v>2239</v>
      </c>
      <c r="C1517" t="s">
        <v>1471</v>
      </c>
      <c r="D1517" t="s">
        <v>1492</v>
      </c>
      <c r="E1517">
        <v>65</v>
      </c>
      <c r="F1517">
        <v>90</v>
      </c>
      <c r="G1517">
        <v>115</v>
      </c>
      <c r="H1517">
        <v>45</v>
      </c>
      <c r="I1517">
        <v>115</v>
      </c>
      <c r="J1517">
        <v>58</v>
      </c>
      <c r="K1517" t="s">
        <v>2240</v>
      </c>
      <c r="L1517" t="s">
        <v>250</v>
      </c>
      <c r="M1517" t="s">
        <v>249</v>
      </c>
      <c r="N1517">
        <v>7.2700000000000005</v>
      </c>
      <c r="O1517">
        <v>9.5</v>
      </c>
      <c r="R1517">
        <f t="shared" si="100"/>
        <v>7</v>
      </c>
      <c r="S1517">
        <f t="shared" si="101"/>
        <v>10</v>
      </c>
      <c r="T1517">
        <f t="shared" si="102"/>
        <v>17</v>
      </c>
      <c r="U1517" t="s">
        <v>1471</v>
      </c>
      <c r="V1517" t="s">
        <v>1492</v>
      </c>
      <c r="W1517" t="s">
        <v>1546</v>
      </c>
      <c r="X1517" t="s">
        <v>1482</v>
      </c>
      <c r="Z1517" t="str" cm="1">
        <f t="array" ref="Z1517">IF(ISBLANK(AK1517),_xlfn.LET(
    _xlpm.nameBeforeSlash, IF(ISNUMBER(SEARCH("/", Y1517)), LEFT(Y1517, SEARCH("/", Y1517)-1), Y1517),
    _xlpm.matchRow, IFERROR(MATCH(_xlpm.nameBeforeSlash, AA:AA, 0), ""),
    _xlpm.difference, IF(_xlpm.matchRow="", "", ABS((R1517 + S1517)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),IF(ISBLANK(Y1517),"","Hidden"))</f>
        <v/>
      </c>
      <c r="AA1517" t="s">
        <v>2239</v>
      </c>
      <c r="AC1517" t="s">
        <v>447</v>
      </c>
      <c r="AD1517" t="str">
        <f>_xlfn.XLOOKUP(AC1517,moves!A:A,moves!B:B)</f>
        <v>rock</v>
      </c>
      <c r="AE1517">
        <f>_xlfn.XLOOKUP(AC1517,moves!A:A,moves!D:D)</f>
        <v>6</v>
      </c>
      <c r="AF1517" t="str">
        <f>_xlfn.XLOOKUP(AC1517,moves!A:A,moves!E:E)</f>
        <v>Critical hits deal +2 damage. For each critical hit rolled: The user takes 3 damage.</v>
      </c>
      <c r="AG1517">
        <v>0</v>
      </c>
      <c r="AH1517">
        <v>0</v>
      </c>
      <c r="AI1517">
        <f t="shared" si="103"/>
        <v>0</v>
      </c>
      <c r="AJ1517" t="s">
        <v>525</v>
      </c>
      <c r="AL1517">
        <v>0</v>
      </c>
      <c r="AM1517" cm="1">
        <f t="array" ref="AM1517">IF(AL1517=1,1,
   IF(ISTEXT(AK1517),1,
   IF(AO1517&gt;1,AM1516,
   IF(AI1517=1,
      IF(SUMPRODUCT((LEN($Y$2:$Y$4096)-LEN(SUBSTITUTE($Y$2:$Y$4096,AA1517,"")))/LEN(AA1517))&gt;0,2,1),
      IF(
         SUMPRODUCT((LEN($Y$2:$Y$4096)-LEN(SUBSTITUTE($Y$2:$Y$4096,AA1517,"")))/LEN(AA1517))
         - SUMPRODUCT((LEN($Y$2:$Y$4096)-LEN(SUBSTITUTE($Y$2:$Y$4096,"Alolan "&amp;AA1517,"")))/LEN("Alolan "&amp;AA1517))
         - SUMPRODUCT((LEN($Y$2:$Y$4096)-LEN(SUBSTITUTE($Y$2:$Y$4096,"Galarian "&amp;AA1517,"")))/LEN("Galarian "&amp;AA1517))
         - SUMPRODUCT((LEN($Y$2:$Y$4096)-LEN(SUBSTITUTE($Y$2:$Y$4096,"Hisuian "&amp;AA1517,"")))/LEN("Hisuian "&amp;AA1517))
         - SUMPRODUCT((LEN($Y$2:$Y$4096)-LEN(SUBSTITUTE($Y$2:$Y$4096,"Paldean "&amp;AA1517,"")))/LEN("Paldean "&amp;AA1517))
      &gt;0,2,1)
   ))))</f>
        <v>2</v>
      </c>
      <c r="AN1517">
        <v>0</v>
      </c>
      <c r="AO1517">
        <v>0</v>
      </c>
    </row>
    <row r="1518" spans="1:41" x14ac:dyDescent="0.25">
      <c r="A1518" t="s">
        <v>4329</v>
      </c>
      <c r="B1518" t="s">
        <v>2239</v>
      </c>
      <c r="C1518" t="s">
        <v>1471</v>
      </c>
      <c r="D1518" t="s">
        <v>1492</v>
      </c>
      <c r="E1518">
        <v>65</v>
      </c>
      <c r="F1518">
        <v>90</v>
      </c>
      <c r="G1518">
        <v>115</v>
      </c>
      <c r="H1518">
        <v>45</v>
      </c>
      <c r="I1518">
        <v>115</v>
      </c>
      <c r="J1518">
        <v>58</v>
      </c>
      <c r="K1518" t="s">
        <v>2240</v>
      </c>
      <c r="L1518" t="s">
        <v>250</v>
      </c>
      <c r="M1518" t="s">
        <v>249</v>
      </c>
      <c r="N1518">
        <v>7.2700000000000005</v>
      </c>
      <c r="O1518">
        <v>9.5</v>
      </c>
      <c r="R1518">
        <f t="shared" si="100"/>
        <v>7</v>
      </c>
      <c r="S1518">
        <f t="shared" si="101"/>
        <v>10</v>
      </c>
      <c r="T1518">
        <f t="shared" si="102"/>
        <v>17</v>
      </c>
      <c r="U1518" t="s">
        <v>1471</v>
      </c>
      <c r="V1518" t="s">
        <v>1492</v>
      </c>
      <c r="W1518" t="s">
        <v>1546</v>
      </c>
      <c r="X1518" t="s">
        <v>1482</v>
      </c>
      <c r="Z1518" t="str" cm="1">
        <f t="array" ref="Z1518">IF(ISBLANK(AK1518),_xlfn.LET(
    _xlpm.nameBeforeSlash, IF(ISNUMBER(SEARCH("/", Y1518)), LEFT(Y1518, SEARCH("/", Y1518)-1), Y1518),
    _xlpm.matchRow, IFERROR(MATCH(_xlpm.nameBeforeSlash, AA:AA, 0), ""),
    _xlpm.difference, IF(_xlpm.matchRow="", "", ABS((R1518 + S1518)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),IF(ISBLANK(Y1518),"","Hidden"))</f>
        <v/>
      </c>
      <c r="AA1518" t="s">
        <v>5599</v>
      </c>
      <c r="AC1518" t="s">
        <v>490</v>
      </c>
      <c r="AD1518" t="str">
        <f>_xlfn.XLOOKUP(AC1518,moves!A:A,moves!B:B)</f>
        <v>fighting</v>
      </c>
      <c r="AE1518">
        <f>_xlfn.XLOOKUP(AC1518,moves!A:A,moves!D:D)</f>
        <v>5</v>
      </c>
      <c r="AF1518" t="str">
        <f>_xlfn.XLOOKUP(AC1518,moves!A:A,moves!E:E)</f>
        <v xml:space="preserve">Deals 4 extra damage to Flying-type Pokémon. For each status symbol rolled: The user takes 1 damage. </v>
      </c>
      <c r="AG1518">
        <v>0</v>
      </c>
      <c r="AH1518">
        <v>0</v>
      </c>
      <c r="AI1518">
        <f t="shared" si="103"/>
        <v>1</v>
      </c>
      <c r="AJ1518" t="s">
        <v>525</v>
      </c>
      <c r="AL1518">
        <v>0</v>
      </c>
      <c r="AM1518" cm="1">
        <f t="array" ref="AM1518">IF(AL1518=1,1,
   IF(ISTEXT(AK1518),1,
   IF(AO1518&gt;1,AM1517,
   IF(AI1518=1,
      IF(SUMPRODUCT((LEN($Y$2:$Y$4096)-LEN(SUBSTITUTE($Y$2:$Y$4096,AA1518,"")))/LEN(AA1518))&gt;0,2,1),
      IF(
         SUMPRODUCT((LEN($Y$2:$Y$4096)-LEN(SUBSTITUTE($Y$2:$Y$4096,AA1518,"")))/LEN(AA1518))
         - SUMPRODUCT((LEN($Y$2:$Y$4096)-LEN(SUBSTITUTE($Y$2:$Y$4096,"Alolan "&amp;AA1518,"")))/LEN("Alolan "&amp;AA1518))
         - SUMPRODUCT((LEN($Y$2:$Y$4096)-LEN(SUBSTITUTE($Y$2:$Y$4096,"Galarian "&amp;AA1518,"")))/LEN("Galarian "&amp;AA1518))
         - SUMPRODUCT((LEN($Y$2:$Y$4096)-LEN(SUBSTITUTE($Y$2:$Y$4096,"Hisuian "&amp;AA1518,"")))/LEN("Hisuian "&amp;AA1518))
         - SUMPRODUCT((LEN($Y$2:$Y$4096)-LEN(SUBSTITUTE($Y$2:$Y$4096,"Paldean "&amp;AA1518,"")))/LEN("Paldean "&amp;AA1518))
      &gt;0,2,1)
   ))))</f>
        <v>2</v>
      </c>
      <c r="AN1518">
        <v>0</v>
      </c>
      <c r="AO1518">
        <v>0</v>
      </c>
    </row>
    <row r="1519" spans="1:41" x14ac:dyDescent="0.25">
      <c r="A1519">
        <v>561</v>
      </c>
      <c r="B1519" t="s">
        <v>2241</v>
      </c>
      <c r="C1519" t="s">
        <v>429</v>
      </c>
      <c r="D1519" t="s">
        <v>1481</v>
      </c>
      <c r="E1519">
        <v>72</v>
      </c>
      <c r="F1519">
        <v>58</v>
      </c>
      <c r="G1519">
        <v>80</v>
      </c>
      <c r="H1519">
        <v>103</v>
      </c>
      <c r="I1519">
        <v>80</v>
      </c>
      <c r="J1519">
        <v>97</v>
      </c>
      <c r="K1519" t="s">
        <v>2242</v>
      </c>
      <c r="L1519" t="s">
        <v>253</v>
      </c>
      <c r="M1519" t="s">
        <v>248</v>
      </c>
      <c r="N1519">
        <v>9.6100000000000012</v>
      </c>
      <c r="O1519">
        <v>7.68</v>
      </c>
      <c r="R1519">
        <f t="shared" si="100"/>
        <v>10</v>
      </c>
      <c r="S1519">
        <f t="shared" si="101"/>
        <v>8</v>
      </c>
      <c r="T1519">
        <f t="shared" si="102"/>
        <v>18</v>
      </c>
      <c r="U1519" t="s">
        <v>429</v>
      </c>
      <c r="V1519" t="s">
        <v>1481</v>
      </c>
      <c r="W1519" t="s">
        <v>1514</v>
      </c>
      <c r="X1519" t="s">
        <v>1524</v>
      </c>
      <c r="Z1519" t="str" cm="1">
        <f t="array" ref="Z1519">IF(ISBLANK(AK1519),_xlfn.LET(
    _xlpm.nameBeforeSlash, IF(ISNUMBER(SEARCH("/", Y1519)), LEFT(Y1519, SEARCH("/", Y1519)-1), Y1519),
    _xlpm.matchRow, IFERROR(MATCH(_xlpm.nameBeforeSlash, AA:AA, 0), ""),
    _xlpm.difference, IF(_xlpm.matchRow="", "", ABS((R1519 + S1519)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),IF(ISBLANK(Y1519),"","Hidden"))</f>
        <v/>
      </c>
      <c r="AA1519" t="s">
        <v>2241</v>
      </c>
      <c r="AC1519" t="s">
        <v>495</v>
      </c>
      <c r="AD1519" t="str">
        <f>_xlfn.XLOOKUP(AC1519,moves!A:A,moves!B:B)</f>
        <v>flying</v>
      </c>
      <c r="AE1519">
        <f>_xlfn.XLOOKUP(AC1519,moves!A:A,moves!D:D)</f>
        <v>6</v>
      </c>
      <c r="AF1519" t="str">
        <f>_xlfn.XLOOKUP(AC1519,moves!A:A,moves!E:E)</f>
        <v>Critical hits deal +1 damage.</v>
      </c>
      <c r="AG1519">
        <v>0</v>
      </c>
      <c r="AH1519">
        <v>0</v>
      </c>
      <c r="AI1519">
        <f t="shared" si="103"/>
        <v>0</v>
      </c>
      <c r="AJ1519" t="s">
        <v>525</v>
      </c>
      <c r="AL1519">
        <v>0</v>
      </c>
      <c r="AM1519" cm="1">
        <f t="array" ref="AM1519">IF(AL1519=1,1,
   IF(ISTEXT(AK1519),1,
   IF(AO1519&gt;1,AM1518,
   IF(AI1519=1,
      IF(SUMPRODUCT((LEN($Y$2:$Y$4096)-LEN(SUBSTITUTE($Y$2:$Y$4096,AA1519,"")))/LEN(AA1519))&gt;0,2,1),
      IF(
         SUMPRODUCT((LEN($Y$2:$Y$4096)-LEN(SUBSTITUTE($Y$2:$Y$4096,AA1519,"")))/LEN(AA1519))
         - SUMPRODUCT((LEN($Y$2:$Y$4096)-LEN(SUBSTITUTE($Y$2:$Y$4096,"Alolan "&amp;AA1519,"")))/LEN("Alolan "&amp;AA1519))
         - SUMPRODUCT((LEN($Y$2:$Y$4096)-LEN(SUBSTITUTE($Y$2:$Y$4096,"Galarian "&amp;AA1519,"")))/LEN("Galarian "&amp;AA1519))
         - SUMPRODUCT((LEN($Y$2:$Y$4096)-LEN(SUBSTITUTE($Y$2:$Y$4096,"Hisuian "&amp;AA1519,"")))/LEN("Hisuian "&amp;AA1519))
         - SUMPRODUCT((LEN($Y$2:$Y$4096)-LEN(SUBSTITUTE($Y$2:$Y$4096,"Paldean "&amp;AA1519,"")))/LEN("Paldean "&amp;AA1519))
      &gt;0,2,1)
   ))))</f>
        <v>1</v>
      </c>
      <c r="AN1519">
        <v>0</v>
      </c>
      <c r="AO1519">
        <v>0</v>
      </c>
    </row>
    <row r="1520" spans="1:41" x14ac:dyDescent="0.25">
      <c r="A1520" t="s">
        <v>4330</v>
      </c>
      <c r="B1520" t="s">
        <v>2241</v>
      </c>
      <c r="C1520" t="s">
        <v>429</v>
      </c>
      <c r="D1520" t="s">
        <v>1481</v>
      </c>
      <c r="E1520">
        <v>72</v>
      </c>
      <c r="F1520">
        <v>58</v>
      </c>
      <c r="G1520">
        <v>80</v>
      </c>
      <c r="H1520">
        <v>103</v>
      </c>
      <c r="I1520">
        <v>80</v>
      </c>
      <c r="J1520">
        <v>97</v>
      </c>
      <c r="K1520" t="s">
        <v>2242</v>
      </c>
      <c r="L1520" t="s">
        <v>253</v>
      </c>
      <c r="M1520" t="s">
        <v>248</v>
      </c>
      <c r="N1520">
        <v>9.6100000000000012</v>
      </c>
      <c r="O1520">
        <v>7.68</v>
      </c>
      <c r="R1520">
        <f t="shared" si="100"/>
        <v>10</v>
      </c>
      <c r="S1520">
        <f t="shared" si="101"/>
        <v>8</v>
      </c>
      <c r="T1520">
        <f t="shared" si="102"/>
        <v>18</v>
      </c>
      <c r="U1520" t="s">
        <v>429</v>
      </c>
      <c r="V1520" t="s">
        <v>1481</v>
      </c>
      <c r="W1520" t="s">
        <v>1514</v>
      </c>
      <c r="X1520" t="s">
        <v>1524</v>
      </c>
      <c r="Z1520" t="str" cm="1">
        <f t="array" ref="Z1520">IF(ISBLANK(AK1520),_xlfn.LET(
    _xlpm.nameBeforeSlash, IF(ISNUMBER(SEARCH("/", Y1520)), LEFT(Y1520, SEARCH("/", Y1520)-1), Y1520),
    _xlpm.matchRow, IFERROR(MATCH(_xlpm.nameBeforeSlash, AA:AA, 0), ""),
    _xlpm.difference, IF(_xlpm.matchRow="", "", ABS((R1520 + S1520)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),IF(ISBLANK(Y1520),"","Hidden"))</f>
        <v/>
      </c>
      <c r="AA1520" t="s">
        <v>5601</v>
      </c>
      <c r="AC1520" t="s">
        <v>429</v>
      </c>
      <c r="AD1520" t="str">
        <f>_xlfn.XLOOKUP(AC1520,moves!A:A,moves!B:B)</f>
        <v>psychic</v>
      </c>
      <c r="AE1520">
        <f>_xlfn.XLOOKUP(AC1520,moves!A:A,moves!D:D)</f>
        <v>5</v>
      </c>
      <c r="AF1520" t="str">
        <f>_xlfn.XLOOKUP(AC1520,moves!A:A,moves!E:E)</f>
        <v>If 2 or more status symbols are rolled: Inflict the Confused status on the target.</v>
      </c>
      <c r="AG1520">
        <v>0</v>
      </c>
      <c r="AH1520">
        <v>0</v>
      </c>
      <c r="AI1520">
        <f t="shared" si="103"/>
        <v>1</v>
      </c>
      <c r="AJ1520" t="s">
        <v>525</v>
      </c>
      <c r="AL1520">
        <v>0</v>
      </c>
      <c r="AM1520" cm="1">
        <f t="array" ref="AM1520">IF(AL1520=1,1,
   IF(ISTEXT(AK1520),1,
   IF(AO1520&gt;1,AM1519,
   IF(AI1520=1,
      IF(SUMPRODUCT((LEN($Y$2:$Y$4096)-LEN(SUBSTITUTE($Y$2:$Y$4096,AA1520,"")))/LEN(AA1520))&gt;0,2,1),
      IF(
         SUMPRODUCT((LEN($Y$2:$Y$4096)-LEN(SUBSTITUTE($Y$2:$Y$4096,AA1520,"")))/LEN(AA1520))
         - SUMPRODUCT((LEN($Y$2:$Y$4096)-LEN(SUBSTITUTE($Y$2:$Y$4096,"Alolan "&amp;AA1520,"")))/LEN("Alolan "&amp;AA1520))
         - SUMPRODUCT((LEN($Y$2:$Y$4096)-LEN(SUBSTITUTE($Y$2:$Y$4096,"Galarian "&amp;AA1520,"")))/LEN("Galarian "&amp;AA1520))
         - SUMPRODUCT((LEN($Y$2:$Y$4096)-LEN(SUBSTITUTE($Y$2:$Y$4096,"Hisuian "&amp;AA1520,"")))/LEN("Hisuian "&amp;AA1520))
         - SUMPRODUCT((LEN($Y$2:$Y$4096)-LEN(SUBSTITUTE($Y$2:$Y$4096,"Paldean "&amp;AA1520,"")))/LEN("Paldean "&amp;AA1520))
      &gt;0,2,1)
   ))))</f>
        <v>1</v>
      </c>
      <c r="AN1520">
        <v>0</v>
      </c>
      <c r="AO1520">
        <v>0</v>
      </c>
    </row>
    <row r="1521" spans="1:41" x14ac:dyDescent="0.25">
      <c r="A1521">
        <v>562</v>
      </c>
      <c r="B1521" t="s">
        <v>2243</v>
      </c>
      <c r="C1521" t="s">
        <v>1524</v>
      </c>
      <c r="D1521"/>
      <c r="E1521">
        <v>38</v>
      </c>
      <c r="F1521">
        <v>30</v>
      </c>
      <c r="G1521">
        <v>85</v>
      </c>
      <c r="H1521">
        <v>55</v>
      </c>
      <c r="I1521">
        <v>65</v>
      </c>
      <c r="J1521">
        <v>30</v>
      </c>
      <c r="K1521" t="s">
        <v>2244</v>
      </c>
      <c r="L1521" t="s">
        <v>253</v>
      </c>
      <c r="M1521" t="s">
        <v>248</v>
      </c>
      <c r="N1521">
        <v>4.25</v>
      </c>
      <c r="O1521">
        <v>6.0200000000000005</v>
      </c>
      <c r="R1521">
        <f t="shared" si="100"/>
        <v>4</v>
      </c>
      <c r="S1521">
        <f t="shared" si="101"/>
        <v>6</v>
      </c>
      <c r="T1521">
        <f t="shared" si="102"/>
        <v>10</v>
      </c>
      <c r="U1521" t="s">
        <v>1524</v>
      </c>
      <c r="V1521" t="s">
        <v>429</v>
      </c>
      <c r="W1521" t="s">
        <v>1471</v>
      </c>
      <c r="X1521" t="s">
        <v>1468</v>
      </c>
      <c r="Y1521" t="s">
        <v>2245</v>
      </c>
      <c r="Z1521" cm="1">
        <f t="array" ref="Z1521">IF(ISBLANK(AK1521),_xlfn.LET(
    _xlpm.nameBeforeSlash, IF(ISNUMBER(SEARCH("/", Y1521)), LEFT(Y1521, SEARCH("/", Y1521)-1), Y1521),
    _xlpm.matchRow, IFERROR(MATCH(_xlpm.nameBeforeSlash, AA:AA, 0), ""),
    _xlpm.difference, IF(_xlpm.matchRow="", "", ABS((R1521 + S1521)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),IF(ISBLANK(Y1521),"","Hidden"))</f>
        <v>10</v>
      </c>
      <c r="AA1521" t="s">
        <v>2243</v>
      </c>
      <c r="AC1521" t="s">
        <v>1123</v>
      </c>
      <c r="AD1521" t="str">
        <f>_xlfn.XLOOKUP(AC1521,moves!A:A,moves!B:B)</f>
        <v>ghost</v>
      </c>
      <c r="AE1521">
        <f>_xlfn.XLOOKUP(AC1521,moves!A:A,moves!D:D)</f>
        <v>2</v>
      </c>
      <c r="AF1521" t="str">
        <f>_xlfn.XLOOKUP(AC1521,moves!A:A,moves!E:E)</f>
        <v>The target takes 3 damage at the end of its turns. Each time this move is used: the user takes damage equal to half its base health, rounded up.</v>
      </c>
      <c r="AG1521">
        <v>0</v>
      </c>
      <c r="AH1521">
        <v>0</v>
      </c>
      <c r="AI1521">
        <f t="shared" si="103"/>
        <v>0</v>
      </c>
      <c r="AJ1521" t="s">
        <v>523</v>
      </c>
      <c r="AL1521">
        <v>0</v>
      </c>
      <c r="AM1521" cm="1">
        <f t="array" ref="AM1521">IF(AL1521=1,1,
   IF(ISTEXT(AK1521),1,
   IF(AO1521&gt;1,AM1520,
   IF(AI1521=1,
      IF(SUMPRODUCT((LEN($Y$2:$Y$4096)-LEN(SUBSTITUTE($Y$2:$Y$4096,AA1521,"")))/LEN(AA1521))&gt;0,2,1),
      IF(
         SUMPRODUCT((LEN($Y$2:$Y$4096)-LEN(SUBSTITUTE($Y$2:$Y$4096,AA1521,"")))/LEN(AA1521))
         - SUMPRODUCT((LEN($Y$2:$Y$4096)-LEN(SUBSTITUTE($Y$2:$Y$4096,"Alolan "&amp;AA1521,"")))/LEN("Alolan "&amp;AA1521))
         - SUMPRODUCT((LEN($Y$2:$Y$4096)-LEN(SUBSTITUTE($Y$2:$Y$4096,"Galarian "&amp;AA1521,"")))/LEN("Galarian "&amp;AA1521))
         - SUMPRODUCT((LEN($Y$2:$Y$4096)-LEN(SUBSTITUTE($Y$2:$Y$4096,"Hisuian "&amp;AA1521,"")))/LEN("Hisuian "&amp;AA1521))
         - SUMPRODUCT((LEN($Y$2:$Y$4096)-LEN(SUBSTITUTE($Y$2:$Y$4096,"Paldean "&amp;AA1521,"")))/LEN("Paldean "&amp;AA1521))
      &gt;0,2,1)
   ))))</f>
        <v>1</v>
      </c>
      <c r="AN1521">
        <v>0</v>
      </c>
      <c r="AO1521">
        <v>0</v>
      </c>
    </row>
    <row r="1522" spans="1:41" x14ac:dyDescent="0.25">
      <c r="A1522" t="s">
        <v>2246</v>
      </c>
      <c r="B1522" t="s">
        <v>2243</v>
      </c>
      <c r="C1522" t="s">
        <v>1472</v>
      </c>
      <c r="D1522" t="s">
        <v>1524</v>
      </c>
      <c r="E1522">
        <v>38</v>
      </c>
      <c r="F1522">
        <v>55</v>
      </c>
      <c r="G1522">
        <v>85</v>
      </c>
      <c r="H1522">
        <v>30</v>
      </c>
      <c r="I1522">
        <v>65</v>
      </c>
      <c r="J1522">
        <v>30</v>
      </c>
      <c r="K1522" t="s">
        <v>2244</v>
      </c>
      <c r="L1522" t="s">
        <v>253</v>
      </c>
      <c r="M1522" t="s">
        <v>249</v>
      </c>
      <c r="N1522">
        <v>4.25</v>
      </c>
      <c r="O1522">
        <v>6.0200000000000005</v>
      </c>
      <c r="R1522">
        <f t="shared" si="100"/>
        <v>4</v>
      </c>
      <c r="S1522">
        <f t="shared" si="101"/>
        <v>6</v>
      </c>
      <c r="T1522">
        <f t="shared" si="102"/>
        <v>10</v>
      </c>
      <c r="U1522" t="s">
        <v>1472</v>
      </c>
      <c r="V1522" t="s">
        <v>1524</v>
      </c>
      <c r="W1522" t="s">
        <v>429</v>
      </c>
      <c r="X1522" t="s">
        <v>1471</v>
      </c>
      <c r="Y1522" t="s">
        <v>2247</v>
      </c>
      <c r="Z1522" cm="1">
        <f t="array" ref="Z1522">IF(ISBLANK(AK1522),_xlfn.LET(
    _xlpm.nameBeforeSlash, IF(ISNUMBER(SEARCH("/", Y1522)), LEFT(Y1522, SEARCH("/", Y1522)-1), Y1522),
    _xlpm.matchRow, IFERROR(MATCH(_xlpm.nameBeforeSlash, AA:AA, 0), ""),
    _xlpm.difference, IF(_xlpm.matchRow="", "", ABS((R1522 + S1522)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),IF(ISBLANK(Y1522),"","Hidden"))</f>
        <v>10</v>
      </c>
      <c r="AA1522" t="s">
        <v>2248</v>
      </c>
      <c r="AB1522" t="s">
        <v>1594</v>
      </c>
      <c r="AC1522" t="s">
        <v>1125</v>
      </c>
      <c r="AD1522" t="str">
        <f>_xlfn.XLOOKUP(AC1522,moves!A:A,moves!B:B)</f>
        <v>ghost</v>
      </c>
      <c r="AE1522">
        <f>_xlfn.XLOOKUP(AC1522,moves!A:A,moves!D:D)</f>
        <v>1</v>
      </c>
      <c r="AF1522" t="str">
        <f>_xlfn.XLOOKUP(AC1522,moves!A:A,moves!E:E)</f>
        <v>Inflict the Paralyzed status on the target. If the target was already Paralyzed: Increased attack strength by 2.</v>
      </c>
      <c r="AG1522">
        <v>0</v>
      </c>
      <c r="AH1522">
        <v>0</v>
      </c>
      <c r="AI1522">
        <f t="shared" si="103"/>
        <v>0</v>
      </c>
      <c r="AJ1522" t="s">
        <v>523</v>
      </c>
      <c r="AL1522">
        <v>0</v>
      </c>
      <c r="AM1522" cm="1">
        <f t="array" ref="AM1522">IF(AL1522=1,1,
   IF(ISTEXT(AK1522),1,
   IF(AO1522&gt;1,AM1521,
   IF(AI1522=1,
      IF(SUMPRODUCT((LEN($Y$2:$Y$4096)-LEN(SUBSTITUTE($Y$2:$Y$4096,AA1522,"")))/LEN(AA1522))&gt;0,2,1),
      IF(
         SUMPRODUCT((LEN($Y$2:$Y$4096)-LEN(SUBSTITUTE($Y$2:$Y$4096,AA1522,"")))/LEN(AA1522))
         - SUMPRODUCT((LEN($Y$2:$Y$4096)-LEN(SUBSTITUTE($Y$2:$Y$4096,"Alolan "&amp;AA1522,"")))/LEN("Alolan "&amp;AA1522))
         - SUMPRODUCT((LEN($Y$2:$Y$4096)-LEN(SUBSTITUTE($Y$2:$Y$4096,"Galarian "&amp;AA1522,"")))/LEN("Galarian "&amp;AA1522))
         - SUMPRODUCT((LEN($Y$2:$Y$4096)-LEN(SUBSTITUTE($Y$2:$Y$4096,"Hisuian "&amp;AA1522,"")))/LEN("Hisuian "&amp;AA1522))
         - SUMPRODUCT((LEN($Y$2:$Y$4096)-LEN(SUBSTITUTE($Y$2:$Y$4096,"Paldean "&amp;AA1522,"")))/LEN("Paldean "&amp;AA1522))
      &gt;0,2,1)
   ))))</f>
        <v>1</v>
      </c>
      <c r="AN1522">
        <v>0</v>
      </c>
      <c r="AO1522">
        <v>0</v>
      </c>
    </row>
    <row r="1523" spans="1:41" x14ac:dyDescent="0.25">
      <c r="A1523" t="s">
        <v>4331</v>
      </c>
      <c r="B1523" t="s">
        <v>2243</v>
      </c>
      <c r="C1523" t="s">
        <v>1524</v>
      </c>
      <c r="D1523"/>
      <c r="E1523">
        <v>38</v>
      </c>
      <c r="F1523">
        <v>30</v>
      </c>
      <c r="G1523">
        <v>85</v>
      </c>
      <c r="H1523">
        <v>55</v>
      </c>
      <c r="I1523">
        <v>65</v>
      </c>
      <c r="J1523">
        <v>30</v>
      </c>
      <c r="K1523" t="s">
        <v>2244</v>
      </c>
      <c r="L1523" t="s">
        <v>253</v>
      </c>
      <c r="M1523" t="s">
        <v>248</v>
      </c>
      <c r="N1523">
        <v>4.25</v>
      </c>
      <c r="O1523">
        <v>6.0200000000000005</v>
      </c>
      <c r="R1523">
        <f t="shared" si="100"/>
        <v>4</v>
      </c>
      <c r="S1523">
        <f t="shared" si="101"/>
        <v>6</v>
      </c>
      <c r="T1523">
        <f t="shared" si="102"/>
        <v>10</v>
      </c>
      <c r="U1523" t="s">
        <v>1524</v>
      </c>
      <c r="V1523" t="s">
        <v>429</v>
      </c>
      <c r="W1523" t="s">
        <v>1471</v>
      </c>
      <c r="X1523" t="s">
        <v>1468</v>
      </c>
      <c r="Y1523" t="s">
        <v>5602</v>
      </c>
      <c r="Z1523" cm="1">
        <f t="array" ref="Z1523">IF(ISBLANK(AK1523),_xlfn.LET(
    _xlpm.nameBeforeSlash, IF(ISNUMBER(SEARCH("/", Y1523)), LEFT(Y1523, SEARCH("/", Y1523)-1), Y1523),
    _xlpm.matchRow, IFERROR(MATCH(_xlpm.nameBeforeSlash, AA:AA, 0), ""),
    _xlpm.difference, IF(_xlpm.matchRow="", "", ABS((R1523 + S1523)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),IF(ISBLANK(Y1523),"","Hidden"))</f>
        <v>10</v>
      </c>
      <c r="AA1523" t="s">
        <v>5603</v>
      </c>
      <c r="AC1523" t="s">
        <v>1127</v>
      </c>
      <c r="AD1523" t="str">
        <f>_xlfn.XLOOKUP(AC1523,moves!A:A,moves!B:B)</f>
        <v>ghost</v>
      </c>
      <c r="AE1523">
        <f>_xlfn.XLOOKUP(AC1523,moves!A:A,moves!D:D)</f>
        <v>0</v>
      </c>
      <c r="AF1523" t="str">
        <f>_xlfn.XLOOKUP(AC1523,moves!A:A,moves!E:E)</f>
        <v>Deal damage equal to the absolute value of the difference between the user and target's current health. This damage cannot be increased in any way.</v>
      </c>
      <c r="AG1523">
        <v>0</v>
      </c>
      <c r="AH1523">
        <v>0</v>
      </c>
      <c r="AI1523">
        <f t="shared" si="103"/>
        <v>1</v>
      </c>
      <c r="AJ1523" t="s">
        <v>523</v>
      </c>
      <c r="AL1523">
        <v>0</v>
      </c>
      <c r="AM1523" cm="1">
        <f t="array" ref="AM1523">IF(AL1523=1,1,
   IF(ISTEXT(AK1523),1,
   IF(AO1523&gt;1,AM1522,
   IF(AI1523=1,
      IF(SUMPRODUCT((LEN($Y$2:$Y$4096)-LEN(SUBSTITUTE($Y$2:$Y$4096,AA1523,"")))/LEN(AA1523))&gt;0,2,1),
      IF(
         SUMPRODUCT((LEN($Y$2:$Y$4096)-LEN(SUBSTITUTE($Y$2:$Y$4096,AA1523,"")))/LEN(AA1523))
         - SUMPRODUCT((LEN($Y$2:$Y$4096)-LEN(SUBSTITUTE($Y$2:$Y$4096,"Alolan "&amp;AA1523,"")))/LEN("Alolan "&amp;AA1523))
         - SUMPRODUCT((LEN($Y$2:$Y$4096)-LEN(SUBSTITUTE($Y$2:$Y$4096,"Galarian "&amp;AA1523,"")))/LEN("Galarian "&amp;AA1523))
         - SUMPRODUCT((LEN($Y$2:$Y$4096)-LEN(SUBSTITUTE($Y$2:$Y$4096,"Hisuian "&amp;AA1523,"")))/LEN("Hisuian "&amp;AA1523))
         - SUMPRODUCT((LEN($Y$2:$Y$4096)-LEN(SUBSTITUTE($Y$2:$Y$4096,"Paldean "&amp;AA1523,"")))/LEN("Paldean "&amp;AA1523))
      &gt;0,2,1)
   ))))</f>
        <v>1</v>
      </c>
      <c r="AN1523">
        <v>0</v>
      </c>
      <c r="AO1523">
        <v>0</v>
      </c>
    </row>
    <row r="1524" spans="1:41" x14ac:dyDescent="0.25">
      <c r="A1524" t="s">
        <v>4332</v>
      </c>
      <c r="B1524" t="s">
        <v>2243</v>
      </c>
      <c r="C1524" t="s">
        <v>1472</v>
      </c>
      <c r="D1524" t="s">
        <v>1524</v>
      </c>
      <c r="E1524">
        <v>38</v>
      </c>
      <c r="F1524">
        <v>55</v>
      </c>
      <c r="G1524">
        <v>85</v>
      </c>
      <c r="H1524">
        <v>30</v>
      </c>
      <c r="I1524">
        <v>65</v>
      </c>
      <c r="J1524">
        <v>30</v>
      </c>
      <c r="K1524" t="s">
        <v>2244</v>
      </c>
      <c r="L1524" t="s">
        <v>253</v>
      </c>
      <c r="M1524" t="s">
        <v>249</v>
      </c>
      <c r="N1524">
        <v>4.25</v>
      </c>
      <c r="O1524">
        <v>6.0200000000000005</v>
      </c>
      <c r="R1524">
        <f t="shared" si="100"/>
        <v>4</v>
      </c>
      <c r="S1524">
        <f t="shared" si="101"/>
        <v>6</v>
      </c>
      <c r="T1524">
        <f t="shared" si="102"/>
        <v>10</v>
      </c>
      <c r="U1524" t="s">
        <v>1472</v>
      </c>
      <c r="V1524" t="s">
        <v>1524</v>
      </c>
      <c r="W1524" t="s">
        <v>429</v>
      </c>
      <c r="X1524" t="s">
        <v>1471</v>
      </c>
      <c r="Y1524" t="s">
        <v>5604</v>
      </c>
      <c r="Z1524" cm="1">
        <f t="array" ref="Z1524">IF(ISBLANK(AK1524),_xlfn.LET(
    _xlpm.nameBeforeSlash, IF(ISNUMBER(SEARCH("/", Y1524)), LEFT(Y1524, SEARCH("/", Y1524)-1), Y1524),
    _xlpm.matchRow, IFERROR(MATCH(_xlpm.nameBeforeSlash, AA:AA, 0), ""),
    _xlpm.difference, IF(_xlpm.matchRow="", "", ABS((R1524 + S1524)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),IF(ISBLANK(Y1524),"","Hidden"))</f>
        <v>10</v>
      </c>
      <c r="AA1524" t="s">
        <v>5605</v>
      </c>
      <c r="AB1524" t="s">
        <v>1594</v>
      </c>
      <c r="AC1524" t="s">
        <v>960</v>
      </c>
      <c r="AD1524" t="str">
        <f>_xlfn.XLOOKUP(AC1524,moves!A:A,moves!B:B)</f>
        <v>dark</v>
      </c>
      <c r="AE1524">
        <f>_xlfn.XLOOKUP(AC1524,moves!A:A,moves!D:D)</f>
        <v>1</v>
      </c>
      <c r="AF1524" t="str">
        <f>_xlfn.XLOOKUP(AC1524,moves!A:A,moves!E:E)</f>
        <v>When the target is next attacked: Add 1 critical hit to the roll.</v>
      </c>
      <c r="AG1524">
        <v>0</v>
      </c>
      <c r="AH1524">
        <v>0</v>
      </c>
      <c r="AI1524">
        <f t="shared" si="103"/>
        <v>1</v>
      </c>
      <c r="AJ1524" t="s">
        <v>523</v>
      </c>
      <c r="AL1524">
        <v>0</v>
      </c>
      <c r="AM1524" cm="1">
        <f t="array" ref="AM1524">IF(AL1524=1,1,
   IF(ISTEXT(AK1524),1,
   IF(AO1524&gt;1,AM1523,
   IF(AI1524=1,
      IF(SUMPRODUCT((LEN($Y$2:$Y$4096)-LEN(SUBSTITUTE($Y$2:$Y$4096,AA1524,"")))/LEN(AA1524))&gt;0,2,1),
      IF(
         SUMPRODUCT((LEN($Y$2:$Y$4096)-LEN(SUBSTITUTE($Y$2:$Y$4096,AA1524,"")))/LEN(AA1524))
         - SUMPRODUCT((LEN($Y$2:$Y$4096)-LEN(SUBSTITUTE($Y$2:$Y$4096,"Alolan "&amp;AA1524,"")))/LEN("Alolan "&amp;AA1524))
         - SUMPRODUCT((LEN($Y$2:$Y$4096)-LEN(SUBSTITUTE($Y$2:$Y$4096,"Galarian "&amp;AA1524,"")))/LEN("Galarian "&amp;AA1524))
         - SUMPRODUCT((LEN($Y$2:$Y$4096)-LEN(SUBSTITUTE($Y$2:$Y$4096,"Hisuian "&amp;AA1524,"")))/LEN("Hisuian "&amp;AA1524))
         - SUMPRODUCT((LEN($Y$2:$Y$4096)-LEN(SUBSTITUTE($Y$2:$Y$4096,"Paldean "&amp;AA1524,"")))/LEN("Paldean "&amp;AA1524))
      &gt;0,2,1)
   ))))</f>
        <v>1</v>
      </c>
      <c r="AN1524">
        <v>0</v>
      </c>
      <c r="AO1524">
        <v>0</v>
      </c>
    </row>
    <row r="1525" spans="1:41" x14ac:dyDescent="0.25">
      <c r="A1525">
        <v>563</v>
      </c>
      <c r="B1525" t="s">
        <v>2245</v>
      </c>
      <c r="C1525" t="s">
        <v>1524</v>
      </c>
      <c r="D1525"/>
      <c r="E1525">
        <v>58</v>
      </c>
      <c r="F1525">
        <v>50</v>
      </c>
      <c r="G1525">
        <v>145</v>
      </c>
      <c r="H1525">
        <v>95</v>
      </c>
      <c r="I1525">
        <v>105</v>
      </c>
      <c r="J1525">
        <v>30</v>
      </c>
      <c r="K1525" t="s">
        <v>2249</v>
      </c>
      <c r="L1525" t="s">
        <v>253</v>
      </c>
      <c r="M1525" t="s">
        <v>248</v>
      </c>
      <c r="N1525">
        <v>6.45</v>
      </c>
      <c r="O1525">
        <v>9.82</v>
      </c>
      <c r="R1525">
        <f t="shared" si="100"/>
        <v>6</v>
      </c>
      <c r="S1525">
        <f t="shared" si="101"/>
        <v>10</v>
      </c>
      <c r="T1525">
        <f t="shared" si="102"/>
        <v>16</v>
      </c>
      <c r="U1525" t="s">
        <v>1524</v>
      </c>
      <c r="V1525" t="s">
        <v>429</v>
      </c>
      <c r="W1525" t="s">
        <v>1471</v>
      </c>
      <c r="X1525" t="s">
        <v>1468</v>
      </c>
      <c r="Z1525" t="str" cm="1">
        <f t="array" ref="Z1525">IF(ISBLANK(AK1525),_xlfn.LET(
    _xlpm.nameBeforeSlash, IF(ISNUMBER(SEARCH("/", Y1525)), LEFT(Y1525, SEARCH("/", Y1525)-1), Y1525),
    _xlpm.matchRow, IFERROR(MATCH(_xlpm.nameBeforeSlash, AA:AA, 0), ""),
    _xlpm.difference, IF(_xlpm.matchRow="", "", ABS((R1525 + S1525)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),IF(ISBLANK(Y1525),"","Hidden"))</f>
        <v/>
      </c>
      <c r="AA1525" t="s">
        <v>2245</v>
      </c>
      <c r="AC1525" t="s">
        <v>1114</v>
      </c>
      <c r="AD1525" t="str">
        <f>_xlfn.XLOOKUP(AC1525,moves!A:A,moves!B:B)</f>
        <v>ghost</v>
      </c>
      <c r="AE1525">
        <f>_xlfn.XLOOKUP(AC1525,moves!A:A,moves!D:D)</f>
        <v>4</v>
      </c>
      <c r="AF1525" t="str">
        <f>_xlfn.XLOOKUP(AC1525,moves!A:A,moves!E:E)</f>
        <v>When the target is next attacked: Add 1 regular hit to the roll.</v>
      </c>
      <c r="AG1525">
        <v>0</v>
      </c>
      <c r="AH1525">
        <v>0</v>
      </c>
      <c r="AI1525">
        <f t="shared" si="103"/>
        <v>0</v>
      </c>
      <c r="AJ1525" t="s">
        <v>524</v>
      </c>
      <c r="AL1525">
        <v>0</v>
      </c>
      <c r="AM1525" cm="1">
        <f t="array" ref="AM1525">IF(AL1525=1,1,
   IF(ISTEXT(AK1525),1,
   IF(AO1525&gt;1,AM1524,
   IF(AI1525=1,
      IF(SUMPRODUCT((LEN($Y$2:$Y$4096)-LEN(SUBSTITUTE($Y$2:$Y$4096,AA1525,"")))/LEN(AA1525))&gt;0,2,1),
      IF(
         SUMPRODUCT((LEN($Y$2:$Y$4096)-LEN(SUBSTITUTE($Y$2:$Y$4096,AA1525,"")))/LEN(AA1525))
         - SUMPRODUCT((LEN($Y$2:$Y$4096)-LEN(SUBSTITUTE($Y$2:$Y$4096,"Alolan "&amp;AA1525,"")))/LEN("Alolan "&amp;AA1525))
         - SUMPRODUCT((LEN($Y$2:$Y$4096)-LEN(SUBSTITUTE($Y$2:$Y$4096,"Galarian "&amp;AA1525,"")))/LEN("Galarian "&amp;AA1525))
         - SUMPRODUCT((LEN($Y$2:$Y$4096)-LEN(SUBSTITUTE($Y$2:$Y$4096,"Hisuian "&amp;AA1525,"")))/LEN("Hisuian "&amp;AA1525))
         - SUMPRODUCT((LEN($Y$2:$Y$4096)-LEN(SUBSTITUTE($Y$2:$Y$4096,"Paldean "&amp;AA1525,"")))/LEN("Paldean "&amp;AA1525))
      &gt;0,2,1)
   ))))</f>
        <v>2</v>
      </c>
      <c r="AN1525">
        <v>0</v>
      </c>
      <c r="AO1525">
        <v>0</v>
      </c>
    </row>
    <row r="1526" spans="1:41" x14ac:dyDescent="0.25">
      <c r="A1526" t="s">
        <v>4333</v>
      </c>
      <c r="B1526" t="s">
        <v>2245</v>
      </c>
      <c r="C1526" t="s">
        <v>1524</v>
      </c>
      <c r="D1526"/>
      <c r="E1526">
        <v>58</v>
      </c>
      <c r="F1526">
        <v>50</v>
      </c>
      <c r="G1526">
        <v>145</v>
      </c>
      <c r="H1526">
        <v>95</v>
      </c>
      <c r="I1526">
        <v>105</v>
      </c>
      <c r="J1526">
        <v>30</v>
      </c>
      <c r="K1526" t="s">
        <v>2249</v>
      </c>
      <c r="L1526" t="s">
        <v>253</v>
      </c>
      <c r="M1526" t="s">
        <v>248</v>
      </c>
      <c r="N1526">
        <v>6.45</v>
      </c>
      <c r="O1526">
        <v>9.82</v>
      </c>
      <c r="R1526">
        <f t="shared" si="100"/>
        <v>6</v>
      </c>
      <c r="S1526">
        <f t="shared" si="101"/>
        <v>10</v>
      </c>
      <c r="T1526">
        <f t="shared" si="102"/>
        <v>16</v>
      </c>
      <c r="U1526" t="s">
        <v>1524</v>
      </c>
      <c r="V1526" t="s">
        <v>429</v>
      </c>
      <c r="W1526" t="s">
        <v>1471</v>
      </c>
      <c r="X1526" t="s">
        <v>1468</v>
      </c>
      <c r="Z1526" t="str" cm="1">
        <f t="array" ref="Z1526">IF(ISBLANK(AK1526),_xlfn.LET(
    _xlpm.nameBeforeSlash, IF(ISNUMBER(SEARCH("/", Y1526)), LEFT(Y1526, SEARCH("/", Y1526)-1), Y1526),
    _xlpm.matchRow, IFERROR(MATCH(_xlpm.nameBeforeSlash, AA:AA, 0), ""),
    _xlpm.difference, IF(_xlpm.matchRow="", "", ABS((R1526 + S1526)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),IF(ISBLANK(Y1526),"","Hidden"))</f>
        <v/>
      </c>
      <c r="AA1526" t="s">
        <v>5602</v>
      </c>
      <c r="AC1526" t="s">
        <v>889</v>
      </c>
      <c r="AD1526" t="str">
        <f>_xlfn.XLOOKUP(AC1526,moves!A:A,moves!B:B)</f>
        <v>ghost</v>
      </c>
      <c r="AE1526">
        <f>_xlfn.XLOOKUP(AC1526,moves!A:A,moves!D:D)</f>
        <v>1</v>
      </c>
      <c r="AF1526" t="str">
        <f>_xlfn.XLOOKUP(AC1526,moves!A:A,moves!E:E)</f>
        <v xml:space="preserve">The target faints if the user faints before its next turn. </v>
      </c>
      <c r="AG1526">
        <v>0</v>
      </c>
      <c r="AH1526">
        <v>0</v>
      </c>
      <c r="AI1526">
        <f t="shared" si="103"/>
        <v>1</v>
      </c>
      <c r="AJ1526" t="s">
        <v>524</v>
      </c>
      <c r="AL1526">
        <v>0</v>
      </c>
      <c r="AM1526" cm="1">
        <f t="array" ref="AM1526">IF(AL1526=1,1,
   IF(ISTEXT(AK1526),1,
   IF(AO1526&gt;1,AM1525,
   IF(AI1526=1,
      IF(SUMPRODUCT((LEN($Y$2:$Y$4096)-LEN(SUBSTITUTE($Y$2:$Y$4096,AA1526,"")))/LEN(AA1526))&gt;0,2,1),
      IF(
         SUMPRODUCT((LEN($Y$2:$Y$4096)-LEN(SUBSTITUTE($Y$2:$Y$4096,AA1526,"")))/LEN(AA1526))
         - SUMPRODUCT((LEN($Y$2:$Y$4096)-LEN(SUBSTITUTE($Y$2:$Y$4096,"Alolan "&amp;AA1526,"")))/LEN("Alolan "&amp;AA1526))
         - SUMPRODUCT((LEN($Y$2:$Y$4096)-LEN(SUBSTITUTE($Y$2:$Y$4096,"Galarian "&amp;AA1526,"")))/LEN("Galarian "&amp;AA1526))
         - SUMPRODUCT((LEN($Y$2:$Y$4096)-LEN(SUBSTITUTE($Y$2:$Y$4096,"Hisuian "&amp;AA1526,"")))/LEN("Hisuian "&amp;AA1526))
         - SUMPRODUCT((LEN($Y$2:$Y$4096)-LEN(SUBSTITUTE($Y$2:$Y$4096,"Paldean "&amp;AA1526,"")))/LEN("Paldean "&amp;AA1526))
      &gt;0,2,1)
   ))))</f>
        <v>2</v>
      </c>
      <c r="AN1526">
        <v>0</v>
      </c>
      <c r="AO1526">
        <v>0</v>
      </c>
    </row>
    <row r="1527" spans="1:41" x14ac:dyDescent="0.25">
      <c r="A1527">
        <v>568</v>
      </c>
      <c r="B1527" t="s">
        <v>2256</v>
      </c>
      <c r="C1527" t="s">
        <v>1469</v>
      </c>
      <c r="D1527"/>
      <c r="E1527">
        <v>50</v>
      </c>
      <c r="F1527">
        <v>50</v>
      </c>
      <c r="G1527">
        <v>62</v>
      </c>
      <c r="H1527">
        <v>40</v>
      </c>
      <c r="I1527">
        <v>62</v>
      </c>
      <c r="J1527">
        <v>65</v>
      </c>
      <c r="K1527" t="s">
        <v>2257</v>
      </c>
      <c r="L1527" t="s">
        <v>250</v>
      </c>
      <c r="M1527" t="s">
        <v>249</v>
      </c>
      <c r="N1527">
        <v>5.5</v>
      </c>
      <c r="O1527">
        <v>5.7199999999999989</v>
      </c>
      <c r="R1527">
        <f t="shared" si="100"/>
        <v>6</v>
      </c>
      <c r="S1527">
        <f t="shared" si="101"/>
        <v>6</v>
      </c>
      <c r="T1527">
        <f t="shared" si="102"/>
        <v>12</v>
      </c>
      <c r="U1527" t="s">
        <v>1469</v>
      </c>
      <c r="V1527" t="s">
        <v>1514</v>
      </c>
      <c r="W1527" t="s">
        <v>1512</v>
      </c>
      <c r="X1527" t="s">
        <v>1468</v>
      </c>
      <c r="Y1527" t="s">
        <v>2258</v>
      </c>
      <c r="Z1527" cm="1">
        <f t="array" ref="Z1527">IF(ISBLANK(AK1527),_xlfn.LET(
    _xlpm.nameBeforeSlash, IF(ISNUMBER(SEARCH("/", Y1527)), LEFT(Y1527, SEARCH("/", Y1527)-1), Y1527),
    _xlpm.matchRow, IFERROR(MATCH(_xlpm.nameBeforeSlash, AA:AA, 0), ""),
    _xlpm.difference, IF(_xlpm.matchRow="", "", ABS((R1527 + S1527)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),IF(ISBLANK(Y1527),"","Hidden"))</f>
        <v>8</v>
      </c>
      <c r="AA1527" t="s">
        <v>2256</v>
      </c>
      <c r="AC1527" t="s">
        <v>1297</v>
      </c>
      <c r="AD1527" t="str">
        <f>_xlfn.XLOOKUP(AC1527,moves!A:A,moves!B:B)</f>
        <v>poison</v>
      </c>
      <c r="AE1527">
        <f>_xlfn.XLOOKUP(AC1527,moves!A:A,moves!D:D)</f>
        <v>3</v>
      </c>
      <c r="AF1527" t="str">
        <f>_xlfn.XLOOKUP(AC1527,moves!A:A,moves!E:E)</f>
        <v>Inflict the Poisoned status on the target.</v>
      </c>
      <c r="AG1527">
        <v>0</v>
      </c>
      <c r="AH1527">
        <v>0</v>
      </c>
      <c r="AI1527">
        <f t="shared" si="103"/>
        <v>0</v>
      </c>
      <c r="AJ1527" t="s">
        <v>523</v>
      </c>
      <c r="AL1527">
        <v>0</v>
      </c>
      <c r="AM1527" cm="1">
        <f t="array" ref="AM1527">IF(AL1527=1,1,
   IF(ISTEXT(AK1527),1,
   IF(AO1527&gt;1,AM1526,
   IF(AI1527=1,
      IF(SUMPRODUCT((LEN($Y$2:$Y$4096)-LEN(SUBSTITUTE($Y$2:$Y$4096,AA1527,"")))/LEN(AA1527))&gt;0,2,1),
      IF(
         SUMPRODUCT((LEN($Y$2:$Y$4096)-LEN(SUBSTITUTE($Y$2:$Y$4096,AA1527,"")))/LEN(AA1527))
         - SUMPRODUCT((LEN($Y$2:$Y$4096)-LEN(SUBSTITUTE($Y$2:$Y$4096,"Alolan "&amp;AA1527,"")))/LEN("Alolan "&amp;AA1527))
         - SUMPRODUCT((LEN($Y$2:$Y$4096)-LEN(SUBSTITUTE($Y$2:$Y$4096,"Galarian "&amp;AA1527,"")))/LEN("Galarian "&amp;AA1527))
         - SUMPRODUCT((LEN($Y$2:$Y$4096)-LEN(SUBSTITUTE($Y$2:$Y$4096,"Hisuian "&amp;AA1527,"")))/LEN("Hisuian "&amp;AA1527))
         - SUMPRODUCT((LEN($Y$2:$Y$4096)-LEN(SUBSTITUTE($Y$2:$Y$4096,"Paldean "&amp;AA1527,"")))/LEN("Paldean "&amp;AA1527))
      &gt;0,2,1)
   ))))</f>
        <v>1</v>
      </c>
      <c r="AN1527">
        <v>0</v>
      </c>
      <c r="AO1527">
        <v>0</v>
      </c>
    </row>
    <row r="1528" spans="1:41" x14ac:dyDescent="0.25">
      <c r="A1528" t="s">
        <v>4334</v>
      </c>
      <c r="B1528" t="s">
        <v>2256</v>
      </c>
      <c r="C1528" t="s">
        <v>1469</v>
      </c>
      <c r="D1528"/>
      <c r="E1528">
        <v>50</v>
      </c>
      <c r="F1528">
        <v>50</v>
      </c>
      <c r="G1528">
        <v>62</v>
      </c>
      <c r="H1528">
        <v>40</v>
      </c>
      <c r="I1528">
        <v>62</v>
      </c>
      <c r="J1528">
        <v>65</v>
      </c>
      <c r="K1528" t="s">
        <v>2257</v>
      </c>
      <c r="L1528" t="s">
        <v>250</v>
      </c>
      <c r="M1528" t="s">
        <v>249</v>
      </c>
      <c r="N1528">
        <v>5.5</v>
      </c>
      <c r="O1528">
        <v>5.7199999999999989</v>
      </c>
      <c r="R1528">
        <f t="shared" si="100"/>
        <v>6</v>
      </c>
      <c r="S1528">
        <f t="shared" si="101"/>
        <v>6</v>
      </c>
      <c r="T1528">
        <f t="shared" si="102"/>
        <v>12</v>
      </c>
      <c r="U1528" t="s">
        <v>1469</v>
      </c>
      <c r="V1528" t="s">
        <v>1514</v>
      </c>
      <c r="W1528" t="s">
        <v>1512</v>
      </c>
      <c r="X1528" t="s">
        <v>1468</v>
      </c>
      <c r="Y1528" t="s">
        <v>5606</v>
      </c>
      <c r="Z1528" cm="1">
        <f t="array" ref="Z1528">IF(ISBLANK(AK1528),_xlfn.LET(
    _xlpm.nameBeforeSlash, IF(ISNUMBER(SEARCH("/", Y1528)), LEFT(Y1528, SEARCH("/", Y1528)-1), Y1528),
    _xlpm.matchRow, IFERROR(MATCH(_xlpm.nameBeforeSlash, AA:AA, 0), ""),
    _xlpm.difference, IF(_xlpm.matchRow="", "", ABS((R1528 + S1528)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),IF(ISBLANK(Y1528),"","Hidden"))</f>
        <v>8</v>
      </c>
      <c r="AA1528" t="s">
        <v>5607</v>
      </c>
      <c r="AC1528" t="s">
        <v>1271</v>
      </c>
      <c r="AD1528" t="str">
        <f>_xlfn.XLOOKUP(AC1528,moves!A:A,moves!B:B)</f>
        <v>normal</v>
      </c>
      <c r="AE1528">
        <f>_xlfn.XLOOKUP(AC1528,moves!A:A,moves!D:D)</f>
        <v>1</v>
      </c>
      <c r="AF1528" t="str">
        <f>_xlfn.XLOOKUP(AC1528,moves!A:A,moves!E:E)</f>
        <v>Restore the effect of the user's held item. If the held item was discarded: Reattach it to the user.</v>
      </c>
      <c r="AG1528">
        <v>0</v>
      </c>
      <c r="AH1528">
        <v>0</v>
      </c>
      <c r="AI1528">
        <f t="shared" si="103"/>
        <v>1</v>
      </c>
      <c r="AJ1528" t="s">
        <v>523</v>
      </c>
      <c r="AL1528">
        <v>0</v>
      </c>
      <c r="AM1528" cm="1">
        <f t="array" ref="AM1528">IF(AL1528=1,1,
   IF(ISTEXT(AK1528),1,
   IF(AO1528&gt;1,AM1527,
   IF(AI1528=1,
      IF(SUMPRODUCT((LEN($Y$2:$Y$4096)-LEN(SUBSTITUTE($Y$2:$Y$4096,AA1528,"")))/LEN(AA1528))&gt;0,2,1),
      IF(
         SUMPRODUCT((LEN($Y$2:$Y$4096)-LEN(SUBSTITUTE($Y$2:$Y$4096,AA1528,"")))/LEN(AA1528))
         - SUMPRODUCT((LEN($Y$2:$Y$4096)-LEN(SUBSTITUTE($Y$2:$Y$4096,"Alolan "&amp;AA1528,"")))/LEN("Alolan "&amp;AA1528))
         - SUMPRODUCT((LEN($Y$2:$Y$4096)-LEN(SUBSTITUTE($Y$2:$Y$4096,"Galarian "&amp;AA1528,"")))/LEN("Galarian "&amp;AA1528))
         - SUMPRODUCT((LEN($Y$2:$Y$4096)-LEN(SUBSTITUTE($Y$2:$Y$4096,"Hisuian "&amp;AA1528,"")))/LEN("Hisuian "&amp;AA1528))
         - SUMPRODUCT((LEN($Y$2:$Y$4096)-LEN(SUBSTITUTE($Y$2:$Y$4096,"Paldean "&amp;AA1528,"")))/LEN("Paldean "&amp;AA1528))
      &gt;0,2,1)
   ))))</f>
        <v>1</v>
      </c>
      <c r="AN1528">
        <v>0</v>
      </c>
      <c r="AO1528">
        <v>0</v>
      </c>
    </row>
    <row r="1529" spans="1:41" x14ac:dyDescent="0.25">
      <c r="A1529">
        <v>569</v>
      </c>
      <c r="B1529" t="s">
        <v>2258</v>
      </c>
      <c r="C1529" t="s">
        <v>1469</v>
      </c>
      <c r="D1529"/>
      <c r="E1529">
        <v>80</v>
      </c>
      <c r="F1529">
        <v>95</v>
      </c>
      <c r="G1529">
        <v>92</v>
      </c>
      <c r="H1529">
        <v>60</v>
      </c>
      <c r="I1529">
        <v>82</v>
      </c>
      <c r="J1529">
        <v>75</v>
      </c>
      <c r="K1529" t="s">
        <v>2259</v>
      </c>
      <c r="L1529" t="s">
        <v>250</v>
      </c>
      <c r="M1529" t="s">
        <v>249</v>
      </c>
      <c r="N1529">
        <v>8.35</v>
      </c>
      <c r="O1529">
        <v>8.4199999999999982</v>
      </c>
      <c r="R1529">
        <f t="shared" si="100"/>
        <v>8</v>
      </c>
      <c r="S1529">
        <f t="shared" si="101"/>
        <v>8</v>
      </c>
      <c r="T1529">
        <f t="shared" si="102"/>
        <v>16</v>
      </c>
      <c r="U1529" t="s">
        <v>1469</v>
      </c>
      <c r="V1529" t="s">
        <v>1514</v>
      </c>
      <c r="W1529" t="s">
        <v>1512</v>
      </c>
      <c r="X1529" t="s">
        <v>1468</v>
      </c>
      <c r="Z1529" t="str" cm="1">
        <f t="array" ref="Z1529">IF(ISBLANK(AK1529),_xlfn.LET(
    _xlpm.nameBeforeSlash, IF(ISNUMBER(SEARCH("/", Y1529)), LEFT(Y1529, SEARCH("/", Y1529)-1), Y1529),
    _xlpm.matchRow, IFERROR(MATCH(_xlpm.nameBeforeSlash, AA:AA, 0), ""),
    _xlpm.difference, IF(_xlpm.matchRow="", "", ABS((R1529 + S1529)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),IF(ISBLANK(Y1529),"","Hidden"))</f>
        <v/>
      </c>
      <c r="AA1529" t="s">
        <v>2258</v>
      </c>
      <c r="AC1529" t="s">
        <v>1290</v>
      </c>
      <c r="AD1529" t="str">
        <f>_xlfn.XLOOKUP(AC1529,moves!A:A,moves!B:B)</f>
        <v>poison</v>
      </c>
      <c r="AE1529">
        <f>_xlfn.XLOOKUP(AC1529,moves!A:A,moves!D:D)</f>
        <v>5</v>
      </c>
      <c r="AF1529" t="str">
        <f>_xlfn.XLOOKUP(AC1529,moves!A:A,moves!E:E)</f>
        <v>If 2 or more status symbols are rolled: Inflict the Poisoned status on the target.</v>
      </c>
      <c r="AG1529">
        <v>0</v>
      </c>
      <c r="AH1529">
        <v>0</v>
      </c>
      <c r="AI1529">
        <f t="shared" si="103"/>
        <v>0</v>
      </c>
      <c r="AJ1529" t="s">
        <v>524</v>
      </c>
      <c r="AL1529">
        <v>0</v>
      </c>
      <c r="AM1529" cm="1">
        <f t="array" ref="AM1529">IF(AL1529=1,1,
   IF(ISTEXT(AK1529),1,
   IF(AO1529&gt;1,AM1528,
   IF(AI1529=1,
      IF(SUMPRODUCT((LEN($Y$2:$Y$4096)-LEN(SUBSTITUTE($Y$2:$Y$4096,AA1529,"")))/LEN(AA1529))&gt;0,2,1),
      IF(
         SUMPRODUCT((LEN($Y$2:$Y$4096)-LEN(SUBSTITUTE($Y$2:$Y$4096,AA1529,"")))/LEN(AA1529))
         - SUMPRODUCT((LEN($Y$2:$Y$4096)-LEN(SUBSTITUTE($Y$2:$Y$4096,"Alolan "&amp;AA1529,"")))/LEN("Alolan "&amp;AA1529))
         - SUMPRODUCT((LEN($Y$2:$Y$4096)-LEN(SUBSTITUTE($Y$2:$Y$4096,"Galarian "&amp;AA1529,"")))/LEN("Galarian "&amp;AA1529))
         - SUMPRODUCT((LEN($Y$2:$Y$4096)-LEN(SUBSTITUTE($Y$2:$Y$4096,"Hisuian "&amp;AA1529,"")))/LEN("Hisuian "&amp;AA1529))
         - SUMPRODUCT((LEN($Y$2:$Y$4096)-LEN(SUBSTITUTE($Y$2:$Y$4096,"Paldean "&amp;AA1529,"")))/LEN("Paldean "&amp;AA1529))
      &gt;0,2,1)
   ))))</f>
        <v>2</v>
      </c>
      <c r="AN1529">
        <v>0</v>
      </c>
      <c r="AO1529">
        <v>1</v>
      </c>
    </row>
    <row r="1530" spans="1:41" x14ac:dyDescent="0.25">
      <c r="A1530" t="s">
        <v>3314</v>
      </c>
      <c r="B1530" t="s">
        <v>2258</v>
      </c>
      <c r="C1530" t="s">
        <v>1469</v>
      </c>
      <c r="D1530"/>
      <c r="E1530">
        <v>80</v>
      </c>
      <c r="F1530">
        <v>95</v>
      </c>
      <c r="G1530">
        <v>92</v>
      </c>
      <c r="H1530">
        <v>60</v>
      </c>
      <c r="I1530">
        <v>82</v>
      </c>
      <c r="J1530">
        <v>75</v>
      </c>
      <c r="K1530" t="s">
        <v>2259</v>
      </c>
      <c r="L1530" t="s">
        <v>3446</v>
      </c>
      <c r="M1530" t="s">
        <v>3287</v>
      </c>
      <c r="N1530">
        <v>8.35</v>
      </c>
      <c r="O1530">
        <v>8.4199999999999982</v>
      </c>
      <c r="Q1530">
        <v>14</v>
      </c>
      <c r="R1530">
        <f t="shared" si="100"/>
        <v>8</v>
      </c>
      <c r="S1530">
        <f t="shared" si="101"/>
        <v>22</v>
      </c>
      <c r="T1530">
        <f t="shared" si="102"/>
        <v>30</v>
      </c>
      <c r="U1530" t="s">
        <v>1469</v>
      </c>
      <c r="V1530" t="s">
        <v>1514</v>
      </c>
      <c r="W1530" t="s">
        <v>1512</v>
      </c>
      <c r="X1530" t="s">
        <v>1468</v>
      </c>
      <c r="Z1530" t="str" cm="1">
        <f t="array" ref="Z1530">IF(ISBLANK(AK1530),_xlfn.LET(
    _xlpm.nameBeforeSlash, IF(ISNUMBER(SEARCH("/", Y1530)), LEFT(Y1530, SEARCH("/", Y1530)-1), Y1530),
    _xlpm.matchRow, IFERROR(MATCH(_xlpm.nameBeforeSlash, AA:AA, 0), ""),
    _xlpm.difference, IF(_xlpm.matchRow="", "", ABS((R1530 + S1530)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),IF(ISBLANK(Y1530),"","Hidden"))</f>
        <v/>
      </c>
      <c r="AA1530" t="s">
        <v>3417</v>
      </c>
      <c r="AB1530" t="s">
        <v>3299</v>
      </c>
      <c r="AC1530" t="s">
        <v>3342</v>
      </c>
      <c r="AD1530" t="str">
        <f>_xlfn.XLOOKUP(AC1530,moves!A:A,moves!B:B)</f>
        <v>poison</v>
      </c>
      <c r="AE1530">
        <f>_xlfn.XLOOKUP(AC1530,moves!A:A,moves!D:D)</f>
        <v>5</v>
      </c>
      <c r="AF1530" t="str">
        <f>_xlfn.XLOOKUP(AC1530,moves!A:A,moves!E:E)</f>
        <v>Inflict the Poisoned Status on all opposing active Pokémon.</v>
      </c>
      <c r="AG1530">
        <v>0</v>
      </c>
      <c r="AH1530">
        <v>0</v>
      </c>
      <c r="AI1530">
        <f t="shared" si="103"/>
        <v>0</v>
      </c>
      <c r="AJ1530" t="s">
        <v>524</v>
      </c>
      <c r="AL1530">
        <v>0</v>
      </c>
      <c r="AM1530" cm="1">
        <f t="array" ref="AM1530">IF(AL1530=1,1,
   IF(ISTEXT(AK1530),1,
   IF(AO1530&gt;1,AM1529,
   IF(AI1530=1,
      IF(SUMPRODUCT((LEN($Y$2:$Y$4096)-LEN(SUBSTITUTE($Y$2:$Y$4096,AA1530,"")))/LEN(AA1530))&gt;0,2,1),
      IF(
         SUMPRODUCT((LEN($Y$2:$Y$4096)-LEN(SUBSTITUTE($Y$2:$Y$4096,AA1530,"")))/LEN(AA1530))
         - SUMPRODUCT((LEN($Y$2:$Y$4096)-LEN(SUBSTITUTE($Y$2:$Y$4096,"Alolan "&amp;AA1530,"")))/LEN("Alolan "&amp;AA1530))
         - SUMPRODUCT((LEN($Y$2:$Y$4096)-LEN(SUBSTITUTE($Y$2:$Y$4096,"Galarian "&amp;AA1530,"")))/LEN("Galarian "&amp;AA1530))
         - SUMPRODUCT((LEN($Y$2:$Y$4096)-LEN(SUBSTITUTE($Y$2:$Y$4096,"Hisuian "&amp;AA1530,"")))/LEN("Hisuian "&amp;AA1530))
         - SUMPRODUCT((LEN($Y$2:$Y$4096)-LEN(SUBSTITUTE($Y$2:$Y$4096,"Paldean "&amp;AA1530,"")))/LEN("Paldean "&amp;AA1530))
      &gt;0,2,1)
   ))))</f>
        <v>2</v>
      </c>
      <c r="AN1530">
        <v>0</v>
      </c>
      <c r="AO1530">
        <v>2</v>
      </c>
    </row>
    <row r="1531" spans="1:41" x14ac:dyDescent="0.25">
      <c r="A1531" t="s">
        <v>4335</v>
      </c>
      <c r="B1531" t="s">
        <v>2258</v>
      </c>
      <c r="C1531" t="s">
        <v>1469</v>
      </c>
      <c r="D1531"/>
      <c r="E1531">
        <v>80</v>
      </c>
      <c r="F1531">
        <v>95</v>
      </c>
      <c r="G1531">
        <v>92</v>
      </c>
      <c r="H1531">
        <v>60</v>
      </c>
      <c r="I1531">
        <v>82</v>
      </c>
      <c r="J1531">
        <v>75</v>
      </c>
      <c r="K1531" t="s">
        <v>2259</v>
      </c>
      <c r="L1531" t="s">
        <v>250</v>
      </c>
      <c r="M1531" t="s">
        <v>249</v>
      </c>
      <c r="N1531">
        <v>8.35</v>
      </c>
      <c r="O1531">
        <v>8.4199999999999982</v>
      </c>
      <c r="R1531">
        <f t="shared" si="100"/>
        <v>8</v>
      </c>
      <c r="S1531">
        <f t="shared" si="101"/>
        <v>8</v>
      </c>
      <c r="T1531">
        <f t="shared" si="102"/>
        <v>16</v>
      </c>
      <c r="U1531" t="s">
        <v>1469</v>
      </c>
      <c r="V1531" t="s">
        <v>1514</v>
      </c>
      <c r="W1531" t="s">
        <v>1512</v>
      </c>
      <c r="X1531" t="s">
        <v>1468</v>
      </c>
      <c r="Z1531" t="str" cm="1">
        <f t="array" ref="Z1531">IF(ISBLANK(AK1531),_xlfn.LET(
    _xlpm.nameBeforeSlash, IF(ISNUMBER(SEARCH("/", Y1531)), LEFT(Y1531, SEARCH("/", Y1531)-1), Y1531),
    _xlpm.matchRow, IFERROR(MATCH(_xlpm.nameBeforeSlash, AA:AA, 0), ""),
    _xlpm.difference, IF(_xlpm.matchRow="", "", ABS((R1531 + S1531)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),IF(ISBLANK(Y1531),"","Hidden"))</f>
        <v/>
      </c>
      <c r="AA1531" t="s">
        <v>5606</v>
      </c>
      <c r="AC1531" t="s">
        <v>450</v>
      </c>
      <c r="AD1531" t="str">
        <f>_xlfn.XLOOKUP(AC1531,moves!A:A,moves!B:B)</f>
        <v>normal</v>
      </c>
      <c r="AE1531">
        <f>_xlfn.XLOOKUP(AC1531,moves!A:A,moves!D:D)</f>
        <v>6</v>
      </c>
      <c r="AF1531" t="str">
        <f>_xlfn.XLOOKUP(AC1531,moves!A:A,moves!E:E)</f>
        <v>Critical hits deal +2 damage. For each critical hit rolled: The user takes 3 damage.</v>
      </c>
      <c r="AG1531">
        <v>0</v>
      </c>
      <c r="AH1531">
        <v>0</v>
      </c>
      <c r="AI1531">
        <f t="shared" si="103"/>
        <v>1</v>
      </c>
      <c r="AJ1531" t="s">
        <v>524</v>
      </c>
      <c r="AL1531">
        <v>0</v>
      </c>
      <c r="AM1531" cm="1">
        <f t="array" ref="AM1531">IF(AL1531=1,1,
   IF(ISTEXT(AK1531),1,
   IF(AO1531&gt;1,AM1530,
   IF(AI1531=1,
      IF(SUMPRODUCT((LEN($Y$2:$Y$4096)-LEN(SUBSTITUTE($Y$2:$Y$4096,AA1531,"")))/LEN(AA1531))&gt;0,2,1),
      IF(
         SUMPRODUCT((LEN($Y$2:$Y$4096)-LEN(SUBSTITUTE($Y$2:$Y$4096,AA1531,"")))/LEN(AA1531))
         - SUMPRODUCT((LEN($Y$2:$Y$4096)-LEN(SUBSTITUTE($Y$2:$Y$4096,"Alolan "&amp;AA1531,"")))/LEN("Alolan "&amp;AA1531))
         - SUMPRODUCT((LEN($Y$2:$Y$4096)-LEN(SUBSTITUTE($Y$2:$Y$4096,"Galarian "&amp;AA1531,"")))/LEN("Galarian "&amp;AA1531))
         - SUMPRODUCT((LEN($Y$2:$Y$4096)-LEN(SUBSTITUTE($Y$2:$Y$4096,"Hisuian "&amp;AA1531,"")))/LEN("Hisuian "&amp;AA1531))
         - SUMPRODUCT((LEN($Y$2:$Y$4096)-LEN(SUBSTITUTE($Y$2:$Y$4096,"Paldean "&amp;AA1531,"")))/LEN("Paldean "&amp;AA1531))
      &gt;0,2,1)
   ))))</f>
        <v>2</v>
      </c>
      <c r="AN1531">
        <v>0</v>
      </c>
      <c r="AO1531">
        <v>1</v>
      </c>
    </row>
    <row r="1532" spans="1:41" x14ac:dyDescent="0.25">
      <c r="A1532" t="s">
        <v>4336</v>
      </c>
      <c r="B1532" t="s">
        <v>2258</v>
      </c>
      <c r="C1532" t="s">
        <v>1469</v>
      </c>
      <c r="D1532"/>
      <c r="E1532">
        <v>80</v>
      </c>
      <c r="F1532">
        <v>95</v>
      </c>
      <c r="G1532">
        <v>92</v>
      </c>
      <c r="H1532">
        <v>60</v>
      </c>
      <c r="I1532">
        <v>82</v>
      </c>
      <c r="J1532">
        <v>75</v>
      </c>
      <c r="K1532" t="s">
        <v>2259</v>
      </c>
      <c r="L1532" t="s">
        <v>3446</v>
      </c>
      <c r="M1532" t="s">
        <v>3287</v>
      </c>
      <c r="N1532">
        <v>8.35</v>
      </c>
      <c r="O1532">
        <v>8.4199999999999982</v>
      </c>
      <c r="Q1532">
        <v>14</v>
      </c>
      <c r="R1532">
        <f t="shared" si="100"/>
        <v>8</v>
      </c>
      <c r="S1532">
        <f t="shared" si="101"/>
        <v>22</v>
      </c>
      <c r="T1532">
        <f t="shared" si="102"/>
        <v>30</v>
      </c>
      <c r="U1532" t="s">
        <v>1469</v>
      </c>
      <c r="V1532" t="s">
        <v>1514</v>
      </c>
      <c r="W1532" t="s">
        <v>1512</v>
      </c>
      <c r="X1532" t="s">
        <v>1468</v>
      </c>
      <c r="Z1532" t="str" cm="1">
        <f t="array" ref="Z1532">IF(ISBLANK(AK1532),_xlfn.LET(
    _xlpm.nameBeforeSlash, IF(ISNUMBER(SEARCH("/", Y1532)), LEFT(Y1532, SEARCH("/", Y1532)-1), Y1532),
    _xlpm.matchRow, IFERROR(MATCH(_xlpm.nameBeforeSlash, AA:AA, 0), ""),
    _xlpm.difference, IF(_xlpm.matchRow="", "", ABS((R1532 + S1532)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),IF(ISBLANK(Y1532),"","Hidden"))</f>
        <v/>
      </c>
      <c r="AA1532" t="s">
        <v>5608</v>
      </c>
      <c r="AB1532" t="s">
        <v>3299</v>
      </c>
      <c r="AC1532" t="s">
        <v>6672</v>
      </c>
      <c r="AD1532" t="str">
        <f>_xlfn.XLOOKUP(AC1532,moves!A:A,moves!B:B)</f>
        <v>poison</v>
      </c>
      <c r="AE1532">
        <f>_xlfn.XLOOKUP(AC1532,moves!A:A,moves!D:D)</f>
        <v>5</v>
      </c>
      <c r="AF1532" t="str">
        <f>_xlfn.XLOOKUP(AC1532,moves!A:A,moves!E:E)</f>
        <v>Both trainers discard all their Battle Cards. Shuffle the Battle Card discard pile. Both trainers draw Battle cards equal to the amount they discarded.</v>
      </c>
      <c r="AG1532">
        <v>0</v>
      </c>
      <c r="AH1532">
        <v>0</v>
      </c>
      <c r="AI1532">
        <f t="shared" si="103"/>
        <v>1</v>
      </c>
      <c r="AJ1532" t="s">
        <v>524</v>
      </c>
      <c r="AL1532">
        <v>0</v>
      </c>
      <c r="AM1532" cm="1">
        <f t="array" ref="AM1532">IF(AL1532=1,1,
   IF(ISTEXT(AK1532),1,
   IF(AO1532&gt;1,AM1531,
   IF(AI1532=1,
      IF(SUMPRODUCT((LEN($Y$2:$Y$4096)-LEN(SUBSTITUTE($Y$2:$Y$4096,AA1532,"")))/LEN(AA1532))&gt;0,2,1),
      IF(
         SUMPRODUCT((LEN($Y$2:$Y$4096)-LEN(SUBSTITUTE($Y$2:$Y$4096,AA1532,"")))/LEN(AA1532))
         - SUMPRODUCT((LEN($Y$2:$Y$4096)-LEN(SUBSTITUTE($Y$2:$Y$4096,"Alolan "&amp;AA1532,"")))/LEN("Alolan "&amp;AA1532))
         - SUMPRODUCT((LEN($Y$2:$Y$4096)-LEN(SUBSTITUTE($Y$2:$Y$4096,"Galarian "&amp;AA1532,"")))/LEN("Galarian "&amp;AA1532))
         - SUMPRODUCT((LEN($Y$2:$Y$4096)-LEN(SUBSTITUTE($Y$2:$Y$4096,"Hisuian "&amp;AA1532,"")))/LEN("Hisuian "&amp;AA1532))
         - SUMPRODUCT((LEN($Y$2:$Y$4096)-LEN(SUBSTITUTE($Y$2:$Y$4096,"Paldean "&amp;AA1532,"")))/LEN("Paldean "&amp;AA1532))
      &gt;0,2,1)
   ))))</f>
        <v>2</v>
      </c>
      <c r="AN1532">
        <v>0</v>
      </c>
      <c r="AO1532">
        <v>2</v>
      </c>
    </row>
    <row r="1533" spans="1:41" x14ac:dyDescent="0.25">
      <c r="A1533">
        <v>570</v>
      </c>
      <c r="B1533" t="s">
        <v>575</v>
      </c>
      <c r="C1533" t="s">
        <v>1471</v>
      </c>
      <c r="D1533"/>
      <c r="E1533">
        <v>40</v>
      </c>
      <c r="F1533">
        <v>65</v>
      </c>
      <c r="G1533">
        <v>40</v>
      </c>
      <c r="H1533">
        <v>80</v>
      </c>
      <c r="I1533">
        <v>40</v>
      </c>
      <c r="J1533">
        <v>65</v>
      </c>
      <c r="K1533" t="s">
        <v>577</v>
      </c>
      <c r="L1533" t="s">
        <v>253</v>
      </c>
      <c r="M1533" t="s">
        <v>248</v>
      </c>
      <c r="N1533">
        <v>7.25</v>
      </c>
      <c r="O1533">
        <v>4</v>
      </c>
      <c r="R1533">
        <f t="shared" si="100"/>
        <v>7</v>
      </c>
      <c r="S1533">
        <f t="shared" si="101"/>
        <v>4</v>
      </c>
      <c r="T1533">
        <f t="shared" si="102"/>
        <v>11</v>
      </c>
      <c r="U1533" t="s">
        <v>1471</v>
      </c>
      <c r="V1533" t="s">
        <v>1512</v>
      </c>
      <c r="W1533" t="s">
        <v>1524</v>
      </c>
      <c r="X1533" t="s">
        <v>1499</v>
      </c>
      <c r="Y1533" t="s">
        <v>576</v>
      </c>
      <c r="Z1533" cm="1">
        <f t="array" ref="Z1533">IF(ISBLANK(AK1533),_xlfn.LET(
    _xlpm.nameBeforeSlash, IF(ISNUMBER(SEARCH("/", Y1533)), LEFT(Y1533, SEARCH("/", Y1533)-1), Y1533),
    _xlpm.matchRow, IFERROR(MATCH(_xlpm.nameBeforeSlash, AA:AA, 0), ""),
    _xlpm.difference, IF(_xlpm.matchRow="", "", ABS((R1533 + S1533)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),IF(ISBLANK(Y1533),"","Hidden"))</f>
        <v>15</v>
      </c>
      <c r="AA1533" t="s">
        <v>575</v>
      </c>
      <c r="AC1533" t="s">
        <v>953</v>
      </c>
      <c r="AD1533" t="str">
        <f>_xlfn.XLOOKUP(AC1533,moves!A:A,moves!B:B)</f>
        <v>dark</v>
      </c>
      <c r="AE1533">
        <f>_xlfn.XLOOKUP(AC1533,moves!A:A,moves!D:D)</f>
        <v>3</v>
      </c>
      <c r="AF1533" t="str">
        <f>_xlfn.XLOOKUP(AC1533,moves!A:A,moves!E:E)</f>
        <v>If the target has a held item: Increase attack strength by 1 and at the end of the turn, the target puts that held item into the target's bag.</v>
      </c>
      <c r="AG1533">
        <v>0</v>
      </c>
      <c r="AH1533">
        <v>0</v>
      </c>
      <c r="AI1533">
        <f t="shared" si="103"/>
        <v>0</v>
      </c>
      <c r="AJ1533" t="s">
        <v>523</v>
      </c>
      <c r="AL1533">
        <v>0</v>
      </c>
      <c r="AM1533" cm="1">
        <f t="array" ref="AM1533">IF(AL1533=1,1,
   IF(ISTEXT(AK1533),1,
   IF(AO1533&gt;1,AM1532,
   IF(AI1533=1,
      IF(SUMPRODUCT((LEN($Y$2:$Y$4096)-LEN(SUBSTITUTE($Y$2:$Y$4096,AA1533,"")))/LEN(AA1533))&gt;0,2,1),
      IF(
         SUMPRODUCT((LEN($Y$2:$Y$4096)-LEN(SUBSTITUTE($Y$2:$Y$4096,AA1533,"")))/LEN(AA1533))
         - SUMPRODUCT((LEN($Y$2:$Y$4096)-LEN(SUBSTITUTE($Y$2:$Y$4096,"Alolan "&amp;AA1533,"")))/LEN("Alolan "&amp;AA1533))
         - SUMPRODUCT((LEN($Y$2:$Y$4096)-LEN(SUBSTITUTE($Y$2:$Y$4096,"Galarian "&amp;AA1533,"")))/LEN("Galarian "&amp;AA1533))
         - SUMPRODUCT((LEN($Y$2:$Y$4096)-LEN(SUBSTITUTE($Y$2:$Y$4096,"Hisuian "&amp;AA1533,"")))/LEN("Hisuian "&amp;AA1533))
         - SUMPRODUCT((LEN($Y$2:$Y$4096)-LEN(SUBSTITUTE($Y$2:$Y$4096,"Paldean "&amp;AA1533,"")))/LEN("Paldean "&amp;AA1533))
      &gt;0,2,1)
   ))))</f>
        <v>1</v>
      </c>
      <c r="AN1533">
        <v>0</v>
      </c>
      <c r="AO1533">
        <v>0</v>
      </c>
    </row>
    <row r="1534" spans="1:41" x14ac:dyDescent="0.25">
      <c r="A1534" t="s">
        <v>2260</v>
      </c>
      <c r="B1534" t="s">
        <v>575</v>
      </c>
      <c r="C1534" t="s">
        <v>1512</v>
      </c>
      <c r="D1534" t="s">
        <v>1524</v>
      </c>
      <c r="E1534">
        <v>35</v>
      </c>
      <c r="F1534">
        <v>60</v>
      </c>
      <c r="G1534">
        <v>40</v>
      </c>
      <c r="H1534">
        <v>85</v>
      </c>
      <c r="I1534">
        <v>40</v>
      </c>
      <c r="J1534">
        <v>70</v>
      </c>
      <c r="K1534" t="s">
        <v>577</v>
      </c>
      <c r="L1534" t="s">
        <v>250</v>
      </c>
      <c r="M1534" t="s">
        <v>248</v>
      </c>
      <c r="N1534">
        <v>7.65</v>
      </c>
      <c r="O1534">
        <v>3.8</v>
      </c>
      <c r="R1534">
        <f t="shared" si="100"/>
        <v>8</v>
      </c>
      <c r="S1534">
        <f t="shared" si="101"/>
        <v>4</v>
      </c>
      <c r="T1534">
        <f t="shared" si="102"/>
        <v>12</v>
      </c>
      <c r="U1534" t="s">
        <v>1512</v>
      </c>
      <c r="V1534" t="s">
        <v>1524</v>
      </c>
      <c r="W1534" t="s">
        <v>1209</v>
      </c>
      <c r="X1534" t="s">
        <v>1471</v>
      </c>
      <c r="Y1534" t="s">
        <v>2261</v>
      </c>
      <c r="Z1534" cm="1">
        <f t="array" ref="Z1534">IF(ISBLANK(AK1534),_xlfn.LET(
    _xlpm.nameBeforeSlash, IF(ISNUMBER(SEARCH("/", Y1534)), LEFT(Y1534, SEARCH("/", Y1534)-1), Y1534),
    _xlpm.matchRow, IFERROR(MATCH(_xlpm.nameBeforeSlash, AA:AA, 0), ""),
    _xlpm.difference, IF(_xlpm.matchRow="", "", ABS((R1534 + S1534)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),IF(ISBLANK(Y1534),"","Hidden"))</f>
        <v>14</v>
      </c>
      <c r="AA1534" t="s">
        <v>2262</v>
      </c>
      <c r="AB1534" t="s">
        <v>1606</v>
      </c>
      <c r="AC1534" t="s">
        <v>717</v>
      </c>
      <c r="AD1534" t="str">
        <f>_xlfn.XLOOKUP(AC1534,moves!A:A,moves!B:B)</f>
        <v>ghost</v>
      </c>
      <c r="AE1534">
        <f>_xlfn.XLOOKUP(AC1534,moves!A:A,moves!D:D)</f>
        <v>2</v>
      </c>
      <c r="AF1534" t="str">
        <f>_xlfn.XLOOKUP(AC1534,moves!A:A,moves!E:E)</f>
        <v xml:space="preserve"> </v>
      </c>
      <c r="AG1534">
        <v>0</v>
      </c>
      <c r="AH1534">
        <v>0</v>
      </c>
      <c r="AI1534">
        <f t="shared" si="103"/>
        <v>0</v>
      </c>
      <c r="AJ1534" t="s">
        <v>523</v>
      </c>
      <c r="AL1534">
        <v>0</v>
      </c>
      <c r="AM1534" cm="1">
        <f t="array" ref="AM1534">IF(AL1534=1,1,
   IF(ISTEXT(AK1534),1,
   IF(AO1534&gt;1,AM1533,
   IF(AI1534=1,
      IF(SUMPRODUCT((LEN($Y$2:$Y$4096)-LEN(SUBSTITUTE($Y$2:$Y$4096,AA1534,"")))/LEN(AA1534))&gt;0,2,1),
      IF(
         SUMPRODUCT((LEN($Y$2:$Y$4096)-LEN(SUBSTITUTE($Y$2:$Y$4096,AA1534,"")))/LEN(AA1534))
         - SUMPRODUCT((LEN($Y$2:$Y$4096)-LEN(SUBSTITUTE($Y$2:$Y$4096,"Alolan "&amp;AA1534,"")))/LEN("Alolan "&amp;AA1534))
         - SUMPRODUCT((LEN($Y$2:$Y$4096)-LEN(SUBSTITUTE($Y$2:$Y$4096,"Galarian "&amp;AA1534,"")))/LEN("Galarian "&amp;AA1534))
         - SUMPRODUCT((LEN($Y$2:$Y$4096)-LEN(SUBSTITUTE($Y$2:$Y$4096,"Hisuian "&amp;AA1534,"")))/LEN("Hisuian "&amp;AA1534))
         - SUMPRODUCT((LEN($Y$2:$Y$4096)-LEN(SUBSTITUTE($Y$2:$Y$4096,"Paldean "&amp;AA1534,"")))/LEN("Paldean "&amp;AA1534))
      &gt;0,2,1)
   ))))</f>
        <v>1</v>
      </c>
      <c r="AN1534">
        <v>0</v>
      </c>
      <c r="AO1534">
        <v>0</v>
      </c>
    </row>
    <row r="1535" spans="1:41" x14ac:dyDescent="0.25">
      <c r="A1535" t="s">
        <v>4337</v>
      </c>
      <c r="B1535" t="s">
        <v>575</v>
      </c>
      <c r="C1535" t="s">
        <v>1471</v>
      </c>
      <c r="D1535"/>
      <c r="E1535">
        <v>40</v>
      </c>
      <c r="F1535">
        <v>65</v>
      </c>
      <c r="G1535">
        <v>40</v>
      </c>
      <c r="H1535">
        <v>80</v>
      </c>
      <c r="I1535">
        <v>40</v>
      </c>
      <c r="J1535">
        <v>65</v>
      </c>
      <c r="K1535" t="s">
        <v>577</v>
      </c>
      <c r="L1535" t="s">
        <v>253</v>
      </c>
      <c r="M1535" t="s">
        <v>248</v>
      </c>
      <c r="N1535">
        <v>7.25</v>
      </c>
      <c r="O1535">
        <v>4</v>
      </c>
      <c r="R1535">
        <f t="shared" si="100"/>
        <v>7</v>
      </c>
      <c r="S1535">
        <f t="shared" si="101"/>
        <v>4</v>
      </c>
      <c r="T1535">
        <f t="shared" si="102"/>
        <v>11</v>
      </c>
      <c r="U1535" t="s">
        <v>1471</v>
      </c>
      <c r="V1535" t="s">
        <v>1512</v>
      </c>
      <c r="W1535" t="s">
        <v>1524</v>
      </c>
      <c r="X1535" t="s">
        <v>1499</v>
      </c>
      <c r="Y1535" t="s">
        <v>5609</v>
      </c>
      <c r="Z1535" cm="1">
        <f t="array" ref="Z1535">IF(ISBLANK(AK1535),_xlfn.LET(
    _xlpm.nameBeforeSlash, IF(ISNUMBER(SEARCH("/", Y1535)), LEFT(Y1535, SEARCH("/", Y1535)-1), Y1535),
    _xlpm.matchRow, IFERROR(MATCH(_xlpm.nameBeforeSlash, AA:AA, 0), ""),
    _xlpm.difference, IF(_xlpm.matchRow="", "", ABS((R1535 + S1535)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),IF(ISBLANK(Y1535),"","Hidden"))</f>
        <v>15</v>
      </c>
      <c r="AA1535" t="s">
        <v>5610</v>
      </c>
      <c r="AC1535" t="s">
        <v>958</v>
      </c>
      <c r="AD1535" t="str">
        <f>_xlfn.XLOOKUP(AC1535,moves!A:A,moves!B:B)</f>
        <v>dark</v>
      </c>
      <c r="AE1535">
        <f>_xlfn.XLOOKUP(AC1535,moves!A:A,moves!D:D)</f>
        <v>2</v>
      </c>
      <c r="AF1535" t="str">
        <f>_xlfn.XLOOKUP(AC1535,moves!A:A,moves!E:E)</f>
        <v>When the target next attacks: Their moves have no move effects. Moves with ? attack strength that are affected by this effect have 1 attack strength.</v>
      </c>
      <c r="AG1535">
        <v>0</v>
      </c>
      <c r="AH1535">
        <v>0</v>
      </c>
      <c r="AI1535">
        <f t="shared" si="103"/>
        <v>1</v>
      </c>
      <c r="AJ1535" t="s">
        <v>523</v>
      </c>
      <c r="AL1535">
        <v>0</v>
      </c>
      <c r="AM1535" cm="1">
        <f t="array" ref="AM1535">IF(AL1535=1,1,
   IF(ISTEXT(AK1535),1,
   IF(AO1535&gt;1,AM1534,
   IF(AI1535=1,
      IF(SUMPRODUCT((LEN($Y$2:$Y$4096)-LEN(SUBSTITUTE($Y$2:$Y$4096,AA1535,"")))/LEN(AA1535))&gt;0,2,1),
      IF(
         SUMPRODUCT((LEN($Y$2:$Y$4096)-LEN(SUBSTITUTE($Y$2:$Y$4096,AA1535,"")))/LEN(AA1535))
         - SUMPRODUCT((LEN($Y$2:$Y$4096)-LEN(SUBSTITUTE($Y$2:$Y$4096,"Alolan "&amp;AA1535,"")))/LEN("Alolan "&amp;AA1535))
         - SUMPRODUCT((LEN($Y$2:$Y$4096)-LEN(SUBSTITUTE($Y$2:$Y$4096,"Galarian "&amp;AA1535,"")))/LEN("Galarian "&amp;AA1535))
         - SUMPRODUCT((LEN($Y$2:$Y$4096)-LEN(SUBSTITUTE($Y$2:$Y$4096,"Hisuian "&amp;AA1535,"")))/LEN("Hisuian "&amp;AA1535))
         - SUMPRODUCT((LEN($Y$2:$Y$4096)-LEN(SUBSTITUTE($Y$2:$Y$4096,"Paldean "&amp;AA1535,"")))/LEN("Paldean "&amp;AA1535))
      &gt;0,2,1)
   ))))</f>
        <v>1</v>
      </c>
      <c r="AN1535">
        <v>0</v>
      </c>
      <c r="AO1535">
        <v>0</v>
      </c>
    </row>
    <row r="1536" spans="1:41" x14ac:dyDescent="0.25">
      <c r="A1536" t="s">
        <v>4338</v>
      </c>
      <c r="B1536" t="s">
        <v>575</v>
      </c>
      <c r="C1536" t="s">
        <v>1512</v>
      </c>
      <c r="D1536" t="s">
        <v>1524</v>
      </c>
      <c r="E1536">
        <v>35</v>
      </c>
      <c r="F1536">
        <v>60</v>
      </c>
      <c r="G1536">
        <v>40</v>
      </c>
      <c r="H1536">
        <v>85</v>
      </c>
      <c r="I1536">
        <v>40</v>
      </c>
      <c r="J1536">
        <v>70</v>
      </c>
      <c r="K1536" t="s">
        <v>577</v>
      </c>
      <c r="L1536" t="s">
        <v>250</v>
      </c>
      <c r="M1536" t="s">
        <v>248</v>
      </c>
      <c r="N1536">
        <v>7.65</v>
      </c>
      <c r="O1536">
        <v>3.8</v>
      </c>
      <c r="R1536">
        <f t="shared" si="100"/>
        <v>8</v>
      </c>
      <c r="S1536">
        <f t="shared" si="101"/>
        <v>4</v>
      </c>
      <c r="T1536">
        <f t="shared" si="102"/>
        <v>12</v>
      </c>
      <c r="U1536" t="s">
        <v>1512</v>
      </c>
      <c r="V1536" t="s">
        <v>1524</v>
      </c>
      <c r="W1536" t="s">
        <v>1209</v>
      </c>
      <c r="X1536" t="s">
        <v>1471</v>
      </c>
      <c r="Y1536" t="s">
        <v>5611</v>
      </c>
      <c r="Z1536" cm="1">
        <f t="array" ref="Z1536">IF(ISBLANK(AK1536),_xlfn.LET(
    _xlpm.nameBeforeSlash, IF(ISNUMBER(SEARCH("/", Y1536)), LEFT(Y1536, SEARCH("/", Y1536)-1), Y1536),
    _xlpm.matchRow, IFERROR(MATCH(_xlpm.nameBeforeSlash, AA:AA, 0), ""),
    _xlpm.difference, IF(_xlpm.matchRow="", "", ABS((R1536 + S1536)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),IF(ISBLANK(Y1536),"","Hidden"))</f>
        <v>14</v>
      </c>
      <c r="AA1536" t="s">
        <v>5612</v>
      </c>
      <c r="AB1536" t="s">
        <v>1606</v>
      </c>
      <c r="AC1536" t="s">
        <v>1123</v>
      </c>
      <c r="AD1536" t="str">
        <f>_xlfn.XLOOKUP(AC1536,moves!A:A,moves!B:B)</f>
        <v>ghost</v>
      </c>
      <c r="AE1536">
        <f>_xlfn.XLOOKUP(AC1536,moves!A:A,moves!D:D)</f>
        <v>2</v>
      </c>
      <c r="AF1536" t="str">
        <f>_xlfn.XLOOKUP(AC1536,moves!A:A,moves!E:E)</f>
        <v>The target takes 3 damage at the end of its turns. Each time this move is used: the user takes damage equal to half its base health, rounded up.</v>
      </c>
      <c r="AG1536">
        <v>0</v>
      </c>
      <c r="AH1536">
        <v>0</v>
      </c>
      <c r="AI1536">
        <f t="shared" si="103"/>
        <v>1</v>
      </c>
      <c r="AJ1536" t="s">
        <v>523</v>
      </c>
      <c r="AL1536">
        <v>0</v>
      </c>
      <c r="AM1536" cm="1">
        <f t="array" ref="AM1536">IF(AL1536=1,1,
   IF(ISTEXT(AK1536),1,
   IF(AO1536&gt;1,AM1535,
   IF(AI1536=1,
      IF(SUMPRODUCT((LEN($Y$2:$Y$4096)-LEN(SUBSTITUTE($Y$2:$Y$4096,AA1536,"")))/LEN(AA1536))&gt;0,2,1),
      IF(
         SUMPRODUCT((LEN($Y$2:$Y$4096)-LEN(SUBSTITUTE($Y$2:$Y$4096,AA1536,"")))/LEN(AA1536))
         - SUMPRODUCT((LEN($Y$2:$Y$4096)-LEN(SUBSTITUTE($Y$2:$Y$4096,"Alolan "&amp;AA1536,"")))/LEN("Alolan "&amp;AA1536))
         - SUMPRODUCT((LEN($Y$2:$Y$4096)-LEN(SUBSTITUTE($Y$2:$Y$4096,"Galarian "&amp;AA1536,"")))/LEN("Galarian "&amp;AA1536))
         - SUMPRODUCT((LEN($Y$2:$Y$4096)-LEN(SUBSTITUTE($Y$2:$Y$4096,"Hisuian "&amp;AA1536,"")))/LEN("Hisuian "&amp;AA1536))
         - SUMPRODUCT((LEN($Y$2:$Y$4096)-LEN(SUBSTITUTE($Y$2:$Y$4096,"Paldean "&amp;AA1536,"")))/LEN("Paldean "&amp;AA1536))
      &gt;0,2,1)
   ))))</f>
        <v>1</v>
      </c>
      <c r="AN1536">
        <v>0</v>
      </c>
      <c r="AO1536">
        <v>0</v>
      </c>
    </row>
    <row r="1537" spans="1:41" x14ac:dyDescent="0.25">
      <c r="A1537">
        <v>571</v>
      </c>
      <c r="B1537" t="s">
        <v>576</v>
      </c>
      <c r="C1537" t="s">
        <v>1471</v>
      </c>
      <c r="D1537"/>
      <c r="E1537">
        <v>60</v>
      </c>
      <c r="F1537">
        <v>105</v>
      </c>
      <c r="G1537">
        <v>60</v>
      </c>
      <c r="H1537">
        <v>120</v>
      </c>
      <c r="I1537">
        <v>60</v>
      </c>
      <c r="J1537">
        <v>105</v>
      </c>
      <c r="K1537" t="s">
        <v>578</v>
      </c>
      <c r="L1537" t="s">
        <v>253</v>
      </c>
      <c r="M1537" t="s">
        <v>248</v>
      </c>
      <c r="N1537">
        <v>11.25</v>
      </c>
      <c r="O1537">
        <v>6</v>
      </c>
      <c r="P1537">
        <v>1</v>
      </c>
      <c r="R1537">
        <f t="shared" si="100"/>
        <v>12</v>
      </c>
      <c r="S1537">
        <f t="shared" si="101"/>
        <v>6</v>
      </c>
      <c r="T1537">
        <f t="shared" si="102"/>
        <v>18</v>
      </c>
      <c r="U1537" t="s">
        <v>1471</v>
      </c>
      <c r="V1537" t="s">
        <v>1512</v>
      </c>
      <c r="W1537" t="s">
        <v>1524</v>
      </c>
      <c r="X1537" t="s">
        <v>1499</v>
      </c>
      <c r="Z1537" t="str" cm="1">
        <f t="array" ref="Z1537">IF(ISBLANK(AK1537),_xlfn.LET(
    _xlpm.nameBeforeSlash, IF(ISNUMBER(SEARCH("/", Y1537)), LEFT(Y1537, SEARCH("/", Y1537)-1), Y1537),
    _xlpm.matchRow, IFERROR(MATCH(_xlpm.nameBeforeSlash, AA:AA, 0), ""),
    _xlpm.difference, IF(_xlpm.matchRow="", "", ABS((R1537 + S1537)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),IF(ISBLANK(Y1537),"","Hidden"))</f>
        <v/>
      </c>
      <c r="AA1537" t="s">
        <v>576</v>
      </c>
      <c r="AC1537" t="s">
        <v>579</v>
      </c>
      <c r="AD1537" t="str">
        <f>_xlfn.XLOOKUP(AC1537,moves!A:A,moves!B:B)</f>
        <v>dark</v>
      </c>
      <c r="AE1537">
        <f>_xlfn.XLOOKUP(AC1537,moves!A:A,moves!D:D)</f>
        <v>5</v>
      </c>
      <c r="AF1537" t="str">
        <f>_xlfn.XLOOKUP(AC1537,moves!A:A,moves!E:E)</f>
        <v>If 2 or more status symbols are rolled: Inflict the Drowsy status on the target.</v>
      </c>
      <c r="AG1537">
        <v>0</v>
      </c>
      <c r="AH1537">
        <v>0</v>
      </c>
      <c r="AI1537">
        <f t="shared" si="103"/>
        <v>0</v>
      </c>
      <c r="AJ1537" t="s">
        <v>525</v>
      </c>
      <c r="AL1537">
        <v>0</v>
      </c>
      <c r="AM1537" cm="1">
        <f t="array" ref="AM1537">IF(AL1537=1,1,
   IF(ISTEXT(AK1537),1,
   IF(AO1537&gt;1,AM1536,
   IF(AI1537=1,
      IF(SUMPRODUCT((LEN($Y$2:$Y$4096)-LEN(SUBSTITUTE($Y$2:$Y$4096,AA1537,"")))/LEN(AA1537))&gt;0,2,1),
      IF(
         SUMPRODUCT((LEN($Y$2:$Y$4096)-LEN(SUBSTITUTE($Y$2:$Y$4096,AA1537,"")))/LEN(AA1537))
         - SUMPRODUCT((LEN($Y$2:$Y$4096)-LEN(SUBSTITUTE($Y$2:$Y$4096,"Alolan "&amp;AA1537,"")))/LEN("Alolan "&amp;AA1537))
         - SUMPRODUCT((LEN($Y$2:$Y$4096)-LEN(SUBSTITUTE($Y$2:$Y$4096,"Galarian "&amp;AA1537,"")))/LEN("Galarian "&amp;AA1537))
         - SUMPRODUCT((LEN($Y$2:$Y$4096)-LEN(SUBSTITUTE($Y$2:$Y$4096,"Hisuian "&amp;AA1537,"")))/LEN("Hisuian "&amp;AA1537))
         - SUMPRODUCT((LEN($Y$2:$Y$4096)-LEN(SUBSTITUTE($Y$2:$Y$4096,"Paldean "&amp;AA1537,"")))/LEN("Paldean "&amp;AA1537))
      &gt;0,2,1)
   ))))</f>
        <v>2</v>
      </c>
      <c r="AN1537">
        <v>0</v>
      </c>
      <c r="AO1537">
        <v>0</v>
      </c>
    </row>
    <row r="1538" spans="1:41" x14ac:dyDescent="0.25">
      <c r="A1538" t="s">
        <v>2263</v>
      </c>
      <c r="B1538" t="s">
        <v>576</v>
      </c>
      <c r="C1538" t="s">
        <v>1512</v>
      </c>
      <c r="D1538" t="s">
        <v>1524</v>
      </c>
      <c r="E1538">
        <v>55</v>
      </c>
      <c r="F1538">
        <v>100</v>
      </c>
      <c r="G1538">
        <v>60</v>
      </c>
      <c r="H1538">
        <v>125</v>
      </c>
      <c r="I1538">
        <v>60</v>
      </c>
      <c r="J1538">
        <v>110</v>
      </c>
      <c r="K1538" t="s">
        <v>578</v>
      </c>
      <c r="L1538" t="s">
        <v>250</v>
      </c>
      <c r="M1538" t="s">
        <v>248</v>
      </c>
      <c r="N1538">
        <v>11.65</v>
      </c>
      <c r="O1538">
        <v>5.8</v>
      </c>
      <c r="R1538">
        <f t="shared" ref="R1538:R1601" si="104">MROUND(N1538,1)+P1538</f>
        <v>12</v>
      </c>
      <c r="S1538">
        <f t="shared" ref="S1538:S1601" si="105">MROUND(O1538,1)+Q1538</f>
        <v>6</v>
      </c>
      <c r="T1538">
        <f t="shared" si="102"/>
        <v>18</v>
      </c>
      <c r="U1538" t="s">
        <v>1512</v>
      </c>
      <c r="V1538" t="s">
        <v>1524</v>
      </c>
      <c r="W1538" t="s">
        <v>1209</v>
      </c>
      <c r="X1538" t="s">
        <v>1471</v>
      </c>
      <c r="Z1538" t="str" cm="1">
        <f t="array" ref="Z1538">IF(ISBLANK(AK1538),_xlfn.LET(
    _xlpm.nameBeforeSlash, IF(ISNUMBER(SEARCH("/", Y1538)), LEFT(Y1538, SEARCH("/", Y1538)-1), Y1538),
    _xlpm.matchRow, IFERROR(MATCH(_xlpm.nameBeforeSlash, AA:AA, 0), ""),
    _xlpm.difference, IF(_xlpm.matchRow="", "", ABS((R1538 + S1538)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),IF(ISBLANK(Y1538),"","Hidden"))</f>
        <v/>
      </c>
      <c r="AA1538" t="s">
        <v>2261</v>
      </c>
      <c r="AB1538" t="s">
        <v>1606</v>
      </c>
      <c r="AC1538" t="s">
        <v>1117</v>
      </c>
      <c r="AD1538" t="str">
        <f>_xlfn.XLOOKUP(AC1538,moves!A:A,moves!B:B)</f>
        <v>ghost</v>
      </c>
      <c r="AE1538">
        <f>_xlfn.XLOOKUP(AC1538,moves!A:A,moves!D:D)</f>
        <v>3</v>
      </c>
      <c r="AF1538" t="str">
        <f>_xlfn.XLOOKUP(AC1538,moves!A:A,moves!E:E)</f>
        <v>Inflict the Frozen status on the target. If the target was already Frozen: Deal double damage.</v>
      </c>
      <c r="AG1538">
        <v>0</v>
      </c>
      <c r="AH1538">
        <v>0</v>
      </c>
      <c r="AI1538">
        <f t="shared" si="103"/>
        <v>0</v>
      </c>
      <c r="AJ1538" t="s">
        <v>525</v>
      </c>
      <c r="AL1538">
        <v>0</v>
      </c>
      <c r="AM1538" cm="1">
        <f t="array" ref="AM1538">IF(AL1538=1,1,
   IF(ISTEXT(AK1538),1,
   IF(AO1538&gt;1,AM1537,
   IF(AI1538=1,
      IF(SUMPRODUCT((LEN($Y$2:$Y$4096)-LEN(SUBSTITUTE($Y$2:$Y$4096,AA1538,"")))/LEN(AA1538))&gt;0,2,1),
      IF(
         SUMPRODUCT((LEN($Y$2:$Y$4096)-LEN(SUBSTITUTE($Y$2:$Y$4096,AA1538,"")))/LEN(AA1538))
         - SUMPRODUCT((LEN($Y$2:$Y$4096)-LEN(SUBSTITUTE($Y$2:$Y$4096,"Alolan "&amp;AA1538,"")))/LEN("Alolan "&amp;AA1538))
         - SUMPRODUCT((LEN($Y$2:$Y$4096)-LEN(SUBSTITUTE($Y$2:$Y$4096,"Galarian "&amp;AA1538,"")))/LEN("Galarian "&amp;AA1538))
         - SUMPRODUCT((LEN($Y$2:$Y$4096)-LEN(SUBSTITUTE($Y$2:$Y$4096,"Hisuian "&amp;AA1538,"")))/LEN("Hisuian "&amp;AA1538))
         - SUMPRODUCT((LEN($Y$2:$Y$4096)-LEN(SUBSTITUTE($Y$2:$Y$4096,"Paldean "&amp;AA1538,"")))/LEN("Paldean "&amp;AA1538))
      &gt;0,2,1)
   ))))</f>
        <v>2</v>
      </c>
      <c r="AN1538">
        <v>0</v>
      </c>
      <c r="AO1538">
        <v>0</v>
      </c>
    </row>
    <row r="1539" spans="1:41" x14ac:dyDescent="0.25">
      <c r="A1539" t="s">
        <v>4339</v>
      </c>
      <c r="B1539" t="s">
        <v>576</v>
      </c>
      <c r="C1539" t="s">
        <v>1471</v>
      </c>
      <c r="D1539"/>
      <c r="E1539">
        <v>60</v>
      </c>
      <c r="F1539">
        <v>105</v>
      </c>
      <c r="G1539">
        <v>60</v>
      </c>
      <c r="H1539">
        <v>120</v>
      </c>
      <c r="I1539">
        <v>60</v>
      </c>
      <c r="J1539">
        <v>105</v>
      </c>
      <c r="K1539" t="s">
        <v>578</v>
      </c>
      <c r="L1539" t="s">
        <v>253</v>
      </c>
      <c r="M1539" t="s">
        <v>248</v>
      </c>
      <c r="N1539">
        <v>11.25</v>
      </c>
      <c r="O1539">
        <v>6</v>
      </c>
      <c r="P1539">
        <v>1</v>
      </c>
      <c r="R1539">
        <f t="shared" si="104"/>
        <v>12</v>
      </c>
      <c r="S1539">
        <f t="shared" si="105"/>
        <v>6</v>
      </c>
      <c r="T1539">
        <f t="shared" si="102"/>
        <v>18</v>
      </c>
      <c r="U1539" t="s">
        <v>1471</v>
      </c>
      <c r="V1539" t="s">
        <v>1512</v>
      </c>
      <c r="W1539" t="s">
        <v>1524</v>
      </c>
      <c r="X1539" t="s">
        <v>1499</v>
      </c>
      <c r="Z1539" t="str" cm="1">
        <f t="array" ref="Z1539">IF(ISBLANK(AK1539),_xlfn.LET(
    _xlpm.nameBeforeSlash, IF(ISNUMBER(SEARCH("/", Y1539)), LEFT(Y1539, SEARCH("/", Y1539)-1), Y1539),
    _xlpm.matchRow, IFERROR(MATCH(_xlpm.nameBeforeSlash, AA:AA, 0), ""),
    _xlpm.difference, IF(_xlpm.matchRow="", "", ABS((R1539 + S1539)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),IF(ISBLANK(Y1539),"","Hidden"))</f>
        <v/>
      </c>
      <c r="AA1539" t="s">
        <v>5609</v>
      </c>
      <c r="AC1539" t="s">
        <v>6673</v>
      </c>
      <c r="AD1539" t="str">
        <f>_xlfn.XLOOKUP(AC1539,moves!A:A,moves!B:B)</f>
        <v>typeless</v>
      </c>
      <c r="AE1539" t="str">
        <f>_xlfn.XLOOKUP(AC1539,moves!A:A,moves!D:D)</f>
        <v>?</v>
      </c>
      <c r="AF1539" t="str">
        <f>_xlfn.XLOOKUP(AC1539,moves!A:A,moves!E:E)</f>
        <v>Choose any move from any opposing active Pokémon, then attack the target with that move.</v>
      </c>
      <c r="AG1539">
        <v>0</v>
      </c>
      <c r="AH1539">
        <v>0</v>
      </c>
      <c r="AI1539">
        <f t="shared" si="103"/>
        <v>1</v>
      </c>
      <c r="AJ1539" t="s">
        <v>525</v>
      </c>
      <c r="AL1539">
        <v>0</v>
      </c>
      <c r="AM1539" cm="1">
        <f t="array" ref="AM1539">IF(AL1539=1,1,
   IF(ISTEXT(AK1539),1,
   IF(AO1539&gt;1,AM1538,
   IF(AI1539=1,
      IF(SUMPRODUCT((LEN($Y$2:$Y$4096)-LEN(SUBSTITUTE($Y$2:$Y$4096,AA1539,"")))/LEN(AA1539))&gt;0,2,1),
      IF(
         SUMPRODUCT((LEN($Y$2:$Y$4096)-LEN(SUBSTITUTE($Y$2:$Y$4096,AA1539,"")))/LEN(AA1539))
         - SUMPRODUCT((LEN($Y$2:$Y$4096)-LEN(SUBSTITUTE($Y$2:$Y$4096,"Alolan "&amp;AA1539,"")))/LEN("Alolan "&amp;AA1539))
         - SUMPRODUCT((LEN($Y$2:$Y$4096)-LEN(SUBSTITUTE($Y$2:$Y$4096,"Galarian "&amp;AA1539,"")))/LEN("Galarian "&amp;AA1539))
         - SUMPRODUCT((LEN($Y$2:$Y$4096)-LEN(SUBSTITUTE($Y$2:$Y$4096,"Hisuian "&amp;AA1539,"")))/LEN("Hisuian "&amp;AA1539))
         - SUMPRODUCT((LEN($Y$2:$Y$4096)-LEN(SUBSTITUTE($Y$2:$Y$4096,"Paldean "&amp;AA1539,"")))/LEN("Paldean "&amp;AA1539))
      &gt;0,2,1)
   ))))</f>
        <v>2</v>
      </c>
      <c r="AN1539">
        <v>0</v>
      </c>
      <c r="AO1539">
        <v>0</v>
      </c>
    </row>
    <row r="1540" spans="1:41" x14ac:dyDescent="0.25">
      <c r="A1540" t="s">
        <v>4340</v>
      </c>
      <c r="B1540" t="s">
        <v>576</v>
      </c>
      <c r="C1540" t="s">
        <v>1512</v>
      </c>
      <c r="D1540" t="s">
        <v>1524</v>
      </c>
      <c r="E1540">
        <v>55</v>
      </c>
      <c r="F1540">
        <v>100</v>
      </c>
      <c r="G1540">
        <v>60</v>
      </c>
      <c r="H1540">
        <v>125</v>
      </c>
      <c r="I1540">
        <v>60</v>
      </c>
      <c r="J1540">
        <v>110</v>
      </c>
      <c r="K1540" t="s">
        <v>578</v>
      </c>
      <c r="L1540" t="s">
        <v>250</v>
      </c>
      <c r="M1540" t="s">
        <v>248</v>
      </c>
      <c r="N1540">
        <v>11.65</v>
      </c>
      <c r="O1540">
        <v>5.8</v>
      </c>
      <c r="R1540">
        <f t="shared" si="104"/>
        <v>12</v>
      </c>
      <c r="S1540">
        <f t="shared" si="105"/>
        <v>6</v>
      </c>
      <c r="T1540">
        <f t="shared" si="102"/>
        <v>18</v>
      </c>
      <c r="U1540" t="s">
        <v>1512</v>
      </c>
      <c r="V1540" t="s">
        <v>1524</v>
      </c>
      <c r="W1540" t="s">
        <v>1209</v>
      </c>
      <c r="X1540" t="s">
        <v>1471</v>
      </c>
      <c r="Z1540" t="str" cm="1">
        <f t="array" ref="Z1540">IF(ISBLANK(AK1540),_xlfn.LET(
    _xlpm.nameBeforeSlash, IF(ISNUMBER(SEARCH("/", Y1540)), LEFT(Y1540, SEARCH("/", Y1540)-1), Y1540),
    _xlpm.matchRow, IFERROR(MATCH(_xlpm.nameBeforeSlash, AA:AA, 0), ""),
    _xlpm.difference, IF(_xlpm.matchRow="", "", ABS((R1540 + S1540)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),IF(ISBLANK(Y1540),"","Hidden"))</f>
        <v/>
      </c>
      <c r="AA1540" t="s">
        <v>5611</v>
      </c>
      <c r="AB1540" t="s">
        <v>1606</v>
      </c>
      <c r="AC1540" t="s">
        <v>6228</v>
      </c>
      <c r="AD1540" t="str">
        <f>_xlfn.XLOOKUP(AC1540,moves!A:A,moves!B:B)</f>
        <v>normal</v>
      </c>
      <c r="AE1540">
        <f>_xlfn.XLOOKUP(AC1540,moves!A:A,moves!D:D)</f>
        <v>4</v>
      </c>
      <c r="AF1540" t="str">
        <f>_xlfn.XLOOKUP(AC1540,moves!A:A,moves!E:E)</f>
        <v>For each Pokémon in your party that has any damage: Increase attack strength by 1.</v>
      </c>
      <c r="AG1540">
        <v>0</v>
      </c>
      <c r="AH1540">
        <v>0</v>
      </c>
      <c r="AI1540">
        <f t="shared" si="103"/>
        <v>1</v>
      </c>
      <c r="AJ1540" t="s">
        <v>525</v>
      </c>
      <c r="AL1540">
        <v>0</v>
      </c>
      <c r="AM1540" cm="1">
        <f t="array" ref="AM1540">IF(AL1540=1,1,
   IF(ISTEXT(AK1540),1,
   IF(AO1540&gt;1,AM1539,
   IF(AI1540=1,
      IF(SUMPRODUCT((LEN($Y$2:$Y$4096)-LEN(SUBSTITUTE($Y$2:$Y$4096,AA1540,"")))/LEN(AA1540))&gt;0,2,1),
      IF(
         SUMPRODUCT((LEN($Y$2:$Y$4096)-LEN(SUBSTITUTE($Y$2:$Y$4096,AA1540,"")))/LEN(AA1540))
         - SUMPRODUCT((LEN($Y$2:$Y$4096)-LEN(SUBSTITUTE($Y$2:$Y$4096,"Alolan "&amp;AA1540,"")))/LEN("Alolan "&amp;AA1540))
         - SUMPRODUCT((LEN($Y$2:$Y$4096)-LEN(SUBSTITUTE($Y$2:$Y$4096,"Galarian "&amp;AA1540,"")))/LEN("Galarian "&amp;AA1540))
         - SUMPRODUCT((LEN($Y$2:$Y$4096)-LEN(SUBSTITUTE($Y$2:$Y$4096,"Hisuian "&amp;AA1540,"")))/LEN("Hisuian "&amp;AA1540))
         - SUMPRODUCT((LEN($Y$2:$Y$4096)-LEN(SUBSTITUTE($Y$2:$Y$4096,"Paldean "&amp;AA1540,"")))/LEN("Paldean "&amp;AA1540))
      &gt;0,2,1)
   ))))</f>
        <v>2</v>
      </c>
      <c r="AN1540">
        <v>0</v>
      </c>
      <c r="AO1540">
        <v>0</v>
      </c>
    </row>
    <row r="1541" spans="1:41" x14ac:dyDescent="0.25">
      <c r="A1541">
        <v>572</v>
      </c>
      <c r="B1541" t="s">
        <v>2264</v>
      </c>
      <c r="C1541" t="s">
        <v>1512</v>
      </c>
      <c r="D1541"/>
      <c r="E1541">
        <v>55</v>
      </c>
      <c r="F1541">
        <v>50</v>
      </c>
      <c r="G1541">
        <v>40</v>
      </c>
      <c r="H1541">
        <v>40</v>
      </c>
      <c r="I1541">
        <v>40</v>
      </c>
      <c r="J1541">
        <v>75</v>
      </c>
      <c r="K1541" t="s">
        <v>2265</v>
      </c>
      <c r="L1541" t="s">
        <v>250</v>
      </c>
      <c r="M1541" t="s">
        <v>249</v>
      </c>
      <c r="N1541">
        <v>5.9</v>
      </c>
      <c r="O1541">
        <v>4.5999999999999996</v>
      </c>
      <c r="R1541">
        <f t="shared" si="104"/>
        <v>6</v>
      </c>
      <c r="S1541">
        <f t="shared" si="105"/>
        <v>5</v>
      </c>
      <c r="T1541">
        <f t="shared" si="102"/>
        <v>11</v>
      </c>
      <c r="U1541" t="s">
        <v>1512</v>
      </c>
      <c r="V1541" t="s">
        <v>1468</v>
      </c>
      <c r="W1541" t="s">
        <v>1536</v>
      </c>
      <c r="X1541" t="s">
        <v>1546</v>
      </c>
      <c r="Y1541" t="s">
        <v>2266</v>
      </c>
      <c r="Z1541" cm="1">
        <f t="array" ref="Z1541">IF(ISBLANK(AK1541),_xlfn.LET(
    _xlpm.nameBeforeSlash, IF(ISNUMBER(SEARCH("/", Y1541)), LEFT(Y1541, SEARCH("/", Y1541)-1), Y1541),
    _xlpm.matchRow, IFERROR(MATCH(_xlpm.nameBeforeSlash, AA:AA, 0), ""),
    _xlpm.difference, IF(_xlpm.matchRow="", "", ABS((R1541 + S1541)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),IF(ISBLANK(Y1541),"","Hidden"))</f>
        <v>14</v>
      </c>
      <c r="AA1541" t="s">
        <v>2264</v>
      </c>
      <c r="AC1541" t="s">
        <v>901</v>
      </c>
      <c r="AD1541" t="str">
        <f>_xlfn.XLOOKUP(AC1541,moves!A:A,moves!B:B)</f>
        <v>normal</v>
      </c>
      <c r="AE1541">
        <f>_xlfn.XLOOKUP(AC1541,moves!A:A,moves!D:D)</f>
        <v>2</v>
      </c>
      <c r="AF1541" t="str">
        <f>_xlfn.XLOOKUP(AC1541,moves!A:A,moves!E:E)</f>
        <v>Status symbols deal +1 damage.</v>
      </c>
      <c r="AG1541">
        <v>0</v>
      </c>
      <c r="AH1541">
        <v>0</v>
      </c>
      <c r="AI1541">
        <f t="shared" si="103"/>
        <v>0</v>
      </c>
      <c r="AJ1541" t="s">
        <v>523</v>
      </c>
      <c r="AL1541">
        <v>0</v>
      </c>
      <c r="AM1541" cm="1">
        <f t="array" ref="AM1541">IF(AL1541=1,1,
   IF(ISTEXT(AK1541),1,
   IF(AO1541&gt;1,AM1540,
   IF(AI1541=1,
      IF(SUMPRODUCT((LEN($Y$2:$Y$4096)-LEN(SUBSTITUTE($Y$2:$Y$4096,AA1541,"")))/LEN(AA1541))&gt;0,2,1),
      IF(
         SUMPRODUCT((LEN($Y$2:$Y$4096)-LEN(SUBSTITUTE($Y$2:$Y$4096,AA1541,"")))/LEN(AA1541))
         - SUMPRODUCT((LEN($Y$2:$Y$4096)-LEN(SUBSTITUTE($Y$2:$Y$4096,"Alolan "&amp;AA1541,"")))/LEN("Alolan "&amp;AA1541))
         - SUMPRODUCT((LEN($Y$2:$Y$4096)-LEN(SUBSTITUTE($Y$2:$Y$4096,"Galarian "&amp;AA1541,"")))/LEN("Galarian "&amp;AA1541))
         - SUMPRODUCT((LEN($Y$2:$Y$4096)-LEN(SUBSTITUTE($Y$2:$Y$4096,"Hisuian "&amp;AA1541,"")))/LEN("Hisuian "&amp;AA1541))
         - SUMPRODUCT((LEN($Y$2:$Y$4096)-LEN(SUBSTITUTE($Y$2:$Y$4096,"Paldean "&amp;AA1541,"")))/LEN("Paldean "&amp;AA1541))
      &gt;0,2,1)
   ))))</f>
        <v>1</v>
      </c>
      <c r="AN1541">
        <v>0</v>
      </c>
      <c r="AO1541">
        <v>0</v>
      </c>
    </row>
    <row r="1542" spans="1:41" x14ac:dyDescent="0.25">
      <c r="A1542" t="s">
        <v>4341</v>
      </c>
      <c r="B1542" t="s">
        <v>2264</v>
      </c>
      <c r="C1542" t="s">
        <v>1512</v>
      </c>
      <c r="D1542"/>
      <c r="E1542">
        <v>55</v>
      </c>
      <c r="F1542">
        <v>50</v>
      </c>
      <c r="G1542">
        <v>40</v>
      </c>
      <c r="H1542">
        <v>40</v>
      </c>
      <c r="I1542">
        <v>40</v>
      </c>
      <c r="J1542">
        <v>75</v>
      </c>
      <c r="K1542" t="s">
        <v>2265</v>
      </c>
      <c r="L1542" t="s">
        <v>250</v>
      </c>
      <c r="M1542" t="s">
        <v>249</v>
      </c>
      <c r="N1542">
        <v>5.9</v>
      </c>
      <c r="O1542">
        <v>4.5999999999999996</v>
      </c>
      <c r="R1542">
        <f t="shared" si="104"/>
        <v>6</v>
      </c>
      <c r="S1542">
        <f t="shared" si="105"/>
        <v>5</v>
      </c>
      <c r="T1542">
        <f t="shared" ref="T1542:T1605" si="106">SUM(S1542,R1542)</f>
        <v>11</v>
      </c>
      <c r="U1542" t="s">
        <v>1512</v>
      </c>
      <c r="V1542" t="s">
        <v>1468</v>
      </c>
      <c r="W1542" t="s">
        <v>1536</v>
      </c>
      <c r="X1542" t="s">
        <v>1546</v>
      </c>
      <c r="Y1542" t="s">
        <v>5613</v>
      </c>
      <c r="Z1542" cm="1">
        <f t="array" ref="Z1542">IF(ISBLANK(AK1542),_xlfn.LET(
    _xlpm.nameBeforeSlash, IF(ISNUMBER(SEARCH("/", Y1542)), LEFT(Y1542, SEARCH("/", Y1542)-1), Y1542),
    _xlpm.matchRow, IFERROR(MATCH(_xlpm.nameBeforeSlash, AA:AA, 0), ""),
    _xlpm.difference, IF(_xlpm.matchRow="", "", ABS((R1542 + S1542)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),IF(ISBLANK(Y1542),"","Hidden"))</f>
        <v>14</v>
      </c>
      <c r="AA1542" t="s">
        <v>5614</v>
      </c>
      <c r="AC1542" t="s">
        <v>6480</v>
      </c>
      <c r="AD1542" t="str">
        <f>_xlfn.XLOOKUP(AC1542,moves!A:A,moves!B:B)</f>
        <v>fairy</v>
      </c>
      <c r="AE1542">
        <f>_xlfn.XLOOKUP(AC1542,moves!A:A,moves!D:D)</f>
        <v>1</v>
      </c>
      <c r="AF1542" t="str">
        <f>_xlfn.XLOOKUP(AC1542,moves!A:A,moves!E:E)</f>
        <v>When the target next attacks: Decrease attack strength by 1.</v>
      </c>
      <c r="AG1542">
        <v>0</v>
      </c>
      <c r="AH1542">
        <v>0</v>
      </c>
      <c r="AI1542">
        <f t="shared" ref="AI1542:AI1605" si="107">IF(ISNUMBER(SEARCH("Shiny ", AA1542)), 1, 0)</f>
        <v>1</v>
      </c>
      <c r="AJ1542" t="s">
        <v>523</v>
      </c>
      <c r="AL1542">
        <v>0</v>
      </c>
      <c r="AM1542" cm="1">
        <f t="array" ref="AM1542">IF(AL1542=1,1,
   IF(ISTEXT(AK1542),1,
   IF(AO1542&gt;1,AM1541,
   IF(AI1542=1,
      IF(SUMPRODUCT((LEN($Y$2:$Y$4096)-LEN(SUBSTITUTE($Y$2:$Y$4096,AA1542,"")))/LEN(AA1542))&gt;0,2,1),
      IF(
         SUMPRODUCT((LEN($Y$2:$Y$4096)-LEN(SUBSTITUTE($Y$2:$Y$4096,AA1542,"")))/LEN(AA1542))
         - SUMPRODUCT((LEN($Y$2:$Y$4096)-LEN(SUBSTITUTE($Y$2:$Y$4096,"Alolan "&amp;AA1542,"")))/LEN("Alolan "&amp;AA1542))
         - SUMPRODUCT((LEN($Y$2:$Y$4096)-LEN(SUBSTITUTE($Y$2:$Y$4096,"Galarian "&amp;AA1542,"")))/LEN("Galarian "&amp;AA1542))
         - SUMPRODUCT((LEN($Y$2:$Y$4096)-LEN(SUBSTITUTE($Y$2:$Y$4096,"Hisuian "&amp;AA1542,"")))/LEN("Hisuian "&amp;AA1542))
         - SUMPRODUCT((LEN($Y$2:$Y$4096)-LEN(SUBSTITUTE($Y$2:$Y$4096,"Paldean "&amp;AA1542,"")))/LEN("Paldean "&amp;AA1542))
      &gt;0,2,1)
   ))))</f>
        <v>1</v>
      </c>
      <c r="AN1542">
        <v>0</v>
      </c>
      <c r="AO1542">
        <v>0</v>
      </c>
    </row>
    <row r="1543" spans="1:41" x14ac:dyDescent="0.25">
      <c r="A1543">
        <v>573</v>
      </c>
      <c r="B1543" t="s">
        <v>2266</v>
      </c>
      <c r="C1543" t="s">
        <v>1512</v>
      </c>
      <c r="D1543"/>
      <c r="E1543">
        <v>75</v>
      </c>
      <c r="F1543">
        <v>95</v>
      </c>
      <c r="G1543">
        <v>60</v>
      </c>
      <c r="H1543">
        <v>65</v>
      </c>
      <c r="I1543">
        <v>60</v>
      </c>
      <c r="J1543">
        <v>115</v>
      </c>
      <c r="K1543" t="s">
        <v>2267</v>
      </c>
      <c r="L1543" t="s">
        <v>250</v>
      </c>
      <c r="M1543" t="s">
        <v>249</v>
      </c>
      <c r="N1543">
        <v>10</v>
      </c>
      <c r="O1543">
        <v>6.6</v>
      </c>
      <c r="R1543">
        <f t="shared" si="104"/>
        <v>10</v>
      </c>
      <c r="S1543">
        <f t="shared" si="105"/>
        <v>7</v>
      </c>
      <c r="T1543">
        <f t="shared" si="106"/>
        <v>17</v>
      </c>
      <c r="U1543" t="s">
        <v>1512</v>
      </c>
      <c r="V1543" t="s">
        <v>1468</v>
      </c>
      <c r="W1543" t="s">
        <v>1536</v>
      </c>
      <c r="X1543" t="s">
        <v>1546</v>
      </c>
      <c r="Z1543" t="str" cm="1">
        <f t="array" ref="Z1543">IF(ISBLANK(AK1543),_xlfn.LET(
    _xlpm.nameBeforeSlash, IF(ISNUMBER(SEARCH("/", Y1543)), LEFT(Y1543, SEARCH("/", Y1543)-1), Y1543),
    _xlpm.matchRow, IFERROR(MATCH(_xlpm.nameBeforeSlash, AA:AA, 0), ""),
    _xlpm.difference, IF(_xlpm.matchRow="", "", ABS((R1543 + S1543)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),IF(ISBLANK(Y1543),"","Hidden"))</f>
        <v/>
      </c>
      <c r="AA1543" t="s">
        <v>2266</v>
      </c>
      <c r="AC1543" t="s">
        <v>1232</v>
      </c>
      <c r="AD1543" t="str">
        <f>_xlfn.XLOOKUP(AC1543,moves!A:A,moves!B:B)</f>
        <v>normal</v>
      </c>
      <c r="AE1543">
        <f>_xlfn.XLOOKUP(AC1543,moves!A:A,moves!D:D)</f>
        <v>3</v>
      </c>
      <c r="AF1543" t="str">
        <f>_xlfn.XLOOKUP(AC1543,moves!A:A,moves!E:E)</f>
        <v xml:space="preserve"> </v>
      </c>
      <c r="AG1543">
        <v>0</v>
      </c>
      <c r="AH1543">
        <v>0</v>
      </c>
      <c r="AI1543">
        <f t="shared" si="107"/>
        <v>0</v>
      </c>
      <c r="AJ1543" t="s">
        <v>525</v>
      </c>
      <c r="AL1543">
        <v>0</v>
      </c>
      <c r="AM1543" cm="1">
        <f t="array" ref="AM1543">IF(AL1543=1,1,
   IF(ISTEXT(AK1543),1,
   IF(AO1543&gt;1,AM1542,
   IF(AI1543=1,
      IF(SUMPRODUCT((LEN($Y$2:$Y$4096)-LEN(SUBSTITUTE($Y$2:$Y$4096,AA1543,"")))/LEN(AA1543))&gt;0,2,1),
      IF(
         SUMPRODUCT((LEN($Y$2:$Y$4096)-LEN(SUBSTITUTE($Y$2:$Y$4096,AA1543,"")))/LEN(AA1543))
         - SUMPRODUCT((LEN($Y$2:$Y$4096)-LEN(SUBSTITUTE($Y$2:$Y$4096,"Alolan "&amp;AA1543,"")))/LEN("Alolan "&amp;AA1543))
         - SUMPRODUCT((LEN($Y$2:$Y$4096)-LEN(SUBSTITUTE($Y$2:$Y$4096,"Galarian "&amp;AA1543,"")))/LEN("Galarian "&amp;AA1543))
         - SUMPRODUCT((LEN($Y$2:$Y$4096)-LEN(SUBSTITUTE($Y$2:$Y$4096,"Hisuian "&amp;AA1543,"")))/LEN("Hisuian "&amp;AA1543))
         - SUMPRODUCT((LEN($Y$2:$Y$4096)-LEN(SUBSTITUTE($Y$2:$Y$4096,"Paldean "&amp;AA1543,"")))/LEN("Paldean "&amp;AA1543))
      &gt;0,2,1)
   ))))</f>
        <v>2</v>
      </c>
      <c r="AN1543">
        <v>0</v>
      </c>
      <c r="AO1543">
        <v>0</v>
      </c>
    </row>
    <row r="1544" spans="1:41" x14ac:dyDescent="0.25">
      <c r="A1544" t="s">
        <v>4342</v>
      </c>
      <c r="B1544" t="s">
        <v>2266</v>
      </c>
      <c r="C1544" t="s">
        <v>1512</v>
      </c>
      <c r="D1544"/>
      <c r="E1544">
        <v>75</v>
      </c>
      <c r="F1544">
        <v>95</v>
      </c>
      <c r="G1544">
        <v>60</v>
      </c>
      <c r="H1544">
        <v>65</v>
      </c>
      <c r="I1544">
        <v>60</v>
      </c>
      <c r="J1544">
        <v>115</v>
      </c>
      <c r="K1544" t="s">
        <v>2267</v>
      </c>
      <c r="L1544" t="s">
        <v>250</v>
      </c>
      <c r="M1544" t="s">
        <v>249</v>
      </c>
      <c r="N1544">
        <v>10</v>
      </c>
      <c r="O1544">
        <v>6.6</v>
      </c>
      <c r="R1544">
        <f t="shared" si="104"/>
        <v>10</v>
      </c>
      <c r="S1544">
        <f t="shared" si="105"/>
        <v>7</v>
      </c>
      <c r="T1544">
        <f t="shared" si="106"/>
        <v>17</v>
      </c>
      <c r="U1544" t="s">
        <v>1512</v>
      </c>
      <c r="V1544" t="s">
        <v>1468</v>
      </c>
      <c r="W1544" t="s">
        <v>1536</v>
      </c>
      <c r="X1544" t="s">
        <v>1546</v>
      </c>
      <c r="Z1544" t="str" cm="1">
        <f t="array" ref="Z1544">IF(ISBLANK(AK1544),_xlfn.LET(
    _xlpm.nameBeforeSlash, IF(ISNUMBER(SEARCH("/", Y1544)), LEFT(Y1544, SEARCH("/", Y1544)-1), Y1544),
    _xlpm.matchRow, IFERROR(MATCH(_xlpm.nameBeforeSlash, AA:AA, 0), ""),
    _xlpm.difference, IF(_xlpm.matchRow="", "", ABS((R1544 + S1544)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),IF(ISBLANK(Y1544),"","Hidden"))</f>
        <v/>
      </c>
      <c r="AA1544" t="s">
        <v>5613</v>
      </c>
      <c r="AC1544" t="s">
        <v>6674</v>
      </c>
      <c r="AD1544" t="str">
        <f>_xlfn.XLOOKUP(AC1544,moves!A:A,moves!B:B)</f>
        <v>normal</v>
      </c>
      <c r="AE1544">
        <f>_xlfn.XLOOKUP(AC1544,moves!A:A,moves!D:D)</f>
        <v>0</v>
      </c>
      <c r="AF1544" t="str">
        <f>_xlfn.XLOOKUP(AC1544,moves!A:A,moves!E:E)</f>
        <v>The target takes their turn next, ignoring turn order, if they have not yet taken their turn this round.</v>
      </c>
      <c r="AG1544">
        <v>0</v>
      </c>
      <c r="AH1544">
        <v>0</v>
      </c>
      <c r="AI1544">
        <f t="shared" si="107"/>
        <v>1</v>
      </c>
      <c r="AJ1544" t="s">
        <v>525</v>
      </c>
      <c r="AL1544">
        <v>0</v>
      </c>
      <c r="AM1544" cm="1">
        <f t="array" ref="AM1544">IF(AL1544=1,1,
   IF(ISTEXT(AK1544),1,
   IF(AO1544&gt;1,AM1543,
   IF(AI1544=1,
      IF(SUMPRODUCT((LEN($Y$2:$Y$4096)-LEN(SUBSTITUTE($Y$2:$Y$4096,AA1544,"")))/LEN(AA1544))&gt;0,2,1),
      IF(
         SUMPRODUCT((LEN($Y$2:$Y$4096)-LEN(SUBSTITUTE($Y$2:$Y$4096,AA1544,"")))/LEN(AA1544))
         - SUMPRODUCT((LEN($Y$2:$Y$4096)-LEN(SUBSTITUTE($Y$2:$Y$4096,"Alolan "&amp;AA1544,"")))/LEN("Alolan "&amp;AA1544))
         - SUMPRODUCT((LEN($Y$2:$Y$4096)-LEN(SUBSTITUTE($Y$2:$Y$4096,"Galarian "&amp;AA1544,"")))/LEN("Galarian "&amp;AA1544))
         - SUMPRODUCT((LEN($Y$2:$Y$4096)-LEN(SUBSTITUTE($Y$2:$Y$4096,"Hisuian "&amp;AA1544,"")))/LEN("Hisuian "&amp;AA1544))
         - SUMPRODUCT((LEN($Y$2:$Y$4096)-LEN(SUBSTITUTE($Y$2:$Y$4096,"Paldean "&amp;AA1544,"")))/LEN("Paldean "&amp;AA1544))
      &gt;0,2,1)
   ))))</f>
        <v>2</v>
      </c>
      <c r="AN1544">
        <v>0</v>
      </c>
      <c r="AO1544">
        <v>0</v>
      </c>
    </row>
    <row r="1545" spans="1:41" x14ac:dyDescent="0.25">
      <c r="A1545">
        <v>574</v>
      </c>
      <c r="B1545" t="s">
        <v>2268</v>
      </c>
      <c r="C1545" t="s">
        <v>429</v>
      </c>
      <c r="D1545"/>
      <c r="E1545">
        <v>45</v>
      </c>
      <c r="F1545">
        <v>30</v>
      </c>
      <c r="G1545">
        <v>50</v>
      </c>
      <c r="H1545">
        <v>55</v>
      </c>
      <c r="I1545">
        <v>65</v>
      </c>
      <c r="J1545">
        <v>45</v>
      </c>
      <c r="K1545" t="s">
        <v>2269</v>
      </c>
      <c r="L1545" t="s">
        <v>247</v>
      </c>
      <c r="M1545" t="s">
        <v>248</v>
      </c>
      <c r="N1545">
        <v>4.8499999999999996</v>
      </c>
      <c r="O1545">
        <v>5.25</v>
      </c>
      <c r="R1545">
        <f t="shared" si="104"/>
        <v>5</v>
      </c>
      <c r="S1545">
        <f t="shared" si="105"/>
        <v>5</v>
      </c>
      <c r="T1545">
        <f t="shared" si="106"/>
        <v>10</v>
      </c>
      <c r="U1545" t="s">
        <v>429</v>
      </c>
      <c r="V1545" t="s">
        <v>1536</v>
      </c>
      <c r="W1545" t="s">
        <v>1471</v>
      </c>
      <c r="X1545" t="s">
        <v>1468</v>
      </c>
      <c r="Y1545" t="s">
        <v>2270</v>
      </c>
      <c r="Z1545" cm="1">
        <f t="array" ref="Z1545">IF(ISBLANK(AK1545),_xlfn.LET(
    _xlpm.nameBeforeSlash, IF(ISNUMBER(SEARCH("/", Y1545)), LEFT(Y1545, SEARCH("/", Y1545)-1), Y1545),
    _xlpm.matchRow, IFERROR(MATCH(_xlpm.nameBeforeSlash, AA:AA, 0), ""),
    _xlpm.difference, IF(_xlpm.matchRow="", "", ABS((R1545 + S1545)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),IF(ISBLANK(Y1545),"","Hidden"))</f>
        <v>8</v>
      </c>
      <c r="AA1545" t="s">
        <v>2268</v>
      </c>
      <c r="AC1545" t="s">
        <v>430</v>
      </c>
      <c r="AD1545" t="str">
        <f>_xlfn.XLOOKUP(AC1545,moves!A:A,moves!B:B)</f>
        <v>psychic</v>
      </c>
      <c r="AE1545">
        <f>_xlfn.XLOOKUP(AC1545,moves!A:A,moves!D:D)</f>
        <v>2</v>
      </c>
      <c r="AF1545" t="str">
        <f>_xlfn.XLOOKUP(AC1545,moves!A:A,moves!E:E)</f>
        <v>Inflict the Confused status on the target.</v>
      </c>
      <c r="AG1545">
        <v>1</v>
      </c>
      <c r="AH1545">
        <v>0</v>
      </c>
      <c r="AI1545">
        <f t="shared" si="107"/>
        <v>0</v>
      </c>
      <c r="AJ1545" t="s">
        <v>870</v>
      </c>
      <c r="AL1545">
        <v>0</v>
      </c>
      <c r="AM1545" cm="1">
        <f t="array" ref="AM1545">IF(AL1545=1,1,
   IF(ISTEXT(AK1545),1,
   IF(AO1545&gt;1,AM1544,
   IF(AI1545=1,
      IF(SUMPRODUCT((LEN($Y$2:$Y$4096)-LEN(SUBSTITUTE($Y$2:$Y$4096,AA1545,"")))/LEN(AA1545))&gt;0,2,1),
      IF(
         SUMPRODUCT((LEN($Y$2:$Y$4096)-LEN(SUBSTITUTE($Y$2:$Y$4096,AA1545,"")))/LEN(AA1545))
         - SUMPRODUCT((LEN($Y$2:$Y$4096)-LEN(SUBSTITUTE($Y$2:$Y$4096,"Alolan "&amp;AA1545,"")))/LEN("Alolan "&amp;AA1545))
         - SUMPRODUCT((LEN($Y$2:$Y$4096)-LEN(SUBSTITUTE($Y$2:$Y$4096,"Galarian "&amp;AA1545,"")))/LEN("Galarian "&amp;AA1545))
         - SUMPRODUCT((LEN($Y$2:$Y$4096)-LEN(SUBSTITUTE($Y$2:$Y$4096,"Hisuian "&amp;AA1545,"")))/LEN("Hisuian "&amp;AA1545))
         - SUMPRODUCT((LEN($Y$2:$Y$4096)-LEN(SUBSTITUTE($Y$2:$Y$4096,"Paldean "&amp;AA1545,"")))/LEN("Paldean "&amp;AA1545))
      &gt;0,2,1)
   ))))</f>
        <v>1</v>
      </c>
      <c r="AN1545">
        <v>0</v>
      </c>
      <c r="AO1545">
        <v>0</v>
      </c>
    </row>
    <row r="1546" spans="1:41" x14ac:dyDescent="0.25">
      <c r="A1546" t="s">
        <v>4343</v>
      </c>
      <c r="B1546" t="s">
        <v>2268</v>
      </c>
      <c r="C1546" t="s">
        <v>429</v>
      </c>
      <c r="D1546"/>
      <c r="E1546">
        <v>45</v>
      </c>
      <c r="F1546">
        <v>30</v>
      </c>
      <c r="G1546">
        <v>50</v>
      </c>
      <c r="H1546">
        <v>55</v>
      </c>
      <c r="I1546">
        <v>65</v>
      </c>
      <c r="J1546">
        <v>45</v>
      </c>
      <c r="K1546" t="s">
        <v>2269</v>
      </c>
      <c r="L1546" t="s">
        <v>247</v>
      </c>
      <c r="M1546" t="s">
        <v>248</v>
      </c>
      <c r="N1546">
        <v>4.8499999999999996</v>
      </c>
      <c r="O1546">
        <v>5.25</v>
      </c>
      <c r="R1546">
        <f t="shared" si="104"/>
        <v>5</v>
      </c>
      <c r="S1546">
        <f t="shared" si="105"/>
        <v>5</v>
      </c>
      <c r="T1546">
        <f t="shared" si="106"/>
        <v>10</v>
      </c>
      <c r="U1546" t="s">
        <v>429</v>
      </c>
      <c r="V1546" t="s">
        <v>1536</v>
      </c>
      <c r="W1546" t="s">
        <v>1471</v>
      </c>
      <c r="X1546" t="s">
        <v>1468</v>
      </c>
      <c r="Y1546" t="s">
        <v>5615</v>
      </c>
      <c r="Z1546" cm="1">
        <f t="array" ref="Z1546">IF(ISBLANK(AK1546),_xlfn.LET(
    _xlpm.nameBeforeSlash, IF(ISNUMBER(SEARCH("/", Y1546)), LEFT(Y1546, SEARCH("/", Y1546)-1), Y1546),
    _xlpm.matchRow, IFERROR(MATCH(_xlpm.nameBeforeSlash, AA:AA, 0), ""),
    _xlpm.difference, IF(_xlpm.matchRow="", "", ABS((R1546 + S1546)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),IF(ISBLANK(Y1546),"","Hidden"))</f>
        <v>8</v>
      </c>
      <c r="AA1546" t="s">
        <v>5616</v>
      </c>
      <c r="AC1546" t="s">
        <v>1026</v>
      </c>
      <c r="AD1546" t="str">
        <f>_xlfn.XLOOKUP(AC1546,moves!A:A,moves!B:B)</f>
        <v>fairy</v>
      </c>
      <c r="AE1546">
        <f>_xlfn.XLOOKUP(AC1546,moves!A:A,moves!D:D)</f>
        <v>1</v>
      </c>
      <c r="AF1546" t="str">
        <f>_xlfn.XLOOKUP(AC1546,moves!A:A,moves!E:E)</f>
        <v>When the user is next attacked: Remove 1 critical hit from the roll.</v>
      </c>
      <c r="AG1546">
        <v>1</v>
      </c>
      <c r="AH1546">
        <v>0</v>
      </c>
      <c r="AI1546">
        <f t="shared" si="107"/>
        <v>1</v>
      </c>
      <c r="AJ1546" t="s">
        <v>523</v>
      </c>
      <c r="AL1546">
        <v>0</v>
      </c>
      <c r="AM1546" cm="1">
        <f t="array" ref="AM1546">IF(AL1546=1,1,
   IF(ISTEXT(AK1546),1,
   IF(AO1546&gt;1,AM1545,
   IF(AI1546=1,
      IF(SUMPRODUCT((LEN($Y$2:$Y$4096)-LEN(SUBSTITUTE($Y$2:$Y$4096,AA1546,"")))/LEN(AA1546))&gt;0,2,1),
      IF(
         SUMPRODUCT((LEN($Y$2:$Y$4096)-LEN(SUBSTITUTE($Y$2:$Y$4096,AA1546,"")))/LEN(AA1546))
         - SUMPRODUCT((LEN($Y$2:$Y$4096)-LEN(SUBSTITUTE($Y$2:$Y$4096,"Alolan "&amp;AA1546,"")))/LEN("Alolan "&amp;AA1546))
         - SUMPRODUCT((LEN($Y$2:$Y$4096)-LEN(SUBSTITUTE($Y$2:$Y$4096,"Galarian "&amp;AA1546,"")))/LEN("Galarian "&amp;AA1546))
         - SUMPRODUCT((LEN($Y$2:$Y$4096)-LEN(SUBSTITUTE($Y$2:$Y$4096,"Hisuian "&amp;AA1546,"")))/LEN("Hisuian "&amp;AA1546))
         - SUMPRODUCT((LEN($Y$2:$Y$4096)-LEN(SUBSTITUTE($Y$2:$Y$4096,"Paldean "&amp;AA1546,"")))/LEN("Paldean "&amp;AA1546))
      &gt;0,2,1)
   ))))</f>
        <v>1</v>
      </c>
      <c r="AN1546">
        <v>0</v>
      </c>
      <c r="AO1546">
        <v>0</v>
      </c>
    </row>
    <row r="1547" spans="1:41" x14ac:dyDescent="0.25">
      <c r="A1547">
        <v>575</v>
      </c>
      <c r="B1547" t="s">
        <v>2270</v>
      </c>
      <c r="C1547" t="s">
        <v>429</v>
      </c>
      <c r="D1547"/>
      <c r="E1547">
        <v>60</v>
      </c>
      <c r="F1547">
        <v>45</v>
      </c>
      <c r="G1547">
        <v>70</v>
      </c>
      <c r="H1547">
        <v>75</v>
      </c>
      <c r="I1547">
        <v>85</v>
      </c>
      <c r="J1547">
        <v>55</v>
      </c>
      <c r="K1547" t="s">
        <v>1999</v>
      </c>
      <c r="L1547" t="s">
        <v>247</v>
      </c>
      <c r="M1547" t="s">
        <v>248</v>
      </c>
      <c r="N1547">
        <v>6.4</v>
      </c>
      <c r="O1547">
        <v>7.05</v>
      </c>
      <c r="Q1547">
        <v>1</v>
      </c>
      <c r="R1547">
        <f t="shared" si="104"/>
        <v>6</v>
      </c>
      <c r="S1547">
        <f t="shared" si="105"/>
        <v>8</v>
      </c>
      <c r="T1547">
        <f t="shared" si="106"/>
        <v>14</v>
      </c>
      <c r="U1547" t="s">
        <v>429</v>
      </c>
      <c r="V1547" t="s">
        <v>1536</v>
      </c>
      <c r="W1547" t="s">
        <v>1471</v>
      </c>
      <c r="X1547" t="s">
        <v>1468</v>
      </c>
      <c r="Y1547" t="s">
        <v>2271</v>
      </c>
      <c r="Z1547" cm="1">
        <f t="array" ref="Z1547">IF(ISBLANK(AK1547),_xlfn.LET(
    _xlpm.nameBeforeSlash, IF(ISNUMBER(SEARCH("/", Y1547)), LEFT(Y1547, SEARCH("/", Y1547)-1), Y1547),
    _xlpm.matchRow, IFERROR(MATCH(_xlpm.nameBeforeSlash, AA:AA, 0), ""),
    _xlpm.difference, IF(_xlpm.matchRow="", "", ABS((R1547 + S1547)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),IF(ISBLANK(Y1547),"","Hidden"))</f>
        <v>13</v>
      </c>
      <c r="AA1547" t="s">
        <v>2270</v>
      </c>
      <c r="AC1547" t="s">
        <v>1333</v>
      </c>
      <c r="AD1547" t="str">
        <f>_xlfn.XLOOKUP(AC1547,moves!A:A,moves!B:B)</f>
        <v>psychic</v>
      </c>
      <c r="AE1547">
        <f>_xlfn.XLOOKUP(AC1547,moves!A:A,moves!D:D)</f>
        <v>3</v>
      </c>
      <c r="AF1547" t="str">
        <f>_xlfn.XLOOKUP(AC1547,moves!A:A,moves!E:E)</f>
        <v>If any status symbols are rolled: Inflict the Confused status on the target.</v>
      </c>
      <c r="AG1547">
        <v>0</v>
      </c>
      <c r="AH1547">
        <v>0</v>
      </c>
      <c r="AI1547">
        <f t="shared" si="107"/>
        <v>0</v>
      </c>
      <c r="AJ1547" t="s">
        <v>524</v>
      </c>
      <c r="AL1547">
        <v>0</v>
      </c>
      <c r="AM1547" cm="1">
        <f t="array" ref="AM1547">IF(AL1547=1,1,
   IF(ISTEXT(AK1547),1,
   IF(AO1547&gt;1,AM1546,
   IF(AI1547=1,
      IF(SUMPRODUCT((LEN($Y$2:$Y$4096)-LEN(SUBSTITUTE($Y$2:$Y$4096,AA1547,"")))/LEN(AA1547))&gt;0,2,1),
      IF(
         SUMPRODUCT((LEN($Y$2:$Y$4096)-LEN(SUBSTITUTE($Y$2:$Y$4096,AA1547,"")))/LEN(AA1547))
         - SUMPRODUCT((LEN($Y$2:$Y$4096)-LEN(SUBSTITUTE($Y$2:$Y$4096,"Alolan "&amp;AA1547,"")))/LEN("Alolan "&amp;AA1547))
         - SUMPRODUCT((LEN($Y$2:$Y$4096)-LEN(SUBSTITUTE($Y$2:$Y$4096,"Galarian "&amp;AA1547,"")))/LEN("Galarian "&amp;AA1547))
         - SUMPRODUCT((LEN($Y$2:$Y$4096)-LEN(SUBSTITUTE($Y$2:$Y$4096,"Hisuian "&amp;AA1547,"")))/LEN("Hisuian "&amp;AA1547))
         - SUMPRODUCT((LEN($Y$2:$Y$4096)-LEN(SUBSTITUTE($Y$2:$Y$4096,"Paldean "&amp;AA1547,"")))/LEN("Paldean "&amp;AA1547))
      &gt;0,2,1)
   ))))</f>
        <v>2</v>
      </c>
      <c r="AN1547">
        <v>0</v>
      </c>
      <c r="AO1547">
        <v>0</v>
      </c>
    </row>
    <row r="1548" spans="1:41" x14ac:dyDescent="0.25">
      <c r="A1548" t="s">
        <v>4344</v>
      </c>
      <c r="B1548" t="s">
        <v>2270</v>
      </c>
      <c r="C1548" t="s">
        <v>429</v>
      </c>
      <c r="D1548"/>
      <c r="E1548">
        <v>60</v>
      </c>
      <c r="F1548">
        <v>45</v>
      </c>
      <c r="G1548">
        <v>70</v>
      </c>
      <c r="H1548">
        <v>75</v>
      </c>
      <c r="I1548">
        <v>85</v>
      </c>
      <c r="J1548">
        <v>55</v>
      </c>
      <c r="K1548" t="s">
        <v>1999</v>
      </c>
      <c r="L1548" t="s">
        <v>247</v>
      </c>
      <c r="M1548" t="s">
        <v>248</v>
      </c>
      <c r="N1548">
        <v>6.4</v>
      </c>
      <c r="O1548">
        <v>7.05</v>
      </c>
      <c r="Q1548">
        <v>1</v>
      </c>
      <c r="R1548">
        <f t="shared" si="104"/>
        <v>6</v>
      </c>
      <c r="S1548">
        <f t="shared" si="105"/>
        <v>8</v>
      </c>
      <c r="T1548">
        <f t="shared" si="106"/>
        <v>14</v>
      </c>
      <c r="U1548" t="s">
        <v>429</v>
      </c>
      <c r="V1548" t="s">
        <v>1536</v>
      </c>
      <c r="W1548" t="s">
        <v>1471</v>
      </c>
      <c r="X1548" t="s">
        <v>1468</v>
      </c>
      <c r="Y1548" t="s">
        <v>5617</v>
      </c>
      <c r="Z1548" cm="1">
        <f t="array" ref="Z1548">IF(ISBLANK(AK1548),_xlfn.LET(
    _xlpm.nameBeforeSlash, IF(ISNUMBER(SEARCH("/", Y1548)), LEFT(Y1548, SEARCH("/", Y1548)-1), Y1548),
    _xlpm.matchRow, IFERROR(MATCH(_xlpm.nameBeforeSlash, AA:AA, 0), ""),
    _xlpm.difference, IF(_xlpm.matchRow="", "", ABS((R1548 + S1548)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),IF(ISBLANK(Y1548),"","Hidden"))</f>
        <v>13</v>
      </c>
      <c r="AA1548" t="s">
        <v>5615</v>
      </c>
      <c r="AC1548" t="s">
        <v>1332</v>
      </c>
      <c r="AD1548" t="str">
        <f>_xlfn.XLOOKUP(AC1548,moves!A:A,moves!B:B)</f>
        <v>psychic</v>
      </c>
      <c r="AE1548">
        <f>_xlfn.XLOOKUP(AC1548,moves!A:A,moves!D:D)</f>
        <v>3</v>
      </c>
      <c r="AF1548" t="str">
        <f>_xlfn.XLOOKUP(AC1548,moves!A:A,moves!E:E)</f>
        <v>If no status symbols and critical hits are rolled: Inflict Drowsy and Confused on the target, simultaneously.</v>
      </c>
      <c r="AG1548">
        <v>0</v>
      </c>
      <c r="AH1548">
        <v>0</v>
      </c>
      <c r="AI1548">
        <f t="shared" si="107"/>
        <v>1</v>
      </c>
      <c r="AJ1548" t="s">
        <v>524</v>
      </c>
      <c r="AL1548">
        <v>0</v>
      </c>
      <c r="AM1548" cm="1">
        <f t="array" ref="AM1548">IF(AL1548=1,1,
   IF(ISTEXT(AK1548),1,
   IF(AO1548&gt;1,AM1547,
   IF(AI1548=1,
      IF(SUMPRODUCT((LEN($Y$2:$Y$4096)-LEN(SUBSTITUTE($Y$2:$Y$4096,AA1548,"")))/LEN(AA1548))&gt;0,2,1),
      IF(
         SUMPRODUCT((LEN($Y$2:$Y$4096)-LEN(SUBSTITUTE($Y$2:$Y$4096,AA1548,"")))/LEN(AA1548))
         - SUMPRODUCT((LEN($Y$2:$Y$4096)-LEN(SUBSTITUTE($Y$2:$Y$4096,"Alolan "&amp;AA1548,"")))/LEN("Alolan "&amp;AA1548))
         - SUMPRODUCT((LEN($Y$2:$Y$4096)-LEN(SUBSTITUTE($Y$2:$Y$4096,"Galarian "&amp;AA1548,"")))/LEN("Galarian "&amp;AA1548))
         - SUMPRODUCT((LEN($Y$2:$Y$4096)-LEN(SUBSTITUTE($Y$2:$Y$4096,"Hisuian "&amp;AA1548,"")))/LEN("Hisuian "&amp;AA1548))
         - SUMPRODUCT((LEN($Y$2:$Y$4096)-LEN(SUBSTITUTE($Y$2:$Y$4096,"Paldean "&amp;AA1548,"")))/LEN("Paldean "&amp;AA1548))
      &gt;0,2,1)
   ))))</f>
        <v>2</v>
      </c>
      <c r="AN1548">
        <v>0</v>
      </c>
      <c r="AO1548">
        <v>0</v>
      </c>
    </row>
    <row r="1549" spans="1:41" x14ac:dyDescent="0.25">
      <c r="A1549">
        <v>576</v>
      </c>
      <c r="B1549" t="s">
        <v>2271</v>
      </c>
      <c r="C1549" t="s">
        <v>429</v>
      </c>
      <c r="D1549"/>
      <c r="E1549">
        <v>70</v>
      </c>
      <c r="F1549">
        <v>55</v>
      </c>
      <c r="G1549">
        <v>95</v>
      </c>
      <c r="H1549">
        <v>95</v>
      </c>
      <c r="I1549">
        <v>110</v>
      </c>
      <c r="J1549">
        <v>65</v>
      </c>
      <c r="K1549" t="s">
        <v>2272</v>
      </c>
      <c r="L1549" t="s">
        <v>247</v>
      </c>
      <c r="M1549" t="s">
        <v>248</v>
      </c>
      <c r="N1549">
        <v>7.9</v>
      </c>
      <c r="O1549">
        <v>8.9499999999999993</v>
      </c>
      <c r="Q1549">
        <v>2</v>
      </c>
      <c r="R1549">
        <f t="shared" si="104"/>
        <v>8</v>
      </c>
      <c r="S1549">
        <f t="shared" si="105"/>
        <v>11</v>
      </c>
      <c r="T1549">
        <f t="shared" si="106"/>
        <v>19</v>
      </c>
      <c r="U1549" t="s">
        <v>429</v>
      </c>
      <c r="V1549" t="s">
        <v>1536</v>
      </c>
      <c r="W1549" t="s">
        <v>1471</v>
      </c>
      <c r="X1549" t="s">
        <v>1468</v>
      </c>
      <c r="Z1549" t="str" cm="1">
        <f t="array" ref="Z1549">IF(ISBLANK(AK1549),_xlfn.LET(
    _xlpm.nameBeforeSlash, IF(ISNUMBER(SEARCH("/", Y1549)), LEFT(Y1549, SEARCH("/", Y1549)-1), Y1549),
    _xlpm.matchRow, IFERROR(MATCH(_xlpm.nameBeforeSlash, AA:AA, 0), ""),
    _xlpm.difference, IF(_xlpm.matchRow="", "", ABS((R1549 + S1549)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),IF(ISBLANK(Y1549),"","Hidden"))</f>
        <v/>
      </c>
      <c r="AA1549" t="s">
        <v>2271</v>
      </c>
      <c r="AC1549" t="s">
        <v>734</v>
      </c>
      <c r="AD1549" t="str">
        <f>_xlfn.XLOOKUP(AC1549,moves!A:A,moves!B:B)</f>
        <v>psychic</v>
      </c>
      <c r="AE1549">
        <f>_xlfn.XLOOKUP(AC1549,moves!A:A,moves!D:D)</f>
        <v>7</v>
      </c>
      <c r="AF1549" t="str">
        <f>_xlfn.XLOOKUP(AC1549,moves!A:A,moves!E:E)</f>
        <v>Will there be more, less, or an equal amount of critical hits rolled than status symbols? If incorrect: Deal -3 damage.</v>
      </c>
      <c r="AG1549">
        <v>0</v>
      </c>
      <c r="AH1549">
        <v>0</v>
      </c>
      <c r="AI1549">
        <f t="shared" si="107"/>
        <v>0</v>
      </c>
      <c r="AJ1549" t="s">
        <v>525</v>
      </c>
      <c r="AL1549">
        <v>0</v>
      </c>
      <c r="AM1549" cm="1">
        <f t="array" ref="AM1549">IF(AL1549=1,1,
   IF(ISTEXT(AK1549),1,
   IF(AO1549&gt;1,AM1548,
   IF(AI1549=1,
      IF(SUMPRODUCT((LEN($Y$2:$Y$4096)-LEN(SUBSTITUTE($Y$2:$Y$4096,AA1549,"")))/LEN(AA1549))&gt;0,2,1),
      IF(
         SUMPRODUCT((LEN($Y$2:$Y$4096)-LEN(SUBSTITUTE($Y$2:$Y$4096,AA1549,"")))/LEN(AA1549))
         - SUMPRODUCT((LEN($Y$2:$Y$4096)-LEN(SUBSTITUTE($Y$2:$Y$4096,"Alolan "&amp;AA1549,"")))/LEN("Alolan "&amp;AA1549))
         - SUMPRODUCT((LEN($Y$2:$Y$4096)-LEN(SUBSTITUTE($Y$2:$Y$4096,"Galarian "&amp;AA1549,"")))/LEN("Galarian "&amp;AA1549))
         - SUMPRODUCT((LEN($Y$2:$Y$4096)-LEN(SUBSTITUTE($Y$2:$Y$4096,"Hisuian "&amp;AA1549,"")))/LEN("Hisuian "&amp;AA1549))
         - SUMPRODUCT((LEN($Y$2:$Y$4096)-LEN(SUBSTITUTE($Y$2:$Y$4096,"Paldean "&amp;AA1549,"")))/LEN("Paldean "&amp;AA1549))
      &gt;0,2,1)
   ))))</f>
        <v>2</v>
      </c>
      <c r="AN1549">
        <v>0</v>
      </c>
      <c r="AO1549">
        <v>0</v>
      </c>
    </row>
    <row r="1550" spans="1:41" x14ac:dyDescent="0.25">
      <c r="A1550" t="s">
        <v>4345</v>
      </c>
      <c r="B1550" t="s">
        <v>2271</v>
      </c>
      <c r="C1550" t="s">
        <v>429</v>
      </c>
      <c r="D1550"/>
      <c r="E1550">
        <v>70</v>
      </c>
      <c r="F1550">
        <v>55</v>
      </c>
      <c r="G1550">
        <v>95</v>
      </c>
      <c r="H1550">
        <v>95</v>
      </c>
      <c r="I1550">
        <v>110</v>
      </c>
      <c r="J1550">
        <v>65</v>
      </c>
      <c r="K1550" t="s">
        <v>2272</v>
      </c>
      <c r="L1550" t="s">
        <v>247</v>
      </c>
      <c r="M1550" t="s">
        <v>248</v>
      </c>
      <c r="N1550">
        <v>7.9</v>
      </c>
      <c r="O1550">
        <v>8.9499999999999993</v>
      </c>
      <c r="Q1550">
        <v>2</v>
      </c>
      <c r="R1550">
        <f t="shared" si="104"/>
        <v>8</v>
      </c>
      <c r="S1550">
        <f t="shared" si="105"/>
        <v>11</v>
      </c>
      <c r="T1550">
        <f t="shared" si="106"/>
        <v>19</v>
      </c>
      <c r="U1550" t="s">
        <v>429</v>
      </c>
      <c r="V1550" t="s">
        <v>1536</v>
      </c>
      <c r="W1550" t="s">
        <v>1471</v>
      </c>
      <c r="X1550" t="s">
        <v>1468</v>
      </c>
      <c r="Z1550" t="str" cm="1">
        <f t="array" ref="Z1550">IF(ISBLANK(AK1550),_xlfn.LET(
    _xlpm.nameBeforeSlash, IF(ISNUMBER(SEARCH("/", Y1550)), LEFT(Y1550, SEARCH("/", Y1550)-1), Y1550),
    _xlpm.matchRow, IFERROR(MATCH(_xlpm.nameBeforeSlash, AA:AA, 0), ""),
    _xlpm.difference, IF(_xlpm.matchRow="", "", ABS((R1550 + S1550)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),IF(ISBLANK(Y1550),"","Hidden"))</f>
        <v/>
      </c>
      <c r="AA1550" t="s">
        <v>5617</v>
      </c>
      <c r="AC1550" t="s">
        <v>1328</v>
      </c>
      <c r="AD1550" t="str">
        <f>_xlfn.XLOOKUP(AC1550,moves!A:A,moves!B:B)</f>
        <v>psychic</v>
      </c>
      <c r="AE1550">
        <f>_xlfn.XLOOKUP(AC1550,moves!A:A,moves!D:D)</f>
        <v>4</v>
      </c>
      <c r="AF1550" t="str">
        <f>_xlfn.XLOOKUP(AC1550,moves!A:A,moves!E:E)</f>
        <v>Before damage is dealt: The user may switch the target's health and initiative.</v>
      </c>
      <c r="AG1550">
        <v>0</v>
      </c>
      <c r="AH1550">
        <v>0</v>
      </c>
      <c r="AI1550">
        <f t="shared" si="107"/>
        <v>1</v>
      </c>
      <c r="AJ1550" t="s">
        <v>525</v>
      </c>
      <c r="AL1550">
        <v>0</v>
      </c>
      <c r="AM1550" cm="1">
        <f t="array" ref="AM1550">IF(AL1550=1,1,
   IF(ISTEXT(AK1550),1,
   IF(AO1550&gt;1,AM1549,
   IF(AI1550=1,
      IF(SUMPRODUCT((LEN($Y$2:$Y$4096)-LEN(SUBSTITUTE($Y$2:$Y$4096,AA1550,"")))/LEN(AA1550))&gt;0,2,1),
      IF(
         SUMPRODUCT((LEN($Y$2:$Y$4096)-LEN(SUBSTITUTE($Y$2:$Y$4096,AA1550,"")))/LEN(AA1550))
         - SUMPRODUCT((LEN($Y$2:$Y$4096)-LEN(SUBSTITUTE($Y$2:$Y$4096,"Alolan "&amp;AA1550,"")))/LEN("Alolan "&amp;AA1550))
         - SUMPRODUCT((LEN($Y$2:$Y$4096)-LEN(SUBSTITUTE($Y$2:$Y$4096,"Galarian "&amp;AA1550,"")))/LEN("Galarian "&amp;AA1550))
         - SUMPRODUCT((LEN($Y$2:$Y$4096)-LEN(SUBSTITUTE($Y$2:$Y$4096,"Hisuian "&amp;AA1550,"")))/LEN("Hisuian "&amp;AA1550))
         - SUMPRODUCT((LEN($Y$2:$Y$4096)-LEN(SUBSTITUTE($Y$2:$Y$4096,"Paldean "&amp;AA1550,"")))/LEN("Paldean "&amp;AA1550))
      &gt;0,2,1)
   ))))</f>
        <v>2</v>
      </c>
      <c r="AN1550">
        <v>0</v>
      </c>
      <c r="AO1550">
        <v>0</v>
      </c>
    </row>
    <row r="1551" spans="1:41" x14ac:dyDescent="0.25">
      <c r="A1551">
        <v>577</v>
      </c>
      <c r="B1551" t="s">
        <v>2273</v>
      </c>
      <c r="C1551" t="s">
        <v>429</v>
      </c>
      <c r="D1551"/>
      <c r="E1551">
        <v>45</v>
      </c>
      <c r="F1551">
        <v>30</v>
      </c>
      <c r="G1551">
        <v>40</v>
      </c>
      <c r="H1551">
        <v>105</v>
      </c>
      <c r="I1551">
        <v>50</v>
      </c>
      <c r="J1551">
        <v>20</v>
      </c>
      <c r="K1551" t="s">
        <v>2274</v>
      </c>
      <c r="L1551" t="s">
        <v>253</v>
      </c>
      <c r="M1551" t="s">
        <v>248</v>
      </c>
      <c r="N1551">
        <v>6.35</v>
      </c>
      <c r="O1551">
        <v>4.5</v>
      </c>
      <c r="R1551">
        <f t="shared" si="104"/>
        <v>6</v>
      </c>
      <c r="S1551">
        <f t="shared" si="105"/>
        <v>5</v>
      </c>
      <c r="T1551">
        <f t="shared" si="106"/>
        <v>11</v>
      </c>
      <c r="U1551" t="s">
        <v>429</v>
      </c>
      <c r="V1551" t="s">
        <v>1468</v>
      </c>
      <c r="W1551" t="s">
        <v>1492</v>
      </c>
      <c r="X1551" t="s">
        <v>1512</v>
      </c>
      <c r="Y1551" t="s">
        <v>2275</v>
      </c>
      <c r="Z1551" cm="1">
        <f t="array" ref="Z1551">IF(ISBLANK(AK1551),_xlfn.LET(
    _xlpm.nameBeforeSlash, IF(ISNUMBER(SEARCH("/", Y1551)), LEFT(Y1551, SEARCH("/", Y1551)-1), Y1551),
    _xlpm.matchRow, IFERROR(MATCH(_xlpm.nameBeforeSlash, AA:AA, 0), ""),
    _xlpm.difference, IF(_xlpm.matchRow="", "", ABS((R1551 + S1551)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),IF(ISBLANK(Y1551),"","Hidden"))</f>
        <v>6</v>
      </c>
      <c r="AA1551" t="s">
        <v>2273</v>
      </c>
      <c r="AC1551" t="s">
        <v>430</v>
      </c>
      <c r="AD1551" t="str">
        <f>_xlfn.XLOOKUP(AC1551,moves!A:A,moves!B:B)</f>
        <v>psychic</v>
      </c>
      <c r="AE1551">
        <f>_xlfn.XLOOKUP(AC1551,moves!A:A,moves!D:D)</f>
        <v>2</v>
      </c>
      <c r="AF1551" t="str">
        <f>_xlfn.XLOOKUP(AC1551,moves!A:A,moves!E:E)</f>
        <v>Inflict the Confused status on the target.</v>
      </c>
      <c r="AG1551">
        <v>1</v>
      </c>
      <c r="AH1551">
        <v>0</v>
      </c>
      <c r="AI1551">
        <f t="shared" si="107"/>
        <v>0</v>
      </c>
      <c r="AJ1551" t="s">
        <v>870</v>
      </c>
      <c r="AL1551">
        <v>0</v>
      </c>
      <c r="AM1551" cm="1">
        <f t="array" ref="AM1551">IF(AL1551=1,1,
   IF(ISTEXT(AK1551),1,
   IF(AO1551&gt;1,AM1550,
   IF(AI1551=1,
      IF(SUMPRODUCT((LEN($Y$2:$Y$4096)-LEN(SUBSTITUTE($Y$2:$Y$4096,AA1551,"")))/LEN(AA1551))&gt;0,2,1),
      IF(
         SUMPRODUCT((LEN($Y$2:$Y$4096)-LEN(SUBSTITUTE($Y$2:$Y$4096,AA1551,"")))/LEN(AA1551))
         - SUMPRODUCT((LEN($Y$2:$Y$4096)-LEN(SUBSTITUTE($Y$2:$Y$4096,"Alolan "&amp;AA1551,"")))/LEN("Alolan "&amp;AA1551))
         - SUMPRODUCT((LEN($Y$2:$Y$4096)-LEN(SUBSTITUTE($Y$2:$Y$4096,"Galarian "&amp;AA1551,"")))/LEN("Galarian "&amp;AA1551))
         - SUMPRODUCT((LEN($Y$2:$Y$4096)-LEN(SUBSTITUTE($Y$2:$Y$4096,"Hisuian "&amp;AA1551,"")))/LEN("Hisuian "&amp;AA1551))
         - SUMPRODUCT((LEN($Y$2:$Y$4096)-LEN(SUBSTITUTE($Y$2:$Y$4096,"Paldean "&amp;AA1551,"")))/LEN("Paldean "&amp;AA1551))
      &gt;0,2,1)
   ))))</f>
        <v>1</v>
      </c>
      <c r="AN1551">
        <v>0</v>
      </c>
      <c r="AO1551">
        <v>0</v>
      </c>
    </row>
    <row r="1552" spans="1:41" x14ac:dyDescent="0.25">
      <c r="A1552" t="s">
        <v>4346</v>
      </c>
      <c r="B1552" t="s">
        <v>2273</v>
      </c>
      <c r="C1552" t="s">
        <v>429</v>
      </c>
      <c r="D1552"/>
      <c r="E1552">
        <v>45</v>
      </c>
      <c r="F1552">
        <v>30</v>
      </c>
      <c r="G1552">
        <v>40</v>
      </c>
      <c r="H1552">
        <v>105</v>
      </c>
      <c r="I1552">
        <v>50</v>
      </c>
      <c r="J1552">
        <v>20</v>
      </c>
      <c r="K1552" t="s">
        <v>2274</v>
      </c>
      <c r="L1552" t="s">
        <v>253</v>
      </c>
      <c r="M1552" t="s">
        <v>248</v>
      </c>
      <c r="N1552">
        <v>6.35</v>
      </c>
      <c r="O1552">
        <v>4.5</v>
      </c>
      <c r="R1552">
        <f t="shared" si="104"/>
        <v>6</v>
      </c>
      <c r="S1552">
        <f t="shared" si="105"/>
        <v>5</v>
      </c>
      <c r="T1552">
        <f t="shared" si="106"/>
        <v>11</v>
      </c>
      <c r="U1552" t="s">
        <v>429</v>
      </c>
      <c r="V1552" t="s">
        <v>1468</v>
      </c>
      <c r="W1552" t="s">
        <v>1492</v>
      </c>
      <c r="X1552" t="s">
        <v>1512</v>
      </c>
      <c r="Y1552" t="s">
        <v>5618</v>
      </c>
      <c r="Z1552" cm="1">
        <f t="array" ref="Z1552">IF(ISBLANK(AK1552),_xlfn.LET(
    _xlpm.nameBeforeSlash, IF(ISNUMBER(SEARCH("/", Y1552)), LEFT(Y1552, SEARCH("/", Y1552)-1), Y1552),
    _xlpm.matchRow, IFERROR(MATCH(_xlpm.nameBeforeSlash, AA:AA, 0), ""),
    _xlpm.difference, IF(_xlpm.matchRow="", "", ABS((R1552 + S1552)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),IF(ISBLANK(Y1552),"","Hidden"))</f>
        <v>6</v>
      </c>
      <c r="AA1552" t="s">
        <v>5619</v>
      </c>
      <c r="AC1552" t="s">
        <v>1218</v>
      </c>
      <c r="AD1552" t="str">
        <f>_xlfn.XLOOKUP(AC1552,moves!A:A,moves!B:B)</f>
        <v>normal</v>
      </c>
      <c r="AE1552" t="str">
        <f>_xlfn.XLOOKUP(AC1552,moves!A:A,moves!D:D)</f>
        <v>-</v>
      </c>
      <c r="AF1552" t="str">
        <f>_xlfn.XLOOKUP(AC1552,moves!A:A,moves!E:E)</f>
        <v xml:space="preserve"> </v>
      </c>
      <c r="AG1552">
        <v>1</v>
      </c>
      <c r="AH1552">
        <v>0</v>
      </c>
      <c r="AI1552">
        <f t="shared" si="107"/>
        <v>1</v>
      </c>
      <c r="AJ1552" t="s">
        <v>523</v>
      </c>
      <c r="AL1552">
        <v>0</v>
      </c>
      <c r="AM1552" cm="1">
        <f t="array" ref="AM1552">IF(AL1552=1,1,
   IF(ISTEXT(AK1552),1,
   IF(AO1552&gt;1,AM1551,
   IF(AI1552=1,
      IF(SUMPRODUCT((LEN($Y$2:$Y$4096)-LEN(SUBSTITUTE($Y$2:$Y$4096,AA1552,"")))/LEN(AA1552))&gt;0,2,1),
      IF(
         SUMPRODUCT((LEN($Y$2:$Y$4096)-LEN(SUBSTITUTE($Y$2:$Y$4096,AA1552,"")))/LEN(AA1552))
         - SUMPRODUCT((LEN($Y$2:$Y$4096)-LEN(SUBSTITUTE($Y$2:$Y$4096,"Alolan "&amp;AA1552,"")))/LEN("Alolan "&amp;AA1552))
         - SUMPRODUCT((LEN($Y$2:$Y$4096)-LEN(SUBSTITUTE($Y$2:$Y$4096,"Galarian "&amp;AA1552,"")))/LEN("Galarian "&amp;AA1552))
         - SUMPRODUCT((LEN($Y$2:$Y$4096)-LEN(SUBSTITUTE($Y$2:$Y$4096,"Hisuian "&amp;AA1552,"")))/LEN("Hisuian "&amp;AA1552))
         - SUMPRODUCT((LEN($Y$2:$Y$4096)-LEN(SUBSTITUTE($Y$2:$Y$4096,"Paldean "&amp;AA1552,"")))/LEN("Paldean "&amp;AA1552))
      &gt;0,2,1)
   ))))</f>
        <v>1</v>
      </c>
      <c r="AN1552">
        <v>0</v>
      </c>
      <c r="AO1552">
        <v>0</v>
      </c>
    </row>
    <row r="1553" spans="1:41" x14ac:dyDescent="0.25">
      <c r="A1553">
        <v>578</v>
      </c>
      <c r="B1553" t="s">
        <v>2275</v>
      </c>
      <c r="C1553" t="s">
        <v>429</v>
      </c>
      <c r="D1553"/>
      <c r="E1553">
        <v>65</v>
      </c>
      <c r="F1553">
        <v>40</v>
      </c>
      <c r="G1553">
        <v>50</v>
      </c>
      <c r="H1553">
        <v>125</v>
      </c>
      <c r="I1553">
        <v>60</v>
      </c>
      <c r="J1553">
        <v>30</v>
      </c>
      <c r="K1553" t="s">
        <v>2276</v>
      </c>
      <c r="L1553" t="s">
        <v>253</v>
      </c>
      <c r="M1553" t="s">
        <v>248</v>
      </c>
      <c r="N1553">
        <v>7.85</v>
      </c>
      <c r="O1553">
        <v>5.9</v>
      </c>
      <c r="P1553">
        <v>-1</v>
      </c>
      <c r="R1553">
        <f t="shared" si="104"/>
        <v>7</v>
      </c>
      <c r="S1553">
        <f t="shared" si="105"/>
        <v>6</v>
      </c>
      <c r="T1553">
        <f t="shared" si="106"/>
        <v>13</v>
      </c>
      <c r="U1553" t="s">
        <v>429</v>
      </c>
      <c r="V1553" t="s">
        <v>1468</v>
      </c>
      <c r="W1553" t="s">
        <v>1492</v>
      </c>
      <c r="X1553" t="s">
        <v>1512</v>
      </c>
      <c r="Y1553" t="s">
        <v>2277</v>
      </c>
      <c r="Z1553" cm="1">
        <f t="array" ref="Z1553">IF(ISBLANK(AK1553),_xlfn.LET(
    _xlpm.nameBeforeSlash, IF(ISNUMBER(SEARCH("/", Y1553)), LEFT(Y1553, SEARCH("/", Y1553)-1), Y1553),
    _xlpm.matchRow, IFERROR(MATCH(_xlpm.nameBeforeSlash, AA:AA, 0), ""),
    _xlpm.difference, IF(_xlpm.matchRow="", "", ABS((R1553 + S1553)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),IF(ISBLANK(Y1553),"","Hidden"))</f>
        <v>14</v>
      </c>
      <c r="AA1553" t="s">
        <v>2275</v>
      </c>
      <c r="AC1553" t="s">
        <v>1285</v>
      </c>
      <c r="AD1553" t="str">
        <f>_xlfn.XLOOKUP(AC1553,moves!A:A,moves!B:B)</f>
        <v>normal</v>
      </c>
      <c r="AE1553">
        <f>_xlfn.XLOOKUP(AC1553,moves!A:A,moves!D:D)</f>
        <v>0</v>
      </c>
      <c r="AF1553" t="str">
        <f>_xlfn.XLOOKUP(AC1553,moves!A:A,moves!E:E)</f>
        <v>Change the user's health to the average of the current health of the user and target, rounded up. Change the target's health to the average of the current health of the user and target, rounded down.</v>
      </c>
      <c r="AG1553">
        <v>0</v>
      </c>
      <c r="AH1553">
        <v>0</v>
      </c>
      <c r="AI1553">
        <f t="shared" si="107"/>
        <v>0</v>
      </c>
      <c r="AJ1553" t="s">
        <v>524</v>
      </c>
      <c r="AL1553">
        <v>0</v>
      </c>
      <c r="AM1553" cm="1">
        <f t="array" ref="AM1553">IF(AL1553=1,1,
   IF(ISTEXT(AK1553),1,
   IF(AO1553&gt;1,AM1552,
   IF(AI1553=1,
      IF(SUMPRODUCT((LEN($Y$2:$Y$4096)-LEN(SUBSTITUTE($Y$2:$Y$4096,AA1553,"")))/LEN(AA1553))&gt;0,2,1),
      IF(
         SUMPRODUCT((LEN($Y$2:$Y$4096)-LEN(SUBSTITUTE($Y$2:$Y$4096,AA1553,"")))/LEN(AA1553))
         - SUMPRODUCT((LEN($Y$2:$Y$4096)-LEN(SUBSTITUTE($Y$2:$Y$4096,"Alolan "&amp;AA1553,"")))/LEN("Alolan "&amp;AA1553))
         - SUMPRODUCT((LEN($Y$2:$Y$4096)-LEN(SUBSTITUTE($Y$2:$Y$4096,"Galarian "&amp;AA1553,"")))/LEN("Galarian "&amp;AA1553))
         - SUMPRODUCT((LEN($Y$2:$Y$4096)-LEN(SUBSTITUTE($Y$2:$Y$4096,"Hisuian "&amp;AA1553,"")))/LEN("Hisuian "&amp;AA1553))
         - SUMPRODUCT((LEN($Y$2:$Y$4096)-LEN(SUBSTITUTE($Y$2:$Y$4096,"Paldean "&amp;AA1553,"")))/LEN("Paldean "&amp;AA1553))
      &gt;0,2,1)
   ))))</f>
        <v>2</v>
      </c>
      <c r="AN1553">
        <v>0</v>
      </c>
      <c r="AO1553">
        <v>0</v>
      </c>
    </row>
    <row r="1554" spans="1:41" x14ac:dyDescent="0.25">
      <c r="A1554" t="s">
        <v>4347</v>
      </c>
      <c r="B1554" t="s">
        <v>2275</v>
      </c>
      <c r="C1554" t="s">
        <v>429</v>
      </c>
      <c r="D1554"/>
      <c r="E1554">
        <v>65</v>
      </c>
      <c r="F1554">
        <v>40</v>
      </c>
      <c r="G1554">
        <v>50</v>
      </c>
      <c r="H1554">
        <v>125</v>
      </c>
      <c r="I1554">
        <v>60</v>
      </c>
      <c r="J1554">
        <v>30</v>
      </c>
      <c r="K1554" t="s">
        <v>2276</v>
      </c>
      <c r="L1554" t="s">
        <v>253</v>
      </c>
      <c r="M1554" t="s">
        <v>248</v>
      </c>
      <c r="N1554">
        <v>7.85</v>
      </c>
      <c r="O1554">
        <v>5.9</v>
      </c>
      <c r="P1554">
        <v>-1</v>
      </c>
      <c r="R1554">
        <f t="shared" si="104"/>
        <v>7</v>
      </c>
      <c r="S1554">
        <f t="shared" si="105"/>
        <v>6</v>
      </c>
      <c r="T1554">
        <f t="shared" si="106"/>
        <v>13</v>
      </c>
      <c r="U1554" t="s">
        <v>429</v>
      </c>
      <c r="V1554" t="s">
        <v>1468</v>
      </c>
      <c r="W1554" t="s">
        <v>1492</v>
      </c>
      <c r="X1554" t="s">
        <v>1512</v>
      </c>
      <c r="Y1554" t="s">
        <v>5620</v>
      </c>
      <c r="Z1554" cm="1">
        <f t="array" ref="Z1554">IF(ISBLANK(AK1554),_xlfn.LET(
    _xlpm.nameBeforeSlash, IF(ISNUMBER(SEARCH("/", Y1554)), LEFT(Y1554, SEARCH("/", Y1554)-1), Y1554),
    _xlpm.matchRow, IFERROR(MATCH(_xlpm.nameBeforeSlash, AA:AA, 0), ""),
    _xlpm.difference, IF(_xlpm.matchRow="", "", ABS((R1554 + S1554)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),IF(ISBLANK(Y1554),"","Hidden"))</f>
        <v>14</v>
      </c>
      <c r="AA1554" t="s">
        <v>5618</v>
      </c>
      <c r="AC1554" t="s">
        <v>6677</v>
      </c>
      <c r="AD1554" t="str">
        <f>_xlfn.XLOOKUP(AC1554,moves!A:A,moves!B:B)</f>
        <v>normal</v>
      </c>
      <c r="AE1554">
        <f>_xlfn.XLOOKUP(AC1554,moves!A:A,moves!D:D)</f>
        <v>0</v>
      </c>
      <c r="AF1554" t="str">
        <f>_xlfn.XLOOKUP(AC1554,moves!A:A,moves!E:E)</f>
        <v>Heal 4.</v>
      </c>
      <c r="AG1554">
        <v>0</v>
      </c>
      <c r="AH1554">
        <v>0</v>
      </c>
      <c r="AI1554">
        <f t="shared" si="107"/>
        <v>1</v>
      </c>
      <c r="AJ1554" t="s">
        <v>524</v>
      </c>
      <c r="AL1554">
        <v>0</v>
      </c>
      <c r="AM1554" cm="1">
        <f t="array" ref="AM1554">IF(AL1554=1,1,
   IF(ISTEXT(AK1554),1,
   IF(AO1554&gt;1,AM1553,
   IF(AI1554=1,
      IF(SUMPRODUCT((LEN($Y$2:$Y$4096)-LEN(SUBSTITUTE($Y$2:$Y$4096,AA1554,"")))/LEN(AA1554))&gt;0,2,1),
      IF(
         SUMPRODUCT((LEN($Y$2:$Y$4096)-LEN(SUBSTITUTE($Y$2:$Y$4096,AA1554,"")))/LEN(AA1554))
         - SUMPRODUCT((LEN($Y$2:$Y$4096)-LEN(SUBSTITUTE($Y$2:$Y$4096,"Alolan "&amp;AA1554,"")))/LEN("Alolan "&amp;AA1554))
         - SUMPRODUCT((LEN($Y$2:$Y$4096)-LEN(SUBSTITUTE($Y$2:$Y$4096,"Galarian "&amp;AA1554,"")))/LEN("Galarian "&amp;AA1554))
         - SUMPRODUCT((LEN($Y$2:$Y$4096)-LEN(SUBSTITUTE($Y$2:$Y$4096,"Hisuian "&amp;AA1554,"")))/LEN("Hisuian "&amp;AA1554))
         - SUMPRODUCT((LEN($Y$2:$Y$4096)-LEN(SUBSTITUTE($Y$2:$Y$4096,"Paldean "&amp;AA1554,"")))/LEN("Paldean "&amp;AA1554))
      &gt;0,2,1)
   ))))</f>
        <v>2</v>
      </c>
      <c r="AN1554">
        <v>0</v>
      </c>
      <c r="AO1554">
        <v>0</v>
      </c>
    </row>
    <row r="1555" spans="1:41" x14ac:dyDescent="0.25">
      <c r="A1555">
        <v>579</v>
      </c>
      <c r="B1555" t="s">
        <v>2277</v>
      </c>
      <c r="C1555" t="s">
        <v>429</v>
      </c>
      <c r="D1555"/>
      <c r="E1555">
        <v>110</v>
      </c>
      <c r="F1555">
        <v>65</v>
      </c>
      <c r="G1555">
        <v>75</v>
      </c>
      <c r="H1555">
        <v>125</v>
      </c>
      <c r="I1555">
        <v>85</v>
      </c>
      <c r="J1555">
        <v>30</v>
      </c>
      <c r="K1555" t="s">
        <v>2278</v>
      </c>
      <c r="L1555" t="s">
        <v>253</v>
      </c>
      <c r="M1555" t="s">
        <v>248</v>
      </c>
      <c r="N1555">
        <v>8.1</v>
      </c>
      <c r="O1555">
        <v>9.1999999999999993</v>
      </c>
      <c r="P1555">
        <v>-1</v>
      </c>
      <c r="Q1555">
        <v>3</v>
      </c>
      <c r="R1555">
        <f t="shared" si="104"/>
        <v>7</v>
      </c>
      <c r="S1555">
        <f t="shared" si="105"/>
        <v>12</v>
      </c>
      <c r="T1555">
        <f t="shared" si="106"/>
        <v>19</v>
      </c>
      <c r="U1555" t="s">
        <v>429</v>
      </c>
      <c r="V1555" t="s">
        <v>1468</v>
      </c>
      <c r="W1555" t="s">
        <v>1492</v>
      </c>
      <c r="X1555" t="s">
        <v>1512</v>
      </c>
      <c r="Z1555" t="str" cm="1">
        <f t="array" ref="Z1555">IF(ISBLANK(AK1555),_xlfn.LET(
    _xlpm.nameBeforeSlash, IF(ISNUMBER(SEARCH("/", Y1555)), LEFT(Y1555, SEARCH("/", Y1555)-1), Y1555),
    _xlpm.matchRow, IFERROR(MATCH(_xlpm.nameBeforeSlash, AA:AA, 0), ""),
    _xlpm.difference, IF(_xlpm.matchRow="", "", ABS((R1555 + S1555)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),IF(ISBLANK(Y1555),"","Hidden"))</f>
        <v/>
      </c>
      <c r="AA1555" t="s">
        <v>2277</v>
      </c>
      <c r="AC1555" t="s">
        <v>1044</v>
      </c>
      <c r="AD1555" t="str">
        <f>_xlfn.XLOOKUP(AC1555,moves!A:A,moves!B:B)</f>
        <v>fighting</v>
      </c>
      <c r="AE1555">
        <f>_xlfn.XLOOKUP(AC1555,moves!A:A,moves!D:D)</f>
        <v>5</v>
      </c>
      <c r="AF1555" t="str">
        <f>_xlfn.XLOOKUP(AC1555,moves!A:A,moves!E:E)</f>
        <v>Each time this move is used: Decrease the user's Initiative by 2.</v>
      </c>
      <c r="AG1555">
        <v>0</v>
      </c>
      <c r="AH1555">
        <v>0</v>
      </c>
      <c r="AI1555">
        <f t="shared" si="107"/>
        <v>0</v>
      </c>
      <c r="AJ1555" t="s">
        <v>525</v>
      </c>
      <c r="AL1555">
        <v>0</v>
      </c>
      <c r="AM1555" cm="1">
        <f t="array" ref="AM1555">IF(AL1555=1,1,
   IF(ISTEXT(AK1555),1,
   IF(AO1555&gt;1,AM1554,
   IF(AI1555=1,
      IF(SUMPRODUCT((LEN($Y$2:$Y$4096)-LEN(SUBSTITUTE($Y$2:$Y$4096,AA1555,"")))/LEN(AA1555))&gt;0,2,1),
      IF(
         SUMPRODUCT((LEN($Y$2:$Y$4096)-LEN(SUBSTITUTE($Y$2:$Y$4096,AA1555,"")))/LEN(AA1555))
         - SUMPRODUCT((LEN($Y$2:$Y$4096)-LEN(SUBSTITUTE($Y$2:$Y$4096,"Alolan "&amp;AA1555,"")))/LEN("Alolan "&amp;AA1555))
         - SUMPRODUCT((LEN($Y$2:$Y$4096)-LEN(SUBSTITUTE($Y$2:$Y$4096,"Galarian "&amp;AA1555,"")))/LEN("Galarian "&amp;AA1555))
         - SUMPRODUCT((LEN($Y$2:$Y$4096)-LEN(SUBSTITUTE($Y$2:$Y$4096,"Hisuian "&amp;AA1555,"")))/LEN("Hisuian "&amp;AA1555))
         - SUMPRODUCT((LEN($Y$2:$Y$4096)-LEN(SUBSTITUTE($Y$2:$Y$4096,"Paldean "&amp;AA1555,"")))/LEN("Paldean "&amp;AA1555))
      &gt;0,2,1)
   ))))</f>
        <v>2</v>
      </c>
      <c r="AN1555">
        <v>0</v>
      </c>
      <c r="AO1555">
        <v>0</v>
      </c>
    </row>
    <row r="1556" spans="1:41" x14ac:dyDescent="0.25">
      <c r="A1556" t="s">
        <v>4348</v>
      </c>
      <c r="B1556" t="s">
        <v>2277</v>
      </c>
      <c r="C1556" t="s">
        <v>429</v>
      </c>
      <c r="D1556"/>
      <c r="E1556">
        <v>110</v>
      </c>
      <c r="F1556">
        <v>65</v>
      </c>
      <c r="G1556">
        <v>75</v>
      </c>
      <c r="H1556">
        <v>125</v>
      </c>
      <c r="I1556">
        <v>85</v>
      </c>
      <c r="J1556">
        <v>30</v>
      </c>
      <c r="K1556" t="s">
        <v>2278</v>
      </c>
      <c r="L1556" t="s">
        <v>253</v>
      </c>
      <c r="M1556" t="s">
        <v>248</v>
      </c>
      <c r="N1556">
        <v>8.1</v>
      </c>
      <c r="O1556">
        <v>9.1999999999999993</v>
      </c>
      <c r="P1556">
        <v>-1</v>
      </c>
      <c r="Q1556">
        <v>3</v>
      </c>
      <c r="R1556">
        <f t="shared" si="104"/>
        <v>7</v>
      </c>
      <c r="S1556">
        <f t="shared" si="105"/>
        <v>12</v>
      </c>
      <c r="T1556">
        <f t="shared" si="106"/>
        <v>19</v>
      </c>
      <c r="U1556" t="s">
        <v>429</v>
      </c>
      <c r="V1556" t="s">
        <v>1468</v>
      </c>
      <c r="W1556" t="s">
        <v>1492</v>
      </c>
      <c r="X1556" t="s">
        <v>1512</v>
      </c>
      <c r="Z1556" t="str" cm="1">
        <f t="array" ref="Z1556">IF(ISBLANK(AK1556),_xlfn.LET(
    _xlpm.nameBeforeSlash, IF(ISNUMBER(SEARCH("/", Y1556)), LEFT(Y1556, SEARCH("/", Y1556)-1), Y1556),
    _xlpm.matchRow, IFERROR(MATCH(_xlpm.nameBeforeSlash, AA:AA, 0), ""),
    _xlpm.difference, IF(_xlpm.matchRow="", "", ABS((R1556 + S1556)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),IF(ISBLANK(Y1556),"","Hidden"))</f>
        <v/>
      </c>
      <c r="AA1556" t="s">
        <v>5620</v>
      </c>
      <c r="AC1556" t="s">
        <v>6676</v>
      </c>
      <c r="AD1556" t="str">
        <f>_xlfn.XLOOKUP(AC1556,moves!A:A,moves!B:B)</f>
        <v>psychic</v>
      </c>
      <c r="AE1556">
        <f>_xlfn.XLOOKUP(AC1556,moves!A:A,moves!D:D)</f>
        <v>7</v>
      </c>
      <c r="AF1556" t="str">
        <f>_xlfn.XLOOKUP(AC1556,moves!A:A,moves!E:E)</f>
        <v>Will there be more, less, or an equal amount of critical hits rolled than status symbols? If incorrect: Deal -3 damage.</v>
      </c>
      <c r="AG1556">
        <v>0</v>
      </c>
      <c r="AH1556">
        <v>0</v>
      </c>
      <c r="AI1556">
        <f t="shared" si="107"/>
        <v>1</v>
      </c>
      <c r="AJ1556" t="s">
        <v>525</v>
      </c>
      <c r="AL1556">
        <v>0</v>
      </c>
      <c r="AM1556" cm="1">
        <f t="array" ref="AM1556">IF(AL1556=1,1,
   IF(ISTEXT(AK1556),1,
   IF(AO1556&gt;1,AM1555,
   IF(AI1556=1,
      IF(SUMPRODUCT((LEN($Y$2:$Y$4096)-LEN(SUBSTITUTE($Y$2:$Y$4096,AA1556,"")))/LEN(AA1556))&gt;0,2,1),
      IF(
         SUMPRODUCT((LEN($Y$2:$Y$4096)-LEN(SUBSTITUTE($Y$2:$Y$4096,AA1556,"")))/LEN(AA1556))
         - SUMPRODUCT((LEN($Y$2:$Y$4096)-LEN(SUBSTITUTE($Y$2:$Y$4096,"Alolan "&amp;AA1556,"")))/LEN("Alolan "&amp;AA1556))
         - SUMPRODUCT((LEN($Y$2:$Y$4096)-LEN(SUBSTITUTE($Y$2:$Y$4096,"Galarian "&amp;AA1556,"")))/LEN("Galarian "&amp;AA1556))
         - SUMPRODUCT((LEN($Y$2:$Y$4096)-LEN(SUBSTITUTE($Y$2:$Y$4096,"Hisuian "&amp;AA1556,"")))/LEN("Hisuian "&amp;AA1556))
         - SUMPRODUCT((LEN($Y$2:$Y$4096)-LEN(SUBSTITUTE($Y$2:$Y$4096,"Paldean "&amp;AA1556,"")))/LEN("Paldean "&amp;AA1556))
      &gt;0,2,1)
   ))))</f>
        <v>2</v>
      </c>
      <c r="AN1556">
        <v>0</v>
      </c>
      <c r="AO1556">
        <v>0</v>
      </c>
    </row>
    <row r="1557" spans="1:41" x14ac:dyDescent="0.25">
      <c r="A1557">
        <v>580</v>
      </c>
      <c r="B1557" t="s">
        <v>2279</v>
      </c>
      <c r="C1557" t="s">
        <v>1490</v>
      </c>
      <c r="D1557" t="s">
        <v>1481</v>
      </c>
      <c r="E1557">
        <v>62</v>
      </c>
      <c r="F1557">
        <v>44</v>
      </c>
      <c r="G1557">
        <v>50</v>
      </c>
      <c r="H1557">
        <v>44</v>
      </c>
      <c r="I1557">
        <v>50</v>
      </c>
      <c r="J1557">
        <v>55</v>
      </c>
      <c r="K1557" t="s">
        <v>532</v>
      </c>
      <c r="L1557" t="s">
        <v>252</v>
      </c>
      <c r="M1557" t="s">
        <v>249</v>
      </c>
      <c r="N1557">
        <v>4.84</v>
      </c>
      <c r="O1557">
        <v>5.4799999999999995</v>
      </c>
      <c r="R1557">
        <f t="shared" si="104"/>
        <v>5</v>
      </c>
      <c r="S1557">
        <f t="shared" si="105"/>
        <v>5</v>
      </c>
      <c r="T1557">
        <f t="shared" si="106"/>
        <v>10</v>
      </c>
      <c r="U1557" t="s">
        <v>1490</v>
      </c>
      <c r="V1557" t="s">
        <v>1481</v>
      </c>
      <c r="W1557" t="s">
        <v>1536</v>
      </c>
      <c r="X1557" t="s">
        <v>1209</v>
      </c>
      <c r="Y1557" t="s">
        <v>2280</v>
      </c>
      <c r="Z1557" cm="1">
        <f t="array" ref="Z1557">IF(ISBLANK(AK1557),_xlfn.LET(
    _xlpm.nameBeforeSlash, IF(ISNUMBER(SEARCH("/", Y1557)), LEFT(Y1557, SEARCH("/", Y1557)-1), Y1557),
    _xlpm.matchRow, IFERROR(MATCH(_xlpm.nameBeforeSlash, AA:AA, 0), ""),
    _xlpm.difference, IF(_xlpm.matchRow="", "", ABS((R1557 + S1557)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),IF(ISBLANK(Y1557),"","Hidden"))</f>
        <v>10</v>
      </c>
      <c r="AA1557" t="s">
        <v>2279</v>
      </c>
      <c r="AC1557" t="s">
        <v>1416</v>
      </c>
      <c r="AD1557" t="str">
        <f>_xlfn.XLOOKUP(AC1557,moves!A:A,moves!B:B)</f>
        <v>water</v>
      </c>
      <c r="AE1557">
        <f>_xlfn.XLOOKUP(AC1557,moves!A:A,moves!D:D)</f>
        <v>0</v>
      </c>
      <c r="AF1557" t="str">
        <f>_xlfn.XLOOKUP(AC1557,moves!A:A,moves!E:E)</f>
        <v>Change the weather condition to Rain.</v>
      </c>
      <c r="AG1557">
        <v>0</v>
      </c>
      <c r="AH1557">
        <v>0</v>
      </c>
      <c r="AI1557">
        <f t="shared" si="107"/>
        <v>0</v>
      </c>
      <c r="AJ1557" t="s">
        <v>523</v>
      </c>
      <c r="AL1557">
        <v>0</v>
      </c>
      <c r="AM1557" cm="1">
        <f t="array" ref="AM1557">IF(AL1557=1,1,
   IF(ISTEXT(AK1557),1,
   IF(AO1557&gt;1,AM1556,
   IF(AI1557=1,
      IF(SUMPRODUCT((LEN($Y$2:$Y$4096)-LEN(SUBSTITUTE($Y$2:$Y$4096,AA1557,"")))/LEN(AA1557))&gt;0,2,1),
      IF(
         SUMPRODUCT((LEN($Y$2:$Y$4096)-LEN(SUBSTITUTE($Y$2:$Y$4096,AA1557,"")))/LEN(AA1557))
         - SUMPRODUCT((LEN($Y$2:$Y$4096)-LEN(SUBSTITUTE($Y$2:$Y$4096,"Alolan "&amp;AA1557,"")))/LEN("Alolan "&amp;AA1557))
         - SUMPRODUCT((LEN($Y$2:$Y$4096)-LEN(SUBSTITUTE($Y$2:$Y$4096,"Galarian "&amp;AA1557,"")))/LEN("Galarian "&amp;AA1557))
         - SUMPRODUCT((LEN($Y$2:$Y$4096)-LEN(SUBSTITUTE($Y$2:$Y$4096,"Hisuian "&amp;AA1557,"")))/LEN("Hisuian "&amp;AA1557))
         - SUMPRODUCT((LEN($Y$2:$Y$4096)-LEN(SUBSTITUTE($Y$2:$Y$4096,"Paldean "&amp;AA1557,"")))/LEN("Paldean "&amp;AA1557))
      &gt;0,2,1)
   ))))</f>
        <v>1</v>
      </c>
      <c r="AN1557">
        <v>0</v>
      </c>
      <c r="AO1557">
        <v>0</v>
      </c>
    </row>
    <row r="1558" spans="1:41" x14ac:dyDescent="0.25">
      <c r="A1558" t="s">
        <v>4349</v>
      </c>
      <c r="B1558" t="s">
        <v>2279</v>
      </c>
      <c r="C1558" t="s">
        <v>1490</v>
      </c>
      <c r="D1558" t="s">
        <v>1481</v>
      </c>
      <c r="E1558">
        <v>62</v>
      </c>
      <c r="F1558">
        <v>44</v>
      </c>
      <c r="G1558">
        <v>50</v>
      </c>
      <c r="H1558">
        <v>44</v>
      </c>
      <c r="I1558">
        <v>50</v>
      </c>
      <c r="J1558">
        <v>55</v>
      </c>
      <c r="K1558" t="s">
        <v>532</v>
      </c>
      <c r="L1558" t="s">
        <v>252</v>
      </c>
      <c r="M1558" t="s">
        <v>249</v>
      </c>
      <c r="N1558">
        <v>4.84</v>
      </c>
      <c r="O1558">
        <v>5.4799999999999995</v>
      </c>
      <c r="R1558">
        <f t="shared" si="104"/>
        <v>5</v>
      </c>
      <c r="S1558">
        <f t="shared" si="105"/>
        <v>5</v>
      </c>
      <c r="T1558">
        <f t="shared" si="106"/>
        <v>10</v>
      </c>
      <c r="U1558" t="s">
        <v>1490</v>
      </c>
      <c r="V1558" t="s">
        <v>1481</v>
      </c>
      <c r="W1558" t="s">
        <v>1536</v>
      </c>
      <c r="X1558" t="s">
        <v>1209</v>
      </c>
      <c r="Y1558" t="s">
        <v>5621</v>
      </c>
      <c r="Z1558" cm="1">
        <f t="array" ref="Z1558">IF(ISBLANK(AK1558),_xlfn.LET(
    _xlpm.nameBeforeSlash, IF(ISNUMBER(SEARCH("/", Y1558)), LEFT(Y1558, SEARCH("/", Y1558)-1), Y1558),
    _xlpm.matchRow, IFERROR(MATCH(_xlpm.nameBeforeSlash, AA:AA, 0), ""),
    _xlpm.difference, IF(_xlpm.matchRow="", "", ABS((R1558 + S1558)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),IF(ISBLANK(Y1558),"","Hidden"))</f>
        <v>10</v>
      </c>
      <c r="AA1558" t="s">
        <v>5622</v>
      </c>
      <c r="AC1558" t="s">
        <v>1103</v>
      </c>
      <c r="AD1558" t="str">
        <f>_xlfn.XLOOKUP(AC1558,moves!A:A,moves!B:B)</f>
        <v>flying</v>
      </c>
      <c r="AE1558">
        <f>_xlfn.XLOOKUP(AC1558,moves!A:A,moves!D:D)</f>
        <v>1</v>
      </c>
      <c r="AF1558" t="str">
        <f>_xlfn.XLOOKUP(AC1558,moves!A:A,moves!E:E)</f>
        <v>Increase the initiative of all your currently active Pokémon by 5 and change the weather condition to Strong Winds.</v>
      </c>
      <c r="AG1558">
        <v>0</v>
      </c>
      <c r="AH1558">
        <v>0</v>
      </c>
      <c r="AI1558">
        <f t="shared" si="107"/>
        <v>1</v>
      </c>
      <c r="AJ1558" t="s">
        <v>523</v>
      </c>
      <c r="AL1558">
        <v>0</v>
      </c>
      <c r="AM1558" cm="1">
        <f t="array" ref="AM1558">IF(AL1558=1,1,
   IF(ISTEXT(AK1558),1,
   IF(AO1558&gt;1,AM1557,
   IF(AI1558=1,
      IF(SUMPRODUCT((LEN($Y$2:$Y$4096)-LEN(SUBSTITUTE($Y$2:$Y$4096,AA1558,"")))/LEN(AA1558))&gt;0,2,1),
      IF(
         SUMPRODUCT((LEN($Y$2:$Y$4096)-LEN(SUBSTITUTE($Y$2:$Y$4096,AA1558,"")))/LEN(AA1558))
         - SUMPRODUCT((LEN($Y$2:$Y$4096)-LEN(SUBSTITUTE($Y$2:$Y$4096,"Alolan "&amp;AA1558,"")))/LEN("Alolan "&amp;AA1558))
         - SUMPRODUCT((LEN($Y$2:$Y$4096)-LEN(SUBSTITUTE($Y$2:$Y$4096,"Galarian "&amp;AA1558,"")))/LEN("Galarian "&amp;AA1558))
         - SUMPRODUCT((LEN($Y$2:$Y$4096)-LEN(SUBSTITUTE($Y$2:$Y$4096,"Hisuian "&amp;AA1558,"")))/LEN("Hisuian "&amp;AA1558))
         - SUMPRODUCT((LEN($Y$2:$Y$4096)-LEN(SUBSTITUTE($Y$2:$Y$4096,"Paldean "&amp;AA1558,"")))/LEN("Paldean "&amp;AA1558))
      &gt;0,2,1)
   ))))</f>
        <v>1</v>
      </c>
      <c r="AN1558">
        <v>0</v>
      </c>
      <c r="AO1558">
        <v>0</v>
      </c>
    </row>
    <row r="1559" spans="1:41" x14ac:dyDescent="0.25">
      <c r="A1559">
        <v>581</v>
      </c>
      <c r="B1559" t="s">
        <v>2280</v>
      </c>
      <c r="C1559" t="s">
        <v>1490</v>
      </c>
      <c r="D1559" t="s">
        <v>1481</v>
      </c>
      <c r="E1559">
        <v>75</v>
      </c>
      <c r="F1559">
        <v>87</v>
      </c>
      <c r="G1559">
        <v>63</v>
      </c>
      <c r="H1559">
        <v>87</v>
      </c>
      <c r="I1559">
        <v>63</v>
      </c>
      <c r="J1559">
        <v>98</v>
      </c>
      <c r="K1559" t="s">
        <v>2281</v>
      </c>
      <c r="L1559" t="s">
        <v>252</v>
      </c>
      <c r="M1559" t="s">
        <v>249</v>
      </c>
      <c r="N1559">
        <v>9.14</v>
      </c>
      <c r="O1559">
        <v>6.7799999999999994</v>
      </c>
      <c r="R1559">
        <f t="shared" si="104"/>
        <v>9</v>
      </c>
      <c r="S1559">
        <f t="shared" si="105"/>
        <v>7</v>
      </c>
      <c r="T1559">
        <f t="shared" si="106"/>
        <v>16</v>
      </c>
      <c r="U1559" t="s">
        <v>1490</v>
      </c>
      <c r="V1559" t="s">
        <v>1481</v>
      </c>
      <c r="W1559" t="s">
        <v>1536</v>
      </c>
      <c r="X1559" t="s">
        <v>1209</v>
      </c>
      <c r="Z1559" t="str" cm="1">
        <f t="array" ref="Z1559">IF(ISBLANK(AK1559),_xlfn.LET(
    _xlpm.nameBeforeSlash, IF(ISNUMBER(SEARCH("/", Y1559)), LEFT(Y1559, SEARCH("/", Y1559)-1), Y1559),
    _xlpm.matchRow, IFERROR(MATCH(_xlpm.nameBeforeSlash, AA:AA, 0), ""),
    _xlpm.difference, IF(_xlpm.matchRow="", "", ABS((R1559 + S1559)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),IF(ISBLANK(Y1559),"","Hidden"))</f>
        <v/>
      </c>
      <c r="AA1559" t="s">
        <v>2280</v>
      </c>
      <c r="AC1559" t="s">
        <v>1093</v>
      </c>
      <c r="AD1559" t="str">
        <f>_xlfn.XLOOKUP(AC1559,moves!A:A,moves!B:B)</f>
        <v>flying</v>
      </c>
      <c r="AE1559">
        <f>_xlfn.XLOOKUP(AC1559,moves!A:A,moves!D:D)</f>
        <v>5</v>
      </c>
      <c r="AF1559" t="str">
        <f>_xlfn.XLOOKUP(AC1559,moves!A:A,moves!E:E)</f>
        <v>Critical hits deal +1 damage. If the weather condition is not Rain or Strong Winds: Status symbols deal -2 damage</v>
      </c>
      <c r="AG1559">
        <v>0</v>
      </c>
      <c r="AH1559">
        <v>0</v>
      </c>
      <c r="AI1559">
        <f t="shared" si="107"/>
        <v>0</v>
      </c>
      <c r="AJ1559" t="s">
        <v>524</v>
      </c>
      <c r="AL1559">
        <v>0</v>
      </c>
      <c r="AM1559" cm="1">
        <f t="array" ref="AM1559">IF(AL1559=1,1,
   IF(ISTEXT(AK1559),1,
   IF(AO1559&gt;1,AM1558,
   IF(AI1559=1,
      IF(SUMPRODUCT((LEN($Y$2:$Y$4096)-LEN(SUBSTITUTE($Y$2:$Y$4096,AA1559,"")))/LEN(AA1559))&gt;0,2,1),
      IF(
         SUMPRODUCT((LEN($Y$2:$Y$4096)-LEN(SUBSTITUTE($Y$2:$Y$4096,AA1559,"")))/LEN(AA1559))
         - SUMPRODUCT((LEN($Y$2:$Y$4096)-LEN(SUBSTITUTE($Y$2:$Y$4096,"Alolan "&amp;AA1559,"")))/LEN("Alolan "&amp;AA1559))
         - SUMPRODUCT((LEN($Y$2:$Y$4096)-LEN(SUBSTITUTE($Y$2:$Y$4096,"Galarian "&amp;AA1559,"")))/LEN("Galarian "&amp;AA1559))
         - SUMPRODUCT((LEN($Y$2:$Y$4096)-LEN(SUBSTITUTE($Y$2:$Y$4096,"Hisuian "&amp;AA1559,"")))/LEN("Hisuian "&amp;AA1559))
         - SUMPRODUCT((LEN($Y$2:$Y$4096)-LEN(SUBSTITUTE($Y$2:$Y$4096,"Paldean "&amp;AA1559,"")))/LEN("Paldean "&amp;AA1559))
      &gt;0,2,1)
   ))))</f>
        <v>2</v>
      </c>
      <c r="AN1559">
        <v>0</v>
      </c>
      <c r="AO1559">
        <v>0</v>
      </c>
    </row>
    <row r="1560" spans="1:41" x14ac:dyDescent="0.25">
      <c r="A1560" t="s">
        <v>4350</v>
      </c>
      <c r="B1560" t="s">
        <v>2280</v>
      </c>
      <c r="C1560" t="s">
        <v>1490</v>
      </c>
      <c r="D1560" t="s">
        <v>1481</v>
      </c>
      <c r="E1560">
        <v>75</v>
      </c>
      <c r="F1560">
        <v>87</v>
      </c>
      <c r="G1560">
        <v>63</v>
      </c>
      <c r="H1560">
        <v>87</v>
      </c>
      <c r="I1560">
        <v>63</v>
      </c>
      <c r="J1560">
        <v>98</v>
      </c>
      <c r="K1560" t="s">
        <v>2281</v>
      </c>
      <c r="L1560" t="s">
        <v>252</v>
      </c>
      <c r="M1560" t="s">
        <v>249</v>
      </c>
      <c r="N1560">
        <v>9.14</v>
      </c>
      <c r="O1560">
        <v>6.7799999999999994</v>
      </c>
      <c r="R1560">
        <f t="shared" si="104"/>
        <v>9</v>
      </c>
      <c r="S1560">
        <f t="shared" si="105"/>
        <v>7</v>
      </c>
      <c r="T1560">
        <f t="shared" si="106"/>
        <v>16</v>
      </c>
      <c r="U1560" t="s">
        <v>1490</v>
      </c>
      <c r="V1560" t="s">
        <v>1481</v>
      </c>
      <c r="W1560" t="s">
        <v>1536</v>
      </c>
      <c r="X1560" t="s">
        <v>1209</v>
      </c>
      <c r="Z1560" t="str" cm="1">
        <f t="array" ref="Z1560">IF(ISBLANK(AK1560),_xlfn.LET(
    _xlpm.nameBeforeSlash, IF(ISNUMBER(SEARCH("/", Y1560)), LEFT(Y1560, SEARCH("/", Y1560)-1), Y1560),
    _xlpm.matchRow, IFERROR(MATCH(_xlpm.nameBeforeSlash, AA:AA, 0), ""),
    _xlpm.difference, IF(_xlpm.matchRow="", "", ABS((R1560 + S1560)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),IF(ISBLANK(Y1560),"","Hidden"))</f>
        <v/>
      </c>
      <c r="AA1560" t="s">
        <v>5621</v>
      </c>
      <c r="AC1560" t="s">
        <v>584</v>
      </c>
      <c r="AD1560" t="str">
        <f>_xlfn.XLOOKUP(AC1560,moves!A:A,moves!B:B)</f>
        <v>flying</v>
      </c>
      <c r="AE1560">
        <f>_xlfn.XLOOKUP(AC1560,moves!A:A,moves!D:D)</f>
        <v>5</v>
      </c>
      <c r="AF1560" t="str">
        <f>_xlfn.XLOOKUP(AC1560,moves!A:A,moves!E:E)</f>
        <v>Critical hits deal +2 damage. For each critical hit rolled: The user takes 2 damage.</v>
      </c>
      <c r="AG1560">
        <v>0</v>
      </c>
      <c r="AH1560">
        <v>0</v>
      </c>
      <c r="AI1560">
        <f t="shared" si="107"/>
        <v>1</v>
      </c>
      <c r="AJ1560" t="s">
        <v>524</v>
      </c>
      <c r="AL1560">
        <v>0</v>
      </c>
      <c r="AM1560" cm="1">
        <f t="array" ref="AM1560">IF(AL1560=1,1,
   IF(ISTEXT(AK1560),1,
   IF(AO1560&gt;1,AM1559,
   IF(AI1560=1,
      IF(SUMPRODUCT((LEN($Y$2:$Y$4096)-LEN(SUBSTITUTE($Y$2:$Y$4096,AA1560,"")))/LEN(AA1560))&gt;0,2,1),
      IF(
         SUMPRODUCT((LEN($Y$2:$Y$4096)-LEN(SUBSTITUTE($Y$2:$Y$4096,AA1560,"")))/LEN(AA1560))
         - SUMPRODUCT((LEN($Y$2:$Y$4096)-LEN(SUBSTITUTE($Y$2:$Y$4096,"Alolan "&amp;AA1560,"")))/LEN("Alolan "&amp;AA1560))
         - SUMPRODUCT((LEN($Y$2:$Y$4096)-LEN(SUBSTITUTE($Y$2:$Y$4096,"Galarian "&amp;AA1560,"")))/LEN("Galarian "&amp;AA1560))
         - SUMPRODUCT((LEN($Y$2:$Y$4096)-LEN(SUBSTITUTE($Y$2:$Y$4096,"Hisuian "&amp;AA1560,"")))/LEN("Hisuian "&amp;AA1560))
         - SUMPRODUCT((LEN($Y$2:$Y$4096)-LEN(SUBSTITUTE($Y$2:$Y$4096,"Paldean "&amp;AA1560,"")))/LEN("Paldean "&amp;AA1560))
      &gt;0,2,1)
   ))))</f>
        <v>2</v>
      </c>
      <c r="AN1560">
        <v>0</v>
      </c>
      <c r="AO1560">
        <v>0</v>
      </c>
    </row>
    <row r="1561" spans="1:41" x14ac:dyDescent="0.25">
      <c r="A1561">
        <v>582</v>
      </c>
      <c r="B1561" t="s">
        <v>2282</v>
      </c>
      <c r="C1561" t="s">
        <v>1209</v>
      </c>
      <c r="D1561"/>
      <c r="E1561">
        <v>36</v>
      </c>
      <c r="F1561">
        <v>50</v>
      </c>
      <c r="G1561">
        <v>50</v>
      </c>
      <c r="H1561">
        <v>65</v>
      </c>
      <c r="I1561">
        <v>60</v>
      </c>
      <c r="J1561">
        <v>44</v>
      </c>
      <c r="K1561" t="s">
        <v>358</v>
      </c>
      <c r="L1561" t="s">
        <v>250</v>
      </c>
      <c r="M1561" t="s">
        <v>248</v>
      </c>
      <c r="N1561">
        <v>5.51</v>
      </c>
      <c r="O1561">
        <v>4.74</v>
      </c>
      <c r="R1561">
        <f t="shared" si="104"/>
        <v>6</v>
      </c>
      <c r="S1561">
        <f t="shared" si="105"/>
        <v>5</v>
      </c>
      <c r="T1561">
        <f t="shared" si="106"/>
        <v>11</v>
      </c>
      <c r="U1561" t="s">
        <v>1209</v>
      </c>
      <c r="V1561" t="s">
        <v>1514</v>
      </c>
      <c r="W1561" t="s">
        <v>1512</v>
      </c>
      <c r="X1561" t="s">
        <v>1524</v>
      </c>
      <c r="Y1561" t="s">
        <v>2283</v>
      </c>
      <c r="Z1561" cm="1">
        <f t="array" ref="Z1561">IF(ISBLANK(AK1561),_xlfn.LET(
    _xlpm.nameBeforeSlash, IF(ISNUMBER(SEARCH("/", Y1561)), LEFT(Y1561, SEARCH("/", Y1561)-1), Y1561),
    _xlpm.matchRow, IFERROR(MATCH(_xlpm.nameBeforeSlash, AA:AA, 0), ""),
    _xlpm.difference, IF(_xlpm.matchRow="", "", ABS((R1561 + S1561)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),IF(ISBLANK(Y1561),"","Hidden"))</f>
        <v>6</v>
      </c>
      <c r="AA1561" t="s">
        <v>2282</v>
      </c>
      <c r="AC1561" t="s">
        <v>1215</v>
      </c>
      <c r="AD1561" t="str">
        <f>_xlfn.XLOOKUP(AC1561,moves!A:A,moves!B:B)</f>
        <v>ice</v>
      </c>
      <c r="AE1561">
        <f>_xlfn.XLOOKUP(AC1561,moves!A:A,moves!D:D)</f>
        <v>2</v>
      </c>
      <c r="AF1561" t="str">
        <f>_xlfn.XLOOKUP(AC1561,moves!A:A,moves!E:E)</f>
        <v>Decrease the target's initiative by 2.</v>
      </c>
      <c r="AG1561">
        <v>1</v>
      </c>
      <c r="AH1561">
        <v>0</v>
      </c>
      <c r="AI1561">
        <f t="shared" si="107"/>
        <v>0</v>
      </c>
      <c r="AJ1561" t="s">
        <v>870</v>
      </c>
      <c r="AL1561">
        <v>0</v>
      </c>
      <c r="AM1561" cm="1">
        <f t="array" ref="AM1561">IF(AL1561=1,1,
   IF(ISTEXT(AK1561),1,
   IF(AO1561&gt;1,AM1560,
   IF(AI1561=1,
      IF(SUMPRODUCT((LEN($Y$2:$Y$4096)-LEN(SUBSTITUTE($Y$2:$Y$4096,AA1561,"")))/LEN(AA1561))&gt;0,2,1),
      IF(
         SUMPRODUCT((LEN($Y$2:$Y$4096)-LEN(SUBSTITUTE($Y$2:$Y$4096,AA1561,"")))/LEN(AA1561))
         - SUMPRODUCT((LEN($Y$2:$Y$4096)-LEN(SUBSTITUTE($Y$2:$Y$4096,"Alolan "&amp;AA1561,"")))/LEN("Alolan "&amp;AA1561))
         - SUMPRODUCT((LEN($Y$2:$Y$4096)-LEN(SUBSTITUTE($Y$2:$Y$4096,"Galarian "&amp;AA1561,"")))/LEN("Galarian "&amp;AA1561))
         - SUMPRODUCT((LEN($Y$2:$Y$4096)-LEN(SUBSTITUTE($Y$2:$Y$4096,"Hisuian "&amp;AA1561,"")))/LEN("Hisuian "&amp;AA1561))
         - SUMPRODUCT((LEN($Y$2:$Y$4096)-LEN(SUBSTITUTE($Y$2:$Y$4096,"Paldean "&amp;AA1561,"")))/LEN("Paldean "&amp;AA1561))
      &gt;0,2,1)
   ))))</f>
        <v>1</v>
      </c>
      <c r="AN1561">
        <v>0</v>
      </c>
      <c r="AO1561">
        <v>0</v>
      </c>
    </row>
    <row r="1562" spans="1:41" x14ac:dyDescent="0.25">
      <c r="A1562" t="s">
        <v>4351</v>
      </c>
      <c r="B1562" t="s">
        <v>2282</v>
      </c>
      <c r="C1562" t="s">
        <v>1209</v>
      </c>
      <c r="D1562"/>
      <c r="E1562">
        <v>36</v>
      </c>
      <c r="F1562">
        <v>50</v>
      </c>
      <c r="G1562">
        <v>50</v>
      </c>
      <c r="H1562">
        <v>65</v>
      </c>
      <c r="I1562">
        <v>60</v>
      </c>
      <c r="J1562">
        <v>44</v>
      </c>
      <c r="K1562" t="s">
        <v>358</v>
      </c>
      <c r="L1562" t="s">
        <v>250</v>
      </c>
      <c r="M1562" t="s">
        <v>248</v>
      </c>
      <c r="N1562">
        <v>5.51</v>
      </c>
      <c r="O1562">
        <v>4.74</v>
      </c>
      <c r="R1562">
        <f t="shared" si="104"/>
        <v>6</v>
      </c>
      <c r="S1562">
        <f t="shared" si="105"/>
        <v>5</v>
      </c>
      <c r="T1562">
        <f t="shared" si="106"/>
        <v>11</v>
      </c>
      <c r="U1562" t="s">
        <v>1209</v>
      </c>
      <c r="V1562" t="s">
        <v>1514</v>
      </c>
      <c r="W1562" t="s">
        <v>1512</v>
      </c>
      <c r="X1562" t="s">
        <v>1524</v>
      </c>
      <c r="Y1562" t="s">
        <v>5623</v>
      </c>
      <c r="Z1562" cm="1">
        <f t="array" ref="Z1562">IF(ISBLANK(AK1562),_xlfn.LET(
    _xlpm.nameBeforeSlash, IF(ISNUMBER(SEARCH("/", Y1562)), LEFT(Y1562, SEARCH("/", Y1562)-1), Y1562),
    _xlpm.matchRow, IFERROR(MATCH(_xlpm.nameBeforeSlash, AA:AA, 0), ""),
    _xlpm.difference, IF(_xlpm.matchRow="", "", ABS((R1562 + S1562)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),IF(ISBLANK(Y1562),"","Hidden"))</f>
        <v>6</v>
      </c>
      <c r="AA1562" t="s">
        <v>5624</v>
      </c>
      <c r="AC1562" t="s">
        <v>6678</v>
      </c>
      <c r="AD1562" t="str">
        <f>_xlfn.XLOOKUP(AC1562,moves!A:A,moves!B:B)</f>
        <v>normal</v>
      </c>
      <c r="AE1562">
        <f>_xlfn.XLOOKUP(AC1562,moves!A:A,moves!D:D)</f>
        <v>3</v>
      </c>
      <c r="AF1562" t="str">
        <f>_xlfn.XLOOKUP(AC1562,moves!A:A,moves!E:E)</f>
        <v>If there is a Weather Condition: The type of this move is changed to match a type boosted by the weather.</v>
      </c>
      <c r="AG1562">
        <v>1</v>
      </c>
      <c r="AH1562">
        <v>0</v>
      </c>
      <c r="AI1562">
        <f t="shared" si="107"/>
        <v>1</v>
      </c>
      <c r="AJ1562" t="s">
        <v>523</v>
      </c>
      <c r="AL1562">
        <v>0</v>
      </c>
      <c r="AM1562" cm="1">
        <f t="array" ref="AM1562">IF(AL1562=1,1,
   IF(ISTEXT(AK1562),1,
   IF(AO1562&gt;1,AM1561,
   IF(AI1562=1,
      IF(SUMPRODUCT((LEN($Y$2:$Y$4096)-LEN(SUBSTITUTE($Y$2:$Y$4096,AA1562,"")))/LEN(AA1562))&gt;0,2,1),
      IF(
         SUMPRODUCT((LEN($Y$2:$Y$4096)-LEN(SUBSTITUTE($Y$2:$Y$4096,AA1562,"")))/LEN(AA1562))
         - SUMPRODUCT((LEN($Y$2:$Y$4096)-LEN(SUBSTITUTE($Y$2:$Y$4096,"Alolan "&amp;AA1562,"")))/LEN("Alolan "&amp;AA1562))
         - SUMPRODUCT((LEN($Y$2:$Y$4096)-LEN(SUBSTITUTE($Y$2:$Y$4096,"Galarian "&amp;AA1562,"")))/LEN("Galarian "&amp;AA1562))
         - SUMPRODUCT((LEN($Y$2:$Y$4096)-LEN(SUBSTITUTE($Y$2:$Y$4096,"Hisuian "&amp;AA1562,"")))/LEN("Hisuian "&amp;AA1562))
         - SUMPRODUCT((LEN($Y$2:$Y$4096)-LEN(SUBSTITUTE($Y$2:$Y$4096,"Paldean "&amp;AA1562,"")))/LEN("Paldean "&amp;AA1562))
      &gt;0,2,1)
   ))))</f>
        <v>1</v>
      </c>
      <c r="AN1562">
        <v>0</v>
      </c>
      <c r="AO1562">
        <v>0</v>
      </c>
    </row>
    <row r="1563" spans="1:41" x14ac:dyDescent="0.25">
      <c r="A1563">
        <v>583</v>
      </c>
      <c r="B1563" t="s">
        <v>2283</v>
      </c>
      <c r="C1563" t="s">
        <v>1209</v>
      </c>
      <c r="D1563"/>
      <c r="E1563">
        <v>51</v>
      </c>
      <c r="F1563">
        <v>65</v>
      </c>
      <c r="G1563">
        <v>65</v>
      </c>
      <c r="H1563">
        <v>80</v>
      </c>
      <c r="I1563">
        <v>75</v>
      </c>
      <c r="J1563">
        <v>59</v>
      </c>
      <c r="K1563" t="s">
        <v>2284</v>
      </c>
      <c r="L1563" t="s">
        <v>250</v>
      </c>
      <c r="M1563" t="s">
        <v>248</v>
      </c>
      <c r="N1563">
        <v>7.01</v>
      </c>
      <c r="O1563">
        <v>6.24</v>
      </c>
      <c r="R1563">
        <f t="shared" si="104"/>
        <v>7</v>
      </c>
      <c r="S1563">
        <f t="shared" si="105"/>
        <v>6</v>
      </c>
      <c r="T1563">
        <f t="shared" si="106"/>
        <v>13</v>
      </c>
      <c r="U1563" t="s">
        <v>1209</v>
      </c>
      <c r="V1563" t="s">
        <v>1514</v>
      </c>
      <c r="W1563" t="s">
        <v>1512</v>
      </c>
      <c r="X1563" t="s">
        <v>1524</v>
      </c>
      <c r="Y1563" t="s">
        <v>2285</v>
      </c>
      <c r="Z1563" cm="1">
        <f t="array" ref="Z1563">IF(ISBLANK(AK1563),_xlfn.LET(
    _xlpm.nameBeforeSlash, IF(ISNUMBER(SEARCH("/", Y1563)), LEFT(Y1563, SEARCH("/", Y1563)-1), Y1563),
    _xlpm.matchRow, IFERROR(MATCH(_xlpm.nameBeforeSlash, AA:AA, 0), ""),
    _xlpm.difference, IF(_xlpm.matchRow="", "", ABS((R1563 + S1563)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),IF(ISBLANK(Y1563),"","Hidden"))</f>
        <v>14</v>
      </c>
      <c r="AA1563" t="s">
        <v>2283</v>
      </c>
      <c r="AC1563" t="s">
        <v>1206</v>
      </c>
      <c r="AD1563" t="str">
        <f>_xlfn.XLOOKUP(AC1563,moves!A:A,moves!B:B)</f>
        <v>ice</v>
      </c>
      <c r="AE1563">
        <f>_xlfn.XLOOKUP(AC1563,moves!A:A,moves!D:D)</f>
        <v>4</v>
      </c>
      <c r="AF1563" t="str">
        <f>_xlfn.XLOOKUP(AC1563,moves!A:A,moves!E:E)</f>
        <v>Type effectiveness against Water-type Pokémon is +2 instead of -2.</v>
      </c>
      <c r="AG1563">
        <v>0</v>
      </c>
      <c r="AH1563">
        <v>0</v>
      </c>
      <c r="AI1563">
        <f t="shared" si="107"/>
        <v>0</v>
      </c>
      <c r="AJ1563" t="s">
        <v>524</v>
      </c>
      <c r="AL1563">
        <v>0</v>
      </c>
      <c r="AM1563" cm="1">
        <f t="array" ref="AM1563">IF(AL1563=1,1,
   IF(ISTEXT(AK1563),1,
   IF(AO1563&gt;1,AM1562,
   IF(AI1563=1,
      IF(SUMPRODUCT((LEN($Y$2:$Y$4096)-LEN(SUBSTITUTE($Y$2:$Y$4096,AA1563,"")))/LEN(AA1563))&gt;0,2,1),
      IF(
         SUMPRODUCT((LEN($Y$2:$Y$4096)-LEN(SUBSTITUTE($Y$2:$Y$4096,AA1563,"")))/LEN(AA1563))
         - SUMPRODUCT((LEN($Y$2:$Y$4096)-LEN(SUBSTITUTE($Y$2:$Y$4096,"Alolan "&amp;AA1563,"")))/LEN("Alolan "&amp;AA1563))
         - SUMPRODUCT((LEN($Y$2:$Y$4096)-LEN(SUBSTITUTE($Y$2:$Y$4096,"Galarian "&amp;AA1563,"")))/LEN("Galarian "&amp;AA1563))
         - SUMPRODUCT((LEN($Y$2:$Y$4096)-LEN(SUBSTITUTE($Y$2:$Y$4096,"Hisuian "&amp;AA1563,"")))/LEN("Hisuian "&amp;AA1563))
         - SUMPRODUCT((LEN($Y$2:$Y$4096)-LEN(SUBSTITUTE($Y$2:$Y$4096,"Paldean "&amp;AA1563,"")))/LEN("Paldean "&amp;AA1563))
      &gt;0,2,1)
   ))))</f>
        <v>2</v>
      </c>
      <c r="AN1563">
        <v>0</v>
      </c>
      <c r="AO1563">
        <v>0</v>
      </c>
    </row>
    <row r="1564" spans="1:41" x14ac:dyDescent="0.25">
      <c r="A1564" t="s">
        <v>4352</v>
      </c>
      <c r="B1564" t="s">
        <v>2283</v>
      </c>
      <c r="C1564" t="s">
        <v>1209</v>
      </c>
      <c r="D1564"/>
      <c r="E1564">
        <v>51</v>
      </c>
      <c r="F1564">
        <v>65</v>
      </c>
      <c r="G1564">
        <v>65</v>
      </c>
      <c r="H1564">
        <v>80</v>
      </c>
      <c r="I1564">
        <v>75</v>
      </c>
      <c r="J1564">
        <v>59</v>
      </c>
      <c r="K1564" t="s">
        <v>2284</v>
      </c>
      <c r="L1564" t="s">
        <v>250</v>
      </c>
      <c r="M1564" t="s">
        <v>248</v>
      </c>
      <c r="N1564">
        <v>7.01</v>
      </c>
      <c r="O1564">
        <v>6.24</v>
      </c>
      <c r="R1564">
        <f t="shared" si="104"/>
        <v>7</v>
      </c>
      <c r="S1564">
        <f t="shared" si="105"/>
        <v>6</v>
      </c>
      <c r="T1564">
        <f t="shared" si="106"/>
        <v>13</v>
      </c>
      <c r="U1564" t="s">
        <v>1209</v>
      </c>
      <c r="V1564" t="s">
        <v>1514</v>
      </c>
      <c r="W1564" t="s">
        <v>1512</v>
      </c>
      <c r="X1564" t="s">
        <v>1524</v>
      </c>
      <c r="Y1564" t="s">
        <v>5625</v>
      </c>
      <c r="Z1564" cm="1">
        <f t="array" ref="Z1564">IF(ISBLANK(AK1564),_xlfn.LET(
    _xlpm.nameBeforeSlash, IF(ISNUMBER(SEARCH("/", Y1564)), LEFT(Y1564, SEARCH("/", Y1564)-1), Y1564),
    _xlpm.matchRow, IFERROR(MATCH(_xlpm.nameBeforeSlash, AA:AA, 0), ""),
    _xlpm.difference, IF(_xlpm.matchRow="", "", ABS((R1564 + S1564)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),IF(ISBLANK(Y1564),"","Hidden"))</f>
        <v>14</v>
      </c>
      <c r="AA1564" t="s">
        <v>5623</v>
      </c>
      <c r="AC1564" t="s">
        <v>1199</v>
      </c>
      <c r="AD1564" t="str">
        <f>_xlfn.XLOOKUP(AC1564,moves!A:A,moves!B:B)</f>
        <v>ice</v>
      </c>
      <c r="AE1564">
        <f>_xlfn.XLOOKUP(AC1564,moves!A:A,moves!D:D)</f>
        <v>5</v>
      </c>
      <c r="AF1564" t="str">
        <f>_xlfn.XLOOKUP(AC1564,moves!A:A,moves!E:E)</f>
        <v>Critical hits deal +1 damage, but status symbols deal -1 damage.</v>
      </c>
      <c r="AG1564">
        <v>0</v>
      </c>
      <c r="AH1564">
        <v>0</v>
      </c>
      <c r="AI1564">
        <f t="shared" si="107"/>
        <v>1</v>
      </c>
      <c r="AJ1564" t="s">
        <v>524</v>
      </c>
      <c r="AL1564">
        <v>0</v>
      </c>
      <c r="AM1564" cm="1">
        <f t="array" ref="AM1564">IF(AL1564=1,1,
   IF(ISTEXT(AK1564),1,
   IF(AO1564&gt;1,AM1563,
   IF(AI1564=1,
      IF(SUMPRODUCT((LEN($Y$2:$Y$4096)-LEN(SUBSTITUTE($Y$2:$Y$4096,AA1564,"")))/LEN(AA1564))&gt;0,2,1),
      IF(
         SUMPRODUCT((LEN($Y$2:$Y$4096)-LEN(SUBSTITUTE($Y$2:$Y$4096,AA1564,"")))/LEN(AA1564))
         - SUMPRODUCT((LEN($Y$2:$Y$4096)-LEN(SUBSTITUTE($Y$2:$Y$4096,"Alolan "&amp;AA1564,"")))/LEN("Alolan "&amp;AA1564))
         - SUMPRODUCT((LEN($Y$2:$Y$4096)-LEN(SUBSTITUTE($Y$2:$Y$4096,"Galarian "&amp;AA1564,"")))/LEN("Galarian "&amp;AA1564))
         - SUMPRODUCT((LEN($Y$2:$Y$4096)-LEN(SUBSTITUTE($Y$2:$Y$4096,"Hisuian "&amp;AA1564,"")))/LEN("Hisuian "&amp;AA1564))
         - SUMPRODUCT((LEN($Y$2:$Y$4096)-LEN(SUBSTITUTE($Y$2:$Y$4096,"Paldean "&amp;AA1564,"")))/LEN("Paldean "&amp;AA1564))
      &gt;0,2,1)
   ))))</f>
        <v>2</v>
      </c>
      <c r="AN1564">
        <v>0</v>
      </c>
      <c r="AO1564">
        <v>0</v>
      </c>
    </row>
    <row r="1565" spans="1:41" x14ac:dyDescent="0.25">
      <c r="A1565">
        <v>584</v>
      </c>
      <c r="B1565" t="s">
        <v>2285</v>
      </c>
      <c r="C1565" t="s">
        <v>1209</v>
      </c>
      <c r="D1565"/>
      <c r="E1565">
        <v>71</v>
      </c>
      <c r="F1565">
        <v>95</v>
      </c>
      <c r="G1565">
        <v>85</v>
      </c>
      <c r="H1565">
        <v>110</v>
      </c>
      <c r="I1565">
        <v>95</v>
      </c>
      <c r="J1565">
        <v>79</v>
      </c>
      <c r="K1565" t="s">
        <v>2286</v>
      </c>
      <c r="L1565" t="s">
        <v>250</v>
      </c>
      <c r="M1565" t="s">
        <v>248</v>
      </c>
      <c r="N1565">
        <v>9.61</v>
      </c>
      <c r="O1565">
        <v>8.24</v>
      </c>
      <c r="Q1565">
        <v>1</v>
      </c>
      <c r="R1565">
        <f t="shared" si="104"/>
        <v>10</v>
      </c>
      <c r="S1565">
        <f t="shared" si="105"/>
        <v>9</v>
      </c>
      <c r="T1565">
        <f t="shared" si="106"/>
        <v>19</v>
      </c>
      <c r="U1565" t="s">
        <v>1209</v>
      </c>
      <c r="V1565" t="s">
        <v>1514</v>
      </c>
      <c r="W1565" t="s">
        <v>1512</v>
      </c>
      <c r="X1565" t="s">
        <v>1524</v>
      </c>
      <c r="Z1565" t="str" cm="1">
        <f t="array" ref="Z1565">IF(ISBLANK(AK1565),_xlfn.LET(
    _xlpm.nameBeforeSlash, IF(ISNUMBER(SEARCH("/", Y1565)), LEFT(Y1565, SEARCH("/", Y1565)-1), Y1565),
    _xlpm.matchRow, IFERROR(MATCH(_xlpm.nameBeforeSlash, AA:AA, 0), ""),
    _xlpm.difference, IF(_xlpm.matchRow="", "", ABS((R1565 + S1565)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),IF(ISBLANK(Y1565),"","Hidden"))</f>
        <v/>
      </c>
      <c r="AA1565" t="s">
        <v>2285</v>
      </c>
      <c r="AC1565" t="s">
        <v>494</v>
      </c>
      <c r="AD1565" t="str">
        <f>_xlfn.XLOOKUP(AC1565,moves!A:A,moves!B:B)</f>
        <v>ice</v>
      </c>
      <c r="AE1565">
        <f>_xlfn.XLOOKUP(AC1565,moves!A:A,moves!D:D)</f>
        <v>6</v>
      </c>
      <c r="AF1565" t="str">
        <f>_xlfn.XLOOKUP(AC1565,moves!A:A,moves!E:E)</f>
        <v>The target faints if they have 2 or less health remaining after this attack. Status symbols deal -1 damage.</v>
      </c>
      <c r="AG1565">
        <v>0</v>
      </c>
      <c r="AH1565">
        <v>0</v>
      </c>
      <c r="AI1565">
        <f t="shared" si="107"/>
        <v>0</v>
      </c>
      <c r="AJ1565" t="s">
        <v>525</v>
      </c>
      <c r="AL1565">
        <v>0</v>
      </c>
      <c r="AM1565" cm="1">
        <f t="array" ref="AM1565">IF(AL1565=1,1,
   IF(ISTEXT(AK1565),1,
   IF(AO1565&gt;1,AM1564,
   IF(AI1565=1,
      IF(SUMPRODUCT((LEN($Y$2:$Y$4096)-LEN(SUBSTITUTE($Y$2:$Y$4096,AA1565,"")))/LEN(AA1565))&gt;0,2,1),
      IF(
         SUMPRODUCT((LEN($Y$2:$Y$4096)-LEN(SUBSTITUTE($Y$2:$Y$4096,AA1565,"")))/LEN(AA1565))
         - SUMPRODUCT((LEN($Y$2:$Y$4096)-LEN(SUBSTITUTE($Y$2:$Y$4096,"Alolan "&amp;AA1565,"")))/LEN("Alolan "&amp;AA1565))
         - SUMPRODUCT((LEN($Y$2:$Y$4096)-LEN(SUBSTITUTE($Y$2:$Y$4096,"Galarian "&amp;AA1565,"")))/LEN("Galarian "&amp;AA1565))
         - SUMPRODUCT((LEN($Y$2:$Y$4096)-LEN(SUBSTITUTE($Y$2:$Y$4096,"Hisuian "&amp;AA1565,"")))/LEN("Hisuian "&amp;AA1565))
         - SUMPRODUCT((LEN($Y$2:$Y$4096)-LEN(SUBSTITUTE($Y$2:$Y$4096,"Paldean "&amp;AA1565,"")))/LEN("Paldean "&amp;AA1565))
      &gt;0,2,1)
   ))))</f>
        <v>2</v>
      </c>
      <c r="AN1565">
        <v>0</v>
      </c>
      <c r="AO1565">
        <v>0</v>
      </c>
    </row>
    <row r="1566" spans="1:41" x14ac:dyDescent="0.25">
      <c r="A1566" t="s">
        <v>4353</v>
      </c>
      <c r="B1566" t="s">
        <v>2285</v>
      </c>
      <c r="C1566" t="s">
        <v>1209</v>
      </c>
      <c r="D1566"/>
      <c r="E1566">
        <v>71</v>
      </c>
      <c r="F1566">
        <v>95</v>
      </c>
      <c r="G1566">
        <v>85</v>
      </c>
      <c r="H1566">
        <v>110</v>
      </c>
      <c r="I1566">
        <v>95</v>
      </c>
      <c r="J1566">
        <v>79</v>
      </c>
      <c r="K1566" t="s">
        <v>2286</v>
      </c>
      <c r="L1566" t="s">
        <v>250</v>
      </c>
      <c r="M1566" t="s">
        <v>248</v>
      </c>
      <c r="N1566">
        <v>9.61</v>
      </c>
      <c r="O1566">
        <v>8.24</v>
      </c>
      <c r="Q1566">
        <v>1</v>
      </c>
      <c r="R1566">
        <f t="shared" si="104"/>
        <v>10</v>
      </c>
      <c r="S1566">
        <f t="shared" si="105"/>
        <v>9</v>
      </c>
      <c r="T1566">
        <f t="shared" si="106"/>
        <v>19</v>
      </c>
      <c r="U1566" t="s">
        <v>1209</v>
      </c>
      <c r="V1566" t="s">
        <v>1514</v>
      </c>
      <c r="W1566" t="s">
        <v>1512</v>
      </c>
      <c r="X1566" t="s">
        <v>1524</v>
      </c>
      <c r="Z1566" t="str" cm="1">
        <f t="array" ref="Z1566">IF(ISBLANK(AK1566),_xlfn.LET(
    _xlpm.nameBeforeSlash, IF(ISNUMBER(SEARCH("/", Y1566)), LEFT(Y1566, SEARCH("/", Y1566)-1), Y1566),
    _xlpm.matchRow, IFERROR(MATCH(_xlpm.nameBeforeSlash, AA:AA, 0), ""),
    _xlpm.difference, IF(_xlpm.matchRow="", "", ABS((R1566 + S1566)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),IF(ISBLANK(Y1566),"","Hidden"))</f>
        <v/>
      </c>
      <c r="AA1566" t="s">
        <v>5625</v>
      </c>
      <c r="AC1566" t="s">
        <v>422</v>
      </c>
      <c r="AD1566" t="str">
        <f>_xlfn.XLOOKUP(AC1566,moves!A:A,moves!B:B)</f>
        <v>ice</v>
      </c>
      <c r="AE1566">
        <f>_xlfn.XLOOKUP(AC1566,moves!A:A,moves!D:D)</f>
        <v>4</v>
      </c>
      <c r="AF1566" t="str">
        <f>_xlfn.XLOOKUP(AC1566,moves!A:A,moves!E:E)</f>
        <v>If 2 or more status symbols are rolled: Inflict the Frozen status on the target.</v>
      </c>
      <c r="AG1566">
        <v>0</v>
      </c>
      <c r="AH1566">
        <v>0</v>
      </c>
      <c r="AI1566">
        <f t="shared" si="107"/>
        <v>1</v>
      </c>
      <c r="AJ1566" t="s">
        <v>525</v>
      </c>
      <c r="AL1566">
        <v>0</v>
      </c>
      <c r="AM1566" cm="1">
        <f t="array" ref="AM1566">IF(AL1566=1,1,
   IF(ISTEXT(AK1566),1,
   IF(AO1566&gt;1,AM1565,
   IF(AI1566=1,
      IF(SUMPRODUCT((LEN($Y$2:$Y$4096)-LEN(SUBSTITUTE($Y$2:$Y$4096,AA1566,"")))/LEN(AA1566))&gt;0,2,1),
      IF(
         SUMPRODUCT((LEN($Y$2:$Y$4096)-LEN(SUBSTITUTE($Y$2:$Y$4096,AA1566,"")))/LEN(AA1566))
         - SUMPRODUCT((LEN($Y$2:$Y$4096)-LEN(SUBSTITUTE($Y$2:$Y$4096,"Alolan "&amp;AA1566,"")))/LEN("Alolan "&amp;AA1566))
         - SUMPRODUCT((LEN($Y$2:$Y$4096)-LEN(SUBSTITUTE($Y$2:$Y$4096,"Galarian "&amp;AA1566,"")))/LEN("Galarian "&amp;AA1566))
         - SUMPRODUCT((LEN($Y$2:$Y$4096)-LEN(SUBSTITUTE($Y$2:$Y$4096,"Hisuian "&amp;AA1566,"")))/LEN("Hisuian "&amp;AA1566))
         - SUMPRODUCT((LEN($Y$2:$Y$4096)-LEN(SUBSTITUTE($Y$2:$Y$4096,"Paldean "&amp;AA1566,"")))/LEN("Paldean "&amp;AA1566))
      &gt;0,2,1)
   ))))</f>
        <v>2</v>
      </c>
      <c r="AN1566">
        <v>0</v>
      </c>
      <c r="AO1566">
        <v>0</v>
      </c>
    </row>
    <row r="1567" spans="1:41" x14ac:dyDescent="0.25">
      <c r="A1567">
        <v>585</v>
      </c>
      <c r="B1567" t="s">
        <v>2287</v>
      </c>
      <c r="C1567" t="s">
        <v>1512</v>
      </c>
      <c r="D1567" t="s">
        <v>1468</v>
      </c>
      <c r="E1567">
        <v>60</v>
      </c>
      <c r="F1567">
        <v>60</v>
      </c>
      <c r="G1567">
        <v>50</v>
      </c>
      <c r="H1567">
        <v>40</v>
      </c>
      <c r="I1567">
        <v>50</v>
      </c>
      <c r="J1567">
        <v>75</v>
      </c>
      <c r="K1567" t="s">
        <v>2288</v>
      </c>
      <c r="L1567" t="s">
        <v>250</v>
      </c>
      <c r="M1567" t="s">
        <v>249</v>
      </c>
      <c r="N1567">
        <v>6.4</v>
      </c>
      <c r="O1567">
        <v>5.4</v>
      </c>
      <c r="R1567">
        <f t="shared" si="104"/>
        <v>6</v>
      </c>
      <c r="S1567">
        <f t="shared" si="105"/>
        <v>5</v>
      </c>
      <c r="T1567">
        <f t="shared" si="106"/>
        <v>11</v>
      </c>
      <c r="U1567" t="s">
        <v>1512</v>
      </c>
      <c r="V1567" t="s">
        <v>1468</v>
      </c>
      <c r="W1567" t="s">
        <v>1492</v>
      </c>
      <c r="X1567" t="s">
        <v>1536</v>
      </c>
      <c r="Y1567" t="s">
        <v>3201</v>
      </c>
      <c r="Z1567" cm="1">
        <f t="array" ref="Z1567">IF(ISBLANK(AK1567),_xlfn.LET(
    _xlpm.nameBeforeSlash, IF(ISNUMBER(SEARCH("/", Y1567)), LEFT(Y1567, SEARCH("/", Y1567)-1), Y1567),
    _xlpm.matchRow, IFERROR(MATCH(_xlpm.nameBeforeSlash, AA:AA, 0), ""),
    _xlpm.difference, IF(_xlpm.matchRow="", "", ABS((R1567 + S1567)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),IF(ISBLANK(Y1567),"","Hidden"))</f>
        <v>9</v>
      </c>
      <c r="AA1567" t="s">
        <v>3193</v>
      </c>
      <c r="AB1567" t="s">
        <v>2289</v>
      </c>
      <c r="AC1567" t="s">
        <v>1062</v>
      </c>
      <c r="AD1567" t="str">
        <f>_xlfn.XLOOKUP(AC1567,moves!A:A,moves!B:B)</f>
        <v>fighting</v>
      </c>
      <c r="AE1567">
        <f>_xlfn.XLOOKUP(AC1567,moves!A:A,moves!D:D)</f>
        <v>2</v>
      </c>
      <c r="AF1567" t="str">
        <f>_xlfn.XLOOKUP(AC1567,moves!A:A,moves!E:E)</f>
        <v>Regular hits deal +1 damage.</v>
      </c>
      <c r="AG1567">
        <v>0</v>
      </c>
      <c r="AH1567">
        <v>0</v>
      </c>
      <c r="AI1567">
        <f t="shared" si="107"/>
        <v>0</v>
      </c>
      <c r="AJ1567" t="s">
        <v>523</v>
      </c>
      <c r="AL1567">
        <v>0</v>
      </c>
      <c r="AM1567" cm="1">
        <f t="array" ref="AM1567">IF(AL1567=1,1,
   IF(ISTEXT(AK1567),1,
   IF(AO1567&gt;1,AM1566,
   IF(AI1567=1,
      IF(SUMPRODUCT((LEN($Y$2:$Y$4096)-LEN(SUBSTITUTE($Y$2:$Y$4096,AA1567,"")))/LEN(AA1567))&gt;0,2,1),
      IF(
         SUMPRODUCT((LEN($Y$2:$Y$4096)-LEN(SUBSTITUTE($Y$2:$Y$4096,AA1567,"")))/LEN(AA1567))
         - SUMPRODUCT((LEN($Y$2:$Y$4096)-LEN(SUBSTITUTE($Y$2:$Y$4096,"Alolan "&amp;AA1567,"")))/LEN("Alolan "&amp;AA1567))
         - SUMPRODUCT((LEN($Y$2:$Y$4096)-LEN(SUBSTITUTE($Y$2:$Y$4096,"Galarian "&amp;AA1567,"")))/LEN("Galarian "&amp;AA1567))
         - SUMPRODUCT((LEN($Y$2:$Y$4096)-LEN(SUBSTITUTE($Y$2:$Y$4096,"Hisuian "&amp;AA1567,"")))/LEN("Hisuian "&amp;AA1567))
         - SUMPRODUCT((LEN($Y$2:$Y$4096)-LEN(SUBSTITUTE($Y$2:$Y$4096,"Paldean "&amp;AA1567,"")))/LEN("Paldean "&amp;AA1567))
      &gt;0,2,1)
   ))))</f>
        <v>1</v>
      </c>
      <c r="AN1567">
        <v>0</v>
      </c>
      <c r="AO1567">
        <v>0</v>
      </c>
    </row>
    <row r="1568" spans="1:41" x14ac:dyDescent="0.25">
      <c r="A1568" t="s">
        <v>2292</v>
      </c>
      <c r="B1568" t="s">
        <v>2287</v>
      </c>
      <c r="C1568" t="s">
        <v>1512</v>
      </c>
      <c r="D1568" t="s">
        <v>1468</v>
      </c>
      <c r="E1568">
        <v>60</v>
      </c>
      <c r="F1568">
        <v>60</v>
      </c>
      <c r="G1568">
        <v>50</v>
      </c>
      <c r="H1568">
        <v>40</v>
      </c>
      <c r="I1568">
        <v>50</v>
      </c>
      <c r="J1568">
        <v>75</v>
      </c>
      <c r="K1568" t="s">
        <v>2288</v>
      </c>
      <c r="L1568" t="s">
        <v>250</v>
      </c>
      <c r="M1568" t="s">
        <v>251</v>
      </c>
      <c r="N1568">
        <v>6.4</v>
      </c>
      <c r="O1568">
        <v>5.4</v>
      </c>
      <c r="R1568">
        <f t="shared" si="104"/>
        <v>6</v>
      </c>
      <c r="S1568">
        <f t="shared" si="105"/>
        <v>5</v>
      </c>
      <c r="T1568">
        <f t="shared" si="106"/>
        <v>11</v>
      </c>
      <c r="U1568" t="s">
        <v>1512</v>
      </c>
      <c r="V1568" t="s">
        <v>1468</v>
      </c>
      <c r="W1568" t="s">
        <v>1492</v>
      </c>
      <c r="X1568" t="s">
        <v>1536</v>
      </c>
      <c r="Y1568" t="s">
        <v>3201</v>
      </c>
      <c r="Z1568" cm="1">
        <f t="array" ref="Z1568">IF(ISBLANK(AK1568),_xlfn.LET(
    _xlpm.nameBeforeSlash, IF(ISNUMBER(SEARCH("/", Y1568)), LEFT(Y1568, SEARCH("/", Y1568)-1), Y1568),
    _xlpm.matchRow, IFERROR(MATCH(_xlpm.nameBeforeSlash, AA:AA, 0), ""),
    _xlpm.difference, IF(_xlpm.matchRow="", "", ABS((R1568 + S1568)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),IF(ISBLANK(Y1568),"","Hidden"))</f>
        <v>9</v>
      </c>
      <c r="AA1568" t="s">
        <v>3195</v>
      </c>
      <c r="AB1568" t="s">
        <v>2293</v>
      </c>
      <c r="AC1568" t="s">
        <v>1062</v>
      </c>
      <c r="AD1568" t="str">
        <f>_xlfn.XLOOKUP(AC1568,moves!A:A,moves!B:B)</f>
        <v>fighting</v>
      </c>
      <c r="AE1568">
        <f>_xlfn.XLOOKUP(AC1568,moves!A:A,moves!D:D)</f>
        <v>2</v>
      </c>
      <c r="AF1568" t="str">
        <f>_xlfn.XLOOKUP(AC1568,moves!A:A,moves!E:E)</f>
        <v>Regular hits deal +1 damage.</v>
      </c>
      <c r="AG1568">
        <v>0</v>
      </c>
      <c r="AH1568">
        <v>0</v>
      </c>
      <c r="AI1568">
        <f t="shared" si="107"/>
        <v>0</v>
      </c>
      <c r="AJ1568" t="s">
        <v>523</v>
      </c>
      <c r="AL1568">
        <v>0</v>
      </c>
      <c r="AM1568" cm="1">
        <f t="array" ref="AM1568">IF(AL1568=1,1,
   IF(ISTEXT(AK1568),1,
   IF(AO1568&gt;1,AM1567,
   IF(AI1568=1,
      IF(SUMPRODUCT((LEN($Y$2:$Y$4096)-LEN(SUBSTITUTE($Y$2:$Y$4096,AA1568,"")))/LEN(AA1568))&gt;0,2,1),
      IF(
         SUMPRODUCT((LEN($Y$2:$Y$4096)-LEN(SUBSTITUTE($Y$2:$Y$4096,AA1568,"")))/LEN(AA1568))
         - SUMPRODUCT((LEN($Y$2:$Y$4096)-LEN(SUBSTITUTE($Y$2:$Y$4096,"Alolan "&amp;AA1568,"")))/LEN("Alolan "&amp;AA1568))
         - SUMPRODUCT((LEN($Y$2:$Y$4096)-LEN(SUBSTITUTE($Y$2:$Y$4096,"Galarian "&amp;AA1568,"")))/LEN("Galarian "&amp;AA1568))
         - SUMPRODUCT((LEN($Y$2:$Y$4096)-LEN(SUBSTITUTE($Y$2:$Y$4096,"Hisuian "&amp;AA1568,"")))/LEN("Hisuian "&amp;AA1568))
         - SUMPRODUCT((LEN($Y$2:$Y$4096)-LEN(SUBSTITUTE($Y$2:$Y$4096,"Paldean "&amp;AA1568,"")))/LEN("Paldean "&amp;AA1568))
      &gt;0,2,1)
   ))))</f>
        <v>1</v>
      </c>
      <c r="AN1568">
        <v>0</v>
      </c>
      <c r="AO1568">
        <v>0</v>
      </c>
    </row>
    <row r="1569" spans="1:41" x14ac:dyDescent="0.25">
      <c r="A1569" t="s">
        <v>2294</v>
      </c>
      <c r="B1569" t="s">
        <v>2287</v>
      </c>
      <c r="C1569" t="s">
        <v>1512</v>
      </c>
      <c r="D1569" t="s">
        <v>1468</v>
      </c>
      <c r="E1569">
        <v>60</v>
      </c>
      <c r="F1569">
        <v>60</v>
      </c>
      <c r="G1569">
        <v>50</v>
      </c>
      <c r="H1569">
        <v>40</v>
      </c>
      <c r="I1569">
        <v>50</v>
      </c>
      <c r="J1569">
        <v>75</v>
      </c>
      <c r="K1569" t="s">
        <v>2288</v>
      </c>
      <c r="L1569" t="s">
        <v>247</v>
      </c>
      <c r="M1569" t="s">
        <v>248</v>
      </c>
      <c r="N1569">
        <v>6.4</v>
      </c>
      <c r="O1569">
        <v>5.4</v>
      </c>
      <c r="R1569">
        <f t="shared" si="104"/>
        <v>6</v>
      </c>
      <c r="S1569">
        <f t="shared" si="105"/>
        <v>5</v>
      </c>
      <c r="T1569">
        <f t="shared" si="106"/>
        <v>11</v>
      </c>
      <c r="U1569" t="s">
        <v>1512</v>
      </c>
      <c r="V1569" t="s">
        <v>1468</v>
      </c>
      <c r="W1569" t="s">
        <v>1492</v>
      </c>
      <c r="X1569" t="s">
        <v>1536</v>
      </c>
      <c r="Y1569" t="s">
        <v>3201</v>
      </c>
      <c r="Z1569" cm="1">
        <f t="array" ref="Z1569">IF(ISBLANK(AK1569),_xlfn.LET(
    _xlpm.nameBeforeSlash, IF(ISNUMBER(SEARCH("/", Y1569)), LEFT(Y1569, SEARCH("/", Y1569)-1), Y1569),
    _xlpm.matchRow, IFERROR(MATCH(_xlpm.nameBeforeSlash, AA:AA, 0), ""),
    _xlpm.difference, IF(_xlpm.matchRow="", "", ABS((R1569 + S1569)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),IF(ISBLANK(Y1569),"","Hidden"))</f>
        <v>9</v>
      </c>
      <c r="AA1569" t="s">
        <v>3196</v>
      </c>
      <c r="AB1569" t="s">
        <v>2295</v>
      </c>
      <c r="AC1569" t="s">
        <v>1062</v>
      </c>
      <c r="AD1569" t="str">
        <f>_xlfn.XLOOKUP(AC1569,moves!A:A,moves!B:B)</f>
        <v>fighting</v>
      </c>
      <c r="AE1569">
        <f>_xlfn.XLOOKUP(AC1569,moves!A:A,moves!D:D)</f>
        <v>2</v>
      </c>
      <c r="AF1569" t="str">
        <f>_xlfn.XLOOKUP(AC1569,moves!A:A,moves!E:E)</f>
        <v>Regular hits deal +1 damage.</v>
      </c>
      <c r="AG1569">
        <v>0</v>
      </c>
      <c r="AH1569">
        <v>0</v>
      </c>
      <c r="AI1569">
        <f t="shared" si="107"/>
        <v>0</v>
      </c>
      <c r="AJ1569" t="s">
        <v>523</v>
      </c>
      <c r="AL1569">
        <v>0</v>
      </c>
      <c r="AM1569" cm="1">
        <f t="array" ref="AM1569">IF(AL1569=1,1,
   IF(ISTEXT(AK1569),1,
   IF(AO1569&gt;1,AM1568,
   IF(AI1569=1,
      IF(SUMPRODUCT((LEN($Y$2:$Y$4096)-LEN(SUBSTITUTE($Y$2:$Y$4096,AA1569,"")))/LEN(AA1569))&gt;0,2,1),
      IF(
         SUMPRODUCT((LEN($Y$2:$Y$4096)-LEN(SUBSTITUTE($Y$2:$Y$4096,AA1569,"")))/LEN(AA1569))
         - SUMPRODUCT((LEN($Y$2:$Y$4096)-LEN(SUBSTITUTE($Y$2:$Y$4096,"Alolan "&amp;AA1569,"")))/LEN("Alolan "&amp;AA1569))
         - SUMPRODUCT((LEN($Y$2:$Y$4096)-LEN(SUBSTITUTE($Y$2:$Y$4096,"Galarian "&amp;AA1569,"")))/LEN("Galarian "&amp;AA1569))
         - SUMPRODUCT((LEN($Y$2:$Y$4096)-LEN(SUBSTITUTE($Y$2:$Y$4096,"Hisuian "&amp;AA1569,"")))/LEN("Hisuian "&amp;AA1569))
         - SUMPRODUCT((LEN($Y$2:$Y$4096)-LEN(SUBSTITUTE($Y$2:$Y$4096,"Paldean "&amp;AA1569,"")))/LEN("Paldean "&amp;AA1569))
      &gt;0,2,1)
   ))))</f>
        <v>1</v>
      </c>
      <c r="AN1569">
        <v>0</v>
      </c>
      <c r="AO1569">
        <v>0</v>
      </c>
    </row>
    <row r="1570" spans="1:41" x14ac:dyDescent="0.25">
      <c r="A1570" t="s">
        <v>2290</v>
      </c>
      <c r="B1570" t="s">
        <v>2287</v>
      </c>
      <c r="C1570" t="s">
        <v>1512</v>
      </c>
      <c r="D1570" t="s">
        <v>1468</v>
      </c>
      <c r="E1570">
        <v>60</v>
      </c>
      <c r="F1570">
        <v>60</v>
      </c>
      <c r="G1570">
        <v>50</v>
      </c>
      <c r="H1570">
        <v>40</v>
      </c>
      <c r="I1570">
        <v>50</v>
      </c>
      <c r="J1570">
        <v>75</v>
      </c>
      <c r="K1570" t="s">
        <v>2288</v>
      </c>
      <c r="L1570" t="s">
        <v>247</v>
      </c>
      <c r="M1570" t="s">
        <v>249</v>
      </c>
      <c r="N1570">
        <v>6.4</v>
      </c>
      <c r="O1570">
        <v>5.4</v>
      </c>
      <c r="R1570">
        <f t="shared" si="104"/>
        <v>6</v>
      </c>
      <c r="S1570">
        <f t="shared" si="105"/>
        <v>5</v>
      </c>
      <c r="T1570">
        <f t="shared" si="106"/>
        <v>11</v>
      </c>
      <c r="U1570" t="s">
        <v>1512</v>
      </c>
      <c r="V1570" t="s">
        <v>1468</v>
      </c>
      <c r="W1570" t="s">
        <v>1492</v>
      </c>
      <c r="X1570" t="s">
        <v>1536</v>
      </c>
      <c r="Y1570" t="s">
        <v>3201</v>
      </c>
      <c r="Z1570" cm="1">
        <f t="array" ref="Z1570">IF(ISBLANK(AK1570),_xlfn.LET(
    _xlpm.nameBeforeSlash, IF(ISNUMBER(SEARCH("/", Y1570)), LEFT(Y1570, SEARCH("/", Y1570)-1), Y1570),
    _xlpm.matchRow, IFERROR(MATCH(_xlpm.nameBeforeSlash, AA:AA, 0), ""),
    _xlpm.difference, IF(_xlpm.matchRow="", "", ABS((R1570 + S1570)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),IF(ISBLANK(Y1570),"","Hidden"))</f>
        <v>9</v>
      </c>
      <c r="AA1570" t="s">
        <v>3194</v>
      </c>
      <c r="AB1570" t="s">
        <v>2291</v>
      </c>
      <c r="AC1570" t="s">
        <v>1062</v>
      </c>
      <c r="AD1570" t="str">
        <f>_xlfn.XLOOKUP(AC1570,moves!A:A,moves!B:B)</f>
        <v>fighting</v>
      </c>
      <c r="AE1570">
        <f>_xlfn.XLOOKUP(AC1570,moves!A:A,moves!D:D)</f>
        <v>2</v>
      </c>
      <c r="AF1570" t="str">
        <f>_xlfn.XLOOKUP(AC1570,moves!A:A,moves!E:E)</f>
        <v>Regular hits deal +1 damage.</v>
      </c>
      <c r="AG1570">
        <v>0</v>
      </c>
      <c r="AH1570">
        <v>0</v>
      </c>
      <c r="AI1570">
        <f t="shared" si="107"/>
        <v>0</v>
      </c>
      <c r="AJ1570" t="s">
        <v>523</v>
      </c>
      <c r="AL1570">
        <v>0</v>
      </c>
      <c r="AM1570" cm="1">
        <f t="array" ref="AM1570">IF(AL1570=1,1,
   IF(ISTEXT(AK1570),1,
   IF(AO1570&gt;1,AM1569,
   IF(AI1570=1,
      IF(SUMPRODUCT((LEN($Y$2:$Y$4096)-LEN(SUBSTITUTE($Y$2:$Y$4096,AA1570,"")))/LEN(AA1570))&gt;0,2,1),
      IF(
         SUMPRODUCT((LEN($Y$2:$Y$4096)-LEN(SUBSTITUTE($Y$2:$Y$4096,AA1570,"")))/LEN(AA1570))
         - SUMPRODUCT((LEN($Y$2:$Y$4096)-LEN(SUBSTITUTE($Y$2:$Y$4096,"Alolan "&amp;AA1570,"")))/LEN("Alolan "&amp;AA1570))
         - SUMPRODUCT((LEN($Y$2:$Y$4096)-LEN(SUBSTITUTE($Y$2:$Y$4096,"Galarian "&amp;AA1570,"")))/LEN("Galarian "&amp;AA1570))
         - SUMPRODUCT((LEN($Y$2:$Y$4096)-LEN(SUBSTITUTE($Y$2:$Y$4096,"Hisuian "&amp;AA1570,"")))/LEN("Hisuian "&amp;AA1570))
         - SUMPRODUCT((LEN($Y$2:$Y$4096)-LEN(SUBSTITUTE($Y$2:$Y$4096,"Paldean "&amp;AA1570,"")))/LEN("Paldean "&amp;AA1570))
      &gt;0,2,1)
   ))))</f>
        <v>1</v>
      </c>
      <c r="AN1570">
        <v>0</v>
      </c>
      <c r="AO1570">
        <v>0</v>
      </c>
    </row>
    <row r="1571" spans="1:41" x14ac:dyDescent="0.25">
      <c r="A1571" t="s">
        <v>4354</v>
      </c>
      <c r="B1571" t="s">
        <v>2287</v>
      </c>
      <c r="C1571" t="s">
        <v>1512</v>
      </c>
      <c r="D1571" t="s">
        <v>1468</v>
      </c>
      <c r="E1571">
        <v>60</v>
      </c>
      <c r="F1571">
        <v>60</v>
      </c>
      <c r="G1571">
        <v>50</v>
      </c>
      <c r="H1571">
        <v>40</v>
      </c>
      <c r="I1571">
        <v>50</v>
      </c>
      <c r="J1571">
        <v>75</v>
      </c>
      <c r="K1571" t="s">
        <v>2288</v>
      </c>
      <c r="L1571" t="s">
        <v>250</v>
      </c>
      <c r="M1571" t="s">
        <v>249</v>
      </c>
      <c r="N1571">
        <v>6.4</v>
      </c>
      <c r="O1571">
        <v>5.4</v>
      </c>
      <c r="R1571">
        <f t="shared" si="104"/>
        <v>6</v>
      </c>
      <c r="S1571">
        <f t="shared" si="105"/>
        <v>5</v>
      </c>
      <c r="T1571">
        <f t="shared" si="106"/>
        <v>11</v>
      </c>
      <c r="U1571" t="s">
        <v>1512</v>
      </c>
      <c r="V1571" t="s">
        <v>1468</v>
      </c>
      <c r="W1571" t="s">
        <v>1492</v>
      </c>
      <c r="X1571" t="s">
        <v>1536</v>
      </c>
      <c r="Y1571" t="s">
        <v>6185</v>
      </c>
      <c r="Z1571" cm="1">
        <f t="array" ref="Z1571">IF(ISBLANK(AK1571),_xlfn.LET(
    _xlpm.nameBeforeSlash, IF(ISNUMBER(SEARCH("/", Y1571)), LEFT(Y1571, SEARCH("/", Y1571)-1), Y1571),
    _xlpm.matchRow, IFERROR(MATCH(_xlpm.nameBeforeSlash, AA:AA, 0), ""),
    _xlpm.difference, IF(_xlpm.matchRow="", "", ABS((R1571 + S1571)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),IF(ISBLANK(Y1571),"","Hidden"))</f>
        <v>9</v>
      </c>
      <c r="AA1571" t="s">
        <v>5626</v>
      </c>
      <c r="AB1571" t="s">
        <v>2289</v>
      </c>
      <c r="AC1571" t="s">
        <v>6379</v>
      </c>
      <c r="AD1571" t="str">
        <f>_xlfn.XLOOKUP(AC1571,moves!A:A,moves!B:B)</f>
        <v>grass</v>
      </c>
      <c r="AE1571">
        <f>_xlfn.XLOOKUP(AC1571,moves!A:A,moves!D:D)</f>
        <v>1</v>
      </c>
      <c r="AF1571" t="str">
        <f>_xlfn.XLOOKUP(AC1571,moves!A:A,moves!E:E)</f>
        <v>At the end of the target's turns: The target takes 1 damage and the user Heals 1.</v>
      </c>
      <c r="AG1571">
        <v>0</v>
      </c>
      <c r="AH1571">
        <v>0</v>
      </c>
      <c r="AI1571">
        <f t="shared" si="107"/>
        <v>1</v>
      </c>
      <c r="AJ1571" t="s">
        <v>523</v>
      </c>
      <c r="AL1571">
        <v>0</v>
      </c>
      <c r="AM1571" cm="1">
        <f t="array" ref="AM1571">IF(AL1571=1,1,
   IF(ISTEXT(AK1571),1,
   IF(AO1571&gt;1,AM1570,
   IF(AI1571=1,
      IF(SUMPRODUCT((LEN($Y$2:$Y$4096)-LEN(SUBSTITUTE($Y$2:$Y$4096,AA1571,"")))/LEN(AA1571))&gt;0,2,1),
      IF(
         SUMPRODUCT((LEN($Y$2:$Y$4096)-LEN(SUBSTITUTE($Y$2:$Y$4096,AA1571,"")))/LEN(AA1571))
         - SUMPRODUCT((LEN($Y$2:$Y$4096)-LEN(SUBSTITUTE($Y$2:$Y$4096,"Alolan "&amp;AA1571,"")))/LEN("Alolan "&amp;AA1571))
         - SUMPRODUCT((LEN($Y$2:$Y$4096)-LEN(SUBSTITUTE($Y$2:$Y$4096,"Galarian "&amp;AA1571,"")))/LEN("Galarian "&amp;AA1571))
         - SUMPRODUCT((LEN($Y$2:$Y$4096)-LEN(SUBSTITUTE($Y$2:$Y$4096,"Hisuian "&amp;AA1571,"")))/LEN("Hisuian "&amp;AA1571))
         - SUMPRODUCT((LEN($Y$2:$Y$4096)-LEN(SUBSTITUTE($Y$2:$Y$4096,"Paldean "&amp;AA1571,"")))/LEN("Paldean "&amp;AA1571))
      &gt;0,2,1)
   ))))</f>
        <v>1</v>
      </c>
      <c r="AN1571">
        <v>0</v>
      </c>
      <c r="AO1571">
        <v>0</v>
      </c>
    </row>
    <row r="1572" spans="1:41" x14ac:dyDescent="0.25">
      <c r="A1572" t="s">
        <v>4356</v>
      </c>
      <c r="B1572" t="s">
        <v>2287</v>
      </c>
      <c r="C1572" t="s">
        <v>1512</v>
      </c>
      <c r="D1572" t="s">
        <v>1468</v>
      </c>
      <c r="E1572">
        <v>60</v>
      </c>
      <c r="F1572">
        <v>60</v>
      </c>
      <c r="G1572">
        <v>50</v>
      </c>
      <c r="H1572">
        <v>40</v>
      </c>
      <c r="I1572">
        <v>50</v>
      </c>
      <c r="J1572">
        <v>75</v>
      </c>
      <c r="K1572" t="s">
        <v>2288</v>
      </c>
      <c r="L1572" t="s">
        <v>250</v>
      </c>
      <c r="M1572" t="s">
        <v>251</v>
      </c>
      <c r="N1572">
        <v>6.4</v>
      </c>
      <c r="O1572">
        <v>5.4</v>
      </c>
      <c r="R1572">
        <f t="shared" si="104"/>
        <v>6</v>
      </c>
      <c r="S1572">
        <f t="shared" si="105"/>
        <v>5</v>
      </c>
      <c r="T1572">
        <f t="shared" si="106"/>
        <v>11</v>
      </c>
      <c r="U1572" t="s">
        <v>1512</v>
      </c>
      <c r="V1572" t="s">
        <v>1468</v>
      </c>
      <c r="W1572" t="s">
        <v>1492</v>
      </c>
      <c r="X1572" t="s">
        <v>1536</v>
      </c>
      <c r="Y1572" t="s">
        <v>6185</v>
      </c>
      <c r="Z1572" cm="1">
        <f t="array" ref="Z1572">IF(ISBLANK(AK1572),_xlfn.LET(
    _xlpm.nameBeforeSlash, IF(ISNUMBER(SEARCH("/", Y1572)), LEFT(Y1572, SEARCH("/", Y1572)-1), Y1572),
    _xlpm.matchRow, IFERROR(MATCH(_xlpm.nameBeforeSlash, AA:AA, 0), ""),
    _xlpm.difference, IF(_xlpm.matchRow="", "", ABS((R1572 + S1572)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),IF(ISBLANK(Y1572),"","Hidden"))</f>
        <v>9</v>
      </c>
      <c r="AA1572" t="s">
        <v>5628</v>
      </c>
      <c r="AB1572" t="s">
        <v>2293</v>
      </c>
      <c r="AC1572" t="s">
        <v>6379</v>
      </c>
      <c r="AD1572" t="str">
        <f>_xlfn.XLOOKUP(AC1572,moves!A:A,moves!B:B)</f>
        <v>grass</v>
      </c>
      <c r="AE1572">
        <f>_xlfn.XLOOKUP(AC1572,moves!A:A,moves!D:D)</f>
        <v>1</v>
      </c>
      <c r="AF1572" t="str">
        <f>_xlfn.XLOOKUP(AC1572,moves!A:A,moves!E:E)</f>
        <v>At the end of the target's turns: The target takes 1 damage and the user Heals 1.</v>
      </c>
      <c r="AG1572">
        <v>0</v>
      </c>
      <c r="AH1572">
        <v>0</v>
      </c>
      <c r="AI1572">
        <f t="shared" si="107"/>
        <v>1</v>
      </c>
      <c r="AJ1572" t="s">
        <v>523</v>
      </c>
      <c r="AL1572">
        <v>0</v>
      </c>
      <c r="AM1572" cm="1">
        <f t="array" ref="AM1572">IF(AL1572=1,1,
   IF(ISTEXT(AK1572),1,
   IF(AO1572&gt;1,AM1571,
   IF(AI1572=1,
      IF(SUMPRODUCT((LEN($Y$2:$Y$4096)-LEN(SUBSTITUTE($Y$2:$Y$4096,AA1572,"")))/LEN(AA1572))&gt;0,2,1),
      IF(
         SUMPRODUCT((LEN($Y$2:$Y$4096)-LEN(SUBSTITUTE($Y$2:$Y$4096,AA1572,"")))/LEN(AA1572))
         - SUMPRODUCT((LEN($Y$2:$Y$4096)-LEN(SUBSTITUTE($Y$2:$Y$4096,"Alolan "&amp;AA1572,"")))/LEN("Alolan "&amp;AA1572))
         - SUMPRODUCT((LEN($Y$2:$Y$4096)-LEN(SUBSTITUTE($Y$2:$Y$4096,"Galarian "&amp;AA1572,"")))/LEN("Galarian "&amp;AA1572))
         - SUMPRODUCT((LEN($Y$2:$Y$4096)-LEN(SUBSTITUTE($Y$2:$Y$4096,"Hisuian "&amp;AA1572,"")))/LEN("Hisuian "&amp;AA1572))
         - SUMPRODUCT((LEN($Y$2:$Y$4096)-LEN(SUBSTITUTE($Y$2:$Y$4096,"Paldean "&amp;AA1572,"")))/LEN("Paldean "&amp;AA1572))
      &gt;0,2,1)
   ))))</f>
        <v>1</v>
      </c>
      <c r="AN1572">
        <v>0</v>
      </c>
      <c r="AO1572">
        <v>0</v>
      </c>
    </row>
    <row r="1573" spans="1:41" x14ac:dyDescent="0.25">
      <c r="A1573" t="s">
        <v>4357</v>
      </c>
      <c r="B1573" t="s">
        <v>2287</v>
      </c>
      <c r="C1573" t="s">
        <v>1512</v>
      </c>
      <c r="D1573" t="s">
        <v>1468</v>
      </c>
      <c r="E1573">
        <v>60</v>
      </c>
      <c r="F1573">
        <v>60</v>
      </c>
      <c r="G1573">
        <v>50</v>
      </c>
      <c r="H1573">
        <v>40</v>
      </c>
      <c r="I1573">
        <v>50</v>
      </c>
      <c r="J1573">
        <v>75</v>
      </c>
      <c r="K1573" t="s">
        <v>2288</v>
      </c>
      <c r="L1573" t="s">
        <v>247</v>
      </c>
      <c r="M1573" t="s">
        <v>248</v>
      </c>
      <c r="N1573">
        <v>6.4</v>
      </c>
      <c r="O1573">
        <v>5.4</v>
      </c>
      <c r="R1573">
        <f t="shared" si="104"/>
        <v>6</v>
      </c>
      <c r="S1573">
        <f t="shared" si="105"/>
        <v>5</v>
      </c>
      <c r="T1573">
        <f t="shared" si="106"/>
        <v>11</v>
      </c>
      <c r="U1573" t="s">
        <v>1512</v>
      </c>
      <c r="V1573" t="s">
        <v>1468</v>
      </c>
      <c r="W1573" t="s">
        <v>1492</v>
      </c>
      <c r="X1573" t="s">
        <v>1536</v>
      </c>
      <c r="Y1573" t="s">
        <v>6185</v>
      </c>
      <c r="Z1573" cm="1">
        <f t="array" ref="Z1573">IF(ISBLANK(AK1573),_xlfn.LET(
    _xlpm.nameBeforeSlash, IF(ISNUMBER(SEARCH("/", Y1573)), LEFT(Y1573, SEARCH("/", Y1573)-1), Y1573),
    _xlpm.matchRow, IFERROR(MATCH(_xlpm.nameBeforeSlash, AA:AA, 0), ""),
    _xlpm.difference, IF(_xlpm.matchRow="", "", ABS((R1573 + S1573)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),IF(ISBLANK(Y1573),"","Hidden"))</f>
        <v>9</v>
      </c>
      <c r="AA1573" t="s">
        <v>5629</v>
      </c>
      <c r="AB1573" t="s">
        <v>2295</v>
      </c>
      <c r="AC1573" t="s">
        <v>6379</v>
      </c>
      <c r="AD1573" t="str">
        <f>_xlfn.XLOOKUP(AC1573,moves!A:A,moves!B:B)</f>
        <v>grass</v>
      </c>
      <c r="AE1573">
        <f>_xlfn.XLOOKUP(AC1573,moves!A:A,moves!D:D)</f>
        <v>1</v>
      </c>
      <c r="AF1573" t="str">
        <f>_xlfn.XLOOKUP(AC1573,moves!A:A,moves!E:E)</f>
        <v>At the end of the target's turns: The target takes 1 damage and the user Heals 1.</v>
      </c>
      <c r="AG1573">
        <v>0</v>
      </c>
      <c r="AH1573">
        <v>0</v>
      </c>
      <c r="AI1573">
        <f t="shared" si="107"/>
        <v>1</v>
      </c>
      <c r="AJ1573" t="s">
        <v>523</v>
      </c>
      <c r="AL1573">
        <v>0</v>
      </c>
      <c r="AM1573" cm="1">
        <f t="array" ref="AM1573">IF(AL1573=1,1,
   IF(ISTEXT(AK1573),1,
   IF(AO1573&gt;1,AM1572,
   IF(AI1573=1,
      IF(SUMPRODUCT((LEN($Y$2:$Y$4096)-LEN(SUBSTITUTE($Y$2:$Y$4096,AA1573,"")))/LEN(AA1573))&gt;0,2,1),
      IF(
         SUMPRODUCT((LEN($Y$2:$Y$4096)-LEN(SUBSTITUTE($Y$2:$Y$4096,AA1573,"")))/LEN(AA1573))
         - SUMPRODUCT((LEN($Y$2:$Y$4096)-LEN(SUBSTITUTE($Y$2:$Y$4096,"Alolan "&amp;AA1573,"")))/LEN("Alolan "&amp;AA1573))
         - SUMPRODUCT((LEN($Y$2:$Y$4096)-LEN(SUBSTITUTE($Y$2:$Y$4096,"Galarian "&amp;AA1573,"")))/LEN("Galarian "&amp;AA1573))
         - SUMPRODUCT((LEN($Y$2:$Y$4096)-LEN(SUBSTITUTE($Y$2:$Y$4096,"Hisuian "&amp;AA1573,"")))/LEN("Hisuian "&amp;AA1573))
         - SUMPRODUCT((LEN($Y$2:$Y$4096)-LEN(SUBSTITUTE($Y$2:$Y$4096,"Paldean "&amp;AA1573,"")))/LEN("Paldean "&amp;AA1573))
      &gt;0,2,1)
   ))))</f>
        <v>1</v>
      </c>
      <c r="AN1573">
        <v>0</v>
      </c>
      <c r="AO1573">
        <v>0</v>
      </c>
    </row>
    <row r="1574" spans="1:41" x14ac:dyDescent="0.25">
      <c r="A1574" t="s">
        <v>4355</v>
      </c>
      <c r="B1574" t="s">
        <v>2287</v>
      </c>
      <c r="C1574" t="s">
        <v>1512</v>
      </c>
      <c r="D1574" t="s">
        <v>1468</v>
      </c>
      <c r="E1574">
        <v>60</v>
      </c>
      <c r="F1574">
        <v>60</v>
      </c>
      <c r="G1574">
        <v>50</v>
      </c>
      <c r="H1574">
        <v>40</v>
      </c>
      <c r="I1574">
        <v>50</v>
      </c>
      <c r="J1574">
        <v>75</v>
      </c>
      <c r="K1574" t="s">
        <v>2288</v>
      </c>
      <c r="L1574" t="s">
        <v>247</v>
      </c>
      <c r="M1574" t="s">
        <v>249</v>
      </c>
      <c r="N1574">
        <v>6.4</v>
      </c>
      <c r="O1574">
        <v>5.4</v>
      </c>
      <c r="R1574">
        <f t="shared" si="104"/>
        <v>6</v>
      </c>
      <c r="S1574">
        <f t="shared" si="105"/>
        <v>5</v>
      </c>
      <c r="T1574">
        <f t="shared" si="106"/>
        <v>11</v>
      </c>
      <c r="U1574" t="s">
        <v>1512</v>
      </c>
      <c r="V1574" t="s">
        <v>1468</v>
      </c>
      <c r="W1574" t="s">
        <v>1492</v>
      </c>
      <c r="X1574" t="s">
        <v>1536</v>
      </c>
      <c r="Y1574" t="s">
        <v>6185</v>
      </c>
      <c r="Z1574" cm="1">
        <f t="array" ref="Z1574">IF(ISBLANK(AK1574),_xlfn.LET(
    _xlpm.nameBeforeSlash, IF(ISNUMBER(SEARCH("/", Y1574)), LEFT(Y1574, SEARCH("/", Y1574)-1), Y1574),
    _xlpm.matchRow, IFERROR(MATCH(_xlpm.nameBeforeSlash, AA:AA, 0), ""),
    _xlpm.difference, IF(_xlpm.matchRow="", "", ABS((R1574 + S1574)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),IF(ISBLANK(Y1574),"","Hidden"))</f>
        <v>9</v>
      </c>
      <c r="AA1574" t="s">
        <v>5627</v>
      </c>
      <c r="AB1574" t="s">
        <v>2291</v>
      </c>
      <c r="AC1574" t="s">
        <v>6379</v>
      </c>
      <c r="AD1574" t="str">
        <f>_xlfn.XLOOKUP(AC1574,moves!A:A,moves!B:B)</f>
        <v>grass</v>
      </c>
      <c r="AE1574">
        <f>_xlfn.XLOOKUP(AC1574,moves!A:A,moves!D:D)</f>
        <v>1</v>
      </c>
      <c r="AF1574" t="str">
        <f>_xlfn.XLOOKUP(AC1574,moves!A:A,moves!E:E)</f>
        <v>At the end of the target's turns: The target takes 1 damage and the user Heals 1.</v>
      </c>
      <c r="AG1574">
        <v>0</v>
      </c>
      <c r="AH1574">
        <v>0</v>
      </c>
      <c r="AI1574">
        <f t="shared" si="107"/>
        <v>1</v>
      </c>
      <c r="AJ1574" t="s">
        <v>523</v>
      </c>
      <c r="AL1574">
        <v>0</v>
      </c>
      <c r="AM1574" cm="1">
        <f t="array" ref="AM1574">IF(AL1574=1,1,
   IF(ISTEXT(AK1574),1,
   IF(AO1574&gt;1,AM1573,
   IF(AI1574=1,
      IF(SUMPRODUCT((LEN($Y$2:$Y$4096)-LEN(SUBSTITUTE($Y$2:$Y$4096,AA1574,"")))/LEN(AA1574))&gt;0,2,1),
      IF(
         SUMPRODUCT((LEN($Y$2:$Y$4096)-LEN(SUBSTITUTE($Y$2:$Y$4096,AA1574,"")))/LEN(AA1574))
         - SUMPRODUCT((LEN($Y$2:$Y$4096)-LEN(SUBSTITUTE($Y$2:$Y$4096,"Alolan "&amp;AA1574,"")))/LEN("Alolan "&amp;AA1574))
         - SUMPRODUCT((LEN($Y$2:$Y$4096)-LEN(SUBSTITUTE($Y$2:$Y$4096,"Galarian "&amp;AA1574,"")))/LEN("Galarian "&amp;AA1574))
         - SUMPRODUCT((LEN($Y$2:$Y$4096)-LEN(SUBSTITUTE($Y$2:$Y$4096,"Hisuian "&amp;AA1574,"")))/LEN("Hisuian "&amp;AA1574))
         - SUMPRODUCT((LEN($Y$2:$Y$4096)-LEN(SUBSTITUTE($Y$2:$Y$4096,"Paldean "&amp;AA1574,"")))/LEN("Paldean "&amp;AA1574))
      &gt;0,2,1)
   ))))</f>
        <v>1</v>
      </c>
      <c r="AN1574">
        <v>0</v>
      </c>
      <c r="AO1574">
        <v>0</v>
      </c>
    </row>
    <row r="1575" spans="1:41" x14ac:dyDescent="0.25">
      <c r="A1575">
        <v>586</v>
      </c>
      <c r="B1575" t="s">
        <v>2296</v>
      </c>
      <c r="C1575" t="s">
        <v>1512</v>
      </c>
      <c r="D1575" t="s">
        <v>1468</v>
      </c>
      <c r="E1575">
        <v>80</v>
      </c>
      <c r="F1575">
        <v>100</v>
      </c>
      <c r="G1575">
        <v>70</v>
      </c>
      <c r="H1575">
        <v>60</v>
      </c>
      <c r="I1575">
        <v>70</v>
      </c>
      <c r="J1575">
        <v>95</v>
      </c>
      <c r="K1575" t="s">
        <v>2288</v>
      </c>
      <c r="L1575" t="s">
        <v>250</v>
      </c>
      <c r="M1575" t="s">
        <v>249</v>
      </c>
      <c r="N1575">
        <v>9.4</v>
      </c>
      <c r="O1575">
        <v>7.4</v>
      </c>
      <c r="R1575">
        <f t="shared" si="104"/>
        <v>9</v>
      </c>
      <c r="S1575">
        <f t="shared" si="105"/>
        <v>7</v>
      </c>
      <c r="T1575">
        <f t="shared" si="106"/>
        <v>16</v>
      </c>
      <c r="U1575" t="s">
        <v>1512</v>
      </c>
      <c r="V1575" t="s">
        <v>1468</v>
      </c>
      <c r="W1575" t="s">
        <v>1492</v>
      </c>
      <c r="X1575" t="s">
        <v>1536</v>
      </c>
      <c r="Z1575" t="str" cm="1">
        <f t="array" ref="Z1575">IF(ISBLANK(AK1575),_xlfn.LET(
    _xlpm.nameBeforeSlash, IF(ISNUMBER(SEARCH("/", Y1575)), LEFT(Y1575, SEARCH("/", Y1575)-1), Y1575),
    _xlpm.matchRow, IFERROR(MATCH(_xlpm.nameBeforeSlash, AA:AA, 0), ""),
    _xlpm.difference, IF(_xlpm.matchRow="", "", ABS((R1575 + S1575)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),IF(ISBLANK(Y1575),"","Hidden"))</f>
        <v/>
      </c>
      <c r="AA1575" t="s">
        <v>3197</v>
      </c>
      <c r="AB1575" t="s">
        <v>2289</v>
      </c>
      <c r="AC1575" t="s">
        <v>1147</v>
      </c>
      <c r="AD1575" t="str">
        <f>_xlfn.XLOOKUP(AC1575,moves!A:A,moves!B:B)</f>
        <v>grass</v>
      </c>
      <c r="AE1575">
        <f>_xlfn.XLOOKUP(AC1575,moves!A:A,moves!D:D)</f>
        <v>4</v>
      </c>
      <c r="AF1575" t="str">
        <f>_xlfn.XLOOKUP(AC1575,moves!A:A,moves!E:E)</f>
        <v>Heal for half the damage dealt, rounded down.</v>
      </c>
      <c r="AG1575">
        <v>0</v>
      </c>
      <c r="AH1575">
        <v>0</v>
      </c>
      <c r="AI1575">
        <f t="shared" si="107"/>
        <v>0</v>
      </c>
      <c r="AJ1575" t="s">
        <v>524</v>
      </c>
      <c r="AL1575">
        <v>0</v>
      </c>
      <c r="AM1575" cm="1">
        <f t="array" ref="AM1575">IF(AL1575=1,1,
   IF(ISTEXT(AK1575),1,
   IF(AO1575&gt;1,AM1574,
   IF(AI1575=1,
      IF(SUMPRODUCT((LEN($Y$2:$Y$4096)-LEN(SUBSTITUTE($Y$2:$Y$4096,AA1575,"")))/LEN(AA1575))&gt;0,2,1),
      IF(
         SUMPRODUCT((LEN($Y$2:$Y$4096)-LEN(SUBSTITUTE($Y$2:$Y$4096,AA1575,"")))/LEN(AA1575))
         - SUMPRODUCT((LEN($Y$2:$Y$4096)-LEN(SUBSTITUTE($Y$2:$Y$4096,"Alolan "&amp;AA1575,"")))/LEN("Alolan "&amp;AA1575))
         - SUMPRODUCT((LEN($Y$2:$Y$4096)-LEN(SUBSTITUTE($Y$2:$Y$4096,"Galarian "&amp;AA1575,"")))/LEN("Galarian "&amp;AA1575))
         - SUMPRODUCT((LEN($Y$2:$Y$4096)-LEN(SUBSTITUTE($Y$2:$Y$4096,"Hisuian "&amp;AA1575,"")))/LEN("Hisuian "&amp;AA1575))
         - SUMPRODUCT((LEN($Y$2:$Y$4096)-LEN(SUBSTITUTE($Y$2:$Y$4096,"Paldean "&amp;AA1575,"")))/LEN("Paldean "&amp;AA1575))
      &gt;0,2,1)
   ))))</f>
        <v>2</v>
      </c>
      <c r="AN1575">
        <v>0</v>
      </c>
      <c r="AO1575">
        <v>0</v>
      </c>
    </row>
    <row r="1576" spans="1:41" x14ac:dyDescent="0.25">
      <c r="A1576" t="s">
        <v>2298</v>
      </c>
      <c r="B1576" t="s">
        <v>2296</v>
      </c>
      <c r="C1576" t="s">
        <v>1512</v>
      </c>
      <c r="D1576" t="s">
        <v>1468</v>
      </c>
      <c r="E1576">
        <v>80</v>
      </c>
      <c r="F1576">
        <v>100</v>
      </c>
      <c r="G1576">
        <v>70</v>
      </c>
      <c r="H1576">
        <v>60</v>
      </c>
      <c r="I1576">
        <v>70</v>
      </c>
      <c r="J1576">
        <v>95</v>
      </c>
      <c r="K1576" t="s">
        <v>2288</v>
      </c>
      <c r="L1576" t="s">
        <v>250</v>
      </c>
      <c r="M1576" t="s">
        <v>251</v>
      </c>
      <c r="N1576">
        <v>9.4</v>
      </c>
      <c r="O1576">
        <v>7.4</v>
      </c>
      <c r="R1576">
        <f t="shared" si="104"/>
        <v>9</v>
      </c>
      <c r="S1576">
        <f t="shared" si="105"/>
        <v>7</v>
      </c>
      <c r="T1576">
        <f t="shared" si="106"/>
        <v>16</v>
      </c>
      <c r="U1576" t="s">
        <v>1512</v>
      </c>
      <c r="V1576" t="s">
        <v>1468</v>
      </c>
      <c r="W1576" t="s">
        <v>1492</v>
      </c>
      <c r="X1576" t="s">
        <v>1536</v>
      </c>
      <c r="Z1576" t="str" cm="1">
        <f t="array" ref="Z1576">IF(ISBLANK(AK1576),_xlfn.LET(
    _xlpm.nameBeforeSlash, IF(ISNUMBER(SEARCH("/", Y1576)), LEFT(Y1576, SEARCH("/", Y1576)-1), Y1576),
    _xlpm.matchRow, IFERROR(MATCH(_xlpm.nameBeforeSlash, AA:AA, 0), ""),
    _xlpm.difference, IF(_xlpm.matchRow="", "", ABS((R1576 + S1576)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),IF(ISBLANK(Y1576),"","Hidden"))</f>
        <v/>
      </c>
      <c r="AA1576" t="s">
        <v>3199</v>
      </c>
      <c r="AB1576" t="s">
        <v>2293</v>
      </c>
      <c r="AC1576" t="s">
        <v>1147</v>
      </c>
      <c r="AD1576" t="str">
        <f>_xlfn.XLOOKUP(AC1576,moves!A:A,moves!B:B)</f>
        <v>grass</v>
      </c>
      <c r="AE1576">
        <f>_xlfn.XLOOKUP(AC1576,moves!A:A,moves!D:D)</f>
        <v>4</v>
      </c>
      <c r="AF1576" t="str">
        <f>_xlfn.XLOOKUP(AC1576,moves!A:A,moves!E:E)</f>
        <v>Heal for half the damage dealt, rounded down.</v>
      </c>
      <c r="AG1576">
        <v>0</v>
      </c>
      <c r="AH1576">
        <v>0</v>
      </c>
      <c r="AI1576">
        <f t="shared" si="107"/>
        <v>0</v>
      </c>
      <c r="AJ1576" t="s">
        <v>524</v>
      </c>
      <c r="AL1576">
        <v>0</v>
      </c>
      <c r="AM1576" cm="1">
        <f t="array" ref="AM1576">IF(AL1576=1,1,
   IF(ISTEXT(AK1576),1,
   IF(AO1576&gt;1,AM1575,
   IF(AI1576=1,
      IF(SUMPRODUCT((LEN($Y$2:$Y$4096)-LEN(SUBSTITUTE($Y$2:$Y$4096,AA1576,"")))/LEN(AA1576))&gt;0,2,1),
      IF(
         SUMPRODUCT((LEN($Y$2:$Y$4096)-LEN(SUBSTITUTE($Y$2:$Y$4096,AA1576,"")))/LEN(AA1576))
         - SUMPRODUCT((LEN($Y$2:$Y$4096)-LEN(SUBSTITUTE($Y$2:$Y$4096,"Alolan "&amp;AA1576,"")))/LEN("Alolan "&amp;AA1576))
         - SUMPRODUCT((LEN($Y$2:$Y$4096)-LEN(SUBSTITUTE($Y$2:$Y$4096,"Galarian "&amp;AA1576,"")))/LEN("Galarian "&amp;AA1576))
         - SUMPRODUCT((LEN($Y$2:$Y$4096)-LEN(SUBSTITUTE($Y$2:$Y$4096,"Hisuian "&amp;AA1576,"")))/LEN("Hisuian "&amp;AA1576))
         - SUMPRODUCT((LEN($Y$2:$Y$4096)-LEN(SUBSTITUTE($Y$2:$Y$4096,"Paldean "&amp;AA1576,"")))/LEN("Paldean "&amp;AA1576))
      &gt;0,2,1)
   ))))</f>
        <v>2</v>
      </c>
      <c r="AN1576">
        <v>0</v>
      </c>
      <c r="AO1576">
        <v>0</v>
      </c>
    </row>
    <row r="1577" spans="1:41" x14ac:dyDescent="0.25">
      <c r="A1577" t="s">
        <v>2299</v>
      </c>
      <c r="B1577" t="s">
        <v>2296</v>
      </c>
      <c r="C1577" t="s">
        <v>1512</v>
      </c>
      <c r="D1577" t="s">
        <v>1468</v>
      </c>
      <c r="E1577">
        <v>80</v>
      </c>
      <c r="F1577">
        <v>100</v>
      </c>
      <c r="G1577">
        <v>70</v>
      </c>
      <c r="H1577">
        <v>60</v>
      </c>
      <c r="I1577">
        <v>70</v>
      </c>
      <c r="J1577">
        <v>95</v>
      </c>
      <c r="K1577" t="s">
        <v>2288</v>
      </c>
      <c r="L1577" t="s">
        <v>247</v>
      </c>
      <c r="M1577" t="s">
        <v>248</v>
      </c>
      <c r="N1577">
        <v>9.4</v>
      </c>
      <c r="O1577">
        <v>7.4</v>
      </c>
      <c r="R1577">
        <f t="shared" si="104"/>
        <v>9</v>
      </c>
      <c r="S1577">
        <f t="shared" si="105"/>
        <v>7</v>
      </c>
      <c r="T1577">
        <f t="shared" si="106"/>
        <v>16</v>
      </c>
      <c r="U1577" t="s">
        <v>1512</v>
      </c>
      <c r="V1577" t="s">
        <v>1468</v>
      </c>
      <c r="W1577" t="s">
        <v>1492</v>
      </c>
      <c r="X1577" t="s">
        <v>1536</v>
      </c>
      <c r="Z1577" t="str" cm="1">
        <f t="array" ref="Z1577">IF(ISBLANK(AK1577),_xlfn.LET(
    _xlpm.nameBeforeSlash, IF(ISNUMBER(SEARCH("/", Y1577)), LEFT(Y1577, SEARCH("/", Y1577)-1), Y1577),
    _xlpm.matchRow, IFERROR(MATCH(_xlpm.nameBeforeSlash, AA:AA, 0), ""),
    _xlpm.difference, IF(_xlpm.matchRow="", "", ABS((R1577 + S1577)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),IF(ISBLANK(Y1577),"","Hidden"))</f>
        <v/>
      </c>
      <c r="AA1577" t="s">
        <v>3200</v>
      </c>
      <c r="AB1577" t="s">
        <v>2295</v>
      </c>
      <c r="AC1577" t="s">
        <v>1147</v>
      </c>
      <c r="AD1577" t="str">
        <f>_xlfn.XLOOKUP(AC1577,moves!A:A,moves!B:B)</f>
        <v>grass</v>
      </c>
      <c r="AE1577">
        <f>_xlfn.XLOOKUP(AC1577,moves!A:A,moves!D:D)</f>
        <v>4</v>
      </c>
      <c r="AF1577" t="str">
        <f>_xlfn.XLOOKUP(AC1577,moves!A:A,moves!E:E)</f>
        <v>Heal for half the damage dealt, rounded down.</v>
      </c>
      <c r="AG1577">
        <v>0</v>
      </c>
      <c r="AH1577">
        <v>0</v>
      </c>
      <c r="AI1577">
        <f t="shared" si="107"/>
        <v>0</v>
      </c>
      <c r="AJ1577" t="s">
        <v>524</v>
      </c>
      <c r="AL1577">
        <v>0</v>
      </c>
      <c r="AM1577" cm="1">
        <f t="array" ref="AM1577">IF(AL1577=1,1,
   IF(ISTEXT(AK1577),1,
   IF(AO1577&gt;1,AM1576,
   IF(AI1577=1,
      IF(SUMPRODUCT((LEN($Y$2:$Y$4096)-LEN(SUBSTITUTE($Y$2:$Y$4096,AA1577,"")))/LEN(AA1577))&gt;0,2,1),
      IF(
         SUMPRODUCT((LEN($Y$2:$Y$4096)-LEN(SUBSTITUTE($Y$2:$Y$4096,AA1577,"")))/LEN(AA1577))
         - SUMPRODUCT((LEN($Y$2:$Y$4096)-LEN(SUBSTITUTE($Y$2:$Y$4096,"Alolan "&amp;AA1577,"")))/LEN("Alolan "&amp;AA1577))
         - SUMPRODUCT((LEN($Y$2:$Y$4096)-LEN(SUBSTITUTE($Y$2:$Y$4096,"Galarian "&amp;AA1577,"")))/LEN("Galarian "&amp;AA1577))
         - SUMPRODUCT((LEN($Y$2:$Y$4096)-LEN(SUBSTITUTE($Y$2:$Y$4096,"Hisuian "&amp;AA1577,"")))/LEN("Hisuian "&amp;AA1577))
         - SUMPRODUCT((LEN($Y$2:$Y$4096)-LEN(SUBSTITUTE($Y$2:$Y$4096,"Paldean "&amp;AA1577,"")))/LEN("Paldean "&amp;AA1577))
      &gt;0,2,1)
   ))))</f>
        <v>2</v>
      </c>
      <c r="AN1577">
        <v>0</v>
      </c>
      <c r="AO1577">
        <v>0</v>
      </c>
    </row>
    <row r="1578" spans="1:41" x14ac:dyDescent="0.25">
      <c r="A1578" t="s">
        <v>2297</v>
      </c>
      <c r="B1578" t="s">
        <v>2296</v>
      </c>
      <c r="C1578" t="s">
        <v>1512</v>
      </c>
      <c r="D1578" t="s">
        <v>1468</v>
      </c>
      <c r="E1578">
        <v>80</v>
      </c>
      <c r="F1578">
        <v>100</v>
      </c>
      <c r="G1578">
        <v>70</v>
      </c>
      <c r="H1578">
        <v>60</v>
      </c>
      <c r="I1578">
        <v>70</v>
      </c>
      <c r="J1578">
        <v>95</v>
      </c>
      <c r="K1578" t="s">
        <v>2288</v>
      </c>
      <c r="L1578" t="s">
        <v>247</v>
      </c>
      <c r="M1578" t="s">
        <v>249</v>
      </c>
      <c r="N1578">
        <v>9.4</v>
      </c>
      <c r="O1578">
        <v>7.4</v>
      </c>
      <c r="R1578">
        <f t="shared" si="104"/>
        <v>9</v>
      </c>
      <c r="S1578">
        <f t="shared" si="105"/>
        <v>7</v>
      </c>
      <c r="T1578">
        <f t="shared" si="106"/>
        <v>16</v>
      </c>
      <c r="U1578" t="s">
        <v>1512</v>
      </c>
      <c r="V1578" t="s">
        <v>1468</v>
      </c>
      <c r="W1578" t="s">
        <v>1492</v>
      </c>
      <c r="X1578" t="s">
        <v>1536</v>
      </c>
      <c r="Z1578" t="str" cm="1">
        <f t="array" ref="Z1578">IF(ISBLANK(AK1578),_xlfn.LET(
    _xlpm.nameBeforeSlash, IF(ISNUMBER(SEARCH("/", Y1578)), LEFT(Y1578, SEARCH("/", Y1578)-1), Y1578),
    _xlpm.matchRow, IFERROR(MATCH(_xlpm.nameBeforeSlash, AA:AA, 0), ""),
    _xlpm.difference, IF(_xlpm.matchRow="", "", ABS((R1578 + S1578)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),IF(ISBLANK(Y1578),"","Hidden"))</f>
        <v/>
      </c>
      <c r="AA1578" t="s">
        <v>3198</v>
      </c>
      <c r="AB1578" t="s">
        <v>2291</v>
      </c>
      <c r="AC1578" t="s">
        <v>1147</v>
      </c>
      <c r="AD1578" t="str">
        <f>_xlfn.XLOOKUP(AC1578,moves!A:A,moves!B:B)</f>
        <v>grass</v>
      </c>
      <c r="AE1578">
        <f>_xlfn.XLOOKUP(AC1578,moves!A:A,moves!D:D)</f>
        <v>4</v>
      </c>
      <c r="AF1578" t="str">
        <f>_xlfn.XLOOKUP(AC1578,moves!A:A,moves!E:E)</f>
        <v>Heal for half the damage dealt, rounded down.</v>
      </c>
      <c r="AG1578">
        <v>0</v>
      </c>
      <c r="AH1578">
        <v>0</v>
      </c>
      <c r="AI1578">
        <f t="shared" si="107"/>
        <v>0</v>
      </c>
      <c r="AJ1578" t="s">
        <v>524</v>
      </c>
      <c r="AL1578">
        <v>0</v>
      </c>
      <c r="AM1578" cm="1">
        <f t="array" ref="AM1578">IF(AL1578=1,1,
   IF(ISTEXT(AK1578),1,
   IF(AO1578&gt;1,AM1577,
   IF(AI1578=1,
      IF(SUMPRODUCT((LEN($Y$2:$Y$4096)-LEN(SUBSTITUTE($Y$2:$Y$4096,AA1578,"")))/LEN(AA1578))&gt;0,2,1),
      IF(
         SUMPRODUCT((LEN($Y$2:$Y$4096)-LEN(SUBSTITUTE($Y$2:$Y$4096,AA1578,"")))/LEN(AA1578))
         - SUMPRODUCT((LEN($Y$2:$Y$4096)-LEN(SUBSTITUTE($Y$2:$Y$4096,"Alolan "&amp;AA1578,"")))/LEN("Alolan "&amp;AA1578))
         - SUMPRODUCT((LEN($Y$2:$Y$4096)-LEN(SUBSTITUTE($Y$2:$Y$4096,"Galarian "&amp;AA1578,"")))/LEN("Galarian "&amp;AA1578))
         - SUMPRODUCT((LEN($Y$2:$Y$4096)-LEN(SUBSTITUTE($Y$2:$Y$4096,"Hisuian "&amp;AA1578,"")))/LEN("Hisuian "&amp;AA1578))
         - SUMPRODUCT((LEN($Y$2:$Y$4096)-LEN(SUBSTITUTE($Y$2:$Y$4096,"Paldean "&amp;AA1578,"")))/LEN("Paldean "&amp;AA1578))
      &gt;0,2,1)
   ))))</f>
        <v>2</v>
      </c>
      <c r="AN1578">
        <v>0</v>
      </c>
      <c r="AO1578">
        <v>0</v>
      </c>
    </row>
    <row r="1579" spans="1:41" x14ac:dyDescent="0.25">
      <c r="A1579" t="s">
        <v>4358</v>
      </c>
      <c r="B1579" t="s">
        <v>2296</v>
      </c>
      <c r="C1579" t="s">
        <v>1512</v>
      </c>
      <c r="D1579" t="s">
        <v>1468</v>
      </c>
      <c r="E1579">
        <v>80</v>
      </c>
      <c r="F1579">
        <v>100</v>
      </c>
      <c r="G1579">
        <v>70</v>
      </c>
      <c r="H1579">
        <v>60</v>
      </c>
      <c r="I1579">
        <v>70</v>
      </c>
      <c r="J1579">
        <v>95</v>
      </c>
      <c r="K1579" t="s">
        <v>2288</v>
      </c>
      <c r="L1579" t="s">
        <v>250</v>
      </c>
      <c r="M1579" t="s">
        <v>249</v>
      </c>
      <c r="N1579">
        <v>9.4</v>
      </c>
      <c r="O1579">
        <v>7.4</v>
      </c>
      <c r="R1579">
        <f t="shared" si="104"/>
        <v>9</v>
      </c>
      <c r="S1579">
        <f t="shared" si="105"/>
        <v>7</v>
      </c>
      <c r="T1579">
        <f t="shared" si="106"/>
        <v>16</v>
      </c>
      <c r="U1579" t="s">
        <v>1512</v>
      </c>
      <c r="V1579" t="s">
        <v>1468</v>
      </c>
      <c r="W1579" t="s">
        <v>1492</v>
      </c>
      <c r="X1579" t="s">
        <v>1536</v>
      </c>
      <c r="Z1579" t="str" cm="1">
        <f t="array" ref="Z1579">IF(ISBLANK(AK1579),_xlfn.LET(
    _xlpm.nameBeforeSlash, IF(ISNUMBER(SEARCH("/", Y1579)), LEFT(Y1579, SEARCH("/", Y1579)-1), Y1579),
    _xlpm.matchRow, IFERROR(MATCH(_xlpm.nameBeforeSlash, AA:AA, 0), ""),
    _xlpm.difference, IF(_xlpm.matchRow="", "", ABS((R1579 + S1579)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),IF(ISBLANK(Y1579),"","Hidden"))</f>
        <v/>
      </c>
      <c r="AA1579" t="s">
        <v>5630</v>
      </c>
      <c r="AB1579" t="s">
        <v>2289</v>
      </c>
      <c r="AC1579" t="s">
        <v>742</v>
      </c>
      <c r="AD1579" t="str">
        <f>_xlfn.XLOOKUP(AC1579,moves!A:A,moves!B:B)</f>
        <v>grass</v>
      </c>
      <c r="AE1579">
        <f>_xlfn.XLOOKUP(AC1579,moves!A:A,moves!D:D)</f>
        <v>6</v>
      </c>
      <c r="AF1579" t="str">
        <f>_xlfn.XLOOKUP(AC1579,moves!A:A,moves!E:E)</f>
        <v>If this move is used during Harsh Sunlight: Ignore the delay. If this move is used during Rain, Hail, or Sandstorm: Decrease attack strength by 3.</v>
      </c>
      <c r="AG1579">
        <v>0</v>
      </c>
      <c r="AH1579">
        <v>0</v>
      </c>
      <c r="AI1579">
        <f t="shared" si="107"/>
        <v>1</v>
      </c>
      <c r="AJ1579" t="s">
        <v>524</v>
      </c>
      <c r="AL1579">
        <v>0</v>
      </c>
      <c r="AM1579" cm="1">
        <f t="array" ref="AM1579">IF(AL1579=1,1,
   IF(ISTEXT(AK1579),1,
   IF(AO1579&gt;1,AM1578,
   IF(AI1579=1,
      IF(SUMPRODUCT((LEN($Y$2:$Y$4096)-LEN(SUBSTITUTE($Y$2:$Y$4096,AA1579,"")))/LEN(AA1579))&gt;0,2,1),
      IF(
         SUMPRODUCT((LEN($Y$2:$Y$4096)-LEN(SUBSTITUTE($Y$2:$Y$4096,AA1579,"")))/LEN(AA1579))
         - SUMPRODUCT((LEN($Y$2:$Y$4096)-LEN(SUBSTITUTE($Y$2:$Y$4096,"Alolan "&amp;AA1579,"")))/LEN("Alolan "&amp;AA1579))
         - SUMPRODUCT((LEN($Y$2:$Y$4096)-LEN(SUBSTITUTE($Y$2:$Y$4096,"Galarian "&amp;AA1579,"")))/LEN("Galarian "&amp;AA1579))
         - SUMPRODUCT((LEN($Y$2:$Y$4096)-LEN(SUBSTITUTE($Y$2:$Y$4096,"Hisuian "&amp;AA1579,"")))/LEN("Hisuian "&amp;AA1579))
         - SUMPRODUCT((LEN($Y$2:$Y$4096)-LEN(SUBSTITUTE($Y$2:$Y$4096,"Paldean "&amp;AA1579,"")))/LEN("Paldean "&amp;AA1579))
      &gt;0,2,1)
   ))))</f>
        <v>2</v>
      </c>
      <c r="AN1579">
        <v>0</v>
      </c>
      <c r="AO1579">
        <v>0</v>
      </c>
    </row>
    <row r="1580" spans="1:41" x14ac:dyDescent="0.25">
      <c r="A1580" t="s">
        <v>4360</v>
      </c>
      <c r="B1580" t="s">
        <v>2296</v>
      </c>
      <c r="C1580" t="s">
        <v>1512</v>
      </c>
      <c r="D1580" t="s">
        <v>1468</v>
      </c>
      <c r="E1580">
        <v>80</v>
      </c>
      <c r="F1580">
        <v>100</v>
      </c>
      <c r="G1580">
        <v>70</v>
      </c>
      <c r="H1580">
        <v>60</v>
      </c>
      <c r="I1580">
        <v>70</v>
      </c>
      <c r="J1580">
        <v>95</v>
      </c>
      <c r="K1580" t="s">
        <v>2288</v>
      </c>
      <c r="L1580" t="s">
        <v>250</v>
      </c>
      <c r="M1580" t="s">
        <v>251</v>
      </c>
      <c r="N1580">
        <v>9.4</v>
      </c>
      <c r="O1580">
        <v>7.4</v>
      </c>
      <c r="R1580">
        <f t="shared" si="104"/>
        <v>9</v>
      </c>
      <c r="S1580">
        <f t="shared" si="105"/>
        <v>7</v>
      </c>
      <c r="T1580">
        <f t="shared" si="106"/>
        <v>16</v>
      </c>
      <c r="U1580" t="s">
        <v>1512</v>
      </c>
      <c r="V1580" t="s">
        <v>1468</v>
      </c>
      <c r="W1580" t="s">
        <v>1492</v>
      </c>
      <c r="X1580" t="s">
        <v>1536</v>
      </c>
      <c r="Z1580" t="str" cm="1">
        <f t="array" ref="Z1580">IF(ISBLANK(AK1580),_xlfn.LET(
    _xlpm.nameBeforeSlash, IF(ISNUMBER(SEARCH("/", Y1580)), LEFT(Y1580, SEARCH("/", Y1580)-1), Y1580),
    _xlpm.matchRow, IFERROR(MATCH(_xlpm.nameBeforeSlash, AA:AA, 0), ""),
    _xlpm.difference, IF(_xlpm.matchRow="", "", ABS((R1580 + S1580)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),IF(ISBLANK(Y1580),"","Hidden"))</f>
        <v/>
      </c>
      <c r="AA1580" t="s">
        <v>5632</v>
      </c>
      <c r="AB1580" t="s">
        <v>2293</v>
      </c>
      <c r="AC1580" t="s">
        <v>742</v>
      </c>
      <c r="AD1580" t="str">
        <f>_xlfn.XLOOKUP(AC1580,moves!A:A,moves!B:B)</f>
        <v>grass</v>
      </c>
      <c r="AE1580">
        <f>_xlfn.XLOOKUP(AC1580,moves!A:A,moves!D:D)</f>
        <v>6</v>
      </c>
      <c r="AF1580" t="str">
        <f>_xlfn.XLOOKUP(AC1580,moves!A:A,moves!E:E)</f>
        <v>If this move is used during Harsh Sunlight: Ignore the delay. If this move is used during Rain, Hail, or Sandstorm: Decrease attack strength by 3.</v>
      </c>
      <c r="AG1580">
        <v>0</v>
      </c>
      <c r="AH1580">
        <v>0</v>
      </c>
      <c r="AI1580">
        <f t="shared" si="107"/>
        <v>1</v>
      </c>
      <c r="AJ1580" t="s">
        <v>524</v>
      </c>
      <c r="AL1580">
        <v>0</v>
      </c>
      <c r="AM1580" cm="1">
        <f t="array" ref="AM1580">IF(AL1580=1,1,
   IF(ISTEXT(AK1580),1,
   IF(AO1580&gt;1,AM1579,
   IF(AI1580=1,
      IF(SUMPRODUCT((LEN($Y$2:$Y$4096)-LEN(SUBSTITUTE($Y$2:$Y$4096,AA1580,"")))/LEN(AA1580))&gt;0,2,1),
      IF(
         SUMPRODUCT((LEN($Y$2:$Y$4096)-LEN(SUBSTITUTE($Y$2:$Y$4096,AA1580,"")))/LEN(AA1580))
         - SUMPRODUCT((LEN($Y$2:$Y$4096)-LEN(SUBSTITUTE($Y$2:$Y$4096,"Alolan "&amp;AA1580,"")))/LEN("Alolan "&amp;AA1580))
         - SUMPRODUCT((LEN($Y$2:$Y$4096)-LEN(SUBSTITUTE($Y$2:$Y$4096,"Galarian "&amp;AA1580,"")))/LEN("Galarian "&amp;AA1580))
         - SUMPRODUCT((LEN($Y$2:$Y$4096)-LEN(SUBSTITUTE($Y$2:$Y$4096,"Hisuian "&amp;AA1580,"")))/LEN("Hisuian "&amp;AA1580))
         - SUMPRODUCT((LEN($Y$2:$Y$4096)-LEN(SUBSTITUTE($Y$2:$Y$4096,"Paldean "&amp;AA1580,"")))/LEN("Paldean "&amp;AA1580))
      &gt;0,2,1)
   ))))</f>
        <v>2</v>
      </c>
      <c r="AN1580">
        <v>0</v>
      </c>
      <c r="AO1580">
        <v>0</v>
      </c>
    </row>
    <row r="1581" spans="1:41" x14ac:dyDescent="0.25">
      <c r="A1581" t="s">
        <v>4361</v>
      </c>
      <c r="B1581" t="s">
        <v>2296</v>
      </c>
      <c r="C1581" t="s">
        <v>1512</v>
      </c>
      <c r="D1581" t="s">
        <v>1468</v>
      </c>
      <c r="E1581">
        <v>80</v>
      </c>
      <c r="F1581">
        <v>100</v>
      </c>
      <c r="G1581">
        <v>70</v>
      </c>
      <c r="H1581">
        <v>60</v>
      </c>
      <c r="I1581">
        <v>70</v>
      </c>
      <c r="J1581">
        <v>95</v>
      </c>
      <c r="K1581" t="s">
        <v>2288</v>
      </c>
      <c r="L1581" t="s">
        <v>247</v>
      </c>
      <c r="M1581" t="s">
        <v>248</v>
      </c>
      <c r="N1581">
        <v>9.4</v>
      </c>
      <c r="O1581">
        <v>7.4</v>
      </c>
      <c r="R1581">
        <f t="shared" si="104"/>
        <v>9</v>
      </c>
      <c r="S1581">
        <f t="shared" si="105"/>
        <v>7</v>
      </c>
      <c r="T1581">
        <f t="shared" si="106"/>
        <v>16</v>
      </c>
      <c r="U1581" t="s">
        <v>1512</v>
      </c>
      <c r="V1581" t="s">
        <v>1468</v>
      </c>
      <c r="W1581" t="s">
        <v>1492</v>
      </c>
      <c r="X1581" t="s">
        <v>1536</v>
      </c>
      <c r="Z1581" t="str" cm="1">
        <f t="array" ref="Z1581">IF(ISBLANK(AK1581),_xlfn.LET(
    _xlpm.nameBeforeSlash, IF(ISNUMBER(SEARCH("/", Y1581)), LEFT(Y1581, SEARCH("/", Y1581)-1), Y1581),
    _xlpm.matchRow, IFERROR(MATCH(_xlpm.nameBeforeSlash, AA:AA, 0), ""),
    _xlpm.difference, IF(_xlpm.matchRow="", "", ABS((R1581 + S1581)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),IF(ISBLANK(Y1581),"","Hidden"))</f>
        <v/>
      </c>
      <c r="AA1581" t="s">
        <v>5633</v>
      </c>
      <c r="AB1581" t="s">
        <v>2295</v>
      </c>
      <c r="AC1581" t="s">
        <v>742</v>
      </c>
      <c r="AD1581" t="str">
        <f>_xlfn.XLOOKUP(AC1581,moves!A:A,moves!B:B)</f>
        <v>grass</v>
      </c>
      <c r="AE1581">
        <f>_xlfn.XLOOKUP(AC1581,moves!A:A,moves!D:D)</f>
        <v>6</v>
      </c>
      <c r="AF1581" t="str">
        <f>_xlfn.XLOOKUP(AC1581,moves!A:A,moves!E:E)</f>
        <v>If this move is used during Harsh Sunlight: Ignore the delay. If this move is used during Rain, Hail, or Sandstorm: Decrease attack strength by 3.</v>
      </c>
      <c r="AG1581">
        <v>0</v>
      </c>
      <c r="AH1581">
        <v>0</v>
      </c>
      <c r="AI1581">
        <f t="shared" si="107"/>
        <v>1</v>
      </c>
      <c r="AJ1581" t="s">
        <v>524</v>
      </c>
      <c r="AL1581">
        <v>0</v>
      </c>
      <c r="AM1581" cm="1">
        <f t="array" ref="AM1581">IF(AL1581=1,1,
   IF(ISTEXT(AK1581),1,
   IF(AO1581&gt;1,AM1580,
   IF(AI1581=1,
      IF(SUMPRODUCT((LEN($Y$2:$Y$4096)-LEN(SUBSTITUTE($Y$2:$Y$4096,AA1581,"")))/LEN(AA1581))&gt;0,2,1),
      IF(
         SUMPRODUCT((LEN($Y$2:$Y$4096)-LEN(SUBSTITUTE($Y$2:$Y$4096,AA1581,"")))/LEN(AA1581))
         - SUMPRODUCT((LEN($Y$2:$Y$4096)-LEN(SUBSTITUTE($Y$2:$Y$4096,"Alolan "&amp;AA1581,"")))/LEN("Alolan "&amp;AA1581))
         - SUMPRODUCT((LEN($Y$2:$Y$4096)-LEN(SUBSTITUTE($Y$2:$Y$4096,"Galarian "&amp;AA1581,"")))/LEN("Galarian "&amp;AA1581))
         - SUMPRODUCT((LEN($Y$2:$Y$4096)-LEN(SUBSTITUTE($Y$2:$Y$4096,"Hisuian "&amp;AA1581,"")))/LEN("Hisuian "&amp;AA1581))
         - SUMPRODUCT((LEN($Y$2:$Y$4096)-LEN(SUBSTITUTE($Y$2:$Y$4096,"Paldean "&amp;AA1581,"")))/LEN("Paldean "&amp;AA1581))
      &gt;0,2,1)
   ))))</f>
        <v>2</v>
      </c>
      <c r="AN1581">
        <v>0</v>
      </c>
      <c r="AO1581">
        <v>0</v>
      </c>
    </row>
    <row r="1582" spans="1:41" x14ac:dyDescent="0.25">
      <c r="A1582" t="s">
        <v>4359</v>
      </c>
      <c r="B1582" t="s">
        <v>2296</v>
      </c>
      <c r="C1582" t="s">
        <v>1512</v>
      </c>
      <c r="D1582" t="s">
        <v>1468</v>
      </c>
      <c r="E1582">
        <v>80</v>
      </c>
      <c r="F1582">
        <v>100</v>
      </c>
      <c r="G1582">
        <v>70</v>
      </c>
      <c r="H1582">
        <v>60</v>
      </c>
      <c r="I1582">
        <v>70</v>
      </c>
      <c r="J1582">
        <v>95</v>
      </c>
      <c r="K1582" t="s">
        <v>2288</v>
      </c>
      <c r="L1582" t="s">
        <v>247</v>
      </c>
      <c r="M1582" t="s">
        <v>249</v>
      </c>
      <c r="N1582">
        <v>9.4</v>
      </c>
      <c r="O1582">
        <v>7.4</v>
      </c>
      <c r="R1582">
        <f t="shared" si="104"/>
        <v>9</v>
      </c>
      <c r="S1582">
        <f t="shared" si="105"/>
        <v>7</v>
      </c>
      <c r="T1582">
        <f t="shared" si="106"/>
        <v>16</v>
      </c>
      <c r="U1582" t="s">
        <v>1512</v>
      </c>
      <c r="V1582" t="s">
        <v>1468</v>
      </c>
      <c r="W1582" t="s">
        <v>1492</v>
      </c>
      <c r="X1582" t="s">
        <v>1536</v>
      </c>
      <c r="Z1582" t="str" cm="1">
        <f t="array" ref="Z1582">IF(ISBLANK(AK1582),_xlfn.LET(
    _xlpm.nameBeforeSlash, IF(ISNUMBER(SEARCH("/", Y1582)), LEFT(Y1582, SEARCH("/", Y1582)-1), Y1582),
    _xlpm.matchRow, IFERROR(MATCH(_xlpm.nameBeforeSlash, AA:AA, 0), ""),
    _xlpm.difference, IF(_xlpm.matchRow="", "", ABS((R1582 + S1582)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),IF(ISBLANK(Y1582),"","Hidden"))</f>
        <v/>
      </c>
      <c r="AA1582" t="s">
        <v>5631</v>
      </c>
      <c r="AB1582" t="s">
        <v>2291</v>
      </c>
      <c r="AC1582" t="s">
        <v>742</v>
      </c>
      <c r="AD1582" t="str">
        <f>_xlfn.XLOOKUP(AC1582,moves!A:A,moves!B:B)</f>
        <v>grass</v>
      </c>
      <c r="AE1582">
        <f>_xlfn.XLOOKUP(AC1582,moves!A:A,moves!D:D)</f>
        <v>6</v>
      </c>
      <c r="AF1582" t="str">
        <f>_xlfn.XLOOKUP(AC1582,moves!A:A,moves!E:E)</f>
        <v>If this move is used during Harsh Sunlight: Ignore the delay. If this move is used during Rain, Hail, or Sandstorm: Decrease attack strength by 3.</v>
      </c>
      <c r="AG1582">
        <v>0</v>
      </c>
      <c r="AH1582">
        <v>0</v>
      </c>
      <c r="AI1582">
        <f t="shared" si="107"/>
        <v>1</v>
      </c>
      <c r="AJ1582" t="s">
        <v>524</v>
      </c>
      <c r="AL1582">
        <v>0</v>
      </c>
      <c r="AM1582" cm="1">
        <f t="array" ref="AM1582">IF(AL1582=1,1,
   IF(ISTEXT(AK1582),1,
   IF(AO1582&gt;1,AM1581,
   IF(AI1582=1,
      IF(SUMPRODUCT((LEN($Y$2:$Y$4096)-LEN(SUBSTITUTE($Y$2:$Y$4096,AA1582,"")))/LEN(AA1582))&gt;0,2,1),
      IF(
         SUMPRODUCT((LEN($Y$2:$Y$4096)-LEN(SUBSTITUTE($Y$2:$Y$4096,AA1582,"")))/LEN(AA1582))
         - SUMPRODUCT((LEN($Y$2:$Y$4096)-LEN(SUBSTITUTE($Y$2:$Y$4096,"Alolan "&amp;AA1582,"")))/LEN("Alolan "&amp;AA1582))
         - SUMPRODUCT((LEN($Y$2:$Y$4096)-LEN(SUBSTITUTE($Y$2:$Y$4096,"Galarian "&amp;AA1582,"")))/LEN("Galarian "&amp;AA1582))
         - SUMPRODUCT((LEN($Y$2:$Y$4096)-LEN(SUBSTITUTE($Y$2:$Y$4096,"Hisuian "&amp;AA1582,"")))/LEN("Hisuian "&amp;AA1582))
         - SUMPRODUCT((LEN($Y$2:$Y$4096)-LEN(SUBSTITUTE($Y$2:$Y$4096,"Paldean "&amp;AA1582,"")))/LEN("Paldean "&amp;AA1582))
      &gt;0,2,1)
   ))))</f>
        <v>2</v>
      </c>
      <c r="AN1582">
        <v>0</v>
      </c>
      <c r="AO1582">
        <v>0</v>
      </c>
    </row>
    <row r="1583" spans="1:41" x14ac:dyDescent="0.25">
      <c r="A1583">
        <v>587</v>
      </c>
      <c r="B1583" t="s">
        <v>2300</v>
      </c>
      <c r="C1583" t="s">
        <v>1521</v>
      </c>
      <c r="D1583" t="s">
        <v>1481</v>
      </c>
      <c r="E1583">
        <v>55</v>
      </c>
      <c r="F1583">
        <v>75</v>
      </c>
      <c r="G1583">
        <v>60</v>
      </c>
      <c r="H1583">
        <v>75</v>
      </c>
      <c r="I1583">
        <v>60</v>
      </c>
      <c r="J1583">
        <v>103</v>
      </c>
      <c r="K1583" t="s">
        <v>2301</v>
      </c>
      <c r="L1583" t="s">
        <v>250</v>
      </c>
      <c r="M1583" t="s">
        <v>251</v>
      </c>
      <c r="N1583">
        <v>8.620000000000001</v>
      </c>
      <c r="O1583">
        <v>5.8</v>
      </c>
      <c r="P1583">
        <v>1</v>
      </c>
      <c r="R1583">
        <f t="shared" si="104"/>
        <v>10</v>
      </c>
      <c r="S1583">
        <f t="shared" si="105"/>
        <v>6</v>
      </c>
      <c r="T1583">
        <f t="shared" si="106"/>
        <v>16</v>
      </c>
      <c r="U1583" t="s">
        <v>1521</v>
      </c>
      <c r="V1583" t="s">
        <v>1481</v>
      </c>
      <c r="W1583" t="s">
        <v>429</v>
      </c>
      <c r="X1583" t="s">
        <v>1468</v>
      </c>
      <c r="Z1583" t="str" cm="1">
        <f t="array" ref="Z1583">IF(ISBLANK(AK1583),_xlfn.LET(
    _xlpm.nameBeforeSlash, IF(ISNUMBER(SEARCH("/", Y1583)), LEFT(Y1583, SEARCH("/", Y1583)-1), Y1583),
    _xlpm.matchRow, IFERROR(MATCH(_xlpm.nameBeforeSlash, AA:AA, 0), ""),
    _xlpm.difference, IF(_xlpm.matchRow="", "", ABS((R1583 + S1583)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),IF(ISBLANK(Y1583),"","Hidden"))</f>
        <v/>
      </c>
      <c r="AA1583" t="s">
        <v>2300</v>
      </c>
      <c r="AC1583" t="s">
        <v>415</v>
      </c>
      <c r="AD1583" t="str">
        <f>_xlfn.XLOOKUP(AC1583,moves!A:A,moves!B:B)</f>
        <v>electric</v>
      </c>
      <c r="AE1583">
        <f>_xlfn.XLOOKUP(AC1583,moves!A:A,moves!D:D)</f>
        <v>3</v>
      </c>
      <c r="AF1583" t="str">
        <f>_xlfn.XLOOKUP(AC1583,moves!A:A,moves!E:E)</f>
        <v xml:space="preserve"> </v>
      </c>
      <c r="AG1583">
        <v>0</v>
      </c>
      <c r="AH1583">
        <v>0</v>
      </c>
      <c r="AI1583">
        <f t="shared" si="107"/>
        <v>0</v>
      </c>
      <c r="AJ1583" t="s">
        <v>524</v>
      </c>
      <c r="AL1583">
        <v>0</v>
      </c>
      <c r="AM1583" cm="1">
        <f t="array" ref="AM1583">IF(AL1583=1,1,
   IF(ISTEXT(AK1583),1,
   IF(AO1583&gt;1,AM1582,
   IF(AI1583=1,
      IF(SUMPRODUCT((LEN($Y$2:$Y$4096)-LEN(SUBSTITUTE($Y$2:$Y$4096,AA1583,"")))/LEN(AA1583))&gt;0,2,1),
      IF(
         SUMPRODUCT((LEN($Y$2:$Y$4096)-LEN(SUBSTITUTE($Y$2:$Y$4096,AA1583,"")))/LEN(AA1583))
         - SUMPRODUCT((LEN($Y$2:$Y$4096)-LEN(SUBSTITUTE($Y$2:$Y$4096,"Alolan "&amp;AA1583,"")))/LEN("Alolan "&amp;AA1583))
         - SUMPRODUCT((LEN($Y$2:$Y$4096)-LEN(SUBSTITUTE($Y$2:$Y$4096,"Galarian "&amp;AA1583,"")))/LEN("Galarian "&amp;AA1583))
         - SUMPRODUCT((LEN($Y$2:$Y$4096)-LEN(SUBSTITUTE($Y$2:$Y$4096,"Hisuian "&amp;AA1583,"")))/LEN("Hisuian "&amp;AA1583))
         - SUMPRODUCT((LEN($Y$2:$Y$4096)-LEN(SUBSTITUTE($Y$2:$Y$4096,"Paldean "&amp;AA1583,"")))/LEN("Paldean "&amp;AA1583))
      &gt;0,2,1)
   ))))</f>
        <v>1</v>
      </c>
      <c r="AN1583">
        <v>0</v>
      </c>
      <c r="AO1583">
        <v>0</v>
      </c>
    </row>
    <row r="1584" spans="1:41" x14ac:dyDescent="0.25">
      <c r="A1584" t="s">
        <v>4362</v>
      </c>
      <c r="B1584" t="s">
        <v>2300</v>
      </c>
      <c r="C1584" t="s">
        <v>1521</v>
      </c>
      <c r="D1584" t="s">
        <v>1481</v>
      </c>
      <c r="E1584">
        <v>55</v>
      </c>
      <c r="F1584">
        <v>75</v>
      </c>
      <c r="G1584">
        <v>60</v>
      </c>
      <c r="H1584">
        <v>75</v>
      </c>
      <c r="I1584">
        <v>60</v>
      </c>
      <c r="J1584">
        <v>103</v>
      </c>
      <c r="K1584" t="s">
        <v>2301</v>
      </c>
      <c r="L1584" t="s">
        <v>250</v>
      </c>
      <c r="M1584" t="s">
        <v>251</v>
      </c>
      <c r="N1584">
        <v>8.620000000000001</v>
      </c>
      <c r="O1584">
        <v>5.8</v>
      </c>
      <c r="P1584">
        <v>1</v>
      </c>
      <c r="R1584">
        <f t="shared" si="104"/>
        <v>10</v>
      </c>
      <c r="S1584">
        <f t="shared" si="105"/>
        <v>6</v>
      </c>
      <c r="T1584">
        <f t="shared" si="106"/>
        <v>16</v>
      </c>
      <c r="U1584" t="s">
        <v>1521</v>
      </c>
      <c r="V1584" t="s">
        <v>1481</v>
      </c>
      <c r="W1584" t="s">
        <v>429</v>
      </c>
      <c r="X1584" t="s">
        <v>1468</v>
      </c>
      <c r="Z1584" t="str" cm="1">
        <f t="array" ref="Z1584">IF(ISBLANK(AK1584),_xlfn.LET(
    _xlpm.nameBeforeSlash, IF(ISNUMBER(SEARCH("/", Y1584)), LEFT(Y1584, SEARCH("/", Y1584)-1), Y1584),
    _xlpm.matchRow, IFERROR(MATCH(_xlpm.nameBeforeSlash, AA:AA, 0), ""),
    _xlpm.difference, IF(_xlpm.matchRow="", "", ABS((R1584 + S1584)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),IF(ISBLANK(Y1584),"","Hidden"))</f>
        <v/>
      </c>
      <c r="AA1584" t="s">
        <v>5634</v>
      </c>
      <c r="AC1584" t="s">
        <v>502</v>
      </c>
      <c r="AD1584" t="str">
        <f>_xlfn.XLOOKUP(AC1584,moves!A:A,moves!B:B)</f>
        <v>flying</v>
      </c>
      <c r="AE1584">
        <f>_xlfn.XLOOKUP(AC1584,moves!A:A,moves!D:D)</f>
        <v>3</v>
      </c>
      <c r="AF1584" t="str">
        <f>_xlfn.XLOOKUP(AC1584,moves!A:A,moves!E:E)</f>
        <v>This move can be used from your party: Switch the user in and then use this attack.</v>
      </c>
      <c r="AG1584">
        <v>0</v>
      </c>
      <c r="AH1584">
        <v>0</v>
      </c>
      <c r="AI1584">
        <f t="shared" si="107"/>
        <v>1</v>
      </c>
      <c r="AJ1584" t="s">
        <v>524</v>
      </c>
      <c r="AL1584">
        <v>0</v>
      </c>
      <c r="AM1584" cm="1">
        <f t="array" ref="AM1584">IF(AL1584=1,1,
   IF(ISTEXT(AK1584),1,
   IF(AO1584&gt;1,AM1583,
   IF(AI1584=1,
      IF(SUMPRODUCT((LEN($Y$2:$Y$4096)-LEN(SUBSTITUTE($Y$2:$Y$4096,AA1584,"")))/LEN(AA1584))&gt;0,2,1),
      IF(
         SUMPRODUCT((LEN($Y$2:$Y$4096)-LEN(SUBSTITUTE($Y$2:$Y$4096,AA1584,"")))/LEN(AA1584))
         - SUMPRODUCT((LEN($Y$2:$Y$4096)-LEN(SUBSTITUTE($Y$2:$Y$4096,"Alolan "&amp;AA1584,"")))/LEN("Alolan "&amp;AA1584))
         - SUMPRODUCT((LEN($Y$2:$Y$4096)-LEN(SUBSTITUTE($Y$2:$Y$4096,"Galarian "&amp;AA1584,"")))/LEN("Galarian "&amp;AA1584))
         - SUMPRODUCT((LEN($Y$2:$Y$4096)-LEN(SUBSTITUTE($Y$2:$Y$4096,"Hisuian "&amp;AA1584,"")))/LEN("Hisuian "&amp;AA1584))
         - SUMPRODUCT((LEN($Y$2:$Y$4096)-LEN(SUBSTITUTE($Y$2:$Y$4096,"Paldean "&amp;AA1584,"")))/LEN("Paldean "&amp;AA1584))
      &gt;0,2,1)
   ))))</f>
        <v>1</v>
      </c>
      <c r="AN1584">
        <v>0</v>
      </c>
      <c r="AO1584">
        <v>0</v>
      </c>
    </row>
    <row r="1585" spans="1:41" x14ac:dyDescent="0.25">
      <c r="A1585">
        <v>588</v>
      </c>
      <c r="B1585" t="s">
        <v>2302</v>
      </c>
      <c r="C1585" t="s">
        <v>1499</v>
      </c>
      <c r="D1585"/>
      <c r="E1585">
        <v>50</v>
      </c>
      <c r="F1585">
        <v>75</v>
      </c>
      <c r="G1585">
        <v>45</v>
      </c>
      <c r="H1585">
        <v>40</v>
      </c>
      <c r="I1585">
        <v>45</v>
      </c>
      <c r="J1585">
        <v>60</v>
      </c>
      <c r="K1585" t="s">
        <v>2303</v>
      </c>
      <c r="L1585" t="s">
        <v>247</v>
      </c>
      <c r="M1585" t="s">
        <v>248</v>
      </c>
      <c r="N1585">
        <v>6.55</v>
      </c>
      <c r="O1585">
        <v>4.7</v>
      </c>
      <c r="R1585">
        <f t="shared" si="104"/>
        <v>7</v>
      </c>
      <c r="S1585">
        <f t="shared" si="105"/>
        <v>5</v>
      </c>
      <c r="T1585">
        <f t="shared" si="106"/>
        <v>12</v>
      </c>
      <c r="U1585" t="s">
        <v>1499</v>
      </c>
      <c r="V1585" t="s">
        <v>1514</v>
      </c>
      <c r="W1585" t="s">
        <v>1469</v>
      </c>
      <c r="X1585" t="s">
        <v>1492</v>
      </c>
      <c r="Y1585" t="s">
        <v>2304</v>
      </c>
      <c r="Z1585" cm="1">
        <f t="array" ref="Z1585">IF(ISBLANK(AK1585),_xlfn.LET(
    _xlpm.nameBeforeSlash, IF(ISNUMBER(SEARCH("/", Y1585)), LEFT(Y1585, SEARCH("/", Y1585)-1), Y1585),
    _xlpm.matchRow, IFERROR(MATCH(_xlpm.nameBeforeSlash, AA:AA, 0), ""),
    _xlpm.difference, IF(_xlpm.matchRow="", "", ABS((R1585 + S1585)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),IF(ISBLANK(Y1585),"","Hidden"))</f>
        <v>13</v>
      </c>
      <c r="AA1585" t="s">
        <v>2302</v>
      </c>
      <c r="AC1585" t="s">
        <v>924</v>
      </c>
      <c r="AD1585" t="str">
        <f>_xlfn.XLOOKUP(AC1585,moves!A:A,moves!B:B)</f>
        <v>bug</v>
      </c>
      <c r="AE1585">
        <f>_xlfn.XLOOKUP(AC1585,moves!A:A,moves!D:D)</f>
        <v>2</v>
      </c>
      <c r="AF1585" t="str">
        <f>_xlfn.XLOOKUP(AC1585,moves!A:A,moves!E:E)</f>
        <v>Each time this move is used in succession: Increase attack strength by 1.</v>
      </c>
      <c r="AG1585">
        <v>0</v>
      </c>
      <c r="AH1585">
        <v>0</v>
      </c>
      <c r="AI1585">
        <f t="shared" si="107"/>
        <v>0</v>
      </c>
      <c r="AJ1585" t="s">
        <v>523</v>
      </c>
      <c r="AL1585">
        <v>0</v>
      </c>
      <c r="AM1585" cm="1">
        <f t="array" ref="AM1585">IF(AL1585=1,1,
   IF(ISTEXT(AK1585),1,
   IF(AO1585&gt;1,AM1584,
   IF(AI1585=1,
      IF(SUMPRODUCT((LEN($Y$2:$Y$4096)-LEN(SUBSTITUTE($Y$2:$Y$4096,AA1585,"")))/LEN(AA1585))&gt;0,2,1),
      IF(
         SUMPRODUCT((LEN($Y$2:$Y$4096)-LEN(SUBSTITUTE($Y$2:$Y$4096,AA1585,"")))/LEN(AA1585))
         - SUMPRODUCT((LEN($Y$2:$Y$4096)-LEN(SUBSTITUTE($Y$2:$Y$4096,"Alolan "&amp;AA1585,"")))/LEN("Alolan "&amp;AA1585))
         - SUMPRODUCT((LEN($Y$2:$Y$4096)-LEN(SUBSTITUTE($Y$2:$Y$4096,"Galarian "&amp;AA1585,"")))/LEN("Galarian "&amp;AA1585))
         - SUMPRODUCT((LEN($Y$2:$Y$4096)-LEN(SUBSTITUTE($Y$2:$Y$4096,"Hisuian "&amp;AA1585,"")))/LEN("Hisuian "&amp;AA1585))
         - SUMPRODUCT((LEN($Y$2:$Y$4096)-LEN(SUBSTITUTE($Y$2:$Y$4096,"Paldean "&amp;AA1585,"")))/LEN("Paldean "&amp;AA1585))
      &gt;0,2,1)
   ))))</f>
        <v>1</v>
      </c>
      <c r="AN1585">
        <v>0</v>
      </c>
      <c r="AO1585">
        <v>0</v>
      </c>
    </row>
    <row r="1586" spans="1:41" x14ac:dyDescent="0.25">
      <c r="A1586" t="s">
        <v>4363</v>
      </c>
      <c r="B1586" t="s">
        <v>2302</v>
      </c>
      <c r="C1586" t="s">
        <v>1499</v>
      </c>
      <c r="D1586"/>
      <c r="E1586">
        <v>50</v>
      </c>
      <c r="F1586">
        <v>75</v>
      </c>
      <c r="G1586">
        <v>45</v>
      </c>
      <c r="H1586">
        <v>40</v>
      </c>
      <c r="I1586">
        <v>45</v>
      </c>
      <c r="J1586">
        <v>60</v>
      </c>
      <c r="K1586" t="s">
        <v>2303</v>
      </c>
      <c r="L1586" t="s">
        <v>247</v>
      </c>
      <c r="M1586" t="s">
        <v>248</v>
      </c>
      <c r="N1586">
        <v>6.55</v>
      </c>
      <c r="O1586">
        <v>4.7</v>
      </c>
      <c r="R1586">
        <f t="shared" si="104"/>
        <v>7</v>
      </c>
      <c r="S1586">
        <f t="shared" si="105"/>
        <v>5</v>
      </c>
      <c r="T1586">
        <f t="shared" si="106"/>
        <v>12</v>
      </c>
      <c r="U1586" t="s">
        <v>1499</v>
      </c>
      <c r="V1586" t="s">
        <v>1514</v>
      </c>
      <c r="W1586" t="s">
        <v>1469</v>
      </c>
      <c r="X1586" t="s">
        <v>1492</v>
      </c>
      <c r="Y1586" t="s">
        <v>5635</v>
      </c>
      <c r="Z1586" cm="1">
        <f t="array" ref="Z1586">IF(ISBLANK(AK1586),_xlfn.LET(
    _xlpm.nameBeforeSlash, IF(ISNUMBER(SEARCH("/", Y1586)), LEFT(Y1586, SEARCH("/", Y1586)-1), Y1586),
    _xlpm.matchRow, IFERROR(MATCH(_xlpm.nameBeforeSlash, AA:AA, 0), ""),
    _xlpm.difference, IF(_xlpm.matchRow="", "", ABS((R1586 + S1586)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),IF(ISBLANK(Y1586),"","Hidden"))</f>
        <v>13</v>
      </c>
      <c r="AA1586" t="s">
        <v>5636</v>
      </c>
      <c r="AC1586" t="s">
        <v>1300</v>
      </c>
      <c r="AD1586" t="str">
        <f>_xlfn.XLOOKUP(AC1586,moves!A:A,moves!B:B)</f>
        <v>poison</v>
      </c>
      <c r="AE1586">
        <f>_xlfn.XLOOKUP(AC1586,moves!A:A,moves!D:D)</f>
        <v>2</v>
      </c>
      <c r="AF1586" t="str">
        <f>_xlfn.XLOOKUP(AC1586,moves!A:A,moves!E:E)</f>
        <v>When the target is next attacked: Add 1 critical hit to the roll.</v>
      </c>
      <c r="AG1586">
        <v>0</v>
      </c>
      <c r="AH1586">
        <v>0</v>
      </c>
      <c r="AI1586">
        <f t="shared" si="107"/>
        <v>1</v>
      </c>
      <c r="AJ1586" t="s">
        <v>523</v>
      </c>
      <c r="AL1586">
        <v>0</v>
      </c>
      <c r="AM1586" cm="1">
        <f t="array" ref="AM1586">IF(AL1586=1,1,
   IF(ISTEXT(AK1586),1,
   IF(AO1586&gt;1,AM1585,
   IF(AI1586=1,
      IF(SUMPRODUCT((LEN($Y$2:$Y$4096)-LEN(SUBSTITUTE($Y$2:$Y$4096,AA1586,"")))/LEN(AA1586))&gt;0,2,1),
      IF(
         SUMPRODUCT((LEN($Y$2:$Y$4096)-LEN(SUBSTITUTE($Y$2:$Y$4096,AA1586,"")))/LEN(AA1586))
         - SUMPRODUCT((LEN($Y$2:$Y$4096)-LEN(SUBSTITUTE($Y$2:$Y$4096,"Alolan "&amp;AA1586,"")))/LEN("Alolan "&amp;AA1586))
         - SUMPRODUCT((LEN($Y$2:$Y$4096)-LEN(SUBSTITUTE($Y$2:$Y$4096,"Galarian "&amp;AA1586,"")))/LEN("Galarian "&amp;AA1586))
         - SUMPRODUCT((LEN($Y$2:$Y$4096)-LEN(SUBSTITUTE($Y$2:$Y$4096,"Hisuian "&amp;AA1586,"")))/LEN("Hisuian "&amp;AA1586))
         - SUMPRODUCT((LEN($Y$2:$Y$4096)-LEN(SUBSTITUTE($Y$2:$Y$4096,"Paldean "&amp;AA1586,"")))/LEN("Paldean "&amp;AA1586))
      &gt;0,2,1)
   ))))</f>
        <v>1</v>
      </c>
      <c r="AN1586">
        <v>0</v>
      </c>
      <c r="AO1586">
        <v>0</v>
      </c>
    </row>
    <row r="1587" spans="1:41" x14ac:dyDescent="0.25">
      <c r="A1587">
        <v>589</v>
      </c>
      <c r="B1587" t="s">
        <v>2304</v>
      </c>
      <c r="C1587" t="s">
        <v>1499</v>
      </c>
      <c r="D1587" t="s">
        <v>1514</v>
      </c>
      <c r="E1587">
        <v>70</v>
      </c>
      <c r="F1587">
        <v>135</v>
      </c>
      <c r="G1587">
        <v>105</v>
      </c>
      <c r="H1587">
        <v>60</v>
      </c>
      <c r="I1587">
        <v>105</v>
      </c>
      <c r="J1587">
        <v>20</v>
      </c>
      <c r="K1587" t="s">
        <v>2305</v>
      </c>
      <c r="L1587" t="s">
        <v>247</v>
      </c>
      <c r="M1587" t="s">
        <v>249</v>
      </c>
      <c r="N1587">
        <v>8.15</v>
      </c>
      <c r="O1587">
        <v>9.1</v>
      </c>
      <c r="R1587">
        <f t="shared" si="104"/>
        <v>8</v>
      </c>
      <c r="S1587">
        <f t="shared" si="105"/>
        <v>9</v>
      </c>
      <c r="T1587">
        <f t="shared" si="106"/>
        <v>17</v>
      </c>
      <c r="U1587" t="s">
        <v>1499</v>
      </c>
      <c r="V1587" t="s">
        <v>1514</v>
      </c>
      <c r="W1587" t="s">
        <v>1469</v>
      </c>
      <c r="X1587" t="s">
        <v>1492</v>
      </c>
      <c r="Z1587" t="str" cm="1">
        <f t="array" ref="Z1587">IF(ISBLANK(AK1587),_xlfn.LET(
    _xlpm.nameBeforeSlash, IF(ISNUMBER(SEARCH("/", Y1587)), LEFT(Y1587, SEARCH("/", Y1587)-1), Y1587),
    _xlpm.matchRow, IFERROR(MATCH(_xlpm.nameBeforeSlash, AA:AA, 0), ""),
    _xlpm.difference, IF(_xlpm.matchRow="", "", ABS((R1587 + S1587)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),IF(ISBLANK(Y1587),"","Hidden"))</f>
        <v/>
      </c>
      <c r="AA1587" t="s">
        <v>2304</v>
      </c>
      <c r="AC1587" t="s">
        <v>1364</v>
      </c>
      <c r="AD1587" t="str">
        <f>_xlfn.XLOOKUP(AC1587,moves!A:A,moves!B:B)</f>
        <v>steel</v>
      </c>
      <c r="AE1587">
        <f>_xlfn.XLOOKUP(AC1587,moves!A:A,moves!D:D)</f>
        <v>4</v>
      </c>
      <c r="AF1587" t="str">
        <f>_xlfn.XLOOKUP(AC1587,moves!A:A,moves!E:E)</f>
        <v>If 2 or more status symbols are rolled: The target skips their turn this round and the user's battle fatigue increases by 1 extra. This move cannot be used if the user has 5 fatigue.</v>
      </c>
      <c r="AG1587">
        <v>0</v>
      </c>
      <c r="AH1587">
        <v>0</v>
      </c>
      <c r="AI1587">
        <f t="shared" si="107"/>
        <v>0</v>
      </c>
      <c r="AJ1587" t="s">
        <v>525</v>
      </c>
      <c r="AL1587">
        <v>0</v>
      </c>
      <c r="AM1587" cm="1">
        <f t="array" ref="AM1587">IF(AL1587=1,1,
   IF(ISTEXT(AK1587),1,
   IF(AO1587&gt;1,AM1586,
   IF(AI1587=1,
      IF(SUMPRODUCT((LEN($Y$2:$Y$4096)-LEN(SUBSTITUTE($Y$2:$Y$4096,AA1587,"")))/LEN(AA1587))&gt;0,2,1),
      IF(
         SUMPRODUCT((LEN($Y$2:$Y$4096)-LEN(SUBSTITUTE($Y$2:$Y$4096,AA1587,"")))/LEN(AA1587))
         - SUMPRODUCT((LEN($Y$2:$Y$4096)-LEN(SUBSTITUTE($Y$2:$Y$4096,"Alolan "&amp;AA1587,"")))/LEN("Alolan "&amp;AA1587))
         - SUMPRODUCT((LEN($Y$2:$Y$4096)-LEN(SUBSTITUTE($Y$2:$Y$4096,"Galarian "&amp;AA1587,"")))/LEN("Galarian "&amp;AA1587))
         - SUMPRODUCT((LEN($Y$2:$Y$4096)-LEN(SUBSTITUTE($Y$2:$Y$4096,"Hisuian "&amp;AA1587,"")))/LEN("Hisuian "&amp;AA1587))
         - SUMPRODUCT((LEN($Y$2:$Y$4096)-LEN(SUBSTITUTE($Y$2:$Y$4096,"Paldean "&amp;AA1587,"")))/LEN("Paldean "&amp;AA1587))
      &gt;0,2,1)
   ))))</f>
        <v>2</v>
      </c>
      <c r="AN1587">
        <v>0</v>
      </c>
      <c r="AO1587">
        <v>0</v>
      </c>
    </row>
    <row r="1588" spans="1:41" x14ac:dyDescent="0.25">
      <c r="A1588" t="s">
        <v>4364</v>
      </c>
      <c r="B1588" t="s">
        <v>2304</v>
      </c>
      <c r="C1588" t="s">
        <v>1499</v>
      </c>
      <c r="D1588" t="s">
        <v>1514</v>
      </c>
      <c r="E1588">
        <v>70</v>
      </c>
      <c r="F1588">
        <v>135</v>
      </c>
      <c r="G1588">
        <v>105</v>
      </c>
      <c r="H1588">
        <v>60</v>
      </c>
      <c r="I1588">
        <v>105</v>
      </c>
      <c r="J1588">
        <v>20</v>
      </c>
      <c r="K1588" t="s">
        <v>2305</v>
      </c>
      <c r="L1588" t="s">
        <v>247</v>
      </c>
      <c r="M1588" t="s">
        <v>249</v>
      </c>
      <c r="N1588">
        <v>8.15</v>
      </c>
      <c r="O1588">
        <v>9.1</v>
      </c>
      <c r="R1588">
        <f t="shared" si="104"/>
        <v>8</v>
      </c>
      <c r="S1588">
        <f t="shared" si="105"/>
        <v>9</v>
      </c>
      <c r="T1588">
        <f t="shared" si="106"/>
        <v>17</v>
      </c>
      <c r="U1588" t="s">
        <v>1499</v>
      </c>
      <c r="V1588" t="s">
        <v>1514</v>
      </c>
      <c r="W1588" t="s">
        <v>1469</v>
      </c>
      <c r="X1588" t="s">
        <v>1492</v>
      </c>
      <c r="Z1588" t="str" cm="1">
        <f t="array" ref="Z1588">IF(ISBLANK(AK1588),_xlfn.LET(
    _xlpm.nameBeforeSlash, IF(ISNUMBER(SEARCH("/", Y1588)), LEFT(Y1588, SEARCH("/", Y1588)-1), Y1588),
    _xlpm.matchRow, IFERROR(MATCH(_xlpm.nameBeforeSlash, AA:AA, 0), ""),
    _xlpm.difference, IF(_xlpm.matchRow="", "", ABS((R1588 + S1588)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),IF(ISBLANK(Y1588),"","Hidden"))</f>
        <v/>
      </c>
      <c r="AA1588" t="s">
        <v>5635</v>
      </c>
      <c r="AC1588" t="s">
        <v>1350</v>
      </c>
      <c r="AD1588" t="str">
        <f>_xlfn.XLOOKUP(AC1588,moves!A:A,moves!B:B)</f>
        <v>steel</v>
      </c>
      <c r="AE1588" t="str">
        <f>_xlfn.XLOOKUP(AC1588,moves!A:A,moves!D:D)</f>
        <v>?</v>
      </c>
      <c r="AF1588" t="str">
        <f>_xlfn.XLOOKUP(AC1588,moves!A:A,moves!E:E)</f>
        <v xml:space="preserve">Attack strength is equal to two more than the attack strength of the move that last attacked the user. </v>
      </c>
      <c r="AG1588">
        <v>0</v>
      </c>
      <c r="AH1588">
        <v>0</v>
      </c>
      <c r="AI1588">
        <f t="shared" si="107"/>
        <v>1</v>
      </c>
      <c r="AJ1588" t="s">
        <v>525</v>
      </c>
      <c r="AL1588">
        <v>0</v>
      </c>
      <c r="AM1588" cm="1">
        <f t="array" ref="AM1588">IF(AL1588=1,1,
   IF(ISTEXT(AK1588),1,
   IF(AO1588&gt;1,AM1587,
   IF(AI1588=1,
      IF(SUMPRODUCT((LEN($Y$2:$Y$4096)-LEN(SUBSTITUTE($Y$2:$Y$4096,AA1588,"")))/LEN(AA1588))&gt;0,2,1),
      IF(
         SUMPRODUCT((LEN($Y$2:$Y$4096)-LEN(SUBSTITUTE($Y$2:$Y$4096,AA1588,"")))/LEN(AA1588))
         - SUMPRODUCT((LEN($Y$2:$Y$4096)-LEN(SUBSTITUTE($Y$2:$Y$4096,"Alolan "&amp;AA1588,"")))/LEN("Alolan "&amp;AA1588))
         - SUMPRODUCT((LEN($Y$2:$Y$4096)-LEN(SUBSTITUTE($Y$2:$Y$4096,"Galarian "&amp;AA1588,"")))/LEN("Galarian "&amp;AA1588))
         - SUMPRODUCT((LEN($Y$2:$Y$4096)-LEN(SUBSTITUTE($Y$2:$Y$4096,"Hisuian "&amp;AA1588,"")))/LEN("Hisuian "&amp;AA1588))
         - SUMPRODUCT((LEN($Y$2:$Y$4096)-LEN(SUBSTITUTE($Y$2:$Y$4096,"Paldean "&amp;AA1588,"")))/LEN("Paldean "&amp;AA1588))
      &gt;0,2,1)
   ))))</f>
        <v>2</v>
      </c>
      <c r="AN1588">
        <v>0</v>
      </c>
      <c r="AO1588">
        <v>0</v>
      </c>
    </row>
    <row r="1589" spans="1:41" x14ac:dyDescent="0.25">
      <c r="A1589">
        <v>590</v>
      </c>
      <c r="B1589" t="s">
        <v>2306</v>
      </c>
      <c r="C1589" t="s">
        <v>1468</v>
      </c>
      <c r="D1589" t="s">
        <v>1469</v>
      </c>
      <c r="E1589">
        <v>69</v>
      </c>
      <c r="F1589">
        <v>55</v>
      </c>
      <c r="G1589">
        <v>45</v>
      </c>
      <c r="H1589">
        <v>55</v>
      </c>
      <c r="I1589">
        <v>55</v>
      </c>
      <c r="J1589">
        <v>15</v>
      </c>
      <c r="K1589" t="s">
        <v>678</v>
      </c>
      <c r="L1589" t="s">
        <v>247</v>
      </c>
      <c r="M1589" t="s">
        <v>248</v>
      </c>
      <c r="N1589">
        <v>3.9</v>
      </c>
      <c r="O1589">
        <v>5.76</v>
      </c>
      <c r="R1589">
        <f t="shared" si="104"/>
        <v>4</v>
      </c>
      <c r="S1589">
        <f t="shared" si="105"/>
        <v>6</v>
      </c>
      <c r="T1589">
        <f t="shared" si="106"/>
        <v>10</v>
      </c>
      <c r="U1589" t="s">
        <v>1468</v>
      </c>
      <c r="V1589" t="s">
        <v>1469</v>
      </c>
      <c r="W1589" t="s">
        <v>1499</v>
      </c>
      <c r="X1589" t="s">
        <v>1512</v>
      </c>
      <c r="Y1589" t="s">
        <v>2307</v>
      </c>
      <c r="Z1589" cm="1">
        <f t="array" ref="Z1589">IF(ISBLANK(AK1589),_xlfn.LET(
    _xlpm.nameBeforeSlash, IF(ISNUMBER(SEARCH("/", Y1589)), LEFT(Y1589, SEARCH("/", Y1589)-1), Y1589),
    _xlpm.matchRow, IFERROR(MATCH(_xlpm.nameBeforeSlash, AA:AA, 0), ""),
    _xlpm.difference, IF(_xlpm.matchRow="", "", ABS((R1589 + S1589)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),IF(ISBLANK(Y1589),"","Hidden"))</f>
        <v>9</v>
      </c>
      <c r="AA1589" t="s">
        <v>2306</v>
      </c>
      <c r="AC1589" t="s">
        <v>692</v>
      </c>
      <c r="AD1589" t="str">
        <f>_xlfn.XLOOKUP(AC1589,moves!A:A,moves!B:B)</f>
        <v>grass</v>
      </c>
      <c r="AE1589">
        <f>_xlfn.XLOOKUP(AC1589,moves!A:A,moves!D:D)</f>
        <v>1</v>
      </c>
      <c r="AF1589" t="str">
        <f>_xlfn.XLOOKUP(AC1589,moves!A:A,moves!E:E)</f>
        <v>Inflict the Paralyzed status on the target. If the target was already Paralyzed: Increase attack strength by 2.</v>
      </c>
      <c r="AG1589">
        <v>0</v>
      </c>
      <c r="AH1589">
        <v>0</v>
      </c>
      <c r="AI1589">
        <f t="shared" si="107"/>
        <v>0</v>
      </c>
      <c r="AJ1589" t="s">
        <v>523</v>
      </c>
      <c r="AL1589">
        <v>0</v>
      </c>
      <c r="AM1589" cm="1">
        <f t="array" ref="AM1589">IF(AL1589=1,1,
   IF(ISTEXT(AK1589),1,
   IF(AO1589&gt;1,AM1588,
   IF(AI1589=1,
      IF(SUMPRODUCT((LEN($Y$2:$Y$4096)-LEN(SUBSTITUTE($Y$2:$Y$4096,AA1589,"")))/LEN(AA1589))&gt;0,2,1),
      IF(
         SUMPRODUCT((LEN($Y$2:$Y$4096)-LEN(SUBSTITUTE($Y$2:$Y$4096,AA1589,"")))/LEN(AA1589))
         - SUMPRODUCT((LEN($Y$2:$Y$4096)-LEN(SUBSTITUTE($Y$2:$Y$4096,"Alolan "&amp;AA1589,"")))/LEN("Alolan "&amp;AA1589))
         - SUMPRODUCT((LEN($Y$2:$Y$4096)-LEN(SUBSTITUTE($Y$2:$Y$4096,"Galarian "&amp;AA1589,"")))/LEN("Galarian "&amp;AA1589))
         - SUMPRODUCT((LEN($Y$2:$Y$4096)-LEN(SUBSTITUTE($Y$2:$Y$4096,"Hisuian "&amp;AA1589,"")))/LEN("Hisuian "&amp;AA1589))
         - SUMPRODUCT((LEN($Y$2:$Y$4096)-LEN(SUBSTITUTE($Y$2:$Y$4096,"Paldean "&amp;AA1589,"")))/LEN("Paldean "&amp;AA1589))
      &gt;0,2,1)
   ))))</f>
        <v>1</v>
      </c>
      <c r="AN1589">
        <v>0</v>
      </c>
      <c r="AO1589">
        <v>0</v>
      </c>
    </row>
    <row r="1590" spans="1:41" x14ac:dyDescent="0.25">
      <c r="A1590" t="s">
        <v>4365</v>
      </c>
      <c r="B1590" t="s">
        <v>2306</v>
      </c>
      <c r="C1590" t="s">
        <v>1468</v>
      </c>
      <c r="D1590" t="s">
        <v>1469</v>
      </c>
      <c r="E1590">
        <v>69</v>
      </c>
      <c r="F1590">
        <v>55</v>
      </c>
      <c r="G1590">
        <v>45</v>
      </c>
      <c r="H1590">
        <v>55</v>
      </c>
      <c r="I1590">
        <v>55</v>
      </c>
      <c r="J1590">
        <v>15</v>
      </c>
      <c r="K1590" t="s">
        <v>678</v>
      </c>
      <c r="L1590" t="s">
        <v>247</v>
      </c>
      <c r="M1590" t="s">
        <v>248</v>
      </c>
      <c r="N1590">
        <v>3.9</v>
      </c>
      <c r="O1590">
        <v>5.76</v>
      </c>
      <c r="R1590">
        <f t="shared" si="104"/>
        <v>4</v>
      </c>
      <c r="S1590">
        <f t="shared" si="105"/>
        <v>6</v>
      </c>
      <c r="T1590">
        <f t="shared" si="106"/>
        <v>10</v>
      </c>
      <c r="U1590" t="s">
        <v>1468</v>
      </c>
      <c r="V1590" t="s">
        <v>1469</v>
      </c>
      <c r="W1590" t="s">
        <v>1499</v>
      </c>
      <c r="X1590" t="s">
        <v>1512</v>
      </c>
      <c r="Y1590" t="s">
        <v>5637</v>
      </c>
      <c r="Z1590" cm="1">
        <f t="array" ref="Z1590">IF(ISBLANK(AK1590),_xlfn.LET(
    _xlpm.nameBeforeSlash, IF(ISNUMBER(SEARCH("/", Y1590)), LEFT(Y1590, SEARCH("/", Y1590)-1), Y1590),
    _xlpm.matchRow, IFERROR(MATCH(_xlpm.nameBeforeSlash, AA:AA, 0), ""),
    _xlpm.difference, IF(_xlpm.matchRow="", "", ABS((R1590 + S1590)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),IF(ISBLANK(Y1590),"","Hidden"))</f>
        <v>9</v>
      </c>
      <c r="AA1590" t="s">
        <v>5638</v>
      </c>
      <c r="AC1590" t="s">
        <v>933</v>
      </c>
      <c r="AD1590" t="str">
        <f>_xlfn.XLOOKUP(AC1590,moves!A:A,moves!B:B)</f>
        <v>bug</v>
      </c>
      <c r="AE1590">
        <f>_xlfn.XLOOKUP(AC1590,moves!A:A,moves!D:D)</f>
        <v>1</v>
      </c>
      <c r="AF1590" t="str">
        <f>_xlfn.XLOOKUP(AC1590,moves!A:A,moves!E:E)</f>
        <v>Until the start of the next round: All opposing active Pokémon target the user instead. This does not affect MULTI or MULTI ALL moves.</v>
      </c>
      <c r="AG1590">
        <v>0</v>
      </c>
      <c r="AH1590">
        <v>0</v>
      </c>
      <c r="AI1590">
        <f t="shared" si="107"/>
        <v>1</v>
      </c>
      <c r="AJ1590" t="s">
        <v>523</v>
      </c>
      <c r="AL1590">
        <v>0</v>
      </c>
      <c r="AM1590" cm="1">
        <f t="array" ref="AM1590">IF(AL1590=1,1,
   IF(ISTEXT(AK1590),1,
   IF(AO1590&gt;1,AM1589,
   IF(AI1590=1,
      IF(SUMPRODUCT((LEN($Y$2:$Y$4096)-LEN(SUBSTITUTE($Y$2:$Y$4096,AA1590,"")))/LEN(AA1590))&gt;0,2,1),
      IF(
         SUMPRODUCT((LEN($Y$2:$Y$4096)-LEN(SUBSTITUTE($Y$2:$Y$4096,AA1590,"")))/LEN(AA1590))
         - SUMPRODUCT((LEN($Y$2:$Y$4096)-LEN(SUBSTITUTE($Y$2:$Y$4096,"Alolan "&amp;AA1590,"")))/LEN("Alolan "&amp;AA1590))
         - SUMPRODUCT((LEN($Y$2:$Y$4096)-LEN(SUBSTITUTE($Y$2:$Y$4096,"Galarian "&amp;AA1590,"")))/LEN("Galarian "&amp;AA1590))
         - SUMPRODUCT((LEN($Y$2:$Y$4096)-LEN(SUBSTITUTE($Y$2:$Y$4096,"Hisuian "&amp;AA1590,"")))/LEN("Hisuian "&amp;AA1590))
         - SUMPRODUCT((LEN($Y$2:$Y$4096)-LEN(SUBSTITUTE($Y$2:$Y$4096,"Paldean "&amp;AA1590,"")))/LEN("Paldean "&amp;AA1590))
      &gt;0,2,1)
   ))))</f>
        <v>1</v>
      </c>
      <c r="AN1590">
        <v>0</v>
      </c>
      <c r="AO1590">
        <v>0</v>
      </c>
    </row>
    <row r="1591" spans="1:41" x14ac:dyDescent="0.25">
      <c r="A1591">
        <v>591</v>
      </c>
      <c r="B1591" t="s">
        <v>2307</v>
      </c>
      <c r="C1591" t="s">
        <v>1468</v>
      </c>
      <c r="D1591" t="s">
        <v>1469</v>
      </c>
      <c r="E1591">
        <v>114</v>
      </c>
      <c r="F1591">
        <v>85</v>
      </c>
      <c r="G1591">
        <v>70</v>
      </c>
      <c r="H1591">
        <v>85</v>
      </c>
      <c r="I1591">
        <v>80</v>
      </c>
      <c r="J1591">
        <v>30</v>
      </c>
      <c r="K1591" t="s">
        <v>678</v>
      </c>
      <c r="L1591" t="s">
        <v>247</v>
      </c>
      <c r="M1591" t="s">
        <v>248</v>
      </c>
      <c r="N1591">
        <v>6.3</v>
      </c>
      <c r="O1591">
        <v>9.0599999999999987</v>
      </c>
      <c r="R1591">
        <f t="shared" si="104"/>
        <v>6</v>
      </c>
      <c r="S1591">
        <f t="shared" si="105"/>
        <v>9</v>
      </c>
      <c r="T1591">
        <f t="shared" si="106"/>
        <v>15</v>
      </c>
      <c r="U1591" t="s">
        <v>1468</v>
      </c>
      <c r="V1591" t="s">
        <v>1469</v>
      </c>
      <c r="W1591" t="s">
        <v>1499</v>
      </c>
      <c r="X1591" t="s">
        <v>1512</v>
      </c>
      <c r="Z1591" t="str" cm="1">
        <f t="array" ref="Z1591">IF(ISBLANK(AK1591),_xlfn.LET(
    _xlpm.nameBeforeSlash, IF(ISNUMBER(SEARCH("/", Y1591)), LEFT(Y1591, SEARCH("/", Y1591)-1), Y1591),
    _xlpm.matchRow, IFERROR(MATCH(_xlpm.nameBeforeSlash, AA:AA, 0), ""),
    _xlpm.difference, IF(_xlpm.matchRow="", "", ABS((R1591 + S1591)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),IF(ISBLANK(Y1591),"","Hidden"))</f>
        <v/>
      </c>
      <c r="AA1591" t="s">
        <v>2307</v>
      </c>
      <c r="AC1591" t="s">
        <v>679</v>
      </c>
      <c r="AD1591" t="str">
        <f>_xlfn.XLOOKUP(AC1591,moves!A:A,moves!B:B)</f>
        <v>grass</v>
      </c>
      <c r="AE1591">
        <f>_xlfn.XLOOKUP(AC1591,moves!A:A,moves!D:D)</f>
        <v>2</v>
      </c>
      <c r="AF1591" t="str">
        <f>_xlfn.XLOOKUP(AC1591,moves!A:A,moves!E:E)</f>
        <v>Inflict the Drowsy status on the target.</v>
      </c>
      <c r="AG1591">
        <v>0</v>
      </c>
      <c r="AH1591">
        <v>0</v>
      </c>
      <c r="AI1591">
        <f t="shared" si="107"/>
        <v>0</v>
      </c>
      <c r="AJ1591" t="s">
        <v>524</v>
      </c>
      <c r="AL1591">
        <v>0</v>
      </c>
      <c r="AM1591" cm="1">
        <f t="array" ref="AM1591">IF(AL1591=1,1,
   IF(ISTEXT(AK1591),1,
   IF(AO1591&gt;1,AM1590,
   IF(AI1591=1,
      IF(SUMPRODUCT((LEN($Y$2:$Y$4096)-LEN(SUBSTITUTE($Y$2:$Y$4096,AA1591,"")))/LEN(AA1591))&gt;0,2,1),
      IF(
         SUMPRODUCT((LEN($Y$2:$Y$4096)-LEN(SUBSTITUTE($Y$2:$Y$4096,AA1591,"")))/LEN(AA1591))
         - SUMPRODUCT((LEN($Y$2:$Y$4096)-LEN(SUBSTITUTE($Y$2:$Y$4096,"Alolan "&amp;AA1591,"")))/LEN("Alolan "&amp;AA1591))
         - SUMPRODUCT((LEN($Y$2:$Y$4096)-LEN(SUBSTITUTE($Y$2:$Y$4096,"Galarian "&amp;AA1591,"")))/LEN("Galarian "&amp;AA1591))
         - SUMPRODUCT((LEN($Y$2:$Y$4096)-LEN(SUBSTITUTE($Y$2:$Y$4096,"Hisuian "&amp;AA1591,"")))/LEN("Hisuian "&amp;AA1591))
         - SUMPRODUCT((LEN($Y$2:$Y$4096)-LEN(SUBSTITUTE($Y$2:$Y$4096,"Paldean "&amp;AA1591,"")))/LEN("Paldean "&amp;AA1591))
      &gt;0,2,1)
   ))))</f>
        <v>2</v>
      </c>
      <c r="AN1591">
        <v>0</v>
      </c>
      <c r="AO1591">
        <v>0</v>
      </c>
    </row>
    <row r="1592" spans="1:41" x14ac:dyDescent="0.25">
      <c r="A1592" t="s">
        <v>4366</v>
      </c>
      <c r="B1592" t="s">
        <v>2307</v>
      </c>
      <c r="C1592" t="s">
        <v>1468</v>
      </c>
      <c r="D1592" t="s">
        <v>1469</v>
      </c>
      <c r="E1592">
        <v>114</v>
      </c>
      <c r="F1592">
        <v>85</v>
      </c>
      <c r="G1592">
        <v>70</v>
      </c>
      <c r="H1592">
        <v>85</v>
      </c>
      <c r="I1592">
        <v>80</v>
      </c>
      <c r="J1592">
        <v>30</v>
      </c>
      <c r="K1592" t="s">
        <v>678</v>
      </c>
      <c r="L1592" t="s">
        <v>247</v>
      </c>
      <c r="M1592" t="s">
        <v>248</v>
      </c>
      <c r="N1592">
        <v>6.3</v>
      </c>
      <c r="O1592">
        <v>9.0599999999999987</v>
      </c>
      <c r="R1592">
        <f t="shared" si="104"/>
        <v>6</v>
      </c>
      <c r="S1592">
        <f t="shared" si="105"/>
        <v>9</v>
      </c>
      <c r="T1592">
        <f t="shared" si="106"/>
        <v>15</v>
      </c>
      <c r="U1592" t="s">
        <v>1468</v>
      </c>
      <c r="V1592" t="s">
        <v>1469</v>
      </c>
      <c r="W1592" t="s">
        <v>1499</v>
      </c>
      <c r="X1592" t="s">
        <v>1512</v>
      </c>
      <c r="Z1592" t="str" cm="1">
        <f t="array" ref="Z1592">IF(ISBLANK(AK1592),_xlfn.LET(
    _xlpm.nameBeforeSlash, IF(ISNUMBER(SEARCH("/", Y1592)), LEFT(Y1592, SEARCH("/", Y1592)-1), Y1592),
    _xlpm.matchRow, IFERROR(MATCH(_xlpm.nameBeforeSlash, AA:AA, 0), ""),
    _xlpm.difference, IF(_xlpm.matchRow="", "", ABS((R1592 + S1592)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),IF(ISBLANK(Y1592),"","Hidden"))</f>
        <v/>
      </c>
      <c r="AA1592" t="s">
        <v>5637</v>
      </c>
      <c r="AC1592" t="s">
        <v>742</v>
      </c>
      <c r="AD1592" t="str">
        <f>_xlfn.XLOOKUP(AC1592,moves!A:A,moves!B:B)</f>
        <v>grass</v>
      </c>
      <c r="AE1592">
        <f>_xlfn.XLOOKUP(AC1592,moves!A:A,moves!D:D)</f>
        <v>6</v>
      </c>
      <c r="AF1592" t="str">
        <f>_xlfn.XLOOKUP(AC1592,moves!A:A,moves!E:E)</f>
        <v>If this move is used during Harsh Sunlight: Ignore the delay. If this move is used during Rain, Hail, or Sandstorm: Decrease attack strength by 3.</v>
      </c>
      <c r="AG1592">
        <v>0</v>
      </c>
      <c r="AH1592">
        <v>0</v>
      </c>
      <c r="AI1592">
        <f t="shared" si="107"/>
        <v>1</v>
      </c>
      <c r="AJ1592" t="s">
        <v>524</v>
      </c>
      <c r="AL1592">
        <v>0</v>
      </c>
      <c r="AM1592" cm="1">
        <f t="array" ref="AM1592">IF(AL1592=1,1,
   IF(ISTEXT(AK1592),1,
   IF(AO1592&gt;1,AM1591,
   IF(AI1592=1,
      IF(SUMPRODUCT((LEN($Y$2:$Y$4096)-LEN(SUBSTITUTE($Y$2:$Y$4096,AA1592,"")))/LEN(AA1592))&gt;0,2,1),
      IF(
         SUMPRODUCT((LEN($Y$2:$Y$4096)-LEN(SUBSTITUTE($Y$2:$Y$4096,AA1592,"")))/LEN(AA1592))
         - SUMPRODUCT((LEN($Y$2:$Y$4096)-LEN(SUBSTITUTE($Y$2:$Y$4096,"Alolan "&amp;AA1592,"")))/LEN("Alolan "&amp;AA1592))
         - SUMPRODUCT((LEN($Y$2:$Y$4096)-LEN(SUBSTITUTE($Y$2:$Y$4096,"Galarian "&amp;AA1592,"")))/LEN("Galarian "&amp;AA1592))
         - SUMPRODUCT((LEN($Y$2:$Y$4096)-LEN(SUBSTITUTE($Y$2:$Y$4096,"Hisuian "&amp;AA1592,"")))/LEN("Hisuian "&amp;AA1592))
         - SUMPRODUCT((LEN($Y$2:$Y$4096)-LEN(SUBSTITUTE($Y$2:$Y$4096,"Paldean "&amp;AA1592,"")))/LEN("Paldean "&amp;AA1592))
      &gt;0,2,1)
   ))))</f>
        <v>2</v>
      </c>
      <c r="AN1592">
        <v>0</v>
      </c>
      <c r="AO1592">
        <v>0</v>
      </c>
    </row>
    <row r="1593" spans="1:41" x14ac:dyDescent="0.25">
      <c r="A1593">
        <v>592</v>
      </c>
      <c r="B1593" t="s">
        <v>2308</v>
      </c>
      <c r="C1593" t="s">
        <v>1490</v>
      </c>
      <c r="D1593" t="s">
        <v>1524</v>
      </c>
      <c r="E1593">
        <v>55</v>
      </c>
      <c r="F1593">
        <v>40</v>
      </c>
      <c r="G1593">
        <v>50</v>
      </c>
      <c r="H1593">
        <v>65</v>
      </c>
      <c r="I1593">
        <v>85</v>
      </c>
      <c r="J1593">
        <v>40</v>
      </c>
      <c r="K1593" t="s">
        <v>2309</v>
      </c>
      <c r="L1593" t="s">
        <v>252</v>
      </c>
      <c r="M1593" t="s">
        <v>248</v>
      </c>
      <c r="N1593">
        <v>5.25</v>
      </c>
      <c r="O1593">
        <v>6.25</v>
      </c>
      <c r="R1593">
        <f t="shared" si="104"/>
        <v>5</v>
      </c>
      <c r="S1593">
        <f t="shared" si="105"/>
        <v>6</v>
      </c>
      <c r="T1593">
        <f t="shared" si="106"/>
        <v>11</v>
      </c>
      <c r="U1593" t="s">
        <v>1490</v>
      </c>
      <c r="V1593" t="s">
        <v>1524</v>
      </c>
      <c r="W1593" t="s">
        <v>1468</v>
      </c>
      <c r="X1593" t="s">
        <v>1469</v>
      </c>
      <c r="Y1593" t="s">
        <v>7849</v>
      </c>
      <c r="Z1593" cm="1">
        <f t="array" ref="Z1593">IF(ISBLANK(AK1593),_xlfn.LET(
    _xlpm.nameBeforeSlash, IF(ISNUMBER(SEARCH("/", Y1593)), LEFT(Y1593, SEARCH("/", Y1593)-1), Y1593),
    _xlpm.matchRow, IFERROR(MATCH(_xlpm.nameBeforeSlash, AA:AA, 0), ""),
    _xlpm.difference, IF(_xlpm.matchRow="", "", ABS((R1593 + S1593)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),IF(ISBLANK(Y1593),"","Hidden"))</f>
        <v>9</v>
      </c>
      <c r="AA1593" t="s">
        <v>6203</v>
      </c>
      <c r="AC1593" t="s">
        <v>475</v>
      </c>
      <c r="AD1593" t="str">
        <f>_xlfn.XLOOKUP(AC1593,moves!A:A,moves!B:B)</f>
        <v>water</v>
      </c>
      <c r="AE1593">
        <f>_xlfn.XLOOKUP(AC1593,moves!A:A,moves!D:D)</f>
        <v>3</v>
      </c>
      <c r="AF1593" t="str">
        <f>_xlfn.XLOOKUP(AC1593,moves!A:A,moves!E:E)</f>
        <v>If any status symbols are rolled: Inflict the Confused status on the target.</v>
      </c>
      <c r="AG1593">
        <v>0</v>
      </c>
      <c r="AH1593">
        <v>0</v>
      </c>
      <c r="AI1593">
        <f t="shared" si="107"/>
        <v>0</v>
      </c>
      <c r="AJ1593" t="s">
        <v>523</v>
      </c>
      <c r="AL1593">
        <v>0</v>
      </c>
      <c r="AM1593" cm="1">
        <f t="array" ref="AM1593">IF(AL1593=1,1,
   IF(ISTEXT(AK1593),1,
   IF(AO1593&gt;1,AM1592,
   IF(AI1593=1,
      IF(SUMPRODUCT((LEN($Y$2:$Y$4096)-LEN(SUBSTITUTE($Y$2:$Y$4096,AA1593,"")))/LEN(AA1593))&gt;0,2,1),
      IF(
         SUMPRODUCT((LEN($Y$2:$Y$4096)-LEN(SUBSTITUTE($Y$2:$Y$4096,AA1593,"")))/LEN(AA1593))
         - SUMPRODUCT((LEN($Y$2:$Y$4096)-LEN(SUBSTITUTE($Y$2:$Y$4096,"Alolan "&amp;AA1593,"")))/LEN("Alolan "&amp;AA1593))
         - SUMPRODUCT((LEN($Y$2:$Y$4096)-LEN(SUBSTITUTE($Y$2:$Y$4096,"Galarian "&amp;AA1593,"")))/LEN("Galarian "&amp;AA1593))
         - SUMPRODUCT((LEN($Y$2:$Y$4096)-LEN(SUBSTITUTE($Y$2:$Y$4096,"Hisuian "&amp;AA1593,"")))/LEN("Hisuian "&amp;AA1593))
         - SUMPRODUCT((LEN($Y$2:$Y$4096)-LEN(SUBSTITUTE($Y$2:$Y$4096,"Paldean "&amp;AA1593,"")))/LEN("Paldean "&amp;AA1593))
      &gt;0,2,1)
   ))))</f>
        <v>1</v>
      </c>
      <c r="AN1593">
        <v>0</v>
      </c>
      <c r="AO1593">
        <v>0</v>
      </c>
    </row>
    <row r="1594" spans="1:41" x14ac:dyDescent="0.25">
      <c r="A1594" t="s">
        <v>4367</v>
      </c>
      <c r="B1594" t="s">
        <v>2308</v>
      </c>
      <c r="C1594" t="s">
        <v>1490</v>
      </c>
      <c r="D1594" t="s">
        <v>1524</v>
      </c>
      <c r="E1594">
        <v>55</v>
      </c>
      <c r="F1594">
        <v>40</v>
      </c>
      <c r="G1594">
        <v>50</v>
      </c>
      <c r="H1594">
        <v>65</v>
      </c>
      <c r="I1594">
        <v>85</v>
      </c>
      <c r="J1594">
        <v>40</v>
      </c>
      <c r="K1594" t="s">
        <v>2309</v>
      </c>
      <c r="L1594" t="s">
        <v>252</v>
      </c>
      <c r="M1594" t="s">
        <v>248</v>
      </c>
      <c r="N1594">
        <v>5.25</v>
      </c>
      <c r="O1594">
        <v>6.25</v>
      </c>
      <c r="R1594">
        <f t="shared" si="104"/>
        <v>5</v>
      </c>
      <c r="S1594">
        <f t="shared" si="105"/>
        <v>6</v>
      </c>
      <c r="T1594">
        <f t="shared" si="106"/>
        <v>11</v>
      </c>
      <c r="U1594" t="s">
        <v>1490</v>
      </c>
      <c r="V1594" t="s">
        <v>1524</v>
      </c>
      <c r="W1594" t="s">
        <v>1468</v>
      </c>
      <c r="X1594" t="s">
        <v>1469</v>
      </c>
      <c r="Y1594" t="s">
        <v>7848</v>
      </c>
      <c r="Z1594" cm="1">
        <f t="array" ref="Z1594">IF(ISBLANK(AK1594),_xlfn.LET(
    _xlpm.nameBeforeSlash, IF(ISNUMBER(SEARCH("/", Y1594)), LEFT(Y1594, SEARCH("/", Y1594)-1), Y1594),
    _xlpm.matchRow, IFERROR(MATCH(_xlpm.nameBeforeSlash, AA:AA, 0), ""),
    _xlpm.difference, IF(_xlpm.matchRow="", "", ABS((R1594 + S1594)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),IF(ISBLANK(Y1594),"","Hidden"))</f>
        <v>9</v>
      </c>
      <c r="AA1594" t="s">
        <v>7845</v>
      </c>
      <c r="AC1594" t="s">
        <v>1127</v>
      </c>
      <c r="AD1594" t="str">
        <f>_xlfn.XLOOKUP(AC1594,moves!A:A,moves!B:B)</f>
        <v>ghost</v>
      </c>
      <c r="AE1594">
        <f>_xlfn.XLOOKUP(AC1594,moves!A:A,moves!D:D)</f>
        <v>0</v>
      </c>
      <c r="AF1594" t="str">
        <f>_xlfn.XLOOKUP(AC1594,moves!A:A,moves!E:E)</f>
        <v>Deal damage equal to the absolute value of the difference between the user and target's current health. This damage cannot be increased in any way.</v>
      </c>
      <c r="AG1594">
        <v>0</v>
      </c>
      <c r="AH1594">
        <v>0</v>
      </c>
      <c r="AI1594">
        <f t="shared" si="107"/>
        <v>1</v>
      </c>
      <c r="AJ1594" t="s">
        <v>523</v>
      </c>
      <c r="AL1594">
        <v>0</v>
      </c>
      <c r="AM1594" cm="1">
        <f t="array" ref="AM1594">IF(AL1594=1,1,
   IF(ISTEXT(AK1594),1,
   IF(AO1594&gt;1,AM1593,
   IF(AI1594=1,
      IF(SUMPRODUCT((LEN($Y$2:$Y$4096)-LEN(SUBSTITUTE($Y$2:$Y$4096,AA1594,"")))/LEN(AA1594))&gt;0,2,1),
      IF(
         SUMPRODUCT((LEN($Y$2:$Y$4096)-LEN(SUBSTITUTE($Y$2:$Y$4096,AA1594,"")))/LEN(AA1594))
         - SUMPRODUCT((LEN($Y$2:$Y$4096)-LEN(SUBSTITUTE($Y$2:$Y$4096,"Alolan "&amp;AA1594,"")))/LEN("Alolan "&amp;AA1594))
         - SUMPRODUCT((LEN($Y$2:$Y$4096)-LEN(SUBSTITUTE($Y$2:$Y$4096,"Galarian "&amp;AA1594,"")))/LEN("Galarian "&amp;AA1594))
         - SUMPRODUCT((LEN($Y$2:$Y$4096)-LEN(SUBSTITUTE($Y$2:$Y$4096,"Hisuian "&amp;AA1594,"")))/LEN("Hisuian "&amp;AA1594))
         - SUMPRODUCT((LEN($Y$2:$Y$4096)-LEN(SUBSTITUTE($Y$2:$Y$4096,"Paldean "&amp;AA1594,"")))/LEN("Paldean "&amp;AA1594))
      &gt;0,2,1)
   ))))</f>
        <v>1</v>
      </c>
      <c r="AN1594">
        <v>0</v>
      </c>
      <c r="AO1594">
        <v>0</v>
      </c>
    </row>
    <row r="1595" spans="1:41" x14ac:dyDescent="0.25">
      <c r="A1595">
        <v>593</v>
      </c>
      <c r="B1595" t="s">
        <v>2310</v>
      </c>
      <c r="C1595" t="s">
        <v>1490</v>
      </c>
      <c r="D1595" t="s">
        <v>1524</v>
      </c>
      <c r="E1595">
        <v>100</v>
      </c>
      <c r="F1595">
        <v>60</v>
      </c>
      <c r="G1595">
        <v>70</v>
      </c>
      <c r="H1595">
        <v>85</v>
      </c>
      <c r="I1595">
        <v>105</v>
      </c>
      <c r="J1595">
        <v>60</v>
      </c>
      <c r="K1595" t="s">
        <v>2309</v>
      </c>
      <c r="L1595" t="s">
        <v>252</v>
      </c>
      <c r="M1595" t="s">
        <v>248</v>
      </c>
      <c r="N1595">
        <v>7.25</v>
      </c>
      <c r="O1595">
        <v>9.25</v>
      </c>
      <c r="R1595">
        <f t="shared" si="104"/>
        <v>7</v>
      </c>
      <c r="S1595">
        <f t="shared" si="105"/>
        <v>9</v>
      </c>
      <c r="T1595">
        <f t="shared" si="106"/>
        <v>16</v>
      </c>
      <c r="U1595" t="s">
        <v>1490</v>
      </c>
      <c r="V1595" t="s">
        <v>1524</v>
      </c>
      <c r="W1595" t="s">
        <v>1468</v>
      </c>
      <c r="X1595" t="s">
        <v>1469</v>
      </c>
      <c r="Z1595" t="str" cm="1">
        <f t="array" ref="Z1595">IF(ISBLANK(AK1595),_xlfn.LET(
    _xlpm.nameBeforeSlash, IF(ISNUMBER(SEARCH("/", Y1595)), LEFT(Y1595, SEARCH("/", Y1595)-1), Y1595),
    _xlpm.matchRow, IFERROR(MATCH(_xlpm.nameBeforeSlash, AA:AA, 0), ""),
    _xlpm.difference, IF(_xlpm.matchRow="", "", ABS((R1595 + S1595)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),IF(ISBLANK(Y1595),"","Hidden"))</f>
        <v/>
      </c>
      <c r="AA1595" t="s">
        <v>7849</v>
      </c>
      <c r="AC1595" t="s">
        <v>435</v>
      </c>
      <c r="AD1595" t="str">
        <f>_xlfn.XLOOKUP(AC1595,moves!A:A,moves!B:B)</f>
        <v>ghost</v>
      </c>
      <c r="AE1595">
        <f>_xlfn.XLOOKUP(AC1595,moves!A:A,moves!D:D)</f>
        <v>3</v>
      </c>
      <c r="AF1595" t="str">
        <f>_xlfn.XLOOKUP(AC1595,moves!A:A,moves!E:E)</f>
        <v>If the target has any status conditions: Deal double damage.</v>
      </c>
      <c r="AG1595">
        <v>0</v>
      </c>
      <c r="AH1595">
        <v>0</v>
      </c>
      <c r="AI1595">
        <f t="shared" si="107"/>
        <v>0</v>
      </c>
      <c r="AJ1595" t="s">
        <v>524</v>
      </c>
      <c r="AL1595">
        <v>0</v>
      </c>
      <c r="AM1595" cm="1">
        <f t="array" ref="AM1595">IF(AL1595=1,1,
   IF(ISTEXT(AK1595),1,
   IF(AO1595&gt;1,AM1594,
   IF(AI1595=1,
      IF(SUMPRODUCT((LEN($Y$2:$Y$4096)-LEN(SUBSTITUTE($Y$2:$Y$4096,AA1595,"")))/LEN(AA1595))&gt;0,2,1),
      IF(
         SUMPRODUCT((LEN($Y$2:$Y$4096)-LEN(SUBSTITUTE($Y$2:$Y$4096,AA1595,"")))/LEN(AA1595))
         - SUMPRODUCT((LEN($Y$2:$Y$4096)-LEN(SUBSTITUTE($Y$2:$Y$4096,"Alolan "&amp;AA1595,"")))/LEN("Alolan "&amp;AA1595))
         - SUMPRODUCT((LEN($Y$2:$Y$4096)-LEN(SUBSTITUTE($Y$2:$Y$4096,"Galarian "&amp;AA1595,"")))/LEN("Galarian "&amp;AA1595))
         - SUMPRODUCT((LEN($Y$2:$Y$4096)-LEN(SUBSTITUTE($Y$2:$Y$4096,"Hisuian "&amp;AA1595,"")))/LEN("Hisuian "&amp;AA1595))
         - SUMPRODUCT((LEN($Y$2:$Y$4096)-LEN(SUBSTITUTE($Y$2:$Y$4096,"Paldean "&amp;AA1595,"")))/LEN("Paldean "&amp;AA1595))
      &gt;0,2,1)
   ))))</f>
        <v>2</v>
      </c>
      <c r="AN1595">
        <v>0</v>
      </c>
      <c r="AO1595">
        <v>0</v>
      </c>
    </row>
    <row r="1596" spans="1:41" x14ac:dyDescent="0.25">
      <c r="A1596" t="s">
        <v>4368</v>
      </c>
      <c r="B1596" t="s">
        <v>2310</v>
      </c>
      <c r="C1596" t="s">
        <v>1490</v>
      </c>
      <c r="D1596" t="s">
        <v>1524</v>
      </c>
      <c r="E1596">
        <v>100</v>
      </c>
      <c r="F1596">
        <v>60</v>
      </c>
      <c r="G1596">
        <v>70</v>
      </c>
      <c r="H1596">
        <v>85</v>
      </c>
      <c r="I1596">
        <v>105</v>
      </c>
      <c r="J1596">
        <v>60</v>
      </c>
      <c r="K1596" t="s">
        <v>2309</v>
      </c>
      <c r="L1596" t="s">
        <v>252</v>
      </c>
      <c r="M1596" t="s">
        <v>248</v>
      </c>
      <c r="N1596">
        <v>7.25</v>
      </c>
      <c r="O1596">
        <v>9.25</v>
      </c>
      <c r="R1596">
        <f t="shared" si="104"/>
        <v>7</v>
      </c>
      <c r="S1596">
        <f t="shared" si="105"/>
        <v>9</v>
      </c>
      <c r="T1596">
        <f t="shared" si="106"/>
        <v>16</v>
      </c>
      <c r="U1596" t="s">
        <v>1490</v>
      </c>
      <c r="V1596" t="s">
        <v>1524</v>
      </c>
      <c r="W1596" t="s">
        <v>1468</v>
      </c>
      <c r="X1596" t="s">
        <v>1469</v>
      </c>
      <c r="Z1596" t="str" cm="1">
        <f t="array" ref="Z1596">IF(ISBLANK(AK1596),_xlfn.LET(
    _xlpm.nameBeforeSlash, IF(ISNUMBER(SEARCH("/", Y1596)), LEFT(Y1596, SEARCH("/", Y1596)-1), Y1596),
    _xlpm.matchRow, IFERROR(MATCH(_xlpm.nameBeforeSlash, AA:AA, 0), ""),
    _xlpm.difference, IF(_xlpm.matchRow="", "", ABS((R1596 + S1596)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),IF(ISBLANK(Y1596),"","Hidden"))</f>
        <v/>
      </c>
      <c r="AA1596" t="s">
        <v>7848</v>
      </c>
      <c r="AC1596" t="s">
        <v>889</v>
      </c>
      <c r="AD1596" t="str">
        <f>_xlfn.XLOOKUP(AC1596,moves!A:A,moves!B:B)</f>
        <v>ghost</v>
      </c>
      <c r="AE1596">
        <f>_xlfn.XLOOKUP(AC1596,moves!A:A,moves!D:D)</f>
        <v>1</v>
      </c>
      <c r="AF1596" t="str">
        <f>_xlfn.XLOOKUP(AC1596,moves!A:A,moves!E:E)</f>
        <v xml:space="preserve">The target faints if the user faints before its next turn. </v>
      </c>
      <c r="AG1596">
        <v>0</v>
      </c>
      <c r="AH1596">
        <v>0</v>
      </c>
      <c r="AI1596">
        <f t="shared" si="107"/>
        <v>1</v>
      </c>
      <c r="AJ1596" t="s">
        <v>524</v>
      </c>
      <c r="AL1596">
        <v>0</v>
      </c>
      <c r="AM1596" cm="1">
        <f t="array" ref="AM1596">IF(AL1596=1,1,
   IF(ISTEXT(AK1596),1,
   IF(AO1596&gt;1,AM1595,
   IF(AI1596=1,
      IF(SUMPRODUCT((LEN($Y$2:$Y$4096)-LEN(SUBSTITUTE($Y$2:$Y$4096,AA1596,"")))/LEN(AA1596))&gt;0,2,1),
      IF(
         SUMPRODUCT((LEN($Y$2:$Y$4096)-LEN(SUBSTITUTE($Y$2:$Y$4096,AA1596,"")))/LEN(AA1596))
         - SUMPRODUCT((LEN($Y$2:$Y$4096)-LEN(SUBSTITUTE($Y$2:$Y$4096,"Alolan "&amp;AA1596,"")))/LEN("Alolan "&amp;AA1596))
         - SUMPRODUCT((LEN($Y$2:$Y$4096)-LEN(SUBSTITUTE($Y$2:$Y$4096,"Galarian "&amp;AA1596,"")))/LEN("Galarian "&amp;AA1596))
         - SUMPRODUCT((LEN($Y$2:$Y$4096)-LEN(SUBSTITUTE($Y$2:$Y$4096,"Hisuian "&amp;AA1596,"")))/LEN("Hisuian "&amp;AA1596))
         - SUMPRODUCT((LEN($Y$2:$Y$4096)-LEN(SUBSTITUTE($Y$2:$Y$4096,"Paldean "&amp;AA1596,"")))/LEN("Paldean "&amp;AA1596))
      &gt;0,2,1)
   ))))</f>
        <v>2</v>
      </c>
      <c r="AN1596">
        <v>0</v>
      </c>
      <c r="AO1596">
        <v>0</v>
      </c>
    </row>
    <row r="1597" spans="1:41" x14ac:dyDescent="0.25">
      <c r="A1597">
        <v>594</v>
      </c>
      <c r="B1597" t="s">
        <v>2311</v>
      </c>
      <c r="C1597" t="s">
        <v>1490</v>
      </c>
      <c r="D1597"/>
      <c r="E1597">
        <v>165</v>
      </c>
      <c r="F1597">
        <v>75</v>
      </c>
      <c r="G1597">
        <v>80</v>
      </c>
      <c r="H1597">
        <v>40</v>
      </c>
      <c r="I1597">
        <v>45</v>
      </c>
      <c r="J1597">
        <v>65</v>
      </c>
      <c r="K1597" t="s">
        <v>2312</v>
      </c>
      <c r="L1597" t="s">
        <v>252</v>
      </c>
      <c r="M1597" t="s">
        <v>251</v>
      </c>
      <c r="N1597">
        <v>6.75</v>
      </c>
      <c r="O1597">
        <v>10.35</v>
      </c>
      <c r="R1597">
        <f t="shared" si="104"/>
        <v>7</v>
      </c>
      <c r="S1597">
        <f t="shared" si="105"/>
        <v>10</v>
      </c>
      <c r="T1597">
        <f t="shared" si="106"/>
        <v>17</v>
      </c>
      <c r="U1597" t="s">
        <v>1490</v>
      </c>
      <c r="V1597" t="s">
        <v>1512</v>
      </c>
      <c r="W1597" t="s">
        <v>429</v>
      </c>
      <c r="X1597" t="s">
        <v>1209</v>
      </c>
      <c r="Z1597" t="str" cm="1">
        <f t="array" ref="Z1597">IF(ISBLANK(AK1597),_xlfn.LET(
    _xlpm.nameBeforeSlash, IF(ISNUMBER(SEARCH("/", Y1597)), LEFT(Y1597, SEARCH("/", Y1597)-1), Y1597),
    _xlpm.matchRow, IFERROR(MATCH(_xlpm.nameBeforeSlash, AA:AA, 0), ""),
    _xlpm.difference, IF(_xlpm.matchRow="", "", ABS((R1597 + S1597)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),IF(ISBLANK(Y1597),"","Hidden"))</f>
        <v/>
      </c>
      <c r="AA1597" t="s">
        <v>2311</v>
      </c>
      <c r="AC1597" t="s">
        <v>1412</v>
      </c>
      <c r="AD1597" t="str">
        <f>_xlfn.XLOOKUP(AC1597,moves!A:A,moves!B:B)</f>
        <v>water</v>
      </c>
      <c r="AE1597">
        <f>_xlfn.XLOOKUP(AC1597,moves!A:A,moves!D:D)</f>
        <v>2</v>
      </c>
      <c r="AF1597" t="str">
        <f>_xlfn.XLOOKUP(AC1597,moves!A:A,moves!E:E)</f>
        <v>Heal 1 at the end of your turns. If the weather is Rain: Heal 2 at the end of your turns instead.</v>
      </c>
      <c r="AG1597">
        <v>0</v>
      </c>
      <c r="AH1597">
        <v>0</v>
      </c>
      <c r="AI1597">
        <f t="shared" si="107"/>
        <v>0</v>
      </c>
      <c r="AJ1597" t="s">
        <v>525</v>
      </c>
      <c r="AL1597">
        <v>0</v>
      </c>
      <c r="AM1597" cm="1">
        <f t="array" ref="AM1597">IF(AL1597=1,1,
   IF(ISTEXT(AK1597),1,
   IF(AO1597&gt;1,AM1596,
   IF(AI1597=1,
      IF(SUMPRODUCT((LEN($Y$2:$Y$4096)-LEN(SUBSTITUTE($Y$2:$Y$4096,AA1597,"")))/LEN(AA1597))&gt;0,2,1),
      IF(
         SUMPRODUCT((LEN($Y$2:$Y$4096)-LEN(SUBSTITUTE($Y$2:$Y$4096,AA1597,"")))/LEN(AA1597))
         - SUMPRODUCT((LEN($Y$2:$Y$4096)-LEN(SUBSTITUTE($Y$2:$Y$4096,"Alolan "&amp;AA1597,"")))/LEN("Alolan "&amp;AA1597))
         - SUMPRODUCT((LEN($Y$2:$Y$4096)-LEN(SUBSTITUTE($Y$2:$Y$4096,"Galarian "&amp;AA1597,"")))/LEN("Galarian "&amp;AA1597))
         - SUMPRODUCT((LEN($Y$2:$Y$4096)-LEN(SUBSTITUTE($Y$2:$Y$4096,"Hisuian "&amp;AA1597,"")))/LEN("Hisuian "&amp;AA1597))
         - SUMPRODUCT((LEN($Y$2:$Y$4096)-LEN(SUBSTITUTE($Y$2:$Y$4096,"Paldean "&amp;AA1597,"")))/LEN("Paldean "&amp;AA1597))
      &gt;0,2,1)
   ))))</f>
        <v>1</v>
      </c>
      <c r="AN1597">
        <v>0</v>
      </c>
      <c r="AO1597">
        <v>0</v>
      </c>
    </row>
    <row r="1598" spans="1:41" x14ac:dyDescent="0.25">
      <c r="A1598" t="s">
        <v>4369</v>
      </c>
      <c r="B1598" t="s">
        <v>2311</v>
      </c>
      <c r="C1598" t="s">
        <v>1490</v>
      </c>
      <c r="D1598"/>
      <c r="E1598">
        <v>165</v>
      </c>
      <c r="F1598">
        <v>75</v>
      </c>
      <c r="G1598">
        <v>80</v>
      </c>
      <c r="H1598">
        <v>40</v>
      </c>
      <c r="I1598">
        <v>45</v>
      </c>
      <c r="J1598">
        <v>65</v>
      </c>
      <c r="K1598" t="s">
        <v>2312</v>
      </c>
      <c r="L1598" t="s">
        <v>252</v>
      </c>
      <c r="M1598" t="s">
        <v>251</v>
      </c>
      <c r="N1598">
        <v>6.75</v>
      </c>
      <c r="O1598">
        <v>10.35</v>
      </c>
      <c r="R1598">
        <f t="shared" si="104"/>
        <v>7</v>
      </c>
      <c r="S1598">
        <f t="shared" si="105"/>
        <v>10</v>
      </c>
      <c r="T1598">
        <f t="shared" si="106"/>
        <v>17</v>
      </c>
      <c r="U1598" t="s">
        <v>1490</v>
      </c>
      <c r="V1598" t="s">
        <v>1512</v>
      </c>
      <c r="W1598" t="s">
        <v>429</v>
      </c>
      <c r="X1598" t="s">
        <v>1209</v>
      </c>
      <c r="Z1598" t="str" cm="1">
        <f t="array" ref="Z1598">IF(ISBLANK(AK1598),_xlfn.LET(
    _xlpm.nameBeforeSlash, IF(ISNUMBER(SEARCH("/", Y1598)), LEFT(Y1598, SEARCH("/", Y1598)-1), Y1598),
    _xlpm.matchRow, IFERROR(MATCH(_xlpm.nameBeforeSlash, AA:AA, 0), ""),
    _xlpm.difference, IF(_xlpm.matchRow="", "", ABS((R1598 + S1598)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),IF(ISBLANK(Y1598),"","Hidden"))</f>
        <v/>
      </c>
      <c r="AA1598" t="s">
        <v>5640</v>
      </c>
      <c r="AC1598" t="s">
        <v>750</v>
      </c>
      <c r="AD1598" t="str">
        <f>_xlfn.XLOOKUP(AC1598,moves!A:A,moves!B:B)</f>
        <v>water</v>
      </c>
      <c r="AE1598">
        <f>_xlfn.XLOOKUP(AC1598,moves!A:A,moves!D:D)</f>
        <v>3</v>
      </c>
      <c r="AF1598" t="str">
        <f>_xlfn.XLOOKUP(AC1598,moves!A:A,moves!E:E)</f>
        <v>Increase the target's battle fatigue by 2. The target may no longer switch out or flee the battle.</v>
      </c>
      <c r="AG1598">
        <v>0</v>
      </c>
      <c r="AH1598">
        <v>0</v>
      </c>
      <c r="AI1598">
        <f t="shared" si="107"/>
        <v>1</v>
      </c>
      <c r="AJ1598" t="s">
        <v>525</v>
      </c>
      <c r="AL1598">
        <v>0</v>
      </c>
      <c r="AM1598" cm="1">
        <f t="array" ref="AM1598">IF(AL1598=1,1,
   IF(ISTEXT(AK1598),1,
   IF(AO1598&gt;1,AM1597,
   IF(AI1598=1,
      IF(SUMPRODUCT((LEN($Y$2:$Y$4096)-LEN(SUBSTITUTE($Y$2:$Y$4096,AA1598,"")))/LEN(AA1598))&gt;0,2,1),
      IF(
         SUMPRODUCT((LEN($Y$2:$Y$4096)-LEN(SUBSTITUTE($Y$2:$Y$4096,AA1598,"")))/LEN(AA1598))
         - SUMPRODUCT((LEN($Y$2:$Y$4096)-LEN(SUBSTITUTE($Y$2:$Y$4096,"Alolan "&amp;AA1598,"")))/LEN("Alolan "&amp;AA1598))
         - SUMPRODUCT((LEN($Y$2:$Y$4096)-LEN(SUBSTITUTE($Y$2:$Y$4096,"Galarian "&amp;AA1598,"")))/LEN("Galarian "&amp;AA1598))
         - SUMPRODUCT((LEN($Y$2:$Y$4096)-LEN(SUBSTITUTE($Y$2:$Y$4096,"Hisuian "&amp;AA1598,"")))/LEN("Hisuian "&amp;AA1598))
         - SUMPRODUCT((LEN($Y$2:$Y$4096)-LEN(SUBSTITUTE($Y$2:$Y$4096,"Paldean "&amp;AA1598,"")))/LEN("Paldean "&amp;AA1598))
      &gt;0,2,1)
   ))))</f>
        <v>1</v>
      </c>
      <c r="AN1598">
        <v>0</v>
      </c>
      <c r="AO1598">
        <v>0</v>
      </c>
    </row>
    <row r="1599" spans="1:41" x14ac:dyDescent="0.25">
      <c r="A1599">
        <v>595</v>
      </c>
      <c r="B1599" t="s">
        <v>2313</v>
      </c>
      <c r="C1599" t="s">
        <v>1499</v>
      </c>
      <c r="D1599" t="s">
        <v>1521</v>
      </c>
      <c r="E1599">
        <v>50</v>
      </c>
      <c r="F1599">
        <v>47</v>
      </c>
      <c r="G1599">
        <v>50</v>
      </c>
      <c r="H1599">
        <v>57</v>
      </c>
      <c r="I1599">
        <v>50</v>
      </c>
      <c r="J1599">
        <v>65</v>
      </c>
      <c r="K1599" t="s">
        <v>2314</v>
      </c>
      <c r="L1599" t="s">
        <v>247</v>
      </c>
      <c r="M1599" t="s">
        <v>249</v>
      </c>
      <c r="N1599">
        <v>5.92</v>
      </c>
      <c r="O1599">
        <v>5</v>
      </c>
      <c r="R1599">
        <f t="shared" si="104"/>
        <v>6</v>
      </c>
      <c r="S1599">
        <f t="shared" si="105"/>
        <v>5</v>
      </c>
      <c r="T1599">
        <f t="shared" si="106"/>
        <v>11</v>
      </c>
      <c r="U1599" t="s">
        <v>1499</v>
      </c>
      <c r="V1599" t="s">
        <v>1521</v>
      </c>
      <c r="W1599" t="s">
        <v>1471</v>
      </c>
      <c r="X1599" t="s">
        <v>1468</v>
      </c>
      <c r="Y1599" t="s">
        <v>2315</v>
      </c>
      <c r="Z1599" cm="1">
        <f t="array" ref="Z1599">IF(ISBLANK(AK1599),_xlfn.LET(
    _xlpm.nameBeforeSlash, IF(ISNUMBER(SEARCH("/", Y1599)), LEFT(Y1599, SEARCH("/", Y1599)-1), Y1599),
    _xlpm.matchRow, IFERROR(MATCH(_xlpm.nameBeforeSlash, AA:AA, 0), ""),
    _xlpm.difference, IF(_xlpm.matchRow="", "", ABS((R1599 + S1599)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),IF(ISBLANK(Y1599),"","Hidden"))</f>
        <v>9</v>
      </c>
      <c r="AA1599" t="s">
        <v>2313</v>
      </c>
      <c r="AC1599" t="s">
        <v>1009</v>
      </c>
      <c r="AD1599" t="str">
        <f>_xlfn.XLOOKUP(AC1599,moves!A:A,moves!B:B)</f>
        <v>electric</v>
      </c>
      <c r="AE1599">
        <f>_xlfn.XLOOKUP(AC1599,moves!A:A,moves!D:D)</f>
        <v>3</v>
      </c>
      <c r="AF1599" t="str">
        <f>_xlfn.XLOOKUP(AC1599,moves!A:A,moves!E:E)</f>
        <v>Each time this move is used: Decrease the target's initiative by 2</v>
      </c>
      <c r="AG1599">
        <v>0</v>
      </c>
      <c r="AH1599">
        <v>0</v>
      </c>
      <c r="AI1599">
        <f t="shared" si="107"/>
        <v>0</v>
      </c>
      <c r="AJ1599" t="s">
        <v>523</v>
      </c>
      <c r="AL1599">
        <v>0</v>
      </c>
      <c r="AM1599" cm="1">
        <f t="array" ref="AM1599">IF(AL1599=1,1,
   IF(ISTEXT(AK1599),1,
   IF(AO1599&gt;1,AM1598,
   IF(AI1599=1,
      IF(SUMPRODUCT((LEN($Y$2:$Y$4096)-LEN(SUBSTITUTE($Y$2:$Y$4096,AA1599,"")))/LEN(AA1599))&gt;0,2,1),
      IF(
         SUMPRODUCT((LEN($Y$2:$Y$4096)-LEN(SUBSTITUTE($Y$2:$Y$4096,AA1599,"")))/LEN(AA1599))
         - SUMPRODUCT((LEN($Y$2:$Y$4096)-LEN(SUBSTITUTE($Y$2:$Y$4096,"Alolan "&amp;AA1599,"")))/LEN("Alolan "&amp;AA1599))
         - SUMPRODUCT((LEN($Y$2:$Y$4096)-LEN(SUBSTITUTE($Y$2:$Y$4096,"Galarian "&amp;AA1599,"")))/LEN("Galarian "&amp;AA1599))
         - SUMPRODUCT((LEN($Y$2:$Y$4096)-LEN(SUBSTITUTE($Y$2:$Y$4096,"Hisuian "&amp;AA1599,"")))/LEN("Hisuian "&amp;AA1599))
         - SUMPRODUCT((LEN($Y$2:$Y$4096)-LEN(SUBSTITUTE($Y$2:$Y$4096,"Paldean "&amp;AA1599,"")))/LEN("Paldean "&amp;AA1599))
      &gt;0,2,1)
   ))))</f>
        <v>1</v>
      </c>
      <c r="AN1599">
        <v>0</v>
      </c>
      <c r="AO1599">
        <v>0</v>
      </c>
    </row>
    <row r="1600" spans="1:41" x14ac:dyDescent="0.25">
      <c r="A1600" t="s">
        <v>4370</v>
      </c>
      <c r="B1600" t="s">
        <v>2313</v>
      </c>
      <c r="C1600" t="s">
        <v>1499</v>
      </c>
      <c r="D1600" t="s">
        <v>1521</v>
      </c>
      <c r="E1600">
        <v>50</v>
      </c>
      <c r="F1600">
        <v>47</v>
      </c>
      <c r="G1600">
        <v>50</v>
      </c>
      <c r="H1600">
        <v>57</v>
      </c>
      <c r="I1600">
        <v>50</v>
      </c>
      <c r="J1600">
        <v>65</v>
      </c>
      <c r="K1600" t="s">
        <v>2314</v>
      </c>
      <c r="L1600" t="s">
        <v>247</v>
      </c>
      <c r="M1600" t="s">
        <v>249</v>
      </c>
      <c r="N1600">
        <v>5.92</v>
      </c>
      <c r="O1600">
        <v>5</v>
      </c>
      <c r="R1600">
        <f t="shared" si="104"/>
        <v>6</v>
      </c>
      <c r="S1600">
        <f t="shared" si="105"/>
        <v>5</v>
      </c>
      <c r="T1600">
        <f t="shared" si="106"/>
        <v>11</v>
      </c>
      <c r="U1600" t="s">
        <v>1499</v>
      </c>
      <c r="V1600" t="s">
        <v>1521</v>
      </c>
      <c r="W1600" t="s">
        <v>1471</v>
      </c>
      <c r="X1600" t="s">
        <v>1468</v>
      </c>
      <c r="Y1600" t="s">
        <v>5641</v>
      </c>
      <c r="Z1600" cm="1">
        <f t="array" ref="Z1600">IF(ISBLANK(AK1600),_xlfn.LET(
    _xlpm.nameBeforeSlash, IF(ISNUMBER(SEARCH("/", Y1600)), LEFT(Y1600, SEARCH("/", Y1600)-1), Y1600),
    _xlpm.matchRow, IFERROR(MATCH(_xlpm.nameBeforeSlash, AA:AA, 0), ""),
    _xlpm.difference, IF(_xlpm.matchRow="", "", ABS((R1600 + S1600)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),IF(ISBLANK(Y1600),"","Hidden"))</f>
        <v>9</v>
      </c>
      <c r="AA1600" t="s">
        <v>5642</v>
      </c>
      <c r="AC1600" t="s">
        <v>930</v>
      </c>
      <c r="AD1600" t="str">
        <f>_xlfn.XLOOKUP(AC1600,moves!A:A,moves!B:B)</f>
        <v>bug</v>
      </c>
      <c r="AE1600">
        <f>_xlfn.XLOOKUP(AC1600,moves!A:A,moves!D:D)</f>
        <v>1</v>
      </c>
      <c r="AF1600" t="str">
        <f>_xlfn.XLOOKUP(AC1600,moves!A:A,moves!E:E)</f>
        <v>Change the Web Hazardous Terrain Token to Sticky Web on the opposing side of the arena.</v>
      </c>
      <c r="AG1600">
        <v>0</v>
      </c>
      <c r="AH1600">
        <v>0</v>
      </c>
      <c r="AI1600">
        <f t="shared" si="107"/>
        <v>1</v>
      </c>
      <c r="AJ1600" t="s">
        <v>523</v>
      </c>
      <c r="AL1600">
        <v>0</v>
      </c>
      <c r="AM1600" cm="1">
        <f t="array" ref="AM1600">IF(AL1600=1,1,
   IF(ISTEXT(AK1600),1,
   IF(AO1600&gt;1,AM1599,
   IF(AI1600=1,
      IF(SUMPRODUCT((LEN($Y$2:$Y$4096)-LEN(SUBSTITUTE($Y$2:$Y$4096,AA1600,"")))/LEN(AA1600))&gt;0,2,1),
      IF(
         SUMPRODUCT((LEN($Y$2:$Y$4096)-LEN(SUBSTITUTE($Y$2:$Y$4096,AA1600,"")))/LEN(AA1600))
         - SUMPRODUCT((LEN($Y$2:$Y$4096)-LEN(SUBSTITUTE($Y$2:$Y$4096,"Alolan "&amp;AA1600,"")))/LEN("Alolan "&amp;AA1600))
         - SUMPRODUCT((LEN($Y$2:$Y$4096)-LEN(SUBSTITUTE($Y$2:$Y$4096,"Galarian "&amp;AA1600,"")))/LEN("Galarian "&amp;AA1600))
         - SUMPRODUCT((LEN($Y$2:$Y$4096)-LEN(SUBSTITUTE($Y$2:$Y$4096,"Hisuian "&amp;AA1600,"")))/LEN("Hisuian "&amp;AA1600))
         - SUMPRODUCT((LEN($Y$2:$Y$4096)-LEN(SUBSTITUTE($Y$2:$Y$4096,"Paldean "&amp;AA1600,"")))/LEN("Paldean "&amp;AA1600))
      &gt;0,2,1)
   ))))</f>
        <v>1</v>
      </c>
      <c r="AN1600">
        <v>0</v>
      </c>
      <c r="AO1600">
        <v>0</v>
      </c>
    </row>
    <row r="1601" spans="1:41" x14ac:dyDescent="0.25">
      <c r="A1601">
        <v>596</v>
      </c>
      <c r="B1601" t="s">
        <v>2315</v>
      </c>
      <c r="C1601" t="s">
        <v>1499</v>
      </c>
      <c r="D1601" t="s">
        <v>1521</v>
      </c>
      <c r="E1601">
        <v>70</v>
      </c>
      <c r="F1601">
        <v>77</v>
      </c>
      <c r="G1601">
        <v>60</v>
      </c>
      <c r="H1601">
        <v>97</v>
      </c>
      <c r="I1601">
        <v>60</v>
      </c>
      <c r="J1601">
        <v>108</v>
      </c>
      <c r="K1601" t="s">
        <v>2316</v>
      </c>
      <c r="L1601" t="s">
        <v>247</v>
      </c>
      <c r="M1601" t="s">
        <v>249</v>
      </c>
      <c r="N1601">
        <v>9.9400000000000013</v>
      </c>
      <c r="O1601">
        <v>6.4</v>
      </c>
      <c r="R1601">
        <f t="shared" si="104"/>
        <v>10</v>
      </c>
      <c r="S1601">
        <f t="shared" si="105"/>
        <v>6</v>
      </c>
      <c r="T1601">
        <f t="shared" si="106"/>
        <v>16</v>
      </c>
      <c r="U1601" t="s">
        <v>1499</v>
      </c>
      <c r="V1601" t="s">
        <v>1521</v>
      </c>
      <c r="W1601" t="s">
        <v>1471</v>
      </c>
      <c r="X1601" t="s">
        <v>1468</v>
      </c>
      <c r="Z1601" t="str" cm="1">
        <f t="array" ref="Z1601">IF(ISBLANK(AK1601),_xlfn.LET(
    _xlpm.nameBeforeSlash, IF(ISNUMBER(SEARCH("/", Y1601)), LEFT(Y1601, SEARCH("/", Y1601)-1), Y1601),
    _xlpm.matchRow, IFERROR(MATCH(_xlpm.nameBeforeSlash, AA:AA, 0), ""),
    _xlpm.difference, IF(_xlpm.matchRow="", "", ABS((R1601 + S1601)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),IF(ISBLANK(Y1601),"","Hidden"))</f>
        <v/>
      </c>
      <c r="AA1601" t="s">
        <v>2315</v>
      </c>
      <c r="AC1601" t="s">
        <v>990</v>
      </c>
      <c r="AD1601" t="str">
        <f>_xlfn.XLOOKUP(AC1601,moves!A:A,moves!B:B)</f>
        <v>electric</v>
      </c>
      <c r="AE1601">
        <f>_xlfn.XLOOKUP(AC1601,moves!A:A,moves!D:D)</f>
        <v>4</v>
      </c>
      <c r="AF1601" t="str">
        <f>_xlfn.XLOOKUP(AC1601,moves!A:A,moves!E:E)</f>
        <v xml:space="preserve"> </v>
      </c>
      <c r="AG1601">
        <v>0</v>
      </c>
      <c r="AH1601">
        <v>0</v>
      </c>
      <c r="AI1601">
        <f t="shared" si="107"/>
        <v>0</v>
      </c>
      <c r="AJ1601" t="s">
        <v>524</v>
      </c>
      <c r="AL1601">
        <v>0</v>
      </c>
      <c r="AM1601" cm="1">
        <f t="array" ref="AM1601">IF(AL1601=1,1,
   IF(ISTEXT(AK1601),1,
   IF(AO1601&gt;1,AM1600,
   IF(AI1601=1,
      IF(SUMPRODUCT((LEN($Y$2:$Y$4096)-LEN(SUBSTITUTE($Y$2:$Y$4096,AA1601,"")))/LEN(AA1601))&gt;0,2,1),
      IF(
         SUMPRODUCT((LEN($Y$2:$Y$4096)-LEN(SUBSTITUTE($Y$2:$Y$4096,AA1601,"")))/LEN(AA1601))
         - SUMPRODUCT((LEN($Y$2:$Y$4096)-LEN(SUBSTITUTE($Y$2:$Y$4096,"Alolan "&amp;AA1601,"")))/LEN("Alolan "&amp;AA1601))
         - SUMPRODUCT((LEN($Y$2:$Y$4096)-LEN(SUBSTITUTE($Y$2:$Y$4096,"Galarian "&amp;AA1601,"")))/LEN("Galarian "&amp;AA1601))
         - SUMPRODUCT((LEN($Y$2:$Y$4096)-LEN(SUBSTITUTE($Y$2:$Y$4096,"Hisuian "&amp;AA1601,"")))/LEN("Hisuian "&amp;AA1601))
         - SUMPRODUCT((LEN($Y$2:$Y$4096)-LEN(SUBSTITUTE($Y$2:$Y$4096,"Paldean "&amp;AA1601,"")))/LEN("Paldean "&amp;AA1601))
      &gt;0,2,1)
   ))))</f>
        <v>2</v>
      </c>
      <c r="AN1601">
        <v>0</v>
      </c>
      <c r="AO1601">
        <v>0</v>
      </c>
    </row>
    <row r="1602" spans="1:41" x14ac:dyDescent="0.25">
      <c r="A1602" t="s">
        <v>4371</v>
      </c>
      <c r="B1602" t="s">
        <v>2315</v>
      </c>
      <c r="C1602" t="s">
        <v>1499</v>
      </c>
      <c r="D1602" t="s">
        <v>1521</v>
      </c>
      <c r="E1602">
        <v>70</v>
      </c>
      <c r="F1602">
        <v>77</v>
      </c>
      <c r="G1602">
        <v>60</v>
      </c>
      <c r="H1602">
        <v>97</v>
      </c>
      <c r="I1602">
        <v>60</v>
      </c>
      <c r="J1602">
        <v>108</v>
      </c>
      <c r="K1602" t="s">
        <v>2316</v>
      </c>
      <c r="L1602" t="s">
        <v>247</v>
      </c>
      <c r="M1602" t="s">
        <v>249</v>
      </c>
      <c r="N1602">
        <v>9.9400000000000013</v>
      </c>
      <c r="O1602">
        <v>6.4</v>
      </c>
      <c r="R1602">
        <f t="shared" ref="R1602:R1665" si="108">MROUND(N1602,1)+P1602</f>
        <v>10</v>
      </c>
      <c r="S1602">
        <f t="shared" ref="S1602:S1665" si="109">MROUND(O1602,1)+Q1602</f>
        <v>6</v>
      </c>
      <c r="T1602">
        <f t="shared" si="106"/>
        <v>16</v>
      </c>
      <c r="U1602" t="s">
        <v>1499</v>
      </c>
      <c r="V1602" t="s">
        <v>1521</v>
      </c>
      <c r="W1602" t="s">
        <v>1471</v>
      </c>
      <c r="X1602" t="s">
        <v>1468</v>
      </c>
      <c r="Z1602" t="str" cm="1">
        <f t="array" ref="Z1602">IF(ISBLANK(AK1602),_xlfn.LET(
    _xlpm.nameBeforeSlash, IF(ISNUMBER(SEARCH("/", Y1602)), LEFT(Y1602, SEARCH("/", Y1602)-1), Y1602),
    _xlpm.matchRow, IFERROR(MATCH(_xlpm.nameBeforeSlash, AA:AA, 0), ""),
    _xlpm.difference, IF(_xlpm.matchRow="", "", ABS((R1602 + S1602)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),IF(ISBLANK(Y1602),"","Hidden"))</f>
        <v/>
      </c>
      <c r="AA1602" t="s">
        <v>5641</v>
      </c>
      <c r="AC1602" t="s">
        <v>6680</v>
      </c>
      <c r="AD1602" t="str">
        <f>_xlfn.XLOOKUP(AC1602,moves!A:A,moves!B:B)</f>
        <v>bug</v>
      </c>
      <c r="AE1602">
        <f>_xlfn.XLOOKUP(AC1602,moves!A:A,moves!D:D)</f>
        <v>4</v>
      </c>
      <c r="AF1602" t="str">
        <f>_xlfn.XLOOKUP(AC1602,moves!A:A,moves!E:E)</f>
        <v>The opposing trainer cannot use any Battle Cards or Utility Cards for the remainder of the round.</v>
      </c>
      <c r="AG1602">
        <v>0</v>
      </c>
      <c r="AH1602">
        <v>0</v>
      </c>
      <c r="AI1602">
        <f t="shared" si="107"/>
        <v>1</v>
      </c>
      <c r="AJ1602" t="s">
        <v>524</v>
      </c>
      <c r="AL1602">
        <v>0</v>
      </c>
      <c r="AM1602" cm="1">
        <f t="array" ref="AM1602">IF(AL1602=1,1,
   IF(ISTEXT(AK1602),1,
   IF(AO1602&gt;1,AM1601,
   IF(AI1602=1,
      IF(SUMPRODUCT((LEN($Y$2:$Y$4096)-LEN(SUBSTITUTE($Y$2:$Y$4096,AA1602,"")))/LEN(AA1602))&gt;0,2,1),
      IF(
         SUMPRODUCT((LEN($Y$2:$Y$4096)-LEN(SUBSTITUTE($Y$2:$Y$4096,AA1602,"")))/LEN(AA1602))
         - SUMPRODUCT((LEN($Y$2:$Y$4096)-LEN(SUBSTITUTE($Y$2:$Y$4096,"Alolan "&amp;AA1602,"")))/LEN("Alolan "&amp;AA1602))
         - SUMPRODUCT((LEN($Y$2:$Y$4096)-LEN(SUBSTITUTE($Y$2:$Y$4096,"Galarian "&amp;AA1602,"")))/LEN("Galarian "&amp;AA1602))
         - SUMPRODUCT((LEN($Y$2:$Y$4096)-LEN(SUBSTITUTE($Y$2:$Y$4096,"Hisuian "&amp;AA1602,"")))/LEN("Hisuian "&amp;AA1602))
         - SUMPRODUCT((LEN($Y$2:$Y$4096)-LEN(SUBSTITUTE($Y$2:$Y$4096,"Paldean "&amp;AA1602,"")))/LEN("Paldean "&amp;AA1602))
      &gt;0,2,1)
   ))))</f>
        <v>2</v>
      </c>
      <c r="AN1602">
        <v>0</v>
      </c>
      <c r="AO1602">
        <v>0</v>
      </c>
    </row>
    <row r="1603" spans="1:41" x14ac:dyDescent="0.25">
      <c r="A1603">
        <v>597</v>
      </c>
      <c r="B1603" t="s">
        <v>2317</v>
      </c>
      <c r="C1603" t="s">
        <v>1468</v>
      </c>
      <c r="D1603" t="s">
        <v>1514</v>
      </c>
      <c r="E1603">
        <v>44</v>
      </c>
      <c r="F1603">
        <v>50</v>
      </c>
      <c r="G1603">
        <v>91</v>
      </c>
      <c r="H1603">
        <v>24</v>
      </c>
      <c r="I1603">
        <v>86</v>
      </c>
      <c r="J1603">
        <v>10</v>
      </c>
      <c r="K1603" t="s">
        <v>2318</v>
      </c>
      <c r="L1603" t="s">
        <v>253</v>
      </c>
      <c r="M1603" t="s">
        <v>248</v>
      </c>
      <c r="N1603">
        <v>3.1399999999999997</v>
      </c>
      <c r="O1603">
        <v>7.07</v>
      </c>
      <c r="R1603">
        <f t="shared" si="108"/>
        <v>3</v>
      </c>
      <c r="S1603">
        <f t="shared" si="109"/>
        <v>7</v>
      </c>
      <c r="T1603">
        <f t="shared" si="106"/>
        <v>10</v>
      </c>
      <c r="U1603" t="s">
        <v>1468</v>
      </c>
      <c r="V1603" t="s">
        <v>1514</v>
      </c>
      <c r="W1603" t="s">
        <v>1512</v>
      </c>
      <c r="X1603" t="s">
        <v>1499</v>
      </c>
      <c r="Y1603" t="s">
        <v>2319</v>
      </c>
      <c r="Z1603" cm="1">
        <f t="array" ref="Z1603">IF(ISBLANK(AK1603),_xlfn.LET(
    _xlpm.nameBeforeSlash, IF(ISNUMBER(SEARCH("/", Y1603)), LEFT(Y1603, SEARCH("/", Y1603)-1), Y1603),
    _xlpm.matchRow, IFERROR(MATCH(_xlpm.nameBeforeSlash, AA:AA, 0), ""),
    _xlpm.difference, IF(_xlpm.matchRow="", "", ABS((R1603 + S1603)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),IF(ISBLANK(Y1603),"","Hidden"))</f>
        <v>17</v>
      </c>
      <c r="AA1603" t="s">
        <v>2317</v>
      </c>
      <c r="AC1603" t="s">
        <v>921</v>
      </c>
      <c r="AD1603" t="str">
        <f>_xlfn.XLOOKUP(AC1603,moves!A:A,moves!B:B)</f>
        <v>bug</v>
      </c>
      <c r="AE1603">
        <f>_xlfn.XLOOKUP(AC1603,moves!A:A,moves!D:D)</f>
        <v>2</v>
      </c>
      <c r="AF1603" t="str">
        <f>_xlfn.XLOOKUP(AC1603,moves!A:A,moves!E:E)</f>
        <v>Regular hits deal +1 damage.</v>
      </c>
      <c r="AG1603">
        <v>1</v>
      </c>
      <c r="AH1603">
        <v>0</v>
      </c>
      <c r="AI1603">
        <f t="shared" si="107"/>
        <v>0</v>
      </c>
      <c r="AJ1603" t="s">
        <v>870</v>
      </c>
      <c r="AL1603">
        <v>0</v>
      </c>
      <c r="AM1603" cm="1">
        <f t="array" ref="AM1603">IF(AL1603=1,1,
   IF(ISTEXT(AK1603),1,
   IF(AO1603&gt;1,AM1602,
   IF(AI1603=1,
      IF(SUMPRODUCT((LEN($Y$2:$Y$4096)-LEN(SUBSTITUTE($Y$2:$Y$4096,AA1603,"")))/LEN(AA1603))&gt;0,2,1),
      IF(
         SUMPRODUCT((LEN($Y$2:$Y$4096)-LEN(SUBSTITUTE($Y$2:$Y$4096,AA1603,"")))/LEN(AA1603))
         - SUMPRODUCT((LEN($Y$2:$Y$4096)-LEN(SUBSTITUTE($Y$2:$Y$4096,"Alolan "&amp;AA1603,"")))/LEN("Alolan "&amp;AA1603))
         - SUMPRODUCT((LEN($Y$2:$Y$4096)-LEN(SUBSTITUTE($Y$2:$Y$4096,"Galarian "&amp;AA1603,"")))/LEN("Galarian "&amp;AA1603))
         - SUMPRODUCT((LEN($Y$2:$Y$4096)-LEN(SUBSTITUTE($Y$2:$Y$4096,"Hisuian "&amp;AA1603,"")))/LEN("Hisuian "&amp;AA1603))
         - SUMPRODUCT((LEN($Y$2:$Y$4096)-LEN(SUBSTITUTE($Y$2:$Y$4096,"Paldean "&amp;AA1603,"")))/LEN("Paldean "&amp;AA1603))
      &gt;0,2,1)
   ))))</f>
        <v>1</v>
      </c>
      <c r="AN1603">
        <v>0</v>
      </c>
      <c r="AO1603">
        <v>0</v>
      </c>
    </row>
    <row r="1604" spans="1:41" x14ac:dyDescent="0.25">
      <c r="A1604" t="s">
        <v>4372</v>
      </c>
      <c r="B1604" t="s">
        <v>2317</v>
      </c>
      <c r="C1604" t="s">
        <v>1468</v>
      </c>
      <c r="D1604" t="s">
        <v>1514</v>
      </c>
      <c r="E1604">
        <v>44</v>
      </c>
      <c r="F1604">
        <v>50</v>
      </c>
      <c r="G1604">
        <v>91</v>
      </c>
      <c r="H1604">
        <v>24</v>
      </c>
      <c r="I1604">
        <v>86</v>
      </c>
      <c r="J1604">
        <v>10</v>
      </c>
      <c r="K1604" t="s">
        <v>2318</v>
      </c>
      <c r="L1604" t="s">
        <v>253</v>
      </c>
      <c r="M1604" t="s">
        <v>248</v>
      </c>
      <c r="N1604">
        <v>3.1399999999999997</v>
      </c>
      <c r="O1604">
        <v>7.07</v>
      </c>
      <c r="R1604">
        <f t="shared" si="108"/>
        <v>3</v>
      </c>
      <c r="S1604">
        <f t="shared" si="109"/>
        <v>7</v>
      </c>
      <c r="T1604">
        <f t="shared" si="106"/>
        <v>10</v>
      </c>
      <c r="U1604" t="s">
        <v>1468</v>
      </c>
      <c r="V1604" t="s">
        <v>1514</v>
      </c>
      <c r="W1604" t="s">
        <v>1512</v>
      </c>
      <c r="X1604" t="s">
        <v>1499</v>
      </c>
      <c r="Y1604" t="s">
        <v>5643</v>
      </c>
      <c r="Z1604" cm="1">
        <f t="array" ref="Z1604">IF(ISBLANK(AK1604),_xlfn.LET(
    _xlpm.nameBeforeSlash, IF(ISNUMBER(SEARCH("/", Y1604)), LEFT(Y1604, SEARCH("/", Y1604)-1), Y1604),
    _xlpm.matchRow, IFERROR(MATCH(_xlpm.nameBeforeSlash, AA:AA, 0), ""),
    _xlpm.difference, IF(_xlpm.matchRow="", "", ABS((R1604 + S1604)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),IF(ISBLANK(Y1604),"","Hidden"))</f>
        <v>17</v>
      </c>
      <c r="AA1604" t="s">
        <v>5644</v>
      </c>
      <c r="AC1604" t="s">
        <v>1161</v>
      </c>
      <c r="AD1604" t="str">
        <f>_xlfn.XLOOKUP(AC1604,moves!A:A,moves!B:B)</f>
        <v>grass</v>
      </c>
      <c r="AE1604">
        <f>_xlfn.XLOOKUP(AC1604,moves!A:A,moves!D:D)</f>
        <v>2</v>
      </c>
      <c r="AF1604" t="str">
        <f>_xlfn.XLOOKUP(AC1604,moves!A:A,moves!E:E)</f>
        <v>Heal 2 damage at the end of the user's turns. The user may no longer switch out or flee the battle.</v>
      </c>
      <c r="AG1604">
        <v>1</v>
      </c>
      <c r="AH1604">
        <v>0</v>
      </c>
      <c r="AI1604">
        <f t="shared" si="107"/>
        <v>1</v>
      </c>
      <c r="AJ1604" t="s">
        <v>523</v>
      </c>
      <c r="AL1604">
        <v>0</v>
      </c>
      <c r="AM1604" cm="1">
        <f t="array" ref="AM1604">IF(AL1604=1,1,
   IF(ISTEXT(AK1604),1,
   IF(AO1604&gt;1,AM1603,
   IF(AI1604=1,
      IF(SUMPRODUCT((LEN($Y$2:$Y$4096)-LEN(SUBSTITUTE($Y$2:$Y$4096,AA1604,"")))/LEN(AA1604))&gt;0,2,1),
      IF(
         SUMPRODUCT((LEN($Y$2:$Y$4096)-LEN(SUBSTITUTE($Y$2:$Y$4096,AA1604,"")))/LEN(AA1604))
         - SUMPRODUCT((LEN($Y$2:$Y$4096)-LEN(SUBSTITUTE($Y$2:$Y$4096,"Alolan "&amp;AA1604,"")))/LEN("Alolan "&amp;AA1604))
         - SUMPRODUCT((LEN($Y$2:$Y$4096)-LEN(SUBSTITUTE($Y$2:$Y$4096,"Galarian "&amp;AA1604,"")))/LEN("Galarian "&amp;AA1604))
         - SUMPRODUCT((LEN($Y$2:$Y$4096)-LEN(SUBSTITUTE($Y$2:$Y$4096,"Hisuian "&amp;AA1604,"")))/LEN("Hisuian "&amp;AA1604))
         - SUMPRODUCT((LEN($Y$2:$Y$4096)-LEN(SUBSTITUTE($Y$2:$Y$4096,"Paldean "&amp;AA1604,"")))/LEN("Paldean "&amp;AA1604))
      &gt;0,2,1)
   ))))</f>
        <v>1</v>
      </c>
      <c r="AN1604">
        <v>0</v>
      </c>
      <c r="AO1604">
        <v>0</v>
      </c>
    </row>
    <row r="1605" spans="1:41" x14ac:dyDescent="0.25">
      <c r="A1605">
        <v>598</v>
      </c>
      <c r="B1605" t="s">
        <v>2319</v>
      </c>
      <c r="C1605" t="s">
        <v>1468</v>
      </c>
      <c r="D1605" t="s">
        <v>1514</v>
      </c>
      <c r="E1605">
        <v>74</v>
      </c>
      <c r="F1605">
        <v>94</v>
      </c>
      <c r="G1605">
        <v>131</v>
      </c>
      <c r="H1605">
        <v>54</v>
      </c>
      <c r="I1605">
        <v>116</v>
      </c>
      <c r="J1605">
        <v>20</v>
      </c>
      <c r="K1605" t="s">
        <v>2320</v>
      </c>
      <c r="L1605" t="s">
        <v>253</v>
      </c>
      <c r="M1605" t="s">
        <v>248</v>
      </c>
      <c r="N1605">
        <v>6.04</v>
      </c>
      <c r="O1605">
        <v>10.370000000000001</v>
      </c>
      <c r="Q1605">
        <v>3</v>
      </c>
      <c r="R1605">
        <f t="shared" si="108"/>
        <v>6</v>
      </c>
      <c r="S1605">
        <f t="shared" si="109"/>
        <v>13</v>
      </c>
      <c r="T1605">
        <f t="shared" si="106"/>
        <v>19</v>
      </c>
      <c r="U1605" t="s">
        <v>1468</v>
      </c>
      <c r="V1605" t="s">
        <v>1514</v>
      </c>
      <c r="W1605" t="s">
        <v>1512</v>
      </c>
      <c r="X1605" t="s">
        <v>1499</v>
      </c>
      <c r="Z1605" t="str" cm="1">
        <f t="array" ref="Z1605">IF(ISBLANK(AK1605),_xlfn.LET(
    _xlpm.nameBeforeSlash, IF(ISNUMBER(SEARCH("/", Y1605)), LEFT(Y1605, SEARCH("/", Y1605)-1), Y1605),
    _xlpm.matchRow, IFERROR(MATCH(_xlpm.nameBeforeSlash, AA:AA, 0), ""),
    _xlpm.difference, IF(_xlpm.matchRow="", "", ABS((R1605 + S1605)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),IF(ISBLANK(Y1605),"","Hidden"))</f>
        <v/>
      </c>
      <c r="AA1605" t="s">
        <v>2319</v>
      </c>
      <c r="AC1605" t="s">
        <v>1370</v>
      </c>
      <c r="AD1605" t="str">
        <f>_xlfn.XLOOKUP(AC1605,moves!A:A,moves!B:B)</f>
        <v>steel</v>
      </c>
      <c r="AE1605">
        <f>_xlfn.XLOOKUP(AC1605,moves!A:A,moves!D:D)</f>
        <v>2</v>
      </c>
      <c r="AF1605" t="str">
        <f>_xlfn.XLOOKUP(AC1605,moves!A:A,moves!E:E)</f>
        <v>For every 2 initiative the target has more than the user: Increase attack strength by 1 (Max 7 attack strength).</v>
      </c>
      <c r="AG1605">
        <v>0</v>
      </c>
      <c r="AH1605">
        <v>0</v>
      </c>
      <c r="AI1605">
        <f t="shared" si="107"/>
        <v>0</v>
      </c>
      <c r="AJ1605" t="s">
        <v>525</v>
      </c>
      <c r="AL1605">
        <v>0</v>
      </c>
      <c r="AM1605" cm="1">
        <f t="array" ref="AM1605">IF(AL1605=1,1,
   IF(ISTEXT(AK1605),1,
   IF(AO1605&gt;1,AM1604,
   IF(AI1605=1,
      IF(SUMPRODUCT((LEN($Y$2:$Y$4096)-LEN(SUBSTITUTE($Y$2:$Y$4096,AA1605,"")))/LEN(AA1605))&gt;0,2,1),
      IF(
         SUMPRODUCT((LEN($Y$2:$Y$4096)-LEN(SUBSTITUTE($Y$2:$Y$4096,AA1605,"")))/LEN(AA1605))
         - SUMPRODUCT((LEN($Y$2:$Y$4096)-LEN(SUBSTITUTE($Y$2:$Y$4096,"Alolan "&amp;AA1605,"")))/LEN("Alolan "&amp;AA1605))
         - SUMPRODUCT((LEN($Y$2:$Y$4096)-LEN(SUBSTITUTE($Y$2:$Y$4096,"Galarian "&amp;AA1605,"")))/LEN("Galarian "&amp;AA1605))
         - SUMPRODUCT((LEN($Y$2:$Y$4096)-LEN(SUBSTITUTE($Y$2:$Y$4096,"Hisuian "&amp;AA1605,"")))/LEN("Hisuian "&amp;AA1605))
         - SUMPRODUCT((LEN($Y$2:$Y$4096)-LEN(SUBSTITUTE($Y$2:$Y$4096,"Paldean "&amp;AA1605,"")))/LEN("Paldean "&amp;AA1605))
      &gt;0,2,1)
   ))))</f>
        <v>2</v>
      </c>
      <c r="AN1605">
        <v>0</v>
      </c>
      <c r="AO1605">
        <v>0</v>
      </c>
    </row>
    <row r="1606" spans="1:41" x14ac:dyDescent="0.25">
      <c r="A1606" t="s">
        <v>4373</v>
      </c>
      <c r="B1606" t="s">
        <v>2319</v>
      </c>
      <c r="C1606" t="s">
        <v>1468</v>
      </c>
      <c r="D1606" t="s">
        <v>1514</v>
      </c>
      <c r="E1606">
        <v>74</v>
      </c>
      <c r="F1606">
        <v>94</v>
      </c>
      <c r="G1606">
        <v>131</v>
      </c>
      <c r="H1606">
        <v>54</v>
      </c>
      <c r="I1606">
        <v>116</v>
      </c>
      <c r="J1606">
        <v>20</v>
      </c>
      <c r="K1606" t="s">
        <v>2320</v>
      </c>
      <c r="L1606" t="s">
        <v>253</v>
      </c>
      <c r="M1606" t="s">
        <v>248</v>
      </c>
      <c r="N1606">
        <v>6.04</v>
      </c>
      <c r="O1606">
        <v>10.370000000000001</v>
      </c>
      <c r="Q1606">
        <v>3</v>
      </c>
      <c r="R1606">
        <f t="shared" si="108"/>
        <v>6</v>
      </c>
      <c r="S1606">
        <f t="shared" si="109"/>
        <v>13</v>
      </c>
      <c r="T1606">
        <f t="shared" ref="T1606:T1669" si="110">SUM(S1606,R1606)</f>
        <v>19</v>
      </c>
      <c r="U1606" t="s">
        <v>1468</v>
      </c>
      <c r="V1606" t="s">
        <v>1514</v>
      </c>
      <c r="W1606" t="s">
        <v>1512</v>
      </c>
      <c r="X1606" t="s">
        <v>1499</v>
      </c>
      <c r="Z1606" t="str" cm="1">
        <f t="array" ref="Z1606">IF(ISBLANK(AK1606),_xlfn.LET(
    _xlpm.nameBeforeSlash, IF(ISNUMBER(SEARCH("/", Y1606)), LEFT(Y1606, SEARCH("/", Y1606)-1), Y1606),
    _xlpm.matchRow, IFERROR(MATCH(_xlpm.nameBeforeSlash, AA:AA, 0), ""),
    _xlpm.difference, IF(_xlpm.matchRow="", "", ABS((R1606 + S1606)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),IF(ISBLANK(Y1606),"","Hidden"))</f>
        <v/>
      </c>
      <c r="AA1606" t="s">
        <v>5643</v>
      </c>
      <c r="AC1606" t="s">
        <v>450</v>
      </c>
      <c r="AD1606" t="str">
        <f>_xlfn.XLOOKUP(AC1606,moves!A:A,moves!B:B)</f>
        <v>normal</v>
      </c>
      <c r="AE1606">
        <f>_xlfn.XLOOKUP(AC1606,moves!A:A,moves!D:D)</f>
        <v>6</v>
      </c>
      <c r="AF1606" t="str">
        <f>_xlfn.XLOOKUP(AC1606,moves!A:A,moves!E:E)</f>
        <v>Critical hits deal +2 damage. For each critical hit rolled: The user takes 3 damage.</v>
      </c>
      <c r="AG1606">
        <v>0</v>
      </c>
      <c r="AH1606">
        <v>0</v>
      </c>
      <c r="AI1606">
        <f t="shared" ref="AI1606:AI1669" si="111">IF(ISNUMBER(SEARCH("Shiny ", AA1606)), 1, 0)</f>
        <v>1</v>
      </c>
      <c r="AJ1606" t="s">
        <v>525</v>
      </c>
      <c r="AL1606">
        <v>0</v>
      </c>
      <c r="AM1606" cm="1">
        <f t="array" ref="AM1606">IF(AL1606=1,1,
   IF(ISTEXT(AK1606),1,
   IF(AO1606&gt;1,AM1605,
   IF(AI1606=1,
      IF(SUMPRODUCT((LEN($Y$2:$Y$4096)-LEN(SUBSTITUTE($Y$2:$Y$4096,AA1606,"")))/LEN(AA1606))&gt;0,2,1),
      IF(
         SUMPRODUCT((LEN($Y$2:$Y$4096)-LEN(SUBSTITUTE($Y$2:$Y$4096,AA1606,"")))/LEN(AA1606))
         - SUMPRODUCT((LEN($Y$2:$Y$4096)-LEN(SUBSTITUTE($Y$2:$Y$4096,"Alolan "&amp;AA1606,"")))/LEN("Alolan "&amp;AA1606))
         - SUMPRODUCT((LEN($Y$2:$Y$4096)-LEN(SUBSTITUTE($Y$2:$Y$4096,"Galarian "&amp;AA1606,"")))/LEN("Galarian "&amp;AA1606))
         - SUMPRODUCT((LEN($Y$2:$Y$4096)-LEN(SUBSTITUTE($Y$2:$Y$4096,"Hisuian "&amp;AA1606,"")))/LEN("Hisuian "&amp;AA1606))
         - SUMPRODUCT((LEN($Y$2:$Y$4096)-LEN(SUBSTITUTE($Y$2:$Y$4096,"Paldean "&amp;AA1606,"")))/LEN("Paldean "&amp;AA1606))
      &gt;0,2,1)
   ))))</f>
        <v>2</v>
      </c>
      <c r="AN1606">
        <v>0</v>
      </c>
      <c r="AO1606">
        <v>0</v>
      </c>
    </row>
    <row r="1607" spans="1:41" x14ac:dyDescent="0.25">
      <c r="A1607">
        <v>599</v>
      </c>
      <c r="B1607" t="s">
        <v>2321</v>
      </c>
      <c r="C1607" t="s">
        <v>1514</v>
      </c>
      <c r="D1607"/>
      <c r="E1607">
        <v>40</v>
      </c>
      <c r="F1607">
        <v>55</v>
      </c>
      <c r="G1607">
        <v>70</v>
      </c>
      <c r="H1607">
        <v>45</v>
      </c>
      <c r="I1607">
        <v>60</v>
      </c>
      <c r="J1607">
        <v>30</v>
      </c>
      <c r="K1607" t="s">
        <v>2322</v>
      </c>
      <c r="L1607" t="s">
        <v>253</v>
      </c>
      <c r="M1607" t="s">
        <v>249</v>
      </c>
      <c r="N1607">
        <v>4.4000000000000004</v>
      </c>
      <c r="O1607">
        <v>5.5</v>
      </c>
      <c r="R1607">
        <f t="shared" si="108"/>
        <v>4</v>
      </c>
      <c r="S1607">
        <f t="shared" si="109"/>
        <v>6</v>
      </c>
      <c r="T1607">
        <f t="shared" si="110"/>
        <v>10</v>
      </c>
      <c r="U1607" t="s">
        <v>1514</v>
      </c>
      <c r="V1607" t="s">
        <v>1521</v>
      </c>
      <c r="W1607" t="s">
        <v>1512</v>
      </c>
      <c r="X1607" t="s">
        <v>1546</v>
      </c>
      <c r="Y1607" t="s">
        <v>2323</v>
      </c>
      <c r="Z1607" cm="1">
        <f t="array" ref="Z1607">IF(ISBLANK(AK1607),_xlfn.LET(
    _xlpm.nameBeforeSlash, IF(ISNUMBER(SEARCH("/", Y1607)), LEFT(Y1607, SEARCH("/", Y1607)-1), Y1607),
    _xlpm.matchRow, IFERROR(MATCH(_xlpm.nameBeforeSlash, AA:AA, 0), ""),
    _xlpm.difference, IF(_xlpm.matchRow="", "", ABS((R1607 + S1607)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),IF(ISBLANK(Y1607),"","Hidden"))</f>
        <v>9</v>
      </c>
      <c r="AA1607" t="s">
        <v>2321</v>
      </c>
      <c r="AC1607" t="s">
        <v>1373</v>
      </c>
      <c r="AD1607" t="str">
        <f>_xlfn.XLOOKUP(AC1607,moves!A:A,moves!B:B)</f>
        <v>steel</v>
      </c>
      <c r="AE1607">
        <f>_xlfn.XLOOKUP(AC1607,moves!A:A,moves!D:D)</f>
        <v>2</v>
      </c>
      <c r="AF1607" t="str">
        <f>_xlfn.XLOOKUP(AC1607,moves!A:A,moves!E:E)</f>
        <v>Change the user's initiative to the average of the user's and the target's initiative, rounded down.</v>
      </c>
      <c r="AG1607">
        <v>1</v>
      </c>
      <c r="AH1607">
        <v>0</v>
      </c>
      <c r="AI1607">
        <f t="shared" si="111"/>
        <v>0</v>
      </c>
      <c r="AJ1607" t="s">
        <v>870</v>
      </c>
      <c r="AL1607">
        <v>0</v>
      </c>
      <c r="AM1607" cm="1">
        <f t="array" ref="AM1607">IF(AL1607=1,1,
   IF(ISTEXT(AK1607),1,
   IF(AO1607&gt;1,AM1606,
   IF(AI1607=1,
      IF(SUMPRODUCT((LEN($Y$2:$Y$4096)-LEN(SUBSTITUTE($Y$2:$Y$4096,AA1607,"")))/LEN(AA1607))&gt;0,2,1),
      IF(
         SUMPRODUCT((LEN($Y$2:$Y$4096)-LEN(SUBSTITUTE($Y$2:$Y$4096,AA1607,"")))/LEN(AA1607))
         - SUMPRODUCT((LEN($Y$2:$Y$4096)-LEN(SUBSTITUTE($Y$2:$Y$4096,"Alolan "&amp;AA1607,"")))/LEN("Alolan "&amp;AA1607))
         - SUMPRODUCT((LEN($Y$2:$Y$4096)-LEN(SUBSTITUTE($Y$2:$Y$4096,"Galarian "&amp;AA1607,"")))/LEN("Galarian "&amp;AA1607))
         - SUMPRODUCT((LEN($Y$2:$Y$4096)-LEN(SUBSTITUTE($Y$2:$Y$4096,"Hisuian "&amp;AA1607,"")))/LEN("Hisuian "&amp;AA1607))
         - SUMPRODUCT((LEN($Y$2:$Y$4096)-LEN(SUBSTITUTE($Y$2:$Y$4096,"Paldean "&amp;AA1607,"")))/LEN("Paldean "&amp;AA1607))
      &gt;0,2,1)
   ))))</f>
        <v>2</v>
      </c>
      <c r="AN1607">
        <v>0</v>
      </c>
      <c r="AO1607">
        <v>0</v>
      </c>
    </row>
    <row r="1608" spans="1:41" x14ac:dyDescent="0.25">
      <c r="A1608" t="s">
        <v>4374</v>
      </c>
      <c r="B1608" t="s">
        <v>2321</v>
      </c>
      <c r="C1608" t="s">
        <v>1514</v>
      </c>
      <c r="D1608"/>
      <c r="E1608">
        <v>40</v>
      </c>
      <c r="F1608">
        <v>55</v>
      </c>
      <c r="G1608">
        <v>70</v>
      </c>
      <c r="H1608">
        <v>45</v>
      </c>
      <c r="I1608">
        <v>60</v>
      </c>
      <c r="J1608">
        <v>30</v>
      </c>
      <c r="K1608" t="s">
        <v>2322</v>
      </c>
      <c r="L1608" t="s">
        <v>253</v>
      </c>
      <c r="M1608" t="s">
        <v>249</v>
      </c>
      <c r="N1608">
        <v>4.4000000000000004</v>
      </c>
      <c r="O1608">
        <v>5.5</v>
      </c>
      <c r="R1608">
        <f t="shared" si="108"/>
        <v>4</v>
      </c>
      <c r="S1608">
        <f t="shared" si="109"/>
        <v>6</v>
      </c>
      <c r="T1608">
        <f t="shared" si="110"/>
        <v>10</v>
      </c>
      <c r="U1608" t="s">
        <v>1514</v>
      </c>
      <c r="V1608" t="s">
        <v>1521</v>
      </c>
      <c r="W1608" t="s">
        <v>1512</v>
      </c>
      <c r="X1608" t="s">
        <v>1546</v>
      </c>
      <c r="Y1608" t="s">
        <v>5645</v>
      </c>
      <c r="Z1608" cm="1">
        <f t="array" ref="Z1608">IF(ISBLANK(AK1608),_xlfn.LET(
    _xlpm.nameBeforeSlash, IF(ISNUMBER(SEARCH("/", Y1608)), LEFT(Y1608, SEARCH("/", Y1608)-1), Y1608),
    _xlpm.matchRow, IFERROR(MATCH(_xlpm.nameBeforeSlash, AA:AA, 0), ""),
    _xlpm.difference, IF(_xlpm.matchRow="", "", ABS((R1608 + S1608)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),IF(ISBLANK(Y1608),"","Hidden"))</f>
        <v>9</v>
      </c>
      <c r="AA1608" t="s">
        <v>5646</v>
      </c>
      <c r="AC1608" t="s">
        <v>6401</v>
      </c>
      <c r="AD1608" t="str">
        <f>_xlfn.XLOOKUP(AC1608,moves!A:A,moves!B:B)</f>
        <v>electric</v>
      </c>
      <c r="AE1608" t="str">
        <f>_xlfn.XLOOKUP(AC1608,moves!A:A,moves!D:D)</f>
        <v>-</v>
      </c>
      <c r="AF1608" t="str">
        <f>_xlfn.XLOOKUP(AC1608,moves!A:A,moves!E:E)</f>
        <v>When the user next attacks with an Electric-type move: That move deals double damage.</v>
      </c>
      <c r="AG1608">
        <v>1</v>
      </c>
      <c r="AH1608">
        <v>0</v>
      </c>
      <c r="AI1608">
        <f t="shared" si="111"/>
        <v>1</v>
      </c>
      <c r="AJ1608" t="s">
        <v>523</v>
      </c>
      <c r="AL1608">
        <v>0</v>
      </c>
      <c r="AM1608" cm="1">
        <f t="array" ref="AM1608">IF(AL1608=1,1,
   IF(ISTEXT(AK1608),1,
   IF(AO1608&gt;1,AM1607,
   IF(AI1608=1,
      IF(SUMPRODUCT((LEN($Y$2:$Y$4096)-LEN(SUBSTITUTE($Y$2:$Y$4096,AA1608,"")))/LEN(AA1608))&gt;0,2,1),
      IF(
         SUMPRODUCT((LEN($Y$2:$Y$4096)-LEN(SUBSTITUTE($Y$2:$Y$4096,AA1608,"")))/LEN(AA1608))
         - SUMPRODUCT((LEN($Y$2:$Y$4096)-LEN(SUBSTITUTE($Y$2:$Y$4096,"Alolan "&amp;AA1608,"")))/LEN("Alolan "&amp;AA1608))
         - SUMPRODUCT((LEN($Y$2:$Y$4096)-LEN(SUBSTITUTE($Y$2:$Y$4096,"Galarian "&amp;AA1608,"")))/LEN("Galarian "&amp;AA1608))
         - SUMPRODUCT((LEN($Y$2:$Y$4096)-LEN(SUBSTITUTE($Y$2:$Y$4096,"Hisuian "&amp;AA1608,"")))/LEN("Hisuian "&amp;AA1608))
         - SUMPRODUCT((LEN($Y$2:$Y$4096)-LEN(SUBSTITUTE($Y$2:$Y$4096,"Paldean "&amp;AA1608,"")))/LEN("Paldean "&amp;AA1608))
      &gt;0,2,1)
   ))))</f>
        <v>2</v>
      </c>
      <c r="AN1608">
        <v>0</v>
      </c>
      <c r="AO1608">
        <v>0</v>
      </c>
    </row>
    <row r="1609" spans="1:41" x14ac:dyDescent="0.25">
      <c r="A1609">
        <v>600</v>
      </c>
      <c r="B1609" t="s">
        <v>2323</v>
      </c>
      <c r="C1609" t="s">
        <v>1514</v>
      </c>
      <c r="D1609"/>
      <c r="E1609">
        <v>60</v>
      </c>
      <c r="F1609">
        <v>80</v>
      </c>
      <c r="G1609">
        <v>95</v>
      </c>
      <c r="H1609">
        <v>70</v>
      </c>
      <c r="I1609">
        <v>85</v>
      </c>
      <c r="J1609">
        <v>50</v>
      </c>
      <c r="K1609" t="s">
        <v>2322</v>
      </c>
      <c r="L1609" t="s">
        <v>253</v>
      </c>
      <c r="M1609" t="s">
        <v>249</v>
      </c>
      <c r="N1609">
        <v>6.7</v>
      </c>
      <c r="O1609">
        <v>7.8</v>
      </c>
      <c r="R1609">
        <f t="shared" si="108"/>
        <v>7</v>
      </c>
      <c r="S1609">
        <f t="shared" si="109"/>
        <v>8</v>
      </c>
      <c r="T1609">
        <f t="shared" si="110"/>
        <v>15</v>
      </c>
      <c r="U1609" t="s">
        <v>1514</v>
      </c>
      <c r="V1609" t="s">
        <v>1521</v>
      </c>
      <c r="W1609" t="s">
        <v>1512</v>
      </c>
      <c r="X1609" t="s">
        <v>1546</v>
      </c>
      <c r="Y1609" t="s">
        <v>2324</v>
      </c>
      <c r="Z1609" cm="1">
        <f t="array" ref="Z1609">IF(ISBLANK(AK1609),_xlfn.LET(
    _xlpm.nameBeforeSlash, IF(ISNUMBER(SEARCH("/", Y1609)), LEFT(Y1609, SEARCH("/", Y1609)-1), Y1609),
    _xlpm.matchRow, IFERROR(MATCH(_xlpm.nameBeforeSlash, AA:AA, 0), ""),
    _xlpm.difference, IF(_xlpm.matchRow="", "", ABS((R1609 + S1609)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),IF(ISBLANK(Y1609),"","Hidden"))</f>
        <v>12</v>
      </c>
      <c r="AA1609" t="s">
        <v>2323</v>
      </c>
      <c r="AC1609" t="s">
        <v>1371</v>
      </c>
      <c r="AD1609" t="str">
        <f>_xlfn.XLOOKUP(AC1609,moves!A:A,moves!B:B)</f>
        <v>steel</v>
      </c>
      <c r="AE1609">
        <f>_xlfn.XLOOKUP(AC1609,moves!A:A,moves!D:D)</f>
        <v>2</v>
      </c>
      <c r="AF1609" t="str">
        <f>_xlfn.XLOOKUP(AC1609,moves!A:A,moves!E:E)</f>
        <v>Each time this move is used: Increase attack strength by 1 and the user's Initiative by 2.</v>
      </c>
      <c r="AG1609">
        <v>0</v>
      </c>
      <c r="AH1609">
        <v>0</v>
      </c>
      <c r="AI1609">
        <f t="shared" si="111"/>
        <v>0</v>
      </c>
      <c r="AJ1609" t="s">
        <v>524</v>
      </c>
      <c r="AL1609">
        <v>0</v>
      </c>
      <c r="AM1609" cm="1">
        <f t="array" ref="AM1609">IF(AL1609=1,1,
   IF(ISTEXT(AK1609),1,
   IF(AO1609&gt;1,AM1608,
   IF(AI1609=1,
      IF(SUMPRODUCT((LEN($Y$2:$Y$4096)-LEN(SUBSTITUTE($Y$2:$Y$4096,AA1609,"")))/LEN(AA1609))&gt;0,2,1),
      IF(
         SUMPRODUCT((LEN($Y$2:$Y$4096)-LEN(SUBSTITUTE($Y$2:$Y$4096,AA1609,"")))/LEN(AA1609))
         - SUMPRODUCT((LEN($Y$2:$Y$4096)-LEN(SUBSTITUTE($Y$2:$Y$4096,"Alolan "&amp;AA1609,"")))/LEN("Alolan "&amp;AA1609))
         - SUMPRODUCT((LEN($Y$2:$Y$4096)-LEN(SUBSTITUTE($Y$2:$Y$4096,"Galarian "&amp;AA1609,"")))/LEN("Galarian "&amp;AA1609))
         - SUMPRODUCT((LEN($Y$2:$Y$4096)-LEN(SUBSTITUTE($Y$2:$Y$4096,"Hisuian "&amp;AA1609,"")))/LEN("Hisuian "&amp;AA1609))
         - SUMPRODUCT((LEN($Y$2:$Y$4096)-LEN(SUBSTITUTE($Y$2:$Y$4096,"Paldean "&amp;AA1609,"")))/LEN("Paldean "&amp;AA1609))
      &gt;0,2,1)
   ))))</f>
        <v>2</v>
      </c>
      <c r="AN1609">
        <v>0</v>
      </c>
      <c r="AO1609">
        <v>0</v>
      </c>
    </row>
    <row r="1610" spans="1:41" x14ac:dyDescent="0.25">
      <c r="A1610" t="s">
        <v>4375</v>
      </c>
      <c r="B1610" t="s">
        <v>2323</v>
      </c>
      <c r="C1610" t="s">
        <v>1514</v>
      </c>
      <c r="D1610"/>
      <c r="E1610">
        <v>60</v>
      </c>
      <c r="F1610">
        <v>80</v>
      </c>
      <c r="G1610">
        <v>95</v>
      </c>
      <c r="H1610">
        <v>70</v>
      </c>
      <c r="I1610">
        <v>85</v>
      </c>
      <c r="J1610">
        <v>50</v>
      </c>
      <c r="K1610" t="s">
        <v>2322</v>
      </c>
      <c r="L1610" t="s">
        <v>253</v>
      </c>
      <c r="M1610" t="s">
        <v>249</v>
      </c>
      <c r="N1610">
        <v>6.7</v>
      </c>
      <c r="O1610">
        <v>7.8</v>
      </c>
      <c r="R1610">
        <f t="shared" si="108"/>
        <v>7</v>
      </c>
      <c r="S1610">
        <f t="shared" si="109"/>
        <v>8</v>
      </c>
      <c r="T1610">
        <f t="shared" si="110"/>
        <v>15</v>
      </c>
      <c r="U1610" t="s">
        <v>1514</v>
      </c>
      <c r="V1610" t="s">
        <v>1521</v>
      </c>
      <c r="W1610" t="s">
        <v>1512</v>
      </c>
      <c r="X1610" t="s">
        <v>1546</v>
      </c>
      <c r="Y1610" t="s">
        <v>5647</v>
      </c>
      <c r="Z1610" cm="1">
        <f t="array" ref="Z1610">IF(ISBLANK(AK1610),_xlfn.LET(
    _xlpm.nameBeforeSlash, IF(ISNUMBER(SEARCH("/", Y1610)), LEFT(Y1610, SEARCH("/", Y1610)-1), Y1610),
    _xlpm.matchRow, IFERROR(MATCH(_xlpm.nameBeforeSlash, AA:AA, 0), ""),
    _xlpm.difference, IF(_xlpm.matchRow="", "", ABS((R1610 + S1610)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),IF(ISBLANK(Y1610),"","Hidden"))</f>
        <v>12</v>
      </c>
      <c r="AA1610" t="s">
        <v>5645</v>
      </c>
      <c r="AC1610" t="s">
        <v>6681</v>
      </c>
      <c r="AD1610" t="str">
        <f>_xlfn.XLOOKUP(AC1610,moves!A:A,moves!B:B)</f>
        <v>steel</v>
      </c>
      <c r="AE1610">
        <f>_xlfn.XLOOKUP(AC1610,moves!A:A,moves!D:D)</f>
        <v>1</v>
      </c>
      <c r="AF1610" t="str">
        <f>_xlfn.XLOOKUP(AC1610,moves!A:A,moves!E:E)</f>
        <v>When the target is next attacked: Add 1 critical hit to the roll.</v>
      </c>
      <c r="AG1610">
        <v>0</v>
      </c>
      <c r="AH1610">
        <v>0</v>
      </c>
      <c r="AI1610">
        <f t="shared" si="111"/>
        <v>1</v>
      </c>
      <c r="AJ1610" t="s">
        <v>524</v>
      </c>
      <c r="AL1610">
        <v>0</v>
      </c>
      <c r="AM1610" cm="1">
        <f t="array" ref="AM1610">IF(AL1610=1,1,
   IF(ISTEXT(AK1610),1,
   IF(AO1610&gt;1,AM1609,
   IF(AI1610=1,
      IF(SUMPRODUCT((LEN($Y$2:$Y$4096)-LEN(SUBSTITUTE($Y$2:$Y$4096,AA1610,"")))/LEN(AA1610))&gt;0,2,1),
      IF(
         SUMPRODUCT((LEN($Y$2:$Y$4096)-LEN(SUBSTITUTE($Y$2:$Y$4096,AA1610,"")))/LEN(AA1610))
         - SUMPRODUCT((LEN($Y$2:$Y$4096)-LEN(SUBSTITUTE($Y$2:$Y$4096,"Alolan "&amp;AA1610,"")))/LEN("Alolan "&amp;AA1610))
         - SUMPRODUCT((LEN($Y$2:$Y$4096)-LEN(SUBSTITUTE($Y$2:$Y$4096,"Galarian "&amp;AA1610,"")))/LEN("Galarian "&amp;AA1610))
         - SUMPRODUCT((LEN($Y$2:$Y$4096)-LEN(SUBSTITUTE($Y$2:$Y$4096,"Hisuian "&amp;AA1610,"")))/LEN("Hisuian "&amp;AA1610))
         - SUMPRODUCT((LEN($Y$2:$Y$4096)-LEN(SUBSTITUTE($Y$2:$Y$4096,"Paldean "&amp;AA1610,"")))/LEN("Paldean "&amp;AA1610))
      &gt;0,2,1)
   ))))</f>
        <v>2</v>
      </c>
      <c r="AN1610">
        <v>0</v>
      </c>
      <c r="AO1610">
        <v>0</v>
      </c>
    </row>
    <row r="1611" spans="1:41" x14ac:dyDescent="0.25">
      <c r="A1611">
        <v>601</v>
      </c>
      <c r="B1611" t="s">
        <v>2324</v>
      </c>
      <c r="C1611" t="s">
        <v>1514</v>
      </c>
      <c r="D1611"/>
      <c r="E1611">
        <v>60</v>
      </c>
      <c r="F1611">
        <v>100</v>
      </c>
      <c r="G1611">
        <v>115</v>
      </c>
      <c r="H1611">
        <v>70</v>
      </c>
      <c r="I1611">
        <v>85</v>
      </c>
      <c r="J1611">
        <v>90</v>
      </c>
      <c r="K1611" t="s">
        <v>2322</v>
      </c>
      <c r="L1611" t="s">
        <v>253</v>
      </c>
      <c r="M1611" t="s">
        <v>249</v>
      </c>
      <c r="N1611">
        <v>9.3000000000000007</v>
      </c>
      <c r="O1611">
        <v>8.4</v>
      </c>
      <c r="Q1611">
        <v>2</v>
      </c>
      <c r="R1611">
        <f t="shared" si="108"/>
        <v>9</v>
      </c>
      <c r="S1611">
        <f t="shared" si="109"/>
        <v>10</v>
      </c>
      <c r="T1611">
        <f t="shared" si="110"/>
        <v>19</v>
      </c>
      <c r="U1611" t="s">
        <v>1514</v>
      </c>
      <c r="V1611" t="s">
        <v>1521</v>
      </c>
      <c r="W1611" t="s">
        <v>1512</v>
      </c>
      <c r="X1611" t="s">
        <v>1546</v>
      </c>
      <c r="Z1611" t="str" cm="1">
        <f t="array" ref="Z1611">IF(ISBLANK(AK1611),_xlfn.LET(
    _xlpm.nameBeforeSlash, IF(ISNUMBER(SEARCH("/", Y1611)), LEFT(Y1611, SEARCH("/", Y1611)-1), Y1611),
    _xlpm.matchRow, IFERROR(MATCH(_xlpm.nameBeforeSlash, AA:AA, 0), ""),
    _xlpm.difference, IF(_xlpm.matchRow="", "", ABS((R1611 + S1611)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),IF(ISBLANK(Y1611),"","Hidden"))</f>
        <v/>
      </c>
      <c r="AA1611" t="s">
        <v>2324</v>
      </c>
      <c r="AC1611" t="s">
        <v>1367</v>
      </c>
      <c r="AD1611" t="str">
        <f>_xlfn.XLOOKUP(AC1611,moves!A:A,moves!B:B)</f>
        <v>steel</v>
      </c>
      <c r="AE1611">
        <f>_xlfn.XLOOKUP(AC1611,moves!A:A,moves!D:D)</f>
        <v>2</v>
      </c>
      <c r="AF1611" t="str">
        <f>_xlfn.XLOOKUP(AC1611,moves!A:A,moves!E:E)</f>
        <v>At the end of the next round: Damage dealt by this attack is dealt to the target a second time.</v>
      </c>
      <c r="AG1611">
        <v>0</v>
      </c>
      <c r="AH1611">
        <v>0</v>
      </c>
      <c r="AI1611">
        <f t="shared" si="111"/>
        <v>0</v>
      </c>
      <c r="AJ1611" t="s">
        <v>525</v>
      </c>
      <c r="AL1611">
        <v>0</v>
      </c>
      <c r="AM1611" cm="1">
        <f t="array" ref="AM1611">IF(AL1611=1,1,
   IF(ISTEXT(AK1611),1,
   IF(AO1611&gt;1,AM1610,
   IF(AI1611=1,
      IF(SUMPRODUCT((LEN($Y$2:$Y$4096)-LEN(SUBSTITUTE($Y$2:$Y$4096,AA1611,"")))/LEN(AA1611))&gt;0,2,1),
      IF(
         SUMPRODUCT((LEN($Y$2:$Y$4096)-LEN(SUBSTITUTE($Y$2:$Y$4096,AA1611,"")))/LEN(AA1611))
         - SUMPRODUCT((LEN($Y$2:$Y$4096)-LEN(SUBSTITUTE($Y$2:$Y$4096,"Alolan "&amp;AA1611,"")))/LEN("Alolan "&amp;AA1611))
         - SUMPRODUCT((LEN($Y$2:$Y$4096)-LEN(SUBSTITUTE($Y$2:$Y$4096,"Galarian "&amp;AA1611,"")))/LEN("Galarian "&amp;AA1611))
         - SUMPRODUCT((LEN($Y$2:$Y$4096)-LEN(SUBSTITUTE($Y$2:$Y$4096,"Hisuian "&amp;AA1611,"")))/LEN("Hisuian "&amp;AA1611))
         - SUMPRODUCT((LEN($Y$2:$Y$4096)-LEN(SUBSTITUTE($Y$2:$Y$4096,"Paldean "&amp;AA1611,"")))/LEN("Paldean "&amp;AA1611))
      &gt;0,2,1)
   ))))</f>
        <v>2</v>
      </c>
      <c r="AN1611">
        <v>0</v>
      </c>
      <c r="AO1611">
        <v>0</v>
      </c>
    </row>
    <row r="1612" spans="1:41" x14ac:dyDescent="0.25">
      <c r="A1612" t="s">
        <v>4376</v>
      </c>
      <c r="B1612" t="s">
        <v>2324</v>
      </c>
      <c r="C1612" t="s">
        <v>1514</v>
      </c>
      <c r="D1612"/>
      <c r="E1612">
        <v>60</v>
      </c>
      <c r="F1612">
        <v>100</v>
      </c>
      <c r="G1612">
        <v>115</v>
      </c>
      <c r="H1612">
        <v>70</v>
      </c>
      <c r="I1612">
        <v>85</v>
      </c>
      <c r="J1612">
        <v>90</v>
      </c>
      <c r="K1612" t="s">
        <v>2322</v>
      </c>
      <c r="L1612" t="s">
        <v>253</v>
      </c>
      <c r="M1612" t="s">
        <v>249</v>
      </c>
      <c r="N1612">
        <v>9.3000000000000007</v>
      </c>
      <c r="O1612">
        <v>8.4</v>
      </c>
      <c r="Q1612">
        <v>2</v>
      </c>
      <c r="R1612">
        <f t="shared" si="108"/>
        <v>9</v>
      </c>
      <c r="S1612">
        <f t="shared" si="109"/>
        <v>10</v>
      </c>
      <c r="T1612">
        <f t="shared" si="110"/>
        <v>19</v>
      </c>
      <c r="U1612" t="s">
        <v>1514</v>
      </c>
      <c r="V1612" t="s">
        <v>1521</v>
      </c>
      <c r="W1612" t="s">
        <v>1512</v>
      </c>
      <c r="X1612" t="s">
        <v>1546</v>
      </c>
      <c r="Z1612" t="str" cm="1">
        <f t="array" ref="Z1612">IF(ISBLANK(AK1612),_xlfn.LET(
    _xlpm.nameBeforeSlash, IF(ISNUMBER(SEARCH("/", Y1612)), LEFT(Y1612, SEARCH("/", Y1612)-1), Y1612),
    _xlpm.matchRow, IFERROR(MATCH(_xlpm.nameBeforeSlash, AA:AA, 0), ""),
    _xlpm.difference, IF(_xlpm.matchRow="", "", ABS((R1612 + S1612)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),IF(ISBLANK(Y1612),"","Hidden"))</f>
        <v/>
      </c>
      <c r="AA1612" t="s">
        <v>5647</v>
      </c>
      <c r="AC1612" t="s">
        <v>496</v>
      </c>
      <c r="AD1612" t="str">
        <f>_xlfn.XLOOKUP(AC1612,moves!A:A,moves!B:B)</f>
        <v>electric</v>
      </c>
      <c r="AE1612">
        <f>_xlfn.XLOOKUP(AC1612,moves!A:A,moves!D:D)</f>
        <v>6</v>
      </c>
      <c r="AF1612" t="str">
        <f>_xlfn.XLOOKUP(AC1612,moves!A:A,moves!E:E)</f>
        <v>Inflict the Paralyzed status on the target. Status symbols deal -1 damage.</v>
      </c>
      <c r="AG1612">
        <v>0</v>
      </c>
      <c r="AH1612">
        <v>0</v>
      </c>
      <c r="AI1612">
        <f t="shared" si="111"/>
        <v>1</v>
      </c>
      <c r="AJ1612" t="s">
        <v>525</v>
      </c>
      <c r="AL1612">
        <v>0</v>
      </c>
      <c r="AM1612" cm="1">
        <f t="array" ref="AM1612">IF(AL1612=1,1,
   IF(ISTEXT(AK1612),1,
   IF(AO1612&gt;1,AM1611,
   IF(AI1612=1,
      IF(SUMPRODUCT((LEN($Y$2:$Y$4096)-LEN(SUBSTITUTE($Y$2:$Y$4096,AA1612,"")))/LEN(AA1612))&gt;0,2,1),
      IF(
         SUMPRODUCT((LEN($Y$2:$Y$4096)-LEN(SUBSTITUTE($Y$2:$Y$4096,AA1612,"")))/LEN(AA1612))
         - SUMPRODUCT((LEN($Y$2:$Y$4096)-LEN(SUBSTITUTE($Y$2:$Y$4096,"Alolan "&amp;AA1612,"")))/LEN("Alolan "&amp;AA1612))
         - SUMPRODUCT((LEN($Y$2:$Y$4096)-LEN(SUBSTITUTE($Y$2:$Y$4096,"Galarian "&amp;AA1612,"")))/LEN("Galarian "&amp;AA1612))
         - SUMPRODUCT((LEN($Y$2:$Y$4096)-LEN(SUBSTITUTE($Y$2:$Y$4096,"Hisuian "&amp;AA1612,"")))/LEN("Hisuian "&amp;AA1612))
         - SUMPRODUCT((LEN($Y$2:$Y$4096)-LEN(SUBSTITUTE($Y$2:$Y$4096,"Paldean "&amp;AA1612,"")))/LEN("Paldean "&amp;AA1612))
      &gt;0,2,1)
   ))))</f>
        <v>2</v>
      </c>
      <c r="AN1612">
        <v>0</v>
      </c>
      <c r="AO1612">
        <v>0</v>
      </c>
    </row>
    <row r="1613" spans="1:41" x14ac:dyDescent="0.25">
      <c r="A1613">
        <v>602</v>
      </c>
      <c r="B1613" t="s">
        <v>724</v>
      </c>
      <c r="C1613" t="s">
        <v>1521</v>
      </c>
      <c r="D1613"/>
      <c r="E1613">
        <v>35</v>
      </c>
      <c r="F1613">
        <v>55</v>
      </c>
      <c r="G1613">
        <v>40</v>
      </c>
      <c r="H1613">
        <v>45</v>
      </c>
      <c r="I1613">
        <v>40</v>
      </c>
      <c r="J1613">
        <v>60</v>
      </c>
      <c r="K1613" t="s">
        <v>727</v>
      </c>
      <c r="L1613" t="s">
        <v>252</v>
      </c>
      <c r="M1613" t="s">
        <v>249</v>
      </c>
      <c r="N1613">
        <v>5.6</v>
      </c>
      <c r="O1613">
        <v>3.8</v>
      </c>
      <c r="R1613">
        <f t="shared" si="108"/>
        <v>6</v>
      </c>
      <c r="S1613">
        <f t="shared" si="109"/>
        <v>4</v>
      </c>
      <c r="T1613">
        <f t="shared" si="110"/>
        <v>10</v>
      </c>
      <c r="U1613" t="s">
        <v>1521</v>
      </c>
      <c r="V1613" t="s">
        <v>1469</v>
      </c>
      <c r="W1613" t="s">
        <v>1490</v>
      </c>
      <c r="X1613" t="s">
        <v>1482</v>
      </c>
      <c r="Y1613" t="s">
        <v>725</v>
      </c>
      <c r="Z1613" cm="1">
        <f t="array" ref="Z1613">IF(ISBLANK(AK1613),_xlfn.LET(
    _xlpm.nameBeforeSlash, IF(ISNUMBER(SEARCH("/", Y1613)), LEFT(Y1613, SEARCH("/", Y1613)-1), Y1613),
    _xlpm.matchRow, IFERROR(MATCH(_xlpm.nameBeforeSlash, AA:AA, 0), ""),
    _xlpm.difference, IF(_xlpm.matchRow="", "", ABS((R1613 + S1613)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),IF(ISBLANK(Y1613),"","Hidden"))</f>
        <v>8</v>
      </c>
      <c r="AA1613" t="s">
        <v>724</v>
      </c>
      <c r="AC1613" t="s">
        <v>728</v>
      </c>
      <c r="AD1613" t="str">
        <f>_xlfn.XLOOKUP(AC1613,moves!A:A,moves!B:B)</f>
        <v>electric</v>
      </c>
      <c r="AE1613">
        <f>_xlfn.XLOOKUP(AC1613,moves!A:A,moves!D:D)</f>
        <v>1</v>
      </c>
      <c r="AF1613" t="str">
        <f>_xlfn.XLOOKUP(AC1613,moves!A:A,moves!E:E)</f>
        <v>When the target is next attacked: Add 1 critical hit to the roll.</v>
      </c>
      <c r="AG1613">
        <v>1</v>
      </c>
      <c r="AH1613">
        <v>0</v>
      </c>
      <c r="AI1613">
        <f t="shared" si="111"/>
        <v>0</v>
      </c>
      <c r="AJ1613" t="s">
        <v>870</v>
      </c>
      <c r="AL1613">
        <v>0</v>
      </c>
      <c r="AM1613" cm="1">
        <f t="array" ref="AM1613">IF(AL1613=1,1,
   IF(ISTEXT(AK1613),1,
   IF(AO1613&gt;1,AM1612,
   IF(AI1613=1,
      IF(SUMPRODUCT((LEN($Y$2:$Y$4096)-LEN(SUBSTITUTE($Y$2:$Y$4096,AA1613,"")))/LEN(AA1613))&gt;0,2,1),
      IF(
         SUMPRODUCT((LEN($Y$2:$Y$4096)-LEN(SUBSTITUTE($Y$2:$Y$4096,AA1613,"")))/LEN(AA1613))
         - SUMPRODUCT((LEN($Y$2:$Y$4096)-LEN(SUBSTITUTE($Y$2:$Y$4096,"Alolan "&amp;AA1613,"")))/LEN("Alolan "&amp;AA1613))
         - SUMPRODUCT((LEN($Y$2:$Y$4096)-LEN(SUBSTITUTE($Y$2:$Y$4096,"Galarian "&amp;AA1613,"")))/LEN("Galarian "&amp;AA1613))
         - SUMPRODUCT((LEN($Y$2:$Y$4096)-LEN(SUBSTITUTE($Y$2:$Y$4096,"Hisuian "&amp;AA1613,"")))/LEN("Hisuian "&amp;AA1613))
         - SUMPRODUCT((LEN($Y$2:$Y$4096)-LEN(SUBSTITUTE($Y$2:$Y$4096,"Paldean "&amp;AA1613,"")))/LEN("Paldean "&amp;AA1613))
      &gt;0,2,1)
   ))))</f>
        <v>1</v>
      </c>
      <c r="AN1613">
        <v>0</v>
      </c>
      <c r="AO1613">
        <v>0</v>
      </c>
    </row>
    <row r="1614" spans="1:41" x14ac:dyDescent="0.25">
      <c r="A1614" t="s">
        <v>4377</v>
      </c>
      <c r="B1614" t="s">
        <v>724</v>
      </c>
      <c r="C1614" t="s">
        <v>1521</v>
      </c>
      <c r="D1614"/>
      <c r="E1614">
        <v>35</v>
      </c>
      <c r="F1614">
        <v>55</v>
      </c>
      <c r="G1614">
        <v>40</v>
      </c>
      <c r="H1614">
        <v>45</v>
      </c>
      <c r="I1614">
        <v>40</v>
      </c>
      <c r="J1614">
        <v>60</v>
      </c>
      <c r="K1614" t="s">
        <v>727</v>
      </c>
      <c r="L1614" t="s">
        <v>252</v>
      </c>
      <c r="M1614" t="s">
        <v>249</v>
      </c>
      <c r="N1614">
        <v>5.6</v>
      </c>
      <c r="O1614">
        <v>3.8</v>
      </c>
      <c r="R1614">
        <f t="shared" si="108"/>
        <v>6</v>
      </c>
      <c r="S1614">
        <f t="shared" si="109"/>
        <v>4</v>
      </c>
      <c r="T1614">
        <f t="shared" si="110"/>
        <v>10</v>
      </c>
      <c r="U1614" t="s">
        <v>1521</v>
      </c>
      <c r="V1614" t="s">
        <v>1469</v>
      </c>
      <c r="W1614" t="s">
        <v>1490</v>
      </c>
      <c r="X1614" t="s">
        <v>1482</v>
      </c>
      <c r="Y1614" t="s">
        <v>5648</v>
      </c>
      <c r="Z1614" cm="1">
        <f t="array" ref="Z1614">IF(ISBLANK(AK1614),_xlfn.LET(
    _xlpm.nameBeforeSlash, IF(ISNUMBER(SEARCH("/", Y1614)), LEFT(Y1614, SEARCH("/", Y1614)-1), Y1614),
    _xlpm.matchRow, IFERROR(MATCH(_xlpm.nameBeforeSlash, AA:AA, 0), ""),
    _xlpm.difference, IF(_xlpm.matchRow="", "", ABS((R1614 + S1614)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),IF(ISBLANK(Y1614),"","Hidden"))</f>
        <v>8</v>
      </c>
      <c r="AA1614" t="s">
        <v>5649</v>
      </c>
      <c r="AC1614" t="s">
        <v>6634</v>
      </c>
      <c r="AD1614" t="str">
        <f>_xlfn.XLOOKUP(AC1614,moves!A:A,moves!B:B)</f>
        <v>poison</v>
      </c>
      <c r="AE1614">
        <f>_xlfn.XLOOKUP(AC1614,moves!A:A,moves!D:D)</f>
        <v>0</v>
      </c>
      <c r="AF1614" t="str">
        <f>_xlfn.XLOOKUP(AC1614,moves!A:A,moves!E:E)</f>
        <v>Each time this move is used: Remove 1 regular hit from incoming attack rolls and Add 1 status symbol to the user's attack rolls.</v>
      </c>
      <c r="AG1614">
        <v>1</v>
      </c>
      <c r="AH1614">
        <v>0</v>
      </c>
      <c r="AI1614">
        <f t="shared" si="111"/>
        <v>1</v>
      </c>
      <c r="AJ1614" t="s">
        <v>523</v>
      </c>
      <c r="AL1614">
        <v>0</v>
      </c>
      <c r="AM1614" cm="1">
        <f t="array" ref="AM1614">IF(AL1614=1,1,
   IF(ISTEXT(AK1614),1,
   IF(AO1614&gt;1,AM1613,
   IF(AI1614=1,
      IF(SUMPRODUCT((LEN($Y$2:$Y$4096)-LEN(SUBSTITUTE($Y$2:$Y$4096,AA1614,"")))/LEN(AA1614))&gt;0,2,1),
      IF(
         SUMPRODUCT((LEN($Y$2:$Y$4096)-LEN(SUBSTITUTE($Y$2:$Y$4096,AA1614,"")))/LEN(AA1614))
         - SUMPRODUCT((LEN($Y$2:$Y$4096)-LEN(SUBSTITUTE($Y$2:$Y$4096,"Alolan "&amp;AA1614,"")))/LEN("Alolan "&amp;AA1614))
         - SUMPRODUCT((LEN($Y$2:$Y$4096)-LEN(SUBSTITUTE($Y$2:$Y$4096,"Galarian "&amp;AA1614,"")))/LEN("Galarian "&amp;AA1614))
         - SUMPRODUCT((LEN($Y$2:$Y$4096)-LEN(SUBSTITUTE($Y$2:$Y$4096,"Hisuian "&amp;AA1614,"")))/LEN("Hisuian "&amp;AA1614))
         - SUMPRODUCT((LEN($Y$2:$Y$4096)-LEN(SUBSTITUTE($Y$2:$Y$4096,"Paldean "&amp;AA1614,"")))/LEN("Paldean "&amp;AA1614))
      &gt;0,2,1)
   ))))</f>
        <v>1</v>
      </c>
      <c r="AN1614">
        <v>0</v>
      </c>
      <c r="AO1614">
        <v>0</v>
      </c>
    </row>
    <row r="1615" spans="1:41" x14ac:dyDescent="0.25">
      <c r="A1615">
        <v>603</v>
      </c>
      <c r="B1615" t="s">
        <v>725</v>
      </c>
      <c r="C1615" t="s">
        <v>1521</v>
      </c>
      <c r="D1615"/>
      <c r="E1615">
        <v>65</v>
      </c>
      <c r="F1615">
        <v>85</v>
      </c>
      <c r="G1615">
        <v>70</v>
      </c>
      <c r="H1615">
        <v>75</v>
      </c>
      <c r="I1615">
        <v>70</v>
      </c>
      <c r="J1615">
        <v>40</v>
      </c>
      <c r="K1615" t="s">
        <v>727</v>
      </c>
      <c r="L1615" t="s">
        <v>252</v>
      </c>
      <c r="M1615" t="s">
        <v>249</v>
      </c>
      <c r="N1615">
        <v>6.6</v>
      </c>
      <c r="O1615">
        <v>6.8</v>
      </c>
      <c r="R1615">
        <f t="shared" si="108"/>
        <v>7</v>
      </c>
      <c r="S1615">
        <f t="shared" si="109"/>
        <v>7</v>
      </c>
      <c r="T1615">
        <f t="shared" si="110"/>
        <v>14</v>
      </c>
      <c r="U1615" t="s">
        <v>1521</v>
      </c>
      <c r="V1615" t="s">
        <v>1469</v>
      </c>
      <c r="W1615" t="s">
        <v>1490</v>
      </c>
      <c r="X1615" t="s">
        <v>1482</v>
      </c>
      <c r="Y1615" t="s">
        <v>726</v>
      </c>
      <c r="Z1615" cm="1">
        <f t="array" ref="Z1615">IF(ISBLANK(AK1615),_xlfn.LET(
    _xlpm.nameBeforeSlash, IF(ISNUMBER(SEARCH("/", Y1615)), LEFT(Y1615, SEARCH("/", Y1615)-1), Y1615),
    _xlpm.matchRow, IFERROR(MATCH(_xlpm.nameBeforeSlash, AA:AA, 0), ""),
    _xlpm.difference, IF(_xlpm.matchRow="", "", ABS((R1615 + S1615)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),IF(ISBLANK(Y1615),"","Hidden"))</f>
        <v>13</v>
      </c>
      <c r="AA1615" t="s">
        <v>725</v>
      </c>
      <c r="AC1615" t="s">
        <v>990</v>
      </c>
      <c r="AD1615" t="str">
        <f>_xlfn.XLOOKUP(AC1615,moves!A:A,moves!B:B)</f>
        <v>electric</v>
      </c>
      <c r="AE1615">
        <f>_xlfn.XLOOKUP(AC1615,moves!A:A,moves!D:D)</f>
        <v>4</v>
      </c>
      <c r="AF1615" t="str">
        <f>_xlfn.XLOOKUP(AC1615,moves!A:A,moves!E:E)</f>
        <v xml:space="preserve"> </v>
      </c>
      <c r="AG1615">
        <v>0</v>
      </c>
      <c r="AH1615">
        <v>0</v>
      </c>
      <c r="AI1615">
        <f t="shared" si="111"/>
        <v>0</v>
      </c>
      <c r="AJ1615" t="s">
        <v>524</v>
      </c>
      <c r="AL1615">
        <v>0</v>
      </c>
      <c r="AM1615" cm="1">
        <f t="array" ref="AM1615">IF(AL1615=1,1,
   IF(ISTEXT(AK1615),1,
   IF(AO1615&gt;1,AM1614,
   IF(AI1615=1,
      IF(SUMPRODUCT((LEN($Y$2:$Y$4096)-LEN(SUBSTITUTE($Y$2:$Y$4096,AA1615,"")))/LEN(AA1615))&gt;0,2,1),
      IF(
         SUMPRODUCT((LEN($Y$2:$Y$4096)-LEN(SUBSTITUTE($Y$2:$Y$4096,AA1615,"")))/LEN(AA1615))
         - SUMPRODUCT((LEN($Y$2:$Y$4096)-LEN(SUBSTITUTE($Y$2:$Y$4096,"Alolan "&amp;AA1615,"")))/LEN("Alolan "&amp;AA1615))
         - SUMPRODUCT((LEN($Y$2:$Y$4096)-LEN(SUBSTITUTE($Y$2:$Y$4096,"Galarian "&amp;AA1615,"")))/LEN("Galarian "&amp;AA1615))
         - SUMPRODUCT((LEN($Y$2:$Y$4096)-LEN(SUBSTITUTE($Y$2:$Y$4096,"Hisuian "&amp;AA1615,"")))/LEN("Hisuian "&amp;AA1615))
         - SUMPRODUCT((LEN($Y$2:$Y$4096)-LEN(SUBSTITUTE($Y$2:$Y$4096,"Paldean "&amp;AA1615,"")))/LEN("Paldean "&amp;AA1615))
      &gt;0,2,1)
   ))))</f>
        <v>2</v>
      </c>
      <c r="AN1615">
        <v>0</v>
      </c>
      <c r="AO1615">
        <v>0</v>
      </c>
    </row>
    <row r="1616" spans="1:41" x14ac:dyDescent="0.25">
      <c r="A1616" t="s">
        <v>4378</v>
      </c>
      <c r="B1616" t="s">
        <v>725</v>
      </c>
      <c r="C1616" t="s">
        <v>1521</v>
      </c>
      <c r="D1616"/>
      <c r="E1616">
        <v>65</v>
      </c>
      <c r="F1616">
        <v>85</v>
      </c>
      <c r="G1616">
        <v>70</v>
      </c>
      <c r="H1616">
        <v>75</v>
      </c>
      <c r="I1616">
        <v>70</v>
      </c>
      <c r="J1616">
        <v>40</v>
      </c>
      <c r="K1616" t="s">
        <v>727</v>
      </c>
      <c r="L1616" t="s">
        <v>252</v>
      </c>
      <c r="M1616" t="s">
        <v>249</v>
      </c>
      <c r="N1616">
        <v>6.6</v>
      </c>
      <c r="O1616">
        <v>6.8</v>
      </c>
      <c r="R1616">
        <f t="shared" si="108"/>
        <v>7</v>
      </c>
      <c r="S1616">
        <f t="shared" si="109"/>
        <v>7</v>
      </c>
      <c r="T1616">
        <f t="shared" si="110"/>
        <v>14</v>
      </c>
      <c r="U1616" t="s">
        <v>1521</v>
      </c>
      <c r="V1616" t="s">
        <v>1469</v>
      </c>
      <c r="W1616" t="s">
        <v>1490</v>
      </c>
      <c r="X1616" t="s">
        <v>1482</v>
      </c>
      <c r="Y1616" t="s">
        <v>5650</v>
      </c>
      <c r="Z1616" cm="1">
        <f t="array" ref="Z1616">IF(ISBLANK(AK1616),_xlfn.LET(
    _xlpm.nameBeforeSlash, IF(ISNUMBER(SEARCH("/", Y1616)), LEFT(Y1616, SEARCH("/", Y1616)-1), Y1616),
    _xlpm.matchRow, IFERROR(MATCH(_xlpm.nameBeforeSlash, AA:AA, 0), ""),
    _xlpm.difference, IF(_xlpm.matchRow="", "", ABS((R1616 + S1616)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),IF(ISBLANK(Y1616),"","Hidden"))</f>
        <v>13</v>
      </c>
      <c r="AA1616" t="s">
        <v>5648</v>
      </c>
      <c r="AC1616" t="s">
        <v>587</v>
      </c>
      <c r="AD1616" t="str">
        <f>_xlfn.XLOOKUP(AC1616,moves!A:A,moves!B:B)</f>
        <v>electric</v>
      </c>
      <c r="AE1616">
        <f>_xlfn.XLOOKUP(AC1616,moves!A:A,moves!D:D)</f>
        <v>4</v>
      </c>
      <c r="AF1616" t="str">
        <f>_xlfn.XLOOKUP(AC1616,moves!A:A,moves!E:E)</f>
        <v>If the user knows another Electric-type move: Deal 2 extra damage.</v>
      </c>
      <c r="AG1616">
        <v>0</v>
      </c>
      <c r="AH1616">
        <v>0</v>
      </c>
      <c r="AI1616">
        <f t="shared" si="111"/>
        <v>1</v>
      </c>
      <c r="AJ1616" t="s">
        <v>524</v>
      </c>
      <c r="AL1616">
        <v>0</v>
      </c>
      <c r="AM1616" cm="1">
        <f t="array" ref="AM1616">IF(AL1616=1,1,
   IF(ISTEXT(AK1616),1,
   IF(AO1616&gt;1,AM1615,
   IF(AI1616=1,
      IF(SUMPRODUCT((LEN($Y$2:$Y$4096)-LEN(SUBSTITUTE($Y$2:$Y$4096,AA1616,"")))/LEN(AA1616))&gt;0,2,1),
      IF(
         SUMPRODUCT((LEN($Y$2:$Y$4096)-LEN(SUBSTITUTE($Y$2:$Y$4096,AA1616,"")))/LEN(AA1616))
         - SUMPRODUCT((LEN($Y$2:$Y$4096)-LEN(SUBSTITUTE($Y$2:$Y$4096,"Alolan "&amp;AA1616,"")))/LEN("Alolan "&amp;AA1616))
         - SUMPRODUCT((LEN($Y$2:$Y$4096)-LEN(SUBSTITUTE($Y$2:$Y$4096,"Galarian "&amp;AA1616,"")))/LEN("Galarian "&amp;AA1616))
         - SUMPRODUCT((LEN($Y$2:$Y$4096)-LEN(SUBSTITUTE($Y$2:$Y$4096,"Hisuian "&amp;AA1616,"")))/LEN("Hisuian "&amp;AA1616))
         - SUMPRODUCT((LEN($Y$2:$Y$4096)-LEN(SUBSTITUTE($Y$2:$Y$4096,"Paldean "&amp;AA1616,"")))/LEN("Paldean "&amp;AA1616))
      &gt;0,2,1)
   ))))</f>
        <v>2</v>
      </c>
      <c r="AN1616">
        <v>0</v>
      </c>
      <c r="AO1616">
        <v>0</v>
      </c>
    </row>
    <row r="1617" spans="1:41" x14ac:dyDescent="0.25">
      <c r="A1617">
        <v>604</v>
      </c>
      <c r="B1617" t="s">
        <v>726</v>
      </c>
      <c r="C1617" t="s">
        <v>1521</v>
      </c>
      <c r="D1617"/>
      <c r="E1617">
        <v>85</v>
      </c>
      <c r="F1617">
        <v>115</v>
      </c>
      <c r="G1617">
        <v>80</v>
      </c>
      <c r="H1617">
        <v>105</v>
      </c>
      <c r="I1617">
        <v>80</v>
      </c>
      <c r="J1617">
        <v>50</v>
      </c>
      <c r="K1617" t="s">
        <v>727</v>
      </c>
      <c r="L1617" t="s">
        <v>252</v>
      </c>
      <c r="M1617" t="s">
        <v>249</v>
      </c>
      <c r="N1617">
        <v>8.8000000000000007</v>
      </c>
      <c r="O1617">
        <v>8.1999999999999993</v>
      </c>
      <c r="Q1617">
        <v>2</v>
      </c>
      <c r="R1617">
        <f t="shared" si="108"/>
        <v>9</v>
      </c>
      <c r="S1617">
        <f t="shared" si="109"/>
        <v>10</v>
      </c>
      <c r="T1617">
        <f t="shared" si="110"/>
        <v>19</v>
      </c>
      <c r="U1617" t="s">
        <v>1521</v>
      </c>
      <c r="V1617" t="s">
        <v>1469</v>
      </c>
      <c r="W1617" t="s">
        <v>1490</v>
      </c>
      <c r="X1617" t="s">
        <v>1482</v>
      </c>
      <c r="Z1617" t="str" cm="1">
        <f t="array" ref="Z1617">IF(ISBLANK(AK1617),_xlfn.LET(
    _xlpm.nameBeforeSlash, IF(ISNUMBER(SEARCH("/", Y1617)), LEFT(Y1617, SEARCH("/", Y1617)-1), Y1617),
    _xlpm.matchRow, IFERROR(MATCH(_xlpm.nameBeforeSlash, AA:AA, 0), ""),
    _xlpm.difference, IF(_xlpm.matchRow="", "", ABS((R1617 + S1617)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),IF(ISBLANK(Y1617),"","Hidden"))</f>
        <v/>
      </c>
      <c r="AA1617" t="s">
        <v>726</v>
      </c>
      <c r="AC1617" t="s">
        <v>729</v>
      </c>
      <c r="AD1617" t="str">
        <f>_xlfn.XLOOKUP(AC1617,moves!A:A,moves!B:B)</f>
        <v>electric</v>
      </c>
      <c r="AE1617">
        <f>_xlfn.XLOOKUP(AC1617,moves!A:A,moves!D:D)</f>
        <v>2</v>
      </c>
      <c r="AF1617" t="str">
        <f>_xlfn.XLOOKUP(AC1617,moves!A:A,moves!E:E)</f>
        <v>Inflict both the Paralyzed and Poisoned statuses on the target, simultaneously.</v>
      </c>
      <c r="AG1617">
        <v>0</v>
      </c>
      <c r="AH1617">
        <v>0</v>
      </c>
      <c r="AI1617">
        <f t="shared" si="111"/>
        <v>0</v>
      </c>
      <c r="AJ1617" t="s">
        <v>525</v>
      </c>
      <c r="AL1617">
        <v>0</v>
      </c>
      <c r="AM1617" cm="1">
        <f t="array" ref="AM1617">IF(AL1617=1,1,
   IF(ISTEXT(AK1617),1,
   IF(AO1617&gt;1,AM1616,
   IF(AI1617=1,
      IF(SUMPRODUCT((LEN($Y$2:$Y$4096)-LEN(SUBSTITUTE($Y$2:$Y$4096,AA1617,"")))/LEN(AA1617))&gt;0,2,1),
      IF(
         SUMPRODUCT((LEN($Y$2:$Y$4096)-LEN(SUBSTITUTE($Y$2:$Y$4096,AA1617,"")))/LEN(AA1617))
         - SUMPRODUCT((LEN($Y$2:$Y$4096)-LEN(SUBSTITUTE($Y$2:$Y$4096,"Alolan "&amp;AA1617,"")))/LEN("Alolan "&amp;AA1617))
         - SUMPRODUCT((LEN($Y$2:$Y$4096)-LEN(SUBSTITUTE($Y$2:$Y$4096,"Galarian "&amp;AA1617,"")))/LEN("Galarian "&amp;AA1617))
         - SUMPRODUCT((LEN($Y$2:$Y$4096)-LEN(SUBSTITUTE($Y$2:$Y$4096,"Hisuian "&amp;AA1617,"")))/LEN("Hisuian "&amp;AA1617))
         - SUMPRODUCT((LEN($Y$2:$Y$4096)-LEN(SUBSTITUTE($Y$2:$Y$4096,"Paldean "&amp;AA1617,"")))/LEN("Paldean "&amp;AA1617))
      &gt;0,2,1)
   ))))</f>
        <v>2</v>
      </c>
      <c r="AN1617">
        <v>0</v>
      </c>
      <c r="AO1617">
        <v>0</v>
      </c>
    </row>
    <row r="1618" spans="1:41" x14ac:dyDescent="0.25">
      <c r="A1618" t="s">
        <v>4379</v>
      </c>
      <c r="B1618" t="s">
        <v>726</v>
      </c>
      <c r="C1618" t="s">
        <v>1521</v>
      </c>
      <c r="D1618"/>
      <c r="E1618">
        <v>85</v>
      </c>
      <c r="F1618">
        <v>115</v>
      </c>
      <c r="G1618">
        <v>80</v>
      </c>
      <c r="H1618">
        <v>105</v>
      </c>
      <c r="I1618">
        <v>80</v>
      </c>
      <c r="J1618">
        <v>50</v>
      </c>
      <c r="K1618" t="s">
        <v>727</v>
      </c>
      <c r="L1618" t="s">
        <v>252</v>
      </c>
      <c r="M1618" t="s">
        <v>249</v>
      </c>
      <c r="N1618">
        <v>8.8000000000000007</v>
      </c>
      <c r="O1618">
        <v>8.1999999999999993</v>
      </c>
      <c r="Q1618">
        <v>2</v>
      </c>
      <c r="R1618">
        <f t="shared" si="108"/>
        <v>9</v>
      </c>
      <c r="S1618">
        <f t="shared" si="109"/>
        <v>10</v>
      </c>
      <c r="T1618">
        <f t="shared" si="110"/>
        <v>19</v>
      </c>
      <c r="U1618" t="s">
        <v>1521</v>
      </c>
      <c r="V1618" t="s">
        <v>1469</v>
      </c>
      <c r="W1618" t="s">
        <v>1490</v>
      </c>
      <c r="X1618" t="s">
        <v>1482</v>
      </c>
      <c r="Z1618" t="str" cm="1">
        <f t="array" ref="Z1618">IF(ISBLANK(AK1618),_xlfn.LET(
    _xlpm.nameBeforeSlash, IF(ISNUMBER(SEARCH("/", Y1618)), LEFT(Y1618, SEARCH("/", Y1618)-1), Y1618),
    _xlpm.matchRow, IFERROR(MATCH(_xlpm.nameBeforeSlash, AA:AA, 0), ""),
    _xlpm.difference, IF(_xlpm.matchRow="", "", ABS((R1618 + S1618)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),IF(ISBLANK(Y1618),"","Hidden"))</f>
        <v/>
      </c>
      <c r="AA1618" t="s">
        <v>5650</v>
      </c>
      <c r="AC1618" t="s">
        <v>496</v>
      </c>
      <c r="AD1618" t="str">
        <f>_xlfn.XLOOKUP(AC1618,moves!A:A,moves!B:B)</f>
        <v>electric</v>
      </c>
      <c r="AE1618">
        <f>_xlfn.XLOOKUP(AC1618,moves!A:A,moves!D:D)</f>
        <v>6</v>
      </c>
      <c r="AF1618" t="str">
        <f>_xlfn.XLOOKUP(AC1618,moves!A:A,moves!E:E)</f>
        <v>Inflict the Paralyzed status on the target. Status symbols deal -1 damage.</v>
      </c>
      <c r="AG1618">
        <v>0</v>
      </c>
      <c r="AH1618">
        <v>0</v>
      </c>
      <c r="AI1618">
        <f t="shared" si="111"/>
        <v>1</v>
      </c>
      <c r="AJ1618" t="s">
        <v>525</v>
      </c>
      <c r="AL1618">
        <v>0</v>
      </c>
      <c r="AM1618" cm="1">
        <f t="array" ref="AM1618">IF(AL1618=1,1,
   IF(ISTEXT(AK1618),1,
   IF(AO1618&gt;1,AM1617,
   IF(AI1618=1,
      IF(SUMPRODUCT((LEN($Y$2:$Y$4096)-LEN(SUBSTITUTE($Y$2:$Y$4096,AA1618,"")))/LEN(AA1618))&gt;0,2,1),
      IF(
         SUMPRODUCT((LEN($Y$2:$Y$4096)-LEN(SUBSTITUTE($Y$2:$Y$4096,AA1618,"")))/LEN(AA1618))
         - SUMPRODUCT((LEN($Y$2:$Y$4096)-LEN(SUBSTITUTE($Y$2:$Y$4096,"Alolan "&amp;AA1618,"")))/LEN("Alolan "&amp;AA1618))
         - SUMPRODUCT((LEN($Y$2:$Y$4096)-LEN(SUBSTITUTE($Y$2:$Y$4096,"Galarian "&amp;AA1618,"")))/LEN("Galarian "&amp;AA1618))
         - SUMPRODUCT((LEN($Y$2:$Y$4096)-LEN(SUBSTITUTE($Y$2:$Y$4096,"Hisuian "&amp;AA1618,"")))/LEN("Hisuian "&amp;AA1618))
         - SUMPRODUCT((LEN($Y$2:$Y$4096)-LEN(SUBSTITUTE($Y$2:$Y$4096,"Paldean "&amp;AA1618,"")))/LEN("Paldean "&amp;AA1618))
      &gt;0,2,1)
   ))))</f>
        <v>2</v>
      </c>
      <c r="AN1618">
        <v>0</v>
      </c>
      <c r="AO1618">
        <v>0</v>
      </c>
    </row>
    <row r="1619" spans="1:41" x14ac:dyDescent="0.25">
      <c r="A1619">
        <v>605</v>
      </c>
      <c r="B1619" t="s">
        <v>730</v>
      </c>
      <c r="C1619" t="s">
        <v>429</v>
      </c>
      <c r="D1619"/>
      <c r="E1619">
        <v>55</v>
      </c>
      <c r="F1619">
        <v>55</v>
      </c>
      <c r="G1619">
        <v>55</v>
      </c>
      <c r="H1619">
        <v>85</v>
      </c>
      <c r="I1619">
        <v>55</v>
      </c>
      <c r="J1619">
        <v>30</v>
      </c>
      <c r="K1619" t="s">
        <v>732</v>
      </c>
      <c r="L1619" t="s">
        <v>250</v>
      </c>
      <c r="M1619" t="s">
        <v>249</v>
      </c>
      <c r="N1619">
        <v>6</v>
      </c>
      <c r="O1619">
        <v>5.5</v>
      </c>
      <c r="R1619">
        <f t="shared" si="108"/>
        <v>6</v>
      </c>
      <c r="S1619">
        <f t="shared" si="109"/>
        <v>6</v>
      </c>
      <c r="T1619">
        <f t="shared" si="110"/>
        <v>12</v>
      </c>
      <c r="U1619" t="s">
        <v>429</v>
      </c>
      <c r="V1619" t="s">
        <v>1514</v>
      </c>
      <c r="W1619" t="s">
        <v>1512</v>
      </c>
      <c r="X1619" t="s">
        <v>1521</v>
      </c>
      <c r="Y1619" t="s">
        <v>731</v>
      </c>
      <c r="Z1619" cm="1">
        <f t="array" ref="Z1619">IF(ISBLANK(AK1619),_xlfn.LET(
    _xlpm.nameBeforeSlash, IF(ISNUMBER(SEARCH("/", Y1619)), LEFT(Y1619, SEARCH("/", Y1619)-1), Y1619),
    _xlpm.matchRow, IFERROR(MATCH(_xlpm.nameBeforeSlash, AA:AA, 0), ""),
    _xlpm.difference, IF(_xlpm.matchRow="", "", ABS((R1619 + S1619)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),IF(ISBLANK(Y1619),"","Hidden"))</f>
        <v>13</v>
      </c>
      <c r="AA1619" t="s">
        <v>730</v>
      </c>
      <c r="AC1619" t="s">
        <v>430</v>
      </c>
      <c r="AD1619" t="str">
        <f>_xlfn.XLOOKUP(AC1619,moves!A:A,moves!B:B)</f>
        <v>psychic</v>
      </c>
      <c r="AE1619">
        <f>_xlfn.XLOOKUP(AC1619,moves!A:A,moves!D:D)</f>
        <v>2</v>
      </c>
      <c r="AF1619" t="str">
        <f>_xlfn.XLOOKUP(AC1619,moves!A:A,moves!E:E)</f>
        <v>Inflict the Confused status on the target.</v>
      </c>
      <c r="AG1619">
        <v>0</v>
      </c>
      <c r="AH1619">
        <v>0</v>
      </c>
      <c r="AI1619">
        <f t="shared" si="111"/>
        <v>0</v>
      </c>
      <c r="AJ1619" t="s">
        <v>523</v>
      </c>
      <c r="AL1619">
        <v>0</v>
      </c>
      <c r="AM1619" cm="1">
        <f t="array" ref="AM1619">IF(AL1619=1,1,
   IF(ISTEXT(AK1619),1,
   IF(AO1619&gt;1,AM1618,
   IF(AI1619=1,
      IF(SUMPRODUCT((LEN($Y$2:$Y$4096)-LEN(SUBSTITUTE($Y$2:$Y$4096,AA1619,"")))/LEN(AA1619))&gt;0,2,1),
      IF(
         SUMPRODUCT((LEN($Y$2:$Y$4096)-LEN(SUBSTITUTE($Y$2:$Y$4096,AA1619,"")))/LEN(AA1619))
         - SUMPRODUCT((LEN($Y$2:$Y$4096)-LEN(SUBSTITUTE($Y$2:$Y$4096,"Alolan "&amp;AA1619,"")))/LEN("Alolan "&amp;AA1619))
         - SUMPRODUCT((LEN($Y$2:$Y$4096)-LEN(SUBSTITUTE($Y$2:$Y$4096,"Galarian "&amp;AA1619,"")))/LEN("Galarian "&amp;AA1619))
         - SUMPRODUCT((LEN($Y$2:$Y$4096)-LEN(SUBSTITUTE($Y$2:$Y$4096,"Hisuian "&amp;AA1619,"")))/LEN("Hisuian "&amp;AA1619))
         - SUMPRODUCT((LEN($Y$2:$Y$4096)-LEN(SUBSTITUTE($Y$2:$Y$4096,"Paldean "&amp;AA1619,"")))/LEN("Paldean "&amp;AA1619))
      &gt;0,2,1)
   ))))</f>
        <v>1</v>
      </c>
      <c r="AN1619">
        <v>0</v>
      </c>
      <c r="AO1619">
        <v>0</v>
      </c>
    </row>
    <row r="1620" spans="1:41" x14ac:dyDescent="0.25">
      <c r="A1620" t="s">
        <v>4380</v>
      </c>
      <c r="B1620" t="s">
        <v>730</v>
      </c>
      <c r="C1620" t="s">
        <v>429</v>
      </c>
      <c r="D1620"/>
      <c r="E1620">
        <v>55</v>
      </c>
      <c r="F1620">
        <v>55</v>
      </c>
      <c r="G1620">
        <v>55</v>
      </c>
      <c r="H1620">
        <v>85</v>
      </c>
      <c r="I1620">
        <v>55</v>
      </c>
      <c r="J1620">
        <v>30</v>
      </c>
      <c r="K1620" t="s">
        <v>732</v>
      </c>
      <c r="L1620" t="s">
        <v>250</v>
      </c>
      <c r="M1620" t="s">
        <v>249</v>
      </c>
      <c r="N1620">
        <v>6</v>
      </c>
      <c r="O1620">
        <v>5.5</v>
      </c>
      <c r="R1620">
        <f t="shared" si="108"/>
        <v>6</v>
      </c>
      <c r="S1620">
        <f t="shared" si="109"/>
        <v>6</v>
      </c>
      <c r="T1620">
        <f t="shared" si="110"/>
        <v>12</v>
      </c>
      <c r="U1620" t="s">
        <v>429</v>
      </c>
      <c r="V1620" t="s">
        <v>1514</v>
      </c>
      <c r="W1620" t="s">
        <v>1512</v>
      </c>
      <c r="X1620" t="s">
        <v>1521</v>
      </c>
      <c r="Y1620" t="s">
        <v>5651</v>
      </c>
      <c r="Z1620" cm="1">
        <f t="array" ref="Z1620">IF(ISBLANK(AK1620),_xlfn.LET(
    _xlpm.nameBeforeSlash, IF(ISNUMBER(SEARCH("/", Y1620)), LEFT(Y1620, SEARCH("/", Y1620)-1), Y1620),
    _xlpm.matchRow, IFERROR(MATCH(_xlpm.nameBeforeSlash, AA:AA, 0), ""),
    _xlpm.difference, IF(_xlpm.matchRow="", "", ABS((R1620 + S1620)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),IF(ISBLANK(Y1620),"","Hidden"))</f>
        <v>13</v>
      </c>
      <c r="AA1620" t="s">
        <v>5652</v>
      </c>
      <c r="AC1620" t="s">
        <v>6682</v>
      </c>
      <c r="AD1620" t="str">
        <f>_xlfn.XLOOKUP(AC1620,moves!A:A,moves!B:B)</f>
        <v>psychic</v>
      </c>
      <c r="AE1620">
        <f>_xlfn.XLOOKUP(AC1620,moves!A:A,moves!D:D)</f>
        <v>1</v>
      </c>
      <c r="AF1620" t="str">
        <f>_xlfn.XLOOKUP(AC1620,moves!A:A,moves!E:E)</f>
        <v>During this round and the next round: Lower initiative wins during initiative checks.</v>
      </c>
      <c r="AG1620">
        <v>0</v>
      </c>
      <c r="AH1620">
        <v>0</v>
      </c>
      <c r="AI1620">
        <f t="shared" si="111"/>
        <v>1</v>
      </c>
      <c r="AJ1620" t="s">
        <v>523</v>
      </c>
      <c r="AL1620">
        <v>0</v>
      </c>
      <c r="AM1620" cm="1">
        <f t="array" ref="AM1620">IF(AL1620=1,1,
   IF(ISTEXT(AK1620),1,
   IF(AO1620&gt;1,AM1619,
   IF(AI1620=1,
      IF(SUMPRODUCT((LEN($Y$2:$Y$4096)-LEN(SUBSTITUTE($Y$2:$Y$4096,AA1620,"")))/LEN(AA1620))&gt;0,2,1),
      IF(
         SUMPRODUCT((LEN($Y$2:$Y$4096)-LEN(SUBSTITUTE($Y$2:$Y$4096,AA1620,"")))/LEN(AA1620))
         - SUMPRODUCT((LEN($Y$2:$Y$4096)-LEN(SUBSTITUTE($Y$2:$Y$4096,"Alolan "&amp;AA1620,"")))/LEN("Alolan "&amp;AA1620))
         - SUMPRODUCT((LEN($Y$2:$Y$4096)-LEN(SUBSTITUTE($Y$2:$Y$4096,"Galarian "&amp;AA1620,"")))/LEN("Galarian "&amp;AA1620))
         - SUMPRODUCT((LEN($Y$2:$Y$4096)-LEN(SUBSTITUTE($Y$2:$Y$4096,"Hisuian "&amp;AA1620,"")))/LEN("Hisuian "&amp;AA1620))
         - SUMPRODUCT((LEN($Y$2:$Y$4096)-LEN(SUBSTITUTE($Y$2:$Y$4096,"Paldean "&amp;AA1620,"")))/LEN("Paldean "&amp;AA1620))
      &gt;0,2,1)
   ))))</f>
        <v>1</v>
      </c>
      <c r="AN1620">
        <v>0</v>
      </c>
      <c r="AO1620">
        <v>0</v>
      </c>
    </row>
    <row r="1621" spans="1:41" x14ac:dyDescent="0.25">
      <c r="A1621">
        <v>606</v>
      </c>
      <c r="B1621" t="s">
        <v>731</v>
      </c>
      <c r="C1621" t="s">
        <v>429</v>
      </c>
      <c r="D1621"/>
      <c r="E1621">
        <v>75</v>
      </c>
      <c r="F1621">
        <v>75</v>
      </c>
      <c r="G1621">
        <v>75</v>
      </c>
      <c r="H1621">
        <v>125</v>
      </c>
      <c r="I1621">
        <v>95</v>
      </c>
      <c r="J1621">
        <v>40</v>
      </c>
      <c r="K1621" t="s">
        <v>732</v>
      </c>
      <c r="L1621" t="s">
        <v>250</v>
      </c>
      <c r="M1621" t="s">
        <v>249</v>
      </c>
      <c r="N1621">
        <v>8.6</v>
      </c>
      <c r="O1621">
        <v>8.1</v>
      </c>
      <c r="R1621">
        <f t="shared" si="108"/>
        <v>9</v>
      </c>
      <c r="S1621">
        <f t="shared" si="109"/>
        <v>8</v>
      </c>
      <c r="T1621">
        <f t="shared" si="110"/>
        <v>17</v>
      </c>
      <c r="U1621" t="s">
        <v>429</v>
      </c>
      <c r="V1621" t="s">
        <v>1514</v>
      </c>
      <c r="W1621" t="s">
        <v>1512</v>
      </c>
      <c r="X1621" t="s">
        <v>1521</v>
      </c>
      <c r="Z1621" t="str" cm="1">
        <f t="array" ref="Z1621">IF(ISBLANK(AK1621),_xlfn.LET(
    _xlpm.nameBeforeSlash, IF(ISNUMBER(SEARCH("/", Y1621)), LEFT(Y1621, SEARCH("/", Y1621)-1), Y1621),
    _xlpm.matchRow, IFERROR(MATCH(_xlpm.nameBeforeSlash, AA:AA, 0), ""),
    _xlpm.difference, IF(_xlpm.matchRow="", "", ABS((R1621 + S1621)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),IF(ISBLANK(Y1621),"","Hidden"))</f>
        <v/>
      </c>
      <c r="AA1621" t="s">
        <v>731</v>
      </c>
      <c r="AC1621" t="s">
        <v>429</v>
      </c>
      <c r="AD1621" t="str">
        <f>_xlfn.XLOOKUP(AC1621,moves!A:A,moves!B:B)</f>
        <v>psychic</v>
      </c>
      <c r="AE1621">
        <f>_xlfn.XLOOKUP(AC1621,moves!A:A,moves!D:D)</f>
        <v>5</v>
      </c>
      <c r="AF1621" t="str">
        <f>_xlfn.XLOOKUP(AC1621,moves!A:A,moves!E:E)</f>
        <v>If 2 or more status symbols are rolled: Inflict the Confused status on the target.</v>
      </c>
      <c r="AG1621">
        <v>0</v>
      </c>
      <c r="AH1621">
        <v>0</v>
      </c>
      <c r="AI1621">
        <f t="shared" si="111"/>
        <v>0</v>
      </c>
      <c r="AJ1621" t="s">
        <v>525</v>
      </c>
      <c r="AL1621">
        <v>0</v>
      </c>
      <c r="AM1621" cm="1">
        <f t="array" ref="AM1621">IF(AL1621=1,1,
   IF(ISTEXT(AK1621),1,
   IF(AO1621&gt;1,AM1620,
   IF(AI1621=1,
      IF(SUMPRODUCT((LEN($Y$2:$Y$4096)-LEN(SUBSTITUTE($Y$2:$Y$4096,AA1621,"")))/LEN(AA1621))&gt;0,2,1),
      IF(
         SUMPRODUCT((LEN($Y$2:$Y$4096)-LEN(SUBSTITUTE($Y$2:$Y$4096,AA1621,"")))/LEN(AA1621))
         - SUMPRODUCT((LEN($Y$2:$Y$4096)-LEN(SUBSTITUTE($Y$2:$Y$4096,"Alolan "&amp;AA1621,"")))/LEN("Alolan "&amp;AA1621))
         - SUMPRODUCT((LEN($Y$2:$Y$4096)-LEN(SUBSTITUTE($Y$2:$Y$4096,"Galarian "&amp;AA1621,"")))/LEN("Galarian "&amp;AA1621))
         - SUMPRODUCT((LEN($Y$2:$Y$4096)-LEN(SUBSTITUTE($Y$2:$Y$4096,"Hisuian "&amp;AA1621,"")))/LEN("Hisuian "&amp;AA1621))
         - SUMPRODUCT((LEN($Y$2:$Y$4096)-LEN(SUBSTITUTE($Y$2:$Y$4096,"Paldean "&amp;AA1621,"")))/LEN("Paldean "&amp;AA1621))
      &gt;0,2,1)
   ))))</f>
        <v>2</v>
      </c>
      <c r="AN1621">
        <v>0</v>
      </c>
      <c r="AO1621">
        <v>0</v>
      </c>
    </row>
    <row r="1622" spans="1:41" x14ac:dyDescent="0.25">
      <c r="A1622" t="s">
        <v>4381</v>
      </c>
      <c r="B1622" t="s">
        <v>731</v>
      </c>
      <c r="C1622" t="s">
        <v>429</v>
      </c>
      <c r="D1622"/>
      <c r="E1622">
        <v>75</v>
      </c>
      <c r="F1622">
        <v>75</v>
      </c>
      <c r="G1622">
        <v>75</v>
      </c>
      <c r="H1622">
        <v>125</v>
      </c>
      <c r="I1622">
        <v>95</v>
      </c>
      <c r="J1622">
        <v>40</v>
      </c>
      <c r="K1622" t="s">
        <v>732</v>
      </c>
      <c r="L1622" t="s">
        <v>250</v>
      </c>
      <c r="M1622" t="s">
        <v>249</v>
      </c>
      <c r="N1622">
        <v>8.6</v>
      </c>
      <c r="O1622">
        <v>8.1</v>
      </c>
      <c r="R1622">
        <f t="shared" si="108"/>
        <v>9</v>
      </c>
      <c r="S1622">
        <f t="shared" si="109"/>
        <v>8</v>
      </c>
      <c r="T1622">
        <f t="shared" si="110"/>
        <v>17</v>
      </c>
      <c r="U1622" t="s">
        <v>429</v>
      </c>
      <c r="V1622" t="s">
        <v>1514</v>
      </c>
      <c r="W1622" t="s">
        <v>1512</v>
      </c>
      <c r="X1622" t="s">
        <v>1521</v>
      </c>
      <c r="Z1622" t="str" cm="1">
        <f t="array" ref="Z1622">IF(ISBLANK(AK1622),_xlfn.LET(
    _xlpm.nameBeforeSlash, IF(ISNUMBER(SEARCH("/", Y1622)), LEFT(Y1622, SEARCH("/", Y1622)-1), Y1622),
    _xlpm.matchRow, IFERROR(MATCH(_xlpm.nameBeforeSlash, AA:AA, 0), ""),
    _xlpm.difference, IF(_xlpm.matchRow="", "", ABS((R1622 + S1622)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),IF(ISBLANK(Y1622),"","Hidden"))</f>
        <v/>
      </c>
      <c r="AA1622" t="s">
        <v>5651</v>
      </c>
      <c r="AC1622" t="s">
        <v>6684</v>
      </c>
      <c r="AD1622" t="str">
        <f>_xlfn.XLOOKUP(AC1622,moves!A:A,moves!B:B)</f>
        <v>psychic</v>
      </c>
      <c r="AE1622">
        <f>_xlfn.XLOOKUP(AC1622,moves!A:A,moves!D:D)</f>
        <v>0</v>
      </c>
      <c r="AF1622" t="str">
        <f>_xlfn.XLOOKUP(AC1622,moves!A:A,moves!E:E)</f>
        <v>Once per battle: Choose a move the target knows. Change the attack strength of both this move and the chosen move to the average of this move and the chosen move's attack strength, rounded up.</v>
      </c>
      <c r="AG1622">
        <v>0</v>
      </c>
      <c r="AH1622">
        <v>0</v>
      </c>
      <c r="AI1622">
        <f t="shared" si="111"/>
        <v>1</v>
      </c>
      <c r="AJ1622" t="s">
        <v>525</v>
      </c>
      <c r="AL1622">
        <v>0</v>
      </c>
      <c r="AM1622" cm="1">
        <f t="array" ref="AM1622">IF(AL1622=1,1,
   IF(ISTEXT(AK1622),1,
   IF(AO1622&gt;1,AM1621,
   IF(AI1622=1,
      IF(SUMPRODUCT((LEN($Y$2:$Y$4096)-LEN(SUBSTITUTE($Y$2:$Y$4096,AA1622,"")))/LEN(AA1622))&gt;0,2,1),
      IF(
         SUMPRODUCT((LEN($Y$2:$Y$4096)-LEN(SUBSTITUTE($Y$2:$Y$4096,AA1622,"")))/LEN(AA1622))
         - SUMPRODUCT((LEN($Y$2:$Y$4096)-LEN(SUBSTITUTE($Y$2:$Y$4096,"Alolan "&amp;AA1622,"")))/LEN("Alolan "&amp;AA1622))
         - SUMPRODUCT((LEN($Y$2:$Y$4096)-LEN(SUBSTITUTE($Y$2:$Y$4096,"Galarian "&amp;AA1622,"")))/LEN("Galarian "&amp;AA1622))
         - SUMPRODUCT((LEN($Y$2:$Y$4096)-LEN(SUBSTITUTE($Y$2:$Y$4096,"Hisuian "&amp;AA1622,"")))/LEN("Hisuian "&amp;AA1622))
         - SUMPRODUCT((LEN($Y$2:$Y$4096)-LEN(SUBSTITUTE($Y$2:$Y$4096,"Paldean "&amp;AA1622,"")))/LEN("Paldean "&amp;AA1622))
      &gt;0,2,1)
   ))))</f>
        <v>2</v>
      </c>
      <c r="AN1622">
        <v>0</v>
      </c>
      <c r="AO1622">
        <v>0</v>
      </c>
    </row>
    <row r="1623" spans="1:41" x14ac:dyDescent="0.25">
      <c r="A1623">
        <v>607</v>
      </c>
      <c r="B1623" t="s">
        <v>629</v>
      </c>
      <c r="C1623" t="s">
        <v>1524</v>
      </c>
      <c r="D1623" t="s">
        <v>1479</v>
      </c>
      <c r="E1623">
        <v>50</v>
      </c>
      <c r="F1623">
        <v>30</v>
      </c>
      <c r="G1623">
        <v>55</v>
      </c>
      <c r="H1623">
        <v>65</v>
      </c>
      <c r="I1623">
        <v>55</v>
      </c>
      <c r="J1623">
        <v>20</v>
      </c>
      <c r="K1623" t="s">
        <v>632</v>
      </c>
      <c r="L1623" t="s">
        <v>247</v>
      </c>
      <c r="M1623" t="s">
        <v>248</v>
      </c>
      <c r="N1623">
        <v>4.3499999999999996</v>
      </c>
      <c r="O1623">
        <v>5.3</v>
      </c>
      <c r="R1623">
        <f t="shared" si="108"/>
        <v>4</v>
      </c>
      <c r="S1623">
        <f t="shared" si="109"/>
        <v>5</v>
      </c>
      <c r="T1623">
        <f t="shared" si="110"/>
        <v>9</v>
      </c>
      <c r="U1623" t="s">
        <v>1524</v>
      </c>
      <c r="V1623" t="s">
        <v>1479</v>
      </c>
      <c r="W1623" t="s">
        <v>429</v>
      </c>
      <c r="X1623" t="s">
        <v>1471</v>
      </c>
      <c r="Y1623" t="s">
        <v>630</v>
      </c>
      <c r="Z1623" cm="1">
        <f t="array" ref="Z1623">IF(ISBLANK(AK1623),_xlfn.LET(
    _xlpm.nameBeforeSlash, IF(ISNUMBER(SEARCH("/", Y1623)), LEFT(Y1623, SEARCH("/", Y1623)-1), Y1623),
    _xlpm.matchRow, IFERROR(MATCH(_xlpm.nameBeforeSlash, AA:AA, 0), ""),
    _xlpm.difference, IF(_xlpm.matchRow="", "", ABS((R1623 + S1623)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),IF(ISBLANK(Y1623),"","Hidden"))</f>
        <v>8</v>
      </c>
      <c r="AA1623" t="s">
        <v>629</v>
      </c>
      <c r="AC1623" t="s">
        <v>646</v>
      </c>
      <c r="AD1623" t="str">
        <f>_xlfn.XLOOKUP(AC1623,moves!A:A,moves!B:B)</f>
        <v>fire</v>
      </c>
      <c r="AE1623">
        <f>_xlfn.XLOOKUP(AC1623,moves!A:A,moves!D:D)</f>
        <v>1</v>
      </c>
      <c r="AF1623" t="str">
        <f>_xlfn.XLOOKUP(AC1623,moves!A:A,moves!E:E)</f>
        <v>Inflict the Burned status on the target. If the target was already Burned: Increase attack strength by 2.</v>
      </c>
      <c r="AG1623">
        <v>1</v>
      </c>
      <c r="AH1623">
        <v>0</v>
      </c>
      <c r="AI1623">
        <f t="shared" si="111"/>
        <v>0</v>
      </c>
      <c r="AJ1623" t="s">
        <v>870</v>
      </c>
      <c r="AL1623">
        <v>0</v>
      </c>
      <c r="AM1623" cm="1">
        <f t="array" ref="AM1623">IF(AL1623=1,1,
   IF(ISTEXT(AK1623),1,
   IF(AO1623&gt;1,AM1622,
   IF(AI1623=1,
      IF(SUMPRODUCT((LEN($Y$2:$Y$4096)-LEN(SUBSTITUTE($Y$2:$Y$4096,AA1623,"")))/LEN(AA1623))&gt;0,2,1),
      IF(
         SUMPRODUCT((LEN($Y$2:$Y$4096)-LEN(SUBSTITUTE($Y$2:$Y$4096,AA1623,"")))/LEN(AA1623))
         - SUMPRODUCT((LEN($Y$2:$Y$4096)-LEN(SUBSTITUTE($Y$2:$Y$4096,"Alolan "&amp;AA1623,"")))/LEN("Alolan "&amp;AA1623))
         - SUMPRODUCT((LEN($Y$2:$Y$4096)-LEN(SUBSTITUTE($Y$2:$Y$4096,"Galarian "&amp;AA1623,"")))/LEN("Galarian "&amp;AA1623))
         - SUMPRODUCT((LEN($Y$2:$Y$4096)-LEN(SUBSTITUTE($Y$2:$Y$4096,"Hisuian "&amp;AA1623,"")))/LEN("Hisuian "&amp;AA1623))
         - SUMPRODUCT((LEN($Y$2:$Y$4096)-LEN(SUBSTITUTE($Y$2:$Y$4096,"Paldean "&amp;AA1623,"")))/LEN("Paldean "&amp;AA1623))
      &gt;0,2,1)
   ))))</f>
        <v>1</v>
      </c>
      <c r="AN1623">
        <v>0</v>
      </c>
      <c r="AO1623">
        <v>0</v>
      </c>
    </row>
    <row r="1624" spans="1:41" x14ac:dyDescent="0.25">
      <c r="A1624" t="s">
        <v>4382</v>
      </c>
      <c r="B1624" t="s">
        <v>629</v>
      </c>
      <c r="C1624" t="s">
        <v>1524</v>
      </c>
      <c r="D1624" t="s">
        <v>1479</v>
      </c>
      <c r="E1624">
        <v>50</v>
      </c>
      <c r="F1624">
        <v>30</v>
      </c>
      <c r="G1624">
        <v>55</v>
      </c>
      <c r="H1624">
        <v>65</v>
      </c>
      <c r="I1624">
        <v>55</v>
      </c>
      <c r="J1624">
        <v>20</v>
      </c>
      <c r="K1624" t="s">
        <v>632</v>
      </c>
      <c r="L1624" t="s">
        <v>247</v>
      </c>
      <c r="M1624" t="s">
        <v>248</v>
      </c>
      <c r="N1624">
        <v>4.3499999999999996</v>
      </c>
      <c r="O1624">
        <v>5.3</v>
      </c>
      <c r="R1624">
        <f t="shared" si="108"/>
        <v>4</v>
      </c>
      <c r="S1624">
        <f t="shared" si="109"/>
        <v>5</v>
      </c>
      <c r="T1624">
        <f t="shared" si="110"/>
        <v>9</v>
      </c>
      <c r="U1624" t="s">
        <v>1524</v>
      </c>
      <c r="V1624" t="s">
        <v>1479</v>
      </c>
      <c r="W1624" t="s">
        <v>429</v>
      </c>
      <c r="X1624" t="s">
        <v>1471</v>
      </c>
      <c r="Y1624" t="s">
        <v>5653</v>
      </c>
      <c r="Z1624" cm="1">
        <f t="array" ref="Z1624">IF(ISBLANK(AK1624),_xlfn.LET(
    _xlpm.nameBeforeSlash, IF(ISNUMBER(SEARCH("/", Y1624)), LEFT(Y1624, SEARCH("/", Y1624)-1), Y1624),
    _xlpm.matchRow, IFERROR(MATCH(_xlpm.nameBeforeSlash, AA:AA, 0), ""),
    _xlpm.difference, IF(_xlpm.matchRow="", "", ABS((R1624 + S1624)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),IF(ISBLANK(Y1624),"","Hidden"))</f>
        <v>8</v>
      </c>
      <c r="AA1624" t="s">
        <v>5654</v>
      </c>
      <c r="AC1624" t="s">
        <v>1123</v>
      </c>
      <c r="AD1624" t="str">
        <f>_xlfn.XLOOKUP(AC1624,moves!A:A,moves!B:B)</f>
        <v>ghost</v>
      </c>
      <c r="AE1624">
        <f>_xlfn.XLOOKUP(AC1624,moves!A:A,moves!D:D)</f>
        <v>2</v>
      </c>
      <c r="AF1624" t="str">
        <f>_xlfn.XLOOKUP(AC1624,moves!A:A,moves!E:E)</f>
        <v>The target takes 3 damage at the end of its turns. Each time this move is used: the user takes damage equal to half its base health, rounded up.</v>
      </c>
      <c r="AG1624">
        <v>1</v>
      </c>
      <c r="AH1624">
        <v>0</v>
      </c>
      <c r="AI1624">
        <f t="shared" si="111"/>
        <v>1</v>
      </c>
      <c r="AJ1624" t="s">
        <v>523</v>
      </c>
      <c r="AL1624">
        <v>0</v>
      </c>
      <c r="AM1624" cm="1">
        <f t="array" ref="AM1624">IF(AL1624=1,1,
   IF(ISTEXT(AK1624),1,
   IF(AO1624&gt;1,AM1623,
   IF(AI1624=1,
      IF(SUMPRODUCT((LEN($Y$2:$Y$4096)-LEN(SUBSTITUTE($Y$2:$Y$4096,AA1624,"")))/LEN(AA1624))&gt;0,2,1),
      IF(
         SUMPRODUCT((LEN($Y$2:$Y$4096)-LEN(SUBSTITUTE($Y$2:$Y$4096,AA1624,"")))/LEN(AA1624))
         - SUMPRODUCT((LEN($Y$2:$Y$4096)-LEN(SUBSTITUTE($Y$2:$Y$4096,"Alolan "&amp;AA1624,"")))/LEN("Alolan "&amp;AA1624))
         - SUMPRODUCT((LEN($Y$2:$Y$4096)-LEN(SUBSTITUTE($Y$2:$Y$4096,"Galarian "&amp;AA1624,"")))/LEN("Galarian "&amp;AA1624))
         - SUMPRODUCT((LEN($Y$2:$Y$4096)-LEN(SUBSTITUTE($Y$2:$Y$4096,"Hisuian "&amp;AA1624,"")))/LEN("Hisuian "&amp;AA1624))
         - SUMPRODUCT((LEN($Y$2:$Y$4096)-LEN(SUBSTITUTE($Y$2:$Y$4096,"Paldean "&amp;AA1624,"")))/LEN("Paldean "&amp;AA1624))
      &gt;0,2,1)
   ))))</f>
        <v>1</v>
      </c>
      <c r="AN1624">
        <v>0</v>
      </c>
      <c r="AO1624">
        <v>0</v>
      </c>
    </row>
    <row r="1625" spans="1:41" x14ac:dyDescent="0.25">
      <c r="A1625">
        <v>608</v>
      </c>
      <c r="B1625" t="s">
        <v>630</v>
      </c>
      <c r="C1625" t="s">
        <v>1524</v>
      </c>
      <c r="D1625" t="s">
        <v>1479</v>
      </c>
      <c r="E1625">
        <v>60</v>
      </c>
      <c r="F1625">
        <v>40</v>
      </c>
      <c r="G1625">
        <v>60</v>
      </c>
      <c r="H1625">
        <v>95</v>
      </c>
      <c r="I1625">
        <v>60</v>
      </c>
      <c r="J1625">
        <v>55</v>
      </c>
      <c r="K1625" t="s">
        <v>633</v>
      </c>
      <c r="L1625" t="s">
        <v>247</v>
      </c>
      <c r="M1625" t="s">
        <v>248</v>
      </c>
      <c r="N1625">
        <v>7.35</v>
      </c>
      <c r="O1625">
        <v>6</v>
      </c>
      <c r="R1625">
        <f t="shared" si="108"/>
        <v>7</v>
      </c>
      <c r="S1625">
        <f t="shared" si="109"/>
        <v>6</v>
      </c>
      <c r="T1625">
        <f t="shared" si="110"/>
        <v>13</v>
      </c>
      <c r="U1625" t="s">
        <v>1524</v>
      </c>
      <c r="V1625" t="s">
        <v>1479</v>
      </c>
      <c r="W1625" t="s">
        <v>429</v>
      </c>
      <c r="X1625" t="s">
        <v>1471</v>
      </c>
      <c r="Y1625" t="s">
        <v>631</v>
      </c>
      <c r="Z1625" cm="1">
        <f t="array" ref="Z1625">IF(ISBLANK(AK1625),_xlfn.LET(
    _xlpm.nameBeforeSlash, IF(ISNUMBER(SEARCH("/", Y1625)), LEFT(Y1625, SEARCH("/", Y1625)-1), Y1625),
    _xlpm.matchRow, IFERROR(MATCH(_xlpm.nameBeforeSlash, AA:AA, 0), ""),
    _xlpm.difference, IF(_xlpm.matchRow="", "", ABS((R1625 + S1625)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),IF(ISBLANK(Y1625),"","Hidden"))</f>
        <v>14</v>
      </c>
      <c r="AA1625" t="s">
        <v>630</v>
      </c>
      <c r="AC1625" t="s">
        <v>435</v>
      </c>
      <c r="AD1625" t="str">
        <f>_xlfn.XLOOKUP(AC1625,moves!A:A,moves!B:B)</f>
        <v>ghost</v>
      </c>
      <c r="AE1625">
        <f>_xlfn.XLOOKUP(AC1625,moves!A:A,moves!D:D)</f>
        <v>3</v>
      </c>
      <c r="AF1625" t="str">
        <f>_xlfn.XLOOKUP(AC1625,moves!A:A,moves!E:E)</f>
        <v>If the target has any status conditions: Deal double damage.</v>
      </c>
      <c r="AG1625">
        <v>0</v>
      </c>
      <c r="AH1625">
        <v>0</v>
      </c>
      <c r="AI1625">
        <f t="shared" si="111"/>
        <v>0</v>
      </c>
      <c r="AJ1625" t="s">
        <v>524</v>
      </c>
      <c r="AL1625">
        <v>0</v>
      </c>
      <c r="AM1625" cm="1">
        <f t="array" ref="AM1625">IF(AL1625=1,1,
   IF(ISTEXT(AK1625),1,
   IF(AO1625&gt;1,AM1624,
   IF(AI1625=1,
      IF(SUMPRODUCT((LEN($Y$2:$Y$4096)-LEN(SUBSTITUTE($Y$2:$Y$4096,AA1625,"")))/LEN(AA1625))&gt;0,2,1),
      IF(
         SUMPRODUCT((LEN($Y$2:$Y$4096)-LEN(SUBSTITUTE($Y$2:$Y$4096,AA1625,"")))/LEN(AA1625))
         - SUMPRODUCT((LEN($Y$2:$Y$4096)-LEN(SUBSTITUTE($Y$2:$Y$4096,"Alolan "&amp;AA1625,"")))/LEN("Alolan "&amp;AA1625))
         - SUMPRODUCT((LEN($Y$2:$Y$4096)-LEN(SUBSTITUTE($Y$2:$Y$4096,"Galarian "&amp;AA1625,"")))/LEN("Galarian "&amp;AA1625))
         - SUMPRODUCT((LEN($Y$2:$Y$4096)-LEN(SUBSTITUTE($Y$2:$Y$4096,"Hisuian "&amp;AA1625,"")))/LEN("Hisuian "&amp;AA1625))
         - SUMPRODUCT((LEN($Y$2:$Y$4096)-LEN(SUBSTITUTE($Y$2:$Y$4096,"Paldean "&amp;AA1625,"")))/LEN("Paldean "&amp;AA1625))
      &gt;0,2,1)
   ))))</f>
        <v>2</v>
      </c>
      <c r="AN1625">
        <v>0</v>
      </c>
      <c r="AO1625">
        <v>0</v>
      </c>
    </row>
    <row r="1626" spans="1:41" x14ac:dyDescent="0.25">
      <c r="A1626" t="s">
        <v>4383</v>
      </c>
      <c r="B1626" t="s">
        <v>630</v>
      </c>
      <c r="C1626" t="s">
        <v>1524</v>
      </c>
      <c r="D1626" t="s">
        <v>1479</v>
      </c>
      <c r="E1626">
        <v>60</v>
      </c>
      <c r="F1626">
        <v>40</v>
      </c>
      <c r="G1626">
        <v>60</v>
      </c>
      <c r="H1626">
        <v>95</v>
      </c>
      <c r="I1626">
        <v>60</v>
      </c>
      <c r="J1626">
        <v>55</v>
      </c>
      <c r="K1626" t="s">
        <v>633</v>
      </c>
      <c r="L1626" t="s">
        <v>247</v>
      </c>
      <c r="M1626" t="s">
        <v>248</v>
      </c>
      <c r="N1626">
        <v>7.35</v>
      </c>
      <c r="O1626">
        <v>6</v>
      </c>
      <c r="R1626">
        <f t="shared" si="108"/>
        <v>7</v>
      </c>
      <c r="S1626">
        <f t="shared" si="109"/>
        <v>6</v>
      </c>
      <c r="T1626">
        <f t="shared" si="110"/>
        <v>13</v>
      </c>
      <c r="U1626" t="s">
        <v>1524</v>
      </c>
      <c r="V1626" t="s">
        <v>1479</v>
      </c>
      <c r="W1626" t="s">
        <v>429</v>
      </c>
      <c r="X1626" t="s">
        <v>1471</v>
      </c>
      <c r="Y1626" t="s">
        <v>5655</v>
      </c>
      <c r="Z1626" cm="1">
        <f t="array" ref="Z1626">IF(ISBLANK(AK1626),_xlfn.LET(
    _xlpm.nameBeforeSlash, IF(ISNUMBER(SEARCH("/", Y1626)), LEFT(Y1626, SEARCH("/", Y1626)-1), Y1626),
    _xlpm.matchRow, IFERROR(MATCH(_xlpm.nameBeforeSlash, AA:AA, 0), ""),
    _xlpm.difference, IF(_xlpm.matchRow="", "", ABS((R1626 + S1626)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),IF(ISBLANK(Y1626),"","Hidden"))</f>
        <v>14</v>
      </c>
      <c r="AA1626" t="s">
        <v>5653</v>
      </c>
      <c r="AC1626" t="s">
        <v>522</v>
      </c>
      <c r="AD1626" t="str">
        <f>_xlfn.XLOOKUP(AC1626,moves!A:A,moves!B:B)</f>
        <v>dark</v>
      </c>
      <c r="AE1626">
        <f>_xlfn.XLOOKUP(AC1626,moves!A:A,moves!D:D)</f>
        <v>0</v>
      </c>
      <c r="AF1626" t="str">
        <f>_xlfn.XLOOKUP(AC1626,moves!A:A,moves!E:E)</f>
        <v>Increase the target's battle fatigue to 5. The user takes 4 damage.</v>
      </c>
      <c r="AG1626">
        <v>0</v>
      </c>
      <c r="AH1626">
        <v>0</v>
      </c>
      <c r="AI1626">
        <f t="shared" si="111"/>
        <v>1</v>
      </c>
      <c r="AJ1626" t="s">
        <v>524</v>
      </c>
      <c r="AL1626">
        <v>0</v>
      </c>
      <c r="AM1626" cm="1">
        <f t="array" ref="AM1626">IF(AL1626=1,1,
   IF(ISTEXT(AK1626),1,
   IF(AO1626&gt;1,AM1625,
   IF(AI1626=1,
      IF(SUMPRODUCT((LEN($Y$2:$Y$4096)-LEN(SUBSTITUTE($Y$2:$Y$4096,AA1626,"")))/LEN(AA1626))&gt;0,2,1),
      IF(
         SUMPRODUCT((LEN($Y$2:$Y$4096)-LEN(SUBSTITUTE($Y$2:$Y$4096,AA1626,"")))/LEN(AA1626))
         - SUMPRODUCT((LEN($Y$2:$Y$4096)-LEN(SUBSTITUTE($Y$2:$Y$4096,"Alolan "&amp;AA1626,"")))/LEN("Alolan "&amp;AA1626))
         - SUMPRODUCT((LEN($Y$2:$Y$4096)-LEN(SUBSTITUTE($Y$2:$Y$4096,"Galarian "&amp;AA1626,"")))/LEN("Galarian "&amp;AA1626))
         - SUMPRODUCT((LEN($Y$2:$Y$4096)-LEN(SUBSTITUTE($Y$2:$Y$4096,"Hisuian "&amp;AA1626,"")))/LEN("Hisuian "&amp;AA1626))
         - SUMPRODUCT((LEN($Y$2:$Y$4096)-LEN(SUBSTITUTE($Y$2:$Y$4096,"Paldean "&amp;AA1626,"")))/LEN("Paldean "&amp;AA1626))
      &gt;0,2,1)
   ))))</f>
        <v>2</v>
      </c>
      <c r="AN1626">
        <v>0</v>
      </c>
      <c r="AO1626">
        <v>0</v>
      </c>
    </row>
    <row r="1627" spans="1:41" x14ac:dyDescent="0.25">
      <c r="A1627">
        <v>609</v>
      </c>
      <c r="B1627" t="s">
        <v>631</v>
      </c>
      <c r="C1627" t="s">
        <v>1524</v>
      </c>
      <c r="D1627" t="s">
        <v>1479</v>
      </c>
      <c r="E1627">
        <v>60</v>
      </c>
      <c r="F1627">
        <v>55</v>
      </c>
      <c r="G1627">
        <v>90</v>
      </c>
      <c r="H1627">
        <v>145</v>
      </c>
      <c r="I1627">
        <v>90</v>
      </c>
      <c r="J1627">
        <v>80</v>
      </c>
      <c r="K1627" t="s">
        <v>634</v>
      </c>
      <c r="L1627" t="s">
        <v>247</v>
      </c>
      <c r="M1627" t="s">
        <v>248</v>
      </c>
      <c r="N1627">
        <v>11</v>
      </c>
      <c r="O1627">
        <v>7.8</v>
      </c>
      <c r="R1627">
        <f t="shared" si="108"/>
        <v>11</v>
      </c>
      <c r="S1627">
        <f t="shared" si="109"/>
        <v>8</v>
      </c>
      <c r="T1627">
        <f t="shared" si="110"/>
        <v>19</v>
      </c>
      <c r="U1627" t="s">
        <v>1524</v>
      </c>
      <c r="V1627" t="s">
        <v>1479</v>
      </c>
      <c r="W1627" t="s">
        <v>429</v>
      </c>
      <c r="X1627" t="s">
        <v>1471</v>
      </c>
      <c r="Z1627" t="str" cm="1">
        <f t="array" ref="Z1627">IF(ISBLANK(AK1627),_xlfn.LET(
    _xlpm.nameBeforeSlash, IF(ISNUMBER(SEARCH("/", Y1627)), LEFT(Y1627, SEARCH("/", Y1627)-1), Y1627),
    _xlpm.matchRow, IFERROR(MATCH(_xlpm.nameBeforeSlash, AA:AA, 0), ""),
    _xlpm.difference, IF(_xlpm.matchRow="", "", ABS((R1627 + S1627)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),IF(ISBLANK(Y1627),"","Hidden"))</f>
        <v/>
      </c>
      <c r="AA1627" t="s">
        <v>631</v>
      </c>
      <c r="AC1627" t="s">
        <v>647</v>
      </c>
      <c r="AD1627" t="str">
        <f>_xlfn.XLOOKUP(AC1627,moves!A:A,moves!B:B)</f>
        <v>fire</v>
      </c>
      <c r="AE1627">
        <f>_xlfn.XLOOKUP(AC1627,moves!A:A,moves!D:D)</f>
        <v>6</v>
      </c>
      <c r="AF1627" t="str">
        <f>_xlfn.XLOOKUP(AC1627,moves!A:A,moves!E:E)</f>
        <v>Inflict the Burned status on the target. Status symbols deal -1 damage.</v>
      </c>
      <c r="AG1627">
        <v>0</v>
      </c>
      <c r="AH1627">
        <v>0</v>
      </c>
      <c r="AI1627">
        <f t="shared" si="111"/>
        <v>0</v>
      </c>
      <c r="AJ1627" t="s">
        <v>525</v>
      </c>
      <c r="AL1627">
        <v>0</v>
      </c>
      <c r="AM1627" cm="1">
        <f t="array" ref="AM1627">IF(AL1627=1,1,
   IF(ISTEXT(AK1627),1,
   IF(AO1627&gt;1,AM1626,
   IF(AI1627=1,
      IF(SUMPRODUCT((LEN($Y$2:$Y$4096)-LEN(SUBSTITUTE($Y$2:$Y$4096,AA1627,"")))/LEN(AA1627))&gt;0,2,1),
      IF(
         SUMPRODUCT((LEN($Y$2:$Y$4096)-LEN(SUBSTITUTE($Y$2:$Y$4096,AA1627,"")))/LEN(AA1627))
         - SUMPRODUCT((LEN($Y$2:$Y$4096)-LEN(SUBSTITUTE($Y$2:$Y$4096,"Alolan "&amp;AA1627,"")))/LEN("Alolan "&amp;AA1627))
         - SUMPRODUCT((LEN($Y$2:$Y$4096)-LEN(SUBSTITUTE($Y$2:$Y$4096,"Galarian "&amp;AA1627,"")))/LEN("Galarian "&amp;AA1627))
         - SUMPRODUCT((LEN($Y$2:$Y$4096)-LEN(SUBSTITUTE($Y$2:$Y$4096,"Hisuian "&amp;AA1627,"")))/LEN("Hisuian "&amp;AA1627))
         - SUMPRODUCT((LEN($Y$2:$Y$4096)-LEN(SUBSTITUTE($Y$2:$Y$4096,"Paldean "&amp;AA1627,"")))/LEN("Paldean "&amp;AA1627))
      &gt;0,2,1)
   ))))</f>
        <v>2</v>
      </c>
      <c r="AN1627">
        <v>0</v>
      </c>
      <c r="AO1627">
        <v>0</v>
      </c>
    </row>
    <row r="1628" spans="1:41" x14ac:dyDescent="0.25">
      <c r="A1628" t="s">
        <v>4384</v>
      </c>
      <c r="B1628" t="s">
        <v>631</v>
      </c>
      <c r="C1628" t="s">
        <v>1524</v>
      </c>
      <c r="D1628" t="s">
        <v>1479</v>
      </c>
      <c r="E1628">
        <v>60</v>
      </c>
      <c r="F1628">
        <v>55</v>
      </c>
      <c r="G1628">
        <v>90</v>
      </c>
      <c r="H1628">
        <v>145</v>
      </c>
      <c r="I1628">
        <v>90</v>
      </c>
      <c r="J1628">
        <v>80</v>
      </c>
      <c r="K1628" t="s">
        <v>634</v>
      </c>
      <c r="L1628" t="s">
        <v>247</v>
      </c>
      <c r="M1628" t="s">
        <v>248</v>
      </c>
      <c r="N1628">
        <v>11</v>
      </c>
      <c r="O1628">
        <v>7.8</v>
      </c>
      <c r="R1628">
        <f t="shared" si="108"/>
        <v>11</v>
      </c>
      <c r="S1628">
        <f t="shared" si="109"/>
        <v>8</v>
      </c>
      <c r="T1628">
        <f t="shared" si="110"/>
        <v>19</v>
      </c>
      <c r="U1628" t="s">
        <v>1524</v>
      </c>
      <c r="V1628" t="s">
        <v>1479</v>
      </c>
      <c r="W1628" t="s">
        <v>429</v>
      </c>
      <c r="X1628" t="s">
        <v>1471</v>
      </c>
      <c r="Z1628" t="str" cm="1">
        <f t="array" ref="Z1628">IF(ISBLANK(AK1628),_xlfn.LET(
    _xlpm.nameBeforeSlash, IF(ISNUMBER(SEARCH("/", Y1628)), LEFT(Y1628, SEARCH("/", Y1628)-1), Y1628),
    _xlpm.matchRow, IFERROR(MATCH(_xlpm.nameBeforeSlash, AA:AA, 0), ""),
    _xlpm.difference, IF(_xlpm.matchRow="", "", ABS((R1628 + S1628)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),IF(ISBLANK(Y1628),"","Hidden"))</f>
        <v/>
      </c>
      <c r="AA1628" t="s">
        <v>5655</v>
      </c>
      <c r="AC1628" t="s">
        <v>6537</v>
      </c>
      <c r="AD1628" t="str">
        <f>_xlfn.XLOOKUP(AC1628,moves!A:A,moves!B:B)</f>
        <v>fire</v>
      </c>
      <c r="AE1628">
        <f>_xlfn.XLOOKUP(AC1628,moves!A:A,moves!D:D)</f>
        <v>4</v>
      </c>
      <c r="AF1628" t="str">
        <f>_xlfn.XLOOKUP(AC1628,moves!A:A,moves!E:E)</f>
        <v>If any status symbols are rolled: Inflict the Burned status on the target. Pokémon burned by this move deal 3 less damage instead.</v>
      </c>
      <c r="AG1628">
        <v>0</v>
      </c>
      <c r="AH1628">
        <v>0</v>
      </c>
      <c r="AI1628">
        <f t="shared" si="111"/>
        <v>1</v>
      </c>
      <c r="AJ1628" t="s">
        <v>525</v>
      </c>
      <c r="AL1628">
        <v>0</v>
      </c>
      <c r="AM1628" cm="1">
        <f t="array" ref="AM1628">IF(AL1628=1,1,
   IF(ISTEXT(AK1628),1,
   IF(AO1628&gt;1,AM1627,
   IF(AI1628=1,
      IF(SUMPRODUCT((LEN($Y$2:$Y$4096)-LEN(SUBSTITUTE($Y$2:$Y$4096,AA1628,"")))/LEN(AA1628))&gt;0,2,1),
      IF(
         SUMPRODUCT((LEN($Y$2:$Y$4096)-LEN(SUBSTITUTE($Y$2:$Y$4096,AA1628,"")))/LEN(AA1628))
         - SUMPRODUCT((LEN($Y$2:$Y$4096)-LEN(SUBSTITUTE($Y$2:$Y$4096,"Alolan "&amp;AA1628,"")))/LEN("Alolan "&amp;AA1628))
         - SUMPRODUCT((LEN($Y$2:$Y$4096)-LEN(SUBSTITUTE($Y$2:$Y$4096,"Galarian "&amp;AA1628,"")))/LEN("Galarian "&amp;AA1628))
         - SUMPRODUCT((LEN($Y$2:$Y$4096)-LEN(SUBSTITUTE($Y$2:$Y$4096,"Hisuian "&amp;AA1628,"")))/LEN("Hisuian "&amp;AA1628))
         - SUMPRODUCT((LEN($Y$2:$Y$4096)-LEN(SUBSTITUTE($Y$2:$Y$4096,"Paldean "&amp;AA1628,"")))/LEN("Paldean "&amp;AA1628))
      &gt;0,2,1)
   ))))</f>
        <v>2</v>
      </c>
      <c r="AN1628">
        <v>0</v>
      </c>
      <c r="AO1628">
        <v>0</v>
      </c>
    </row>
    <row r="1629" spans="1:41" x14ac:dyDescent="0.25">
      <c r="A1629">
        <v>610</v>
      </c>
      <c r="B1629" t="s">
        <v>2325</v>
      </c>
      <c r="C1629" t="s">
        <v>1482</v>
      </c>
      <c r="D1629"/>
      <c r="E1629">
        <v>46</v>
      </c>
      <c r="F1629">
        <v>87</v>
      </c>
      <c r="G1629">
        <v>60</v>
      </c>
      <c r="H1629">
        <v>30</v>
      </c>
      <c r="I1629">
        <v>40</v>
      </c>
      <c r="J1629">
        <v>57</v>
      </c>
      <c r="K1629" t="s">
        <v>2326</v>
      </c>
      <c r="L1629" t="s">
        <v>253</v>
      </c>
      <c r="M1629" t="s">
        <v>248</v>
      </c>
      <c r="N1629">
        <v>6.93</v>
      </c>
      <c r="O1629">
        <v>4.8400000000000007</v>
      </c>
      <c r="R1629">
        <f t="shared" si="108"/>
        <v>7</v>
      </c>
      <c r="S1629">
        <f t="shared" si="109"/>
        <v>5</v>
      </c>
      <c r="T1629">
        <f t="shared" si="110"/>
        <v>12</v>
      </c>
      <c r="U1629" t="s">
        <v>1482</v>
      </c>
      <c r="V1629" t="s">
        <v>1471</v>
      </c>
      <c r="W1629" t="s">
        <v>1512</v>
      </c>
      <c r="X1629" t="s">
        <v>1490</v>
      </c>
      <c r="Y1629" t="s">
        <v>2327</v>
      </c>
      <c r="Z1629" cm="1">
        <f t="array" ref="Z1629">IF(ISBLANK(AK1629),_xlfn.LET(
    _xlpm.nameBeforeSlash, IF(ISNUMBER(SEARCH("/", Y1629)), LEFT(Y1629, SEARCH("/", Y1629)-1), Y1629),
    _xlpm.matchRow, IFERROR(MATCH(_xlpm.nameBeforeSlash, AA:AA, 0), ""),
    _xlpm.difference, IF(_xlpm.matchRow="", "", ABS((R1629 + S1629)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),IF(ISBLANK(Y1629),"","Hidden"))</f>
        <v>7</v>
      </c>
      <c r="AA1629" t="s">
        <v>2325</v>
      </c>
      <c r="AC1629" t="s">
        <v>460</v>
      </c>
      <c r="AD1629" t="str">
        <f>_xlfn.XLOOKUP(AC1629,moves!A:A,moves!B:B)</f>
        <v>dark</v>
      </c>
      <c r="AE1629">
        <f>_xlfn.XLOOKUP(AC1629,moves!A:A,moves!D:D)</f>
        <v>3</v>
      </c>
      <c r="AF1629" t="str">
        <f>_xlfn.XLOOKUP(AC1629,moves!A:A,moves!E:E)</f>
        <v>When the target is next attacked: Add 1 regular hit to the roll.</v>
      </c>
      <c r="AG1629">
        <v>1</v>
      </c>
      <c r="AH1629">
        <v>0</v>
      </c>
      <c r="AI1629">
        <f t="shared" si="111"/>
        <v>0</v>
      </c>
      <c r="AJ1629" t="s">
        <v>870</v>
      </c>
      <c r="AL1629">
        <v>0</v>
      </c>
      <c r="AM1629" cm="1">
        <f t="array" ref="AM1629">IF(AL1629=1,1,
   IF(ISTEXT(AK1629),1,
   IF(AO1629&gt;1,AM1628,
   IF(AI1629=1,
      IF(SUMPRODUCT((LEN($Y$2:$Y$4096)-LEN(SUBSTITUTE($Y$2:$Y$4096,AA1629,"")))/LEN(AA1629))&gt;0,2,1),
      IF(
         SUMPRODUCT((LEN($Y$2:$Y$4096)-LEN(SUBSTITUTE($Y$2:$Y$4096,AA1629,"")))/LEN(AA1629))
         - SUMPRODUCT((LEN($Y$2:$Y$4096)-LEN(SUBSTITUTE($Y$2:$Y$4096,"Alolan "&amp;AA1629,"")))/LEN("Alolan "&amp;AA1629))
         - SUMPRODUCT((LEN($Y$2:$Y$4096)-LEN(SUBSTITUTE($Y$2:$Y$4096,"Galarian "&amp;AA1629,"")))/LEN("Galarian "&amp;AA1629))
         - SUMPRODUCT((LEN($Y$2:$Y$4096)-LEN(SUBSTITUTE($Y$2:$Y$4096,"Hisuian "&amp;AA1629,"")))/LEN("Hisuian "&amp;AA1629))
         - SUMPRODUCT((LEN($Y$2:$Y$4096)-LEN(SUBSTITUTE($Y$2:$Y$4096,"Paldean "&amp;AA1629,"")))/LEN("Paldean "&amp;AA1629))
      &gt;0,2,1)
   ))))</f>
        <v>1</v>
      </c>
      <c r="AN1629">
        <v>0</v>
      </c>
      <c r="AO1629">
        <v>0</v>
      </c>
    </row>
    <row r="1630" spans="1:41" x14ac:dyDescent="0.25">
      <c r="A1630" t="s">
        <v>4385</v>
      </c>
      <c r="B1630" t="s">
        <v>2325</v>
      </c>
      <c r="C1630" t="s">
        <v>1482</v>
      </c>
      <c r="D1630"/>
      <c r="E1630">
        <v>46</v>
      </c>
      <c r="F1630">
        <v>87</v>
      </c>
      <c r="G1630">
        <v>60</v>
      </c>
      <c r="H1630">
        <v>30</v>
      </c>
      <c r="I1630">
        <v>40</v>
      </c>
      <c r="J1630">
        <v>57</v>
      </c>
      <c r="K1630" t="s">
        <v>2326</v>
      </c>
      <c r="L1630" t="s">
        <v>253</v>
      </c>
      <c r="M1630" t="s">
        <v>248</v>
      </c>
      <c r="N1630">
        <v>6.93</v>
      </c>
      <c r="O1630">
        <v>4.8400000000000007</v>
      </c>
      <c r="R1630">
        <f t="shared" si="108"/>
        <v>7</v>
      </c>
      <c r="S1630">
        <f t="shared" si="109"/>
        <v>5</v>
      </c>
      <c r="T1630">
        <f t="shared" si="110"/>
        <v>12</v>
      </c>
      <c r="U1630" t="s">
        <v>1482</v>
      </c>
      <c r="V1630" t="s">
        <v>1471</v>
      </c>
      <c r="W1630" t="s">
        <v>1512</v>
      </c>
      <c r="X1630" t="s">
        <v>1490</v>
      </c>
      <c r="Y1630" t="s">
        <v>5656</v>
      </c>
      <c r="Z1630" cm="1">
        <f t="array" ref="Z1630">IF(ISBLANK(AK1630),_xlfn.LET(
    _xlpm.nameBeforeSlash, IF(ISNUMBER(SEARCH("/", Y1630)), LEFT(Y1630, SEARCH("/", Y1630)-1), Y1630),
    _xlpm.matchRow, IFERROR(MATCH(_xlpm.nameBeforeSlash, AA:AA, 0), ""),
    _xlpm.difference, IF(_xlpm.matchRow="", "", ABS((R1630 + S1630)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),IF(ISBLANK(Y1630),"","Hidden"))</f>
        <v>7</v>
      </c>
      <c r="AA1630" t="s">
        <v>5657</v>
      </c>
      <c r="AC1630" t="s">
        <v>6368</v>
      </c>
      <c r="AD1630" t="str">
        <f>_xlfn.XLOOKUP(AC1630,moves!A:A,moves!B:B)</f>
        <v>normal</v>
      </c>
      <c r="AE1630">
        <f>_xlfn.XLOOKUP(AC1630,moves!A:A,moves!D:D)</f>
        <v>0</v>
      </c>
      <c r="AF1630" t="str">
        <f>_xlfn.XLOOKUP(AC1630,moves!A:A,moves!E:E)</f>
        <v>Each time this move is used: Add 1 critical hit to the user's attack rolls.</v>
      </c>
      <c r="AG1630">
        <v>1</v>
      </c>
      <c r="AH1630">
        <v>0</v>
      </c>
      <c r="AI1630">
        <f t="shared" si="111"/>
        <v>1</v>
      </c>
      <c r="AJ1630" t="s">
        <v>523</v>
      </c>
      <c r="AL1630">
        <v>0</v>
      </c>
      <c r="AM1630" cm="1">
        <f t="array" ref="AM1630">IF(AL1630=1,1,
   IF(ISTEXT(AK1630),1,
   IF(AO1630&gt;1,AM1629,
   IF(AI1630=1,
      IF(SUMPRODUCT((LEN($Y$2:$Y$4096)-LEN(SUBSTITUTE($Y$2:$Y$4096,AA1630,"")))/LEN(AA1630))&gt;0,2,1),
      IF(
         SUMPRODUCT((LEN($Y$2:$Y$4096)-LEN(SUBSTITUTE($Y$2:$Y$4096,AA1630,"")))/LEN(AA1630))
         - SUMPRODUCT((LEN($Y$2:$Y$4096)-LEN(SUBSTITUTE($Y$2:$Y$4096,"Alolan "&amp;AA1630,"")))/LEN("Alolan "&amp;AA1630))
         - SUMPRODUCT((LEN($Y$2:$Y$4096)-LEN(SUBSTITUTE($Y$2:$Y$4096,"Galarian "&amp;AA1630,"")))/LEN("Galarian "&amp;AA1630))
         - SUMPRODUCT((LEN($Y$2:$Y$4096)-LEN(SUBSTITUTE($Y$2:$Y$4096,"Hisuian "&amp;AA1630,"")))/LEN("Hisuian "&amp;AA1630))
         - SUMPRODUCT((LEN($Y$2:$Y$4096)-LEN(SUBSTITUTE($Y$2:$Y$4096,"Paldean "&amp;AA1630,"")))/LEN("Paldean "&amp;AA1630))
      &gt;0,2,1)
   ))))</f>
        <v>1</v>
      </c>
      <c r="AN1630">
        <v>0</v>
      </c>
      <c r="AO1630">
        <v>0</v>
      </c>
    </row>
    <row r="1631" spans="1:41" x14ac:dyDescent="0.25">
      <c r="A1631">
        <v>611</v>
      </c>
      <c r="B1631" t="s">
        <v>2327</v>
      </c>
      <c r="C1631" t="s">
        <v>1482</v>
      </c>
      <c r="D1631"/>
      <c r="E1631">
        <v>66</v>
      </c>
      <c r="F1631">
        <v>117</v>
      </c>
      <c r="G1631">
        <v>70</v>
      </c>
      <c r="H1631">
        <v>40</v>
      </c>
      <c r="I1631">
        <v>50</v>
      </c>
      <c r="J1631">
        <v>67</v>
      </c>
      <c r="K1631" t="s">
        <v>2328</v>
      </c>
      <c r="L1631" t="s">
        <v>253</v>
      </c>
      <c r="M1631" t="s">
        <v>248</v>
      </c>
      <c r="N1631">
        <v>8.93</v>
      </c>
      <c r="O1631">
        <v>6.24</v>
      </c>
      <c r="R1631">
        <f t="shared" si="108"/>
        <v>9</v>
      </c>
      <c r="S1631">
        <f t="shared" si="109"/>
        <v>6</v>
      </c>
      <c r="T1631">
        <f t="shared" si="110"/>
        <v>15</v>
      </c>
      <c r="U1631" t="s">
        <v>1482</v>
      </c>
      <c r="V1631" t="s">
        <v>1471</v>
      </c>
      <c r="W1631" t="s">
        <v>1512</v>
      </c>
      <c r="X1631" t="s">
        <v>1490</v>
      </c>
      <c r="Y1631" t="s">
        <v>2329</v>
      </c>
      <c r="Z1631" cm="1">
        <f t="array" ref="Z1631">IF(ISBLANK(AK1631),_xlfn.LET(
    _xlpm.nameBeforeSlash, IF(ISNUMBER(SEARCH("/", Y1631)), LEFT(Y1631, SEARCH("/", Y1631)-1), Y1631),
    _xlpm.matchRow, IFERROR(MATCH(_xlpm.nameBeforeSlash, AA:AA, 0), ""),
    _xlpm.difference, IF(_xlpm.matchRow="", "", ABS((R1631 + S1631)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),IF(ISBLANK(Y1631),"","Hidden"))</f>
        <v>13</v>
      </c>
      <c r="AA1631" t="s">
        <v>2327</v>
      </c>
      <c r="AC1631" t="s">
        <v>824</v>
      </c>
      <c r="AD1631" t="str">
        <f>_xlfn.XLOOKUP(AC1631,moves!A:A,moves!B:B)</f>
        <v>dragon</v>
      </c>
      <c r="AE1631">
        <f>_xlfn.XLOOKUP(AC1631,moves!A:A,moves!D:D)</f>
        <v>2</v>
      </c>
      <c r="AF1631" t="str">
        <f>_xlfn.XLOOKUP(AC1631,moves!A:A,moves!E:E)</f>
        <v>Regular hits deal +1 damage.</v>
      </c>
      <c r="AG1631">
        <v>0</v>
      </c>
      <c r="AH1631">
        <v>0</v>
      </c>
      <c r="AI1631">
        <f t="shared" si="111"/>
        <v>0</v>
      </c>
      <c r="AJ1631" t="s">
        <v>524</v>
      </c>
      <c r="AL1631">
        <v>0</v>
      </c>
      <c r="AM1631" cm="1">
        <f t="array" ref="AM1631">IF(AL1631=1,1,
   IF(ISTEXT(AK1631),1,
   IF(AO1631&gt;1,AM1630,
   IF(AI1631=1,
      IF(SUMPRODUCT((LEN($Y$2:$Y$4096)-LEN(SUBSTITUTE($Y$2:$Y$4096,AA1631,"")))/LEN(AA1631))&gt;0,2,1),
      IF(
         SUMPRODUCT((LEN($Y$2:$Y$4096)-LEN(SUBSTITUTE($Y$2:$Y$4096,AA1631,"")))/LEN(AA1631))
         - SUMPRODUCT((LEN($Y$2:$Y$4096)-LEN(SUBSTITUTE($Y$2:$Y$4096,"Alolan "&amp;AA1631,"")))/LEN("Alolan "&amp;AA1631))
         - SUMPRODUCT((LEN($Y$2:$Y$4096)-LEN(SUBSTITUTE($Y$2:$Y$4096,"Galarian "&amp;AA1631,"")))/LEN("Galarian "&amp;AA1631))
         - SUMPRODUCT((LEN($Y$2:$Y$4096)-LEN(SUBSTITUTE($Y$2:$Y$4096,"Hisuian "&amp;AA1631,"")))/LEN("Hisuian "&amp;AA1631))
         - SUMPRODUCT((LEN($Y$2:$Y$4096)-LEN(SUBSTITUTE($Y$2:$Y$4096,"Paldean "&amp;AA1631,"")))/LEN("Paldean "&amp;AA1631))
      &gt;0,2,1)
   ))))</f>
        <v>2</v>
      </c>
      <c r="AN1631">
        <v>0</v>
      </c>
      <c r="AO1631">
        <v>0</v>
      </c>
    </row>
    <row r="1632" spans="1:41" x14ac:dyDescent="0.25">
      <c r="A1632" t="s">
        <v>4386</v>
      </c>
      <c r="B1632" t="s">
        <v>2327</v>
      </c>
      <c r="C1632" t="s">
        <v>1482</v>
      </c>
      <c r="D1632"/>
      <c r="E1632">
        <v>66</v>
      </c>
      <c r="F1632">
        <v>117</v>
      </c>
      <c r="G1632">
        <v>70</v>
      </c>
      <c r="H1632">
        <v>40</v>
      </c>
      <c r="I1632">
        <v>50</v>
      </c>
      <c r="J1632">
        <v>67</v>
      </c>
      <c r="K1632" t="s">
        <v>2328</v>
      </c>
      <c r="L1632" t="s">
        <v>253</v>
      </c>
      <c r="M1632" t="s">
        <v>248</v>
      </c>
      <c r="N1632">
        <v>8.93</v>
      </c>
      <c r="O1632">
        <v>6.24</v>
      </c>
      <c r="R1632">
        <f t="shared" si="108"/>
        <v>9</v>
      </c>
      <c r="S1632">
        <f t="shared" si="109"/>
        <v>6</v>
      </c>
      <c r="T1632">
        <f t="shared" si="110"/>
        <v>15</v>
      </c>
      <c r="U1632" t="s">
        <v>1482</v>
      </c>
      <c r="V1632" t="s">
        <v>1471</v>
      </c>
      <c r="W1632" t="s">
        <v>1512</v>
      </c>
      <c r="X1632" t="s">
        <v>1490</v>
      </c>
      <c r="Y1632" t="s">
        <v>5658</v>
      </c>
      <c r="Z1632" cm="1">
        <f t="array" ref="Z1632">IF(ISBLANK(AK1632),_xlfn.LET(
    _xlpm.nameBeforeSlash, IF(ISNUMBER(SEARCH("/", Y1632)), LEFT(Y1632, SEARCH("/", Y1632)-1), Y1632),
    _xlpm.matchRow, IFERROR(MATCH(_xlpm.nameBeforeSlash, AA:AA, 0), ""),
    _xlpm.difference, IF(_xlpm.matchRow="", "", ABS((R1632 + S1632)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),IF(ISBLANK(Y1632),"","Hidden"))</f>
        <v>13</v>
      </c>
      <c r="AA1632" t="s">
        <v>5656</v>
      </c>
      <c r="AC1632" t="s">
        <v>975</v>
      </c>
      <c r="AD1632" t="str">
        <f>_xlfn.XLOOKUP(AC1632,moves!A:A,moves!B:B)</f>
        <v>dragon</v>
      </c>
      <c r="AE1632">
        <f>_xlfn.XLOOKUP(AC1632,moves!A:A,moves!D:D)</f>
        <v>4</v>
      </c>
      <c r="AF1632" t="str">
        <f>_xlfn.XLOOKUP(AC1632,moves!A:A,moves!E:E)</f>
        <v>When the target is next attacked: Add 1 regular hit to the roll.</v>
      </c>
      <c r="AG1632">
        <v>0</v>
      </c>
      <c r="AH1632">
        <v>0</v>
      </c>
      <c r="AI1632">
        <f t="shared" si="111"/>
        <v>1</v>
      </c>
      <c r="AJ1632" t="s">
        <v>524</v>
      </c>
      <c r="AL1632">
        <v>0</v>
      </c>
      <c r="AM1632" cm="1">
        <f t="array" ref="AM1632">IF(AL1632=1,1,
   IF(ISTEXT(AK1632),1,
   IF(AO1632&gt;1,AM1631,
   IF(AI1632=1,
      IF(SUMPRODUCT((LEN($Y$2:$Y$4096)-LEN(SUBSTITUTE($Y$2:$Y$4096,AA1632,"")))/LEN(AA1632))&gt;0,2,1),
      IF(
         SUMPRODUCT((LEN($Y$2:$Y$4096)-LEN(SUBSTITUTE($Y$2:$Y$4096,AA1632,"")))/LEN(AA1632))
         - SUMPRODUCT((LEN($Y$2:$Y$4096)-LEN(SUBSTITUTE($Y$2:$Y$4096,"Alolan "&amp;AA1632,"")))/LEN("Alolan "&amp;AA1632))
         - SUMPRODUCT((LEN($Y$2:$Y$4096)-LEN(SUBSTITUTE($Y$2:$Y$4096,"Galarian "&amp;AA1632,"")))/LEN("Galarian "&amp;AA1632))
         - SUMPRODUCT((LEN($Y$2:$Y$4096)-LEN(SUBSTITUTE($Y$2:$Y$4096,"Hisuian "&amp;AA1632,"")))/LEN("Hisuian "&amp;AA1632))
         - SUMPRODUCT((LEN($Y$2:$Y$4096)-LEN(SUBSTITUTE($Y$2:$Y$4096,"Paldean "&amp;AA1632,"")))/LEN("Paldean "&amp;AA1632))
      &gt;0,2,1)
   ))))</f>
        <v>2</v>
      </c>
      <c r="AN1632">
        <v>0</v>
      </c>
      <c r="AO1632">
        <v>0</v>
      </c>
    </row>
    <row r="1633" spans="1:41" x14ac:dyDescent="0.25">
      <c r="A1633">
        <v>612</v>
      </c>
      <c r="B1633" t="s">
        <v>2329</v>
      </c>
      <c r="C1633" t="s">
        <v>1482</v>
      </c>
      <c r="D1633"/>
      <c r="E1633">
        <v>76</v>
      </c>
      <c r="F1633">
        <v>147</v>
      </c>
      <c r="G1633">
        <v>90</v>
      </c>
      <c r="H1633">
        <v>60</v>
      </c>
      <c r="I1633">
        <v>70</v>
      </c>
      <c r="J1633">
        <v>97</v>
      </c>
      <c r="K1633" t="s">
        <v>2328</v>
      </c>
      <c r="L1633" t="s">
        <v>253</v>
      </c>
      <c r="M1633" t="s">
        <v>248</v>
      </c>
      <c r="N1633">
        <v>11.830000000000002</v>
      </c>
      <c r="O1633">
        <v>7.8400000000000007</v>
      </c>
      <c r="R1633">
        <f t="shared" si="108"/>
        <v>12</v>
      </c>
      <c r="S1633">
        <f t="shared" si="109"/>
        <v>8</v>
      </c>
      <c r="T1633">
        <f t="shared" si="110"/>
        <v>20</v>
      </c>
      <c r="U1633" t="s">
        <v>1482</v>
      </c>
      <c r="V1633" t="s">
        <v>1471</v>
      </c>
      <c r="W1633" t="s">
        <v>1512</v>
      </c>
      <c r="X1633" t="s">
        <v>1490</v>
      </c>
      <c r="Z1633" t="str" cm="1">
        <f t="array" ref="Z1633">IF(ISBLANK(AK1633),_xlfn.LET(
    _xlpm.nameBeforeSlash, IF(ISNUMBER(SEARCH("/", Y1633)), LEFT(Y1633, SEARCH("/", Y1633)-1), Y1633),
    _xlpm.matchRow, IFERROR(MATCH(_xlpm.nameBeforeSlash, AA:AA, 0), ""),
    _xlpm.difference, IF(_xlpm.matchRow="", "", ABS((R1633 + S1633)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),IF(ISBLANK(Y1633),"","Hidden"))</f>
        <v/>
      </c>
      <c r="AA1633" t="s">
        <v>2329</v>
      </c>
      <c r="AC1633" t="s">
        <v>436</v>
      </c>
      <c r="AD1633" t="str">
        <f>_xlfn.XLOOKUP(AC1633,moves!A:A,moves!B:B)</f>
        <v>dragon</v>
      </c>
      <c r="AE1633">
        <f>_xlfn.XLOOKUP(AC1633,moves!A:A,moves!D:D)</f>
        <v>5</v>
      </c>
      <c r="AF1633" t="str">
        <f>_xlfn.XLOOKUP(AC1633,moves!A:A,moves!E:E)</f>
        <v>Inflict the Confused status on the user. Deal any damage taken by the user during this attack to the target as well.</v>
      </c>
      <c r="AG1633">
        <v>0</v>
      </c>
      <c r="AH1633">
        <v>0</v>
      </c>
      <c r="AI1633">
        <f t="shared" si="111"/>
        <v>0</v>
      </c>
      <c r="AJ1633" t="s">
        <v>525</v>
      </c>
      <c r="AL1633">
        <v>0</v>
      </c>
      <c r="AM1633" cm="1">
        <f t="array" ref="AM1633">IF(AL1633=1,1,
   IF(ISTEXT(AK1633),1,
   IF(AO1633&gt;1,AM1632,
   IF(AI1633=1,
      IF(SUMPRODUCT((LEN($Y$2:$Y$4096)-LEN(SUBSTITUTE($Y$2:$Y$4096,AA1633,"")))/LEN(AA1633))&gt;0,2,1),
      IF(
         SUMPRODUCT((LEN($Y$2:$Y$4096)-LEN(SUBSTITUTE($Y$2:$Y$4096,AA1633,"")))/LEN(AA1633))
         - SUMPRODUCT((LEN($Y$2:$Y$4096)-LEN(SUBSTITUTE($Y$2:$Y$4096,"Alolan "&amp;AA1633,"")))/LEN("Alolan "&amp;AA1633))
         - SUMPRODUCT((LEN($Y$2:$Y$4096)-LEN(SUBSTITUTE($Y$2:$Y$4096,"Galarian "&amp;AA1633,"")))/LEN("Galarian "&amp;AA1633))
         - SUMPRODUCT((LEN($Y$2:$Y$4096)-LEN(SUBSTITUTE($Y$2:$Y$4096,"Hisuian "&amp;AA1633,"")))/LEN("Hisuian "&amp;AA1633))
         - SUMPRODUCT((LEN($Y$2:$Y$4096)-LEN(SUBSTITUTE($Y$2:$Y$4096,"Paldean "&amp;AA1633,"")))/LEN("Paldean "&amp;AA1633))
      &gt;0,2,1)
   ))))</f>
        <v>2</v>
      </c>
      <c r="AN1633">
        <v>0</v>
      </c>
      <c r="AO1633">
        <v>0</v>
      </c>
    </row>
    <row r="1634" spans="1:41" x14ac:dyDescent="0.25">
      <c r="A1634" t="s">
        <v>4387</v>
      </c>
      <c r="B1634" t="s">
        <v>2329</v>
      </c>
      <c r="C1634" t="s">
        <v>1482</v>
      </c>
      <c r="D1634"/>
      <c r="E1634">
        <v>76</v>
      </c>
      <c r="F1634">
        <v>147</v>
      </c>
      <c r="G1634">
        <v>90</v>
      </c>
      <c r="H1634">
        <v>60</v>
      </c>
      <c r="I1634">
        <v>70</v>
      </c>
      <c r="J1634">
        <v>97</v>
      </c>
      <c r="K1634" t="s">
        <v>2328</v>
      </c>
      <c r="L1634" t="s">
        <v>253</v>
      </c>
      <c r="M1634" t="s">
        <v>248</v>
      </c>
      <c r="N1634">
        <v>11.830000000000002</v>
      </c>
      <c r="O1634">
        <v>7.8400000000000007</v>
      </c>
      <c r="R1634">
        <f t="shared" si="108"/>
        <v>12</v>
      </c>
      <c r="S1634">
        <f t="shared" si="109"/>
        <v>8</v>
      </c>
      <c r="T1634">
        <f t="shared" si="110"/>
        <v>20</v>
      </c>
      <c r="U1634" t="s">
        <v>1482</v>
      </c>
      <c r="V1634" t="s">
        <v>1471</v>
      </c>
      <c r="W1634" t="s">
        <v>1512</v>
      </c>
      <c r="X1634" t="s">
        <v>1490</v>
      </c>
      <c r="Z1634" t="str" cm="1">
        <f t="array" ref="Z1634">IF(ISBLANK(AK1634),_xlfn.LET(
    _xlpm.nameBeforeSlash, IF(ISNUMBER(SEARCH("/", Y1634)), LEFT(Y1634, SEARCH("/", Y1634)-1), Y1634),
    _xlpm.matchRow, IFERROR(MATCH(_xlpm.nameBeforeSlash, AA:AA, 0), ""),
    _xlpm.difference, IF(_xlpm.matchRow="", "", ABS((R1634 + S1634)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),IF(ISBLANK(Y1634),"","Hidden"))</f>
        <v/>
      </c>
      <c r="AA1634" t="s">
        <v>5658</v>
      </c>
      <c r="AC1634" t="s">
        <v>1226</v>
      </c>
      <c r="AD1634" t="str">
        <f>_xlfn.XLOOKUP(AC1634,moves!A:A,moves!B:B)</f>
        <v>normal</v>
      </c>
      <c r="AE1634">
        <f>_xlfn.XLOOKUP(AC1634,moves!A:A,moves!D:D)</f>
        <v>6</v>
      </c>
      <c r="AF1634" t="str">
        <f>_xlfn.XLOOKUP(AC1634,moves!A:A,moves!E:E)</f>
        <v>The target faints if they have 2 or less health remaining after this attack. Status symbols deal -1 damage.</v>
      </c>
      <c r="AG1634">
        <v>0</v>
      </c>
      <c r="AH1634">
        <v>0</v>
      </c>
      <c r="AI1634">
        <f t="shared" si="111"/>
        <v>1</v>
      </c>
      <c r="AJ1634" t="s">
        <v>525</v>
      </c>
      <c r="AL1634">
        <v>0</v>
      </c>
      <c r="AM1634" cm="1">
        <f t="array" ref="AM1634">IF(AL1634=1,1,
   IF(ISTEXT(AK1634),1,
   IF(AO1634&gt;1,AM1633,
   IF(AI1634=1,
      IF(SUMPRODUCT((LEN($Y$2:$Y$4096)-LEN(SUBSTITUTE($Y$2:$Y$4096,AA1634,"")))/LEN(AA1634))&gt;0,2,1),
      IF(
         SUMPRODUCT((LEN($Y$2:$Y$4096)-LEN(SUBSTITUTE($Y$2:$Y$4096,AA1634,"")))/LEN(AA1634))
         - SUMPRODUCT((LEN($Y$2:$Y$4096)-LEN(SUBSTITUTE($Y$2:$Y$4096,"Alolan "&amp;AA1634,"")))/LEN("Alolan "&amp;AA1634))
         - SUMPRODUCT((LEN($Y$2:$Y$4096)-LEN(SUBSTITUTE($Y$2:$Y$4096,"Galarian "&amp;AA1634,"")))/LEN("Galarian "&amp;AA1634))
         - SUMPRODUCT((LEN($Y$2:$Y$4096)-LEN(SUBSTITUTE($Y$2:$Y$4096,"Hisuian "&amp;AA1634,"")))/LEN("Hisuian "&amp;AA1634))
         - SUMPRODUCT((LEN($Y$2:$Y$4096)-LEN(SUBSTITUTE($Y$2:$Y$4096,"Paldean "&amp;AA1634,"")))/LEN("Paldean "&amp;AA1634))
      &gt;0,2,1)
   ))))</f>
        <v>2</v>
      </c>
      <c r="AN1634">
        <v>0</v>
      </c>
      <c r="AO1634">
        <v>0</v>
      </c>
    </row>
    <row r="1635" spans="1:41" x14ac:dyDescent="0.25">
      <c r="A1635">
        <v>613</v>
      </c>
      <c r="B1635" t="s">
        <v>2330</v>
      </c>
      <c r="C1635" t="s">
        <v>1209</v>
      </c>
      <c r="D1635"/>
      <c r="E1635">
        <v>55</v>
      </c>
      <c r="F1635">
        <v>70</v>
      </c>
      <c r="G1635">
        <v>40</v>
      </c>
      <c r="H1635">
        <v>60</v>
      </c>
      <c r="I1635">
        <v>40</v>
      </c>
      <c r="J1635">
        <v>40</v>
      </c>
      <c r="K1635" t="s">
        <v>2331</v>
      </c>
      <c r="L1635" t="s">
        <v>253</v>
      </c>
      <c r="M1635" t="s">
        <v>248</v>
      </c>
      <c r="N1635">
        <v>5.7</v>
      </c>
      <c r="O1635">
        <v>4.5999999999999996</v>
      </c>
      <c r="R1635">
        <f t="shared" si="108"/>
        <v>6</v>
      </c>
      <c r="S1635">
        <f t="shared" si="109"/>
        <v>5</v>
      </c>
      <c r="T1635">
        <f t="shared" si="110"/>
        <v>11</v>
      </c>
      <c r="U1635" t="s">
        <v>1209</v>
      </c>
      <c r="V1635" t="s">
        <v>1490</v>
      </c>
      <c r="W1635" t="s">
        <v>1492</v>
      </c>
      <c r="X1635" t="s">
        <v>1512</v>
      </c>
      <c r="Y1635" t="s">
        <v>2332</v>
      </c>
      <c r="Z1635" cm="1">
        <f t="array" ref="Z1635">IF(ISBLANK(AK1635),_xlfn.LET(
    _xlpm.nameBeforeSlash, IF(ISNUMBER(SEARCH("/", Y1635)), LEFT(Y1635, SEARCH("/", Y1635)-1), Y1635),
    _xlpm.matchRow, IFERROR(MATCH(_xlpm.nameBeforeSlash, AA:AA, 0), ""),
    _xlpm.difference, IF(_xlpm.matchRow="", "", ABS((R1635 + S1635)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),IF(ISBLANK(Y1635),"","Hidden"))</f>
        <v>15</v>
      </c>
      <c r="AA1635" t="s">
        <v>2330</v>
      </c>
      <c r="AC1635" t="s">
        <v>424</v>
      </c>
      <c r="AD1635" t="str">
        <f>_xlfn.XLOOKUP(AC1635,moves!A:A,moves!B:B)</f>
        <v>ice</v>
      </c>
      <c r="AE1635">
        <f>_xlfn.XLOOKUP(AC1635,moves!A:A,moves!D:D)</f>
        <v>2</v>
      </c>
      <c r="AF1635" t="str">
        <f>_xlfn.XLOOKUP(AC1635,moves!A:A,moves!E:E)</f>
        <v>Inflict the Frozen status on the target.</v>
      </c>
      <c r="AG1635">
        <v>0</v>
      </c>
      <c r="AH1635">
        <v>0</v>
      </c>
      <c r="AI1635">
        <f t="shared" si="111"/>
        <v>0</v>
      </c>
      <c r="AJ1635" t="s">
        <v>523</v>
      </c>
      <c r="AL1635">
        <v>0</v>
      </c>
      <c r="AM1635" cm="1">
        <f t="array" ref="AM1635">IF(AL1635=1,1,
   IF(ISTEXT(AK1635),1,
   IF(AO1635&gt;1,AM1634,
   IF(AI1635=1,
      IF(SUMPRODUCT((LEN($Y$2:$Y$4096)-LEN(SUBSTITUTE($Y$2:$Y$4096,AA1635,"")))/LEN(AA1635))&gt;0,2,1),
      IF(
         SUMPRODUCT((LEN($Y$2:$Y$4096)-LEN(SUBSTITUTE($Y$2:$Y$4096,AA1635,"")))/LEN(AA1635))
         - SUMPRODUCT((LEN($Y$2:$Y$4096)-LEN(SUBSTITUTE($Y$2:$Y$4096,"Alolan "&amp;AA1635,"")))/LEN("Alolan "&amp;AA1635))
         - SUMPRODUCT((LEN($Y$2:$Y$4096)-LEN(SUBSTITUTE($Y$2:$Y$4096,"Galarian "&amp;AA1635,"")))/LEN("Galarian "&amp;AA1635))
         - SUMPRODUCT((LEN($Y$2:$Y$4096)-LEN(SUBSTITUTE($Y$2:$Y$4096,"Hisuian "&amp;AA1635,"")))/LEN("Hisuian "&amp;AA1635))
         - SUMPRODUCT((LEN($Y$2:$Y$4096)-LEN(SUBSTITUTE($Y$2:$Y$4096,"Paldean "&amp;AA1635,"")))/LEN("Paldean "&amp;AA1635))
      &gt;0,2,1)
   ))))</f>
        <v>1</v>
      </c>
      <c r="AN1635">
        <v>0</v>
      </c>
      <c r="AO1635">
        <v>0</v>
      </c>
    </row>
    <row r="1636" spans="1:41" x14ac:dyDescent="0.25">
      <c r="A1636" t="s">
        <v>4388</v>
      </c>
      <c r="B1636" t="s">
        <v>2330</v>
      </c>
      <c r="C1636" t="s">
        <v>1209</v>
      </c>
      <c r="D1636"/>
      <c r="E1636">
        <v>55</v>
      </c>
      <c r="F1636">
        <v>70</v>
      </c>
      <c r="G1636">
        <v>40</v>
      </c>
      <c r="H1636">
        <v>60</v>
      </c>
      <c r="I1636">
        <v>40</v>
      </c>
      <c r="J1636">
        <v>40</v>
      </c>
      <c r="K1636" t="s">
        <v>2331</v>
      </c>
      <c r="L1636" t="s">
        <v>253</v>
      </c>
      <c r="M1636" t="s">
        <v>248</v>
      </c>
      <c r="N1636">
        <v>5.7</v>
      </c>
      <c r="O1636">
        <v>4.5999999999999996</v>
      </c>
      <c r="R1636">
        <f t="shared" si="108"/>
        <v>6</v>
      </c>
      <c r="S1636">
        <f t="shared" si="109"/>
        <v>5</v>
      </c>
      <c r="T1636">
        <f t="shared" si="110"/>
        <v>11</v>
      </c>
      <c r="U1636" t="s">
        <v>1209</v>
      </c>
      <c r="V1636" t="s">
        <v>1490</v>
      </c>
      <c r="W1636" t="s">
        <v>1492</v>
      </c>
      <c r="X1636" t="s">
        <v>1512</v>
      </c>
      <c r="Y1636" t="s">
        <v>5659</v>
      </c>
      <c r="Z1636" cm="1">
        <f t="array" ref="Z1636">IF(ISBLANK(AK1636),_xlfn.LET(
    _xlpm.nameBeforeSlash, IF(ISNUMBER(SEARCH("/", Y1636)), LEFT(Y1636, SEARCH("/", Y1636)-1), Y1636),
    _xlpm.matchRow, IFERROR(MATCH(_xlpm.nameBeforeSlash, AA:AA, 0), ""),
    _xlpm.difference, IF(_xlpm.matchRow="", "", ABS((R1636 + S1636)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),IF(ISBLANK(Y1636),"","Hidden"))</f>
        <v>15</v>
      </c>
      <c r="AA1636" t="s">
        <v>5660</v>
      </c>
      <c r="AC1636" t="s">
        <v>1215</v>
      </c>
      <c r="AD1636" t="str">
        <f>_xlfn.XLOOKUP(AC1636,moves!A:A,moves!B:B)</f>
        <v>ice</v>
      </c>
      <c r="AE1636">
        <f>_xlfn.XLOOKUP(AC1636,moves!A:A,moves!D:D)</f>
        <v>2</v>
      </c>
      <c r="AF1636" t="str">
        <f>_xlfn.XLOOKUP(AC1636,moves!A:A,moves!E:E)</f>
        <v>Decrease the target's initiative by 2.</v>
      </c>
      <c r="AG1636">
        <v>0</v>
      </c>
      <c r="AH1636">
        <v>0</v>
      </c>
      <c r="AI1636">
        <f t="shared" si="111"/>
        <v>1</v>
      </c>
      <c r="AJ1636" t="s">
        <v>523</v>
      </c>
      <c r="AL1636">
        <v>0</v>
      </c>
      <c r="AM1636" cm="1">
        <f t="array" ref="AM1636">IF(AL1636=1,1,
   IF(ISTEXT(AK1636),1,
   IF(AO1636&gt;1,AM1635,
   IF(AI1636=1,
      IF(SUMPRODUCT((LEN($Y$2:$Y$4096)-LEN(SUBSTITUTE($Y$2:$Y$4096,AA1636,"")))/LEN(AA1636))&gt;0,2,1),
      IF(
         SUMPRODUCT((LEN($Y$2:$Y$4096)-LEN(SUBSTITUTE($Y$2:$Y$4096,AA1636,"")))/LEN(AA1636))
         - SUMPRODUCT((LEN($Y$2:$Y$4096)-LEN(SUBSTITUTE($Y$2:$Y$4096,"Alolan "&amp;AA1636,"")))/LEN("Alolan "&amp;AA1636))
         - SUMPRODUCT((LEN($Y$2:$Y$4096)-LEN(SUBSTITUTE($Y$2:$Y$4096,"Galarian "&amp;AA1636,"")))/LEN("Galarian "&amp;AA1636))
         - SUMPRODUCT((LEN($Y$2:$Y$4096)-LEN(SUBSTITUTE($Y$2:$Y$4096,"Hisuian "&amp;AA1636,"")))/LEN("Hisuian "&amp;AA1636))
         - SUMPRODUCT((LEN($Y$2:$Y$4096)-LEN(SUBSTITUTE($Y$2:$Y$4096,"Paldean "&amp;AA1636,"")))/LEN("Paldean "&amp;AA1636))
      &gt;0,2,1)
   ))))</f>
        <v>1</v>
      </c>
      <c r="AN1636">
        <v>0</v>
      </c>
      <c r="AO1636">
        <v>0</v>
      </c>
    </row>
    <row r="1637" spans="1:41" x14ac:dyDescent="0.25">
      <c r="A1637">
        <v>614</v>
      </c>
      <c r="B1637" t="s">
        <v>2332</v>
      </c>
      <c r="C1637" t="s">
        <v>1209</v>
      </c>
      <c r="D1637"/>
      <c r="E1637">
        <v>95</v>
      </c>
      <c r="F1637">
        <v>130</v>
      </c>
      <c r="G1637">
        <v>80</v>
      </c>
      <c r="H1637">
        <v>70</v>
      </c>
      <c r="I1637">
        <v>80</v>
      </c>
      <c r="J1637">
        <v>50</v>
      </c>
      <c r="K1637" t="s">
        <v>2333</v>
      </c>
      <c r="L1637" t="s">
        <v>253</v>
      </c>
      <c r="M1637" t="s">
        <v>248</v>
      </c>
      <c r="N1637">
        <v>9.1999999999999993</v>
      </c>
      <c r="O1637">
        <v>8.6</v>
      </c>
      <c r="R1637">
        <f t="shared" si="108"/>
        <v>9</v>
      </c>
      <c r="S1637">
        <f t="shared" si="109"/>
        <v>9</v>
      </c>
      <c r="T1637">
        <f t="shared" si="110"/>
        <v>18</v>
      </c>
      <c r="U1637" t="s">
        <v>1209</v>
      </c>
      <c r="V1637" t="s">
        <v>1490</v>
      </c>
      <c r="W1637" t="s">
        <v>1492</v>
      </c>
      <c r="X1637" t="s">
        <v>1512</v>
      </c>
      <c r="Z1637" t="str" cm="1">
        <f t="array" ref="Z1637">IF(ISBLANK(AK1637),_xlfn.LET(
    _xlpm.nameBeforeSlash, IF(ISNUMBER(SEARCH("/", Y1637)), LEFT(Y1637, SEARCH("/", Y1637)-1), Y1637),
    _xlpm.matchRow, IFERROR(MATCH(_xlpm.nameBeforeSlash, AA:AA, 0), ""),
    _xlpm.difference, IF(_xlpm.matchRow="", "", ABS((R1637 + S1637)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),IF(ISBLANK(Y1637),"","Hidden"))</f>
        <v/>
      </c>
      <c r="AA1637" t="s">
        <v>2332</v>
      </c>
      <c r="AC1637" t="s">
        <v>1201</v>
      </c>
      <c r="AD1637" t="str">
        <f>_xlfn.XLOOKUP(AC1637,moves!A:A,moves!B:B)</f>
        <v>ice</v>
      </c>
      <c r="AE1637">
        <f>_xlfn.XLOOKUP(AC1637,moves!A:A,moves!D:D)</f>
        <v>4</v>
      </c>
      <c r="AF1637" t="str">
        <f>_xlfn.XLOOKUP(AC1637,moves!A:A,moves!E:E)</f>
        <v>If 2 or more status symbols are rolled: The target skips their turn this round and the user's battle fatigue increases by 1 extra. This move cannot be used if the user has 5 fatigue.</v>
      </c>
      <c r="AG1637">
        <v>0</v>
      </c>
      <c r="AH1637">
        <v>0</v>
      </c>
      <c r="AI1637">
        <f t="shared" si="111"/>
        <v>0</v>
      </c>
      <c r="AJ1637" t="s">
        <v>525</v>
      </c>
      <c r="AL1637">
        <v>0</v>
      </c>
      <c r="AM1637" cm="1">
        <f t="array" ref="AM1637">IF(AL1637=1,1,
   IF(ISTEXT(AK1637),1,
   IF(AO1637&gt;1,AM1636,
   IF(AI1637=1,
      IF(SUMPRODUCT((LEN($Y$2:$Y$4096)-LEN(SUBSTITUTE($Y$2:$Y$4096,AA1637,"")))/LEN(AA1637))&gt;0,2,1),
      IF(
         SUMPRODUCT((LEN($Y$2:$Y$4096)-LEN(SUBSTITUTE($Y$2:$Y$4096,AA1637,"")))/LEN(AA1637))
         - SUMPRODUCT((LEN($Y$2:$Y$4096)-LEN(SUBSTITUTE($Y$2:$Y$4096,"Alolan "&amp;AA1637,"")))/LEN("Alolan "&amp;AA1637))
         - SUMPRODUCT((LEN($Y$2:$Y$4096)-LEN(SUBSTITUTE($Y$2:$Y$4096,"Galarian "&amp;AA1637,"")))/LEN("Galarian "&amp;AA1637))
         - SUMPRODUCT((LEN($Y$2:$Y$4096)-LEN(SUBSTITUTE($Y$2:$Y$4096,"Hisuian "&amp;AA1637,"")))/LEN("Hisuian "&amp;AA1637))
         - SUMPRODUCT((LEN($Y$2:$Y$4096)-LEN(SUBSTITUTE($Y$2:$Y$4096,"Paldean "&amp;AA1637,"")))/LEN("Paldean "&amp;AA1637))
      &gt;0,2,1)
   ))))</f>
        <v>2</v>
      </c>
      <c r="AN1637">
        <v>0</v>
      </c>
      <c r="AO1637">
        <v>0</v>
      </c>
    </row>
    <row r="1638" spans="1:41" x14ac:dyDescent="0.25">
      <c r="A1638" t="s">
        <v>4389</v>
      </c>
      <c r="B1638" t="s">
        <v>2332</v>
      </c>
      <c r="C1638" t="s">
        <v>1209</v>
      </c>
      <c r="D1638"/>
      <c r="E1638">
        <v>95</v>
      </c>
      <c r="F1638">
        <v>130</v>
      </c>
      <c r="G1638">
        <v>80</v>
      </c>
      <c r="H1638">
        <v>70</v>
      </c>
      <c r="I1638">
        <v>80</v>
      </c>
      <c r="J1638">
        <v>50</v>
      </c>
      <c r="K1638" t="s">
        <v>2333</v>
      </c>
      <c r="L1638" t="s">
        <v>253</v>
      </c>
      <c r="M1638" t="s">
        <v>248</v>
      </c>
      <c r="N1638">
        <v>9.1999999999999993</v>
      </c>
      <c r="O1638">
        <v>8.6</v>
      </c>
      <c r="R1638">
        <f t="shared" si="108"/>
        <v>9</v>
      </c>
      <c r="S1638">
        <f t="shared" si="109"/>
        <v>9</v>
      </c>
      <c r="T1638">
        <f t="shared" si="110"/>
        <v>18</v>
      </c>
      <c r="U1638" t="s">
        <v>1209</v>
      </c>
      <c r="V1638" t="s">
        <v>1490</v>
      </c>
      <c r="W1638" t="s">
        <v>1492</v>
      </c>
      <c r="X1638" t="s">
        <v>1512</v>
      </c>
      <c r="Z1638" t="str" cm="1">
        <f t="array" ref="Z1638">IF(ISBLANK(AK1638),_xlfn.LET(
    _xlpm.nameBeforeSlash, IF(ISNUMBER(SEARCH("/", Y1638)), LEFT(Y1638, SEARCH("/", Y1638)-1), Y1638),
    _xlpm.matchRow, IFERROR(MATCH(_xlpm.nameBeforeSlash, AA:AA, 0), ""),
    _xlpm.difference, IF(_xlpm.matchRow="", "", ABS((R1638 + S1638)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),IF(ISBLANK(Y1638),"","Hidden"))</f>
        <v/>
      </c>
      <c r="AA1638" t="s">
        <v>5659</v>
      </c>
      <c r="AC1638" t="s">
        <v>1038</v>
      </c>
      <c r="AD1638" t="str">
        <f>_xlfn.XLOOKUP(AC1638,moves!A:A,moves!B:B)</f>
        <v>fighting</v>
      </c>
      <c r="AE1638">
        <f>_xlfn.XLOOKUP(AC1638,moves!A:A,moves!D:D)</f>
        <v>6</v>
      </c>
      <c r="AF1638" t="str">
        <f>_xlfn.XLOOKUP(AC1638,moves!A:A,moves!E:E)</f>
        <v xml:space="preserve">During this attack and when the user is next attacked: Status symbols and critical hits deal +1 damage. </v>
      </c>
      <c r="AG1638">
        <v>0</v>
      </c>
      <c r="AH1638">
        <v>0</v>
      </c>
      <c r="AI1638">
        <f t="shared" si="111"/>
        <v>1</v>
      </c>
      <c r="AJ1638" t="s">
        <v>525</v>
      </c>
      <c r="AL1638">
        <v>0</v>
      </c>
      <c r="AM1638" cm="1">
        <f t="array" ref="AM1638">IF(AL1638=1,1,
   IF(ISTEXT(AK1638),1,
   IF(AO1638&gt;1,AM1637,
   IF(AI1638=1,
      IF(SUMPRODUCT((LEN($Y$2:$Y$4096)-LEN(SUBSTITUTE($Y$2:$Y$4096,AA1638,"")))/LEN(AA1638))&gt;0,2,1),
      IF(
         SUMPRODUCT((LEN($Y$2:$Y$4096)-LEN(SUBSTITUTE($Y$2:$Y$4096,AA1638,"")))/LEN(AA1638))
         - SUMPRODUCT((LEN($Y$2:$Y$4096)-LEN(SUBSTITUTE($Y$2:$Y$4096,"Alolan "&amp;AA1638,"")))/LEN("Alolan "&amp;AA1638))
         - SUMPRODUCT((LEN($Y$2:$Y$4096)-LEN(SUBSTITUTE($Y$2:$Y$4096,"Galarian "&amp;AA1638,"")))/LEN("Galarian "&amp;AA1638))
         - SUMPRODUCT((LEN($Y$2:$Y$4096)-LEN(SUBSTITUTE($Y$2:$Y$4096,"Hisuian "&amp;AA1638,"")))/LEN("Hisuian "&amp;AA1638))
         - SUMPRODUCT((LEN($Y$2:$Y$4096)-LEN(SUBSTITUTE($Y$2:$Y$4096,"Paldean "&amp;AA1638,"")))/LEN("Paldean "&amp;AA1638))
      &gt;0,2,1)
   ))))</f>
        <v>2</v>
      </c>
      <c r="AN1638">
        <v>0</v>
      </c>
      <c r="AO1638">
        <v>0</v>
      </c>
    </row>
    <row r="1639" spans="1:41" x14ac:dyDescent="0.25">
      <c r="A1639">
        <v>615</v>
      </c>
      <c r="B1639" t="s">
        <v>590</v>
      </c>
      <c r="C1639" t="s">
        <v>1209</v>
      </c>
      <c r="D1639"/>
      <c r="E1639">
        <v>80</v>
      </c>
      <c r="F1639">
        <v>50</v>
      </c>
      <c r="G1639">
        <v>50</v>
      </c>
      <c r="H1639">
        <v>95</v>
      </c>
      <c r="I1639">
        <v>135</v>
      </c>
      <c r="J1639">
        <v>105</v>
      </c>
      <c r="K1639" t="s">
        <v>589</v>
      </c>
      <c r="L1639" t="s">
        <v>250</v>
      </c>
      <c r="M1639" t="s">
        <v>248</v>
      </c>
      <c r="N1639">
        <v>9.4499999999999993</v>
      </c>
      <c r="O1639">
        <v>8.75</v>
      </c>
      <c r="R1639">
        <f t="shared" si="108"/>
        <v>9</v>
      </c>
      <c r="S1639">
        <f t="shared" si="109"/>
        <v>9</v>
      </c>
      <c r="T1639">
        <f t="shared" si="110"/>
        <v>18</v>
      </c>
      <c r="U1639" t="s">
        <v>1209</v>
      </c>
      <c r="V1639" t="s">
        <v>1468</v>
      </c>
      <c r="W1639" t="s">
        <v>429</v>
      </c>
      <c r="X1639" t="s">
        <v>1471</v>
      </c>
      <c r="Z1639" t="str" cm="1">
        <f t="array" ref="Z1639">IF(ISBLANK(AK1639),_xlfn.LET(
    _xlpm.nameBeforeSlash, IF(ISNUMBER(SEARCH("/", Y1639)), LEFT(Y1639, SEARCH("/", Y1639)-1), Y1639),
    _xlpm.matchRow, IFERROR(MATCH(_xlpm.nameBeforeSlash, AA:AA, 0), ""),
    _xlpm.difference, IF(_xlpm.matchRow="", "", ABS((R1639 + S1639)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),IF(ISBLANK(Y1639),"","Hidden"))</f>
        <v/>
      </c>
      <c r="AA1639" t="s">
        <v>590</v>
      </c>
      <c r="AC1639" t="s">
        <v>1206</v>
      </c>
      <c r="AD1639" t="str">
        <f>_xlfn.XLOOKUP(AC1639,moves!A:A,moves!B:B)</f>
        <v>ice</v>
      </c>
      <c r="AE1639">
        <f>_xlfn.XLOOKUP(AC1639,moves!A:A,moves!D:D)</f>
        <v>4</v>
      </c>
      <c r="AF1639" t="str">
        <f>_xlfn.XLOOKUP(AC1639,moves!A:A,moves!E:E)</f>
        <v>Type effectiveness against Water-type Pokémon is +2 instead of -2.</v>
      </c>
      <c r="AG1639">
        <v>0</v>
      </c>
      <c r="AH1639">
        <v>0</v>
      </c>
      <c r="AI1639">
        <f t="shared" si="111"/>
        <v>0</v>
      </c>
      <c r="AJ1639" t="s">
        <v>525</v>
      </c>
      <c r="AL1639">
        <v>0</v>
      </c>
      <c r="AM1639" cm="1">
        <f t="array" ref="AM1639">IF(AL1639=1,1,
   IF(ISTEXT(AK1639),1,
   IF(AO1639&gt;1,AM1638,
   IF(AI1639=1,
      IF(SUMPRODUCT((LEN($Y$2:$Y$4096)-LEN(SUBSTITUTE($Y$2:$Y$4096,AA1639,"")))/LEN(AA1639))&gt;0,2,1),
      IF(
         SUMPRODUCT((LEN($Y$2:$Y$4096)-LEN(SUBSTITUTE($Y$2:$Y$4096,AA1639,"")))/LEN(AA1639))
         - SUMPRODUCT((LEN($Y$2:$Y$4096)-LEN(SUBSTITUTE($Y$2:$Y$4096,"Alolan "&amp;AA1639,"")))/LEN("Alolan "&amp;AA1639))
         - SUMPRODUCT((LEN($Y$2:$Y$4096)-LEN(SUBSTITUTE($Y$2:$Y$4096,"Galarian "&amp;AA1639,"")))/LEN("Galarian "&amp;AA1639))
         - SUMPRODUCT((LEN($Y$2:$Y$4096)-LEN(SUBSTITUTE($Y$2:$Y$4096,"Hisuian "&amp;AA1639,"")))/LEN("Hisuian "&amp;AA1639))
         - SUMPRODUCT((LEN($Y$2:$Y$4096)-LEN(SUBSTITUTE($Y$2:$Y$4096,"Paldean "&amp;AA1639,"")))/LEN("Paldean "&amp;AA1639))
      &gt;0,2,1)
   ))))</f>
        <v>1</v>
      </c>
      <c r="AN1639">
        <v>0</v>
      </c>
      <c r="AO1639">
        <v>0</v>
      </c>
    </row>
    <row r="1640" spans="1:41" x14ac:dyDescent="0.25">
      <c r="A1640" t="s">
        <v>4390</v>
      </c>
      <c r="B1640" t="s">
        <v>590</v>
      </c>
      <c r="C1640" t="s">
        <v>1209</v>
      </c>
      <c r="D1640"/>
      <c r="E1640">
        <v>80</v>
      </c>
      <c r="F1640">
        <v>50</v>
      </c>
      <c r="G1640">
        <v>50</v>
      </c>
      <c r="H1640">
        <v>95</v>
      </c>
      <c r="I1640">
        <v>135</v>
      </c>
      <c r="J1640">
        <v>105</v>
      </c>
      <c r="K1640" t="s">
        <v>589</v>
      </c>
      <c r="L1640" t="s">
        <v>250</v>
      </c>
      <c r="M1640" t="s">
        <v>248</v>
      </c>
      <c r="N1640">
        <v>9.4499999999999993</v>
      </c>
      <c r="O1640">
        <v>8.75</v>
      </c>
      <c r="R1640">
        <f t="shared" si="108"/>
        <v>9</v>
      </c>
      <c r="S1640">
        <f t="shared" si="109"/>
        <v>9</v>
      </c>
      <c r="T1640">
        <f t="shared" si="110"/>
        <v>18</v>
      </c>
      <c r="U1640" t="s">
        <v>1209</v>
      </c>
      <c r="V1640" t="s">
        <v>1468</v>
      </c>
      <c r="W1640" t="s">
        <v>429</v>
      </c>
      <c r="X1640" t="s">
        <v>1471</v>
      </c>
      <c r="Z1640" t="str" cm="1">
        <f t="array" ref="Z1640">IF(ISBLANK(AK1640),_xlfn.LET(
    _xlpm.nameBeforeSlash, IF(ISNUMBER(SEARCH("/", Y1640)), LEFT(Y1640, SEARCH("/", Y1640)-1), Y1640),
    _xlpm.matchRow, IFERROR(MATCH(_xlpm.nameBeforeSlash, AA:AA, 0), ""),
    _xlpm.difference, IF(_xlpm.matchRow="", "", ABS((R1640 + S1640)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),IF(ISBLANK(Y1640),"","Hidden"))</f>
        <v/>
      </c>
      <c r="AA1640" t="s">
        <v>5661</v>
      </c>
      <c r="AC1640" t="s">
        <v>742</v>
      </c>
      <c r="AD1640" t="str">
        <f>_xlfn.XLOOKUP(AC1640,moves!A:A,moves!B:B)</f>
        <v>grass</v>
      </c>
      <c r="AE1640">
        <f>_xlfn.XLOOKUP(AC1640,moves!A:A,moves!D:D)</f>
        <v>6</v>
      </c>
      <c r="AF1640" t="str">
        <f>_xlfn.XLOOKUP(AC1640,moves!A:A,moves!E:E)</f>
        <v>If this move is used during Harsh Sunlight: Ignore the delay. If this move is used during Rain, Hail, or Sandstorm: Decrease attack strength by 3.</v>
      </c>
      <c r="AG1640">
        <v>0</v>
      </c>
      <c r="AH1640">
        <v>0</v>
      </c>
      <c r="AI1640">
        <f t="shared" si="111"/>
        <v>1</v>
      </c>
      <c r="AJ1640" t="s">
        <v>525</v>
      </c>
      <c r="AL1640">
        <v>0</v>
      </c>
      <c r="AM1640" cm="1">
        <f t="array" ref="AM1640">IF(AL1640=1,1,
   IF(ISTEXT(AK1640),1,
   IF(AO1640&gt;1,AM1639,
   IF(AI1640=1,
      IF(SUMPRODUCT((LEN($Y$2:$Y$4096)-LEN(SUBSTITUTE($Y$2:$Y$4096,AA1640,"")))/LEN(AA1640))&gt;0,2,1),
      IF(
         SUMPRODUCT((LEN($Y$2:$Y$4096)-LEN(SUBSTITUTE($Y$2:$Y$4096,AA1640,"")))/LEN(AA1640))
         - SUMPRODUCT((LEN($Y$2:$Y$4096)-LEN(SUBSTITUTE($Y$2:$Y$4096,"Alolan "&amp;AA1640,"")))/LEN("Alolan "&amp;AA1640))
         - SUMPRODUCT((LEN($Y$2:$Y$4096)-LEN(SUBSTITUTE($Y$2:$Y$4096,"Galarian "&amp;AA1640,"")))/LEN("Galarian "&amp;AA1640))
         - SUMPRODUCT((LEN($Y$2:$Y$4096)-LEN(SUBSTITUTE($Y$2:$Y$4096,"Hisuian "&amp;AA1640,"")))/LEN("Hisuian "&amp;AA1640))
         - SUMPRODUCT((LEN($Y$2:$Y$4096)-LEN(SUBSTITUTE($Y$2:$Y$4096,"Paldean "&amp;AA1640,"")))/LEN("Paldean "&amp;AA1640))
      &gt;0,2,1)
   ))))</f>
        <v>1</v>
      </c>
      <c r="AN1640">
        <v>0</v>
      </c>
      <c r="AO1640">
        <v>0</v>
      </c>
    </row>
    <row r="1641" spans="1:41" x14ac:dyDescent="0.25">
      <c r="A1641">
        <v>616</v>
      </c>
      <c r="B1641" t="s">
        <v>2334</v>
      </c>
      <c r="C1641" t="s">
        <v>1499</v>
      </c>
      <c r="D1641"/>
      <c r="E1641">
        <v>50</v>
      </c>
      <c r="F1641">
        <v>40</v>
      </c>
      <c r="G1641">
        <v>85</v>
      </c>
      <c r="H1641">
        <v>40</v>
      </c>
      <c r="I1641">
        <v>65</v>
      </c>
      <c r="J1641">
        <v>25</v>
      </c>
      <c r="K1641" t="s">
        <v>2335</v>
      </c>
      <c r="L1641" t="s">
        <v>247</v>
      </c>
      <c r="M1641" t="s">
        <v>249</v>
      </c>
      <c r="N1641">
        <v>3.4</v>
      </c>
      <c r="O1641">
        <v>6.5</v>
      </c>
      <c r="R1641">
        <f t="shared" si="108"/>
        <v>3</v>
      </c>
      <c r="S1641">
        <f t="shared" si="109"/>
        <v>7</v>
      </c>
      <c r="T1641">
        <f t="shared" si="110"/>
        <v>10</v>
      </c>
      <c r="U1641" t="s">
        <v>1499</v>
      </c>
      <c r="V1641" t="s">
        <v>1490</v>
      </c>
      <c r="W1641" t="s">
        <v>1469</v>
      </c>
      <c r="X1641" t="s">
        <v>1468</v>
      </c>
      <c r="Y1641" t="s">
        <v>2336</v>
      </c>
      <c r="Z1641" cm="1">
        <f t="array" ref="Z1641">IF(ISBLANK(AK1641),_xlfn.LET(
    _xlpm.nameBeforeSlash, IF(ISNUMBER(SEARCH("/", Y1641)), LEFT(Y1641, SEARCH("/", Y1641)-1), Y1641),
    _xlpm.matchRow, IFERROR(MATCH(_xlpm.nameBeforeSlash, AA:AA, 0), ""),
    _xlpm.difference, IF(_xlpm.matchRow="", "", ABS((R1641 + S1641)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),IF(ISBLANK(Y1641),"","Hidden"))</f>
        <v>16</v>
      </c>
      <c r="AA1641" t="s">
        <v>2334</v>
      </c>
      <c r="AC1641" t="s">
        <v>740</v>
      </c>
      <c r="AD1641" t="str">
        <f>_xlfn.XLOOKUP(AC1641,moves!A:A,moves!B:B)</f>
        <v>bug</v>
      </c>
      <c r="AE1641">
        <f>_xlfn.XLOOKUP(AC1641,moves!A:A,moves!D:D)</f>
        <v>2</v>
      </c>
      <c r="AF1641" t="str">
        <f>_xlfn.XLOOKUP(AC1641,moves!A:A,moves!E:E)</f>
        <v>When the user is next attacked: Remove 1 critical hit from the roll.</v>
      </c>
      <c r="AG1641">
        <v>0</v>
      </c>
      <c r="AH1641">
        <v>0</v>
      </c>
      <c r="AI1641">
        <f t="shared" si="111"/>
        <v>0</v>
      </c>
      <c r="AJ1641" t="s">
        <v>523</v>
      </c>
      <c r="AL1641">
        <v>0</v>
      </c>
      <c r="AM1641" cm="1">
        <f t="array" ref="AM1641">IF(AL1641=1,1,
   IF(ISTEXT(AK1641),1,
   IF(AO1641&gt;1,AM1640,
   IF(AI1641=1,
      IF(SUMPRODUCT((LEN($Y$2:$Y$4096)-LEN(SUBSTITUTE($Y$2:$Y$4096,AA1641,"")))/LEN(AA1641))&gt;0,2,1),
      IF(
         SUMPRODUCT((LEN($Y$2:$Y$4096)-LEN(SUBSTITUTE($Y$2:$Y$4096,AA1641,"")))/LEN(AA1641))
         - SUMPRODUCT((LEN($Y$2:$Y$4096)-LEN(SUBSTITUTE($Y$2:$Y$4096,"Alolan "&amp;AA1641,"")))/LEN("Alolan "&amp;AA1641))
         - SUMPRODUCT((LEN($Y$2:$Y$4096)-LEN(SUBSTITUTE($Y$2:$Y$4096,"Galarian "&amp;AA1641,"")))/LEN("Galarian "&amp;AA1641))
         - SUMPRODUCT((LEN($Y$2:$Y$4096)-LEN(SUBSTITUTE($Y$2:$Y$4096,"Hisuian "&amp;AA1641,"")))/LEN("Hisuian "&amp;AA1641))
         - SUMPRODUCT((LEN($Y$2:$Y$4096)-LEN(SUBSTITUTE($Y$2:$Y$4096,"Paldean "&amp;AA1641,"")))/LEN("Paldean "&amp;AA1641))
      &gt;0,2,1)
   ))))</f>
        <v>1</v>
      </c>
      <c r="AN1641">
        <v>0</v>
      </c>
      <c r="AO1641">
        <v>0</v>
      </c>
    </row>
    <row r="1642" spans="1:41" x14ac:dyDescent="0.25">
      <c r="A1642" t="s">
        <v>4391</v>
      </c>
      <c r="B1642" t="s">
        <v>2334</v>
      </c>
      <c r="C1642" t="s">
        <v>1499</v>
      </c>
      <c r="D1642"/>
      <c r="E1642">
        <v>50</v>
      </c>
      <c r="F1642">
        <v>40</v>
      </c>
      <c r="G1642">
        <v>85</v>
      </c>
      <c r="H1642">
        <v>40</v>
      </c>
      <c r="I1642">
        <v>65</v>
      </c>
      <c r="J1642">
        <v>25</v>
      </c>
      <c r="K1642" t="s">
        <v>2335</v>
      </c>
      <c r="L1642" t="s">
        <v>247</v>
      </c>
      <c r="M1642" t="s">
        <v>249</v>
      </c>
      <c r="N1642">
        <v>3.4</v>
      </c>
      <c r="O1642">
        <v>6.5</v>
      </c>
      <c r="R1642">
        <f t="shared" si="108"/>
        <v>3</v>
      </c>
      <c r="S1642">
        <f t="shared" si="109"/>
        <v>7</v>
      </c>
      <c r="T1642">
        <f t="shared" si="110"/>
        <v>10</v>
      </c>
      <c r="U1642" t="s">
        <v>1499</v>
      </c>
      <c r="V1642" t="s">
        <v>1490</v>
      </c>
      <c r="W1642" t="s">
        <v>1469</v>
      </c>
      <c r="X1642" t="s">
        <v>1468</v>
      </c>
      <c r="Y1642" t="s">
        <v>5662</v>
      </c>
      <c r="Z1642" cm="1">
        <f t="array" ref="Z1642">IF(ISBLANK(AK1642),_xlfn.LET(
    _xlpm.nameBeforeSlash, IF(ISNUMBER(SEARCH("/", Y1642)), LEFT(Y1642, SEARCH("/", Y1642)-1), Y1642),
    _xlpm.matchRow, IFERROR(MATCH(_xlpm.nameBeforeSlash, AA:AA, 0), ""),
    _xlpm.difference, IF(_xlpm.matchRow="", "", ABS((R1642 + S1642)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),IF(ISBLANK(Y1642),"","Hidden"))</f>
        <v>16</v>
      </c>
      <c r="AA1642" t="s">
        <v>5663</v>
      </c>
      <c r="AC1642" t="s">
        <v>1301</v>
      </c>
      <c r="AD1642" t="str">
        <f>_xlfn.XLOOKUP(AC1642,moves!A:A,moves!B:B)</f>
        <v>poison</v>
      </c>
      <c r="AE1642">
        <f>_xlfn.XLOOKUP(AC1642,moves!A:A,moves!D:D)</f>
        <v>2</v>
      </c>
      <c r="AF1642" t="str">
        <f>_xlfn.XLOOKUP(AC1642,moves!A:A,moves!E:E)</f>
        <v>Inflict the Poisoned status on the target.</v>
      </c>
      <c r="AG1642">
        <v>0</v>
      </c>
      <c r="AH1642">
        <v>0</v>
      </c>
      <c r="AI1642">
        <f t="shared" si="111"/>
        <v>1</v>
      </c>
      <c r="AJ1642" t="s">
        <v>523</v>
      </c>
      <c r="AL1642">
        <v>0</v>
      </c>
      <c r="AM1642" cm="1">
        <f t="array" ref="AM1642">IF(AL1642=1,1,
   IF(ISTEXT(AK1642),1,
   IF(AO1642&gt;1,AM1641,
   IF(AI1642=1,
      IF(SUMPRODUCT((LEN($Y$2:$Y$4096)-LEN(SUBSTITUTE($Y$2:$Y$4096,AA1642,"")))/LEN(AA1642))&gt;0,2,1),
      IF(
         SUMPRODUCT((LEN($Y$2:$Y$4096)-LEN(SUBSTITUTE($Y$2:$Y$4096,AA1642,"")))/LEN(AA1642))
         - SUMPRODUCT((LEN($Y$2:$Y$4096)-LEN(SUBSTITUTE($Y$2:$Y$4096,"Alolan "&amp;AA1642,"")))/LEN("Alolan "&amp;AA1642))
         - SUMPRODUCT((LEN($Y$2:$Y$4096)-LEN(SUBSTITUTE($Y$2:$Y$4096,"Galarian "&amp;AA1642,"")))/LEN("Galarian "&amp;AA1642))
         - SUMPRODUCT((LEN($Y$2:$Y$4096)-LEN(SUBSTITUTE($Y$2:$Y$4096,"Hisuian "&amp;AA1642,"")))/LEN("Hisuian "&amp;AA1642))
         - SUMPRODUCT((LEN($Y$2:$Y$4096)-LEN(SUBSTITUTE($Y$2:$Y$4096,"Paldean "&amp;AA1642,"")))/LEN("Paldean "&amp;AA1642))
      &gt;0,2,1)
   ))))</f>
        <v>1</v>
      </c>
      <c r="AN1642">
        <v>0</v>
      </c>
      <c r="AO1642">
        <v>0</v>
      </c>
    </row>
    <row r="1643" spans="1:41" x14ac:dyDescent="0.25">
      <c r="A1643">
        <v>617</v>
      </c>
      <c r="B1643" t="s">
        <v>2336</v>
      </c>
      <c r="C1643" t="s">
        <v>1499</v>
      </c>
      <c r="D1643"/>
      <c r="E1643">
        <v>80</v>
      </c>
      <c r="F1643">
        <v>70</v>
      </c>
      <c r="G1643">
        <v>40</v>
      </c>
      <c r="H1643">
        <v>100</v>
      </c>
      <c r="I1643">
        <v>60</v>
      </c>
      <c r="J1643">
        <v>145</v>
      </c>
      <c r="K1643" t="s">
        <v>2337</v>
      </c>
      <c r="L1643" t="s">
        <v>247</v>
      </c>
      <c r="M1643" t="s">
        <v>248</v>
      </c>
      <c r="N1643">
        <v>11.5</v>
      </c>
      <c r="O1643">
        <v>6.2</v>
      </c>
      <c r="R1643">
        <f t="shared" si="108"/>
        <v>12</v>
      </c>
      <c r="S1643">
        <f t="shared" si="109"/>
        <v>6</v>
      </c>
      <c r="T1643">
        <f t="shared" si="110"/>
        <v>18</v>
      </c>
      <c r="U1643" t="s">
        <v>1499</v>
      </c>
      <c r="V1643" t="s">
        <v>1490</v>
      </c>
      <c r="W1643" t="s">
        <v>1469</v>
      </c>
      <c r="X1643" t="s">
        <v>1468</v>
      </c>
      <c r="Z1643" t="str" cm="1">
        <f t="array" ref="Z1643">IF(ISBLANK(AK1643),_xlfn.LET(
    _xlpm.nameBeforeSlash, IF(ISNUMBER(SEARCH("/", Y1643)), LEFT(Y1643, SEARCH("/", Y1643)-1), Y1643),
    _xlpm.matchRow, IFERROR(MATCH(_xlpm.nameBeforeSlash, AA:AA, 0), ""),
    _xlpm.difference, IF(_xlpm.matchRow="", "", ABS((R1643 + S1643)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),IF(ISBLANK(Y1643),"","Hidden"))</f>
        <v/>
      </c>
      <c r="AA1643" t="s">
        <v>2336</v>
      </c>
      <c r="AC1643" t="s">
        <v>1405</v>
      </c>
      <c r="AD1643" t="str">
        <f>_xlfn.XLOOKUP(AC1643,moves!A:A,moves!B:B)</f>
        <v>water</v>
      </c>
      <c r="AE1643">
        <f>_xlfn.XLOOKUP(AC1643,moves!A:A,moves!D:D)</f>
        <v>4</v>
      </c>
      <c r="AF1643" t="str">
        <f>_xlfn.XLOOKUP(AC1643,moves!A:A,moves!E:E)</f>
        <v>Each time this move is used in succession: Increase attack strength by 1.</v>
      </c>
      <c r="AG1643">
        <v>0</v>
      </c>
      <c r="AH1643">
        <v>0</v>
      </c>
      <c r="AI1643">
        <f t="shared" si="111"/>
        <v>0</v>
      </c>
      <c r="AJ1643" t="s">
        <v>525</v>
      </c>
      <c r="AL1643">
        <v>0</v>
      </c>
      <c r="AM1643" cm="1">
        <f t="array" ref="AM1643">IF(AL1643=1,1,
   IF(ISTEXT(AK1643),1,
   IF(AO1643&gt;1,AM1642,
   IF(AI1643=1,
      IF(SUMPRODUCT((LEN($Y$2:$Y$4096)-LEN(SUBSTITUTE($Y$2:$Y$4096,AA1643,"")))/LEN(AA1643))&gt;0,2,1),
      IF(
         SUMPRODUCT((LEN($Y$2:$Y$4096)-LEN(SUBSTITUTE($Y$2:$Y$4096,AA1643,"")))/LEN(AA1643))
         - SUMPRODUCT((LEN($Y$2:$Y$4096)-LEN(SUBSTITUTE($Y$2:$Y$4096,"Alolan "&amp;AA1643,"")))/LEN("Alolan "&amp;AA1643))
         - SUMPRODUCT((LEN($Y$2:$Y$4096)-LEN(SUBSTITUTE($Y$2:$Y$4096,"Galarian "&amp;AA1643,"")))/LEN("Galarian "&amp;AA1643))
         - SUMPRODUCT((LEN($Y$2:$Y$4096)-LEN(SUBSTITUTE($Y$2:$Y$4096,"Hisuian "&amp;AA1643,"")))/LEN("Hisuian "&amp;AA1643))
         - SUMPRODUCT((LEN($Y$2:$Y$4096)-LEN(SUBSTITUTE($Y$2:$Y$4096,"Paldean "&amp;AA1643,"")))/LEN("Paldean "&amp;AA1643))
      &gt;0,2,1)
   ))))</f>
        <v>2</v>
      </c>
      <c r="AN1643">
        <v>0</v>
      </c>
      <c r="AO1643">
        <v>0</v>
      </c>
    </row>
    <row r="1644" spans="1:41" x14ac:dyDescent="0.25">
      <c r="A1644" t="s">
        <v>4392</v>
      </c>
      <c r="B1644" t="s">
        <v>2336</v>
      </c>
      <c r="C1644" t="s">
        <v>1499</v>
      </c>
      <c r="D1644"/>
      <c r="E1644">
        <v>80</v>
      </c>
      <c r="F1644">
        <v>70</v>
      </c>
      <c r="G1644">
        <v>40</v>
      </c>
      <c r="H1644">
        <v>100</v>
      </c>
      <c r="I1644">
        <v>60</v>
      </c>
      <c r="J1644">
        <v>145</v>
      </c>
      <c r="K1644" t="s">
        <v>2337</v>
      </c>
      <c r="L1644" t="s">
        <v>247</v>
      </c>
      <c r="M1644" t="s">
        <v>248</v>
      </c>
      <c r="N1644">
        <v>11.5</v>
      </c>
      <c r="O1644">
        <v>6.2</v>
      </c>
      <c r="R1644">
        <f t="shared" si="108"/>
        <v>12</v>
      </c>
      <c r="S1644">
        <f t="shared" si="109"/>
        <v>6</v>
      </c>
      <c r="T1644">
        <f t="shared" si="110"/>
        <v>18</v>
      </c>
      <c r="U1644" t="s">
        <v>1499</v>
      </c>
      <c r="V1644" t="s">
        <v>1490</v>
      </c>
      <c r="W1644" t="s">
        <v>1469</v>
      </c>
      <c r="X1644" t="s">
        <v>1468</v>
      </c>
      <c r="Z1644" t="str" cm="1">
        <f t="array" ref="Z1644">IF(ISBLANK(AK1644),_xlfn.LET(
    _xlpm.nameBeforeSlash, IF(ISNUMBER(SEARCH("/", Y1644)), LEFT(Y1644, SEARCH("/", Y1644)-1), Y1644),
    _xlpm.matchRow, IFERROR(MATCH(_xlpm.nameBeforeSlash, AA:AA, 0), ""),
    _xlpm.difference, IF(_xlpm.matchRow="", "", ABS((R1644 + S1644)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),IF(ISBLANK(Y1644),"","Hidden"))</f>
        <v/>
      </c>
      <c r="AA1644" t="s">
        <v>5662</v>
      </c>
      <c r="AC1644" t="s">
        <v>919</v>
      </c>
      <c r="AD1644" t="str">
        <f>_xlfn.XLOOKUP(AC1644,moves!A:A,moves!B:B)</f>
        <v>bug</v>
      </c>
      <c r="AE1644">
        <f>_xlfn.XLOOKUP(AC1644,moves!A:A,moves!D:D)</f>
        <v>4</v>
      </c>
      <c r="AF1644" t="str">
        <f>_xlfn.XLOOKUP(AC1644,moves!A:A,moves!E:E)</f>
        <v>Heal for half the damage dealt, rounded down.</v>
      </c>
      <c r="AG1644">
        <v>0</v>
      </c>
      <c r="AH1644">
        <v>0</v>
      </c>
      <c r="AI1644">
        <f t="shared" si="111"/>
        <v>1</v>
      </c>
      <c r="AJ1644" t="s">
        <v>525</v>
      </c>
      <c r="AL1644">
        <v>0</v>
      </c>
      <c r="AM1644" cm="1">
        <f t="array" ref="AM1644">IF(AL1644=1,1,
   IF(ISTEXT(AK1644),1,
   IF(AO1644&gt;1,AM1643,
   IF(AI1644=1,
      IF(SUMPRODUCT((LEN($Y$2:$Y$4096)-LEN(SUBSTITUTE($Y$2:$Y$4096,AA1644,"")))/LEN(AA1644))&gt;0,2,1),
      IF(
         SUMPRODUCT((LEN($Y$2:$Y$4096)-LEN(SUBSTITUTE($Y$2:$Y$4096,AA1644,"")))/LEN(AA1644))
         - SUMPRODUCT((LEN($Y$2:$Y$4096)-LEN(SUBSTITUTE($Y$2:$Y$4096,"Alolan "&amp;AA1644,"")))/LEN("Alolan "&amp;AA1644))
         - SUMPRODUCT((LEN($Y$2:$Y$4096)-LEN(SUBSTITUTE($Y$2:$Y$4096,"Galarian "&amp;AA1644,"")))/LEN("Galarian "&amp;AA1644))
         - SUMPRODUCT((LEN($Y$2:$Y$4096)-LEN(SUBSTITUTE($Y$2:$Y$4096,"Hisuian "&amp;AA1644,"")))/LEN("Hisuian "&amp;AA1644))
         - SUMPRODUCT((LEN($Y$2:$Y$4096)-LEN(SUBSTITUTE($Y$2:$Y$4096,"Paldean "&amp;AA1644,"")))/LEN("Paldean "&amp;AA1644))
      &gt;0,2,1)
   ))))</f>
        <v>2</v>
      </c>
      <c r="AN1644">
        <v>0</v>
      </c>
      <c r="AO1644">
        <v>0</v>
      </c>
    </row>
    <row r="1645" spans="1:41" x14ac:dyDescent="0.25">
      <c r="A1645">
        <v>618</v>
      </c>
      <c r="B1645" t="s">
        <v>2338</v>
      </c>
      <c r="C1645" t="s">
        <v>1472</v>
      </c>
      <c r="D1645" t="s">
        <v>1521</v>
      </c>
      <c r="E1645">
        <v>109</v>
      </c>
      <c r="F1645">
        <v>66</v>
      </c>
      <c r="G1645">
        <v>84</v>
      </c>
      <c r="H1645">
        <v>81</v>
      </c>
      <c r="I1645">
        <v>99</v>
      </c>
      <c r="J1645">
        <v>32</v>
      </c>
      <c r="K1645" t="s">
        <v>2339</v>
      </c>
      <c r="L1645" t="s">
        <v>250</v>
      </c>
      <c r="M1645" t="s">
        <v>251</v>
      </c>
      <c r="N1645">
        <v>5.99</v>
      </c>
      <c r="O1645">
        <v>9.85</v>
      </c>
      <c r="R1645">
        <f t="shared" si="108"/>
        <v>6</v>
      </c>
      <c r="S1645">
        <f t="shared" si="109"/>
        <v>10</v>
      </c>
      <c r="T1645">
        <f t="shared" si="110"/>
        <v>16</v>
      </c>
      <c r="U1645" t="s">
        <v>1472</v>
      </c>
      <c r="V1645" t="s">
        <v>1521</v>
      </c>
      <c r="W1645" t="s">
        <v>1490</v>
      </c>
      <c r="X1645" t="s">
        <v>1471</v>
      </c>
      <c r="Z1645" t="str" cm="1">
        <f t="array" ref="Z1645">IF(ISBLANK(AK1645),_xlfn.LET(
    _xlpm.nameBeforeSlash, IF(ISNUMBER(SEARCH("/", Y1645)), LEFT(Y1645, SEARCH("/", Y1645)-1), Y1645),
    _xlpm.matchRow, IFERROR(MATCH(_xlpm.nameBeforeSlash, AA:AA, 0), ""),
    _xlpm.difference, IF(_xlpm.matchRow="", "", ABS((R1645 + S1645)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),IF(ISBLANK(Y1645),"","Hidden"))</f>
        <v/>
      </c>
      <c r="AA1645" t="s">
        <v>2338</v>
      </c>
      <c r="AC1645" t="s">
        <v>1190</v>
      </c>
      <c r="AD1645" t="str">
        <f>_xlfn.XLOOKUP(AC1645,moves!A:A,moves!B:B)</f>
        <v>ground</v>
      </c>
      <c r="AE1645">
        <f>_xlfn.XLOOKUP(AC1645,moves!A:A,moves!D:D)</f>
        <v>3</v>
      </c>
      <c r="AF1645" t="str">
        <f>_xlfn.XLOOKUP(AC1645,moves!A:A,moves!E:E)</f>
        <v>When the target next attacks: Status symbols deal -1 damage.</v>
      </c>
      <c r="AG1645">
        <v>0</v>
      </c>
      <c r="AH1645">
        <v>0</v>
      </c>
      <c r="AI1645">
        <f t="shared" si="111"/>
        <v>0</v>
      </c>
      <c r="AJ1645" t="s">
        <v>524</v>
      </c>
      <c r="AL1645">
        <v>0</v>
      </c>
      <c r="AM1645" cm="1">
        <f t="array" ref="AM1645">IF(AL1645=1,1,
   IF(ISTEXT(AK1645),1,
   IF(AO1645&gt;1,AM1644,
   IF(AI1645=1,
      IF(SUMPRODUCT((LEN($Y$2:$Y$4096)-LEN(SUBSTITUTE($Y$2:$Y$4096,AA1645,"")))/LEN(AA1645))&gt;0,2,1),
      IF(
         SUMPRODUCT((LEN($Y$2:$Y$4096)-LEN(SUBSTITUTE($Y$2:$Y$4096,AA1645,"")))/LEN(AA1645))
         - SUMPRODUCT((LEN($Y$2:$Y$4096)-LEN(SUBSTITUTE($Y$2:$Y$4096,"Alolan "&amp;AA1645,"")))/LEN("Alolan "&amp;AA1645))
         - SUMPRODUCT((LEN($Y$2:$Y$4096)-LEN(SUBSTITUTE($Y$2:$Y$4096,"Galarian "&amp;AA1645,"")))/LEN("Galarian "&amp;AA1645))
         - SUMPRODUCT((LEN($Y$2:$Y$4096)-LEN(SUBSTITUTE($Y$2:$Y$4096,"Hisuian "&amp;AA1645,"")))/LEN("Hisuian "&amp;AA1645))
         - SUMPRODUCT((LEN($Y$2:$Y$4096)-LEN(SUBSTITUTE($Y$2:$Y$4096,"Paldean "&amp;AA1645,"")))/LEN("Paldean "&amp;AA1645))
      &gt;0,2,1)
   ))))</f>
        <v>1</v>
      </c>
      <c r="AN1645">
        <v>0</v>
      </c>
      <c r="AO1645">
        <v>0</v>
      </c>
    </row>
    <row r="1646" spans="1:41" x14ac:dyDescent="0.25">
      <c r="A1646" t="s">
        <v>2340</v>
      </c>
      <c r="B1646" t="s">
        <v>2338</v>
      </c>
      <c r="C1646" t="s">
        <v>1472</v>
      </c>
      <c r="D1646" t="s">
        <v>1514</v>
      </c>
      <c r="E1646">
        <v>109</v>
      </c>
      <c r="F1646">
        <v>81</v>
      </c>
      <c r="G1646">
        <v>99</v>
      </c>
      <c r="H1646">
        <v>66</v>
      </c>
      <c r="I1646">
        <v>84</v>
      </c>
      <c r="J1646">
        <v>32</v>
      </c>
      <c r="K1646" t="s">
        <v>2339</v>
      </c>
      <c r="L1646" t="s">
        <v>250</v>
      </c>
      <c r="M1646" t="s">
        <v>248</v>
      </c>
      <c r="N1646">
        <v>5.99</v>
      </c>
      <c r="O1646">
        <v>9.85</v>
      </c>
      <c r="R1646">
        <f t="shared" si="108"/>
        <v>6</v>
      </c>
      <c r="S1646">
        <f t="shared" si="109"/>
        <v>10</v>
      </c>
      <c r="T1646">
        <f t="shared" si="110"/>
        <v>16</v>
      </c>
      <c r="U1646" t="s">
        <v>1472</v>
      </c>
      <c r="V1646" t="s">
        <v>1514</v>
      </c>
      <c r="W1646" t="s">
        <v>1490</v>
      </c>
      <c r="X1646" t="s">
        <v>1468</v>
      </c>
      <c r="Z1646" t="str" cm="1">
        <f t="array" ref="Z1646">IF(ISBLANK(AK1646),_xlfn.LET(
    _xlpm.nameBeforeSlash, IF(ISNUMBER(SEARCH("/", Y1646)), LEFT(Y1646, SEARCH("/", Y1646)-1), Y1646),
    _xlpm.matchRow, IFERROR(MATCH(_xlpm.nameBeforeSlash, AA:AA, 0), ""),
    _xlpm.difference, IF(_xlpm.matchRow="", "", ABS((R1646 + S1646)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),IF(ISBLANK(Y1646),"","Hidden"))</f>
        <v/>
      </c>
      <c r="AA1646" t="s">
        <v>2341</v>
      </c>
      <c r="AB1646" t="s">
        <v>1594</v>
      </c>
      <c r="AC1646" t="s">
        <v>1158</v>
      </c>
      <c r="AD1646" t="str">
        <f>_xlfn.XLOOKUP(AC1646,moves!A:A,moves!B:B)</f>
        <v>grass</v>
      </c>
      <c r="AE1646">
        <f>_xlfn.XLOOKUP(AC1646,moves!A:A,moves!D:D)</f>
        <v>2</v>
      </c>
      <c r="AF1646" t="str">
        <f>_xlfn.XLOOKUP(AC1646,moves!A:A,moves!E:E)</f>
        <v>The target takes 2 damage at the end of their turns. The target may no longer switch out or flee the battle.</v>
      </c>
      <c r="AG1646">
        <v>0</v>
      </c>
      <c r="AH1646">
        <v>0</v>
      </c>
      <c r="AI1646">
        <f t="shared" si="111"/>
        <v>0</v>
      </c>
      <c r="AJ1646" t="s">
        <v>524</v>
      </c>
      <c r="AL1646">
        <v>0</v>
      </c>
      <c r="AM1646" cm="1">
        <f t="array" ref="AM1646">IF(AL1646=1,1,
   IF(ISTEXT(AK1646),1,
   IF(AO1646&gt;1,AM1645,
   IF(AI1646=1,
      IF(SUMPRODUCT((LEN($Y$2:$Y$4096)-LEN(SUBSTITUTE($Y$2:$Y$4096,AA1646,"")))/LEN(AA1646))&gt;0,2,1),
      IF(
         SUMPRODUCT((LEN($Y$2:$Y$4096)-LEN(SUBSTITUTE($Y$2:$Y$4096,AA1646,"")))/LEN(AA1646))
         - SUMPRODUCT((LEN($Y$2:$Y$4096)-LEN(SUBSTITUTE($Y$2:$Y$4096,"Alolan "&amp;AA1646,"")))/LEN("Alolan "&amp;AA1646))
         - SUMPRODUCT((LEN($Y$2:$Y$4096)-LEN(SUBSTITUTE($Y$2:$Y$4096,"Galarian "&amp;AA1646,"")))/LEN("Galarian "&amp;AA1646))
         - SUMPRODUCT((LEN($Y$2:$Y$4096)-LEN(SUBSTITUTE($Y$2:$Y$4096,"Hisuian "&amp;AA1646,"")))/LEN("Hisuian "&amp;AA1646))
         - SUMPRODUCT((LEN($Y$2:$Y$4096)-LEN(SUBSTITUTE($Y$2:$Y$4096,"Paldean "&amp;AA1646,"")))/LEN("Paldean "&amp;AA1646))
      &gt;0,2,1)
   ))))</f>
        <v>1</v>
      </c>
      <c r="AN1646">
        <v>0</v>
      </c>
      <c r="AO1646">
        <v>0</v>
      </c>
    </row>
    <row r="1647" spans="1:41" x14ac:dyDescent="0.25">
      <c r="A1647" t="s">
        <v>4393</v>
      </c>
      <c r="B1647" t="s">
        <v>2338</v>
      </c>
      <c r="C1647" t="s">
        <v>1472</v>
      </c>
      <c r="D1647" t="s">
        <v>1521</v>
      </c>
      <c r="E1647">
        <v>109</v>
      </c>
      <c r="F1647">
        <v>66</v>
      </c>
      <c r="G1647">
        <v>84</v>
      </c>
      <c r="H1647">
        <v>81</v>
      </c>
      <c r="I1647">
        <v>99</v>
      </c>
      <c r="J1647">
        <v>32</v>
      </c>
      <c r="K1647" t="s">
        <v>2339</v>
      </c>
      <c r="L1647" t="s">
        <v>250</v>
      </c>
      <c r="M1647" t="s">
        <v>251</v>
      </c>
      <c r="N1647">
        <v>5.99</v>
      </c>
      <c r="O1647">
        <v>9.85</v>
      </c>
      <c r="R1647">
        <f t="shared" si="108"/>
        <v>6</v>
      </c>
      <c r="S1647">
        <f t="shared" si="109"/>
        <v>10</v>
      </c>
      <c r="T1647">
        <f t="shared" si="110"/>
        <v>16</v>
      </c>
      <c r="U1647" t="s">
        <v>1472</v>
      </c>
      <c r="V1647" t="s">
        <v>1521</v>
      </c>
      <c r="W1647" t="s">
        <v>1490</v>
      </c>
      <c r="X1647" t="s">
        <v>1471</v>
      </c>
      <c r="Z1647" t="str" cm="1">
        <f t="array" ref="Z1647">IF(ISBLANK(AK1647),_xlfn.LET(
    _xlpm.nameBeforeSlash, IF(ISNUMBER(SEARCH("/", Y1647)), LEFT(Y1647, SEARCH("/", Y1647)-1), Y1647),
    _xlpm.matchRow, IFERROR(MATCH(_xlpm.nameBeforeSlash, AA:AA, 0), ""),
    _xlpm.difference, IF(_xlpm.matchRow="", "", ABS((R1647 + S1647)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),IF(ISBLANK(Y1647),"","Hidden"))</f>
        <v/>
      </c>
      <c r="AA1647" t="s">
        <v>5664</v>
      </c>
      <c r="AC1647" t="s">
        <v>948</v>
      </c>
      <c r="AD1647" t="str">
        <f>_xlfn.XLOOKUP(AC1647,moves!A:A,moves!B:B)</f>
        <v>dark</v>
      </c>
      <c r="AE1647">
        <f>_xlfn.XLOOKUP(AC1647,moves!A:A,moves!D:D)</f>
        <v>3</v>
      </c>
      <c r="AF1647" t="str">
        <f>_xlfn.XLOOKUP(AC1647,moves!A:A,moves!E:E)</f>
        <v xml:space="preserve"> </v>
      </c>
      <c r="AG1647">
        <v>0</v>
      </c>
      <c r="AH1647">
        <v>0</v>
      </c>
      <c r="AI1647">
        <f t="shared" si="111"/>
        <v>1</v>
      </c>
      <c r="AJ1647" t="s">
        <v>524</v>
      </c>
      <c r="AL1647">
        <v>0</v>
      </c>
      <c r="AM1647" cm="1">
        <f t="array" ref="AM1647">IF(AL1647=1,1,
   IF(ISTEXT(AK1647),1,
   IF(AO1647&gt;1,AM1646,
   IF(AI1647=1,
      IF(SUMPRODUCT((LEN($Y$2:$Y$4096)-LEN(SUBSTITUTE($Y$2:$Y$4096,AA1647,"")))/LEN(AA1647))&gt;0,2,1),
      IF(
         SUMPRODUCT((LEN($Y$2:$Y$4096)-LEN(SUBSTITUTE($Y$2:$Y$4096,AA1647,"")))/LEN(AA1647))
         - SUMPRODUCT((LEN($Y$2:$Y$4096)-LEN(SUBSTITUTE($Y$2:$Y$4096,"Alolan "&amp;AA1647,"")))/LEN("Alolan "&amp;AA1647))
         - SUMPRODUCT((LEN($Y$2:$Y$4096)-LEN(SUBSTITUTE($Y$2:$Y$4096,"Galarian "&amp;AA1647,"")))/LEN("Galarian "&amp;AA1647))
         - SUMPRODUCT((LEN($Y$2:$Y$4096)-LEN(SUBSTITUTE($Y$2:$Y$4096,"Hisuian "&amp;AA1647,"")))/LEN("Hisuian "&amp;AA1647))
         - SUMPRODUCT((LEN($Y$2:$Y$4096)-LEN(SUBSTITUTE($Y$2:$Y$4096,"Paldean "&amp;AA1647,"")))/LEN("Paldean "&amp;AA1647))
      &gt;0,2,1)
   ))))</f>
        <v>1</v>
      </c>
      <c r="AN1647">
        <v>0</v>
      </c>
      <c r="AO1647">
        <v>0</v>
      </c>
    </row>
    <row r="1648" spans="1:41" x14ac:dyDescent="0.25">
      <c r="A1648" t="s">
        <v>4394</v>
      </c>
      <c r="B1648" t="s">
        <v>2338</v>
      </c>
      <c r="C1648" t="s">
        <v>1472</v>
      </c>
      <c r="D1648" t="s">
        <v>1514</v>
      </c>
      <c r="E1648">
        <v>109</v>
      </c>
      <c r="F1648">
        <v>81</v>
      </c>
      <c r="G1648">
        <v>99</v>
      </c>
      <c r="H1648">
        <v>66</v>
      </c>
      <c r="I1648">
        <v>84</v>
      </c>
      <c r="J1648">
        <v>32</v>
      </c>
      <c r="K1648" t="s">
        <v>2339</v>
      </c>
      <c r="L1648" t="s">
        <v>250</v>
      </c>
      <c r="M1648" t="s">
        <v>248</v>
      </c>
      <c r="N1648">
        <v>5.99</v>
      </c>
      <c r="O1648">
        <v>9.85</v>
      </c>
      <c r="R1648">
        <f t="shared" si="108"/>
        <v>6</v>
      </c>
      <c r="S1648">
        <f t="shared" si="109"/>
        <v>10</v>
      </c>
      <c r="T1648">
        <f t="shared" si="110"/>
        <v>16</v>
      </c>
      <c r="U1648" t="s">
        <v>1472</v>
      </c>
      <c r="V1648" t="s">
        <v>1514</v>
      </c>
      <c r="W1648" t="s">
        <v>1490</v>
      </c>
      <c r="X1648" t="s">
        <v>1468</v>
      </c>
      <c r="Z1648" t="str" cm="1">
        <f t="array" ref="Z1648">IF(ISBLANK(AK1648),_xlfn.LET(
    _xlpm.nameBeforeSlash, IF(ISNUMBER(SEARCH("/", Y1648)), LEFT(Y1648, SEARCH("/", Y1648)-1), Y1648),
    _xlpm.matchRow, IFERROR(MATCH(_xlpm.nameBeforeSlash, AA:AA, 0), ""),
    _xlpm.difference, IF(_xlpm.matchRow="", "", ABS((R1648 + S1648)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),IF(ISBLANK(Y1648),"","Hidden"))</f>
        <v/>
      </c>
      <c r="AA1648" t="s">
        <v>5665</v>
      </c>
      <c r="AB1648" t="s">
        <v>1594</v>
      </c>
      <c r="AC1648" t="s">
        <v>6469</v>
      </c>
      <c r="AD1648" t="str">
        <f>_xlfn.XLOOKUP(AC1648,moves!A:A,moves!B:B)</f>
        <v>steel</v>
      </c>
      <c r="AE1648">
        <f>_xlfn.XLOOKUP(AC1648,moves!A:A,moves!D:D)</f>
        <v>0</v>
      </c>
      <c r="AF1648" t="str">
        <f>_xlfn.XLOOKUP(AC1648,moves!A:A,moves!E:E)</f>
        <v>The user takes 1 less damage from all incoming moves.</v>
      </c>
      <c r="AG1648">
        <v>0</v>
      </c>
      <c r="AH1648">
        <v>0</v>
      </c>
      <c r="AI1648">
        <f t="shared" si="111"/>
        <v>1</v>
      </c>
      <c r="AJ1648" t="s">
        <v>524</v>
      </c>
      <c r="AL1648">
        <v>0</v>
      </c>
      <c r="AM1648" cm="1">
        <f t="array" ref="AM1648">IF(AL1648=1,1,
   IF(ISTEXT(AK1648),1,
   IF(AO1648&gt;1,AM1647,
   IF(AI1648=1,
      IF(SUMPRODUCT((LEN($Y$2:$Y$4096)-LEN(SUBSTITUTE($Y$2:$Y$4096,AA1648,"")))/LEN(AA1648))&gt;0,2,1),
      IF(
         SUMPRODUCT((LEN($Y$2:$Y$4096)-LEN(SUBSTITUTE($Y$2:$Y$4096,AA1648,"")))/LEN(AA1648))
         - SUMPRODUCT((LEN($Y$2:$Y$4096)-LEN(SUBSTITUTE($Y$2:$Y$4096,"Alolan "&amp;AA1648,"")))/LEN("Alolan "&amp;AA1648))
         - SUMPRODUCT((LEN($Y$2:$Y$4096)-LEN(SUBSTITUTE($Y$2:$Y$4096,"Galarian "&amp;AA1648,"")))/LEN("Galarian "&amp;AA1648))
         - SUMPRODUCT((LEN($Y$2:$Y$4096)-LEN(SUBSTITUTE($Y$2:$Y$4096,"Hisuian "&amp;AA1648,"")))/LEN("Hisuian "&amp;AA1648))
         - SUMPRODUCT((LEN($Y$2:$Y$4096)-LEN(SUBSTITUTE($Y$2:$Y$4096,"Paldean "&amp;AA1648,"")))/LEN("Paldean "&amp;AA1648))
      &gt;0,2,1)
   ))))</f>
        <v>1</v>
      </c>
      <c r="AN1648">
        <v>0</v>
      </c>
      <c r="AO1648">
        <v>0</v>
      </c>
    </row>
    <row r="1649" spans="1:41" x14ac:dyDescent="0.25">
      <c r="A1649">
        <v>619</v>
      </c>
      <c r="B1649" t="s">
        <v>2342</v>
      </c>
      <c r="C1649" t="s">
        <v>1492</v>
      </c>
      <c r="D1649"/>
      <c r="E1649">
        <v>45</v>
      </c>
      <c r="F1649">
        <v>85</v>
      </c>
      <c r="G1649">
        <v>50</v>
      </c>
      <c r="H1649">
        <v>55</v>
      </c>
      <c r="I1649">
        <v>50</v>
      </c>
      <c r="J1649">
        <v>65</v>
      </c>
      <c r="K1649" t="s">
        <v>2343</v>
      </c>
      <c r="L1649" t="s">
        <v>253</v>
      </c>
      <c r="M1649" t="s">
        <v>249</v>
      </c>
      <c r="N1649">
        <v>7.4</v>
      </c>
      <c r="O1649">
        <v>4.8</v>
      </c>
      <c r="R1649">
        <f t="shared" si="108"/>
        <v>7</v>
      </c>
      <c r="S1649">
        <f t="shared" si="109"/>
        <v>5</v>
      </c>
      <c r="T1649">
        <f t="shared" si="110"/>
        <v>12</v>
      </c>
      <c r="U1649" t="s">
        <v>1492</v>
      </c>
      <c r="V1649" t="s">
        <v>1481</v>
      </c>
      <c r="W1649" t="s">
        <v>1499</v>
      </c>
      <c r="X1649" t="s">
        <v>1209</v>
      </c>
      <c r="Y1649" t="s">
        <v>2344</v>
      </c>
      <c r="Z1649" cm="1">
        <f t="array" ref="Z1649">IF(ISBLANK(AK1649),_xlfn.LET(
    _xlpm.nameBeforeSlash, IF(ISNUMBER(SEARCH("/", Y1649)), LEFT(Y1649, SEARCH("/", Y1649)-1), Y1649),
    _xlpm.matchRow, IFERROR(MATCH(_xlpm.nameBeforeSlash, AA:AA, 0), ""),
    _xlpm.difference, IF(_xlpm.matchRow="", "", ABS((R1649 + S1649)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),IF(ISBLANK(Y1649),"","Hidden"))</f>
        <v>14</v>
      </c>
      <c r="AA1649" t="s">
        <v>2342</v>
      </c>
      <c r="AC1649" t="s">
        <v>1056</v>
      </c>
      <c r="AD1649" t="str">
        <f>_xlfn.XLOOKUP(AC1649,moves!A:A,moves!B:B)</f>
        <v>fighting</v>
      </c>
      <c r="AE1649">
        <f>_xlfn.XLOOKUP(AC1649,moves!A:A,moves!D:D)</f>
        <v>3</v>
      </c>
      <c r="AF1649" t="str">
        <f>_xlfn.XLOOKUP(AC1649,moves!A:A,moves!E:E)</f>
        <v>Heal for half the damage dealt, rounded down.</v>
      </c>
      <c r="AG1649">
        <v>0</v>
      </c>
      <c r="AH1649">
        <v>0</v>
      </c>
      <c r="AI1649">
        <f t="shared" si="111"/>
        <v>0</v>
      </c>
      <c r="AJ1649" t="s">
        <v>523</v>
      </c>
      <c r="AL1649">
        <v>0</v>
      </c>
      <c r="AM1649" cm="1">
        <f t="array" ref="AM1649">IF(AL1649=1,1,
   IF(ISTEXT(AK1649),1,
   IF(AO1649&gt;1,AM1648,
   IF(AI1649=1,
      IF(SUMPRODUCT((LEN($Y$2:$Y$4096)-LEN(SUBSTITUTE($Y$2:$Y$4096,AA1649,"")))/LEN(AA1649))&gt;0,2,1),
      IF(
         SUMPRODUCT((LEN($Y$2:$Y$4096)-LEN(SUBSTITUTE($Y$2:$Y$4096,AA1649,"")))/LEN(AA1649))
         - SUMPRODUCT((LEN($Y$2:$Y$4096)-LEN(SUBSTITUTE($Y$2:$Y$4096,"Alolan "&amp;AA1649,"")))/LEN("Alolan "&amp;AA1649))
         - SUMPRODUCT((LEN($Y$2:$Y$4096)-LEN(SUBSTITUTE($Y$2:$Y$4096,"Galarian "&amp;AA1649,"")))/LEN("Galarian "&amp;AA1649))
         - SUMPRODUCT((LEN($Y$2:$Y$4096)-LEN(SUBSTITUTE($Y$2:$Y$4096,"Hisuian "&amp;AA1649,"")))/LEN("Hisuian "&amp;AA1649))
         - SUMPRODUCT((LEN($Y$2:$Y$4096)-LEN(SUBSTITUTE($Y$2:$Y$4096,"Paldean "&amp;AA1649,"")))/LEN("Paldean "&amp;AA1649))
      &gt;0,2,1)
   ))))</f>
        <v>1</v>
      </c>
      <c r="AN1649">
        <v>0</v>
      </c>
      <c r="AO1649">
        <v>0</v>
      </c>
    </row>
    <row r="1650" spans="1:41" x14ac:dyDescent="0.25">
      <c r="A1650" t="s">
        <v>4395</v>
      </c>
      <c r="B1650" t="s">
        <v>2342</v>
      </c>
      <c r="C1650" t="s">
        <v>1492</v>
      </c>
      <c r="D1650"/>
      <c r="E1650">
        <v>45</v>
      </c>
      <c r="F1650">
        <v>85</v>
      </c>
      <c r="G1650">
        <v>50</v>
      </c>
      <c r="H1650">
        <v>55</v>
      </c>
      <c r="I1650">
        <v>50</v>
      </c>
      <c r="J1650">
        <v>65</v>
      </c>
      <c r="K1650" t="s">
        <v>2343</v>
      </c>
      <c r="L1650" t="s">
        <v>253</v>
      </c>
      <c r="M1650" t="s">
        <v>249</v>
      </c>
      <c r="N1650">
        <v>7.4</v>
      </c>
      <c r="O1650">
        <v>4.8</v>
      </c>
      <c r="R1650">
        <f t="shared" si="108"/>
        <v>7</v>
      </c>
      <c r="S1650">
        <f t="shared" si="109"/>
        <v>5</v>
      </c>
      <c r="T1650">
        <f t="shared" si="110"/>
        <v>12</v>
      </c>
      <c r="U1650" t="s">
        <v>1492</v>
      </c>
      <c r="V1650" t="s">
        <v>1481</v>
      </c>
      <c r="W1650" t="s">
        <v>1499</v>
      </c>
      <c r="X1650" t="s">
        <v>1209</v>
      </c>
      <c r="Y1650" t="s">
        <v>5666</v>
      </c>
      <c r="Z1650" cm="1">
        <f t="array" ref="Z1650">IF(ISBLANK(AK1650),_xlfn.LET(
    _xlpm.nameBeforeSlash, IF(ISNUMBER(SEARCH("/", Y1650)), LEFT(Y1650, SEARCH("/", Y1650)-1), Y1650),
    _xlpm.matchRow, IFERROR(MATCH(_xlpm.nameBeforeSlash, AA:AA, 0), ""),
    _xlpm.difference, IF(_xlpm.matchRow="", "", ABS((R1650 + S1650)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),IF(ISBLANK(Y1650),"","Hidden"))</f>
        <v>14</v>
      </c>
      <c r="AA1650" t="s">
        <v>5667</v>
      </c>
      <c r="AC1650" t="s">
        <v>6686</v>
      </c>
      <c r="AD1650" t="str">
        <f>_xlfn.XLOOKUP(AC1650,moves!A:A,moves!B:B)</f>
        <v>bug</v>
      </c>
      <c r="AE1650">
        <f>_xlfn.XLOOKUP(AC1650,moves!A:A,moves!D:D)</f>
        <v>3</v>
      </c>
      <c r="AF1650" t="str">
        <f>_xlfn.XLOOKUP(AC1650,moves!A:A,moves!E:E)</f>
        <v xml:space="preserve"> </v>
      </c>
      <c r="AG1650">
        <v>0</v>
      </c>
      <c r="AH1650">
        <v>0</v>
      </c>
      <c r="AI1650">
        <f t="shared" si="111"/>
        <v>1</v>
      </c>
      <c r="AJ1650" t="s">
        <v>523</v>
      </c>
      <c r="AL1650">
        <v>0</v>
      </c>
      <c r="AM1650" cm="1">
        <f t="array" ref="AM1650">IF(AL1650=1,1,
   IF(ISTEXT(AK1650),1,
   IF(AO1650&gt;1,AM1649,
   IF(AI1650=1,
      IF(SUMPRODUCT((LEN($Y$2:$Y$4096)-LEN(SUBSTITUTE($Y$2:$Y$4096,AA1650,"")))/LEN(AA1650))&gt;0,2,1),
      IF(
         SUMPRODUCT((LEN($Y$2:$Y$4096)-LEN(SUBSTITUTE($Y$2:$Y$4096,AA1650,"")))/LEN(AA1650))
         - SUMPRODUCT((LEN($Y$2:$Y$4096)-LEN(SUBSTITUTE($Y$2:$Y$4096,"Alolan "&amp;AA1650,"")))/LEN("Alolan "&amp;AA1650))
         - SUMPRODUCT((LEN($Y$2:$Y$4096)-LEN(SUBSTITUTE($Y$2:$Y$4096,"Galarian "&amp;AA1650,"")))/LEN("Galarian "&amp;AA1650))
         - SUMPRODUCT((LEN($Y$2:$Y$4096)-LEN(SUBSTITUTE($Y$2:$Y$4096,"Hisuian "&amp;AA1650,"")))/LEN("Hisuian "&amp;AA1650))
         - SUMPRODUCT((LEN($Y$2:$Y$4096)-LEN(SUBSTITUTE($Y$2:$Y$4096,"Paldean "&amp;AA1650,"")))/LEN("Paldean "&amp;AA1650))
      &gt;0,2,1)
   ))))</f>
        <v>1</v>
      </c>
      <c r="AN1650">
        <v>0</v>
      </c>
      <c r="AO1650">
        <v>0</v>
      </c>
    </row>
    <row r="1651" spans="1:41" x14ac:dyDescent="0.25">
      <c r="A1651">
        <v>620</v>
      </c>
      <c r="B1651" t="s">
        <v>2344</v>
      </c>
      <c r="C1651" t="s">
        <v>1492</v>
      </c>
      <c r="D1651"/>
      <c r="E1651">
        <v>65</v>
      </c>
      <c r="F1651">
        <v>125</v>
      </c>
      <c r="G1651">
        <v>60</v>
      </c>
      <c r="H1651">
        <v>95</v>
      </c>
      <c r="I1651">
        <v>60</v>
      </c>
      <c r="J1651">
        <v>105</v>
      </c>
      <c r="K1651" t="s">
        <v>2343</v>
      </c>
      <c r="L1651" t="s">
        <v>253</v>
      </c>
      <c r="M1651" t="s">
        <v>249</v>
      </c>
      <c r="N1651">
        <v>11.4</v>
      </c>
      <c r="O1651">
        <v>6.2</v>
      </c>
      <c r="Q1651">
        <v>1</v>
      </c>
      <c r="R1651">
        <f t="shared" si="108"/>
        <v>11</v>
      </c>
      <c r="S1651">
        <f t="shared" si="109"/>
        <v>7</v>
      </c>
      <c r="T1651">
        <f t="shared" si="110"/>
        <v>18</v>
      </c>
      <c r="U1651" t="s">
        <v>1492</v>
      </c>
      <c r="V1651" t="s">
        <v>1481</v>
      </c>
      <c r="W1651" t="s">
        <v>1499</v>
      </c>
      <c r="X1651" t="s">
        <v>1209</v>
      </c>
      <c r="Z1651" t="str" cm="1">
        <f t="array" ref="Z1651">IF(ISBLANK(AK1651),_xlfn.LET(
    _xlpm.nameBeforeSlash, IF(ISNUMBER(SEARCH("/", Y1651)), LEFT(Y1651, SEARCH("/", Y1651)-1), Y1651),
    _xlpm.matchRow, IFERROR(MATCH(_xlpm.nameBeforeSlash, AA:AA, 0), ""),
    _xlpm.difference, IF(_xlpm.matchRow="", "", ABS((R1651 + S1651)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),IF(ISBLANK(Y1651),"","Hidden"))</f>
        <v/>
      </c>
      <c r="AA1651" t="s">
        <v>2344</v>
      </c>
      <c r="AC1651" t="s">
        <v>490</v>
      </c>
      <c r="AD1651" t="str">
        <f>_xlfn.XLOOKUP(AC1651,moves!A:A,moves!B:B)</f>
        <v>fighting</v>
      </c>
      <c r="AE1651">
        <f>_xlfn.XLOOKUP(AC1651,moves!A:A,moves!D:D)</f>
        <v>5</v>
      </c>
      <c r="AF1651" t="str">
        <f>_xlfn.XLOOKUP(AC1651,moves!A:A,moves!E:E)</f>
        <v xml:space="preserve">Deals 4 extra damage to Flying-type Pokémon. For each status symbol rolled: The user takes 1 damage. </v>
      </c>
      <c r="AG1651">
        <v>0</v>
      </c>
      <c r="AH1651">
        <v>0</v>
      </c>
      <c r="AI1651">
        <f t="shared" si="111"/>
        <v>0</v>
      </c>
      <c r="AJ1651" t="s">
        <v>525</v>
      </c>
      <c r="AL1651">
        <v>0</v>
      </c>
      <c r="AM1651" cm="1">
        <f t="array" ref="AM1651">IF(AL1651=1,1,
   IF(ISTEXT(AK1651),1,
   IF(AO1651&gt;1,AM1650,
   IF(AI1651=1,
      IF(SUMPRODUCT((LEN($Y$2:$Y$4096)-LEN(SUBSTITUTE($Y$2:$Y$4096,AA1651,"")))/LEN(AA1651))&gt;0,2,1),
      IF(
         SUMPRODUCT((LEN($Y$2:$Y$4096)-LEN(SUBSTITUTE($Y$2:$Y$4096,AA1651,"")))/LEN(AA1651))
         - SUMPRODUCT((LEN($Y$2:$Y$4096)-LEN(SUBSTITUTE($Y$2:$Y$4096,"Alolan "&amp;AA1651,"")))/LEN("Alolan "&amp;AA1651))
         - SUMPRODUCT((LEN($Y$2:$Y$4096)-LEN(SUBSTITUTE($Y$2:$Y$4096,"Galarian "&amp;AA1651,"")))/LEN("Galarian "&amp;AA1651))
         - SUMPRODUCT((LEN($Y$2:$Y$4096)-LEN(SUBSTITUTE($Y$2:$Y$4096,"Hisuian "&amp;AA1651,"")))/LEN("Hisuian "&amp;AA1651))
         - SUMPRODUCT((LEN($Y$2:$Y$4096)-LEN(SUBSTITUTE($Y$2:$Y$4096,"Paldean "&amp;AA1651,"")))/LEN("Paldean "&amp;AA1651))
      &gt;0,2,1)
   ))))</f>
        <v>2</v>
      </c>
      <c r="AN1651">
        <v>0</v>
      </c>
      <c r="AO1651">
        <v>0</v>
      </c>
    </row>
    <row r="1652" spans="1:41" x14ac:dyDescent="0.25">
      <c r="A1652" t="s">
        <v>4396</v>
      </c>
      <c r="B1652" t="s">
        <v>2344</v>
      </c>
      <c r="C1652" t="s">
        <v>1492</v>
      </c>
      <c r="D1652"/>
      <c r="E1652">
        <v>65</v>
      </c>
      <c r="F1652">
        <v>125</v>
      </c>
      <c r="G1652">
        <v>60</v>
      </c>
      <c r="H1652">
        <v>95</v>
      </c>
      <c r="I1652">
        <v>60</v>
      </c>
      <c r="J1652">
        <v>105</v>
      </c>
      <c r="K1652" t="s">
        <v>2343</v>
      </c>
      <c r="L1652" t="s">
        <v>253</v>
      </c>
      <c r="M1652" t="s">
        <v>249</v>
      </c>
      <c r="N1652">
        <v>11.4</v>
      </c>
      <c r="O1652">
        <v>6.2</v>
      </c>
      <c r="Q1652">
        <v>1</v>
      </c>
      <c r="R1652">
        <f t="shared" si="108"/>
        <v>11</v>
      </c>
      <c r="S1652">
        <f t="shared" si="109"/>
        <v>7</v>
      </c>
      <c r="T1652">
        <f t="shared" si="110"/>
        <v>18</v>
      </c>
      <c r="U1652" t="s">
        <v>1492</v>
      </c>
      <c r="V1652" t="s">
        <v>1481</v>
      </c>
      <c r="W1652" t="s">
        <v>1499</v>
      </c>
      <c r="X1652" t="s">
        <v>1209</v>
      </c>
      <c r="Z1652" t="str" cm="1">
        <f t="array" ref="Z1652">IF(ISBLANK(AK1652),_xlfn.LET(
    _xlpm.nameBeforeSlash, IF(ISNUMBER(SEARCH("/", Y1652)), LEFT(Y1652, SEARCH("/", Y1652)-1), Y1652),
    _xlpm.matchRow, IFERROR(MATCH(_xlpm.nameBeforeSlash, AA:AA, 0), ""),
    _xlpm.difference, IF(_xlpm.matchRow="", "", ABS((R1652 + S1652)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),IF(ISBLANK(Y1652),"","Hidden"))</f>
        <v/>
      </c>
      <c r="AA1652" t="s">
        <v>5666</v>
      </c>
      <c r="AC1652" t="s">
        <v>425</v>
      </c>
      <c r="AD1652" t="str">
        <f>_xlfn.XLOOKUP(AC1652,moves!A:A,moves!B:B)</f>
        <v>fighting</v>
      </c>
      <c r="AE1652">
        <f>_xlfn.XLOOKUP(AC1652,moves!A:A,moves!D:D)</f>
        <v>4</v>
      </c>
      <c r="AF1652" t="str">
        <f>_xlfn.XLOOKUP(AC1652,moves!A:A,moves!E:E)</f>
        <v>Status symbols deal +1 damage.</v>
      </c>
      <c r="AG1652">
        <v>0</v>
      </c>
      <c r="AH1652">
        <v>0</v>
      </c>
      <c r="AI1652">
        <f t="shared" si="111"/>
        <v>1</v>
      </c>
      <c r="AJ1652" t="s">
        <v>525</v>
      </c>
      <c r="AL1652">
        <v>0</v>
      </c>
      <c r="AM1652" cm="1">
        <f t="array" ref="AM1652">IF(AL1652=1,1,
   IF(ISTEXT(AK1652),1,
   IF(AO1652&gt;1,AM1651,
   IF(AI1652=1,
      IF(SUMPRODUCT((LEN($Y$2:$Y$4096)-LEN(SUBSTITUTE($Y$2:$Y$4096,AA1652,"")))/LEN(AA1652))&gt;0,2,1),
      IF(
         SUMPRODUCT((LEN($Y$2:$Y$4096)-LEN(SUBSTITUTE($Y$2:$Y$4096,AA1652,"")))/LEN(AA1652))
         - SUMPRODUCT((LEN($Y$2:$Y$4096)-LEN(SUBSTITUTE($Y$2:$Y$4096,"Alolan "&amp;AA1652,"")))/LEN("Alolan "&amp;AA1652))
         - SUMPRODUCT((LEN($Y$2:$Y$4096)-LEN(SUBSTITUTE($Y$2:$Y$4096,"Galarian "&amp;AA1652,"")))/LEN("Galarian "&amp;AA1652))
         - SUMPRODUCT((LEN($Y$2:$Y$4096)-LEN(SUBSTITUTE($Y$2:$Y$4096,"Hisuian "&amp;AA1652,"")))/LEN("Hisuian "&amp;AA1652))
         - SUMPRODUCT((LEN($Y$2:$Y$4096)-LEN(SUBSTITUTE($Y$2:$Y$4096,"Paldean "&amp;AA1652,"")))/LEN("Paldean "&amp;AA1652))
      &gt;0,2,1)
   ))))</f>
        <v>2</v>
      </c>
      <c r="AN1652">
        <v>0</v>
      </c>
      <c r="AO1652">
        <v>0</v>
      </c>
    </row>
    <row r="1653" spans="1:41" x14ac:dyDescent="0.25">
      <c r="A1653">
        <v>621</v>
      </c>
      <c r="B1653" t="s">
        <v>2345</v>
      </c>
      <c r="C1653" t="s">
        <v>1482</v>
      </c>
      <c r="D1653"/>
      <c r="E1653">
        <v>77</v>
      </c>
      <c r="F1653">
        <v>120</v>
      </c>
      <c r="G1653">
        <v>90</v>
      </c>
      <c r="H1653">
        <v>60</v>
      </c>
      <c r="I1653">
        <v>90</v>
      </c>
      <c r="J1653">
        <v>48</v>
      </c>
      <c r="K1653" t="s">
        <v>322</v>
      </c>
      <c r="L1653" t="s">
        <v>253</v>
      </c>
      <c r="M1653" t="s">
        <v>248</v>
      </c>
      <c r="N1653">
        <v>8.52</v>
      </c>
      <c r="O1653">
        <v>8.48</v>
      </c>
      <c r="R1653">
        <f t="shared" si="108"/>
        <v>9</v>
      </c>
      <c r="S1653">
        <f t="shared" si="109"/>
        <v>8</v>
      </c>
      <c r="T1653">
        <f t="shared" si="110"/>
        <v>17</v>
      </c>
      <c r="U1653" t="s">
        <v>1482</v>
      </c>
      <c r="V1653" t="s">
        <v>1471</v>
      </c>
      <c r="W1653" t="s">
        <v>1514</v>
      </c>
      <c r="X1653" t="s">
        <v>1492</v>
      </c>
      <c r="Z1653" t="str" cm="1">
        <f t="array" ref="Z1653">IF(ISBLANK(AK1653),_xlfn.LET(
    _xlpm.nameBeforeSlash, IF(ISNUMBER(SEARCH("/", Y1653)), LEFT(Y1653, SEARCH("/", Y1653)-1), Y1653),
    _xlpm.matchRow, IFERROR(MATCH(_xlpm.nameBeforeSlash, AA:AA, 0), ""),
    _xlpm.difference, IF(_xlpm.matchRow="", "", ABS((R1653 + S1653)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),IF(ISBLANK(Y1653),"","Hidden"))</f>
        <v/>
      </c>
      <c r="AA1653" t="s">
        <v>2345</v>
      </c>
      <c r="AC1653" t="s">
        <v>438</v>
      </c>
      <c r="AD1653" t="str">
        <f>_xlfn.XLOOKUP(AC1653,moves!A:A,moves!B:B)</f>
        <v>dark</v>
      </c>
      <c r="AE1653">
        <f>_xlfn.XLOOKUP(AC1653,moves!A:A,moves!D:D)</f>
        <v>4</v>
      </c>
      <c r="AF1653" t="str">
        <f>_xlfn.XLOOKUP(AC1653,moves!A:A,moves!E:E)</f>
        <v>When the target is next attacked: Add 1 regular hit to the roll.</v>
      </c>
      <c r="AG1653">
        <v>0</v>
      </c>
      <c r="AH1653">
        <v>0</v>
      </c>
      <c r="AI1653">
        <f t="shared" si="111"/>
        <v>0</v>
      </c>
      <c r="AJ1653" t="s">
        <v>525</v>
      </c>
      <c r="AL1653">
        <v>0</v>
      </c>
      <c r="AM1653" cm="1">
        <f t="array" ref="AM1653">IF(AL1653=1,1,
   IF(ISTEXT(AK1653),1,
   IF(AO1653&gt;1,AM1652,
   IF(AI1653=1,
      IF(SUMPRODUCT((LEN($Y$2:$Y$4096)-LEN(SUBSTITUTE($Y$2:$Y$4096,AA1653,"")))/LEN(AA1653))&gt;0,2,1),
      IF(
         SUMPRODUCT((LEN($Y$2:$Y$4096)-LEN(SUBSTITUTE($Y$2:$Y$4096,AA1653,"")))/LEN(AA1653))
         - SUMPRODUCT((LEN($Y$2:$Y$4096)-LEN(SUBSTITUTE($Y$2:$Y$4096,"Alolan "&amp;AA1653,"")))/LEN("Alolan "&amp;AA1653))
         - SUMPRODUCT((LEN($Y$2:$Y$4096)-LEN(SUBSTITUTE($Y$2:$Y$4096,"Galarian "&amp;AA1653,"")))/LEN("Galarian "&amp;AA1653))
         - SUMPRODUCT((LEN($Y$2:$Y$4096)-LEN(SUBSTITUTE($Y$2:$Y$4096,"Hisuian "&amp;AA1653,"")))/LEN("Hisuian "&amp;AA1653))
         - SUMPRODUCT((LEN($Y$2:$Y$4096)-LEN(SUBSTITUTE($Y$2:$Y$4096,"Paldean "&amp;AA1653,"")))/LEN("Paldean "&amp;AA1653))
      &gt;0,2,1)
   ))))</f>
        <v>1</v>
      </c>
      <c r="AN1653">
        <v>0</v>
      </c>
      <c r="AO1653">
        <v>0</v>
      </c>
    </row>
    <row r="1654" spans="1:41" x14ac:dyDescent="0.25">
      <c r="A1654" t="s">
        <v>4397</v>
      </c>
      <c r="B1654" t="s">
        <v>2345</v>
      </c>
      <c r="C1654" t="s">
        <v>1482</v>
      </c>
      <c r="D1654"/>
      <c r="E1654">
        <v>77</v>
      </c>
      <c r="F1654">
        <v>120</v>
      </c>
      <c r="G1654">
        <v>90</v>
      </c>
      <c r="H1654">
        <v>60</v>
      </c>
      <c r="I1654">
        <v>90</v>
      </c>
      <c r="J1654">
        <v>48</v>
      </c>
      <c r="K1654" t="s">
        <v>322</v>
      </c>
      <c r="L1654" t="s">
        <v>253</v>
      </c>
      <c r="M1654" t="s">
        <v>248</v>
      </c>
      <c r="N1654">
        <v>8.52</v>
      </c>
      <c r="O1654">
        <v>8.48</v>
      </c>
      <c r="R1654">
        <f t="shared" si="108"/>
        <v>9</v>
      </c>
      <c r="S1654">
        <f t="shared" si="109"/>
        <v>8</v>
      </c>
      <c r="T1654">
        <f t="shared" si="110"/>
        <v>17</v>
      </c>
      <c r="U1654" t="s">
        <v>1482</v>
      </c>
      <c r="V1654" t="s">
        <v>1471</v>
      </c>
      <c r="W1654" t="s">
        <v>1514</v>
      </c>
      <c r="X1654" t="s">
        <v>1492</v>
      </c>
      <c r="Z1654" t="str" cm="1">
        <f t="array" ref="Z1654">IF(ISBLANK(AK1654),_xlfn.LET(
    _xlpm.nameBeforeSlash, IF(ISNUMBER(SEARCH("/", Y1654)), LEFT(Y1654, SEARCH("/", Y1654)-1), Y1654),
    _xlpm.matchRow, IFERROR(MATCH(_xlpm.nameBeforeSlash, AA:AA, 0), ""),
    _xlpm.difference, IF(_xlpm.matchRow="", "", ABS((R1654 + S1654)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),IF(ISBLANK(Y1654),"","Hidden"))</f>
        <v/>
      </c>
      <c r="AA1654" t="s">
        <v>5668</v>
      </c>
      <c r="AC1654" t="s">
        <v>975</v>
      </c>
      <c r="AD1654" t="str">
        <f>_xlfn.XLOOKUP(AC1654,moves!A:A,moves!B:B)</f>
        <v>dragon</v>
      </c>
      <c r="AE1654">
        <f>_xlfn.XLOOKUP(AC1654,moves!A:A,moves!D:D)</f>
        <v>4</v>
      </c>
      <c r="AF1654" t="str">
        <f>_xlfn.XLOOKUP(AC1654,moves!A:A,moves!E:E)</f>
        <v>When the target is next attacked: Add 1 regular hit to the roll.</v>
      </c>
      <c r="AG1654">
        <v>0</v>
      </c>
      <c r="AH1654">
        <v>0</v>
      </c>
      <c r="AI1654">
        <f t="shared" si="111"/>
        <v>1</v>
      </c>
      <c r="AJ1654" t="s">
        <v>525</v>
      </c>
      <c r="AL1654">
        <v>0</v>
      </c>
      <c r="AM1654" cm="1">
        <f t="array" ref="AM1654">IF(AL1654=1,1,
   IF(ISTEXT(AK1654),1,
   IF(AO1654&gt;1,AM1653,
   IF(AI1654=1,
      IF(SUMPRODUCT((LEN($Y$2:$Y$4096)-LEN(SUBSTITUTE($Y$2:$Y$4096,AA1654,"")))/LEN(AA1654))&gt;0,2,1),
      IF(
         SUMPRODUCT((LEN($Y$2:$Y$4096)-LEN(SUBSTITUTE($Y$2:$Y$4096,AA1654,"")))/LEN(AA1654))
         - SUMPRODUCT((LEN($Y$2:$Y$4096)-LEN(SUBSTITUTE($Y$2:$Y$4096,"Alolan "&amp;AA1654,"")))/LEN("Alolan "&amp;AA1654))
         - SUMPRODUCT((LEN($Y$2:$Y$4096)-LEN(SUBSTITUTE($Y$2:$Y$4096,"Galarian "&amp;AA1654,"")))/LEN("Galarian "&amp;AA1654))
         - SUMPRODUCT((LEN($Y$2:$Y$4096)-LEN(SUBSTITUTE($Y$2:$Y$4096,"Hisuian "&amp;AA1654,"")))/LEN("Hisuian "&amp;AA1654))
         - SUMPRODUCT((LEN($Y$2:$Y$4096)-LEN(SUBSTITUTE($Y$2:$Y$4096,"Paldean "&amp;AA1654,"")))/LEN("Paldean "&amp;AA1654))
      &gt;0,2,1)
   ))))</f>
        <v>1</v>
      </c>
      <c r="AN1654">
        <v>0</v>
      </c>
      <c r="AO1654">
        <v>0</v>
      </c>
    </row>
    <row r="1655" spans="1:41" x14ac:dyDescent="0.25">
      <c r="A1655">
        <v>622</v>
      </c>
      <c r="B1655" t="s">
        <v>2346</v>
      </c>
      <c r="C1655" t="s">
        <v>1472</v>
      </c>
      <c r="D1655" t="s">
        <v>1524</v>
      </c>
      <c r="E1655">
        <v>59</v>
      </c>
      <c r="F1655">
        <v>74</v>
      </c>
      <c r="G1655">
        <v>50</v>
      </c>
      <c r="H1655">
        <v>35</v>
      </c>
      <c r="I1655">
        <v>50</v>
      </c>
      <c r="J1655">
        <v>35</v>
      </c>
      <c r="K1655" t="s">
        <v>2347</v>
      </c>
      <c r="L1655" t="s">
        <v>253</v>
      </c>
      <c r="M1655" t="s">
        <v>248</v>
      </c>
      <c r="N1655">
        <v>5.45</v>
      </c>
      <c r="O1655">
        <v>5.36</v>
      </c>
      <c r="R1655">
        <f t="shared" si="108"/>
        <v>5</v>
      </c>
      <c r="S1655">
        <f t="shared" si="109"/>
        <v>5</v>
      </c>
      <c r="T1655">
        <f t="shared" si="110"/>
        <v>10</v>
      </c>
      <c r="U1655" t="s">
        <v>1472</v>
      </c>
      <c r="V1655" t="s">
        <v>1524</v>
      </c>
      <c r="W1655" t="s">
        <v>1492</v>
      </c>
      <c r="X1655" t="s">
        <v>1521</v>
      </c>
      <c r="Y1655" t="s">
        <v>2348</v>
      </c>
      <c r="Z1655" cm="1">
        <f t="array" ref="Z1655">IF(ISBLANK(AK1655),_xlfn.LET(
    _xlpm.nameBeforeSlash, IF(ISNUMBER(SEARCH("/", Y1655)), LEFT(Y1655, SEARCH("/", Y1655)-1), Y1655),
    _xlpm.matchRow, IFERROR(MATCH(_xlpm.nameBeforeSlash, AA:AA, 0), ""),
    _xlpm.difference, IF(_xlpm.matchRow="", "", ABS((R1655 + S1655)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),IF(ISBLANK(Y1655),"","Hidden"))</f>
        <v>15</v>
      </c>
      <c r="AA1655" t="s">
        <v>2346</v>
      </c>
      <c r="AC1655" t="s">
        <v>1188</v>
      </c>
      <c r="AD1655" t="str">
        <f>_xlfn.XLOOKUP(AC1655,moves!A:A,moves!B:B)</f>
        <v>ground</v>
      </c>
      <c r="AE1655">
        <f>_xlfn.XLOOKUP(AC1655,moves!A:A,moves!D:D)</f>
        <v>3</v>
      </c>
      <c r="AF1655" t="str">
        <f>_xlfn.XLOOKUP(AC1655,moves!A:A,moves!E:E)</f>
        <v>If the user last attacked with a move with more than 0 attack strength and dealt no damage: Deal double damage.</v>
      </c>
      <c r="AG1655">
        <v>0</v>
      </c>
      <c r="AH1655">
        <v>0</v>
      </c>
      <c r="AI1655">
        <f t="shared" si="111"/>
        <v>0</v>
      </c>
      <c r="AJ1655" t="s">
        <v>523</v>
      </c>
      <c r="AL1655">
        <v>0</v>
      </c>
      <c r="AM1655" cm="1">
        <f t="array" ref="AM1655">IF(AL1655=1,1,
   IF(ISTEXT(AK1655),1,
   IF(AO1655&gt;1,AM1654,
   IF(AI1655=1,
      IF(SUMPRODUCT((LEN($Y$2:$Y$4096)-LEN(SUBSTITUTE($Y$2:$Y$4096,AA1655,"")))/LEN(AA1655))&gt;0,2,1),
      IF(
         SUMPRODUCT((LEN($Y$2:$Y$4096)-LEN(SUBSTITUTE($Y$2:$Y$4096,AA1655,"")))/LEN(AA1655))
         - SUMPRODUCT((LEN($Y$2:$Y$4096)-LEN(SUBSTITUTE($Y$2:$Y$4096,"Alolan "&amp;AA1655,"")))/LEN("Alolan "&amp;AA1655))
         - SUMPRODUCT((LEN($Y$2:$Y$4096)-LEN(SUBSTITUTE($Y$2:$Y$4096,"Galarian "&amp;AA1655,"")))/LEN("Galarian "&amp;AA1655))
         - SUMPRODUCT((LEN($Y$2:$Y$4096)-LEN(SUBSTITUTE($Y$2:$Y$4096,"Hisuian "&amp;AA1655,"")))/LEN("Hisuian "&amp;AA1655))
         - SUMPRODUCT((LEN($Y$2:$Y$4096)-LEN(SUBSTITUTE($Y$2:$Y$4096,"Paldean "&amp;AA1655,"")))/LEN("Paldean "&amp;AA1655))
      &gt;0,2,1)
   ))))</f>
        <v>1</v>
      </c>
      <c r="AN1655">
        <v>0</v>
      </c>
      <c r="AO1655">
        <v>0</v>
      </c>
    </row>
    <row r="1656" spans="1:41" x14ac:dyDescent="0.25">
      <c r="A1656" t="s">
        <v>4398</v>
      </c>
      <c r="B1656" t="s">
        <v>2346</v>
      </c>
      <c r="C1656" t="s">
        <v>1472</v>
      </c>
      <c r="D1656" t="s">
        <v>1524</v>
      </c>
      <c r="E1656">
        <v>59</v>
      </c>
      <c r="F1656">
        <v>74</v>
      </c>
      <c r="G1656">
        <v>50</v>
      </c>
      <c r="H1656">
        <v>35</v>
      </c>
      <c r="I1656">
        <v>50</v>
      </c>
      <c r="J1656">
        <v>35</v>
      </c>
      <c r="K1656" t="s">
        <v>2347</v>
      </c>
      <c r="L1656" t="s">
        <v>253</v>
      </c>
      <c r="M1656" t="s">
        <v>248</v>
      </c>
      <c r="N1656">
        <v>5.45</v>
      </c>
      <c r="O1656">
        <v>5.36</v>
      </c>
      <c r="R1656">
        <f t="shared" si="108"/>
        <v>5</v>
      </c>
      <c r="S1656">
        <f t="shared" si="109"/>
        <v>5</v>
      </c>
      <c r="T1656">
        <f t="shared" si="110"/>
        <v>10</v>
      </c>
      <c r="U1656" t="s">
        <v>1472</v>
      </c>
      <c r="V1656" t="s">
        <v>1524</v>
      </c>
      <c r="W1656" t="s">
        <v>1492</v>
      </c>
      <c r="X1656" t="s">
        <v>1521</v>
      </c>
      <c r="Y1656" t="s">
        <v>5669</v>
      </c>
      <c r="Z1656" cm="1">
        <f t="array" ref="Z1656">IF(ISBLANK(AK1656),_xlfn.LET(
    _xlpm.nameBeforeSlash, IF(ISNUMBER(SEARCH("/", Y1656)), LEFT(Y1656, SEARCH("/", Y1656)-1), Y1656),
    _xlpm.matchRow, IFERROR(MATCH(_xlpm.nameBeforeSlash, AA:AA, 0), ""),
    _xlpm.difference, IF(_xlpm.matchRow="", "", ABS((R1656 + S1656)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),IF(ISBLANK(Y1656),"","Hidden"))</f>
        <v>15</v>
      </c>
      <c r="AA1656" t="s">
        <v>5670</v>
      </c>
      <c r="AC1656" t="s">
        <v>6550</v>
      </c>
      <c r="AD1656" t="str">
        <f>_xlfn.XLOOKUP(AC1656,moves!A:A,moves!B:B)</f>
        <v>ghost</v>
      </c>
      <c r="AE1656">
        <f>_xlfn.XLOOKUP(AC1656,moves!A:A,moves!D:D)</f>
        <v>4</v>
      </c>
      <c r="AF1656" t="str">
        <f>_xlfn.XLOOKUP(AC1656,moves!A:A,moves!E:E)</f>
        <v>Status symbols deal +1 damage.</v>
      </c>
      <c r="AG1656">
        <v>0</v>
      </c>
      <c r="AH1656">
        <v>0</v>
      </c>
      <c r="AI1656">
        <f t="shared" si="111"/>
        <v>1</v>
      </c>
      <c r="AJ1656" t="s">
        <v>523</v>
      </c>
      <c r="AL1656">
        <v>0</v>
      </c>
      <c r="AM1656" cm="1">
        <f t="array" ref="AM1656">IF(AL1656=1,1,
   IF(ISTEXT(AK1656),1,
   IF(AO1656&gt;1,AM1655,
   IF(AI1656=1,
      IF(SUMPRODUCT((LEN($Y$2:$Y$4096)-LEN(SUBSTITUTE($Y$2:$Y$4096,AA1656,"")))/LEN(AA1656))&gt;0,2,1),
      IF(
         SUMPRODUCT((LEN($Y$2:$Y$4096)-LEN(SUBSTITUTE($Y$2:$Y$4096,AA1656,"")))/LEN(AA1656))
         - SUMPRODUCT((LEN($Y$2:$Y$4096)-LEN(SUBSTITUTE($Y$2:$Y$4096,"Alolan "&amp;AA1656,"")))/LEN("Alolan "&amp;AA1656))
         - SUMPRODUCT((LEN($Y$2:$Y$4096)-LEN(SUBSTITUTE($Y$2:$Y$4096,"Galarian "&amp;AA1656,"")))/LEN("Galarian "&amp;AA1656))
         - SUMPRODUCT((LEN($Y$2:$Y$4096)-LEN(SUBSTITUTE($Y$2:$Y$4096,"Hisuian "&amp;AA1656,"")))/LEN("Hisuian "&amp;AA1656))
         - SUMPRODUCT((LEN($Y$2:$Y$4096)-LEN(SUBSTITUTE($Y$2:$Y$4096,"Paldean "&amp;AA1656,"")))/LEN("Paldean "&amp;AA1656))
      &gt;0,2,1)
   ))))</f>
        <v>1</v>
      </c>
      <c r="AN1656">
        <v>0</v>
      </c>
      <c r="AO1656">
        <v>0</v>
      </c>
    </row>
    <row r="1657" spans="1:41" x14ac:dyDescent="0.25">
      <c r="A1657">
        <v>623</v>
      </c>
      <c r="B1657" t="s">
        <v>2348</v>
      </c>
      <c r="C1657" t="s">
        <v>1472</v>
      </c>
      <c r="D1657" t="s">
        <v>1524</v>
      </c>
      <c r="E1657">
        <v>89</v>
      </c>
      <c r="F1657">
        <v>124</v>
      </c>
      <c r="G1657">
        <v>80</v>
      </c>
      <c r="H1657">
        <v>55</v>
      </c>
      <c r="I1657">
        <v>80</v>
      </c>
      <c r="J1657">
        <v>55</v>
      </c>
      <c r="K1657" t="s">
        <v>2347</v>
      </c>
      <c r="L1657" t="s">
        <v>253</v>
      </c>
      <c r="M1657" t="s">
        <v>248</v>
      </c>
      <c r="N1657">
        <v>8.9499999999999993</v>
      </c>
      <c r="O1657">
        <v>8.36</v>
      </c>
      <c r="R1657">
        <f t="shared" si="108"/>
        <v>9</v>
      </c>
      <c r="S1657">
        <f t="shared" si="109"/>
        <v>8</v>
      </c>
      <c r="T1657">
        <f t="shared" si="110"/>
        <v>17</v>
      </c>
      <c r="U1657" t="s">
        <v>1472</v>
      </c>
      <c r="V1657" t="s">
        <v>1524</v>
      </c>
      <c r="W1657" t="s">
        <v>1492</v>
      </c>
      <c r="X1657" t="s">
        <v>1521</v>
      </c>
      <c r="Z1657" t="str" cm="1">
        <f t="array" ref="Z1657">IF(ISBLANK(AK1657),_xlfn.LET(
    _xlpm.nameBeforeSlash, IF(ISNUMBER(SEARCH("/", Y1657)), LEFT(Y1657, SEARCH("/", Y1657)-1), Y1657),
    _xlpm.matchRow, IFERROR(MATCH(_xlpm.nameBeforeSlash, AA:AA, 0), ""),
    _xlpm.difference, IF(_xlpm.matchRow="", "", ABS((R1657 + S1657)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),IF(ISBLANK(Y1657),"","Hidden"))</f>
        <v/>
      </c>
      <c r="AA1657" t="s">
        <v>2348</v>
      </c>
      <c r="AC1657" t="s">
        <v>480</v>
      </c>
      <c r="AD1657" t="str">
        <f>_xlfn.XLOOKUP(AC1657,moves!A:A,moves!B:B)</f>
        <v>ghost</v>
      </c>
      <c r="AE1657">
        <f>_xlfn.XLOOKUP(AC1657,moves!A:A,moves!D:D)</f>
        <v>4</v>
      </c>
      <c r="AF1657" t="str">
        <f>_xlfn.XLOOKUP(AC1657,moves!A:A,moves!E:E)</f>
        <v>If the target has a held item: Deal 1 extra damage and inflict the Paralyzed status on the target.</v>
      </c>
      <c r="AG1657">
        <v>0</v>
      </c>
      <c r="AH1657">
        <v>0</v>
      </c>
      <c r="AI1657">
        <f t="shared" si="111"/>
        <v>0</v>
      </c>
      <c r="AJ1657" t="s">
        <v>525</v>
      </c>
      <c r="AL1657">
        <v>0</v>
      </c>
      <c r="AM1657" cm="1">
        <f t="array" ref="AM1657">IF(AL1657=1,1,
   IF(ISTEXT(AK1657),1,
   IF(AO1657&gt;1,AM1656,
   IF(AI1657=1,
      IF(SUMPRODUCT((LEN($Y$2:$Y$4096)-LEN(SUBSTITUTE($Y$2:$Y$4096,AA1657,"")))/LEN(AA1657))&gt;0,2,1),
      IF(
         SUMPRODUCT((LEN($Y$2:$Y$4096)-LEN(SUBSTITUTE($Y$2:$Y$4096,AA1657,"")))/LEN(AA1657))
         - SUMPRODUCT((LEN($Y$2:$Y$4096)-LEN(SUBSTITUTE($Y$2:$Y$4096,"Alolan "&amp;AA1657,"")))/LEN("Alolan "&amp;AA1657))
         - SUMPRODUCT((LEN($Y$2:$Y$4096)-LEN(SUBSTITUTE($Y$2:$Y$4096,"Galarian "&amp;AA1657,"")))/LEN("Galarian "&amp;AA1657))
         - SUMPRODUCT((LEN($Y$2:$Y$4096)-LEN(SUBSTITUTE($Y$2:$Y$4096,"Hisuian "&amp;AA1657,"")))/LEN("Hisuian "&amp;AA1657))
         - SUMPRODUCT((LEN($Y$2:$Y$4096)-LEN(SUBSTITUTE($Y$2:$Y$4096,"Paldean "&amp;AA1657,"")))/LEN("Paldean "&amp;AA1657))
      &gt;0,2,1)
   ))))</f>
        <v>2</v>
      </c>
      <c r="AN1657">
        <v>0</v>
      </c>
      <c r="AO1657">
        <v>0</v>
      </c>
    </row>
    <row r="1658" spans="1:41" x14ac:dyDescent="0.25">
      <c r="A1658" t="s">
        <v>4399</v>
      </c>
      <c r="B1658" t="s">
        <v>2348</v>
      </c>
      <c r="C1658" t="s">
        <v>1472</v>
      </c>
      <c r="D1658" t="s">
        <v>1524</v>
      </c>
      <c r="E1658">
        <v>89</v>
      </c>
      <c r="F1658">
        <v>124</v>
      </c>
      <c r="G1658">
        <v>80</v>
      </c>
      <c r="H1658">
        <v>55</v>
      </c>
      <c r="I1658">
        <v>80</v>
      </c>
      <c r="J1658">
        <v>55</v>
      </c>
      <c r="K1658" t="s">
        <v>2347</v>
      </c>
      <c r="L1658" t="s">
        <v>253</v>
      </c>
      <c r="M1658" t="s">
        <v>248</v>
      </c>
      <c r="N1658">
        <v>8.9499999999999993</v>
      </c>
      <c r="O1658">
        <v>8.36</v>
      </c>
      <c r="R1658">
        <f t="shared" si="108"/>
        <v>9</v>
      </c>
      <c r="S1658">
        <f t="shared" si="109"/>
        <v>8</v>
      </c>
      <c r="T1658">
        <f t="shared" si="110"/>
        <v>17</v>
      </c>
      <c r="U1658" t="s">
        <v>1472</v>
      </c>
      <c r="V1658" t="s">
        <v>1524</v>
      </c>
      <c r="W1658" t="s">
        <v>1492</v>
      </c>
      <c r="X1658" t="s">
        <v>1521</v>
      </c>
      <c r="Z1658" t="str" cm="1">
        <f t="array" ref="Z1658">IF(ISBLANK(AK1658),_xlfn.LET(
    _xlpm.nameBeforeSlash, IF(ISNUMBER(SEARCH("/", Y1658)), LEFT(Y1658, SEARCH("/", Y1658)-1), Y1658),
    _xlpm.matchRow, IFERROR(MATCH(_xlpm.nameBeforeSlash, AA:AA, 0), ""),
    _xlpm.difference, IF(_xlpm.matchRow="", "", ABS((R1658 + S1658)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),IF(ISBLANK(Y1658),"","Hidden"))</f>
        <v/>
      </c>
      <c r="AA1658" t="s">
        <v>5669</v>
      </c>
      <c r="AC1658" t="s">
        <v>1044</v>
      </c>
      <c r="AD1658" t="str">
        <f>_xlfn.XLOOKUP(AC1658,moves!A:A,moves!B:B)</f>
        <v>fighting</v>
      </c>
      <c r="AE1658">
        <f>_xlfn.XLOOKUP(AC1658,moves!A:A,moves!D:D)</f>
        <v>5</v>
      </c>
      <c r="AF1658" t="str">
        <f>_xlfn.XLOOKUP(AC1658,moves!A:A,moves!E:E)</f>
        <v>Each time this move is used: Decrease the user's Initiative by 2.</v>
      </c>
      <c r="AG1658">
        <v>0</v>
      </c>
      <c r="AH1658">
        <v>0</v>
      </c>
      <c r="AI1658">
        <f t="shared" si="111"/>
        <v>1</v>
      </c>
      <c r="AJ1658" t="s">
        <v>525</v>
      </c>
      <c r="AL1658">
        <v>0</v>
      </c>
      <c r="AM1658" cm="1">
        <f t="array" ref="AM1658">IF(AL1658=1,1,
   IF(ISTEXT(AK1658),1,
   IF(AO1658&gt;1,AM1657,
   IF(AI1658=1,
      IF(SUMPRODUCT((LEN($Y$2:$Y$4096)-LEN(SUBSTITUTE($Y$2:$Y$4096,AA1658,"")))/LEN(AA1658))&gt;0,2,1),
      IF(
         SUMPRODUCT((LEN($Y$2:$Y$4096)-LEN(SUBSTITUTE($Y$2:$Y$4096,AA1658,"")))/LEN(AA1658))
         - SUMPRODUCT((LEN($Y$2:$Y$4096)-LEN(SUBSTITUTE($Y$2:$Y$4096,"Alolan "&amp;AA1658,"")))/LEN("Alolan "&amp;AA1658))
         - SUMPRODUCT((LEN($Y$2:$Y$4096)-LEN(SUBSTITUTE($Y$2:$Y$4096,"Galarian "&amp;AA1658,"")))/LEN("Galarian "&amp;AA1658))
         - SUMPRODUCT((LEN($Y$2:$Y$4096)-LEN(SUBSTITUTE($Y$2:$Y$4096,"Hisuian "&amp;AA1658,"")))/LEN("Hisuian "&amp;AA1658))
         - SUMPRODUCT((LEN($Y$2:$Y$4096)-LEN(SUBSTITUTE($Y$2:$Y$4096,"Paldean "&amp;AA1658,"")))/LEN("Paldean "&amp;AA1658))
      &gt;0,2,1)
   ))))</f>
        <v>2</v>
      </c>
      <c r="AN1658">
        <v>0</v>
      </c>
      <c r="AO1658">
        <v>0</v>
      </c>
    </row>
    <row r="1659" spans="1:41" x14ac:dyDescent="0.25">
      <c r="A1659">
        <v>624</v>
      </c>
      <c r="B1659" t="s">
        <v>2349</v>
      </c>
      <c r="C1659" t="s">
        <v>1471</v>
      </c>
      <c r="D1659" t="s">
        <v>1514</v>
      </c>
      <c r="E1659">
        <v>45</v>
      </c>
      <c r="F1659">
        <v>85</v>
      </c>
      <c r="G1659">
        <v>70</v>
      </c>
      <c r="H1659">
        <v>40</v>
      </c>
      <c r="I1659">
        <v>40</v>
      </c>
      <c r="J1659">
        <v>60</v>
      </c>
      <c r="K1659" t="s">
        <v>2350</v>
      </c>
      <c r="L1659" t="s">
        <v>247</v>
      </c>
      <c r="M1659" t="s">
        <v>249</v>
      </c>
      <c r="N1659">
        <v>7.05</v>
      </c>
      <c r="O1659">
        <v>5.0999999999999996</v>
      </c>
      <c r="R1659">
        <f t="shared" si="108"/>
        <v>7</v>
      </c>
      <c r="S1659">
        <f t="shared" si="109"/>
        <v>5</v>
      </c>
      <c r="T1659">
        <f t="shared" si="110"/>
        <v>12</v>
      </c>
      <c r="U1659" t="s">
        <v>1471</v>
      </c>
      <c r="V1659" t="s">
        <v>1514</v>
      </c>
      <c r="W1659" t="s">
        <v>1492</v>
      </c>
      <c r="X1659" t="s">
        <v>1499</v>
      </c>
      <c r="Y1659" t="s">
        <v>2351</v>
      </c>
      <c r="Z1659" cm="1">
        <f t="array" ref="Z1659">IF(ISBLANK(AK1659),_xlfn.LET(
    _xlpm.nameBeforeSlash, IF(ISNUMBER(SEARCH("/", Y1659)), LEFT(Y1659, SEARCH("/", Y1659)-1), Y1659),
    _xlpm.matchRow, IFERROR(MATCH(_xlpm.nameBeforeSlash, AA:AA, 0), ""),
    _xlpm.difference, IF(_xlpm.matchRow="", "", ABS((R1659 + S1659)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),IF(ISBLANK(Y1659),"","Hidden"))</f>
        <v>14</v>
      </c>
      <c r="AA1659" t="s">
        <v>2349</v>
      </c>
      <c r="AC1659" t="s">
        <v>516</v>
      </c>
      <c r="AD1659" t="str">
        <f>_xlfn.XLOOKUP(AC1659,moves!A:A,moves!B:B)</f>
        <v>steel</v>
      </c>
      <c r="AE1659">
        <f>_xlfn.XLOOKUP(AC1659,moves!A:A,moves!D:D)</f>
        <v>3</v>
      </c>
      <c r="AF1659" t="str">
        <f>_xlfn.XLOOKUP(AC1659,moves!A:A,moves!E:E)</f>
        <v>Status symbols deal +1 damage.</v>
      </c>
      <c r="AG1659">
        <v>1</v>
      </c>
      <c r="AH1659">
        <v>0</v>
      </c>
      <c r="AI1659">
        <f t="shared" si="111"/>
        <v>0</v>
      </c>
      <c r="AJ1659" t="s">
        <v>870</v>
      </c>
      <c r="AL1659">
        <v>0</v>
      </c>
      <c r="AM1659" cm="1">
        <f t="array" ref="AM1659">IF(AL1659=1,1,
   IF(ISTEXT(AK1659),1,
   IF(AO1659&gt;1,AM1658,
   IF(AI1659=1,
      IF(SUMPRODUCT((LEN($Y$2:$Y$4096)-LEN(SUBSTITUTE($Y$2:$Y$4096,AA1659,"")))/LEN(AA1659))&gt;0,2,1),
      IF(
         SUMPRODUCT((LEN($Y$2:$Y$4096)-LEN(SUBSTITUTE($Y$2:$Y$4096,AA1659,"")))/LEN(AA1659))
         - SUMPRODUCT((LEN($Y$2:$Y$4096)-LEN(SUBSTITUTE($Y$2:$Y$4096,"Alolan "&amp;AA1659,"")))/LEN("Alolan "&amp;AA1659))
         - SUMPRODUCT((LEN($Y$2:$Y$4096)-LEN(SUBSTITUTE($Y$2:$Y$4096,"Galarian "&amp;AA1659,"")))/LEN("Galarian "&amp;AA1659))
         - SUMPRODUCT((LEN($Y$2:$Y$4096)-LEN(SUBSTITUTE($Y$2:$Y$4096,"Hisuian "&amp;AA1659,"")))/LEN("Hisuian "&amp;AA1659))
         - SUMPRODUCT((LEN($Y$2:$Y$4096)-LEN(SUBSTITUTE($Y$2:$Y$4096,"Paldean "&amp;AA1659,"")))/LEN("Paldean "&amp;AA1659))
      &gt;0,2,1)
   ))))</f>
        <v>1</v>
      </c>
      <c r="AN1659">
        <v>0</v>
      </c>
      <c r="AO1659">
        <v>0</v>
      </c>
    </row>
    <row r="1660" spans="1:41" x14ac:dyDescent="0.25">
      <c r="A1660" t="s">
        <v>4400</v>
      </c>
      <c r="B1660" t="s">
        <v>2349</v>
      </c>
      <c r="C1660" t="s">
        <v>1471</v>
      </c>
      <c r="D1660" t="s">
        <v>1514</v>
      </c>
      <c r="E1660">
        <v>45</v>
      </c>
      <c r="F1660">
        <v>85</v>
      </c>
      <c r="G1660">
        <v>70</v>
      </c>
      <c r="H1660">
        <v>40</v>
      </c>
      <c r="I1660">
        <v>40</v>
      </c>
      <c r="J1660">
        <v>60</v>
      </c>
      <c r="K1660" t="s">
        <v>2350</v>
      </c>
      <c r="L1660" t="s">
        <v>247</v>
      </c>
      <c r="M1660" t="s">
        <v>249</v>
      </c>
      <c r="N1660">
        <v>7.05</v>
      </c>
      <c r="O1660">
        <v>5.0999999999999996</v>
      </c>
      <c r="R1660">
        <f t="shared" si="108"/>
        <v>7</v>
      </c>
      <c r="S1660">
        <f t="shared" si="109"/>
        <v>5</v>
      </c>
      <c r="T1660">
        <f t="shared" si="110"/>
        <v>12</v>
      </c>
      <c r="U1660" t="s">
        <v>1471</v>
      </c>
      <c r="V1660" t="s">
        <v>1514</v>
      </c>
      <c r="W1660" t="s">
        <v>1492</v>
      </c>
      <c r="X1660" t="s">
        <v>1499</v>
      </c>
      <c r="Y1660" t="s">
        <v>5671</v>
      </c>
      <c r="Z1660" cm="1">
        <f t="array" ref="Z1660">IF(ISBLANK(AK1660),_xlfn.LET(
    _xlpm.nameBeforeSlash, IF(ISNUMBER(SEARCH("/", Y1660)), LEFT(Y1660, SEARCH("/", Y1660)-1), Y1660),
    _xlpm.matchRow, IFERROR(MATCH(_xlpm.nameBeforeSlash, AA:AA, 0), ""),
    _xlpm.difference, IF(_xlpm.matchRow="", "", ABS((R1660 + S1660)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),IF(ISBLANK(Y1660),"","Hidden"))</f>
        <v>14</v>
      </c>
      <c r="AA1660" t="s">
        <v>5672</v>
      </c>
      <c r="AC1660" t="s">
        <v>924</v>
      </c>
      <c r="AD1660" t="str">
        <f>_xlfn.XLOOKUP(AC1660,moves!A:A,moves!B:B)</f>
        <v>bug</v>
      </c>
      <c r="AE1660">
        <f>_xlfn.XLOOKUP(AC1660,moves!A:A,moves!D:D)</f>
        <v>2</v>
      </c>
      <c r="AF1660" t="str">
        <f>_xlfn.XLOOKUP(AC1660,moves!A:A,moves!E:E)</f>
        <v>Each time this move is used in succession: Increase attack strength by 1.</v>
      </c>
      <c r="AG1660">
        <v>1</v>
      </c>
      <c r="AH1660">
        <v>0</v>
      </c>
      <c r="AI1660">
        <f t="shared" si="111"/>
        <v>1</v>
      </c>
      <c r="AJ1660" t="s">
        <v>523</v>
      </c>
      <c r="AL1660">
        <v>0</v>
      </c>
      <c r="AM1660" cm="1">
        <f t="array" ref="AM1660">IF(AL1660=1,1,
   IF(ISTEXT(AK1660),1,
   IF(AO1660&gt;1,AM1659,
   IF(AI1660=1,
      IF(SUMPRODUCT((LEN($Y$2:$Y$4096)-LEN(SUBSTITUTE($Y$2:$Y$4096,AA1660,"")))/LEN(AA1660))&gt;0,2,1),
      IF(
         SUMPRODUCT((LEN($Y$2:$Y$4096)-LEN(SUBSTITUTE($Y$2:$Y$4096,AA1660,"")))/LEN(AA1660))
         - SUMPRODUCT((LEN($Y$2:$Y$4096)-LEN(SUBSTITUTE($Y$2:$Y$4096,"Alolan "&amp;AA1660,"")))/LEN("Alolan "&amp;AA1660))
         - SUMPRODUCT((LEN($Y$2:$Y$4096)-LEN(SUBSTITUTE($Y$2:$Y$4096,"Galarian "&amp;AA1660,"")))/LEN("Galarian "&amp;AA1660))
         - SUMPRODUCT((LEN($Y$2:$Y$4096)-LEN(SUBSTITUTE($Y$2:$Y$4096,"Hisuian "&amp;AA1660,"")))/LEN("Hisuian "&amp;AA1660))
         - SUMPRODUCT((LEN($Y$2:$Y$4096)-LEN(SUBSTITUTE($Y$2:$Y$4096,"Paldean "&amp;AA1660,"")))/LEN("Paldean "&amp;AA1660))
      &gt;0,2,1)
   ))))</f>
        <v>1</v>
      </c>
      <c r="AN1660">
        <v>0</v>
      </c>
      <c r="AO1660">
        <v>0</v>
      </c>
    </row>
    <row r="1661" spans="1:41" x14ac:dyDescent="0.25">
      <c r="A1661">
        <v>625</v>
      </c>
      <c r="B1661" t="s">
        <v>2351</v>
      </c>
      <c r="C1661" t="s">
        <v>1471</v>
      </c>
      <c r="D1661" t="s">
        <v>1514</v>
      </c>
      <c r="E1661">
        <v>65</v>
      </c>
      <c r="F1661">
        <v>125</v>
      </c>
      <c r="G1661">
        <v>100</v>
      </c>
      <c r="H1661">
        <v>60</v>
      </c>
      <c r="I1661">
        <v>70</v>
      </c>
      <c r="J1661">
        <v>70</v>
      </c>
      <c r="K1661" t="s">
        <v>2352</v>
      </c>
      <c r="L1661" t="s">
        <v>247</v>
      </c>
      <c r="M1661" t="s">
        <v>249</v>
      </c>
      <c r="N1661">
        <v>9.65</v>
      </c>
      <c r="O1661">
        <v>7.7</v>
      </c>
      <c r="R1661">
        <f t="shared" si="108"/>
        <v>10</v>
      </c>
      <c r="S1661">
        <f t="shared" si="109"/>
        <v>8</v>
      </c>
      <c r="T1661">
        <f t="shared" si="110"/>
        <v>18</v>
      </c>
      <c r="U1661" t="s">
        <v>1471</v>
      </c>
      <c r="V1661" t="s">
        <v>1514</v>
      </c>
      <c r="W1661" t="s">
        <v>1492</v>
      </c>
      <c r="X1661" t="s">
        <v>1499</v>
      </c>
      <c r="Y1661" t="s">
        <v>2353</v>
      </c>
      <c r="Z1661" cm="1">
        <f t="array" ref="Z1661">IF(ISBLANK(AK1661),_xlfn.LET(
    _xlpm.nameBeforeSlash, IF(ISNUMBER(SEARCH("/", Y1661)), LEFT(Y1661, SEARCH("/", Y1661)-1), Y1661),
    _xlpm.matchRow, IFERROR(MATCH(_xlpm.nameBeforeSlash, AA:AA, 0), ""),
    _xlpm.difference, IF(_xlpm.matchRow="", "", ABS((R1661 + S1661)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),IF(ISBLANK(Y1661),"","Hidden"))</f>
        <v>12</v>
      </c>
      <c r="AA1661" t="s">
        <v>2351</v>
      </c>
      <c r="AC1661" t="s">
        <v>454</v>
      </c>
      <c r="AD1661" t="str">
        <f>_xlfn.XLOOKUP(AC1661,moves!A:A,moves!B:B)</f>
        <v>dark</v>
      </c>
      <c r="AE1661">
        <f>_xlfn.XLOOKUP(AC1661,moves!A:A,moves!D:D)</f>
        <v>4</v>
      </c>
      <c r="AF1661" t="str">
        <f>_xlfn.XLOOKUP(AC1661,moves!A:A,moves!E:E)</f>
        <v>Critical hits deal +1 damage.</v>
      </c>
      <c r="AG1661">
        <v>0</v>
      </c>
      <c r="AH1661">
        <v>0</v>
      </c>
      <c r="AI1661">
        <f t="shared" si="111"/>
        <v>0</v>
      </c>
      <c r="AJ1661" t="s">
        <v>525</v>
      </c>
      <c r="AL1661">
        <v>0</v>
      </c>
      <c r="AM1661" cm="1">
        <f t="array" ref="AM1661">IF(AL1661=1,1,
   IF(ISTEXT(AK1661),1,
   IF(AO1661&gt;1,AM1660,
   IF(AI1661=1,
      IF(SUMPRODUCT((LEN($Y$2:$Y$4096)-LEN(SUBSTITUTE($Y$2:$Y$4096,AA1661,"")))/LEN(AA1661))&gt;0,2,1),
      IF(
         SUMPRODUCT((LEN($Y$2:$Y$4096)-LEN(SUBSTITUTE($Y$2:$Y$4096,AA1661,"")))/LEN(AA1661))
         - SUMPRODUCT((LEN($Y$2:$Y$4096)-LEN(SUBSTITUTE($Y$2:$Y$4096,"Alolan "&amp;AA1661,"")))/LEN("Alolan "&amp;AA1661))
         - SUMPRODUCT((LEN($Y$2:$Y$4096)-LEN(SUBSTITUTE($Y$2:$Y$4096,"Galarian "&amp;AA1661,"")))/LEN("Galarian "&amp;AA1661))
         - SUMPRODUCT((LEN($Y$2:$Y$4096)-LEN(SUBSTITUTE($Y$2:$Y$4096,"Hisuian "&amp;AA1661,"")))/LEN("Hisuian "&amp;AA1661))
         - SUMPRODUCT((LEN($Y$2:$Y$4096)-LEN(SUBSTITUTE($Y$2:$Y$4096,"Paldean "&amp;AA1661,"")))/LEN("Paldean "&amp;AA1661))
      &gt;0,2,1)
   ))))</f>
        <v>2</v>
      </c>
      <c r="AN1661">
        <v>0</v>
      </c>
      <c r="AO1661">
        <v>0</v>
      </c>
    </row>
    <row r="1662" spans="1:41" x14ac:dyDescent="0.25">
      <c r="A1662" t="s">
        <v>4401</v>
      </c>
      <c r="B1662" t="s">
        <v>2351</v>
      </c>
      <c r="C1662" t="s">
        <v>1471</v>
      </c>
      <c r="D1662" t="s">
        <v>1514</v>
      </c>
      <c r="E1662">
        <v>65</v>
      </c>
      <c r="F1662">
        <v>125</v>
      </c>
      <c r="G1662">
        <v>100</v>
      </c>
      <c r="H1662">
        <v>60</v>
      </c>
      <c r="I1662">
        <v>70</v>
      </c>
      <c r="J1662">
        <v>70</v>
      </c>
      <c r="K1662" t="s">
        <v>2352</v>
      </c>
      <c r="L1662" t="s">
        <v>247</v>
      </c>
      <c r="M1662" t="s">
        <v>249</v>
      </c>
      <c r="N1662">
        <v>9.65</v>
      </c>
      <c r="O1662">
        <v>7.7</v>
      </c>
      <c r="R1662">
        <f t="shared" si="108"/>
        <v>10</v>
      </c>
      <c r="S1662">
        <f t="shared" si="109"/>
        <v>8</v>
      </c>
      <c r="T1662">
        <f t="shared" si="110"/>
        <v>18</v>
      </c>
      <c r="U1662" t="s">
        <v>1471</v>
      </c>
      <c r="V1662" t="s">
        <v>1514</v>
      </c>
      <c r="W1662" t="s">
        <v>1492</v>
      </c>
      <c r="X1662" t="s">
        <v>1499</v>
      </c>
      <c r="Y1662" t="s">
        <v>5673</v>
      </c>
      <c r="Z1662" cm="1">
        <f t="array" ref="Z1662">IF(ISBLANK(AK1662),_xlfn.LET(
    _xlpm.nameBeforeSlash, IF(ISNUMBER(SEARCH("/", Y1662)), LEFT(Y1662, SEARCH("/", Y1662)-1), Y1662),
    _xlpm.matchRow, IFERROR(MATCH(_xlpm.nameBeforeSlash, AA:AA, 0), ""),
    _xlpm.difference, IF(_xlpm.matchRow="", "", ABS((R1662 + S1662)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),IF(ISBLANK(Y1662),"","Hidden"))</f>
        <v>12</v>
      </c>
      <c r="AA1662" t="s">
        <v>5671</v>
      </c>
      <c r="AC1662" t="s">
        <v>1364</v>
      </c>
      <c r="AD1662" t="str">
        <f>_xlfn.XLOOKUP(AC1662,moves!A:A,moves!B:B)</f>
        <v>steel</v>
      </c>
      <c r="AE1662">
        <f>_xlfn.XLOOKUP(AC1662,moves!A:A,moves!D:D)</f>
        <v>4</v>
      </c>
      <c r="AF1662" t="str">
        <f>_xlfn.XLOOKUP(AC1662,moves!A:A,moves!E:E)</f>
        <v>If 2 or more status symbols are rolled: The target skips their turn this round and the user's battle fatigue increases by 1 extra. This move cannot be used if the user has 5 fatigue.</v>
      </c>
      <c r="AG1662">
        <v>0</v>
      </c>
      <c r="AH1662">
        <v>0</v>
      </c>
      <c r="AI1662">
        <f t="shared" si="111"/>
        <v>1</v>
      </c>
      <c r="AJ1662" t="s">
        <v>525</v>
      </c>
      <c r="AL1662">
        <v>0</v>
      </c>
      <c r="AM1662" cm="1">
        <f t="array" ref="AM1662">IF(AL1662=1,1,
   IF(ISTEXT(AK1662),1,
   IF(AO1662&gt;1,AM1661,
   IF(AI1662=1,
      IF(SUMPRODUCT((LEN($Y$2:$Y$4096)-LEN(SUBSTITUTE($Y$2:$Y$4096,AA1662,"")))/LEN(AA1662))&gt;0,2,1),
      IF(
         SUMPRODUCT((LEN($Y$2:$Y$4096)-LEN(SUBSTITUTE($Y$2:$Y$4096,AA1662,"")))/LEN(AA1662))
         - SUMPRODUCT((LEN($Y$2:$Y$4096)-LEN(SUBSTITUTE($Y$2:$Y$4096,"Alolan "&amp;AA1662,"")))/LEN("Alolan "&amp;AA1662))
         - SUMPRODUCT((LEN($Y$2:$Y$4096)-LEN(SUBSTITUTE($Y$2:$Y$4096,"Galarian "&amp;AA1662,"")))/LEN("Galarian "&amp;AA1662))
         - SUMPRODUCT((LEN($Y$2:$Y$4096)-LEN(SUBSTITUTE($Y$2:$Y$4096,"Hisuian "&amp;AA1662,"")))/LEN("Hisuian "&amp;AA1662))
         - SUMPRODUCT((LEN($Y$2:$Y$4096)-LEN(SUBSTITUTE($Y$2:$Y$4096,"Paldean "&amp;AA1662,"")))/LEN("Paldean "&amp;AA1662))
      &gt;0,2,1)
   ))))</f>
        <v>2</v>
      </c>
      <c r="AN1662">
        <v>0</v>
      </c>
      <c r="AO1662">
        <v>0</v>
      </c>
    </row>
    <row r="1663" spans="1:41" x14ac:dyDescent="0.25">
      <c r="A1663">
        <v>626</v>
      </c>
      <c r="B1663" t="s">
        <v>2354</v>
      </c>
      <c r="C1663" t="s">
        <v>1512</v>
      </c>
      <c r="D1663"/>
      <c r="E1663">
        <v>95</v>
      </c>
      <c r="F1663">
        <v>110</v>
      </c>
      <c r="G1663">
        <v>95</v>
      </c>
      <c r="H1663">
        <v>40</v>
      </c>
      <c r="I1663">
        <v>95</v>
      </c>
      <c r="J1663">
        <v>55</v>
      </c>
      <c r="K1663" t="s">
        <v>2355</v>
      </c>
      <c r="L1663" t="s">
        <v>250</v>
      </c>
      <c r="M1663" t="s">
        <v>249</v>
      </c>
      <c r="N1663">
        <v>8.1</v>
      </c>
      <c r="O1663">
        <v>9.5</v>
      </c>
      <c r="R1663">
        <f t="shared" si="108"/>
        <v>8</v>
      </c>
      <c r="S1663">
        <f t="shared" si="109"/>
        <v>10</v>
      </c>
      <c r="T1663">
        <f t="shared" si="110"/>
        <v>18</v>
      </c>
      <c r="U1663" t="s">
        <v>1512</v>
      </c>
      <c r="V1663" t="s">
        <v>1499</v>
      </c>
      <c r="W1663" t="s">
        <v>1492</v>
      </c>
      <c r="X1663" t="s">
        <v>1471</v>
      </c>
      <c r="Z1663" t="str" cm="1">
        <f t="array" ref="Z1663">IF(ISBLANK(AK1663),_xlfn.LET(
    _xlpm.nameBeforeSlash, IF(ISNUMBER(SEARCH("/", Y1663)), LEFT(Y1663, SEARCH("/", Y1663)-1), Y1663),
    _xlpm.matchRow, IFERROR(MATCH(_xlpm.nameBeforeSlash, AA:AA, 0), ""),
    _xlpm.difference, IF(_xlpm.matchRow="", "", ABS((R1663 + S1663)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),IF(ISBLANK(Y1663),"","Hidden"))</f>
        <v/>
      </c>
      <c r="AA1663" t="s">
        <v>2354</v>
      </c>
      <c r="AC1663" t="s">
        <v>1227</v>
      </c>
      <c r="AD1663" t="str">
        <f>_xlfn.XLOOKUP(AC1663,moves!A:A,moves!B:B)</f>
        <v>normal</v>
      </c>
      <c r="AE1663">
        <f>_xlfn.XLOOKUP(AC1663,moves!A:A,moves!D:D)</f>
        <v>6</v>
      </c>
      <c r="AF1663" t="str">
        <f>_xlfn.XLOOKUP(AC1663,moves!A:A,moves!E:E)</f>
        <v>Critical hits deal +1 damage. For each critical hit rolled: The user takes 1 damage.</v>
      </c>
      <c r="AG1663">
        <v>0</v>
      </c>
      <c r="AH1663">
        <v>0</v>
      </c>
      <c r="AI1663">
        <f t="shared" si="111"/>
        <v>0</v>
      </c>
      <c r="AJ1663" t="s">
        <v>525</v>
      </c>
      <c r="AL1663">
        <v>0</v>
      </c>
      <c r="AM1663" cm="1">
        <f t="array" ref="AM1663">IF(AL1663=1,1,
   IF(ISTEXT(AK1663),1,
   IF(AO1663&gt;1,AM1662,
   IF(AI1663=1,
      IF(SUMPRODUCT((LEN($Y$2:$Y$4096)-LEN(SUBSTITUTE($Y$2:$Y$4096,AA1663,"")))/LEN(AA1663))&gt;0,2,1),
      IF(
         SUMPRODUCT((LEN($Y$2:$Y$4096)-LEN(SUBSTITUTE($Y$2:$Y$4096,AA1663,"")))/LEN(AA1663))
         - SUMPRODUCT((LEN($Y$2:$Y$4096)-LEN(SUBSTITUTE($Y$2:$Y$4096,"Alolan "&amp;AA1663,"")))/LEN("Alolan "&amp;AA1663))
         - SUMPRODUCT((LEN($Y$2:$Y$4096)-LEN(SUBSTITUTE($Y$2:$Y$4096,"Galarian "&amp;AA1663,"")))/LEN("Galarian "&amp;AA1663))
         - SUMPRODUCT((LEN($Y$2:$Y$4096)-LEN(SUBSTITUTE($Y$2:$Y$4096,"Hisuian "&amp;AA1663,"")))/LEN("Hisuian "&amp;AA1663))
         - SUMPRODUCT((LEN($Y$2:$Y$4096)-LEN(SUBSTITUTE($Y$2:$Y$4096,"Paldean "&amp;AA1663,"")))/LEN("Paldean "&amp;AA1663))
      &gt;0,2,1)
   ))))</f>
        <v>1</v>
      </c>
      <c r="AN1663">
        <v>0</v>
      </c>
      <c r="AO1663">
        <v>0</v>
      </c>
    </row>
    <row r="1664" spans="1:41" x14ac:dyDescent="0.25">
      <c r="A1664" t="s">
        <v>4402</v>
      </c>
      <c r="B1664" t="s">
        <v>2354</v>
      </c>
      <c r="C1664" t="s">
        <v>1512</v>
      </c>
      <c r="D1664"/>
      <c r="E1664">
        <v>95</v>
      </c>
      <c r="F1664">
        <v>110</v>
      </c>
      <c r="G1664">
        <v>95</v>
      </c>
      <c r="H1664">
        <v>40</v>
      </c>
      <c r="I1664">
        <v>95</v>
      </c>
      <c r="J1664">
        <v>55</v>
      </c>
      <c r="K1664" t="s">
        <v>2355</v>
      </c>
      <c r="L1664" t="s">
        <v>250</v>
      </c>
      <c r="M1664" t="s">
        <v>249</v>
      </c>
      <c r="N1664">
        <v>8.1</v>
      </c>
      <c r="O1664">
        <v>9.5</v>
      </c>
      <c r="R1664">
        <f t="shared" si="108"/>
        <v>8</v>
      </c>
      <c r="S1664">
        <f t="shared" si="109"/>
        <v>10</v>
      </c>
      <c r="T1664">
        <f t="shared" si="110"/>
        <v>18</v>
      </c>
      <c r="U1664" t="s">
        <v>1512</v>
      </c>
      <c r="V1664" t="s">
        <v>1499</v>
      </c>
      <c r="W1664" t="s">
        <v>1492</v>
      </c>
      <c r="X1664" t="s">
        <v>1471</v>
      </c>
      <c r="Z1664" t="str" cm="1">
        <f t="array" ref="Z1664">IF(ISBLANK(AK1664),_xlfn.LET(
    _xlpm.nameBeforeSlash, IF(ISNUMBER(SEARCH("/", Y1664)), LEFT(Y1664, SEARCH("/", Y1664)-1), Y1664),
    _xlpm.matchRow, IFERROR(MATCH(_xlpm.nameBeforeSlash, AA:AA, 0), ""),
    _xlpm.difference, IF(_xlpm.matchRow="", "", ABS((R1664 + S1664)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),IF(ISBLANK(Y1664),"","Hidden"))</f>
        <v/>
      </c>
      <c r="AA1664" t="s">
        <v>5674</v>
      </c>
      <c r="AC1664" t="s">
        <v>431</v>
      </c>
      <c r="AD1664" t="str">
        <f>_xlfn.XLOOKUP(AC1664,moves!A:A,moves!B:B)</f>
        <v>bug</v>
      </c>
      <c r="AE1664">
        <f>_xlfn.XLOOKUP(AC1664,moves!A:A,moves!D:D)</f>
        <v>5</v>
      </c>
      <c r="AF1664" t="str">
        <f>_xlfn.XLOOKUP(AC1664,moves!A:A,moves!E:E)</f>
        <v>Critical hits deal +1 damage. Status symbols deal -1 damage.</v>
      </c>
      <c r="AG1664">
        <v>0</v>
      </c>
      <c r="AH1664">
        <v>0</v>
      </c>
      <c r="AI1664">
        <f t="shared" si="111"/>
        <v>1</v>
      </c>
      <c r="AJ1664" t="s">
        <v>525</v>
      </c>
      <c r="AL1664">
        <v>0</v>
      </c>
      <c r="AM1664" cm="1">
        <f t="array" ref="AM1664">IF(AL1664=1,1,
   IF(ISTEXT(AK1664),1,
   IF(AO1664&gt;1,AM1663,
   IF(AI1664=1,
      IF(SUMPRODUCT((LEN($Y$2:$Y$4096)-LEN(SUBSTITUTE($Y$2:$Y$4096,AA1664,"")))/LEN(AA1664))&gt;0,2,1),
      IF(
         SUMPRODUCT((LEN($Y$2:$Y$4096)-LEN(SUBSTITUTE($Y$2:$Y$4096,AA1664,"")))/LEN(AA1664))
         - SUMPRODUCT((LEN($Y$2:$Y$4096)-LEN(SUBSTITUTE($Y$2:$Y$4096,"Alolan "&amp;AA1664,"")))/LEN("Alolan "&amp;AA1664))
         - SUMPRODUCT((LEN($Y$2:$Y$4096)-LEN(SUBSTITUTE($Y$2:$Y$4096,"Galarian "&amp;AA1664,"")))/LEN("Galarian "&amp;AA1664))
         - SUMPRODUCT((LEN($Y$2:$Y$4096)-LEN(SUBSTITUTE($Y$2:$Y$4096,"Hisuian "&amp;AA1664,"")))/LEN("Hisuian "&amp;AA1664))
         - SUMPRODUCT((LEN($Y$2:$Y$4096)-LEN(SUBSTITUTE($Y$2:$Y$4096,"Paldean "&amp;AA1664,"")))/LEN("Paldean "&amp;AA1664))
      &gt;0,2,1)
   ))))</f>
        <v>1</v>
      </c>
      <c r="AN1664">
        <v>0</v>
      </c>
      <c r="AO1664">
        <v>0</v>
      </c>
    </row>
    <row r="1665" spans="1:41" x14ac:dyDescent="0.25">
      <c r="A1665">
        <v>627</v>
      </c>
      <c r="B1665" t="s">
        <v>580</v>
      </c>
      <c r="C1665" t="s">
        <v>1512</v>
      </c>
      <c r="D1665" t="s">
        <v>1481</v>
      </c>
      <c r="E1665">
        <v>70</v>
      </c>
      <c r="F1665">
        <v>83</v>
      </c>
      <c r="G1665">
        <v>50</v>
      </c>
      <c r="H1665">
        <v>37</v>
      </c>
      <c r="I1665">
        <v>50</v>
      </c>
      <c r="J1665">
        <v>60</v>
      </c>
      <c r="K1665" t="s">
        <v>582</v>
      </c>
      <c r="L1665" t="s">
        <v>253</v>
      </c>
      <c r="M1665" t="s">
        <v>249</v>
      </c>
      <c r="N1665">
        <v>6.92</v>
      </c>
      <c r="O1665">
        <v>5.8</v>
      </c>
      <c r="R1665">
        <f t="shared" si="108"/>
        <v>7</v>
      </c>
      <c r="S1665">
        <f t="shared" si="109"/>
        <v>6</v>
      </c>
      <c r="T1665">
        <f t="shared" si="110"/>
        <v>13</v>
      </c>
      <c r="U1665" t="s">
        <v>1512</v>
      </c>
      <c r="V1665" t="s">
        <v>1481</v>
      </c>
      <c r="W1665" t="s">
        <v>1492</v>
      </c>
      <c r="X1665" t="s">
        <v>1524</v>
      </c>
      <c r="Y1665" t="s">
        <v>2356</v>
      </c>
      <c r="Z1665" cm="1">
        <f t="array" ref="Z1665">IF(ISBLANK(AK1665),_xlfn.LET(
    _xlpm.nameBeforeSlash, IF(ISNUMBER(SEARCH("/", Y1665)), LEFT(Y1665, SEARCH("/", Y1665)-1), Y1665),
    _xlpm.matchRow, IFERROR(MATCH(_xlpm.nameBeforeSlash, AA:AA, 0), ""),
    _xlpm.difference, IF(_xlpm.matchRow="", "", ABS((R1665 + S1665)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),IF(ISBLANK(Y1665),"","Hidden"))</f>
        <v>14</v>
      </c>
      <c r="AA1665" t="s">
        <v>580</v>
      </c>
      <c r="AC1665" t="s">
        <v>652</v>
      </c>
      <c r="AD1665" t="str">
        <f>_xlfn.XLOOKUP(AC1665,moves!A:A,moves!B:B)</f>
        <v>flying</v>
      </c>
      <c r="AE1665">
        <f>_xlfn.XLOOKUP(AC1665,moves!A:A,moves!D:D)</f>
        <v>2</v>
      </c>
      <c r="AF1665" t="str">
        <f>_xlfn.XLOOKUP(AC1665,moves!A:A,moves!E:E)</f>
        <v>When the target is next attacked: Add 1 critical hit to the roll.</v>
      </c>
      <c r="AG1665">
        <v>0</v>
      </c>
      <c r="AH1665">
        <v>0</v>
      </c>
      <c r="AI1665">
        <f t="shared" si="111"/>
        <v>0</v>
      </c>
      <c r="AJ1665" t="s">
        <v>524</v>
      </c>
      <c r="AL1665">
        <v>0</v>
      </c>
      <c r="AM1665" cm="1">
        <f t="array" ref="AM1665">IF(AL1665=1,1,
   IF(ISTEXT(AK1665),1,
   IF(AO1665&gt;1,AM1664,
   IF(AI1665=1,
      IF(SUMPRODUCT((LEN($Y$2:$Y$4096)-LEN(SUBSTITUTE($Y$2:$Y$4096,AA1665,"")))/LEN(AA1665))&gt;0,2,1),
      IF(
         SUMPRODUCT((LEN($Y$2:$Y$4096)-LEN(SUBSTITUTE($Y$2:$Y$4096,AA1665,"")))/LEN(AA1665))
         - SUMPRODUCT((LEN($Y$2:$Y$4096)-LEN(SUBSTITUTE($Y$2:$Y$4096,"Alolan "&amp;AA1665,"")))/LEN("Alolan "&amp;AA1665))
         - SUMPRODUCT((LEN($Y$2:$Y$4096)-LEN(SUBSTITUTE($Y$2:$Y$4096,"Galarian "&amp;AA1665,"")))/LEN("Galarian "&amp;AA1665))
         - SUMPRODUCT((LEN($Y$2:$Y$4096)-LEN(SUBSTITUTE($Y$2:$Y$4096,"Hisuian "&amp;AA1665,"")))/LEN("Hisuian "&amp;AA1665))
         - SUMPRODUCT((LEN($Y$2:$Y$4096)-LEN(SUBSTITUTE($Y$2:$Y$4096,"Paldean "&amp;AA1665,"")))/LEN("Paldean "&amp;AA1665))
      &gt;0,2,1)
   ))))</f>
        <v>1</v>
      </c>
      <c r="AN1665">
        <v>0</v>
      </c>
      <c r="AO1665">
        <v>0</v>
      </c>
    </row>
    <row r="1666" spans="1:41" x14ac:dyDescent="0.25">
      <c r="A1666" t="s">
        <v>4403</v>
      </c>
      <c r="B1666" t="s">
        <v>580</v>
      </c>
      <c r="C1666" t="s">
        <v>1512</v>
      </c>
      <c r="D1666" t="s">
        <v>1481</v>
      </c>
      <c r="E1666">
        <v>70</v>
      </c>
      <c r="F1666">
        <v>83</v>
      </c>
      <c r="G1666">
        <v>50</v>
      </c>
      <c r="H1666">
        <v>37</v>
      </c>
      <c r="I1666">
        <v>50</v>
      </c>
      <c r="J1666">
        <v>60</v>
      </c>
      <c r="K1666" t="s">
        <v>582</v>
      </c>
      <c r="L1666" t="s">
        <v>253</v>
      </c>
      <c r="M1666" t="s">
        <v>249</v>
      </c>
      <c r="N1666">
        <v>6.92</v>
      </c>
      <c r="O1666">
        <v>5.8</v>
      </c>
      <c r="R1666">
        <f t="shared" ref="R1666:R1729" si="112">MROUND(N1666,1)+P1666</f>
        <v>7</v>
      </c>
      <c r="S1666">
        <f t="shared" ref="S1666:S1729" si="113">MROUND(O1666,1)+Q1666</f>
        <v>6</v>
      </c>
      <c r="T1666">
        <f t="shared" si="110"/>
        <v>13</v>
      </c>
      <c r="U1666" t="s">
        <v>1512</v>
      </c>
      <c r="V1666" t="s">
        <v>1481</v>
      </c>
      <c r="W1666" t="s">
        <v>1492</v>
      </c>
      <c r="X1666" t="s">
        <v>1524</v>
      </c>
      <c r="Y1666" t="s">
        <v>6186</v>
      </c>
      <c r="Z1666" cm="1">
        <f t="array" ref="Z1666">IF(ISBLANK(AK1666),_xlfn.LET(
    _xlpm.nameBeforeSlash, IF(ISNUMBER(SEARCH("/", Y1666)), LEFT(Y1666, SEARCH("/", Y1666)-1), Y1666),
    _xlpm.matchRow, IFERROR(MATCH(_xlpm.nameBeforeSlash, AA:AA, 0), ""),
    _xlpm.difference, IF(_xlpm.matchRow="", "", ABS((R1666 + S1666)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),IF(ISBLANK(Y1666),"","Hidden"))</f>
        <v>14</v>
      </c>
      <c r="AA1666" t="s">
        <v>5675</v>
      </c>
      <c r="AC1666" t="s">
        <v>6688</v>
      </c>
      <c r="AD1666" t="str">
        <f>_xlfn.XLOOKUP(AC1666,moves!A:A,moves!B:B)</f>
        <v>flying</v>
      </c>
      <c r="AE1666">
        <f>_xlfn.XLOOKUP(AC1666,moves!A:A,moves!D:D)</f>
        <v>3</v>
      </c>
      <c r="AF1666" t="str">
        <f>_xlfn.XLOOKUP(AC1666,moves!A:A,moves!E:E)</f>
        <v>Status symbols deal +1 damage.</v>
      </c>
      <c r="AG1666">
        <v>0</v>
      </c>
      <c r="AH1666">
        <v>0</v>
      </c>
      <c r="AI1666">
        <f t="shared" si="111"/>
        <v>1</v>
      </c>
      <c r="AJ1666" t="s">
        <v>524</v>
      </c>
      <c r="AL1666">
        <v>0</v>
      </c>
      <c r="AM1666" cm="1">
        <f t="array" ref="AM1666">IF(AL1666=1,1,
   IF(ISTEXT(AK1666),1,
   IF(AO1666&gt;1,AM1665,
   IF(AI1666=1,
      IF(SUMPRODUCT((LEN($Y$2:$Y$4096)-LEN(SUBSTITUTE($Y$2:$Y$4096,AA1666,"")))/LEN(AA1666))&gt;0,2,1),
      IF(
         SUMPRODUCT((LEN($Y$2:$Y$4096)-LEN(SUBSTITUTE($Y$2:$Y$4096,AA1666,"")))/LEN(AA1666))
         - SUMPRODUCT((LEN($Y$2:$Y$4096)-LEN(SUBSTITUTE($Y$2:$Y$4096,"Alolan "&amp;AA1666,"")))/LEN("Alolan "&amp;AA1666))
         - SUMPRODUCT((LEN($Y$2:$Y$4096)-LEN(SUBSTITUTE($Y$2:$Y$4096,"Galarian "&amp;AA1666,"")))/LEN("Galarian "&amp;AA1666))
         - SUMPRODUCT((LEN($Y$2:$Y$4096)-LEN(SUBSTITUTE($Y$2:$Y$4096,"Hisuian "&amp;AA1666,"")))/LEN("Hisuian "&amp;AA1666))
         - SUMPRODUCT((LEN($Y$2:$Y$4096)-LEN(SUBSTITUTE($Y$2:$Y$4096,"Paldean "&amp;AA1666,"")))/LEN("Paldean "&amp;AA1666))
      &gt;0,2,1)
   ))))</f>
        <v>1</v>
      </c>
      <c r="AN1666">
        <v>0</v>
      </c>
      <c r="AO1666">
        <v>0</v>
      </c>
    </row>
    <row r="1667" spans="1:41" x14ac:dyDescent="0.25">
      <c r="A1667">
        <v>628</v>
      </c>
      <c r="B1667" t="s">
        <v>581</v>
      </c>
      <c r="C1667" t="s">
        <v>1512</v>
      </c>
      <c r="D1667" t="s">
        <v>1481</v>
      </c>
      <c r="E1667">
        <v>100</v>
      </c>
      <c r="F1667">
        <v>123</v>
      </c>
      <c r="G1667">
        <v>75</v>
      </c>
      <c r="H1667">
        <v>57</v>
      </c>
      <c r="I1667">
        <v>75</v>
      </c>
      <c r="J1667">
        <v>80</v>
      </c>
      <c r="K1667" t="s">
        <v>583</v>
      </c>
      <c r="L1667" t="s">
        <v>253</v>
      </c>
      <c r="M1667" t="s">
        <v>249</v>
      </c>
      <c r="N1667">
        <v>9.92</v>
      </c>
      <c r="O1667">
        <v>8.5</v>
      </c>
      <c r="R1667">
        <f t="shared" si="112"/>
        <v>10</v>
      </c>
      <c r="S1667">
        <f t="shared" si="113"/>
        <v>9</v>
      </c>
      <c r="T1667">
        <f t="shared" si="110"/>
        <v>19</v>
      </c>
      <c r="U1667" t="s">
        <v>1512</v>
      </c>
      <c r="V1667" t="s">
        <v>1481</v>
      </c>
      <c r="W1667" t="s">
        <v>1492</v>
      </c>
      <c r="X1667" t="s">
        <v>1524</v>
      </c>
      <c r="Z1667" t="str" cm="1">
        <f t="array" ref="Z1667">IF(ISBLANK(AK1667),_xlfn.LET(
    _xlpm.nameBeforeSlash, IF(ISNUMBER(SEARCH("/", Y1667)), LEFT(Y1667, SEARCH("/", Y1667)-1), Y1667),
    _xlpm.matchRow, IFERROR(MATCH(_xlpm.nameBeforeSlash, AA:AA, 0), ""),
    _xlpm.difference, IF(_xlpm.matchRow="", "", ABS((R1667 + S1667)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),IF(ISBLANK(Y1667),"","Hidden"))</f>
        <v/>
      </c>
      <c r="AA1667" t="s">
        <v>581</v>
      </c>
      <c r="AC1667" t="s">
        <v>1235</v>
      </c>
      <c r="AD1667" t="str">
        <f>_xlfn.XLOOKUP(AC1667,moves!A:A,moves!B:B)</f>
        <v>normal</v>
      </c>
      <c r="AE1667">
        <f>_xlfn.XLOOKUP(AC1667,moves!A:A,moves!D:D)</f>
        <v>4</v>
      </c>
      <c r="AF1667" t="str">
        <f>_xlfn.XLOOKUP(AC1667,moves!A:A,moves!E:E)</f>
        <v>When the target is next attacked: Add 1 critical hit to the roll.</v>
      </c>
      <c r="AG1667">
        <v>0</v>
      </c>
      <c r="AH1667">
        <v>0</v>
      </c>
      <c r="AI1667">
        <f t="shared" si="111"/>
        <v>0</v>
      </c>
      <c r="AJ1667" t="s">
        <v>525</v>
      </c>
      <c r="AL1667">
        <v>0</v>
      </c>
      <c r="AM1667" cm="1">
        <f t="array" ref="AM1667">IF(AL1667=1,1,
   IF(ISTEXT(AK1667),1,
   IF(AO1667&gt;1,AM1666,
   IF(AI1667=1,
      IF(SUMPRODUCT((LEN($Y$2:$Y$4096)-LEN(SUBSTITUTE($Y$2:$Y$4096,AA1667,"")))/LEN(AA1667))&gt;0,2,1),
      IF(
         SUMPRODUCT((LEN($Y$2:$Y$4096)-LEN(SUBSTITUTE($Y$2:$Y$4096,AA1667,"")))/LEN(AA1667))
         - SUMPRODUCT((LEN($Y$2:$Y$4096)-LEN(SUBSTITUTE($Y$2:$Y$4096,"Alolan "&amp;AA1667,"")))/LEN("Alolan "&amp;AA1667))
         - SUMPRODUCT((LEN($Y$2:$Y$4096)-LEN(SUBSTITUTE($Y$2:$Y$4096,"Galarian "&amp;AA1667,"")))/LEN("Galarian "&amp;AA1667))
         - SUMPRODUCT((LEN($Y$2:$Y$4096)-LEN(SUBSTITUTE($Y$2:$Y$4096,"Hisuian "&amp;AA1667,"")))/LEN("Hisuian "&amp;AA1667))
         - SUMPRODUCT((LEN($Y$2:$Y$4096)-LEN(SUBSTITUTE($Y$2:$Y$4096,"Paldean "&amp;AA1667,"")))/LEN("Paldean "&amp;AA1667))
      &gt;0,2,1)
   ))))</f>
        <v>2</v>
      </c>
      <c r="AN1667">
        <v>0</v>
      </c>
      <c r="AO1667">
        <v>0</v>
      </c>
    </row>
    <row r="1668" spans="1:41" x14ac:dyDescent="0.25">
      <c r="A1668" t="s">
        <v>2357</v>
      </c>
      <c r="B1668" t="s">
        <v>581</v>
      </c>
      <c r="C1668" t="s">
        <v>429</v>
      </c>
      <c r="D1668" t="s">
        <v>1481</v>
      </c>
      <c r="E1668">
        <v>110</v>
      </c>
      <c r="F1668">
        <v>83</v>
      </c>
      <c r="G1668">
        <v>70</v>
      </c>
      <c r="H1668">
        <v>112</v>
      </c>
      <c r="I1668">
        <v>70</v>
      </c>
      <c r="J1668">
        <v>65</v>
      </c>
      <c r="K1668" t="s">
        <v>583</v>
      </c>
      <c r="L1668" t="s">
        <v>253</v>
      </c>
      <c r="M1668" t="s">
        <v>248</v>
      </c>
      <c r="N1668">
        <v>9.0299999999999994</v>
      </c>
      <c r="O1668">
        <v>8.6</v>
      </c>
      <c r="Q1668">
        <v>1</v>
      </c>
      <c r="R1668">
        <f t="shared" si="112"/>
        <v>9</v>
      </c>
      <c r="S1668">
        <f t="shared" si="113"/>
        <v>10</v>
      </c>
      <c r="T1668">
        <f t="shared" si="110"/>
        <v>19</v>
      </c>
      <c r="U1668" t="s">
        <v>429</v>
      </c>
      <c r="V1668" t="s">
        <v>1481</v>
      </c>
      <c r="W1668" t="s">
        <v>1492</v>
      </c>
      <c r="X1668" t="s">
        <v>1524</v>
      </c>
      <c r="Z1668" t="str" cm="1">
        <f t="array" ref="Z1668">IF(ISBLANK(AK1668),_xlfn.LET(
    _xlpm.nameBeforeSlash, IF(ISNUMBER(SEARCH("/", Y1668)), LEFT(Y1668, SEARCH("/", Y1668)-1), Y1668),
    _xlpm.matchRow, IFERROR(MATCH(_xlpm.nameBeforeSlash, AA:AA, 0), ""),
    _xlpm.difference, IF(_xlpm.matchRow="", "", ABS((R1668 + S1668)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),IF(ISBLANK(Y1668),"","Hidden"))</f>
        <v/>
      </c>
      <c r="AA1668" t="s">
        <v>2358</v>
      </c>
      <c r="AB1668" t="s">
        <v>1606</v>
      </c>
      <c r="AC1668" t="s">
        <v>1327</v>
      </c>
      <c r="AD1668" t="str">
        <f>_xlfn.XLOOKUP(AC1668,moves!A:A,moves!B:B)</f>
        <v>psychic</v>
      </c>
      <c r="AE1668">
        <f>_xlfn.XLOOKUP(AC1668,moves!A:A,moves!D:D)</f>
        <v>4</v>
      </c>
      <c r="AF1668" t="str">
        <f>_xlfn.XLOOKUP(AC1668,moves!A:A,moves!E:E)</f>
        <v>Critical hits deal +1 damage. Increase the user's initiative by 2.</v>
      </c>
      <c r="AG1668">
        <v>0</v>
      </c>
      <c r="AH1668">
        <v>0</v>
      </c>
      <c r="AI1668">
        <f t="shared" si="111"/>
        <v>0</v>
      </c>
      <c r="AJ1668" t="s">
        <v>525</v>
      </c>
      <c r="AL1668">
        <v>0</v>
      </c>
      <c r="AM1668" cm="1">
        <f t="array" ref="AM1668">IF(AL1668=1,1,
   IF(ISTEXT(AK1668),1,
   IF(AO1668&gt;1,AM1667,
   IF(AI1668=1,
      IF(SUMPRODUCT((LEN($Y$2:$Y$4096)-LEN(SUBSTITUTE($Y$2:$Y$4096,AA1668,"")))/LEN(AA1668))&gt;0,2,1),
      IF(
         SUMPRODUCT((LEN($Y$2:$Y$4096)-LEN(SUBSTITUTE($Y$2:$Y$4096,AA1668,"")))/LEN(AA1668))
         - SUMPRODUCT((LEN($Y$2:$Y$4096)-LEN(SUBSTITUTE($Y$2:$Y$4096,"Alolan "&amp;AA1668,"")))/LEN("Alolan "&amp;AA1668))
         - SUMPRODUCT((LEN($Y$2:$Y$4096)-LEN(SUBSTITUTE($Y$2:$Y$4096,"Galarian "&amp;AA1668,"")))/LEN("Galarian "&amp;AA1668))
         - SUMPRODUCT((LEN($Y$2:$Y$4096)-LEN(SUBSTITUTE($Y$2:$Y$4096,"Hisuian "&amp;AA1668,"")))/LEN("Hisuian "&amp;AA1668))
         - SUMPRODUCT((LEN($Y$2:$Y$4096)-LEN(SUBSTITUTE($Y$2:$Y$4096,"Paldean "&amp;AA1668,"")))/LEN("Paldean "&amp;AA1668))
      &gt;0,2,1)
   ))))</f>
        <v>2</v>
      </c>
      <c r="AN1668">
        <v>0</v>
      </c>
      <c r="AO1668">
        <v>0</v>
      </c>
    </row>
    <row r="1669" spans="1:41" x14ac:dyDescent="0.25">
      <c r="A1669" t="s">
        <v>4404</v>
      </c>
      <c r="B1669" t="s">
        <v>581</v>
      </c>
      <c r="C1669" t="s">
        <v>1512</v>
      </c>
      <c r="D1669" t="s">
        <v>1481</v>
      </c>
      <c r="E1669">
        <v>100</v>
      </c>
      <c r="F1669">
        <v>123</v>
      </c>
      <c r="G1669">
        <v>75</v>
      </c>
      <c r="H1669">
        <v>57</v>
      </c>
      <c r="I1669">
        <v>75</v>
      </c>
      <c r="J1669">
        <v>80</v>
      </c>
      <c r="K1669" t="s">
        <v>583</v>
      </c>
      <c r="L1669" t="s">
        <v>253</v>
      </c>
      <c r="M1669" t="s">
        <v>249</v>
      </c>
      <c r="N1669">
        <v>9.92</v>
      </c>
      <c r="O1669">
        <v>8.5</v>
      </c>
      <c r="R1669">
        <f t="shared" si="112"/>
        <v>10</v>
      </c>
      <c r="S1669">
        <f t="shared" si="113"/>
        <v>9</v>
      </c>
      <c r="T1669">
        <f t="shared" si="110"/>
        <v>19</v>
      </c>
      <c r="U1669" t="s">
        <v>1512</v>
      </c>
      <c r="V1669" t="s">
        <v>1481</v>
      </c>
      <c r="W1669" t="s">
        <v>1492</v>
      </c>
      <c r="X1669" t="s">
        <v>1524</v>
      </c>
      <c r="Z1669" t="str" cm="1">
        <f t="array" ref="Z1669">IF(ISBLANK(AK1669),_xlfn.LET(
    _xlpm.nameBeforeSlash, IF(ISNUMBER(SEARCH("/", Y1669)), LEFT(Y1669, SEARCH("/", Y1669)-1), Y1669),
    _xlpm.matchRow, IFERROR(MATCH(_xlpm.nameBeforeSlash, AA:AA, 0), ""),
    _xlpm.difference, IF(_xlpm.matchRow="", "", ABS((R1669 + S1669)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),IF(ISBLANK(Y1669),"","Hidden"))</f>
        <v/>
      </c>
      <c r="AA1669" t="s">
        <v>5676</v>
      </c>
      <c r="AC1669" t="s">
        <v>492</v>
      </c>
      <c r="AD1669" t="str">
        <f>_xlfn.XLOOKUP(AC1669,moves!A:A,moves!B:B)</f>
        <v>normal</v>
      </c>
      <c r="AE1669">
        <f>_xlfn.XLOOKUP(AC1669,moves!A:A,moves!D:D)</f>
        <v>5</v>
      </c>
      <c r="AF1669" t="str">
        <f>_xlfn.XLOOKUP(AC1669,moves!A:A,moves!E:E)</f>
        <v>Inflict the Confused status on the user. Deal any damage taken by the user during this attack to the target as well.</v>
      </c>
      <c r="AG1669">
        <v>0</v>
      </c>
      <c r="AH1669">
        <v>0</v>
      </c>
      <c r="AI1669">
        <f t="shared" si="111"/>
        <v>1</v>
      </c>
      <c r="AJ1669" t="s">
        <v>525</v>
      </c>
      <c r="AL1669">
        <v>0</v>
      </c>
      <c r="AM1669" cm="1">
        <f t="array" ref="AM1669">IF(AL1669=1,1,
   IF(ISTEXT(AK1669),1,
   IF(AO1669&gt;1,AM1668,
   IF(AI1669=1,
      IF(SUMPRODUCT((LEN($Y$2:$Y$4096)-LEN(SUBSTITUTE($Y$2:$Y$4096,AA1669,"")))/LEN(AA1669))&gt;0,2,1),
      IF(
         SUMPRODUCT((LEN($Y$2:$Y$4096)-LEN(SUBSTITUTE($Y$2:$Y$4096,AA1669,"")))/LEN(AA1669))
         - SUMPRODUCT((LEN($Y$2:$Y$4096)-LEN(SUBSTITUTE($Y$2:$Y$4096,"Alolan "&amp;AA1669,"")))/LEN("Alolan "&amp;AA1669))
         - SUMPRODUCT((LEN($Y$2:$Y$4096)-LEN(SUBSTITUTE($Y$2:$Y$4096,"Galarian "&amp;AA1669,"")))/LEN("Galarian "&amp;AA1669))
         - SUMPRODUCT((LEN($Y$2:$Y$4096)-LEN(SUBSTITUTE($Y$2:$Y$4096,"Hisuian "&amp;AA1669,"")))/LEN("Hisuian "&amp;AA1669))
         - SUMPRODUCT((LEN($Y$2:$Y$4096)-LEN(SUBSTITUTE($Y$2:$Y$4096,"Paldean "&amp;AA1669,"")))/LEN("Paldean "&amp;AA1669))
      &gt;0,2,1)
   ))))</f>
        <v>2</v>
      </c>
      <c r="AN1669">
        <v>0</v>
      </c>
      <c r="AO1669">
        <v>0</v>
      </c>
    </row>
    <row r="1670" spans="1:41" x14ac:dyDescent="0.25">
      <c r="A1670" t="s">
        <v>4405</v>
      </c>
      <c r="B1670" t="s">
        <v>581</v>
      </c>
      <c r="C1670" t="s">
        <v>429</v>
      </c>
      <c r="D1670" t="s">
        <v>1481</v>
      </c>
      <c r="E1670">
        <v>110</v>
      </c>
      <c r="F1670">
        <v>83</v>
      </c>
      <c r="G1670">
        <v>70</v>
      </c>
      <c r="H1670">
        <v>112</v>
      </c>
      <c r="I1670">
        <v>70</v>
      </c>
      <c r="J1670">
        <v>65</v>
      </c>
      <c r="K1670" t="s">
        <v>583</v>
      </c>
      <c r="L1670" t="s">
        <v>253</v>
      </c>
      <c r="M1670" t="s">
        <v>248</v>
      </c>
      <c r="N1670">
        <v>9.0299999999999994</v>
      </c>
      <c r="O1670">
        <v>8.6</v>
      </c>
      <c r="Q1670">
        <v>1</v>
      </c>
      <c r="R1670">
        <f t="shared" si="112"/>
        <v>9</v>
      </c>
      <c r="S1670">
        <f t="shared" si="113"/>
        <v>10</v>
      </c>
      <c r="T1670">
        <f t="shared" ref="T1670:T1739" si="114">SUM(S1670,R1670)</f>
        <v>19</v>
      </c>
      <c r="U1670" t="s">
        <v>429</v>
      </c>
      <c r="V1670" t="s">
        <v>1481</v>
      </c>
      <c r="W1670" t="s">
        <v>1492</v>
      </c>
      <c r="X1670" t="s">
        <v>1524</v>
      </c>
      <c r="Z1670" t="str" cm="1">
        <f t="array" ref="Z1670">IF(ISBLANK(AK1670),_xlfn.LET(
    _xlpm.nameBeforeSlash, IF(ISNUMBER(SEARCH("/", Y1670)), LEFT(Y1670, SEARCH("/", Y1670)-1), Y1670),
    _xlpm.matchRow, IFERROR(MATCH(_xlpm.nameBeforeSlash, AA:AA, 0), ""),
    _xlpm.difference, IF(_xlpm.matchRow="", "", ABS((R1670 + S1670)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),IF(ISBLANK(Y1670),"","Hidden"))</f>
        <v/>
      </c>
      <c r="AA1670" t="s">
        <v>5677</v>
      </c>
      <c r="AB1670" t="s">
        <v>1606</v>
      </c>
      <c r="AC1670" t="s">
        <v>6687</v>
      </c>
      <c r="AD1670" t="str">
        <f>_xlfn.XLOOKUP(AC1670,moves!A:A,moves!B:B)</f>
        <v>psychic</v>
      </c>
      <c r="AE1670">
        <f>_xlfn.XLOOKUP(AC1670,moves!A:A,moves!D:D)</f>
        <v>0</v>
      </c>
      <c r="AF1670" t="str">
        <f>_xlfn.XLOOKUP(AC1670,moves!A:A,moves!E:E)</f>
        <v>Deal 2 damage to all Pokémon in the target's party that is currently damaged, ignoring resistance and weakness. This damage cannot be ignored or reduced.</v>
      </c>
      <c r="AG1670">
        <v>0</v>
      </c>
      <c r="AH1670">
        <v>0</v>
      </c>
      <c r="AI1670">
        <f t="shared" ref="AI1670:AI1739" si="115">IF(ISNUMBER(SEARCH("Shiny ", AA1670)), 1, 0)</f>
        <v>1</v>
      </c>
      <c r="AJ1670" t="s">
        <v>525</v>
      </c>
      <c r="AL1670">
        <v>0</v>
      </c>
      <c r="AM1670" cm="1">
        <f t="array" ref="AM1670">IF(AL1670=1,1,
   IF(ISTEXT(AK1670),1,
   IF(AO1670&gt;1,AM1669,
   IF(AI1670=1,
      IF(SUMPRODUCT((LEN($Y$2:$Y$4096)-LEN(SUBSTITUTE($Y$2:$Y$4096,AA1670,"")))/LEN(AA1670))&gt;0,2,1),
      IF(
         SUMPRODUCT((LEN($Y$2:$Y$4096)-LEN(SUBSTITUTE($Y$2:$Y$4096,AA1670,"")))/LEN(AA1670))
         - SUMPRODUCT((LEN($Y$2:$Y$4096)-LEN(SUBSTITUTE($Y$2:$Y$4096,"Alolan "&amp;AA1670,"")))/LEN("Alolan "&amp;AA1670))
         - SUMPRODUCT((LEN($Y$2:$Y$4096)-LEN(SUBSTITUTE($Y$2:$Y$4096,"Galarian "&amp;AA1670,"")))/LEN("Galarian "&amp;AA1670))
         - SUMPRODUCT((LEN($Y$2:$Y$4096)-LEN(SUBSTITUTE($Y$2:$Y$4096,"Hisuian "&amp;AA1670,"")))/LEN("Hisuian "&amp;AA1670))
         - SUMPRODUCT((LEN($Y$2:$Y$4096)-LEN(SUBSTITUTE($Y$2:$Y$4096,"Paldean "&amp;AA1670,"")))/LEN("Paldean "&amp;AA1670))
      &gt;0,2,1)
   ))))</f>
        <v>2</v>
      </c>
      <c r="AN1670">
        <v>0</v>
      </c>
      <c r="AO1670">
        <v>0</v>
      </c>
    </row>
    <row r="1671" spans="1:41" x14ac:dyDescent="0.25">
      <c r="A1671">
        <v>629</v>
      </c>
      <c r="B1671" t="s">
        <v>2359</v>
      </c>
      <c r="C1671" t="s">
        <v>1471</v>
      </c>
      <c r="D1671" t="s">
        <v>1481</v>
      </c>
      <c r="E1671">
        <v>70</v>
      </c>
      <c r="F1671">
        <v>55</v>
      </c>
      <c r="G1671">
        <v>75</v>
      </c>
      <c r="H1671">
        <v>45</v>
      </c>
      <c r="I1671">
        <v>65</v>
      </c>
      <c r="J1671">
        <v>60</v>
      </c>
      <c r="K1671" t="s">
        <v>2360</v>
      </c>
      <c r="L1671" t="s">
        <v>253</v>
      </c>
      <c r="M1671" t="s">
        <v>249</v>
      </c>
      <c r="N1671">
        <v>5.6</v>
      </c>
      <c r="O1671">
        <v>7</v>
      </c>
      <c r="R1671">
        <f t="shared" si="112"/>
        <v>6</v>
      </c>
      <c r="S1671">
        <f t="shared" si="113"/>
        <v>7</v>
      </c>
      <c r="T1671">
        <f t="shared" si="114"/>
        <v>13</v>
      </c>
      <c r="U1671" t="s">
        <v>1471</v>
      </c>
      <c r="V1671" t="s">
        <v>1481</v>
      </c>
      <c r="W1671" t="s">
        <v>1469</v>
      </c>
      <c r="X1671" t="s">
        <v>1472</v>
      </c>
      <c r="Y1671" t="s">
        <v>2361</v>
      </c>
      <c r="Z1671" cm="1">
        <f t="array" ref="Z1671">IF(ISBLANK(AK1671),_xlfn.LET(
    _xlpm.nameBeforeSlash, IF(ISNUMBER(SEARCH("/", Y1671)), LEFT(Y1671, SEARCH("/", Y1671)-1), Y1671),
    _xlpm.matchRow, IFERROR(MATCH(_xlpm.nameBeforeSlash, AA:AA, 0), ""),
    _xlpm.difference, IF(_xlpm.matchRow="", "", ABS((R1671 + S1671)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),IF(ISBLANK(Y1671),"","Hidden"))</f>
        <v>13</v>
      </c>
      <c r="AA1671" t="s">
        <v>2359</v>
      </c>
      <c r="AC1671" t="s">
        <v>1102</v>
      </c>
      <c r="AD1671" t="str">
        <f>_xlfn.XLOOKUP(AC1671,moves!A:A,moves!B:B)</f>
        <v>flying</v>
      </c>
      <c r="AE1671">
        <f>_xlfn.XLOOKUP(AC1671,moves!A:A,moves!D:D)</f>
        <v>3</v>
      </c>
      <c r="AF1671" t="str">
        <f>_xlfn.XLOOKUP(AC1671,moves!A:A,moves!E:E)</f>
        <v>Consume an Apricorn from the bag of the target. The target decides which one.</v>
      </c>
      <c r="AG1671">
        <v>0</v>
      </c>
      <c r="AH1671">
        <v>0</v>
      </c>
      <c r="AI1671">
        <f t="shared" si="115"/>
        <v>0</v>
      </c>
      <c r="AJ1671" t="s">
        <v>524</v>
      </c>
      <c r="AL1671">
        <v>0</v>
      </c>
      <c r="AM1671" cm="1">
        <f t="array" ref="AM1671">IF(AL1671=1,1,
   IF(ISTEXT(AK1671),1,
   IF(AO1671&gt;1,AM1670,
   IF(AI1671=1,
      IF(SUMPRODUCT((LEN($Y$2:$Y$4096)-LEN(SUBSTITUTE($Y$2:$Y$4096,AA1671,"")))/LEN(AA1671))&gt;0,2,1),
      IF(
         SUMPRODUCT((LEN($Y$2:$Y$4096)-LEN(SUBSTITUTE($Y$2:$Y$4096,AA1671,"")))/LEN(AA1671))
         - SUMPRODUCT((LEN($Y$2:$Y$4096)-LEN(SUBSTITUTE($Y$2:$Y$4096,"Alolan "&amp;AA1671,"")))/LEN("Alolan "&amp;AA1671))
         - SUMPRODUCT((LEN($Y$2:$Y$4096)-LEN(SUBSTITUTE($Y$2:$Y$4096,"Galarian "&amp;AA1671,"")))/LEN("Galarian "&amp;AA1671))
         - SUMPRODUCT((LEN($Y$2:$Y$4096)-LEN(SUBSTITUTE($Y$2:$Y$4096,"Hisuian "&amp;AA1671,"")))/LEN("Hisuian "&amp;AA1671))
         - SUMPRODUCT((LEN($Y$2:$Y$4096)-LEN(SUBSTITUTE($Y$2:$Y$4096,"Paldean "&amp;AA1671,"")))/LEN("Paldean "&amp;AA1671))
      &gt;0,2,1)
   ))))</f>
        <v>1</v>
      </c>
      <c r="AN1671">
        <v>0</v>
      </c>
      <c r="AO1671">
        <v>0</v>
      </c>
    </row>
    <row r="1672" spans="1:41" x14ac:dyDescent="0.25">
      <c r="A1672" t="s">
        <v>4406</v>
      </c>
      <c r="B1672" t="s">
        <v>2359</v>
      </c>
      <c r="C1672" t="s">
        <v>1471</v>
      </c>
      <c r="D1672" t="s">
        <v>1481</v>
      </c>
      <c r="E1672">
        <v>70</v>
      </c>
      <c r="F1672">
        <v>55</v>
      </c>
      <c r="G1672">
        <v>75</v>
      </c>
      <c r="H1672">
        <v>45</v>
      </c>
      <c r="I1672">
        <v>65</v>
      </c>
      <c r="J1672">
        <v>60</v>
      </c>
      <c r="K1672" t="s">
        <v>2360</v>
      </c>
      <c r="L1672" t="s">
        <v>253</v>
      </c>
      <c r="M1672" t="s">
        <v>249</v>
      </c>
      <c r="N1672">
        <v>5.6</v>
      </c>
      <c r="O1672">
        <v>7</v>
      </c>
      <c r="R1672">
        <f t="shared" si="112"/>
        <v>6</v>
      </c>
      <c r="S1672">
        <f t="shared" si="113"/>
        <v>7</v>
      </c>
      <c r="T1672">
        <f t="shared" si="114"/>
        <v>13</v>
      </c>
      <c r="U1672" t="s">
        <v>1471</v>
      </c>
      <c r="V1672" t="s">
        <v>1481</v>
      </c>
      <c r="W1672" t="s">
        <v>1469</v>
      </c>
      <c r="X1672" t="s">
        <v>1472</v>
      </c>
      <c r="Y1672" t="s">
        <v>5678</v>
      </c>
      <c r="Z1672" cm="1">
        <f t="array" ref="Z1672">IF(ISBLANK(AK1672),_xlfn.LET(
    _xlpm.nameBeforeSlash, IF(ISNUMBER(SEARCH("/", Y1672)), LEFT(Y1672, SEARCH("/", Y1672)-1), Y1672),
    _xlpm.matchRow, IFERROR(MATCH(_xlpm.nameBeforeSlash, AA:AA, 0), ""),
    _xlpm.difference, IF(_xlpm.matchRow="", "", ABS((R1672 + S1672)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),IF(ISBLANK(Y1672),"","Hidden"))</f>
        <v>13</v>
      </c>
      <c r="AA1672" t="s">
        <v>5679</v>
      </c>
      <c r="AC1672" t="s">
        <v>6357</v>
      </c>
      <c r="AD1672" t="str">
        <f>_xlfn.XLOOKUP(AC1672,moves!A:A,moves!B:B)</f>
        <v>flying</v>
      </c>
      <c r="AE1672">
        <f>_xlfn.XLOOKUP(AC1672,moves!A:A,moves!D:D)</f>
        <v>1</v>
      </c>
      <c r="AF1672" t="str">
        <f>_xlfn.XLOOKUP(AC1672,moves!A:A,moves!E:E)</f>
        <v>The target must switch out.</v>
      </c>
      <c r="AG1672">
        <v>0</v>
      </c>
      <c r="AH1672">
        <v>0</v>
      </c>
      <c r="AI1672">
        <f t="shared" si="115"/>
        <v>1</v>
      </c>
      <c r="AJ1672" t="s">
        <v>524</v>
      </c>
      <c r="AL1672">
        <v>0</v>
      </c>
      <c r="AM1672" cm="1">
        <f t="array" ref="AM1672">IF(AL1672=1,1,
   IF(ISTEXT(AK1672),1,
   IF(AO1672&gt;1,AM1671,
   IF(AI1672=1,
      IF(SUMPRODUCT((LEN($Y$2:$Y$4096)-LEN(SUBSTITUTE($Y$2:$Y$4096,AA1672,"")))/LEN(AA1672))&gt;0,2,1),
      IF(
         SUMPRODUCT((LEN($Y$2:$Y$4096)-LEN(SUBSTITUTE($Y$2:$Y$4096,AA1672,"")))/LEN(AA1672))
         - SUMPRODUCT((LEN($Y$2:$Y$4096)-LEN(SUBSTITUTE($Y$2:$Y$4096,"Alolan "&amp;AA1672,"")))/LEN("Alolan "&amp;AA1672))
         - SUMPRODUCT((LEN($Y$2:$Y$4096)-LEN(SUBSTITUTE($Y$2:$Y$4096,"Galarian "&amp;AA1672,"")))/LEN("Galarian "&amp;AA1672))
         - SUMPRODUCT((LEN($Y$2:$Y$4096)-LEN(SUBSTITUTE($Y$2:$Y$4096,"Hisuian "&amp;AA1672,"")))/LEN("Hisuian "&amp;AA1672))
         - SUMPRODUCT((LEN($Y$2:$Y$4096)-LEN(SUBSTITUTE($Y$2:$Y$4096,"Paldean "&amp;AA1672,"")))/LEN("Paldean "&amp;AA1672))
      &gt;0,2,1)
   ))))</f>
        <v>1</v>
      </c>
      <c r="AN1672">
        <v>0</v>
      </c>
      <c r="AO1672">
        <v>0</v>
      </c>
    </row>
    <row r="1673" spans="1:41" x14ac:dyDescent="0.25">
      <c r="A1673">
        <v>630</v>
      </c>
      <c r="B1673" t="s">
        <v>2361</v>
      </c>
      <c r="C1673" t="s">
        <v>1471</v>
      </c>
      <c r="D1673" t="s">
        <v>1481</v>
      </c>
      <c r="E1673">
        <v>110</v>
      </c>
      <c r="F1673">
        <v>65</v>
      </c>
      <c r="G1673">
        <v>105</v>
      </c>
      <c r="H1673">
        <v>55</v>
      </c>
      <c r="I1673">
        <v>95</v>
      </c>
      <c r="J1673">
        <v>80</v>
      </c>
      <c r="K1673" t="s">
        <v>2362</v>
      </c>
      <c r="L1673" t="s">
        <v>253</v>
      </c>
      <c r="M1673" t="s">
        <v>249</v>
      </c>
      <c r="N1673">
        <v>7</v>
      </c>
      <c r="O1673">
        <v>10.4</v>
      </c>
      <c r="Q1673">
        <v>1</v>
      </c>
      <c r="R1673">
        <f t="shared" si="112"/>
        <v>7</v>
      </c>
      <c r="S1673">
        <f t="shared" si="113"/>
        <v>11</v>
      </c>
      <c r="T1673">
        <f t="shared" si="114"/>
        <v>18</v>
      </c>
      <c r="U1673" t="s">
        <v>1471</v>
      </c>
      <c r="V1673" t="s">
        <v>1481</v>
      </c>
      <c r="W1673" t="s">
        <v>1469</v>
      </c>
      <c r="X1673" t="s">
        <v>1472</v>
      </c>
      <c r="Z1673" t="str" cm="1">
        <f t="array" ref="Z1673">IF(ISBLANK(AK1673),_xlfn.LET(
    _xlpm.nameBeforeSlash, IF(ISNUMBER(SEARCH("/", Y1673)), LEFT(Y1673, SEARCH("/", Y1673)-1), Y1673),
    _xlpm.matchRow, IFERROR(MATCH(_xlpm.nameBeforeSlash, AA:AA, 0), ""),
    _xlpm.difference, IF(_xlpm.matchRow="", "", ABS((R1673 + S1673)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),IF(ISBLANK(Y1673),"","Hidden"))</f>
        <v/>
      </c>
      <c r="AA1673" t="s">
        <v>2361</v>
      </c>
      <c r="AC1673" t="s">
        <v>897</v>
      </c>
      <c r="AD1673" t="str">
        <f>_xlfn.XLOOKUP(AC1673,moves!A:A,moves!B:B)</f>
        <v>ground</v>
      </c>
      <c r="AE1673">
        <f>_xlfn.XLOOKUP(AC1673,moves!A:A,moves!D:D)</f>
        <v>5</v>
      </c>
      <c r="AF1673" t="str">
        <f>_xlfn.XLOOKUP(AC1673,moves!A:A,moves!E:E)</f>
        <v>Status symbols deal -2 damage.</v>
      </c>
      <c r="AG1673">
        <v>0</v>
      </c>
      <c r="AH1673">
        <v>0</v>
      </c>
      <c r="AI1673">
        <f t="shared" si="115"/>
        <v>0</v>
      </c>
      <c r="AJ1673" t="s">
        <v>525</v>
      </c>
      <c r="AL1673">
        <v>0</v>
      </c>
      <c r="AM1673" cm="1">
        <f t="array" ref="AM1673">IF(AL1673=1,1,
   IF(ISTEXT(AK1673),1,
   IF(AO1673&gt;1,AM1672,
   IF(AI1673=1,
      IF(SUMPRODUCT((LEN($Y$2:$Y$4096)-LEN(SUBSTITUTE($Y$2:$Y$4096,AA1673,"")))/LEN(AA1673))&gt;0,2,1),
      IF(
         SUMPRODUCT((LEN($Y$2:$Y$4096)-LEN(SUBSTITUTE($Y$2:$Y$4096,AA1673,"")))/LEN(AA1673))
         - SUMPRODUCT((LEN($Y$2:$Y$4096)-LEN(SUBSTITUTE($Y$2:$Y$4096,"Alolan "&amp;AA1673,"")))/LEN("Alolan "&amp;AA1673))
         - SUMPRODUCT((LEN($Y$2:$Y$4096)-LEN(SUBSTITUTE($Y$2:$Y$4096,"Galarian "&amp;AA1673,"")))/LEN("Galarian "&amp;AA1673))
         - SUMPRODUCT((LEN($Y$2:$Y$4096)-LEN(SUBSTITUTE($Y$2:$Y$4096,"Hisuian "&amp;AA1673,"")))/LEN("Hisuian "&amp;AA1673))
         - SUMPRODUCT((LEN($Y$2:$Y$4096)-LEN(SUBSTITUTE($Y$2:$Y$4096,"Paldean "&amp;AA1673,"")))/LEN("Paldean "&amp;AA1673))
      &gt;0,2,1)
   ))))</f>
        <v>2</v>
      </c>
      <c r="AN1673">
        <v>0</v>
      </c>
      <c r="AO1673">
        <v>0</v>
      </c>
    </row>
    <row r="1674" spans="1:41" x14ac:dyDescent="0.25">
      <c r="A1674" t="s">
        <v>4407</v>
      </c>
      <c r="B1674" t="s">
        <v>2361</v>
      </c>
      <c r="C1674" t="s">
        <v>1471</v>
      </c>
      <c r="D1674" t="s">
        <v>1481</v>
      </c>
      <c r="E1674">
        <v>110</v>
      </c>
      <c r="F1674">
        <v>65</v>
      </c>
      <c r="G1674">
        <v>105</v>
      </c>
      <c r="H1674">
        <v>55</v>
      </c>
      <c r="I1674">
        <v>95</v>
      </c>
      <c r="J1674">
        <v>80</v>
      </c>
      <c r="K1674" t="s">
        <v>2362</v>
      </c>
      <c r="L1674" t="s">
        <v>253</v>
      </c>
      <c r="M1674" t="s">
        <v>249</v>
      </c>
      <c r="N1674">
        <v>7</v>
      </c>
      <c r="O1674">
        <v>10.4</v>
      </c>
      <c r="Q1674">
        <v>1</v>
      </c>
      <c r="R1674">
        <f t="shared" si="112"/>
        <v>7</v>
      </c>
      <c r="S1674">
        <f t="shared" si="113"/>
        <v>11</v>
      </c>
      <c r="T1674">
        <f t="shared" si="114"/>
        <v>18</v>
      </c>
      <c r="U1674" t="s">
        <v>1471</v>
      </c>
      <c r="V1674" t="s">
        <v>1481</v>
      </c>
      <c r="W1674" t="s">
        <v>1469</v>
      </c>
      <c r="X1674" t="s">
        <v>1472</v>
      </c>
      <c r="Z1674" t="str" cm="1">
        <f t="array" ref="Z1674">IF(ISBLANK(AK1674),_xlfn.LET(
    _xlpm.nameBeforeSlash, IF(ISNUMBER(SEARCH("/", Y1674)), LEFT(Y1674, SEARCH("/", Y1674)-1), Y1674),
    _xlpm.matchRow, IFERROR(MATCH(_xlpm.nameBeforeSlash, AA:AA, 0), ""),
    _xlpm.difference, IF(_xlpm.matchRow="", "", ABS((R1674 + S1674)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),IF(ISBLANK(Y1674),"","Hidden"))</f>
        <v/>
      </c>
      <c r="AA1674" t="s">
        <v>5678</v>
      </c>
      <c r="AC1674" t="s">
        <v>495</v>
      </c>
      <c r="AD1674" t="str">
        <f>_xlfn.XLOOKUP(AC1674,moves!A:A,moves!B:B)</f>
        <v>flying</v>
      </c>
      <c r="AE1674">
        <f>_xlfn.XLOOKUP(AC1674,moves!A:A,moves!D:D)</f>
        <v>6</v>
      </c>
      <c r="AF1674" t="str">
        <f>_xlfn.XLOOKUP(AC1674,moves!A:A,moves!E:E)</f>
        <v>Critical hits deal +1 damage.</v>
      </c>
      <c r="AG1674">
        <v>0</v>
      </c>
      <c r="AH1674">
        <v>0</v>
      </c>
      <c r="AI1674">
        <f t="shared" si="115"/>
        <v>1</v>
      </c>
      <c r="AJ1674" t="s">
        <v>525</v>
      </c>
      <c r="AL1674">
        <v>0</v>
      </c>
      <c r="AM1674" cm="1">
        <f t="array" ref="AM1674">IF(AL1674=1,1,
   IF(ISTEXT(AK1674),1,
   IF(AO1674&gt;1,AM1673,
   IF(AI1674=1,
      IF(SUMPRODUCT((LEN($Y$2:$Y$4096)-LEN(SUBSTITUTE($Y$2:$Y$4096,AA1674,"")))/LEN(AA1674))&gt;0,2,1),
      IF(
         SUMPRODUCT((LEN($Y$2:$Y$4096)-LEN(SUBSTITUTE($Y$2:$Y$4096,AA1674,"")))/LEN(AA1674))
         - SUMPRODUCT((LEN($Y$2:$Y$4096)-LEN(SUBSTITUTE($Y$2:$Y$4096,"Alolan "&amp;AA1674,"")))/LEN("Alolan "&amp;AA1674))
         - SUMPRODUCT((LEN($Y$2:$Y$4096)-LEN(SUBSTITUTE($Y$2:$Y$4096,"Galarian "&amp;AA1674,"")))/LEN("Galarian "&amp;AA1674))
         - SUMPRODUCT((LEN($Y$2:$Y$4096)-LEN(SUBSTITUTE($Y$2:$Y$4096,"Hisuian "&amp;AA1674,"")))/LEN("Hisuian "&amp;AA1674))
         - SUMPRODUCT((LEN($Y$2:$Y$4096)-LEN(SUBSTITUTE($Y$2:$Y$4096,"Paldean "&amp;AA1674,"")))/LEN("Paldean "&amp;AA1674))
      &gt;0,2,1)
   ))))</f>
        <v>2</v>
      </c>
      <c r="AN1674">
        <v>0</v>
      </c>
      <c r="AO1674">
        <v>0</v>
      </c>
    </row>
    <row r="1675" spans="1:41" x14ac:dyDescent="0.25">
      <c r="A1675">
        <v>631</v>
      </c>
      <c r="B1675" t="s">
        <v>2363</v>
      </c>
      <c r="C1675" t="s">
        <v>1479</v>
      </c>
      <c r="D1675"/>
      <c r="E1675">
        <v>85</v>
      </c>
      <c r="F1675">
        <v>97</v>
      </c>
      <c r="G1675">
        <v>66</v>
      </c>
      <c r="H1675">
        <v>105</v>
      </c>
      <c r="I1675">
        <v>66</v>
      </c>
      <c r="J1675">
        <v>65</v>
      </c>
      <c r="K1675" t="s">
        <v>2364</v>
      </c>
      <c r="L1675" t="s">
        <v>253</v>
      </c>
      <c r="M1675" t="s">
        <v>251</v>
      </c>
      <c r="N1675">
        <v>8.82</v>
      </c>
      <c r="O1675">
        <v>7.3599999999999994</v>
      </c>
      <c r="R1675">
        <f t="shared" si="112"/>
        <v>9</v>
      </c>
      <c r="S1675">
        <f t="shared" si="113"/>
        <v>7</v>
      </c>
      <c r="T1675">
        <f t="shared" si="114"/>
        <v>16</v>
      </c>
      <c r="U1675" t="s">
        <v>1479</v>
      </c>
      <c r="V1675" t="s">
        <v>1499</v>
      </c>
      <c r="W1675" t="s">
        <v>1471</v>
      </c>
      <c r="X1675" t="s">
        <v>1492</v>
      </c>
      <c r="Z1675" t="str" cm="1">
        <f t="array" ref="Z1675">IF(ISBLANK(AK1675),_xlfn.LET(
    _xlpm.nameBeforeSlash, IF(ISNUMBER(SEARCH("/", Y1675)), LEFT(Y1675, SEARCH("/", Y1675)-1), Y1675),
    _xlpm.matchRow, IFERROR(MATCH(_xlpm.nameBeforeSlash, AA:AA, 0), ""),
    _xlpm.difference, IF(_xlpm.matchRow="", "", ABS((R1675 + S1675)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),IF(ISBLANK(Y1675),"","Hidden"))</f>
        <v/>
      </c>
      <c r="AA1675" t="s">
        <v>2363</v>
      </c>
      <c r="AC1675" t="s">
        <v>850</v>
      </c>
      <c r="AD1675" t="str">
        <f>_xlfn.XLOOKUP(AC1675,moves!A:A,moves!B:B)</f>
        <v>fire</v>
      </c>
      <c r="AE1675">
        <f>_xlfn.XLOOKUP(AC1675,moves!A:A,moves!D:D)</f>
        <v>2</v>
      </c>
      <c r="AF1675" t="str">
        <f>_xlfn.XLOOKUP(AC1675,moves!A:A,moves!E:E)</f>
        <v>Inflict both the Burned and Poisoned statuses on the target, simultaneously.</v>
      </c>
      <c r="AG1675">
        <v>0</v>
      </c>
      <c r="AH1675">
        <v>0</v>
      </c>
      <c r="AI1675">
        <f t="shared" si="115"/>
        <v>0</v>
      </c>
      <c r="AJ1675" t="s">
        <v>524</v>
      </c>
      <c r="AL1675">
        <v>0</v>
      </c>
      <c r="AM1675" cm="1">
        <f t="array" ref="AM1675">IF(AL1675=1,1,
   IF(ISTEXT(AK1675),1,
   IF(AO1675&gt;1,AM1674,
   IF(AI1675=1,
      IF(SUMPRODUCT((LEN($Y$2:$Y$4096)-LEN(SUBSTITUTE($Y$2:$Y$4096,AA1675,"")))/LEN(AA1675))&gt;0,2,1),
      IF(
         SUMPRODUCT((LEN($Y$2:$Y$4096)-LEN(SUBSTITUTE($Y$2:$Y$4096,AA1675,"")))/LEN(AA1675))
         - SUMPRODUCT((LEN($Y$2:$Y$4096)-LEN(SUBSTITUTE($Y$2:$Y$4096,"Alolan "&amp;AA1675,"")))/LEN("Alolan "&amp;AA1675))
         - SUMPRODUCT((LEN($Y$2:$Y$4096)-LEN(SUBSTITUTE($Y$2:$Y$4096,"Galarian "&amp;AA1675,"")))/LEN("Galarian "&amp;AA1675))
         - SUMPRODUCT((LEN($Y$2:$Y$4096)-LEN(SUBSTITUTE($Y$2:$Y$4096,"Hisuian "&amp;AA1675,"")))/LEN("Hisuian "&amp;AA1675))
         - SUMPRODUCT((LEN($Y$2:$Y$4096)-LEN(SUBSTITUTE($Y$2:$Y$4096,"Paldean "&amp;AA1675,"")))/LEN("Paldean "&amp;AA1675))
      &gt;0,2,1)
   ))))</f>
        <v>1</v>
      </c>
      <c r="AN1675">
        <v>0</v>
      </c>
      <c r="AO1675">
        <v>0</v>
      </c>
    </row>
    <row r="1676" spans="1:41" x14ac:dyDescent="0.25">
      <c r="A1676" t="s">
        <v>4408</v>
      </c>
      <c r="B1676" t="s">
        <v>2363</v>
      </c>
      <c r="C1676" t="s">
        <v>1479</v>
      </c>
      <c r="D1676"/>
      <c r="E1676">
        <v>85</v>
      </c>
      <c r="F1676">
        <v>97</v>
      </c>
      <c r="G1676">
        <v>66</v>
      </c>
      <c r="H1676">
        <v>105</v>
      </c>
      <c r="I1676">
        <v>66</v>
      </c>
      <c r="J1676">
        <v>65</v>
      </c>
      <c r="K1676" t="s">
        <v>2364</v>
      </c>
      <c r="L1676" t="s">
        <v>253</v>
      </c>
      <c r="M1676" t="s">
        <v>251</v>
      </c>
      <c r="N1676">
        <v>8.82</v>
      </c>
      <c r="O1676">
        <v>7.3599999999999994</v>
      </c>
      <c r="R1676">
        <f t="shared" si="112"/>
        <v>9</v>
      </c>
      <c r="S1676">
        <f t="shared" si="113"/>
        <v>7</v>
      </c>
      <c r="T1676">
        <f t="shared" si="114"/>
        <v>16</v>
      </c>
      <c r="U1676" t="s">
        <v>1479</v>
      </c>
      <c r="V1676" t="s">
        <v>1499</v>
      </c>
      <c r="W1676" t="s">
        <v>1471</v>
      </c>
      <c r="X1676" t="s">
        <v>1492</v>
      </c>
      <c r="Z1676" t="str" cm="1">
        <f t="array" ref="Z1676">IF(ISBLANK(AK1676),_xlfn.LET(
    _xlpm.nameBeforeSlash, IF(ISNUMBER(SEARCH("/", Y1676)), LEFT(Y1676, SEARCH("/", Y1676)-1), Y1676),
    _xlpm.matchRow, IFERROR(MATCH(_xlpm.nameBeforeSlash, AA:AA, 0), ""),
    _xlpm.difference, IF(_xlpm.matchRow="", "", ABS((R1676 + S1676)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),IF(ISBLANK(Y1676),"","Hidden"))</f>
        <v/>
      </c>
      <c r="AA1676" t="s">
        <v>5680</v>
      </c>
      <c r="AC1676" t="s">
        <v>647</v>
      </c>
      <c r="AD1676" t="str">
        <f>_xlfn.XLOOKUP(AC1676,moves!A:A,moves!B:B)</f>
        <v>fire</v>
      </c>
      <c r="AE1676">
        <f>_xlfn.XLOOKUP(AC1676,moves!A:A,moves!D:D)</f>
        <v>6</v>
      </c>
      <c r="AF1676" t="str">
        <f>_xlfn.XLOOKUP(AC1676,moves!A:A,moves!E:E)</f>
        <v>Inflict the Burned status on the target. Status symbols deal -1 damage.</v>
      </c>
      <c r="AG1676">
        <v>0</v>
      </c>
      <c r="AH1676">
        <v>0</v>
      </c>
      <c r="AI1676">
        <f t="shared" si="115"/>
        <v>1</v>
      </c>
      <c r="AJ1676" t="s">
        <v>524</v>
      </c>
      <c r="AL1676">
        <v>0</v>
      </c>
      <c r="AM1676" cm="1">
        <f t="array" ref="AM1676">IF(AL1676=1,1,
   IF(ISTEXT(AK1676),1,
   IF(AO1676&gt;1,AM1675,
   IF(AI1676=1,
      IF(SUMPRODUCT((LEN($Y$2:$Y$4096)-LEN(SUBSTITUTE($Y$2:$Y$4096,AA1676,"")))/LEN(AA1676))&gt;0,2,1),
      IF(
         SUMPRODUCT((LEN($Y$2:$Y$4096)-LEN(SUBSTITUTE($Y$2:$Y$4096,AA1676,"")))/LEN(AA1676))
         - SUMPRODUCT((LEN($Y$2:$Y$4096)-LEN(SUBSTITUTE($Y$2:$Y$4096,"Alolan "&amp;AA1676,"")))/LEN("Alolan "&amp;AA1676))
         - SUMPRODUCT((LEN($Y$2:$Y$4096)-LEN(SUBSTITUTE($Y$2:$Y$4096,"Galarian "&amp;AA1676,"")))/LEN("Galarian "&amp;AA1676))
         - SUMPRODUCT((LEN($Y$2:$Y$4096)-LEN(SUBSTITUTE($Y$2:$Y$4096,"Hisuian "&amp;AA1676,"")))/LEN("Hisuian "&amp;AA1676))
         - SUMPRODUCT((LEN($Y$2:$Y$4096)-LEN(SUBSTITUTE($Y$2:$Y$4096,"Paldean "&amp;AA1676,"")))/LEN("Paldean "&amp;AA1676))
      &gt;0,2,1)
   ))))</f>
        <v>1</v>
      </c>
      <c r="AN1676">
        <v>0</v>
      </c>
      <c r="AO1676">
        <v>0</v>
      </c>
    </row>
    <row r="1677" spans="1:41" x14ac:dyDescent="0.25">
      <c r="A1677">
        <v>632</v>
      </c>
      <c r="B1677" t="s">
        <v>2365</v>
      </c>
      <c r="C1677" t="s">
        <v>1499</v>
      </c>
      <c r="D1677" t="s">
        <v>1514</v>
      </c>
      <c r="E1677">
        <v>58</v>
      </c>
      <c r="F1677">
        <v>109</v>
      </c>
      <c r="G1677">
        <v>112</v>
      </c>
      <c r="H1677">
        <v>48</v>
      </c>
      <c r="I1677">
        <v>48</v>
      </c>
      <c r="J1677">
        <v>109</v>
      </c>
      <c r="K1677" t="s">
        <v>2366</v>
      </c>
      <c r="L1677" t="s">
        <v>247</v>
      </c>
      <c r="M1677" t="s">
        <v>251</v>
      </c>
      <c r="N1677">
        <v>10.29</v>
      </c>
      <c r="O1677">
        <v>7.12</v>
      </c>
      <c r="R1677">
        <f t="shared" si="112"/>
        <v>10</v>
      </c>
      <c r="S1677">
        <f t="shared" si="113"/>
        <v>7</v>
      </c>
      <c r="T1677">
        <f t="shared" si="114"/>
        <v>17</v>
      </c>
      <c r="U1677" t="s">
        <v>1499</v>
      </c>
      <c r="V1677" t="s">
        <v>1514</v>
      </c>
      <c r="W1677" t="s">
        <v>1471</v>
      </c>
      <c r="X1677" t="s">
        <v>1472</v>
      </c>
      <c r="Z1677" t="str" cm="1">
        <f t="array" ref="Z1677">IF(ISBLANK(AK1677),_xlfn.LET(
    _xlpm.nameBeforeSlash, IF(ISNUMBER(SEARCH("/", Y1677)), LEFT(Y1677, SEARCH("/", Y1677)-1), Y1677),
    _xlpm.matchRow, IFERROR(MATCH(_xlpm.nameBeforeSlash, AA:AA, 0), ""),
    _xlpm.difference, IF(_xlpm.matchRow="", "", ABS((R1677 + S1677)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),IF(ISBLANK(Y1677),"","Hidden"))</f>
        <v/>
      </c>
      <c r="AA1677" t="s">
        <v>2365</v>
      </c>
      <c r="AC1677" t="s">
        <v>1184</v>
      </c>
      <c r="AD1677" t="str">
        <f>_xlfn.XLOOKUP(AC1677,moves!A:A,moves!B:B)</f>
        <v>ground</v>
      </c>
      <c r="AE1677">
        <f>_xlfn.XLOOKUP(AC1677,moves!A:A,moves!D:D)</f>
        <v>3</v>
      </c>
      <c r="AF1677" t="str">
        <f>_xlfn.XLOOKUP(AC1677,moves!A:A,moves!E:E)</f>
        <v xml:space="preserve"> </v>
      </c>
      <c r="AG1677">
        <v>0</v>
      </c>
      <c r="AH1677">
        <v>0</v>
      </c>
      <c r="AI1677">
        <f t="shared" si="115"/>
        <v>0</v>
      </c>
      <c r="AJ1677" t="s">
        <v>525</v>
      </c>
      <c r="AL1677">
        <v>0</v>
      </c>
      <c r="AM1677" cm="1">
        <f t="array" ref="AM1677">IF(AL1677=1,1,
   IF(ISTEXT(AK1677),1,
   IF(AO1677&gt;1,AM1676,
   IF(AI1677=1,
      IF(SUMPRODUCT((LEN($Y$2:$Y$4096)-LEN(SUBSTITUTE($Y$2:$Y$4096,AA1677,"")))/LEN(AA1677))&gt;0,2,1),
      IF(
         SUMPRODUCT((LEN($Y$2:$Y$4096)-LEN(SUBSTITUTE($Y$2:$Y$4096,AA1677,"")))/LEN(AA1677))
         - SUMPRODUCT((LEN($Y$2:$Y$4096)-LEN(SUBSTITUTE($Y$2:$Y$4096,"Alolan "&amp;AA1677,"")))/LEN("Alolan "&amp;AA1677))
         - SUMPRODUCT((LEN($Y$2:$Y$4096)-LEN(SUBSTITUTE($Y$2:$Y$4096,"Galarian "&amp;AA1677,"")))/LEN("Galarian "&amp;AA1677))
         - SUMPRODUCT((LEN($Y$2:$Y$4096)-LEN(SUBSTITUTE($Y$2:$Y$4096,"Hisuian "&amp;AA1677,"")))/LEN("Hisuian "&amp;AA1677))
         - SUMPRODUCT((LEN($Y$2:$Y$4096)-LEN(SUBSTITUTE($Y$2:$Y$4096,"Paldean "&amp;AA1677,"")))/LEN("Paldean "&amp;AA1677))
      &gt;0,2,1)
   ))))</f>
        <v>1</v>
      </c>
      <c r="AN1677">
        <v>0</v>
      </c>
      <c r="AO1677">
        <v>0</v>
      </c>
    </row>
    <row r="1678" spans="1:41" x14ac:dyDescent="0.25">
      <c r="A1678" t="s">
        <v>4409</v>
      </c>
      <c r="B1678" t="s">
        <v>2365</v>
      </c>
      <c r="C1678" t="s">
        <v>1499</v>
      </c>
      <c r="D1678" t="s">
        <v>1514</v>
      </c>
      <c r="E1678">
        <v>58</v>
      </c>
      <c r="F1678">
        <v>109</v>
      </c>
      <c r="G1678">
        <v>112</v>
      </c>
      <c r="H1678">
        <v>48</v>
      </c>
      <c r="I1678">
        <v>48</v>
      </c>
      <c r="J1678">
        <v>109</v>
      </c>
      <c r="K1678" t="s">
        <v>2366</v>
      </c>
      <c r="L1678" t="s">
        <v>247</v>
      </c>
      <c r="M1678" t="s">
        <v>251</v>
      </c>
      <c r="N1678">
        <v>10.29</v>
      </c>
      <c r="O1678">
        <v>7.12</v>
      </c>
      <c r="R1678">
        <f t="shared" si="112"/>
        <v>10</v>
      </c>
      <c r="S1678">
        <f t="shared" si="113"/>
        <v>7</v>
      </c>
      <c r="T1678">
        <f t="shared" si="114"/>
        <v>17</v>
      </c>
      <c r="U1678" t="s">
        <v>1499</v>
      </c>
      <c r="V1678" t="s">
        <v>1514</v>
      </c>
      <c r="W1678" t="s">
        <v>1471</v>
      </c>
      <c r="X1678" t="s">
        <v>1472</v>
      </c>
      <c r="Z1678" t="str" cm="1">
        <f t="array" ref="Z1678">IF(ISBLANK(AK1678),_xlfn.LET(
    _xlpm.nameBeforeSlash, IF(ISNUMBER(SEARCH("/", Y1678)), LEFT(Y1678, SEARCH("/", Y1678)-1), Y1678),
    _xlpm.matchRow, IFERROR(MATCH(_xlpm.nameBeforeSlash, AA:AA, 0), ""),
    _xlpm.difference, IF(_xlpm.matchRow="", "", ABS((R1678 + S1678)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),IF(ISBLANK(Y1678),"","Hidden"))</f>
        <v/>
      </c>
      <c r="AA1678" t="s">
        <v>5681</v>
      </c>
      <c r="AC1678" t="s">
        <v>566</v>
      </c>
      <c r="AD1678" t="str">
        <f>_xlfn.XLOOKUP(AC1678,moves!A:A,moves!B:B)</f>
        <v>bug</v>
      </c>
      <c r="AE1678">
        <f>_xlfn.XLOOKUP(AC1678,moves!A:A,moves!D:D)</f>
        <v>4</v>
      </c>
      <c r="AF1678" t="str">
        <f>_xlfn.XLOOKUP(AC1678,moves!A:A,moves!E:E)</f>
        <v>Critical hits deal +1 damage.</v>
      </c>
      <c r="AG1678">
        <v>0</v>
      </c>
      <c r="AH1678">
        <v>0</v>
      </c>
      <c r="AI1678">
        <f t="shared" si="115"/>
        <v>1</v>
      </c>
      <c r="AJ1678" t="s">
        <v>525</v>
      </c>
      <c r="AL1678">
        <v>0</v>
      </c>
      <c r="AM1678" cm="1">
        <f t="array" ref="AM1678">IF(AL1678=1,1,
   IF(ISTEXT(AK1678),1,
   IF(AO1678&gt;1,AM1677,
   IF(AI1678=1,
      IF(SUMPRODUCT((LEN($Y$2:$Y$4096)-LEN(SUBSTITUTE($Y$2:$Y$4096,AA1678,"")))/LEN(AA1678))&gt;0,2,1),
      IF(
         SUMPRODUCT((LEN($Y$2:$Y$4096)-LEN(SUBSTITUTE($Y$2:$Y$4096,AA1678,"")))/LEN(AA1678))
         - SUMPRODUCT((LEN($Y$2:$Y$4096)-LEN(SUBSTITUTE($Y$2:$Y$4096,"Alolan "&amp;AA1678,"")))/LEN("Alolan "&amp;AA1678))
         - SUMPRODUCT((LEN($Y$2:$Y$4096)-LEN(SUBSTITUTE($Y$2:$Y$4096,"Galarian "&amp;AA1678,"")))/LEN("Galarian "&amp;AA1678))
         - SUMPRODUCT((LEN($Y$2:$Y$4096)-LEN(SUBSTITUTE($Y$2:$Y$4096,"Hisuian "&amp;AA1678,"")))/LEN("Hisuian "&amp;AA1678))
         - SUMPRODUCT((LEN($Y$2:$Y$4096)-LEN(SUBSTITUTE($Y$2:$Y$4096,"Paldean "&amp;AA1678,"")))/LEN("Paldean "&amp;AA1678))
      &gt;0,2,1)
   ))))</f>
        <v>1</v>
      </c>
      <c r="AN1678">
        <v>0</v>
      </c>
      <c r="AO1678">
        <v>0</v>
      </c>
    </row>
    <row r="1679" spans="1:41" x14ac:dyDescent="0.25">
      <c r="A1679">
        <v>633</v>
      </c>
      <c r="B1679" t="s">
        <v>858</v>
      </c>
      <c r="C1679" t="s">
        <v>1471</v>
      </c>
      <c r="D1679" t="s">
        <v>1482</v>
      </c>
      <c r="E1679">
        <v>52</v>
      </c>
      <c r="F1679">
        <v>65</v>
      </c>
      <c r="G1679">
        <v>50</v>
      </c>
      <c r="H1679">
        <v>45</v>
      </c>
      <c r="I1679">
        <v>50</v>
      </c>
      <c r="J1679">
        <v>38</v>
      </c>
      <c r="K1679" t="s">
        <v>859</v>
      </c>
      <c r="L1679" t="s">
        <v>253</v>
      </c>
      <c r="M1679" t="s">
        <v>248</v>
      </c>
      <c r="N1679">
        <v>5.2200000000000006</v>
      </c>
      <c r="O1679">
        <v>5.08</v>
      </c>
      <c r="R1679">
        <f t="shared" si="112"/>
        <v>5</v>
      </c>
      <c r="S1679">
        <f t="shared" si="113"/>
        <v>5</v>
      </c>
      <c r="T1679">
        <f t="shared" si="114"/>
        <v>10</v>
      </c>
      <c r="U1679" t="s">
        <v>1471</v>
      </c>
      <c r="V1679" t="s">
        <v>1482</v>
      </c>
      <c r="W1679" t="s">
        <v>1479</v>
      </c>
      <c r="X1679" t="s">
        <v>1481</v>
      </c>
      <c r="Y1679" t="s">
        <v>863</v>
      </c>
      <c r="Z1679" cm="1">
        <f t="array" ref="Z1679">IF(ISBLANK(AK1679),_xlfn.LET(
    _xlpm.nameBeforeSlash, IF(ISNUMBER(SEARCH("/", Y1679)), LEFT(Y1679, SEARCH("/", Y1679)-1), Y1679),
    _xlpm.matchRow, IFERROR(MATCH(_xlpm.nameBeforeSlash, AA:AA, 0), ""),
    _xlpm.difference, IF(_xlpm.matchRow="", "", ABS((R1679 + S1679)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),IF(ISBLANK(Y1679),"","Hidden"))</f>
        <v>8</v>
      </c>
      <c r="AA1679" t="s">
        <v>858</v>
      </c>
      <c r="AC1679" t="s">
        <v>460</v>
      </c>
      <c r="AD1679" t="str">
        <f>_xlfn.XLOOKUP(AC1679,moves!A:A,moves!B:B)</f>
        <v>dark</v>
      </c>
      <c r="AE1679">
        <f>_xlfn.XLOOKUP(AC1679,moves!A:A,moves!D:D)</f>
        <v>3</v>
      </c>
      <c r="AF1679" t="str">
        <f>_xlfn.XLOOKUP(AC1679,moves!A:A,moves!E:E)</f>
        <v>When the target is next attacked: Add 1 regular hit to the roll.</v>
      </c>
      <c r="AG1679">
        <v>1</v>
      </c>
      <c r="AH1679">
        <v>0</v>
      </c>
      <c r="AI1679">
        <f t="shared" si="115"/>
        <v>0</v>
      </c>
      <c r="AJ1679" t="s">
        <v>870</v>
      </c>
      <c r="AL1679">
        <v>0</v>
      </c>
      <c r="AM1679" cm="1">
        <f t="array" ref="AM1679">IF(AL1679=1,1,
   IF(ISTEXT(AK1679),1,
   IF(AO1679&gt;1,AM1678,
   IF(AI1679=1,
      IF(SUMPRODUCT((LEN($Y$2:$Y$4096)-LEN(SUBSTITUTE($Y$2:$Y$4096,AA1679,"")))/LEN(AA1679))&gt;0,2,1),
      IF(
         SUMPRODUCT((LEN($Y$2:$Y$4096)-LEN(SUBSTITUTE($Y$2:$Y$4096,AA1679,"")))/LEN(AA1679))
         - SUMPRODUCT((LEN($Y$2:$Y$4096)-LEN(SUBSTITUTE($Y$2:$Y$4096,"Alolan "&amp;AA1679,"")))/LEN("Alolan "&amp;AA1679))
         - SUMPRODUCT((LEN($Y$2:$Y$4096)-LEN(SUBSTITUTE($Y$2:$Y$4096,"Galarian "&amp;AA1679,"")))/LEN("Galarian "&amp;AA1679))
         - SUMPRODUCT((LEN($Y$2:$Y$4096)-LEN(SUBSTITUTE($Y$2:$Y$4096,"Hisuian "&amp;AA1679,"")))/LEN("Hisuian "&amp;AA1679))
         - SUMPRODUCT((LEN($Y$2:$Y$4096)-LEN(SUBSTITUTE($Y$2:$Y$4096,"Paldean "&amp;AA1679,"")))/LEN("Paldean "&amp;AA1679))
      &gt;0,2,1)
   ))))</f>
        <v>1</v>
      </c>
      <c r="AN1679">
        <v>0</v>
      </c>
      <c r="AO1679">
        <v>0</v>
      </c>
    </row>
    <row r="1680" spans="1:41" x14ac:dyDescent="0.25">
      <c r="A1680" t="s">
        <v>4410</v>
      </c>
      <c r="B1680" t="s">
        <v>858</v>
      </c>
      <c r="C1680" t="s">
        <v>1471</v>
      </c>
      <c r="D1680" t="s">
        <v>1482</v>
      </c>
      <c r="E1680">
        <v>52</v>
      </c>
      <c r="F1680">
        <v>65</v>
      </c>
      <c r="G1680">
        <v>50</v>
      </c>
      <c r="H1680">
        <v>45</v>
      </c>
      <c r="I1680">
        <v>50</v>
      </c>
      <c r="J1680">
        <v>38</v>
      </c>
      <c r="K1680" t="s">
        <v>859</v>
      </c>
      <c r="L1680" t="s">
        <v>253</v>
      </c>
      <c r="M1680" t="s">
        <v>248</v>
      </c>
      <c r="N1680">
        <v>5.2200000000000006</v>
      </c>
      <c r="O1680">
        <v>5.08</v>
      </c>
      <c r="R1680">
        <f t="shared" si="112"/>
        <v>5</v>
      </c>
      <c r="S1680">
        <f t="shared" si="113"/>
        <v>5</v>
      </c>
      <c r="T1680">
        <f t="shared" si="114"/>
        <v>10</v>
      </c>
      <c r="U1680" t="s">
        <v>1471</v>
      </c>
      <c r="V1680" t="s">
        <v>1482</v>
      </c>
      <c r="W1680" t="s">
        <v>1479</v>
      </c>
      <c r="X1680" t="s">
        <v>1481</v>
      </c>
      <c r="Y1680" t="s">
        <v>5682</v>
      </c>
      <c r="Z1680" cm="1">
        <f t="array" ref="Z1680">IF(ISBLANK(AK1680),_xlfn.LET(
    _xlpm.nameBeforeSlash, IF(ISNUMBER(SEARCH("/", Y1680)), LEFT(Y1680, SEARCH("/", Y1680)-1), Y1680),
    _xlpm.matchRow, IFERROR(MATCH(_xlpm.nameBeforeSlash, AA:AA, 0), ""),
    _xlpm.difference, IF(_xlpm.matchRow="", "", ABS((R1680 + S1680)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),IF(ISBLANK(Y1680),"","Hidden"))</f>
        <v>8</v>
      </c>
      <c r="AA1680" t="s">
        <v>5683</v>
      </c>
      <c r="AC1680" t="s">
        <v>951</v>
      </c>
      <c r="AD1680" t="str">
        <f>_xlfn.XLOOKUP(AC1680,moves!A:A,moves!B:B)</f>
        <v>dark</v>
      </c>
      <c r="AE1680">
        <f>_xlfn.XLOOKUP(AC1680,moves!A:A,moves!D:D)</f>
        <v>3</v>
      </c>
      <c r="AF1680" t="str">
        <f>_xlfn.XLOOKUP(AC1680,moves!A:A,moves!E:E)</f>
        <v>If the user does not have a held item: Steal the target's held item until the end of battle.</v>
      </c>
      <c r="AG1680">
        <v>1</v>
      </c>
      <c r="AH1680">
        <v>0</v>
      </c>
      <c r="AI1680">
        <f t="shared" si="115"/>
        <v>1</v>
      </c>
      <c r="AJ1680" t="s">
        <v>523</v>
      </c>
      <c r="AL1680">
        <v>0</v>
      </c>
      <c r="AM1680" cm="1">
        <f t="array" ref="AM1680">IF(AL1680=1,1,
   IF(ISTEXT(AK1680),1,
   IF(AO1680&gt;1,AM1679,
   IF(AI1680=1,
      IF(SUMPRODUCT((LEN($Y$2:$Y$4096)-LEN(SUBSTITUTE($Y$2:$Y$4096,AA1680,"")))/LEN(AA1680))&gt;0,2,1),
      IF(
         SUMPRODUCT((LEN($Y$2:$Y$4096)-LEN(SUBSTITUTE($Y$2:$Y$4096,AA1680,"")))/LEN(AA1680))
         - SUMPRODUCT((LEN($Y$2:$Y$4096)-LEN(SUBSTITUTE($Y$2:$Y$4096,"Alolan "&amp;AA1680,"")))/LEN("Alolan "&amp;AA1680))
         - SUMPRODUCT((LEN($Y$2:$Y$4096)-LEN(SUBSTITUTE($Y$2:$Y$4096,"Galarian "&amp;AA1680,"")))/LEN("Galarian "&amp;AA1680))
         - SUMPRODUCT((LEN($Y$2:$Y$4096)-LEN(SUBSTITUTE($Y$2:$Y$4096,"Hisuian "&amp;AA1680,"")))/LEN("Hisuian "&amp;AA1680))
         - SUMPRODUCT((LEN($Y$2:$Y$4096)-LEN(SUBSTITUTE($Y$2:$Y$4096,"Paldean "&amp;AA1680,"")))/LEN("Paldean "&amp;AA1680))
      &gt;0,2,1)
   ))))</f>
        <v>1</v>
      </c>
      <c r="AN1680">
        <v>0</v>
      </c>
      <c r="AO1680">
        <v>0</v>
      </c>
    </row>
    <row r="1681" spans="1:41" x14ac:dyDescent="0.25">
      <c r="A1681">
        <v>634</v>
      </c>
      <c r="B1681" t="s">
        <v>863</v>
      </c>
      <c r="C1681" t="s">
        <v>1471</v>
      </c>
      <c r="D1681" t="s">
        <v>1482</v>
      </c>
      <c r="E1681">
        <v>72</v>
      </c>
      <c r="F1681">
        <v>85</v>
      </c>
      <c r="G1681">
        <v>70</v>
      </c>
      <c r="H1681">
        <v>65</v>
      </c>
      <c r="I1681">
        <v>70</v>
      </c>
      <c r="J1681">
        <v>58</v>
      </c>
      <c r="K1681" t="s">
        <v>559</v>
      </c>
      <c r="L1681" t="s">
        <v>253</v>
      </c>
      <c r="M1681" t="s">
        <v>248</v>
      </c>
      <c r="N1681">
        <v>7.2200000000000006</v>
      </c>
      <c r="O1681">
        <v>7.08</v>
      </c>
      <c r="R1681">
        <f t="shared" si="112"/>
        <v>7</v>
      </c>
      <c r="S1681">
        <f t="shared" si="113"/>
        <v>7</v>
      </c>
      <c r="T1681">
        <f t="shared" si="114"/>
        <v>14</v>
      </c>
      <c r="U1681" t="s">
        <v>1471</v>
      </c>
      <c r="V1681" t="s">
        <v>1482</v>
      </c>
      <c r="W1681" t="s">
        <v>1479</v>
      </c>
      <c r="X1681" t="s">
        <v>1481</v>
      </c>
      <c r="Y1681" t="s">
        <v>864</v>
      </c>
      <c r="Z1681" cm="1">
        <f t="array" ref="Z1681">IF(ISBLANK(AK1681),_xlfn.LET(
    _xlpm.nameBeforeSlash, IF(ISNUMBER(SEARCH("/", Y1681)), LEFT(Y1681, SEARCH("/", Y1681)-1), Y1681),
    _xlpm.matchRow, IFERROR(MATCH(_xlpm.nameBeforeSlash, AA:AA, 0), ""),
    _xlpm.difference, IF(_xlpm.matchRow="", "", ABS((R1681 + S1681)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),IF(ISBLANK(Y1681),"","Hidden"))</f>
        <v>14</v>
      </c>
      <c r="AA1681" t="s">
        <v>863</v>
      </c>
      <c r="AC1681" t="s">
        <v>685</v>
      </c>
      <c r="AD1681" t="str">
        <f>_xlfn.XLOOKUP(AC1681,moves!A:A,moves!B:B)</f>
        <v>dragon</v>
      </c>
      <c r="AE1681">
        <f>_xlfn.XLOOKUP(AC1681,moves!A:A,moves!D:D)</f>
        <v>4</v>
      </c>
      <c r="AF1681" t="str">
        <f>_xlfn.XLOOKUP(AC1681,moves!A:A,moves!E:E)</f>
        <v>Status symbols deal +1 damage.</v>
      </c>
      <c r="AG1681">
        <v>0</v>
      </c>
      <c r="AH1681">
        <v>0</v>
      </c>
      <c r="AI1681">
        <f t="shared" si="115"/>
        <v>0</v>
      </c>
      <c r="AJ1681" t="s">
        <v>524</v>
      </c>
      <c r="AL1681">
        <v>0</v>
      </c>
      <c r="AM1681" cm="1">
        <f t="array" ref="AM1681">IF(AL1681=1,1,
   IF(ISTEXT(AK1681),1,
   IF(AO1681&gt;1,AM1680,
   IF(AI1681=1,
      IF(SUMPRODUCT((LEN($Y$2:$Y$4096)-LEN(SUBSTITUTE($Y$2:$Y$4096,AA1681,"")))/LEN(AA1681))&gt;0,2,1),
      IF(
         SUMPRODUCT((LEN($Y$2:$Y$4096)-LEN(SUBSTITUTE($Y$2:$Y$4096,AA1681,"")))/LEN(AA1681))
         - SUMPRODUCT((LEN($Y$2:$Y$4096)-LEN(SUBSTITUTE($Y$2:$Y$4096,"Alolan "&amp;AA1681,"")))/LEN("Alolan "&amp;AA1681))
         - SUMPRODUCT((LEN($Y$2:$Y$4096)-LEN(SUBSTITUTE($Y$2:$Y$4096,"Galarian "&amp;AA1681,"")))/LEN("Galarian "&amp;AA1681))
         - SUMPRODUCT((LEN($Y$2:$Y$4096)-LEN(SUBSTITUTE($Y$2:$Y$4096,"Hisuian "&amp;AA1681,"")))/LEN("Hisuian "&amp;AA1681))
         - SUMPRODUCT((LEN($Y$2:$Y$4096)-LEN(SUBSTITUTE($Y$2:$Y$4096,"Paldean "&amp;AA1681,"")))/LEN("Paldean "&amp;AA1681))
      &gt;0,2,1)
   ))))</f>
        <v>2</v>
      </c>
      <c r="AN1681">
        <v>0</v>
      </c>
      <c r="AO1681">
        <v>0</v>
      </c>
    </row>
    <row r="1682" spans="1:41" x14ac:dyDescent="0.25">
      <c r="A1682" t="s">
        <v>4411</v>
      </c>
      <c r="B1682" t="s">
        <v>863</v>
      </c>
      <c r="C1682" t="s">
        <v>1471</v>
      </c>
      <c r="D1682" t="s">
        <v>1482</v>
      </c>
      <c r="E1682">
        <v>72</v>
      </c>
      <c r="F1682">
        <v>85</v>
      </c>
      <c r="G1682">
        <v>70</v>
      </c>
      <c r="H1682">
        <v>65</v>
      </c>
      <c r="I1682">
        <v>70</v>
      </c>
      <c r="J1682">
        <v>58</v>
      </c>
      <c r="K1682" t="s">
        <v>559</v>
      </c>
      <c r="L1682" t="s">
        <v>253</v>
      </c>
      <c r="M1682" t="s">
        <v>248</v>
      </c>
      <c r="N1682">
        <v>7.2200000000000006</v>
      </c>
      <c r="O1682">
        <v>7.08</v>
      </c>
      <c r="R1682">
        <f t="shared" si="112"/>
        <v>7</v>
      </c>
      <c r="S1682">
        <f t="shared" si="113"/>
        <v>7</v>
      </c>
      <c r="T1682">
        <f t="shared" si="114"/>
        <v>14</v>
      </c>
      <c r="U1682" t="s">
        <v>1471</v>
      </c>
      <c r="V1682" t="s">
        <v>1482</v>
      </c>
      <c r="W1682" t="s">
        <v>1479</v>
      </c>
      <c r="X1682" t="s">
        <v>1481</v>
      </c>
      <c r="Y1682" t="s">
        <v>5684</v>
      </c>
      <c r="Z1682" cm="1">
        <f t="array" ref="Z1682">IF(ISBLANK(AK1682),_xlfn.LET(
    _xlpm.nameBeforeSlash, IF(ISNUMBER(SEARCH("/", Y1682)), LEFT(Y1682, SEARCH("/", Y1682)-1), Y1682),
    _xlpm.matchRow, IFERROR(MATCH(_xlpm.nameBeforeSlash, AA:AA, 0), ""),
    _xlpm.difference, IF(_xlpm.matchRow="", "", ABS((R1682 + S1682)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),IF(ISBLANK(Y1682),"","Hidden"))</f>
        <v>14</v>
      </c>
      <c r="AA1682" t="s">
        <v>5682</v>
      </c>
      <c r="AC1682" t="s">
        <v>862</v>
      </c>
      <c r="AD1682" t="str">
        <f>_xlfn.XLOOKUP(AC1682,moves!A:A,moves!B:B)</f>
        <v>dragon</v>
      </c>
      <c r="AE1682">
        <f>_xlfn.XLOOKUP(AC1682,moves!A:A,moves!D:D)</f>
        <v>3</v>
      </c>
      <c r="AF1682" t="str">
        <f>_xlfn.XLOOKUP(AC1682,moves!A:A,moves!E:E)</f>
        <v>If any status symbols are rolled: Inflict the Paralyzed status on the target.</v>
      </c>
      <c r="AG1682">
        <v>0</v>
      </c>
      <c r="AH1682">
        <v>0</v>
      </c>
      <c r="AI1682">
        <f t="shared" si="115"/>
        <v>1</v>
      </c>
      <c r="AJ1682" t="s">
        <v>524</v>
      </c>
      <c r="AL1682">
        <v>0</v>
      </c>
      <c r="AM1682" cm="1">
        <f t="array" ref="AM1682">IF(AL1682=1,1,
   IF(ISTEXT(AK1682),1,
   IF(AO1682&gt;1,AM1681,
   IF(AI1682=1,
      IF(SUMPRODUCT((LEN($Y$2:$Y$4096)-LEN(SUBSTITUTE($Y$2:$Y$4096,AA1682,"")))/LEN(AA1682))&gt;0,2,1),
      IF(
         SUMPRODUCT((LEN($Y$2:$Y$4096)-LEN(SUBSTITUTE($Y$2:$Y$4096,AA1682,"")))/LEN(AA1682))
         - SUMPRODUCT((LEN($Y$2:$Y$4096)-LEN(SUBSTITUTE($Y$2:$Y$4096,"Alolan "&amp;AA1682,"")))/LEN("Alolan "&amp;AA1682))
         - SUMPRODUCT((LEN($Y$2:$Y$4096)-LEN(SUBSTITUTE($Y$2:$Y$4096,"Galarian "&amp;AA1682,"")))/LEN("Galarian "&amp;AA1682))
         - SUMPRODUCT((LEN($Y$2:$Y$4096)-LEN(SUBSTITUTE($Y$2:$Y$4096,"Hisuian "&amp;AA1682,"")))/LEN("Hisuian "&amp;AA1682))
         - SUMPRODUCT((LEN($Y$2:$Y$4096)-LEN(SUBSTITUTE($Y$2:$Y$4096,"Paldean "&amp;AA1682,"")))/LEN("Paldean "&amp;AA1682))
      &gt;0,2,1)
   ))))</f>
        <v>2</v>
      </c>
      <c r="AN1682">
        <v>0</v>
      </c>
      <c r="AO1682">
        <v>0</v>
      </c>
    </row>
    <row r="1683" spans="1:41" x14ac:dyDescent="0.25">
      <c r="A1683">
        <v>635</v>
      </c>
      <c r="B1683" t="s">
        <v>864</v>
      </c>
      <c r="C1683" t="s">
        <v>1471</v>
      </c>
      <c r="D1683" t="s">
        <v>1482</v>
      </c>
      <c r="E1683">
        <v>92</v>
      </c>
      <c r="F1683">
        <v>105</v>
      </c>
      <c r="G1683">
        <v>90</v>
      </c>
      <c r="H1683">
        <v>125</v>
      </c>
      <c r="I1683">
        <v>90</v>
      </c>
      <c r="J1683">
        <v>98</v>
      </c>
      <c r="K1683" t="s">
        <v>860</v>
      </c>
      <c r="L1683" t="s">
        <v>253</v>
      </c>
      <c r="M1683" t="s">
        <v>248</v>
      </c>
      <c r="N1683">
        <v>11.22</v>
      </c>
      <c r="O1683">
        <v>9.0800000000000018</v>
      </c>
      <c r="R1683">
        <f t="shared" si="112"/>
        <v>11</v>
      </c>
      <c r="S1683">
        <f t="shared" si="113"/>
        <v>9</v>
      </c>
      <c r="T1683">
        <f t="shared" si="114"/>
        <v>20</v>
      </c>
      <c r="U1683" t="s">
        <v>1471</v>
      </c>
      <c r="V1683" t="s">
        <v>1482</v>
      </c>
      <c r="W1683" t="s">
        <v>1479</v>
      </c>
      <c r="X1683" t="s">
        <v>1481</v>
      </c>
      <c r="Z1683" t="str" cm="1">
        <f t="array" ref="Z1683">IF(ISBLANK(AK1683),_xlfn.LET(
    _xlpm.nameBeforeSlash, IF(ISNUMBER(SEARCH("/", Y1683)), LEFT(Y1683, SEARCH("/", Y1683)-1), Y1683),
    _xlpm.matchRow, IFERROR(MATCH(_xlpm.nameBeforeSlash, AA:AA, 0), ""),
    _xlpm.difference, IF(_xlpm.matchRow="", "", ABS((R1683 + S1683)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),IF(ISBLANK(Y1683),"","Hidden"))</f>
        <v/>
      </c>
      <c r="AA1683" t="s">
        <v>864</v>
      </c>
      <c r="AC1683" t="s">
        <v>939</v>
      </c>
      <c r="AD1683" t="str">
        <f>_xlfn.XLOOKUP(AC1683,moves!A:A,moves!B:B)</f>
        <v>dark</v>
      </c>
      <c r="AE1683">
        <f>_xlfn.XLOOKUP(AC1683,moves!A:A,moves!D:D)</f>
        <v>5</v>
      </c>
      <c r="AF1683" t="str">
        <f>_xlfn.XLOOKUP(AC1683,moves!A:A,moves!E:E)</f>
        <v>If the user's attack roll is modified by the target's MODIFY move effect: Deal double damage.</v>
      </c>
      <c r="AG1683">
        <v>0</v>
      </c>
      <c r="AH1683">
        <v>0</v>
      </c>
      <c r="AI1683">
        <f t="shared" si="115"/>
        <v>0</v>
      </c>
      <c r="AJ1683" t="s">
        <v>525</v>
      </c>
      <c r="AL1683">
        <v>0</v>
      </c>
      <c r="AM1683" cm="1">
        <f t="array" ref="AM1683">IF(AL1683=1,1,
   IF(ISTEXT(AK1683),1,
   IF(AO1683&gt;1,AM1682,
   IF(AI1683=1,
      IF(SUMPRODUCT((LEN($Y$2:$Y$4096)-LEN(SUBSTITUTE($Y$2:$Y$4096,AA1683,"")))/LEN(AA1683))&gt;0,2,1),
      IF(
         SUMPRODUCT((LEN($Y$2:$Y$4096)-LEN(SUBSTITUTE($Y$2:$Y$4096,AA1683,"")))/LEN(AA1683))
         - SUMPRODUCT((LEN($Y$2:$Y$4096)-LEN(SUBSTITUTE($Y$2:$Y$4096,"Alolan "&amp;AA1683,"")))/LEN("Alolan "&amp;AA1683))
         - SUMPRODUCT((LEN($Y$2:$Y$4096)-LEN(SUBSTITUTE($Y$2:$Y$4096,"Galarian "&amp;AA1683,"")))/LEN("Galarian "&amp;AA1683))
         - SUMPRODUCT((LEN($Y$2:$Y$4096)-LEN(SUBSTITUTE($Y$2:$Y$4096,"Hisuian "&amp;AA1683,"")))/LEN("Hisuian "&amp;AA1683))
         - SUMPRODUCT((LEN($Y$2:$Y$4096)-LEN(SUBSTITUTE($Y$2:$Y$4096,"Paldean "&amp;AA1683,"")))/LEN("Paldean "&amp;AA1683))
      &gt;0,2,1)
   ))))</f>
        <v>2</v>
      </c>
      <c r="AN1683">
        <v>0</v>
      </c>
      <c r="AO1683">
        <v>0</v>
      </c>
    </row>
    <row r="1684" spans="1:41" x14ac:dyDescent="0.25">
      <c r="A1684" t="s">
        <v>4412</v>
      </c>
      <c r="B1684" t="s">
        <v>864</v>
      </c>
      <c r="C1684" t="s">
        <v>1471</v>
      </c>
      <c r="D1684" t="s">
        <v>1482</v>
      </c>
      <c r="E1684">
        <v>92</v>
      </c>
      <c r="F1684">
        <v>105</v>
      </c>
      <c r="G1684">
        <v>90</v>
      </c>
      <c r="H1684">
        <v>125</v>
      </c>
      <c r="I1684">
        <v>90</v>
      </c>
      <c r="J1684">
        <v>98</v>
      </c>
      <c r="K1684" t="s">
        <v>860</v>
      </c>
      <c r="L1684" t="s">
        <v>253</v>
      </c>
      <c r="M1684" t="s">
        <v>248</v>
      </c>
      <c r="N1684">
        <v>11.22</v>
      </c>
      <c r="O1684">
        <v>9.0800000000000018</v>
      </c>
      <c r="R1684">
        <f t="shared" si="112"/>
        <v>11</v>
      </c>
      <c r="S1684">
        <f t="shared" si="113"/>
        <v>9</v>
      </c>
      <c r="T1684">
        <f t="shared" si="114"/>
        <v>20</v>
      </c>
      <c r="U1684" t="s">
        <v>1471</v>
      </c>
      <c r="V1684" t="s">
        <v>1482</v>
      </c>
      <c r="W1684" t="s">
        <v>1479</v>
      </c>
      <c r="X1684" t="s">
        <v>1481</v>
      </c>
      <c r="Z1684" t="str" cm="1">
        <f t="array" ref="Z1684">IF(ISBLANK(AK1684),_xlfn.LET(
    _xlpm.nameBeforeSlash, IF(ISNUMBER(SEARCH("/", Y1684)), LEFT(Y1684, SEARCH("/", Y1684)-1), Y1684),
    _xlpm.matchRow, IFERROR(MATCH(_xlpm.nameBeforeSlash, AA:AA, 0), ""),
    _xlpm.difference, IF(_xlpm.matchRow="", "", ABS((R1684 + S1684)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),IF(ISBLANK(Y1684),"","Hidden"))</f>
        <v/>
      </c>
      <c r="AA1684" t="s">
        <v>5684</v>
      </c>
      <c r="AC1684" t="s">
        <v>6689</v>
      </c>
      <c r="AD1684" t="str">
        <f>_xlfn.XLOOKUP(AC1684,moves!A:A,moves!B:B)</f>
        <v>dark</v>
      </c>
      <c r="AE1684">
        <f>_xlfn.XLOOKUP(AC1684,moves!A:A,moves!D:D)</f>
        <v>3</v>
      </c>
      <c r="AF1684" t="str">
        <f>_xlfn.XLOOKUP(AC1684,moves!A:A,moves!E:E)</f>
        <v>Choose up to two Pokémon in the opposing party. This move targets those Pokémon.</v>
      </c>
      <c r="AG1684">
        <v>0</v>
      </c>
      <c r="AH1684">
        <v>0</v>
      </c>
      <c r="AI1684">
        <f t="shared" si="115"/>
        <v>1</v>
      </c>
      <c r="AJ1684" t="s">
        <v>525</v>
      </c>
      <c r="AL1684">
        <v>0</v>
      </c>
      <c r="AM1684" cm="1">
        <f t="array" ref="AM1684">IF(AL1684=1,1,
   IF(ISTEXT(AK1684),1,
   IF(AO1684&gt;1,AM1683,
   IF(AI1684=1,
      IF(SUMPRODUCT((LEN($Y$2:$Y$4096)-LEN(SUBSTITUTE($Y$2:$Y$4096,AA1684,"")))/LEN(AA1684))&gt;0,2,1),
      IF(
         SUMPRODUCT((LEN($Y$2:$Y$4096)-LEN(SUBSTITUTE($Y$2:$Y$4096,AA1684,"")))/LEN(AA1684))
         - SUMPRODUCT((LEN($Y$2:$Y$4096)-LEN(SUBSTITUTE($Y$2:$Y$4096,"Alolan "&amp;AA1684,"")))/LEN("Alolan "&amp;AA1684))
         - SUMPRODUCT((LEN($Y$2:$Y$4096)-LEN(SUBSTITUTE($Y$2:$Y$4096,"Galarian "&amp;AA1684,"")))/LEN("Galarian "&amp;AA1684))
         - SUMPRODUCT((LEN($Y$2:$Y$4096)-LEN(SUBSTITUTE($Y$2:$Y$4096,"Hisuian "&amp;AA1684,"")))/LEN("Hisuian "&amp;AA1684))
         - SUMPRODUCT((LEN($Y$2:$Y$4096)-LEN(SUBSTITUTE($Y$2:$Y$4096,"Paldean "&amp;AA1684,"")))/LEN("Paldean "&amp;AA1684))
      &gt;0,2,1)
   ))))</f>
        <v>2</v>
      </c>
      <c r="AN1684">
        <v>0</v>
      </c>
      <c r="AO1684">
        <v>0</v>
      </c>
    </row>
    <row r="1685" spans="1:41" x14ac:dyDescent="0.25">
      <c r="A1685">
        <v>636</v>
      </c>
      <c r="B1685" t="s">
        <v>871</v>
      </c>
      <c r="C1685" t="s">
        <v>1499</v>
      </c>
      <c r="D1685" t="s">
        <v>1479</v>
      </c>
      <c r="E1685">
        <v>55</v>
      </c>
      <c r="F1685">
        <v>85</v>
      </c>
      <c r="G1685">
        <v>55</v>
      </c>
      <c r="H1685">
        <v>50</v>
      </c>
      <c r="I1685">
        <v>55</v>
      </c>
      <c r="J1685">
        <v>60</v>
      </c>
      <c r="K1685" t="s">
        <v>872</v>
      </c>
      <c r="L1685" t="s">
        <v>247</v>
      </c>
      <c r="M1685" t="s">
        <v>248</v>
      </c>
      <c r="N1685">
        <v>7.15</v>
      </c>
      <c r="O1685">
        <v>5.5</v>
      </c>
      <c r="R1685">
        <f t="shared" si="112"/>
        <v>7</v>
      </c>
      <c r="S1685">
        <f t="shared" si="113"/>
        <v>6</v>
      </c>
      <c r="T1685">
        <f t="shared" si="114"/>
        <v>13</v>
      </c>
      <c r="U1685" t="s">
        <v>1499</v>
      </c>
      <c r="V1685" t="s">
        <v>1479</v>
      </c>
      <c r="W1685" t="s">
        <v>1481</v>
      </c>
      <c r="X1685" t="s">
        <v>1468</v>
      </c>
      <c r="Y1685" t="s">
        <v>873</v>
      </c>
      <c r="Z1685" cm="1">
        <f t="array" ref="Z1685">IF(ISBLANK(AK1685),_xlfn.LET(
    _xlpm.nameBeforeSlash, IF(ISNUMBER(SEARCH("/", Y1685)), LEFT(Y1685, SEARCH("/", Y1685)-1), Y1685),
    _xlpm.matchRow, IFERROR(MATCH(_xlpm.nameBeforeSlash, AA:AA, 0), ""),
    _xlpm.difference, IF(_xlpm.matchRow="", "", ABS((R1685 + S1685)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),IF(ISBLANK(Y1685),"","Hidden"))</f>
        <v>17</v>
      </c>
      <c r="AA1685" t="s">
        <v>871</v>
      </c>
      <c r="AC1685" t="s">
        <v>1084</v>
      </c>
      <c r="AD1685" t="str">
        <f>_xlfn.XLOOKUP(AC1685,moves!A:A,moves!B:B)</f>
        <v>fire</v>
      </c>
      <c r="AE1685">
        <f>_xlfn.XLOOKUP(AC1685,moves!A:A,moves!D:D)</f>
        <v>3</v>
      </c>
      <c r="AF1685" t="str">
        <f>_xlfn.XLOOKUP(AC1685,moves!A:A,moves!E:E)</f>
        <v>Each time this move is used: Initiative is increased by 1.</v>
      </c>
      <c r="AG1685">
        <v>0</v>
      </c>
      <c r="AH1685">
        <v>0</v>
      </c>
      <c r="AI1685">
        <f t="shared" si="115"/>
        <v>0</v>
      </c>
      <c r="AJ1685" t="s">
        <v>524</v>
      </c>
      <c r="AL1685">
        <v>0</v>
      </c>
      <c r="AM1685" cm="1">
        <f t="array" ref="AM1685">IF(AL1685=1,1,
   IF(ISTEXT(AK1685),1,
   IF(AO1685&gt;1,AM1684,
   IF(AI1685=1,
      IF(SUMPRODUCT((LEN($Y$2:$Y$4096)-LEN(SUBSTITUTE($Y$2:$Y$4096,AA1685,"")))/LEN(AA1685))&gt;0,2,1),
      IF(
         SUMPRODUCT((LEN($Y$2:$Y$4096)-LEN(SUBSTITUTE($Y$2:$Y$4096,AA1685,"")))/LEN(AA1685))
         - SUMPRODUCT((LEN($Y$2:$Y$4096)-LEN(SUBSTITUTE($Y$2:$Y$4096,"Alolan "&amp;AA1685,"")))/LEN("Alolan "&amp;AA1685))
         - SUMPRODUCT((LEN($Y$2:$Y$4096)-LEN(SUBSTITUTE($Y$2:$Y$4096,"Galarian "&amp;AA1685,"")))/LEN("Galarian "&amp;AA1685))
         - SUMPRODUCT((LEN($Y$2:$Y$4096)-LEN(SUBSTITUTE($Y$2:$Y$4096,"Hisuian "&amp;AA1685,"")))/LEN("Hisuian "&amp;AA1685))
         - SUMPRODUCT((LEN($Y$2:$Y$4096)-LEN(SUBSTITUTE($Y$2:$Y$4096,"Paldean "&amp;AA1685,"")))/LEN("Paldean "&amp;AA1685))
      &gt;0,2,1)
   ))))</f>
        <v>1</v>
      </c>
      <c r="AN1685">
        <v>0</v>
      </c>
      <c r="AO1685">
        <v>0</v>
      </c>
    </row>
    <row r="1686" spans="1:41" x14ac:dyDescent="0.25">
      <c r="A1686" t="s">
        <v>4413</v>
      </c>
      <c r="B1686" t="s">
        <v>871</v>
      </c>
      <c r="C1686" t="s">
        <v>1499</v>
      </c>
      <c r="D1686" t="s">
        <v>1479</v>
      </c>
      <c r="E1686">
        <v>55</v>
      </c>
      <c r="F1686">
        <v>85</v>
      </c>
      <c r="G1686">
        <v>55</v>
      </c>
      <c r="H1686">
        <v>50</v>
      </c>
      <c r="I1686">
        <v>55</v>
      </c>
      <c r="J1686">
        <v>60</v>
      </c>
      <c r="K1686" t="s">
        <v>872</v>
      </c>
      <c r="L1686" t="s">
        <v>247</v>
      </c>
      <c r="M1686" t="s">
        <v>248</v>
      </c>
      <c r="N1686">
        <v>7.15</v>
      </c>
      <c r="O1686">
        <v>5.5</v>
      </c>
      <c r="R1686">
        <f t="shared" si="112"/>
        <v>7</v>
      </c>
      <c r="S1686">
        <f t="shared" si="113"/>
        <v>6</v>
      </c>
      <c r="T1686">
        <f t="shared" si="114"/>
        <v>13</v>
      </c>
      <c r="U1686" t="s">
        <v>1499</v>
      </c>
      <c r="V1686" t="s">
        <v>1479</v>
      </c>
      <c r="W1686" t="s">
        <v>1481</v>
      </c>
      <c r="X1686" t="s">
        <v>1468</v>
      </c>
      <c r="Y1686" t="s">
        <v>5685</v>
      </c>
      <c r="Z1686" cm="1">
        <f t="array" ref="Z1686">IF(ISBLANK(AK1686),_xlfn.LET(
    _xlpm.nameBeforeSlash, IF(ISNUMBER(SEARCH("/", Y1686)), LEFT(Y1686, SEARCH("/", Y1686)-1), Y1686),
    _xlpm.matchRow, IFERROR(MATCH(_xlpm.nameBeforeSlash, AA:AA, 0), ""),
    _xlpm.difference, IF(_xlpm.matchRow="", "", ABS((R1686 + S1686)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),IF(ISBLANK(Y1686),"","Hidden"))</f>
        <v>17</v>
      </c>
      <c r="AA1686" t="s">
        <v>5686</v>
      </c>
      <c r="AC1686" t="s">
        <v>919</v>
      </c>
      <c r="AD1686" t="str">
        <f>_xlfn.XLOOKUP(AC1686,moves!A:A,moves!B:B)</f>
        <v>bug</v>
      </c>
      <c r="AE1686">
        <f>_xlfn.XLOOKUP(AC1686,moves!A:A,moves!D:D)</f>
        <v>4</v>
      </c>
      <c r="AF1686" t="str">
        <f>_xlfn.XLOOKUP(AC1686,moves!A:A,moves!E:E)</f>
        <v>Heal for half the damage dealt, rounded down.</v>
      </c>
      <c r="AG1686">
        <v>0</v>
      </c>
      <c r="AH1686">
        <v>0</v>
      </c>
      <c r="AI1686">
        <f t="shared" si="115"/>
        <v>1</v>
      </c>
      <c r="AJ1686" t="s">
        <v>524</v>
      </c>
      <c r="AL1686">
        <v>0</v>
      </c>
      <c r="AM1686" cm="1">
        <f t="array" ref="AM1686">IF(AL1686=1,1,
   IF(ISTEXT(AK1686),1,
   IF(AO1686&gt;1,AM1685,
   IF(AI1686=1,
      IF(SUMPRODUCT((LEN($Y$2:$Y$4096)-LEN(SUBSTITUTE($Y$2:$Y$4096,AA1686,"")))/LEN(AA1686))&gt;0,2,1),
      IF(
         SUMPRODUCT((LEN($Y$2:$Y$4096)-LEN(SUBSTITUTE($Y$2:$Y$4096,AA1686,"")))/LEN(AA1686))
         - SUMPRODUCT((LEN($Y$2:$Y$4096)-LEN(SUBSTITUTE($Y$2:$Y$4096,"Alolan "&amp;AA1686,"")))/LEN("Alolan "&amp;AA1686))
         - SUMPRODUCT((LEN($Y$2:$Y$4096)-LEN(SUBSTITUTE($Y$2:$Y$4096,"Galarian "&amp;AA1686,"")))/LEN("Galarian "&amp;AA1686))
         - SUMPRODUCT((LEN($Y$2:$Y$4096)-LEN(SUBSTITUTE($Y$2:$Y$4096,"Hisuian "&amp;AA1686,"")))/LEN("Hisuian "&amp;AA1686))
         - SUMPRODUCT((LEN($Y$2:$Y$4096)-LEN(SUBSTITUTE($Y$2:$Y$4096,"Paldean "&amp;AA1686,"")))/LEN("Paldean "&amp;AA1686))
      &gt;0,2,1)
   ))))</f>
        <v>1</v>
      </c>
      <c r="AN1686">
        <v>0</v>
      </c>
      <c r="AO1686">
        <v>0</v>
      </c>
    </row>
    <row r="1687" spans="1:41" x14ac:dyDescent="0.25">
      <c r="A1687">
        <v>637</v>
      </c>
      <c r="B1687" t="s">
        <v>873</v>
      </c>
      <c r="C1687" t="s">
        <v>1499</v>
      </c>
      <c r="D1687" t="s">
        <v>1479</v>
      </c>
      <c r="E1687">
        <v>85</v>
      </c>
      <c r="F1687">
        <v>60</v>
      </c>
      <c r="G1687">
        <v>65</v>
      </c>
      <c r="H1687">
        <v>135</v>
      </c>
      <c r="I1687">
        <v>105</v>
      </c>
      <c r="J1687">
        <v>100</v>
      </c>
      <c r="K1687" t="s">
        <v>355</v>
      </c>
      <c r="L1687" t="s">
        <v>247</v>
      </c>
      <c r="M1687" t="s">
        <v>248</v>
      </c>
      <c r="N1687">
        <v>11.35</v>
      </c>
      <c r="O1687">
        <v>8.5</v>
      </c>
      <c r="P1687">
        <v>1</v>
      </c>
      <c r="Q1687">
        <v>1</v>
      </c>
      <c r="R1687">
        <f t="shared" si="112"/>
        <v>12</v>
      </c>
      <c r="S1687">
        <f t="shared" si="113"/>
        <v>10</v>
      </c>
      <c r="T1687">
        <f t="shared" si="114"/>
        <v>22</v>
      </c>
      <c r="U1687" t="s">
        <v>1499</v>
      </c>
      <c r="V1687" t="s">
        <v>1479</v>
      </c>
      <c r="W1687" t="s">
        <v>1481</v>
      </c>
      <c r="X1687" t="s">
        <v>1468</v>
      </c>
      <c r="Z1687" t="str" cm="1">
        <f t="array" ref="Z1687">IF(ISBLANK(AK1687),_xlfn.LET(
    _xlpm.nameBeforeSlash, IF(ISNUMBER(SEARCH("/", Y1687)), LEFT(Y1687, SEARCH("/", Y1687)-1), Y1687),
    _xlpm.matchRow, IFERROR(MATCH(_xlpm.nameBeforeSlash, AA:AA, 0), ""),
    _xlpm.difference, IF(_xlpm.matchRow="", "", ABS((R1687 + S1687)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),IF(ISBLANK(Y1687),"","Hidden"))</f>
        <v/>
      </c>
      <c r="AA1687" t="s">
        <v>873</v>
      </c>
      <c r="AC1687" t="s">
        <v>874</v>
      </c>
      <c r="AD1687" t="str">
        <f>_xlfn.XLOOKUP(AC1687,moves!A:A,moves!B:B)</f>
        <v>fire</v>
      </c>
      <c r="AE1687">
        <f>_xlfn.XLOOKUP(AC1687,moves!A:A,moves!D:D)</f>
        <v>4</v>
      </c>
      <c r="AF1687" t="str">
        <f>_xlfn.XLOOKUP(AC1687,moves!A:A,moves!E:E)</f>
        <v xml:space="preserve"> Add 1 critical hit to the user's attack rolls.</v>
      </c>
      <c r="AG1687">
        <v>0</v>
      </c>
      <c r="AH1687">
        <v>0</v>
      </c>
      <c r="AI1687">
        <f t="shared" si="115"/>
        <v>0</v>
      </c>
      <c r="AJ1687" t="s">
        <v>525</v>
      </c>
      <c r="AL1687">
        <v>0</v>
      </c>
      <c r="AM1687" cm="1">
        <f t="array" ref="AM1687">IF(AL1687=1,1,
   IF(ISTEXT(AK1687),1,
   IF(AO1687&gt;1,AM1686,
   IF(AI1687=1,
      IF(SUMPRODUCT((LEN($Y$2:$Y$4096)-LEN(SUBSTITUTE($Y$2:$Y$4096,AA1687,"")))/LEN(AA1687))&gt;0,2,1),
      IF(
         SUMPRODUCT((LEN($Y$2:$Y$4096)-LEN(SUBSTITUTE($Y$2:$Y$4096,AA1687,"")))/LEN(AA1687))
         - SUMPRODUCT((LEN($Y$2:$Y$4096)-LEN(SUBSTITUTE($Y$2:$Y$4096,"Alolan "&amp;AA1687,"")))/LEN("Alolan "&amp;AA1687))
         - SUMPRODUCT((LEN($Y$2:$Y$4096)-LEN(SUBSTITUTE($Y$2:$Y$4096,"Galarian "&amp;AA1687,"")))/LEN("Galarian "&amp;AA1687))
         - SUMPRODUCT((LEN($Y$2:$Y$4096)-LEN(SUBSTITUTE($Y$2:$Y$4096,"Hisuian "&amp;AA1687,"")))/LEN("Hisuian "&amp;AA1687))
         - SUMPRODUCT((LEN($Y$2:$Y$4096)-LEN(SUBSTITUTE($Y$2:$Y$4096,"Paldean "&amp;AA1687,"")))/LEN("Paldean "&amp;AA1687))
      &gt;0,2,1)
   ))))</f>
        <v>2</v>
      </c>
      <c r="AN1687">
        <v>0</v>
      </c>
      <c r="AO1687">
        <v>0</v>
      </c>
    </row>
    <row r="1688" spans="1:41" x14ac:dyDescent="0.25">
      <c r="A1688" t="s">
        <v>4414</v>
      </c>
      <c r="B1688" t="s">
        <v>873</v>
      </c>
      <c r="C1688" t="s">
        <v>1499</v>
      </c>
      <c r="D1688" t="s">
        <v>1479</v>
      </c>
      <c r="E1688">
        <v>85</v>
      </c>
      <c r="F1688">
        <v>60</v>
      </c>
      <c r="G1688">
        <v>65</v>
      </c>
      <c r="H1688">
        <v>135</v>
      </c>
      <c r="I1688">
        <v>105</v>
      </c>
      <c r="J1688">
        <v>100</v>
      </c>
      <c r="K1688" t="s">
        <v>355</v>
      </c>
      <c r="L1688" t="s">
        <v>247</v>
      </c>
      <c r="M1688" t="s">
        <v>248</v>
      </c>
      <c r="N1688">
        <v>11.35</v>
      </c>
      <c r="O1688">
        <v>8.5</v>
      </c>
      <c r="P1688">
        <v>1</v>
      </c>
      <c r="Q1688">
        <v>1</v>
      </c>
      <c r="R1688">
        <f t="shared" si="112"/>
        <v>12</v>
      </c>
      <c r="S1688">
        <f t="shared" si="113"/>
        <v>10</v>
      </c>
      <c r="T1688">
        <f t="shared" si="114"/>
        <v>22</v>
      </c>
      <c r="U1688" t="s">
        <v>1499</v>
      </c>
      <c r="V1688" t="s">
        <v>1479</v>
      </c>
      <c r="W1688" t="s">
        <v>1481</v>
      </c>
      <c r="X1688" t="s">
        <v>1468</v>
      </c>
      <c r="Z1688" t="str" cm="1">
        <f t="array" ref="Z1688">IF(ISBLANK(AK1688),_xlfn.LET(
    _xlpm.nameBeforeSlash, IF(ISNUMBER(SEARCH("/", Y1688)), LEFT(Y1688, SEARCH("/", Y1688)-1), Y1688),
    _xlpm.matchRow, IFERROR(MATCH(_xlpm.nameBeforeSlash, AA:AA, 0), ""),
    _xlpm.difference, IF(_xlpm.matchRow="", "", ABS((R1688 + S1688)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),IF(ISBLANK(Y1688),"","Hidden"))</f>
        <v/>
      </c>
      <c r="AA1688" t="s">
        <v>5685</v>
      </c>
      <c r="AC1688" t="s">
        <v>6690</v>
      </c>
      <c r="AD1688" t="str">
        <f>_xlfn.XLOOKUP(AC1688,moves!A:A,moves!B:B)</f>
        <v>fire</v>
      </c>
      <c r="AE1688">
        <f>_xlfn.XLOOKUP(AC1688,moves!A:A,moves!D:D)</f>
        <v>2</v>
      </c>
      <c r="AF1688" t="str">
        <f>_xlfn.XLOOKUP(AC1688,moves!A:A,moves!E:E)</f>
        <v>For each Fire-type move used since the user has been active: Increase attack strength by 1.</v>
      </c>
      <c r="AG1688">
        <v>0</v>
      </c>
      <c r="AH1688">
        <v>0</v>
      </c>
      <c r="AI1688">
        <f t="shared" si="115"/>
        <v>1</v>
      </c>
      <c r="AJ1688" t="s">
        <v>525</v>
      </c>
      <c r="AL1688">
        <v>0</v>
      </c>
      <c r="AM1688" cm="1">
        <f t="array" ref="AM1688">IF(AL1688=1,1,
   IF(ISTEXT(AK1688),1,
   IF(AO1688&gt;1,AM1687,
   IF(AI1688=1,
      IF(SUMPRODUCT((LEN($Y$2:$Y$4096)-LEN(SUBSTITUTE($Y$2:$Y$4096,AA1688,"")))/LEN(AA1688))&gt;0,2,1),
      IF(
         SUMPRODUCT((LEN($Y$2:$Y$4096)-LEN(SUBSTITUTE($Y$2:$Y$4096,AA1688,"")))/LEN(AA1688))
         - SUMPRODUCT((LEN($Y$2:$Y$4096)-LEN(SUBSTITUTE($Y$2:$Y$4096,"Alolan "&amp;AA1688,"")))/LEN("Alolan "&amp;AA1688))
         - SUMPRODUCT((LEN($Y$2:$Y$4096)-LEN(SUBSTITUTE($Y$2:$Y$4096,"Galarian "&amp;AA1688,"")))/LEN("Galarian "&amp;AA1688))
         - SUMPRODUCT((LEN($Y$2:$Y$4096)-LEN(SUBSTITUTE($Y$2:$Y$4096,"Hisuian "&amp;AA1688,"")))/LEN("Hisuian "&amp;AA1688))
         - SUMPRODUCT((LEN($Y$2:$Y$4096)-LEN(SUBSTITUTE($Y$2:$Y$4096,"Paldean "&amp;AA1688,"")))/LEN("Paldean "&amp;AA1688))
      &gt;0,2,1)
   ))))</f>
        <v>2</v>
      </c>
      <c r="AN1688">
        <v>0</v>
      </c>
      <c r="AO1688">
        <v>0</v>
      </c>
    </row>
    <row r="1689" spans="1:41" x14ac:dyDescent="0.25">
      <c r="A1689">
        <v>638</v>
      </c>
      <c r="B1689" t="s">
        <v>2367</v>
      </c>
      <c r="C1689" t="s">
        <v>1514</v>
      </c>
      <c r="D1689" t="s">
        <v>1492</v>
      </c>
      <c r="E1689">
        <v>91</v>
      </c>
      <c r="F1689">
        <v>90</v>
      </c>
      <c r="G1689">
        <v>129</v>
      </c>
      <c r="H1689">
        <v>90</v>
      </c>
      <c r="I1689">
        <v>72</v>
      </c>
      <c r="J1689">
        <v>108</v>
      </c>
      <c r="K1689" t="s">
        <v>2368</v>
      </c>
      <c r="L1689" t="s">
        <v>247</v>
      </c>
      <c r="M1689" t="s">
        <v>248</v>
      </c>
      <c r="N1689">
        <v>9.7200000000000006</v>
      </c>
      <c r="O1689">
        <v>9.6699999999999982</v>
      </c>
      <c r="P1689">
        <v>2</v>
      </c>
      <c r="Q1689">
        <v>1</v>
      </c>
      <c r="R1689">
        <f t="shared" si="112"/>
        <v>12</v>
      </c>
      <c r="S1689">
        <f t="shared" si="113"/>
        <v>11</v>
      </c>
      <c r="T1689">
        <f t="shared" si="114"/>
        <v>23</v>
      </c>
      <c r="U1689" t="s">
        <v>1514</v>
      </c>
      <c r="V1689" t="s">
        <v>1492</v>
      </c>
      <c r="W1689" t="s">
        <v>1521</v>
      </c>
      <c r="X1689" t="s">
        <v>429</v>
      </c>
      <c r="Z1689" t="str" cm="1">
        <f t="array" ref="Z1689">IF(ISBLANK(AK1689),_xlfn.LET(
    _xlpm.nameBeforeSlash, IF(ISNUMBER(SEARCH("/", Y1689)), LEFT(Y1689, SEARCH("/", Y1689)-1), Y1689),
    _xlpm.matchRow, IFERROR(MATCH(_xlpm.nameBeforeSlash, AA:AA, 0), ""),
    _xlpm.difference, IF(_xlpm.matchRow="", "", ABS((R1689 + S1689)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),IF(ISBLANK(Y1689),"","Hidden"))</f>
        <v/>
      </c>
      <c r="AA1689" t="s">
        <v>2367</v>
      </c>
      <c r="AC1689" t="s">
        <v>803</v>
      </c>
      <c r="AD1689" t="str">
        <f>_xlfn.XLOOKUP(AC1689,moves!A:A,moves!B:B)</f>
        <v>fighting</v>
      </c>
      <c r="AE1689">
        <f>_xlfn.XLOOKUP(AC1689,moves!A:A,moves!D:D)</f>
        <v>4</v>
      </c>
      <c r="AF1689" t="str">
        <f>_xlfn.XLOOKUP(AC1689,moves!A:A,moves!E:E)</f>
        <v>Ignore the effects of target MODIFY moves.</v>
      </c>
      <c r="AG1689">
        <v>0</v>
      </c>
      <c r="AH1689">
        <v>1</v>
      </c>
      <c r="AI1689">
        <f t="shared" si="115"/>
        <v>0</v>
      </c>
      <c r="AJ1689" t="s">
        <v>867</v>
      </c>
      <c r="AL1689">
        <v>0</v>
      </c>
      <c r="AM1689" cm="1">
        <f t="array" ref="AM1689">IF(AL1689=1,1,
   IF(ISTEXT(AK1689),1,
   IF(AO1689&gt;1,AM1688,
   IF(AI1689=1,
      IF(SUMPRODUCT((LEN($Y$2:$Y$4096)-LEN(SUBSTITUTE($Y$2:$Y$4096,AA1689,"")))/LEN(AA1689))&gt;0,2,1),
      IF(
         SUMPRODUCT((LEN($Y$2:$Y$4096)-LEN(SUBSTITUTE($Y$2:$Y$4096,AA1689,"")))/LEN(AA1689))
         - SUMPRODUCT((LEN($Y$2:$Y$4096)-LEN(SUBSTITUTE($Y$2:$Y$4096,"Alolan "&amp;AA1689,"")))/LEN("Alolan "&amp;AA1689))
         - SUMPRODUCT((LEN($Y$2:$Y$4096)-LEN(SUBSTITUTE($Y$2:$Y$4096,"Galarian "&amp;AA1689,"")))/LEN("Galarian "&amp;AA1689))
         - SUMPRODUCT((LEN($Y$2:$Y$4096)-LEN(SUBSTITUTE($Y$2:$Y$4096,"Hisuian "&amp;AA1689,"")))/LEN("Hisuian "&amp;AA1689))
         - SUMPRODUCT((LEN($Y$2:$Y$4096)-LEN(SUBSTITUTE($Y$2:$Y$4096,"Paldean "&amp;AA1689,"")))/LEN("Paldean "&amp;AA1689))
      &gt;0,2,1)
   ))))</f>
        <v>1</v>
      </c>
      <c r="AN1689">
        <v>0</v>
      </c>
      <c r="AO1689">
        <v>0</v>
      </c>
    </row>
    <row r="1690" spans="1:41" x14ac:dyDescent="0.25">
      <c r="A1690" t="s">
        <v>4415</v>
      </c>
      <c r="B1690" t="s">
        <v>2367</v>
      </c>
      <c r="C1690" t="s">
        <v>1514</v>
      </c>
      <c r="D1690" t="s">
        <v>1492</v>
      </c>
      <c r="E1690">
        <v>91</v>
      </c>
      <c r="F1690">
        <v>90</v>
      </c>
      <c r="G1690">
        <v>129</v>
      </c>
      <c r="H1690">
        <v>90</v>
      </c>
      <c r="I1690">
        <v>72</v>
      </c>
      <c r="J1690">
        <v>108</v>
      </c>
      <c r="K1690" t="s">
        <v>2368</v>
      </c>
      <c r="L1690" t="s">
        <v>247</v>
      </c>
      <c r="M1690" t="s">
        <v>248</v>
      </c>
      <c r="N1690">
        <v>9.7200000000000006</v>
      </c>
      <c r="O1690">
        <v>9.6699999999999982</v>
      </c>
      <c r="P1690">
        <v>2</v>
      </c>
      <c r="Q1690">
        <v>1</v>
      </c>
      <c r="R1690">
        <f t="shared" si="112"/>
        <v>12</v>
      </c>
      <c r="S1690">
        <f t="shared" si="113"/>
        <v>11</v>
      </c>
      <c r="T1690">
        <f t="shared" si="114"/>
        <v>23</v>
      </c>
      <c r="U1690" t="s">
        <v>1514</v>
      </c>
      <c r="V1690" t="s">
        <v>1492</v>
      </c>
      <c r="W1690" t="s">
        <v>1521</v>
      </c>
      <c r="X1690" t="s">
        <v>429</v>
      </c>
      <c r="Z1690" t="str" cm="1">
        <f t="array" ref="Z1690">IF(ISBLANK(AK1690),_xlfn.LET(
    _xlpm.nameBeforeSlash, IF(ISNUMBER(SEARCH("/", Y1690)), LEFT(Y1690, SEARCH("/", Y1690)-1), Y1690),
    _xlpm.matchRow, IFERROR(MATCH(_xlpm.nameBeforeSlash, AA:AA, 0), ""),
    _xlpm.difference, IF(_xlpm.matchRow="", "", ABS((R1690 + S1690)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),IF(ISBLANK(Y1690),"","Hidden"))</f>
        <v/>
      </c>
      <c r="AA1690" t="s">
        <v>5687</v>
      </c>
      <c r="AC1690" t="s">
        <v>6692</v>
      </c>
      <c r="AD1690" t="str">
        <f>_xlfn.XLOOKUP(AC1690,moves!A:A,moves!B:B)</f>
        <v>steel</v>
      </c>
      <c r="AE1690">
        <f>_xlfn.XLOOKUP(AC1690,moves!A:A,moves!D:D)</f>
        <v>4</v>
      </c>
      <c r="AF1690" t="str">
        <f>_xlfn.XLOOKUP(AC1690,moves!A:A,moves!E:E)</f>
        <v>Once per battle: The target may not use a move on its next turn.</v>
      </c>
      <c r="AG1690">
        <v>0</v>
      </c>
      <c r="AH1690">
        <v>1</v>
      </c>
      <c r="AI1690">
        <f t="shared" si="115"/>
        <v>1</v>
      </c>
      <c r="AJ1690" t="s">
        <v>867</v>
      </c>
      <c r="AL1690">
        <v>0</v>
      </c>
      <c r="AM1690" cm="1">
        <f t="array" ref="AM1690">IF(AL1690=1,1,
   IF(ISTEXT(AK1690),1,
   IF(AO1690&gt;1,AM1689,
   IF(AI1690=1,
      IF(SUMPRODUCT((LEN($Y$2:$Y$4096)-LEN(SUBSTITUTE($Y$2:$Y$4096,AA1690,"")))/LEN(AA1690))&gt;0,2,1),
      IF(
         SUMPRODUCT((LEN($Y$2:$Y$4096)-LEN(SUBSTITUTE($Y$2:$Y$4096,AA1690,"")))/LEN(AA1690))
         - SUMPRODUCT((LEN($Y$2:$Y$4096)-LEN(SUBSTITUTE($Y$2:$Y$4096,"Alolan "&amp;AA1690,"")))/LEN("Alolan "&amp;AA1690))
         - SUMPRODUCT((LEN($Y$2:$Y$4096)-LEN(SUBSTITUTE($Y$2:$Y$4096,"Galarian "&amp;AA1690,"")))/LEN("Galarian "&amp;AA1690))
         - SUMPRODUCT((LEN($Y$2:$Y$4096)-LEN(SUBSTITUTE($Y$2:$Y$4096,"Hisuian "&amp;AA1690,"")))/LEN("Hisuian "&amp;AA1690))
         - SUMPRODUCT((LEN($Y$2:$Y$4096)-LEN(SUBSTITUTE($Y$2:$Y$4096,"Paldean "&amp;AA1690,"")))/LEN("Paldean "&amp;AA1690))
      &gt;0,2,1)
   ))))</f>
        <v>1</v>
      </c>
      <c r="AN1690">
        <v>0</v>
      </c>
      <c r="AO1690">
        <v>0</v>
      </c>
    </row>
    <row r="1691" spans="1:41" x14ac:dyDescent="0.25">
      <c r="A1691">
        <v>639</v>
      </c>
      <c r="B1691" t="s">
        <v>2369</v>
      </c>
      <c r="C1691" t="s">
        <v>1546</v>
      </c>
      <c r="D1691" t="s">
        <v>1492</v>
      </c>
      <c r="E1691">
        <v>91</v>
      </c>
      <c r="F1691">
        <v>129</v>
      </c>
      <c r="G1691">
        <v>90</v>
      </c>
      <c r="H1691">
        <v>72</v>
      </c>
      <c r="I1691">
        <v>90</v>
      </c>
      <c r="J1691">
        <v>108</v>
      </c>
      <c r="K1691" t="s">
        <v>2370</v>
      </c>
      <c r="L1691" t="s">
        <v>253</v>
      </c>
      <c r="M1691" t="s">
        <v>249</v>
      </c>
      <c r="N1691">
        <v>11.49</v>
      </c>
      <c r="O1691">
        <v>9.0400000000000009</v>
      </c>
      <c r="P1691">
        <v>1</v>
      </c>
      <c r="Q1691">
        <v>2</v>
      </c>
      <c r="R1691">
        <f t="shared" si="112"/>
        <v>12</v>
      </c>
      <c r="S1691">
        <f t="shared" si="113"/>
        <v>11</v>
      </c>
      <c r="T1691">
        <f t="shared" si="114"/>
        <v>23</v>
      </c>
      <c r="U1691" t="s">
        <v>1546</v>
      </c>
      <c r="V1691" t="s">
        <v>1492</v>
      </c>
      <c r="W1691" t="s">
        <v>1472</v>
      </c>
      <c r="X1691" t="s">
        <v>1514</v>
      </c>
      <c r="Z1691" t="str" cm="1">
        <f t="array" ref="Z1691">IF(ISBLANK(AK1691),_xlfn.LET(
    _xlpm.nameBeforeSlash, IF(ISNUMBER(SEARCH("/", Y1691)), LEFT(Y1691, SEARCH("/", Y1691)-1), Y1691),
    _xlpm.matchRow, IFERROR(MATCH(_xlpm.nameBeforeSlash, AA:AA, 0), ""),
    _xlpm.difference, IF(_xlpm.matchRow="", "", ABS((R1691 + S1691)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),IF(ISBLANK(Y1691),"","Hidden"))</f>
        <v/>
      </c>
      <c r="AA1691" t="s">
        <v>2369</v>
      </c>
      <c r="AC1691" t="s">
        <v>803</v>
      </c>
      <c r="AD1691" t="str">
        <f>_xlfn.XLOOKUP(AC1691,moves!A:A,moves!B:B)</f>
        <v>fighting</v>
      </c>
      <c r="AE1691">
        <f>_xlfn.XLOOKUP(AC1691,moves!A:A,moves!D:D)</f>
        <v>4</v>
      </c>
      <c r="AF1691" t="str">
        <f>_xlfn.XLOOKUP(AC1691,moves!A:A,moves!E:E)</f>
        <v>Ignore the effects of target MODIFY moves.</v>
      </c>
      <c r="AG1691">
        <v>0</v>
      </c>
      <c r="AH1691">
        <v>1</v>
      </c>
      <c r="AI1691">
        <f t="shared" si="115"/>
        <v>0</v>
      </c>
      <c r="AJ1691" t="s">
        <v>867</v>
      </c>
      <c r="AL1691">
        <v>0</v>
      </c>
      <c r="AM1691" cm="1">
        <f t="array" ref="AM1691">IF(AL1691=1,1,
   IF(ISTEXT(AK1691),1,
   IF(AO1691&gt;1,AM1690,
   IF(AI1691=1,
      IF(SUMPRODUCT((LEN($Y$2:$Y$4096)-LEN(SUBSTITUTE($Y$2:$Y$4096,AA1691,"")))/LEN(AA1691))&gt;0,2,1),
      IF(
         SUMPRODUCT((LEN($Y$2:$Y$4096)-LEN(SUBSTITUTE($Y$2:$Y$4096,AA1691,"")))/LEN(AA1691))
         - SUMPRODUCT((LEN($Y$2:$Y$4096)-LEN(SUBSTITUTE($Y$2:$Y$4096,"Alolan "&amp;AA1691,"")))/LEN("Alolan "&amp;AA1691))
         - SUMPRODUCT((LEN($Y$2:$Y$4096)-LEN(SUBSTITUTE($Y$2:$Y$4096,"Galarian "&amp;AA1691,"")))/LEN("Galarian "&amp;AA1691))
         - SUMPRODUCT((LEN($Y$2:$Y$4096)-LEN(SUBSTITUTE($Y$2:$Y$4096,"Hisuian "&amp;AA1691,"")))/LEN("Hisuian "&amp;AA1691))
         - SUMPRODUCT((LEN($Y$2:$Y$4096)-LEN(SUBSTITUTE($Y$2:$Y$4096,"Paldean "&amp;AA1691,"")))/LEN("Paldean "&amp;AA1691))
      &gt;0,2,1)
   ))))</f>
        <v>1</v>
      </c>
      <c r="AN1691">
        <v>0</v>
      </c>
      <c r="AO1691">
        <v>0</v>
      </c>
    </row>
    <row r="1692" spans="1:41" x14ac:dyDescent="0.25">
      <c r="A1692" t="s">
        <v>4416</v>
      </c>
      <c r="B1692" t="s">
        <v>2369</v>
      </c>
      <c r="C1692" t="s">
        <v>1546</v>
      </c>
      <c r="D1692" t="s">
        <v>1492</v>
      </c>
      <c r="E1692">
        <v>91</v>
      </c>
      <c r="F1692">
        <v>129</v>
      </c>
      <c r="G1692">
        <v>90</v>
      </c>
      <c r="H1692">
        <v>72</v>
      </c>
      <c r="I1692">
        <v>90</v>
      </c>
      <c r="J1692">
        <v>108</v>
      </c>
      <c r="K1692" t="s">
        <v>2370</v>
      </c>
      <c r="L1692" t="s">
        <v>253</v>
      </c>
      <c r="M1692" t="s">
        <v>249</v>
      </c>
      <c r="N1692">
        <v>11.49</v>
      </c>
      <c r="O1692">
        <v>9.0400000000000009</v>
      </c>
      <c r="P1692">
        <v>1</v>
      </c>
      <c r="Q1692">
        <v>2</v>
      </c>
      <c r="R1692">
        <f t="shared" si="112"/>
        <v>12</v>
      </c>
      <c r="S1692">
        <f t="shared" si="113"/>
        <v>11</v>
      </c>
      <c r="T1692">
        <f t="shared" si="114"/>
        <v>23</v>
      </c>
      <c r="U1692" t="s">
        <v>1546</v>
      </c>
      <c r="V1692" t="s">
        <v>1492</v>
      </c>
      <c r="W1692" t="s">
        <v>1472</v>
      </c>
      <c r="X1692" t="s">
        <v>1514</v>
      </c>
      <c r="Z1692" t="str" cm="1">
        <f t="array" ref="Z1692">IF(ISBLANK(AK1692),_xlfn.LET(
    _xlpm.nameBeforeSlash, IF(ISNUMBER(SEARCH("/", Y1692)), LEFT(Y1692, SEARCH("/", Y1692)-1), Y1692),
    _xlpm.matchRow, IFERROR(MATCH(_xlpm.nameBeforeSlash, AA:AA, 0), ""),
    _xlpm.difference, IF(_xlpm.matchRow="", "", ABS((R1692 + S1692)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),IF(ISBLANK(Y1692),"","Hidden"))</f>
        <v/>
      </c>
      <c r="AA1692" t="s">
        <v>5688</v>
      </c>
      <c r="AC1692" t="s">
        <v>6696</v>
      </c>
      <c r="AD1692" t="str">
        <f>_xlfn.XLOOKUP(AC1692,moves!A:A,moves!B:B)</f>
        <v>rock</v>
      </c>
      <c r="AE1692">
        <f>_xlfn.XLOOKUP(AC1692,moves!A:A,moves!D:D)</f>
        <v>0</v>
      </c>
      <c r="AF1692" t="str">
        <f>_xlfn.XLOOKUP(AC1692,moves!A:A,moves!E:E)</f>
        <v>If the target last attacked the user: Deal double the damage taken from that attack to the target.</v>
      </c>
      <c r="AG1692">
        <v>0</v>
      </c>
      <c r="AH1692">
        <v>1</v>
      </c>
      <c r="AI1692">
        <f t="shared" si="115"/>
        <v>1</v>
      </c>
      <c r="AJ1692" t="s">
        <v>867</v>
      </c>
      <c r="AL1692">
        <v>0</v>
      </c>
      <c r="AM1692" cm="1">
        <f t="array" ref="AM1692">IF(AL1692=1,1,
   IF(ISTEXT(AK1692),1,
   IF(AO1692&gt;1,AM1691,
   IF(AI1692=1,
      IF(SUMPRODUCT((LEN($Y$2:$Y$4096)-LEN(SUBSTITUTE($Y$2:$Y$4096,AA1692,"")))/LEN(AA1692))&gt;0,2,1),
      IF(
         SUMPRODUCT((LEN($Y$2:$Y$4096)-LEN(SUBSTITUTE($Y$2:$Y$4096,AA1692,"")))/LEN(AA1692))
         - SUMPRODUCT((LEN($Y$2:$Y$4096)-LEN(SUBSTITUTE($Y$2:$Y$4096,"Alolan "&amp;AA1692,"")))/LEN("Alolan "&amp;AA1692))
         - SUMPRODUCT((LEN($Y$2:$Y$4096)-LEN(SUBSTITUTE($Y$2:$Y$4096,"Galarian "&amp;AA1692,"")))/LEN("Galarian "&amp;AA1692))
         - SUMPRODUCT((LEN($Y$2:$Y$4096)-LEN(SUBSTITUTE($Y$2:$Y$4096,"Hisuian "&amp;AA1692,"")))/LEN("Hisuian "&amp;AA1692))
         - SUMPRODUCT((LEN($Y$2:$Y$4096)-LEN(SUBSTITUTE($Y$2:$Y$4096,"Paldean "&amp;AA1692,"")))/LEN("Paldean "&amp;AA1692))
      &gt;0,2,1)
   ))))</f>
        <v>1</v>
      </c>
      <c r="AN1692">
        <v>0</v>
      </c>
      <c r="AO1692">
        <v>0</v>
      </c>
    </row>
    <row r="1693" spans="1:41" x14ac:dyDescent="0.25">
      <c r="A1693">
        <v>640</v>
      </c>
      <c r="B1693" t="s">
        <v>2371</v>
      </c>
      <c r="C1693" t="s">
        <v>1468</v>
      </c>
      <c r="D1693" t="s">
        <v>1492</v>
      </c>
      <c r="E1693">
        <v>91</v>
      </c>
      <c r="F1693">
        <v>90</v>
      </c>
      <c r="G1693">
        <v>72</v>
      </c>
      <c r="H1693">
        <v>90</v>
      </c>
      <c r="I1693">
        <v>129</v>
      </c>
      <c r="J1693">
        <v>108</v>
      </c>
      <c r="K1693" t="s">
        <v>2372</v>
      </c>
      <c r="L1693" t="s">
        <v>247</v>
      </c>
      <c r="M1693" t="s">
        <v>249</v>
      </c>
      <c r="N1693">
        <v>9.7200000000000006</v>
      </c>
      <c r="O1693">
        <v>9.6699999999999982</v>
      </c>
      <c r="P1693">
        <v>2</v>
      </c>
      <c r="Q1693">
        <v>1</v>
      </c>
      <c r="R1693">
        <f t="shared" si="112"/>
        <v>12</v>
      </c>
      <c r="S1693">
        <f t="shared" si="113"/>
        <v>11</v>
      </c>
      <c r="T1693">
        <f t="shared" si="114"/>
        <v>23</v>
      </c>
      <c r="U1693" t="s">
        <v>1468</v>
      </c>
      <c r="V1693" t="s">
        <v>1492</v>
      </c>
      <c r="W1693" t="s">
        <v>1512</v>
      </c>
      <c r="X1693" t="s">
        <v>429</v>
      </c>
      <c r="Z1693" t="str" cm="1">
        <f t="array" ref="Z1693">IF(ISBLANK(AK1693),_xlfn.LET(
    _xlpm.nameBeforeSlash, IF(ISNUMBER(SEARCH("/", Y1693)), LEFT(Y1693, SEARCH("/", Y1693)-1), Y1693),
    _xlpm.matchRow, IFERROR(MATCH(_xlpm.nameBeforeSlash, AA:AA, 0), ""),
    _xlpm.difference, IF(_xlpm.matchRow="", "", ABS((R1693 + S1693)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),IF(ISBLANK(Y1693),"","Hidden"))</f>
        <v/>
      </c>
      <c r="AA1693" t="s">
        <v>2371</v>
      </c>
      <c r="AC1693" t="s">
        <v>803</v>
      </c>
      <c r="AD1693" t="str">
        <f>_xlfn.XLOOKUP(AC1693,moves!A:A,moves!B:B)</f>
        <v>fighting</v>
      </c>
      <c r="AE1693">
        <f>_xlfn.XLOOKUP(AC1693,moves!A:A,moves!D:D)</f>
        <v>4</v>
      </c>
      <c r="AF1693" t="str">
        <f>_xlfn.XLOOKUP(AC1693,moves!A:A,moves!E:E)</f>
        <v>Ignore the effects of target MODIFY moves.</v>
      </c>
      <c r="AG1693">
        <v>0</v>
      </c>
      <c r="AH1693">
        <v>1</v>
      </c>
      <c r="AI1693">
        <f t="shared" si="115"/>
        <v>0</v>
      </c>
      <c r="AJ1693" t="s">
        <v>867</v>
      </c>
      <c r="AL1693">
        <v>0</v>
      </c>
      <c r="AM1693" cm="1">
        <f t="array" ref="AM1693">IF(AL1693=1,1,
   IF(ISTEXT(AK1693),1,
   IF(AO1693&gt;1,AM1692,
   IF(AI1693=1,
      IF(SUMPRODUCT((LEN($Y$2:$Y$4096)-LEN(SUBSTITUTE($Y$2:$Y$4096,AA1693,"")))/LEN(AA1693))&gt;0,2,1),
      IF(
         SUMPRODUCT((LEN($Y$2:$Y$4096)-LEN(SUBSTITUTE($Y$2:$Y$4096,AA1693,"")))/LEN(AA1693))
         - SUMPRODUCT((LEN($Y$2:$Y$4096)-LEN(SUBSTITUTE($Y$2:$Y$4096,"Alolan "&amp;AA1693,"")))/LEN("Alolan "&amp;AA1693))
         - SUMPRODUCT((LEN($Y$2:$Y$4096)-LEN(SUBSTITUTE($Y$2:$Y$4096,"Galarian "&amp;AA1693,"")))/LEN("Galarian "&amp;AA1693))
         - SUMPRODUCT((LEN($Y$2:$Y$4096)-LEN(SUBSTITUTE($Y$2:$Y$4096,"Hisuian "&amp;AA1693,"")))/LEN("Hisuian "&amp;AA1693))
         - SUMPRODUCT((LEN($Y$2:$Y$4096)-LEN(SUBSTITUTE($Y$2:$Y$4096,"Paldean "&amp;AA1693,"")))/LEN("Paldean "&amp;AA1693))
      &gt;0,2,1)
   ))))</f>
        <v>1</v>
      </c>
      <c r="AN1693">
        <v>0</v>
      </c>
      <c r="AO1693">
        <v>0</v>
      </c>
    </row>
    <row r="1694" spans="1:41" x14ac:dyDescent="0.25">
      <c r="A1694" t="s">
        <v>4417</v>
      </c>
      <c r="B1694" t="s">
        <v>2371</v>
      </c>
      <c r="C1694" t="s">
        <v>1468</v>
      </c>
      <c r="D1694" t="s">
        <v>1492</v>
      </c>
      <c r="E1694">
        <v>91</v>
      </c>
      <c r="F1694">
        <v>90</v>
      </c>
      <c r="G1694">
        <v>72</v>
      </c>
      <c r="H1694">
        <v>90</v>
      </c>
      <c r="I1694">
        <v>129</v>
      </c>
      <c r="J1694">
        <v>108</v>
      </c>
      <c r="K1694" t="s">
        <v>2372</v>
      </c>
      <c r="L1694" t="s">
        <v>247</v>
      </c>
      <c r="M1694" t="s">
        <v>249</v>
      </c>
      <c r="N1694">
        <v>9.7200000000000006</v>
      </c>
      <c r="O1694">
        <v>9.6699999999999982</v>
      </c>
      <c r="P1694">
        <v>2</v>
      </c>
      <c r="Q1694">
        <v>1</v>
      </c>
      <c r="R1694">
        <f t="shared" si="112"/>
        <v>12</v>
      </c>
      <c r="S1694">
        <f t="shared" si="113"/>
        <v>11</v>
      </c>
      <c r="T1694">
        <f t="shared" si="114"/>
        <v>23</v>
      </c>
      <c r="U1694" t="s">
        <v>1468</v>
      </c>
      <c r="V1694" t="s">
        <v>1492</v>
      </c>
      <c r="W1694" t="s">
        <v>1512</v>
      </c>
      <c r="X1694" t="s">
        <v>429</v>
      </c>
      <c r="Z1694" t="str" cm="1">
        <f t="array" ref="Z1694">IF(ISBLANK(AK1694),_xlfn.LET(
    _xlpm.nameBeforeSlash, IF(ISNUMBER(SEARCH("/", Y1694)), LEFT(Y1694, SEARCH("/", Y1694)-1), Y1694),
    _xlpm.matchRow, IFERROR(MATCH(_xlpm.nameBeforeSlash, AA:AA, 0), ""),
    _xlpm.difference, IF(_xlpm.matchRow="", "", ABS((R1694 + S1694)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),IF(ISBLANK(Y1694),"","Hidden"))</f>
        <v/>
      </c>
      <c r="AA1694" t="s">
        <v>5689</v>
      </c>
      <c r="AC1694" t="s">
        <v>6694</v>
      </c>
      <c r="AD1694" t="str">
        <f>_xlfn.XLOOKUP(AC1694,moves!A:A,moves!B:B)</f>
        <v>grass</v>
      </c>
      <c r="AE1694">
        <f>_xlfn.XLOOKUP(AC1694,moves!A:A,moves!D:D)</f>
        <v>4</v>
      </c>
      <c r="AF1694" t="str">
        <f>_xlfn.XLOOKUP(AC1694,moves!A:A,moves!E:E)</f>
        <v>If the target has more health remaining than the user: Deal 2 extra damage.</v>
      </c>
      <c r="AG1694">
        <v>0</v>
      </c>
      <c r="AH1694">
        <v>1</v>
      </c>
      <c r="AI1694">
        <f t="shared" si="115"/>
        <v>1</v>
      </c>
      <c r="AJ1694" t="s">
        <v>867</v>
      </c>
      <c r="AL1694">
        <v>0</v>
      </c>
      <c r="AM1694" cm="1">
        <f t="array" ref="AM1694">IF(AL1694=1,1,
   IF(ISTEXT(AK1694),1,
   IF(AO1694&gt;1,AM1693,
   IF(AI1694=1,
      IF(SUMPRODUCT((LEN($Y$2:$Y$4096)-LEN(SUBSTITUTE($Y$2:$Y$4096,AA1694,"")))/LEN(AA1694))&gt;0,2,1),
      IF(
         SUMPRODUCT((LEN($Y$2:$Y$4096)-LEN(SUBSTITUTE($Y$2:$Y$4096,AA1694,"")))/LEN(AA1694))
         - SUMPRODUCT((LEN($Y$2:$Y$4096)-LEN(SUBSTITUTE($Y$2:$Y$4096,"Alolan "&amp;AA1694,"")))/LEN("Alolan "&amp;AA1694))
         - SUMPRODUCT((LEN($Y$2:$Y$4096)-LEN(SUBSTITUTE($Y$2:$Y$4096,"Galarian "&amp;AA1694,"")))/LEN("Galarian "&amp;AA1694))
         - SUMPRODUCT((LEN($Y$2:$Y$4096)-LEN(SUBSTITUTE($Y$2:$Y$4096,"Hisuian "&amp;AA1694,"")))/LEN("Hisuian "&amp;AA1694))
         - SUMPRODUCT((LEN($Y$2:$Y$4096)-LEN(SUBSTITUTE($Y$2:$Y$4096,"Paldean "&amp;AA1694,"")))/LEN("Paldean "&amp;AA1694))
      &gt;0,2,1)
   ))))</f>
        <v>1</v>
      </c>
      <c r="AN1694">
        <v>0</v>
      </c>
      <c r="AO1694">
        <v>0</v>
      </c>
    </row>
    <row r="1695" spans="1:41" x14ac:dyDescent="0.25">
      <c r="A1695">
        <v>638</v>
      </c>
      <c r="B1695" t="s">
        <v>2367</v>
      </c>
      <c r="C1695" t="s">
        <v>1514</v>
      </c>
      <c r="D1695" t="s">
        <v>1492</v>
      </c>
      <c r="E1695">
        <v>91</v>
      </c>
      <c r="F1695">
        <v>90</v>
      </c>
      <c r="G1695">
        <v>129</v>
      </c>
      <c r="H1695">
        <v>90</v>
      </c>
      <c r="I1695">
        <v>72</v>
      </c>
      <c r="J1695">
        <v>108</v>
      </c>
      <c r="K1695" t="s">
        <v>2368</v>
      </c>
      <c r="L1695" t="s">
        <v>247</v>
      </c>
      <c r="M1695" t="s">
        <v>248</v>
      </c>
      <c r="N1695">
        <v>9.7200000000000006</v>
      </c>
      <c r="O1695">
        <v>9.6699999999999982</v>
      </c>
      <c r="P1695">
        <v>2</v>
      </c>
      <c r="Q1695">
        <v>1</v>
      </c>
      <c r="R1695">
        <f t="shared" si="112"/>
        <v>12</v>
      </c>
      <c r="S1695">
        <f t="shared" si="113"/>
        <v>11</v>
      </c>
      <c r="T1695">
        <f t="shared" ref="T1695:T1700" si="116">SUM(S1695,R1695)</f>
        <v>23</v>
      </c>
      <c r="U1695" t="s">
        <v>1514</v>
      </c>
      <c r="V1695" t="s">
        <v>1492</v>
      </c>
      <c r="W1695" t="s">
        <v>1521</v>
      </c>
      <c r="X1695" t="s">
        <v>429</v>
      </c>
      <c r="Z1695" t="str" cm="1">
        <f t="array" ref="Z1695">IF(ISBLANK(AK1695),_xlfn.LET(
    _xlpm.nameBeforeSlash, IF(ISNUMBER(SEARCH("/", Y1695)), LEFT(Y1695, SEARCH("/", Y1695)-1), Y1695),
    _xlpm.matchRow, IFERROR(MATCH(_xlpm.nameBeforeSlash, AA:AA, 0), ""),
    _xlpm.difference, IF(_xlpm.matchRow="", "", ABS((R1695 + S1695)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),IF(ISBLANK(Y1695),"","Hidden"))</f>
        <v/>
      </c>
      <c r="AA1695" t="s">
        <v>2367</v>
      </c>
      <c r="AC1695" t="s">
        <v>803</v>
      </c>
      <c r="AD1695" t="str">
        <f>_xlfn.XLOOKUP(AC1695,moves!A:A,moves!B:B)</f>
        <v>fighting</v>
      </c>
      <c r="AE1695">
        <f>_xlfn.XLOOKUP(AC1695,moves!A:A,moves!D:D)</f>
        <v>4</v>
      </c>
      <c r="AF1695" t="str">
        <f>_xlfn.XLOOKUP(AC1695,moves!A:A,moves!E:E)</f>
        <v>Ignore the effects of target MODIFY moves.</v>
      </c>
      <c r="AG1695">
        <v>0</v>
      </c>
      <c r="AH1695">
        <v>1</v>
      </c>
      <c r="AI1695">
        <f t="shared" ref="AI1695:AI1700" si="117">IF(ISNUMBER(SEARCH("Shiny ", AA1695)), 1, 0)</f>
        <v>0</v>
      </c>
      <c r="AJ1695" t="s">
        <v>8452</v>
      </c>
      <c r="AL1695">
        <v>0</v>
      </c>
      <c r="AM1695" cm="1">
        <f t="array" ref="AM1695">IF(AL1695=1,1,
   IF(ISTEXT(AK1695),1,
   IF(AO1695&gt;1,AM1694,
   IF(AI1695=1,
      IF(SUMPRODUCT((LEN($Y$2:$Y$4096)-LEN(SUBSTITUTE($Y$2:$Y$4096,AA1695,"")))/LEN(AA1695))&gt;0,2,1),
      IF(
         SUMPRODUCT((LEN($Y$2:$Y$4096)-LEN(SUBSTITUTE($Y$2:$Y$4096,AA1695,"")))/LEN(AA1695))
         - SUMPRODUCT((LEN($Y$2:$Y$4096)-LEN(SUBSTITUTE($Y$2:$Y$4096,"Alolan "&amp;AA1695,"")))/LEN("Alolan "&amp;AA1695))
         - SUMPRODUCT((LEN($Y$2:$Y$4096)-LEN(SUBSTITUTE($Y$2:$Y$4096,"Galarian "&amp;AA1695,"")))/LEN("Galarian "&amp;AA1695))
         - SUMPRODUCT((LEN($Y$2:$Y$4096)-LEN(SUBSTITUTE($Y$2:$Y$4096,"Hisuian "&amp;AA1695,"")))/LEN("Hisuian "&amp;AA1695))
         - SUMPRODUCT((LEN($Y$2:$Y$4096)-LEN(SUBSTITUTE($Y$2:$Y$4096,"Paldean "&amp;AA1695,"")))/LEN("Paldean "&amp;AA1695))
      &gt;0,2,1)
   ))))</f>
        <v>1</v>
      </c>
      <c r="AN1695">
        <v>0</v>
      </c>
      <c r="AO1695">
        <v>0</v>
      </c>
    </row>
    <row r="1696" spans="1:41" x14ac:dyDescent="0.25">
      <c r="A1696" t="s">
        <v>4415</v>
      </c>
      <c r="B1696" t="s">
        <v>2367</v>
      </c>
      <c r="C1696" t="s">
        <v>1514</v>
      </c>
      <c r="D1696" t="s">
        <v>1492</v>
      </c>
      <c r="E1696">
        <v>91</v>
      </c>
      <c r="F1696">
        <v>90</v>
      </c>
      <c r="G1696">
        <v>129</v>
      </c>
      <c r="H1696">
        <v>90</v>
      </c>
      <c r="I1696">
        <v>72</v>
      </c>
      <c r="J1696">
        <v>108</v>
      </c>
      <c r="K1696" t="s">
        <v>2368</v>
      </c>
      <c r="L1696" t="s">
        <v>247</v>
      </c>
      <c r="M1696" t="s">
        <v>248</v>
      </c>
      <c r="N1696">
        <v>9.7200000000000006</v>
      </c>
      <c r="O1696">
        <v>9.6699999999999982</v>
      </c>
      <c r="P1696">
        <v>2</v>
      </c>
      <c r="Q1696">
        <v>1</v>
      </c>
      <c r="R1696">
        <f t="shared" si="112"/>
        <v>12</v>
      </c>
      <c r="S1696">
        <f t="shared" si="113"/>
        <v>11</v>
      </c>
      <c r="T1696">
        <f t="shared" si="116"/>
        <v>23</v>
      </c>
      <c r="U1696" t="s">
        <v>1514</v>
      </c>
      <c r="V1696" t="s">
        <v>1492</v>
      </c>
      <c r="W1696" t="s">
        <v>1521</v>
      </c>
      <c r="X1696" t="s">
        <v>429</v>
      </c>
      <c r="Z1696" t="str" cm="1">
        <f t="array" ref="Z1696">IF(ISBLANK(AK1696),_xlfn.LET(
    _xlpm.nameBeforeSlash, IF(ISNUMBER(SEARCH("/", Y1696)), LEFT(Y1696, SEARCH("/", Y1696)-1), Y1696),
    _xlpm.matchRow, IFERROR(MATCH(_xlpm.nameBeforeSlash, AA:AA, 0), ""),
    _xlpm.difference, IF(_xlpm.matchRow="", "", ABS((R1696 + S1696)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),IF(ISBLANK(Y1696),"","Hidden"))</f>
        <v/>
      </c>
      <c r="AA1696" t="s">
        <v>5687</v>
      </c>
      <c r="AC1696" t="s">
        <v>6692</v>
      </c>
      <c r="AD1696" t="str">
        <f>_xlfn.XLOOKUP(AC1696,moves!A:A,moves!B:B)</f>
        <v>steel</v>
      </c>
      <c r="AE1696">
        <f>_xlfn.XLOOKUP(AC1696,moves!A:A,moves!D:D)</f>
        <v>4</v>
      </c>
      <c r="AF1696" t="str">
        <f>_xlfn.XLOOKUP(AC1696,moves!A:A,moves!E:E)</f>
        <v>Once per battle: The target may not use a move on its next turn.</v>
      </c>
      <c r="AG1696">
        <v>0</v>
      </c>
      <c r="AH1696">
        <v>1</v>
      </c>
      <c r="AI1696">
        <f t="shared" si="117"/>
        <v>1</v>
      </c>
      <c r="AJ1696" t="s">
        <v>8452</v>
      </c>
      <c r="AL1696">
        <v>0</v>
      </c>
      <c r="AM1696" cm="1">
        <f t="array" ref="AM1696">IF(AL1696=1,1,
   IF(ISTEXT(AK1696),1,
   IF(AO1696&gt;1,AM1695,
   IF(AI1696=1,
      IF(SUMPRODUCT((LEN($Y$2:$Y$4096)-LEN(SUBSTITUTE($Y$2:$Y$4096,AA1696,"")))/LEN(AA1696))&gt;0,2,1),
      IF(
         SUMPRODUCT((LEN($Y$2:$Y$4096)-LEN(SUBSTITUTE($Y$2:$Y$4096,AA1696,"")))/LEN(AA1696))
         - SUMPRODUCT((LEN($Y$2:$Y$4096)-LEN(SUBSTITUTE($Y$2:$Y$4096,"Alolan "&amp;AA1696,"")))/LEN("Alolan "&amp;AA1696))
         - SUMPRODUCT((LEN($Y$2:$Y$4096)-LEN(SUBSTITUTE($Y$2:$Y$4096,"Galarian "&amp;AA1696,"")))/LEN("Galarian "&amp;AA1696))
         - SUMPRODUCT((LEN($Y$2:$Y$4096)-LEN(SUBSTITUTE($Y$2:$Y$4096,"Hisuian "&amp;AA1696,"")))/LEN("Hisuian "&amp;AA1696))
         - SUMPRODUCT((LEN($Y$2:$Y$4096)-LEN(SUBSTITUTE($Y$2:$Y$4096,"Paldean "&amp;AA1696,"")))/LEN("Paldean "&amp;AA1696))
      &gt;0,2,1)
   ))))</f>
        <v>1</v>
      </c>
      <c r="AN1696">
        <v>0</v>
      </c>
      <c r="AO1696">
        <v>0</v>
      </c>
    </row>
    <row r="1697" spans="1:41" x14ac:dyDescent="0.25">
      <c r="A1697">
        <v>639</v>
      </c>
      <c r="B1697" t="s">
        <v>2369</v>
      </c>
      <c r="C1697" t="s">
        <v>1546</v>
      </c>
      <c r="D1697" t="s">
        <v>1492</v>
      </c>
      <c r="E1697">
        <v>91</v>
      </c>
      <c r="F1697">
        <v>129</v>
      </c>
      <c r="G1697">
        <v>90</v>
      </c>
      <c r="H1697">
        <v>72</v>
      </c>
      <c r="I1697">
        <v>90</v>
      </c>
      <c r="J1697">
        <v>108</v>
      </c>
      <c r="K1697" t="s">
        <v>2370</v>
      </c>
      <c r="L1697" t="s">
        <v>253</v>
      </c>
      <c r="M1697" t="s">
        <v>249</v>
      </c>
      <c r="N1697">
        <v>11.49</v>
      </c>
      <c r="O1697">
        <v>9.0400000000000009</v>
      </c>
      <c r="P1697">
        <v>1</v>
      </c>
      <c r="Q1697">
        <v>2</v>
      </c>
      <c r="R1697">
        <f t="shared" si="112"/>
        <v>12</v>
      </c>
      <c r="S1697">
        <f t="shared" si="113"/>
        <v>11</v>
      </c>
      <c r="T1697">
        <f t="shared" si="116"/>
        <v>23</v>
      </c>
      <c r="U1697" t="s">
        <v>1546</v>
      </c>
      <c r="V1697" t="s">
        <v>1492</v>
      </c>
      <c r="W1697" t="s">
        <v>1472</v>
      </c>
      <c r="X1697" t="s">
        <v>1514</v>
      </c>
      <c r="Z1697" t="str" cm="1">
        <f t="array" ref="Z1697">IF(ISBLANK(AK1697),_xlfn.LET(
    _xlpm.nameBeforeSlash, IF(ISNUMBER(SEARCH("/", Y1697)), LEFT(Y1697, SEARCH("/", Y1697)-1), Y1697),
    _xlpm.matchRow, IFERROR(MATCH(_xlpm.nameBeforeSlash, AA:AA, 0), ""),
    _xlpm.difference, IF(_xlpm.matchRow="", "", ABS((R1697 + S1697)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),IF(ISBLANK(Y1697),"","Hidden"))</f>
        <v/>
      </c>
      <c r="AA1697" t="s">
        <v>2369</v>
      </c>
      <c r="AC1697" t="s">
        <v>803</v>
      </c>
      <c r="AD1697" t="str">
        <f>_xlfn.XLOOKUP(AC1697,moves!A:A,moves!B:B)</f>
        <v>fighting</v>
      </c>
      <c r="AE1697">
        <f>_xlfn.XLOOKUP(AC1697,moves!A:A,moves!D:D)</f>
        <v>4</v>
      </c>
      <c r="AF1697" t="str">
        <f>_xlfn.XLOOKUP(AC1697,moves!A:A,moves!E:E)</f>
        <v>Ignore the effects of target MODIFY moves.</v>
      </c>
      <c r="AG1697">
        <v>0</v>
      </c>
      <c r="AH1697">
        <v>1</v>
      </c>
      <c r="AI1697">
        <f t="shared" si="117"/>
        <v>0</v>
      </c>
      <c r="AJ1697" t="s">
        <v>8452</v>
      </c>
      <c r="AL1697">
        <v>0</v>
      </c>
      <c r="AM1697" cm="1">
        <f t="array" ref="AM1697">IF(AL1697=1,1,
   IF(ISTEXT(AK1697),1,
   IF(AO1697&gt;1,AM1696,
   IF(AI1697=1,
      IF(SUMPRODUCT((LEN($Y$2:$Y$4096)-LEN(SUBSTITUTE($Y$2:$Y$4096,AA1697,"")))/LEN(AA1697))&gt;0,2,1),
      IF(
         SUMPRODUCT((LEN($Y$2:$Y$4096)-LEN(SUBSTITUTE($Y$2:$Y$4096,AA1697,"")))/LEN(AA1697))
         - SUMPRODUCT((LEN($Y$2:$Y$4096)-LEN(SUBSTITUTE($Y$2:$Y$4096,"Alolan "&amp;AA1697,"")))/LEN("Alolan "&amp;AA1697))
         - SUMPRODUCT((LEN($Y$2:$Y$4096)-LEN(SUBSTITUTE($Y$2:$Y$4096,"Galarian "&amp;AA1697,"")))/LEN("Galarian "&amp;AA1697))
         - SUMPRODUCT((LEN($Y$2:$Y$4096)-LEN(SUBSTITUTE($Y$2:$Y$4096,"Hisuian "&amp;AA1697,"")))/LEN("Hisuian "&amp;AA1697))
         - SUMPRODUCT((LEN($Y$2:$Y$4096)-LEN(SUBSTITUTE($Y$2:$Y$4096,"Paldean "&amp;AA1697,"")))/LEN("Paldean "&amp;AA1697))
      &gt;0,2,1)
   ))))</f>
        <v>1</v>
      </c>
      <c r="AN1697">
        <v>0</v>
      </c>
      <c r="AO1697">
        <v>0</v>
      </c>
    </row>
    <row r="1698" spans="1:41" x14ac:dyDescent="0.25">
      <c r="A1698" t="s">
        <v>4416</v>
      </c>
      <c r="B1698" t="s">
        <v>2369</v>
      </c>
      <c r="C1698" t="s">
        <v>1546</v>
      </c>
      <c r="D1698" t="s">
        <v>1492</v>
      </c>
      <c r="E1698">
        <v>91</v>
      </c>
      <c r="F1698">
        <v>129</v>
      </c>
      <c r="G1698">
        <v>90</v>
      </c>
      <c r="H1698">
        <v>72</v>
      </c>
      <c r="I1698">
        <v>90</v>
      </c>
      <c r="J1698">
        <v>108</v>
      </c>
      <c r="K1698" t="s">
        <v>2370</v>
      </c>
      <c r="L1698" t="s">
        <v>253</v>
      </c>
      <c r="M1698" t="s">
        <v>249</v>
      </c>
      <c r="N1698">
        <v>11.49</v>
      </c>
      <c r="O1698">
        <v>9.0400000000000009</v>
      </c>
      <c r="P1698">
        <v>1</v>
      </c>
      <c r="Q1698">
        <v>2</v>
      </c>
      <c r="R1698">
        <f t="shared" si="112"/>
        <v>12</v>
      </c>
      <c r="S1698">
        <f t="shared" si="113"/>
        <v>11</v>
      </c>
      <c r="T1698">
        <f t="shared" si="116"/>
        <v>23</v>
      </c>
      <c r="U1698" t="s">
        <v>1546</v>
      </c>
      <c r="V1698" t="s">
        <v>1492</v>
      </c>
      <c r="W1698" t="s">
        <v>1472</v>
      </c>
      <c r="X1698" t="s">
        <v>1514</v>
      </c>
      <c r="Z1698" t="str" cm="1">
        <f t="array" ref="Z1698">IF(ISBLANK(AK1698),_xlfn.LET(
    _xlpm.nameBeforeSlash, IF(ISNUMBER(SEARCH("/", Y1698)), LEFT(Y1698, SEARCH("/", Y1698)-1), Y1698),
    _xlpm.matchRow, IFERROR(MATCH(_xlpm.nameBeforeSlash, AA:AA, 0), ""),
    _xlpm.difference, IF(_xlpm.matchRow="", "", ABS((R1698 + S1698)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),IF(ISBLANK(Y1698),"","Hidden"))</f>
        <v/>
      </c>
      <c r="AA1698" t="s">
        <v>5688</v>
      </c>
      <c r="AC1698" t="s">
        <v>6696</v>
      </c>
      <c r="AD1698" t="str">
        <f>_xlfn.XLOOKUP(AC1698,moves!A:A,moves!B:B)</f>
        <v>rock</v>
      </c>
      <c r="AE1698">
        <f>_xlfn.XLOOKUP(AC1698,moves!A:A,moves!D:D)</f>
        <v>0</v>
      </c>
      <c r="AF1698" t="str">
        <f>_xlfn.XLOOKUP(AC1698,moves!A:A,moves!E:E)</f>
        <v>If the target last attacked the user: Deal double the damage taken from that attack to the target.</v>
      </c>
      <c r="AG1698">
        <v>0</v>
      </c>
      <c r="AH1698">
        <v>1</v>
      </c>
      <c r="AI1698">
        <f t="shared" si="117"/>
        <v>1</v>
      </c>
      <c r="AJ1698" t="s">
        <v>8452</v>
      </c>
      <c r="AL1698">
        <v>0</v>
      </c>
      <c r="AM1698" cm="1">
        <f t="array" ref="AM1698">IF(AL1698=1,1,
   IF(ISTEXT(AK1698),1,
   IF(AO1698&gt;1,AM1697,
   IF(AI1698=1,
      IF(SUMPRODUCT((LEN($Y$2:$Y$4096)-LEN(SUBSTITUTE($Y$2:$Y$4096,AA1698,"")))/LEN(AA1698))&gt;0,2,1),
      IF(
         SUMPRODUCT((LEN($Y$2:$Y$4096)-LEN(SUBSTITUTE($Y$2:$Y$4096,AA1698,"")))/LEN(AA1698))
         - SUMPRODUCT((LEN($Y$2:$Y$4096)-LEN(SUBSTITUTE($Y$2:$Y$4096,"Alolan "&amp;AA1698,"")))/LEN("Alolan "&amp;AA1698))
         - SUMPRODUCT((LEN($Y$2:$Y$4096)-LEN(SUBSTITUTE($Y$2:$Y$4096,"Galarian "&amp;AA1698,"")))/LEN("Galarian "&amp;AA1698))
         - SUMPRODUCT((LEN($Y$2:$Y$4096)-LEN(SUBSTITUTE($Y$2:$Y$4096,"Hisuian "&amp;AA1698,"")))/LEN("Hisuian "&amp;AA1698))
         - SUMPRODUCT((LEN($Y$2:$Y$4096)-LEN(SUBSTITUTE($Y$2:$Y$4096,"Paldean "&amp;AA1698,"")))/LEN("Paldean "&amp;AA1698))
      &gt;0,2,1)
   ))))</f>
        <v>1</v>
      </c>
      <c r="AN1698">
        <v>0</v>
      </c>
      <c r="AO1698">
        <v>0</v>
      </c>
    </row>
    <row r="1699" spans="1:41" x14ac:dyDescent="0.25">
      <c r="A1699">
        <v>640</v>
      </c>
      <c r="B1699" t="s">
        <v>2371</v>
      </c>
      <c r="C1699" t="s">
        <v>1468</v>
      </c>
      <c r="D1699" t="s">
        <v>1492</v>
      </c>
      <c r="E1699">
        <v>91</v>
      </c>
      <c r="F1699">
        <v>90</v>
      </c>
      <c r="G1699">
        <v>72</v>
      </c>
      <c r="H1699">
        <v>90</v>
      </c>
      <c r="I1699">
        <v>129</v>
      </c>
      <c r="J1699">
        <v>108</v>
      </c>
      <c r="K1699" t="s">
        <v>2372</v>
      </c>
      <c r="L1699" t="s">
        <v>247</v>
      </c>
      <c r="M1699" t="s">
        <v>249</v>
      </c>
      <c r="N1699">
        <v>9.7200000000000006</v>
      </c>
      <c r="O1699">
        <v>9.6699999999999982</v>
      </c>
      <c r="P1699">
        <v>2</v>
      </c>
      <c r="Q1699">
        <v>1</v>
      </c>
      <c r="R1699">
        <f t="shared" si="112"/>
        <v>12</v>
      </c>
      <c r="S1699">
        <f t="shared" si="113"/>
        <v>11</v>
      </c>
      <c r="T1699">
        <f t="shared" si="116"/>
        <v>23</v>
      </c>
      <c r="U1699" t="s">
        <v>1468</v>
      </c>
      <c r="V1699" t="s">
        <v>1492</v>
      </c>
      <c r="W1699" t="s">
        <v>1512</v>
      </c>
      <c r="X1699" t="s">
        <v>429</v>
      </c>
      <c r="Z1699" t="str" cm="1">
        <f t="array" ref="Z1699">IF(ISBLANK(AK1699),_xlfn.LET(
    _xlpm.nameBeforeSlash, IF(ISNUMBER(SEARCH("/", Y1699)), LEFT(Y1699, SEARCH("/", Y1699)-1), Y1699),
    _xlpm.matchRow, IFERROR(MATCH(_xlpm.nameBeforeSlash, AA:AA, 0), ""),
    _xlpm.difference, IF(_xlpm.matchRow="", "", ABS((R1699 + S1699)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),IF(ISBLANK(Y1699),"","Hidden"))</f>
        <v/>
      </c>
      <c r="AA1699" t="s">
        <v>2371</v>
      </c>
      <c r="AC1699" t="s">
        <v>803</v>
      </c>
      <c r="AD1699" t="str">
        <f>_xlfn.XLOOKUP(AC1699,moves!A:A,moves!B:B)</f>
        <v>fighting</v>
      </c>
      <c r="AE1699">
        <f>_xlfn.XLOOKUP(AC1699,moves!A:A,moves!D:D)</f>
        <v>4</v>
      </c>
      <c r="AF1699" t="str">
        <f>_xlfn.XLOOKUP(AC1699,moves!A:A,moves!E:E)</f>
        <v>Ignore the effects of target MODIFY moves.</v>
      </c>
      <c r="AG1699">
        <v>0</v>
      </c>
      <c r="AH1699">
        <v>1</v>
      </c>
      <c r="AI1699">
        <f t="shared" si="117"/>
        <v>0</v>
      </c>
      <c r="AJ1699" t="s">
        <v>8452</v>
      </c>
      <c r="AL1699">
        <v>0</v>
      </c>
      <c r="AM1699" cm="1">
        <f t="array" ref="AM1699">IF(AL1699=1,1,
   IF(ISTEXT(AK1699),1,
   IF(AO1699&gt;1,AM1698,
   IF(AI1699=1,
      IF(SUMPRODUCT((LEN($Y$2:$Y$4096)-LEN(SUBSTITUTE($Y$2:$Y$4096,AA1699,"")))/LEN(AA1699))&gt;0,2,1),
      IF(
         SUMPRODUCT((LEN($Y$2:$Y$4096)-LEN(SUBSTITUTE($Y$2:$Y$4096,AA1699,"")))/LEN(AA1699))
         - SUMPRODUCT((LEN($Y$2:$Y$4096)-LEN(SUBSTITUTE($Y$2:$Y$4096,"Alolan "&amp;AA1699,"")))/LEN("Alolan "&amp;AA1699))
         - SUMPRODUCT((LEN($Y$2:$Y$4096)-LEN(SUBSTITUTE($Y$2:$Y$4096,"Galarian "&amp;AA1699,"")))/LEN("Galarian "&amp;AA1699))
         - SUMPRODUCT((LEN($Y$2:$Y$4096)-LEN(SUBSTITUTE($Y$2:$Y$4096,"Hisuian "&amp;AA1699,"")))/LEN("Hisuian "&amp;AA1699))
         - SUMPRODUCT((LEN($Y$2:$Y$4096)-LEN(SUBSTITUTE($Y$2:$Y$4096,"Paldean "&amp;AA1699,"")))/LEN("Paldean "&amp;AA1699))
      &gt;0,2,1)
   ))))</f>
        <v>1</v>
      </c>
      <c r="AN1699">
        <v>0</v>
      </c>
      <c r="AO1699">
        <v>0</v>
      </c>
    </row>
    <row r="1700" spans="1:41" x14ac:dyDescent="0.25">
      <c r="A1700" t="s">
        <v>4417</v>
      </c>
      <c r="B1700" t="s">
        <v>2371</v>
      </c>
      <c r="C1700" t="s">
        <v>1468</v>
      </c>
      <c r="D1700" t="s">
        <v>1492</v>
      </c>
      <c r="E1700">
        <v>91</v>
      </c>
      <c r="F1700">
        <v>90</v>
      </c>
      <c r="G1700">
        <v>72</v>
      </c>
      <c r="H1700">
        <v>90</v>
      </c>
      <c r="I1700">
        <v>129</v>
      </c>
      <c r="J1700">
        <v>108</v>
      </c>
      <c r="K1700" t="s">
        <v>2372</v>
      </c>
      <c r="L1700" t="s">
        <v>247</v>
      </c>
      <c r="M1700" t="s">
        <v>249</v>
      </c>
      <c r="N1700">
        <v>9.7200000000000006</v>
      </c>
      <c r="O1700">
        <v>9.6699999999999982</v>
      </c>
      <c r="P1700">
        <v>2</v>
      </c>
      <c r="Q1700">
        <v>1</v>
      </c>
      <c r="R1700">
        <f t="shared" si="112"/>
        <v>12</v>
      </c>
      <c r="S1700">
        <f t="shared" si="113"/>
        <v>11</v>
      </c>
      <c r="T1700">
        <f t="shared" si="116"/>
        <v>23</v>
      </c>
      <c r="U1700" t="s">
        <v>1468</v>
      </c>
      <c r="V1700" t="s">
        <v>1492</v>
      </c>
      <c r="W1700" t="s">
        <v>1512</v>
      </c>
      <c r="X1700" t="s">
        <v>429</v>
      </c>
      <c r="Z1700" t="str" cm="1">
        <f t="array" ref="Z1700">IF(ISBLANK(AK1700),_xlfn.LET(
    _xlpm.nameBeforeSlash, IF(ISNUMBER(SEARCH("/", Y1700)), LEFT(Y1700, SEARCH("/", Y1700)-1), Y1700),
    _xlpm.matchRow, IFERROR(MATCH(_xlpm.nameBeforeSlash, AA:AA, 0), ""),
    _xlpm.difference, IF(_xlpm.matchRow="", "", ABS((R1700 + S1700)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),IF(ISBLANK(Y1700),"","Hidden"))</f>
        <v/>
      </c>
      <c r="AA1700" t="s">
        <v>5689</v>
      </c>
      <c r="AC1700" t="s">
        <v>6694</v>
      </c>
      <c r="AD1700" t="str">
        <f>_xlfn.XLOOKUP(AC1700,moves!A:A,moves!B:B)</f>
        <v>grass</v>
      </c>
      <c r="AE1700">
        <f>_xlfn.XLOOKUP(AC1700,moves!A:A,moves!D:D)</f>
        <v>4</v>
      </c>
      <c r="AF1700" t="str">
        <f>_xlfn.XLOOKUP(AC1700,moves!A:A,moves!E:E)</f>
        <v>If the target has more health remaining than the user: Deal 2 extra damage.</v>
      </c>
      <c r="AG1700">
        <v>0</v>
      </c>
      <c r="AH1700">
        <v>1</v>
      </c>
      <c r="AI1700">
        <f t="shared" si="117"/>
        <v>1</v>
      </c>
      <c r="AJ1700" t="s">
        <v>8452</v>
      </c>
      <c r="AL1700">
        <v>0</v>
      </c>
      <c r="AM1700" cm="1">
        <f t="array" ref="AM1700">IF(AL1700=1,1,
   IF(ISTEXT(AK1700),1,
   IF(AO1700&gt;1,AM1699,
   IF(AI1700=1,
      IF(SUMPRODUCT((LEN($Y$2:$Y$4096)-LEN(SUBSTITUTE($Y$2:$Y$4096,AA1700,"")))/LEN(AA1700))&gt;0,2,1),
      IF(
         SUMPRODUCT((LEN($Y$2:$Y$4096)-LEN(SUBSTITUTE($Y$2:$Y$4096,AA1700,"")))/LEN(AA1700))
         - SUMPRODUCT((LEN($Y$2:$Y$4096)-LEN(SUBSTITUTE($Y$2:$Y$4096,"Alolan "&amp;AA1700,"")))/LEN("Alolan "&amp;AA1700))
         - SUMPRODUCT((LEN($Y$2:$Y$4096)-LEN(SUBSTITUTE($Y$2:$Y$4096,"Galarian "&amp;AA1700,"")))/LEN("Galarian "&amp;AA1700))
         - SUMPRODUCT((LEN($Y$2:$Y$4096)-LEN(SUBSTITUTE($Y$2:$Y$4096,"Hisuian "&amp;AA1700,"")))/LEN("Hisuian "&amp;AA1700))
         - SUMPRODUCT((LEN($Y$2:$Y$4096)-LEN(SUBSTITUTE($Y$2:$Y$4096,"Paldean "&amp;AA1700,"")))/LEN("Paldean "&amp;AA1700))
      &gt;0,2,1)
   ))))</f>
        <v>1</v>
      </c>
      <c r="AN1700">
        <v>0</v>
      </c>
      <c r="AO1700">
        <v>0</v>
      </c>
    </row>
    <row r="1701" spans="1:41" x14ac:dyDescent="0.25">
      <c r="A1701">
        <v>641</v>
      </c>
      <c r="B1701" t="s">
        <v>2373</v>
      </c>
      <c r="C1701" t="s">
        <v>1481</v>
      </c>
      <c r="D1701"/>
      <c r="E1701">
        <v>79</v>
      </c>
      <c r="F1701">
        <v>115</v>
      </c>
      <c r="G1701">
        <v>70</v>
      </c>
      <c r="H1701">
        <v>125</v>
      </c>
      <c r="I1701">
        <v>80</v>
      </c>
      <c r="J1701">
        <v>111</v>
      </c>
      <c r="K1701" t="s">
        <v>2374</v>
      </c>
      <c r="L1701" t="s">
        <v>250</v>
      </c>
      <c r="M1701" t="s">
        <v>249</v>
      </c>
      <c r="N1701">
        <v>11.84</v>
      </c>
      <c r="O1701">
        <v>7.6599999999999993</v>
      </c>
      <c r="P1701">
        <v>1</v>
      </c>
      <c r="Q1701">
        <v>2</v>
      </c>
      <c r="R1701">
        <f t="shared" si="112"/>
        <v>13</v>
      </c>
      <c r="S1701">
        <f t="shared" si="113"/>
        <v>10</v>
      </c>
      <c r="T1701">
        <f t="shared" si="114"/>
        <v>23</v>
      </c>
      <c r="U1701" t="s">
        <v>1481</v>
      </c>
      <c r="V1701" t="s">
        <v>1490</v>
      </c>
      <c r="W1701" t="s">
        <v>1512</v>
      </c>
      <c r="X1701" t="s">
        <v>1546</v>
      </c>
      <c r="Z1701" t="str" cm="1">
        <f t="array" ref="Z1701">IF(ISBLANK(AK1701),_xlfn.LET(
    _xlpm.nameBeforeSlash, IF(ISNUMBER(SEARCH("/", Y1701)), LEFT(Y1701, SEARCH("/", Y1701)-1), Y1701),
    _xlpm.matchRow, IFERROR(MATCH(_xlpm.nameBeforeSlash, AA:AA, 0), ""),
    _xlpm.difference, IF(_xlpm.matchRow="", "", ABS((R1701 + S1701)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),IF(ISBLANK(Y1701),"","Hidden"))</f>
        <v/>
      </c>
      <c r="AA1701" t="s">
        <v>2373</v>
      </c>
      <c r="AB1701" t="s">
        <v>2375</v>
      </c>
      <c r="AC1701" t="s">
        <v>1093</v>
      </c>
      <c r="AD1701" t="str">
        <f>_xlfn.XLOOKUP(AC1701,moves!A:A,moves!B:B)</f>
        <v>flying</v>
      </c>
      <c r="AE1701">
        <f>_xlfn.XLOOKUP(AC1701,moves!A:A,moves!D:D)</f>
        <v>5</v>
      </c>
      <c r="AF1701" t="str">
        <f>_xlfn.XLOOKUP(AC1701,moves!A:A,moves!E:E)</f>
        <v>Critical hits deal +1 damage. If the weather condition is not Rain or Strong Winds: Status symbols deal -2 damage</v>
      </c>
      <c r="AG1701">
        <v>0</v>
      </c>
      <c r="AH1701">
        <v>1</v>
      </c>
      <c r="AI1701">
        <f t="shared" si="115"/>
        <v>0</v>
      </c>
      <c r="AJ1701" t="s">
        <v>8452</v>
      </c>
      <c r="AL1701">
        <v>0</v>
      </c>
      <c r="AM1701" cm="1">
        <f t="array" ref="AM1701">IF(AL1701=1,1,
   IF(ISTEXT(AK1701),1,
   IF(AO1701&gt;1,AM1700,
   IF(AI1701=1,
      IF(SUMPRODUCT((LEN($Y$2:$Y$4096)-LEN(SUBSTITUTE($Y$2:$Y$4096,AA1701,"")))/LEN(AA1701))&gt;0,2,1),
      IF(
         SUMPRODUCT((LEN($Y$2:$Y$4096)-LEN(SUBSTITUTE($Y$2:$Y$4096,AA1701,"")))/LEN(AA1701))
         - SUMPRODUCT((LEN($Y$2:$Y$4096)-LEN(SUBSTITUTE($Y$2:$Y$4096,"Alolan "&amp;AA1701,"")))/LEN("Alolan "&amp;AA1701))
         - SUMPRODUCT((LEN($Y$2:$Y$4096)-LEN(SUBSTITUTE($Y$2:$Y$4096,"Galarian "&amp;AA1701,"")))/LEN("Galarian "&amp;AA1701))
         - SUMPRODUCT((LEN($Y$2:$Y$4096)-LEN(SUBSTITUTE($Y$2:$Y$4096,"Hisuian "&amp;AA1701,"")))/LEN("Hisuian "&amp;AA1701))
         - SUMPRODUCT((LEN($Y$2:$Y$4096)-LEN(SUBSTITUTE($Y$2:$Y$4096,"Paldean "&amp;AA1701,"")))/LEN("Paldean "&amp;AA1701))
      &gt;0,2,1)
   ))))</f>
        <v>1</v>
      </c>
      <c r="AN1701">
        <v>0</v>
      </c>
      <c r="AO1701">
        <v>1</v>
      </c>
    </row>
    <row r="1702" spans="1:41" x14ac:dyDescent="0.25">
      <c r="A1702" t="s">
        <v>2376</v>
      </c>
      <c r="B1702" t="s">
        <v>2373</v>
      </c>
      <c r="C1702" t="s">
        <v>1481</v>
      </c>
      <c r="D1702"/>
      <c r="E1702">
        <v>79</v>
      </c>
      <c r="F1702">
        <v>100</v>
      </c>
      <c r="G1702">
        <v>80</v>
      </c>
      <c r="H1702">
        <v>110</v>
      </c>
      <c r="I1702">
        <v>90</v>
      </c>
      <c r="J1702">
        <v>121</v>
      </c>
      <c r="K1702" t="s">
        <v>2374</v>
      </c>
      <c r="L1702" t="s">
        <v>250</v>
      </c>
      <c r="M1702" t="s">
        <v>249</v>
      </c>
      <c r="N1702">
        <v>11.34</v>
      </c>
      <c r="O1702">
        <v>8.26</v>
      </c>
      <c r="P1702">
        <v>2</v>
      </c>
      <c r="Q1702">
        <v>2</v>
      </c>
      <c r="R1702">
        <f t="shared" si="112"/>
        <v>13</v>
      </c>
      <c r="S1702">
        <f t="shared" si="113"/>
        <v>10</v>
      </c>
      <c r="T1702">
        <f t="shared" si="114"/>
        <v>23</v>
      </c>
      <c r="U1702" t="s">
        <v>1481</v>
      </c>
      <c r="V1702" t="s">
        <v>1490</v>
      </c>
      <c r="W1702" t="s">
        <v>1512</v>
      </c>
      <c r="X1702" t="s">
        <v>1546</v>
      </c>
      <c r="Z1702" t="str" cm="1">
        <f t="array" ref="Z1702">IF(ISBLANK(AK1702),_xlfn.LET(
    _xlpm.nameBeforeSlash, IF(ISNUMBER(SEARCH("/", Y1702)), LEFT(Y1702, SEARCH("/", Y1702)-1), Y1702),
    _xlpm.matchRow, IFERROR(MATCH(_xlpm.nameBeforeSlash, AA:AA, 0), ""),
    _xlpm.difference, IF(_xlpm.matchRow="", "", ABS((R1702 + S1702)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),IF(ISBLANK(Y1702),"","Hidden"))</f>
        <v/>
      </c>
      <c r="AA1702" t="s">
        <v>3202</v>
      </c>
      <c r="AB1702" t="s">
        <v>2377</v>
      </c>
      <c r="AC1702" t="s">
        <v>1094</v>
      </c>
      <c r="AD1702" t="str">
        <f>_xlfn.XLOOKUP(AC1702,moves!A:A,moves!B:B)</f>
        <v>flying</v>
      </c>
      <c r="AE1702">
        <f>_xlfn.XLOOKUP(AC1702,moves!A:A,moves!D:D)</f>
        <v>5</v>
      </c>
      <c r="AF1702" t="str">
        <f>_xlfn.XLOOKUP(AC1702,moves!A:A,moves!E:E)</f>
        <v>Inflict the Frozen status on the targets. Status symbols deal -1 damage.</v>
      </c>
      <c r="AG1702">
        <v>0</v>
      </c>
      <c r="AH1702">
        <v>1</v>
      </c>
      <c r="AI1702">
        <f t="shared" si="115"/>
        <v>0</v>
      </c>
      <c r="AJ1702" t="s">
        <v>8452</v>
      </c>
      <c r="AL1702">
        <v>0</v>
      </c>
      <c r="AM1702" cm="1">
        <f t="array" ref="AM1702">IF(AL1702=1,1,
   IF(ISTEXT(AK1702),1,
   IF(AO1702&gt;1,AM1701,
   IF(AI1702=1,
      IF(SUMPRODUCT((LEN($Y$2:$Y$4096)-LEN(SUBSTITUTE($Y$2:$Y$4096,AA1702,"")))/LEN(AA1702))&gt;0,2,1),
      IF(
         SUMPRODUCT((LEN($Y$2:$Y$4096)-LEN(SUBSTITUTE($Y$2:$Y$4096,AA1702,"")))/LEN(AA1702))
         - SUMPRODUCT((LEN($Y$2:$Y$4096)-LEN(SUBSTITUTE($Y$2:$Y$4096,"Alolan "&amp;AA1702,"")))/LEN("Alolan "&amp;AA1702))
         - SUMPRODUCT((LEN($Y$2:$Y$4096)-LEN(SUBSTITUTE($Y$2:$Y$4096,"Galarian "&amp;AA1702,"")))/LEN("Galarian "&amp;AA1702))
         - SUMPRODUCT((LEN($Y$2:$Y$4096)-LEN(SUBSTITUTE($Y$2:$Y$4096,"Hisuian "&amp;AA1702,"")))/LEN("Hisuian "&amp;AA1702))
         - SUMPRODUCT((LEN($Y$2:$Y$4096)-LEN(SUBSTITUTE($Y$2:$Y$4096,"Paldean "&amp;AA1702,"")))/LEN("Paldean "&amp;AA1702))
      &gt;0,2,1)
   ))))</f>
        <v>1</v>
      </c>
      <c r="AN1702">
        <v>0</v>
      </c>
      <c r="AO1702">
        <v>2</v>
      </c>
    </row>
    <row r="1703" spans="1:41" x14ac:dyDescent="0.25">
      <c r="A1703" t="s">
        <v>4418</v>
      </c>
      <c r="B1703" t="s">
        <v>2373</v>
      </c>
      <c r="C1703" t="s">
        <v>1481</v>
      </c>
      <c r="D1703"/>
      <c r="E1703">
        <v>79</v>
      </c>
      <c r="F1703">
        <v>115</v>
      </c>
      <c r="G1703">
        <v>70</v>
      </c>
      <c r="H1703">
        <v>125</v>
      </c>
      <c r="I1703">
        <v>80</v>
      </c>
      <c r="J1703">
        <v>111</v>
      </c>
      <c r="K1703" t="s">
        <v>2374</v>
      </c>
      <c r="L1703" t="s">
        <v>250</v>
      </c>
      <c r="M1703" t="s">
        <v>249</v>
      </c>
      <c r="N1703">
        <v>11.84</v>
      </c>
      <c r="O1703">
        <v>7.6599999999999993</v>
      </c>
      <c r="P1703">
        <v>1</v>
      </c>
      <c r="Q1703">
        <v>2</v>
      </c>
      <c r="R1703">
        <f t="shared" si="112"/>
        <v>13</v>
      </c>
      <c r="S1703">
        <f t="shared" si="113"/>
        <v>10</v>
      </c>
      <c r="T1703">
        <f t="shared" si="114"/>
        <v>23</v>
      </c>
      <c r="U1703" t="s">
        <v>1481</v>
      </c>
      <c r="V1703" t="s">
        <v>1490</v>
      </c>
      <c r="W1703" t="s">
        <v>1512</v>
      </c>
      <c r="X1703" t="s">
        <v>1546</v>
      </c>
      <c r="Z1703" t="str" cm="1">
        <f t="array" ref="Z1703">IF(ISBLANK(AK1703),_xlfn.LET(
    _xlpm.nameBeforeSlash, IF(ISNUMBER(SEARCH("/", Y1703)), LEFT(Y1703, SEARCH("/", Y1703)-1), Y1703),
    _xlpm.matchRow, IFERROR(MATCH(_xlpm.nameBeforeSlash, AA:AA, 0), ""),
    _xlpm.difference, IF(_xlpm.matchRow="", "", ABS((R1703 + S1703)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),IF(ISBLANK(Y1703),"","Hidden"))</f>
        <v/>
      </c>
      <c r="AA1703" t="s">
        <v>5690</v>
      </c>
      <c r="AB1703" t="s">
        <v>2375</v>
      </c>
      <c r="AC1703" t="s">
        <v>6699</v>
      </c>
      <c r="AD1703" t="str">
        <f>_xlfn.XLOOKUP(AC1703,moves!A:A,moves!B:B)</f>
        <v>flying</v>
      </c>
      <c r="AE1703">
        <f>_xlfn.XLOOKUP(AC1703,moves!A:A,moves!D:D)</f>
        <v>4</v>
      </c>
      <c r="AF1703" t="str">
        <f>_xlfn.XLOOKUP(AC1703,moves!A:A,moves!E:E)</f>
        <v xml:space="preserve"> </v>
      </c>
      <c r="AG1703">
        <v>0</v>
      </c>
      <c r="AH1703">
        <v>1</v>
      </c>
      <c r="AI1703">
        <f t="shared" si="115"/>
        <v>1</v>
      </c>
      <c r="AJ1703" t="s">
        <v>8452</v>
      </c>
      <c r="AL1703">
        <v>0</v>
      </c>
      <c r="AM1703" cm="1">
        <f t="array" ref="AM1703">IF(AL1703=1,1,
   IF(ISTEXT(AK1703),1,
   IF(AO1703&gt;1,AM1702,
   IF(AI1703=1,
      IF(SUMPRODUCT((LEN($Y$2:$Y$4096)-LEN(SUBSTITUTE($Y$2:$Y$4096,AA1703,"")))/LEN(AA1703))&gt;0,2,1),
      IF(
         SUMPRODUCT((LEN($Y$2:$Y$4096)-LEN(SUBSTITUTE($Y$2:$Y$4096,AA1703,"")))/LEN(AA1703))
         - SUMPRODUCT((LEN($Y$2:$Y$4096)-LEN(SUBSTITUTE($Y$2:$Y$4096,"Alolan "&amp;AA1703,"")))/LEN("Alolan "&amp;AA1703))
         - SUMPRODUCT((LEN($Y$2:$Y$4096)-LEN(SUBSTITUTE($Y$2:$Y$4096,"Galarian "&amp;AA1703,"")))/LEN("Galarian "&amp;AA1703))
         - SUMPRODUCT((LEN($Y$2:$Y$4096)-LEN(SUBSTITUTE($Y$2:$Y$4096,"Hisuian "&amp;AA1703,"")))/LEN("Hisuian "&amp;AA1703))
         - SUMPRODUCT((LEN($Y$2:$Y$4096)-LEN(SUBSTITUTE($Y$2:$Y$4096,"Paldean "&amp;AA1703,"")))/LEN("Paldean "&amp;AA1703))
      &gt;0,2,1)
   ))))</f>
        <v>1</v>
      </c>
      <c r="AN1703">
        <v>0</v>
      </c>
      <c r="AO1703">
        <v>1</v>
      </c>
    </row>
    <row r="1704" spans="1:41" x14ac:dyDescent="0.25">
      <c r="A1704" t="s">
        <v>4419</v>
      </c>
      <c r="B1704" t="s">
        <v>2373</v>
      </c>
      <c r="C1704" t="s">
        <v>1481</v>
      </c>
      <c r="D1704"/>
      <c r="E1704">
        <v>79</v>
      </c>
      <c r="F1704">
        <v>100</v>
      </c>
      <c r="G1704">
        <v>80</v>
      </c>
      <c r="H1704">
        <v>110</v>
      </c>
      <c r="I1704">
        <v>90</v>
      </c>
      <c r="J1704">
        <v>121</v>
      </c>
      <c r="K1704" t="s">
        <v>2374</v>
      </c>
      <c r="L1704" t="s">
        <v>250</v>
      </c>
      <c r="M1704" t="s">
        <v>249</v>
      </c>
      <c r="N1704">
        <v>11.34</v>
      </c>
      <c r="O1704">
        <v>8.26</v>
      </c>
      <c r="P1704">
        <v>2</v>
      </c>
      <c r="Q1704">
        <v>2</v>
      </c>
      <c r="R1704">
        <f t="shared" si="112"/>
        <v>13</v>
      </c>
      <c r="S1704">
        <f t="shared" si="113"/>
        <v>10</v>
      </c>
      <c r="T1704">
        <f t="shared" si="114"/>
        <v>23</v>
      </c>
      <c r="U1704" t="s">
        <v>1481</v>
      </c>
      <c r="V1704" t="s">
        <v>1490</v>
      </c>
      <c r="W1704" t="s">
        <v>1512</v>
      </c>
      <c r="X1704" t="s">
        <v>1546</v>
      </c>
      <c r="Z1704" t="str" cm="1">
        <f t="array" ref="Z1704">IF(ISBLANK(AK1704),_xlfn.LET(
    _xlpm.nameBeforeSlash, IF(ISNUMBER(SEARCH("/", Y1704)), LEFT(Y1704, SEARCH("/", Y1704)-1), Y1704),
    _xlpm.matchRow, IFERROR(MATCH(_xlpm.nameBeforeSlash, AA:AA, 0), ""),
    _xlpm.difference, IF(_xlpm.matchRow="", "", ABS((R1704 + S1704)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),IF(ISBLANK(Y1704),"","Hidden"))</f>
        <v/>
      </c>
      <c r="AA1704" t="s">
        <v>5691</v>
      </c>
      <c r="AB1704" t="s">
        <v>2377</v>
      </c>
      <c r="AC1704" t="s">
        <v>6698</v>
      </c>
      <c r="AD1704" t="str">
        <f>_xlfn.XLOOKUP(AC1704,moves!A:A,moves!B:B)</f>
        <v>flying</v>
      </c>
      <c r="AE1704">
        <f>_xlfn.XLOOKUP(AC1704,moves!A:A,moves!D:D)</f>
        <v>4</v>
      </c>
      <c r="AF1704" t="str">
        <f>_xlfn.XLOOKUP(AC1704,moves!A:A,moves!E:E)</f>
        <v>The target may switch out. If the target does not: Put the target's held item into the target's bag.</v>
      </c>
      <c r="AG1704">
        <v>0</v>
      </c>
      <c r="AH1704">
        <v>1</v>
      </c>
      <c r="AI1704">
        <f t="shared" si="115"/>
        <v>1</v>
      </c>
      <c r="AJ1704" t="s">
        <v>8452</v>
      </c>
      <c r="AL1704">
        <v>0</v>
      </c>
      <c r="AM1704" cm="1">
        <f t="array" ref="AM1704">IF(AL1704=1,1,
   IF(ISTEXT(AK1704),1,
   IF(AO1704&gt;1,AM1703,
   IF(AI1704=1,
      IF(SUMPRODUCT((LEN($Y$2:$Y$4096)-LEN(SUBSTITUTE($Y$2:$Y$4096,AA1704,"")))/LEN(AA1704))&gt;0,2,1),
      IF(
         SUMPRODUCT((LEN($Y$2:$Y$4096)-LEN(SUBSTITUTE($Y$2:$Y$4096,AA1704,"")))/LEN(AA1704))
         - SUMPRODUCT((LEN($Y$2:$Y$4096)-LEN(SUBSTITUTE($Y$2:$Y$4096,"Alolan "&amp;AA1704,"")))/LEN("Alolan "&amp;AA1704))
         - SUMPRODUCT((LEN($Y$2:$Y$4096)-LEN(SUBSTITUTE($Y$2:$Y$4096,"Galarian "&amp;AA1704,"")))/LEN("Galarian "&amp;AA1704))
         - SUMPRODUCT((LEN($Y$2:$Y$4096)-LEN(SUBSTITUTE($Y$2:$Y$4096,"Hisuian "&amp;AA1704,"")))/LEN("Hisuian "&amp;AA1704))
         - SUMPRODUCT((LEN($Y$2:$Y$4096)-LEN(SUBSTITUTE($Y$2:$Y$4096,"Paldean "&amp;AA1704,"")))/LEN("Paldean "&amp;AA1704))
      &gt;0,2,1)
   ))))</f>
        <v>1</v>
      </c>
      <c r="AN1704">
        <v>0</v>
      </c>
      <c r="AO1704">
        <v>2</v>
      </c>
    </row>
    <row r="1705" spans="1:41" x14ac:dyDescent="0.25">
      <c r="A1705">
        <v>642</v>
      </c>
      <c r="B1705" t="s">
        <v>2378</v>
      </c>
      <c r="C1705" t="s">
        <v>1521</v>
      </c>
      <c r="D1705" t="s">
        <v>1481</v>
      </c>
      <c r="E1705">
        <v>79</v>
      </c>
      <c r="F1705">
        <v>115</v>
      </c>
      <c r="G1705">
        <v>70</v>
      </c>
      <c r="H1705">
        <v>125</v>
      </c>
      <c r="I1705">
        <v>80</v>
      </c>
      <c r="J1705">
        <v>111</v>
      </c>
      <c r="K1705" t="s">
        <v>2379</v>
      </c>
      <c r="L1705" t="s">
        <v>252</v>
      </c>
      <c r="M1705" t="s">
        <v>249</v>
      </c>
      <c r="N1705">
        <v>11.84</v>
      </c>
      <c r="O1705">
        <v>7.6599999999999993</v>
      </c>
      <c r="P1705">
        <v>1</v>
      </c>
      <c r="Q1705">
        <v>2</v>
      </c>
      <c r="R1705">
        <f t="shared" si="112"/>
        <v>13</v>
      </c>
      <c r="S1705">
        <f t="shared" si="113"/>
        <v>10</v>
      </c>
      <c r="T1705">
        <f t="shared" si="114"/>
        <v>23</v>
      </c>
      <c r="U1705" t="s">
        <v>1521</v>
      </c>
      <c r="V1705" t="s">
        <v>1481</v>
      </c>
      <c r="W1705" t="s">
        <v>429</v>
      </c>
      <c r="X1705" t="s">
        <v>1471</v>
      </c>
      <c r="Z1705" t="str" cm="1">
        <f t="array" ref="Z1705">IF(ISBLANK(AK1705),_xlfn.LET(
    _xlpm.nameBeforeSlash, IF(ISNUMBER(SEARCH("/", Y1705)), LEFT(Y1705, SEARCH("/", Y1705)-1), Y1705),
    _xlpm.matchRow, IFERROR(MATCH(_xlpm.nameBeforeSlash, AA:AA, 0), ""),
    _xlpm.difference, IF(_xlpm.matchRow="", "", ABS((R1705 + S1705)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),IF(ISBLANK(Y1705),"","Hidden"))</f>
        <v/>
      </c>
      <c r="AA1705" t="s">
        <v>2378</v>
      </c>
      <c r="AB1705" t="s">
        <v>2375</v>
      </c>
      <c r="AC1705" t="s">
        <v>420</v>
      </c>
      <c r="AD1705" t="str">
        <f>_xlfn.XLOOKUP(AC1705,moves!A:A,moves!B:B)</f>
        <v>electric</v>
      </c>
      <c r="AE1705">
        <f>_xlfn.XLOOKUP(AC1705,moves!A:A,moves!D:D)</f>
        <v>5</v>
      </c>
      <c r="AF1705" t="str">
        <f>_xlfn.XLOOKUP(AC1705,moves!A:A,moves!E:E)</f>
        <v>If 2 or more status symbols are rolled: Inflict the Paralyzed status on the target.</v>
      </c>
      <c r="AG1705">
        <v>0</v>
      </c>
      <c r="AH1705">
        <v>1</v>
      </c>
      <c r="AI1705">
        <f t="shared" si="115"/>
        <v>0</v>
      </c>
      <c r="AJ1705" t="s">
        <v>8452</v>
      </c>
      <c r="AL1705">
        <v>0</v>
      </c>
      <c r="AM1705" cm="1">
        <f t="array" ref="AM1705">IF(AL1705=1,1,
   IF(ISTEXT(AK1705),1,
   IF(AO1705&gt;1,AM1704,
   IF(AI1705=1,
      IF(SUMPRODUCT((LEN($Y$2:$Y$4096)-LEN(SUBSTITUTE($Y$2:$Y$4096,AA1705,"")))/LEN(AA1705))&gt;0,2,1),
      IF(
         SUMPRODUCT((LEN($Y$2:$Y$4096)-LEN(SUBSTITUTE($Y$2:$Y$4096,AA1705,"")))/LEN(AA1705))
         - SUMPRODUCT((LEN($Y$2:$Y$4096)-LEN(SUBSTITUTE($Y$2:$Y$4096,"Alolan "&amp;AA1705,"")))/LEN("Alolan "&amp;AA1705))
         - SUMPRODUCT((LEN($Y$2:$Y$4096)-LEN(SUBSTITUTE($Y$2:$Y$4096,"Galarian "&amp;AA1705,"")))/LEN("Galarian "&amp;AA1705))
         - SUMPRODUCT((LEN($Y$2:$Y$4096)-LEN(SUBSTITUTE($Y$2:$Y$4096,"Hisuian "&amp;AA1705,"")))/LEN("Hisuian "&amp;AA1705))
         - SUMPRODUCT((LEN($Y$2:$Y$4096)-LEN(SUBSTITUTE($Y$2:$Y$4096,"Paldean "&amp;AA1705,"")))/LEN("Paldean "&amp;AA1705))
      &gt;0,2,1)
   ))))</f>
        <v>1</v>
      </c>
      <c r="AN1705">
        <v>0</v>
      </c>
      <c r="AO1705">
        <v>1</v>
      </c>
    </row>
    <row r="1706" spans="1:41" x14ac:dyDescent="0.25">
      <c r="A1706" t="s">
        <v>2380</v>
      </c>
      <c r="B1706" t="s">
        <v>2378</v>
      </c>
      <c r="C1706" t="s">
        <v>1521</v>
      </c>
      <c r="D1706" t="s">
        <v>1481</v>
      </c>
      <c r="E1706">
        <v>79</v>
      </c>
      <c r="F1706">
        <v>105</v>
      </c>
      <c r="G1706">
        <v>70</v>
      </c>
      <c r="H1706">
        <v>145</v>
      </c>
      <c r="I1706">
        <v>80</v>
      </c>
      <c r="J1706">
        <v>101</v>
      </c>
      <c r="K1706" t="s">
        <v>2379</v>
      </c>
      <c r="L1706" t="s">
        <v>252</v>
      </c>
      <c r="M1706" t="s">
        <v>249</v>
      </c>
      <c r="N1706">
        <v>12.34</v>
      </c>
      <c r="O1706">
        <v>7.6599999999999993</v>
      </c>
      <c r="P1706">
        <v>1</v>
      </c>
      <c r="Q1706">
        <v>2</v>
      </c>
      <c r="R1706">
        <f t="shared" si="112"/>
        <v>13</v>
      </c>
      <c r="S1706">
        <f t="shared" si="113"/>
        <v>10</v>
      </c>
      <c r="T1706">
        <f t="shared" si="114"/>
        <v>23</v>
      </c>
      <c r="U1706" t="s">
        <v>1521</v>
      </c>
      <c r="V1706" t="s">
        <v>1481</v>
      </c>
      <c r="W1706" t="s">
        <v>429</v>
      </c>
      <c r="X1706" t="s">
        <v>1471</v>
      </c>
      <c r="Z1706" t="str" cm="1">
        <f t="array" ref="Z1706">IF(ISBLANK(AK1706),_xlfn.LET(
    _xlpm.nameBeforeSlash, IF(ISNUMBER(SEARCH("/", Y1706)), LEFT(Y1706, SEARCH("/", Y1706)-1), Y1706),
    _xlpm.matchRow, IFERROR(MATCH(_xlpm.nameBeforeSlash, AA:AA, 0), ""),
    _xlpm.difference, IF(_xlpm.matchRow="", "", ABS((R1706 + S1706)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),IF(ISBLANK(Y1706),"","Hidden"))</f>
        <v/>
      </c>
      <c r="AA1706" t="s">
        <v>3203</v>
      </c>
      <c r="AB1706" t="s">
        <v>2377</v>
      </c>
      <c r="AC1706" t="s">
        <v>989</v>
      </c>
      <c r="AD1706" t="str">
        <f>_xlfn.XLOOKUP(AC1706,moves!A:A,moves!B:B)</f>
        <v>electric</v>
      </c>
      <c r="AE1706">
        <f>_xlfn.XLOOKUP(AC1706,moves!A:A,moves!D:D)</f>
        <v>5</v>
      </c>
      <c r="AF1706" t="str">
        <f>_xlfn.XLOOKUP(AC1706,moves!A:A,moves!E:E)</f>
        <v>Inflict the Paralyzed status on the targets. Status symbols deal -1 damage.</v>
      </c>
      <c r="AG1706">
        <v>0</v>
      </c>
      <c r="AH1706">
        <v>1</v>
      </c>
      <c r="AI1706">
        <f t="shared" si="115"/>
        <v>0</v>
      </c>
      <c r="AJ1706" t="s">
        <v>8452</v>
      </c>
      <c r="AL1706">
        <v>0</v>
      </c>
      <c r="AM1706" cm="1">
        <f t="array" ref="AM1706">IF(AL1706=1,1,
   IF(ISTEXT(AK1706),1,
   IF(AO1706&gt;1,AM1705,
   IF(AI1706=1,
      IF(SUMPRODUCT((LEN($Y$2:$Y$4096)-LEN(SUBSTITUTE($Y$2:$Y$4096,AA1706,"")))/LEN(AA1706))&gt;0,2,1),
      IF(
         SUMPRODUCT((LEN($Y$2:$Y$4096)-LEN(SUBSTITUTE($Y$2:$Y$4096,AA1706,"")))/LEN(AA1706))
         - SUMPRODUCT((LEN($Y$2:$Y$4096)-LEN(SUBSTITUTE($Y$2:$Y$4096,"Alolan "&amp;AA1706,"")))/LEN("Alolan "&amp;AA1706))
         - SUMPRODUCT((LEN($Y$2:$Y$4096)-LEN(SUBSTITUTE($Y$2:$Y$4096,"Galarian "&amp;AA1706,"")))/LEN("Galarian "&amp;AA1706))
         - SUMPRODUCT((LEN($Y$2:$Y$4096)-LEN(SUBSTITUTE($Y$2:$Y$4096,"Hisuian "&amp;AA1706,"")))/LEN("Hisuian "&amp;AA1706))
         - SUMPRODUCT((LEN($Y$2:$Y$4096)-LEN(SUBSTITUTE($Y$2:$Y$4096,"Paldean "&amp;AA1706,"")))/LEN("Paldean "&amp;AA1706))
      &gt;0,2,1)
   ))))</f>
        <v>1</v>
      </c>
      <c r="AN1706">
        <v>0</v>
      </c>
      <c r="AO1706">
        <v>2</v>
      </c>
    </row>
    <row r="1707" spans="1:41" x14ac:dyDescent="0.25">
      <c r="A1707" t="s">
        <v>4420</v>
      </c>
      <c r="B1707" t="s">
        <v>2378</v>
      </c>
      <c r="C1707" t="s">
        <v>1521</v>
      </c>
      <c r="D1707" t="s">
        <v>1481</v>
      </c>
      <c r="E1707">
        <v>79</v>
      </c>
      <c r="F1707">
        <v>115</v>
      </c>
      <c r="G1707">
        <v>70</v>
      </c>
      <c r="H1707">
        <v>125</v>
      </c>
      <c r="I1707">
        <v>80</v>
      </c>
      <c r="J1707">
        <v>111</v>
      </c>
      <c r="K1707" t="s">
        <v>2379</v>
      </c>
      <c r="L1707" t="s">
        <v>252</v>
      </c>
      <c r="M1707" t="s">
        <v>249</v>
      </c>
      <c r="N1707">
        <v>11.84</v>
      </c>
      <c r="O1707">
        <v>7.6599999999999993</v>
      </c>
      <c r="P1707">
        <v>1</v>
      </c>
      <c r="Q1707">
        <v>2</v>
      </c>
      <c r="R1707">
        <f t="shared" si="112"/>
        <v>13</v>
      </c>
      <c r="S1707">
        <f t="shared" si="113"/>
        <v>10</v>
      </c>
      <c r="T1707">
        <f t="shared" si="114"/>
        <v>23</v>
      </c>
      <c r="U1707" t="s">
        <v>1521</v>
      </c>
      <c r="V1707" t="s">
        <v>1481</v>
      </c>
      <c r="W1707" t="s">
        <v>429</v>
      </c>
      <c r="X1707" t="s">
        <v>1471</v>
      </c>
      <c r="Z1707" t="str" cm="1">
        <f t="array" ref="Z1707">IF(ISBLANK(AK1707),_xlfn.LET(
    _xlpm.nameBeforeSlash, IF(ISNUMBER(SEARCH("/", Y1707)), LEFT(Y1707, SEARCH("/", Y1707)-1), Y1707),
    _xlpm.matchRow, IFERROR(MATCH(_xlpm.nameBeforeSlash, AA:AA, 0), ""),
    _xlpm.difference, IF(_xlpm.matchRow="", "", ABS((R1707 + S1707)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),IF(ISBLANK(Y1707),"","Hidden"))</f>
        <v/>
      </c>
      <c r="AA1707" t="s">
        <v>5692</v>
      </c>
      <c r="AB1707" t="s">
        <v>2375</v>
      </c>
      <c r="AC1707" t="s">
        <v>6702</v>
      </c>
      <c r="AD1707" t="str">
        <f>_xlfn.XLOOKUP(AC1707,moves!A:A,moves!B:B)</f>
        <v>flying</v>
      </c>
      <c r="AE1707">
        <f>_xlfn.XLOOKUP(AC1707,moves!A:A,moves!D:D)</f>
        <v>4</v>
      </c>
      <c r="AF1707" t="str">
        <f>_xlfn.XLOOKUP(AC1707,moves!A:A,moves!E:E)</f>
        <v>Change the weather condition to Strong Winds.</v>
      </c>
      <c r="AG1707">
        <v>0</v>
      </c>
      <c r="AH1707">
        <v>1</v>
      </c>
      <c r="AI1707">
        <f t="shared" si="115"/>
        <v>1</v>
      </c>
      <c r="AJ1707" t="s">
        <v>8452</v>
      </c>
      <c r="AL1707">
        <v>0</v>
      </c>
      <c r="AM1707" cm="1">
        <f t="array" ref="AM1707">IF(AL1707=1,1,
   IF(ISTEXT(AK1707),1,
   IF(AO1707&gt;1,AM1706,
   IF(AI1707=1,
      IF(SUMPRODUCT((LEN($Y$2:$Y$4096)-LEN(SUBSTITUTE($Y$2:$Y$4096,AA1707,"")))/LEN(AA1707))&gt;0,2,1),
      IF(
         SUMPRODUCT((LEN($Y$2:$Y$4096)-LEN(SUBSTITUTE($Y$2:$Y$4096,AA1707,"")))/LEN(AA1707))
         - SUMPRODUCT((LEN($Y$2:$Y$4096)-LEN(SUBSTITUTE($Y$2:$Y$4096,"Alolan "&amp;AA1707,"")))/LEN("Alolan "&amp;AA1707))
         - SUMPRODUCT((LEN($Y$2:$Y$4096)-LEN(SUBSTITUTE($Y$2:$Y$4096,"Galarian "&amp;AA1707,"")))/LEN("Galarian "&amp;AA1707))
         - SUMPRODUCT((LEN($Y$2:$Y$4096)-LEN(SUBSTITUTE($Y$2:$Y$4096,"Hisuian "&amp;AA1707,"")))/LEN("Hisuian "&amp;AA1707))
         - SUMPRODUCT((LEN($Y$2:$Y$4096)-LEN(SUBSTITUTE($Y$2:$Y$4096,"Paldean "&amp;AA1707,"")))/LEN("Paldean "&amp;AA1707))
      &gt;0,2,1)
   ))))</f>
        <v>1</v>
      </c>
      <c r="AN1707">
        <v>0</v>
      </c>
      <c r="AO1707">
        <v>1</v>
      </c>
    </row>
    <row r="1708" spans="1:41" x14ac:dyDescent="0.25">
      <c r="A1708" t="s">
        <v>4421</v>
      </c>
      <c r="B1708" t="s">
        <v>2378</v>
      </c>
      <c r="C1708" t="s">
        <v>1521</v>
      </c>
      <c r="D1708" t="s">
        <v>1481</v>
      </c>
      <c r="E1708">
        <v>79</v>
      </c>
      <c r="F1708">
        <v>105</v>
      </c>
      <c r="G1708">
        <v>70</v>
      </c>
      <c r="H1708">
        <v>145</v>
      </c>
      <c r="I1708">
        <v>80</v>
      </c>
      <c r="J1708">
        <v>101</v>
      </c>
      <c r="K1708" t="s">
        <v>2379</v>
      </c>
      <c r="L1708" t="s">
        <v>252</v>
      </c>
      <c r="M1708" t="s">
        <v>249</v>
      </c>
      <c r="N1708">
        <v>12.34</v>
      </c>
      <c r="O1708">
        <v>7.6599999999999993</v>
      </c>
      <c r="P1708">
        <v>1</v>
      </c>
      <c r="Q1708">
        <v>2</v>
      </c>
      <c r="R1708">
        <f t="shared" si="112"/>
        <v>13</v>
      </c>
      <c r="S1708">
        <f t="shared" si="113"/>
        <v>10</v>
      </c>
      <c r="T1708">
        <f t="shared" si="114"/>
        <v>23</v>
      </c>
      <c r="U1708" t="s">
        <v>1521</v>
      </c>
      <c r="V1708" t="s">
        <v>1481</v>
      </c>
      <c r="W1708" t="s">
        <v>429</v>
      </c>
      <c r="X1708" t="s">
        <v>1471</v>
      </c>
      <c r="Z1708" t="str" cm="1">
        <f t="array" ref="Z1708">IF(ISBLANK(AK1708),_xlfn.LET(
    _xlpm.nameBeforeSlash, IF(ISNUMBER(SEARCH("/", Y1708)), LEFT(Y1708, SEARCH("/", Y1708)-1), Y1708),
    _xlpm.matchRow, IFERROR(MATCH(_xlpm.nameBeforeSlash, AA:AA, 0), ""),
    _xlpm.difference, IF(_xlpm.matchRow="", "", ABS((R1708 + S1708)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),IF(ISBLANK(Y1708),"","Hidden"))</f>
        <v/>
      </c>
      <c r="AA1708" t="s">
        <v>5693</v>
      </c>
      <c r="AB1708" t="s">
        <v>2377</v>
      </c>
      <c r="AC1708" t="s">
        <v>6701</v>
      </c>
      <c r="AD1708" t="str">
        <f>_xlfn.XLOOKUP(AC1708,moves!A:A,moves!B:B)</f>
        <v>electric</v>
      </c>
      <c r="AE1708">
        <f>_xlfn.XLOOKUP(AC1708,moves!A:A,moves!D:D)</f>
        <v>5</v>
      </c>
      <c r="AF1708" t="str">
        <f>_xlfn.XLOOKUP(AC1708,moves!A:A,moves!E:E)</f>
        <v>Critical hits deal +1 damage. If the weather condition is not Rain or Strong Winds: Status symbols deal -2 damage</v>
      </c>
      <c r="AG1708">
        <v>0</v>
      </c>
      <c r="AH1708">
        <v>1</v>
      </c>
      <c r="AI1708">
        <f t="shared" si="115"/>
        <v>1</v>
      </c>
      <c r="AJ1708" t="s">
        <v>8452</v>
      </c>
      <c r="AL1708">
        <v>0</v>
      </c>
      <c r="AM1708" cm="1">
        <f t="array" ref="AM1708">IF(AL1708=1,1,
   IF(ISTEXT(AK1708),1,
   IF(AO1708&gt;1,AM1707,
   IF(AI1708=1,
      IF(SUMPRODUCT((LEN($Y$2:$Y$4096)-LEN(SUBSTITUTE($Y$2:$Y$4096,AA1708,"")))/LEN(AA1708))&gt;0,2,1),
      IF(
         SUMPRODUCT((LEN($Y$2:$Y$4096)-LEN(SUBSTITUTE($Y$2:$Y$4096,AA1708,"")))/LEN(AA1708))
         - SUMPRODUCT((LEN($Y$2:$Y$4096)-LEN(SUBSTITUTE($Y$2:$Y$4096,"Alolan "&amp;AA1708,"")))/LEN("Alolan "&amp;AA1708))
         - SUMPRODUCT((LEN($Y$2:$Y$4096)-LEN(SUBSTITUTE($Y$2:$Y$4096,"Galarian "&amp;AA1708,"")))/LEN("Galarian "&amp;AA1708))
         - SUMPRODUCT((LEN($Y$2:$Y$4096)-LEN(SUBSTITUTE($Y$2:$Y$4096,"Hisuian "&amp;AA1708,"")))/LEN("Hisuian "&amp;AA1708))
         - SUMPRODUCT((LEN($Y$2:$Y$4096)-LEN(SUBSTITUTE($Y$2:$Y$4096,"Paldean "&amp;AA1708,"")))/LEN("Paldean "&amp;AA1708))
      &gt;0,2,1)
   ))))</f>
        <v>1</v>
      </c>
      <c r="AN1708">
        <v>0</v>
      </c>
      <c r="AO1708">
        <v>2</v>
      </c>
    </row>
    <row r="1709" spans="1:41" x14ac:dyDescent="0.25">
      <c r="A1709">
        <v>643</v>
      </c>
      <c r="B1709" t="s">
        <v>2381</v>
      </c>
      <c r="C1709" t="s">
        <v>1482</v>
      </c>
      <c r="D1709" t="s">
        <v>1479</v>
      </c>
      <c r="E1709">
        <v>100</v>
      </c>
      <c r="F1709">
        <v>120</v>
      </c>
      <c r="G1709">
        <v>100</v>
      </c>
      <c r="H1709">
        <v>150</v>
      </c>
      <c r="I1709">
        <v>120</v>
      </c>
      <c r="J1709">
        <v>90</v>
      </c>
      <c r="K1709" t="s">
        <v>2382</v>
      </c>
      <c r="L1709" t="s">
        <v>262</v>
      </c>
      <c r="M1709" t="s">
        <v>483</v>
      </c>
      <c r="N1709">
        <v>12.3</v>
      </c>
      <c r="O1709">
        <v>10.6</v>
      </c>
      <c r="Q1709">
        <v>2</v>
      </c>
      <c r="R1709">
        <f t="shared" si="112"/>
        <v>12</v>
      </c>
      <c r="S1709">
        <f t="shared" si="113"/>
        <v>13</v>
      </c>
      <c r="T1709">
        <f t="shared" si="114"/>
        <v>25</v>
      </c>
      <c r="U1709" t="s">
        <v>1482</v>
      </c>
      <c r="V1709" t="s">
        <v>1479</v>
      </c>
      <c r="W1709" t="s">
        <v>1471</v>
      </c>
      <c r="X1709" t="s">
        <v>429</v>
      </c>
      <c r="Z1709" t="str" cm="1">
        <f t="array" ref="Z1709">IF(ISBLANK(AK1709),_xlfn.LET(
    _xlpm.nameBeforeSlash, IF(ISNUMBER(SEARCH("/", Y1709)), LEFT(Y1709, SEARCH("/", Y1709)-1), Y1709),
    _xlpm.matchRow, IFERROR(MATCH(_xlpm.nameBeforeSlash, AA:AA, 0), ""),
    _xlpm.difference, IF(_xlpm.matchRow="", "", ABS((R1709 + S1709)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),IF(ISBLANK(Y1709),"","Hidden"))</f>
        <v/>
      </c>
      <c r="AA1709" t="s">
        <v>2381</v>
      </c>
      <c r="AC1709" t="s">
        <v>1070</v>
      </c>
      <c r="AD1709" t="str">
        <f>_xlfn.XLOOKUP(AC1709,moves!A:A,moves!B:B)</f>
        <v>fire</v>
      </c>
      <c r="AE1709">
        <f>_xlfn.XLOOKUP(AC1709,moves!A:A,moves!D:D)</f>
        <v>7</v>
      </c>
      <c r="AF1709" t="str">
        <f>_xlfn.XLOOKUP(AC1709,moves!A:A,moves!E:E)</f>
        <v>If 2 or more status symbols are rolled: Inflict the Burned status on the target. Status symbols deal -1 damage.</v>
      </c>
      <c r="AG1709">
        <v>0</v>
      </c>
      <c r="AH1709">
        <v>1</v>
      </c>
      <c r="AI1709">
        <f t="shared" si="115"/>
        <v>0</v>
      </c>
      <c r="AJ1709" t="s">
        <v>8452</v>
      </c>
      <c r="AL1709">
        <v>0</v>
      </c>
      <c r="AM1709" cm="1">
        <f t="array" ref="AM1709">IF(AL1709=1,1,
   IF(ISTEXT(AK1709),1,
   IF(AO1709&gt;1,AM1708,
   IF(AI1709=1,
      IF(SUMPRODUCT((LEN($Y$2:$Y$4096)-LEN(SUBSTITUTE($Y$2:$Y$4096,AA1709,"")))/LEN(AA1709))&gt;0,2,1),
      IF(
         SUMPRODUCT((LEN($Y$2:$Y$4096)-LEN(SUBSTITUTE($Y$2:$Y$4096,AA1709,"")))/LEN(AA1709))
         - SUMPRODUCT((LEN($Y$2:$Y$4096)-LEN(SUBSTITUTE($Y$2:$Y$4096,"Alolan "&amp;AA1709,"")))/LEN("Alolan "&amp;AA1709))
         - SUMPRODUCT((LEN($Y$2:$Y$4096)-LEN(SUBSTITUTE($Y$2:$Y$4096,"Galarian "&amp;AA1709,"")))/LEN("Galarian "&amp;AA1709))
         - SUMPRODUCT((LEN($Y$2:$Y$4096)-LEN(SUBSTITUTE($Y$2:$Y$4096,"Hisuian "&amp;AA1709,"")))/LEN("Hisuian "&amp;AA1709))
         - SUMPRODUCT((LEN($Y$2:$Y$4096)-LEN(SUBSTITUTE($Y$2:$Y$4096,"Paldean "&amp;AA1709,"")))/LEN("Paldean "&amp;AA1709))
      &gt;0,2,1)
   ))))</f>
        <v>1</v>
      </c>
      <c r="AN1709">
        <v>0</v>
      </c>
      <c r="AO1709">
        <v>0</v>
      </c>
    </row>
    <row r="1710" spans="1:41" x14ac:dyDescent="0.25">
      <c r="A1710" t="s">
        <v>4422</v>
      </c>
      <c r="B1710" t="s">
        <v>2381</v>
      </c>
      <c r="C1710" t="s">
        <v>1482</v>
      </c>
      <c r="D1710" t="s">
        <v>1479</v>
      </c>
      <c r="E1710">
        <v>100</v>
      </c>
      <c r="F1710">
        <v>120</v>
      </c>
      <c r="G1710">
        <v>100</v>
      </c>
      <c r="H1710">
        <v>150</v>
      </c>
      <c r="I1710">
        <v>120</v>
      </c>
      <c r="J1710">
        <v>90</v>
      </c>
      <c r="K1710" t="s">
        <v>2382</v>
      </c>
      <c r="L1710" t="s">
        <v>262</v>
      </c>
      <c r="M1710" t="s">
        <v>483</v>
      </c>
      <c r="N1710">
        <v>12.3</v>
      </c>
      <c r="O1710">
        <v>10.6</v>
      </c>
      <c r="Q1710">
        <v>2</v>
      </c>
      <c r="R1710">
        <f t="shared" si="112"/>
        <v>12</v>
      </c>
      <c r="S1710">
        <f t="shared" si="113"/>
        <v>13</v>
      </c>
      <c r="T1710">
        <f t="shared" si="114"/>
        <v>25</v>
      </c>
      <c r="U1710" t="s">
        <v>1482</v>
      </c>
      <c r="V1710" t="s">
        <v>1479</v>
      </c>
      <c r="W1710" t="s">
        <v>1471</v>
      </c>
      <c r="X1710" t="s">
        <v>429</v>
      </c>
      <c r="Z1710" t="str" cm="1">
        <f t="array" ref="Z1710">IF(ISBLANK(AK1710),_xlfn.LET(
    _xlpm.nameBeforeSlash, IF(ISNUMBER(SEARCH("/", Y1710)), LEFT(Y1710, SEARCH("/", Y1710)-1), Y1710),
    _xlpm.matchRow, IFERROR(MATCH(_xlpm.nameBeforeSlash, AA:AA, 0), ""),
    _xlpm.difference, IF(_xlpm.matchRow="", "", ABS((R1710 + S1710)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),IF(ISBLANK(Y1710),"","Hidden"))</f>
        <v/>
      </c>
      <c r="AA1710" t="s">
        <v>5694</v>
      </c>
      <c r="AC1710" t="s">
        <v>6704</v>
      </c>
      <c r="AD1710" t="str">
        <f>_xlfn.XLOOKUP(AC1710,moves!A:A,moves!B:B)</f>
        <v>fire</v>
      </c>
      <c r="AE1710">
        <f>_xlfn.XLOOKUP(AC1710,moves!A:A,moves!D:D)</f>
        <v>7</v>
      </c>
      <c r="AF1710" t="str">
        <f>_xlfn.XLOOKUP(AC1710,moves!A:A,moves!E:E)</f>
        <v>If 2 or more status symbols are rolled: Inflict the Burned status on the target. Critical hits deal -1 damage.</v>
      </c>
      <c r="AG1710">
        <v>0</v>
      </c>
      <c r="AH1710">
        <v>1</v>
      </c>
      <c r="AI1710">
        <f t="shared" si="115"/>
        <v>1</v>
      </c>
      <c r="AJ1710" t="s">
        <v>8452</v>
      </c>
      <c r="AL1710">
        <v>0</v>
      </c>
      <c r="AM1710" cm="1">
        <f t="array" ref="AM1710">IF(AL1710=1,1,
   IF(ISTEXT(AK1710),1,
   IF(AO1710&gt;1,AM1709,
   IF(AI1710=1,
      IF(SUMPRODUCT((LEN($Y$2:$Y$4096)-LEN(SUBSTITUTE($Y$2:$Y$4096,AA1710,"")))/LEN(AA1710))&gt;0,2,1),
      IF(
         SUMPRODUCT((LEN($Y$2:$Y$4096)-LEN(SUBSTITUTE($Y$2:$Y$4096,AA1710,"")))/LEN(AA1710))
         - SUMPRODUCT((LEN($Y$2:$Y$4096)-LEN(SUBSTITUTE($Y$2:$Y$4096,"Alolan "&amp;AA1710,"")))/LEN("Alolan "&amp;AA1710))
         - SUMPRODUCT((LEN($Y$2:$Y$4096)-LEN(SUBSTITUTE($Y$2:$Y$4096,"Galarian "&amp;AA1710,"")))/LEN("Galarian "&amp;AA1710))
         - SUMPRODUCT((LEN($Y$2:$Y$4096)-LEN(SUBSTITUTE($Y$2:$Y$4096,"Hisuian "&amp;AA1710,"")))/LEN("Hisuian "&amp;AA1710))
         - SUMPRODUCT((LEN($Y$2:$Y$4096)-LEN(SUBSTITUTE($Y$2:$Y$4096,"Paldean "&amp;AA1710,"")))/LEN("Paldean "&amp;AA1710))
      &gt;0,2,1)
   ))))</f>
        <v>1</v>
      </c>
      <c r="AN1710">
        <v>0</v>
      </c>
      <c r="AO1710">
        <v>0</v>
      </c>
    </row>
    <row r="1711" spans="1:41" x14ac:dyDescent="0.25">
      <c r="A1711">
        <v>644</v>
      </c>
      <c r="B1711" t="s">
        <v>2383</v>
      </c>
      <c r="C1711" t="s">
        <v>1482</v>
      </c>
      <c r="D1711" t="s">
        <v>1521</v>
      </c>
      <c r="E1711">
        <v>100</v>
      </c>
      <c r="F1711">
        <v>150</v>
      </c>
      <c r="G1711">
        <v>120</v>
      </c>
      <c r="H1711">
        <v>120</v>
      </c>
      <c r="I1711">
        <v>100</v>
      </c>
      <c r="J1711">
        <v>90</v>
      </c>
      <c r="K1711" t="s">
        <v>2384</v>
      </c>
      <c r="L1711" t="s">
        <v>262</v>
      </c>
      <c r="M1711" t="s">
        <v>483</v>
      </c>
      <c r="N1711">
        <v>12.3</v>
      </c>
      <c r="O1711">
        <v>10.6</v>
      </c>
      <c r="Q1711">
        <v>2</v>
      </c>
      <c r="R1711">
        <f t="shared" si="112"/>
        <v>12</v>
      </c>
      <c r="S1711">
        <f t="shared" si="113"/>
        <v>13</v>
      </c>
      <c r="T1711">
        <f t="shared" si="114"/>
        <v>25</v>
      </c>
      <c r="U1711" t="s">
        <v>1482</v>
      </c>
      <c r="V1711" t="s">
        <v>1521</v>
      </c>
      <c r="W1711" t="s">
        <v>1471</v>
      </c>
      <c r="X1711" t="s">
        <v>1492</v>
      </c>
      <c r="Z1711" t="str" cm="1">
        <f t="array" ref="Z1711">IF(ISBLANK(AK1711),_xlfn.LET(
    _xlpm.nameBeforeSlash, IF(ISNUMBER(SEARCH("/", Y1711)), LEFT(Y1711, SEARCH("/", Y1711)-1), Y1711),
    _xlpm.matchRow, IFERROR(MATCH(_xlpm.nameBeforeSlash, AA:AA, 0), ""),
    _xlpm.difference, IF(_xlpm.matchRow="", "", ABS((R1711 + S1711)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),IF(ISBLANK(Y1711),"","Hidden"))</f>
        <v/>
      </c>
      <c r="AA1711" t="s">
        <v>2383</v>
      </c>
      <c r="AC1711" t="s">
        <v>982</v>
      </c>
      <c r="AD1711" t="str">
        <f>_xlfn.XLOOKUP(AC1711,moves!A:A,moves!B:B)</f>
        <v>electric</v>
      </c>
      <c r="AE1711">
        <f>_xlfn.XLOOKUP(AC1711,moves!A:A,moves!D:D)</f>
        <v>7</v>
      </c>
      <c r="AF1711" t="str">
        <f>_xlfn.XLOOKUP(AC1711,moves!A:A,moves!E:E)</f>
        <v>If 2 or more status symbols are rolled: Inflict the Paralyzed status on the target. Status symbols deal -1 damage.</v>
      </c>
      <c r="AG1711">
        <v>0</v>
      </c>
      <c r="AH1711">
        <v>1</v>
      </c>
      <c r="AI1711">
        <f t="shared" si="115"/>
        <v>0</v>
      </c>
      <c r="AJ1711" t="s">
        <v>8452</v>
      </c>
      <c r="AL1711">
        <v>0</v>
      </c>
      <c r="AM1711" cm="1">
        <f t="array" ref="AM1711">IF(AL1711=1,1,
   IF(ISTEXT(AK1711),1,
   IF(AO1711&gt;1,AM1710,
   IF(AI1711=1,
      IF(SUMPRODUCT((LEN($Y$2:$Y$4096)-LEN(SUBSTITUTE($Y$2:$Y$4096,AA1711,"")))/LEN(AA1711))&gt;0,2,1),
      IF(
         SUMPRODUCT((LEN($Y$2:$Y$4096)-LEN(SUBSTITUTE($Y$2:$Y$4096,AA1711,"")))/LEN(AA1711))
         - SUMPRODUCT((LEN($Y$2:$Y$4096)-LEN(SUBSTITUTE($Y$2:$Y$4096,"Alolan "&amp;AA1711,"")))/LEN("Alolan "&amp;AA1711))
         - SUMPRODUCT((LEN($Y$2:$Y$4096)-LEN(SUBSTITUTE($Y$2:$Y$4096,"Galarian "&amp;AA1711,"")))/LEN("Galarian "&amp;AA1711))
         - SUMPRODUCT((LEN($Y$2:$Y$4096)-LEN(SUBSTITUTE($Y$2:$Y$4096,"Hisuian "&amp;AA1711,"")))/LEN("Hisuian "&amp;AA1711))
         - SUMPRODUCT((LEN($Y$2:$Y$4096)-LEN(SUBSTITUTE($Y$2:$Y$4096,"Paldean "&amp;AA1711,"")))/LEN("Paldean "&amp;AA1711))
      &gt;0,2,1)
   ))))</f>
        <v>1</v>
      </c>
      <c r="AN1711">
        <v>0</v>
      </c>
      <c r="AO1711">
        <v>0</v>
      </c>
    </row>
    <row r="1712" spans="1:41" x14ac:dyDescent="0.25">
      <c r="A1712" t="s">
        <v>4423</v>
      </c>
      <c r="B1712" t="s">
        <v>2383</v>
      </c>
      <c r="C1712" t="s">
        <v>1482</v>
      </c>
      <c r="D1712" t="s">
        <v>1521</v>
      </c>
      <c r="E1712">
        <v>100</v>
      </c>
      <c r="F1712">
        <v>150</v>
      </c>
      <c r="G1712">
        <v>120</v>
      </c>
      <c r="H1712">
        <v>120</v>
      </c>
      <c r="I1712">
        <v>100</v>
      </c>
      <c r="J1712">
        <v>90</v>
      </c>
      <c r="K1712" t="s">
        <v>2384</v>
      </c>
      <c r="L1712" t="s">
        <v>262</v>
      </c>
      <c r="M1712" t="s">
        <v>483</v>
      </c>
      <c r="N1712">
        <v>12.3</v>
      </c>
      <c r="O1712">
        <v>10.6</v>
      </c>
      <c r="Q1712">
        <v>2</v>
      </c>
      <c r="R1712">
        <f t="shared" si="112"/>
        <v>12</v>
      </c>
      <c r="S1712">
        <f t="shared" si="113"/>
        <v>13</v>
      </c>
      <c r="T1712">
        <f t="shared" si="114"/>
        <v>25</v>
      </c>
      <c r="U1712" t="s">
        <v>1482</v>
      </c>
      <c r="V1712" t="s">
        <v>1521</v>
      </c>
      <c r="W1712" t="s">
        <v>1471</v>
      </c>
      <c r="X1712" t="s">
        <v>1492</v>
      </c>
      <c r="Z1712" t="str" cm="1">
        <f t="array" ref="Z1712">IF(ISBLANK(AK1712),_xlfn.LET(
    _xlpm.nameBeforeSlash, IF(ISNUMBER(SEARCH("/", Y1712)), LEFT(Y1712, SEARCH("/", Y1712)-1), Y1712),
    _xlpm.matchRow, IFERROR(MATCH(_xlpm.nameBeforeSlash, AA:AA, 0), ""),
    _xlpm.difference, IF(_xlpm.matchRow="", "", ABS((R1712 + S1712)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),IF(ISBLANK(Y1712),"","Hidden"))</f>
        <v/>
      </c>
      <c r="AA1712" t="s">
        <v>5695</v>
      </c>
      <c r="AC1712" t="s">
        <v>6706</v>
      </c>
      <c r="AD1712" t="str">
        <f>_xlfn.XLOOKUP(AC1712,moves!A:A,moves!B:B)</f>
        <v>electric</v>
      </c>
      <c r="AE1712">
        <f>_xlfn.XLOOKUP(AC1712,moves!A:A,moves!D:D)</f>
        <v>7</v>
      </c>
      <c r="AF1712" t="str">
        <f>_xlfn.XLOOKUP(AC1712,moves!A:A,moves!E:E)</f>
        <v>Critical hits deal -1 damage. The user may split the dice rolled amongst any active Pokémon.</v>
      </c>
      <c r="AG1712">
        <v>0</v>
      </c>
      <c r="AH1712">
        <v>1</v>
      </c>
      <c r="AI1712">
        <f t="shared" si="115"/>
        <v>1</v>
      </c>
      <c r="AJ1712" t="s">
        <v>8452</v>
      </c>
      <c r="AL1712">
        <v>0</v>
      </c>
      <c r="AM1712" cm="1">
        <f t="array" ref="AM1712">IF(AL1712=1,1,
   IF(ISTEXT(AK1712),1,
   IF(AO1712&gt;1,AM1711,
   IF(AI1712=1,
      IF(SUMPRODUCT((LEN($Y$2:$Y$4096)-LEN(SUBSTITUTE($Y$2:$Y$4096,AA1712,"")))/LEN(AA1712))&gt;0,2,1),
      IF(
         SUMPRODUCT((LEN($Y$2:$Y$4096)-LEN(SUBSTITUTE($Y$2:$Y$4096,AA1712,"")))/LEN(AA1712))
         - SUMPRODUCT((LEN($Y$2:$Y$4096)-LEN(SUBSTITUTE($Y$2:$Y$4096,"Alolan "&amp;AA1712,"")))/LEN("Alolan "&amp;AA1712))
         - SUMPRODUCT((LEN($Y$2:$Y$4096)-LEN(SUBSTITUTE($Y$2:$Y$4096,"Galarian "&amp;AA1712,"")))/LEN("Galarian "&amp;AA1712))
         - SUMPRODUCT((LEN($Y$2:$Y$4096)-LEN(SUBSTITUTE($Y$2:$Y$4096,"Hisuian "&amp;AA1712,"")))/LEN("Hisuian "&amp;AA1712))
         - SUMPRODUCT((LEN($Y$2:$Y$4096)-LEN(SUBSTITUTE($Y$2:$Y$4096,"Paldean "&amp;AA1712,"")))/LEN("Paldean "&amp;AA1712))
      &gt;0,2,1)
   ))))</f>
        <v>1</v>
      </c>
      <c r="AN1712">
        <v>0</v>
      </c>
      <c r="AO1712">
        <v>0</v>
      </c>
    </row>
    <row r="1713" spans="1:41" x14ac:dyDescent="0.25">
      <c r="A1713">
        <v>645</v>
      </c>
      <c r="B1713" t="s">
        <v>2385</v>
      </c>
      <c r="C1713" t="s">
        <v>1472</v>
      </c>
      <c r="D1713" t="s">
        <v>1481</v>
      </c>
      <c r="E1713">
        <v>89</v>
      </c>
      <c r="F1713">
        <v>125</v>
      </c>
      <c r="G1713">
        <v>90</v>
      </c>
      <c r="H1713">
        <v>115</v>
      </c>
      <c r="I1713">
        <v>80</v>
      </c>
      <c r="J1713">
        <v>101</v>
      </c>
      <c r="K1713" t="s">
        <v>2386</v>
      </c>
      <c r="L1713" t="s">
        <v>253</v>
      </c>
      <c r="M1713" t="s">
        <v>249</v>
      </c>
      <c r="N1713">
        <v>11.440000000000001</v>
      </c>
      <c r="O1713">
        <v>8.66</v>
      </c>
      <c r="P1713">
        <v>1</v>
      </c>
      <c r="Q1713">
        <v>2</v>
      </c>
      <c r="R1713">
        <f t="shared" si="112"/>
        <v>12</v>
      </c>
      <c r="S1713">
        <f t="shared" si="113"/>
        <v>11</v>
      </c>
      <c r="T1713">
        <f t="shared" si="114"/>
        <v>23</v>
      </c>
      <c r="U1713" t="s">
        <v>1472</v>
      </c>
      <c r="V1713" t="s">
        <v>1481</v>
      </c>
      <c r="W1713" t="s">
        <v>1482</v>
      </c>
      <c r="X1713" t="s">
        <v>1492</v>
      </c>
      <c r="Z1713" t="str" cm="1">
        <f t="array" ref="Z1713">IF(ISBLANK(AK1713),_xlfn.LET(
    _xlpm.nameBeforeSlash, IF(ISNUMBER(SEARCH("/", Y1713)), LEFT(Y1713, SEARCH("/", Y1713)-1), Y1713),
    _xlpm.matchRow, IFERROR(MATCH(_xlpm.nameBeforeSlash, AA:AA, 0), ""),
    _xlpm.difference, IF(_xlpm.matchRow="", "", ABS((R1713 + S1713)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),IF(ISBLANK(Y1713),"","Hidden"))</f>
        <v/>
      </c>
      <c r="AA1713" t="s">
        <v>2385</v>
      </c>
      <c r="AB1713" t="s">
        <v>2375</v>
      </c>
      <c r="AC1713" t="s">
        <v>418</v>
      </c>
      <c r="AD1713" t="str">
        <f>_xlfn.XLOOKUP(AC1713,moves!A:A,moves!B:B)</f>
        <v>ground</v>
      </c>
      <c r="AE1713">
        <f>_xlfn.XLOOKUP(AC1713,moves!A:A,moves!D:D)</f>
        <v>4</v>
      </c>
      <c r="AF1713" t="str">
        <f>_xlfn.XLOOKUP(AC1713,moves!A:A,moves!E:E)</f>
        <v>If 2 or more status symbols are rolled: Deal 2 damage to a Pokémon in the target party that is not the target.</v>
      </c>
      <c r="AG1713">
        <v>0</v>
      </c>
      <c r="AH1713">
        <v>1</v>
      </c>
      <c r="AI1713">
        <f t="shared" si="115"/>
        <v>0</v>
      </c>
      <c r="AJ1713" t="s">
        <v>8452</v>
      </c>
      <c r="AL1713">
        <v>0</v>
      </c>
      <c r="AM1713" cm="1">
        <f t="array" ref="AM1713">IF(AL1713=1,1,
   IF(ISTEXT(AK1713),1,
   IF(AO1713&gt;1,AM1712,
   IF(AI1713=1,
      IF(SUMPRODUCT((LEN($Y$2:$Y$4096)-LEN(SUBSTITUTE($Y$2:$Y$4096,AA1713,"")))/LEN(AA1713))&gt;0,2,1),
      IF(
         SUMPRODUCT((LEN($Y$2:$Y$4096)-LEN(SUBSTITUTE($Y$2:$Y$4096,AA1713,"")))/LEN(AA1713))
         - SUMPRODUCT((LEN($Y$2:$Y$4096)-LEN(SUBSTITUTE($Y$2:$Y$4096,"Alolan "&amp;AA1713,"")))/LEN("Alolan "&amp;AA1713))
         - SUMPRODUCT((LEN($Y$2:$Y$4096)-LEN(SUBSTITUTE($Y$2:$Y$4096,"Galarian "&amp;AA1713,"")))/LEN("Galarian "&amp;AA1713))
         - SUMPRODUCT((LEN($Y$2:$Y$4096)-LEN(SUBSTITUTE($Y$2:$Y$4096,"Hisuian "&amp;AA1713,"")))/LEN("Hisuian "&amp;AA1713))
         - SUMPRODUCT((LEN($Y$2:$Y$4096)-LEN(SUBSTITUTE($Y$2:$Y$4096,"Paldean "&amp;AA1713,"")))/LEN("Paldean "&amp;AA1713))
      &gt;0,2,1)
   ))))</f>
        <v>1</v>
      </c>
      <c r="AN1713">
        <v>0</v>
      </c>
      <c r="AO1713">
        <v>1</v>
      </c>
    </row>
    <row r="1714" spans="1:41" x14ac:dyDescent="0.25">
      <c r="A1714" t="s">
        <v>2387</v>
      </c>
      <c r="B1714" t="s">
        <v>2385</v>
      </c>
      <c r="C1714" t="s">
        <v>1472</v>
      </c>
      <c r="D1714" t="s">
        <v>1481</v>
      </c>
      <c r="E1714">
        <v>89</v>
      </c>
      <c r="F1714">
        <v>145</v>
      </c>
      <c r="G1714">
        <v>90</v>
      </c>
      <c r="H1714">
        <v>105</v>
      </c>
      <c r="I1714">
        <v>80</v>
      </c>
      <c r="J1714">
        <v>91</v>
      </c>
      <c r="K1714" t="s">
        <v>2386</v>
      </c>
      <c r="L1714" t="s">
        <v>253</v>
      </c>
      <c r="M1714" t="s">
        <v>249</v>
      </c>
      <c r="N1714">
        <v>11.940000000000001</v>
      </c>
      <c r="O1714">
        <v>8.66</v>
      </c>
      <c r="Q1714">
        <v>2</v>
      </c>
      <c r="R1714">
        <f t="shared" si="112"/>
        <v>12</v>
      </c>
      <c r="S1714">
        <f t="shared" si="113"/>
        <v>11</v>
      </c>
      <c r="T1714">
        <f t="shared" si="114"/>
        <v>23</v>
      </c>
      <c r="U1714" t="s">
        <v>1472</v>
      </c>
      <c r="V1714" t="s">
        <v>1481</v>
      </c>
      <c r="W1714" t="s">
        <v>1482</v>
      </c>
      <c r="X1714" t="s">
        <v>429</v>
      </c>
      <c r="Z1714" t="str" cm="1">
        <f t="array" ref="Z1714">IF(ISBLANK(AK1714),_xlfn.LET(
    _xlpm.nameBeforeSlash, IF(ISNUMBER(SEARCH("/", Y1714)), LEFT(Y1714, SEARCH("/", Y1714)-1), Y1714),
    _xlpm.matchRow, IFERROR(MATCH(_xlpm.nameBeforeSlash, AA:AA, 0), ""),
    _xlpm.difference, IF(_xlpm.matchRow="", "", ABS((R1714 + S1714)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),IF(ISBLANK(Y1714),"","Hidden"))</f>
        <v/>
      </c>
      <c r="AA1714" t="s">
        <v>3204</v>
      </c>
      <c r="AB1714" t="s">
        <v>2377</v>
      </c>
      <c r="AC1714" t="s">
        <v>1174</v>
      </c>
      <c r="AD1714" t="str">
        <f>_xlfn.XLOOKUP(AC1714,moves!A:A,moves!B:B)</f>
        <v>ground</v>
      </c>
      <c r="AE1714">
        <f>_xlfn.XLOOKUP(AC1714,moves!A:A,moves!D:D)</f>
        <v>5</v>
      </c>
      <c r="AF1714" t="str">
        <f>_xlfn.XLOOKUP(AC1714,moves!A:A,moves!E:E)</f>
        <v>Inflict the Burned status on the targets. Status symbols deal -1 damage.</v>
      </c>
      <c r="AG1714">
        <v>0</v>
      </c>
      <c r="AH1714">
        <v>1</v>
      </c>
      <c r="AI1714">
        <f t="shared" si="115"/>
        <v>0</v>
      </c>
      <c r="AJ1714" t="s">
        <v>8452</v>
      </c>
      <c r="AL1714">
        <v>0</v>
      </c>
      <c r="AM1714" cm="1">
        <f t="array" ref="AM1714">IF(AL1714=1,1,
   IF(ISTEXT(AK1714),1,
   IF(AO1714&gt;1,AM1713,
   IF(AI1714=1,
      IF(SUMPRODUCT((LEN($Y$2:$Y$4096)-LEN(SUBSTITUTE($Y$2:$Y$4096,AA1714,"")))/LEN(AA1714))&gt;0,2,1),
      IF(
         SUMPRODUCT((LEN($Y$2:$Y$4096)-LEN(SUBSTITUTE($Y$2:$Y$4096,AA1714,"")))/LEN(AA1714))
         - SUMPRODUCT((LEN($Y$2:$Y$4096)-LEN(SUBSTITUTE($Y$2:$Y$4096,"Alolan "&amp;AA1714,"")))/LEN("Alolan "&amp;AA1714))
         - SUMPRODUCT((LEN($Y$2:$Y$4096)-LEN(SUBSTITUTE($Y$2:$Y$4096,"Galarian "&amp;AA1714,"")))/LEN("Galarian "&amp;AA1714))
         - SUMPRODUCT((LEN($Y$2:$Y$4096)-LEN(SUBSTITUTE($Y$2:$Y$4096,"Hisuian "&amp;AA1714,"")))/LEN("Hisuian "&amp;AA1714))
         - SUMPRODUCT((LEN($Y$2:$Y$4096)-LEN(SUBSTITUTE($Y$2:$Y$4096,"Paldean "&amp;AA1714,"")))/LEN("Paldean "&amp;AA1714))
      &gt;0,2,1)
   ))))</f>
        <v>1</v>
      </c>
      <c r="AN1714">
        <v>0</v>
      </c>
      <c r="AO1714">
        <v>2</v>
      </c>
    </row>
    <row r="1715" spans="1:41" x14ac:dyDescent="0.25">
      <c r="A1715" t="s">
        <v>4424</v>
      </c>
      <c r="B1715" t="s">
        <v>2385</v>
      </c>
      <c r="C1715" t="s">
        <v>1472</v>
      </c>
      <c r="D1715" t="s">
        <v>1481</v>
      </c>
      <c r="E1715">
        <v>89</v>
      </c>
      <c r="F1715">
        <v>125</v>
      </c>
      <c r="G1715">
        <v>90</v>
      </c>
      <c r="H1715">
        <v>115</v>
      </c>
      <c r="I1715">
        <v>80</v>
      </c>
      <c r="J1715">
        <v>101</v>
      </c>
      <c r="K1715" t="s">
        <v>2386</v>
      </c>
      <c r="L1715" t="s">
        <v>253</v>
      </c>
      <c r="M1715" t="s">
        <v>249</v>
      </c>
      <c r="N1715">
        <v>11.440000000000001</v>
      </c>
      <c r="O1715">
        <v>8.66</v>
      </c>
      <c r="P1715">
        <v>1</v>
      </c>
      <c r="Q1715">
        <v>2</v>
      </c>
      <c r="R1715">
        <f t="shared" si="112"/>
        <v>12</v>
      </c>
      <c r="S1715">
        <f t="shared" si="113"/>
        <v>11</v>
      </c>
      <c r="T1715">
        <f t="shared" si="114"/>
        <v>23</v>
      </c>
      <c r="U1715" t="s">
        <v>1472</v>
      </c>
      <c r="V1715" t="s">
        <v>1481</v>
      </c>
      <c r="W1715" t="s">
        <v>1482</v>
      </c>
      <c r="X1715" t="s">
        <v>1492</v>
      </c>
      <c r="Z1715" t="str" cm="1">
        <f t="array" ref="Z1715">IF(ISBLANK(AK1715),_xlfn.LET(
    _xlpm.nameBeforeSlash, IF(ISNUMBER(SEARCH("/", Y1715)), LEFT(Y1715, SEARCH("/", Y1715)-1), Y1715),
    _xlpm.matchRow, IFERROR(MATCH(_xlpm.nameBeforeSlash, AA:AA, 0), ""),
    _xlpm.difference, IF(_xlpm.matchRow="", "", ABS((R1715 + S1715)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),IF(ISBLANK(Y1715),"","Hidden"))</f>
        <v/>
      </c>
      <c r="AA1715" t="s">
        <v>5696</v>
      </c>
      <c r="AB1715" t="s">
        <v>2375</v>
      </c>
      <c r="AC1715" t="s">
        <v>6708</v>
      </c>
      <c r="AD1715" t="str">
        <f>_xlfn.XLOOKUP(AC1715,moves!A:A,moves!B:B)</f>
        <v>flying</v>
      </c>
      <c r="AE1715">
        <f>_xlfn.XLOOKUP(AC1715,moves!A:A,moves!D:D)</f>
        <v>4</v>
      </c>
      <c r="AF1715" t="str">
        <f>_xlfn.XLOOKUP(AC1715,moves!A:A,moves!E:E)</f>
        <v>Ignore the effects of target MODIFY moves.</v>
      </c>
      <c r="AG1715">
        <v>0</v>
      </c>
      <c r="AH1715">
        <v>1</v>
      </c>
      <c r="AI1715">
        <f t="shared" si="115"/>
        <v>1</v>
      </c>
      <c r="AJ1715" t="s">
        <v>8452</v>
      </c>
      <c r="AL1715">
        <v>0</v>
      </c>
      <c r="AM1715" cm="1">
        <f t="array" ref="AM1715">IF(AL1715=1,1,
   IF(ISTEXT(AK1715),1,
   IF(AO1715&gt;1,AM1714,
   IF(AI1715=1,
      IF(SUMPRODUCT((LEN($Y$2:$Y$4096)-LEN(SUBSTITUTE($Y$2:$Y$4096,AA1715,"")))/LEN(AA1715))&gt;0,2,1),
      IF(
         SUMPRODUCT((LEN($Y$2:$Y$4096)-LEN(SUBSTITUTE($Y$2:$Y$4096,AA1715,"")))/LEN(AA1715))
         - SUMPRODUCT((LEN($Y$2:$Y$4096)-LEN(SUBSTITUTE($Y$2:$Y$4096,"Alolan "&amp;AA1715,"")))/LEN("Alolan "&amp;AA1715))
         - SUMPRODUCT((LEN($Y$2:$Y$4096)-LEN(SUBSTITUTE($Y$2:$Y$4096,"Galarian "&amp;AA1715,"")))/LEN("Galarian "&amp;AA1715))
         - SUMPRODUCT((LEN($Y$2:$Y$4096)-LEN(SUBSTITUTE($Y$2:$Y$4096,"Hisuian "&amp;AA1715,"")))/LEN("Hisuian "&amp;AA1715))
         - SUMPRODUCT((LEN($Y$2:$Y$4096)-LEN(SUBSTITUTE($Y$2:$Y$4096,"Paldean "&amp;AA1715,"")))/LEN("Paldean "&amp;AA1715))
      &gt;0,2,1)
   ))))</f>
        <v>1</v>
      </c>
      <c r="AN1715">
        <v>0</v>
      </c>
      <c r="AO1715">
        <v>1</v>
      </c>
    </row>
    <row r="1716" spans="1:41" x14ac:dyDescent="0.25">
      <c r="A1716" t="s">
        <v>4425</v>
      </c>
      <c r="B1716" t="s">
        <v>2385</v>
      </c>
      <c r="C1716" t="s">
        <v>1472</v>
      </c>
      <c r="D1716" t="s">
        <v>1481</v>
      </c>
      <c r="E1716">
        <v>89</v>
      </c>
      <c r="F1716">
        <v>145</v>
      </c>
      <c r="G1716">
        <v>90</v>
      </c>
      <c r="H1716">
        <v>105</v>
      </c>
      <c r="I1716">
        <v>80</v>
      </c>
      <c r="J1716">
        <v>91</v>
      </c>
      <c r="K1716" t="s">
        <v>2386</v>
      </c>
      <c r="L1716" t="s">
        <v>253</v>
      </c>
      <c r="M1716" t="s">
        <v>249</v>
      </c>
      <c r="N1716">
        <v>11.940000000000001</v>
      </c>
      <c r="O1716">
        <v>8.66</v>
      </c>
      <c r="Q1716">
        <v>2</v>
      </c>
      <c r="R1716">
        <f t="shared" si="112"/>
        <v>12</v>
      </c>
      <c r="S1716">
        <f t="shared" si="113"/>
        <v>11</v>
      </c>
      <c r="T1716">
        <f t="shared" si="114"/>
        <v>23</v>
      </c>
      <c r="U1716" t="s">
        <v>1472</v>
      </c>
      <c r="V1716" t="s">
        <v>1481</v>
      </c>
      <c r="W1716" t="s">
        <v>1482</v>
      </c>
      <c r="X1716" t="s">
        <v>429</v>
      </c>
      <c r="Z1716" t="str" cm="1">
        <f t="array" ref="Z1716">IF(ISBLANK(AK1716),_xlfn.LET(
    _xlpm.nameBeforeSlash, IF(ISNUMBER(SEARCH("/", Y1716)), LEFT(Y1716, SEARCH("/", Y1716)-1), Y1716),
    _xlpm.matchRow, IFERROR(MATCH(_xlpm.nameBeforeSlash, AA:AA, 0), ""),
    _xlpm.difference, IF(_xlpm.matchRow="", "", ABS((R1716 + S1716)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),IF(ISBLANK(Y1716),"","Hidden"))</f>
        <v/>
      </c>
      <c r="AA1716" t="s">
        <v>5697</v>
      </c>
      <c r="AB1716" t="s">
        <v>2377</v>
      </c>
      <c r="AC1716" t="s">
        <v>6707</v>
      </c>
      <c r="AD1716" t="str">
        <f>_xlfn.XLOOKUP(AC1716,moves!A:A,moves!B:B)</f>
        <v>ground</v>
      </c>
      <c r="AE1716">
        <f>_xlfn.XLOOKUP(AC1716,moves!A:A,moves!D:D)</f>
        <v>4</v>
      </c>
      <c r="AF1716" t="str">
        <f>_xlfn.XLOOKUP(AC1716,moves!A:A,moves!E:E)</f>
        <v>The type of this move may be changed to Rock- or Flying-type.</v>
      </c>
      <c r="AG1716">
        <v>0</v>
      </c>
      <c r="AH1716">
        <v>1</v>
      </c>
      <c r="AI1716">
        <f t="shared" si="115"/>
        <v>1</v>
      </c>
      <c r="AJ1716" t="s">
        <v>8452</v>
      </c>
      <c r="AL1716">
        <v>0</v>
      </c>
      <c r="AM1716" cm="1">
        <f t="array" ref="AM1716">IF(AL1716=1,1,
   IF(ISTEXT(AK1716),1,
   IF(AO1716&gt;1,AM1715,
   IF(AI1716=1,
      IF(SUMPRODUCT((LEN($Y$2:$Y$4096)-LEN(SUBSTITUTE($Y$2:$Y$4096,AA1716,"")))/LEN(AA1716))&gt;0,2,1),
      IF(
         SUMPRODUCT((LEN($Y$2:$Y$4096)-LEN(SUBSTITUTE($Y$2:$Y$4096,AA1716,"")))/LEN(AA1716))
         - SUMPRODUCT((LEN($Y$2:$Y$4096)-LEN(SUBSTITUTE($Y$2:$Y$4096,"Alolan "&amp;AA1716,"")))/LEN("Alolan "&amp;AA1716))
         - SUMPRODUCT((LEN($Y$2:$Y$4096)-LEN(SUBSTITUTE($Y$2:$Y$4096,"Galarian "&amp;AA1716,"")))/LEN("Galarian "&amp;AA1716))
         - SUMPRODUCT((LEN($Y$2:$Y$4096)-LEN(SUBSTITUTE($Y$2:$Y$4096,"Hisuian "&amp;AA1716,"")))/LEN("Hisuian "&amp;AA1716))
         - SUMPRODUCT((LEN($Y$2:$Y$4096)-LEN(SUBSTITUTE($Y$2:$Y$4096,"Paldean "&amp;AA1716,"")))/LEN("Paldean "&amp;AA1716))
      &gt;0,2,1)
   ))))</f>
        <v>1</v>
      </c>
      <c r="AN1716">
        <v>0</v>
      </c>
      <c r="AO1716">
        <v>2</v>
      </c>
    </row>
    <row r="1717" spans="1:41" x14ac:dyDescent="0.25">
      <c r="A1717">
        <v>646</v>
      </c>
      <c r="B1717" t="s">
        <v>2388</v>
      </c>
      <c r="C1717" t="s">
        <v>1482</v>
      </c>
      <c r="D1717" t="s">
        <v>1209</v>
      </c>
      <c r="E1717">
        <v>125</v>
      </c>
      <c r="F1717">
        <v>130</v>
      </c>
      <c r="G1717">
        <v>90</v>
      </c>
      <c r="H1717">
        <v>130</v>
      </c>
      <c r="I1717">
        <v>90</v>
      </c>
      <c r="J1717">
        <v>95</v>
      </c>
      <c r="K1717" t="s">
        <v>2389</v>
      </c>
      <c r="L1717" t="s">
        <v>262</v>
      </c>
      <c r="M1717" t="s">
        <v>483</v>
      </c>
      <c r="N1717">
        <v>11.6</v>
      </c>
      <c r="O1717">
        <v>10.4</v>
      </c>
      <c r="Q1717">
        <v>3</v>
      </c>
      <c r="R1717">
        <f t="shared" si="112"/>
        <v>12</v>
      </c>
      <c r="S1717">
        <f t="shared" si="113"/>
        <v>13</v>
      </c>
      <c r="T1717">
        <f t="shared" si="114"/>
        <v>25</v>
      </c>
      <c r="U1717" t="s">
        <v>1482</v>
      </c>
      <c r="V1717" t="s">
        <v>1209</v>
      </c>
      <c r="W1717" t="s">
        <v>1512</v>
      </c>
      <c r="X1717" t="s">
        <v>1481</v>
      </c>
      <c r="Z1717" t="str" cm="1">
        <f t="array" ref="Z1717">IF(ISBLANK(AK1717),_xlfn.LET(
    _xlpm.nameBeforeSlash, IF(ISNUMBER(SEARCH("/", Y1717)), LEFT(Y1717, SEARCH("/", Y1717)-1), Y1717),
    _xlpm.matchRow, IFERROR(MATCH(_xlpm.nameBeforeSlash, AA:AA, 0), ""),
    _xlpm.difference, IF(_xlpm.matchRow="", "", ABS((R1717 + S1717)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),IF(ISBLANK(Y1717),"","Hidden"))</f>
        <v/>
      </c>
      <c r="AA1717" t="s">
        <v>2388</v>
      </c>
      <c r="AC1717" t="s">
        <v>1208</v>
      </c>
      <c r="AD1717" t="str">
        <f>_xlfn.XLOOKUP(AC1717,moves!A:A,moves!B:B)</f>
        <v>Ice</v>
      </c>
      <c r="AE1717">
        <f>_xlfn.XLOOKUP(AC1717,moves!A:A,moves!D:D)</f>
        <v>3</v>
      </c>
      <c r="AF1717" t="str">
        <f>_xlfn.XLOOKUP(AC1717,moves!A:A,moves!E:E)</f>
        <v>Each time this move is used: Inflict the Frozen status on the targets and Decrease the target's initiative by 1.</v>
      </c>
      <c r="AG1717">
        <v>0</v>
      </c>
      <c r="AH1717">
        <v>1</v>
      </c>
      <c r="AI1717">
        <f t="shared" si="115"/>
        <v>0</v>
      </c>
      <c r="AJ1717" t="s">
        <v>8452</v>
      </c>
      <c r="AL1717">
        <v>0</v>
      </c>
      <c r="AM1717" cm="1">
        <f t="array" ref="AM1717">IF(AL1717=1,1,
   IF(ISTEXT(AK1717),1,
   IF(AO1717&gt;1,AM1716,
   IF(AI1717=1,
      IF(SUMPRODUCT((LEN($Y$2:$Y$4096)-LEN(SUBSTITUTE($Y$2:$Y$4096,AA1717,"")))/LEN(AA1717))&gt;0,2,1),
      IF(
         SUMPRODUCT((LEN($Y$2:$Y$4096)-LEN(SUBSTITUTE($Y$2:$Y$4096,AA1717,"")))/LEN(AA1717))
         - SUMPRODUCT((LEN($Y$2:$Y$4096)-LEN(SUBSTITUTE($Y$2:$Y$4096,"Alolan "&amp;AA1717,"")))/LEN("Alolan "&amp;AA1717))
         - SUMPRODUCT((LEN($Y$2:$Y$4096)-LEN(SUBSTITUTE($Y$2:$Y$4096,"Galarian "&amp;AA1717,"")))/LEN("Galarian "&amp;AA1717))
         - SUMPRODUCT((LEN($Y$2:$Y$4096)-LEN(SUBSTITUTE($Y$2:$Y$4096,"Hisuian "&amp;AA1717,"")))/LEN("Hisuian "&amp;AA1717))
         - SUMPRODUCT((LEN($Y$2:$Y$4096)-LEN(SUBSTITUTE($Y$2:$Y$4096,"Paldean "&amp;AA1717,"")))/LEN("Paldean "&amp;AA1717))
      &gt;0,2,1)
   ))))</f>
        <v>1</v>
      </c>
      <c r="AN1717">
        <v>0</v>
      </c>
      <c r="AO1717">
        <v>1</v>
      </c>
    </row>
    <row r="1718" spans="1:41" x14ac:dyDescent="0.25">
      <c r="A1718" t="s">
        <v>2390</v>
      </c>
      <c r="B1718" t="s">
        <v>2388</v>
      </c>
      <c r="C1718" t="s">
        <v>1482</v>
      </c>
      <c r="D1718" t="s">
        <v>1209</v>
      </c>
      <c r="E1718">
        <v>125</v>
      </c>
      <c r="F1718">
        <v>170</v>
      </c>
      <c r="G1718">
        <v>100</v>
      </c>
      <c r="H1718">
        <v>120</v>
      </c>
      <c r="I1718">
        <v>90</v>
      </c>
      <c r="J1718">
        <v>95</v>
      </c>
      <c r="K1718" t="s">
        <v>2389</v>
      </c>
      <c r="L1718" t="s">
        <v>262</v>
      </c>
      <c r="M1718" t="s">
        <v>483</v>
      </c>
      <c r="N1718">
        <v>13.5</v>
      </c>
      <c r="O1718">
        <v>10.7</v>
      </c>
      <c r="Q1718">
        <v>2</v>
      </c>
      <c r="R1718">
        <f t="shared" si="112"/>
        <v>14</v>
      </c>
      <c r="S1718">
        <f t="shared" si="113"/>
        <v>13</v>
      </c>
      <c r="T1718">
        <f t="shared" si="114"/>
        <v>27</v>
      </c>
      <c r="U1718" t="s">
        <v>1482</v>
      </c>
      <c r="V1718" t="s">
        <v>1209</v>
      </c>
      <c r="W1718" t="s">
        <v>1521</v>
      </c>
      <c r="X1718" t="s">
        <v>1481</v>
      </c>
      <c r="Z1718" t="str" cm="1">
        <f t="array" ref="Z1718">IF(ISBLANK(AK1718),_xlfn.LET(
    _xlpm.nameBeforeSlash, IF(ISNUMBER(SEARCH("/", Y1718)), LEFT(Y1718, SEARCH("/", Y1718)-1), Y1718),
    _xlpm.matchRow, IFERROR(MATCH(_xlpm.nameBeforeSlash, AA:AA, 0), ""),
    _xlpm.difference, IF(_xlpm.matchRow="", "", ABS((R1718 + S1718)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),IF(ISBLANK(Y1718),"","Hidden"))</f>
        <v/>
      </c>
      <c r="AA1718" t="s">
        <v>3205</v>
      </c>
      <c r="AB1718" t="s">
        <v>2391</v>
      </c>
      <c r="AC1718" t="s">
        <v>1195</v>
      </c>
      <c r="AD1718" t="str">
        <f>_xlfn.XLOOKUP(AC1718,moves!A:A,moves!B:B)</f>
        <v>ice</v>
      </c>
      <c r="AE1718">
        <f>_xlfn.XLOOKUP(AC1718,moves!A:A,moves!D:D)</f>
        <v>7</v>
      </c>
      <c r="AF1718" t="str">
        <f>_xlfn.XLOOKUP(AC1718,moves!A:A,moves!E:E)</f>
        <v>If 3 or more status symbols are rolled: Inflict the Paralyzed and Frozen status on the target, simultaneously.</v>
      </c>
      <c r="AG1718">
        <v>0</v>
      </c>
      <c r="AH1718">
        <v>1</v>
      </c>
      <c r="AI1718">
        <f t="shared" si="115"/>
        <v>0</v>
      </c>
      <c r="AJ1718" t="s">
        <v>8452</v>
      </c>
      <c r="AL1718">
        <v>0</v>
      </c>
      <c r="AM1718" cm="1">
        <f t="array" ref="AM1718">IF(AL1718=1,1,
   IF(ISTEXT(AK1718),1,
   IF(AO1718&gt;1,AM1717,
   IF(AI1718=1,
      IF(SUMPRODUCT((LEN($Y$2:$Y$4096)-LEN(SUBSTITUTE($Y$2:$Y$4096,AA1718,"")))/LEN(AA1718))&gt;0,2,1),
      IF(
         SUMPRODUCT((LEN($Y$2:$Y$4096)-LEN(SUBSTITUTE($Y$2:$Y$4096,AA1718,"")))/LEN(AA1718))
         - SUMPRODUCT((LEN($Y$2:$Y$4096)-LEN(SUBSTITUTE($Y$2:$Y$4096,"Alolan "&amp;AA1718,"")))/LEN("Alolan "&amp;AA1718))
         - SUMPRODUCT((LEN($Y$2:$Y$4096)-LEN(SUBSTITUTE($Y$2:$Y$4096,"Galarian "&amp;AA1718,"")))/LEN("Galarian "&amp;AA1718))
         - SUMPRODUCT((LEN($Y$2:$Y$4096)-LEN(SUBSTITUTE($Y$2:$Y$4096,"Hisuian "&amp;AA1718,"")))/LEN("Hisuian "&amp;AA1718))
         - SUMPRODUCT((LEN($Y$2:$Y$4096)-LEN(SUBSTITUTE($Y$2:$Y$4096,"Paldean "&amp;AA1718,"")))/LEN("Paldean "&amp;AA1718))
      &gt;0,2,1)
   ))))</f>
        <v>1</v>
      </c>
      <c r="AN1718">
        <v>0</v>
      </c>
      <c r="AO1718">
        <v>2</v>
      </c>
    </row>
    <row r="1719" spans="1:41" x14ac:dyDescent="0.25">
      <c r="A1719" t="s">
        <v>2392</v>
      </c>
      <c r="B1719" t="s">
        <v>2388</v>
      </c>
      <c r="C1719" t="s">
        <v>1482</v>
      </c>
      <c r="D1719" t="s">
        <v>1209</v>
      </c>
      <c r="E1719">
        <v>125</v>
      </c>
      <c r="F1719">
        <v>120</v>
      </c>
      <c r="G1719">
        <v>90</v>
      </c>
      <c r="H1719">
        <v>170</v>
      </c>
      <c r="I1719">
        <v>100</v>
      </c>
      <c r="J1719">
        <v>95</v>
      </c>
      <c r="K1719" t="s">
        <v>2389</v>
      </c>
      <c r="L1719" t="s">
        <v>262</v>
      </c>
      <c r="M1719" t="s">
        <v>483</v>
      </c>
      <c r="N1719">
        <v>13.5</v>
      </c>
      <c r="O1719">
        <v>10.7</v>
      </c>
      <c r="Q1719">
        <v>2</v>
      </c>
      <c r="R1719">
        <f t="shared" si="112"/>
        <v>14</v>
      </c>
      <c r="S1719">
        <f t="shared" si="113"/>
        <v>13</v>
      </c>
      <c r="T1719">
        <f t="shared" si="114"/>
        <v>27</v>
      </c>
      <c r="U1719" t="s">
        <v>1482</v>
      </c>
      <c r="V1719" t="s">
        <v>1209</v>
      </c>
      <c r="W1719" t="s">
        <v>1479</v>
      </c>
      <c r="X1719" t="s">
        <v>1481</v>
      </c>
      <c r="Z1719" t="str" cm="1">
        <f t="array" ref="Z1719">IF(ISBLANK(AK1719),_xlfn.LET(
    _xlpm.nameBeforeSlash, IF(ISNUMBER(SEARCH("/", Y1719)), LEFT(Y1719, SEARCH("/", Y1719)-1), Y1719),
    _xlpm.matchRow, IFERROR(MATCH(_xlpm.nameBeforeSlash, AA:AA, 0), ""),
    _xlpm.difference, IF(_xlpm.matchRow="", "", ABS((R1719 + S1719)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),IF(ISBLANK(Y1719),"","Hidden"))</f>
        <v/>
      </c>
      <c r="AA1719" t="s">
        <v>3206</v>
      </c>
      <c r="AB1719" t="s">
        <v>2393</v>
      </c>
      <c r="AC1719" t="s">
        <v>1196</v>
      </c>
      <c r="AD1719" t="str">
        <f>_xlfn.XLOOKUP(AC1719,moves!A:A,moves!B:B)</f>
        <v>ice</v>
      </c>
      <c r="AE1719">
        <f>_xlfn.XLOOKUP(AC1719,moves!A:A,moves!D:D)</f>
        <v>7</v>
      </c>
      <c r="AF1719" t="str">
        <f>_xlfn.XLOOKUP(AC1719,moves!A:A,moves!E:E)</f>
        <v>If 3 or more status symbols are rolled: Inflict the Burned and Frozen status on the target, simultaneously.</v>
      </c>
      <c r="AG1719">
        <v>0</v>
      </c>
      <c r="AH1719">
        <v>1</v>
      </c>
      <c r="AI1719">
        <f t="shared" si="115"/>
        <v>0</v>
      </c>
      <c r="AJ1719" t="s">
        <v>8452</v>
      </c>
      <c r="AL1719">
        <v>0</v>
      </c>
      <c r="AM1719" cm="1">
        <f t="array" ref="AM1719">IF(AL1719=1,1,
   IF(ISTEXT(AK1719),1,
   IF(AO1719&gt;1,AM1718,
   IF(AI1719=1,
      IF(SUMPRODUCT((LEN($Y$2:$Y$4096)-LEN(SUBSTITUTE($Y$2:$Y$4096,AA1719,"")))/LEN(AA1719))&gt;0,2,1),
      IF(
         SUMPRODUCT((LEN($Y$2:$Y$4096)-LEN(SUBSTITUTE($Y$2:$Y$4096,AA1719,"")))/LEN(AA1719))
         - SUMPRODUCT((LEN($Y$2:$Y$4096)-LEN(SUBSTITUTE($Y$2:$Y$4096,"Alolan "&amp;AA1719,"")))/LEN("Alolan "&amp;AA1719))
         - SUMPRODUCT((LEN($Y$2:$Y$4096)-LEN(SUBSTITUTE($Y$2:$Y$4096,"Galarian "&amp;AA1719,"")))/LEN("Galarian "&amp;AA1719))
         - SUMPRODUCT((LEN($Y$2:$Y$4096)-LEN(SUBSTITUTE($Y$2:$Y$4096,"Hisuian "&amp;AA1719,"")))/LEN("Hisuian "&amp;AA1719))
         - SUMPRODUCT((LEN($Y$2:$Y$4096)-LEN(SUBSTITUTE($Y$2:$Y$4096,"Paldean "&amp;AA1719,"")))/LEN("Paldean "&amp;AA1719))
      &gt;0,2,1)
   ))))</f>
        <v>1</v>
      </c>
      <c r="AN1719">
        <v>0</v>
      </c>
      <c r="AO1719">
        <v>3</v>
      </c>
    </row>
    <row r="1720" spans="1:41" x14ac:dyDescent="0.25">
      <c r="A1720" t="s">
        <v>4426</v>
      </c>
      <c r="B1720" t="s">
        <v>2388</v>
      </c>
      <c r="C1720" t="s">
        <v>1482</v>
      </c>
      <c r="D1720" t="s">
        <v>1209</v>
      </c>
      <c r="E1720">
        <v>125</v>
      </c>
      <c r="F1720">
        <v>130</v>
      </c>
      <c r="G1720">
        <v>90</v>
      </c>
      <c r="H1720">
        <v>130</v>
      </c>
      <c r="I1720">
        <v>90</v>
      </c>
      <c r="J1720">
        <v>95</v>
      </c>
      <c r="K1720" t="s">
        <v>2389</v>
      </c>
      <c r="L1720" t="s">
        <v>262</v>
      </c>
      <c r="M1720" t="s">
        <v>483</v>
      </c>
      <c r="N1720">
        <v>11.6</v>
      </c>
      <c r="O1720">
        <v>10.4</v>
      </c>
      <c r="Q1720">
        <v>3</v>
      </c>
      <c r="R1720">
        <f t="shared" si="112"/>
        <v>12</v>
      </c>
      <c r="S1720">
        <f t="shared" si="113"/>
        <v>13</v>
      </c>
      <c r="T1720">
        <f t="shared" si="114"/>
        <v>25</v>
      </c>
      <c r="U1720" t="s">
        <v>1482</v>
      </c>
      <c r="V1720" t="s">
        <v>1209</v>
      </c>
      <c r="W1720" t="s">
        <v>1512</v>
      </c>
      <c r="X1720" t="s">
        <v>1481</v>
      </c>
      <c r="Z1720" t="str" cm="1">
        <f t="array" ref="Z1720">IF(ISBLANK(AK1720),_xlfn.LET(
    _xlpm.nameBeforeSlash, IF(ISNUMBER(SEARCH("/", Y1720)), LEFT(Y1720, SEARCH("/", Y1720)-1), Y1720),
    _xlpm.matchRow, IFERROR(MATCH(_xlpm.nameBeforeSlash, AA:AA, 0), ""),
    _xlpm.difference, IF(_xlpm.matchRow="", "", ABS((R1720 + S1720)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),IF(ISBLANK(Y1720),"","Hidden"))</f>
        <v/>
      </c>
      <c r="AA1720" t="s">
        <v>5698</v>
      </c>
      <c r="AC1720" t="s">
        <v>6710</v>
      </c>
      <c r="AD1720" t="str">
        <f>_xlfn.XLOOKUP(AC1720,moves!A:A,moves!B:B)</f>
        <v>Ice</v>
      </c>
      <c r="AE1720">
        <f>_xlfn.XLOOKUP(AC1720,moves!A:A,moves!D:D)</f>
        <v>5</v>
      </c>
      <c r="AF1720" t="str">
        <f>_xlfn.XLOOKUP(AC1720,moves!A:A,moves!E:E)</f>
        <v>Each time this move is used: Deal 1 damage to your other active Pokémon and Increase attack strength of all Ice-type moves used by any Pokémon by 1.</v>
      </c>
      <c r="AG1720">
        <v>0</v>
      </c>
      <c r="AH1720">
        <v>1</v>
      </c>
      <c r="AI1720">
        <f t="shared" si="115"/>
        <v>1</v>
      </c>
      <c r="AJ1720" t="s">
        <v>8452</v>
      </c>
      <c r="AL1720">
        <v>0</v>
      </c>
      <c r="AM1720" cm="1">
        <f t="array" ref="AM1720">IF(AL1720=1,1,
   IF(ISTEXT(AK1720),1,
   IF(AO1720&gt;1,AM1719,
   IF(AI1720=1,
      IF(SUMPRODUCT((LEN($Y$2:$Y$4096)-LEN(SUBSTITUTE($Y$2:$Y$4096,AA1720,"")))/LEN(AA1720))&gt;0,2,1),
      IF(
         SUMPRODUCT((LEN($Y$2:$Y$4096)-LEN(SUBSTITUTE($Y$2:$Y$4096,AA1720,"")))/LEN(AA1720))
         - SUMPRODUCT((LEN($Y$2:$Y$4096)-LEN(SUBSTITUTE($Y$2:$Y$4096,"Alolan "&amp;AA1720,"")))/LEN("Alolan "&amp;AA1720))
         - SUMPRODUCT((LEN($Y$2:$Y$4096)-LEN(SUBSTITUTE($Y$2:$Y$4096,"Galarian "&amp;AA1720,"")))/LEN("Galarian "&amp;AA1720))
         - SUMPRODUCT((LEN($Y$2:$Y$4096)-LEN(SUBSTITUTE($Y$2:$Y$4096,"Hisuian "&amp;AA1720,"")))/LEN("Hisuian "&amp;AA1720))
         - SUMPRODUCT((LEN($Y$2:$Y$4096)-LEN(SUBSTITUTE($Y$2:$Y$4096,"Paldean "&amp;AA1720,"")))/LEN("Paldean "&amp;AA1720))
      &gt;0,2,1)
   ))))</f>
        <v>1</v>
      </c>
      <c r="AN1720">
        <v>0</v>
      </c>
      <c r="AO1720">
        <v>1</v>
      </c>
    </row>
    <row r="1721" spans="1:41" x14ac:dyDescent="0.25">
      <c r="A1721" t="s">
        <v>4427</v>
      </c>
      <c r="B1721" t="s">
        <v>2388</v>
      </c>
      <c r="C1721" t="s">
        <v>1482</v>
      </c>
      <c r="D1721" t="s">
        <v>1209</v>
      </c>
      <c r="E1721">
        <v>125</v>
      </c>
      <c r="F1721">
        <v>170</v>
      </c>
      <c r="G1721">
        <v>100</v>
      </c>
      <c r="H1721">
        <v>120</v>
      </c>
      <c r="I1721">
        <v>90</v>
      </c>
      <c r="J1721">
        <v>95</v>
      </c>
      <c r="K1721" t="s">
        <v>2389</v>
      </c>
      <c r="L1721" t="s">
        <v>262</v>
      </c>
      <c r="M1721" t="s">
        <v>483</v>
      </c>
      <c r="N1721">
        <v>13.5</v>
      </c>
      <c r="O1721">
        <v>10.7</v>
      </c>
      <c r="Q1721">
        <v>2</v>
      </c>
      <c r="R1721">
        <f t="shared" si="112"/>
        <v>14</v>
      </c>
      <c r="S1721">
        <f t="shared" si="113"/>
        <v>13</v>
      </c>
      <c r="T1721">
        <f t="shared" si="114"/>
        <v>27</v>
      </c>
      <c r="U1721" t="s">
        <v>1482</v>
      </c>
      <c r="V1721" t="s">
        <v>1209</v>
      </c>
      <c r="W1721" t="s">
        <v>1521</v>
      </c>
      <c r="X1721" t="s">
        <v>1481</v>
      </c>
      <c r="Z1721" t="str" cm="1">
        <f t="array" ref="Z1721">IF(ISBLANK(AK1721),_xlfn.LET(
    _xlpm.nameBeforeSlash, IF(ISNUMBER(SEARCH("/", Y1721)), LEFT(Y1721, SEARCH("/", Y1721)-1), Y1721),
    _xlpm.matchRow, IFERROR(MATCH(_xlpm.nameBeforeSlash, AA:AA, 0), ""),
    _xlpm.difference, IF(_xlpm.matchRow="", "", ABS((R1721 + S1721)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),IF(ISBLANK(Y1721),"","Hidden"))</f>
        <v/>
      </c>
      <c r="AA1721" t="s">
        <v>5699</v>
      </c>
      <c r="AB1721" t="s">
        <v>2391</v>
      </c>
      <c r="AC1721" t="s">
        <v>6712</v>
      </c>
      <c r="AD1721" t="str">
        <f>_xlfn.XLOOKUP(AC1721,moves!A:A,moves!B:B)</f>
        <v>electric</v>
      </c>
      <c r="AE1721">
        <f>_xlfn.XLOOKUP(AC1721,moves!A:A,moves!D:D)</f>
        <v>6</v>
      </c>
      <c r="AF1721" t="str">
        <f>_xlfn.XLOOKUP(AC1721,moves!A:A,moves!E:E)</f>
        <v>Ignore effects of the target's moves effects, abilities, and held items.</v>
      </c>
      <c r="AG1721">
        <v>0</v>
      </c>
      <c r="AH1721">
        <v>1</v>
      </c>
      <c r="AI1721">
        <f t="shared" si="115"/>
        <v>1</v>
      </c>
      <c r="AJ1721" t="s">
        <v>8452</v>
      </c>
      <c r="AL1721">
        <v>0</v>
      </c>
      <c r="AM1721" cm="1">
        <f t="array" ref="AM1721">IF(AL1721=1,1,
   IF(ISTEXT(AK1721),1,
   IF(AO1721&gt;1,AM1720,
   IF(AI1721=1,
      IF(SUMPRODUCT((LEN($Y$2:$Y$4096)-LEN(SUBSTITUTE($Y$2:$Y$4096,AA1721,"")))/LEN(AA1721))&gt;0,2,1),
      IF(
         SUMPRODUCT((LEN($Y$2:$Y$4096)-LEN(SUBSTITUTE($Y$2:$Y$4096,AA1721,"")))/LEN(AA1721))
         - SUMPRODUCT((LEN($Y$2:$Y$4096)-LEN(SUBSTITUTE($Y$2:$Y$4096,"Alolan "&amp;AA1721,"")))/LEN("Alolan "&amp;AA1721))
         - SUMPRODUCT((LEN($Y$2:$Y$4096)-LEN(SUBSTITUTE($Y$2:$Y$4096,"Galarian "&amp;AA1721,"")))/LEN("Galarian "&amp;AA1721))
         - SUMPRODUCT((LEN($Y$2:$Y$4096)-LEN(SUBSTITUTE($Y$2:$Y$4096,"Hisuian "&amp;AA1721,"")))/LEN("Hisuian "&amp;AA1721))
         - SUMPRODUCT((LEN($Y$2:$Y$4096)-LEN(SUBSTITUTE($Y$2:$Y$4096,"Paldean "&amp;AA1721,"")))/LEN("Paldean "&amp;AA1721))
      &gt;0,2,1)
   ))))</f>
        <v>1</v>
      </c>
      <c r="AN1721">
        <v>0</v>
      </c>
      <c r="AO1721">
        <v>2</v>
      </c>
    </row>
    <row r="1722" spans="1:41" x14ac:dyDescent="0.25">
      <c r="A1722" t="s">
        <v>4428</v>
      </c>
      <c r="B1722" t="s">
        <v>2388</v>
      </c>
      <c r="C1722" t="s">
        <v>1482</v>
      </c>
      <c r="D1722" t="s">
        <v>1209</v>
      </c>
      <c r="E1722">
        <v>125</v>
      </c>
      <c r="F1722">
        <v>120</v>
      </c>
      <c r="G1722">
        <v>90</v>
      </c>
      <c r="H1722">
        <v>170</v>
      </c>
      <c r="I1722">
        <v>100</v>
      </c>
      <c r="J1722">
        <v>95</v>
      </c>
      <c r="K1722" t="s">
        <v>2389</v>
      </c>
      <c r="L1722" t="s">
        <v>262</v>
      </c>
      <c r="M1722" t="s">
        <v>483</v>
      </c>
      <c r="N1722">
        <v>13.5</v>
      </c>
      <c r="O1722">
        <v>10.7</v>
      </c>
      <c r="Q1722">
        <v>2</v>
      </c>
      <c r="R1722">
        <f t="shared" si="112"/>
        <v>14</v>
      </c>
      <c r="S1722">
        <f t="shared" si="113"/>
        <v>13</v>
      </c>
      <c r="T1722">
        <f t="shared" si="114"/>
        <v>27</v>
      </c>
      <c r="U1722" t="s">
        <v>1482</v>
      </c>
      <c r="V1722" t="s">
        <v>1209</v>
      </c>
      <c r="W1722" t="s">
        <v>1479</v>
      </c>
      <c r="X1722" t="s">
        <v>1481</v>
      </c>
      <c r="Z1722" t="str" cm="1">
        <f t="array" ref="Z1722">IF(ISBLANK(AK1722),_xlfn.LET(
    _xlpm.nameBeforeSlash, IF(ISNUMBER(SEARCH("/", Y1722)), LEFT(Y1722, SEARCH("/", Y1722)-1), Y1722),
    _xlpm.matchRow, IFERROR(MATCH(_xlpm.nameBeforeSlash, AA:AA, 0), ""),
    _xlpm.difference, IF(_xlpm.matchRow="", "", ABS((R1722 + S1722)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),IF(ISBLANK(Y1722),"","Hidden"))</f>
        <v/>
      </c>
      <c r="AA1722" t="s">
        <v>5700</v>
      </c>
      <c r="AB1722" t="s">
        <v>2393</v>
      </c>
      <c r="AC1722" t="s">
        <v>6711</v>
      </c>
      <c r="AD1722" t="str">
        <f>_xlfn.XLOOKUP(AC1722,moves!A:A,moves!B:B)</f>
        <v>fire</v>
      </c>
      <c r="AE1722">
        <f>_xlfn.XLOOKUP(AC1722,moves!A:A,moves!D:D)</f>
        <v>5</v>
      </c>
      <c r="AF1722" t="str">
        <f>_xlfn.XLOOKUP(AC1722,moves!A:A,moves!E:E)</f>
        <v>If 2 or more status symbols are rolled: Inflict the Frozen status on all targets.</v>
      </c>
      <c r="AG1722">
        <v>0</v>
      </c>
      <c r="AH1722">
        <v>1</v>
      </c>
      <c r="AI1722">
        <f t="shared" si="115"/>
        <v>1</v>
      </c>
      <c r="AJ1722" t="s">
        <v>8452</v>
      </c>
      <c r="AL1722">
        <v>0</v>
      </c>
      <c r="AM1722" cm="1">
        <f t="array" ref="AM1722">IF(AL1722=1,1,
   IF(ISTEXT(AK1722),1,
   IF(AO1722&gt;1,AM1721,
   IF(AI1722=1,
      IF(SUMPRODUCT((LEN($Y$2:$Y$4096)-LEN(SUBSTITUTE($Y$2:$Y$4096,AA1722,"")))/LEN(AA1722))&gt;0,2,1),
      IF(
         SUMPRODUCT((LEN($Y$2:$Y$4096)-LEN(SUBSTITUTE($Y$2:$Y$4096,AA1722,"")))/LEN(AA1722))
         - SUMPRODUCT((LEN($Y$2:$Y$4096)-LEN(SUBSTITUTE($Y$2:$Y$4096,"Alolan "&amp;AA1722,"")))/LEN("Alolan "&amp;AA1722))
         - SUMPRODUCT((LEN($Y$2:$Y$4096)-LEN(SUBSTITUTE($Y$2:$Y$4096,"Galarian "&amp;AA1722,"")))/LEN("Galarian "&amp;AA1722))
         - SUMPRODUCT((LEN($Y$2:$Y$4096)-LEN(SUBSTITUTE($Y$2:$Y$4096,"Hisuian "&amp;AA1722,"")))/LEN("Hisuian "&amp;AA1722))
         - SUMPRODUCT((LEN($Y$2:$Y$4096)-LEN(SUBSTITUTE($Y$2:$Y$4096,"Paldean "&amp;AA1722,"")))/LEN("Paldean "&amp;AA1722))
      &gt;0,2,1)
   ))))</f>
        <v>1</v>
      </c>
      <c r="AN1722">
        <v>0</v>
      </c>
      <c r="AO1722">
        <v>3</v>
      </c>
    </row>
    <row r="1723" spans="1:41" x14ac:dyDescent="0.25">
      <c r="A1723">
        <v>647</v>
      </c>
      <c r="B1723" t="s">
        <v>2394</v>
      </c>
      <c r="C1723" t="s">
        <v>1490</v>
      </c>
      <c r="D1723" t="s">
        <v>1492</v>
      </c>
      <c r="E1723">
        <v>91</v>
      </c>
      <c r="F1723">
        <v>72</v>
      </c>
      <c r="G1723">
        <v>90</v>
      </c>
      <c r="H1723">
        <v>129</v>
      </c>
      <c r="I1723">
        <v>90</v>
      </c>
      <c r="J1723">
        <v>108</v>
      </c>
      <c r="K1723" t="s">
        <v>2395</v>
      </c>
      <c r="L1723" t="s">
        <v>247</v>
      </c>
      <c r="M1723" t="s">
        <v>249</v>
      </c>
      <c r="N1723">
        <v>11.49</v>
      </c>
      <c r="O1723">
        <v>9.0400000000000009</v>
      </c>
      <c r="P1723">
        <v>-2</v>
      </c>
      <c r="R1723">
        <f t="shared" si="112"/>
        <v>9</v>
      </c>
      <c r="S1723">
        <f t="shared" si="113"/>
        <v>9</v>
      </c>
      <c r="T1723">
        <f t="shared" si="114"/>
        <v>18</v>
      </c>
      <c r="U1723" t="s">
        <v>1490</v>
      </c>
      <c r="V1723" t="s">
        <v>1492</v>
      </c>
      <c r="W1723" t="s">
        <v>1512</v>
      </c>
      <c r="X1723" t="s">
        <v>1514</v>
      </c>
      <c r="Z1723" t="str" cm="1">
        <f t="array" ref="Z1723">IF(ISBLANK(AK1723),_xlfn.LET(
    _xlpm.nameBeforeSlash, IF(ISNUMBER(SEARCH("/", Y1723)), LEFT(Y1723, SEARCH("/", Y1723)-1), Y1723),
    _xlpm.matchRow, IFERROR(MATCH(_xlpm.nameBeforeSlash, AA:AA, 0), ""),
    _xlpm.difference, IF(_xlpm.matchRow="", "", ABS((R1723 + S1723)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),IF(ISBLANK(Y1723),"","Hidden"))</f>
        <v/>
      </c>
      <c r="AA1723" t="s">
        <v>2394</v>
      </c>
      <c r="AC1723" t="s">
        <v>413</v>
      </c>
      <c r="AD1723" t="str">
        <f>_xlfn.XLOOKUP(AC1723,moves!A:A,moves!B:B)</f>
        <v>water</v>
      </c>
      <c r="AE1723">
        <f>_xlfn.XLOOKUP(AC1723,moves!A:A,moves!D:D)</f>
        <v>5</v>
      </c>
      <c r="AF1723" t="str">
        <f>_xlfn.XLOOKUP(AC1723,moves!A:A,moves!E:E)</f>
        <v>If 2 or more status symbols are rolled: Inflict the Confused status on the target.</v>
      </c>
      <c r="AG1723">
        <v>0</v>
      </c>
      <c r="AH1723">
        <v>1</v>
      </c>
      <c r="AI1723">
        <f t="shared" si="115"/>
        <v>0</v>
      </c>
      <c r="AJ1723" t="s">
        <v>867</v>
      </c>
      <c r="AL1723">
        <v>0</v>
      </c>
      <c r="AM1723" cm="1">
        <f t="array" ref="AM1723">IF(AL1723=1,1,
   IF(ISTEXT(AK1723),1,
   IF(AO1723&gt;1,AM1722,
   IF(AI1723=1,
      IF(SUMPRODUCT((LEN($Y$2:$Y$4096)-LEN(SUBSTITUTE($Y$2:$Y$4096,AA1723,"")))/LEN(AA1723))&gt;0,2,1),
      IF(
         SUMPRODUCT((LEN($Y$2:$Y$4096)-LEN(SUBSTITUTE($Y$2:$Y$4096,AA1723,"")))/LEN(AA1723))
         - SUMPRODUCT((LEN($Y$2:$Y$4096)-LEN(SUBSTITUTE($Y$2:$Y$4096,"Alolan "&amp;AA1723,"")))/LEN("Alolan "&amp;AA1723))
         - SUMPRODUCT((LEN($Y$2:$Y$4096)-LEN(SUBSTITUTE($Y$2:$Y$4096,"Galarian "&amp;AA1723,"")))/LEN("Galarian "&amp;AA1723))
         - SUMPRODUCT((LEN($Y$2:$Y$4096)-LEN(SUBSTITUTE($Y$2:$Y$4096,"Hisuian "&amp;AA1723,"")))/LEN("Hisuian "&amp;AA1723))
         - SUMPRODUCT((LEN($Y$2:$Y$4096)-LEN(SUBSTITUTE($Y$2:$Y$4096,"Paldean "&amp;AA1723,"")))/LEN("Paldean "&amp;AA1723))
      &gt;0,2,1)
   ))))</f>
        <v>1</v>
      </c>
      <c r="AN1723">
        <v>0</v>
      </c>
      <c r="AO1723">
        <v>1</v>
      </c>
    </row>
    <row r="1724" spans="1:41" x14ac:dyDescent="0.25">
      <c r="A1724" t="s">
        <v>2396</v>
      </c>
      <c r="B1724" t="s">
        <v>2394</v>
      </c>
      <c r="C1724" t="s">
        <v>1490</v>
      </c>
      <c r="D1724" t="s">
        <v>1492</v>
      </c>
      <c r="E1724">
        <v>91</v>
      </c>
      <c r="F1724">
        <v>72</v>
      </c>
      <c r="G1724">
        <v>90</v>
      </c>
      <c r="H1724">
        <v>129</v>
      </c>
      <c r="I1724">
        <v>90</v>
      </c>
      <c r="J1724">
        <v>108</v>
      </c>
      <c r="K1724" t="s">
        <v>2395</v>
      </c>
      <c r="L1724" t="s">
        <v>247</v>
      </c>
      <c r="M1724" t="s">
        <v>249</v>
      </c>
      <c r="N1724">
        <v>11.49</v>
      </c>
      <c r="O1724">
        <v>9.0400000000000009</v>
      </c>
      <c r="P1724">
        <v>1</v>
      </c>
      <c r="Q1724">
        <v>3</v>
      </c>
      <c r="R1724">
        <f t="shared" si="112"/>
        <v>12</v>
      </c>
      <c r="S1724">
        <f t="shared" si="113"/>
        <v>12</v>
      </c>
      <c r="T1724">
        <f t="shared" si="114"/>
        <v>24</v>
      </c>
      <c r="U1724" t="s">
        <v>1490</v>
      </c>
      <c r="V1724" t="s">
        <v>1492</v>
      </c>
      <c r="W1724" t="s">
        <v>1512</v>
      </c>
      <c r="X1724" t="s">
        <v>1514</v>
      </c>
      <c r="Z1724" t="str" cm="1">
        <f t="array" ref="Z1724">IF(ISBLANK(AK1724),_xlfn.LET(
    _xlpm.nameBeforeSlash, IF(ISNUMBER(SEARCH("/", Y1724)), LEFT(Y1724, SEARCH("/", Y1724)-1), Y1724),
    _xlpm.matchRow, IFERROR(MATCH(_xlpm.nameBeforeSlash, AA:AA, 0), ""),
    _xlpm.difference, IF(_xlpm.matchRow="", "", ABS((R1724 + S1724)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),IF(ISBLANK(Y1724),"","Hidden"))</f>
        <v/>
      </c>
      <c r="AA1724" t="s">
        <v>3207</v>
      </c>
      <c r="AB1724" t="s">
        <v>2397</v>
      </c>
      <c r="AC1724" t="s">
        <v>1037</v>
      </c>
      <c r="AD1724" t="str">
        <f>_xlfn.XLOOKUP(AC1724,moves!A:A,moves!B:B)</f>
        <v>fighting</v>
      </c>
      <c r="AE1724">
        <f>_xlfn.XLOOKUP(AC1724,moves!A:A,moves!D:D)</f>
        <v>6</v>
      </c>
      <c r="AF1724" t="str">
        <f>_xlfn.XLOOKUP(AC1724,moves!A:A,moves!E:E)</f>
        <v>Ignore effects of the target's moves effects, abilities, and held items.</v>
      </c>
      <c r="AG1724">
        <v>0</v>
      </c>
      <c r="AH1724">
        <v>1</v>
      </c>
      <c r="AI1724">
        <f t="shared" si="115"/>
        <v>0</v>
      </c>
      <c r="AJ1724" t="s">
        <v>867</v>
      </c>
      <c r="AL1724">
        <v>0</v>
      </c>
      <c r="AM1724" cm="1">
        <f t="array" ref="AM1724">IF(AL1724=1,1,
   IF(ISTEXT(AK1724),1,
   IF(AO1724&gt;1,AM1723,
   IF(AI1724=1,
      IF(SUMPRODUCT((LEN($Y$2:$Y$4096)-LEN(SUBSTITUTE($Y$2:$Y$4096,AA1724,"")))/LEN(AA1724))&gt;0,2,1),
      IF(
         SUMPRODUCT((LEN($Y$2:$Y$4096)-LEN(SUBSTITUTE($Y$2:$Y$4096,AA1724,"")))/LEN(AA1724))
         - SUMPRODUCT((LEN($Y$2:$Y$4096)-LEN(SUBSTITUTE($Y$2:$Y$4096,"Alolan "&amp;AA1724,"")))/LEN("Alolan "&amp;AA1724))
         - SUMPRODUCT((LEN($Y$2:$Y$4096)-LEN(SUBSTITUTE($Y$2:$Y$4096,"Galarian "&amp;AA1724,"")))/LEN("Galarian "&amp;AA1724))
         - SUMPRODUCT((LEN($Y$2:$Y$4096)-LEN(SUBSTITUTE($Y$2:$Y$4096,"Hisuian "&amp;AA1724,"")))/LEN("Hisuian "&amp;AA1724))
         - SUMPRODUCT((LEN($Y$2:$Y$4096)-LEN(SUBSTITUTE($Y$2:$Y$4096,"Paldean "&amp;AA1724,"")))/LEN("Paldean "&amp;AA1724))
      &gt;0,2,1)
   ))))</f>
        <v>1</v>
      </c>
      <c r="AN1724">
        <v>0</v>
      </c>
      <c r="AO1724">
        <v>2</v>
      </c>
    </row>
    <row r="1725" spans="1:41" x14ac:dyDescent="0.25">
      <c r="A1725" t="s">
        <v>4429</v>
      </c>
      <c r="B1725" t="s">
        <v>2394</v>
      </c>
      <c r="C1725" t="s">
        <v>1490</v>
      </c>
      <c r="D1725" t="s">
        <v>1492</v>
      </c>
      <c r="E1725">
        <v>91</v>
      </c>
      <c r="F1725">
        <v>72</v>
      </c>
      <c r="G1725">
        <v>90</v>
      </c>
      <c r="H1725">
        <v>129</v>
      </c>
      <c r="I1725">
        <v>90</v>
      </c>
      <c r="J1725">
        <v>108</v>
      </c>
      <c r="K1725" t="s">
        <v>2395</v>
      </c>
      <c r="L1725" t="s">
        <v>247</v>
      </c>
      <c r="M1725" t="s">
        <v>249</v>
      </c>
      <c r="N1725">
        <v>11.49</v>
      </c>
      <c r="O1725">
        <v>9.0400000000000009</v>
      </c>
      <c r="P1725">
        <v>-2</v>
      </c>
      <c r="R1725">
        <f t="shared" si="112"/>
        <v>9</v>
      </c>
      <c r="S1725">
        <f t="shared" si="113"/>
        <v>9</v>
      </c>
      <c r="T1725">
        <f t="shared" si="114"/>
        <v>18</v>
      </c>
      <c r="U1725" t="s">
        <v>1490</v>
      </c>
      <c r="V1725" t="s">
        <v>1492</v>
      </c>
      <c r="W1725" t="s">
        <v>1512</v>
      </c>
      <c r="X1725" t="s">
        <v>1514</v>
      </c>
      <c r="Z1725" t="str" cm="1">
        <f t="array" ref="Z1725">IF(ISBLANK(AK1725),_xlfn.LET(
    _xlpm.nameBeforeSlash, IF(ISNUMBER(SEARCH("/", Y1725)), LEFT(Y1725, SEARCH("/", Y1725)-1), Y1725),
    _xlpm.matchRow, IFERROR(MATCH(_xlpm.nameBeforeSlash, AA:AA, 0), ""),
    _xlpm.difference, IF(_xlpm.matchRow="", "", ABS((R1725 + S1725)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),IF(ISBLANK(Y1725),"","Hidden"))</f>
        <v/>
      </c>
      <c r="AA1725" t="s">
        <v>5701</v>
      </c>
      <c r="AC1725" t="s">
        <v>6715</v>
      </c>
      <c r="AD1725" t="str">
        <f>_xlfn.XLOOKUP(AC1725,moves!A:A,moves!B:B)</f>
        <v>normal</v>
      </c>
      <c r="AE1725">
        <f>_xlfn.XLOOKUP(AC1725,moves!A:A,moves!D:D)</f>
        <v>2</v>
      </c>
      <c r="AF1725" t="str">
        <f>_xlfn.XLOOKUP(AC1725,moves!A:A,moves!E:E)</f>
        <v>Before rolling for this attack, remove all status conditions from the user.</v>
      </c>
      <c r="AG1725">
        <v>0</v>
      </c>
      <c r="AH1725">
        <v>1</v>
      </c>
      <c r="AI1725">
        <f t="shared" si="115"/>
        <v>1</v>
      </c>
      <c r="AJ1725" t="s">
        <v>867</v>
      </c>
      <c r="AL1725">
        <v>0</v>
      </c>
      <c r="AM1725" cm="1">
        <f t="array" ref="AM1725">IF(AL1725=1,1,
   IF(ISTEXT(AK1725),1,
   IF(AO1725&gt;1,AM1724,
   IF(AI1725=1,
      IF(SUMPRODUCT((LEN($Y$2:$Y$4096)-LEN(SUBSTITUTE($Y$2:$Y$4096,AA1725,"")))/LEN(AA1725))&gt;0,2,1),
      IF(
         SUMPRODUCT((LEN($Y$2:$Y$4096)-LEN(SUBSTITUTE($Y$2:$Y$4096,AA1725,"")))/LEN(AA1725))
         - SUMPRODUCT((LEN($Y$2:$Y$4096)-LEN(SUBSTITUTE($Y$2:$Y$4096,"Alolan "&amp;AA1725,"")))/LEN("Alolan "&amp;AA1725))
         - SUMPRODUCT((LEN($Y$2:$Y$4096)-LEN(SUBSTITUTE($Y$2:$Y$4096,"Galarian "&amp;AA1725,"")))/LEN("Galarian "&amp;AA1725))
         - SUMPRODUCT((LEN($Y$2:$Y$4096)-LEN(SUBSTITUTE($Y$2:$Y$4096,"Hisuian "&amp;AA1725,"")))/LEN("Hisuian "&amp;AA1725))
         - SUMPRODUCT((LEN($Y$2:$Y$4096)-LEN(SUBSTITUTE($Y$2:$Y$4096,"Paldean "&amp;AA1725,"")))/LEN("Paldean "&amp;AA1725))
      &gt;0,2,1)
   ))))</f>
        <v>1</v>
      </c>
      <c r="AN1725">
        <v>0</v>
      </c>
      <c r="AO1725">
        <v>1</v>
      </c>
    </row>
    <row r="1726" spans="1:41" x14ac:dyDescent="0.25">
      <c r="A1726" t="s">
        <v>4430</v>
      </c>
      <c r="B1726" t="s">
        <v>2394</v>
      </c>
      <c r="C1726" t="s">
        <v>1490</v>
      </c>
      <c r="D1726" t="s">
        <v>1492</v>
      </c>
      <c r="E1726">
        <v>91</v>
      </c>
      <c r="F1726">
        <v>72</v>
      </c>
      <c r="G1726">
        <v>90</v>
      </c>
      <c r="H1726">
        <v>129</v>
      </c>
      <c r="I1726">
        <v>90</v>
      </c>
      <c r="J1726">
        <v>108</v>
      </c>
      <c r="K1726" t="s">
        <v>2395</v>
      </c>
      <c r="L1726" t="s">
        <v>247</v>
      </c>
      <c r="M1726" t="s">
        <v>249</v>
      </c>
      <c r="N1726">
        <v>11.49</v>
      </c>
      <c r="O1726">
        <v>9.0400000000000009</v>
      </c>
      <c r="P1726">
        <v>1</v>
      </c>
      <c r="Q1726">
        <v>3</v>
      </c>
      <c r="R1726">
        <f t="shared" si="112"/>
        <v>12</v>
      </c>
      <c r="S1726">
        <f t="shared" si="113"/>
        <v>12</v>
      </c>
      <c r="T1726">
        <f t="shared" si="114"/>
        <v>24</v>
      </c>
      <c r="U1726" t="s">
        <v>1490</v>
      </c>
      <c r="V1726" t="s">
        <v>1492</v>
      </c>
      <c r="W1726" t="s">
        <v>1512</v>
      </c>
      <c r="X1726" t="s">
        <v>1514</v>
      </c>
      <c r="Z1726" t="str" cm="1">
        <f t="array" ref="Z1726">IF(ISBLANK(AK1726),_xlfn.LET(
    _xlpm.nameBeforeSlash, IF(ISNUMBER(SEARCH("/", Y1726)), LEFT(Y1726, SEARCH("/", Y1726)-1), Y1726),
    _xlpm.matchRow, IFERROR(MATCH(_xlpm.nameBeforeSlash, AA:AA, 0), ""),
    _xlpm.difference, IF(_xlpm.matchRow="", "", ABS((R1726 + S1726)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),IF(ISBLANK(Y1726),"","Hidden"))</f>
        <v/>
      </c>
      <c r="AA1726" t="s">
        <v>5702</v>
      </c>
      <c r="AB1726" t="s">
        <v>2397</v>
      </c>
      <c r="AC1726" t="s">
        <v>6714</v>
      </c>
      <c r="AD1726" t="str">
        <f>_xlfn.XLOOKUP(AC1726,moves!A:A,moves!B:B)</f>
        <v>water</v>
      </c>
      <c r="AE1726">
        <f>_xlfn.XLOOKUP(AC1726,moves!A:A,moves!D:D)</f>
        <v>3</v>
      </c>
      <c r="AF1726" t="str">
        <f>_xlfn.XLOOKUP(AC1726,moves!A:A,moves!E:E)</f>
        <v>For each non-fainted Pokémon in the target's party: Increase attack strength by 1.</v>
      </c>
      <c r="AG1726">
        <v>0</v>
      </c>
      <c r="AH1726">
        <v>1</v>
      </c>
      <c r="AI1726">
        <f t="shared" si="115"/>
        <v>1</v>
      </c>
      <c r="AJ1726" t="s">
        <v>867</v>
      </c>
      <c r="AL1726">
        <v>0</v>
      </c>
      <c r="AM1726" cm="1">
        <f t="array" ref="AM1726">IF(AL1726=1,1,
   IF(ISTEXT(AK1726),1,
   IF(AO1726&gt;1,AM1725,
   IF(AI1726=1,
      IF(SUMPRODUCT((LEN($Y$2:$Y$4096)-LEN(SUBSTITUTE($Y$2:$Y$4096,AA1726,"")))/LEN(AA1726))&gt;0,2,1),
      IF(
         SUMPRODUCT((LEN($Y$2:$Y$4096)-LEN(SUBSTITUTE($Y$2:$Y$4096,AA1726,"")))/LEN(AA1726))
         - SUMPRODUCT((LEN($Y$2:$Y$4096)-LEN(SUBSTITUTE($Y$2:$Y$4096,"Alolan "&amp;AA1726,"")))/LEN("Alolan "&amp;AA1726))
         - SUMPRODUCT((LEN($Y$2:$Y$4096)-LEN(SUBSTITUTE($Y$2:$Y$4096,"Galarian "&amp;AA1726,"")))/LEN("Galarian "&amp;AA1726))
         - SUMPRODUCT((LEN($Y$2:$Y$4096)-LEN(SUBSTITUTE($Y$2:$Y$4096,"Hisuian "&amp;AA1726,"")))/LEN("Hisuian "&amp;AA1726))
         - SUMPRODUCT((LEN($Y$2:$Y$4096)-LEN(SUBSTITUTE($Y$2:$Y$4096,"Paldean "&amp;AA1726,"")))/LEN("Paldean "&amp;AA1726))
      &gt;0,2,1)
   ))))</f>
        <v>1</v>
      </c>
      <c r="AN1726">
        <v>0</v>
      </c>
      <c r="AO1726">
        <v>2</v>
      </c>
    </row>
    <row r="1727" spans="1:41" x14ac:dyDescent="0.25">
      <c r="A1727">
        <v>648</v>
      </c>
      <c r="B1727" t="s">
        <v>2398</v>
      </c>
      <c r="C1727" t="s">
        <v>1512</v>
      </c>
      <c r="D1727" t="s">
        <v>429</v>
      </c>
      <c r="E1727">
        <v>100</v>
      </c>
      <c r="F1727">
        <v>77</v>
      </c>
      <c r="G1727">
        <v>77</v>
      </c>
      <c r="H1727">
        <v>128</v>
      </c>
      <c r="I1727">
        <v>128</v>
      </c>
      <c r="J1727">
        <v>90</v>
      </c>
      <c r="K1727" t="s">
        <v>2399</v>
      </c>
      <c r="L1727" t="s">
        <v>250</v>
      </c>
      <c r="M1727" t="s">
        <v>249</v>
      </c>
      <c r="N1727">
        <v>10.77</v>
      </c>
      <c r="O1727">
        <v>10.15</v>
      </c>
      <c r="P1727">
        <v>1</v>
      </c>
      <c r="Q1727">
        <v>1</v>
      </c>
      <c r="R1727">
        <f t="shared" si="112"/>
        <v>12</v>
      </c>
      <c r="S1727">
        <f t="shared" si="113"/>
        <v>11</v>
      </c>
      <c r="T1727">
        <f t="shared" si="114"/>
        <v>23</v>
      </c>
      <c r="U1727" t="s">
        <v>1512</v>
      </c>
      <c r="V1727" t="s">
        <v>429</v>
      </c>
      <c r="W1727" t="s">
        <v>1536</v>
      </c>
      <c r="X1727" t="s">
        <v>1521</v>
      </c>
      <c r="Z1727" t="str" cm="1">
        <f t="array" ref="Z1727">IF(ISBLANK(AK1727),_xlfn.LET(
    _xlpm.nameBeforeSlash, IF(ISNUMBER(SEARCH("/", Y1727)), LEFT(Y1727, SEARCH("/", Y1727)-1), Y1727),
    _xlpm.matchRow, IFERROR(MATCH(_xlpm.nameBeforeSlash, AA:AA, 0), ""),
    _xlpm.difference, IF(_xlpm.matchRow="", "", ABS((R1727 + S1727)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),IF(ISBLANK(Y1727),"","Hidden"))</f>
        <v/>
      </c>
      <c r="AA1727" t="s">
        <v>2398</v>
      </c>
      <c r="AB1727" t="s">
        <v>2400</v>
      </c>
      <c r="AC1727" t="s">
        <v>1241</v>
      </c>
      <c r="AD1727" t="str">
        <f>_xlfn.XLOOKUP(AC1727,moves!A:A,moves!B:B)</f>
        <v>normal</v>
      </c>
      <c r="AE1727">
        <f>_xlfn.XLOOKUP(AC1727,moves!A:A,moves!D:D)</f>
        <v>4</v>
      </c>
      <c r="AF1727" t="str">
        <f>_xlfn.XLOOKUP(AC1727,moves!A:A,moves!E:E)</f>
        <v>If any status symbols are rolled: Inflict the Drowsy status on the targets.</v>
      </c>
      <c r="AG1727">
        <v>0</v>
      </c>
      <c r="AH1727">
        <v>1</v>
      </c>
      <c r="AI1727">
        <f t="shared" si="115"/>
        <v>0</v>
      </c>
      <c r="AJ1727" t="s">
        <v>8452</v>
      </c>
      <c r="AL1727">
        <v>0</v>
      </c>
      <c r="AM1727" cm="1">
        <f t="array" ref="AM1727">IF(AL1727=1,1,
   IF(ISTEXT(AK1727),1,
   IF(AO1727&gt;1,AM1726,
   IF(AI1727=1,
      IF(SUMPRODUCT((LEN($Y$2:$Y$4096)-LEN(SUBSTITUTE($Y$2:$Y$4096,AA1727,"")))/LEN(AA1727))&gt;0,2,1),
      IF(
         SUMPRODUCT((LEN($Y$2:$Y$4096)-LEN(SUBSTITUTE($Y$2:$Y$4096,AA1727,"")))/LEN(AA1727))
         - SUMPRODUCT((LEN($Y$2:$Y$4096)-LEN(SUBSTITUTE($Y$2:$Y$4096,"Alolan "&amp;AA1727,"")))/LEN("Alolan "&amp;AA1727))
         - SUMPRODUCT((LEN($Y$2:$Y$4096)-LEN(SUBSTITUTE($Y$2:$Y$4096,"Galarian "&amp;AA1727,"")))/LEN("Galarian "&amp;AA1727))
         - SUMPRODUCT((LEN($Y$2:$Y$4096)-LEN(SUBSTITUTE($Y$2:$Y$4096,"Hisuian "&amp;AA1727,"")))/LEN("Hisuian "&amp;AA1727))
         - SUMPRODUCT((LEN($Y$2:$Y$4096)-LEN(SUBSTITUTE($Y$2:$Y$4096,"Paldean "&amp;AA1727,"")))/LEN("Paldean "&amp;AA1727))
      &gt;0,2,1)
   ))))</f>
        <v>1</v>
      </c>
      <c r="AN1727">
        <v>0</v>
      </c>
      <c r="AO1727">
        <v>1</v>
      </c>
    </row>
    <row r="1728" spans="1:41" x14ac:dyDescent="0.25">
      <c r="A1728" t="s">
        <v>2401</v>
      </c>
      <c r="B1728" t="s">
        <v>2398</v>
      </c>
      <c r="C1728" t="s">
        <v>1512</v>
      </c>
      <c r="D1728" t="s">
        <v>1492</v>
      </c>
      <c r="E1728">
        <v>100</v>
      </c>
      <c r="F1728">
        <v>128</v>
      </c>
      <c r="G1728">
        <v>90</v>
      </c>
      <c r="H1728">
        <v>77</v>
      </c>
      <c r="I1728">
        <v>77</v>
      </c>
      <c r="J1728">
        <v>128</v>
      </c>
      <c r="K1728" t="s">
        <v>2399</v>
      </c>
      <c r="L1728" t="s">
        <v>250</v>
      </c>
      <c r="M1728" t="s">
        <v>251</v>
      </c>
      <c r="N1728">
        <v>12.290000000000001</v>
      </c>
      <c r="O1728">
        <v>9.01</v>
      </c>
      <c r="P1728">
        <v>2</v>
      </c>
      <c r="R1728">
        <f t="shared" si="112"/>
        <v>14</v>
      </c>
      <c r="S1728">
        <f t="shared" si="113"/>
        <v>9</v>
      </c>
      <c r="T1728">
        <f t="shared" si="114"/>
        <v>23</v>
      </c>
      <c r="U1728" t="s">
        <v>1512</v>
      </c>
      <c r="V1728" t="s">
        <v>1492</v>
      </c>
      <c r="W1728" t="s">
        <v>1536</v>
      </c>
      <c r="X1728" t="s">
        <v>1521</v>
      </c>
      <c r="Z1728" t="str" cm="1">
        <f t="array" ref="Z1728">IF(ISBLANK(AK1728),_xlfn.LET(
    _xlpm.nameBeforeSlash, IF(ISNUMBER(SEARCH("/", Y1728)), LEFT(Y1728, SEARCH("/", Y1728)-1), Y1728),
    _xlpm.matchRow, IFERROR(MATCH(_xlpm.nameBeforeSlash, AA:AA, 0), ""),
    _xlpm.difference, IF(_xlpm.matchRow="", "", ABS((R1728 + S1728)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),IF(ISBLANK(Y1728),"","Hidden"))</f>
        <v/>
      </c>
      <c r="AA1728" t="s">
        <v>3208</v>
      </c>
      <c r="AB1728" t="s">
        <v>2402</v>
      </c>
      <c r="AC1728" t="s">
        <v>1241</v>
      </c>
      <c r="AD1728" t="str">
        <f>_xlfn.XLOOKUP(AC1728,moves!A:A,moves!B:B)</f>
        <v>normal</v>
      </c>
      <c r="AE1728">
        <f>_xlfn.XLOOKUP(AC1728,moves!A:A,moves!D:D)</f>
        <v>4</v>
      </c>
      <c r="AF1728" t="str">
        <f>_xlfn.XLOOKUP(AC1728,moves!A:A,moves!E:E)</f>
        <v>If any status symbols are rolled: Inflict the Drowsy status on the targets.</v>
      </c>
      <c r="AG1728">
        <v>0</v>
      </c>
      <c r="AH1728">
        <v>1</v>
      </c>
      <c r="AI1728">
        <f t="shared" si="115"/>
        <v>0</v>
      </c>
      <c r="AJ1728" t="s">
        <v>8452</v>
      </c>
      <c r="AL1728">
        <v>0</v>
      </c>
      <c r="AM1728" cm="1">
        <f t="array" ref="AM1728">IF(AL1728=1,1,
   IF(ISTEXT(AK1728),1,
   IF(AO1728&gt;1,AM1727,
   IF(AI1728=1,
      IF(SUMPRODUCT((LEN($Y$2:$Y$4096)-LEN(SUBSTITUTE($Y$2:$Y$4096,AA1728,"")))/LEN(AA1728))&gt;0,2,1),
      IF(
         SUMPRODUCT((LEN($Y$2:$Y$4096)-LEN(SUBSTITUTE($Y$2:$Y$4096,AA1728,"")))/LEN(AA1728))
         - SUMPRODUCT((LEN($Y$2:$Y$4096)-LEN(SUBSTITUTE($Y$2:$Y$4096,"Alolan "&amp;AA1728,"")))/LEN("Alolan "&amp;AA1728))
         - SUMPRODUCT((LEN($Y$2:$Y$4096)-LEN(SUBSTITUTE($Y$2:$Y$4096,"Galarian "&amp;AA1728,"")))/LEN("Galarian "&amp;AA1728))
         - SUMPRODUCT((LEN($Y$2:$Y$4096)-LEN(SUBSTITUTE($Y$2:$Y$4096,"Hisuian "&amp;AA1728,"")))/LEN("Hisuian "&amp;AA1728))
         - SUMPRODUCT((LEN($Y$2:$Y$4096)-LEN(SUBSTITUTE($Y$2:$Y$4096,"Paldean "&amp;AA1728,"")))/LEN("Paldean "&amp;AA1728))
      &gt;0,2,1)
   ))))</f>
        <v>1</v>
      </c>
      <c r="AN1728">
        <v>0</v>
      </c>
      <c r="AO1728">
        <v>2</v>
      </c>
    </row>
    <row r="1729" spans="1:41" x14ac:dyDescent="0.25">
      <c r="A1729" t="s">
        <v>4431</v>
      </c>
      <c r="B1729" t="s">
        <v>2398</v>
      </c>
      <c r="C1729" t="s">
        <v>1512</v>
      </c>
      <c r="D1729" t="s">
        <v>429</v>
      </c>
      <c r="E1729">
        <v>100</v>
      </c>
      <c r="F1729">
        <v>77</v>
      </c>
      <c r="G1729">
        <v>77</v>
      </c>
      <c r="H1729">
        <v>128</v>
      </c>
      <c r="I1729">
        <v>128</v>
      </c>
      <c r="J1729">
        <v>90</v>
      </c>
      <c r="K1729" t="s">
        <v>2399</v>
      </c>
      <c r="L1729" t="s">
        <v>250</v>
      </c>
      <c r="M1729" t="s">
        <v>249</v>
      </c>
      <c r="N1729">
        <v>10.77</v>
      </c>
      <c r="O1729">
        <v>10.15</v>
      </c>
      <c r="P1729">
        <v>1</v>
      </c>
      <c r="Q1729">
        <v>1</v>
      </c>
      <c r="R1729">
        <f t="shared" si="112"/>
        <v>12</v>
      </c>
      <c r="S1729">
        <f t="shared" si="113"/>
        <v>11</v>
      </c>
      <c r="T1729">
        <f t="shared" si="114"/>
        <v>23</v>
      </c>
      <c r="U1729" t="s">
        <v>1512</v>
      </c>
      <c r="V1729" t="s">
        <v>429</v>
      </c>
      <c r="W1729" t="s">
        <v>1536</v>
      </c>
      <c r="X1729" t="s">
        <v>1521</v>
      </c>
      <c r="Z1729" t="str" cm="1">
        <f t="array" ref="Z1729">IF(ISBLANK(AK1729),_xlfn.LET(
    _xlpm.nameBeforeSlash, IF(ISNUMBER(SEARCH("/", Y1729)), LEFT(Y1729, SEARCH("/", Y1729)-1), Y1729),
    _xlpm.matchRow, IFERROR(MATCH(_xlpm.nameBeforeSlash, AA:AA, 0), ""),
    _xlpm.difference, IF(_xlpm.matchRow="", "", ABS((R1729 + S1729)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),IF(ISBLANK(Y1729),"","Hidden"))</f>
        <v/>
      </c>
      <c r="AA1729" t="s">
        <v>5703</v>
      </c>
      <c r="AB1729" t="s">
        <v>2400</v>
      </c>
      <c r="AC1729" t="s">
        <v>6717</v>
      </c>
      <c r="AD1729" t="str">
        <f>_xlfn.XLOOKUP(AC1729,moves!A:A,moves!B:B)</f>
        <v>psychic</v>
      </c>
      <c r="AE1729">
        <f>_xlfn.XLOOKUP(AC1729,moves!A:A,moves!D:D)</f>
        <v>4</v>
      </c>
      <c r="AF1729" t="str">
        <f>_xlfn.XLOOKUP(AC1729,moves!A:A,moves!E:E)</f>
        <v>If 2 or more status symbols are rolled: Inflict the Drowsy or Confused status on the targets.</v>
      </c>
      <c r="AG1729">
        <v>0</v>
      </c>
      <c r="AH1729">
        <v>1</v>
      </c>
      <c r="AI1729">
        <f t="shared" si="115"/>
        <v>1</v>
      </c>
      <c r="AJ1729" t="s">
        <v>8452</v>
      </c>
      <c r="AL1729">
        <v>0</v>
      </c>
      <c r="AM1729" cm="1">
        <f t="array" ref="AM1729">IF(AL1729=1,1,
   IF(ISTEXT(AK1729),1,
   IF(AO1729&gt;1,AM1728,
   IF(AI1729=1,
      IF(SUMPRODUCT((LEN($Y$2:$Y$4096)-LEN(SUBSTITUTE($Y$2:$Y$4096,AA1729,"")))/LEN(AA1729))&gt;0,2,1),
      IF(
         SUMPRODUCT((LEN($Y$2:$Y$4096)-LEN(SUBSTITUTE($Y$2:$Y$4096,AA1729,"")))/LEN(AA1729))
         - SUMPRODUCT((LEN($Y$2:$Y$4096)-LEN(SUBSTITUTE($Y$2:$Y$4096,"Alolan "&amp;AA1729,"")))/LEN("Alolan "&amp;AA1729))
         - SUMPRODUCT((LEN($Y$2:$Y$4096)-LEN(SUBSTITUTE($Y$2:$Y$4096,"Galarian "&amp;AA1729,"")))/LEN("Galarian "&amp;AA1729))
         - SUMPRODUCT((LEN($Y$2:$Y$4096)-LEN(SUBSTITUTE($Y$2:$Y$4096,"Hisuian "&amp;AA1729,"")))/LEN("Hisuian "&amp;AA1729))
         - SUMPRODUCT((LEN($Y$2:$Y$4096)-LEN(SUBSTITUTE($Y$2:$Y$4096,"Paldean "&amp;AA1729,"")))/LEN("Paldean "&amp;AA1729))
      &gt;0,2,1)
   ))))</f>
        <v>1</v>
      </c>
      <c r="AN1729">
        <v>0</v>
      </c>
      <c r="AO1729">
        <v>1</v>
      </c>
    </row>
    <row r="1730" spans="1:41" x14ac:dyDescent="0.25">
      <c r="A1730" t="s">
        <v>4432</v>
      </c>
      <c r="B1730" t="s">
        <v>2398</v>
      </c>
      <c r="C1730" t="s">
        <v>1512</v>
      </c>
      <c r="D1730" t="s">
        <v>1492</v>
      </c>
      <c r="E1730">
        <v>100</v>
      </c>
      <c r="F1730">
        <v>128</v>
      </c>
      <c r="G1730">
        <v>90</v>
      </c>
      <c r="H1730">
        <v>77</v>
      </c>
      <c r="I1730">
        <v>77</v>
      </c>
      <c r="J1730">
        <v>128</v>
      </c>
      <c r="K1730" t="s">
        <v>2399</v>
      </c>
      <c r="L1730" t="s">
        <v>250</v>
      </c>
      <c r="M1730" t="s">
        <v>251</v>
      </c>
      <c r="N1730">
        <v>12.290000000000001</v>
      </c>
      <c r="O1730">
        <v>9.01</v>
      </c>
      <c r="P1730">
        <v>2</v>
      </c>
      <c r="R1730">
        <f t="shared" ref="R1730:R1793" si="118">MROUND(N1730,1)+P1730</f>
        <v>14</v>
      </c>
      <c r="S1730">
        <f t="shared" ref="S1730:S1793" si="119">MROUND(O1730,1)+Q1730</f>
        <v>9</v>
      </c>
      <c r="T1730">
        <f t="shared" si="114"/>
        <v>23</v>
      </c>
      <c r="U1730" t="s">
        <v>1512</v>
      </c>
      <c r="V1730" t="s">
        <v>1492</v>
      </c>
      <c r="W1730" t="s">
        <v>1536</v>
      </c>
      <c r="X1730" t="s">
        <v>1521</v>
      </c>
      <c r="Z1730" t="str" cm="1">
        <f t="array" ref="Z1730">IF(ISBLANK(AK1730),_xlfn.LET(
    _xlpm.nameBeforeSlash, IF(ISNUMBER(SEARCH("/", Y1730)), LEFT(Y1730, SEARCH("/", Y1730)-1), Y1730),
    _xlpm.matchRow, IFERROR(MATCH(_xlpm.nameBeforeSlash, AA:AA, 0), ""),
    _xlpm.difference, IF(_xlpm.matchRow="", "", ABS((R1730 + S1730)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),IF(ISBLANK(Y1730),"","Hidden"))</f>
        <v/>
      </c>
      <c r="AA1730" t="s">
        <v>5704</v>
      </c>
      <c r="AB1730" t="s">
        <v>2402</v>
      </c>
      <c r="AC1730" t="s">
        <v>6718</v>
      </c>
      <c r="AD1730" t="str">
        <f>_xlfn.XLOOKUP(AC1730,moves!A:A,moves!B:B)</f>
        <v>fighting</v>
      </c>
      <c r="AE1730">
        <f>_xlfn.XLOOKUP(AC1730,moves!A:A,moves!D:D)</f>
        <v>4</v>
      </c>
      <c r="AF1730" t="str">
        <f>_xlfn.XLOOKUP(AC1730,moves!A:A,moves!E:E)</f>
        <v>If 2 or more status symbols are rolled: Heal 2 from your currently active Pokémon.</v>
      </c>
      <c r="AG1730">
        <v>0</v>
      </c>
      <c r="AH1730">
        <v>1</v>
      </c>
      <c r="AI1730">
        <f t="shared" si="115"/>
        <v>1</v>
      </c>
      <c r="AJ1730" t="s">
        <v>8452</v>
      </c>
      <c r="AL1730">
        <v>0</v>
      </c>
      <c r="AM1730" cm="1">
        <f t="array" ref="AM1730">IF(AL1730=1,1,
   IF(ISTEXT(AK1730),1,
   IF(AO1730&gt;1,AM1729,
   IF(AI1730=1,
      IF(SUMPRODUCT((LEN($Y$2:$Y$4096)-LEN(SUBSTITUTE($Y$2:$Y$4096,AA1730,"")))/LEN(AA1730))&gt;0,2,1),
      IF(
         SUMPRODUCT((LEN($Y$2:$Y$4096)-LEN(SUBSTITUTE($Y$2:$Y$4096,AA1730,"")))/LEN(AA1730))
         - SUMPRODUCT((LEN($Y$2:$Y$4096)-LEN(SUBSTITUTE($Y$2:$Y$4096,"Alolan "&amp;AA1730,"")))/LEN("Alolan "&amp;AA1730))
         - SUMPRODUCT((LEN($Y$2:$Y$4096)-LEN(SUBSTITUTE($Y$2:$Y$4096,"Galarian "&amp;AA1730,"")))/LEN("Galarian "&amp;AA1730))
         - SUMPRODUCT((LEN($Y$2:$Y$4096)-LEN(SUBSTITUTE($Y$2:$Y$4096,"Hisuian "&amp;AA1730,"")))/LEN("Hisuian "&amp;AA1730))
         - SUMPRODUCT((LEN($Y$2:$Y$4096)-LEN(SUBSTITUTE($Y$2:$Y$4096,"Paldean "&amp;AA1730,"")))/LEN("Paldean "&amp;AA1730))
      &gt;0,2,1)
   ))))</f>
        <v>1</v>
      </c>
      <c r="AN1730">
        <v>0</v>
      </c>
      <c r="AO1730">
        <v>2</v>
      </c>
    </row>
    <row r="1731" spans="1:41" x14ac:dyDescent="0.25">
      <c r="A1731">
        <v>649</v>
      </c>
      <c r="B1731" t="s">
        <v>2403</v>
      </c>
      <c r="C1731" t="s">
        <v>1499</v>
      </c>
      <c r="D1731" t="s">
        <v>1514</v>
      </c>
      <c r="E1731">
        <v>71</v>
      </c>
      <c r="F1731">
        <v>120</v>
      </c>
      <c r="G1731">
        <v>95</v>
      </c>
      <c r="H1731">
        <v>120</v>
      </c>
      <c r="I1731">
        <v>95</v>
      </c>
      <c r="J1731">
        <v>99</v>
      </c>
      <c r="K1731" t="s">
        <v>2404</v>
      </c>
      <c r="L1731" t="s">
        <v>247</v>
      </c>
      <c r="M1731" t="s">
        <v>248</v>
      </c>
      <c r="N1731">
        <v>11.16</v>
      </c>
      <c r="O1731">
        <v>8.5400000000000009</v>
      </c>
      <c r="P1731">
        <v>1</v>
      </c>
      <c r="Q1731">
        <v>2</v>
      </c>
      <c r="R1731">
        <f t="shared" si="118"/>
        <v>12</v>
      </c>
      <c r="S1731">
        <f t="shared" si="119"/>
        <v>11</v>
      </c>
      <c r="T1731">
        <f t="shared" si="114"/>
        <v>23</v>
      </c>
      <c r="U1731" t="s">
        <v>1499</v>
      </c>
      <c r="V1731" t="s">
        <v>1514</v>
      </c>
      <c r="W1731" t="s">
        <v>1521</v>
      </c>
      <c r="X1731" t="s">
        <v>1479</v>
      </c>
      <c r="Z1731" t="str" cm="1">
        <f t="array" ref="Z1731">IF(ISBLANK(AK1731),_xlfn.LET(
    _xlpm.nameBeforeSlash, IF(ISNUMBER(SEARCH("/", Y1731)), LEFT(Y1731, SEARCH("/", Y1731)-1), Y1731),
    _xlpm.matchRow, IFERROR(MATCH(_xlpm.nameBeforeSlash, AA:AA, 0), ""),
    _xlpm.difference, IF(_xlpm.matchRow="", "", ABS((R1731 + S1731)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),IF(ISBLANK(Y1731),"","Hidden"))</f>
        <v/>
      </c>
      <c r="AA1731" t="s">
        <v>2403</v>
      </c>
      <c r="AC1731" t="s">
        <v>1377</v>
      </c>
      <c r="AD1731" t="str">
        <f>_xlfn.XLOOKUP(AC1731,moves!A:A,moves!B:B)</f>
        <v>typeless</v>
      </c>
      <c r="AE1731">
        <f>_xlfn.XLOOKUP(AC1731,moves!A:A,moves!D:D)</f>
        <v>5</v>
      </c>
      <c r="AF1731" t="str">
        <f>_xlfn.XLOOKUP(AC1731,moves!A:A,moves!E:E)</f>
        <v>Choose any types affected by the user's held Artifact as the type of this attack.</v>
      </c>
      <c r="AG1731">
        <v>0</v>
      </c>
      <c r="AH1731">
        <v>1</v>
      </c>
      <c r="AI1731">
        <f t="shared" si="115"/>
        <v>0</v>
      </c>
      <c r="AJ1731" t="s">
        <v>8452</v>
      </c>
      <c r="AL1731">
        <v>0</v>
      </c>
      <c r="AM1731" cm="1">
        <f t="array" ref="AM1731">IF(AL1731=1,1,
   IF(ISTEXT(AK1731),1,
   IF(AO1731&gt;1,AM1730,
   IF(AI1731=1,
      IF(SUMPRODUCT((LEN($Y$2:$Y$4096)-LEN(SUBSTITUTE($Y$2:$Y$4096,AA1731,"")))/LEN(AA1731))&gt;0,2,1),
      IF(
         SUMPRODUCT((LEN($Y$2:$Y$4096)-LEN(SUBSTITUTE($Y$2:$Y$4096,AA1731,"")))/LEN(AA1731))
         - SUMPRODUCT((LEN($Y$2:$Y$4096)-LEN(SUBSTITUTE($Y$2:$Y$4096,"Alolan "&amp;AA1731,"")))/LEN("Alolan "&amp;AA1731))
         - SUMPRODUCT((LEN($Y$2:$Y$4096)-LEN(SUBSTITUTE($Y$2:$Y$4096,"Galarian "&amp;AA1731,"")))/LEN("Galarian "&amp;AA1731))
         - SUMPRODUCT((LEN($Y$2:$Y$4096)-LEN(SUBSTITUTE($Y$2:$Y$4096,"Hisuian "&amp;AA1731,"")))/LEN("Hisuian "&amp;AA1731))
         - SUMPRODUCT((LEN($Y$2:$Y$4096)-LEN(SUBSTITUTE($Y$2:$Y$4096,"Paldean "&amp;AA1731,"")))/LEN("Paldean "&amp;AA1731))
      &gt;0,2,1)
   ))))</f>
        <v>1</v>
      </c>
      <c r="AN1731">
        <v>0</v>
      </c>
      <c r="AO1731">
        <v>0</v>
      </c>
    </row>
    <row r="1732" spans="1:41" x14ac:dyDescent="0.25">
      <c r="A1732" t="s">
        <v>4433</v>
      </c>
      <c r="B1732" t="s">
        <v>2403</v>
      </c>
      <c r="C1732" t="s">
        <v>1499</v>
      </c>
      <c r="D1732" t="s">
        <v>1514</v>
      </c>
      <c r="E1732">
        <v>71</v>
      </c>
      <c r="F1732">
        <v>120</v>
      </c>
      <c r="G1732">
        <v>95</v>
      </c>
      <c r="H1732">
        <v>120</v>
      </c>
      <c r="I1732">
        <v>95</v>
      </c>
      <c r="J1732">
        <v>99</v>
      </c>
      <c r="K1732" t="s">
        <v>2404</v>
      </c>
      <c r="L1732" t="s">
        <v>247</v>
      </c>
      <c r="M1732" t="s">
        <v>248</v>
      </c>
      <c r="N1732">
        <v>11.16</v>
      </c>
      <c r="O1732">
        <v>8.5400000000000009</v>
      </c>
      <c r="P1732">
        <v>1</v>
      </c>
      <c r="Q1732">
        <v>2</v>
      </c>
      <c r="R1732">
        <f t="shared" si="118"/>
        <v>12</v>
      </c>
      <c r="S1732">
        <f t="shared" si="119"/>
        <v>11</v>
      </c>
      <c r="T1732">
        <f t="shared" si="114"/>
        <v>23</v>
      </c>
      <c r="U1732" t="s">
        <v>1499</v>
      </c>
      <c r="V1732" t="s">
        <v>1514</v>
      </c>
      <c r="W1732" t="s">
        <v>1521</v>
      </c>
      <c r="X1732" t="s">
        <v>1479</v>
      </c>
      <c r="Z1732" t="str" cm="1">
        <f t="array" ref="Z1732">IF(ISBLANK(AK1732),_xlfn.LET(
    _xlpm.nameBeforeSlash, IF(ISNUMBER(SEARCH("/", Y1732)), LEFT(Y1732, SEARCH("/", Y1732)-1), Y1732),
    _xlpm.matchRow, IFERROR(MATCH(_xlpm.nameBeforeSlash, AA:AA, 0), ""),
    _xlpm.difference, IF(_xlpm.matchRow="", "", ABS((R1732 + S1732)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),IF(ISBLANK(Y1732),"","Hidden"))</f>
        <v/>
      </c>
      <c r="AA1732" t="s">
        <v>5705</v>
      </c>
      <c r="AC1732" t="s">
        <v>6719</v>
      </c>
      <c r="AD1732" t="str">
        <f>_xlfn.XLOOKUP(AC1732,moves!A:A,moves!B:B)</f>
        <v>typeless</v>
      </c>
      <c r="AE1732">
        <f>_xlfn.XLOOKUP(AC1732,moves!A:A,moves!D:D)</f>
        <v>4</v>
      </c>
      <c r="AF1732" t="str">
        <f>_xlfn.XLOOKUP(AC1732,moves!A:A,moves!E:E)</f>
        <v>Choose any type. This attack and the user becomes the chosen type.</v>
      </c>
      <c r="AG1732">
        <v>0</v>
      </c>
      <c r="AH1732">
        <v>1</v>
      </c>
      <c r="AI1732">
        <f t="shared" si="115"/>
        <v>1</v>
      </c>
      <c r="AJ1732" t="s">
        <v>8452</v>
      </c>
      <c r="AL1732">
        <v>0</v>
      </c>
      <c r="AM1732" cm="1">
        <f t="array" ref="AM1732">IF(AL1732=1,1,
   IF(ISTEXT(AK1732),1,
   IF(AO1732&gt;1,AM1731,
   IF(AI1732=1,
      IF(SUMPRODUCT((LEN($Y$2:$Y$4096)-LEN(SUBSTITUTE($Y$2:$Y$4096,AA1732,"")))/LEN(AA1732))&gt;0,2,1),
      IF(
         SUMPRODUCT((LEN($Y$2:$Y$4096)-LEN(SUBSTITUTE($Y$2:$Y$4096,AA1732,"")))/LEN(AA1732))
         - SUMPRODUCT((LEN($Y$2:$Y$4096)-LEN(SUBSTITUTE($Y$2:$Y$4096,"Alolan "&amp;AA1732,"")))/LEN("Alolan "&amp;AA1732))
         - SUMPRODUCT((LEN($Y$2:$Y$4096)-LEN(SUBSTITUTE($Y$2:$Y$4096,"Galarian "&amp;AA1732,"")))/LEN("Galarian "&amp;AA1732))
         - SUMPRODUCT((LEN($Y$2:$Y$4096)-LEN(SUBSTITUTE($Y$2:$Y$4096,"Hisuian "&amp;AA1732,"")))/LEN("Hisuian "&amp;AA1732))
         - SUMPRODUCT((LEN($Y$2:$Y$4096)-LEN(SUBSTITUTE($Y$2:$Y$4096,"Paldean "&amp;AA1732,"")))/LEN("Paldean "&amp;AA1732))
      &gt;0,2,1)
   ))))</f>
        <v>1</v>
      </c>
      <c r="AN1732">
        <v>0</v>
      </c>
      <c r="AO1732">
        <v>0</v>
      </c>
    </row>
    <row r="1733" spans="1:41" x14ac:dyDescent="0.25">
      <c r="A1733">
        <v>650</v>
      </c>
      <c r="B1733" t="s">
        <v>2405</v>
      </c>
      <c r="C1733" t="s">
        <v>1468</v>
      </c>
      <c r="D1733"/>
      <c r="E1733">
        <v>56</v>
      </c>
      <c r="F1733">
        <v>61</v>
      </c>
      <c r="G1733">
        <v>65</v>
      </c>
      <c r="H1733">
        <v>48</v>
      </c>
      <c r="I1733">
        <v>45</v>
      </c>
      <c r="J1733">
        <v>38</v>
      </c>
      <c r="K1733" t="s">
        <v>2406</v>
      </c>
      <c r="L1733" t="s">
        <v>247</v>
      </c>
      <c r="M1733" t="s">
        <v>249</v>
      </c>
      <c r="N1733">
        <v>5.05</v>
      </c>
      <c r="O1733">
        <v>5.5400000000000009</v>
      </c>
      <c r="R1733">
        <f t="shared" si="118"/>
        <v>5</v>
      </c>
      <c r="S1733">
        <f t="shared" si="119"/>
        <v>6</v>
      </c>
      <c r="T1733">
        <f t="shared" si="114"/>
        <v>11</v>
      </c>
      <c r="U1733" t="s">
        <v>1468</v>
      </c>
      <c r="V1733" t="s">
        <v>1492</v>
      </c>
      <c r="W1733" t="s">
        <v>1546</v>
      </c>
      <c r="X1733" t="s">
        <v>1499</v>
      </c>
      <c r="Y1733" t="s">
        <v>2407</v>
      </c>
      <c r="Z1733" cm="1">
        <f t="array" ref="Z1733">IF(ISBLANK(AK1733),_xlfn.LET(
    _xlpm.nameBeforeSlash, IF(ISNUMBER(SEARCH("/", Y1733)), LEFT(Y1733, SEARCH("/", Y1733)-1), Y1733),
    _xlpm.matchRow, IFERROR(MATCH(_xlpm.nameBeforeSlash, AA:AA, 0), ""),
    _xlpm.difference, IF(_xlpm.matchRow="", "", ABS((R1733 + S1733)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),IF(ISBLANK(Y1733),"","Hidden"))</f>
        <v>7</v>
      </c>
      <c r="AA1733" t="s">
        <v>2405</v>
      </c>
      <c r="AC1733" t="s">
        <v>466</v>
      </c>
      <c r="AD1733" t="str">
        <f>_xlfn.XLOOKUP(AC1733,moves!A:A,moves!B:B)</f>
        <v>rock</v>
      </c>
      <c r="AE1733">
        <f>_xlfn.XLOOKUP(AC1733,moves!A:A,moves!D:D)</f>
        <v>3</v>
      </c>
      <c r="AF1733" t="str">
        <f>_xlfn.XLOOKUP(AC1733,moves!A:A,moves!E:E)</f>
        <v>Each time this move is used in succession: Increase attack strength by 1.</v>
      </c>
      <c r="AG1733">
        <v>0</v>
      </c>
      <c r="AH1733">
        <v>0</v>
      </c>
      <c r="AI1733">
        <f t="shared" si="115"/>
        <v>0</v>
      </c>
      <c r="AJ1733" t="s">
        <v>523</v>
      </c>
      <c r="AL1733">
        <v>0</v>
      </c>
      <c r="AM1733" cm="1">
        <f t="array" ref="AM1733">IF(AL1733=1,1,
   IF(ISTEXT(AK1733),1,
   IF(AO1733&gt;1,AM1732,
   IF(AI1733=1,
      IF(SUMPRODUCT((LEN($Y$2:$Y$4096)-LEN(SUBSTITUTE($Y$2:$Y$4096,AA1733,"")))/LEN(AA1733))&gt;0,2,1),
      IF(
         SUMPRODUCT((LEN($Y$2:$Y$4096)-LEN(SUBSTITUTE($Y$2:$Y$4096,AA1733,"")))/LEN(AA1733))
         - SUMPRODUCT((LEN($Y$2:$Y$4096)-LEN(SUBSTITUTE($Y$2:$Y$4096,"Alolan "&amp;AA1733,"")))/LEN("Alolan "&amp;AA1733))
         - SUMPRODUCT((LEN($Y$2:$Y$4096)-LEN(SUBSTITUTE($Y$2:$Y$4096,"Galarian "&amp;AA1733,"")))/LEN("Galarian "&amp;AA1733))
         - SUMPRODUCT((LEN($Y$2:$Y$4096)-LEN(SUBSTITUTE($Y$2:$Y$4096,"Hisuian "&amp;AA1733,"")))/LEN("Hisuian "&amp;AA1733))
         - SUMPRODUCT((LEN($Y$2:$Y$4096)-LEN(SUBSTITUTE($Y$2:$Y$4096,"Paldean "&amp;AA1733,"")))/LEN("Paldean "&amp;AA1733))
      &gt;0,2,1)
   ))))</f>
        <v>1</v>
      </c>
      <c r="AN1733">
        <v>0</v>
      </c>
      <c r="AO1733">
        <v>0</v>
      </c>
    </row>
    <row r="1734" spans="1:41" x14ac:dyDescent="0.25">
      <c r="A1734" t="s">
        <v>4434</v>
      </c>
      <c r="B1734" t="s">
        <v>2405</v>
      </c>
      <c r="C1734" t="s">
        <v>1468</v>
      </c>
      <c r="D1734"/>
      <c r="E1734">
        <v>56</v>
      </c>
      <c r="F1734">
        <v>61</v>
      </c>
      <c r="G1734">
        <v>65</v>
      </c>
      <c r="H1734">
        <v>48</v>
      </c>
      <c r="I1734">
        <v>45</v>
      </c>
      <c r="J1734">
        <v>38</v>
      </c>
      <c r="K1734" t="s">
        <v>2406</v>
      </c>
      <c r="L1734" t="s">
        <v>247</v>
      </c>
      <c r="M1734" t="s">
        <v>249</v>
      </c>
      <c r="N1734">
        <v>5.05</v>
      </c>
      <c r="O1734">
        <v>5.5400000000000009</v>
      </c>
      <c r="R1734">
        <f t="shared" si="118"/>
        <v>5</v>
      </c>
      <c r="S1734">
        <f t="shared" si="119"/>
        <v>6</v>
      </c>
      <c r="T1734">
        <f t="shared" si="114"/>
        <v>11</v>
      </c>
      <c r="U1734" t="s">
        <v>1468</v>
      </c>
      <c r="V1734" t="s">
        <v>1492</v>
      </c>
      <c r="W1734" t="s">
        <v>1546</v>
      </c>
      <c r="X1734" t="s">
        <v>1499</v>
      </c>
      <c r="Y1734" t="s">
        <v>5706</v>
      </c>
      <c r="Z1734" cm="1">
        <f t="array" ref="Z1734">IF(ISBLANK(AK1734),_xlfn.LET(
    _xlpm.nameBeforeSlash, IF(ISNUMBER(SEARCH("/", Y1734)), LEFT(Y1734, SEARCH("/", Y1734)-1), Y1734),
    _xlpm.matchRow, IFERROR(MATCH(_xlpm.nameBeforeSlash, AA:AA, 0), ""),
    _xlpm.difference, IF(_xlpm.matchRow="", "", ABS((R1734 + S1734)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),IF(ISBLANK(Y1734),"","Hidden"))</f>
        <v>7</v>
      </c>
      <c r="AA1734" t="s">
        <v>5707</v>
      </c>
      <c r="AC1734" t="s">
        <v>1156</v>
      </c>
      <c r="AD1734" t="str">
        <f>_xlfn.XLOOKUP(AC1734,moves!A:A,moves!B:B)</f>
        <v>grass</v>
      </c>
      <c r="AE1734">
        <f>_xlfn.XLOOKUP(AC1734,moves!A:A,moves!D:D)</f>
        <v>2</v>
      </c>
      <c r="AF1734" t="str">
        <f>_xlfn.XLOOKUP(AC1734,moves!A:A,moves!E:E)</f>
        <v>Status symbols deal +1 damage.</v>
      </c>
      <c r="AG1734">
        <v>0</v>
      </c>
      <c r="AH1734">
        <v>0</v>
      </c>
      <c r="AI1734">
        <f t="shared" si="115"/>
        <v>1</v>
      </c>
      <c r="AJ1734" t="s">
        <v>523</v>
      </c>
      <c r="AL1734">
        <v>0</v>
      </c>
      <c r="AM1734" cm="1">
        <f t="array" ref="AM1734">IF(AL1734=1,1,
   IF(ISTEXT(AK1734),1,
   IF(AO1734&gt;1,AM1733,
   IF(AI1734=1,
      IF(SUMPRODUCT((LEN($Y$2:$Y$4096)-LEN(SUBSTITUTE($Y$2:$Y$4096,AA1734,"")))/LEN(AA1734))&gt;0,2,1),
      IF(
         SUMPRODUCT((LEN($Y$2:$Y$4096)-LEN(SUBSTITUTE($Y$2:$Y$4096,AA1734,"")))/LEN(AA1734))
         - SUMPRODUCT((LEN($Y$2:$Y$4096)-LEN(SUBSTITUTE($Y$2:$Y$4096,"Alolan "&amp;AA1734,"")))/LEN("Alolan "&amp;AA1734))
         - SUMPRODUCT((LEN($Y$2:$Y$4096)-LEN(SUBSTITUTE($Y$2:$Y$4096,"Galarian "&amp;AA1734,"")))/LEN("Galarian "&amp;AA1734))
         - SUMPRODUCT((LEN($Y$2:$Y$4096)-LEN(SUBSTITUTE($Y$2:$Y$4096,"Hisuian "&amp;AA1734,"")))/LEN("Hisuian "&amp;AA1734))
         - SUMPRODUCT((LEN($Y$2:$Y$4096)-LEN(SUBSTITUTE($Y$2:$Y$4096,"Paldean "&amp;AA1734,"")))/LEN("Paldean "&amp;AA1734))
      &gt;0,2,1)
   ))))</f>
        <v>1</v>
      </c>
      <c r="AN1734">
        <v>0</v>
      </c>
      <c r="AO1734">
        <v>0</v>
      </c>
    </row>
    <row r="1735" spans="1:41" x14ac:dyDescent="0.25">
      <c r="A1735">
        <v>651</v>
      </c>
      <c r="B1735" t="s">
        <v>2407</v>
      </c>
      <c r="C1735" t="s">
        <v>1468</v>
      </c>
      <c r="D1735"/>
      <c r="E1735">
        <v>61</v>
      </c>
      <c r="F1735">
        <v>78</v>
      </c>
      <c r="G1735">
        <v>95</v>
      </c>
      <c r="H1735">
        <v>56</v>
      </c>
      <c r="I1735">
        <v>58</v>
      </c>
      <c r="J1735">
        <v>57</v>
      </c>
      <c r="K1735" t="s">
        <v>2408</v>
      </c>
      <c r="L1735" t="s">
        <v>247</v>
      </c>
      <c r="M1735" t="s">
        <v>249</v>
      </c>
      <c r="N1735">
        <v>6.7399999999999993</v>
      </c>
      <c r="O1735">
        <v>7.0300000000000011</v>
      </c>
      <c r="R1735">
        <f t="shared" si="118"/>
        <v>7</v>
      </c>
      <c r="S1735">
        <f t="shared" si="119"/>
        <v>7</v>
      </c>
      <c r="T1735">
        <f t="shared" si="114"/>
        <v>14</v>
      </c>
      <c r="U1735" t="s">
        <v>1468</v>
      </c>
      <c r="V1735" t="s">
        <v>1492</v>
      </c>
      <c r="W1735" t="s">
        <v>1546</v>
      </c>
      <c r="X1735" t="s">
        <v>1499</v>
      </c>
      <c r="Y1735" t="s">
        <v>2409</v>
      </c>
      <c r="Z1735" cm="1">
        <f t="array" ref="Z1735">IF(ISBLANK(AK1735),_xlfn.LET(
    _xlpm.nameBeforeSlash, IF(ISNUMBER(SEARCH("/", Y1735)), LEFT(Y1735, SEARCH("/", Y1735)-1), Y1735),
    _xlpm.matchRow, IFERROR(MATCH(_xlpm.nameBeforeSlash, AA:AA, 0), ""),
    _xlpm.difference, IF(_xlpm.matchRow="", "", ABS((R1735 + S1735)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),IF(ISBLANK(Y1735),"","Hidden"))</f>
        <v>14</v>
      </c>
      <c r="AA1735" t="s">
        <v>2407</v>
      </c>
      <c r="AC1735" t="s">
        <v>1128</v>
      </c>
      <c r="AD1735" t="str">
        <f>_xlfn.XLOOKUP(AC1735,moves!A:A,moves!B:B)</f>
        <v>grass</v>
      </c>
      <c r="AE1735" t="str">
        <f>_xlfn.XLOOKUP(AC1735,moves!A:A,moves!D:D)</f>
        <v>-</v>
      </c>
      <c r="AF1735" t="str">
        <f>_xlfn.XLOOKUP(AC1735,moves!A:A,moves!E:E)</f>
        <v>All Pokémon that targeted the user this round take 2 damage.</v>
      </c>
      <c r="AG1735">
        <v>0</v>
      </c>
      <c r="AH1735">
        <v>0</v>
      </c>
      <c r="AI1735">
        <f t="shared" si="115"/>
        <v>0</v>
      </c>
      <c r="AJ1735" t="s">
        <v>524</v>
      </c>
      <c r="AL1735">
        <v>0</v>
      </c>
      <c r="AM1735" cm="1">
        <f t="array" ref="AM1735">IF(AL1735=1,1,
   IF(ISTEXT(AK1735),1,
   IF(AO1735&gt;1,AM1734,
   IF(AI1735=1,
      IF(SUMPRODUCT((LEN($Y$2:$Y$4096)-LEN(SUBSTITUTE($Y$2:$Y$4096,AA1735,"")))/LEN(AA1735))&gt;0,2,1),
      IF(
         SUMPRODUCT((LEN($Y$2:$Y$4096)-LEN(SUBSTITUTE($Y$2:$Y$4096,AA1735,"")))/LEN(AA1735))
         - SUMPRODUCT((LEN($Y$2:$Y$4096)-LEN(SUBSTITUTE($Y$2:$Y$4096,"Alolan "&amp;AA1735,"")))/LEN("Alolan "&amp;AA1735))
         - SUMPRODUCT((LEN($Y$2:$Y$4096)-LEN(SUBSTITUTE($Y$2:$Y$4096,"Galarian "&amp;AA1735,"")))/LEN("Galarian "&amp;AA1735))
         - SUMPRODUCT((LEN($Y$2:$Y$4096)-LEN(SUBSTITUTE($Y$2:$Y$4096,"Hisuian "&amp;AA1735,"")))/LEN("Hisuian "&amp;AA1735))
         - SUMPRODUCT((LEN($Y$2:$Y$4096)-LEN(SUBSTITUTE($Y$2:$Y$4096,"Paldean "&amp;AA1735,"")))/LEN("Paldean "&amp;AA1735))
      &gt;0,2,1)
   ))))</f>
        <v>2</v>
      </c>
      <c r="AN1735">
        <v>0</v>
      </c>
      <c r="AO1735">
        <v>0</v>
      </c>
    </row>
    <row r="1736" spans="1:41" x14ac:dyDescent="0.25">
      <c r="A1736" t="s">
        <v>4435</v>
      </c>
      <c r="B1736" t="s">
        <v>2407</v>
      </c>
      <c r="C1736" t="s">
        <v>1468</v>
      </c>
      <c r="D1736"/>
      <c r="E1736">
        <v>61</v>
      </c>
      <c r="F1736">
        <v>78</v>
      </c>
      <c r="G1736">
        <v>95</v>
      </c>
      <c r="H1736">
        <v>56</v>
      </c>
      <c r="I1736">
        <v>58</v>
      </c>
      <c r="J1736">
        <v>57</v>
      </c>
      <c r="K1736" t="s">
        <v>2408</v>
      </c>
      <c r="L1736" t="s">
        <v>247</v>
      </c>
      <c r="M1736" t="s">
        <v>249</v>
      </c>
      <c r="N1736">
        <v>6.7399999999999993</v>
      </c>
      <c r="O1736">
        <v>7.0300000000000011</v>
      </c>
      <c r="R1736">
        <f t="shared" si="118"/>
        <v>7</v>
      </c>
      <c r="S1736">
        <f t="shared" si="119"/>
        <v>7</v>
      </c>
      <c r="T1736">
        <f t="shared" si="114"/>
        <v>14</v>
      </c>
      <c r="U1736" t="s">
        <v>1468</v>
      </c>
      <c r="V1736" t="s">
        <v>1492</v>
      </c>
      <c r="W1736" t="s">
        <v>1546</v>
      </c>
      <c r="X1736" t="s">
        <v>1499</v>
      </c>
      <c r="Y1736" t="s">
        <v>5708</v>
      </c>
      <c r="Z1736" cm="1">
        <f t="array" ref="Z1736">IF(ISBLANK(AK1736),_xlfn.LET(
    _xlpm.nameBeforeSlash, IF(ISNUMBER(SEARCH("/", Y1736)), LEFT(Y1736, SEARCH("/", Y1736)-1), Y1736),
    _xlpm.matchRow, IFERROR(MATCH(_xlpm.nameBeforeSlash, AA:AA, 0), ""),
    _xlpm.difference, IF(_xlpm.matchRow="", "", ABS((R1736 + S1736)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),IF(ISBLANK(Y1736),"","Hidden"))</f>
        <v>14</v>
      </c>
      <c r="AA1736" t="s">
        <v>5706</v>
      </c>
      <c r="AC1736" t="s">
        <v>921</v>
      </c>
      <c r="AD1736" t="str">
        <f>_xlfn.XLOOKUP(AC1736,moves!A:A,moves!B:B)</f>
        <v>bug</v>
      </c>
      <c r="AE1736">
        <f>_xlfn.XLOOKUP(AC1736,moves!A:A,moves!D:D)</f>
        <v>2</v>
      </c>
      <c r="AF1736" t="str">
        <f>_xlfn.XLOOKUP(AC1736,moves!A:A,moves!E:E)</f>
        <v>Regular hits deal +1 damage.</v>
      </c>
      <c r="AG1736">
        <v>0</v>
      </c>
      <c r="AH1736">
        <v>0</v>
      </c>
      <c r="AI1736">
        <f t="shared" si="115"/>
        <v>1</v>
      </c>
      <c r="AJ1736" t="s">
        <v>524</v>
      </c>
      <c r="AL1736">
        <v>0</v>
      </c>
      <c r="AM1736" cm="1">
        <f t="array" ref="AM1736">IF(AL1736=1,1,
   IF(ISTEXT(AK1736),1,
   IF(AO1736&gt;1,AM1735,
   IF(AI1736=1,
      IF(SUMPRODUCT((LEN($Y$2:$Y$4096)-LEN(SUBSTITUTE($Y$2:$Y$4096,AA1736,"")))/LEN(AA1736))&gt;0,2,1),
      IF(
         SUMPRODUCT((LEN($Y$2:$Y$4096)-LEN(SUBSTITUTE($Y$2:$Y$4096,AA1736,"")))/LEN(AA1736))
         - SUMPRODUCT((LEN($Y$2:$Y$4096)-LEN(SUBSTITUTE($Y$2:$Y$4096,"Alolan "&amp;AA1736,"")))/LEN("Alolan "&amp;AA1736))
         - SUMPRODUCT((LEN($Y$2:$Y$4096)-LEN(SUBSTITUTE($Y$2:$Y$4096,"Galarian "&amp;AA1736,"")))/LEN("Galarian "&amp;AA1736))
         - SUMPRODUCT((LEN($Y$2:$Y$4096)-LEN(SUBSTITUTE($Y$2:$Y$4096,"Hisuian "&amp;AA1736,"")))/LEN("Hisuian "&amp;AA1736))
         - SUMPRODUCT((LEN($Y$2:$Y$4096)-LEN(SUBSTITUTE($Y$2:$Y$4096,"Paldean "&amp;AA1736,"")))/LEN("Paldean "&amp;AA1736))
      &gt;0,2,1)
   ))))</f>
        <v>2</v>
      </c>
      <c r="AN1736">
        <v>0</v>
      </c>
      <c r="AO1736">
        <v>0</v>
      </c>
    </row>
    <row r="1737" spans="1:41" x14ac:dyDescent="0.25">
      <c r="A1737">
        <v>652</v>
      </c>
      <c r="B1737" t="s">
        <v>2409</v>
      </c>
      <c r="C1737" t="s">
        <v>1468</v>
      </c>
      <c r="D1737" t="s">
        <v>1492</v>
      </c>
      <c r="E1737">
        <v>88</v>
      </c>
      <c r="F1737">
        <v>107</v>
      </c>
      <c r="G1737">
        <v>122</v>
      </c>
      <c r="H1737">
        <v>74</v>
      </c>
      <c r="I1737">
        <v>75</v>
      </c>
      <c r="J1737">
        <v>64</v>
      </c>
      <c r="K1737" t="s">
        <v>2408</v>
      </c>
      <c r="L1737" t="s">
        <v>247</v>
      </c>
      <c r="M1737" t="s">
        <v>249</v>
      </c>
      <c r="N1737">
        <v>8.65</v>
      </c>
      <c r="O1737">
        <v>9.4300000000000015</v>
      </c>
      <c r="Q1737">
        <v>2</v>
      </c>
      <c r="R1737">
        <f t="shared" si="118"/>
        <v>9</v>
      </c>
      <c r="S1737">
        <f t="shared" si="119"/>
        <v>11</v>
      </c>
      <c r="T1737">
        <f t="shared" si="114"/>
        <v>20</v>
      </c>
      <c r="U1737" t="s">
        <v>1468</v>
      </c>
      <c r="V1737" t="s">
        <v>1492</v>
      </c>
      <c r="W1737" t="s">
        <v>1546</v>
      </c>
      <c r="X1737" t="s">
        <v>1499</v>
      </c>
      <c r="Z1737" t="str" cm="1">
        <f t="array" ref="Z1737">IF(ISBLANK(AK1737),_xlfn.LET(
    _xlpm.nameBeforeSlash, IF(ISNUMBER(SEARCH("/", Y1737)), LEFT(Y1737, SEARCH("/", Y1737)-1), Y1737),
    _xlpm.matchRow, IFERROR(MATCH(_xlpm.nameBeforeSlash, AA:AA, 0), ""),
    _xlpm.difference, IF(_xlpm.matchRow="", "", ABS((R1737 + S1737)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),IF(ISBLANK(Y1737),"","Hidden"))</f>
        <v/>
      </c>
      <c r="AA1737" t="s">
        <v>2409</v>
      </c>
      <c r="AC1737" t="s">
        <v>463</v>
      </c>
      <c r="AD1737" t="str">
        <f>_xlfn.XLOOKUP(AC1737,moves!A:A,moves!B:B)</f>
        <v>grass</v>
      </c>
      <c r="AE1737">
        <f>_xlfn.XLOOKUP(AC1737,moves!A:A,moves!D:D)</f>
        <v>5</v>
      </c>
      <c r="AF1737" t="str">
        <f>_xlfn.XLOOKUP(AC1737,moves!A:A,moves!E:E)</f>
        <v>Critical hits deal +2 damage. For each critical hit rolled: The user takes 2 damage.</v>
      </c>
      <c r="AG1737">
        <v>0</v>
      </c>
      <c r="AH1737">
        <v>0</v>
      </c>
      <c r="AI1737">
        <f t="shared" si="115"/>
        <v>0</v>
      </c>
      <c r="AJ1737" t="s">
        <v>525</v>
      </c>
      <c r="AL1737">
        <v>0</v>
      </c>
      <c r="AM1737" cm="1">
        <f t="array" ref="AM1737">IF(AL1737=1,1,
   IF(ISTEXT(AK1737),1,
   IF(AO1737&gt;1,AM1736,
   IF(AI1737=1,
      IF(SUMPRODUCT((LEN($Y$2:$Y$4096)-LEN(SUBSTITUTE($Y$2:$Y$4096,AA1737,"")))/LEN(AA1737))&gt;0,2,1),
      IF(
         SUMPRODUCT((LEN($Y$2:$Y$4096)-LEN(SUBSTITUTE($Y$2:$Y$4096,AA1737,"")))/LEN(AA1737))
         - SUMPRODUCT((LEN($Y$2:$Y$4096)-LEN(SUBSTITUTE($Y$2:$Y$4096,"Alolan "&amp;AA1737,"")))/LEN("Alolan "&amp;AA1737))
         - SUMPRODUCT((LEN($Y$2:$Y$4096)-LEN(SUBSTITUTE($Y$2:$Y$4096,"Galarian "&amp;AA1737,"")))/LEN("Galarian "&amp;AA1737))
         - SUMPRODUCT((LEN($Y$2:$Y$4096)-LEN(SUBSTITUTE($Y$2:$Y$4096,"Hisuian "&amp;AA1737,"")))/LEN("Hisuian "&amp;AA1737))
         - SUMPRODUCT((LEN($Y$2:$Y$4096)-LEN(SUBSTITUTE($Y$2:$Y$4096,"Paldean "&amp;AA1737,"")))/LEN("Paldean "&amp;AA1737))
      &gt;0,2,1)
   ))))</f>
        <v>2</v>
      </c>
      <c r="AN1737">
        <v>0</v>
      </c>
      <c r="AO1737">
        <v>0</v>
      </c>
    </row>
    <row r="1738" spans="1:41" x14ac:dyDescent="0.25">
      <c r="A1738" t="s">
        <v>4436</v>
      </c>
      <c r="B1738" t="s">
        <v>2409</v>
      </c>
      <c r="C1738" t="s">
        <v>1468</v>
      </c>
      <c r="D1738" t="s">
        <v>1492</v>
      </c>
      <c r="E1738">
        <v>88</v>
      </c>
      <c r="F1738">
        <v>107</v>
      </c>
      <c r="G1738">
        <v>122</v>
      </c>
      <c r="H1738">
        <v>74</v>
      </c>
      <c r="I1738">
        <v>75</v>
      </c>
      <c r="J1738">
        <v>64</v>
      </c>
      <c r="K1738" t="s">
        <v>2408</v>
      </c>
      <c r="L1738" t="s">
        <v>247</v>
      </c>
      <c r="M1738" t="s">
        <v>249</v>
      </c>
      <c r="N1738">
        <v>8.65</v>
      </c>
      <c r="O1738">
        <v>9.4300000000000015</v>
      </c>
      <c r="Q1738">
        <v>2</v>
      </c>
      <c r="R1738">
        <f t="shared" si="118"/>
        <v>9</v>
      </c>
      <c r="S1738">
        <f t="shared" si="119"/>
        <v>11</v>
      </c>
      <c r="T1738">
        <f t="shared" si="114"/>
        <v>20</v>
      </c>
      <c r="U1738" t="s">
        <v>1468</v>
      </c>
      <c r="V1738" t="s">
        <v>1492</v>
      </c>
      <c r="W1738" t="s">
        <v>1546</v>
      </c>
      <c r="X1738" t="s">
        <v>1499</v>
      </c>
      <c r="Z1738" t="str" cm="1">
        <f t="array" ref="Z1738">IF(ISBLANK(AK1738),_xlfn.LET(
    _xlpm.nameBeforeSlash, IF(ISNUMBER(SEARCH("/", Y1738)), LEFT(Y1738, SEARCH("/", Y1738)-1), Y1738),
    _xlpm.matchRow, IFERROR(MATCH(_xlpm.nameBeforeSlash, AA:AA, 0), ""),
    _xlpm.difference, IF(_xlpm.matchRow="", "", ABS((R1738 + S1738)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),IF(ISBLANK(Y1738),"","Hidden"))</f>
        <v/>
      </c>
      <c r="AA1738" t="s">
        <v>5708</v>
      </c>
      <c r="AC1738" t="s">
        <v>6721</v>
      </c>
      <c r="AD1738" t="str">
        <f>_xlfn.XLOOKUP(AC1738,moves!A:A,moves!B:B)</f>
        <v>grass</v>
      </c>
      <c r="AE1738">
        <f>_xlfn.XLOOKUP(AC1738,moves!A:A,moves!D:D)</f>
        <v>4</v>
      </c>
      <c r="AF1738" t="str">
        <f>_xlfn.XLOOKUP(AC1738,moves!A:A,moves!E:E)</f>
        <v>Ignore the effects of target MODIFY moves.</v>
      </c>
      <c r="AG1738">
        <v>0</v>
      </c>
      <c r="AH1738">
        <v>0</v>
      </c>
      <c r="AI1738">
        <f t="shared" si="115"/>
        <v>1</v>
      </c>
      <c r="AJ1738" t="s">
        <v>525</v>
      </c>
      <c r="AL1738">
        <v>0</v>
      </c>
      <c r="AM1738" cm="1">
        <f t="array" ref="AM1738">IF(AL1738=1,1,
   IF(ISTEXT(AK1738),1,
   IF(AO1738&gt;1,AM1737,
   IF(AI1738=1,
      IF(SUMPRODUCT((LEN($Y$2:$Y$4096)-LEN(SUBSTITUTE($Y$2:$Y$4096,AA1738,"")))/LEN(AA1738))&gt;0,2,1),
      IF(
         SUMPRODUCT((LEN($Y$2:$Y$4096)-LEN(SUBSTITUTE($Y$2:$Y$4096,AA1738,"")))/LEN(AA1738))
         - SUMPRODUCT((LEN($Y$2:$Y$4096)-LEN(SUBSTITUTE($Y$2:$Y$4096,"Alolan "&amp;AA1738,"")))/LEN("Alolan "&amp;AA1738))
         - SUMPRODUCT((LEN($Y$2:$Y$4096)-LEN(SUBSTITUTE($Y$2:$Y$4096,"Galarian "&amp;AA1738,"")))/LEN("Galarian "&amp;AA1738))
         - SUMPRODUCT((LEN($Y$2:$Y$4096)-LEN(SUBSTITUTE($Y$2:$Y$4096,"Hisuian "&amp;AA1738,"")))/LEN("Hisuian "&amp;AA1738))
         - SUMPRODUCT((LEN($Y$2:$Y$4096)-LEN(SUBSTITUTE($Y$2:$Y$4096,"Paldean "&amp;AA1738,"")))/LEN("Paldean "&amp;AA1738))
      &gt;0,2,1)
   ))))</f>
        <v>2</v>
      </c>
      <c r="AN1738">
        <v>0</v>
      </c>
      <c r="AO1738">
        <v>0</v>
      </c>
    </row>
    <row r="1739" spans="1:41" x14ac:dyDescent="0.25">
      <c r="A1739">
        <v>653</v>
      </c>
      <c r="B1739" t="s">
        <v>2410</v>
      </c>
      <c r="C1739" t="s">
        <v>1479</v>
      </c>
      <c r="D1739"/>
      <c r="E1739">
        <v>40</v>
      </c>
      <c r="F1739">
        <v>45</v>
      </c>
      <c r="G1739">
        <v>40</v>
      </c>
      <c r="H1739">
        <v>62</v>
      </c>
      <c r="I1739">
        <v>60</v>
      </c>
      <c r="J1739">
        <v>60</v>
      </c>
      <c r="K1739" t="s">
        <v>1560</v>
      </c>
      <c r="L1739" t="s">
        <v>247</v>
      </c>
      <c r="M1739" t="s">
        <v>248</v>
      </c>
      <c r="N1739">
        <v>5.95</v>
      </c>
      <c r="O1739">
        <v>4.5999999999999996</v>
      </c>
      <c r="R1739">
        <f t="shared" si="118"/>
        <v>6</v>
      </c>
      <c r="S1739">
        <f t="shared" si="119"/>
        <v>5</v>
      </c>
      <c r="T1739">
        <f t="shared" si="114"/>
        <v>11</v>
      </c>
      <c r="U1739" t="s">
        <v>1479</v>
      </c>
      <c r="V1739" t="s">
        <v>429</v>
      </c>
      <c r="W1739" t="s">
        <v>1524</v>
      </c>
      <c r="X1739" t="s">
        <v>1536</v>
      </c>
      <c r="Y1739" t="s">
        <v>2411</v>
      </c>
      <c r="Z1739" cm="1">
        <f t="array" ref="Z1739">IF(ISBLANK(AK1739),_xlfn.LET(
    _xlpm.nameBeforeSlash, IF(ISNUMBER(SEARCH("/", Y1739)), LEFT(Y1739, SEARCH("/", Y1739)-1), Y1739),
    _xlpm.matchRow, IFERROR(MATCH(_xlpm.nameBeforeSlash, AA:AA, 0), ""),
    _xlpm.difference, IF(_xlpm.matchRow="", "", ABS((R1739 + S1739)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),IF(ISBLANK(Y1739),"","Hidden"))</f>
        <v>7</v>
      </c>
      <c r="AA1739" t="s">
        <v>2410</v>
      </c>
      <c r="AC1739" t="s">
        <v>2412</v>
      </c>
      <c r="AD1739" t="str">
        <f>_xlfn.XLOOKUP(AC1739,moves!A:A,moves!B:B)</f>
        <v>fire</v>
      </c>
      <c r="AE1739">
        <f>_xlfn.XLOOKUP(AC1739,moves!A:A,moves!D:D)</f>
        <v>1</v>
      </c>
      <c r="AF1739" t="str">
        <f>_xlfn.XLOOKUP(AC1739,moves!A:A,moves!E:E)</f>
        <v>Inflict the Burned status on the target. If the target was already Burned: Increase attack strength by 2.</v>
      </c>
      <c r="AG1739">
        <v>1</v>
      </c>
      <c r="AH1739">
        <v>0</v>
      </c>
      <c r="AI1739">
        <f t="shared" si="115"/>
        <v>0</v>
      </c>
      <c r="AJ1739" t="s">
        <v>870</v>
      </c>
      <c r="AL1739">
        <v>0</v>
      </c>
      <c r="AM1739" cm="1">
        <f t="array" ref="AM1739">IF(AL1739=1,1,
   IF(ISTEXT(AK1739),1,
   IF(AO1739&gt;1,AM1738,
   IF(AI1739=1,
      IF(SUMPRODUCT((LEN($Y$2:$Y$4096)-LEN(SUBSTITUTE($Y$2:$Y$4096,AA1739,"")))/LEN(AA1739))&gt;0,2,1),
      IF(
         SUMPRODUCT((LEN($Y$2:$Y$4096)-LEN(SUBSTITUTE($Y$2:$Y$4096,AA1739,"")))/LEN(AA1739))
         - SUMPRODUCT((LEN($Y$2:$Y$4096)-LEN(SUBSTITUTE($Y$2:$Y$4096,"Alolan "&amp;AA1739,"")))/LEN("Alolan "&amp;AA1739))
         - SUMPRODUCT((LEN($Y$2:$Y$4096)-LEN(SUBSTITUTE($Y$2:$Y$4096,"Galarian "&amp;AA1739,"")))/LEN("Galarian "&amp;AA1739))
         - SUMPRODUCT((LEN($Y$2:$Y$4096)-LEN(SUBSTITUTE($Y$2:$Y$4096,"Hisuian "&amp;AA1739,"")))/LEN("Hisuian "&amp;AA1739))
         - SUMPRODUCT((LEN($Y$2:$Y$4096)-LEN(SUBSTITUTE($Y$2:$Y$4096,"Paldean "&amp;AA1739,"")))/LEN("Paldean "&amp;AA1739))
      &gt;0,2,1)
   ))))</f>
        <v>1</v>
      </c>
      <c r="AN1739">
        <v>0</v>
      </c>
      <c r="AO1739">
        <v>0</v>
      </c>
    </row>
    <row r="1740" spans="1:41" x14ac:dyDescent="0.25">
      <c r="A1740" t="s">
        <v>4437</v>
      </c>
      <c r="B1740" t="s">
        <v>2410</v>
      </c>
      <c r="C1740" t="s">
        <v>1479</v>
      </c>
      <c r="D1740"/>
      <c r="E1740">
        <v>40</v>
      </c>
      <c r="F1740">
        <v>45</v>
      </c>
      <c r="G1740">
        <v>40</v>
      </c>
      <c r="H1740">
        <v>62</v>
      </c>
      <c r="I1740">
        <v>60</v>
      </c>
      <c r="J1740">
        <v>60</v>
      </c>
      <c r="K1740" t="s">
        <v>1560</v>
      </c>
      <c r="L1740" t="s">
        <v>247</v>
      </c>
      <c r="M1740" t="s">
        <v>248</v>
      </c>
      <c r="N1740">
        <v>5.95</v>
      </c>
      <c r="O1740">
        <v>4.5999999999999996</v>
      </c>
      <c r="R1740">
        <f t="shared" si="118"/>
        <v>6</v>
      </c>
      <c r="S1740">
        <f t="shared" si="119"/>
        <v>5</v>
      </c>
      <c r="T1740">
        <f t="shared" ref="T1740:T1803" si="120">SUM(S1740,R1740)</f>
        <v>11</v>
      </c>
      <c r="U1740" t="s">
        <v>1479</v>
      </c>
      <c r="V1740" t="s">
        <v>429</v>
      </c>
      <c r="W1740" t="s">
        <v>1524</v>
      </c>
      <c r="X1740" t="s">
        <v>1536</v>
      </c>
      <c r="Y1740" t="s">
        <v>5709</v>
      </c>
      <c r="Z1740" cm="1">
        <f t="array" ref="Z1740">IF(ISBLANK(AK1740),_xlfn.LET(
    _xlpm.nameBeforeSlash, IF(ISNUMBER(SEARCH("/", Y1740)), LEFT(Y1740, SEARCH("/", Y1740)-1), Y1740),
    _xlpm.matchRow, IFERROR(MATCH(_xlpm.nameBeforeSlash, AA:AA, 0), ""),
    _xlpm.difference, IF(_xlpm.matchRow="", "", ABS((R1740 + S1740)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),IF(ISBLANK(Y1740),"","Hidden"))</f>
        <v>7</v>
      </c>
      <c r="AA1740" t="s">
        <v>5710</v>
      </c>
      <c r="AC1740" t="s">
        <v>1026</v>
      </c>
      <c r="AD1740" t="str">
        <f>_xlfn.XLOOKUP(AC1740,moves!A:A,moves!B:B)</f>
        <v>fairy</v>
      </c>
      <c r="AE1740">
        <f>_xlfn.XLOOKUP(AC1740,moves!A:A,moves!D:D)</f>
        <v>1</v>
      </c>
      <c r="AF1740" t="str">
        <f>_xlfn.XLOOKUP(AC1740,moves!A:A,moves!E:E)</f>
        <v>When the user is next attacked: Remove 1 critical hit from the roll.</v>
      </c>
      <c r="AG1740">
        <v>1</v>
      </c>
      <c r="AH1740">
        <v>0</v>
      </c>
      <c r="AI1740">
        <f t="shared" ref="AI1740:AI1803" si="121">IF(ISNUMBER(SEARCH("Shiny ", AA1740)), 1, 0)</f>
        <v>1</v>
      </c>
      <c r="AJ1740" t="s">
        <v>523</v>
      </c>
      <c r="AL1740">
        <v>0</v>
      </c>
      <c r="AM1740" cm="1">
        <f t="array" ref="AM1740">IF(AL1740=1,1,
   IF(ISTEXT(AK1740),1,
   IF(AO1740&gt;1,AM1739,
   IF(AI1740=1,
      IF(SUMPRODUCT((LEN($Y$2:$Y$4096)-LEN(SUBSTITUTE($Y$2:$Y$4096,AA1740,"")))/LEN(AA1740))&gt;0,2,1),
      IF(
         SUMPRODUCT((LEN($Y$2:$Y$4096)-LEN(SUBSTITUTE($Y$2:$Y$4096,AA1740,"")))/LEN(AA1740))
         - SUMPRODUCT((LEN($Y$2:$Y$4096)-LEN(SUBSTITUTE($Y$2:$Y$4096,"Alolan "&amp;AA1740,"")))/LEN("Alolan "&amp;AA1740))
         - SUMPRODUCT((LEN($Y$2:$Y$4096)-LEN(SUBSTITUTE($Y$2:$Y$4096,"Galarian "&amp;AA1740,"")))/LEN("Galarian "&amp;AA1740))
         - SUMPRODUCT((LEN($Y$2:$Y$4096)-LEN(SUBSTITUTE($Y$2:$Y$4096,"Hisuian "&amp;AA1740,"")))/LEN("Hisuian "&amp;AA1740))
         - SUMPRODUCT((LEN($Y$2:$Y$4096)-LEN(SUBSTITUTE($Y$2:$Y$4096,"Paldean "&amp;AA1740,"")))/LEN("Paldean "&amp;AA1740))
      &gt;0,2,1)
   ))))</f>
        <v>1</v>
      </c>
      <c r="AN1740">
        <v>0</v>
      </c>
      <c r="AO1740">
        <v>0</v>
      </c>
    </row>
    <row r="1741" spans="1:41" x14ac:dyDescent="0.25">
      <c r="A1741">
        <v>654</v>
      </c>
      <c r="B1741" t="s">
        <v>2411</v>
      </c>
      <c r="C1741" t="s">
        <v>1479</v>
      </c>
      <c r="D1741"/>
      <c r="E1741">
        <v>59</v>
      </c>
      <c r="F1741">
        <v>59</v>
      </c>
      <c r="G1741">
        <v>58</v>
      </c>
      <c r="H1741">
        <v>90</v>
      </c>
      <c r="I1741">
        <v>70</v>
      </c>
      <c r="J1741">
        <v>73</v>
      </c>
      <c r="K1741" t="s">
        <v>1560</v>
      </c>
      <c r="L1741" t="s">
        <v>247</v>
      </c>
      <c r="M1741" t="s">
        <v>248</v>
      </c>
      <c r="N1741">
        <v>8.0100000000000016</v>
      </c>
      <c r="O1741">
        <v>6.2</v>
      </c>
      <c r="R1741">
        <f t="shared" si="118"/>
        <v>8</v>
      </c>
      <c r="S1741">
        <f t="shared" si="119"/>
        <v>6</v>
      </c>
      <c r="T1741">
        <f t="shared" si="120"/>
        <v>14</v>
      </c>
      <c r="U1741" t="s">
        <v>1479</v>
      </c>
      <c r="V1741" t="s">
        <v>429</v>
      </c>
      <c r="W1741" t="s">
        <v>1524</v>
      </c>
      <c r="X1741" t="s">
        <v>1536</v>
      </c>
      <c r="Y1741" t="s">
        <v>2413</v>
      </c>
      <c r="Z1741" cm="1">
        <f t="array" ref="Z1741">IF(ISBLANK(AK1741),_xlfn.LET(
    _xlpm.nameBeforeSlash, IF(ISNUMBER(SEARCH("/", Y1741)), LEFT(Y1741, SEARCH("/", Y1741)-1), Y1741),
    _xlpm.matchRow, IFERROR(MATCH(_xlpm.nameBeforeSlash, AA:AA, 0), ""),
    _xlpm.difference, IF(_xlpm.matchRow="", "", ABS((R1741 + S1741)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),IF(ISBLANK(Y1741),"","Hidden"))</f>
        <v>14</v>
      </c>
      <c r="AA1741" t="s">
        <v>2411</v>
      </c>
      <c r="AC1741" t="s">
        <v>504</v>
      </c>
      <c r="AD1741" t="str">
        <f>_xlfn.XLOOKUP(AC1741,moves!A:A,moves!B:B)</f>
        <v>fire</v>
      </c>
      <c r="AE1741">
        <f>_xlfn.XLOOKUP(AC1741,moves!A:A,moves!D:D)</f>
        <v>3</v>
      </c>
      <c r="AF1741" t="str">
        <f>_xlfn.XLOOKUP(AC1741,moves!A:A,moves!E:E)</f>
        <v>Inflict the Burned status on the target. If the target was already Burned: Deal double damage.</v>
      </c>
      <c r="AG1741">
        <v>0</v>
      </c>
      <c r="AH1741">
        <v>0</v>
      </c>
      <c r="AI1741">
        <f t="shared" si="121"/>
        <v>0</v>
      </c>
      <c r="AJ1741" t="s">
        <v>524</v>
      </c>
      <c r="AL1741">
        <v>0</v>
      </c>
      <c r="AM1741" cm="1">
        <f t="array" ref="AM1741">IF(AL1741=1,1,
   IF(ISTEXT(AK1741),1,
   IF(AO1741&gt;1,AM1740,
   IF(AI1741=1,
      IF(SUMPRODUCT((LEN($Y$2:$Y$4096)-LEN(SUBSTITUTE($Y$2:$Y$4096,AA1741,"")))/LEN(AA1741))&gt;0,2,1),
      IF(
         SUMPRODUCT((LEN($Y$2:$Y$4096)-LEN(SUBSTITUTE($Y$2:$Y$4096,AA1741,"")))/LEN(AA1741))
         - SUMPRODUCT((LEN($Y$2:$Y$4096)-LEN(SUBSTITUTE($Y$2:$Y$4096,"Alolan "&amp;AA1741,"")))/LEN("Alolan "&amp;AA1741))
         - SUMPRODUCT((LEN($Y$2:$Y$4096)-LEN(SUBSTITUTE($Y$2:$Y$4096,"Galarian "&amp;AA1741,"")))/LEN("Galarian "&amp;AA1741))
         - SUMPRODUCT((LEN($Y$2:$Y$4096)-LEN(SUBSTITUTE($Y$2:$Y$4096,"Hisuian "&amp;AA1741,"")))/LEN("Hisuian "&amp;AA1741))
         - SUMPRODUCT((LEN($Y$2:$Y$4096)-LEN(SUBSTITUTE($Y$2:$Y$4096,"Paldean "&amp;AA1741,"")))/LEN("Paldean "&amp;AA1741))
      &gt;0,2,1)
   ))))</f>
        <v>2</v>
      </c>
      <c r="AN1741">
        <v>0</v>
      </c>
      <c r="AO1741">
        <v>0</v>
      </c>
    </row>
    <row r="1742" spans="1:41" x14ac:dyDescent="0.25">
      <c r="A1742" t="s">
        <v>4438</v>
      </c>
      <c r="B1742" t="s">
        <v>2411</v>
      </c>
      <c r="C1742" t="s">
        <v>1479</v>
      </c>
      <c r="D1742"/>
      <c r="E1742">
        <v>59</v>
      </c>
      <c r="F1742">
        <v>59</v>
      </c>
      <c r="G1742">
        <v>58</v>
      </c>
      <c r="H1742">
        <v>90</v>
      </c>
      <c r="I1742">
        <v>70</v>
      </c>
      <c r="J1742">
        <v>73</v>
      </c>
      <c r="K1742" t="s">
        <v>1560</v>
      </c>
      <c r="L1742" t="s">
        <v>247</v>
      </c>
      <c r="M1742" t="s">
        <v>248</v>
      </c>
      <c r="N1742">
        <v>8.0100000000000016</v>
      </c>
      <c r="O1742">
        <v>6.2</v>
      </c>
      <c r="R1742">
        <f t="shared" si="118"/>
        <v>8</v>
      </c>
      <c r="S1742">
        <f t="shared" si="119"/>
        <v>6</v>
      </c>
      <c r="T1742">
        <f t="shared" si="120"/>
        <v>14</v>
      </c>
      <c r="U1742" t="s">
        <v>1479</v>
      </c>
      <c r="V1742" t="s">
        <v>429</v>
      </c>
      <c r="W1742" t="s">
        <v>1524</v>
      </c>
      <c r="X1742" t="s">
        <v>1536</v>
      </c>
      <c r="Y1742" t="s">
        <v>5711</v>
      </c>
      <c r="Z1742" cm="1">
        <f t="array" ref="Z1742">IF(ISBLANK(AK1742),_xlfn.LET(
    _xlpm.nameBeforeSlash, IF(ISNUMBER(SEARCH("/", Y1742)), LEFT(Y1742, SEARCH("/", Y1742)-1), Y1742),
    _xlpm.matchRow, IFERROR(MATCH(_xlpm.nameBeforeSlash, AA:AA, 0), ""),
    _xlpm.difference, IF(_xlpm.matchRow="", "", ABS((R1742 + S1742)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),IF(ISBLANK(Y1742),"","Hidden"))</f>
        <v>14</v>
      </c>
      <c r="AA1742" t="s">
        <v>5709</v>
      </c>
      <c r="AC1742" t="s">
        <v>435</v>
      </c>
      <c r="AD1742" t="str">
        <f>_xlfn.XLOOKUP(AC1742,moves!A:A,moves!B:B)</f>
        <v>ghost</v>
      </c>
      <c r="AE1742">
        <f>_xlfn.XLOOKUP(AC1742,moves!A:A,moves!D:D)</f>
        <v>3</v>
      </c>
      <c r="AF1742" t="str">
        <f>_xlfn.XLOOKUP(AC1742,moves!A:A,moves!E:E)</f>
        <v>If the target has any status conditions: Deal double damage.</v>
      </c>
      <c r="AG1742">
        <v>0</v>
      </c>
      <c r="AH1742">
        <v>0</v>
      </c>
      <c r="AI1742">
        <f t="shared" si="121"/>
        <v>1</v>
      </c>
      <c r="AJ1742" t="s">
        <v>524</v>
      </c>
      <c r="AL1742">
        <v>0</v>
      </c>
      <c r="AM1742" cm="1">
        <f t="array" ref="AM1742">IF(AL1742=1,1,
   IF(ISTEXT(AK1742),1,
   IF(AO1742&gt;1,AM1741,
   IF(AI1742=1,
      IF(SUMPRODUCT((LEN($Y$2:$Y$4096)-LEN(SUBSTITUTE($Y$2:$Y$4096,AA1742,"")))/LEN(AA1742))&gt;0,2,1),
      IF(
         SUMPRODUCT((LEN($Y$2:$Y$4096)-LEN(SUBSTITUTE($Y$2:$Y$4096,AA1742,"")))/LEN(AA1742))
         - SUMPRODUCT((LEN($Y$2:$Y$4096)-LEN(SUBSTITUTE($Y$2:$Y$4096,"Alolan "&amp;AA1742,"")))/LEN("Alolan "&amp;AA1742))
         - SUMPRODUCT((LEN($Y$2:$Y$4096)-LEN(SUBSTITUTE($Y$2:$Y$4096,"Galarian "&amp;AA1742,"")))/LEN("Galarian "&amp;AA1742))
         - SUMPRODUCT((LEN($Y$2:$Y$4096)-LEN(SUBSTITUTE($Y$2:$Y$4096,"Hisuian "&amp;AA1742,"")))/LEN("Hisuian "&amp;AA1742))
         - SUMPRODUCT((LEN($Y$2:$Y$4096)-LEN(SUBSTITUTE($Y$2:$Y$4096,"Paldean "&amp;AA1742,"")))/LEN("Paldean "&amp;AA1742))
      &gt;0,2,1)
   ))))</f>
        <v>2</v>
      </c>
      <c r="AN1742">
        <v>0</v>
      </c>
      <c r="AO1742">
        <v>0</v>
      </c>
    </row>
    <row r="1743" spans="1:41" x14ac:dyDescent="0.25">
      <c r="A1743">
        <v>655</v>
      </c>
      <c r="B1743" t="s">
        <v>2413</v>
      </c>
      <c r="C1743" t="s">
        <v>1479</v>
      </c>
      <c r="D1743" t="s">
        <v>429</v>
      </c>
      <c r="E1743">
        <v>75</v>
      </c>
      <c r="F1743">
        <v>69</v>
      </c>
      <c r="G1743">
        <v>72</v>
      </c>
      <c r="H1743">
        <v>114</v>
      </c>
      <c r="I1743">
        <v>100</v>
      </c>
      <c r="J1743">
        <v>104</v>
      </c>
      <c r="K1743" t="s">
        <v>1560</v>
      </c>
      <c r="L1743" t="s">
        <v>247</v>
      </c>
      <c r="M1743" t="s">
        <v>248</v>
      </c>
      <c r="N1743">
        <v>10.55</v>
      </c>
      <c r="O1743">
        <v>8.16</v>
      </c>
      <c r="Q1743">
        <v>1</v>
      </c>
      <c r="R1743">
        <f t="shared" si="118"/>
        <v>11</v>
      </c>
      <c r="S1743">
        <f t="shared" si="119"/>
        <v>9</v>
      </c>
      <c r="T1743">
        <f t="shared" si="120"/>
        <v>20</v>
      </c>
      <c r="U1743" t="s">
        <v>1479</v>
      </c>
      <c r="V1743" t="s">
        <v>429</v>
      </c>
      <c r="W1743" t="s">
        <v>1524</v>
      </c>
      <c r="X1743" t="s">
        <v>1536</v>
      </c>
      <c r="Z1743" t="str" cm="1">
        <f t="array" ref="Z1743">IF(ISBLANK(AK1743),_xlfn.LET(
    _xlpm.nameBeforeSlash, IF(ISNUMBER(SEARCH("/", Y1743)), LEFT(Y1743, SEARCH("/", Y1743)-1), Y1743),
    _xlpm.matchRow, IFERROR(MATCH(_xlpm.nameBeforeSlash, AA:AA, 0), ""),
    _xlpm.difference, IF(_xlpm.matchRow="", "", ABS((R1743 + S1743)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),IF(ISBLANK(Y1743),"","Hidden"))</f>
        <v/>
      </c>
      <c r="AA1743" t="s">
        <v>2413</v>
      </c>
      <c r="AC1743" t="s">
        <v>734</v>
      </c>
      <c r="AD1743" t="str">
        <f>_xlfn.XLOOKUP(AC1743,moves!A:A,moves!B:B)</f>
        <v>psychic</v>
      </c>
      <c r="AE1743">
        <f>_xlfn.XLOOKUP(AC1743,moves!A:A,moves!D:D)</f>
        <v>7</v>
      </c>
      <c r="AF1743" t="str">
        <f>_xlfn.XLOOKUP(AC1743,moves!A:A,moves!E:E)</f>
        <v>Will there be more, less, or an equal amount of critical hits rolled than status symbols? If incorrect: Deal -3 damage.</v>
      </c>
      <c r="AG1743">
        <v>0</v>
      </c>
      <c r="AH1743">
        <v>0</v>
      </c>
      <c r="AI1743">
        <f t="shared" si="121"/>
        <v>0</v>
      </c>
      <c r="AJ1743" t="s">
        <v>525</v>
      </c>
      <c r="AL1743">
        <v>0</v>
      </c>
      <c r="AM1743" cm="1">
        <f t="array" ref="AM1743">IF(AL1743=1,1,
   IF(ISTEXT(AK1743),1,
   IF(AO1743&gt;1,AM1742,
   IF(AI1743=1,
      IF(SUMPRODUCT((LEN($Y$2:$Y$4096)-LEN(SUBSTITUTE($Y$2:$Y$4096,AA1743,"")))/LEN(AA1743))&gt;0,2,1),
      IF(
         SUMPRODUCT((LEN($Y$2:$Y$4096)-LEN(SUBSTITUTE($Y$2:$Y$4096,AA1743,"")))/LEN(AA1743))
         - SUMPRODUCT((LEN($Y$2:$Y$4096)-LEN(SUBSTITUTE($Y$2:$Y$4096,"Alolan "&amp;AA1743,"")))/LEN("Alolan "&amp;AA1743))
         - SUMPRODUCT((LEN($Y$2:$Y$4096)-LEN(SUBSTITUTE($Y$2:$Y$4096,"Galarian "&amp;AA1743,"")))/LEN("Galarian "&amp;AA1743))
         - SUMPRODUCT((LEN($Y$2:$Y$4096)-LEN(SUBSTITUTE($Y$2:$Y$4096,"Hisuian "&amp;AA1743,"")))/LEN("Hisuian "&amp;AA1743))
         - SUMPRODUCT((LEN($Y$2:$Y$4096)-LEN(SUBSTITUTE($Y$2:$Y$4096,"Paldean "&amp;AA1743,"")))/LEN("Paldean "&amp;AA1743))
      &gt;0,2,1)
   ))))</f>
        <v>2</v>
      </c>
      <c r="AN1743">
        <v>0</v>
      </c>
      <c r="AO1743">
        <v>0</v>
      </c>
    </row>
    <row r="1744" spans="1:41" x14ac:dyDescent="0.25">
      <c r="A1744" t="s">
        <v>4439</v>
      </c>
      <c r="B1744" t="s">
        <v>2413</v>
      </c>
      <c r="C1744" t="s">
        <v>1479</v>
      </c>
      <c r="D1744" t="s">
        <v>429</v>
      </c>
      <c r="E1744">
        <v>75</v>
      </c>
      <c r="F1744">
        <v>69</v>
      </c>
      <c r="G1744">
        <v>72</v>
      </c>
      <c r="H1744">
        <v>114</v>
      </c>
      <c r="I1744">
        <v>100</v>
      </c>
      <c r="J1744">
        <v>104</v>
      </c>
      <c r="K1744" t="s">
        <v>1560</v>
      </c>
      <c r="L1744" t="s">
        <v>247</v>
      </c>
      <c r="M1744" t="s">
        <v>248</v>
      </c>
      <c r="N1744">
        <v>10.55</v>
      </c>
      <c r="O1744">
        <v>8.16</v>
      </c>
      <c r="Q1744">
        <v>1</v>
      </c>
      <c r="R1744">
        <f t="shared" si="118"/>
        <v>11</v>
      </c>
      <c r="S1744">
        <f t="shared" si="119"/>
        <v>9</v>
      </c>
      <c r="T1744">
        <f t="shared" si="120"/>
        <v>20</v>
      </c>
      <c r="U1744" t="s">
        <v>1479</v>
      </c>
      <c r="V1744" t="s">
        <v>429</v>
      </c>
      <c r="W1744" t="s">
        <v>1524</v>
      </c>
      <c r="X1744" t="s">
        <v>1536</v>
      </c>
      <c r="Z1744" t="str" cm="1">
        <f t="array" ref="Z1744">IF(ISBLANK(AK1744),_xlfn.LET(
    _xlpm.nameBeforeSlash, IF(ISNUMBER(SEARCH("/", Y1744)), LEFT(Y1744, SEARCH("/", Y1744)-1), Y1744),
    _xlpm.matchRow, IFERROR(MATCH(_xlpm.nameBeforeSlash, AA:AA, 0), ""),
    _xlpm.difference, IF(_xlpm.matchRow="", "", ABS((R1744 + S1744)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),IF(ISBLANK(Y1744),"","Hidden"))</f>
        <v/>
      </c>
      <c r="AA1744" t="s">
        <v>5711</v>
      </c>
      <c r="AC1744" t="s">
        <v>6722</v>
      </c>
      <c r="AD1744" t="str">
        <f>_xlfn.XLOOKUP(AC1744,moves!A:A,moves!B:B)</f>
        <v>fire</v>
      </c>
      <c r="AE1744">
        <f>_xlfn.XLOOKUP(AC1744,moves!A:A,moves!D:D)</f>
        <v>3</v>
      </c>
      <c r="AF1744" t="str">
        <f>_xlfn.XLOOKUP(AC1744,moves!A:A,moves!E:E)</f>
        <v>If any status symbols are rolled: Inflict the Burned or Confused status on the target. If 2 or more status symbols are rolled: Inflict both statuses simultaneously.</v>
      </c>
      <c r="AG1744">
        <v>0</v>
      </c>
      <c r="AH1744">
        <v>0</v>
      </c>
      <c r="AI1744">
        <f t="shared" si="121"/>
        <v>1</v>
      </c>
      <c r="AJ1744" t="s">
        <v>525</v>
      </c>
      <c r="AL1744">
        <v>0</v>
      </c>
      <c r="AM1744" cm="1">
        <f t="array" ref="AM1744">IF(AL1744=1,1,
   IF(ISTEXT(AK1744),1,
   IF(AO1744&gt;1,AM1743,
   IF(AI1744=1,
      IF(SUMPRODUCT((LEN($Y$2:$Y$4096)-LEN(SUBSTITUTE($Y$2:$Y$4096,AA1744,"")))/LEN(AA1744))&gt;0,2,1),
      IF(
         SUMPRODUCT((LEN($Y$2:$Y$4096)-LEN(SUBSTITUTE($Y$2:$Y$4096,AA1744,"")))/LEN(AA1744))
         - SUMPRODUCT((LEN($Y$2:$Y$4096)-LEN(SUBSTITUTE($Y$2:$Y$4096,"Alolan "&amp;AA1744,"")))/LEN("Alolan "&amp;AA1744))
         - SUMPRODUCT((LEN($Y$2:$Y$4096)-LEN(SUBSTITUTE($Y$2:$Y$4096,"Galarian "&amp;AA1744,"")))/LEN("Galarian "&amp;AA1744))
         - SUMPRODUCT((LEN($Y$2:$Y$4096)-LEN(SUBSTITUTE($Y$2:$Y$4096,"Hisuian "&amp;AA1744,"")))/LEN("Hisuian "&amp;AA1744))
         - SUMPRODUCT((LEN($Y$2:$Y$4096)-LEN(SUBSTITUTE($Y$2:$Y$4096,"Paldean "&amp;AA1744,"")))/LEN("Paldean "&amp;AA1744))
      &gt;0,2,1)
   ))))</f>
        <v>2</v>
      </c>
      <c r="AN1744">
        <v>0</v>
      </c>
      <c r="AO1744">
        <v>0</v>
      </c>
    </row>
    <row r="1745" spans="1:41" x14ac:dyDescent="0.25">
      <c r="A1745">
        <v>656</v>
      </c>
      <c r="B1745" t="s">
        <v>2414</v>
      </c>
      <c r="C1745" t="s">
        <v>1490</v>
      </c>
      <c r="D1745"/>
      <c r="E1745">
        <v>41</v>
      </c>
      <c r="F1745">
        <v>56</v>
      </c>
      <c r="G1745">
        <v>40</v>
      </c>
      <c r="H1745">
        <v>62</v>
      </c>
      <c r="I1745">
        <v>44</v>
      </c>
      <c r="J1745">
        <v>71</v>
      </c>
      <c r="K1745" t="s">
        <v>2415</v>
      </c>
      <c r="L1745" t="s">
        <v>252</v>
      </c>
      <c r="M1745" t="s">
        <v>249</v>
      </c>
      <c r="N1745">
        <v>6.5</v>
      </c>
      <c r="O1745">
        <v>4.16</v>
      </c>
      <c r="R1745">
        <f t="shared" si="118"/>
        <v>7</v>
      </c>
      <c r="S1745">
        <f t="shared" si="119"/>
        <v>4</v>
      </c>
      <c r="T1745">
        <f t="shared" si="120"/>
        <v>11</v>
      </c>
      <c r="U1745" t="s">
        <v>1490</v>
      </c>
      <c r="V1745" t="s">
        <v>1471</v>
      </c>
      <c r="W1745" t="s">
        <v>429</v>
      </c>
      <c r="X1745" t="s">
        <v>1524</v>
      </c>
      <c r="Y1745" t="s">
        <v>2416</v>
      </c>
      <c r="Z1745" cm="1">
        <f t="array" ref="Z1745">IF(ISBLANK(AK1745),_xlfn.LET(
    _xlpm.nameBeforeSlash, IF(ISNUMBER(SEARCH("/", Y1745)), LEFT(Y1745, SEARCH("/", Y1745)-1), Y1745),
    _xlpm.matchRow, IFERROR(MATCH(_xlpm.nameBeforeSlash, AA:AA, 0), ""),
    _xlpm.difference, IF(_xlpm.matchRow="", "", ABS((R1745 + S1745)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),IF(ISBLANK(Y1745),"","Hidden"))</f>
        <v>7</v>
      </c>
      <c r="AA1745" t="s">
        <v>2414</v>
      </c>
      <c r="AC1745" t="s">
        <v>521</v>
      </c>
      <c r="AD1745" t="str">
        <f>_xlfn.XLOOKUP(AC1745,moves!A:A,moves!B:B)</f>
        <v>water</v>
      </c>
      <c r="AE1745">
        <f>_xlfn.XLOOKUP(AC1745,moves!A:A,moves!D:D)</f>
        <v>2</v>
      </c>
      <c r="AF1745" t="str">
        <f>_xlfn.XLOOKUP(AC1745,moves!A:A,moves!E:E)</f>
        <v>When the target next attacks: Remove 1 regular hit from the roll.</v>
      </c>
      <c r="AG1745">
        <v>1</v>
      </c>
      <c r="AH1745">
        <v>0</v>
      </c>
      <c r="AI1745">
        <f t="shared" si="121"/>
        <v>0</v>
      </c>
      <c r="AJ1745" t="s">
        <v>870</v>
      </c>
      <c r="AL1745">
        <v>0</v>
      </c>
      <c r="AM1745" cm="1">
        <f t="array" ref="AM1745">IF(AL1745=1,1,
   IF(ISTEXT(AK1745),1,
   IF(AO1745&gt;1,AM1744,
   IF(AI1745=1,
      IF(SUMPRODUCT((LEN($Y$2:$Y$4096)-LEN(SUBSTITUTE($Y$2:$Y$4096,AA1745,"")))/LEN(AA1745))&gt;0,2,1),
      IF(
         SUMPRODUCT((LEN($Y$2:$Y$4096)-LEN(SUBSTITUTE($Y$2:$Y$4096,AA1745,"")))/LEN(AA1745))
         - SUMPRODUCT((LEN($Y$2:$Y$4096)-LEN(SUBSTITUTE($Y$2:$Y$4096,"Alolan "&amp;AA1745,"")))/LEN("Alolan "&amp;AA1745))
         - SUMPRODUCT((LEN($Y$2:$Y$4096)-LEN(SUBSTITUTE($Y$2:$Y$4096,"Galarian "&amp;AA1745,"")))/LEN("Galarian "&amp;AA1745))
         - SUMPRODUCT((LEN($Y$2:$Y$4096)-LEN(SUBSTITUTE($Y$2:$Y$4096,"Hisuian "&amp;AA1745,"")))/LEN("Hisuian "&amp;AA1745))
         - SUMPRODUCT((LEN($Y$2:$Y$4096)-LEN(SUBSTITUTE($Y$2:$Y$4096,"Paldean "&amp;AA1745,"")))/LEN("Paldean "&amp;AA1745))
      &gt;0,2,1)
   ))))</f>
        <v>1</v>
      </c>
      <c r="AN1745">
        <v>0</v>
      </c>
      <c r="AO1745">
        <v>0</v>
      </c>
    </row>
    <row r="1746" spans="1:41" x14ac:dyDescent="0.25">
      <c r="A1746" t="s">
        <v>4440</v>
      </c>
      <c r="B1746" t="s">
        <v>2414</v>
      </c>
      <c r="C1746" t="s">
        <v>1490</v>
      </c>
      <c r="D1746"/>
      <c r="E1746">
        <v>41</v>
      </c>
      <c r="F1746">
        <v>56</v>
      </c>
      <c r="G1746">
        <v>40</v>
      </c>
      <c r="H1746">
        <v>62</v>
      </c>
      <c r="I1746">
        <v>44</v>
      </c>
      <c r="J1746">
        <v>71</v>
      </c>
      <c r="K1746" t="s">
        <v>2415</v>
      </c>
      <c r="L1746" t="s">
        <v>252</v>
      </c>
      <c r="M1746" t="s">
        <v>249</v>
      </c>
      <c r="N1746">
        <v>6.5</v>
      </c>
      <c r="O1746">
        <v>4.16</v>
      </c>
      <c r="R1746">
        <f t="shared" si="118"/>
        <v>7</v>
      </c>
      <c r="S1746">
        <f t="shared" si="119"/>
        <v>4</v>
      </c>
      <c r="T1746">
        <f t="shared" si="120"/>
        <v>11</v>
      </c>
      <c r="U1746" t="s">
        <v>1490</v>
      </c>
      <c r="V1746" t="s">
        <v>1471</v>
      </c>
      <c r="W1746" t="s">
        <v>429</v>
      </c>
      <c r="X1746" t="s">
        <v>1524</v>
      </c>
      <c r="Y1746" t="s">
        <v>5712</v>
      </c>
      <c r="Z1746" cm="1">
        <f t="array" ref="Z1746">IF(ISBLANK(AK1746),_xlfn.LET(
    _xlpm.nameBeforeSlash, IF(ISNUMBER(SEARCH("/", Y1746)), LEFT(Y1746, SEARCH("/", Y1746)-1), Y1746),
    _xlpm.matchRow, IFERROR(MATCH(_xlpm.nameBeforeSlash, AA:AA, 0), ""),
    _xlpm.difference, IF(_xlpm.matchRow="", "", ABS((R1746 + S1746)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),IF(ISBLANK(Y1746),"","Hidden"))</f>
        <v>7</v>
      </c>
      <c r="AA1746" t="s">
        <v>5713</v>
      </c>
      <c r="AC1746" t="s">
        <v>788</v>
      </c>
      <c r="AD1746" t="str">
        <f>_xlfn.XLOOKUP(AC1746,moves!A:A,moves!B:B)</f>
        <v>ghost</v>
      </c>
      <c r="AE1746">
        <f>_xlfn.XLOOKUP(AC1746,moves!A:A,moves!D:D)</f>
        <v>2</v>
      </c>
      <c r="AF1746" t="str">
        <f>_xlfn.XLOOKUP(AC1746,moves!A:A,moves!E:E)</f>
        <v>Inflict the Paralyzed status on the target.</v>
      </c>
      <c r="AG1746">
        <v>1</v>
      </c>
      <c r="AH1746">
        <v>0</v>
      </c>
      <c r="AI1746">
        <f t="shared" si="121"/>
        <v>1</v>
      </c>
      <c r="AJ1746" t="s">
        <v>523</v>
      </c>
      <c r="AL1746">
        <v>0</v>
      </c>
      <c r="AM1746" cm="1">
        <f t="array" ref="AM1746">IF(AL1746=1,1,
   IF(ISTEXT(AK1746),1,
   IF(AO1746&gt;1,AM1745,
   IF(AI1746=1,
      IF(SUMPRODUCT((LEN($Y$2:$Y$4096)-LEN(SUBSTITUTE($Y$2:$Y$4096,AA1746,"")))/LEN(AA1746))&gt;0,2,1),
      IF(
         SUMPRODUCT((LEN($Y$2:$Y$4096)-LEN(SUBSTITUTE($Y$2:$Y$4096,AA1746,"")))/LEN(AA1746))
         - SUMPRODUCT((LEN($Y$2:$Y$4096)-LEN(SUBSTITUTE($Y$2:$Y$4096,"Alolan "&amp;AA1746,"")))/LEN("Alolan "&amp;AA1746))
         - SUMPRODUCT((LEN($Y$2:$Y$4096)-LEN(SUBSTITUTE($Y$2:$Y$4096,"Galarian "&amp;AA1746,"")))/LEN("Galarian "&amp;AA1746))
         - SUMPRODUCT((LEN($Y$2:$Y$4096)-LEN(SUBSTITUTE($Y$2:$Y$4096,"Hisuian "&amp;AA1746,"")))/LEN("Hisuian "&amp;AA1746))
         - SUMPRODUCT((LEN($Y$2:$Y$4096)-LEN(SUBSTITUTE($Y$2:$Y$4096,"Paldean "&amp;AA1746,"")))/LEN("Paldean "&amp;AA1746))
      &gt;0,2,1)
   ))))</f>
        <v>1</v>
      </c>
      <c r="AN1746">
        <v>0</v>
      </c>
      <c r="AO1746">
        <v>0</v>
      </c>
    </row>
    <row r="1747" spans="1:41" x14ac:dyDescent="0.25">
      <c r="A1747">
        <v>657</v>
      </c>
      <c r="B1747" t="s">
        <v>2416</v>
      </c>
      <c r="C1747" t="s">
        <v>1490</v>
      </c>
      <c r="D1747"/>
      <c r="E1747">
        <v>54</v>
      </c>
      <c r="F1747">
        <v>63</v>
      </c>
      <c r="G1747">
        <v>52</v>
      </c>
      <c r="H1747">
        <v>83</v>
      </c>
      <c r="I1747">
        <v>56</v>
      </c>
      <c r="J1747">
        <v>97</v>
      </c>
      <c r="K1747" t="s">
        <v>2415</v>
      </c>
      <c r="L1747" t="s">
        <v>252</v>
      </c>
      <c r="M1747" t="s">
        <v>249</v>
      </c>
      <c r="N1747">
        <v>8.66</v>
      </c>
      <c r="O1747">
        <v>5.4</v>
      </c>
      <c r="R1747">
        <f t="shared" si="118"/>
        <v>9</v>
      </c>
      <c r="S1747">
        <f t="shared" si="119"/>
        <v>5</v>
      </c>
      <c r="T1747">
        <f t="shared" si="120"/>
        <v>14</v>
      </c>
      <c r="U1747" t="s">
        <v>1490</v>
      </c>
      <c r="V1747" t="s">
        <v>1471</v>
      </c>
      <c r="W1747" t="s">
        <v>429</v>
      </c>
      <c r="X1747" t="s">
        <v>1524</v>
      </c>
      <c r="Y1747" t="s">
        <v>2417</v>
      </c>
      <c r="Z1747" cm="1">
        <f t="array" ref="Z1747">IF(ISBLANK(AK1747),_xlfn.LET(
    _xlpm.nameBeforeSlash, IF(ISNUMBER(SEARCH("/", Y1747)), LEFT(Y1747, SEARCH("/", Y1747)-1), Y1747),
    _xlpm.matchRow, IFERROR(MATCH(_xlpm.nameBeforeSlash, AA:AA, 0), ""),
    _xlpm.difference, IF(_xlpm.matchRow="", "", ABS((R1747 + S1747)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),IF(ISBLANK(Y1747),"","Hidden"))</f>
        <v>14</v>
      </c>
      <c r="AA1747" t="s">
        <v>2416</v>
      </c>
      <c r="AC1747" t="s">
        <v>717</v>
      </c>
      <c r="AD1747" t="str">
        <f>_xlfn.XLOOKUP(AC1747,moves!A:A,moves!B:B)</f>
        <v>ghost</v>
      </c>
      <c r="AE1747">
        <f>_xlfn.XLOOKUP(AC1747,moves!A:A,moves!D:D)</f>
        <v>2</v>
      </c>
      <c r="AF1747" t="str">
        <f>_xlfn.XLOOKUP(AC1747,moves!A:A,moves!E:E)</f>
        <v xml:space="preserve"> </v>
      </c>
      <c r="AG1747">
        <v>0</v>
      </c>
      <c r="AH1747">
        <v>0</v>
      </c>
      <c r="AI1747">
        <f t="shared" si="121"/>
        <v>0</v>
      </c>
      <c r="AJ1747" t="s">
        <v>524</v>
      </c>
      <c r="AL1747">
        <v>0</v>
      </c>
      <c r="AM1747" cm="1">
        <f t="array" ref="AM1747">IF(AL1747=1,1,
   IF(ISTEXT(AK1747),1,
   IF(AO1747&gt;1,AM1746,
   IF(AI1747=1,
      IF(SUMPRODUCT((LEN($Y$2:$Y$4096)-LEN(SUBSTITUTE($Y$2:$Y$4096,AA1747,"")))/LEN(AA1747))&gt;0,2,1),
      IF(
         SUMPRODUCT((LEN($Y$2:$Y$4096)-LEN(SUBSTITUTE($Y$2:$Y$4096,AA1747,"")))/LEN(AA1747))
         - SUMPRODUCT((LEN($Y$2:$Y$4096)-LEN(SUBSTITUTE($Y$2:$Y$4096,"Alolan "&amp;AA1747,"")))/LEN("Alolan "&amp;AA1747))
         - SUMPRODUCT((LEN($Y$2:$Y$4096)-LEN(SUBSTITUTE($Y$2:$Y$4096,"Galarian "&amp;AA1747,"")))/LEN("Galarian "&amp;AA1747))
         - SUMPRODUCT((LEN($Y$2:$Y$4096)-LEN(SUBSTITUTE($Y$2:$Y$4096,"Hisuian "&amp;AA1747,"")))/LEN("Hisuian "&amp;AA1747))
         - SUMPRODUCT((LEN($Y$2:$Y$4096)-LEN(SUBSTITUTE($Y$2:$Y$4096,"Paldean "&amp;AA1747,"")))/LEN("Paldean "&amp;AA1747))
      &gt;0,2,1)
   ))))</f>
        <v>2</v>
      </c>
      <c r="AN1747">
        <v>0</v>
      </c>
      <c r="AO1747">
        <v>0</v>
      </c>
    </row>
    <row r="1748" spans="1:41" x14ac:dyDescent="0.25">
      <c r="A1748" t="s">
        <v>4441</v>
      </c>
      <c r="B1748" t="s">
        <v>2416</v>
      </c>
      <c r="C1748" t="s">
        <v>1490</v>
      </c>
      <c r="D1748"/>
      <c r="E1748">
        <v>54</v>
      </c>
      <c r="F1748">
        <v>63</v>
      </c>
      <c r="G1748">
        <v>52</v>
      </c>
      <c r="H1748">
        <v>83</v>
      </c>
      <c r="I1748">
        <v>56</v>
      </c>
      <c r="J1748">
        <v>97</v>
      </c>
      <c r="K1748" t="s">
        <v>2415</v>
      </c>
      <c r="L1748" t="s">
        <v>252</v>
      </c>
      <c r="M1748" t="s">
        <v>249</v>
      </c>
      <c r="N1748">
        <v>8.66</v>
      </c>
      <c r="O1748">
        <v>5.4</v>
      </c>
      <c r="R1748">
        <f t="shared" si="118"/>
        <v>9</v>
      </c>
      <c r="S1748">
        <f t="shared" si="119"/>
        <v>5</v>
      </c>
      <c r="T1748">
        <f t="shared" si="120"/>
        <v>14</v>
      </c>
      <c r="U1748" t="s">
        <v>1490</v>
      </c>
      <c r="V1748" t="s">
        <v>1471</v>
      </c>
      <c r="W1748" t="s">
        <v>429</v>
      </c>
      <c r="X1748" t="s">
        <v>1524</v>
      </c>
      <c r="Y1748" t="s">
        <v>5714</v>
      </c>
      <c r="Z1748" cm="1">
        <f t="array" ref="Z1748">IF(ISBLANK(AK1748),_xlfn.LET(
    _xlpm.nameBeforeSlash, IF(ISNUMBER(SEARCH("/", Y1748)), LEFT(Y1748, SEARCH("/", Y1748)-1), Y1748),
    _xlpm.matchRow, IFERROR(MATCH(_xlpm.nameBeforeSlash, AA:AA, 0), ""),
    _xlpm.difference, IF(_xlpm.matchRow="", "", ABS((R1748 + S1748)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),IF(ISBLANK(Y1748),"","Hidden"))</f>
        <v>14</v>
      </c>
      <c r="AA1748" t="s">
        <v>5712</v>
      </c>
      <c r="AC1748" t="s">
        <v>947</v>
      </c>
      <c r="AD1748" t="str">
        <f>_xlfn.XLOOKUP(AC1748,moves!A:A,moves!B:B)</f>
        <v>dark</v>
      </c>
      <c r="AE1748">
        <f>_xlfn.XLOOKUP(AC1748,moves!A:A,moves!D:D)</f>
        <v>4</v>
      </c>
      <c r="AF1748" t="str">
        <f>_xlfn.XLOOKUP(AC1748,moves!A:A,moves!E:E)</f>
        <v>Status symbols deal +1 damage.</v>
      </c>
      <c r="AG1748">
        <v>0</v>
      </c>
      <c r="AH1748">
        <v>0</v>
      </c>
      <c r="AI1748">
        <f t="shared" si="121"/>
        <v>1</v>
      </c>
      <c r="AJ1748" t="s">
        <v>524</v>
      </c>
      <c r="AL1748">
        <v>0</v>
      </c>
      <c r="AM1748" cm="1">
        <f t="array" ref="AM1748">IF(AL1748=1,1,
   IF(ISTEXT(AK1748),1,
   IF(AO1748&gt;1,AM1747,
   IF(AI1748=1,
      IF(SUMPRODUCT((LEN($Y$2:$Y$4096)-LEN(SUBSTITUTE($Y$2:$Y$4096,AA1748,"")))/LEN(AA1748))&gt;0,2,1),
      IF(
         SUMPRODUCT((LEN($Y$2:$Y$4096)-LEN(SUBSTITUTE($Y$2:$Y$4096,AA1748,"")))/LEN(AA1748))
         - SUMPRODUCT((LEN($Y$2:$Y$4096)-LEN(SUBSTITUTE($Y$2:$Y$4096,"Alolan "&amp;AA1748,"")))/LEN("Alolan "&amp;AA1748))
         - SUMPRODUCT((LEN($Y$2:$Y$4096)-LEN(SUBSTITUTE($Y$2:$Y$4096,"Galarian "&amp;AA1748,"")))/LEN("Galarian "&amp;AA1748))
         - SUMPRODUCT((LEN($Y$2:$Y$4096)-LEN(SUBSTITUTE($Y$2:$Y$4096,"Hisuian "&amp;AA1748,"")))/LEN("Hisuian "&amp;AA1748))
         - SUMPRODUCT((LEN($Y$2:$Y$4096)-LEN(SUBSTITUTE($Y$2:$Y$4096,"Paldean "&amp;AA1748,"")))/LEN("Paldean "&amp;AA1748))
      &gt;0,2,1)
   ))))</f>
        <v>2</v>
      </c>
      <c r="AN1748">
        <v>0</v>
      </c>
      <c r="AO1748">
        <v>0</v>
      </c>
    </row>
    <row r="1749" spans="1:41" x14ac:dyDescent="0.25">
      <c r="A1749">
        <v>658</v>
      </c>
      <c r="B1749" t="s">
        <v>2417</v>
      </c>
      <c r="C1749" t="s">
        <v>1490</v>
      </c>
      <c r="D1749" t="s">
        <v>1471</v>
      </c>
      <c r="E1749">
        <v>72</v>
      </c>
      <c r="F1749">
        <v>95</v>
      </c>
      <c r="G1749">
        <v>67</v>
      </c>
      <c r="H1749">
        <v>103</v>
      </c>
      <c r="I1749">
        <v>71</v>
      </c>
      <c r="J1749">
        <v>122</v>
      </c>
      <c r="K1749" t="s">
        <v>1939</v>
      </c>
      <c r="L1749" t="s">
        <v>252</v>
      </c>
      <c r="M1749" t="s">
        <v>249</v>
      </c>
      <c r="N1749">
        <v>10.98</v>
      </c>
      <c r="O1749">
        <v>7.0200000000000005</v>
      </c>
      <c r="P1749">
        <v>2</v>
      </c>
      <c r="R1749">
        <f t="shared" si="118"/>
        <v>13</v>
      </c>
      <c r="S1749">
        <f t="shared" si="119"/>
        <v>7</v>
      </c>
      <c r="T1749">
        <f t="shared" si="120"/>
        <v>20</v>
      </c>
      <c r="U1749" t="s">
        <v>1490</v>
      </c>
      <c r="V1749" t="s">
        <v>1471</v>
      </c>
      <c r="W1749" t="s">
        <v>429</v>
      </c>
      <c r="X1749" t="s">
        <v>1524</v>
      </c>
      <c r="Z1749" t="str" cm="1">
        <f t="array" ref="Z1749">IF(ISBLANK(AK1749),_xlfn.LET(
    _xlpm.nameBeforeSlash, IF(ISNUMBER(SEARCH("/", Y1749)), LEFT(Y1749, SEARCH("/", Y1749)-1), Y1749),
    _xlpm.matchRow, IFERROR(MATCH(_xlpm.nameBeforeSlash, AA:AA, 0), ""),
    _xlpm.difference, IF(_xlpm.matchRow="", "", ABS((R1749 + S1749)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),IF(ISBLANK(Y1749),"","Hidden"))</f>
        <v/>
      </c>
      <c r="AA1749" t="s">
        <v>2417</v>
      </c>
      <c r="AC1749" t="s">
        <v>1405</v>
      </c>
      <c r="AD1749" t="str">
        <f>_xlfn.XLOOKUP(AC1749,moves!A:A,moves!B:B)</f>
        <v>water</v>
      </c>
      <c r="AE1749">
        <f>_xlfn.XLOOKUP(AC1749,moves!A:A,moves!D:D)</f>
        <v>4</v>
      </c>
      <c r="AF1749" t="str">
        <f>_xlfn.XLOOKUP(AC1749,moves!A:A,moves!E:E)</f>
        <v>Each time this move is used in succession: Increase attack strength by 1.</v>
      </c>
      <c r="AG1749">
        <v>0</v>
      </c>
      <c r="AH1749">
        <v>0</v>
      </c>
      <c r="AI1749">
        <f t="shared" si="121"/>
        <v>0</v>
      </c>
      <c r="AJ1749" t="s">
        <v>525</v>
      </c>
      <c r="AL1749">
        <v>0</v>
      </c>
      <c r="AM1749" cm="1">
        <f t="array" ref="AM1749">IF(AL1749=1,1,
   IF(ISTEXT(AK1749),1,
   IF(AO1749&gt;1,AM1748,
   IF(AI1749=1,
      IF(SUMPRODUCT((LEN($Y$2:$Y$4096)-LEN(SUBSTITUTE($Y$2:$Y$4096,AA1749,"")))/LEN(AA1749))&gt;0,2,1),
      IF(
         SUMPRODUCT((LEN($Y$2:$Y$4096)-LEN(SUBSTITUTE($Y$2:$Y$4096,AA1749,"")))/LEN(AA1749))
         - SUMPRODUCT((LEN($Y$2:$Y$4096)-LEN(SUBSTITUTE($Y$2:$Y$4096,"Alolan "&amp;AA1749,"")))/LEN("Alolan "&amp;AA1749))
         - SUMPRODUCT((LEN($Y$2:$Y$4096)-LEN(SUBSTITUTE($Y$2:$Y$4096,"Galarian "&amp;AA1749,"")))/LEN("Galarian "&amp;AA1749))
         - SUMPRODUCT((LEN($Y$2:$Y$4096)-LEN(SUBSTITUTE($Y$2:$Y$4096,"Hisuian "&amp;AA1749,"")))/LEN("Hisuian "&amp;AA1749))
         - SUMPRODUCT((LEN($Y$2:$Y$4096)-LEN(SUBSTITUTE($Y$2:$Y$4096,"Paldean "&amp;AA1749,"")))/LEN("Paldean "&amp;AA1749))
      &gt;0,2,1)
   ))))</f>
        <v>2</v>
      </c>
      <c r="AN1749">
        <v>0</v>
      </c>
      <c r="AO1749">
        <v>0</v>
      </c>
    </row>
    <row r="1750" spans="1:41" x14ac:dyDescent="0.25">
      <c r="A1750" t="s">
        <v>4442</v>
      </c>
      <c r="B1750" t="s">
        <v>2417</v>
      </c>
      <c r="C1750" t="s">
        <v>1490</v>
      </c>
      <c r="D1750" t="s">
        <v>1471</v>
      </c>
      <c r="E1750">
        <v>72</v>
      </c>
      <c r="F1750">
        <v>95</v>
      </c>
      <c r="G1750">
        <v>67</v>
      </c>
      <c r="H1750">
        <v>103</v>
      </c>
      <c r="I1750">
        <v>71</v>
      </c>
      <c r="J1750">
        <v>122</v>
      </c>
      <c r="K1750" t="s">
        <v>1939</v>
      </c>
      <c r="L1750" t="s">
        <v>252</v>
      </c>
      <c r="M1750" t="s">
        <v>249</v>
      </c>
      <c r="N1750">
        <v>10.98</v>
      </c>
      <c r="O1750">
        <v>7.0200000000000005</v>
      </c>
      <c r="P1750">
        <v>2</v>
      </c>
      <c r="R1750">
        <f t="shared" si="118"/>
        <v>13</v>
      </c>
      <c r="S1750">
        <f t="shared" si="119"/>
        <v>7</v>
      </c>
      <c r="T1750">
        <f t="shared" si="120"/>
        <v>20</v>
      </c>
      <c r="U1750" t="s">
        <v>1490</v>
      </c>
      <c r="V1750" t="s">
        <v>1471</v>
      </c>
      <c r="W1750" t="s">
        <v>429</v>
      </c>
      <c r="X1750" t="s">
        <v>1524</v>
      </c>
      <c r="Z1750" t="str" cm="1">
        <f t="array" ref="Z1750">IF(ISBLANK(AK1750),_xlfn.LET(
    _xlpm.nameBeforeSlash, IF(ISNUMBER(SEARCH("/", Y1750)), LEFT(Y1750, SEARCH("/", Y1750)-1), Y1750),
    _xlpm.matchRow, IFERROR(MATCH(_xlpm.nameBeforeSlash, AA:AA, 0), ""),
    _xlpm.difference, IF(_xlpm.matchRow="", "", ABS((R1750 + S1750)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),IF(ISBLANK(Y1750),"","Hidden"))</f>
        <v/>
      </c>
      <c r="AA1750" t="s">
        <v>5714</v>
      </c>
      <c r="AC1750" t="s">
        <v>6723</v>
      </c>
      <c r="AD1750" t="str">
        <f>_xlfn.XLOOKUP(AC1750,moves!A:A,moves!B:B)</f>
        <v>water</v>
      </c>
      <c r="AE1750">
        <f>_xlfn.XLOOKUP(AC1750,moves!A:A,moves!D:D)</f>
        <v>2</v>
      </c>
      <c r="AF1750" t="str">
        <f>_xlfn.XLOOKUP(AC1750,moves!A:A,moves!E:E)</f>
        <v>The user keeps rolling until a total of 2 non-regular hits are rolled. Deal all damage rolled to the target. This move only increases battle fatigue by 1.</v>
      </c>
      <c r="AG1750">
        <v>0</v>
      </c>
      <c r="AH1750">
        <v>0</v>
      </c>
      <c r="AI1750">
        <f t="shared" si="121"/>
        <v>1</v>
      </c>
      <c r="AJ1750" t="s">
        <v>525</v>
      </c>
      <c r="AL1750">
        <v>0</v>
      </c>
      <c r="AM1750" cm="1">
        <f t="array" ref="AM1750">IF(AL1750=1,1,
   IF(ISTEXT(AK1750),1,
   IF(AO1750&gt;1,AM1749,
   IF(AI1750=1,
      IF(SUMPRODUCT((LEN($Y$2:$Y$4096)-LEN(SUBSTITUTE($Y$2:$Y$4096,AA1750,"")))/LEN(AA1750))&gt;0,2,1),
      IF(
         SUMPRODUCT((LEN($Y$2:$Y$4096)-LEN(SUBSTITUTE($Y$2:$Y$4096,AA1750,"")))/LEN(AA1750))
         - SUMPRODUCT((LEN($Y$2:$Y$4096)-LEN(SUBSTITUTE($Y$2:$Y$4096,"Alolan "&amp;AA1750,"")))/LEN("Alolan "&amp;AA1750))
         - SUMPRODUCT((LEN($Y$2:$Y$4096)-LEN(SUBSTITUTE($Y$2:$Y$4096,"Galarian "&amp;AA1750,"")))/LEN("Galarian "&amp;AA1750))
         - SUMPRODUCT((LEN($Y$2:$Y$4096)-LEN(SUBSTITUTE($Y$2:$Y$4096,"Hisuian "&amp;AA1750,"")))/LEN("Hisuian "&amp;AA1750))
         - SUMPRODUCT((LEN($Y$2:$Y$4096)-LEN(SUBSTITUTE($Y$2:$Y$4096,"Paldean "&amp;AA1750,"")))/LEN("Paldean "&amp;AA1750))
      &gt;0,2,1)
   ))))</f>
        <v>2</v>
      </c>
      <c r="AN1750">
        <v>0</v>
      </c>
      <c r="AO1750">
        <v>0</v>
      </c>
    </row>
    <row r="1751" spans="1:41" x14ac:dyDescent="0.25">
      <c r="A1751">
        <v>659</v>
      </c>
      <c r="B1751" t="s">
        <v>2418</v>
      </c>
      <c r="C1751" t="s">
        <v>1512</v>
      </c>
      <c r="D1751"/>
      <c r="E1751">
        <v>38</v>
      </c>
      <c r="F1751">
        <v>36</v>
      </c>
      <c r="G1751">
        <v>38</v>
      </c>
      <c r="H1751">
        <v>32</v>
      </c>
      <c r="I1751">
        <v>36</v>
      </c>
      <c r="J1751">
        <v>57</v>
      </c>
      <c r="K1751" t="s">
        <v>2419</v>
      </c>
      <c r="L1751" t="s">
        <v>250</v>
      </c>
      <c r="M1751" t="s">
        <v>249</v>
      </c>
      <c r="N1751">
        <v>4.4000000000000004</v>
      </c>
      <c r="O1751">
        <v>3.7399999999999998</v>
      </c>
      <c r="R1751">
        <f t="shared" si="118"/>
        <v>4</v>
      </c>
      <c r="S1751">
        <f t="shared" si="119"/>
        <v>4</v>
      </c>
      <c r="T1751">
        <f t="shared" si="120"/>
        <v>8</v>
      </c>
      <c r="U1751" t="s">
        <v>1512</v>
      </c>
      <c r="V1751" t="s">
        <v>1472</v>
      </c>
      <c r="W1751" t="s">
        <v>1492</v>
      </c>
      <c r="X1751" t="s">
        <v>1481</v>
      </c>
      <c r="Y1751" t="s">
        <v>2420</v>
      </c>
      <c r="Z1751" cm="1">
        <f t="array" ref="Z1751">IF(ISBLANK(AK1751),_xlfn.LET(
    _xlpm.nameBeforeSlash, IF(ISNUMBER(SEARCH("/", Y1751)), LEFT(Y1751, SEARCH("/", Y1751)-1), Y1751),
    _xlpm.matchRow, IFERROR(MATCH(_xlpm.nameBeforeSlash, AA:AA, 0), ""),
    _xlpm.difference, IF(_xlpm.matchRow="", "", ABS((R1751 + S1751)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),IF(ISBLANK(Y1751),"","Hidden"))</f>
        <v>10</v>
      </c>
      <c r="AA1751" t="s">
        <v>2418</v>
      </c>
      <c r="AC1751" t="s">
        <v>1190</v>
      </c>
      <c r="AD1751" t="str">
        <f>_xlfn.XLOOKUP(AC1751,moves!A:A,moves!B:B)</f>
        <v>ground</v>
      </c>
      <c r="AE1751">
        <f>_xlfn.XLOOKUP(AC1751,moves!A:A,moves!D:D)</f>
        <v>3</v>
      </c>
      <c r="AF1751" t="str">
        <f>_xlfn.XLOOKUP(AC1751,moves!A:A,moves!E:E)</f>
        <v>When the target next attacks: Status symbols deal -1 damage.</v>
      </c>
      <c r="AG1751">
        <v>0</v>
      </c>
      <c r="AH1751">
        <v>0</v>
      </c>
      <c r="AI1751">
        <f t="shared" si="121"/>
        <v>0</v>
      </c>
      <c r="AJ1751" t="s">
        <v>523</v>
      </c>
      <c r="AL1751">
        <v>0</v>
      </c>
      <c r="AM1751" cm="1">
        <f t="array" ref="AM1751">IF(AL1751=1,1,
   IF(ISTEXT(AK1751),1,
   IF(AO1751&gt;1,AM1750,
   IF(AI1751=1,
      IF(SUMPRODUCT((LEN($Y$2:$Y$4096)-LEN(SUBSTITUTE($Y$2:$Y$4096,AA1751,"")))/LEN(AA1751))&gt;0,2,1),
      IF(
         SUMPRODUCT((LEN($Y$2:$Y$4096)-LEN(SUBSTITUTE($Y$2:$Y$4096,AA1751,"")))/LEN(AA1751))
         - SUMPRODUCT((LEN($Y$2:$Y$4096)-LEN(SUBSTITUTE($Y$2:$Y$4096,"Alolan "&amp;AA1751,"")))/LEN("Alolan "&amp;AA1751))
         - SUMPRODUCT((LEN($Y$2:$Y$4096)-LEN(SUBSTITUTE($Y$2:$Y$4096,"Galarian "&amp;AA1751,"")))/LEN("Galarian "&amp;AA1751))
         - SUMPRODUCT((LEN($Y$2:$Y$4096)-LEN(SUBSTITUTE($Y$2:$Y$4096,"Hisuian "&amp;AA1751,"")))/LEN("Hisuian "&amp;AA1751))
         - SUMPRODUCT((LEN($Y$2:$Y$4096)-LEN(SUBSTITUTE($Y$2:$Y$4096,"Paldean "&amp;AA1751,"")))/LEN("Paldean "&amp;AA1751))
      &gt;0,2,1)
   ))))</f>
        <v>1</v>
      </c>
      <c r="AN1751">
        <v>0</v>
      </c>
      <c r="AO1751">
        <v>0</v>
      </c>
    </row>
    <row r="1752" spans="1:41" x14ac:dyDescent="0.25">
      <c r="A1752" t="s">
        <v>4443</v>
      </c>
      <c r="B1752" t="s">
        <v>2418</v>
      </c>
      <c r="C1752" t="s">
        <v>1512</v>
      </c>
      <c r="D1752"/>
      <c r="E1752">
        <v>38</v>
      </c>
      <c r="F1752">
        <v>36</v>
      </c>
      <c r="G1752">
        <v>38</v>
      </c>
      <c r="H1752">
        <v>32</v>
      </c>
      <c r="I1752">
        <v>36</v>
      </c>
      <c r="J1752">
        <v>57</v>
      </c>
      <c r="K1752" t="s">
        <v>2419</v>
      </c>
      <c r="L1752" t="s">
        <v>250</v>
      </c>
      <c r="M1752" t="s">
        <v>249</v>
      </c>
      <c r="N1752">
        <v>4.4000000000000004</v>
      </c>
      <c r="O1752">
        <v>3.7399999999999998</v>
      </c>
      <c r="R1752">
        <f t="shared" si="118"/>
        <v>4</v>
      </c>
      <c r="S1752">
        <f t="shared" si="119"/>
        <v>4</v>
      </c>
      <c r="T1752">
        <f t="shared" si="120"/>
        <v>8</v>
      </c>
      <c r="U1752" t="s">
        <v>1512</v>
      </c>
      <c r="V1752" t="s">
        <v>1472</v>
      </c>
      <c r="W1752" t="s">
        <v>1492</v>
      </c>
      <c r="X1752" t="s">
        <v>1481</v>
      </c>
      <c r="Y1752" t="s">
        <v>5715</v>
      </c>
      <c r="Z1752" cm="1">
        <f t="array" ref="Z1752">IF(ISBLANK(AK1752),_xlfn.LET(
    _xlpm.nameBeforeSlash, IF(ISNUMBER(SEARCH("/", Y1752)), LEFT(Y1752, SEARCH("/", Y1752)-1), Y1752),
    _xlpm.matchRow, IFERROR(MATCH(_xlpm.nameBeforeSlash, AA:AA, 0), ""),
    _xlpm.difference, IF(_xlpm.matchRow="", "", ABS((R1752 + S1752)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),IF(ISBLANK(Y1752),"","Hidden"))</f>
        <v>10</v>
      </c>
      <c r="AA1752" t="s">
        <v>5716</v>
      </c>
      <c r="AC1752" t="s">
        <v>645</v>
      </c>
      <c r="AD1752" t="str">
        <f>_xlfn.XLOOKUP(AC1752,moves!A:A,moves!B:B)</f>
        <v>normal</v>
      </c>
      <c r="AE1752">
        <f>_xlfn.XLOOKUP(AC1752,moves!A:A,moves!D:D)</f>
        <v>2</v>
      </c>
      <c r="AF1752" t="str">
        <f>_xlfn.XLOOKUP(AC1752,moves!A:A,moves!E:E)</f>
        <v xml:space="preserve"> </v>
      </c>
      <c r="AG1752">
        <v>0</v>
      </c>
      <c r="AH1752">
        <v>0</v>
      </c>
      <c r="AI1752">
        <f t="shared" si="121"/>
        <v>1</v>
      </c>
      <c r="AJ1752" t="s">
        <v>523</v>
      </c>
      <c r="AL1752">
        <v>0</v>
      </c>
      <c r="AM1752" cm="1">
        <f t="array" ref="AM1752">IF(AL1752=1,1,
   IF(ISTEXT(AK1752),1,
   IF(AO1752&gt;1,AM1751,
   IF(AI1752=1,
      IF(SUMPRODUCT((LEN($Y$2:$Y$4096)-LEN(SUBSTITUTE($Y$2:$Y$4096,AA1752,"")))/LEN(AA1752))&gt;0,2,1),
      IF(
         SUMPRODUCT((LEN($Y$2:$Y$4096)-LEN(SUBSTITUTE($Y$2:$Y$4096,AA1752,"")))/LEN(AA1752))
         - SUMPRODUCT((LEN($Y$2:$Y$4096)-LEN(SUBSTITUTE($Y$2:$Y$4096,"Alolan "&amp;AA1752,"")))/LEN("Alolan "&amp;AA1752))
         - SUMPRODUCT((LEN($Y$2:$Y$4096)-LEN(SUBSTITUTE($Y$2:$Y$4096,"Galarian "&amp;AA1752,"")))/LEN("Galarian "&amp;AA1752))
         - SUMPRODUCT((LEN($Y$2:$Y$4096)-LEN(SUBSTITUTE($Y$2:$Y$4096,"Hisuian "&amp;AA1752,"")))/LEN("Hisuian "&amp;AA1752))
         - SUMPRODUCT((LEN($Y$2:$Y$4096)-LEN(SUBSTITUTE($Y$2:$Y$4096,"Paldean "&amp;AA1752,"")))/LEN("Paldean "&amp;AA1752))
      &gt;0,2,1)
   ))))</f>
        <v>1</v>
      </c>
      <c r="AN1752">
        <v>0</v>
      </c>
      <c r="AO1752">
        <v>0</v>
      </c>
    </row>
    <row r="1753" spans="1:41" x14ac:dyDescent="0.25">
      <c r="A1753">
        <v>660</v>
      </c>
      <c r="B1753" t="s">
        <v>2420</v>
      </c>
      <c r="C1753" t="s">
        <v>1512</v>
      </c>
      <c r="D1753" t="s">
        <v>1472</v>
      </c>
      <c r="E1753">
        <v>85</v>
      </c>
      <c r="F1753">
        <v>56</v>
      </c>
      <c r="G1753">
        <v>77</v>
      </c>
      <c r="H1753">
        <v>50</v>
      </c>
      <c r="I1753">
        <v>77</v>
      </c>
      <c r="J1753">
        <v>78</v>
      </c>
      <c r="K1753" t="s">
        <v>2419</v>
      </c>
      <c r="L1753" t="s">
        <v>250</v>
      </c>
      <c r="M1753" t="s">
        <v>249</v>
      </c>
      <c r="N1753">
        <v>6.42</v>
      </c>
      <c r="O1753">
        <v>8.02</v>
      </c>
      <c r="R1753">
        <f t="shared" si="118"/>
        <v>6</v>
      </c>
      <c r="S1753">
        <f t="shared" si="119"/>
        <v>8</v>
      </c>
      <c r="T1753">
        <f t="shared" si="120"/>
        <v>14</v>
      </c>
      <c r="U1753" t="s">
        <v>1512</v>
      </c>
      <c r="V1753" t="s">
        <v>1472</v>
      </c>
      <c r="W1753" t="s">
        <v>1492</v>
      </c>
      <c r="X1753" t="s">
        <v>1481</v>
      </c>
      <c r="Z1753" t="str" cm="1">
        <f t="array" ref="Z1753">IF(ISBLANK(AK1753),_xlfn.LET(
    _xlpm.nameBeforeSlash, IF(ISNUMBER(SEARCH("/", Y1753)), LEFT(Y1753, SEARCH("/", Y1753)-1), Y1753),
    _xlpm.matchRow, IFERROR(MATCH(_xlpm.nameBeforeSlash, AA:AA, 0), ""),
    _xlpm.difference, IF(_xlpm.matchRow="", "", ABS((R1753 + S1753)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),IF(ISBLANK(Y1753),"","Hidden"))</f>
        <v/>
      </c>
      <c r="AA1753" t="s">
        <v>2420</v>
      </c>
      <c r="AC1753" t="s">
        <v>1184</v>
      </c>
      <c r="AD1753" t="str">
        <f>_xlfn.XLOOKUP(AC1753,moves!A:A,moves!B:B)</f>
        <v>ground</v>
      </c>
      <c r="AE1753">
        <f>_xlfn.XLOOKUP(AC1753,moves!A:A,moves!D:D)</f>
        <v>3</v>
      </c>
      <c r="AF1753" t="str">
        <f>_xlfn.XLOOKUP(AC1753,moves!A:A,moves!E:E)</f>
        <v xml:space="preserve"> </v>
      </c>
      <c r="AG1753">
        <v>0</v>
      </c>
      <c r="AH1753">
        <v>0</v>
      </c>
      <c r="AI1753">
        <f t="shared" si="121"/>
        <v>0</v>
      </c>
      <c r="AJ1753" t="s">
        <v>524</v>
      </c>
      <c r="AL1753">
        <v>0</v>
      </c>
      <c r="AM1753" cm="1">
        <f t="array" ref="AM1753">IF(AL1753=1,1,
   IF(ISTEXT(AK1753),1,
   IF(AO1753&gt;1,AM1752,
   IF(AI1753=1,
      IF(SUMPRODUCT((LEN($Y$2:$Y$4096)-LEN(SUBSTITUTE($Y$2:$Y$4096,AA1753,"")))/LEN(AA1753))&gt;0,2,1),
      IF(
         SUMPRODUCT((LEN($Y$2:$Y$4096)-LEN(SUBSTITUTE($Y$2:$Y$4096,AA1753,"")))/LEN(AA1753))
         - SUMPRODUCT((LEN($Y$2:$Y$4096)-LEN(SUBSTITUTE($Y$2:$Y$4096,"Alolan "&amp;AA1753,"")))/LEN("Alolan "&amp;AA1753))
         - SUMPRODUCT((LEN($Y$2:$Y$4096)-LEN(SUBSTITUTE($Y$2:$Y$4096,"Galarian "&amp;AA1753,"")))/LEN("Galarian "&amp;AA1753))
         - SUMPRODUCT((LEN($Y$2:$Y$4096)-LEN(SUBSTITUTE($Y$2:$Y$4096,"Hisuian "&amp;AA1753,"")))/LEN("Hisuian "&amp;AA1753))
         - SUMPRODUCT((LEN($Y$2:$Y$4096)-LEN(SUBSTITUTE($Y$2:$Y$4096,"Paldean "&amp;AA1753,"")))/LEN("Paldean "&amp;AA1753))
      &gt;0,2,1)
   ))))</f>
        <v>2</v>
      </c>
      <c r="AN1753">
        <v>0</v>
      </c>
      <c r="AO1753">
        <v>0</v>
      </c>
    </row>
    <row r="1754" spans="1:41" x14ac:dyDescent="0.25">
      <c r="A1754" t="s">
        <v>4444</v>
      </c>
      <c r="B1754" t="s">
        <v>2420</v>
      </c>
      <c r="C1754" t="s">
        <v>1512</v>
      </c>
      <c r="D1754" t="s">
        <v>1472</v>
      </c>
      <c r="E1754">
        <v>85</v>
      </c>
      <c r="F1754">
        <v>56</v>
      </c>
      <c r="G1754">
        <v>77</v>
      </c>
      <c r="H1754">
        <v>50</v>
      </c>
      <c r="I1754">
        <v>77</v>
      </c>
      <c r="J1754">
        <v>78</v>
      </c>
      <c r="K1754" t="s">
        <v>2419</v>
      </c>
      <c r="L1754" t="s">
        <v>250</v>
      </c>
      <c r="M1754" t="s">
        <v>249</v>
      </c>
      <c r="N1754">
        <v>6.42</v>
      </c>
      <c r="O1754">
        <v>8.02</v>
      </c>
      <c r="R1754">
        <f t="shared" si="118"/>
        <v>6</v>
      </c>
      <c r="S1754">
        <f t="shared" si="119"/>
        <v>8</v>
      </c>
      <c r="T1754">
        <f t="shared" si="120"/>
        <v>14</v>
      </c>
      <c r="U1754" t="s">
        <v>1512</v>
      </c>
      <c r="V1754" t="s">
        <v>1472</v>
      </c>
      <c r="W1754" t="s">
        <v>1492</v>
      </c>
      <c r="X1754" t="s">
        <v>1481</v>
      </c>
      <c r="Z1754" t="str" cm="1">
        <f t="array" ref="Z1754">IF(ISBLANK(AK1754),_xlfn.LET(
    _xlpm.nameBeforeSlash, IF(ISNUMBER(SEARCH("/", Y1754)), LEFT(Y1754, SEARCH("/", Y1754)-1), Y1754),
    _xlpm.matchRow, IFERROR(MATCH(_xlpm.nameBeforeSlash, AA:AA, 0), ""),
    _xlpm.difference, IF(_xlpm.matchRow="", "", ABS((R1754 + S1754)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),IF(ISBLANK(Y1754),"","Hidden"))</f>
        <v/>
      </c>
      <c r="AA1754" t="s">
        <v>5715</v>
      </c>
      <c r="AC1754" t="s">
        <v>1283</v>
      </c>
      <c r="AD1754" t="str">
        <f>_xlfn.XLOOKUP(AC1754,moves!A:A,moves!B:B)</f>
        <v>normal</v>
      </c>
      <c r="AE1754">
        <f>_xlfn.XLOOKUP(AC1754,moves!A:A,moves!D:D)</f>
        <v>0</v>
      </c>
      <c r="AF1754" t="str">
        <f>_xlfn.XLOOKUP(AC1754,moves!A:A,moves!E:E)</f>
        <v>Set the target's HP equal to half the target's base health, rounded down. This cannot heal the target.</v>
      </c>
      <c r="AG1754">
        <v>0</v>
      </c>
      <c r="AH1754">
        <v>0</v>
      </c>
      <c r="AI1754">
        <f t="shared" si="121"/>
        <v>1</v>
      </c>
      <c r="AJ1754" t="s">
        <v>524</v>
      </c>
      <c r="AL1754">
        <v>0</v>
      </c>
      <c r="AM1754" cm="1">
        <f t="array" ref="AM1754">IF(AL1754=1,1,
   IF(ISTEXT(AK1754),1,
   IF(AO1754&gt;1,AM1753,
   IF(AI1754=1,
      IF(SUMPRODUCT((LEN($Y$2:$Y$4096)-LEN(SUBSTITUTE($Y$2:$Y$4096,AA1754,"")))/LEN(AA1754))&gt;0,2,1),
      IF(
         SUMPRODUCT((LEN($Y$2:$Y$4096)-LEN(SUBSTITUTE($Y$2:$Y$4096,AA1754,"")))/LEN(AA1754))
         - SUMPRODUCT((LEN($Y$2:$Y$4096)-LEN(SUBSTITUTE($Y$2:$Y$4096,"Alolan "&amp;AA1754,"")))/LEN("Alolan "&amp;AA1754))
         - SUMPRODUCT((LEN($Y$2:$Y$4096)-LEN(SUBSTITUTE($Y$2:$Y$4096,"Galarian "&amp;AA1754,"")))/LEN("Galarian "&amp;AA1754))
         - SUMPRODUCT((LEN($Y$2:$Y$4096)-LEN(SUBSTITUTE($Y$2:$Y$4096,"Hisuian "&amp;AA1754,"")))/LEN("Hisuian "&amp;AA1754))
         - SUMPRODUCT((LEN($Y$2:$Y$4096)-LEN(SUBSTITUTE($Y$2:$Y$4096,"Paldean "&amp;AA1754,"")))/LEN("Paldean "&amp;AA1754))
      &gt;0,2,1)
   ))))</f>
        <v>2</v>
      </c>
      <c r="AN1754">
        <v>0</v>
      </c>
      <c r="AO1754">
        <v>0</v>
      </c>
    </row>
    <row r="1755" spans="1:41" x14ac:dyDescent="0.25">
      <c r="A1755">
        <v>661</v>
      </c>
      <c r="B1755" t="s">
        <v>2421</v>
      </c>
      <c r="C1755" t="s">
        <v>1512</v>
      </c>
      <c r="D1755" t="s">
        <v>1481</v>
      </c>
      <c r="E1755">
        <v>45</v>
      </c>
      <c r="F1755">
        <v>50</v>
      </c>
      <c r="G1755">
        <v>43</v>
      </c>
      <c r="H1755">
        <v>40</v>
      </c>
      <c r="I1755">
        <v>38</v>
      </c>
      <c r="J1755">
        <v>62</v>
      </c>
      <c r="K1755" t="s">
        <v>2422</v>
      </c>
      <c r="L1755" t="s">
        <v>250</v>
      </c>
      <c r="M1755" t="s">
        <v>251</v>
      </c>
      <c r="N1755">
        <v>5.38</v>
      </c>
      <c r="O1755">
        <v>4.2299999999999995</v>
      </c>
      <c r="R1755">
        <f t="shared" si="118"/>
        <v>5</v>
      </c>
      <c r="S1755">
        <f t="shared" si="119"/>
        <v>4</v>
      </c>
      <c r="T1755">
        <f t="shared" si="120"/>
        <v>9</v>
      </c>
      <c r="U1755" t="s">
        <v>1512</v>
      </c>
      <c r="V1755" t="s">
        <v>1481</v>
      </c>
      <c r="W1755" t="s">
        <v>1514</v>
      </c>
      <c r="X1755" t="s">
        <v>1479</v>
      </c>
      <c r="Y1755" t="s">
        <v>2423</v>
      </c>
      <c r="Z1755" cm="1">
        <f t="array" ref="Z1755">IF(ISBLANK(AK1755),_xlfn.LET(
    _xlpm.nameBeforeSlash, IF(ISNUMBER(SEARCH("/", Y1755)), LEFT(Y1755, SEARCH("/", Y1755)-1), Y1755),
    _xlpm.matchRow, IFERROR(MATCH(_xlpm.nameBeforeSlash, AA:AA, 0), ""),
    _xlpm.difference, IF(_xlpm.matchRow="", "", ABS((R1755 + S1755)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),IF(ISBLANK(Y1755),"","Hidden"))</f>
        <v>9</v>
      </c>
      <c r="AA1755" t="s">
        <v>2421</v>
      </c>
      <c r="AC1755" t="s">
        <v>711</v>
      </c>
      <c r="AD1755" t="str">
        <f>_xlfn.XLOOKUP(AC1755,moves!A:A,moves!B:B)</f>
        <v>fire</v>
      </c>
      <c r="AE1755">
        <f>_xlfn.XLOOKUP(AC1755,moves!A:A,moves!D:D)</f>
        <v>2</v>
      </c>
      <c r="AF1755" t="str">
        <f>_xlfn.XLOOKUP(AC1755,moves!A:A,moves!E:E)</f>
        <v>Inflict the Burned status on the target.</v>
      </c>
      <c r="AG1755">
        <v>1</v>
      </c>
      <c r="AH1755">
        <v>0</v>
      </c>
      <c r="AI1755">
        <f t="shared" si="121"/>
        <v>0</v>
      </c>
      <c r="AJ1755" t="s">
        <v>870</v>
      </c>
      <c r="AL1755">
        <v>0</v>
      </c>
      <c r="AM1755" cm="1">
        <f t="array" ref="AM1755">IF(AL1755=1,1,
   IF(ISTEXT(AK1755),1,
   IF(AO1755&gt;1,AM1754,
   IF(AI1755=1,
      IF(SUMPRODUCT((LEN($Y$2:$Y$4096)-LEN(SUBSTITUTE($Y$2:$Y$4096,AA1755,"")))/LEN(AA1755))&gt;0,2,1),
      IF(
         SUMPRODUCT((LEN($Y$2:$Y$4096)-LEN(SUBSTITUTE($Y$2:$Y$4096,AA1755,"")))/LEN(AA1755))
         - SUMPRODUCT((LEN($Y$2:$Y$4096)-LEN(SUBSTITUTE($Y$2:$Y$4096,"Alolan "&amp;AA1755,"")))/LEN("Alolan "&amp;AA1755))
         - SUMPRODUCT((LEN($Y$2:$Y$4096)-LEN(SUBSTITUTE($Y$2:$Y$4096,"Galarian "&amp;AA1755,"")))/LEN("Galarian "&amp;AA1755))
         - SUMPRODUCT((LEN($Y$2:$Y$4096)-LEN(SUBSTITUTE($Y$2:$Y$4096,"Hisuian "&amp;AA1755,"")))/LEN("Hisuian "&amp;AA1755))
         - SUMPRODUCT((LEN($Y$2:$Y$4096)-LEN(SUBSTITUTE($Y$2:$Y$4096,"Paldean "&amp;AA1755,"")))/LEN("Paldean "&amp;AA1755))
      &gt;0,2,1)
   ))))</f>
        <v>1</v>
      </c>
      <c r="AN1755">
        <v>0</v>
      </c>
      <c r="AO1755">
        <v>0</v>
      </c>
    </row>
    <row r="1756" spans="1:41" x14ac:dyDescent="0.25">
      <c r="A1756" t="s">
        <v>4445</v>
      </c>
      <c r="B1756" t="s">
        <v>2421</v>
      </c>
      <c r="C1756" t="s">
        <v>1512</v>
      </c>
      <c r="D1756" t="s">
        <v>1481</v>
      </c>
      <c r="E1756">
        <v>45</v>
      </c>
      <c r="F1756">
        <v>50</v>
      </c>
      <c r="G1756">
        <v>43</v>
      </c>
      <c r="H1756">
        <v>40</v>
      </c>
      <c r="I1756">
        <v>38</v>
      </c>
      <c r="J1756">
        <v>62</v>
      </c>
      <c r="K1756" t="s">
        <v>2422</v>
      </c>
      <c r="L1756" t="s">
        <v>250</v>
      </c>
      <c r="M1756" t="s">
        <v>251</v>
      </c>
      <c r="N1756">
        <v>5.38</v>
      </c>
      <c r="O1756">
        <v>4.2299999999999995</v>
      </c>
      <c r="R1756">
        <f t="shared" si="118"/>
        <v>5</v>
      </c>
      <c r="S1756">
        <f t="shared" si="119"/>
        <v>4</v>
      </c>
      <c r="T1756">
        <f t="shared" si="120"/>
        <v>9</v>
      </c>
      <c r="U1756" t="s">
        <v>1512</v>
      </c>
      <c r="V1756" t="s">
        <v>1481</v>
      </c>
      <c r="W1756" t="s">
        <v>1514</v>
      </c>
      <c r="X1756" t="s">
        <v>1479</v>
      </c>
      <c r="Y1756" t="s">
        <v>5717</v>
      </c>
      <c r="Z1756" cm="1">
        <f t="array" ref="Z1756">IF(ISBLANK(AK1756),_xlfn.LET(
    _xlpm.nameBeforeSlash, IF(ISNUMBER(SEARCH("/", Y1756)), LEFT(Y1756, SEARCH("/", Y1756)-1), Y1756),
    _xlpm.matchRow, IFERROR(MATCH(_xlpm.nameBeforeSlash, AA:AA, 0), ""),
    _xlpm.difference, IF(_xlpm.matchRow="", "", ABS((R1756 + S1756)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),IF(ISBLANK(Y1756),"","Hidden"))</f>
        <v>9</v>
      </c>
      <c r="AA1756" t="s">
        <v>5718</v>
      </c>
      <c r="AC1756" t="s">
        <v>645</v>
      </c>
      <c r="AD1756" t="str">
        <f>_xlfn.XLOOKUP(AC1756,moves!A:A,moves!B:B)</f>
        <v>normal</v>
      </c>
      <c r="AE1756">
        <f>_xlfn.XLOOKUP(AC1756,moves!A:A,moves!D:D)</f>
        <v>2</v>
      </c>
      <c r="AF1756" t="str">
        <f>_xlfn.XLOOKUP(AC1756,moves!A:A,moves!E:E)</f>
        <v xml:space="preserve"> </v>
      </c>
      <c r="AG1756">
        <v>1</v>
      </c>
      <c r="AH1756">
        <v>0</v>
      </c>
      <c r="AI1756">
        <f t="shared" si="121"/>
        <v>1</v>
      </c>
      <c r="AJ1756" t="s">
        <v>523</v>
      </c>
      <c r="AL1756">
        <v>0</v>
      </c>
      <c r="AM1756" cm="1">
        <f t="array" ref="AM1756">IF(AL1756=1,1,
   IF(ISTEXT(AK1756),1,
   IF(AO1756&gt;1,AM1755,
   IF(AI1756=1,
      IF(SUMPRODUCT((LEN($Y$2:$Y$4096)-LEN(SUBSTITUTE($Y$2:$Y$4096,AA1756,"")))/LEN(AA1756))&gt;0,2,1),
      IF(
         SUMPRODUCT((LEN($Y$2:$Y$4096)-LEN(SUBSTITUTE($Y$2:$Y$4096,AA1756,"")))/LEN(AA1756))
         - SUMPRODUCT((LEN($Y$2:$Y$4096)-LEN(SUBSTITUTE($Y$2:$Y$4096,"Alolan "&amp;AA1756,"")))/LEN("Alolan "&amp;AA1756))
         - SUMPRODUCT((LEN($Y$2:$Y$4096)-LEN(SUBSTITUTE($Y$2:$Y$4096,"Galarian "&amp;AA1756,"")))/LEN("Galarian "&amp;AA1756))
         - SUMPRODUCT((LEN($Y$2:$Y$4096)-LEN(SUBSTITUTE($Y$2:$Y$4096,"Hisuian "&amp;AA1756,"")))/LEN("Hisuian "&amp;AA1756))
         - SUMPRODUCT((LEN($Y$2:$Y$4096)-LEN(SUBSTITUTE($Y$2:$Y$4096,"Paldean "&amp;AA1756,"")))/LEN("Paldean "&amp;AA1756))
      &gt;0,2,1)
   ))))</f>
        <v>1</v>
      </c>
      <c r="AN1756">
        <v>0</v>
      </c>
      <c r="AO1756">
        <v>0</v>
      </c>
    </row>
    <row r="1757" spans="1:41" x14ac:dyDescent="0.25">
      <c r="A1757">
        <v>662</v>
      </c>
      <c r="B1757" t="s">
        <v>2423</v>
      </c>
      <c r="C1757" t="s">
        <v>1479</v>
      </c>
      <c r="D1757" t="s">
        <v>1481</v>
      </c>
      <c r="E1757">
        <v>62</v>
      </c>
      <c r="F1757">
        <v>73</v>
      </c>
      <c r="G1757">
        <v>55</v>
      </c>
      <c r="H1757">
        <v>56</v>
      </c>
      <c r="I1757">
        <v>52</v>
      </c>
      <c r="J1757">
        <v>84</v>
      </c>
      <c r="K1757" t="s">
        <v>2153</v>
      </c>
      <c r="L1757" t="s">
        <v>250</v>
      </c>
      <c r="M1757" t="s">
        <v>251</v>
      </c>
      <c r="N1757">
        <v>7.5699999999999985</v>
      </c>
      <c r="O1757">
        <v>5.6899999999999995</v>
      </c>
      <c r="R1757">
        <f t="shared" si="118"/>
        <v>8</v>
      </c>
      <c r="S1757">
        <f t="shared" si="119"/>
        <v>6</v>
      </c>
      <c r="T1757">
        <f t="shared" si="120"/>
        <v>14</v>
      </c>
      <c r="U1757" t="s">
        <v>1479</v>
      </c>
      <c r="V1757" t="s">
        <v>1481</v>
      </c>
      <c r="W1757" t="s">
        <v>1514</v>
      </c>
      <c r="X1757" t="s">
        <v>1512</v>
      </c>
      <c r="Y1757" t="s">
        <v>2424</v>
      </c>
      <c r="Z1757" cm="1">
        <f t="array" ref="Z1757">IF(ISBLANK(AK1757),_xlfn.LET(
    _xlpm.nameBeforeSlash, IF(ISNUMBER(SEARCH("/", Y1757)), LEFT(Y1757, SEARCH("/", Y1757)-1), Y1757),
    _xlpm.matchRow, IFERROR(MATCH(_xlpm.nameBeforeSlash, AA:AA, 0), ""),
    _xlpm.difference, IF(_xlpm.matchRow="", "", ABS((R1757 + S1757)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),IF(ISBLANK(Y1757),"","Hidden"))</f>
        <v>14</v>
      </c>
      <c r="AA1757" t="s">
        <v>2423</v>
      </c>
      <c r="AC1757" t="s">
        <v>1095</v>
      </c>
      <c r="AD1757" t="str">
        <f>_xlfn.XLOOKUP(AC1757,moves!A:A,moves!B:B)</f>
        <v>flying</v>
      </c>
      <c r="AE1757">
        <f>_xlfn.XLOOKUP(AC1757,moves!A:A,moves!D:D)</f>
        <v>4</v>
      </c>
      <c r="AF1757" t="str">
        <f>_xlfn.XLOOKUP(AC1757,moves!A:A,moves!E:E)</f>
        <v xml:space="preserve"> </v>
      </c>
      <c r="AG1757">
        <v>0</v>
      </c>
      <c r="AH1757">
        <v>0</v>
      </c>
      <c r="AI1757">
        <f t="shared" si="121"/>
        <v>0</v>
      </c>
      <c r="AJ1757" t="s">
        <v>524</v>
      </c>
      <c r="AL1757">
        <v>0</v>
      </c>
      <c r="AM1757" cm="1">
        <f t="array" ref="AM1757">IF(AL1757=1,1,
   IF(ISTEXT(AK1757),1,
   IF(AO1757&gt;1,AM1756,
   IF(AI1757=1,
      IF(SUMPRODUCT((LEN($Y$2:$Y$4096)-LEN(SUBSTITUTE($Y$2:$Y$4096,AA1757,"")))/LEN(AA1757))&gt;0,2,1),
      IF(
         SUMPRODUCT((LEN($Y$2:$Y$4096)-LEN(SUBSTITUTE($Y$2:$Y$4096,AA1757,"")))/LEN(AA1757))
         - SUMPRODUCT((LEN($Y$2:$Y$4096)-LEN(SUBSTITUTE($Y$2:$Y$4096,"Alolan "&amp;AA1757,"")))/LEN("Alolan "&amp;AA1757))
         - SUMPRODUCT((LEN($Y$2:$Y$4096)-LEN(SUBSTITUTE($Y$2:$Y$4096,"Galarian "&amp;AA1757,"")))/LEN("Galarian "&amp;AA1757))
         - SUMPRODUCT((LEN($Y$2:$Y$4096)-LEN(SUBSTITUTE($Y$2:$Y$4096,"Hisuian "&amp;AA1757,"")))/LEN("Hisuian "&amp;AA1757))
         - SUMPRODUCT((LEN($Y$2:$Y$4096)-LEN(SUBSTITUTE($Y$2:$Y$4096,"Paldean "&amp;AA1757,"")))/LEN("Paldean "&amp;AA1757))
      &gt;0,2,1)
   ))))</f>
        <v>2</v>
      </c>
      <c r="AN1757">
        <v>0</v>
      </c>
      <c r="AO1757">
        <v>0</v>
      </c>
    </row>
    <row r="1758" spans="1:41" x14ac:dyDescent="0.25">
      <c r="A1758" t="s">
        <v>4446</v>
      </c>
      <c r="B1758" t="s">
        <v>2423</v>
      </c>
      <c r="C1758" t="s">
        <v>1479</v>
      </c>
      <c r="D1758" t="s">
        <v>1481</v>
      </c>
      <c r="E1758">
        <v>62</v>
      </c>
      <c r="F1758">
        <v>73</v>
      </c>
      <c r="G1758">
        <v>55</v>
      </c>
      <c r="H1758">
        <v>56</v>
      </c>
      <c r="I1758">
        <v>52</v>
      </c>
      <c r="J1758">
        <v>84</v>
      </c>
      <c r="K1758" t="s">
        <v>2153</v>
      </c>
      <c r="L1758" t="s">
        <v>250</v>
      </c>
      <c r="M1758" t="s">
        <v>251</v>
      </c>
      <c r="N1758">
        <v>7.5699999999999985</v>
      </c>
      <c r="O1758">
        <v>5.6899999999999995</v>
      </c>
      <c r="R1758">
        <f t="shared" si="118"/>
        <v>8</v>
      </c>
      <c r="S1758">
        <f t="shared" si="119"/>
        <v>6</v>
      </c>
      <c r="T1758">
        <f t="shared" si="120"/>
        <v>14</v>
      </c>
      <c r="U1758" t="s">
        <v>1479</v>
      </c>
      <c r="V1758" t="s">
        <v>1481</v>
      </c>
      <c r="W1758" t="s">
        <v>1514</v>
      </c>
      <c r="X1758" t="s">
        <v>1512</v>
      </c>
      <c r="Y1758" t="s">
        <v>5719</v>
      </c>
      <c r="Z1758" cm="1">
        <f t="array" ref="Z1758">IF(ISBLANK(AK1758),_xlfn.LET(
    _xlpm.nameBeforeSlash, IF(ISNUMBER(SEARCH("/", Y1758)), LEFT(Y1758, SEARCH("/", Y1758)-1), Y1758),
    _xlpm.matchRow, IFERROR(MATCH(_xlpm.nameBeforeSlash, AA:AA, 0), ""),
    _xlpm.difference, IF(_xlpm.matchRow="", "", ABS((R1758 + S1758)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),IF(ISBLANK(Y1758),"","Hidden"))</f>
        <v>14</v>
      </c>
      <c r="AA1758" t="s">
        <v>5717</v>
      </c>
      <c r="AC1758" t="s">
        <v>502</v>
      </c>
      <c r="AD1758" t="str">
        <f>_xlfn.XLOOKUP(AC1758,moves!A:A,moves!B:B)</f>
        <v>flying</v>
      </c>
      <c r="AE1758">
        <f>_xlfn.XLOOKUP(AC1758,moves!A:A,moves!D:D)</f>
        <v>3</v>
      </c>
      <c r="AF1758" t="str">
        <f>_xlfn.XLOOKUP(AC1758,moves!A:A,moves!E:E)</f>
        <v>This move can be used from your party: Switch the user in and then use this attack.</v>
      </c>
      <c r="AG1758">
        <v>0</v>
      </c>
      <c r="AH1758">
        <v>0</v>
      </c>
      <c r="AI1758">
        <f t="shared" si="121"/>
        <v>1</v>
      </c>
      <c r="AJ1758" t="s">
        <v>524</v>
      </c>
      <c r="AL1758">
        <v>0</v>
      </c>
      <c r="AM1758" cm="1">
        <f t="array" ref="AM1758">IF(AL1758=1,1,
   IF(ISTEXT(AK1758),1,
   IF(AO1758&gt;1,AM1757,
   IF(AI1758=1,
      IF(SUMPRODUCT((LEN($Y$2:$Y$4096)-LEN(SUBSTITUTE($Y$2:$Y$4096,AA1758,"")))/LEN(AA1758))&gt;0,2,1),
      IF(
         SUMPRODUCT((LEN($Y$2:$Y$4096)-LEN(SUBSTITUTE($Y$2:$Y$4096,AA1758,"")))/LEN(AA1758))
         - SUMPRODUCT((LEN($Y$2:$Y$4096)-LEN(SUBSTITUTE($Y$2:$Y$4096,"Alolan "&amp;AA1758,"")))/LEN("Alolan "&amp;AA1758))
         - SUMPRODUCT((LEN($Y$2:$Y$4096)-LEN(SUBSTITUTE($Y$2:$Y$4096,"Galarian "&amp;AA1758,"")))/LEN("Galarian "&amp;AA1758))
         - SUMPRODUCT((LEN($Y$2:$Y$4096)-LEN(SUBSTITUTE($Y$2:$Y$4096,"Hisuian "&amp;AA1758,"")))/LEN("Hisuian "&amp;AA1758))
         - SUMPRODUCT((LEN($Y$2:$Y$4096)-LEN(SUBSTITUTE($Y$2:$Y$4096,"Paldean "&amp;AA1758,"")))/LEN("Paldean "&amp;AA1758))
      &gt;0,2,1)
   ))))</f>
        <v>2</v>
      </c>
      <c r="AN1758">
        <v>0</v>
      </c>
      <c r="AO1758">
        <v>0</v>
      </c>
    </row>
    <row r="1759" spans="1:41" x14ac:dyDescent="0.25">
      <c r="A1759">
        <v>663</v>
      </c>
      <c r="B1759" t="s">
        <v>2424</v>
      </c>
      <c r="C1759" t="s">
        <v>1479</v>
      </c>
      <c r="D1759" t="s">
        <v>1481</v>
      </c>
      <c r="E1759">
        <v>78</v>
      </c>
      <c r="F1759">
        <v>81</v>
      </c>
      <c r="G1759">
        <v>71</v>
      </c>
      <c r="H1759">
        <v>74</v>
      </c>
      <c r="I1759">
        <v>69</v>
      </c>
      <c r="J1759">
        <v>126</v>
      </c>
      <c r="K1759" t="s">
        <v>2425</v>
      </c>
      <c r="L1759" t="s">
        <v>250</v>
      </c>
      <c r="M1759" t="s">
        <v>251</v>
      </c>
      <c r="N1759">
        <v>9.8300000000000018</v>
      </c>
      <c r="O1759">
        <v>7.32</v>
      </c>
      <c r="P1759">
        <v>3</v>
      </c>
      <c r="R1759">
        <f t="shared" si="118"/>
        <v>13</v>
      </c>
      <c r="S1759">
        <f t="shared" si="119"/>
        <v>7</v>
      </c>
      <c r="T1759">
        <f t="shared" si="120"/>
        <v>20</v>
      </c>
      <c r="U1759" t="s">
        <v>1479</v>
      </c>
      <c r="V1759" t="s">
        <v>1481</v>
      </c>
      <c r="W1759" t="s">
        <v>1514</v>
      </c>
      <c r="X1759" t="s">
        <v>1512</v>
      </c>
      <c r="Z1759" t="str" cm="1">
        <f t="array" ref="Z1759">IF(ISBLANK(AK1759),_xlfn.LET(
    _xlpm.nameBeforeSlash, IF(ISNUMBER(SEARCH("/", Y1759)), LEFT(Y1759, SEARCH("/", Y1759)-1), Y1759),
    _xlpm.matchRow, IFERROR(MATCH(_xlpm.nameBeforeSlash, AA:AA, 0), ""),
    _xlpm.difference, IF(_xlpm.matchRow="", "", ABS((R1759 + S1759)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),IF(ISBLANK(Y1759),"","Hidden"))</f>
        <v/>
      </c>
      <c r="AA1759" t="s">
        <v>2424</v>
      </c>
      <c r="AC1759" t="s">
        <v>584</v>
      </c>
      <c r="AD1759" t="str">
        <f>_xlfn.XLOOKUP(AC1759,moves!A:A,moves!B:B)</f>
        <v>flying</v>
      </c>
      <c r="AE1759">
        <f>_xlfn.XLOOKUP(AC1759,moves!A:A,moves!D:D)</f>
        <v>5</v>
      </c>
      <c r="AF1759" t="str">
        <f>_xlfn.XLOOKUP(AC1759,moves!A:A,moves!E:E)</f>
        <v>Critical hits deal +2 damage. For each critical hit rolled: The user takes 2 damage.</v>
      </c>
      <c r="AG1759">
        <v>0</v>
      </c>
      <c r="AH1759">
        <v>0</v>
      </c>
      <c r="AI1759">
        <f t="shared" si="121"/>
        <v>0</v>
      </c>
      <c r="AJ1759" t="s">
        <v>525</v>
      </c>
      <c r="AL1759">
        <v>0</v>
      </c>
      <c r="AM1759" cm="1">
        <f t="array" ref="AM1759">IF(AL1759=1,1,
   IF(ISTEXT(AK1759),1,
   IF(AO1759&gt;1,AM1758,
   IF(AI1759=1,
      IF(SUMPRODUCT((LEN($Y$2:$Y$4096)-LEN(SUBSTITUTE($Y$2:$Y$4096,AA1759,"")))/LEN(AA1759))&gt;0,2,1),
      IF(
         SUMPRODUCT((LEN($Y$2:$Y$4096)-LEN(SUBSTITUTE($Y$2:$Y$4096,AA1759,"")))/LEN(AA1759))
         - SUMPRODUCT((LEN($Y$2:$Y$4096)-LEN(SUBSTITUTE($Y$2:$Y$4096,"Alolan "&amp;AA1759,"")))/LEN("Alolan "&amp;AA1759))
         - SUMPRODUCT((LEN($Y$2:$Y$4096)-LEN(SUBSTITUTE($Y$2:$Y$4096,"Galarian "&amp;AA1759,"")))/LEN("Galarian "&amp;AA1759))
         - SUMPRODUCT((LEN($Y$2:$Y$4096)-LEN(SUBSTITUTE($Y$2:$Y$4096,"Hisuian "&amp;AA1759,"")))/LEN("Hisuian "&amp;AA1759))
         - SUMPRODUCT((LEN($Y$2:$Y$4096)-LEN(SUBSTITUTE($Y$2:$Y$4096,"Paldean "&amp;AA1759,"")))/LEN("Paldean "&amp;AA1759))
      &gt;0,2,1)
   ))))</f>
        <v>2</v>
      </c>
      <c r="AN1759">
        <v>0</v>
      </c>
      <c r="AO1759">
        <v>0</v>
      </c>
    </row>
    <row r="1760" spans="1:41" x14ac:dyDescent="0.25">
      <c r="A1760" t="s">
        <v>4447</v>
      </c>
      <c r="B1760" t="s">
        <v>2424</v>
      </c>
      <c r="C1760" t="s">
        <v>1479</v>
      </c>
      <c r="D1760" t="s">
        <v>1481</v>
      </c>
      <c r="E1760">
        <v>78</v>
      </c>
      <c r="F1760">
        <v>81</v>
      </c>
      <c r="G1760">
        <v>71</v>
      </c>
      <c r="H1760">
        <v>74</v>
      </c>
      <c r="I1760">
        <v>69</v>
      </c>
      <c r="J1760">
        <v>126</v>
      </c>
      <c r="K1760" t="s">
        <v>2425</v>
      </c>
      <c r="L1760" t="s">
        <v>250</v>
      </c>
      <c r="M1760" t="s">
        <v>251</v>
      </c>
      <c r="N1760">
        <v>9.8300000000000018</v>
      </c>
      <c r="O1760">
        <v>7.32</v>
      </c>
      <c r="P1760">
        <v>3</v>
      </c>
      <c r="R1760">
        <f t="shared" si="118"/>
        <v>13</v>
      </c>
      <c r="S1760">
        <f t="shared" si="119"/>
        <v>7</v>
      </c>
      <c r="T1760">
        <f t="shared" si="120"/>
        <v>20</v>
      </c>
      <c r="U1760" t="s">
        <v>1479</v>
      </c>
      <c r="V1760" t="s">
        <v>1481</v>
      </c>
      <c r="W1760" t="s">
        <v>1514</v>
      </c>
      <c r="X1760" t="s">
        <v>1512</v>
      </c>
      <c r="Z1760" t="str" cm="1">
        <f t="array" ref="Z1760">IF(ISBLANK(AK1760),_xlfn.LET(
    _xlpm.nameBeforeSlash, IF(ISNUMBER(SEARCH("/", Y1760)), LEFT(Y1760, SEARCH("/", Y1760)-1), Y1760),
    _xlpm.matchRow, IFERROR(MATCH(_xlpm.nameBeforeSlash, AA:AA, 0), ""),
    _xlpm.difference, IF(_xlpm.matchRow="", "", ABS((R1760 + S1760)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),IF(ISBLANK(Y1760),"","Hidden"))</f>
        <v/>
      </c>
      <c r="AA1760" t="s">
        <v>5719</v>
      </c>
      <c r="AC1760" t="s">
        <v>597</v>
      </c>
      <c r="AD1760" t="str">
        <f>_xlfn.XLOOKUP(AC1760,moves!A:A,moves!B:B)</f>
        <v>fire</v>
      </c>
      <c r="AE1760">
        <f>_xlfn.XLOOKUP(AC1760,moves!A:A,moves!D:D)</f>
        <v>5</v>
      </c>
      <c r="AF1760" t="str">
        <f>_xlfn.XLOOKUP(AC1760,moves!A:A,moves!E:E)</f>
        <v>Critical hits deal +2 damage. For each critical hit rolled: The user takes 2 damage.</v>
      </c>
      <c r="AG1760">
        <v>0</v>
      </c>
      <c r="AH1760">
        <v>0</v>
      </c>
      <c r="AI1760">
        <f t="shared" si="121"/>
        <v>1</v>
      </c>
      <c r="AJ1760" t="s">
        <v>525</v>
      </c>
      <c r="AL1760">
        <v>0</v>
      </c>
      <c r="AM1760" cm="1">
        <f t="array" ref="AM1760">IF(AL1760=1,1,
   IF(ISTEXT(AK1760),1,
   IF(AO1760&gt;1,AM1759,
   IF(AI1760=1,
      IF(SUMPRODUCT((LEN($Y$2:$Y$4096)-LEN(SUBSTITUTE($Y$2:$Y$4096,AA1760,"")))/LEN(AA1760))&gt;0,2,1),
      IF(
         SUMPRODUCT((LEN($Y$2:$Y$4096)-LEN(SUBSTITUTE($Y$2:$Y$4096,AA1760,"")))/LEN(AA1760))
         - SUMPRODUCT((LEN($Y$2:$Y$4096)-LEN(SUBSTITUTE($Y$2:$Y$4096,"Alolan "&amp;AA1760,"")))/LEN("Alolan "&amp;AA1760))
         - SUMPRODUCT((LEN($Y$2:$Y$4096)-LEN(SUBSTITUTE($Y$2:$Y$4096,"Galarian "&amp;AA1760,"")))/LEN("Galarian "&amp;AA1760))
         - SUMPRODUCT((LEN($Y$2:$Y$4096)-LEN(SUBSTITUTE($Y$2:$Y$4096,"Hisuian "&amp;AA1760,"")))/LEN("Hisuian "&amp;AA1760))
         - SUMPRODUCT((LEN($Y$2:$Y$4096)-LEN(SUBSTITUTE($Y$2:$Y$4096,"Paldean "&amp;AA1760,"")))/LEN("Paldean "&amp;AA1760))
      &gt;0,2,1)
   ))))</f>
        <v>2</v>
      </c>
      <c r="AN1760">
        <v>0</v>
      </c>
      <c r="AO1760">
        <v>0</v>
      </c>
    </row>
    <row r="1761" spans="1:41" x14ac:dyDescent="0.25">
      <c r="A1761">
        <v>664</v>
      </c>
      <c r="B1761" t="s">
        <v>2426</v>
      </c>
      <c r="C1761" t="s">
        <v>1499</v>
      </c>
      <c r="D1761"/>
      <c r="E1761">
        <v>38</v>
      </c>
      <c r="F1761">
        <v>35</v>
      </c>
      <c r="G1761">
        <v>40</v>
      </c>
      <c r="H1761">
        <v>27</v>
      </c>
      <c r="I1761">
        <v>25</v>
      </c>
      <c r="J1761">
        <v>35</v>
      </c>
      <c r="K1761" t="s">
        <v>2427</v>
      </c>
      <c r="L1761" t="s">
        <v>250</v>
      </c>
      <c r="M1761" t="s">
        <v>249</v>
      </c>
      <c r="N1761">
        <v>3.4200000000000004</v>
      </c>
      <c r="O1761">
        <v>3.47</v>
      </c>
      <c r="R1761">
        <f t="shared" si="118"/>
        <v>3</v>
      </c>
      <c r="S1761">
        <f t="shared" si="119"/>
        <v>3</v>
      </c>
      <c r="T1761">
        <f t="shared" si="120"/>
        <v>6</v>
      </c>
      <c r="U1761" t="s">
        <v>1499</v>
      </c>
      <c r="V1761" t="s">
        <v>1512</v>
      </c>
      <c r="W1761" t="s">
        <v>1536</v>
      </c>
      <c r="X1761" t="s">
        <v>1468</v>
      </c>
      <c r="Y1761" t="s">
        <v>2428</v>
      </c>
      <c r="Z1761" cm="1">
        <f t="array" ref="Z1761">IF(ISBLANK(AK1761),_xlfn.LET(
    _xlpm.nameBeforeSlash, IF(ISNUMBER(SEARCH("/", Y1761)), LEFT(Y1761, SEARCH("/", Y1761)-1), Y1761),
    _xlpm.matchRow, IFERROR(MATCH(_xlpm.nameBeforeSlash, AA:AA, 0), ""),
    _xlpm.difference, IF(_xlpm.matchRow="", "", ABS((R1761 + S1761)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),IF(ISBLANK(Y1761),"","Hidden"))</f>
        <v>4</v>
      </c>
      <c r="AA1761" t="s">
        <v>2426</v>
      </c>
      <c r="AC1761" t="s">
        <v>931</v>
      </c>
      <c r="AD1761" t="str">
        <f>_xlfn.XLOOKUP(AC1761,moves!A:A,moves!B:B)</f>
        <v>bug</v>
      </c>
      <c r="AE1761">
        <f>_xlfn.XLOOKUP(AC1761,moves!A:A,moves!D:D)</f>
        <v>1</v>
      </c>
      <c r="AF1761" t="str">
        <f>_xlfn.XLOOKUP(AC1761,moves!A:A,moves!E:E)</f>
        <v>Each time this move is used: Decrease the target's initiative by 2.</v>
      </c>
      <c r="AG1761">
        <v>0</v>
      </c>
      <c r="AH1761">
        <v>0</v>
      </c>
      <c r="AI1761">
        <f t="shared" si="121"/>
        <v>0</v>
      </c>
      <c r="AJ1761" t="s">
        <v>523</v>
      </c>
      <c r="AL1761">
        <v>0</v>
      </c>
      <c r="AM1761" cm="1">
        <f t="array" ref="AM1761">IF(AL1761=1,1,
   IF(ISTEXT(AK1761),1,
   IF(AO1761&gt;1,AM1760,
   IF(AI1761=1,
      IF(SUMPRODUCT((LEN($Y$2:$Y$4096)-LEN(SUBSTITUTE($Y$2:$Y$4096,AA1761,"")))/LEN(AA1761))&gt;0,2,1),
      IF(
         SUMPRODUCT((LEN($Y$2:$Y$4096)-LEN(SUBSTITUTE($Y$2:$Y$4096,AA1761,"")))/LEN(AA1761))
         - SUMPRODUCT((LEN($Y$2:$Y$4096)-LEN(SUBSTITUTE($Y$2:$Y$4096,"Alolan "&amp;AA1761,"")))/LEN("Alolan "&amp;AA1761))
         - SUMPRODUCT((LEN($Y$2:$Y$4096)-LEN(SUBSTITUTE($Y$2:$Y$4096,"Galarian "&amp;AA1761,"")))/LEN("Galarian "&amp;AA1761))
         - SUMPRODUCT((LEN($Y$2:$Y$4096)-LEN(SUBSTITUTE($Y$2:$Y$4096,"Hisuian "&amp;AA1761,"")))/LEN("Hisuian "&amp;AA1761))
         - SUMPRODUCT((LEN($Y$2:$Y$4096)-LEN(SUBSTITUTE($Y$2:$Y$4096,"Paldean "&amp;AA1761,"")))/LEN("Paldean "&amp;AA1761))
      &gt;0,2,1)
   ))))</f>
        <v>1</v>
      </c>
      <c r="AN1761">
        <v>0</v>
      </c>
      <c r="AO1761">
        <v>0</v>
      </c>
    </row>
    <row r="1762" spans="1:41" x14ac:dyDescent="0.25">
      <c r="A1762" t="s">
        <v>4448</v>
      </c>
      <c r="B1762" t="s">
        <v>2426</v>
      </c>
      <c r="C1762" t="s">
        <v>1499</v>
      </c>
      <c r="D1762"/>
      <c r="E1762">
        <v>38</v>
      </c>
      <c r="F1762">
        <v>35</v>
      </c>
      <c r="G1762">
        <v>40</v>
      </c>
      <c r="H1762">
        <v>27</v>
      </c>
      <c r="I1762">
        <v>25</v>
      </c>
      <c r="J1762">
        <v>35</v>
      </c>
      <c r="K1762" t="s">
        <v>2427</v>
      </c>
      <c r="L1762" t="s">
        <v>250</v>
      </c>
      <c r="M1762" t="s">
        <v>249</v>
      </c>
      <c r="N1762">
        <v>3.4200000000000004</v>
      </c>
      <c r="O1762">
        <v>3.47</v>
      </c>
      <c r="R1762">
        <f t="shared" si="118"/>
        <v>3</v>
      </c>
      <c r="S1762">
        <f t="shared" si="119"/>
        <v>3</v>
      </c>
      <c r="T1762">
        <f t="shared" si="120"/>
        <v>6</v>
      </c>
      <c r="U1762" t="s">
        <v>1499</v>
      </c>
      <c r="V1762" t="s">
        <v>1512</v>
      </c>
      <c r="W1762" t="s">
        <v>1536</v>
      </c>
      <c r="X1762" t="s">
        <v>1468</v>
      </c>
      <c r="Y1762" t="s">
        <v>5720</v>
      </c>
      <c r="Z1762" cm="1">
        <f t="array" ref="Z1762">IF(ISBLANK(AK1762),_xlfn.LET(
    _xlpm.nameBeforeSlash, IF(ISNUMBER(SEARCH("/", Y1762)), LEFT(Y1762, SEARCH("/", Y1762)-1), Y1762),
    _xlpm.matchRow, IFERROR(MATCH(_xlpm.nameBeforeSlash, AA:AA, 0), ""),
    _xlpm.difference, IF(_xlpm.matchRow="", "", ABS((R1762 + S1762)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),IF(ISBLANK(Y1762),"","Hidden"))</f>
        <v>4</v>
      </c>
      <c r="AA1762" t="s">
        <v>5721</v>
      </c>
      <c r="AC1762" t="s">
        <v>692</v>
      </c>
      <c r="AD1762" t="str">
        <f>_xlfn.XLOOKUP(AC1762,moves!A:A,moves!B:B)</f>
        <v>grass</v>
      </c>
      <c r="AE1762">
        <f>_xlfn.XLOOKUP(AC1762,moves!A:A,moves!D:D)</f>
        <v>1</v>
      </c>
      <c r="AF1762" t="str">
        <f>_xlfn.XLOOKUP(AC1762,moves!A:A,moves!E:E)</f>
        <v>Inflict the Paralyzed status on the target. If the target was already Paralyzed: Increase attack strength by 2.</v>
      </c>
      <c r="AG1762">
        <v>0</v>
      </c>
      <c r="AH1762">
        <v>0</v>
      </c>
      <c r="AI1762">
        <f t="shared" si="121"/>
        <v>1</v>
      </c>
      <c r="AJ1762" t="s">
        <v>523</v>
      </c>
      <c r="AL1762">
        <v>0</v>
      </c>
      <c r="AM1762" cm="1">
        <f t="array" ref="AM1762">IF(AL1762=1,1,
   IF(ISTEXT(AK1762),1,
   IF(AO1762&gt;1,AM1761,
   IF(AI1762=1,
      IF(SUMPRODUCT((LEN($Y$2:$Y$4096)-LEN(SUBSTITUTE($Y$2:$Y$4096,AA1762,"")))/LEN(AA1762))&gt;0,2,1),
      IF(
         SUMPRODUCT((LEN($Y$2:$Y$4096)-LEN(SUBSTITUTE($Y$2:$Y$4096,AA1762,"")))/LEN(AA1762))
         - SUMPRODUCT((LEN($Y$2:$Y$4096)-LEN(SUBSTITUTE($Y$2:$Y$4096,"Alolan "&amp;AA1762,"")))/LEN("Alolan "&amp;AA1762))
         - SUMPRODUCT((LEN($Y$2:$Y$4096)-LEN(SUBSTITUTE($Y$2:$Y$4096,"Galarian "&amp;AA1762,"")))/LEN("Galarian "&amp;AA1762))
         - SUMPRODUCT((LEN($Y$2:$Y$4096)-LEN(SUBSTITUTE($Y$2:$Y$4096,"Hisuian "&amp;AA1762,"")))/LEN("Hisuian "&amp;AA1762))
         - SUMPRODUCT((LEN($Y$2:$Y$4096)-LEN(SUBSTITUTE($Y$2:$Y$4096,"Paldean "&amp;AA1762,"")))/LEN("Paldean "&amp;AA1762))
      &gt;0,2,1)
   ))))</f>
        <v>1</v>
      </c>
      <c r="AN1762">
        <v>0</v>
      </c>
      <c r="AO1762">
        <v>0</v>
      </c>
    </row>
    <row r="1763" spans="1:41" x14ac:dyDescent="0.25">
      <c r="A1763">
        <v>665</v>
      </c>
      <c r="B1763" t="s">
        <v>2428</v>
      </c>
      <c r="C1763" t="s">
        <v>1499</v>
      </c>
      <c r="D1763"/>
      <c r="E1763">
        <v>45</v>
      </c>
      <c r="F1763">
        <v>22</v>
      </c>
      <c r="G1763">
        <v>60</v>
      </c>
      <c r="H1763">
        <v>27</v>
      </c>
      <c r="I1763">
        <v>30</v>
      </c>
      <c r="J1763">
        <v>29</v>
      </c>
      <c r="K1763" t="s">
        <v>2427</v>
      </c>
      <c r="L1763" t="s">
        <v>250</v>
      </c>
      <c r="M1763" t="s">
        <v>249</v>
      </c>
      <c r="N1763">
        <v>2.73</v>
      </c>
      <c r="O1763">
        <v>4.5</v>
      </c>
      <c r="R1763">
        <f t="shared" si="118"/>
        <v>3</v>
      </c>
      <c r="S1763">
        <f t="shared" si="119"/>
        <v>5</v>
      </c>
      <c r="T1763">
        <f t="shared" si="120"/>
        <v>8</v>
      </c>
      <c r="U1763" t="s">
        <v>1499</v>
      </c>
      <c r="V1763" t="s">
        <v>1512</v>
      </c>
      <c r="W1763" t="s">
        <v>1536</v>
      </c>
      <c r="X1763" t="s">
        <v>1468</v>
      </c>
      <c r="Y1763" t="s">
        <v>3275</v>
      </c>
      <c r="Z1763" cm="1">
        <f t="array" ref="Z1763">IF(ISBLANK(AK1763),_xlfn.LET(
    _xlpm.nameBeforeSlash, IF(ISNUMBER(SEARCH("/", Y1763)), LEFT(Y1763, SEARCH("/", Y1763)-1), Y1763),
    _xlpm.matchRow, IFERROR(MATCH(_xlpm.nameBeforeSlash, AA:AA, 0), ""),
    _xlpm.difference, IF(_xlpm.matchRow="", "", ABS((R1763 + S1763)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),IF(ISBLANK(Y1763),"","Hidden"))</f>
        <v>11</v>
      </c>
      <c r="AA1763" t="s">
        <v>2428</v>
      </c>
      <c r="AC1763" t="s">
        <v>1218</v>
      </c>
      <c r="AD1763" t="str">
        <f>_xlfn.XLOOKUP(AC1763,moves!A:A,moves!B:B)</f>
        <v>normal</v>
      </c>
      <c r="AE1763" t="str">
        <f>_xlfn.XLOOKUP(AC1763,moves!A:A,moves!D:D)</f>
        <v>-</v>
      </c>
      <c r="AF1763" t="str">
        <f>_xlfn.XLOOKUP(AC1763,moves!A:A,moves!E:E)</f>
        <v xml:space="preserve"> </v>
      </c>
      <c r="AG1763">
        <v>0</v>
      </c>
      <c r="AH1763">
        <v>0</v>
      </c>
      <c r="AI1763">
        <f t="shared" si="121"/>
        <v>0</v>
      </c>
      <c r="AJ1763" t="s">
        <v>523</v>
      </c>
      <c r="AL1763">
        <v>0</v>
      </c>
      <c r="AM1763" cm="1">
        <f t="array" ref="AM1763">IF(AL1763=1,1,
   IF(ISTEXT(AK1763),1,
   IF(AO1763&gt;1,AM1762,
   IF(AI1763=1,
      IF(SUMPRODUCT((LEN($Y$2:$Y$4096)-LEN(SUBSTITUTE($Y$2:$Y$4096,AA1763,"")))/LEN(AA1763))&gt;0,2,1),
      IF(
         SUMPRODUCT((LEN($Y$2:$Y$4096)-LEN(SUBSTITUTE($Y$2:$Y$4096,AA1763,"")))/LEN(AA1763))
         - SUMPRODUCT((LEN($Y$2:$Y$4096)-LEN(SUBSTITUTE($Y$2:$Y$4096,"Alolan "&amp;AA1763,"")))/LEN("Alolan "&amp;AA1763))
         - SUMPRODUCT((LEN($Y$2:$Y$4096)-LEN(SUBSTITUTE($Y$2:$Y$4096,"Galarian "&amp;AA1763,"")))/LEN("Galarian "&amp;AA1763))
         - SUMPRODUCT((LEN($Y$2:$Y$4096)-LEN(SUBSTITUTE($Y$2:$Y$4096,"Hisuian "&amp;AA1763,"")))/LEN("Hisuian "&amp;AA1763))
         - SUMPRODUCT((LEN($Y$2:$Y$4096)-LEN(SUBSTITUTE($Y$2:$Y$4096,"Paldean "&amp;AA1763,"")))/LEN("Paldean "&amp;AA1763))
      &gt;0,2,1)
   ))))</f>
        <v>2</v>
      </c>
      <c r="AN1763">
        <v>0</v>
      </c>
      <c r="AO1763">
        <v>0</v>
      </c>
    </row>
    <row r="1764" spans="1:41" x14ac:dyDescent="0.25">
      <c r="A1764" t="s">
        <v>4449</v>
      </c>
      <c r="B1764" t="s">
        <v>2428</v>
      </c>
      <c r="C1764" t="s">
        <v>1499</v>
      </c>
      <c r="D1764"/>
      <c r="E1764">
        <v>45</v>
      </c>
      <c r="F1764">
        <v>22</v>
      </c>
      <c r="G1764">
        <v>60</v>
      </c>
      <c r="H1764">
        <v>27</v>
      </c>
      <c r="I1764">
        <v>30</v>
      </c>
      <c r="J1764">
        <v>29</v>
      </c>
      <c r="K1764" t="s">
        <v>2427</v>
      </c>
      <c r="L1764" t="s">
        <v>250</v>
      </c>
      <c r="M1764" t="s">
        <v>249</v>
      </c>
      <c r="N1764">
        <v>2.73</v>
      </c>
      <c r="O1764">
        <v>4.5</v>
      </c>
      <c r="R1764">
        <f t="shared" si="118"/>
        <v>3</v>
      </c>
      <c r="S1764">
        <f t="shared" si="119"/>
        <v>5</v>
      </c>
      <c r="T1764">
        <f t="shared" si="120"/>
        <v>8</v>
      </c>
      <c r="U1764" t="s">
        <v>1499</v>
      </c>
      <c r="V1764" t="s">
        <v>1512</v>
      </c>
      <c r="W1764" t="s">
        <v>1536</v>
      </c>
      <c r="X1764" t="s">
        <v>1468</v>
      </c>
      <c r="Y1764" t="s">
        <v>9022</v>
      </c>
      <c r="Z1764" cm="1">
        <f t="array" ref="Z1764">IF(ISBLANK(AK1764),_xlfn.LET(
    _xlpm.nameBeforeSlash, IF(ISNUMBER(SEARCH("/", Y1764)), LEFT(Y1764, SEARCH("/", Y1764)-1), Y1764),
    _xlpm.matchRow, IFERROR(MATCH(_xlpm.nameBeforeSlash, AA:AA, 0), ""),
    _xlpm.difference, IF(_xlpm.matchRow="", "", ABS((R1764 + S1764)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),IF(ISBLANK(Y1764),"","Hidden"))</f>
        <v>11</v>
      </c>
      <c r="AA1764" t="s">
        <v>5720</v>
      </c>
      <c r="AC1764" t="s">
        <v>927</v>
      </c>
      <c r="AD1764" t="str">
        <f>_xlfn.XLOOKUP(AC1764,moves!A:A,moves!B:B)</f>
        <v>bug</v>
      </c>
      <c r="AE1764">
        <f>_xlfn.XLOOKUP(AC1764,moves!A:A,moves!D:D)</f>
        <v>1</v>
      </c>
      <c r="AF1764" t="str">
        <f>_xlfn.XLOOKUP(AC1764,moves!A:A,moves!E:E)</f>
        <v>When the user is next attacked: Remove 2 regular hits from the roll.</v>
      </c>
      <c r="AG1764">
        <v>0</v>
      </c>
      <c r="AH1764">
        <v>0</v>
      </c>
      <c r="AI1764">
        <f t="shared" si="121"/>
        <v>1</v>
      </c>
      <c r="AJ1764" t="s">
        <v>523</v>
      </c>
      <c r="AL1764">
        <v>0</v>
      </c>
      <c r="AM1764" cm="1">
        <f t="array" ref="AM1764">IF(AL1764=1,1,
   IF(ISTEXT(AK1764),1,
   IF(AO1764&gt;1,AM1763,
   IF(AI1764=1,
      IF(SUMPRODUCT((LEN($Y$2:$Y$4096)-LEN(SUBSTITUTE($Y$2:$Y$4096,AA1764,"")))/LEN(AA1764))&gt;0,2,1),
      IF(
         SUMPRODUCT((LEN($Y$2:$Y$4096)-LEN(SUBSTITUTE($Y$2:$Y$4096,AA1764,"")))/LEN(AA1764))
         - SUMPRODUCT((LEN($Y$2:$Y$4096)-LEN(SUBSTITUTE($Y$2:$Y$4096,"Alolan "&amp;AA1764,"")))/LEN("Alolan "&amp;AA1764))
         - SUMPRODUCT((LEN($Y$2:$Y$4096)-LEN(SUBSTITUTE($Y$2:$Y$4096,"Galarian "&amp;AA1764,"")))/LEN("Galarian "&amp;AA1764))
         - SUMPRODUCT((LEN($Y$2:$Y$4096)-LEN(SUBSTITUTE($Y$2:$Y$4096,"Hisuian "&amp;AA1764,"")))/LEN("Hisuian "&amp;AA1764))
         - SUMPRODUCT((LEN($Y$2:$Y$4096)-LEN(SUBSTITUTE($Y$2:$Y$4096,"Paldean "&amp;AA1764,"")))/LEN("Paldean "&amp;AA1764))
      &gt;0,2,1)
   ))))</f>
        <v>2</v>
      </c>
      <c r="AN1764">
        <v>0</v>
      </c>
      <c r="AO1764">
        <v>0</v>
      </c>
    </row>
    <row r="1765" spans="1:41" x14ac:dyDescent="0.25">
      <c r="A1765">
        <v>666</v>
      </c>
      <c r="B1765" t="s">
        <v>2429</v>
      </c>
      <c r="C1765" t="s">
        <v>1499</v>
      </c>
      <c r="D1765" t="s">
        <v>1481</v>
      </c>
      <c r="E1765">
        <v>80</v>
      </c>
      <c r="F1765">
        <v>52</v>
      </c>
      <c r="G1765">
        <v>50</v>
      </c>
      <c r="H1765">
        <v>90</v>
      </c>
      <c r="I1765">
        <v>50</v>
      </c>
      <c r="J1765">
        <v>89</v>
      </c>
      <c r="K1765" t="s">
        <v>2430</v>
      </c>
      <c r="L1765" t="s">
        <v>250</v>
      </c>
      <c r="M1765" t="s">
        <v>249</v>
      </c>
      <c r="N1765">
        <v>8.58</v>
      </c>
      <c r="O1765">
        <v>6.2</v>
      </c>
      <c r="R1765">
        <f t="shared" si="118"/>
        <v>9</v>
      </c>
      <c r="S1765">
        <f t="shared" si="119"/>
        <v>6</v>
      </c>
      <c r="T1765">
        <f t="shared" si="120"/>
        <v>15</v>
      </c>
      <c r="U1765" t="s">
        <v>1499</v>
      </c>
      <c r="V1765" t="s">
        <v>1481</v>
      </c>
      <c r="W1765" t="s">
        <v>1536</v>
      </c>
      <c r="X1765" t="s">
        <v>1468</v>
      </c>
      <c r="Z1765" t="str" cm="1">
        <f t="array" ref="Z1765">IF(ISBLANK(AK1765),_xlfn.LET(
    _xlpm.nameBeforeSlash, IF(ISNUMBER(SEARCH("/", Y1765)), LEFT(Y1765, SEARCH("/", Y1765)-1), Y1765),
    _xlpm.matchRow, IFERROR(MATCH(_xlpm.nameBeforeSlash, AA:AA, 0), ""),
    _xlpm.difference, IF(_xlpm.matchRow="", "", ABS((R1765 + S1765)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),IF(ISBLANK(Y1765),"","Hidden"))</f>
        <v/>
      </c>
      <c r="AA1765" t="s">
        <v>3263</v>
      </c>
      <c r="AB1765" t="s">
        <v>2431</v>
      </c>
      <c r="AC1765" t="s">
        <v>519</v>
      </c>
      <c r="AD1765" t="str">
        <f>_xlfn.XLOOKUP(AC1765,moves!A:A,moves!B:B)</f>
        <v>bug</v>
      </c>
      <c r="AE1765">
        <f>_xlfn.XLOOKUP(AC1765,moves!A:A,moves!D:D)</f>
        <v>4</v>
      </c>
      <c r="AF1765" t="str">
        <f>_xlfn.XLOOKUP(AC1765,moves!A:A,moves!E:E)</f>
        <v>If any status symbols are rolled: Inflict the Paralyzed status on the target.</v>
      </c>
      <c r="AG1765">
        <v>0</v>
      </c>
      <c r="AH1765">
        <v>0</v>
      </c>
      <c r="AI1765">
        <f t="shared" si="121"/>
        <v>0</v>
      </c>
      <c r="AJ1765" t="s">
        <v>524</v>
      </c>
      <c r="AL1765">
        <v>0</v>
      </c>
      <c r="AM1765" cm="1">
        <f t="array" ref="AM1765">IF(AL1765=1,1,
   IF(ISTEXT(AK1765),1,
   IF(AO1765&gt;1,AM1764,
   IF(AI1765=1,
      IF(SUMPRODUCT((LEN($Y$2:$Y$4096)-LEN(SUBSTITUTE($Y$2:$Y$4096,AA1765,"")))/LEN(AA1765))&gt;0,2,1),
      IF(
         SUMPRODUCT((LEN($Y$2:$Y$4096)-LEN(SUBSTITUTE($Y$2:$Y$4096,AA1765,"")))/LEN(AA1765))
         - SUMPRODUCT((LEN($Y$2:$Y$4096)-LEN(SUBSTITUTE($Y$2:$Y$4096,"Alolan "&amp;AA1765,"")))/LEN("Alolan "&amp;AA1765))
         - SUMPRODUCT((LEN($Y$2:$Y$4096)-LEN(SUBSTITUTE($Y$2:$Y$4096,"Galarian "&amp;AA1765,"")))/LEN("Galarian "&amp;AA1765))
         - SUMPRODUCT((LEN($Y$2:$Y$4096)-LEN(SUBSTITUTE($Y$2:$Y$4096,"Hisuian "&amp;AA1765,"")))/LEN("Hisuian "&amp;AA1765))
         - SUMPRODUCT((LEN($Y$2:$Y$4096)-LEN(SUBSTITUTE($Y$2:$Y$4096,"Paldean "&amp;AA1765,"")))/LEN("Paldean "&amp;AA1765))
      &gt;0,2,1)
   ))))</f>
        <v>2</v>
      </c>
      <c r="AN1765">
        <v>0</v>
      </c>
      <c r="AO1765">
        <v>0</v>
      </c>
    </row>
    <row r="1766" spans="1:41" x14ac:dyDescent="0.25">
      <c r="A1766" t="s">
        <v>2432</v>
      </c>
      <c r="B1766" t="s">
        <v>2429</v>
      </c>
      <c r="C1766" t="s">
        <v>1499</v>
      </c>
      <c r="D1766" t="s">
        <v>1481</v>
      </c>
      <c r="E1766">
        <v>80</v>
      </c>
      <c r="F1766">
        <v>52</v>
      </c>
      <c r="G1766">
        <v>50</v>
      </c>
      <c r="H1766">
        <v>90</v>
      </c>
      <c r="I1766">
        <v>50</v>
      </c>
      <c r="J1766">
        <v>89</v>
      </c>
      <c r="K1766" t="s">
        <v>2430</v>
      </c>
      <c r="L1766" t="s">
        <v>253</v>
      </c>
      <c r="M1766" t="s">
        <v>249</v>
      </c>
      <c r="N1766">
        <v>8.58</v>
      </c>
      <c r="O1766">
        <v>6.2</v>
      </c>
      <c r="R1766">
        <f t="shared" si="118"/>
        <v>9</v>
      </c>
      <c r="S1766">
        <f t="shared" si="119"/>
        <v>6</v>
      </c>
      <c r="T1766">
        <f t="shared" si="120"/>
        <v>15</v>
      </c>
      <c r="U1766" t="s">
        <v>1499</v>
      </c>
      <c r="V1766" t="s">
        <v>1481</v>
      </c>
      <c r="W1766" t="s">
        <v>1536</v>
      </c>
      <c r="X1766" t="s">
        <v>1468</v>
      </c>
      <c r="Z1766" t="str" cm="1">
        <f t="array" ref="Z1766">IF(ISBLANK(AK1766),_xlfn.LET(
    _xlpm.nameBeforeSlash, IF(ISNUMBER(SEARCH("/", Y1766)), LEFT(Y1766, SEARCH("/", Y1766)-1), Y1766),
    _xlpm.matchRow, IFERROR(MATCH(_xlpm.nameBeforeSlash, AA:AA, 0), ""),
    _xlpm.difference, IF(_xlpm.matchRow="", "", ABS((R1766 + S1766)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),IF(ISBLANK(Y1766),"","Hidden"))</f>
        <v/>
      </c>
      <c r="AA1766" t="s">
        <v>3264</v>
      </c>
      <c r="AB1766" t="s">
        <v>2433</v>
      </c>
      <c r="AC1766" t="s">
        <v>519</v>
      </c>
      <c r="AD1766" t="str">
        <f>_xlfn.XLOOKUP(AC1766,moves!A:A,moves!B:B)</f>
        <v>bug</v>
      </c>
      <c r="AE1766">
        <f>_xlfn.XLOOKUP(AC1766,moves!A:A,moves!D:D)</f>
        <v>4</v>
      </c>
      <c r="AF1766" t="str">
        <f>_xlfn.XLOOKUP(AC1766,moves!A:A,moves!E:E)</f>
        <v>If any status symbols are rolled: Inflict the Paralyzed status on the target.</v>
      </c>
      <c r="AG1766">
        <v>0</v>
      </c>
      <c r="AH1766">
        <v>0</v>
      </c>
      <c r="AI1766">
        <f t="shared" si="121"/>
        <v>0</v>
      </c>
      <c r="AJ1766" t="s">
        <v>524</v>
      </c>
      <c r="AL1766">
        <v>0</v>
      </c>
      <c r="AM1766" cm="1">
        <f t="array" ref="AM1766">IF(AL1766=1,1,
   IF(ISTEXT(AK1766),1,
   IF(AO1766&gt;1,AM1765,
   IF(AI1766=1,
      IF(SUMPRODUCT((LEN($Y$2:$Y$4096)-LEN(SUBSTITUTE($Y$2:$Y$4096,AA1766,"")))/LEN(AA1766))&gt;0,2,1),
      IF(
         SUMPRODUCT((LEN($Y$2:$Y$4096)-LEN(SUBSTITUTE($Y$2:$Y$4096,AA1766,"")))/LEN(AA1766))
         - SUMPRODUCT((LEN($Y$2:$Y$4096)-LEN(SUBSTITUTE($Y$2:$Y$4096,"Alolan "&amp;AA1766,"")))/LEN("Alolan "&amp;AA1766))
         - SUMPRODUCT((LEN($Y$2:$Y$4096)-LEN(SUBSTITUTE($Y$2:$Y$4096,"Galarian "&amp;AA1766,"")))/LEN("Galarian "&amp;AA1766))
         - SUMPRODUCT((LEN($Y$2:$Y$4096)-LEN(SUBSTITUTE($Y$2:$Y$4096,"Hisuian "&amp;AA1766,"")))/LEN("Hisuian "&amp;AA1766))
         - SUMPRODUCT((LEN($Y$2:$Y$4096)-LEN(SUBSTITUTE($Y$2:$Y$4096,"Paldean "&amp;AA1766,"")))/LEN("Paldean "&amp;AA1766))
      &gt;0,2,1)
   ))))</f>
        <v>2</v>
      </c>
      <c r="AN1766">
        <v>0</v>
      </c>
      <c r="AO1766">
        <v>0</v>
      </c>
    </row>
    <row r="1767" spans="1:41" x14ac:dyDescent="0.25">
      <c r="A1767" t="s">
        <v>2436</v>
      </c>
      <c r="B1767" t="s">
        <v>2429</v>
      </c>
      <c r="C1767" t="s">
        <v>1499</v>
      </c>
      <c r="D1767" t="s">
        <v>1481</v>
      </c>
      <c r="E1767">
        <v>80</v>
      </c>
      <c r="F1767">
        <v>52</v>
      </c>
      <c r="G1767">
        <v>50</v>
      </c>
      <c r="H1767">
        <v>90</v>
      </c>
      <c r="I1767">
        <v>50</v>
      </c>
      <c r="J1767">
        <v>89</v>
      </c>
      <c r="K1767" t="s">
        <v>2430</v>
      </c>
      <c r="L1767" t="s">
        <v>250</v>
      </c>
      <c r="M1767" t="s">
        <v>248</v>
      </c>
      <c r="N1767">
        <v>8.58</v>
      </c>
      <c r="O1767">
        <v>6.2</v>
      </c>
      <c r="R1767">
        <f t="shared" si="118"/>
        <v>9</v>
      </c>
      <c r="S1767">
        <f t="shared" si="119"/>
        <v>6</v>
      </c>
      <c r="T1767">
        <f t="shared" si="120"/>
        <v>15</v>
      </c>
      <c r="U1767" t="s">
        <v>1499</v>
      </c>
      <c r="V1767" t="s">
        <v>1481</v>
      </c>
      <c r="W1767" t="s">
        <v>1536</v>
      </c>
      <c r="X1767" t="s">
        <v>1468</v>
      </c>
      <c r="Z1767" t="str" cm="1">
        <f t="array" ref="Z1767">IF(ISBLANK(AK1767),_xlfn.LET(
    _xlpm.nameBeforeSlash, IF(ISNUMBER(SEARCH("/", Y1767)), LEFT(Y1767, SEARCH("/", Y1767)-1), Y1767),
    _xlpm.matchRow, IFERROR(MATCH(_xlpm.nameBeforeSlash, AA:AA, 0), ""),
    _xlpm.difference, IF(_xlpm.matchRow="", "", ABS((R1767 + S1767)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),IF(ISBLANK(Y1767),"","Hidden"))</f>
        <v/>
      </c>
      <c r="AA1767" t="s">
        <v>3266</v>
      </c>
      <c r="AB1767" t="s">
        <v>2437</v>
      </c>
      <c r="AC1767" t="s">
        <v>519</v>
      </c>
      <c r="AD1767" t="str">
        <f>_xlfn.XLOOKUP(AC1767,moves!A:A,moves!B:B)</f>
        <v>bug</v>
      </c>
      <c r="AE1767">
        <f>_xlfn.XLOOKUP(AC1767,moves!A:A,moves!D:D)</f>
        <v>4</v>
      </c>
      <c r="AF1767" t="str">
        <f>_xlfn.XLOOKUP(AC1767,moves!A:A,moves!E:E)</f>
        <v>If any status symbols are rolled: Inflict the Paralyzed status on the target.</v>
      </c>
      <c r="AG1767">
        <v>0</v>
      </c>
      <c r="AH1767">
        <v>0</v>
      </c>
      <c r="AI1767">
        <f t="shared" si="121"/>
        <v>0</v>
      </c>
      <c r="AJ1767" t="s">
        <v>524</v>
      </c>
      <c r="AL1767">
        <v>0</v>
      </c>
      <c r="AM1767" cm="1">
        <f t="array" ref="AM1767">IF(AL1767=1,1,
   IF(ISTEXT(AK1767),1,
   IF(AO1767&gt;1,AM1766,
   IF(AI1767=1,
      IF(SUMPRODUCT((LEN($Y$2:$Y$4096)-LEN(SUBSTITUTE($Y$2:$Y$4096,AA1767,"")))/LEN(AA1767))&gt;0,2,1),
      IF(
         SUMPRODUCT((LEN($Y$2:$Y$4096)-LEN(SUBSTITUTE($Y$2:$Y$4096,AA1767,"")))/LEN(AA1767))
         - SUMPRODUCT((LEN($Y$2:$Y$4096)-LEN(SUBSTITUTE($Y$2:$Y$4096,"Alolan "&amp;AA1767,"")))/LEN("Alolan "&amp;AA1767))
         - SUMPRODUCT((LEN($Y$2:$Y$4096)-LEN(SUBSTITUTE($Y$2:$Y$4096,"Galarian "&amp;AA1767,"")))/LEN("Galarian "&amp;AA1767))
         - SUMPRODUCT((LEN($Y$2:$Y$4096)-LEN(SUBSTITUTE($Y$2:$Y$4096,"Hisuian "&amp;AA1767,"")))/LEN("Hisuian "&amp;AA1767))
         - SUMPRODUCT((LEN($Y$2:$Y$4096)-LEN(SUBSTITUTE($Y$2:$Y$4096,"Paldean "&amp;AA1767,"")))/LEN("Paldean "&amp;AA1767))
      &gt;0,2,1)
   ))))</f>
        <v>2</v>
      </c>
      <c r="AN1767">
        <v>0</v>
      </c>
      <c r="AO1767">
        <v>0</v>
      </c>
    </row>
    <row r="1768" spans="1:41" x14ac:dyDescent="0.25">
      <c r="A1768" t="s">
        <v>2438</v>
      </c>
      <c r="B1768" t="s">
        <v>2429</v>
      </c>
      <c r="C1768" t="s">
        <v>1499</v>
      </c>
      <c r="D1768" t="s">
        <v>1481</v>
      </c>
      <c r="E1768">
        <v>80</v>
      </c>
      <c r="F1768">
        <v>52</v>
      </c>
      <c r="G1768">
        <v>50</v>
      </c>
      <c r="H1768">
        <v>90</v>
      </c>
      <c r="I1768">
        <v>50</v>
      </c>
      <c r="J1768">
        <v>89</v>
      </c>
      <c r="K1768" t="s">
        <v>2430</v>
      </c>
      <c r="L1768" t="s">
        <v>247</v>
      </c>
      <c r="M1768" t="s">
        <v>251</v>
      </c>
      <c r="N1768">
        <v>8.58</v>
      </c>
      <c r="O1768">
        <v>6.2</v>
      </c>
      <c r="R1768">
        <f t="shared" si="118"/>
        <v>9</v>
      </c>
      <c r="S1768">
        <f t="shared" si="119"/>
        <v>6</v>
      </c>
      <c r="T1768">
        <f t="shared" si="120"/>
        <v>15</v>
      </c>
      <c r="U1768" t="s">
        <v>1499</v>
      </c>
      <c r="V1768" t="s">
        <v>1481</v>
      </c>
      <c r="W1768" t="s">
        <v>1536</v>
      </c>
      <c r="X1768" t="s">
        <v>1468</v>
      </c>
      <c r="Z1768" t="str" cm="1">
        <f t="array" ref="Z1768">IF(ISBLANK(AK1768),_xlfn.LET(
    _xlpm.nameBeforeSlash, IF(ISNUMBER(SEARCH("/", Y1768)), LEFT(Y1768, SEARCH("/", Y1768)-1), Y1768),
    _xlpm.matchRow, IFERROR(MATCH(_xlpm.nameBeforeSlash, AA:AA, 0), ""),
    _xlpm.difference, IF(_xlpm.matchRow="", "", ABS((R1768 + S1768)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),IF(ISBLANK(Y1768),"","Hidden"))</f>
        <v/>
      </c>
      <c r="AA1768" t="s">
        <v>3267</v>
      </c>
      <c r="AB1768" t="s">
        <v>2439</v>
      </c>
      <c r="AC1768" t="s">
        <v>519</v>
      </c>
      <c r="AD1768" t="str">
        <f>_xlfn.XLOOKUP(AC1768,moves!A:A,moves!B:B)</f>
        <v>bug</v>
      </c>
      <c r="AE1768">
        <f>_xlfn.XLOOKUP(AC1768,moves!A:A,moves!D:D)</f>
        <v>4</v>
      </c>
      <c r="AF1768" t="str">
        <f>_xlfn.XLOOKUP(AC1768,moves!A:A,moves!E:E)</f>
        <v>If any status symbols are rolled: Inflict the Paralyzed status on the target.</v>
      </c>
      <c r="AG1768">
        <v>0</v>
      </c>
      <c r="AH1768">
        <v>0</v>
      </c>
      <c r="AI1768">
        <f t="shared" si="121"/>
        <v>0</v>
      </c>
      <c r="AJ1768" t="s">
        <v>524</v>
      </c>
      <c r="AL1768">
        <v>0</v>
      </c>
      <c r="AM1768" cm="1">
        <f t="array" ref="AM1768">IF(AL1768=1,1,
   IF(ISTEXT(AK1768),1,
   IF(AO1768&gt;1,AM1767,
   IF(AI1768=1,
      IF(SUMPRODUCT((LEN($Y$2:$Y$4096)-LEN(SUBSTITUTE($Y$2:$Y$4096,AA1768,"")))/LEN(AA1768))&gt;0,2,1),
      IF(
         SUMPRODUCT((LEN($Y$2:$Y$4096)-LEN(SUBSTITUTE($Y$2:$Y$4096,AA1768,"")))/LEN(AA1768))
         - SUMPRODUCT((LEN($Y$2:$Y$4096)-LEN(SUBSTITUTE($Y$2:$Y$4096,"Alolan "&amp;AA1768,"")))/LEN("Alolan "&amp;AA1768))
         - SUMPRODUCT((LEN($Y$2:$Y$4096)-LEN(SUBSTITUTE($Y$2:$Y$4096,"Galarian "&amp;AA1768,"")))/LEN("Galarian "&amp;AA1768))
         - SUMPRODUCT((LEN($Y$2:$Y$4096)-LEN(SUBSTITUTE($Y$2:$Y$4096,"Hisuian "&amp;AA1768,"")))/LEN("Hisuian "&amp;AA1768))
         - SUMPRODUCT((LEN($Y$2:$Y$4096)-LEN(SUBSTITUTE($Y$2:$Y$4096,"Paldean "&amp;AA1768,"")))/LEN("Paldean "&amp;AA1768))
      &gt;0,2,1)
   ))))</f>
        <v>2</v>
      </c>
      <c r="AN1768">
        <v>0</v>
      </c>
      <c r="AO1768">
        <v>0</v>
      </c>
    </row>
    <row r="1769" spans="1:41" x14ac:dyDescent="0.25">
      <c r="A1769" t="s">
        <v>2444</v>
      </c>
      <c r="B1769" t="s">
        <v>2429</v>
      </c>
      <c r="C1769" t="s">
        <v>1499</v>
      </c>
      <c r="D1769" t="s">
        <v>1481</v>
      </c>
      <c r="E1769">
        <v>80</v>
      </c>
      <c r="F1769">
        <v>52</v>
      </c>
      <c r="G1769">
        <v>50</v>
      </c>
      <c r="H1769">
        <v>90</v>
      </c>
      <c r="I1769">
        <v>50</v>
      </c>
      <c r="J1769">
        <v>89</v>
      </c>
      <c r="K1769" t="s">
        <v>2430</v>
      </c>
      <c r="L1769" t="s">
        <v>252</v>
      </c>
      <c r="M1769" t="s">
        <v>251</v>
      </c>
      <c r="N1769">
        <v>8.58</v>
      </c>
      <c r="O1769">
        <v>6.2</v>
      </c>
      <c r="R1769">
        <f t="shared" si="118"/>
        <v>9</v>
      </c>
      <c r="S1769">
        <f t="shared" si="119"/>
        <v>6</v>
      </c>
      <c r="T1769">
        <f t="shared" si="120"/>
        <v>15</v>
      </c>
      <c r="U1769" t="s">
        <v>1499</v>
      </c>
      <c r="V1769" t="s">
        <v>1481</v>
      </c>
      <c r="W1769" t="s">
        <v>1536</v>
      </c>
      <c r="X1769" t="s">
        <v>1468</v>
      </c>
      <c r="Z1769" t="str" cm="1">
        <f t="array" ref="Z1769">IF(ISBLANK(AK1769),_xlfn.LET(
    _xlpm.nameBeforeSlash, IF(ISNUMBER(SEARCH("/", Y1769)), LEFT(Y1769, SEARCH("/", Y1769)-1), Y1769),
    _xlpm.matchRow, IFERROR(MATCH(_xlpm.nameBeforeSlash, AA:AA, 0), ""),
    _xlpm.difference, IF(_xlpm.matchRow="", "", ABS((R1769 + S1769)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),IF(ISBLANK(Y1769),"","Hidden"))</f>
        <v/>
      </c>
      <c r="AA1769" t="s">
        <v>3270</v>
      </c>
      <c r="AB1769" t="s">
        <v>2445</v>
      </c>
      <c r="AC1769" t="s">
        <v>519</v>
      </c>
      <c r="AD1769" t="str">
        <f>_xlfn.XLOOKUP(AC1769,moves!A:A,moves!B:B)</f>
        <v>bug</v>
      </c>
      <c r="AE1769">
        <f>_xlfn.XLOOKUP(AC1769,moves!A:A,moves!D:D)</f>
        <v>4</v>
      </c>
      <c r="AF1769" t="str">
        <f>_xlfn.XLOOKUP(AC1769,moves!A:A,moves!E:E)</f>
        <v>If any status symbols are rolled: Inflict the Paralyzed status on the target.</v>
      </c>
      <c r="AG1769">
        <v>0</v>
      </c>
      <c r="AH1769">
        <v>0</v>
      </c>
      <c r="AI1769">
        <f t="shared" si="121"/>
        <v>0</v>
      </c>
      <c r="AJ1769" t="s">
        <v>524</v>
      </c>
      <c r="AL1769">
        <v>0</v>
      </c>
      <c r="AM1769" cm="1">
        <f t="array" ref="AM1769">IF(AL1769=1,1,
   IF(ISTEXT(AK1769),1,
   IF(AO1769&gt;1,AM1768,
   IF(AI1769=1,
      IF(SUMPRODUCT((LEN($Y$2:$Y$4096)-LEN(SUBSTITUTE($Y$2:$Y$4096,AA1769,"")))/LEN(AA1769))&gt;0,2,1),
      IF(
         SUMPRODUCT((LEN($Y$2:$Y$4096)-LEN(SUBSTITUTE($Y$2:$Y$4096,AA1769,"")))/LEN(AA1769))
         - SUMPRODUCT((LEN($Y$2:$Y$4096)-LEN(SUBSTITUTE($Y$2:$Y$4096,"Alolan "&amp;AA1769,"")))/LEN("Alolan "&amp;AA1769))
         - SUMPRODUCT((LEN($Y$2:$Y$4096)-LEN(SUBSTITUTE($Y$2:$Y$4096,"Galarian "&amp;AA1769,"")))/LEN("Galarian "&amp;AA1769))
         - SUMPRODUCT((LEN($Y$2:$Y$4096)-LEN(SUBSTITUTE($Y$2:$Y$4096,"Hisuian "&amp;AA1769,"")))/LEN("Hisuian "&amp;AA1769))
         - SUMPRODUCT((LEN($Y$2:$Y$4096)-LEN(SUBSTITUTE($Y$2:$Y$4096,"Paldean "&amp;AA1769,"")))/LEN("Paldean "&amp;AA1769))
      &gt;0,2,1)
   ))))</f>
        <v>2</v>
      </c>
      <c r="AN1769">
        <v>0</v>
      </c>
      <c r="AO1769">
        <v>0</v>
      </c>
    </row>
    <row r="1770" spans="1:41" x14ac:dyDescent="0.25">
      <c r="A1770" t="s">
        <v>2446</v>
      </c>
      <c r="B1770" t="s">
        <v>2429</v>
      </c>
      <c r="C1770" t="s">
        <v>1499</v>
      </c>
      <c r="D1770" t="s">
        <v>1481</v>
      </c>
      <c r="E1770">
        <v>80</v>
      </c>
      <c r="F1770">
        <v>52</v>
      </c>
      <c r="G1770">
        <v>50</v>
      </c>
      <c r="H1770">
        <v>90</v>
      </c>
      <c r="I1770">
        <v>50</v>
      </c>
      <c r="J1770">
        <v>89</v>
      </c>
      <c r="K1770" t="s">
        <v>2430</v>
      </c>
      <c r="L1770" t="s">
        <v>247</v>
      </c>
      <c r="M1770" t="s">
        <v>248</v>
      </c>
      <c r="N1770">
        <v>8.58</v>
      </c>
      <c r="O1770">
        <v>6.2</v>
      </c>
      <c r="R1770">
        <f t="shared" si="118"/>
        <v>9</v>
      </c>
      <c r="S1770">
        <f t="shared" si="119"/>
        <v>6</v>
      </c>
      <c r="T1770">
        <f t="shared" si="120"/>
        <v>15</v>
      </c>
      <c r="U1770" t="s">
        <v>1499</v>
      </c>
      <c r="V1770" t="s">
        <v>1481</v>
      </c>
      <c r="W1770" t="s">
        <v>1536</v>
      </c>
      <c r="X1770" t="s">
        <v>1468</v>
      </c>
      <c r="Z1770" t="str" cm="1">
        <f t="array" ref="Z1770">IF(ISBLANK(AK1770),_xlfn.LET(
    _xlpm.nameBeforeSlash, IF(ISNUMBER(SEARCH("/", Y1770)), LEFT(Y1770, SEARCH("/", Y1770)-1), Y1770),
    _xlpm.matchRow, IFERROR(MATCH(_xlpm.nameBeforeSlash, AA:AA, 0), ""),
    _xlpm.difference, IF(_xlpm.matchRow="", "", ABS((R1770 + S1770)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),IF(ISBLANK(Y1770),"","Hidden"))</f>
        <v/>
      </c>
      <c r="AA1770" t="s">
        <v>3271</v>
      </c>
      <c r="AB1770" t="s">
        <v>2447</v>
      </c>
      <c r="AC1770" t="s">
        <v>519</v>
      </c>
      <c r="AD1770" t="str">
        <f>_xlfn.XLOOKUP(AC1770,moves!A:A,moves!B:B)</f>
        <v>bug</v>
      </c>
      <c r="AE1770">
        <f>_xlfn.XLOOKUP(AC1770,moves!A:A,moves!D:D)</f>
        <v>4</v>
      </c>
      <c r="AF1770" t="str">
        <f>_xlfn.XLOOKUP(AC1770,moves!A:A,moves!E:E)</f>
        <v>If any status symbols are rolled: Inflict the Paralyzed status on the target.</v>
      </c>
      <c r="AG1770">
        <v>0</v>
      </c>
      <c r="AH1770">
        <v>0</v>
      </c>
      <c r="AI1770">
        <f t="shared" si="121"/>
        <v>0</v>
      </c>
      <c r="AJ1770" t="s">
        <v>524</v>
      </c>
      <c r="AL1770">
        <v>0</v>
      </c>
      <c r="AM1770" cm="1">
        <f t="array" ref="AM1770">IF(AL1770=1,1,
   IF(ISTEXT(AK1770),1,
   IF(AO1770&gt;1,AM1769,
   IF(AI1770=1,
      IF(SUMPRODUCT((LEN($Y$2:$Y$4096)-LEN(SUBSTITUTE($Y$2:$Y$4096,AA1770,"")))/LEN(AA1770))&gt;0,2,1),
      IF(
         SUMPRODUCT((LEN($Y$2:$Y$4096)-LEN(SUBSTITUTE($Y$2:$Y$4096,AA1770,"")))/LEN(AA1770))
         - SUMPRODUCT((LEN($Y$2:$Y$4096)-LEN(SUBSTITUTE($Y$2:$Y$4096,"Alolan "&amp;AA1770,"")))/LEN("Alolan "&amp;AA1770))
         - SUMPRODUCT((LEN($Y$2:$Y$4096)-LEN(SUBSTITUTE($Y$2:$Y$4096,"Galarian "&amp;AA1770,"")))/LEN("Galarian "&amp;AA1770))
         - SUMPRODUCT((LEN($Y$2:$Y$4096)-LEN(SUBSTITUTE($Y$2:$Y$4096,"Hisuian "&amp;AA1770,"")))/LEN("Hisuian "&amp;AA1770))
         - SUMPRODUCT((LEN($Y$2:$Y$4096)-LEN(SUBSTITUTE($Y$2:$Y$4096,"Paldean "&amp;AA1770,"")))/LEN("Paldean "&amp;AA1770))
      &gt;0,2,1)
   ))))</f>
        <v>2</v>
      </c>
      <c r="AN1770">
        <v>0</v>
      </c>
      <c r="AO1770">
        <v>0</v>
      </c>
    </row>
    <row r="1771" spans="1:41" x14ac:dyDescent="0.25">
      <c r="A1771" t="s">
        <v>2448</v>
      </c>
      <c r="B1771" t="s">
        <v>2429</v>
      </c>
      <c r="C1771" t="s">
        <v>1499</v>
      </c>
      <c r="D1771" t="s">
        <v>1481</v>
      </c>
      <c r="E1771">
        <v>80</v>
      </c>
      <c r="F1771">
        <v>52</v>
      </c>
      <c r="G1771">
        <v>50</v>
      </c>
      <c r="H1771">
        <v>90</v>
      </c>
      <c r="I1771">
        <v>50</v>
      </c>
      <c r="J1771">
        <v>89</v>
      </c>
      <c r="K1771" t="s">
        <v>2430</v>
      </c>
      <c r="L1771" t="s">
        <v>250</v>
      </c>
      <c r="M1771" t="s">
        <v>251</v>
      </c>
      <c r="N1771">
        <v>8.58</v>
      </c>
      <c r="O1771">
        <v>6.2</v>
      </c>
      <c r="R1771">
        <f t="shared" si="118"/>
        <v>9</v>
      </c>
      <c r="S1771">
        <f t="shared" si="119"/>
        <v>6</v>
      </c>
      <c r="T1771">
        <f t="shared" si="120"/>
        <v>15</v>
      </c>
      <c r="U1771" t="s">
        <v>1499</v>
      </c>
      <c r="V1771" t="s">
        <v>1481</v>
      </c>
      <c r="W1771" t="s">
        <v>1536</v>
      </c>
      <c r="X1771" t="s">
        <v>1468</v>
      </c>
      <c r="Z1771" t="str" cm="1">
        <f t="array" ref="Z1771">IF(ISBLANK(AK1771),_xlfn.LET(
    _xlpm.nameBeforeSlash, IF(ISNUMBER(SEARCH("/", Y1771)), LEFT(Y1771, SEARCH("/", Y1771)-1), Y1771),
    _xlpm.matchRow, IFERROR(MATCH(_xlpm.nameBeforeSlash, AA:AA, 0), ""),
    _xlpm.difference, IF(_xlpm.matchRow="", "", ABS((R1771 + S1771)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),IF(ISBLANK(Y1771),"","Hidden"))</f>
        <v/>
      </c>
      <c r="AA1771" t="s">
        <v>3272</v>
      </c>
      <c r="AB1771" t="s">
        <v>2449</v>
      </c>
      <c r="AC1771" t="s">
        <v>519</v>
      </c>
      <c r="AD1771" t="str">
        <f>_xlfn.XLOOKUP(AC1771,moves!A:A,moves!B:B)</f>
        <v>bug</v>
      </c>
      <c r="AE1771">
        <f>_xlfn.XLOOKUP(AC1771,moves!A:A,moves!D:D)</f>
        <v>4</v>
      </c>
      <c r="AF1771" t="str">
        <f>_xlfn.XLOOKUP(AC1771,moves!A:A,moves!E:E)</f>
        <v>If any status symbols are rolled: Inflict the Paralyzed status on the target.</v>
      </c>
      <c r="AG1771">
        <v>0</v>
      </c>
      <c r="AH1771">
        <v>0</v>
      </c>
      <c r="AI1771">
        <f t="shared" si="121"/>
        <v>0</v>
      </c>
      <c r="AJ1771" t="s">
        <v>524</v>
      </c>
      <c r="AL1771">
        <v>0</v>
      </c>
      <c r="AM1771" cm="1">
        <f t="array" ref="AM1771">IF(AL1771=1,1,
   IF(ISTEXT(AK1771),1,
   IF(AO1771&gt;1,AM1770,
   IF(AI1771=1,
      IF(SUMPRODUCT((LEN($Y$2:$Y$4096)-LEN(SUBSTITUTE($Y$2:$Y$4096,AA1771,"")))/LEN(AA1771))&gt;0,2,1),
      IF(
         SUMPRODUCT((LEN($Y$2:$Y$4096)-LEN(SUBSTITUTE($Y$2:$Y$4096,AA1771,"")))/LEN(AA1771))
         - SUMPRODUCT((LEN($Y$2:$Y$4096)-LEN(SUBSTITUTE($Y$2:$Y$4096,"Alolan "&amp;AA1771,"")))/LEN("Alolan "&amp;AA1771))
         - SUMPRODUCT((LEN($Y$2:$Y$4096)-LEN(SUBSTITUTE($Y$2:$Y$4096,"Galarian "&amp;AA1771,"")))/LEN("Galarian "&amp;AA1771))
         - SUMPRODUCT((LEN($Y$2:$Y$4096)-LEN(SUBSTITUTE($Y$2:$Y$4096,"Hisuian "&amp;AA1771,"")))/LEN("Hisuian "&amp;AA1771))
         - SUMPRODUCT((LEN($Y$2:$Y$4096)-LEN(SUBSTITUTE($Y$2:$Y$4096,"Paldean "&amp;AA1771,"")))/LEN("Paldean "&amp;AA1771))
      &gt;0,2,1)
   ))))</f>
        <v>2</v>
      </c>
      <c r="AN1771">
        <v>0</v>
      </c>
      <c r="AO1771">
        <v>0</v>
      </c>
    </row>
    <row r="1772" spans="1:41" x14ac:dyDescent="0.25">
      <c r="A1772" t="s">
        <v>2450</v>
      </c>
      <c r="B1772" t="s">
        <v>2429</v>
      </c>
      <c r="C1772" t="s">
        <v>1499</v>
      </c>
      <c r="D1772" t="s">
        <v>1481</v>
      </c>
      <c r="E1772">
        <v>80</v>
      </c>
      <c r="F1772">
        <v>52</v>
      </c>
      <c r="G1772">
        <v>50</v>
      </c>
      <c r="H1772">
        <v>90</v>
      </c>
      <c r="I1772">
        <v>50</v>
      </c>
      <c r="J1772">
        <v>89</v>
      </c>
      <c r="K1772" t="s">
        <v>2430</v>
      </c>
      <c r="L1772" t="s">
        <v>253</v>
      </c>
      <c r="M1772" t="s">
        <v>251</v>
      </c>
      <c r="N1772">
        <v>8.58</v>
      </c>
      <c r="O1772">
        <v>6.2</v>
      </c>
      <c r="R1772">
        <f t="shared" si="118"/>
        <v>9</v>
      </c>
      <c r="S1772">
        <f t="shared" si="119"/>
        <v>6</v>
      </c>
      <c r="T1772">
        <f t="shared" si="120"/>
        <v>15</v>
      </c>
      <c r="U1772" t="s">
        <v>1499</v>
      </c>
      <c r="V1772" t="s">
        <v>1481</v>
      </c>
      <c r="W1772" t="s">
        <v>1536</v>
      </c>
      <c r="X1772" t="s">
        <v>1468</v>
      </c>
      <c r="Z1772" t="str" cm="1">
        <f t="array" ref="Z1772">IF(ISBLANK(AK1772),_xlfn.LET(
    _xlpm.nameBeforeSlash, IF(ISNUMBER(SEARCH("/", Y1772)), LEFT(Y1772, SEARCH("/", Y1772)-1), Y1772),
    _xlpm.matchRow, IFERROR(MATCH(_xlpm.nameBeforeSlash, AA:AA, 0), ""),
    _xlpm.difference, IF(_xlpm.matchRow="", "", ABS((R1772 + S1772)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),IF(ISBLANK(Y1772),"","Hidden"))</f>
        <v/>
      </c>
      <c r="AA1772" t="s">
        <v>3273</v>
      </c>
      <c r="AB1772" t="s">
        <v>2451</v>
      </c>
      <c r="AC1772" t="s">
        <v>519</v>
      </c>
      <c r="AD1772" t="str">
        <f>_xlfn.XLOOKUP(AC1772,moves!A:A,moves!B:B)</f>
        <v>bug</v>
      </c>
      <c r="AE1772">
        <f>_xlfn.XLOOKUP(AC1772,moves!A:A,moves!D:D)</f>
        <v>4</v>
      </c>
      <c r="AF1772" t="str">
        <f>_xlfn.XLOOKUP(AC1772,moves!A:A,moves!E:E)</f>
        <v>If any status symbols are rolled: Inflict the Paralyzed status on the target.</v>
      </c>
      <c r="AG1772">
        <v>0</v>
      </c>
      <c r="AH1772">
        <v>0</v>
      </c>
      <c r="AI1772">
        <f t="shared" si="121"/>
        <v>0</v>
      </c>
      <c r="AJ1772" t="s">
        <v>524</v>
      </c>
      <c r="AL1772">
        <v>0</v>
      </c>
      <c r="AM1772" cm="1">
        <f t="array" ref="AM1772">IF(AL1772=1,1,
   IF(ISTEXT(AK1772),1,
   IF(AO1772&gt;1,AM1771,
   IF(AI1772=1,
      IF(SUMPRODUCT((LEN($Y$2:$Y$4096)-LEN(SUBSTITUTE($Y$2:$Y$4096,AA1772,"")))/LEN(AA1772))&gt;0,2,1),
      IF(
         SUMPRODUCT((LEN($Y$2:$Y$4096)-LEN(SUBSTITUTE($Y$2:$Y$4096,AA1772,"")))/LEN(AA1772))
         - SUMPRODUCT((LEN($Y$2:$Y$4096)-LEN(SUBSTITUTE($Y$2:$Y$4096,"Alolan "&amp;AA1772,"")))/LEN("Alolan "&amp;AA1772))
         - SUMPRODUCT((LEN($Y$2:$Y$4096)-LEN(SUBSTITUTE($Y$2:$Y$4096,"Galarian "&amp;AA1772,"")))/LEN("Galarian "&amp;AA1772))
         - SUMPRODUCT((LEN($Y$2:$Y$4096)-LEN(SUBSTITUTE($Y$2:$Y$4096,"Hisuian "&amp;AA1772,"")))/LEN("Hisuian "&amp;AA1772))
         - SUMPRODUCT((LEN($Y$2:$Y$4096)-LEN(SUBSTITUTE($Y$2:$Y$4096,"Paldean "&amp;AA1772,"")))/LEN("Paldean "&amp;AA1772))
      &gt;0,2,1)
   ))))</f>
        <v>2</v>
      </c>
      <c r="AN1772">
        <v>0</v>
      </c>
      <c r="AO1772">
        <v>0</v>
      </c>
    </row>
    <row r="1773" spans="1:41" x14ac:dyDescent="0.25">
      <c r="A1773" t="s">
        <v>2452</v>
      </c>
      <c r="B1773" t="s">
        <v>2429</v>
      </c>
      <c r="C1773" t="s">
        <v>1499</v>
      </c>
      <c r="D1773" t="s">
        <v>1481</v>
      </c>
      <c r="E1773">
        <v>80</v>
      </c>
      <c r="F1773">
        <v>52</v>
      </c>
      <c r="G1773">
        <v>50</v>
      </c>
      <c r="H1773">
        <v>90</v>
      </c>
      <c r="I1773">
        <v>50</v>
      </c>
      <c r="J1773">
        <v>89</v>
      </c>
      <c r="K1773" t="s">
        <v>2430</v>
      </c>
      <c r="L1773" t="s">
        <v>253</v>
      </c>
      <c r="M1773" t="s">
        <v>248</v>
      </c>
      <c r="N1773">
        <v>8.58</v>
      </c>
      <c r="O1773">
        <v>6.2</v>
      </c>
      <c r="R1773">
        <f t="shared" si="118"/>
        <v>9</v>
      </c>
      <c r="S1773">
        <f t="shared" si="119"/>
        <v>6</v>
      </c>
      <c r="T1773">
        <f t="shared" si="120"/>
        <v>15</v>
      </c>
      <c r="U1773" t="s">
        <v>1499</v>
      </c>
      <c r="V1773" t="s">
        <v>1481</v>
      </c>
      <c r="W1773" t="s">
        <v>1536</v>
      </c>
      <c r="X1773" t="s">
        <v>1468</v>
      </c>
      <c r="Z1773" t="str" cm="1">
        <f t="array" ref="Z1773">IF(ISBLANK(AK1773),_xlfn.LET(
    _xlpm.nameBeforeSlash, IF(ISNUMBER(SEARCH("/", Y1773)), LEFT(Y1773, SEARCH("/", Y1773)-1), Y1773),
    _xlpm.matchRow, IFERROR(MATCH(_xlpm.nameBeforeSlash, AA:AA, 0), ""),
    _xlpm.difference, IF(_xlpm.matchRow="", "", ABS((R1773 + S1773)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),IF(ISBLANK(Y1773),"","Hidden"))</f>
        <v/>
      </c>
      <c r="AA1773" t="s">
        <v>3274</v>
      </c>
      <c r="AB1773" t="s">
        <v>2453</v>
      </c>
      <c r="AC1773" t="s">
        <v>519</v>
      </c>
      <c r="AD1773" t="str">
        <f>_xlfn.XLOOKUP(AC1773,moves!A:A,moves!B:B)</f>
        <v>bug</v>
      </c>
      <c r="AE1773">
        <f>_xlfn.XLOOKUP(AC1773,moves!A:A,moves!D:D)</f>
        <v>4</v>
      </c>
      <c r="AF1773" t="str">
        <f>_xlfn.XLOOKUP(AC1773,moves!A:A,moves!E:E)</f>
        <v>If any status symbols are rolled: Inflict the Paralyzed status on the target.</v>
      </c>
      <c r="AG1773">
        <v>0</v>
      </c>
      <c r="AH1773">
        <v>0</v>
      </c>
      <c r="AI1773">
        <f t="shared" si="121"/>
        <v>0</v>
      </c>
      <c r="AJ1773" t="s">
        <v>524</v>
      </c>
      <c r="AL1773">
        <v>0</v>
      </c>
      <c r="AM1773" cm="1">
        <f t="array" ref="AM1773">IF(AL1773=1,1,
   IF(ISTEXT(AK1773),1,
   IF(AO1773&gt;1,AM1772,
   IF(AI1773=1,
      IF(SUMPRODUCT((LEN($Y$2:$Y$4096)-LEN(SUBSTITUTE($Y$2:$Y$4096,AA1773,"")))/LEN(AA1773))&gt;0,2,1),
      IF(
         SUMPRODUCT((LEN($Y$2:$Y$4096)-LEN(SUBSTITUTE($Y$2:$Y$4096,AA1773,"")))/LEN(AA1773))
         - SUMPRODUCT((LEN($Y$2:$Y$4096)-LEN(SUBSTITUTE($Y$2:$Y$4096,"Alolan "&amp;AA1773,"")))/LEN("Alolan "&amp;AA1773))
         - SUMPRODUCT((LEN($Y$2:$Y$4096)-LEN(SUBSTITUTE($Y$2:$Y$4096,"Galarian "&amp;AA1773,"")))/LEN("Galarian "&amp;AA1773))
         - SUMPRODUCT((LEN($Y$2:$Y$4096)-LEN(SUBSTITUTE($Y$2:$Y$4096,"Hisuian "&amp;AA1773,"")))/LEN("Hisuian "&amp;AA1773))
         - SUMPRODUCT((LEN($Y$2:$Y$4096)-LEN(SUBSTITUTE($Y$2:$Y$4096,"Paldean "&amp;AA1773,"")))/LEN("Paldean "&amp;AA1773))
      &gt;0,2,1)
   ))))</f>
        <v>2</v>
      </c>
      <c r="AN1773">
        <v>0</v>
      </c>
      <c r="AO1773">
        <v>0</v>
      </c>
    </row>
    <row r="1774" spans="1:41" x14ac:dyDescent="0.25">
      <c r="A1774" t="s">
        <v>2434</v>
      </c>
      <c r="B1774" t="s">
        <v>2429</v>
      </c>
      <c r="C1774" t="s">
        <v>1499</v>
      </c>
      <c r="D1774" t="s">
        <v>1481</v>
      </c>
      <c r="E1774">
        <v>80</v>
      </c>
      <c r="F1774">
        <v>52</v>
      </c>
      <c r="G1774">
        <v>50</v>
      </c>
      <c r="H1774">
        <v>90</v>
      </c>
      <c r="I1774">
        <v>50</v>
      </c>
      <c r="J1774">
        <v>89</v>
      </c>
      <c r="K1774" t="s">
        <v>2430</v>
      </c>
      <c r="L1774" t="s">
        <v>247</v>
      </c>
      <c r="M1774" t="s">
        <v>249</v>
      </c>
      <c r="N1774">
        <v>8.58</v>
      </c>
      <c r="O1774">
        <v>6.2</v>
      </c>
      <c r="R1774">
        <f t="shared" si="118"/>
        <v>9</v>
      </c>
      <c r="S1774">
        <f t="shared" si="119"/>
        <v>6</v>
      </c>
      <c r="T1774">
        <f t="shared" si="120"/>
        <v>15</v>
      </c>
      <c r="U1774" t="s">
        <v>1499</v>
      </c>
      <c r="V1774" t="s">
        <v>1481</v>
      </c>
      <c r="W1774" t="s">
        <v>1536</v>
      </c>
      <c r="X1774" t="s">
        <v>1468</v>
      </c>
      <c r="Z1774" t="str" cm="1">
        <f t="array" ref="Z1774">IF(ISBLANK(AK1774),_xlfn.LET(
    _xlpm.nameBeforeSlash, IF(ISNUMBER(SEARCH("/", Y1774)), LEFT(Y1774, SEARCH("/", Y1774)-1), Y1774),
    _xlpm.matchRow, IFERROR(MATCH(_xlpm.nameBeforeSlash, AA:AA, 0), ""),
    _xlpm.difference, IF(_xlpm.matchRow="", "", ABS((R1774 + S1774)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),IF(ISBLANK(Y1774),"","Hidden"))</f>
        <v/>
      </c>
      <c r="AA1774" t="s">
        <v>3265</v>
      </c>
      <c r="AB1774" t="s">
        <v>2435</v>
      </c>
      <c r="AC1774" t="s">
        <v>519</v>
      </c>
      <c r="AD1774" t="str">
        <f>_xlfn.XLOOKUP(AC1774,moves!A:A,moves!B:B)</f>
        <v>bug</v>
      </c>
      <c r="AE1774">
        <f>_xlfn.XLOOKUP(AC1774,moves!A:A,moves!D:D)</f>
        <v>4</v>
      </c>
      <c r="AF1774" t="str">
        <f>_xlfn.XLOOKUP(AC1774,moves!A:A,moves!E:E)</f>
        <v>If any status symbols are rolled: Inflict the Paralyzed status on the target.</v>
      </c>
      <c r="AG1774">
        <v>0</v>
      </c>
      <c r="AH1774">
        <v>0</v>
      </c>
      <c r="AI1774">
        <f t="shared" si="121"/>
        <v>0</v>
      </c>
      <c r="AJ1774" t="s">
        <v>524</v>
      </c>
      <c r="AL1774">
        <v>0</v>
      </c>
      <c r="AM1774" cm="1">
        <f t="array" ref="AM1774">IF(AL1774=1,1,
   IF(ISTEXT(AK1774),1,
   IF(AO1774&gt;1,AM1773,
   IF(AI1774=1,
      IF(SUMPRODUCT((LEN($Y$2:$Y$4096)-LEN(SUBSTITUTE($Y$2:$Y$4096,AA1774,"")))/LEN(AA1774))&gt;0,2,1),
      IF(
         SUMPRODUCT((LEN($Y$2:$Y$4096)-LEN(SUBSTITUTE($Y$2:$Y$4096,AA1774,"")))/LEN(AA1774))
         - SUMPRODUCT((LEN($Y$2:$Y$4096)-LEN(SUBSTITUTE($Y$2:$Y$4096,"Alolan "&amp;AA1774,"")))/LEN("Alolan "&amp;AA1774))
         - SUMPRODUCT((LEN($Y$2:$Y$4096)-LEN(SUBSTITUTE($Y$2:$Y$4096,"Galarian "&amp;AA1774,"")))/LEN("Galarian "&amp;AA1774))
         - SUMPRODUCT((LEN($Y$2:$Y$4096)-LEN(SUBSTITUTE($Y$2:$Y$4096,"Hisuian "&amp;AA1774,"")))/LEN("Hisuian "&amp;AA1774))
         - SUMPRODUCT((LEN($Y$2:$Y$4096)-LEN(SUBSTITUTE($Y$2:$Y$4096,"Paldean "&amp;AA1774,"")))/LEN("Paldean "&amp;AA1774))
      &gt;0,2,1)
   ))))</f>
        <v>2</v>
      </c>
      <c r="AN1774">
        <v>0</v>
      </c>
      <c r="AO1774">
        <v>0</v>
      </c>
    </row>
    <row r="1775" spans="1:41" x14ac:dyDescent="0.25">
      <c r="A1775" t="s">
        <v>2440</v>
      </c>
      <c r="B1775" t="s">
        <v>2429</v>
      </c>
      <c r="C1775" t="s">
        <v>1499</v>
      </c>
      <c r="D1775" t="s">
        <v>1481</v>
      </c>
      <c r="E1775">
        <v>80</v>
      </c>
      <c r="F1775">
        <v>52</v>
      </c>
      <c r="G1775">
        <v>50</v>
      </c>
      <c r="H1775">
        <v>90</v>
      </c>
      <c r="I1775">
        <v>50</v>
      </c>
      <c r="J1775">
        <v>89</v>
      </c>
      <c r="K1775" t="s">
        <v>2430</v>
      </c>
      <c r="L1775" t="s">
        <v>252</v>
      </c>
      <c r="M1775" t="s">
        <v>249</v>
      </c>
      <c r="N1775">
        <v>8.58</v>
      </c>
      <c r="O1775">
        <v>6.2</v>
      </c>
      <c r="R1775">
        <f t="shared" si="118"/>
        <v>9</v>
      </c>
      <c r="S1775">
        <f t="shared" si="119"/>
        <v>6</v>
      </c>
      <c r="T1775">
        <f t="shared" si="120"/>
        <v>15</v>
      </c>
      <c r="U1775" t="s">
        <v>1499</v>
      </c>
      <c r="V1775" t="s">
        <v>1481</v>
      </c>
      <c r="W1775" t="s">
        <v>1536</v>
      </c>
      <c r="X1775" t="s">
        <v>1468</v>
      </c>
      <c r="Z1775" t="str" cm="1">
        <f t="array" ref="Z1775">IF(ISBLANK(AK1775),_xlfn.LET(
    _xlpm.nameBeforeSlash, IF(ISNUMBER(SEARCH("/", Y1775)), LEFT(Y1775, SEARCH("/", Y1775)-1), Y1775),
    _xlpm.matchRow, IFERROR(MATCH(_xlpm.nameBeforeSlash, AA:AA, 0), ""),
    _xlpm.difference, IF(_xlpm.matchRow="", "", ABS((R1775 + S1775)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),IF(ISBLANK(Y1775),"","Hidden"))</f>
        <v/>
      </c>
      <c r="AA1775" t="s">
        <v>3268</v>
      </c>
      <c r="AB1775" t="s">
        <v>2441</v>
      </c>
      <c r="AC1775" t="s">
        <v>519</v>
      </c>
      <c r="AD1775" t="str">
        <f>_xlfn.XLOOKUP(AC1775,moves!A:A,moves!B:B)</f>
        <v>bug</v>
      </c>
      <c r="AE1775">
        <f>_xlfn.XLOOKUP(AC1775,moves!A:A,moves!D:D)</f>
        <v>4</v>
      </c>
      <c r="AF1775" t="str">
        <f>_xlfn.XLOOKUP(AC1775,moves!A:A,moves!E:E)</f>
        <v>If any status symbols are rolled: Inflict the Paralyzed status on the target.</v>
      </c>
      <c r="AG1775">
        <v>0</v>
      </c>
      <c r="AH1775">
        <v>0</v>
      </c>
      <c r="AI1775">
        <f t="shared" si="121"/>
        <v>0</v>
      </c>
      <c r="AJ1775" t="s">
        <v>524</v>
      </c>
      <c r="AL1775">
        <v>0</v>
      </c>
      <c r="AM1775" cm="1">
        <f t="array" ref="AM1775">IF(AL1775=1,1,
   IF(ISTEXT(AK1775),1,
   IF(AO1775&gt;1,AM1774,
   IF(AI1775=1,
      IF(SUMPRODUCT((LEN($Y$2:$Y$4096)-LEN(SUBSTITUTE($Y$2:$Y$4096,AA1775,"")))/LEN(AA1775))&gt;0,2,1),
      IF(
         SUMPRODUCT((LEN($Y$2:$Y$4096)-LEN(SUBSTITUTE($Y$2:$Y$4096,AA1775,"")))/LEN(AA1775))
         - SUMPRODUCT((LEN($Y$2:$Y$4096)-LEN(SUBSTITUTE($Y$2:$Y$4096,"Alolan "&amp;AA1775,"")))/LEN("Alolan "&amp;AA1775))
         - SUMPRODUCT((LEN($Y$2:$Y$4096)-LEN(SUBSTITUTE($Y$2:$Y$4096,"Galarian "&amp;AA1775,"")))/LEN("Galarian "&amp;AA1775))
         - SUMPRODUCT((LEN($Y$2:$Y$4096)-LEN(SUBSTITUTE($Y$2:$Y$4096,"Hisuian "&amp;AA1775,"")))/LEN("Hisuian "&amp;AA1775))
         - SUMPRODUCT((LEN($Y$2:$Y$4096)-LEN(SUBSTITUTE($Y$2:$Y$4096,"Paldean "&amp;AA1775,"")))/LEN("Paldean "&amp;AA1775))
      &gt;0,2,1)
   ))))</f>
        <v>2</v>
      </c>
      <c r="AN1775">
        <v>0</v>
      </c>
      <c r="AO1775">
        <v>0</v>
      </c>
    </row>
    <row r="1776" spans="1:41" x14ac:dyDescent="0.25">
      <c r="A1776" t="s">
        <v>2442</v>
      </c>
      <c r="B1776" t="s">
        <v>2429</v>
      </c>
      <c r="C1776" t="s">
        <v>1499</v>
      </c>
      <c r="D1776" t="s">
        <v>1481</v>
      </c>
      <c r="E1776">
        <v>80</v>
      </c>
      <c r="F1776">
        <v>52</v>
      </c>
      <c r="G1776">
        <v>50</v>
      </c>
      <c r="H1776">
        <v>90</v>
      </c>
      <c r="I1776">
        <v>50</v>
      </c>
      <c r="J1776">
        <v>89</v>
      </c>
      <c r="K1776" t="s">
        <v>2430</v>
      </c>
      <c r="L1776" t="s">
        <v>252</v>
      </c>
      <c r="M1776" t="s">
        <v>248</v>
      </c>
      <c r="N1776">
        <v>8.58</v>
      </c>
      <c r="O1776">
        <v>6.2</v>
      </c>
      <c r="R1776">
        <f t="shared" si="118"/>
        <v>9</v>
      </c>
      <c r="S1776">
        <f t="shared" si="119"/>
        <v>6</v>
      </c>
      <c r="T1776">
        <f t="shared" si="120"/>
        <v>15</v>
      </c>
      <c r="U1776" t="s">
        <v>1499</v>
      </c>
      <c r="V1776" t="s">
        <v>1481</v>
      </c>
      <c r="W1776" t="s">
        <v>1536</v>
      </c>
      <c r="X1776" t="s">
        <v>1468</v>
      </c>
      <c r="Z1776" t="str" cm="1">
        <f t="array" ref="Z1776">IF(ISBLANK(AK1776),_xlfn.LET(
    _xlpm.nameBeforeSlash, IF(ISNUMBER(SEARCH("/", Y1776)), LEFT(Y1776, SEARCH("/", Y1776)-1), Y1776),
    _xlpm.matchRow, IFERROR(MATCH(_xlpm.nameBeforeSlash, AA:AA, 0), ""),
    _xlpm.difference, IF(_xlpm.matchRow="", "", ABS((R1776 + S1776)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),IF(ISBLANK(Y1776),"","Hidden"))</f>
        <v/>
      </c>
      <c r="AA1776" t="s">
        <v>3269</v>
      </c>
      <c r="AB1776" t="s">
        <v>2443</v>
      </c>
      <c r="AC1776" t="s">
        <v>519</v>
      </c>
      <c r="AD1776" t="str">
        <f>_xlfn.XLOOKUP(AC1776,moves!A:A,moves!B:B)</f>
        <v>bug</v>
      </c>
      <c r="AE1776">
        <f>_xlfn.XLOOKUP(AC1776,moves!A:A,moves!D:D)</f>
        <v>4</v>
      </c>
      <c r="AF1776" t="str">
        <f>_xlfn.XLOOKUP(AC1776,moves!A:A,moves!E:E)</f>
        <v>If any status symbols are rolled: Inflict the Paralyzed status on the target.</v>
      </c>
      <c r="AG1776">
        <v>0</v>
      </c>
      <c r="AH1776">
        <v>0</v>
      </c>
      <c r="AI1776">
        <f t="shared" si="121"/>
        <v>0</v>
      </c>
      <c r="AJ1776" t="s">
        <v>524</v>
      </c>
      <c r="AL1776">
        <v>0</v>
      </c>
      <c r="AM1776" cm="1">
        <f t="array" ref="AM1776">IF(AL1776=1,1,
   IF(ISTEXT(AK1776),1,
   IF(AO1776&gt;1,AM1775,
   IF(AI1776=1,
      IF(SUMPRODUCT((LEN($Y$2:$Y$4096)-LEN(SUBSTITUTE($Y$2:$Y$4096,AA1776,"")))/LEN(AA1776))&gt;0,2,1),
      IF(
         SUMPRODUCT((LEN($Y$2:$Y$4096)-LEN(SUBSTITUTE($Y$2:$Y$4096,AA1776,"")))/LEN(AA1776))
         - SUMPRODUCT((LEN($Y$2:$Y$4096)-LEN(SUBSTITUTE($Y$2:$Y$4096,"Alolan "&amp;AA1776,"")))/LEN("Alolan "&amp;AA1776))
         - SUMPRODUCT((LEN($Y$2:$Y$4096)-LEN(SUBSTITUTE($Y$2:$Y$4096,"Galarian "&amp;AA1776,"")))/LEN("Galarian "&amp;AA1776))
         - SUMPRODUCT((LEN($Y$2:$Y$4096)-LEN(SUBSTITUTE($Y$2:$Y$4096,"Hisuian "&amp;AA1776,"")))/LEN("Hisuian "&amp;AA1776))
         - SUMPRODUCT((LEN($Y$2:$Y$4096)-LEN(SUBSTITUTE($Y$2:$Y$4096,"Paldean "&amp;AA1776,"")))/LEN("Paldean "&amp;AA1776))
      &gt;0,2,1)
   ))))</f>
        <v>2</v>
      </c>
      <c r="AN1776">
        <v>0</v>
      </c>
      <c r="AO1776">
        <v>0</v>
      </c>
    </row>
    <row r="1777" spans="1:41" x14ac:dyDescent="0.25">
      <c r="A1777" t="s">
        <v>6205</v>
      </c>
      <c r="B1777" t="s">
        <v>2429</v>
      </c>
      <c r="C1777" t="s">
        <v>1499</v>
      </c>
      <c r="D1777" t="s">
        <v>1481</v>
      </c>
      <c r="E1777">
        <v>80</v>
      </c>
      <c r="F1777">
        <v>52</v>
      </c>
      <c r="G1777">
        <v>50</v>
      </c>
      <c r="H1777">
        <v>90</v>
      </c>
      <c r="I1777">
        <v>50</v>
      </c>
      <c r="J1777">
        <v>89</v>
      </c>
      <c r="K1777" t="s">
        <v>2430</v>
      </c>
      <c r="L1777" t="s">
        <v>250</v>
      </c>
      <c r="M1777" t="s">
        <v>249</v>
      </c>
      <c r="N1777">
        <v>8.58</v>
      </c>
      <c r="O1777">
        <v>6.2</v>
      </c>
      <c r="R1777">
        <f t="shared" si="118"/>
        <v>9</v>
      </c>
      <c r="S1777">
        <f t="shared" si="119"/>
        <v>6</v>
      </c>
      <c r="T1777">
        <f t="shared" si="120"/>
        <v>15</v>
      </c>
      <c r="U1777" t="s">
        <v>1499</v>
      </c>
      <c r="V1777" t="s">
        <v>1481</v>
      </c>
      <c r="W1777" t="s">
        <v>1536</v>
      </c>
      <c r="X1777" t="s">
        <v>1468</v>
      </c>
      <c r="Z1777" t="str" cm="1">
        <f t="array" ref="Z1777">IF(ISBLANK(AK1777),_xlfn.LET(
    _xlpm.nameBeforeSlash, IF(ISNUMBER(SEARCH("/", Y1777)), LEFT(Y1777, SEARCH("/", Y1777)-1), Y1777),
    _xlpm.matchRow, IFERROR(MATCH(_xlpm.nameBeforeSlash, AA:AA, 0), ""),
    _xlpm.difference, IF(_xlpm.matchRow="", "", ABS((R1777 + S1777)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),IF(ISBLANK(Y1777),"","Hidden"))</f>
        <v/>
      </c>
      <c r="AA1777" t="s">
        <v>6221</v>
      </c>
      <c r="AB1777" t="s">
        <v>6213</v>
      </c>
      <c r="AC1777" t="s">
        <v>6724</v>
      </c>
      <c r="AD1777" t="str">
        <f>_xlfn.XLOOKUP(AC1777,moves!A:A,moves!B:B)</f>
        <v>typeless</v>
      </c>
      <c r="AE1777">
        <f>_xlfn.XLOOKUP(AC1777,moves!A:A,moves!D:D)</f>
        <v>4</v>
      </c>
      <c r="AF1777" t="str">
        <f>_xlfn.XLOOKUP(AC1777,moves!A:A,moves!E:E)</f>
        <v>The type of this move depends on the biome of the user. Plains = Flying, Mountains = Rock, Ocean = Water, Forest = Grass.</v>
      </c>
      <c r="AG1777">
        <v>0</v>
      </c>
      <c r="AH1777">
        <v>0</v>
      </c>
      <c r="AI1777">
        <f t="shared" si="121"/>
        <v>1</v>
      </c>
      <c r="AJ1777" t="s">
        <v>524</v>
      </c>
      <c r="AL1777">
        <v>0</v>
      </c>
      <c r="AM1777" cm="1">
        <f t="array" ref="AM1777">IF(AL1777=1,1,
   IF(ISTEXT(AK1777),1,
   IF(AO1777&gt;1,AM1776,
   IF(AI1777=1,
      IF(SUMPRODUCT((LEN($Y$2:$Y$4096)-LEN(SUBSTITUTE($Y$2:$Y$4096,AA1777,"")))/LEN(AA1777))&gt;0,2,1),
      IF(
         SUMPRODUCT((LEN($Y$2:$Y$4096)-LEN(SUBSTITUTE($Y$2:$Y$4096,AA1777,"")))/LEN(AA1777))
         - SUMPRODUCT((LEN($Y$2:$Y$4096)-LEN(SUBSTITUTE($Y$2:$Y$4096,"Alolan "&amp;AA1777,"")))/LEN("Alolan "&amp;AA1777))
         - SUMPRODUCT((LEN($Y$2:$Y$4096)-LEN(SUBSTITUTE($Y$2:$Y$4096,"Galarian "&amp;AA1777,"")))/LEN("Galarian "&amp;AA1777))
         - SUMPRODUCT((LEN($Y$2:$Y$4096)-LEN(SUBSTITUTE($Y$2:$Y$4096,"Hisuian "&amp;AA1777,"")))/LEN("Hisuian "&amp;AA1777))
         - SUMPRODUCT((LEN($Y$2:$Y$4096)-LEN(SUBSTITUTE($Y$2:$Y$4096,"Paldean "&amp;AA1777,"")))/LEN("Paldean "&amp;AA1777))
      &gt;0,2,1)
   ))))</f>
        <v>2</v>
      </c>
      <c r="AN1777">
        <v>0</v>
      </c>
      <c r="AO1777">
        <v>0</v>
      </c>
    </row>
    <row r="1778" spans="1:41" x14ac:dyDescent="0.25">
      <c r="A1778" t="s">
        <v>4450</v>
      </c>
      <c r="B1778" t="s">
        <v>2429</v>
      </c>
      <c r="C1778" t="s">
        <v>1499</v>
      </c>
      <c r="D1778" t="s">
        <v>1481</v>
      </c>
      <c r="E1778">
        <v>80</v>
      </c>
      <c r="F1778">
        <v>52</v>
      </c>
      <c r="G1778">
        <v>50</v>
      </c>
      <c r="H1778">
        <v>90</v>
      </c>
      <c r="I1778">
        <v>50</v>
      </c>
      <c r="J1778">
        <v>89</v>
      </c>
      <c r="K1778" t="s">
        <v>2430</v>
      </c>
      <c r="L1778" t="s">
        <v>253</v>
      </c>
      <c r="M1778" t="s">
        <v>249</v>
      </c>
      <c r="N1778">
        <v>8.58</v>
      </c>
      <c r="O1778">
        <v>6.2</v>
      </c>
      <c r="R1778">
        <f t="shared" si="118"/>
        <v>9</v>
      </c>
      <c r="S1778">
        <f t="shared" si="119"/>
        <v>6</v>
      </c>
      <c r="T1778">
        <f t="shared" si="120"/>
        <v>15</v>
      </c>
      <c r="U1778" t="s">
        <v>1499</v>
      </c>
      <c r="V1778" t="s">
        <v>1481</v>
      </c>
      <c r="W1778" t="s">
        <v>1536</v>
      </c>
      <c r="X1778" t="s">
        <v>1468</v>
      </c>
      <c r="Z1778" t="str" cm="1">
        <f t="array" ref="Z1778">IF(ISBLANK(AK1778),_xlfn.LET(
    _xlpm.nameBeforeSlash, IF(ISNUMBER(SEARCH("/", Y1778)), LEFT(Y1778, SEARCH("/", Y1778)-1), Y1778),
    _xlpm.matchRow, IFERROR(MATCH(_xlpm.nameBeforeSlash, AA:AA, 0), ""),
    _xlpm.difference, IF(_xlpm.matchRow="", "", ABS((R1778 + S1778)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),IF(ISBLANK(Y1778),"","Hidden"))</f>
        <v/>
      </c>
      <c r="AA1778" t="s">
        <v>5722</v>
      </c>
      <c r="AB1778" t="s">
        <v>2433</v>
      </c>
      <c r="AC1778" t="s">
        <v>6724</v>
      </c>
      <c r="AD1778" t="str">
        <f>_xlfn.XLOOKUP(AC1778,moves!A:A,moves!B:B)</f>
        <v>typeless</v>
      </c>
      <c r="AE1778">
        <f>_xlfn.XLOOKUP(AC1778,moves!A:A,moves!D:D)</f>
        <v>4</v>
      </c>
      <c r="AF1778" t="str">
        <f>_xlfn.XLOOKUP(AC1778,moves!A:A,moves!E:E)</f>
        <v>The type of this move depends on the biome of the user. Plains = Flying, Mountains = Rock, Ocean = Water, Forest = Grass.</v>
      </c>
      <c r="AG1778">
        <v>0</v>
      </c>
      <c r="AH1778">
        <v>0</v>
      </c>
      <c r="AI1778">
        <f t="shared" si="121"/>
        <v>1</v>
      </c>
      <c r="AJ1778" t="s">
        <v>524</v>
      </c>
      <c r="AL1778">
        <v>0</v>
      </c>
      <c r="AM1778" cm="1">
        <f t="array" ref="AM1778">IF(AL1778=1,1,
   IF(ISTEXT(AK1778),1,
   IF(AO1778&gt;1,AM1777,
   IF(AI1778=1,
      IF(SUMPRODUCT((LEN($Y$2:$Y$4096)-LEN(SUBSTITUTE($Y$2:$Y$4096,AA1778,"")))/LEN(AA1778))&gt;0,2,1),
      IF(
         SUMPRODUCT((LEN($Y$2:$Y$4096)-LEN(SUBSTITUTE($Y$2:$Y$4096,AA1778,"")))/LEN(AA1778))
         - SUMPRODUCT((LEN($Y$2:$Y$4096)-LEN(SUBSTITUTE($Y$2:$Y$4096,"Alolan "&amp;AA1778,"")))/LEN("Alolan "&amp;AA1778))
         - SUMPRODUCT((LEN($Y$2:$Y$4096)-LEN(SUBSTITUTE($Y$2:$Y$4096,"Galarian "&amp;AA1778,"")))/LEN("Galarian "&amp;AA1778))
         - SUMPRODUCT((LEN($Y$2:$Y$4096)-LEN(SUBSTITUTE($Y$2:$Y$4096,"Hisuian "&amp;AA1778,"")))/LEN("Hisuian "&amp;AA1778))
         - SUMPRODUCT((LEN($Y$2:$Y$4096)-LEN(SUBSTITUTE($Y$2:$Y$4096,"Paldean "&amp;AA1778,"")))/LEN("Paldean "&amp;AA1778))
      &gt;0,2,1)
   ))))</f>
        <v>2</v>
      </c>
      <c r="AN1778">
        <v>0</v>
      </c>
      <c r="AO1778">
        <v>0</v>
      </c>
    </row>
    <row r="1779" spans="1:41" x14ac:dyDescent="0.25">
      <c r="A1779" t="s">
        <v>6207</v>
      </c>
      <c r="B1779" t="s">
        <v>2429</v>
      </c>
      <c r="C1779" t="s">
        <v>1499</v>
      </c>
      <c r="D1779" t="s">
        <v>1481</v>
      </c>
      <c r="E1779">
        <v>80</v>
      </c>
      <c r="F1779">
        <v>52</v>
      </c>
      <c r="G1779">
        <v>50</v>
      </c>
      <c r="H1779">
        <v>90</v>
      </c>
      <c r="I1779">
        <v>50</v>
      </c>
      <c r="J1779">
        <v>89</v>
      </c>
      <c r="K1779" t="s">
        <v>2430</v>
      </c>
      <c r="L1779" t="s">
        <v>247</v>
      </c>
      <c r="M1779" t="s">
        <v>251</v>
      </c>
      <c r="N1779">
        <v>8.58</v>
      </c>
      <c r="O1779">
        <v>6.2</v>
      </c>
      <c r="R1779">
        <f t="shared" si="118"/>
        <v>9</v>
      </c>
      <c r="S1779">
        <f t="shared" si="119"/>
        <v>6</v>
      </c>
      <c r="T1779">
        <f t="shared" si="120"/>
        <v>15</v>
      </c>
      <c r="U1779" t="s">
        <v>1499</v>
      </c>
      <c r="V1779" t="s">
        <v>1481</v>
      </c>
      <c r="W1779" t="s">
        <v>1536</v>
      </c>
      <c r="X1779" t="s">
        <v>1468</v>
      </c>
      <c r="Z1779" t="str" cm="1">
        <f t="array" ref="Z1779">IF(ISBLANK(AK1779),_xlfn.LET(
    _xlpm.nameBeforeSlash, IF(ISNUMBER(SEARCH("/", Y1779)), LEFT(Y1779, SEARCH("/", Y1779)-1), Y1779),
    _xlpm.matchRow, IFERROR(MATCH(_xlpm.nameBeforeSlash, AA:AA, 0), ""),
    _xlpm.difference, IF(_xlpm.matchRow="", "", ABS((R1779 + S1779)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),IF(ISBLANK(Y1779),"","Hidden"))</f>
        <v/>
      </c>
      <c r="AA1779" t="s">
        <v>8600</v>
      </c>
      <c r="AB1779" t="s">
        <v>6215</v>
      </c>
      <c r="AC1779" t="s">
        <v>6724</v>
      </c>
      <c r="AD1779" t="str">
        <f>_xlfn.XLOOKUP(AC1779,moves!A:A,moves!B:B)</f>
        <v>typeless</v>
      </c>
      <c r="AE1779">
        <f>_xlfn.XLOOKUP(AC1779,moves!A:A,moves!D:D)</f>
        <v>4</v>
      </c>
      <c r="AF1779" t="str">
        <f>_xlfn.XLOOKUP(AC1779,moves!A:A,moves!E:E)</f>
        <v>The type of this move depends on the biome of the user. Plains = Flying, Mountains = Rock, Ocean = Water, Forest = Grass.</v>
      </c>
      <c r="AG1779">
        <v>0</v>
      </c>
      <c r="AH1779">
        <v>0</v>
      </c>
      <c r="AI1779">
        <f t="shared" si="121"/>
        <v>1</v>
      </c>
      <c r="AJ1779" t="s">
        <v>524</v>
      </c>
      <c r="AL1779">
        <v>0</v>
      </c>
      <c r="AM1779" cm="1">
        <f t="array" ref="AM1779">IF(AL1779=1,1,
   IF(ISTEXT(AK1779),1,
   IF(AO1779&gt;1,AM1778,
   IF(AI1779=1,
      IF(SUMPRODUCT((LEN($Y$2:$Y$4096)-LEN(SUBSTITUTE($Y$2:$Y$4096,AA1779,"")))/LEN(AA1779))&gt;0,2,1),
      IF(
         SUMPRODUCT((LEN($Y$2:$Y$4096)-LEN(SUBSTITUTE($Y$2:$Y$4096,AA1779,"")))/LEN(AA1779))
         - SUMPRODUCT((LEN($Y$2:$Y$4096)-LEN(SUBSTITUTE($Y$2:$Y$4096,"Alolan "&amp;AA1779,"")))/LEN("Alolan "&amp;AA1779))
         - SUMPRODUCT((LEN($Y$2:$Y$4096)-LEN(SUBSTITUTE($Y$2:$Y$4096,"Galarian "&amp;AA1779,"")))/LEN("Galarian "&amp;AA1779))
         - SUMPRODUCT((LEN($Y$2:$Y$4096)-LEN(SUBSTITUTE($Y$2:$Y$4096,"Hisuian "&amp;AA1779,"")))/LEN("Hisuian "&amp;AA1779))
         - SUMPRODUCT((LEN($Y$2:$Y$4096)-LEN(SUBSTITUTE($Y$2:$Y$4096,"Paldean "&amp;AA1779,"")))/LEN("Paldean "&amp;AA1779))
      &gt;0,2,1)
   ))))</f>
        <v>2</v>
      </c>
      <c r="AN1779">
        <v>0</v>
      </c>
      <c r="AO1779">
        <v>0</v>
      </c>
    </row>
    <row r="1780" spans="1:41" x14ac:dyDescent="0.25">
      <c r="A1780" t="s">
        <v>6209</v>
      </c>
      <c r="B1780" t="s">
        <v>2429</v>
      </c>
      <c r="C1780" t="s">
        <v>1499</v>
      </c>
      <c r="D1780" t="s">
        <v>1481</v>
      </c>
      <c r="E1780">
        <v>80</v>
      </c>
      <c r="F1780">
        <v>52</v>
      </c>
      <c r="G1780">
        <v>50</v>
      </c>
      <c r="H1780">
        <v>90</v>
      </c>
      <c r="I1780">
        <v>50</v>
      </c>
      <c r="J1780">
        <v>89</v>
      </c>
      <c r="K1780" t="s">
        <v>2430</v>
      </c>
      <c r="L1780" t="s">
        <v>252</v>
      </c>
      <c r="M1780" t="s">
        <v>248</v>
      </c>
      <c r="N1780">
        <v>8.58</v>
      </c>
      <c r="O1780">
        <v>6.2</v>
      </c>
      <c r="R1780">
        <f t="shared" si="118"/>
        <v>9</v>
      </c>
      <c r="S1780">
        <f t="shared" si="119"/>
        <v>6</v>
      </c>
      <c r="T1780">
        <f t="shared" si="120"/>
        <v>15</v>
      </c>
      <c r="U1780" t="s">
        <v>1499</v>
      </c>
      <c r="V1780" t="s">
        <v>1481</v>
      </c>
      <c r="W1780" t="s">
        <v>1536</v>
      </c>
      <c r="X1780" t="s">
        <v>1468</v>
      </c>
      <c r="Z1780" t="str" cm="1">
        <f t="array" ref="Z1780">IF(ISBLANK(AK1780),_xlfn.LET(
    _xlpm.nameBeforeSlash, IF(ISNUMBER(SEARCH("/", Y1780)), LEFT(Y1780, SEARCH("/", Y1780)-1), Y1780),
    _xlpm.matchRow, IFERROR(MATCH(_xlpm.nameBeforeSlash, AA:AA, 0), ""),
    _xlpm.difference, IF(_xlpm.matchRow="", "", ABS((R1780 + S1780)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),IF(ISBLANK(Y1780),"","Hidden"))</f>
        <v/>
      </c>
      <c r="AA1780" t="s">
        <v>6224</v>
      </c>
      <c r="AB1780" t="s">
        <v>6217</v>
      </c>
      <c r="AC1780" t="s">
        <v>6724</v>
      </c>
      <c r="AD1780" t="str">
        <f>_xlfn.XLOOKUP(AC1780,moves!A:A,moves!B:B)</f>
        <v>typeless</v>
      </c>
      <c r="AE1780">
        <f>_xlfn.XLOOKUP(AC1780,moves!A:A,moves!D:D)</f>
        <v>4</v>
      </c>
      <c r="AF1780" t="str">
        <f>_xlfn.XLOOKUP(AC1780,moves!A:A,moves!E:E)</f>
        <v>The type of this move depends on the biome of the user. Plains = Flying, Mountains = Rock, Ocean = Water, Forest = Grass.</v>
      </c>
      <c r="AG1780">
        <v>0</v>
      </c>
      <c r="AH1780">
        <v>0</v>
      </c>
      <c r="AI1780">
        <f t="shared" si="121"/>
        <v>1</v>
      </c>
      <c r="AJ1780" t="s">
        <v>524</v>
      </c>
      <c r="AL1780">
        <v>0</v>
      </c>
      <c r="AM1780" cm="1">
        <f t="array" ref="AM1780">IF(AL1780=1,1,
   IF(ISTEXT(AK1780),1,
   IF(AO1780&gt;1,AM1779,
   IF(AI1780=1,
      IF(SUMPRODUCT((LEN($Y$2:$Y$4096)-LEN(SUBSTITUTE($Y$2:$Y$4096,AA1780,"")))/LEN(AA1780))&gt;0,2,1),
      IF(
         SUMPRODUCT((LEN($Y$2:$Y$4096)-LEN(SUBSTITUTE($Y$2:$Y$4096,AA1780,"")))/LEN(AA1780))
         - SUMPRODUCT((LEN($Y$2:$Y$4096)-LEN(SUBSTITUTE($Y$2:$Y$4096,"Alolan "&amp;AA1780,"")))/LEN("Alolan "&amp;AA1780))
         - SUMPRODUCT((LEN($Y$2:$Y$4096)-LEN(SUBSTITUTE($Y$2:$Y$4096,"Galarian "&amp;AA1780,"")))/LEN("Galarian "&amp;AA1780))
         - SUMPRODUCT((LEN($Y$2:$Y$4096)-LEN(SUBSTITUTE($Y$2:$Y$4096,"Hisuian "&amp;AA1780,"")))/LEN("Hisuian "&amp;AA1780))
         - SUMPRODUCT((LEN($Y$2:$Y$4096)-LEN(SUBSTITUTE($Y$2:$Y$4096,"Paldean "&amp;AA1780,"")))/LEN("Paldean "&amp;AA1780))
      &gt;0,2,1)
   ))))</f>
        <v>2</v>
      </c>
      <c r="AN1780">
        <v>0</v>
      </c>
      <c r="AO1780">
        <v>0</v>
      </c>
    </row>
    <row r="1781" spans="1:41" x14ac:dyDescent="0.25">
      <c r="A1781" t="s">
        <v>6210</v>
      </c>
      <c r="B1781" t="s">
        <v>2429</v>
      </c>
      <c r="C1781" t="s">
        <v>1499</v>
      </c>
      <c r="D1781" t="s">
        <v>1481</v>
      </c>
      <c r="E1781">
        <v>80</v>
      </c>
      <c r="F1781">
        <v>52</v>
      </c>
      <c r="G1781">
        <v>50</v>
      </c>
      <c r="H1781">
        <v>90</v>
      </c>
      <c r="I1781">
        <v>50</v>
      </c>
      <c r="J1781">
        <v>89</v>
      </c>
      <c r="K1781" t="s">
        <v>2430</v>
      </c>
      <c r="L1781" t="s">
        <v>252</v>
      </c>
      <c r="M1781" t="s">
        <v>251</v>
      </c>
      <c r="N1781">
        <v>8.58</v>
      </c>
      <c r="O1781">
        <v>6.2</v>
      </c>
      <c r="R1781">
        <f t="shared" si="118"/>
        <v>9</v>
      </c>
      <c r="S1781">
        <f t="shared" si="119"/>
        <v>6</v>
      </c>
      <c r="T1781">
        <f t="shared" si="120"/>
        <v>15</v>
      </c>
      <c r="U1781" t="s">
        <v>1499</v>
      </c>
      <c r="V1781" t="s">
        <v>1481</v>
      </c>
      <c r="W1781" t="s">
        <v>1536</v>
      </c>
      <c r="X1781" t="s">
        <v>1468</v>
      </c>
      <c r="Z1781" t="str" cm="1">
        <f t="array" ref="Z1781">IF(ISBLANK(AK1781),_xlfn.LET(
    _xlpm.nameBeforeSlash, IF(ISNUMBER(SEARCH("/", Y1781)), LEFT(Y1781, SEARCH("/", Y1781)-1), Y1781),
    _xlpm.matchRow, IFERROR(MATCH(_xlpm.nameBeforeSlash, AA:AA, 0), ""),
    _xlpm.difference, IF(_xlpm.matchRow="", "", ABS((R1781 + S1781)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),IF(ISBLANK(Y1781),"","Hidden"))</f>
        <v/>
      </c>
      <c r="AA1781" t="s">
        <v>6225</v>
      </c>
      <c r="AB1781" t="s">
        <v>6218</v>
      </c>
      <c r="AC1781" t="s">
        <v>6724</v>
      </c>
      <c r="AD1781" t="str">
        <f>_xlfn.XLOOKUP(AC1781,moves!A:A,moves!B:B)</f>
        <v>typeless</v>
      </c>
      <c r="AE1781">
        <f>_xlfn.XLOOKUP(AC1781,moves!A:A,moves!D:D)</f>
        <v>4</v>
      </c>
      <c r="AF1781" t="str">
        <f>_xlfn.XLOOKUP(AC1781,moves!A:A,moves!E:E)</f>
        <v>The type of this move depends on the biome of the user. Plains = Flying, Mountains = Rock, Ocean = Water, Forest = Grass.</v>
      </c>
      <c r="AG1781">
        <v>0</v>
      </c>
      <c r="AH1781">
        <v>0</v>
      </c>
      <c r="AI1781">
        <f t="shared" si="121"/>
        <v>1</v>
      </c>
      <c r="AJ1781" t="s">
        <v>524</v>
      </c>
      <c r="AL1781">
        <v>0</v>
      </c>
      <c r="AM1781" cm="1">
        <f t="array" ref="AM1781">IF(AL1781=1,1,
   IF(ISTEXT(AK1781),1,
   IF(AO1781&gt;1,AM1780,
   IF(AI1781=1,
      IF(SUMPRODUCT((LEN($Y$2:$Y$4096)-LEN(SUBSTITUTE($Y$2:$Y$4096,AA1781,"")))/LEN(AA1781))&gt;0,2,1),
      IF(
         SUMPRODUCT((LEN($Y$2:$Y$4096)-LEN(SUBSTITUTE($Y$2:$Y$4096,AA1781,"")))/LEN(AA1781))
         - SUMPRODUCT((LEN($Y$2:$Y$4096)-LEN(SUBSTITUTE($Y$2:$Y$4096,"Alolan "&amp;AA1781,"")))/LEN("Alolan "&amp;AA1781))
         - SUMPRODUCT((LEN($Y$2:$Y$4096)-LEN(SUBSTITUTE($Y$2:$Y$4096,"Galarian "&amp;AA1781,"")))/LEN("Galarian "&amp;AA1781))
         - SUMPRODUCT((LEN($Y$2:$Y$4096)-LEN(SUBSTITUTE($Y$2:$Y$4096,"Hisuian "&amp;AA1781,"")))/LEN("Hisuian "&amp;AA1781))
         - SUMPRODUCT((LEN($Y$2:$Y$4096)-LEN(SUBSTITUTE($Y$2:$Y$4096,"Paldean "&amp;AA1781,"")))/LEN("Paldean "&amp;AA1781))
      &gt;0,2,1)
   ))))</f>
        <v>2</v>
      </c>
      <c r="AN1781">
        <v>0</v>
      </c>
      <c r="AO1781">
        <v>0</v>
      </c>
    </row>
    <row r="1782" spans="1:41" x14ac:dyDescent="0.25">
      <c r="A1782" t="s">
        <v>4452</v>
      </c>
      <c r="B1782" t="s">
        <v>2429</v>
      </c>
      <c r="C1782" t="s">
        <v>1499</v>
      </c>
      <c r="D1782" t="s">
        <v>1481</v>
      </c>
      <c r="E1782">
        <v>80</v>
      </c>
      <c r="F1782">
        <v>52</v>
      </c>
      <c r="G1782">
        <v>50</v>
      </c>
      <c r="H1782">
        <v>90</v>
      </c>
      <c r="I1782">
        <v>50</v>
      </c>
      <c r="J1782">
        <v>89</v>
      </c>
      <c r="K1782" t="s">
        <v>2430</v>
      </c>
      <c r="L1782" t="s">
        <v>247</v>
      </c>
      <c r="M1782" t="s">
        <v>248</v>
      </c>
      <c r="N1782">
        <v>8.58</v>
      </c>
      <c r="O1782">
        <v>6.2</v>
      </c>
      <c r="R1782">
        <f t="shared" si="118"/>
        <v>9</v>
      </c>
      <c r="S1782">
        <f t="shared" si="119"/>
        <v>6</v>
      </c>
      <c r="T1782">
        <f t="shared" si="120"/>
        <v>15</v>
      </c>
      <c r="U1782" t="s">
        <v>1499</v>
      </c>
      <c r="V1782" t="s">
        <v>1481</v>
      </c>
      <c r="W1782" t="s">
        <v>1536</v>
      </c>
      <c r="X1782" t="s">
        <v>1468</v>
      </c>
      <c r="Z1782" t="str" cm="1">
        <f t="array" ref="Z1782">IF(ISBLANK(AK1782),_xlfn.LET(
    _xlpm.nameBeforeSlash, IF(ISNUMBER(SEARCH("/", Y1782)), LEFT(Y1782, SEARCH("/", Y1782)-1), Y1782),
    _xlpm.matchRow, IFERROR(MATCH(_xlpm.nameBeforeSlash, AA:AA, 0), ""),
    _xlpm.difference, IF(_xlpm.matchRow="", "", ABS((R1782 + S1782)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),IF(ISBLANK(Y1782),"","Hidden"))</f>
        <v/>
      </c>
      <c r="AA1782" t="s">
        <v>5724</v>
      </c>
      <c r="AB1782" t="s">
        <v>2447</v>
      </c>
      <c r="AC1782" t="s">
        <v>6724</v>
      </c>
      <c r="AD1782" t="str">
        <f>_xlfn.XLOOKUP(AC1782,moves!A:A,moves!B:B)</f>
        <v>typeless</v>
      </c>
      <c r="AE1782">
        <f>_xlfn.XLOOKUP(AC1782,moves!A:A,moves!D:D)</f>
        <v>4</v>
      </c>
      <c r="AF1782" t="str">
        <f>_xlfn.XLOOKUP(AC1782,moves!A:A,moves!E:E)</f>
        <v>The type of this move depends on the biome of the user. Plains = Flying, Mountains = Rock, Ocean = Water, Forest = Grass.</v>
      </c>
      <c r="AG1782">
        <v>0</v>
      </c>
      <c r="AH1782">
        <v>0</v>
      </c>
      <c r="AI1782">
        <f t="shared" si="121"/>
        <v>1</v>
      </c>
      <c r="AJ1782" t="s">
        <v>524</v>
      </c>
      <c r="AL1782">
        <v>0</v>
      </c>
      <c r="AM1782" cm="1">
        <f t="array" ref="AM1782">IF(AL1782=1,1,
   IF(ISTEXT(AK1782),1,
   IF(AO1782&gt;1,AM1781,
   IF(AI1782=1,
      IF(SUMPRODUCT((LEN($Y$2:$Y$4096)-LEN(SUBSTITUTE($Y$2:$Y$4096,AA1782,"")))/LEN(AA1782))&gt;0,2,1),
      IF(
         SUMPRODUCT((LEN($Y$2:$Y$4096)-LEN(SUBSTITUTE($Y$2:$Y$4096,AA1782,"")))/LEN(AA1782))
         - SUMPRODUCT((LEN($Y$2:$Y$4096)-LEN(SUBSTITUTE($Y$2:$Y$4096,"Alolan "&amp;AA1782,"")))/LEN("Alolan "&amp;AA1782))
         - SUMPRODUCT((LEN($Y$2:$Y$4096)-LEN(SUBSTITUTE($Y$2:$Y$4096,"Galarian "&amp;AA1782,"")))/LEN("Galarian "&amp;AA1782))
         - SUMPRODUCT((LEN($Y$2:$Y$4096)-LEN(SUBSTITUTE($Y$2:$Y$4096,"Hisuian "&amp;AA1782,"")))/LEN("Hisuian "&amp;AA1782))
         - SUMPRODUCT((LEN($Y$2:$Y$4096)-LEN(SUBSTITUTE($Y$2:$Y$4096,"Paldean "&amp;AA1782,"")))/LEN("Paldean "&amp;AA1782))
      &gt;0,2,1)
   ))))</f>
        <v>2</v>
      </c>
      <c r="AN1782">
        <v>0</v>
      </c>
      <c r="AO1782">
        <v>0</v>
      </c>
    </row>
    <row r="1783" spans="1:41" x14ac:dyDescent="0.25">
      <c r="A1783" t="s">
        <v>6212</v>
      </c>
      <c r="B1783" t="s">
        <v>2429</v>
      </c>
      <c r="C1783" t="s">
        <v>1499</v>
      </c>
      <c r="D1783" t="s">
        <v>1481</v>
      </c>
      <c r="E1783">
        <v>80</v>
      </c>
      <c r="F1783">
        <v>52</v>
      </c>
      <c r="G1783">
        <v>50</v>
      </c>
      <c r="H1783">
        <v>90</v>
      </c>
      <c r="I1783">
        <v>50</v>
      </c>
      <c r="J1783">
        <v>89</v>
      </c>
      <c r="K1783" t="s">
        <v>2430</v>
      </c>
      <c r="L1783" t="s">
        <v>253</v>
      </c>
      <c r="M1783" t="s">
        <v>251</v>
      </c>
      <c r="N1783">
        <v>8.58</v>
      </c>
      <c r="O1783">
        <v>6.2</v>
      </c>
      <c r="R1783">
        <f t="shared" si="118"/>
        <v>9</v>
      </c>
      <c r="S1783">
        <f t="shared" si="119"/>
        <v>6</v>
      </c>
      <c r="T1783">
        <f t="shared" si="120"/>
        <v>15</v>
      </c>
      <c r="U1783" t="s">
        <v>1499</v>
      </c>
      <c r="V1783" t="s">
        <v>1481</v>
      </c>
      <c r="W1783" t="s">
        <v>1536</v>
      </c>
      <c r="X1783" t="s">
        <v>1468</v>
      </c>
      <c r="Z1783" t="str" cm="1">
        <f t="array" ref="Z1783">IF(ISBLANK(AK1783),_xlfn.LET(
    _xlpm.nameBeforeSlash, IF(ISNUMBER(SEARCH("/", Y1783)), LEFT(Y1783, SEARCH("/", Y1783)-1), Y1783),
    _xlpm.matchRow, IFERROR(MATCH(_xlpm.nameBeforeSlash, AA:AA, 0), ""),
    _xlpm.difference, IF(_xlpm.matchRow="", "", ABS((R1783 + S1783)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),IF(ISBLANK(Y1783),"","Hidden"))</f>
        <v/>
      </c>
      <c r="AA1783" t="s">
        <v>6227</v>
      </c>
      <c r="AB1783" t="s">
        <v>6220</v>
      </c>
      <c r="AC1783" t="s">
        <v>6724</v>
      </c>
      <c r="AD1783" t="str">
        <f>_xlfn.XLOOKUP(AC1783,moves!A:A,moves!B:B)</f>
        <v>typeless</v>
      </c>
      <c r="AE1783">
        <f>_xlfn.XLOOKUP(AC1783,moves!A:A,moves!D:D)</f>
        <v>4</v>
      </c>
      <c r="AF1783" t="str">
        <f>_xlfn.XLOOKUP(AC1783,moves!A:A,moves!E:E)</f>
        <v>The type of this move depends on the biome of the user. Plains = Flying, Mountains = Rock, Ocean = Water, Forest = Grass.</v>
      </c>
      <c r="AG1783">
        <v>0</v>
      </c>
      <c r="AH1783">
        <v>0</v>
      </c>
      <c r="AI1783">
        <f t="shared" si="121"/>
        <v>1</v>
      </c>
      <c r="AJ1783" t="s">
        <v>524</v>
      </c>
      <c r="AL1783">
        <v>0</v>
      </c>
      <c r="AM1783" cm="1">
        <f t="array" ref="AM1783">IF(AL1783=1,1,
   IF(ISTEXT(AK1783),1,
   IF(AO1783&gt;1,AM1782,
   IF(AI1783=1,
      IF(SUMPRODUCT((LEN($Y$2:$Y$4096)-LEN(SUBSTITUTE($Y$2:$Y$4096,AA1783,"")))/LEN(AA1783))&gt;0,2,1),
      IF(
         SUMPRODUCT((LEN($Y$2:$Y$4096)-LEN(SUBSTITUTE($Y$2:$Y$4096,AA1783,"")))/LEN(AA1783))
         - SUMPRODUCT((LEN($Y$2:$Y$4096)-LEN(SUBSTITUTE($Y$2:$Y$4096,"Alolan "&amp;AA1783,"")))/LEN("Alolan "&amp;AA1783))
         - SUMPRODUCT((LEN($Y$2:$Y$4096)-LEN(SUBSTITUTE($Y$2:$Y$4096,"Galarian "&amp;AA1783,"")))/LEN("Galarian "&amp;AA1783))
         - SUMPRODUCT((LEN($Y$2:$Y$4096)-LEN(SUBSTITUTE($Y$2:$Y$4096,"Hisuian "&amp;AA1783,"")))/LEN("Hisuian "&amp;AA1783))
         - SUMPRODUCT((LEN($Y$2:$Y$4096)-LEN(SUBSTITUTE($Y$2:$Y$4096,"Paldean "&amp;AA1783,"")))/LEN("Paldean "&amp;AA1783))
      &gt;0,2,1)
   ))))</f>
        <v>2</v>
      </c>
      <c r="AN1783">
        <v>0</v>
      </c>
      <c r="AO1783">
        <v>0</v>
      </c>
    </row>
    <row r="1784" spans="1:41" x14ac:dyDescent="0.25">
      <c r="A1784" t="s">
        <v>4453</v>
      </c>
      <c r="B1784" t="s">
        <v>2429</v>
      </c>
      <c r="C1784" t="s">
        <v>1499</v>
      </c>
      <c r="D1784" t="s">
        <v>1481</v>
      </c>
      <c r="E1784">
        <v>80</v>
      </c>
      <c r="F1784">
        <v>52</v>
      </c>
      <c r="G1784">
        <v>50</v>
      </c>
      <c r="H1784">
        <v>90</v>
      </c>
      <c r="I1784">
        <v>50</v>
      </c>
      <c r="J1784">
        <v>89</v>
      </c>
      <c r="K1784" t="s">
        <v>2430</v>
      </c>
      <c r="L1784" t="s">
        <v>253</v>
      </c>
      <c r="M1784" t="s">
        <v>248</v>
      </c>
      <c r="N1784">
        <v>8.58</v>
      </c>
      <c r="O1784">
        <v>6.2</v>
      </c>
      <c r="R1784">
        <f t="shared" si="118"/>
        <v>9</v>
      </c>
      <c r="S1784">
        <f t="shared" si="119"/>
        <v>6</v>
      </c>
      <c r="T1784">
        <f t="shared" si="120"/>
        <v>15</v>
      </c>
      <c r="U1784" t="s">
        <v>1499</v>
      </c>
      <c r="V1784" t="s">
        <v>1481</v>
      </c>
      <c r="W1784" t="s">
        <v>1536</v>
      </c>
      <c r="X1784" t="s">
        <v>1468</v>
      </c>
      <c r="Z1784" t="str" cm="1">
        <f t="array" ref="Z1784">IF(ISBLANK(AK1784),_xlfn.LET(
    _xlpm.nameBeforeSlash, IF(ISNUMBER(SEARCH("/", Y1784)), LEFT(Y1784, SEARCH("/", Y1784)-1), Y1784),
    _xlpm.matchRow, IFERROR(MATCH(_xlpm.nameBeforeSlash, AA:AA, 0), ""),
    _xlpm.difference, IF(_xlpm.matchRow="", "", ABS((R1784 + S1784)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),IF(ISBLANK(Y1784),"","Hidden"))</f>
        <v/>
      </c>
      <c r="AA1784" t="s">
        <v>5725</v>
      </c>
      <c r="AB1784" t="s">
        <v>2453</v>
      </c>
      <c r="AC1784" t="s">
        <v>6724</v>
      </c>
      <c r="AD1784" t="str">
        <f>_xlfn.XLOOKUP(AC1784,moves!A:A,moves!B:B)</f>
        <v>typeless</v>
      </c>
      <c r="AE1784">
        <f>_xlfn.XLOOKUP(AC1784,moves!A:A,moves!D:D)</f>
        <v>4</v>
      </c>
      <c r="AF1784" t="str">
        <f>_xlfn.XLOOKUP(AC1784,moves!A:A,moves!E:E)</f>
        <v>The type of this move depends on the biome of the user. Plains = Flying, Mountains = Rock, Ocean = Water, Forest = Grass.</v>
      </c>
      <c r="AG1784">
        <v>0</v>
      </c>
      <c r="AH1784">
        <v>0</v>
      </c>
      <c r="AI1784">
        <f t="shared" si="121"/>
        <v>1</v>
      </c>
      <c r="AJ1784" t="s">
        <v>524</v>
      </c>
      <c r="AL1784">
        <v>0</v>
      </c>
      <c r="AM1784" cm="1">
        <f t="array" ref="AM1784">IF(AL1784=1,1,
   IF(ISTEXT(AK1784),1,
   IF(AO1784&gt;1,AM1783,
   IF(AI1784=1,
      IF(SUMPRODUCT((LEN($Y$2:$Y$4096)-LEN(SUBSTITUTE($Y$2:$Y$4096,AA1784,"")))/LEN(AA1784))&gt;0,2,1),
      IF(
         SUMPRODUCT((LEN($Y$2:$Y$4096)-LEN(SUBSTITUTE($Y$2:$Y$4096,AA1784,"")))/LEN(AA1784))
         - SUMPRODUCT((LEN($Y$2:$Y$4096)-LEN(SUBSTITUTE($Y$2:$Y$4096,"Alolan "&amp;AA1784,"")))/LEN("Alolan "&amp;AA1784))
         - SUMPRODUCT((LEN($Y$2:$Y$4096)-LEN(SUBSTITUTE($Y$2:$Y$4096,"Galarian "&amp;AA1784,"")))/LEN("Galarian "&amp;AA1784))
         - SUMPRODUCT((LEN($Y$2:$Y$4096)-LEN(SUBSTITUTE($Y$2:$Y$4096,"Hisuian "&amp;AA1784,"")))/LEN("Hisuian "&amp;AA1784))
         - SUMPRODUCT((LEN($Y$2:$Y$4096)-LEN(SUBSTITUTE($Y$2:$Y$4096,"Paldean "&amp;AA1784,"")))/LEN("Paldean "&amp;AA1784))
      &gt;0,2,1)
   ))))</f>
        <v>2</v>
      </c>
      <c r="AN1784">
        <v>0</v>
      </c>
      <c r="AO1784">
        <v>0</v>
      </c>
    </row>
    <row r="1785" spans="1:41" x14ac:dyDescent="0.25">
      <c r="A1785" t="s">
        <v>6208</v>
      </c>
      <c r="B1785" t="s">
        <v>2429</v>
      </c>
      <c r="C1785" t="s">
        <v>1499</v>
      </c>
      <c r="D1785" t="s">
        <v>1481</v>
      </c>
      <c r="E1785">
        <v>80</v>
      </c>
      <c r="F1785">
        <v>52</v>
      </c>
      <c r="G1785">
        <v>50</v>
      </c>
      <c r="H1785">
        <v>90</v>
      </c>
      <c r="I1785">
        <v>50</v>
      </c>
      <c r="J1785">
        <v>89</v>
      </c>
      <c r="K1785" t="s">
        <v>2430</v>
      </c>
      <c r="L1785" t="s">
        <v>252</v>
      </c>
      <c r="M1785" t="s">
        <v>249</v>
      </c>
      <c r="N1785">
        <v>8.58</v>
      </c>
      <c r="O1785">
        <v>6.2</v>
      </c>
      <c r="R1785">
        <f t="shared" si="118"/>
        <v>9</v>
      </c>
      <c r="S1785">
        <f t="shared" si="119"/>
        <v>6</v>
      </c>
      <c r="T1785">
        <f t="shared" si="120"/>
        <v>15</v>
      </c>
      <c r="U1785" t="s">
        <v>1499</v>
      </c>
      <c r="V1785" t="s">
        <v>1481</v>
      </c>
      <c r="W1785" t="s">
        <v>1536</v>
      </c>
      <c r="X1785" t="s">
        <v>1468</v>
      </c>
      <c r="Z1785" t="str" cm="1">
        <f t="array" ref="Z1785">IF(ISBLANK(AK1785),_xlfn.LET(
    _xlpm.nameBeforeSlash, IF(ISNUMBER(SEARCH("/", Y1785)), LEFT(Y1785, SEARCH("/", Y1785)-1), Y1785),
    _xlpm.matchRow, IFERROR(MATCH(_xlpm.nameBeforeSlash, AA:AA, 0), ""),
    _xlpm.difference, IF(_xlpm.matchRow="", "", ABS((R1785 + S1785)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),IF(ISBLANK(Y1785),"","Hidden"))</f>
        <v/>
      </c>
      <c r="AA1785" t="s">
        <v>6223</v>
      </c>
      <c r="AB1785" t="s">
        <v>6216</v>
      </c>
      <c r="AC1785" t="s">
        <v>6724</v>
      </c>
      <c r="AD1785" t="str">
        <f>_xlfn.XLOOKUP(AC1785,moves!A:A,moves!B:B)</f>
        <v>typeless</v>
      </c>
      <c r="AE1785">
        <f>_xlfn.XLOOKUP(AC1785,moves!A:A,moves!D:D)</f>
        <v>4</v>
      </c>
      <c r="AF1785" t="str">
        <f>_xlfn.XLOOKUP(AC1785,moves!A:A,moves!E:E)</f>
        <v>The type of this move depends on the biome of the user. Plains = Flying, Mountains = Rock, Ocean = Water, Forest = Grass.</v>
      </c>
      <c r="AG1785">
        <v>0</v>
      </c>
      <c r="AH1785">
        <v>0</v>
      </c>
      <c r="AI1785">
        <f t="shared" si="121"/>
        <v>1</v>
      </c>
      <c r="AJ1785" t="s">
        <v>524</v>
      </c>
      <c r="AL1785">
        <v>0</v>
      </c>
      <c r="AM1785" cm="1">
        <f t="array" ref="AM1785">IF(AL1785=1,1,
   IF(ISTEXT(AK1785),1,
   IF(AO1785&gt;1,AM1784,
   IF(AI1785=1,
      IF(SUMPRODUCT((LEN($Y$2:$Y$4096)-LEN(SUBSTITUTE($Y$2:$Y$4096,AA1785,"")))/LEN(AA1785))&gt;0,2,1),
      IF(
         SUMPRODUCT((LEN($Y$2:$Y$4096)-LEN(SUBSTITUTE($Y$2:$Y$4096,AA1785,"")))/LEN(AA1785))
         - SUMPRODUCT((LEN($Y$2:$Y$4096)-LEN(SUBSTITUTE($Y$2:$Y$4096,"Alolan "&amp;AA1785,"")))/LEN("Alolan "&amp;AA1785))
         - SUMPRODUCT((LEN($Y$2:$Y$4096)-LEN(SUBSTITUTE($Y$2:$Y$4096,"Galarian "&amp;AA1785,"")))/LEN("Galarian "&amp;AA1785))
         - SUMPRODUCT((LEN($Y$2:$Y$4096)-LEN(SUBSTITUTE($Y$2:$Y$4096,"Hisuian "&amp;AA1785,"")))/LEN("Hisuian "&amp;AA1785))
         - SUMPRODUCT((LEN($Y$2:$Y$4096)-LEN(SUBSTITUTE($Y$2:$Y$4096,"Paldean "&amp;AA1785,"")))/LEN("Paldean "&amp;AA1785))
      &gt;0,2,1)
   ))))</f>
        <v>2</v>
      </c>
      <c r="AN1785">
        <v>0</v>
      </c>
      <c r="AO1785">
        <v>0</v>
      </c>
    </row>
    <row r="1786" spans="1:41" x14ac:dyDescent="0.25">
      <c r="A1786" t="s">
        <v>4451</v>
      </c>
      <c r="B1786" t="s">
        <v>2429</v>
      </c>
      <c r="C1786" t="s">
        <v>1499</v>
      </c>
      <c r="D1786" t="s">
        <v>1481</v>
      </c>
      <c r="E1786">
        <v>80</v>
      </c>
      <c r="F1786">
        <v>52</v>
      </c>
      <c r="G1786">
        <v>50</v>
      </c>
      <c r="H1786">
        <v>90</v>
      </c>
      <c r="I1786">
        <v>50</v>
      </c>
      <c r="J1786">
        <v>89</v>
      </c>
      <c r="K1786" t="s">
        <v>2430</v>
      </c>
      <c r="L1786" t="s">
        <v>247</v>
      </c>
      <c r="M1786" t="s">
        <v>249</v>
      </c>
      <c r="N1786">
        <v>8.58</v>
      </c>
      <c r="O1786">
        <v>6.2</v>
      </c>
      <c r="R1786">
        <f t="shared" si="118"/>
        <v>9</v>
      </c>
      <c r="S1786">
        <f t="shared" si="119"/>
        <v>6</v>
      </c>
      <c r="T1786">
        <f t="shared" si="120"/>
        <v>15</v>
      </c>
      <c r="U1786" t="s">
        <v>1499</v>
      </c>
      <c r="V1786" t="s">
        <v>1481</v>
      </c>
      <c r="W1786" t="s">
        <v>1536</v>
      </c>
      <c r="X1786" t="s">
        <v>1468</v>
      </c>
      <c r="Z1786" t="str" cm="1">
        <f t="array" ref="Z1786">IF(ISBLANK(AK1786),_xlfn.LET(
    _xlpm.nameBeforeSlash, IF(ISNUMBER(SEARCH("/", Y1786)), LEFT(Y1786, SEARCH("/", Y1786)-1), Y1786),
    _xlpm.matchRow, IFERROR(MATCH(_xlpm.nameBeforeSlash, AA:AA, 0), ""),
    _xlpm.difference, IF(_xlpm.matchRow="", "", ABS((R1786 + S1786)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),IF(ISBLANK(Y1786),"","Hidden"))</f>
        <v/>
      </c>
      <c r="AA1786" t="s">
        <v>5723</v>
      </c>
      <c r="AB1786" t="s">
        <v>2435</v>
      </c>
      <c r="AC1786" t="s">
        <v>6724</v>
      </c>
      <c r="AD1786" t="str">
        <f>_xlfn.XLOOKUP(AC1786,moves!A:A,moves!B:B)</f>
        <v>typeless</v>
      </c>
      <c r="AE1786">
        <f>_xlfn.XLOOKUP(AC1786,moves!A:A,moves!D:D)</f>
        <v>4</v>
      </c>
      <c r="AF1786" t="str">
        <f>_xlfn.XLOOKUP(AC1786,moves!A:A,moves!E:E)</f>
        <v>The type of this move depends on the biome of the user. Plains = Flying, Mountains = Rock, Ocean = Water, Forest = Grass.</v>
      </c>
      <c r="AG1786">
        <v>0</v>
      </c>
      <c r="AH1786">
        <v>0</v>
      </c>
      <c r="AI1786">
        <f t="shared" si="121"/>
        <v>1</v>
      </c>
      <c r="AJ1786" t="s">
        <v>524</v>
      </c>
      <c r="AL1786">
        <v>0</v>
      </c>
      <c r="AM1786" cm="1">
        <f t="array" ref="AM1786">IF(AL1786=1,1,
   IF(ISTEXT(AK1786),1,
   IF(AO1786&gt;1,AM1785,
   IF(AI1786=1,
      IF(SUMPRODUCT((LEN($Y$2:$Y$4096)-LEN(SUBSTITUTE($Y$2:$Y$4096,AA1786,"")))/LEN(AA1786))&gt;0,2,1),
      IF(
         SUMPRODUCT((LEN($Y$2:$Y$4096)-LEN(SUBSTITUTE($Y$2:$Y$4096,AA1786,"")))/LEN(AA1786))
         - SUMPRODUCT((LEN($Y$2:$Y$4096)-LEN(SUBSTITUTE($Y$2:$Y$4096,"Alolan "&amp;AA1786,"")))/LEN("Alolan "&amp;AA1786))
         - SUMPRODUCT((LEN($Y$2:$Y$4096)-LEN(SUBSTITUTE($Y$2:$Y$4096,"Galarian "&amp;AA1786,"")))/LEN("Galarian "&amp;AA1786))
         - SUMPRODUCT((LEN($Y$2:$Y$4096)-LEN(SUBSTITUTE($Y$2:$Y$4096,"Hisuian "&amp;AA1786,"")))/LEN("Hisuian "&amp;AA1786))
         - SUMPRODUCT((LEN($Y$2:$Y$4096)-LEN(SUBSTITUTE($Y$2:$Y$4096,"Paldean "&amp;AA1786,"")))/LEN("Paldean "&amp;AA1786))
      &gt;0,2,1)
   ))))</f>
        <v>2</v>
      </c>
      <c r="AN1786">
        <v>0</v>
      </c>
      <c r="AO1786">
        <v>0</v>
      </c>
    </row>
    <row r="1787" spans="1:41" x14ac:dyDescent="0.25">
      <c r="A1787" t="s">
        <v>6211</v>
      </c>
      <c r="B1787" t="s">
        <v>2429</v>
      </c>
      <c r="C1787" t="s">
        <v>1499</v>
      </c>
      <c r="D1787" t="s">
        <v>1481</v>
      </c>
      <c r="E1787">
        <v>80</v>
      </c>
      <c r="F1787">
        <v>52</v>
      </c>
      <c r="G1787">
        <v>50</v>
      </c>
      <c r="H1787">
        <v>90</v>
      </c>
      <c r="I1787">
        <v>50</v>
      </c>
      <c r="J1787">
        <v>89</v>
      </c>
      <c r="K1787" t="s">
        <v>2430</v>
      </c>
      <c r="L1787" t="s">
        <v>250</v>
      </c>
      <c r="M1787" t="s">
        <v>251</v>
      </c>
      <c r="N1787">
        <v>8.58</v>
      </c>
      <c r="O1787">
        <v>6.2</v>
      </c>
      <c r="R1787">
        <f t="shared" si="118"/>
        <v>9</v>
      </c>
      <c r="S1787">
        <f t="shared" si="119"/>
        <v>6</v>
      </c>
      <c r="T1787">
        <f t="shared" si="120"/>
        <v>15</v>
      </c>
      <c r="U1787" t="s">
        <v>1499</v>
      </c>
      <c r="V1787" t="s">
        <v>1481</v>
      </c>
      <c r="W1787" t="s">
        <v>1536</v>
      </c>
      <c r="X1787" t="s">
        <v>1468</v>
      </c>
      <c r="Z1787" t="str" cm="1">
        <f t="array" ref="Z1787">IF(ISBLANK(AK1787),_xlfn.LET(
    _xlpm.nameBeforeSlash, IF(ISNUMBER(SEARCH("/", Y1787)), LEFT(Y1787, SEARCH("/", Y1787)-1), Y1787),
    _xlpm.matchRow, IFERROR(MATCH(_xlpm.nameBeforeSlash, AA:AA, 0), ""),
    _xlpm.difference, IF(_xlpm.matchRow="", "", ABS((R1787 + S1787)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),IF(ISBLANK(Y1787),"","Hidden"))</f>
        <v/>
      </c>
      <c r="AA1787" t="s">
        <v>6226</v>
      </c>
      <c r="AB1787" t="s">
        <v>6219</v>
      </c>
      <c r="AC1787" t="s">
        <v>6724</v>
      </c>
      <c r="AD1787" t="str">
        <f>_xlfn.XLOOKUP(AC1787,moves!A:A,moves!B:B)</f>
        <v>typeless</v>
      </c>
      <c r="AE1787">
        <f>_xlfn.XLOOKUP(AC1787,moves!A:A,moves!D:D)</f>
        <v>4</v>
      </c>
      <c r="AF1787" t="str">
        <f>_xlfn.XLOOKUP(AC1787,moves!A:A,moves!E:E)</f>
        <v>The type of this move depends on the biome of the user. Plains = Flying, Mountains = Rock, Ocean = Water, Forest = Grass.</v>
      </c>
      <c r="AG1787">
        <v>0</v>
      </c>
      <c r="AH1787">
        <v>0</v>
      </c>
      <c r="AI1787">
        <f t="shared" si="121"/>
        <v>1</v>
      </c>
      <c r="AJ1787" t="s">
        <v>524</v>
      </c>
      <c r="AL1787">
        <v>0</v>
      </c>
      <c r="AM1787" cm="1">
        <f t="array" ref="AM1787">IF(AL1787=1,1,
   IF(ISTEXT(AK1787),1,
   IF(AO1787&gt;1,AM1786,
   IF(AI1787=1,
      IF(SUMPRODUCT((LEN($Y$2:$Y$4096)-LEN(SUBSTITUTE($Y$2:$Y$4096,AA1787,"")))/LEN(AA1787))&gt;0,2,1),
      IF(
         SUMPRODUCT((LEN($Y$2:$Y$4096)-LEN(SUBSTITUTE($Y$2:$Y$4096,AA1787,"")))/LEN(AA1787))
         - SUMPRODUCT((LEN($Y$2:$Y$4096)-LEN(SUBSTITUTE($Y$2:$Y$4096,"Alolan "&amp;AA1787,"")))/LEN("Alolan "&amp;AA1787))
         - SUMPRODUCT((LEN($Y$2:$Y$4096)-LEN(SUBSTITUTE($Y$2:$Y$4096,"Galarian "&amp;AA1787,"")))/LEN("Galarian "&amp;AA1787))
         - SUMPRODUCT((LEN($Y$2:$Y$4096)-LEN(SUBSTITUTE($Y$2:$Y$4096,"Hisuian "&amp;AA1787,"")))/LEN("Hisuian "&amp;AA1787))
         - SUMPRODUCT((LEN($Y$2:$Y$4096)-LEN(SUBSTITUTE($Y$2:$Y$4096,"Paldean "&amp;AA1787,"")))/LEN("Paldean "&amp;AA1787))
      &gt;0,2,1)
   ))))</f>
        <v>2</v>
      </c>
      <c r="AN1787">
        <v>0</v>
      </c>
      <c r="AO1787">
        <v>0</v>
      </c>
    </row>
    <row r="1788" spans="1:41" x14ac:dyDescent="0.25">
      <c r="A1788" t="s">
        <v>6206</v>
      </c>
      <c r="B1788" t="s">
        <v>2429</v>
      </c>
      <c r="C1788" t="s">
        <v>1499</v>
      </c>
      <c r="D1788" t="s">
        <v>1481</v>
      </c>
      <c r="E1788">
        <v>80</v>
      </c>
      <c r="F1788">
        <v>52</v>
      </c>
      <c r="G1788">
        <v>50</v>
      </c>
      <c r="H1788">
        <v>90</v>
      </c>
      <c r="I1788">
        <v>50</v>
      </c>
      <c r="J1788">
        <v>89</v>
      </c>
      <c r="K1788" t="s">
        <v>2430</v>
      </c>
      <c r="L1788" t="s">
        <v>250</v>
      </c>
      <c r="M1788" t="s">
        <v>248</v>
      </c>
      <c r="N1788">
        <v>8.58</v>
      </c>
      <c r="O1788">
        <v>6.2</v>
      </c>
      <c r="R1788">
        <f t="shared" si="118"/>
        <v>9</v>
      </c>
      <c r="S1788">
        <f t="shared" si="119"/>
        <v>6</v>
      </c>
      <c r="T1788">
        <f t="shared" si="120"/>
        <v>15</v>
      </c>
      <c r="U1788" t="s">
        <v>1499</v>
      </c>
      <c r="V1788" t="s">
        <v>1481</v>
      </c>
      <c r="W1788" t="s">
        <v>1536</v>
      </c>
      <c r="X1788" t="s">
        <v>1468</v>
      </c>
      <c r="Z1788" t="str" cm="1">
        <f t="array" ref="Z1788">IF(ISBLANK(AK1788),_xlfn.LET(
    _xlpm.nameBeforeSlash, IF(ISNUMBER(SEARCH("/", Y1788)), LEFT(Y1788, SEARCH("/", Y1788)-1), Y1788),
    _xlpm.matchRow, IFERROR(MATCH(_xlpm.nameBeforeSlash, AA:AA, 0), ""),
    _xlpm.difference, IF(_xlpm.matchRow="", "", ABS((R1788 + S1788)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),IF(ISBLANK(Y1788),"","Hidden"))</f>
        <v/>
      </c>
      <c r="AA1788" t="s">
        <v>6222</v>
      </c>
      <c r="AB1788" t="s">
        <v>6214</v>
      </c>
      <c r="AC1788" t="s">
        <v>6724</v>
      </c>
      <c r="AD1788" t="str">
        <f>_xlfn.XLOOKUP(AC1788,moves!A:A,moves!B:B)</f>
        <v>typeless</v>
      </c>
      <c r="AE1788">
        <f>_xlfn.XLOOKUP(AC1788,moves!A:A,moves!D:D)</f>
        <v>4</v>
      </c>
      <c r="AF1788" t="str">
        <f>_xlfn.XLOOKUP(AC1788,moves!A:A,moves!E:E)</f>
        <v>The type of this move depends on the biome of the user. Plains = Flying, Mountains = Rock, Ocean = Water, Forest = Grass.</v>
      </c>
      <c r="AG1788">
        <v>0</v>
      </c>
      <c r="AH1788">
        <v>0</v>
      </c>
      <c r="AI1788">
        <f t="shared" si="121"/>
        <v>1</v>
      </c>
      <c r="AJ1788" t="s">
        <v>524</v>
      </c>
      <c r="AL1788">
        <v>0</v>
      </c>
      <c r="AM1788" cm="1">
        <f t="array" ref="AM1788">IF(AL1788=1,1,
   IF(ISTEXT(AK1788),1,
   IF(AO1788&gt;1,AM1787,
   IF(AI1788=1,
      IF(SUMPRODUCT((LEN($Y$2:$Y$4096)-LEN(SUBSTITUTE($Y$2:$Y$4096,AA1788,"")))/LEN(AA1788))&gt;0,2,1),
      IF(
         SUMPRODUCT((LEN($Y$2:$Y$4096)-LEN(SUBSTITUTE($Y$2:$Y$4096,AA1788,"")))/LEN(AA1788))
         - SUMPRODUCT((LEN($Y$2:$Y$4096)-LEN(SUBSTITUTE($Y$2:$Y$4096,"Alolan "&amp;AA1788,"")))/LEN("Alolan "&amp;AA1788))
         - SUMPRODUCT((LEN($Y$2:$Y$4096)-LEN(SUBSTITUTE($Y$2:$Y$4096,"Galarian "&amp;AA1788,"")))/LEN("Galarian "&amp;AA1788))
         - SUMPRODUCT((LEN($Y$2:$Y$4096)-LEN(SUBSTITUTE($Y$2:$Y$4096,"Hisuian "&amp;AA1788,"")))/LEN("Hisuian "&amp;AA1788))
         - SUMPRODUCT((LEN($Y$2:$Y$4096)-LEN(SUBSTITUTE($Y$2:$Y$4096,"Paldean "&amp;AA1788,"")))/LEN("Paldean "&amp;AA1788))
      &gt;0,2,1)
   ))))</f>
        <v>2</v>
      </c>
      <c r="AN1788">
        <v>0</v>
      </c>
      <c r="AO1788">
        <v>0</v>
      </c>
    </row>
    <row r="1789" spans="1:41" x14ac:dyDescent="0.25">
      <c r="A1789">
        <v>667</v>
      </c>
      <c r="B1789" t="s">
        <v>2454</v>
      </c>
      <c r="C1789" t="s">
        <v>1479</v>
      </c>
      <c r="D1789" t="s">
        <v>1512</v>
      </c>
      <c r="E1789">
        <v>62</v>
      </c>
      <c r="F1789">
        <v>50</v>
      </c>
      <c r="G1789">
        <v>58</v>
      </c>
      <c r="H1789">
        <v>73</v>
      </c>
      <c r="I1789">
        <v>54</v>
      </c>
      <c r="J1789">
        <v>72</v>
      </c>
      <c r="K1789" t="s">
        <v>2455</v>
      </c>
      <c r="L1789" t="s">
        <v>250</v>
      </c>
      <c r="M1789" t="s">
        <v>251</v>
      </c>
      <c r="N1789">
        <v>7.0299999999999994</v>
      </c>
      <c r="O1789">
        <v>5.8400000000000007</v>
      </c>
      <c r="R1789">
        <f t="shared" si="118"/>
        <v>7</v>
      </c>
      <c r="S1789">
        <f t="shared" si="119"/>
        <v>6</v>
      </c>
      <c r="T1789">
        <f t="shared" si="120"/>
        <v>13</v>
      </c>
      <c r="U1789" t="s">
        <v>1479</v>
      </c>
      <c r="V1789" t="s">
        <v>1512</v>
      </c>
      <c r="W1789" t="s">
        <v>1471</v>
      </c>
      <c r="X1789" t="s">
        <v>1521</v>
      </c>
      <c r="Y1789" t="s">
        <v>7851</v>
      </c>
      <c r="Z1789" cm="1">
        <f t="array" ref="Z1789">IF(ISBLANK(AK1789),_xlfn.LET(
    _xlpm.nameBeforeSlash, IF(ISNUMBER(SEARCH("/", Y1789)), LEFT(Y1789, SEARCH("/", Y1789)-1), Y1789),
    _xlpm.matchRow, IFERROR(MATCH(_xlpm.nameBeforeSlash, AA:AA, 0), ""),
    _xlpm.difference, IF(_xlpm.matchRow="", "", ABS((R1789 + S1789)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),IF(ISBLANK(Y1789),"","Hidden"))</f>
        <v>13</v>
      </c>
      <c r="AA1789" t="s">
        <v>2454</v>
      </c>
      <c r="AC1789" t="s">
        <v>505</v>
      </c>
      <c r="AD1789" t="str">
        <f>_xlfn.XLOOKUP(AC1789,moves!A:A,moves!B:B)</f>
        <v>normal</v>
      </c>
      <c r="AE1789">
        <f>_xlfn.XLOOKUP(AC1789,moves!A:A,moves!D:D)</f>
        <v>3</v>
      </c>
      <c r="AF1789" t="str">
        <f>_xlfn.XLOOKUP(AC1789,moves!A:A,moves!E:E)</f>
        <v>If any status symbols are rolled: Inflict the Paralyzed status on the target.</v>
      </c>
      <c r="AG1789">
        <v>0</v>
      </c>
      <c r="AH1789">
        <v>0</v>
      </c>
      <c r="AI1789">
        <f t="shared" si="121"/>
        <v>0</v>
      </c>
      <c r="AJ1789" t="s">
        <v>524</v>
      </c>
      <c r="AL1789">
        <v>0</v>
      </c>
      <c r="AM1789" cm="1">
        <f t="array" ref="AM1789">IF(AL1789=1,1,
   IF(ISTEXT(AK1789),1,
   IF(AO1789&gt;1,AM1788,
   IF(AI1789=1,
      IF(SUMPRODUCT((LEN($Y$2:$Y$4096)-LEN(SUBSTITUTE($Y$2:$Y$4096,AA1789,"")))/LEN(AA1789))&gt;0,2,1),
      IF(
         SUMPRODUCT((LEN($Y$2:$Y$4096)-LEN(SUBSTITUTE($Y$2:$Y$4096,AA1789,"")))/LEN(AA1789))
         - SUMPRODUCT((LEN($Y$2:$Y$4096)-LEN(SUBSTITUTE($Y$2:$Y$4096,"Alolan "&amp;AA1789,"")))/LEN("Alolan "&amp;AA1789))
         - SUMPRODUCT((LEN($Y$2:$Y$4096)-LEN(SUBSTITUTE($Y$2:$Y$4096,"Galarian "&amp;AA1789,"")))/LEN("Galarian "&amp;AA1789))
         - SUMPRODUCT((LEN($Y$2:$Y$4096)-LEN(SUBSTITUTE($Y$2:$Y$4096,"Hisuian "&amp;AA1789,"")))/LEN("Hisuian "&amp;AA1789))
         - SUMPRODUCT((LEN($Y$2:$Y$4096)-LEN(SUBSTITUTE($Y$2:$Y$4096,"Paldean "&amp;AA1789,"")))/LEN("Paldean "&amp;AA1789))
      &gt;0,2,1)
   ))))</f>
        <v>1</v>
      </c>
      <c r="AN1789">
        <v>0</v>
      </c>
      <c r="AO1789">
        <v>0</v>
      </c>
    </row>
    <row r="1790" spans="1:41" x14ac:dyDescent="0.25">
      <c r="A1790" t="s">
        <v>4454</v>
      </c>
      <c r="B1790" t="s">
        <v>2454</v>
      </c>
      <c r="C1790" t="s">
        <v>1479</v>
      </c>
      <c r="D1790" t="s">
        <v>1512</v>
      </c>
      <c r="E1790">
        <v>62</v>
      </c>
      <c r="F1790">
        <v>50</v>
      </c>
      <c r="G1790">
        <v>58</v>
      </c>
      <c r="H1790">
        <v>73</v>
      </c>
      <c r="I1790">
        <v>54</v>
      </c>
      <c r="J1790">
        <v>72</v>
      </c>
      <c r="K1790" t="s">
        <v>2455</v>
      </c>
      <c r="L1790" t="s">
        <v>250</v>
      </c>
      <c r="M1790" t="s">
        <v>251</v>
      </c>
      <c r="N1790">
        <v>7.0299999999999994</v>
      </c>
      <c r="O1790">
        <v>5.8400000000000007</v>
      </c>
      <c r="R1790">
        <f t="shared" si="118"/>
        <v>7</v>
      </c>
      <c r="S1790">
        <f t="shared" si="119"/>
        <v>6</v>
      </c>
      <c r="T1790">
        <f t="shared" si="120"/>
        <v>13</v>
      </c>
      <c r="U1790" t="s">
        <v>1479</v>
      </c>
      <c r="V1790" t="s">
        <v>1512</v>
      </c>
      <c r="W1790" t="s">
        <v>1471</v>
      </c>
      <c r="X1790" t="s">
        <v>1521</v>
      </c>
      <c r="Y1790" t="s">
        <v>7846</v>
      </c>
      <c r="Z1790" cm="1">
        <f t="array" ref="Z1790">IF(ISBLANK(AK1790),_xlfn.LET(
    _xlpm.nameBeforeSlash, IF(ISNUMBER(SEARCH("/", Y1790)), LEFT(Y1790, SEARCH("/", Y1790)-1), Y1790),
    _xlpm.matchRow, IFERROR(MATCH(_xlpm.nameBeforeSlash, AA:AA, 0), ""),
    _xlpm.difference, IF(_xlpm.matchRow="", "", ABS((R1790 + S1790)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),IF(ISBLANK(Y1790),"","Hidden"))</f>
        <v>13</v>
      </c>
      <c r="AA1790" t="s">
        <v>5726</v>
      </c>
      <c r="AC1790" t="s">
        <v>1085</v>
      </c>
      <c r="AD1790" t="str">
        <f>_xlfn.XLOOKUP(AC1790,moves!A:A,moves!B:B)</f>
        <v>fire</v>
      </c>
      <c r="AE1790">
        <f>_xlfn.XLOOKUP(AC1790,moves!A:A,moves!D:D)</f>
        <v>3</v>
      </c>
      <c r="AF1790" t="str">
        <f>_xlfn.XLOOKUP(AC1790,moves!A:A,moves!E:E)</f>
        <v>Consume an Apricorn from the bag of the target. The target decides which one.</v>
      </c>
      <c r="AG1790">
        <v>0</v>
      </c>
      <c r="AH1790">
        <v>0</v>
      </c>
      <c r="AI1790">
        <f t="shared" si="121"/>
        <v>1</v>
      </c>
      <c r="AJ1790" t="s">
        <v>524</v>
      </c>
      <c r="AL1790">
        <v>0</v>
      </c>
      <c r="AM1790" cm="1">
        <f t="array" ref="AM1790">IF(AL1790=1,1,
   IF(ISTEXT(AK1790),1,
   IF(AO1790&gt;1,AM1789,
   IF(AI1790=1,
      IF(SUMPRODUCT((LEN($Y$2:$Y$4096)-LEN(SUBSTITUTE($Y$2:$Y$4096,AA1790,"")))/LEN(AA1790))&gt;0,2,1),
      IF(
         SUMPRODUCT((LEN($Y$2:$Y$4096)-LEN(SUBSTITUTE($Y$2:$Y$4096,AA1790,"")))/LEN(AA1790))
         - SUMPRODUCT((LEN($Y$2:$Y$4096)-LEN(SUBSTITUTE($Y$2:$Y$4096,"Alolan "&amp;AA1790,"")))/LEN("Alolan "&amp;AA1790))
         - SUMPRODUCT((LEN($Y$2:$Y$4096)-LEN(SUBSTITUTE($Y$2:$Y$4096,"Galarian "&amp;AA1790,"")))/LEN("Galarian "&amp;AA1790))
         - SUMPRODUCT((LEN($Y$2:$Y$4096)-LEN(SUBSTITUTE($Y$2:$Y$4096,"Hisuian "&amp;AA1790,"")))/LEN("Hisuian "&amp;AA1790))
         - SUMPRODUCT((LEN($Y$2:$Y$4096)-LEN(SUBSTITUTE($Y$2:$Y$4096,"Paldean "&amp;AA1790,"")))/LEN("Paldean "&amp;AA1790))
      &gt;0,2,1)
   ))))</f>
        <v>1</v>
      </c>
      <c r="AN1790">
        <v>0</v>
      </c>
      <c r="AO1790">
        <v>0</v>
      </c>
    </row>
    <row r="1791" spans="1:41" x14ac:dyDescent="0.25">
      <c r="A1791">
        <v>668</v>
      </c>
      <c r="B1791" t="s">
        <v>2456</v>
      </c>
      <c r="C1791" t="s">
        <v>1479</v>
      </c>
      <c r="D1791" t="s">
        <v>1512</v>
      </c>
      <c r="E1791">
        <v>86</v>
      </c>
      <c r="F1791">
        <v>68</v>
      </c>
      <c r="G1791">
        <v>72</v>
      </c>
      <c r="H1791">
        <v>109</v>
      </c>
      <c r="I1791">
        <v>66</v>
      </c>
      <c r="J1791">
        <v>106</v>
      </c>
      <c r="K1791" t="s">
        <v>1805</v>
      </c>
      <c r="L1791" t="s">
        <v>250</v>
      </c>
      <c r="M1791" t="s">
        <v>251</v>
      </c>
      <c r="N1791">
        <v>10.370000000000001</v>
      </c>
      <c r="O1791">
        <v>7.58</v>
      </c>
      <c r="R1791">
        <f t="shared" si="118"/>
        <v>10</v>
      </c>
      <c r="S1791">
        <f t="shared" si="119"/>
        <v>8</v>
      </c>
      <c r="T1791">
        <f t="shared" si="120"/>
        <v>18</v>
      </c>
      <c r="U1791" t="s">
        <v>1479</v>
      </c>
      <c r="V1791" t="s">
        <v>1512</v>
      </c>
      <c r="W1791" t="s">
        <v>1471</v>
      </c>
      <c r="X1791" t="s">
        <v>1521</v>
      </c>
      <c r="Z1791" t="str" cm="1">
        <f t="array" ref="Z1791">IF(ISBLANK(AK1791),_xlfn.LET(
    _xlpm.nameBeforeSlash, IF(ISNUMBER(SEARCH("/", Y1791)), LEFT(Y1791, SEARCH("/", Y1791)-1), Y1791),
    _xlpm.matchRow, IFERROR(MATCH(_xlpm.nameBeforeSlash, AA:AA, 0), ""),
    _xlpm.difference, IF(_xlpm.matchRow="", "", ABS((R1791 + S1791)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),IF(ISBLANK(Y1791),"","Hidden"))</f>
        <v/>
      </c>
      <c r="AA1791" t="s">
        <v>7851</v>
      </c>
      <c r="AC1791" t="s">
        <v>1278</v>
      </c>
      <c r="AD1791" t="str">
        <f>_xlfn.XLOOKUP(AC1791,moves!A:A,moves!B:B)</f>
        <v>normal</v>
      </c>
      <c r="AE1791">
        <f>_xlfn.XLOOKUP(AC1791,moves!A:A,moves!D:D)</f>
        <v>1</v>
      </c>
      <c r="AF1791" t="str">
        <f>_xlfn.XLOOKUP(AC1791,moves!A:A,moves!E:E)</f>
        <v>Add 1 critical hit or 1 status symbol to the roll.</v>
      </c>
      <c r="AG1791">
        <v>0</v>
      </c>
      <c r="AH1791">
        <v>0</v>
      </c>
      <c r="AI1791">
        <f t="shared" si="121"/>
        <v>0</v>
      </c>
      <c r="AJ1791" t="s">
        <v>525</v>
      </c>
      <c r="AL1791">
        <v>0</v>
      </c>
      <c r="AM1791" cm="1">
        <f t="array" ref="AM1791">IF(AL1791=1,1,
   IF(ISTEXT(AK1791),1,
   IF(AO1791&gt;1,AM1790,
   IF(AI1791=1,
      IF(SUMPRODUCT((LEN($Y$2:$Y$4096)-LEN(SUBSTITUTE($Y$2:$Y$4096,AA1791,"")))/LEN(AA1791))&gt;0,2,1),
      IF(
         SUMPRODUCT((LEN($Y$2:$Y$4096)-LEN(SUBSTITUTE($Y$2:$Y$4096,AA1791,"")))/LEN(AA1791))
         - SUMPRODUCT((LEN($Y$2:$Y$4096)-LEN(SUBSTITUTE($Y$2:$Y$4096,"Alolan "&amp;AA1791,"")))/LEN("Alolan "&amp;AA1791))
         - SUMPRODUCT((LEN($Y$2:$Y$4096)-LEN(SUBSTITUTE($Y$2:$Y$4096,"Galarian "&amp;AA1791,"")))/LEN("Galarian "&amp;AA1791))
         - SUMPRODUCT((LEN($Y$2:$Y$4096)-LEN(SUBSTITUTE($Y$2:$Y$4096,"Hisuian "&amp;AA1791,"")))/LEN("Hisuian "&amp;AA1791))
         - SUMPRODUCT((LEN($Y$2:$Y$4096)-LEN(SUBSTITUTE($Y$2:$Y$4096,"Paldean "&amp;AA1791,"")))/LEN("Paldean "&amp;AA1791))
      &gt;0,2,1)
   ))))</f>
        <v>2</v>
      </c>
      <c r="AN1791">
        <v>0</v>
      </c>
      <c r="AO1791">
        <v>0</v>
      </c>
    </row>
    <row r="1792" spans="1:41" x14ac:dyDescent="0.25">
      <c r="A1792" t="s">
        <v>4455</v>
      </c>
      <c r="B1792" t="s">
        <v>2456</v>
      </c>
      <c r="C1792" t="s">
        <v>1479</v>
      </c>
      <c r="D1792" t="s">
        <v>1512</v>
      </c>
      <c r="E1792">
        <v>86</v>
      </c>
      <c r="F1792">
        <v>68</v>
      </c>
      <c r="G1792">
        <v>72</v>
      </c>
      <c r="H1792">
        <v>109</v>
      </c>
      <c r="I1792">
        <v>66</v>
      </c>
      <c r="J1792">
        <v>106</v>
      </c>
      <c r="K1792" t="s">
        <v>1805</v>
      </c>
      <c r="L1792" t="s">
        <v>250</v>
      </c>
      <c r="M1792" t="s">
        <v>251</v>
      </c>
      <c r="N1792">
        <v>10.370000000000001</v>
      </c>
      <c r="O1792">
        <v>7.58</v>
      </c>
      <c r="R1792">
        <f t="shared" si="118"/>
        <v>10</v>
      </c>
      <c r="S1792">
        <f t="shared" si="119"/>
        <v>8</v>
      </c>
      <c r="T1792">
        <f t="shared" si="120"/>
        <v>18</v>
      </c>
      <c r="U1792" t="s">
        <v>1479</v>
      </c>
      <c r="V1792" t="s">
        <v>1512</v>
      </c>
      <c r="W1792" t="s">
        <v>1471</v>
      </c>
      <c r="X1792" t="s">
        <v>1521</v>
      </c>
      <c r="Z1792" t="str" cm="1">
        <f t="array" ref="Z1792">IF(ISBLANK(AK1792),_xlfn.LET(
    _xlpm.nameBeforeSlash, IF(ISNUMBER(SEARCH("/", Y1792)), LEFT(Y1792, SEARCH("/", Y1792)-1), Y1792),
    _xlpm.matchRow, IFERROR(MATCH(_xlpm.nameBeforeSlash, AA:AA, 0), ""),
    _xlpm.difference, IF(_xlpm.matchRow="", "", ABS((R1792 + S1792)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),IF(ISBLANK(Y1792),"","Hidden"))</f>
        <v/>
      </c>
      <c r="AA1792" t="s">
        <v>7846</v>
      </c>
      <c r="AC1792" t="s">
        <v>414</v>
      </c>
      <c r="AD1792" t="str">
        <f>_xlfn.XLOOKUP(AC1792,moves!A:A,moves!B:B)</f>
        <v>fire</v>
      </c>
      <c r="AE1792">
        <f>_xlfn.XLOOKUP(AC1792,moves!A:A,moves!D:D)</f>
        <v>4</v>
      </c>
      <c r="AF1792" t="str">
        <f>_xlfn.XLOOKUP(AC1792,moves!A:A,moves!E:E)</f>
        <v>If any status symbols are rolled: Inflict the Burned status on the target.</v>
      </c>
      <c r="AG1792">
        <v>0</v>
      </c>
      <c r="AH1792">
        <v>0</v>
      </c>
      <c r="AI1792">
        <f t="shared" si="121"/>
        <v>1</v>
      </c>
      <c r="AJ1792" t="s">
        <v>525</v>
      </c>
      <c r="AL1792">
        <v>0</v>
      </c>
      <c r="AM1792" cm="1">
        <f t="array" ref="AM1792">IF(AL1792=1,1,
   IF(ISTEXT(AK1792),1,
   IF(AO1792&gt;1,AM1791,
   IF(AI1792=1,
      IF(SUMPRODUCT((LEN($Y$2:$Y$4096)-LEN(SUBSTITUTE($Y$2:$Y$4096,AA1792,"")))/LEN(AA1792))&gt;0,2,1),
      IF(
         SUMPRODUCT((LEN($Y$2:$Y$4096)-LEN(SUBSTITUTE($Y$2:$Y$4096,AA1792,"")))/LEN(AA1792))
         - SUMPRODUCT((LEN($Y$2:$Y$4096)-LEN(SUBSTITUTE($Y$2:$Y$4096,"Alolan "&amp;AA1792,"")))/LEN("Alolan "&amp;AA1792))
         - SUMPRODUCT((LEN($Y$2:$Y$4096)-LEN(SUBSTITUTE($Y$2:$Y$4096,"Galarian "&amp;AA1792,"")))/LEN("Galarian "&amp;AA1792))
         - SUMPRODUCT((LEN($Y$2:$Y$4096)-LEN(SUBSTITUTE($Y$2:$Y$4096,"Hisuian "&amp;AA1792,"")))/LEN("Hisuian "&amp;AA1792))
         - SUMPRODUCT((LEN($Y$2:$Y$4096)-LEN(SUBSTITUTE($Y$2:$Y$4096,"Paldean "&amp;AA1792,"")))/LEN("Paldean "&amp;AA1792))
      &gt;0,2,1)
   ))))</f>
        <v>2</v>
      </c>
      <c r="AN1792">
        <v>0</v>
      </c>
      <c r="AO1792">
        <v>0</v>
      </c>
    </row>
    <row r="1793" spans="1:41" x14ac:dyDescent="0.25">
      <c r="A1793">
        <v>669</v>
      </c>
      <c r="B1793" t="s">
        <v>8601</v>
      </c>
      <c r="C1793" t="s">
        <v>1536</v>
      </c>
      <c r="D1793"/>
      <c r="E1793">
        <v>44</v>
      </c>
      <c r="F1793">
        <v>38</v>
      </c>
      <c r="G1793">
        <v>39</v>
      </c>
      <c r="H1793">
        <v>61</v>
      </c>
      <c r="I1793">
        <v>79</v>
      </c>
      <c r="J1793">
        <v>42</v>
      </c>
      <c r="K1793" t="s">
        <v>2457</v>
      </c>
      <c r="L1793" t="s">
        <v>250</v>
      </c>
      <c r="M1793" t="s">
        <v>249</v>
      </c>
      <c r="N1793">
        <v>5.1099999999999994</v>
      </c>
      <c r="O1793">
        <v>5.3</v>
      </c>
      <c r="R1793">
        <f t="shared" si="118"/>
        <v>5</v>
      </c>
      <c r="S1793">
        <f t="shared" si="119"/>
        <v>5</v>
      </c>
      <c r="T1793">
        <f t="shared" si="120"/>
        <v>10</v>
      </c>
      <c r="U1793" t="s">
        <v>1536</v>
      </c>
      <c r="V1793" t="s">
        <v>1468</v>
      </c>
      <c r="W1793" t="s">
        <v>1490</v>
      </c>
      <c r="X1793" t="s">
        <v>429</v>
      </c>
      <c r="Y1793" t="s">
        <v>8614</v>
      </c>
      <c r="Z1793" cm="1">
        <f t="array" ref="Z1793">IF(ISBLANK(AK1793),_xlfn.LET(
    _xlpm.nameBeforeSlash, IF(ISNUMBER(SEARCH("/", Y1793)), LEFT(Y1793, SEARCH("/", Y1793)-1), Y1793),
    _xlpm.matchRow, IFERROR(MATCH(_xlpm.nameBeforeSlash, AA:AA, 0), ""),
    _xlpm.difference, IF(_xlpm.matchRow="", "", ABS((R1793 + S1793)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),IF(ISBLANK(Y1793),"","Hidden"))</f>
        <v>7</v>
      </c>
      <c r="AA1793" t="s">
        <v>8602</v>
      </c>
      <c r="AB1793" t="s">
        <v>8603</v>
      </c>
      <c r="AC1793" t="s">
        <v>1025</v>
      </c>
      <c r="AD1793" t="str">
        <f>_xlfn.XLOOKUP(AC1793,moves!A:A,moves!B:B)</f>
        <v>fairy</v>
      </c>
      <c r="AE1793">
        <f>_xlfn.XLOOKUP(AC1793,moves!A:A,moves!D:D)</f>
        <v>2</v>
      </c>
      <c r="AF1793" t="str">
        <f>_xlfn.XLOOKUP(AC1793,moves!A:A,moves!E:E)</f>
        <v>When the target is next attacked: Add 1 regular hit to the roll.</v>
      </c>
      <c r="AG1793">
        <v>0</v>
      </c>
      <c r="AH1793">
        <v>0</v>
      </c>
      <c r="AI1793">
        <f t="shared" si="121"/>
        <v>0</v>
      </c>
      <c r="AJ1793" t="s">
        <v>523</v>
      </c>
      <c r="AL1793">
        <v>0</v>
      </c>
      <c r="AM1793" cm="1">
        <f t="array" ref="AM1793">IF(AL1793=1,1,
   IF(ISTEXT(AK1793),1,
   IF(AO1793&gt;1,AM1792,
   IF(AI1793=1,
      IF(SUMPRODUCT((LEN($Y$2:$Y$4096)-LEN(SUBSTITUTE($Y$2:$Y$4096,AA1793,"")))/LEN(AA1793))&gt;0,2,1),
      IF(
         SUMPRODUCT((LEN($Y$2:$Y$4096)-LEN(SUBSTITUTE($Y$2:$Y$4096,AA1793,"")))/LEN(AA1793))
         - SUMPRODUCT((LEN($Y$2:$Y$4096)-LEN(SUBSTITUTE($Y$2:$Y$4096,"Alolan "&amp;AA1793,"")))/LEN("Alolan "&amp;AA1793))
         - SUMPRODUCT((LEN($Y$2:$Y$4096)-LEN(SUBSTITUTE($Y$2:$Y$4096,"Galarian "&amp;AA1793,"")))/LEN("Galarian "&amp;AA1793))
         - SUMPRODUCT((LEN($Y$2:$Y$4096)-LEN(SUBSTITUTE($Y$2:$Y$4096,"Hisuian "&amp;AA1793,"")))/LEN("Hisuian "&amp;AA1793))
         - SUMPRODUCT((LEN($Y$2:$Y$4096)-LEN(SUBSTITUTE($Y$2:$Y$4096,"Paldean "&amp;AA1793,"")))/LEN("Paldean "&amp;AA1793))
      &gt;0,2,1)
   ))))</f>
        <v>1</v>
      </c>
      <c r="AN1793">
        <v>0</v>
      </c>
      <c r="AO1793">
        <v>0</v>
      </c>
    </row>
    <row r="1794" spans="1:41" x14ac:dyDescent="0.25">
      <c r="A1794" t="s">
        <v>4456</v>
      </c>
      <c r="B1794" t="s">
        <v>8601</v>
      </c>
      <c r="C1794" t="s">
        <v>1536</v>
      </c>
      <c r="D1794"/>
      <c r="E1794">
        <v>44</v>
      </c>
      <c r="F1794">
        <v>38</v>
      </c>
      <c r="G1794">
        <v>39</v>
      </c>
      <c r="H1794">
        <v>61</v>
      </c>
      <c r="I1794">
        <v>79</v>
      </c>
      <c r="J1794">
        <v>42</v>
      </c>
      <c r="K1794" t="s">
        <v>2457</v>
      </c>
      <c r="L1794" t="s">
        <v>250</v>
      </c>
      <c r="M1794" t="s">
        <v>249</v>
      </c>
      <c r="N1794">
        <v>5.1099999999999994</v>
      </c>
      <c r="O1794">
        <v>5.3</v>
      </c>
      <c r="R1794">
        <f t="shared" ref="R1794:R1857" si="122">MROUND(N1794,1)+P1794</f>
        <v>5</v>
      </c>
      <c r="S1794">
        <f t="shared" ref="S1794:S1857" si="123">MROUND(O1794,1)+Q1794</f>
        <v>5</v>
      </c>
      <c r="T1794">
        <f t="shared" si="120"/>
        <v>10</v>
      </c>
      <c r="U1794" t="s">
        <v>1536</v>
      </c>
      <c r="V1794" t="s">
        <v>1468</v>
      </c>
      <c r="W1794" t="s">
        <v>1490</v>
      </c>
      <c r="X1794" t="s">
        <v>429</v>
      </c>
      <c r="Y1794" t="s">
        <v>8615</v>
      </c>
      <c r="Z1794" cm="1">
        <f t="array" ref="Z1794">IF(ISBLANK(AK1794),_xlfn.LET(
    _xlpm.nameBeforeSlash, IF(ISNUMBER(SEARCH("/", Y1794)), LEFT(Y1794, SEARCH("/", Y1794)-1), Y1794),
    _xlpm.matchRow, IFERROR(MATCH(_xlpm.nameBeforeSlash, AA:AA, 0), ""),
    _xlpm.difference, IF(_xlpm.matchRow="", "", ABS((R1794 + S1794)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),IF(ISBLANK(Y1794),"","Hidden"))</f>
        <v>7</v>
      </c>
      <c r="AA1794" t="s">
        <v>8604</v>
      </c>
      <c r="AB1794" t="s">
        <v>8605</v>
      </c>
      <c r="AC1794" t="s">
        <v>1023</v>
      </c>
      <c r="AD1794" t="str">
        <f>_xlfn.XLOOKUP(AC1794,moves!A:A,moves!B:B)</f>
        <v>fairy</v>
      </c>
      <c r="AE1794">
        <f>_xlfn.XLOOKUP(AC1794,moves!A:A,moves!D:D)</f>
        <v>2</v>
      </c>
      <c r="AF1794" t="str">
        <f>_xlfn.XLOOKUP(AC1794,moves!A:A,moves!E:E)</f>
        <v>When the target next attacks: Remove 1 critical hit from the roll.</v>
      </c>
      <c r="AG1794">
        <v>0</v>
      </c>
      <c r="AH1794">
        <v>0</v>
      </c>
      <c r="AI1794">
        <f t="shared" si="121"/>
        <v>1</v>
      </c>
      <c r="AJ1794" t="s">
        <v>523</v>
      </c>
      <c r="AL1794">
        <v>0</v>
      </c>
      <c r="AM1794" cm="1">
        <f t="array" ref="AM1794">IF(AL1794=1,1,
   IF(ISTEXT(AK1794),1,
   IF(AO1794&gt;1,AM1793,
   IF(AI1794=1,
      IF(SUMPRODUCT((LEN($Y$2:$Y$4096)-LEN(SUBSTITUTE($Y$2:$Y$4096,AA1794,"")))/LEN(AA1794))&gt;0,2,1),
      IF(
         SUMPRODUCT((LEN($Y$2:$Y$4096)-LEN(SUBSTITUTE($Y$2:$Y$4096,AA1794,"")))/LEN(AA1794))
         - SUMPRODUCT((LEN($Y$2:$Y$4096)-LEN(SUBSTITUTE($Y$2:$Y$4096,"Alolan "&amp;AA1794,"")))/LEN("Alolan "&amp;AA1794))
         - SUMPRODUCT((LEN($Y$2:$Y$4096)-LEN(SUBSTITUTE($Y$2:$Y$4096,"Galarian "&amp;AA1794,"")))/LEN("Galarian "&amp;AA1794))
         - SUMPRODUCT((LEN($Y$2:$Y$4096)-LEN(SUBSTITUTE($Y$2:$Y$4096,"Hisuian "&amp;AA1794,"")))/LEN("Hisuian "&amp;AA1794))
         - SUMPRODUCT((LEN($Y$2:$Y$4096)-LEN(SUBSTITUTE($Y$2:$Y$4096,"Paldean "&amp;AA1794,"")))/LEN("Paldean "&amp;AA1794))
      &gt;0,2,1)
   ))))</f>
        <v>1</v>
      </c>
      <c r="AN1794">
        <v>0</v>
      </c>
      <c r="AO1794">
        <v>0</v>
      </c>
    </row>
    <row r="1795" spans="1:41" x14ac:dyDescent="0.25">
      <c r="A1795">
        <v>670</v>
      </c>
      <c r="B1795" t="s">
        <v>2458</v>
      </c>
      <c r="C1795" t="s">
        <v>1536</v>
      </c>
      <c r="D1795"/>
      <c r="E1795">
        <v>54</v>
      </c>
      <c r="F1795">
        <v>45</v>
      </c>
      <c r="G1795">
        <v>47</v>
      </c>
      <c r="H1795">
        <v>75</v>
      </c>
      <c r="I1795">
        <v>98</v>
      </c>
      <c r="J1795">
        <v>52</v>
      </c>
      <c r="K1795" t="s">
        <v>2457</v>
      </c>
      <c r="L1795" t="s">
        <v>250</v>
      </c>
      <c r="M1795" t="s">
        <v>249</v>
      </c>
      <c r="N1795">
        <v>6.2799999999999994</v>
      </c>
      <c r="O1795">
        <v>6.51</v>
      </c>
      <c r="R1795">
        <f t="shared" si="122"/>
        <v>6</v>
      </c>
      <c r="S1795">
        <f t="shared" si="123"/>
        <v>7</v>
      </c>
      <c r="T1795">
        <f t="shared" si="120"/>
        <v>13</v>
      </c>
      <c r="U1795" t="s">
        <v>1536</v>
      </c>
      <c r="V1795" t="s">
        <v>1468</v>
      </c>
      <c r="W1795" t="s">
        <v>1490</v>
      </c>
      <c r="X1795" t="s">
        <v>429</v>
      </c>
      <c r="Y1795" t="s">
        <v>8616</v>
      </c>
      <c r="Z1795" cm="1">
        <f t="array" ref="Z1795">IF(ISBLANK(AK1795),_xlfn.LET(
    _xlpm.nameBeforeSlash, IF(ISNUMBER(SEARCH("/", Y1795)), LEFT(Y1795, SEARCH("/", Y1795)-1), Y1795),
    _xlpm.matchRow, IFERROR(MATCH(_xlpm.nameBeforeSlash, AA:AA, 0), ""),
    _xlpm.difference, IF(_xlpm.matchRow="", "", ABS((R1795 + S1795)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),IF(ISBLANK(Y1795),"","Hidden"))</f>
        <v>14</v>
      </c>
      <c r="AA1795" t="s">
        <v>8614</v>
      </c>
      <c r="AC1795" t="s">
        <v>1149</v>
      </c>
      <c r="AD1795" t="str">
        <f>_xlfn.XLOOKUP(AC1795,moves!A:A,moves!B:B)</f>
        <v>grass</v>
      </c>
      <c r="AE1795">
        <f>_xlfn.XLOOKUP(AC1795,moves!A:A,moves!D:D)</f>
        <v>3</v>
      </c>
      <c r="AF1795" t="str">
        <f>_xlfn.XLOOKUP(AC1795,moves!A:A,moves!E:E)</f>
        <v>Status symbols deal +1 damage.</v>
      </c>
      <c r="AG1795">
        <v>0</v>
      </c>
      <c r="AH1795">
        <v>0</v>
      </c>
      <c r="AI1795">
        <f t="shared" si="121"/>
        <v>0</v>
      </c>
      <c r="AJ1795" t="s">
        <v>524</v>
      </c>
      <c r="AL1795">
        <v>0</v>
      </c>
      <c r="AM1795" cm="1">
        <f t="array" ref="AM1795">IF(AL1795=1,1,
   IF(ISTEXT(AK1795),1,
   IF(AO1795&gt;1,AM1794,
   IF(AI1795=1,
      IF(SUMPRODUCT((LEN($Y$2:$Y$4096)-LEN(SUBSTITUTE($Y$2:$Y$4096,AA1795,"")))/LEN(AA1795))&gt;0,2,1),
      IF(
         SUMPRODUCT((LEN($Y$2:$Y$4096)-LEN(SUBSTITUTE($Y$2:$Y$4096,AA1795,"")))/LEN(AA1795))
         - SUMPRODUCT((LEN($Y$2:$Y$4096)-LEN(SUBSTITUTE($Y$2:$Y$4096,"Alolan "&amp;AA1795,"")))/LEN("Alolan "&amp;AA1795))
         - SUMPRODUCT((LEN($Y$2:$Y$4096)-LEN(SUBSTITUTE($Y$2:$Y$4096,"Galarian "&amp;AA1795,"")))/LEN("Galarian "&amp;AA1795))
         - SUMPRODUCT((LEN($Y$2:$Y$4096)-LEN(SUBSTITUTE($Y$2:$Y$4096,"Hisuian "&amp;AA1795,"")))/LEN("Hisuian "&amp;AA1795))
         - SUMPRODUCT((LEN($Y$2:$Y$4096)-LEN(SUBSTITUTE($Y$2:$Y$4096,"Paldean "&amp;AA1795,"")))/LEN("Paldean "&amp;AA1795))
      &gt;0,2,1)
   ))))</f>
        <v>2</v>
      </c>
      <c r="AN1795">
        <v>0</v>
      </c>
      <c r="AO1795">
        <v>0</v>
      </c>
    </row>
    <row r="1796" spans="1:41" x14ac:dyDescent="0.25">
      <c r="A1796" t="s">
        <v>3111</v>
      </c>
      <c r="B1796" t="s">
        <v>2458</v>
      </c>
      <c r="C1796" t="s">
        <v>1536</v>
      </c>
      <c r="D1796"/>
      <c r="E1796">
        <v>74</v>
      </c>
      <c r="F1796">
        <v>65</v>
      </c>
      <c r="G1796">
        <v>67</v>
      </c>
      <c r="H1796">
        <v>125</v>
      </c>
      <c r="I1796">
        <v>128</v>
      </c>
      <c r="J1796">
        <v>92</v>
      </c>
      <c r="K1796" t="s">
        <v>2457</v>
      </c>
      <c r="L1796" t="s">
        <v>250</v>
      </c>
      <c r="M1796" t="s">
        <v>249</v>
      </c>
      <c r="N1796">
        <v>10.580000000000002</v>
      </c>
      <c r="O1796">
        <v>8.8099999999999987</v>
      </c>
      <c r="R1796">
        <f t="shared" si="122"/>
        <v>11</v>
      </c>
      <c r="S1796">
        <f t="shared" si="123"/>
        <v>9</v>
      </c>
      <c r="T1796">
        <f t="shared" si="120"/>
        <v>20</v>
      </c>
      <c r="U1796" t="s">
        <v>1536</v>
      </c>
      <c r="V1796" t="s">
        <v>1468</v>
      </c>
      <c r="W1796" t="s">
        <v>1490</v>
      </c>
      <c r="X1796" t="s">
        <v>429</v>
      </c>
      <c r="Z1796" t="str" cm="1">
        <f t="array" ref="Z1796">IF(ISBLANK(AK1796),_xlfn.LET(
    _xlpm.nameBeforeSlash, IF(ISNUMBER(SEARCH("/", Y1796)), LEFT(Y1796, SEARCH("/", Y1796)-1), Y1796),
    _xlpm.matchRow, IFERROR(MATCH(_xlpm.nameBeforeSlash, AA:AA, 0), ""),
    _xlpm.difference, IF(_xlpm.matchRow="", "", ABS((R1796 + S1796)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),IF(ISBLANK(Y1796),"","Hidden"))</f>
        <v/>
      </c>
      <c r="AA1796" t="s">
        <v>8593</v>
      </c>
      <c r="AB1796" t="s">
        <v>2459</v>
      </c>
      <c r="AC1796" t="s">
        <v>1013</v>
      </c>
      <c r="AD1796" t="str">
        <f>_xlfn.XLOOKUP(AC1796,moves!A:A,moves!B:B)</f>
        <v>fairy</v>
      </c>
      <c r="AE1796">
        <f>_xlfn.XLOOKUP(AC1796,moves!A:A,moves!D:D)</f>
        <v>8</v>
      </c>
      <c r="AF1796" t="str">
        <f>_xlfn.XLOOKUP(AC1796,moves!A:A,moves!E:E)</f>
        <v>The user takes damage equal to half its base health, rounded up.</v>
      </c>
      <c r="AG1796">
        <v>0</v>
      </c>
      <c r="AH1796">
        <v>0</v>
      </c>
      <c r="AI1796">
        <f t="shared" si="121"/>
        <v>0</v>
      </c>
      <c r="AJ1796" t="s">
        <v>525</v>
      </c>
      <c r="AL1796">
        <v>0</v>
      </c>
      <c r="AM1796" cm="1">
        <f t="array" ref="AM1796">IF(AL1796=1,1,
   IF(ISTEXT(AK1796),1,
   IF(AO1796&gt;1,AM1795,
   IF(AI1796=1,
      IF(SUMPRODUCT((LEN($Y$2:$Y$4096)-LEN(SUBSTITUTE($Y$2:$Y$4096,AA1796,"")))/LEN(AA1796))&gt;0,2,1),
      IF(
         SUMPRODUCT((LEN($Y$2:$Y$4096)-LEN(SUBSTITUTE($Y$2:$Y$4096,AA1796,"")))/LEN(AA1796))
         - SUMPRODUCT((LEN($Y$2:$Y$4096)-LEN(SUBSTITUTE($Y$2:$Y$4096,"Alolan "&amp;AA1796,"")))/LEN("Alolan "&amp;AA1796))
         - SUMPRODUCT((LEN($Y$2:$Y$4096)-LEN(SUBSTITUTE($Y$2:$Y$4096,"Galarian "&amp;AA1796,"")))/LEN("Galarian "&amp;AA1796))
         - SUMPRODUCT((LEN($Y$2:$Y$4096)-LEN(SUBSTITUTE($Y$2:$Y$4096,"Hisuian "&amp;AA1796,"")))/LEN("Hisuian "&amp;AA1796))
         - SUMPRODUCT((LEN($Y$2:$Y$4096)-LEN(SUBSTITUTE($Y$2:$Y$4096,"Paldean "&amp;AA1796,"")))/LEN("Paldean "&amp;AA1796))
      &gt;0,2,1)
   ))))</f>
        <v>1</v>
      </c>
      <c r="AN1796">
        <v>0</v>
      </c>
      <c r="AO1796">
        <v>0</v>
      </c>
    </row>
    <row r="1797" spans="1:41" x14ac:dyDescent="0.25">
      <c r="A1797" t="s">
        <v>4457</v>
      </c>
      <c r="B1797" t="s">
        <v>2458</v>
      </c>
      <c r="C1797" t="s">
        <v>1536</v>
      </c>
      <c r="D1797"/>
      <c r="E1797">
        <v>54</v>
      </c>
      <c r="F1797">
        <v>45</v>
      </c>
      <c r="G1797">
        <v>47</v>
      </c>
      <c r="H1797">
        <v>75</v>
      </c>
      <c r="I1797">
        <v>98</v>
      </c>
      <c r="J1797">
        <v>52</v>
      </c>
      <c r="K1797" t="s">
        <v>2457</v>
      </c>
      <c r="L1797" t="s">
        <v>250</v>
      </c>
      <c r="M1797" t="s">
        <v>249</v>
      </c>
      <c r="N1797">
        <v>6.2799999999999994</v>
      </c>
      <c r="O1797">
        <v>6.51</v>
      </c>
      <c r="R1797">
        <f t="shared" si="122"/>
        <v>6</v>
      </c>
      <c r="S1797">
        <f t="shared" si="123"/>
        <v>7</v>
      </c>
      <c r="T1797">
        <f t="shared" si="120"/>
        <v>13</v>
      </c>
      <c r="U1797" t="s">
        <v>1536</v>
      </c>
      <c r="V1797" t="s">
        <v>1468</v>
      </c>
      <c r="W1797" t="s">
        <v>1490</v>
      </c>
      <c r="X1797" t="s">
        <v>429</v>
      </c>
      <c r="Y1797" t="s">
        <v>8617</v>
      </c>
      <c r="Z1797" cm="1">
        <f t="array" ref="Z1797">IF(ISBLANK(AK1797),_xlfn.LET(
    _xlpm.nameBeforeSlash, IF(ISNUMBER(SEARCH("/", Y1797)), LEFT(Y1797, SEARCH("/", Y1797)-1), Y1797),
    _xlpm.matchRow, IFERROR(MATCH(_xlpm.nameBeforeSlash, AA:AA, 0), ""),
    _xlpm.difference, IF(_xlpm.matchRow="", "", ABS((R1797 + S1797)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),IF(ISBLANK(Y1797),"","Hidden"))</f>
        <v>14</v>
      </c>
      <c r="AA1797" t="s">
        <v>8615</v>
      </c>
      <c r="AC1797" t="s">
        <v>6664</v>
      </c>
      <c r="AD1797" t="str">
        <f>_xlfn.XLOOKUP(AC1797,moves!A:A,moves!B:B)</f>
        <v>grass</v>
      </c>
      <c r="AE1797">
        <f>_xlfn.XLOOKUP(AC1797,moves!A:A,moves!D:D)</f>
        <v>4</v>
      </c>
      <c r="AF1797" t="str">
        <f>_xlfn.XLOOKUP(AC1797,moves!A:A,moves!E:E)</f>
        <v>When the target is next attacked: Add 1 regular hit to the roll.</v>
      </c>
      <c r="AG1797">
        <v>0</v>
      </c>
      <c r="AH1797">
        <v>0</v>
      </c>
      <c r="AI1797">
        <f t="shared" si="121"/>
        <v>1</v>
      </c>
      <c r="AJ1797" t="s">
        <v>524</v>
      </c>
      <c r="AL1797">
        <v>0</v>
      </c>
      <c r="AM1797" cm="1">
        <f t="array" ref="AM1797">IF(AL1797=1,1,
   IF(ISTEXT(AK1797),1,
   IF(AO1797&gt;1,AM1796,
   IF(AI1797=1,
      IF(SUMPRODUCT((LEN($Y$2:$Y$4096)-LEN(SUBSTITUTE($Y$2:$Y$4096,AA1797,"")))/LEN(AA1797))&gt;0,2,1),
      IF(
         SUMPRODUCT((LEN($Y$2:$Y$4096)-LEN(SUBSTITUTE($Y$2:$Y$4096,AA1797,"")))/LEN(AA1797))
         - SUMPRODUCT((LEN($Y$2:$Y$4096)-LEN(SUBSTITUTE($Y$2:$Y$4096,"Alolan "&amp;AA1797,"")))/LEN("Alolan "&amp;AA1797))
         - SUMPRODUCT((LEN($Y$2:$Y$4096)-LEN(SUBSTITUTE($Y$2:$Y$4096,"Galarian "&amp;AA1797,"")))/LEN("Galarian "&amp;AA1797))
         - SUMPRODUCT((LEN($Y$2:$Y$4096)-LEN(SUBSTITUTE($Y$2:$Y$4096,"Hisuian "&amp;AA1797,"")))/LEN("Hisuian "&amp;AA1797))
         - SUMPRODUCT((LEN($Y$2:$Y$4096)-LEN(SUBSTITUTE($Y$2:$Y$4096,"Paldean "&amp;AA1797,"")))/LEN("Paldean "&amp;AA1797))
      &gt;0,2,1)
   ))))</f>
        <v>2</v>
      </c>
      <c r="AN1797">
        <v>0</v>
      </c>
      <c r="AO1797">
        <v>0</v>
      </c>
    </row>
    <row r="1798" spans="1:41" x14ac:dyDescent="0.25">
      <c r="A1798" t="s">
        <v>4458</v>
      </c>
      <c r="B1798" t="s">
        <v>2458</v>
      </c>
      <c r="C1798" t="s">
        <v>1536</v>
      </c>
      <c r="D1798"/>
      <c r="E1798">
        <v>74</v>
      </c>
      <c r="F1798">
        <v>65</v>
      </c>
      <c r="G1798">
        <v>67</v>
      </c>
      <c r="H1798">
        <v>125</v>
      </c>
      <c r="I1798">
        <v>128</v>
      </c>
      <c r="J1798">
        <v>92</v>
      </c>
      <c r="K1798" t="s">
        <v>2457</v>
      </c>
      <c r="L1798" t="s">
        <v>250</v>
      </c>
      <c r="M1798" t="s">
        <v>249</v>
      </c>
      <c r="N1798">
        <v>10.580000000000002</v>
      </c>
      <c r="O1798">
        <v>8.8099999999999987</v>
      </c>
      <c r="R1798">
        <f t="shared" si="122"/>
        <v>11</v>
      </c>
      <c r="S1798">
        <f t="shared" si="123"/>
        <v>9</v>
      </c>
      <c r="T1798">
        <f t="shared" si="120"/>
        <v>20</v>
      </c>
      <c r="U1798" t="s">
        <v>1536</v>
      </c>
      <c r="V1798" t="s">
        <v>1468</v>
      </c>
      <c r="W1798" t="s">
        <v>1490</v>
      </c>
      <c r="X1798" t="s">
        <v>429</v>
      </c>
      <c r="Z1798" t="str" cm="1">
        <f t="array" ref="Z1798">IF(ISBLANK(AK1798),_xlfn.LET(
    _xlpm.nameBeforeSlash, IF(ISNUMBER(SEARCH("/", Y1798)), LEFT(Y1798, SEARCH("/", Y1798)-1), Y1798),
    _xlpm.matchRow, IFERROR(MATCH(_xlpm.nameBeforeSlash, AA:AA, 0), ""),
    _xlpm.difference, IF(_xlpm.matchRow="", "", ABS((R1798 + S1798)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),IF(ISBLANK(Y1798),"","Hidden"))</f>
        <v/>
      </c>
      <c r="AA1798" t="s">
        <v>8594</v>
      </c>
      <c r="AB1798" t="s">
        <v>2459</v>
      </c>
      <c r="AC1798" t="s">
        <v>1013</v>
      </c>
      <c r="AD1798" t="str">
        <f>_xlfn.XLOOKUP(AC1798,moves!A:A,moves!B:B)</f>
        <v>fairy</v>
      </c>
      <c r="AE1798">
        <f>_xlfn.XLOOKUP(AC1798,moves!A:A,moves!D:D)</f>
        <v>8</v>
      </c>
      <c r="AF1798" t="str">
        <f>_xlfn.XLOOKUP(AC1798,moves!A:A,moves!E:E)</f>
        <v>The user takes damage equal to half its base health, rounded up.</v>
      </c>
      <c r="AG1798">
        <v>0</v>
      </c>
      <c r="AH1798">
        <v>0</v>
      </c>
      <c r="AI1798">
        <f t="shared" si="121"/>
        <v>1</v>
      </c>
      <c r="AJ1798" t="s">
        <v>525</v>
      </c>
      <c r="AL1798">
        <v>0</v>
      </c>
      <c r="AM1798" cm="1">
        <f t="array" ref="AM1798">IF(AL1798=1,1,
   IF(ISTEXT(AK1798),1,
   IF(AO1798&gt;1,AM1797,
   IF(AI1798=1,
      IF(SUMPRODUCT((LEN($Y$2:$Y$4096)-LEN(SUBSTITUTE($Y$2:$Y$4096,AA1798,"")))/LEN(AA1798))&gt;0,2,1),
      IF(
         SUMPRODUCT((LEN($Y$2:$Y$4096)-LEN(SUBSTITUTE($Y$2:$Y$4096,AA1798,"")))/LEN(AA1798))
         - SUMPRODUCT((LEN($Y$2:$Y$4096)-LEN(SUBSTITUTE($Y$2:$Y$4096,"Alolan "&amp;AA1798,"")))/LEN("Alolan "&amp;AA1798))
         - SUMPRODUCT((LEN($Y$2:$Y$4096)-LEN(SUBSTITUTE($Y$2:$Y$4096,"Galarian "&amp;AA1798,"")))/LEN("Galarian "&amp;AA1798))
         - SUMPRODUCT((LEN($Y$2:$Y$4096)-LEN(SUBSTITUTE($Y$2:$Y$4096,"Hisuian "&amp;AA1798,"")))/LEN("Hisuian "&amp;AA1798))
         - SUMPRODUCT((LEN($Y$2:$Y$4096)-LEN(SUBSTITUTE($Y$2:$Y$4096,"Paldean "&amp;AA1798,"")))/LEN("Paldean "&amp;AA1798))
      &gt;0,2,1)
   ))))</f>
        <v>1</v>
      </c>
      <c r="AN1798">
        <v>0</v>
      </c>
      <c r="AO1798">
        <v>0</v>
      </c>
    </row>
    <row r="1799" spans="1:41" x14ac:dyDescent="0.25">
      <c r="A1799">
        <v>671</v>
      </c>
      <c r="B1799" t="s">
        <v>2460</v>
      </c>
      <c r="C1799" t="s">
        <v>1536</v>
      </c>
      <c r="D1799"/>
      <c r="E1799">
        <v>78</v>
      </c>
      <c r="F1799">
        <v>65</v>
      </c>
      <c r="G1799">
        <v>68</v>
      </c>
      <c r="H1799">
        <v>112</v>
      </c>
      <c r="I1799">
        <v>154</v>
      </c>
      <c r="J1799">
        <v>75</v>
      </c>
      <c r="K1799" t="s">
        <v>2461</v>
      </c>
      <c r="L1799" t="s">
        <v>250</v>
      </c>
      <c r="M1799" t="s">
        <v>249</v>
      </c>
      <c r="N1799">
        <v>9.25</v>
      </c>
      <c r="O1799">
        <v>9.7799999999999994</v>
      </c>
      <c r="R1799">
        <f t="shared" si="122"/>
        <v>9</v>
      </c>
      <c r="S1799">
        <f t="shared" si="123"/>
        <v>10</v>
      </c>
      <c r="T1799">
        <f t="shared" si="120"/>
        <v>19</v>
      </c>
      <c r="U1799" t="s">
        <v>1536</v>
      </c>
      <c r="V1799" t="s">
        <v>1468</v>
      </c>
      <c r="W1799" t="s">
        <v>1490</v>
      </c>
      <c r="X1799" t="s">
        <v>429</v>
      </c>
      <c r="Z1799" t="str" cm="1">
        <f t="array" ref="Z1799">IF(ISBLANK(AK1799),_xlfn.LET(
    _xlpm.nameBeforeSlash, IF(ISNUMBER(SEARCH("/", Y1799)), LEFT(Y1799, SEARCH("/", Y1799)-1), Y1799),
    _xlpm.matchRow, IFERROR(MATCH(_xlpm.nameBeforeSlash, AA:AA, 0), ""),
    _xlpm.difference, IF(_xlpm.matchRow="", "", ABS((R1799 + S1799)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),IF(ISBLANK(Y1799),"","Hidden"))</f>
        <v/>
      </c>
      <c r="AA1799" t="s">
        <v>8616</v>
      </c>
      <c r="AC1799" t="s">
        <v>468</v>
      </c>
      <c r="AD1799" t="str">
        <f>_xlfn.XLOOKUP(AC1799,moves!A:A,moves!B:B)</f>
        <v>fairy</v>
      </c>
      <c r="AE1799">
        <f>_xlfn.XLOOKUP(AC1799,moves!A:A,moves!D:D)</f>
        <v>5</v>
      </c>
      <c r="AF1799" t="str">
        <f>_xlfn.XLOOKUP(AC1799,moves!A:A,moves!E:E)</f>
        <v>If 2 or more status symbols are rolled: Inflict the Drowsy status on the target.</v>
      </c>
      <c r="AG1799">
        <v>0</v>
      </c>
      <c r="AH1799">
        <v>0</v>
      </c>
      <c r="AI1799">
        <f t="shared" si="121"/>
        <v>0</v>
      </c>
      <c r="AJ1799" t="s">
        <v>525</v>
      </c>
      <c r="AL1799">
        <v>0</v>
      </c>
      <c r="AM1799" cm="1">
        <f t="array" ref="AM1799">IF(AL1799=1,1,
   IF(ISTEXT(AK1799),1,
   IF(AO1799&gt;1,AM1798,
   IF(AI1799=1,
      IF(SUMPRODUCT((LEN($Y$2:$Y$4096)-LEN(SUBSTITUTE($Y$2:$Y$4096,AA1799,"")))/LEN(AA1799))&gt;0,2,1),
      IF(
         SUMPRODUCT((LEN($Y$2:$Y$4096)-LEN(SUBSTITUTE($Y$2:$Y$4096,AA1799,"")))/LEN(AA1799))
         - SUMPRODUCT((LEN($Y$2:$Y$4096)-LEN(SUBSTITUTE($Y$2:$Y$4096,"Alolan "&amp;AA1799,"")))/LEN("Alolan "&amp;AA1799))
         - SUMPRODUCT((LEN($Y$2:$Y$4096)-LEN(SUBSTITUTE($Y$2:$Y$4096,"Galarian "&amp;AA1799,"")))/LEN("Galarian "&amp;AA1799))
         - SUMPRODUCT((LEN($Y$2:$Y$4096)-LEN(SUBSTITUTE($Y$2:$Y$4096,"Hisuian "&amp;AA1799,"")))/LEN("Hisuian "&amp;AA1799))
         - SUMPRODUCT((LEN($Y$2:$Y$4096)-LEN(SUBSTITUTE($Y$2:$Y$4096,"Paldean "&amp;AA1799,"")))/LEN("Paldean "&amp;AA1799))
      &gt;0,2,1)
   ))))</f>
        <v>2</v>
      </c>
      <c r="AN1799">
        <v>0</v>
      </c>
      <c r="AO1799">
        <v>0</v>
      </c>
    </row>
    <row r="1800" spans="1:41" x14ac:dyDescent="0.25">
      <c r="A1800" t="s">
        <v>4459</v>
      </c>
      <c r="B1800" t="s">
        <v>2460</v>
      </c>
      <c r="C1800" t="s">
        <v>1536</v>
      </c>
      <c r="D1800"/>
      <c r="E1800">
        <v>78</v>
      </c>
      <c r="F1800">
        <v>65</v>
      </c>
      <c r="G1800">
        <v>68</v>
      </c>
      <c r="H1800">
        <v>112</v>
      </c>
      <c r="I1800">
        <v>154</v>
      </c>
      <c r="J1800">
        <v>75</v>
      </c>
      <c r="K1800" t="s">
        <v>2461</v>
      </c>
      <c r="L1800" t="s">
        <v>250</v>
      </c>
      <c r="M1800" t="s">
        <v>249</v>
      </c>
      <c r="N1800">
        <v>9.25</v>
      </c>
      <c r="O1800">
        <v>9.7799999999999994</v>
      </c>
      <c r="R1800">
        <f t="shared" si="122"/>
        <v>9</v>
      </c>
      <c r="S1800">
        <f t="shared" si="123"/>
        <v>10</v>
      </c>
      <c r="T1800">
        <f t="shared" si="120"/>
        <v>19</v>
      </c>
      <c r="U1800" t="s">
        <v>1536</v>
      </c>
      <c r="V1800" t="s">
        <v>1468</v>
      </c>
      <c r="W1800" t="s">
        <v>1490</v>
      </c>
      <c r="X1800" t="s">
        <v>429</v>
      </c>
      <c r="Z1800" t="str" cm="1">
        <f t="array" ref="Z1800">IF(ISBLANK(AK1800),_xlfn.LET(
    _xlpm.nameBeforeSlash, IF(ISNUMBER(SEARCH("/", Y1800)), LEFT(Y1800, SEARCH("/", Y1800)-1), Y1800),
    _xlpm.matchRow, IFERROR(MATCH(_xlpm.nameBeforeSlash, AA:AA, 0), ""),
    _xlpm.difference, IF(_xlpm.matchRow="", "", ABS((R1800 + S1800)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),IF(ISBLANK(Y1800),"","Hidden"))</f>
        <v/>
      </c>
      <c r="AA1800" t="s">
        <v>8617</v>
      </c>
      <c r="AC1800" t="s">
        <v>742</v>
      </c>
      <c r="AD1800" t="str">
        <f>_xlfn.XLOOKUP(AC1800,moves!A:A,moves!B:B)</f>
        <v>grass</v>
      </c>
      <c r="AE1800">
        <f>_xlfn.XLOOKUP(AC1800,moves!A:A,moves!D:D)</f>
        <v>6</v>
      </c>
      <c r="AF1800" t="str">
        <f>_xlfn.XLOOKUP(AC1800,moves!A:A,moves!E:E)</f>
        <v>If this move is used during Harsh Sunlight: Ignore the delay. If this move is used during Rain, Hail, or Sandstorm: Decrease attack strength by 3.</v>
      </c>
      <c r="AG1800">
        <v>0</v>
      </c>
      <c r="AH1800">
        <v>0</v>
      </c>
      <c r="AI1800">
        <f t="shared" si="121"/>
        <v>1</v>
      </c>
      <c r="AJ1800" t="s">
        <v>525</v>
      </c>
      <c r="AL1800">
        <v>0</v>
      </c>
      <c r="AM1800" cm="1">
        <f t="array" ref="AM1800">IF(AL1800=1,1,
   IF(ISTEXT(AK1800),1,
   IF(AO1800&gt;1,AM1799,
   IF(AI1800=1,
      IF(SUMPRODUCT((LEN($Y$2:$Y$4096)-LEN(SUBSTITUTE($Y$2:$Y$4096,AA1800,"")))/LEN(AA1800))&gt;0,2,1),
      IF(
         SUMPRODUCT((LEN($Y$2:$Y$4096)-LEN(SUBSTITUTE($Y$2:$Y$4096,AA1800,"")))/LEN(AA1800))
         - SUMPRODUCT((LEN($Y$2:$Y$4096)-LEN(SUBSTITUTE($Y$2:$Y$4096,"Alolan "&amp;AA1800,"")))/LEN("Alolan "&amp;AA1800))
         - SUMPRODUCT((LEN($Y$2:$Y$4096)-LEN(SUBSTITUTE($Y$2:$Y$4096,"Galarian "&amp;AA1800,"")))/LEN("Galarian "&amp;AA1800))
         - SUMPRODUCT((LEN($Y$2:$Y$4096)-LEN(SUBSTITUTE($Y$2:$Y$4096,"Hisuian "&amp;AA1800,"")))/LEN("Hisuian "&amp;AA1800))
         - SUMPRODUCT((LEN($Y$2:$Y$4096)-LEN(SUBSTITUTE($Y$2:$Y$4096,"Paldean "&amp;AA1800,"")))/LEN("Paldean "&amp;AA1800))
      &gt;0,2,1)
   ))))</f>
        <v>2</v>
      </c>
      <c r="AN1800">
        <v>0</v>
      </c>
      <c r="AO1800">
        <v>0</v>
      </c>
    </row>
    <row r="1801" spans="1:41" x14ac:dyDescent="0.25">
      <c r="A1801">
        <v>672</v>
      </c>
      <c r="B1801" t="s">
        <v>2462</v>
      </c>
      <c r="C1801" t="s">
        <v>1468</v>
      </c>
      <c r="D1801"/>
      <c r="E1801">
        <v>66</v>
      </c>
      <c r="F1801">
        <v>65</v>
      </c>
      <c r="G1801">
        <v>48</v>
      </c>
      <c r="H1801">
        <v>62</v>
      </c>
      <c r="I1801">
        <v>57</v>
      </c>
      <c r="J1801">
        <v>52</v>
      </c>
      <c r="K1801" t="s">
        <v>2463</v>
      </c>
      <c r="L1801" t="s">
        <v>253</v>
      </c>
      <c r="M1801" t="s">
        <v>248</v>
      </c>
      <c r="N1801">
        <v>5.95</v>
      </c>
      <c r="O1801">
        <v>5.7899999999999991</v>
      </c>
      <c r="R1801">
        <f t="shared" si="122"/>
        <v>6</v>
      </c>
      <c r="S1801">
        <f t="shared" si="123"/>
        <v>6</v>
      </c>
      <c r="T1801">
        <f t="shared" si="120"/>
        <v>12</v>
      </c>
      <c r="U1801" t="s">
        <v>1468</v>
      </c>
      <c r="V1801" t="s">
        <v>1512</v>
      </c>
      <c r="W1801" t="s">
        <v>1481</v>
      </c>
      <c r="X1801" t="s">
        <v>1472</v>
      </c>
      <c r="Y1801" t="s">
        <v>2464</v>
      </c>
      <c r="Z1801" cm="1">
        <f t="array" ref="Z1801">IF(ISBLANK(AK1801),_xlfn.LET(
    _xlpm.nameBeforeSlash, IF(ISNUMBER(SEARCH("/", Y1801)), LEFT(Y1801, SEARCH("/", Y1801)-1), Y1801),
    _xlpm.matchRow, IFERROR(MATCH(_xlpm.nameBeforeSlash, AA:AA, 0), ""),
    _xlpm.difference, IF(_xlpm.matchRow="", "", ABS((R1801 + S1801)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),IF(ISBLANK(Y1801),"","Hidden"))</f>
        <v>14</v>
      </c>
      <c r="AA1801" t="s">
        <v>2462</v>
      </c>
      <c r="AC1801" t="s">
        <v>1255</v>
      </c>
      <c r="AD1801" t="str">
        <f>_xlfn.XLOOKUP(AC1801,moves!A:A,moves!B:B)</f>
        <v>normal</v>
      </c>
      <c r="AE1801">
        <f>_xlfn.XLOOKUP(AC1801,moves!A:A,moves!D:D)</f>
        <v>2</v>
      </c>
      <c r="AF1801" t="str">
        <f>_xlfn.XLOOKUP(AC1801,moves!A:A,moves!E:E)</f>
        <v>Choose 1: The user heals 4 OR heal a Pokémon in your party by 1/6 of their base health, rounded down.</v>
      </c>
      <c r="AG1801">
        <v>0</v>
      </c>
      <c r="AH1801">
        <v>0</v>
      </c>
      <c r="AI1801">
        <f t="shared" si="121"/>
        <v>0</v>
      </c>
      <c r="AJ1801" t="s">
        <v>523</v>
      </c>
      <c r="AL1801">
        <v>0</v>
      </c>
      <c r="AM1801" cm="1">
        <f t="array" ref="AM1801">IF(AL1801=1,1,
   IF(ISTEXT(AK1801),1,
   IF(AO1801&gt;1,AM1800,
   IF(AI1801=1,
      IF(SUMPRODUCT((LEN($Y$2:$Y$4096)-LEN(SUBSTITUTE($Y$2:$Y$4096,AA1801,"")))/LEN(AA1801))&gt;0,2,1),
      IF(
         SUMPRODUCT((LEN($Y$2:$Y$4096)-LEN(SUBSTITUTE($Y$2:$Y$4096,AA1801,"")))/LEN(AA1801))
         - SUMPRODUCT((LEN($Y$2:$Y$4096)-LEN(SUBSTITUTE($Y$2:$Y$4096,"Alolan "&amp;AA1801,"")))/LEN("Alolan "&amp;AA1801))
         - SUMPRODUCT((LEN($Y$2:$Y$4096)-LEN(SUBSTITUTE($Y$2:$Y$4096,"Galarian "&amp;AA1801,"")))/LEN("Galarian "&amp;AA1801))
         - SUMPRODUCT((LEN($Y$2:$Y$4096)-LEN(SUBSTITUTE($Y$2:$Y$4096,"Hisuian "&amp;AA1801,"")))/LEN("Hisuian "&amp;AA1801))
         - SUMPRODUCT((LEN($Y$2:$Y$4096)-LEN(SUBSTITUTE($Y$2:$Y$4096,"Paldean "&amp;AA1801,"")))/LEN("Paldean "&amp;AA1801))
      &gt;0,2,1)
   ))))</f>
        <v>1</v>
      </c>
      <c r="AN1801">
        <v>0</v>
      </c>
      <c r="AO1801">
        <v>0</v>
      </c>
    </row>
    <row r="1802" spans="1:41" x14ac:dyDescent="0.25">
      <c r="A1802" t="s">
        <v>4460</v>
      </c>
      <c r="B1802" t="s">
        <v>2462</v>
      </c>
      <c r="C1802" t="s">
        <v>1468</v>
      </c>
      <c r="D1802"/>
      <c r="E1802">
        <v>66</v>
      </c>
      <c r="F1802">
        <v>65</v>
      </c>
      <c r="G1802">
        <v>48</v>
      </c>
      <c r="H1802">
        <v>62</v>
      </c>
      <c r="I1802">
        <v>57</v>
      </c>
      <c r="J1802">
        <v>52</v>
      </c>
      <c r="K1802" t="s">
        <v>2463</v>
      </c>
      <c r="L1802" t="s">
        <v>253</v>
      </c>
      <c r="M1802" t="s">
        <v>248</v>
      </c>
      <c r="N1802">
        <v>5.95</v>
      </c>
      <c r="O1802">
        <v>5.7899999999999991</v>
      </c>
      <c r="R1802">
        <f t="shared" si="122"/>
        <v>6</v>
      </c>
      <c r="S1802">
        <f t="shared" si="123"/>
        <v>6</v>
      </c>
      <c r="T1802">
        <f t="shared" si="120"/>
        <v>12</v>
      </c>
      <c r="U1802" t="s">
        <v>1468</v>
      </c>
      <c r="V1802" t="s">
        <v>1512</v>
      </c>
      <c r="W1802" t="s">
        <v>1481</v>
      </c>
      <c r="X1802" t="s">
        <v>1472</v>
      </c>
      <c r="Y1802" t="s">
        <v>5727</v>
      </c>
      <c r="Z1802" cm="1">
        <f t="array" ref="Z1802">IF(ISBLANK(AK1802),_xlfn.LET(
    _xlpm.nameBeforeSlash, IF(ISNUMBER(SEARCH("/", Y1802)), LEFT(Y1802, SEARCH("/", Y1802)-1), Y1802),
    _xlpm.matchRow, IFERROR(MATCH(_xlpm.nameBeforeSlash, AA:AA, 0), ""),
    _xlpm.difference, IF(_xlpm.matchRow="", "", ABS((R1802 + S1802)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),IF(ISBLANK(Y1802),"","Hidden"))</f>
        <v>14</v>
      </c>
      <c r="AA1802" t="s">
        <v>5728</v>
      </c>
      <c r="AC1802" t="s">
        <v>520</v>
      </c>
      <c r="AD1802" t="str">
        <f>_xlfn.XLOOKUP(AC1802,moves!A:A,moves!B:B)</f>
        <v>grass</v>
      </c>
      <c r="AE1802">
        <f>_xlfn.XLOOKUP(AC1802,moves!A:A,moves!D:D)</f>
        <v>3</v>
      </c>
      <c r="AF1802" t="str">
        <f>_xlfn.XLOOKUP(AC1802,moves!A:A,moves!E:E)</f>
        <v>Critical hits deal +1 damage.</v>
      </c>
      <c r="AG1802">
        <v>0</v>
      </c>
      <c r="AH1802">
        <v>0</v>
      </c>
      <c r="AI1802">
        <f t="shared" si="121"/>
        <v>1</v>
      </c>
      <c r="AJ1802" t="s">
        <v>523</v>
      </c>
      <c r="AL1802">
        <v>0</v>
      </c>
      <c r="AM1802" cm="1">
        <f t="array" ref="AM1802">IF(AL1802=1,1,
   IF(ISTEXT(AK1802),1,
   IF(AO1802&gt;1,AM1801,
   IF(AI1802=1,
      IF(SUMPRODUCT((LEN($Y$2:$Y$4096)-LEN(SUBSTITUTE($Y$2:$Y$4096,AA1802,"")))/LEN(AA1802))&gt;0,2,1),
      IF(
         SUMPRODUCT((LEN($Y$2:$Y$4096)-LEN(SUBSTITUTE($Y$2:$Y$4096,AA1802,"")))/LEN(AA1802))
         - SUMPRODUCT((LEN($Y$2:$Y$4096)-LEN(SUBSTITUTE($Y$2:$Y$4096,"Alolan "&amp;AA1802,"")))/LEN("Alolan "&amp;AA1802))
         - SUMPRODUCT((LEN($Y$2:$Y$4096)-LEN(SUBSTITUTE($Y$2:$Y$4096,"Galarian "&amp;AA1802,"")))/LEN("Galarian "&amp;AA1802))
         - SUMPRODUCT((LEN($Y$2:$Y$4096)-LEN(SUBSTITUTE($Y$2:$Y$4096,"Hisuian "&amp;AA1802,"")))/LEN("Hisuian "&amp;AA1802))
         - SUMPRODUCT((LEN($Y$2:$Y$4096)-LEN(SUBSTITUTE($Y$2:$Y$4096,"Paldean "&amp;AA1802,"")))/LEN("Paldean "&amp;AA1802))
      &gt;0,2,1)
   ))))</f>
        <v>1</v>
      </c>
      <c r="AN1802">
        <v>0</v>
      </c>
      <c r="AO1802">
        <v>0</v>
      </c>
    </row>
    <row r="1803" spans="1:41" x14ac:dyDescent="0.25">
      <c r="A1803">
        <v>673</v>
      </c>
      <c r="B1803" t="s">
        <v>2464</v>
      </c>
      <c r="C1803" t="s">
        <v>1468</v>
      </c>
      <c r="D1803"/>
      <c r="E1803">
        <v>123</v>
      </c>
      <c r="F1803">
        <v>100</v>
      </c>
      <c r="G1803">
        <v>62</v>
      </c>
      <c r="H1803">
        <v>97</v>
      </c>
      <c r="I1803">
        <v>81</v>
      </c>
      <c r="J1803">
        <v>68</v>
      </c>
      <c r="K1803" t="s">
        <v>2463</v>
      </c>
      <c r="L1803" t="s">
        <v>253</v>
      </c>
      <c r="M1803" t="s">
        <v>248</v>
      </c>
      <c r="N1803">
        <v>8.6900000000000013</v>
      </c>
      <c r="O1803">
        <v>9.2099999999999991</v>
      </c>
      <c r="R1803">
        <f t="shared" si="122"/>
        <v>9</v>
      </c>
      <c r="S1803">
        <f t="shared" si="123"/>
        <v>9</v>
      </c>
      <c r="T1803">
        <f t="shared" si="120"/>
        <v>18</v>
      </c>
      <c r="U1803" t="s">
        <v>1468</v>
      </c>
      <c r="V1803" t="s">
        <v>1512</v>
      </c>
      <c r="W1803" t="s">
        <v>1481</v>
      </c>
      <c r="X1803" t="s">
        <v>1472</v>
      </c>
      <c r="Z1803" t="str" cm="1">
        <f t="array" ref="Z1803">IF(ISBLANK(AK1803),_xlfn.LET(
    _xlpm.nameBeforeSlash, IF(ISNUMBER(SEARCH("/", Y1803)), LEFT(Y1803, SEARCH("/", Y1803)-1), Y1803),
    _xlpm.matchRow, IFERROR(MATCH(_xlpm.nameBeforeSlash, AA:AA, 0), ""),
    _xlpm.difference, IF(_xlpm.matchRow="", "", ABS((R1803 + S1803)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),IF(ISBLANK(Y1803),"","Hidden"))</f>
        <v/>
      </c>
      <c r="AA1803" t="s">
        <v>2464</v>
      </c>
      <c r="AC1803" t="s">
        <v>1147</v>
      </c>
      <c r="AD1803" t="str">
        <f>_xlfn.XLOOKUP(AC1803,moves!A:A,moves!B:B)</f>
        <v>grass</v>
      </c>
      <c r="AE1803">
        <f>_xlfn.XLOOKUP(AC1803,moves!A:A,moves!D:D)</f>
        <v>4</v>
      </c>
      <c r="AF1803" t="str">
        <f>_xlfn.XLOOKUP(AC1803,moves!A:A,moves!E:E)</f>
        <v>Heal for half the damage dealt, rounded down.</v>
      </c>
      <c r="AG1803">
        <v>0</v>
      </c>
      <c r="AH1803">
        <v>0</v>
      </c>
      <c r="AI1803">
        <f t="shared" si="121"/>
        <v>0</v>
      </c>
      <c r="AJ1803" t="s">
        <v>525</v>
      </c>
      <c r="AL1803">
        <v>0</v>
      </c>
      <c r="AM1803" cm="1">
        <f t="array" ref="AM1803">IF(AL1803=1,1,
   IF(ISTEXT(AK1803),1,
   IF(AO1803&gt;1,AM1802,
   IF(AI1803=1,
      IF(SUMPRODUCT((LEN($Y$2:$Y$4096)-LEN(SUBSTITUTE($Y$2:$Y$4096,AA1803,"")))/LEN(AA1803))&gt;0,2,1),
      IF(
         SUMPRODUCT((LEN($Y$2:$Y$4096)-LEN(SUBSTITUTE($Y$2:$Y$4096,AA1803,"")))/LEN(AA1803))
         - SUMPRODUCT((LEN($Y$2:$Y$4096)-LEN(SUBSTITUTE($Y$2:$Y$4096,"Alolan "&amp;AA1803,"")))/LEN("Alolan "&amp;AA1803))
         - SUMPRODUCT((LEN($Y$2:$Y$4096)-LEN(SUBSTITUTE($Y$2:$Y$4096,"Galarian "&amp;AA1803,"")))/LEN("Galarian "&amp;AA1803))
         - SUMPRODUCT((LEN($Y$2:$Y$4096)-LEN(SUBSTITUTE($Y$2:$Y$4096,"Hisuian "&amp;AA1803,"")))/LEN("Hisuian "&amp;AA1803))
         - SUMPRODUCT((LEN($Y$2:$Y$4096)-LEN(SUBSTITUTE($Y$2:$Y$4096,"Paldean "&amp;AA1803,"")))/LEN("Paldean "&amp;AA1803))
      &gt;0,2,1)
   ))))</f>
        <v>2</v>
      </c>
      <c r="AN1803">
        <v>0</v>
      </c>
      <c r="AO1803">
        <v>0</v>
      </c>
    </row>
    <row r="1804" spans="1:41" x14ac:dyDescent="0.25">
      <c r="A1804" t="s">
        <v>4461</v>
      </c>
      <c r="B1804" t="s">
        <v>2464</v>
      </c>
      <c r="C1804" t="s">
        <v>1468</v>
      </c>
      <c r="D1804"/>
      <c r="E1804">
        <v>123</v>
      </c>
      <c r="F1804">
        <v>100</v>
      </c>
      <c r="G1804">
        <v>62</v>
      </c>
      <c r="H1804">
        <v>97</v>
      </c>
      <c r="I1804">
        <v>81</v>
      </c>
      <c r="J1804">
        <v>68</v>
      </c>
      <c r="K1804" t="s">
        <v>2463</v>
      </c>
      <c r="L1804" t="s">
        <v>253</v>
      </c>
      <c r="M1804" t="s">
        <v>248</v>
      </c>
      <c r="N1804">
        <v>8.6900000000000013</v>
      </c>
      <c r="O1804">
        <v>9.2099999999999991</v>
      </c>
      <c r="R1804">
        <f t="shared" si="122"/>
        <v>9</v>
      </c>
      <c r="S1804">
        <f t="shared" si="123"/>
        <v>9</v>
      </c>
      <c r="T1804">
        <f t="shared" ref="T1804:T1867" si="124">SUM(S1804,R1804)</f>
        <v>18</v>
      </c>
      <c r="U1804" t="s">
        <v>1468</v>
      </c>
      <c r="V1804" t="s">
        <v>1512</v>
      </c>
      <c r="W1804" t="s">
        <v>1481</v>
      </c>
      <c r="X1804" t="s">
        <v>1472</v>
      </c>
      <c r="Z1804" t="str" cm="1">
        <f t="array" ref="Z1804">IF(ISBLANK(AK1804),_xlfn.LET(
    _xlpm.nameBeforeSlash, IF(ISNUMBER(SEARCH("/", Y1804)), LEFT(Y1804, SEARCH("/", Y1804)-1), Y1804),
    _xlpm.matchRow, IFERROR(MATCH(_xlpm.nameBeforeSlash, AA:AA, 0), ""),
    _xlpm.difference, IF(_xlpm.matchRow="", "", ABS((R1804 + S1804)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),IF(ISBLANK(Y1804),"","Hidden"))</f>
        <v/>
      </c>
      <c r="AA1804" t="s">
        <v>5727</v>
      </c>
      <c r="AC1804" t="s">
        <v>653</v>
      </c>
      <c r="AD1804" t="str">
        <f>_xlfn.XLOOKUP(AC1804,moves!A:A,moves!B:B)</f>
        <v>grass</v>
      </c>
      <c r="AE1804">
        <f>_xlfn.XLOOKUP(AC1804,moves!A:A,moves!D:D)</f>
        <v>4</v>
      </c>
      <c r="AF1804" t="str">
        <f>_xlfn.XLOOKUP(AC1804,moves!A:A,moves!E:E)</f>
        <v>Critical hits deal +1 damage.</v>
      </c>
      <c r="AG1804">
        <v>0</v>
      </c>
      <c r="AH1804">
        <v>0</v>
      </c>
      <c r="AI1804">
        <f t="shared" ref="AI1804:AI1867" si="125">IF(ISNUMBER(SEARCH("Shiny ", AA1804)), 1, 0)</f>
        <v>1</v>
      </c>
      <c r="AJ1804" t="s">
        <v>525</v>
      </c>
      <c r="AL1804">
        <v>0</v>
      </c>
      <c r="AM1804" cm="1">
        <f t="array" ref="AM1804">IF(AL1804=1,1,
   IF(ISTEXT(AK1804),1,
   IF(AO1804&gt;1,AM1803,
   IF(AI1804=1,
      IF(SUMPRODUCT((LEN($Y$2:$Y$4096)-LEN(SUBSTITUTE($Y$2:$Y$4096,AA1804,"")))/LEN(AA1804))&gt;0,2,1),
      IF(
         SUMPRODUCT((LEN($Y$2:$Y$4096)-LEN(SUBSTITUTE($Y$2:$Y$4096,AA1804,"")))/LEN(AA1804))
         - SUMPRODUCT((LEN($Y$2:$Y$4096)-LEN(SUBSTITUTE($Y$2:$Y$4096,"Alolan "&amp;AA1804,"")))/LEN("Alolan "&amp;AA1804))
         - SUMPRODUCT((LEN($Y$2:$Y$4096)-LEN(SUBSTITUTE($Y$2:$Y$4096,"Galarian "&amp;AA1804,"")))/LEN("Galarian "&amp;AA1804))
         - SUMPRODUCT((LEN($Y$2:$Y$4096)-LEN(SUBSTITUTE($Y$2:$Y$4096,"Hisuian "&amp;AA1804,"")))/LEN("Hisuian "&amp;AA1804))
         - SUMPRODUCT((LEN($Y$2:$Y$4096)-LEN(SUBSTITUTE($Y$2:$Y$4096,"Paldean "&amp;AA1804,"")))/LEN("Paldean "&amp;AA1804))
      &gt;0,2,1)
   ))))</f>
        <v>2</v>
      </c>
      <c r="AN1804">
        <v>0</v>
      </c>
      <c r="AO1804">
        <v>0</v>
      </c>
    </row>
    <row r="1805" spans="1:41" x14ac:dyDescent="0.25">
      <c r="A1805">
        <v>674</v>
      </c>
      <c r="B1805" t="s">
        <v>2465</v>
      </c>
      <c r="C1805" t="s">
        <v>1492</v>
      </c>
      <c r="D1805"/>
      <c r="E1805">
        <v>67</v>
      </c>
      <c r="F1805">
        <v>82</v>
      </c>
      <c r="G1805">
        <v>62</v>
      </c>
      <c r="H1805">
        <v>46</v>
      </c>
      <c r="I1805">
        <v>48</v>
      </c>
      <c r="J1805">
        <v>43</v>
      </c>
      <c r="K1805" t="s">
        <v>271</v>
      </c>
      <c r="L1805" t="s">
        <v>247</v>
      </c>
      <c r="M1805" t="s">
        <v>248</v>
      </c>
      <c r="N1805">
        <v>6.28</v>
      </c>
      <c r="O1805">
        <v>5.9799999999999995</v>
      </c>
      <c r="R1805">
        <f t="shared" si="122"/>
        <v>6</v>
      </c>
      <c r="S1805">
        <f t="shared" si="123"/>
        <v>6</v>
      </c>
      <c r="T1805">
        <f t="shared" si="124"/>
        <v>12</v>
      </c>
      <c r="U1805" t="s">
        <v>1492</v>
      </c>
      <c r="V1805" t="s">
        <v>1471</v>
      </c>
      <c r="W1805" t="s">
        <v>1514</v>
      </c>
      <c r="X1805" t="s">
        <v>1512</v>
      </c>
      <c r="Y1805" t="s">
        <v>2466</v>
      </c>
      <c r="Z1805" cm="1">
        <f t="array" ref="Z1805">IF(ISBLANK(AK1805),_xlfn.LET(
    _xlpm.nameBeforeSlash, IF(ISNUMBER(SEARCH("/", Y1805)), LEFT(Y1805, SEARCH("/", Y1805)-1), Y1805),
    _xlpm.matchRow, IFERROR(MATCH(_xlpm.nameBeforeSlash, AA:AA, 0), ""),
    _xlpm.difference, IF(_xlpm.matchRow="", "", ABS((R1805 + S1805)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),IF(ISBLANK(Y1805),"","Hidden"))</f>
        <v>13</v>
      </c>
      <c r="AA1805" t="s">
        <v>2465</v>
      </c>
      <c r="AC1805" t="s">
        <v>567</v>
      </c>
      <c r="AD1805" t="str">
        <f>_xlfn.XLOOKUP(AC1805,moves!A:A,moves!B:B)</f>
        <v>steel</v>
      </c>
      <c r="AE1805">
        <f>_xlfn.XLOOKUP(AC1805,moves!A:A,moves!D:D)</f>
        <v>3</v>
      </c>
      <c r="AF1805" t="str">
        <f>_xlfn.XLOOKUP(AC1805,moves!A:A,moves!E:E)</f>
        <v xml:space="preserve"> </v>
      </c>
      <c r="AG1805">
        <v>0</v>
      </c>
      <c r="AH1805">
        <v>0</v>
      </c>
      <c r="AI1805">
        <f t="shared" si="125"/>
        <v>0</v>
      </c>
      <c r="AJ1805" t="s">
        <v>523</v>
      </c>
      <c r="AL1805">
        <v>0</v>
      </c>
      <c r="AM1805" cm="1">
        <f t="array" ref="AM1805">IF(AL1805=1,1,
   IF(ISTEXT(AK1805),1,
   IF(AO1805&gt;1,AM1804,
   IF(AI1805=1,
      IF(SUMPRODUCT((LEN($Y$2:$Y$4096)-LEN(SUBSTITUTE($Y$2:$Y$4096,AA1805,"")))/LEN(AA1805))&gt;0,2,1),
      IF(
         SUMPRODUCT((LEN($Y$2:$Y$4096)-LEN(SUBSTITUTE($Y$2:$Y$4096,AA1805,"")))/LEN(AA1805))
         - SUMPRODUCT((LEN($Y$2:$Y$4096)-LEN(SUBSTITUTE($Y$2:$Y$4096,"Alolan "&amp;AA1805,"")))/LEN("Alolan "&amp;AA1805))
         - SUMPRODUCT((LEN($Y$2:$Y$4096)-LEN(SUBSTITUTE($Y$2:$Y$4096,"Galarian "&amp;AA1805,"")))/LEN("Galarian "&amp;AA1805))
         - SUMPRODUCT((LEN($Y$2:$Y$4096)-LEN(SUBSTITUTE($Y$2:$Y$4096,"Hisuian "&amp;AA1805,"")))/LEN("Hisuian "&amp;AA1805))
         - SUMPRODUCT((LEN($Y$2:$Y$4096)-LEN(SUBSTITUTE($Y$2:$Y$4096,"Paldean "&amp;AA1805,"")))/LEN("Paldean "&amp;AA1805))
      &gt;0,2,1)
   ))))</f>
        <v>1</v>
      </c>
      <c r="AN1805">
        <v>0</v>
      </c>
      <c r="AO1805">
        <v>0</v>
      </c>
    </row>
    <row r="1806" spans="1:41" x14ac:dyDescent="0.25">
      <c r="A1806" t="s">
        <v>4462</v>
      </c>
      <c r="B1806" t="s">
        <v>2465</v>
      </c>
      <c r="C1806" t="s">
        <v>1492</v>
      </c>
      <c r="D1806"/>
      <c r="E1806">
        <v>67</v>
      </c>
      <c r="F1806">
        <v>82</v>
      </c>
      <c r="G1806">
        <v>62</v>
      </c>
      <c r="H1806">
        <v>46</v>
      </c>
      <c r="I1806">
        <v>48</v>
      </c>
      <c r="J1806">
        <v>43</v>
      </c>
      <c r="K1806" t="s">
        <v>271</v>
      </c>
      <c r="L1806" t="s">
        <v>247</v>
      </c>
      <c r="M1806" t="s">
        <v>248</v>
      </c>
      <c r="N1806">
        <v>6.28</v>
      </c>
      <c r="O1806">
        <v>5.9799999999999995</v>
      </c>
      <c r="R1806">
        <f t="shared" si="122"/>
        <v>6</v>
      </c>
      <c r="S1806">
        <f t="shared" si="123"/>
        <v>6</v>
      </c>
      <c r="T1806">
        <f t="shared" si="124"/>
        <v>12</v>
      </c>
      <c r="U1806" t="s">
        <v>1492</v>
      </c>
      <c r="V1806" t="s">
        <v>1471</v>
      </c>
      <c r="W1806" t="s">
        <v>1514</v>
      </c>
      <c r="X1806" t="s">
        <v>1512</v>
      </c>
      <c r="Y1806" t="s">
        <v>5729</v>
      </c>
      <c r="Z1806" cm="1">
        <f t="array" ref="Z1806">IF(ISBLANK(AK1806),_xlfn.LET(
    _xlpm.nameBeforeSlash, IF(ISNUMBER(SEARCH("/", Y1806)), LEFT(Y1806, SEARCH("/", Y1806)-1), Y1806),
    _xlpm.matchRow, IFERROR(MATCH(_xlpm.nameBeforeSlash, AA:AA, 0), ""),
    _xlpm.difference, IF(_xlpm.matchRow="", "", ABS((R1806 + S1806)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),IF(ISBLANK(Y1806),"","Hidden"))</f>
        <v>13</v>
      </c>
      <c r="AA1806" t="s">
        <v>5730</v>
      </c>
      <c r="AC1806" t="s">
        <v>1060</v>
      </c>
      <c r="AD1806" t="str">
        <f>_xlfn.XLOOKUP(AC1806,moves!A:A,moves!B:B)</f>
        <v>fighting</v>
      </c>
      <c r="AE1806">
        <f>_xlfn.XLOOKUP(AC1806,moves!A:A,moves!D:D)</f>
        <v>2</v>
      </c>
      <c r="AF1806" t="str">
        <f>_xlfn.XLOOKUP(AC1806,moves!A:A,moves!E:E)</f>
        <v>Each time this move is used in succession: Increase attack strength by 1.</v>
      </c>
      <c r="AG1806">
        <v>0</v>
      </c>
      <c r="AH1806">
        <v>0</v>
      </c>
      <c r="AI1806">
        <f t="shared" si="125"/>
        <v>1</v>
      </c>
      <c r="AJ1806" t="s">
        <v>523</v>
      </c>
      <c r="AL1806">
        <v>0</v>
      </c>
      <c r="AM1806" cm="1">
        <f t="array" ref="AM1806">IF(AL1806=1,1,
   IF(ISTEXT(AK1806),1,
   IF(AO1806&gt;1,AM1805,
   IF(AI1806=1,
      IF(SUMPRODUCT((LEN($Y$2:$Y$4096)-LEN(SUBSTITUTE($Y$2:$Y$4096,AA1806,"")))/LEN(AA1806))&gt;0,2,1),
      IF(
         SUMPRODUCT((LEN($Y$2:$Y$4096)-LEN(SUBSTITUTE($Y$2:$Y$4096,AA1806,"")))/LEN(AA1806))
         - SUMPRODUCT((LEN($Y$2:$Y$4096)-LEN(SUBSTITUTE($Y$2:$Y$4096,"Alolan "&amp;AA1806,"")))/LEN("Alolan "&amp;AA1806))
         - SUMPRODUCT((LEN($Y$2:$Y$4096)-LEN(SUBSTITUTE($Y$2:$Y$4096,"Galarian "&amp;AA1806,"")))/LEN("Galarian "&amp;AA1806))
         - SUMPRODUCT((LEN($Y$2:$Y$4096)-LEN(SUBSTITUTE($Y$2:$Y$4096,"Hisuian "&amp;AA1806,"")))/LEN("Hisuian "&amp;AA1806))
         - SUMPRODUCT((LEN($Y$2:$Y$4096)-LEN(SUBSTITUTE($Y$2:$Y$4096,"Paldean "&amp;AA1806,"")))/LEN("Paldean "&amp;AA1806))
      &gt;0,2,1)
   ))))</f>
        <v>1</v>
      </c>
      <c r="AN1806">
        <v>0</v>
      </c>
      <c r="AO1806">
        <v>0</v>
      </c>
    </row>
    <row r="1807" spans="1:41" x14ac:dyDescent="0.25">
      <c r="A1807">
        <v>675</v>
      </c>
      <c r="B1807" t="s">
        <v>2466</v>
      </c>
      <c r="C1807" t="s">
        <v>1492</v>
      </c>
      <c r="D1807" t="s">
        <v>1471</v>
      </c>
      <c r="E1807">
        <v>95</v>
      </c>
      <c r="F1807">
        <v>124</v>
      </c>
      <c r="G1807">
        <v>78</v>
      </c>
      <c r="H1807">
        <v>69</v>
      </c>
      <c r="I1807">
        <v>71</v>
      </c>
      <c r="J1807">
        <v>58</v>
      </c>
      <c r="K1807" t="s">
        <v>2467</v>
      </c>
      <c r="L1807" t="s">
        <v>247</v>
      </c>
      <c r="M1807" t="s">
        <v>248</v>
      </c>
      <c r="N1807">
        <v>9.2100000000000009</v>
      </c>
      <c r="O1807">
        <v>8.27</v>
      </c>
      <c r="R1807">
        <f t="shared" si="122"/>
        <v>9</v>
      </c>
      <c r="S1807">
        <f t="shared" si="123"/>
        <v>8</v>
      </c>
      <c r="T1807">
        <f t="shared" si="124"/>
        <v>17</v>
      </c>
      <c r="U1807" t="s">
        <v>1492</v>
      </c>
      <c r="V1807" t="s">
        <v>1471</v>
      </c>
      <c r="W1807" t="s">
        <v>1514</v>
      </c>
      <c r="X1807" t="s">
        <v>1512</v>
      </c>
      <c r="Z1807" t="str" cm="1">
        <f t="array" ref="Z1807">IF(ISBLANK(AK1807),_xlfn.LET(
    _xlpm.nameBeforeSlash, IF(ISNUMBER(SEARCH("/", Y1807)), LEFT(Y1807, SEARCH("/", Y1807)-1), Y1807),
    _xlpm.matchRow, IFERROR(MATCH(_xlpm.nameBeforeSlash, AA:AA, 0), ""),
    _xlpm.difference, IF(_xlpm.matchRow="", "", ABS((R1807 + S1807)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),IF(ISBLANK(Y1807),"","Hidden"))</f>
        <v/>
      </c>
      <c r="AA1807" t="s">
        <v>2466</v>
      </c>
      <c r="AC1807" t="s">
        <v>1044</v>
      </c>
      <c r="AD1807" t="str">
        <f>_xlfn.XLOOKUP(AC1807,moves!A:A,moves!B:B)</f>
        <v>fighting</v>
      </c>
      <c r="AE1807">
        <f>_xlfn.XLOOKUP(AC1807,moves!A:A,moves!D:D)</f>
        <v>5</v>
      </c>
      <c r="AF1807" t="str">
        <f>_xlfn.XLOOKUP(AC1807,moves!A:A,moves!E:E)</f>
        <v>Each time this move is used: Decrease the user's Initiative by 2.</v>
      </c>
      <c r="AG1807">
        <v>0</v>
      </c>
      <c r="AH1807">
        <v>0</v>
      </c>
      <c r="AI1807">
        <f t="shared" si="125"/>
        <v>0</v>
      </c>
      <c r="AJ1807" t="s">
        <v>525</v>
      </c>
      <c r="AL1807">
        <v>0</v>
      </c>
      <c r="AM1807" cm="1">
        <f t="array" ref="AM1807">IF(AL1807=1,1,
   IF(ISTEXT(AK1807),1,
   IF(AO1807&gt;1,AM1806,
   IF(AI1807=1,
      IF(SUMPRODUCT((LEN($Y$2:$Y$4096)-LEN(SUBSTITUTE($Y$2:$Y$4096,AA1807,"")))/LEN(AA1807))&gt;0,2,1),
      IF(
         SUMPRODUCT((LEN($Y$2:$Y$4096)-LEN(SUBSTITUTE($Y$2:$Y$4096,AA1807,"")))/LEN(AA1807))
         - SUMPRODUCT((LEN($Y$2:$Y$4096)-LEN(SUBSTITUTE($Y$2:$Y$4096,"Alolan "&amp;AA1807,"")))/LEN("Alolan "&amp;AA1807))
         - SUMPRODUCT((LEN($Y$2:$Y$4096)-LEN(SUBSTITUTE($Y$2:$Y$4096,"Galarian "&amp;AA1807,"")))/LEN("Galarian "&amp;AA1807))
         - SUMPRODUCT((LEN($Y$2:$Y$4096)-LEN(SUBSTITUTE($Y$2:$Y$4096,"Hisuian "&amp;AA1807,"")))/LEN("Hisuian "&amp;AA1807))
         - SUMPRODUCT((LEN($Y$2:$Y$4096)-LEN(SUBSTITUTE($Y$2:$Y$4096,"Paldean "&amp;AA1807,"")))/LEN("Paldean "&amp;AA1807))
      &gt;0,2,1)
   ))))</f>
        <v>2</v>
      </c>
      <c r="AN1807">
        <v>0</v>
      </c>
      <c r="AO1807">
        <v>0</v>
      </c>
    </row>
    <row r="1808" spans="1:41" x14ac:dyDescent="0.25">
      <c r="A1808" t="s">
        <v>4463</v>
      </c>
      <c r="B1808" t="s">
        <v>2466</v>
      </c>
      <c r="C1808" t="s">
        <v>1492</v>
      </c>
      <c r="D1808" t="s">
        <v>1471</v>
      </c>
      <c r="E1808">
        <v>95</v>
      </c>
      <c r="F1808">
        <v>124</v>
      </c>
      <c r="G1808">
        <v>78</v>
      </c>
      <c r="H1808">
        <v>69</v>
      </c>
      <c r="I1808">
        <v>71</v>
      </c>
      <c r="J1808">
        <v>58</v>
      </c>
      <c r="K1808" t="s">
        <v>2467</v>
      </c>
      <c r="L1808" t="s">
        <v>247</v>
      </c>
      <c r="M1808" t="s">
        <v>248</v>
      </c>
      <c r="N1808">
        <v>9.2100000000000009</v>
      </c>
      <c r="O1808">
        <v>8.27</v>
      </c>
      <c r="R1808">
        <f t="shared" si="122"/>
        <v>9</v>
      </c>
      <c r="S1808">
        <f t="shared" si="123"/>
        <v>8</v>
      </c>
      <c r="T1808">
        <f t="shared" si="124"/>
        <v>17</v>
      </c>
      <c r="U1808" t="s">
        <v>1492</v>
      </c>
      <c r="V1808" t="s">
        <v>1471</v>
      </c>
      <c r="W1808" t="s">
        <v>1514</v>
      </c>
      <c r="X1808" t="s">
        <v>1512</v>
      </c>
      <c r="Z1808" t="str" cm="1">
        <f t="array" ref="Z1808">IF(ISBLANK(AK1808),_xlfn.LET(
    _xlpm.nameBeforeSlash, IF(ISNUMBER(SEARCH("/", Y1808)), LEFT(Y1808, SEARCH("/", Y1808)-1), Y1808),
    _xlpm.matchRow, IFERROR(MATCH(_xlpm.nameBeforeSlash, AA:AA, 0), ""),
    _xlpm.difference, IF(_xlpm.matchRow="", "", ABS((R1808 + S1808)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),IF(ISBLANK(Y1808),"","Hidden"))</f>
        <v/>
      </c>
      <c r="AA1808" t="s">
        <v>5729</v>
      </c>
      <c r="AC1808" t="s">
        <v>454</v>
      </c>
      <c r="AD1808" t="str">
        <f>_xlfn.XLOOKUP(AC1808,moves!A:A,moves!B:B)</f>
        <v>dark</v>
      </c>
      <c r="AE1808">
        <f>_xlfn.XLOOKUP(AC1808,moves!A:A,moves!D:D)</f>
        <v>4</v>
      </c>
      <c r="AF1808" t="str">
        <f>_xlfn.XLOOKUP(AC1808,moves!A:A,moves!E:E)</f>
        <v>Critical hits deal +1 damage.</v>
      </c>
      <c r="AG1808">
        <v>0</v>
      </c>
      <c r="AH1808">
        <v>0</v>
      </c>
      <c r="AI1808">
        <f t="shared" si="125"/>
        <v>1</v>
      </c>
      <c r="AJ1808" t="s">
        <v>525</v>
      </c>
      <c r="AL1808">
        <v>0</v>
      </c>
      <c r="AM1808" cm="1">
        <f t="array" ref="AM1808">IF(AL1808=1,1,
   IF(ISTEXT(AK1808),1,
   IF(AO1808&gt;1,AM1807,
   IF(AI1808=1,
      IF(SUMPRODUCT((LEN($Y$2:$Y$4096)-LEN(SUBSTITUTE($Y$2:$Y$4096,AA1808,"")))/LEN(AA1808))&gt;0,2,1),
      IF(
         SUMPRODUCT((LEN($Y$2:$Y$4096)-LEN(SUBSTITUTE($Y$2:$Y$4096,AA1808,"")))/LEN(AA1808))
         - SUMPRODUCT((LEN($Y$2:$Y$4096)-LEN(SUBSTITUTE($Y$2:$Y$4096,"Alolan "&amp;AA1808,"")))/LEN("Alolan "&amp;AA1808))
         - SUMPRODUCT((LEN($Y$2:$Y$4096)-LEN(SUBSTITUTE($Y$2:$Y$4096,"Galarian "&amp;AA1808,"")))/LEN("Galarian "&amp;AA1808))
         - SUMPRODUCT((LEN($Y$2:$Y$4096)-LEN(SUBSTITUTE($Y$2:$Y$4096,"Hisuian "&amp;AA1808,"")))/LEN("Hisuian "&amp;AA1808))
         - SUMPRODUCT((LEN($Y$2:$Y$4096)-LEN(SUBSTITUTE($Y$2:$Y$4096,"Paldean "&amp;AA1808,"")))/LEN("Paldean "&amp;AA1808))
      &gt;0,2,1)
   ))))</f>
        <v>2</v>
      </c>
      <c r="AN1808">
        <v>0</v>
      </c>
      <c r="AO1808">
        <v>0</v>
      </c>
    </row>
    <row r="1809" spans="1:41" x14ac:dyDescent="0.25">
      <c r="A1809">
        <v>676</v>
      </c>
      <c r="B1809" t="s">
        <v>2468</v>
      </c>
      <c r="C1809" t="s">
        <v>1512</v>
      </c>
      <c r="D1809"/>
      <c r="E1809">
        <v>75</v>
      </c>
      <c r="F1809">
        <v>80</v>
      </c>
      <c r="G1809">
        <v>60</v>
      </c>
      <c r="H1809">
        <v>65</v>
      </c>
      <c r="I1809">
        <v>90</v>
      </c>
      <c r="J1809">
        <v>102</v>
      </c>
      <c r="K1809" t="s">
        <v>2469</v>
      </c>
      <c r="L1809" t="s">
        <v>250</v>
      </c>
      <c r="M1809" t="s">
        <v>249</v>
      </c>
      <c r="N1809">
        <v>8.73</v>
      </c>
      <c r="O1809">
        <v>7.5</v>
      </c>
      <c r="R1809">
        <f t="shared" si="122"/>
        <v>9</v>
      </c>
      <c r="S1809">
        <f t="shared" si="123"/>
        <v>8</v>
      </c>
      <c r="T1809">
        <f t="shared" si="124"/>
        <v>17</v>
      </c>
      <c r="U1809" t="s">
        <v>1536</v>
      </c>
      <c r="V1809" t="s">
        <v>1468</v>
      </c>
      <c r="W1809" t="s">
        <v>1471</v>
      </c>
      <c r="X1809" t="s">
        <v>1512</v>
      </c>
      <c r="Z1809" t="str" cm="1">
        <f t="array" ref="Z1809">IF(ISBLANK(AK1809),_xlfn.LET(
    _xlpm.nameBeforeSlash, IF(ISNUMBER(SEARCH("/", Y1809)), LEFT(Y1809, SEARCH("/", Y1809)-1), Y1809),
    _xlpm.matchRow, IFERROR(MATCH(_xlpm.nameBeforeSlash, AA:AA, 0), ""),
    _xlpm.difference, IF(_xlpm.matchRow="", "", ABS((R1809 + S1809)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),IF(ISBLANK(Y1809),"","Hidden"))</f>
        <v/>
      </c>
      <c r="AA1809" t="s">
        <v>2468</v>
      </c>
      <c r="AB1809" t="s">
        <v>2470</v>
      </c>
      <c r="AC1809" t="s">
        <v>1386</v>
      </c>
      <c r="AD1809" t="str">
        <f>_xlfn.XLOOKUP(AC1809,moves!A:A,moves!B:B)</f>
        <v>typeless</v>
      </c>
      <c r="AE1809">
        <f>_xlfn.XLOOKUP(AC1809,moves!A:A,moves!D:D)</f>
        <v>4</v>
      </c>
      <c r="AF1809" t="str">
        <f>_xlfn.XLOOKUP(AC1809,moves!A:A,moves!E:E)</f>
        <v>If any critical hits are rolled: The user may FORM change. The type of this move is the 4th learnable type of the user.</v>
      </c>
      <c r="AG1809">
        <v>0</v>
      </c>
      <c r="AH1809">
        <v>0</v>
      </c>
      <c r="AI1809">
        <f t="shared" si="125"/>
        <v>0</v>
      </c>
      <c r="AJ1809" t="s">
        <v>525</v>
      </c>
      <c r="AL1809">
        <v>0</v>
      </c>
      <c r="AM1809" cm="1">
        <f t="array" ref="AM1809">IF(AL1809=1,1,
   IF(ISTEXT(AK1809),1,
   IF(AO1809&gt;1,AM1808,
   IF(AI1809=1,
      IF(SUMPRODUCT((LEN($Y$2:$Y$4096)-LEN(SUBSTITUTE($Y$2:$Y$4096,AA1809,"")))/LEN(AA1809))&gt;0,2,1),
      IF(
         SUMPRODUCT((LEN($Y$2:$Y$4096)-LEN(SUBSTITUTE($Y$2:$Y$4096,AA1809,"")))/LEN(AA1809))
         - SUMPRODUCT((LEN($Y$2:$Y$4096)-LEN(SUBSTITUTE($Y$2:$Y$4096,"Alolan "&amp;AA1809,"")))/LEN("Alolan "&amp;AA1809))
         - SUMPRODUCT((LEN($Y$2:$Y$4096)-LEN(SUBSTITUTE($Y$2:$Y$4096,"Galarian "&amp;AA1809,"")))/LEN("Galarian "&amp;AA1809))
         - SUMPRODUCT((LEN($Y$2:$Y$4096)-LEN(SUBSTITUTE($Y$2:$Y$4096,"Hisuian "&amp;AA1809,"")))/LEN("Hisuian "&amp;AA1809))
         - SUMPRODUCT((LEN($Y$2:$Y$4096)-LEN(SUBSTITUTE($Y$2:$Y$4096,"Paldean "&amp;AA1809,"")))/LEN("Paldean "&amp;AA1809))
      &gt;0,2,1)
   ))))</f>
        <v>1</v>
      </c>
      <c r="AN1809">
        <v>0</v>
      </c>
      <c r="AO1809">
        <v>1</v>
      </c>
    </row>
    <row r="1810" spans="1:41" x14ac:dyDescent="0.25">
      <c r="A1810" t="s">
        <v>2471</v>
      </c>
      <c r="B1810" t="s">
        <v>2468</v>
      </c>
      <c r="C1810" t="s">
        <v>1512</v>
      </c>
      <c r="D1810"/>
      <c r="E1810">
        <v>75</v>
      </c>
      <c r="F1810">
        <v>80</v>
      </c>
      <c r="G1810">
        <v>60</v>
      </c>
      <c r="H1810">
        <v>65</v>
      </c>
      <c r="I1810">
        <v>90</v>
      </c>
      <c r="J1810">
        <v>102</v>
      </c>
      <c r="K1810" t="s">
        <v>2469</v>
      </c>
      <c r="L1810" t="s">
        <v>250</v>
      </c>
      <c r="M1810" t="s">
        <v>249</v>
      </c>
      <c r="N1810">
        <v>8.73</v>
      </c>
      <c r="O1810">
        <v>7.5</v>
      </c>
      <c r="R1810">
        <f t="shared" si="122"/>
        <v>9</v>
      </c>
      <c r="S1810">
        <f t="shared" si="123"/>
        <v>8</v>
      </c>
      <c r="T1810">
        <f t="shared" si="124"/>
        <v>17</v>
      </c>
      <c r="U1810" t="s">
        <v>1512</v>
      </c>
      <c r="V1810" t="s">
        <v>1468</v>
      </c>
      <c r="W1810" t="s">
        <v>1471</v>
      </c>
      <c r="X1810" t="s">
        <v>1492</v>
      </c>
      <c r="Z1810" t="str" cm="1">
        <f t="array" ref="Z1810">IF(ISBLANK(AK1810),_xlfn.LET(
    _xlpm.nameBeforeSlash, IF(ISNUMBER(SEARCH("/", Y1810)), LEFT(Y1810, SEARCH("/", Y1810)-1), Y1810),
    _xlpm.matchRow, IFERROR(MATCH(_xlpm.nameBeforeSlash, AA:AA, 0), ""),
    _xlpm.difference, IF(_xlpm.matchRow="", "", ABS((R1810 + S1810)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),IF(ISBLANK(Y1810),"","Hidden"))</f>
        <v/>
      </c>
      <c r="AA1810" t="s">
        <v>3605</v>
      </c>
      <c r="AB1810" t="s">
        <v>2472</v>
      </c>
      <c r="AC1810" t="s">
        <v>1386</v>
      </c>
      <c r="AD1810" t="str">
        <f>_xlfn.XLOOKUP(AC1810,moves!A:A,moves!B:B)</f>
        <v>typeless</v>
      </c>
      <c r="AE1810">
        <f>_xlfn.XLOOKUP(AC1810,moves!A:A,moves!D:D)</f>
        <v>4</v>
      </c>
      <c r="AF1810" t="str">
        <f>_xlfn.XLOOKUP(AC1810,moves!A:A,moves!E:E)</f>
        <v>If any critical hits are rolled: The user may FORM change. The type of this move is the 4th learnable type of the user.</v>
      </c>
      <c r="AG1810">
        <v>0</v>
      </c>
      <c r="AH1810">
        <v>0</v>
      </c>
      <c r="AI1810">
        <f t="shared" si="125"/>
        <v>0</v>
      </c>
      <c r="AJ1810" t="s">
        <v>525</v>
      </c>
      <c r="AL1810">
        <v>0</v>
      </c>
      <c r="AM1810" cm="1">
        <f t="array" ref="AM1810">IF(AL1810=1,1,
   IF(ISTEXT(AK1810),1,
   IF(AO1810&gt;1,AM1809,
   IF(AI1810=1,
      IF(SUMPRODUCT((LEN($Y$2:$Y$4096)-LEN(SUBSTITUTE($Y$2:$Y$4096,AA1810,"")))/LEN(AA1810))&gt;0,2,1),
      IF(
         SUMPRODUCT((LEN($Y$2:$Y$4096)-LEN(SUBSTITUTE($Y$2:$Y$4096,AA1810,"")))/LEN(AA1810))
         - SUMPRODUCT((LEN($Y$2:$Y$4096)-LEN(SUBSTITUTE($Y$2:$Y$4096,"Alolan "&amp;AA1810,"")))/LEN("Alolan "&amp;AA1810))
         - SUMPRODUCT((LEN($Y$2:$Y$4096)-LEN(SUBSTITUTE($Y$2:$Y$4096,"Galarian "&amp;AA1810,"")))/LEN("Galarian "&amp;AA1810))
         - SUMPRODUCT((LEN($Y$2:$Y$4096)-LEN(SUBSTITUTE($Y$2:$Y$4096,"Hisuian "&amp;AA1810,"")))/LEN("Hisuian "&amp;AA1810))
         - SUMPRODUCT((LEN($Y$2:$Y$4096)-LEN(SUBSTITUTE($Y$2:$Y$4096,"Paldean "&amp;AA1810,"")))/LEN("Paldean "&amp;AA1810))
      &gt;0,2,1)
   ))))</f>
        <v>1</v>
      </c>
      <c r="AN1810">
        <v>0</v>
      </c>
      <c r="AO1810">
        <v>2</v>
      </c>
    </row>
    <row r="1811" spans="1:41" x14ac:dyDescent="0.25">
      <c r="A1811" t="s">
        <v>2473</v>
      </c>
      <c r="B1811" t="s">
        <v>2468</v>
      </c>
      <c r="C1811" t="s">
        <v>1512</v>
      </c>
      <c r="D1811"/>
      <c r="E1811">
        <v>75</v>
      </c>
      <c r="F1811">
        <v>80</v>
      </c>
      <c r="G1811">
        <v>60</v>
      </c>
      <c r="H1811">
        <v>65</v>
      </c>
      <c r="I1811">
        <v>90</v>
      </c>
      <c r="J1811">
        <v>102</v>
      </c>
      <c r="K1811" t="s">
        <v>2469</v>
      </c>
      <c r="L1811" t="s">
        <v>250</v>
      </c>
      <c r="M1811" t="s">
        <v>249</v>
      </c>
      <c r="N1811">
        <v>8.73</v>
      </c>
      <c r="O1811">
        <v>7.5</v>
      </c>
      <c r="R1811">
        <f t="shared" si="122"/>
        <v>9</v>
      </c>
      <c r="S1811">
        <f t="shared" si="123"/>
        <v>8</v>
      </c>
      <c r="T1811">
        <f t="shared" si="124"/>
        <v>17</v>
      </c>
      <c r="U1811" t="s">
        <v>1512</v>
      </c>
      <c r="V1811" t="s">
        <v>1536</v>
      </c>
      <c r="W1811" t="s">
        <v>1471</v>
      </c>
      <c r="X1811" t="s">
        <v>1468</v>
      </c>
      <c r="Z1811" t="str" cm="1">
        <f t="array" ref="Z1811">IF(ISBLANK(AK1811),_xlfn.LET(
    _xlpm.nameBeforeSlash, IF(ISNUMBER(SEARCH("/", Y1811)), LEFT(Y1811, SEARCH("/", Y1811)-1), Y1811),
    _xlpm.matchRow, IFERROR(MATCH(_xlpm.nameBeforeSlash, AA:AA, 0), ""),
    _xlpm.difference, IF(_xlpm.matchRow="", "", ABS((R1811 + S1811)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),IF(ISBLANK(Y1811),"","Hidden"))</f>
        <v/>
      </c>
      <c r="AA1811" t="s">
        <v>3606</v>
      </c>
      <c r="AB1811" t="s">
        <v>2474</v>
      </c>
      <c r="AC1811" t="s">
        <v>1386</v>
      </c>
      <c r="AD1811" t="str">
        <f>_xlfn.XLOOKUP(AC1811,moves!A:A,moves!B:B)</f>
        <v>typeless</v>
      </c>
      <c r="AE1811">
        <f>_xlfn.XLOOKUP(AC1811,moves!A:A,moves!D:D)</f>
        <v>4</v>
      </c>
      <c r="AF1811" t="str">
        <f>_xlfn.XLOOKUP(AC1811,moves!A:A,moves!E:E)</f>
        <v>If any critical hits are rolled: The user may FORM change. The type of this move is the 4th learnable type of the user.</v>
      </c>
      <c r="AG1811">
        <v>0</v>
      </c>
      <c r="AH1811">
        <v>0</v>
      </c>
      <c r="AI1811">
        <f t="shared" si="125"/>
        <v>0</v>
      </c>
      <c r="AJ1811" t="s">
        <v>525</v>
      </c>
      <c r="AL1811">
        <v>0</v>
      </c>
      <c r="AM1811" cm="1">
        <f t="array" ref="AM1811">IF(AL1811=1,1,
   IF(ISTEXT(AK1811),1,
   IF(AO1811&gt;1,AM1810,
   IF(AI1811=1,
      IF(SUMPRODUCT((LEN($Y$2:$Y$4096)-LEN(SUBSTITUTE($Y$2:$Y$4096,AA1811,"")))/LEN(AA1811))&gt;0,2,1),
      IF(
         SUMPRODUCT((LEN($Y$2:$Y$4096)-LEN(SUBSTITUTE($Y$2:$Y$4096,AA1811,"")))/LEN(AA1811))
         - SUMPRODUCT((LEN($Y$2:$Y$4096)-LEN(SUBSTITUTE($Y$2:$Y$4096,"Alolan "&amp;AA1811,"")))/LEN("Alolan "&amp;AA1811))
         - SUMPRODUCT((LEN($Y$2:$Y$4096)-LEN(SUBSTITUTE($Y$2:$Y$4096,"Galarian "&amp;AA1811,"")))/LEN("Galarian "&amp;AA1811))
         - SUMPRODUCT((LEN($Y$2:$Y$4096)-LEN(SUBSTITUTE($Y$2:$Y$4096,"Hisuian "&amp;AA1811,"")))/LEN("Hisuian "&amp;AA1811))
         - SUMPRODUCT((LEN($Y$2:$Y$4096)-LEN(SUBSTITUTE($Y$2:$Y$4096,"Paldean "&amp;AA1811,"")))/LEN("Paldean "&amp;AA1811))
      &gt;0,2,1)
   ))))</f>
        <v>1</v>
      </c>
      <c r="AN1811">
        <v>0</v>
      </c>
      <c r="AO1811">
        <v>3</v>
      </c>
    </row>
    <row r="1812" spans="1:41" x14ac:dyDescent="0.25">
      <c r="A1812" t="s">
        <v>2475</v>
      </c>
      <c r="B1812" t="s">
        <v>2468</v>
      </c>
      <c r="C1812" t="s">
        <v>1512</v>
      </c>
      <c r="D1812"/>
      <c r="E1812">
        <v>75</v>
      </c>
      <c r="F1812">
        <v>80</v>
      </c>
      <c r="G1812">
        <v>60</v>
      </c>
      <c r="H1812">
        <v>65</v>
      </c>
      <c r="I1812">
        <v>90</v>
      </c>
      <c r="J1812">
        <v>102</v>
      </c>
      <c r="K1812" t="s">
        <v>2469</v>
      </c>
      <c r="L1812" t="s">
        <v>250</v>
      </c>
      <c r="M1812" t="s">
        <v>249</v>
      </c>
      <c r="N1812">
        <v>8.73</v>
      </c>
      <c r="O1812">
        <v>7.5</v>
      </c>
      <c r="R1812">
        <f t="shared" si="122"/>
        <v>9</v>
      </c>
      <c r="S1812">
        <f t="shared" si="123"/>
        <v>8</v>
      </c>
      <c r="T1812">
        <f t="shared" si="124"/>
        <v>17</v>
      </c>
      <c r="U1812" t="s">
        <v>1512</v>
      </c>
      <c r="V1812" t="s">
        <v>1468</v>
      </c>
      <c r="W1812" t="s">
        <v>1471</v>
      </c>
      <c r="X1812" t="s">
        <v>1521</v>
      </c>
      <c r="Z1812" t="str" cm="1">
        <f t="array" ref="Z1812">IF(ISBLANK(AK1812),_xlfn.LET(
    _xlpm.nameBeforeSlash, IF(ISNUMBER(SEARCH("/", Y1812)), LEFT(Y1812, SEARCH("/", Y1812)-1), Y1812),
    _xlpm.matchRow, IFERROR(MATCH(_xlpm.nameBeforeSlash, AA:AA, 0), ""),
    _xlpm.difference, IF(_xlpm.matchRow="", "", ABS((R1812 + S1812)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),IF(ISBLANK(Y1812),"","Hidden"))</f>
        <v/>
      </c>
      <c r="AA1812" t="s">
        <v>3607</v>
      </c>
      <c r="AB1812" t="s">
        <v>2476</v>
      </c>
      <c r="AC1812" t="s">
        <v>1386</v>
      </c>
      <c r="AD1812" t="str">
        <f>_xlfn.XLOOKUP(AC1812,moves!A:A,moves!B:B)</f>
        <v>typeless</v>
      </c>
      <c r="AE1812">
        <f>_xlfn.XLOOKUP(AC1812,moves!A:A,moves!D:D)</f>
        <v>4</v>
      </c>
      <c r="AF1812" t="str">
        <f>_xlfn.XLOOKUP(AC1812,moves!A:A,moves!E:E)</f>
        <v>If any critical hits are rolled: The user may FORM change. The type of this move is the 4th learnable type of the user.</v>
      </c>
      <c r="AG1812">
        <v>0</v>
      </c>
      <c r="AH1812">
        <v>0</v>
      </c>
      <c r="AI1812">
        <f t="shared" si="125"/>
        <v>0</v>
      </c>
      <c r="AJ1812" t="s">
        <v>525</v>
      </c>
      <c r="AL1812">
        <v>0</v>
      </c>
      <c r="AM1812" cm="1">
        <f t="array" ref="AM1812">IF(AL1812=1,1,
   IF(ISTEXT(AK1812),1,
   IF(AO1812&gt;1,AM1811,
   IF(AI1812=1,
      IF(SUMPRODUCT((LEN($Y$2:$Y$4096)-LEN(SUBSTITUTE($Y$2:$Y$4096,AA1812,"")))/LEN(AA1812))&gt;0,2,1),
      IF(
         SUMPRODUCT((LEN($Y$2:$Y$4096)-LEN(SUBSTITUTE($Y$2:$Y$4096,AA1812,"")))/LEN(AA1812))
         - SUMPRODUCT((LEN($Y$2:$Y$4096)-LEN(SUBSTITUTE($Y$2:$Y$4096,"Alolan "&amp;AA1812,"")))/LEN("Alolan "&amp;AA1812))
         - SUMPRODUCT((LEN($Y$2:$Y$4096)-LEN(SUBSTITUTE($Y$2:$Y$4096,"Galarian "&amp;AA1812,"")))/LEN("Galarian "&amp;AA1812))
         - SUMPRODUCT((LEN($Y$2:$Y$4096)-LEN(SUBSTITUTE($Y$2:$Y$4096,"Hisuian "&amp;AA1812,"")))/LEN("Hisuian "&amp;AA1812))
         - SUMPRODUCT((LEN($Y$2:$Y$4096)-LEN(SUBSTITUTE($Y$2:$Y$4096,"Paldean "&amp;AA1812,"")))/LEN("Paldean "&amp;AA1812))
      &gt;0,2,1)
   ))))</f>
        <v>1</v>
      </c>
      <c r="AN1812">
        <v>0</v>
      </c>
      <c r="AO1812">
        <v>4</v>
      </c>
    </row>
    <row r="1813" spans="1:41" x14ac:dyDescent="0.25">
      <c r="A1813" t="s">
        <v>2477</v>
      </c>
      <c r="B1813" t="s">
        <v>2468</v>
      </c>
      <c r="C1813" t="s">
        <v>1512</v>
      </c>
      <c r="D1813"/>
      <c r="E1813">
        <v>75</v>
      </c>
      <c r="F1813">
        <v>80</v>
      </c>
      <c r="G1813">
        <v>60</v>
      </c>
      <c r="H1813">
        <v>65</v>
      </c>
      <c r="I1813">
        <v>90</v>
      </c>
      <c r="J1813">
        <v>102</v>
      </c>
      <c r="K1813" t="s">
        <v>2469</v>
      </c>
      <c r="L1813" t="s">
        <v>250</v>
      </c>
      <c r="M1813" t="s">
        <v>249</v>
      </c>
      <c r="N1813">
        <v>8.73</v>
      </c>
      <c r="O1813">
        <v>7.5</v>
      </c>
      <c r="R1813">
        <f t="shared" si="122"/>
        <v>9</v>
      </c>
      <c r="S1813">
        <f t="shared" si="123"/>
        <v>8</v>
      </c>
      <c r="T1813">
        <f t="shared" si="124"/>
        <v>17</v>
      </c>
      <c r="U1813" t="s">
        <v>1512</v>
      </c>
      <c r="V1813" t="s">
        <v>1468</v>
      </c>
      <c r="W1813" t="s">
        <v>1471</v>
      </c>
      <c r="X1813" t="s">
        <v>1536</v>
      </c>
      <c r="Z1813" t="str" cm="1">
        <f t="array" ref="Z1813">IF(ISBLANK(AK1813),_xlfn.LET(
    _xlpm.nameBeforeSlash, IF(ISNUMBER(SEARCH("/", Y1813)), LEFT(Y1813, SEARCH("/", Y1813)-1), Y1813),
    _xlpm.matchRow, IFERROR(MATCH(_xlpm.nameBeforeSlash, AA:AA, 0), ""),
    _xlpm.difference, IF(_xlpm.matchRow="", "", ABS((R1813 + S1813)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),IF(ISBLANK(Y1813),"","Hidden"))</f>
        <v/>
      </c>
      <c r="AA1813" t="s">
        <v>3608</v>
      </c>
      <c r="AB1813" t="s">
        <v>2478</v>
      </c>
      <c r="AC1813" t="s">
        <v>1386</v>
      </c>
      <c r="AD1813" t="str">
        <f>_xlfn.XLOOKUP(AC1813,moves!A:A,moves!B:B)</f>
        <v>typeless</v>
      </c>
      <c r="AE1813">
        <f>_xlfn.XLOOKUP(AC1813,moves!A:A,moves!D:D)</f>
        <v>4</v>
      </c>
      <c r="AF1813" t="str">
        <f>_xlfn.XLOOKUP(AC1813,moves!A:A,moves!E:E)</f>
        <v>If any critical hits are rolled: The user may FORM change. The type of this move is the 4th learnable type of the user.</v>
      </c>
      <c r="AG1813">
        <v>0</v>
      </c>
      <c r="AH1813">
        <v>0</v>
      </c>
      <c r="AI1813">
        <f t="shared" si="125"/>
        <v>0</v>
      </c>
      <c r="AJ1813" t="s">
        <v>525</v>
      </c>
      <c r="AL1813">
        <v>0</v>
      </c>
      <c r="AM1813" cm="1">
        <f t="array" ref="AM1813">IF(AL1813=1,1,
   IF(ISTEXT(AK1813),1,
   IF(AO1813&gt;1,AM1812,
   IF(AI1813=1,
      IF(SUMPRODUCT((LEN($Y$2:$Y$4096)-LEN(SUBSTITUTE($Y$2:$Y$4096,AA1813,"")))/LEN(AA1813))&gt;0,2,1),
      IF(
         SUMPRODUCT((LEN($Y$2:$Y$4096)-LEN(SUBSTITUTE($Y$2:$Y$4096,AA1813,"")))/LEN(AA1813))
         - SUMPRODUCT((LEN($Y$2:$Y$4096)-LEN(SUBSTITUTE($Y$2:$Y$4096,"Alolan "&amp;AA1813,"")))/LEN("Alolan "&amp;AA1813))
         - SUMPRODUCT((LEN($Y$2:$Y$4096)-LEN(SUBSTITUTE($Y$2:$Y$4096,"Galarian "&amp;AA1813,"")))/LEN("Galarian "&amp;AA1813))
         - SUMPRODUCT((LEN($Y$2:$Y$4096)-LEN(SUBSTITUTE($Y$2:$Y$4096,"Hisuian "&amp;AA1813,"")))/LEN("Hisuian "&amp;AA1813))
         - SUMPRODUCT((LEN($Y$2:$Y$4096)-LEN(SUBSTITUTE($Y$2:$Y$4096,"Paldean "&amp;AA1813,"")))/LEN("Paldean "&amp;AA1813))
      &gt;0,2,1)
   ))))</f>
        <v>1</v>
      </c>
      <c r="AN1813">
        <v>0</v>
      </c>
      <c r="AO1813">
        <v>5</v>
      </c>
    </row>
    <row r="1814" spans="1:41" x14ac:dyDescent="0.25">
      <c r="A1814" t="s">
        <v>2479</v>
      </c>
      <c r="B1814" t="s">
        <v>2468</v>
      </c>
      <c r="C1814" t="s">
        <v>1512</v>
      </c>
      <c r="D1814"/>
      <c r="E1814">
        <v>75</v>
      </c>
      <c r="F1814">
        <v>80</v>
      </c>
      <c r="G1814">
        <v>60</v>
      </c>
      <c r="H1814">
        <v>65</v>
      </c>
      <c r="I1814">
        <v>90</v>
      </c>
      <c r="J1814">
        <v>102</v>
      </c>
      <c r="K1814" t="s">
        <v>2469</v>
      </c>
      <c r="L1814" t="s">
        <v>250</v>
      </c>
      <c r="M1814" t="s">
        <v>249</v>
      </c>
      <c r="N1814">
        <v>8.73</v>
      </c>
      <c r="O1814">
        <v>7.5</v>
      </c>
      <c r="R1814">
        <f t="shared" si="122"/>
        <v>9</v>
      </c>
      <c r="S1814">
        <f t="shared" si="123"/>
        <v>8</v>
      </c>
      <c r="T1814">
        <f t="shared" si="124"/>
        <v>17</v>
      </c>
      <c r="U1814" t="s">
        <v>1512</v>
      </c>
      <c r="V1814" t="s">
        <v>1468</v>
      </c>
      <c r="W1814" t="s">
        <v>1471</v>
      </c>
      <c r="X1814" t="s">
        <v>1479</v>
      </c>
      <c r="Z1814" t="str" cm="1">
        <f t="array" ref="Z1814">IF(ISBLANK(AK1814),_xlfn.LET(
    _xlpm.nameBeforeSlash, IF(ISNUMBER(SEARCH("/", Y1814)), LEFT(Y1814, SEARCH("/", Y1814)-1), Y1814),
    _xlpm.matchRow, IFERROR(MATCH(_xlpm.nameBeforeSlash, AA:AA, 0), ""),
    _xlpm.difference, IF(_xlpm.matchRow="", "", ABS((R1814 + S1814)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),IF(ISBLANK(Y1814),"","Hidden"))</f>
        <v/>
      </c>
      <c r="AA1814" t="s">
        <v>3609</v>
      </c>
      <c r="AB1814" t="s">
        <v>2480</v>
      </c>
      <c r="AC1814" t="s">
        <v>1386</v>
      </c>
      <c r="AD1814" t="str">
        <f>_xlfn.XLOOKUP(AC1814,moves!A:A,moves!B:B)</f>
        <v>typeless</v>
      </c>
      <c r="AE1814">
        <f>_xlfn.XLOOKUP(AC1814,moves!A:A,moves!D:D)</f>
        <v>4</v>
      </c>
      <c r="AF1814" t="str">
        <f>_xlfn.XLOOKUP(AC1814,moves!A:A,moves!E:E)</f>
        <v>If any critical hits are rolled: The user may FORM change. The type of this move is the 4th learnable type of the user.</v>
      </c>
      <c r="AG1814">
        <v>0</v>
      </c>
      <c r="AH1814">
        <v>0</v>
      </c>
      <c r="AI1814">
        <f t="shared" si="125"/>
        <v>0</v>
      </c>
      <c r="AJ1814" t="s">
        <v>525</v>
      </c>
      <c r="AL1814">
        <v>0</v>
      </c>
      <c r="AM1814" cm="1">
        <f t="array" ref="AM1814">IF(AL1814=1,1,
   IF(ISTEXT(AK1814),1,
   IF(AO1814&gt;1,AM1813,
   IF(AI1814=1,
      IF(SUMPRODUCT((LEN($Y$2:$Y$4096)-LEN(SUBSTITUTE($Y$2:$Y$4096,AA1814,"")))/LEN(AA1814))&gt;0,2,1),
      IF(
         SUMPRODUCT((LEN($Y$2:$Y$4096)-LEN(SUBSTITUTE($Y$2:$Y$4096,AA1814,"")))/LEN(AA1814))
         - SUMPRODUCT((LEN($Y$2:$Y$4096)-LEN(SUBSTITUTE($Y$2:$Y$4096,"Alolan "&amp;AA1814,"")))/LEN("Alolan "&amp;AA1814))
         - SUMPRODUCT((LEN($Y$2:$Y$4096)-LEN(SUBSTITUTE($Y$2:$Y$4096,"Galarian "&amp;AA1814,"")))/LEN("Galarian "&amp;AA1814))
         - SUMPRODUCT((LEN($Y$2:$Y$4096)-LEN(SUBSTITUTE($Y$2:$Y$4096,"Hisuian "&amp;AA1814,"")))/LEN("Hisuian "&amp;AA1814))
         - SUMPRODUCT((LEN($Y$2:$Y$4096)-LEN(SUBSTITUTE($Y$2:$Y$4096,"Paldean "&amp;AA1814,"")))/LEN("Paldean "&amp;AA1814))
      &gt;0,2,1)
   ))))</f>
        <v>1</v>
      </c>
      <c r="AN1814">
        <v>0</v>
      </c>
      <c r="AO1814">
        <v>6</v>
      </c>
    </row>
    <row r="1815" spans="1:41" x14ac:dyDescent="0.25">
      <c r="A1815" t="s">
        <v>2481</v>
      </c>
      <c r="B1815" t="s">
        <v>2468</v>
      </c>
      <c r="C1815" t="s">
        <v>1512</v>
      </c>
      <c r="D1815"/>
      <c r="E1815">
        <v>75</v>
      </c>
      <c r="F1815">
        <v>80</v>
      </c>
      <c r="G1815">
        <v>60</v>
      </c>
      <c r="H1815">
        <v>65</v>
      </c>
      <c r="I1815">
        <v>90</v>
      </c>
      <c r="J1815">
        <v>102</v>
      </c>
      <c r="K1815" t="s">
        <v>2469</v>
      </c>
      <c r="L1815" t="s">
        <v>250</v>
      </c>
      <c r="M1815" t="s">
        <v>249</v>
      </c>
      <c r="N1815">
        <v>8.73</v>
      </c>
      <c r="O1815">
        <v>7.5</v>
      </c>
      <c r="R1815">
        <f t="shared" si="122"/>
        <v>9</v>
      </c>
      <c r="S1815">
        <f t="shared" si="123"/>
        <v>8</v>
      </c>
      <c r="T1815">
        <f t="shared" si="124"/>
        <v>17</v>
      </c>
      <c r="U1815" t="s">
        <v>1512</v>
      </c>
      <c r="V1815" t="s">
        <v>1468</v>
      </c>
      <c r="W1815" t="s">
        <v>1471</v>
      </c>
      <c r="X1815" t="s">
        <v>1209</v>
      </c>
      <c r="Z1815" t="str" cm="1">
        <f t="array" ref="Z1815">IF(ISBLANK(AK1815),_xlfn.LET(
    _xlpm.nameBeforeSlash, IF(ISNUMBER(SEARCH("/", Y1815)), LEFT(Y1815, SEARCH("/", Y1815)-1), Y1815),
    _xlpm.matchRow, IFERROR(MATCH(_xlpm.nameBeforeSlash, AA:AA, 0), ""),
    _xlpm.difference, IF(_xlpm.matchRow="", "", ABS((R1815 + S1815)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),IF(ISBLANK(Y1815),"","Hidden"))</f>
        <v/>
      </c>
      <c r="AA1815" t="s">
        <v>3610</v>
      </c>
      <c r="AB1815" t="s">
        <v>2482</v>
      </c>
      <c r="AC1815" t="s">
        <v>1386</v>
      </c>
      <c r="AD1815" t="str">
        <f>_xlfn.XLOOKUP(AC1815,moves!A:A,moves!B:B)</f>
        <v>typeless</v>
      </c>
      <c r="AE1815">
        <f>_xlfn.XLOOKUP(AC1815,moves!A:A,moves!D:D)</f>
        <v>4</v>
      </c>
      <c r="AF1815" t="str">
        <f>_xlfn.XLOOKUP(AC1815,moves!A:A,moves!E:E)</f>
        <v>If any critical hits are rolled: The user may FORM change. The type of this move is the 4th learnable type of the user.</v>
      </c>
      <c r="AG1815">
        <v>0</v>
      </c>
      <c r="AH1815">
        <v>0</v>
      </c>
      <c r="AI1815">
        <f t="shared" si="125"/>
        <v>0</v>
      </c>
      <c r="AJ1815" t="s">
        <v>525</v>
      </c>
      <c r="AL1815">
        <v>0</v>
      </c>
      <c r="AM1815" cm="1">
        <f t="array" ref="AM1815">IF(AL1815=1,1,
   IF(ISTEXT(AK1815),1,
   IF(AO1815&gt;1,AM1814,
   IF(AI1815=1,
      IF(SUMPRODUCT((LEN($Y$2:$Y$4096)-LEN(SUBSTITUTE($Y$2:$Y$4096,AA1815,"")))/LEN(AA1815))&gt;0,2,1),
      IF(
         SUMPRODUCT((LEN($Y$2:$Y$4096)-LEN(SUBSTITUTE($Y$2:$Y$4096,AA1815,"")))/LEN(AA1815))
         - SUMPRODUCT((LEN($Y$2:$Y$4096)-LEN(SUBSTITUTE($Y$2:$Y$4096,"Alolan "&amp;AA1815,"")))/LEN("Alolan "&amp;AA1815))
         - SUMPRODUCT((LEN($Y$2:$Y$4096)-LEN(SUBSTITUTE($Y$2:$Y$4096,"Galarian "&amp;AA1815,"")))/LEN("Galarian "&amp;AA1815))
         - SUMPRODUCT((LEN($Y$2:$Y$4096)-LEN(SUBSTITUTE($Y$2:$Y$4096,"Hisuian "&amp;AA1815,"")))/LEN("Hisuian "&amp;AA1815))
         - SUMPRODUCT((LEN($Y$2:$Y$4096)-LEN(SUBSTITUTE($Y$2:$Y$4096,"Paldean "&amp;AA1815,"")))/LEN("Paldean "&amp;AA1815))
      &gt;0,2,1)
   ))))</f>
        <v>1</v>
      </c>
      <c r="AN1815">
        <v>0</v>
      </c>
      <c r="AO1815">
        <v>7</v>
      </c>
    </row>
    <row r="1816" spans="1:41" x14ac:dyDescent="0.25">
      <c r="A1816" t="s">
        <v>2483</v>
      </c>
      <c r="B1816" t="s">
        <v>2468</v>
      </c>
      <c r="C1816" t="s">
        <v>1512</v>
      </c>
      <c r="D1816"/>
      <c r="E1816">
        <v>75</v>
      </c>
      <c r="F1816">
        <v>80</v>
      </c>
      <c r="G1816">
        <v>60</v>
      </c>
      <c r="H1816">
        <v>65</v>
      </c>
      <c r="I1816">
        <v>90</v>
      </c>
      <c r="J1816">
        <v>102</v>
      </c>
      <c r="K1816" t="s">
        <v>2469</v>
      </c>
      <c r="L1816" t="s">
        <v>250</v>
      </c>
      <c r="M1816" t="s">
        <v>249</v>
      </c>
      <c r="N1816">
        <v>8.73</v>
      </c>
      <c r="O1816">
        <v>7.5</v>
      </c>
      <c r="R1816">
        <f t="shared" si="122"/>
        <v>9</v>
      </c>
      <c r="S1816">
        <f t="shared" si="123"/>
        <v>8</v>
      </c>
      <c r="T1816">
        <f t="shared" si="124"/>
        <v>17</v>
      </c>
      <c r="U1816" t="s">
        <v>1512</v>
      </c>
      <c r="V1816" t="s">
        <v>1468</v>
      </c>
      <c r="W1816" t="s">
        <v>1471</v>
      </c>
      <c r="X1816" t="s">
        <v>429</v>
      </c>
      <c r="Z1816" t="str" cm="1">
        <f t="array" ref="Z1816">IF(ISBLANK(AK1816),_xlfn.LET(
    _xlpm.nameBeforeSlash, IF(ISNUMBER(SEARCH("/", Y1816)), LEFT(Y1816, SEARCH("/", Y1816)-1), Y1816),
    _xlpm.matchRow, IFERROR(MATCH(_xlpm.nameBeforeSlash, AA:AA, 0), ""),
    _xlpm.difference, IF(_xlpm.matchRow="", "", ABS((R1816 + S1816)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),IF(ISBLANK(Y1816),"","Hidden"))</f>
        <v/>
      </c>
      <c r="AA1816" t="s">
        <v>3611</v>
      </c>
      <c r="AB1816" t="s">
        <v>2484</v>
      </c>
      <c r="AC1816" t="s">
        <v>1386</v>
      </c>
      <c r="AD1816" t="str">
        <f>_xlfn.XLOOKUP(AC1816,moves!A:A,moves!B:B)</f>
        <v>typeless</v>
      </c>
      <c r="AE1816">
        <f>_xlfn.XLOOKUP(AC1816,moves!A:A,moves!D:D)</f>
        <v>4</v>
      </c>
      <c r="AF1816" t="str">
        <f>_xlfn.XLOOKUP(AC1816,moves!A:A,moves!E:E)</f>
        <v>If any critical hits are rolled: The user may FORM change. The type of this move is the 4th learnable type of the user.</v>
      </c>
      <c r="AG1816">
        <v>0</v>
      </c>
      <c r="AH1816">
        <v>0</v>
      </c>
      <c r="AI1816">
        <f t="shared" si="125"/>
        <v>0</v>
      </c>
      <c r="AJ1816" t="s">
        <v>525</v>
      </c>
      <c r="AL1816">
        <v>0</v>
      </c>
      <c r="AM1816" cm="1">
        <f t="array" ref="AM1816">IF(AL1816=1,1,
   IF(ISTEXT(AK1816),1,
   IF(AO1816&gt;1,AM1815,
   IF(AI1816=1,
      IF(SUMPRODUCT((LEN($Y$2:$Y$4096)-LEN(SUBSTITUTE($Y$2:$Y$4096,AA1816,"")))/LEN(AA1816))&gt;0,2,1),
      IF(
         SUMPRODUCT((LEN($Y$2:$Y$4096)-LEN(SUBSTITUTE($Y$2:$Y$4096,AA1816,"")))/LEN(AA1816))
         - SUMPRODUCT((LEN($Y$2:$Y$4096)-LEN(SUBSTITUTE($Y$2:$Y$4096,"Alolan "&amp;AA1816,"")))/LEN("Alolan "&amp;AA1816))
         - SUMPRODUCT((LEN($Y$2:$Y$4096)-LEN(SUBSTITUTE($Y$2:$Y$4096,"Galarian "&amp;AA1816,"")))/LEN("Galarian "&amp;AA1816))
         - SUMPRODUCT((LEN($Y$2:$Y$4096)-LEN(SUBSTITUTE($Y$2:$Y$4096,"Hisuian "&amp;AA1816,"")))/LEN("Hisuian "&amp;AA1816))
         - SUMPRODUCT((LEN($Y$2:$Y$4096)-LEN(SUBSTITUTE($Y$2:$Y$4096,"Paldean "&amp;AA1816,"")))/LEN("Paldean "&amp;AA1816))
      &gt;0,2,1)
   ))))</f>
        <v>1</v>
      </c>
      <c r="AN1816">
        <v>0</v>
      </c>
      <c r="AO1816">
        <v>8</v>
      </c>
    </row>
    <row r="1817" spans="1:41" x14ac:dyDescent="0.25">
      <c r="A1817" t="s">
        <v>2485</v>
      </c>
      <c r="B1817" t="s">
        <v>2468</v>
      </c>
      <c r="C1817" t="s">
        <v>1512</v>
      </c>
      <c r="D1817"/>
      <c r="E1817">
        <v>75</v>
      </c>
      <c r="F1817">
        <v>80</v>
      </c>
      <c r="G1817">
        <v>60</v>
      </c>
      <c r="H1817">
        <v>65</v>
      </c>
      <c r="I1817">
        <v>90</v>
      </c>
      <c r="J1817">
        <v>102</v>
      </c>
      <c r="K1817" t="s">
        <v>2469</v>
      </c>
      <c r="L1817" t="s">
        <v>250</v>
      </c>
      <c r="M1817" t="s">
        <v>249</v>
      </c>
      <c r="N1817">
        <v>8.73</v>
      </c>
      <c r="O1817">
        <v>7.5</v>
      </c>
      <c r="R1817">
        <f t="shared" si="122"/>
        <v>9</v>
      </c>
      <c r="S1817">
        <f t="shared" si="123"/>
        <v>8</v>
      </c>
      <c r="T1817">
        <f t="shared" si="124"/>
        <v>17</v>
      </c>
      <c r="U1817" t="s">
        <v>1512</v>
      </c>
      <c r="V1817" t="s">
        <v>1468</v>
      </c>
      <c r="W1817" t="s">
        <v>1471</v>
      </c>
      <c r="X1817" t="s">
        <v>1490</v>
      </c>
      <c r="Z1817" t="str" cm="1">
        <f t="array" ref="Z1817">IF(ISBLANK(AK1817),_xlfn.LET(
    _xlpm.nameBeforeSlash, IF(ISNUMBER(SEARCH("/", Y1817)), LEFT(Y1817, SEARCH("/", Y1817)-1), Y1817),
    _xlpm.matchRow, IFERROR(MATCH(_xlpm.nameBeforeSlash, AA:AA, 0), ""),
    _xlpm.difference, IF(_xlpm.matchRow="", "", ABS((R1817 + S1817)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),IF(ISBLANK(Y1817),"","Hidden"))</f>
        <v/>
      </c>
      <c r="AA1817" t="s">
        <v>3612</v>
      </c>
      <c r="AB1817" t="s">
        <v>2486</v>
      </c>
      <c r="AC1817" t="s">
        <v>1386</v>
      </c>
      <c r="AD1817" t="str">
        <f>_xlfn.XLOOKUP(AC1817,moves!A:A,moves!B:B)</f>
        <v>typeless</v>
      </c>
      <c r="AE1817">
        <f>_xlfn.XLOOKUP(AC1817,moves!A:A,moves!D:D)</f>
        <v>4</v>
      </c>
      <c r="AF1817" t="str">
        <f>_xlfn.XLOOKUP(AC1817,moves!A:A,moves!E:E)</f>
        <v>If any critical hits are rolled: The user may FORM change. The type of this move is the 4th learnable type of the user.</v>
      </c>
      <c r="AG1817">
        <v>0</v>
      </c>
      <c r="AH1817">
        <v>0</v>
      </c>
      <c r="AI1817">
        <f t="shared" si="125"/>
        <v>0</v>
      </c>
      <c r="AJ1817" t="s">
        <v>525</v>
      </c>
      <c r="AL1817">
        <v>0</v>
      </c>
      <c r="AM1817" cm="1">
        <f t="array" ref="AM1817">IF(AL1817=1,1,
   IF(ISTEXT(AK1817),1,
   IF(AO1817&gt;1,AM1816,
   IF(AI1817=1,
      IF(SUMPRODUCT((LEN($Y$2:$Y$4096)-LEN(SUBSTITUTE($Y$2:$Y$4096,AA1817,"")))/LEN(AA1817))&gt;0,2,1),
      IF(
         SUMPRODUCT((LEN($Y$2:$Y$4096)-LEN(SUBSTITUTE($Y$2:$Y$4096,AA1817,"")))/LEN(AA1817))
         - SUMPRODUCT((LEN($Y$2:$Y$4096)-LEN(SUBSTITUTE($Y$2:$Y$4096,"Alolan "&amp;AA1817,"")))/LEN("Alolan "&amp;AA1817))
         - SUMPRODUCT((LEN($Y$2:$Y$4096)-LEN(SUBSTITUTE($Y$2:$Y$4096,"Galarian "&amp;AA1817,"")))/LEN("Galarian "&amp;AA1817))
         - SUMPRODUCT((LEN($Y$2:$Y$4096)-LEN(SUBSTITUTE($Y$2:$Y$4096,"Hisuian "&amp;AA1817,"")))/LEN("Hisuian "&amp;AA1817))
         - SUMPRODUCT((LEN($Y$2:$Y$4096)-LEN(SUBSTITUTE($Y$2:$Y$4096,"Paldean "&amp;AA1817,"")))/LEN("Paldean "&amp;AA1817))
      &gt;0,2,1)
   ))))</f>
        <v>1</v>
      </c>
      <c r="AN1817">
        <v>0</v>
      </c>
      <c r="AO1817">
        <v>9</v>
      </c>
    </row>
    <row r="1818" spans="1:41" x14ac:dyDescent="0.25">
      <c r="A1818" t="s">
        <v>2487</v>
      </c>
      <c r="B1818" t="s">
        <v>2468</v>
      </c>
      <c r="C1818" t="s">
        <v>1512</v>
      </c>
      <c r="D1818"/>
      <c r="E1818">
        <v>75</v>
      </c>
      <c r="F1818">
        <v>80</v>
      </c>
      <c r="G1818">
        <v>60</v>
      </c>
      <c r="H1818">
        <v>65</v>
      </c>
      <c r="I1818">
        <v>90</v>
      </c>
      <c r="J1818">
        <v>102</v>
      </c>
      <c r="K1818" t="s">
        <v>2469</v>
      </c>
      <c r="L1818" t="s">
        <v>250</v>
      </c>
      <c r="M1818" t="s">
        <v>249</v>
      </c>
      <c r="N1818">
        <v>8.73</v>
      </c>
      <c r="O1818">
        <v>7.5</v>
      </c>
      <c r="R1818">
        <f t="shared" si="122"/>
        <v>9</v>
      </c>
      <c r="S1818">
        <f t="shared" si="123"/>
        <v>8</v>
      </c>
      <c r="T1818">
        <f t="shared" si="124"/>
        <v>17</v>
      </c>
      <c r="U1818" t="s">
        <v>1512</v>
      </c>
      <c r="V1818" t="s">
        <v>1468</v>
      </c>
      <c r="W1818" t="s">
        <v>1471</v>
      </c>
      <c r="X1818" t="s">
        <v>1481</v>
      </c>
      <c r="Z1818" t="str" cm="1">
        <f t="array" ref="Z1818">IF(ISBLANK(AK1818),_xlfn.LET(
    _xlpm.nameBeforeSlash, IF(ISNUMBER(SEARCH("/", Y1818)), LEFT(Y1818, SEARCH("/", Y1818)-1), Y1818),
    _xlpm.matchRow, IFERROR(MATCH(_xlpm.nameBeforeSlash, AA:AA, 0), ""),
    _xlpm.difference, IF(_xlpm.matchRow="", "", ABS((R1818 + S1818)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),IF(ISBLANK(Y1818),"","Hidden"))</f>
        <v/>
      </c>
      <c r="AA1818" t="s">
        <v>3613</v>
      </c>
      <c r="AB1818" t="s">
        <v>2488</v>
      </c>
      <c r="AC1818" t="s">
        <v>1386</v>
      </c>
      <c r="AD1818" t="str">
        <f>_xlfn.XLOOKUP(AC1818,moves!A:A,moves!B:B)</f>
        <v>typeless</v>
      </c>
      <c r="AE1818">
        <f>_xlfn.XLOOKUP(AC1818,moves!A:A,moves!D:D)</f>
        <v>4</v>
      </c>
      <c r="AF1818" t="str">
        <f>_xlfn.XLOOKUP(AC1818,moves!A:A,moves!E:E)</f>
        <v>If any critical hits are rolled: The user may FORM change. The type of this move is the 4th learnable type of the user.</v>
      </c>
      <c r="AG1818">
        <v>0</v>
      </c>
      <c r="AH1818">
        <v>0</v>
      </c>
      <c r="AI1818">
        <f t="shared" si="125"/>
        <v>0</v>
      </c>
      <c r="AJ1818" t="s">
        <v>525</v>
      </c>
      <c r="AL1818">
        <v>0</v>
      </c>
      <c r="AM1818" cm="1">
        <f t="array" ref="AM1818">IF(AL1818=1,1,
   IF(ISTEXT(AK1818),1,
   IF(AO1818&gt;1,AM1817,
   IF(AI1818=1,
      IF(SUMPRODUCT((LEN($Y$2:$Y$4096)-LEN(SUBSTITUTE($Y$2:$Y$4096,AA1818,"")))/LEN(AA1818))&gt;0,2,1),
      IF(
         SUMPRODUCT((LEN($Y$2:$Y$4096)-LEN(SUBSTITUTE($Y$2:$Y$4096,AA1818,"")))/LEN(AA1818))
         - SUMPRODUCT((LEN($Y$2:$Y$4096)-LEN(SUBSTITUTE($Y$2:$Y$4096,"Alolan "&amp;AA1818,"")))/LEN("Alolan "&amp;AA1818))
         - SUMPRODUCT((LEN($Y$2:$Y$4096)-LEN(SUBSTITUTE($Y$2:$Y$4096,"Galarian "&amp;AA1818,"")))/LEN("Galarian "&amp;AA1818))
         - SUMPRODUCT((LEN($Y$2:$Y$4096)-LEN(SUBSTITUTE($Y$2:$Y$4096,"Hisuian "&amp;AA1818,"")))/LEN("Hisuian "&amp;AA1818))
         - SUMPRODUCT((LEN($Y$2:$Y$4096)-LEN(SUBSTITUTE($Y$2:$Y$4096,"Paldean "&amp;AA1818,"")))/LEN("Paldean "&amp;AA1818))
      &gt;0,2,1)
   ))))</f>
        <v>1</v>
      </c>
      <c r="AN1818">
        <v>0</v>
      </c>
      <c r="AO1818">
        <v>10</v>
      </c>
    </row>
    <row r="1819" spans="1:41" x14ac:dyDescent="0.25">
      <c r="A1819" t="s">
        <v>4464</v>
      </c>
      <c r="B1819" t="s">
        <v>2468</v>
      </c>
      <c r="C1819" t="s">
        <v>1512</v>
      </c>
      <c r="D1819"/>
      <c r="E1819">
        <v>75</v>
      </c>
      <c r="F1819">
        <v>80</v>
      </c>
      <c r="G1819">
        <v>60</v>
      </c>
      <c r="H1819">
        <v>65</v>
      </c>
      <c r="I1819">
        <v>90</v>
      </c>
      <c r="J1819">
        <v>102</v>
      </c>
      <c r="K1819" t="s">
        <v>2469</v>
      </c>
      <c r="L1819" t="s">
        <v>250</v>
      </c>
      <c r="M1819" t="s">
        <v>249</v>
      </c>
      <c r="N1819">
        <v>8.73</v>
      </c>
      <c r="O1819">
        <v>7.5</v>
      </c>
      <c r="R1819">
        <f t="shared" si="122"/>
        <v>9</v>
      </c>
      <c r="S1819">
        <f t="shared" si="123"/>
        <v>8</v>
      </c>
      <c r="T1819">
        <f t="shared" si="124"/>
        <v>17</v>
      </c>
      <c r="U1819" t="s">
        <v>1536</v>
      </c>
      <c r="V1819" t="s">
        <v>1468</v>
      </c>
      <c r="W1819" t="s">
        <v>1471</v>
      </c>
      <c r="X1819" t="s">
        <v>1512</v>
      </c>
      <c r="Z1819" t="str" cm="1">
        <f t="array" ref="Z1819">IF(ISBLANK(AK1819),_xlfn.LET(
    _xlpm.nameBeforeSlash, IF(ISNUMBER(SEARCH("/", Y1819)), LEFT(Y1819, SEARCH("/", Y1819)-1), Y1819),
    _xlpm.matchRow, IFERROR(MATCH(_xlpm.nameBeforeSlash, AA:AA, 0), ""),
    _xlpm.difference, IF(_xlpm.matchRow="", "", ABS((R1819 + S1819)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),IF(ISBLANK(Y1819),"","Hidden"))</f>
        <v/>
      </c>
      <c r="AA1819" t="s">
        <v>5731</v>
      </c>
      <c r="AB1819" t="s">
        <v>2470</v>
      </c>
      <c r="AC1819" t="s">
        <v>1386</v>
      </c>
      <c r="AD1819" t="str">
        <f>_xlfn.XLOOKUP(AC1819,moves!A:A,moves!B:B)</f>
        <v>typeless</v>
      </c>
      <c r="AE1819">
        <f>_xlfn.XLOOKUP(AC1819,moves!A:A,moves!D:D)</f>
        <v>4</v>
      </c>
      <c r="AF1819" t="str">
        <f>_xlfn.XLOOKUP(AC1819,moves!A:A,moves!E:E)</f>
        <v>If any critical hits are rolled: The user may FORM change. The type of this move is the 4th learnable type of the user.</v>
      </c>
      <c r="AG1819">
        <v>0</v>
      </c>
      <c r="AH1819">
        <v>0</v>
      </c>
      <c r="AI1819">
        <f t="shared" si="125"/>
        <v>1</v>
      </c>
      <c r="AJ1819" t="s">
        <v>525</v>
      </c>
      <c r="AL1819">
        <v>0</v>
      </c>
      <c r="AM1819" cm="1">
        <f t="array" ref="AM1819">IF(AL1819=1,1,
   IF(ISTEXT(AK1819),1,
   IF(AO1819&gt;1,AM1818,
   IF(AI1819=1,
      IF(SUMPRODUCT((LEN($Y$2:$Y$4096)-LEN(SUBSTITUTE($Y$2:$Y$4096,AA1819,"")))/LEN(AA1819))&gt;0,2,1),
      IF(
         SUMPRODUCT((LEN($Y$2:$Y$4096)-LEN(SUBSTITUTE($Y$2:$Y$4096,AA1819,"")))/LEN(AA1819))
         - SUMPRODUCT((LEN($Y$2:$Y$4096)-LEN(SUBSTITUTE($Y$2:$Y$4096,"Alolan "&amp;AA1819,"")))/LEN("Alolan "&amp;AA1819))
         - SUMPRODUCT((LEN($Y$2:$Y$4096)-LEN(SUBSTITUTE($Y$2:$Y$4096,"Galarian "&amp;AA1819,"")))/LEN("Galarian "&amp;AA1819))
         - SUMPRODUCT((LEN($Y$2:$Y$4096)-LEN(SUBSTITUTE($Y$2:$Y$4096,"Hisuian "&amp;AA1819,"")))/LEN("Hisuian "&amp;AA1819))
         - SUMPRODUCT((LEN($Y$2:$Y$4096)-LEN(SUBSTITUTE($Y$2:$Y$4096,"Paldean "&amp;AA1819,"")))/LEN("Paldean "&amp;AA1819))
      &gt;0,2,1)
   ))))</f>
        <v>1</v>
      </c>
      <c r="AN1819">
        <v>0</v>
      </c>
      <c r="AO1819">
        <v>1</v>
      </c>
    </row>
    <row r="1820" spans="1:41" x14ac:dyDescent="0.25">
      <c r="A1820" t="s">
        <v>4465</v>
      </c>
      <c r="B1820" t="s">
        <v>2468</v>
      </c>
      <c r="C1820" t="s">
        <v>1512</v>
      </c>
      <c r="D1820"/>
      <c r="E1820">
        <v>75</v>
      </c>
      <c r="F1820">
        <v>80</v>
      </c>
      <c r="G1820">
        <v>60</v>
      </c>
      <c r="H1820">
        <v>65</v>
      </c>
      <c r="I1820">
        <v>90</v>
      </c>
      <c r="J1820">
        <v>102</v>
      </c>
      <c r="K1820" t="s">
        <v>2469</v>
      </c>
      <c r="L1820" t="s">
        <v>250</v>
      </c>
      <c r="M1820" t="s">
        <v>249</v>
      </c>
      <c r="N1820">
        <v>8.73</v>
      </c>
      <c r="O1820">
        <v>7.5</v>
      </c>
      <c r="R1820">
        <f t="shared" si="122"/>
        <v>9</v>
      </c>
      <c r="S1820">
        <f t="shared" si="123"/>
        <v>8</v>
      </c>
      <c r="T1820">
        <f t="shared" si="124"/>
        <v>17</v>
      </c>
      <c r="U1820" t="s">
        <v>1512</v>
      </c>
      <c r="V1820" t="s">
        <v>1468</v>
      </c>
      <c r="W1820" t="s">
        <v>1471</v>
      </c>
      <c r="X1820" t="s">
        <v>1492</v>
      </c>
      <c r="Z1820" t="str" cm="1">
        <f t="array" ref="Z1820">IF(ISBLANK(AK1820),_xlfn.LET(
    _xlpm.nameBeforeSlash, IF(ISNUMBER(SEARCH("/", Y1820)), LEFT(Y1820, SEARCH("/", Y1820)-1), Y1820),
    _xlpm.matchRow, IFERROR(MATCH(_xlpm.nameBeforeSlash, AA:AA, 0), ""),
    _xlpm.difference, IF(_xlpm.matchRow="", "", ABS((R1820 + S1820)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),IF(ISBLANK(Y1820),"","Hidden"))</f>
        <v/>
      </c>
      <c r="AA1820" t="s">
        <v>5732</v>
      </c>
      <c r="AB1820" t="s">
        <v>2472</v>
      </c>
      <c r="AC1820" t="s">
        <v>1386</v>
      </c>
      <c r="AD1820" t="str">
        <f>_xlfn.XLOOKUP(AC1820,moves!A:A,moves!B:B)</f>
        <v>typeless</v>
      </c>
      <c r="AE1820">
        <f>_xlfn.XLOOKUP(AC1820,moves!A:A,moves!D:D)</f>
        <v>4</v>
      </c>
      <c r="AF1820" t="str">
        <f>_xlfn.XLOOKUP(AC1820,moves!A:A,moves!E:E)</f>
        <v>If any critical hits are rolled: The user may FORM change. The type of this move is the 4th learnable type of the user.</v>
      </c>
      <c r="AG1820">
        <v>0</v>
      </c>
      <c r="AH1820">
        <v>0</v>
      </c>
      <c r="AI1820">
        <f t="shared" si="125"/>
        <v>1</v>
      </c>
      <c r="AJ1820" t="s">
        <v>525</v>
      </c>
      <c r="AL1820">
        <v>0</v>
      </c>
      <c r="AM1820" cm="1">
        <f t="array" ref="AM1820">IF(AL1820=1,1,
   IF(ISTEXT(AK1820),1,
   IF(AO1820&gt;1,AM1819,
   IF(AI1820=1,
      IF(SUMPRODUCT((LEN($Y$2:$Y$4096)-LEN(SUBSTITUTE($Y$2:$Y$4096,AA1820,"")))/LEN(AA1820))&gt;0,2,1),
      IF(
         SUMPRODUCT((LEN($Y$2:$Y$4096)-LEN(SUBSTITUTE($Y$2:$Y$4096,AA1820,"")))/LEN(AA1820))
         - SUMPRODUCT((LEN($Y$2:$Y$4096)-LEN(SUBSTITUTE($Y$2:$Y$4096,"Alolan "&amp;AA1820,"")))/LEN("Alolan "&amp;AA1820))
         - SUMPRODUCT((LEN($Y$2:$Y$4096)-LEN(SUBSTITUTE($Y$2:$Y$4096,"Galarian "&amp;AA1820,"")))/LEN("Galarian "&amp;AA1820))
         - SUMPRODUCT((LEN($Y$2:$Y$4096)-LEN(SUBSTITUTE($Y$2:$Y$4096,"Hisuian "&amp;AA1820,"")))/LEN("Hisuian "&amp;AA1820))
         - SUMPRODUCT((LEN($Y$2:$Y$4096)-LEN(SUBSTITUTE($Y$2:$Y$4096,"Paldean "&amp;AA1820,"")))/LEN("Paldean "&amp;AA1820))
      &gt;0,2,1)
   ))))</f>
        <v>1</v>
      </c>
      <c r="AN1820">
        <v>0</v>
      </c>
      <c r="AO1820">
        <v>2</v>
      </c>
    </row>
    <row r="1821" spans="1:41" x14ac:dyDescent="0.25">
      <c r="A1821" t="s">
        <v>4466</v>
      </c>
      <c r="B1821" t="s">
        <v>2468</v>
      </c>
      <c r="C1821" t="s">
        <v>1512</v>
      </c>
      <c r="D1821"/>
      <c r="E1821">
        <v>75</v>
      </c>
      <c r="F1821">
        <v>80</v>
      </c>
      <c r="G1821">
        <v>60</v>
      </c>
      <c r="H1821">
        <v>65</v>
      </c>
      <c r="I1821">
        <v>90</v>
      </c>
      <c r="J1821">
        <v>102</v>
      </c>
      <c r="K1821" t="s">
        <v>2469</v>
      </c>
      <c r="L1821" t="s">
        <v>250</v>
      </c>
      <c r="M1821" t="s">
        <v>249</v>
      </c>
      <c r="N1821">
        <v>8.73</v>
      </c>
      <c r="O1821">
        <v>7.5</v>
      </c>
      <c r="R1821">
        <f t="shared" si="122"/>
        <v>9</v>
      </c>
      <c r="S1821">
        <f t="shared" si="123"/>
        <v>8</v>
      </c>
      <c r="T1821">
        <f t="shared" si="124"/>
        <v>17</v>
      </c>
      <c r="U1821" t="s">
        <v>1512</v>
      </c>
      <c r="V1821" t="s">
        <v>1536</v>
      </c>
      <c r="W1821" t="s">
        <v>1471</v>
      </c>
      <c r="X1821" t="s">
        <v>1468</v>
      </c>
      <c r="Z1821" t="str" cm="1">
        <f t="array" ref="Z1821">IF(ISBLANK(AK1821),_xlfn.LET(
    _xlpm.nameBeforeSlash, IF(ISNUMBER(SEARCH("/", Y1821)), LEFT(Y1821, SEARCH("/", Y1821)-1), Y1821),
    _xlpm.matchRow, IFERROR(MATCH(_xlpm.nameBeforeSlash, AA:AA, 0), ""),
    _xlpm.difference, IF(_xlpm.matchRow="", "", ABS((R1821 + S1821)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),IF(ISBLANK(Y1821),"","Hidden"))</f>
        <v/>
      </c>
      <c r="AA1821" t="s">
        <v>5733</v>
      </c>
      <c r="AB1821" t="s">
        <v>2474</v>
      </c>
      <c r="AC1821" t="s">
        <v>1386</v>
      </c>
      <c r="AD1821" t="str">
        <f>_xlfn.XLOOKUP(AC1821,moves!A:A,moves!B:B)</f>
        <v>typeless</v>
      </c>
      <c r="AE1821">
        <f>_xlfn.XLOOKUP(AC1821,moves!A:A,moves!D:D)</f>
        <v>4</v>
      </c>
      <c r="AF1821" t="str">
        <f>_xlfn.XLOOKUP(AC1821,moves!A:A,moves!E:E)</f>
        <v>If any critical hits are rolled: The user may FORM change. The type of this move is the 4th learnable type of the user.</v>
      </c>
      <c r="AG1821">
        <v>0</v>
      </c>
      <c r="AH1821">
        <v>0</v>
      </c>
      <c r="AI1821">
        <f t="shared" si="125"/>
        <v>1</v>
      </c>
      <c r="AJ1821" t="s">
        <v>525</v>
      </c>
      <c r="AL1821">
        <v>0</v>
      </c>
      <c r="AM1821" cm="1">
        <f t="array" ref="AM1821">IF(AL1821=1,1,
   IF(ISTEXT(AK1821),1,
   IF(AO1821&gt;1,AM1820,
   IF(AI1821=1,
      IF(SUMPRODUCT((LEN($Y$2:$Y$4096)-LEN(SUBSTITUTE($Y$2:$Y$4096,AA1821,"")))/LEN(AA1821))&gt;0,2,1),
      IF(
         SUMPRODUCT((LEN($Y$2:$Y$4096)-LEN(SUBSTITUTE($Y$2:$Y$4096,AA1821,"")))/LEN(AA1821))
         - SUMPRODUCT((LEN($Y$2:$Y$4096)-LEN(SUBSTITUTE($Y$2:$Y$4096,"Alolan "&amp;AA1821,"")))/LEN("Alolan "&amp;AA1821))
         - SUMPRODUCT((LEN($Y$2:$Y$4096)-LEN(SUBSTITUTE($Y$2:$Y$4096,"Galarian "&amp;AA1821,"")))/LEN("Galarian "&amp;AA1821))
         - SUMPRODUCT((LEN($Y$2:$Y$4096)-LEN(SUBSTITUTE($Y$2:$Y$4096,"Hisuian "&amp;AA1821,"")))/LEN("Hisuian "&amp;AA1821))
         - SUMPRODUCT((LEN($Y$2:$Y$4096)-LEN(SUBSTITUTE($Y$2:$Y$4096,"Paldean "&amp;AA1821,"")))/LEN("Paldean "&amp;AA1821))
      &gt;0,2,1)
   ))))</f>
        <v>1</v>
      </c>
      <c r="AN1821">
        <v>0</v>
      </c>
      <c r="AO1821">
        <v>3</v>
      </c>
    </row>
    <row r="1822" spans="1:41" x14ac:dyDescent="0.25">
      <c r="A1822" t="s">
        <v>4467</v>
      </c>
      <c r="B1822" t="s">
        <v>2468</v>
      </c>
      <c r="C1822" t="s">
        <v>1512</v>
      </c>
      <c r="D1822"/>
      <c r="E1822">
        <v>75</v>
      </c>
      <c r="F1822">
        <v>80</v>
      </c>
      <c r="G1822">
        <v>60</v>
      </c>
      <c r="H1822">
        <v>65</v>
      </c>
      <c r="I1822">
        <v>90</v>
      </c>
      <c r="J1822">
        <v>102</v>
      </c>
      <c r="K1822" t="s">
        <v>2469</v>
      </c>
      <c r="L1822" t="s">
        <v>250</v>
      </c>
      <c r="M1822" t="s">
        <v>249</v>
      </c>
      <c r="N1822">
        <v>8.73</v>
      </c>
      <c r="O1822">
        <v>7.5</v>
      </c>
      <c r="R1822">
        <f t="shared" si="122"/>
        <v>9</v>
      </c>
      <c r="S1822">
        <f t="shared" si="123"/>
        <v>8</v>
      </c>
      <c r="T1822">
        <f t="shared" si="124"/>
        <v>17</v>
      </c>
      <c r="U1822" t="s">
        <v>1512</v>
      </c>
      <c r="V1822" t="s">
        <v>1468</v>
      </c>
      <c r="W1822" t="s">
        <v>1471</v>
      </c>
      <c r="X1822" t="s">
        <v>1521</v>
      </c>
      <c r="Z1822" t="str" cm="1">
        <f t="array" ref="Z1822">IF(ISBLANK(AK1822),_xlfn.LET(
    _xlpm.nameBeforeSlash, IF(ISNUMBER(SEARCH("/", Y1822)), LEFT(Y1822, SEARCH("/", Y1822)-1), Y1822),
    _xlpm.matchRow, IFERROR(MATCH(_xlpm.nameBeforeSlash, AA:AA, 0), ""),
    _xlpm.difference, IF(_xlpm.matchRow="", "", ABS((R1822 + S1822)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),IF(ISBLANK(Y1822),"","Hidden"))</f>
        <v/>
      </c>
      <c r="AA1822" t="s">
        <v>5734</v>
      </c>
      <c r="AB1822" t="s">
        <v>2476</v>
      </c>
      <c r="AC1822" t="s">
        <v>1386</v>
      </c>
      <c r="AD1822" t="str">
        <f>_xlfn.XLOOKUP(AC1822,moves!A:A,moves!B:B)</f>
        <v>typeless</v>
      </c>
      <c r="AE1822">
        <f>_xlfn.XLOOKUP(AC1822,moves!A:A,moves!D:D)</f>
        <v>4</v>
      </c>
      <c r="AF1822" t="str">
        <f>_xlfn.XLOOKUP(AC1822,moves!A:A,moves!E:E)</f>
        <v>If any critical hits are rolled: The user may FORM change. The type of this move is the 4th learnable type of the user.</v>
      </c>
      <c r="AG1822">
        <v>0</v>
      </c>
      <c r="AH1822">
        <v>0</v>
      </c>
      <c r="AI1822">
        <f t="shared" si="125"/>
        <v>1</v>
      </c>
      <c r="AJ1822" t="s">
        <v>525</v>
      </c>
      <c r="AL1822">
        <v>0</v>
      </c>
      <c r="AM1822" cm="1">
        <f t="array" ref="AM1822">IF(AL1822=1,1,
   IF(ISTEXT(AK1822),1,
   IF(AO1822&gt;1,AM1821,
   IF(AI1822=1,
      IF(SUMPRODUCT((LEN($Y$2:$Y$4096)-LEN(SUBSTITUTE($Y$2:$Y$4096,AA1822,"")))/LEN(AA1822))&gt;0,2,1),
      IF(
         SUMPRODUCT((LEN($Y$2:$Y$4096)-LEN(SUBSTITUTE($Y$2:$Y$4096,AA1822,"")))/LEN(AA1822))
         - SUMPRODUCT((LEN($Y$2:$Y$4096)-LEN(SUBSTITUTE($Y$2:$Y$4096,"Alolan "&amp;AA1822,"")))/LEN("Alolan "&amp;AA1822))
         - SUMPRODUCT((LEN($Y$2:$Y$4096)-LEN(SUBSTITUTE($Y$2:$Y$4096,"Galarian "&amp;AA1822,"")))/LEN("Galarian "&amp;AA1822))
         - SUMPRODUCT((LEN($Y$2:$Y$4096)-LEN(SUBSTITUTE($Y$2:$Y$4096,"Hisuian "&amp;AA1822,"")))/LEN("Hisuian "&amp;AA1822))
         - SUMPRODUCT((LEN($Y$2:$Y$4096)-LEN(SUBSTITUTE($Y$2:$Y$4096,"Paldean "&amp;AA1822,"")))/LEN("Paldean "&amp;AA1822))
      &gt;0,2,1)
   ))))</f>
        <v>1</v>
      </c>
      <c r="AN1822">
        <v>0</v>
      </c>
      <c r="AO1822">
        <v>4</v>
      </c>
    </row>
    <row r="1823" spans="1:41" x14ac:dyDescent="0.25">
      <c r="A1823" t="s">
        <v>4468</v>
      </c>
      <c r="B1823" t="s">
        <v>2468</v>
      </c>
      <c r="C1823" t="s">
        <v>1512</v>
      </c>
      <c r="D1823"/>
      <c r="E1823">
        <v>75</v>
      </c>
      <c r="F1823">
        <v>80</v>
      </c>
      <c r="G1823">
        <v>60</v>
      </c>
      <c r="H1823">
        <v>65</v>
      </c>
      <c r="I1823">
        <v>90</v>
      </c>
      <c r="J1823">
        <v>102</v>
      </c>
      <c r="K1823" t="s">
        <v>2469</v>
      </c>
      <c r="L1823" t="s">
        <v>250</v>
      </c>
      <c r="M1823" t="s">
        <v>249</v>
      </c>
      <c r="N1823">
        <v>8.73</v>
      </c>
      <c r="O1823">
        <v>7.5</v>
      </c>
      <c r="R1823">
        <f t="shared" si="122"/>
        <v>9</v>
      </c>
      <c r="S1823">
        <f t="shared" si="123"/>
        <v>8</v>
      </c>
      <c r="T1823">
        <f t="shared" si="124"/>
        <v>17</v>
      </c>
      <c r="U1823" t="s">
        <v>1512</v>
      </c>
      <c r="V1823" t="s">
        <v>1468</v>
      </c>
      <c r="W1823" t="s">
        <v>1471</v>
      </c>
      <c r="X1823" t="s">
        <v>1536</v>
      </c>
      <c r="Z1823" t="str" cm="1">
        <f t="array" ref="Z1823">IF(ISBLANK(AK1823),_xlfn.LET(
    _xlpm.nameBeforeSlash, IF(ISNUMBER(SEARCH("/", Y1823)), LEFT(Y1823, SEARCH("/", Y1823)-1), Y1823),
    _xlpm.matchRow, IFERROR(MATCH(_xlpm.nameBeforeSlash, AA:AA, 0), ""),
    _xlpm.difference, IF(_xlpm.matchRow="", "", ABS((R1823 + S1823)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),IF(ISBLANK(Y1823),"","Hidden"))</f>
        <v/>
      </c>
      <c r="AA1823" t="s">
        <v>5735</v>
      </c>
      <c r="AB1823" t="s">
        <v>2478</v>
      </c>
      <c r="AC1823" t="s">
        <v>1386</v>
      </c>
      <c r="AD1823" t="str">
        <f>_xlfn.XLOOKUP(AC1823,moves!A:A,moves!B:B)</f>
        <v>typeless</v>
      </c>
      <c r="AE1823">
        <f>_xlfn.XLOOKUP(AC1823,moves!A:A,moves!D:D)</f>
        <v>4</v>
      </c>
      <c r="AF1823" t="str">
        <f>_xlfn.XLOOKUP(AC1823,moves!A:A,moves!E:E)</f>
        <v>If any critical hits are rolled: The user may FORM change. The type of this move is the 4th learnable type of the user.</v>
      </c>
      <c r="AG1823">
        <v>0</v>
      </c>
      <c r="AH1823">
        <v>0</v>
      </c>
      <c r="AI1823">
        <f t="shared" si="125"/>
        <v>1</v>
      </c>
      <c r="AJ1823" t="s">
        <v>525</v>
      </c>
      <c r="AL1823">
        <v>0</v>
      </c>
      <c r="AM1823" cm="1">
        <f t="array" ref="AM1823">IF(AL1823=1,1,
   IF(ISTEXT(AK1823),1,
   IF(AO1823&gt;1,AM1822,
   IF(AI1823=1,
      IF(SUMPRODUCT((LEN($Y$2:$Y$4096)-LEN(SUBSTITUTE($Y$2:$Y$4096,AA1823,"")))/LEN(AA1823))&gt;0,2,1),
      IF(
         SUMPRODUCT((LEN($Y$2:$Y$4096)-LEN(SUBSTITUTE($Y$2:$Y$4096,AA1823,"")))/LEN(AA1823))
         - SUMPRODUCT((LEN($Y$2:$Y$4096)-LEN(SUBSTITUTE($Y$2:$Y$4096,"Alolan "&amp;AA1823,"")))/LEN("Alolan "&amp;AA1823))
         - SUMPRODUCT((LEN($Y$2:$Y$4096)-LEN(SUBSTITUTE($Y$2:$Y$4096,"Galarian "&amp;AA1823,"")))/LEN("Galarian "&amp;AA1823))
         - SUMPRODUCT((LEN($Y$2:$Y$4096)-LEN(SUBSTITUTE($Y$2:$Y$4096,"Hisuian "&amp;AA1823,"")))/LEN("Hisuian "&amp;AA1823))
         - SUMPRODUCT((LEN($Y$2:$Y$4096)-LEN(SUBSTITUTE($Y$2:$Y$4096,"Paldean "&amp;AA1823,"")))/LEN("Paldean "&amp;AA1823))
      &gt;0,2,1)
   ))))</f>
        <v>1</v>
      </c>
      <c r="AN1823">
        <v>0</v>
      </c>
      <c r="AO1823">
        <v>5</v>
      </c>
    </row>
    <row r="1824" spans="1:41" x14ac:dyDescent="0.25">
      <c r="A1824" t="s">
        <v>4469</v>
      </c>
      <c r="B1824" t="s">
        <v>2468</v>
      </c>
      <c r="C1824" t="s">
        <v>1512</v>
      </c>
      <c r="D1824"/>
      <c r="E1824">
        <v>75</v>
      </c>
      <c r="F1824">
        <v>80</v>
      </c>
      <c r="G1824">
        <v>60</v>
      </c>
      <c r="H1824">
        <v>65</v>
      </c>
      <c r="I1824">
        <v>90</v>
      </c>
      <c r="J1824">
        <v>102</v>
      </c>
      <c r="K1824" t="s">
        <v>2469</v>
      </c>
      <c r="L1824" t="s">
        <v>250</v>
      </c>
      <c r="M1824" t="s">
        <v>249</v>
      </c>
      <c r="N1824">
        <v>8.73</v>
      </c>
      <c r="O1824">
        <v>7.5</v>
      </c>
      <c r="R1824">
        <f t="shared" si="122"/>
        <v>9</v>
      </c>
      <c r="S1824">
        <f t="shared" si="123"/>
        <v>8</v>
      </c>
      <c r="T1824">
        <f t="shared" si="124"/>
        <v>17</v>
      </c>
      <c r="U1824" t="s">
        <v>1512</v>
      </c>
      <c r="V1824" t="s">
        <v>1468</v>
      </c>
      <c r="W1824" t="s">
        <v>1471</v>
      </c>
      <c r="X1824" t="s">
        <v>1479</v>
      </c>
      <c r="Z1824" t="str" cm="1">
        <f t="array" ref="Z1824">IF(ISBLANK(AK1824),_xlfn.LET(
    _xlpm.nameBeforeSlash, IF(ISNUMBER(SEARCH("/", Y1824)), LEFT(Y1824, SEARCH("/", Y1824)-1), Y1824),
    _xlpm.matchRow, IFERROR(MATCH(_xlpm.nameBeforeSlash, AA:AA, 0), ""),
    _xlpm.difference, IF(_xlpm.matchRow="", "", ABS((R1824 + S1824)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),IF(ISBLANK(Y1824),"","Hidden"))</f>
        <v/>
      </c>
      <c r="AA1824" t="s">
        <v>5736</v>
      </c>
      <c r="AB1824" t="s">
        <v>2480</v>
      </c>
      <c r="AC1824" t="s">
        <v>1386</v>
      </c>
      <c r="AD1824" t="str">
        <f>_xlfn.XLOOKUP(AC1824,moves!A:A,moves!B:B)</f>
        <v>typeless</v>
      </c>
      <c r="AE1824">
        <f>_xlfn.XLOOKUP(AC1824,moves!A:A,moves!D:D)</f>
        <v>4</v>
      </c>
      <c r="AF1824" t="str">
        <f>_xlfn.XLOOKUP(AC1824,moves!A:A,moves!E:E)</f>
        <v>If any critical hits are rolled: The user may FORM change. The type of this move is the 4th learnable type of the user.</v>
      </c>
      <c r="AG1824">
        <v>0</v>
      </c>
      <c r="AH1824">
        <v>0</v>
      </c>
      <c r="AI1824">
        <f t="shared" si="125"/>
        <v>1</v>
      </c>
      <c r="AJ1824" t="s">
        <v>525</v>
      </c>
      <c r="AL1824">
        <v>0</v>
      </c>
      <c r="AM1824" cm="1">
        <f t="array" ref="AM1824">IF(AL1824=1,1,
   IF(ISTEXT(AK1824),1,
   IF(AO1824&gt;1,AM1823,
   IF(AI1824=1,
      IF(SUMPRODUCT((LEN($Y$2:$Y$4096)-LEN(SUBSTITUTE($Y$2:$Y$4096,AA1824,"")))/LEN(AA1824))&gt;0,2,1),
      IF(
         SUMPRODUCT((LEN($Y$2:$Y$4096)-LEN(SUBSTITUTE($Y$2:$Y$4096,AA1824,"")))/LEN(AA1824))
         - SUMPRODUCT((LEN($Y$2:$Y$4096)-LEN(SUBSTITUTE($Y$2:$Y$4096,"Alolan "&amp;AA1824,"")))/LEN("Alolan "&amp;AA1824))
         - SUMPRODUCT((LEN($Y$2:$Y$4096)-LEN(SUBSTITUTE($Y$2:$Y$4096,"Galarian "&amp;AA1824,"")))/LEN("Galarian "&amp;AA1824))
         - SUMPRODUCT((LEN($Y$2:$Y$4096)-LEN(SUBSTITUTE($Y$2:$Y$4096,"Hisuian "&amp;AA1824,"")))/LEN("Hisuian "&amp;AA1824))
         - SUMPRODUCT((LEN($Y$2:$Y$4096)-LEN(SUBSTITUTE($Y$2:$Y$4096,"Paldean "&amp;AA1824,"")))/LEN("Paldean "&amp;AA1824))
      &gt;0,2,1)
   ))))</f>
        <v>1</v>
      </c>
      <c r="AN1824">
        <v>0</v>
      </c>
      <c r="AO1824">
        <v>6</v>
      </c>
    </row>
    <row r="1825" spans="1:41" x14ac:dyDescent="0.25">
      <c r="A1825" t="s">
        <v>4470</v>
      </c>
      <c r="B1825" t="s">
        <v>2468</v>
      </c>
      <c r="C1825" t="s">
        <v>1512</v>
      </c>
      <c r="D1825"/>
      <c r="E1825">
        <v>75</v>
      </c>
      <c r="F1825">
        <v>80</v>
      </c>
      <c r="G1825">
        <v>60</v>
      </c>
      <c r="H1825">
        <v>65</v>
      </c>
      <c r="I1825">
        <v>90</v>
      </c>
      <c r="J1825">
        <v>102</v>
      </c>
      <c r="K1825" t="s">
        <v>2469</v>
      </c>
      <c r="L1825" t="s">
        <v>250</v>
      </c>
      <c r="M1825" t="s">
        <v>249</v>
      </c>
      <c r="N1825">
        <v>8.73</v>
      </c>
      <c r="O1825">
        <v>7.5</v>
      </c>
      <c r="R1825">
        <f t="shared" si="122"/>
        <v>9</v>
      </c>
      <c r="S1825">
        <f t="shared" si="123"/>
        <v>8</v>
      </c>
      <c r="T1825">
        <f t="shared" si="124"/>
        <v>17</v>
      </c>
      <c r="U1825" t="s">
        <v>1512</v>
      </c>
      <c r="V1825" t="s">
        <v>1468</v>
      </c>
      <c r="W1825" t="s">
        <v>1471</v>
      </c>
      <c r="X1825" t="s">
        <v>1209</v>
      </c>
      <c r="Z1825" t="str" cm="1">
        <f t="array" ref="Z1825">IF(ISBLANK(AK1825),_xlfn.LET(
    _xlpm.nameBeforeSlash, IF(ISNUMBER(SEARCH("/", Y1825)), LEFT(Y1825, SEARCH("/", Y1825)-1), Y1825),
    _xlpm.matchRow, IFERROR(MATCH(_xlpm.nameBeforeSlash, AA:AA, 0), ""),
    _xlpm.difference, IF(_xlpm.matchRow="", "", ABS((R1825 + S1825)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),IF(ISBLANK(Y1825),"","Hidden"))</f>
        <v/>
      </c>
      <c r="AA1825" t="s">
        <v>5737</v>
      </c>
      <c r="AB1825" t="s">
        <v>2482</v>
      </c>
      <c r="AC1825" t="s">
        <v>1386</v>
      </c>
      <c r="AD1825" t="str">
        <f>_xlfn.XLOOKUP(AC1825,moves!A:A,moves!B:B)</f>
        <v>typeless</v>
      </c>
      <c r="AE1825">
        <f>_xlfn.XLOOKUP(AC1825,moves!A:A,moves!D:D)</f>
        <v>4</v>
      </c>
      <c r="AF1825" t="str">
        <f>_xlfn.XLOOKUP(AC1825,moves!A:A,moves!E:E)</f>
        <v>If any critical hits are rolled: The user may FORM change. The type of this move is the 4th learnable type of the user.</v>
      </c>
      <c r="AG1825">
        <v>0</v>
      </c>
      <c r="AH1825">
        <v>0</v>
      </c>
      <c r="AI1825">
        <f t="shared" si="125"/>
        <v>1</v>
      </c>
      <c r="AJ1825" t="s">
        <v>525</v>
      </c>
      <c r="AL1825">
        <v>0</v>
      </c>
      <c r="AM1825" cm="1">
        <f t="array" ref="AM1825">IF(AL1825=1,1,
   IF(ISTEXT(AK1825),1,
   IF(AO1825&gt;1,AM1824,
   IF(AI1825=1,
      IF(SUMPRODUCT((LEN($Y$2:$Y$4096)-LEN(SUBSTITUTE($Y$2:$Y$4096,AA1825,"")))/LEN(AA1825))&gt;0,2,1),
      IF(
         SUMPRODUCT((LEN($Y$2:$Y$4096)-LEN(SUBSTITUTE($Y$2:$Y$4096,AA1825,"")))/LEN(AA1825))
         - SUMPRODUCT((LEN($Y$2:$Y$4096)-LEN(SUBSTITUTE($Y$2:$Y$4096,"Alolan "&amp;AA1825,"")))/LEN("Alolan "&amp;AA1825))
         - SUMPRODUCT((LEN($Y$2:$Y$4096)-LEN(SUBSTITUTE($Y$2:$Y$4096,"Galarian "&amp;AA1825,"")))/LEN("Galarian "&amp;AA1825))
         - SUMPRODUCT((LEN($Y$2:$Y$4096)-LEN(SUBSTITUTE($Y$2:$Y$4096,"Hisuian "&amp;AA1825,"")))/LEN("Hisuian "&amp;AA1825))
         - SUMPRODUCT((LEN($Y$2:$Y$4096)-LEN(SUBSTITUTE($Y$2:$Y$4096,"Paldean "&amp;AA1825,"")))/LEN("Paldean "&amp;AA1825))
      &gt;0,2,1)
   ))))</f>
        <v>1</v>
      </c>
      <c r="AN1825">
        <v>0</v>
      </c>
      <c r="AO1825">
        <v>7</v>
      </c>
    </row>
    <row r="1826" spans="1:41" x14ac:dyDescent="0.25">
      <c r="A1826" t="s">
        <v>4471</v>
      </c>
      <c r="B1826" t="s">
        <v>2468</v>
      </c>
      <c r="C1826" t="s">
        <v>1512</v>
      </c>
      <c r="D1826"/>
      <c r="E1826">
        <v>75</v>
      </c>
      <c r="F1826">
        <v>80</v>
      </c>
      <c r="G1826">
        <v>60</v>
      </c>
      <c r="H1826">
        <v>65</v>
      </c>
      <c r="I1826">
        <v>90</v>
      </c>
      <c r="J1826">
        <v>102</v>
      </c>
      <c r="K1826" t="s">
        <v>2469</v>
      </c>
      <c r="L1826" t="s">
        <v>250</v>
      </c>
      <c r="M1826" t="s">
        <v>249</v>
      </c>
      <c r="N1826">
        <v>8.73</v>
      </c>
      <c r="O1826">
        <v>7.5</v>
      </c>
      <c r="R1826">
        <f t="shared" si="122"/>
        <v>9</v>
      </c>
      <c r="S1826">
        <f t="shared" si="123"/>
        <v>8</v>
      </c>
      <c r="T1826">
        <f>SUM(S1826,R1826)</f>
        <v>17</v>
      </c>
      <c r="U1826" t="s">
        <v>1512</v>
      </c>
      <c r="V1826" t="s">
        <v>1468</v>
      </c>
      <c r="W1826" t="s">
        <v>1471</v>
      </c>
      <c r="X1826" t="s">
        <v>429</v>
      </c>
      <c r="Z1826" t="str" cm="1">
        <f t="array" ref="Z1826">IF(ISBLANK(AK1826),_xlfn.LET(
    _xlpm.nameBeforeSlash, IF(ISNUMBER(SEARCH("/", Y1826)), LEFT(Y1826, SEARCH("/", Y1826)-1), Y1826),
    _xlpm.matchRow, IFERROR(MATCH(_xlpm.nameBeforeSlash, AA:AA, 0), ""),
    _xlpm.difference, IF(_xlpm.matchRow="", "", ABS((R1826 + S1826)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),IF(ISBLANK(Y1826),"","Hidden"))</f>
        <v/>
      </c>
      <c r="AA1826" t="s">
        <v>5738</v>
      </c>
      <c r="AB1826" t="s">
        <v>2484</v>
      </c>
      <c r="AC1826" t="s">
        <v>1386</v>
      </c>
      <c r="AD1826" t="str">
        <f>_xlfn.XLOOKUP(AC1826,moves!A:A,moves!B:B)</f>
        <v>typeless</v>
      </c>
      <c r="AE1826">
        <f>_xlfn.XLOOKUP(AC1826,moves!A:A,moves!D:D)</f>
        <v>4</v>
      </c>
      <c r="AF1826" t="str">
        <f>_xlfn.XLOOKUP(AC1826,moves!A:A,moves!E:E)</f>
        <v>If any critical hits are rolled: The user may FORM change. The type of this move is the 4th learnable type of the user.</v>
      </c>
      <c r="AG1826">
        <v>0</v>
      </c>
      <c r="AH1826">
        <v>0</v>
      </c>
      <c r="AI1826">
        <f>IF(ISNUMBER(SEARCH("Shiny ", AA1826)), 1, 0)</f>
        <v>1</v>
      </c>
      <c r="AJ1826" t="s">
        <v>525</v>
      </c>
      <c r="AL1826">
        <v>0</v>
      </c>
      <c r="AM1826" cm="1">
        <f t="array" ref="AM1826">IF(AL1826=1,1,
   IF(ISTEXT(AK1826),1,
   IF(AO1826&gt;1,AM1825,
   IF(AI1826=1,
      IF(SUMPRODUCT((LEN($Y$2:$Y$4096)-LEN(SUBSTITUTE($Y$2:$Y$4096,AA1826,"")))/LEN(AA1826))&gt;0,2,1),
      IF(
         SUMPRODUCT((LEN($Y$2:$Y$4096)-LEN(SUBSTITUTE($Y$2:$Y$4096,AA1826,"")))/LEN(AA1826))
         - SUMPRODUCT((LEN($Y$2:$Y$4096)-LEN(SUBSTITUTE($Y$2:$Y$4096,"Alolan "&amp;AA1826,"")))/LEN("Alolan "&amp;AA1826))
         - SUMPRODUCT((LEN($Y$2:$Y$4096)-LEN(SUBSTITUTE($Y$2:$Y$4096,"Galarian "&amp;AA1826,"")))/LEN("Galarian "&amp;AA1826))
         - SUMPRODUCT((LEN($Y$2:$Y$4096)-LEN(SUBSTITUTE($Y$2:$Y$4096,"Hisuian "&amp;AA1826,"")))/LEN("Hisuian "&amp;AA1826))
         - SUMPRODUCT((LEN($Y$2:$Y$4096)-LEN(SUBSTITUTE($Y$2:$Y$4096,"Paldean "&amp;AA1826,"")))/LEN("Paldean "&amp;AA1826))
      &gt;0,2,1)
   ))))</f>
        <v>1</v>
      </c>
      <c r="AN1826">
        <v>0</v>
      </c>
      <c r="AO1826">
        <v>8</v>
      </c>
    </row>
    <row r="1827" spans="1:41" x14ac:dyDescent="0.25">
      <c r="A1827" t="s">
        <v>4472</v>
      </c>
      <c r="B1827" t="s">
        <v>2468</v>
      </c>
      <c r="C1827" t="s">
        <v>1512</v>
      </c>
      <c r="D1827"/>
      <c r="E1827">
        <v>75</v>
      </c>
      <c r="F1827">
        <v>80</v>
      </c>
      <c r="G1827">
        <v>60</v>
      </c>
      <c r="H1827">
        <v>65</v>
      </c>
      <c r="I1827">
        <v>90</v>
      </c>
      <c r="J1827">
        <v>102</v>
      </c>
      <c r="K1827" t="s">
        <v>2469</v>
      </c>
      <c r="L1827" t="s">
        <v>250</v>
      </c>
      <c r="M1827" t="s">
        <v>249</v>
      </c>
      <c r="N1827">
        <v>8.73</v>
      </c>
      <c r="O1827">
        <v>7.5</v>
      </c>
      <c r="R1827">
        <f t="shared" si="122"/>
        <v>9</v>
      </c>
      <c r="S1827">
        <f t="shared" si="123"/>
        <v>8</v>
      </c>
      <c r="T1827">
        <f t="shared" si="124"/>
        <v>17</v>
      </c>
      <c r="U1827" t="s">
        <v>1512</v>
      </c>
      <c r="V1827" t="s">
        <v>1468</v>
      </c>
      <c r="W1827" t="s">
        <v>1471</v>
      </c>
      <c r="X1827" t="s">
        <v>1490</v>
      </c>
      <c r="Z1827" t="str" cm="1">
        <f t="array" ref="Z1827">IF(ISBLANK(AK1827),_xlfn.LET(
    _xlpm.nameBeforeSlash, IF(ISNUMBER(SEARCH("/", Y1827)), LEFT(Y1827, SEARCH("/", Y1827)-1), Y1827),
    _xlpm.matchRow, IFERROR(MATCH(_xlpm.nameBeforeSlash, AA:AA, 0), ""),
    _xlpm.difference, IF(_xlpm.matchRow="", "", ABS((R1827 + S1827)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),IF(ISBLANK(Y1827),"","Hidden"))</f>
        <v/>
      </c>
      <c r="AA1827" t="s">
        <v>5739</v>
      </c>
      <c r="AB1827" t="s">
        <v>2486</v>
      </c>
      <c r="AC1827" t="s">
        <v>1386</v>
      </c>
      <c r="AD1827" t="str">
        <f>_xlfn.XLOOKUP(AC1827,moves!A:A,moves!B:B)</f>
        <v>typeless</v>
      </c>
      <c r="AE1827">
        <f>_xlfn.XLOOKUP(AC1827,moves!A:A,moves!D:D)</f>
        <v>4</v>
      </c>
      <c r="AF1827" t="str">
        <f>_xlfn.XLOOKUP(AC1827,moves!A:A,moves!E:E)</f>
        <v>If any critical hits are rolled: The user may FORM change. The type of this move is the 4th learnable type of the user.</v>
      </c>
      <c r="AG1827">
        <v>0</v>
      </c>
      <c r="AH1827">
        <v>0</v>
      </c>
      <c r="AI1827">
        <f t="shared" si="125"/>
        <v>1</v>
      </c>
      <c r="AJ1827" t="s">
        <v>525</v>
      </c>
      <c r="AL1827">
        <v>0</v>
      </c>
      <c r="AM1827" cm="1">
        <f t="array" ref="AM1827">IF(AL1827=1,1,
   IF(ISTEXT(AK1827),1,
   IF(AO1827&gt;1,AM1826,
   IF(AI1827=1,
      IF(SUMPRODUCT((LEN($Y$2:$Y$4096)-LEN(SUBSTITUTE($Y$2:$Y$4096,AA1827,"")))/LEN(AA1827))&gt;0,2,1),
      IF(
         SUMPRODUCT((LEN($Y$2:$Y$4096)-LEN(SUBSTITUTE($Y$2:$Y$4096,AA1827,"")))/LEN(AA1827))
         - SUMPRODUCT((LEN($Y$2:$Y$4096)-LEN(SUBSTITUTE($Y$2:$Y$4096,"Alolan "&amp;AA1827,"")))/LEN("Alolan "&amp;AA1827))
         - SUMPRODUCT((LEN($Y$2:$Y$4096)-LEN(SUBSTITUTE($Y$2:$Y$4096,"Galarian "&amp;AA1827,"")))/LEN("Galarian "&amp;AA1827))
         - SUMPRODUCT((LEN($Y$2:$Y$4096)-LEN(SUBSTITUTE($Y$2:$Y$4096,"Hisuian "&amp;AA1827,"")))/LEN("Hisuian "&amp;AA1827))
         - SUMPRODUCT((LEN($Y$2:$Y$4096)-LEN(SUBSTITUTE($Y$2:$Y$4096,"Paldean "&amp;AA1827,"")))/LEN("Paldean "&amp;AA1827))
      &gt;0,2,1)
   ))))</f>
        <v>1</v>
      </c>
      <c r="AN1827">
        <v>0</v>
      </c>
      <c r="AO1827">
        <v>9</v>
      </c>
    </row>
    <row r="1828" spans="1:41" x14ac:dyDescent="0.25">
      <c r="A1828" t="s">
        <v>4473</v>
      </c>
      <c r="B1828" t="s">
        <v>2468</v>
      </c>
      <c r="C1828" t="s">
        <v>1512</v>
      </c>
      <c r="D1828"/>
      <c r="E1828">
        <v>75</v>
      </c>
      <c r="F1828">
        <v>80</v>
      </c>
      <c r="G1828">
        <v>60</v>
      </c>
      <c r="H1828">
        <v>65</v>
      </c>
      <c r="I1828">
        <v>90</v>
      </c>
      <c r="J1828">
        <v>102</v>
      </c>
      <c r="K1828" t="s">
        <v>2469</v>
      </c>
      <c r="L1828" t="s">
        <v>250</v>
      </c>
      <c r="M1828" t="s">
        <v>249</v>
      </c>
      <c r="N1828">
        <v>8.73</v>
      </c>
      <c r="O1828">
        <v>7.5</v>
      </c>
      <c r="R1828">
        <f t="shared" si="122"/>
        <v>9</v>
      </c>
      <c r="S1828">
        <f t="shared" si="123"/>
        <v>8</v>
      </c>
      <c r="T1828">
        <f t="shared" si="124"/>
        <v>17</v>
      </c>
      <c r="U1828" t="s">
        <v>1512</v>
      </c>
      <c r="V1828" t="s">
        <v>1468</v>
      </c>
      <c r="W1828" t="s">
        <v>1471</v>
      </c>
      <c r="X1828" t="s">
        <v>1481</v>
      </c>
      <c r="Z1828" t="str" cm="1">
        <f t="array" ref="Z1828">IF(ISBLANK(AK1828),_xlfn.LET(
    _xlpm.nameBeforeSlash, IF(ISNUMBER(SEARCH("/", Y1828)), LEFT(Y1828, SEARCH("/", Y1828)-1), Y1828),
    _xlpm.matchRow, IFERROR(MATCH(_xlpm.nameBeforeSlash, AA:AA, 0), ""),
    _xlpm.difference, IF(_xlpm.matchRow="", "", ABS((R1828 + S1828)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),IF(ISBLANK(Y1828),"","Hidden"))</f>
        <v/>
      </c>
      <c r="AA1828" t="s">
        <v>5740</v>
      </c>
      <c r="AB1828" t="s">
        <v>2488</v>
      </c>
      <c r="AC1828" t="s">
        <v>1386</v>
      </c>
      <c r="AD1828" t="str">
        <f>_xlfn.XLOOKUP(AC1828,moves!A:A,moves!B:B)</f>
        <v>typeless</v>
      </c>
      <c r="AE1828">
        <f>_xlfn.XLOOKUP(AC1828,moves!A:A,moves!D:D)</f>
        <v>4</v>
      </c>
      <c r="AF1828" t="str">
        <f>_xlfn.XLOOKUP(AC1828,moves!A:A,moves!E:E)</f>
        <v>If any critical hits are rolled: The user may FORM change. The type of this move is the 4th learnable type of the user.</v>
      </c>
      <c r="AG1828">
        <v>0</v>
      </c>
      <c r="AH1828">
        <v>0</v>
      </c>
      <c r="AI1828">
        <f t="shared" si="125"/>
        <v>1</v>
      </c>
      <c r="AJ1828" t="s">
        <v>525</v>
      </c>
      <c r="AL1828">
        <v>0</v>
      </c>
      <c r="AM1828" cm="1">
        <f t="array" ref="AM1828">IF(AL1828=1,1,
   IF(ISTEXT(AK1828),1,
   IF(AO1828&gt;1,AM1827,
   IF(AI1828=1,
      IF(SUMPRODUCT((LEN($Y$2:$Y$4096)-LEN(SUBSTITUTE($Y$2:$Y$4096,AA1828,"")))/LEN(AA1828))&gt;0,2,1),
      IF(
         SUMPRODUCT((LEN($Y$2:$Y$4096)-LEN(SUBSTITUTE($Y$2:$Y$4096,AA1828,"")))/LEN(AA1828))
         - SUMPRODUCT((LEN($Y$2:$Y$4096)-LEN(SUBSTITUTE($Y$2:$Y$4096,"Alolan "&amp;AA1828,"")))/LEN("Alolan "&amp;AA1828))
         - SUMPRODUCT((LEN($Y$2:$Y$4096)-LEN(SUBSTITUTE($Y$2:$Y$4096,"Galarian "&amp;AA1828,"")))/LEN("Galarian "&amp;AA1828))
         - SUMPRODUCT((LEN($Y$2:$Y$4096)-LEN(SUBSTITUTE($Y$2:$Y$4096,"Hisuian "&amp;AA1828,"")))/LEN("Hisuian "&amp;AA1828))
         - SUMPRODUCT((LEN($Y$2:$Y$4096)-LEN(SUBSTITUTE($Y$2:$Y$4096,"Paldean "&amp;AA1828,"")))/LEN("Paldean "&amp;AA1828))
      &gt;0,2,1)
   ))))</f>
        <v>1</v>
      </c>
      <c r="AN1828">
        <v>0</v>
      </c>
      <c r="AO1828">
        <v>10</v>
      </c>
    </row>
    <row r="1829" spans="1:41" x14ac:dyDescent="0.25">
      <c r="A1829">
        <v>677</v>
      </c>
      <c r="B1829" t="s">
        <v>2489</v>
      </c>
      <c r="C1829" t="s">
        <v>429</v>
      </c>
      <c r="D1829"/>
      <c r="E1829">
        <v>62</v>
      </c>
      <c r="F1829">
        <v>48</v>
      </c>
      <c r="G1829">
        <v>54</v>
      </c>
      <c r="H1829">
        <v>63</v>
      </c>
      <c r="I1829">
        <v>60</v>
      </c>
      <c r="J1829">
        <v>68</v>
      </c>
      <c r="K1829" t="s">
        <v>2490</v>
      </c>
      <c r="L1829" t="s">
        <v>250</v>
      </c>
      <c r="M1829" t="s">
        <v>249</v>
      </c>
      <c r="N1829">
        <v>6.35</v>
      </c>
      <c r="O1829">
        <v>5.9</v>
      </c>
      <c r="R1829">
        <f t="shared" si="122"/>
        <v>6</v>
      </c>
      <c r="S1829">
        <f t="shared" si="123"/>
        <v>6</v>
      </c>
      <c r="T1829">
        <f t="shared" si="124"/>
        <v>12</v>
      </c>
      <c r="U1829" t="s">
        <v>429</v>
      </c>
      <c r="V1829" t="s">
        <v>1471</v>
      </c>
      <c r="W1829" t="s">
        <v>1512</v>
      </c>
      <c r="X1829" t="s">
        <v>1524</v>
      </c>
      <c r="Y1829" t="s">
        <v>3276</v>
      </c>
      <c r="Z1829" cm="1">
        <f t="array" ref="Z1829">IF(ISBLANK(AK1829),_xlfn.LET(
    _xlpm.nameBeforeSlash, IF(ISNUMBER(SEARCH("/", Y1829)), LEFT(Y1829, SEARCH("/", Y1829)-1), Y1829),
    _xlpm.matchRow, IFERROR(MATCH(_xlpm.nameBeforeSlash, AA:AA, 0), ""),
    _xlpm.difference, IF(_xlpm.matchRow="", "", ABS((R1829 + S1829)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),IF(ISBLANK(Y1829),"","Hidden"))</f>
        <v>13</v>
      </c>
      <c r="AA1829" t="s">
        <v>2489</v>
      </c>
      <c r="AC1829" t="s">
        <v>430</v>
      </c>
      <c r="AD1829" t="str">
        <f>_xlfn.XLOOKUP(AC1829,moves!A:A,moves!B:B)</f>
        <v>psychic</v>
      </c>
      <c r="AE1829">
        <f>_xlfn.XLOOKUP(AC1829,moves!A:A,moves!D:D)</f>
        <v>2</v>
      </c>
      <c r="AF1829" t="str">
        <f>_xlfn.XLOOKUP(AC1829,moves!A:A,moves!E:E)</f>
        <v>Inflict the Confused status on the target.</v>
      </c>
      <c r="AG1829">
        <v>0</v>
      </c>
      <c r="AH1829">
        <v>0</v>
      </c>
      <c r="AI1829">
        <f t="shared" si="125"/>
        <v>0</v>
      </c>
      <c r="AJ1829" t="s">
        <v>523</v>
      </c>
      <c r="AL1829">
        <v>0</v>
      </c>
      <c r="AM1829" cm="1">
        <f t="array" ref="AM1829">IF(AL1829=1,1,
   IF(ISTEXT(AK1829),1,
   IF(AO1829&gt;1,AM1828,
   IF(AI1829=1,
      IF(SUMPRODUCT((LEN($Y$2:$Y$4096)-LEN(SUBSTITUTE($Y$2:$Y$4096,AA1829,"")))/LEN(AA1829))&gt;0,2,1),
      IF(
         SUMPRODUCT((LEN($Y$2:$Y$4096)-LEN(SUBSTITUTE($Y$2:$Y$4096,AA1829,"")))/LEN(AA1829))
         - SUMPRODUCT((LEN($Y$2:$Y$4096)-LEN(SUBSTITUTE($Y$2:$Y$4096,"Alolan "&amp;AA1829,"")))/LEN("Alolan "&amp;AA1829))
         - SUMPRODUCT((LEN($Y$2:$Y$4096)-LEN(SUBSTITUTE($Y$2:$Y$4096,"Galarian "&amp;AA1829,"")))/LEN("Galarian "&amp;AA1829))
         - SUMPRODUCT((LEN($Y$2:$Y$4096)-LEN(SUBSTITUTE($Y$2:$Y$4096,"Hisuian "&amp;AA1829,"")))/LEN("Hisuian "&amp;AA1829))
         - SUMPRODUCT((LEN($Y$2:$Y$4096)-LEN(SUBSTITUTE($Y$2:$Y$4096,"Paldean "&amp;AA1829,"")))/LEN("Paldean "&amp;AA1829))
      &gt;0,2,1)
   ))))</f>
        <v>1</v>
      </c>
      <c r="AN1829">
        <v>0</v>
      </c>
      <c r="AO1829">
        <v>0</v>
      </c>
    </row>
    <row r="1830" spans="1:41" x14ac:dyDescent="0.25">
      <c r="A1830" t="s">
        <v>4474</v>
      </c>
      <c r="B1830" t="s">
        <v>2489</v>
      </c>
      <c r="C1830" t="s">
        <v>429</v>
      </c>
      <c r="D1830"/>
      <c r="E1830">
        <v>62</v>
      </c>
      <c r="F1830">
        <v>48</v>
      </c>
      <c r="G1830">
        <v>54</v>
      </c>
      <c r="H1830">
        <v>63</v>
      </c>
      <c r="I1830">
        <v>60</v>
      </c>
      <c r="J1830">
        <v>68</v>
      </c>
      <c r="K1830" t="s">
        <v>2490</v>
      </c>
      <c r="L1830" t="s">
        <v>250</v>
      </c>
      <c r="M1830" t="s">
        <v>249</v>
      </c>
      <c r="N1830">
        <v>6.35</v>
      </c>
      <c r="O1830">
        <v>5.9</v>
      </c>
      <c r="R1830">
        <f t="shared" si="122"/>
        <v>6</v>
      </c>
      <c r="S1830">
        <f t="shared" si="123"/>
        <v>6</v>
      </c>
      <c r="T1830">
        <f t="shared" si="124"/>
        <v>12</v>
      </c>
      <c r="U1830" t="s">
        <v>429</v>
      </c>
      <c r="V1830" t="s">
        <v>1471</v>
      </c>
      <c r="W1830" t="s">
        <v>1512</v>
      </c>
      <c r="X1830" t="s">
        <v>1524</v>
      </c>
      <c r="Y1830" t="s">
        <v>6187</v>
      </c>
      <c r="Z1830" cm="1">
        <f t="array" ref="Z1830">IF(ISBLANK(AK1830),_xlfn.LET(
    _xlpm.nameBeforeSlash, IF(ISNUMBER(SEARCH("/", Y1830)), LEFT(Y1830, SEARCH("/", Y1830)-1), Y1830),
    _xlpm.matchRow, IFERROR(MATCH(_xlpm.nameBeforeSlash, AA:AA, 0), ""),
    _xlpm.difference, IF(_xlpm.matchRow="", "", ABS((R1830 + S1830)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),IF(ISBLANK(Y1830),"","Hidden"))</f>
        <v>13</v>
      </c>
      <c r="AA1830" t="s">
        <v>5741</v>
      </c>
      <c r="AC1830" t="s">
        <v>1251</v>
      </c>
      <c r="AD1830" t="str">
        <f>_xlfn.XLOOKUP(AC1830,moves!A:A,moves!B:B)</f>
        <v>normal</v>
      </c>
      <c r="AE1830">
        <f>_xlfn.XLOOKUP(AC1830,moves!A:A,moves!D:D)</f>
        <v>2</v>
      </c>
      <c r="AF1830" t="str">
        <f>_xlfn.XLOOKUP(AC1830,moves!A:A,moves!E:E)</f>
        <v>If the target has a held item and the user does not: Steal the target's held item until the end of battle.</v>
      </c>
      <c r="AG1830">
        <v>0</v>
      </c>
      <c r="AH1830">
        <v>0</v>
      </c>
      <c r="AI1830">
        <f t="shared" si="125"/>
        <v>1</v>
      </c>
      <c r="AJ1830" t="s">
        <v>523</v>
      </c>
      <c r="AL1830">
        <v>0</v>
      </c>
      <c r="AM1830" cm="1">
        <f t="array" ref="AM1830">IF(AL1830=1,1,
   IF(ISTEXT(AK1830),1,
   IF(AO1830&gt;1,AM1829,
   IF(AI1830=1,
      IF(SUMPRODUCT((LEN($Y$2:$Y$4096)-LEN(SUBSTITUTE($Y$2:$Y$4096,AA1830,"")))/LEN(AA1830))&gt;0,2,1),
      IF(
         SUMPRODUCT((LEN($Y$2:$Y$4096)-LEN(SUBSTITUTE($Y$2:$Y$4096,AA1830,"")))/LEN(AA1830))
         - SUMPRODUCT((LEN($Y$2:$Y$4096)-LEN(SUBSTITUTE($Y$2:$Y$4096,"Alolan "&amp;AA1830,"")))/LEN("Alolan "&amp;AA1830))
         - SUMPRODUCT((LEN($Y$2:$Y$4096)-LEN(SUBSTITUTE($Y$2:$Y$4096,"Galarian "&amp;AA1830,"")))/LEN("Galarian "&amp;AA1830))
         - SUMPRODUCT((LEN($Y$2:$Y$4096)-LEN(SUBSTITUTE($Y$2:$Y$4096,"Hisuian "&amp;AA1830,"")))/LEN("Hisuian "&amp;AA1830))
         - SUMPRODUCT((LEN($Y$2:$Y$4096)-LEN(SUBSTITUTE($Y$2:$Y$4096,"Paldean "&amp;AA1830,"")))/LEN("Paldean "&amp;AA1830))
      &gt;0,2,1)
   ))))</f>
        <v>1</v>
      </c>
      <c r="AN1830">
        <v>0</v>
      </c>
      <c r="AO1830">
        <v>0</v>
      </c>
    </row>
    <row r="1831" spans="1:41" x14ac:dyDescent="0.25">
      <c r="A1831">
        <v>678</v>
      </c>
      <c r="B1831" t="s">
        <v>2491</v>
      </c>
      <c r="C1831" t="s">
        <v>429</v>
      </c>
      <c r="D1831"/>
      <c r="E1831">
        <v>74</v>
      </c>
      <c r="F1831">
        <v>48</v>
      </c>
      <c r="G1831">
        <v>76</v>
      </c>
      <c r="H1831">
        <v>83</v>
      </c>
      <c r="I1831">
        <v>81</v>
      </c>
      <c r="J1831">
        <v>104</v>
      </c>
      <c r="K1831" t="s">
        <v>2492</v>
      </c>
      <c r="L1831" t="s">
        <v>250</v>
      </c>
      <c r="M1831" t="s">
        <v>249</v>
      </c>
      <c r="N1831">
        <v>8.7899999999999991</v>
      </c>
      <c r="O1831">
        <v>7.67</v>
      </c>
      <c r="R1831">
        <f t="shared" si="122"/>
        <v>9</v>
      </c>
      <c r="S1831">
        <f t="shared" si="123"/>
        <v>8</v>
      </c>
      <c r="T1831">
        <f t="shared" si="124"/>
        <v>17</v>
      </c>
      <c r="U1831" t="s">
        <v>429</v>
      </c>
      <c r="V1831" t="s">
        <v>1471</v>
      </c>
      <c r="W1831" t="s">
        <v>1512</v>
      </c>
      <c r="X1831" t="s">
        <v>1524</v>
      </c>
      <c r="Z1831" t="str" cm="1">
        <f t="array" ref="Z1831">IF(ISBLANK(AK1831),_xlfn.LET(
    _xlpm.nameBeforeSlash, IF(ISNUMBER(SEARCH("/", Y1831)), LEFT(Y1831, SEARCH("/", Y1831)-1), Y1831),
    _xlpm.matchRow, IFERROR(MATCH(_xlpm.nameBeforeSlash, AA:AA, 0), ""),
    _xlpm.difference, IF(_xlpm.matchRow="", "", ABS((R1831 + S1831)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),IF(ISBLANK(Y1831),"","Hidden"))</f>
        <v/>
      </c>
      <c r="AA1831" t="s">
        <v>3209</v>
      </c>
      <c r="AB1831" t="s">
        <v>1557</v>
      </c>
      <c r="AC1831" t="s">
        <v>1328</v>
      </c>
      <c r="AD1831" t="str">
        <f>_xlfn.XLOOKUP(AC1831,moves!A:A,moves!B:B)</f>
        <v>psychic</v>
      </c>
      <c r="AE1831">
        <f>_xlfn.XLOOKUP(AC1831,moves!A:A,moves!D:D)</f>
        <v>4</v>
      </c>
      <c r="AF1831" t="str">
        <f>_xlfn.XLOOKUP(AC1831,moves!A:A,moves!E:E)</f>
        <v>Before damage is dealt: The user may switch the target's health and initiative.</v>
      </c>
      <c r="AG1831">
        <v>0</v>
      </c>
      <c r="AH1831">
        <v>0</v>
      </c>
      <c r="AI1831">
        <f t="shared" si="125"/>
        <v>0</v>
      </c>
      <c r="AJ1831" t="s">
        <v>525</v>
      </c>
      <c r="AL1831">
        <v>0</v>
      </c>
      <c r="AM1831" cm="1">
        <f t="array" ref="AM1831">IF(AL1831=1,1,
   IF(ISTEXT(AK1831),1,
   IF(AO1831&gt;1,AM1830,
   IF(AI1831=1,
      IF(SUMPRODUCT((LEN($Y$2:$Y$4096)-LEN(SUBSTITUTE($Y$2:$Y$4096,AA1831,"")))/LEN(AA1831))&gt;0,2,1),
      IF(
         SUMPRODUCT((LEN($Y$2:$Y$4096)-LEN(SUBSTITUTE($Y$2:$Y$4096,AA1831,"")))/LEN(AA1831))
         - SUMPRODUCT((LEN($Y$2:$Y$4096)-LEN(SUBSTITUTE($Y$2:$Y$4096,"Alolan "&amp;AA1831,"")))/LEN("Alolan "&amp;AA1831))
         - SUMPRODUCT((LEN($Y$2:$Y$4096)-LEN(SUBSTITUTE($Y$2:$Y$4096,"Galarian "&amp;AA1831,"")))/LEN("Galarian "&amp;AA1831))
         - SUMPRODUCT((LEN($Y$2:$Y$4096)-LEN(SUBSTITUTE($Y$2:$Y$4096,"Hisuian "&amp;AA1831,"")))/LEN("Hisuian "&amp;AA1831))
         - SUMPRODUCT((LEN($Y$2:$Y$4096)-LEN(SUBSTITUTE($Y$2:$Y$4096,"Paldean "&amp;AA1831,"")))/LEN("Paldean "&amp;AA1831))
      &gt;0,2,1)
   ))))</f>
        <v>2</v>
      </c>
      <c r="AN1831">
        <v>0</v>
      </c>
      <c r="AO1831">
        <v>0</v>
      </c>
    </row>
    <row r="1832" spans="1:41" x14ac:dyDescent="0.25">
      <c r="A1832" t="s">
        <v>2493</v>
      </c>
      <c r="B1832" t="s">
        <v>2491</v>
      </c>
      <c r="C1832" t="s">
        <v>429</v>
      </c>
      <c r="D1832"/>
      <c r="E1832">
        <v>74</v>
      </c>
      <c r="F1832">
        <v>48</v>
      </c>
      <c r="G1832">
        <v>76</v>
      </c>
      <c r="H1832">
        <v>83</v>
      </c>
      <c r="I1832">
        <v>81</v>
      </c>
      <c r="J1832">
        <v>104</v>
      </c>
      <c r="K1832" t="s">
        <v>2492</v>
      </c>
      <c r="L1832" t="s">
        <v>250</v>
      </c>
      <c r="M1832" t="s">
        <v>249</v>
      </c>
      <c r="N1832">
        <v>8.7899999999999991</v>
      </c>
      <c r="O1832">
        <v>7.67</v>
      </c>
      <c r="R1832">
        <f t="shared" si="122"/>
        <v>9</v>
      </c>
      <c r="S1832">
        <f t="shared" si="123"/>
        <v>8</v>
      </c>
      <c r="T1832">
        <f t="shared" si="124"/>
        <v>17</v>
      </c>
      <c r="U1832" t="s">
        <v>429</v>
      </c>
      <c r="V1832" t="s">
        <v>1471</v>
      </c>
      <c r="W1832" t="s">
        <v>1512</v>
      </c>
      <c r="X1832" t="s">
        <v>1524</v>
      </c>
      <c r="Z1832" t="str" cm="1">
        <f t="array" ref="Z1832">IF(ISBLANK(AK1832),_xlfn.LET(
    _xlpm.nameBeforeSlash, IF(ISNUMBER(SEARCH("/", Y1832)), LEFT(Y1832, SEARCH("/", Y1832)-1), Y1832),
    _xlpm.matchRow, IFERROR(MATCH(_xlpm.nameBeforeSlash, AA:AA, 0), ""),
    _xlpm.difference, IF(_xlpm.matchRow="", "", ABS((R1832 + S1832)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),IF(ISBLANK(Y1832),"","Hidden"))</f>
        <v/>
      </c>
      <c r="AA1832" t="s">
        <v>3210</v>
      </c>
      <c r="AB1832" t="s">
        <v>1554</v>
      </c>
      <c r="AC1832" t="s">
        <v>429</v>
      </c>
      <c r="AD1832" t="str">
        <f>_xlfn.XLOOKUP(AC1832,moves!A:A,moves!B:B)</f>
        <v>psychic</v>
      </c>
      <c r="AE1832">
        <f>_xlfn.XLOOKUP(AC1832,moves!A:A,moves!D:D)</f>
        <v>5</v>
      </c>
      <c r="AF1832" t="str">
        <f>_xlfn.XLOOKUP(AC1832,moves!A:A,moves!E:E)</f>
        <v>If 2 or more status symbols are rolled: Inflict the Confused status on the target.</v>
      </c>
      <c r="AG1832">
        <v>0</v>
      </c>
      <c r="AH1832">
        <v>0</v>
      </c>
      <c r="AI1832">
        <f t="shared" si="125"/>
        <v>0</v>
      </c>
      <c r="AJ1832" t="s">
        <v>525</v>
      </c>
      <c r="AL1832">
        <v>0</v>
      </c>
      <c r="AM1832" cm="1">
        <f t="array" ref="AM1832">IF(AL1832=1,1,
   IF(ISTEXT(AK1832),1,
   IF(AO1832&gt;1,AM1831,
   IF(AI1832=1,
      IF(SUMPRODUCT((LEN($Y$2:$Y$4096)-LEN(SUBSTITUTE($Y$2:$Y$4096,AA1832,"")))/LEN(AA1832))&gt;0,2,1),
      IF(
         SUMPRODUCT((LEN($Y$2:$Y$4096)-LEN(SUBSTITUTE($Y$2:$Y$4096,AA1832,"")))/LEN(AA1832))
         - SUMPRODUCT((LEN($Y$2:$Y$4096)-LEN(SUBSTITUTE($Y$2:$Y$4096,"Alolan "&amp;AA1832,"")))/LEN("Alolan "&amp;AA1832))
         - SUMPRODUCT((LEN($Y$2:$Y$4096)-LEN(SUBSTITUTE($Y$2:$Y$4096,"Galarian "&amp;AA1832,"")))/LEN("Galarian "&amp;AA1832))
         - SUMPRODUCT((LEN($Y$2:$Y$4096)-LEN(SUBSTITUTE($Y$2:$Y$4096,"Hisuian "&amp;AA1832,"")))/LEN("Hisuian "&amp;AA1832))
         - SUMPRODUCT((LEN($Y$2:$Y$4096)-LEN(SUBSTITUTE($Y$2:$Y$4096,"Paldean "&amp;AA1832,"")))/LEN("Paldean "&amp;AA1832))
      &gt;0,2,1)
   ))))</f>
        <v>2</v>
      </c>
      <c r="AN1832">
        <v>0</v>
      </c>
      <c r="AO1832">
        <v>0</v>
      </c>
    </row>
    <row r="1833" spans="1:41" x14ac:dyDescent="0.25">
      <c r="A1833" t="s">
        <v>4475</v>
      </c>
      <c r="B1833" t="s">
        <v>2491</v>
      </c>
      <c r="C1833" t="s">
        <v>429</v>
      </c>
      <c r="D1833"/>
      <c r="E1833">
        <v>74</v>
      </c>
      <c r="F1833">
        <v>48</v>
      </c>
      <c r="G1833">
        <v>76</v>
      </c>
      <c r="H1833">
        <v>83</v>
      </c>
      <c r="I1833">
        <v>81</v>
      </c>
      <c r="J1833">
        <v>104</v>
      </c>
      <c r="K1833" t="s">
        <v>2492</v>
      </c>
      <c r="L1833" t="s">
        <v>250</v>
      </c>
      <c r="M1833" t="s">
        <v>249</v>
      </c>
      <c r="N1833">
        <v>8.7899999999999991</v>
      </c>
      <c r="O1833">
        <v>7.67</v>
      </c>
      <c r="R1833">
        <f t="shared" si="122"/>
        <v>9</v>
      </c>
      <c r="S1833">
        <f t="shared" si="123"/>
        <v>8</v>
      </c>
      <c r="T1833">
        <f t="shared" si="124"/>
        <v>17</v>
      </c>
      <c r="U1833" t="s">
        <v>429</v>
      </c>
      <c r="V1833" t="s">
        <v>1471</v>
      </c>
      <c r="W1833" t="s">
        <v>1512</v>
      </c>
      <c r="X1833" t="s">
        <v>1524</v>
      </c>
      <c r="Z1833" t="str" cm="1">
        <f t="array" ref="Z1833">IF(ISBLANK(AK1833),_xlfn.LET(
    _xlpm.nameBeforeSlash, IF(ISNUMBER(SEARCH("/", Y1833)), LEFT(Y1833, SEARCH("/", Y1833)-1), Y1833),
    _xlpm.matchRow, IFERROR(MATCH(_xlpm.nameBeforeSlash, AA:AA, 0), ""),
    _xlpm.difference, IF(_xlpm.matchRow="", "", ABS((R1833 + S1833)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),IF(ISBLANK(Y1833),"","Hidden"))</f>
        <v/>
      </c>
      <c r="AA1833" t="s">
        <v>5742</v>
      </c>
      <c r="AB1833" t="s">
        <v>1557</v>
      </c>
      <c r="AC1833" t="s">
        <v>6374</v>
      </c>
      <c r="AD1833" t="str">
        <f>_xlfn.XLOOKUP(AC1833,moves!A:A,moves!B:B)</f>
        <v>psychic</v>
      </c>
      <c r="AE1833">
        <f>_xlfn.XLOOKUP(AC1833,moves!A:A,moves!D:D)</f>
        <v>4</v>
      </c>
      <c r="AF1833" t="str">
        <f>_xlfn.XLOOKUP(AC1833,moves!A:A,moves!E:E)</f>
        <v>If all dice rolled are the same: The target skips their turn this round.</v>
      </c>
      <c r="AG1833">
        <v>0</v>
      </c>
      <c r="AH1833">
        <v>0</v>
      </c>
      <c r="AI1833">
        <f t="shared" si="125"/>
        <v>1</v>
      </c>
      <c r="AJ1833" t="s">
        <v>525</v>
      </c>
      <c r="AL1833">
        <v>0</v>
      </c>
      <c r="AM1833" cm="1">
        <f t="array" ref="AM1833">IF(AL1833=1,1,
   IF(ISTEXT(AK1833),1,
   IF(AO1833&gt;1,AM1832,
   IF(AI1833=1,
      IF(SUMPRODUCT((LEN($Y$2:$Y$4096)-LEN(SUBSTITUTE($Y$2:$Y$4096,AA1833,"")))/LEN(AA1833))&gt;0,2,1),
      IF(
         SUMPRODUCT((LEN($Y$2:$Y$4096)-LEN(SUBSTITUTE($Y$2:$Y$4096,AA1833,"")))/LEN(AA1833))
         - SUMPRODUCT((LEN($Y$2:$Y$4096)-LEN(SUBSTITUTE($Y$2:$Y$4096,"Alolan "&amp;AA1833,"")))/LEN("Alolan "&amp;AA1833))
         - SUMPRODUCT((LEN($Y$2:$Y$4096)-LEN(SUBSTITUTE($Y$2:$Y$4096,"Galarian "&amp;AA1833,"")))/LEN("Galarian "&amp;AA1833))
         - SUMPRODUCT((LEN($Y$2:$Y$4096)-LEN(SUBSTITUTE($Y$2:$Y$4096,"Hisuian "&amp;AA1833,"")))/LEN("Hisuian "&amp;AA1833))
         - SUMPRODUCT((LEN($Y$2:$Y$4096)-LEN(SUBSTITUTE($Y$2:$Y$4096,"Paldean "&amp;AA1833,"")))/LEN("Paldean "&amp;AA1833))
      &gt;0,2,1)
   ))))</f>
        <v>2</v>
      </c>
      <c r="AN1833">
        <v>0</v>
      </c>
      <c r="AO1833">
        <v>0</v>
      </c>
    </row>
    <row r="1834" spans="1:41" x14ac:dyDescent="0.25">
      <c r="A1834" t="s">
        <v>4476</v>
      </c>
      <c r="B1834" t="s">
        <v>2491</v>
      </c>
      <c r="C1834" t="s">
        <v>429</v>
      </c>
      <c r="D1834"/>
      <c r="E1834">
        <v>74</v>
      </c>
      <c r="F1834">
        <v>48</v>
      </c>
      <c r="G1834">
        <v>76</v>
      </c>
      <c r="H1834">
        <v>83</v>
      </c>
      <c r="I1834">
        <v>81</v>
      </c>
      <c r="J1834">
        <v>104</v>
      </c>
      <c r="K1834" t="s">
        <v>2492</v>
      </c>
      <c r="L1834" t="s">
        <v>250</v>
      </c>
      <c r="M1834" t="s">
        <v>249</v>
      </c>
      <c r="N1834">
        <v>8.7899999999999991</v>
      </c>
      <c r="O1834">
        <v>7.67</v>
      </c>
      <c r="R1834">
        <f t="shared" si="122"/>
        <v>9</v>
      </c>
      <c r="S1834">
        <f t="shared" si="123"/>
        <v>8</v>
      </c>
      <c r="T1834">
        <f t="shared" si="124"/>
        <v>17</v>
      </c>
      <c r="U1834" t="s">
        <v>429</v>
      </c>
      <c r="V1834" t="s">
        <v>1471</v>
      </c>
      <c r="W1834" t="s">
        <v>1512</v>
      </c>
      <c r="X1834" t="s">
        <v>1524</v>
      </c>
      <c r="Z1834" t="str" cm="1">
        <f t="array" ref="Z1834">IF(ISBLANK(AK1834),_xlfn.LET(
    _xlpm.nameBeforeSlash, IF(ISNUMBER(SEARCH("/", Y1834)), LEFT(Y1834, SEARCH("/", Y1834)-1), Y1834),
    _xlpm.matchRow, IFERROR(MATCH(_xlpm.nameBeforeSlash, AA:AA, 0), ""),
    _xlpm.difference, IF(_xlpm.matchRow="", "", ABS((R1834 + S1834)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),IF(ISBLANK(Y1834),"","Hidden"))</f>
        <v/>
      </c>
      <c r="AA1834" t="s">
        <v>5743</v>
      </c>
      <c r="AB1834" t="s">
        <v>1554</v>
      </c>
      <c r="AC1834" t="s">
        <v>1114</v>
      </c>
      <c r="AD1834" t="str">
        <f>_xlfn.XLOOKUP(AC1834,moves!A:A,moves!B:B)</f>
        <v>ghost</v>
      </c>
      <c r="AE1834">
        <f>_xlfn.XLOOKUP(AC1834,moves!A:A,moves!D:D)</f>
        <v>4</v>
      </c>
      <c r="AF1834" t="str">
        <f>_xlfn.XLOOKUP(AC1834,moves!A:A,moves!E:E)</f>
        <v>When the target is next attacked: Add 1 regular hit to the roll.</v>
      </c>
      <c r="AG1834">
        <v>0</v>
      </c>
      <c r="AH1834">
        <v>0</v>
      </c>
      <c r="AI1834">
        <f t="shared" si="125"/>
        <v>1</v>
      </c>
      <c r="AJ1834" t="s">
        <v>525</v>
      </c>
      <c r="AL1834">
        <v>0</v>
      </c>
      <c r="AM1834" cm="1">
        <f t="array" ref="AM1834">IF(AL1834=1,1,
   IF(ISTEXT(AK1834),1,
   IF(AO1834&gt;1,AM1833,
   IF(AI1834=1,
      IF(SUMPRODUCT((LEN($Y$2:$Y$4096)-LEN(SUBSTITUTE($Y$2:$Y$4096,AA1834,"")))/LEN(AA1834))&gt;0,2,1),
      IF(
         SUMPRODUCT((LEN($Y$2:$Y$4096)-LEN(SUBSTITUTE($Y$2:$Y$4096,AA1834,"")))/LEN(AA1834))
         - SUMPRODUCT((LEN($Y$2:$Y$4096)-LEN(SUBSTITUTE($Y$2:$Y$4096,"Alolan "&amp;AA1834,"")))/LEN("Alolan "&amp;AA1834))
         - SUMPRODUCT((LEN($Y$2:$Y$4096)-LEN(SUBSTITUTE($Y$2:$Y$4096,"Galarian "&amp;AA1834,"")))/LEN("Galarian "&amp;AA1834))
         - SUMPRODUCT((LEN($Y$2:$Y$4096)-LEN(SUBSTITUTE($Y$2:$Y$4096,"Hisuian "&amp;AA1834,"")))/LEN("Hisuian "&amp;AA1834))
         - SUMPRODUCT((LEN($Y$2:$Y$4096)-LEN(SUBSTITUTE($Y$2:$Y$4096,"Paldean "&amp;AA1834,"")))/LEN("Paldean "&amp;AA1834))
      &gt;0,2,1)
   ))))</f>
        <v>2</v>
      </c>
      <c r="AN1834">
        <v>0</v>
      </c>
      <c r="AO1834">
        <v>0</v>
      </c>
    </row>
    <row r="1835" spans="1:41" x14ac:dyDescent="0.25">
      <c r="A1835">
        <v>679</v>
      </c>
      <c r="B1835" t="s">
        <v>798</v>
      </c>
      <c r="C1835" t="s">
        <v>1514</v>
      </c>
      <c r="D1835" t="s">
        <v>1524</v>
      </c>
      <c r="E1835">
        <v>45</v>
      </c>
      <c r="F1835">
        <v>80</v>
      </c>
      <c r="G1835">
        <v>100</v>
      </c>
      <c r="H1835">
        <v>35</v>
      </c>
      <c r="I1835">
        <v>37</v>
      </c>
      <c r="J1835">
        <v>28</v>
      </c>
      <c r="K1835" t="s">
        <v>799</v>
      </c>
      <c r="L1835" t="s">
        <v>253</v>
      </c>
      <c r="M1835" t="s">
        <v>248</v>
      </c>
      <c r="N1835">
        <v>5.4700000000000006</v>
      </c>
      <c r="O1835">
        <v>5.91</v>
      </c>
      <c r="R1835">
        <f t="shared" si="122"/>
        <v>5</v>
      </c>
      <c r="S1835">
        <f t="shared" si="123"/>
        <v>6</v>
      </c>
      <c r="T1835">
        <f t="shared" si="124"/>
        <v>11</v>
      </c>
      <c r="U1835" t="s">
        <v>1514</v>
      </c>
      <c r="V1835" t="s">
        <v>1524</v>
      </c>
      <c r="W1835" t="s">
        <v>1492</v>
      </c>
      <c r="X1835" t="s">
        <v>1499</v>
      </c>
      <c r="Y1835" t="s">
        <v>800</v>
      </c>
      <c r="Z1835" cm="1">
        <f t="array" ref="Z1835">IF(ISBLANK(AK1835),_xlfn.LET(
    _xlpm.nameBeforeSlash, IF(ISNUMBER(SEARCH("/", Y1835)), LEFT(Y1835, SEARCH("/", Y1835)-1), Y1835),
    _xlpm.matchRow, IFERROR(MATCH(_xlpm.nameBeforeSlash, AA:AA, 0), ""),
    _xlpm.difference, IF(_xlpm.matchRow="", "", ABS((R1835 + S1835)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),IF(ISBLANK(Y1835),"","Hidden"))</f>
        <v>8</v>
      </c>
      <c r="AA1835" t="s">
        <v>798</v>
      </c>
      <c r="AC1835" t="s">
        <v>717</v>
      </c>
      <c r="AD1835" t="str">
        <f>_xlfn.XLOOKUP(AC1835,moves!A:A,moves!B:B)</f>
        <v>ghost</v>
      </c>
      <c r="AE1835">
        <f>_xlfn.XLOOKUP(AC1835,moves!A:A,moves!D:D)</f>
        <v>2</v>
      </c>
      <c r="AF1835" t="str">
        <f>_xlfn.XLOOKUP(AC1835,moves!A:A,moves!E:E)</f>
        <v xml:space="preserve"> </v>
      </c>
      <c r="AG1835">
        <v>1</v>
      </c>
      <c r="AH1835">
        <v>0</v>
      </c>
      <c r="AI1835">
        <f t="shared" si="125"/>
        <v>0</v>
      </c>
      <c r="AJ1835" t="s">
        <v>870</v>
      </c>
      <c r="AL1835">
        <v>0</v>
      </c>
      <c r="AM1835" cm="1">
        <f t="array" ref="AM1835">IF(AL1835=1,1,
   IF(ISTEXT(AK1835),1,
   IF(AO1835&gt;1,AM1834,
   IF(AI1835=1,
      IF(SUMPRODUCT((LEN($Y$2:$Y$4096)-LEN(SUBSTITUTE($Y$2:$Y$4096,AA1835,"")))/LEN(AA1835))&gt;0,2,1),
      IF(
         SUMPRODUCT((LEN($Y$2:$Y$4096)-LEN(SUBSTITUTE($Y$2:$Y$4096,AA1835,"")))/LEN(AA1835))
         - SUMPRODUCT((LEN($Y$2:$Y$4096)-LEN(SUBSTITUTE($Y$2:$Y$4096,"Alolan "&amp;AA1835,"")))/LEN("Alolan "&amp;AA1835))
         - SUMPRODUCT((LEN($Y$2:$Y$4096)-LEN(SUBSTITUTE($Y$2:$Y$4096,"Galarian "&amp;AA1835,"")))/LEN("Galarian "&amp;AA1835))
         - SUMPRODUCT((LEN($Y$2:$Y$4096)-LEN(SUBSTITUTE($Y$2:$Y$4096,"Hisuian "&amp;AA1835,"")))/LEN("Hisuian "&amp;AA1835))
         - SUMPRODUCT((LEN($Y$2:$Y$4096)-LEN(SUBSTITUTE($Y$2:$Y$4096,"Paldean "&amp;AA1835,"")))/LEN("Paldean "&amp;AA1835))
      &gt;0,2,1)
   ))))</f>
        <v>1</v>
      </c>
      <c r="AN1835">
        <v>0</v>
      </c>
      <c r="AO1835">
        <v>0</v>
      </c>
    </row>
    <row r="1836" spans="1:41" x14ac:dyDescent="0.25">
      <c r="A1836" t="s">
        <v>4477</v>
      </c>
      <c r="B1836" t="s">
        <v>798</v>
      </c>
      <c r="C1836" t="s">
        <v>1514</v>
      </c>
      <c r="D1836" t="s">
        <v>1524</v>
      </c>
      <c r="E1836">
        <v>45</v>
      </c>
      <c r="F1836">
        <v>80</v>
      </c>
      <c r="G1836">
        <v>100</v>
      </c>
      <c r="H1836">
        <v>35</v>
      </c>
      <c r="I1836">
        <v>37</v>
      </c>
      <c r="J1836">
        <v>28</v>
      </c>
      <c r="K1836" t="s">
        <v>799</v>
      </c>
      <c r="L1836" t="s">
        <v>253</v>
      </c>
      <c r="M1836" t="s">
        <v>248</v>
      </c>
      <c r="N1836">
        <v>5.4700000000000006</v>
      </c>
      <c r="O1836">
        <v>5.91</v>
      </c>
      <c r="R1836">
        <f t="shared" si="122"/>
        <v>5</v>
      </c>
      <c r="S1836">
        <f t="shared" si="123"/>
        <v>6</v>
      </c>
      <c r="T1836">
        <f t="shared" si="124"/>
        <v>11</v>
      </c>
      <c r="U1836" t="s">
        <v>1514</v>
      </c>
      <c r="V1836" t="s">
        <v>1524</v>
      </c>
      <c r="W1836" t="s">
        <v>1492</v>
      </c>
      <c r="X1836" t="s">
        <v>1499</v>
      </c>
      <c r="Y1836" t="s">
        <v>5744</v>
      </c>
      <c r="Z1836" cm="1">
        <f t="array" ref="Z1836">IF(ISBLANK(AK1836),_xlfn.LET(
    _xlpm.nameBeforeSlash, IF(ISNUMBER(SEARCH("/", Y1836)), LEFT(Y1836, SEARCH("/", Y1836)-1), Y1836),
    _xlpm.matchRow, IFERROR(MATCH(_xlpm.nameBeforeSlash, AA:AA, 0), ""),
    _xlpm.difference, IF(_xlpm.matchRow="", "", ABS((R1836 + S1836)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),IF(ISBLANK(Y1836),"","Hidden"))</f>
        <v>8</v>
      </c>
      <c r="AA1836" t="s">
        <v>5745</v>
      </c>
      <c r="AC1836" t="s">
        <v>1373</v>
      </c>
      <c r="AD1836" t="str">
        <f>_xlfn.XLOOKUP(AC1836,moves!A:A,moves!B:B)</f>
        <v>steel</v>
      </c>
      <c r="AE1836">
        <f>_xlfn.XLOOKUP(AC1836,moves!A:A,moves!D:D)</f>
        <v>2</v>
      </c>
      <c r="AF1836" t="str">
        <f>_xlfn.XLOOKUP(AC1836,moves!A:A,moves!E:E)</f>
        <v>Change the user's initiative to the average of the user's and the target's initiative, rounded down.</v>
      </c>
      <c r="AG1836">
        <v>1</v>
      </c>
      <c r="AH1836">
        <v>0</v>
      </c>
      <c r="AI1836">
        <f t="shared" si="125"/>
        <v>1</v>
      </c>
      <c r="AJ1836" t="s">
        <v>523</v>
      </c>
      <c r="AL1836">
        <v>0</v>
      </c>
      <c r="AM1836" cm="1">
        <f t="array" ref="AM1836">IF(AL1836=1,1,
   IF(ISTEXT(AK1836),1,
   IF(AO1836&gt;1,AM1835,
   IF(AI1836=1,
      IF(SUMPRODUCT((LEN($Y$2:$Y$4096)-LEN(SUBSTITUTE($Y$2:$Y$4096,AA1836,"")))/LEN(AA1836))&gt;0,2,1),
      IF(
         SUMPRODUCT((LEN($Y$2:$Y$4096)-LEN(SUBSTITUTE($Y$2:$Y$4096,AA1836,"")))/LEN(AA1836))
         - SUMPRODUCT((LEN($Y$2:$Y$4096)-LEN(SUBSTITUTE($Y$2:$Y$4096,"Alolan "&amp;AA1836,"")))/LEN("Alolan "&amp;AA1836))
         - SUMPRODUCT((LEN($Y$2:$Y$4096)-LEN(SUBSTITUTE($Y$2:$Y$4096,"Galarian "&amp;AA1836,"")))/LEN("Galarian "&amp;AA1836))
         - SUMPRODUCT((LEN($Y$2:$Y$4096)-LEN(SUBSTITUTE($Y$2:$Y$4096,"Hisuian "&amp;AA1836,"")))/LEN("Hisuian "&amp;AA1836))
         - SUMPRODUCT((LEN($Y$2:$Y$4096)-LEN(SUBSTITUTE($Y$2:$Y$4096,"Paldean "&amp;AA1836,"")))/LEN("Paldean "&amp;AA1836))
      &gt;0,2,1)
   ))))</f>
        <v>1</v>
      </c>
      <c r="AN1836">
        <v>0</v>
      </c>
      <c r="AO1836">
        <v>0</v>
      </c>
    </row>
    <row r="1837" spans="1:41" x14ac:dyDescent="0.25">
      <c r="A1837">
        <v>680</v>
      </c>
      <c r="B1837" t="s">
        <v>800</v>
      </c>
      <c r="C1837" t="s">
        <v>1514</v>
      </c>
      <c r="D1837" t="s">
        <v>1524</v>
      </c>
      <c r="E1837">
        <v>59</v>
      </c>
      <c r="F1837">
        <v>110</v>
      </c>
      <c r="G1837">
        <v>150</v>
      </c>
      <c r="H1837">
        <v>45</v>
      </c>
      <c r="I1837">
        <v>49</v>
      </c>
      <c r="J1837">
        <v>35</v>
      </c>
      <c r="K1837" t="s">
        <v>799</v>
      </c>
      <c r="L1837" t="s">
        <v>253</v>
      </c>
      <c r="M1837" t="s">
        <v>248</v>
      </c>
      <c r="N1837">
        <v>7.35</v>
      </c>
      <c r="O1837">
        <v>8.33</v>
      </c>
      <c r="R1837">
        <f t="shared" si="122"/>
        <v>7</v>
      </c>
      <c r="S1837">
        <f t="shared" si="123"/>
        <v>8</v>
      </c>
      <c r="T1837">
        <f t="shared" si="124"/>
        <v>15</v>
      </c>
      <c r="U1837" t="s">
        <v>1514</v>
      </c>
      <c r="V1837" t="s">
        <v>1524</v>
      </c>
      <c r="W1837" t="s">
        <v>1492</v>
      </c>
      <c r="X1837" t="s">
        <v>1499</v>
      </c>
      <c r="Y1837" t="s">
        <v>8606</v>
      </c>
      <c r="Z1837" cm="1">
        <f t="array" ref="Z1837">IF(ISBLANK(AK1837),_xlfn.LET(
    _xlpm.nameBeforeSlash, IF(ISNUMBER(SEARCH("/", Y1837)), LEFT(Y1837, SEARCH("/", Y1837)-1), Y1837),
    _xlpm.matchRow, IFERROR(MATCH(_xlpm.nameBeforeSlash, AA:AA, 0), ""),
    _xlpm.difference, IF(_xlpm.matchRow="", "", ABS((R1837 + S1837)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),IF(ISBLANK(Y1837),"","Hidden"))</f>
        <v>11</v>
      </c>
      <c r="AA1837" t="s">
        <v>800</v>
      </c>
      <c r="AC1837" t="s">
        <v>1364</v>
      </c>
      <c r="AD1837" t="str">
        <f>_xlfn.XLOOKUP(AC1837,moves!A:A,moves!B:B)</f>
        <v>steel</v>
      </c>
      <c r="AE1837">
        <f>_xlfn.XLOOKUP(AC1837,moves!A:A,moves!D:D)</f>
        <v>4</v>
      </c>
      <c r="AF1837" t="str">
        <f>_xlfn.XLOOKUP(AC1837,moves!A:A,moves!E:E)</f>
        <v>If 2 or more status symbols are rolled: The target skips their turn this round and the user's battle fatigue increases by 1 extra. This move cannot be used if the user has 5 fatigue.</v>
      </c>
      <c r="AG1837">
        <v>0</v>
      </c>
      <c r="AH1837">
        <v>0</v>
      </c>
      <c r="AI1837">
        <f t="shared" si="125"/>
        <v>0</v>
      </c>
      <c r="AJ1837" t="s">
        <v>524</v>
      </c>
      <c r="AL1837">
        <v>0</v>
      </c>
      <c r="AM1837" cm="1">
        <f t="array" ref="AM1837">IF(AL1837=1,1,
   IF(ISTEXT(AK1837),1,
   IF(AO1837&gt;1,AM1836,
   IF(AI1837=1,
      IF(SUMPRODUCT((LEN($Y$2:$Y$4096)-LEN(SUBSTITUTE($Y$2:$Y$4096,AA1837,"")))/LEN(AA1837))&gt;0,2,1),
      IF(
         SUMPRODUCT((LEN($Y$2:$Y$4096)-LEN(SUBSTITUTE($Y$2:$Y$4096,AA1837,"")))/LEN(AA1837))
         - SUMPRODUCT((LEN($Y$2:$Y$4096)-LEN(SUBSTITUTE($Y$2:$Y$4096,"Alolan "&amp;AA1837,"")))/LEN("Alolan "&amp;AA1837))
         - SUMPRODUCT((LEN($Y$2:$Y$4096)-LEN(SUBSTITUTE($Y$2:$Y$4096,"Galarian "&amp;AA1837,"")))/LEN("Galarian "&amp;AA1837))
         - SUMPRODUCT((LEN($Y$2:$Y$4096)-LEN(SUBSTITUTE($Y$2:$Y$4096,"Hisuian "&amp;AA1837,"")))/LEN("Hisuian "&amp;AA1837))
         - SUMPRODUCT((LEN($Y$2:$Y$4096)-LEN(SUBSTITUTE($Y$2:$Y$4096,"Paldean "&amp;AA1837,"")))/LEN("Paldean "&amp;AA1837))
      &gt;0,2,1)
   ))))</f>
        <v>2</v>
      </c>
      <c r="AN1837">
        <v>0</v>
      </c>
      <c r="AO1837">
        <v>0</v>
      </c>
    </row>
    <row r="1838" spans="1:41" x14ac:dyDescent="0.25">
      <c r="A1838" t="s">
        <v>4478</v>
      </c>
      <c r="B1838" t="s">
        <v>800</v>
      </c>
      <c r="C1838" t="s">
        <v>1514</v>
      </c>
      <c r="D1838" t="s">
        <v>1524</v>
      </c>
      <c r="E1838">
        <v>59</v>
      </c>
      <c r="F1838">
        <v>110</v>
      </c>
      <c r="G1838">
        <v>150</v>
      </c>
      <c r="H1838">
        <v>45</v>
      </c>
      <c r="I1838">
        <v>49</v>
      </c>
      <c r="J1838">
        <v>35</v>
      </c>
      <c r="K1838" t="s">
        <v>799</v>
      </c>
      <c r="L1838" t="s">
        <v>253</v>
      </c>
      <c r="M1838" t="s">
        <v>248</v>
      </c>
      <c r="N1838">
        <v>7.35</v>
      </c>
      <c r="O1838">
        <v>8.33</v>
      </c>
      <c r="R1838">
        <f t="shared" si="122"/>
        <v>7</v>
      </c>
      <c r="S1838">
        <f t="shared" si="123"/>
        <v>8</v>
      </c>
      <c r="T1838">
        <f t="shared" si="124"/>
        <v>15</v>
      </c>
      <c r="U1838" t="s">
        <v>1514</v>
      </c>
      <c r="V1838" t="s">
        <v>1524</v>
      </c>
      <c r="W1838" t="s">
        <v>1492</v>
      </c>
      <c r="X1838" t="s">
        <v>1499</v>
      </c>
      <c r="Y1838" t="s">
        <v>8608</v>
      </c>
      <c r="Z1838" cm="1">
        <f t="array" ref="Z1838">IF(ISBLANK(AK1838),_xlfn.LET(
    _xlpm.nameBeforeSlash, IF(ISNUMBER(SEARCH("/", Y1838)), LEFT(Y1838, SEARCH("/", Y1838)-1), Y1838),
    _xlpm.matchRow, IFERROR(MATCH(_xlpm.nameBeforeSlash, AA:AA, 0), ""),
    _xlpm.difference, IF(_xlpm.matchRow="", "", ABS((R1838 + S1838)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),IF(ISBLANK(Y1838),"","Hidden"))</f>
        <v>11</v>
      </c>
      <c r="AA1838" t="s">
        <v>5744</v>
      </c>
      <c r="AC1838" t="s">
        <v>1120</v>
      </c>
      <c r="AD1838" t="str">
        <f>_xlfn.XLOOKUP(AC1838,moves!A:A,moves!B:B)</f>
        <v>ghost</v>
      </c>
      <c r="AE1838">
        <f>_xlfn.XLOOKUP(AC1838,moves!A:A,moves!D:D)</f>
        <v>3</v>
      </c>
      <c r="AF1838" t="str">
        <f>_xlfn.XLOOKUP(AC1838,moves!A:A,moves!E:E)</f>
        <v>Regular hits deal +1 damage.</v>
      </c>
      <c r="AG1838">
        <v>0</v>
      </c>
      <c r="AH1838">
        <v>0</v>
      </c>
      <c r="AI1838">
        <f t="shared" si="125"/>
        <v>1</v>
      </c>
      <c r="AJ1838" t="s">
        <v>524</v>
      </c>
      <c r="AL1838">
        <v>0</v>
      </c>
      <c r="AM1838" cm="1">
        <f t="array" ref="AM1838">IF(AL1838=1,1,
   IF(ISTEXT(AK1838),1,
   IF(AO1838&gt;1,AM1837,
   IF(AI1838=1,
      IF(SUMPRODUCT((LEN($Y$2:$Y$4096)-LEN(SUBSTITUTE($Y$2:$Y$4096,AA1838,"")))/LEN(AA1838))&gt;0,2,1),
      IF(
         SUMPRODUCT((LEN($Y$2:$Y$4096)-LEN(SUBSTITUTE($Y$2:$Y$4096,AA1838,"")))/LEN(AA1838))
         - SUMPRODUCT((LEN($Y$2:$Y$4096)-LEN(SUBSTITUTE($Y$2:$Y$4096,"Alolan "&amp;AA1838,"")))/LEN("Alolan "&amp;AA1838))
         - SUMPRODUCT((LEN($Y$2:$Y$4096)-LEN(SUBSTITUTE($Y$2:$Y$4096,"Galarian "&amp;AA1838,"")))/LEN("Galarian "&amp;AA1838))
         - SUMPRODUCT((LEN($Y$2:$Y$4096)-LEN(SUBSTITUTE($Y$2:$Y$4096,"Hisuian "&amp;AA1838,"")))/LEN("Hisuian "&amp;AA1838))
         - SUMPRODUCT((LEN($Y$2:$Y$4096)-LEN(SUBSTITUTE($Y$2:$Y$4096,"Paldean "&amp;AA1838,"")))/LEN("Paldean "&amp;AA1838))
      &gt;0,2,1)
   ))))</f>
        <v>2</v>
      </c>
      <c r="AN1838">
        <v>0</v>
      </c>
      <c r="AO1838">
        <v>0</v>
      </c>
    </row>
    <row r="1839" spans="1:41" x14ac:dyDescent="0.25">
      <c r="A1839">
        <v>681</v>
      </c>
      <c r="B1839" t="s">
        <v>801</v>
      </c>
      <c r="C1839" t="s">
        <v>1514</v>
      </c>
      <c r="D1839" t="s">
        <v>1524</v>
      </c>
      <c r="E1839">
        <v>60</v>
      </c>
      <c r="F1839">
        <v>50</v>
      </c>
      <c r="G1839">
        <v>140</v>
      </c>
      <c r="H1839">
        <v>50</v>
      </c>
      <c r="I1839">
        <v>140</v>
      </c>
      <c r="J1839">
        <v>60</v>
      </c>
      <c r="K1839" t="s">
        <v>802</v>
      </c>
      <c r="L1839" t="s">
        <v>253</v>
      </c>
      <c r="M1839" t="s">
        <v>248</v>
      </c>
      <c r="N1839">
        <v>5.4</v>
      </c>
      <c r="O1839">
        <v>10.8</v>
      </c>
      <c r="P1839">
        <v>1</v>
      </c>
      <c r="Q1839">
        <v>1</v>
      </c>
      <c r="R1839">
        <f t="shared" si="122"/>
        <v>6</v>
      </c>
      <c r="S1839">
        <f t="shared" si="123"/>
        <v>12</v>
      </c>
      <c r="T1839">
        <f t="shared" si="124"/>
        <v>18</v>
      </c>
      <c r="U1839" t="s">
        <v>1514</v>
      </c>
      <c r="V1839" t="s">
        <v>1524</v>
      </c>
      <c r="W1839" t="s">
        <v>1492</v>
      </c>
      <c r="X1839" t="s">
        <v>1499</v>
      </c>
      <c r="Z1839" t="str" cm="1">
        <f t="array" ref="Z1839">IF(ISBLANK(AK1839),_xlfn.LET(
    _xlpm.nameBeforeSlash, IF(ISNUMBER(SEARCH("/", Y1839)), LEFT(Y1839, SEARCH("/", Y1839)-1), Y1839),
    _xlpm.matchRow, IFERROR(MATCH(_xlpm.nameBeforeSlash, AA:AA, 0), ""),
    _xlpm.difference, IF(_xlpm.matchRow="", "", ABS((R1839 + S1839)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),IF(ISBLANK(Y1839),"","Hidden"))</f>
        <v/>
      </c>
      <c r="AA1839" t="s">
        <v>8606</v>
      </c>
      <c r="AB1839" t="s">
        <v>818</v>
      </c>
      <c r="AC1839" t="s">
        <v>806</v>
      </c>
      <c r="AD1839" t="str">
        <f>_xlfn.XLOOKUP(AC1839,moves!A:A,moves!B:B)</f>
        <v>steel</v>
      </c>
      <c r="AE1839">
        <f>_xlfn.XLOOKUP(AC1839,moves!A:A,moves!D:D)</f>
        <v>1</v>
      </c>
      <c r="AF1839" t="str">
        <f>_xlfn.XLOOKUP(AC1839,moves!A:A,moves!E:E)</f>
        <v>When the user is next attacked: Remove all regular hits from the roll.</v>
      </c>
      <c r="AG1839">
        <v>0</v>
      </c>
      <c r="AH1839">
        <v>0</v>
      </c>
      <c r="AI1839">
        <f t="shared" si="125"/>
        <v>0</v>
      </c>
      <c r="AJ1839" t="s">
        <v>525</v>
      </c>
      <c r="AL1839">
        <v>0</v>
      </c>
      <c r="AM1839" cm="1">
        <f t="array" ref="AM1839">IF(AL1839=1,1,
   IF(ISTEXT(AK1839),1,
   IF(AO1839&gt;1,AM1838,
   IF(AI1839=1,
      IF(SUMPRODUCT((LEN($Y$2:$Y$4096)-LEN(SUBSTITUTE($Y$2:$Y$4096,AA1839,"")))/LEN(AA1839))&gt;0,2,1),
      IF(
         SUMPRODUCT((LEN($Y$2:$Y$4096)-LEN(SUBSTITUTE($Y$2:$Y$4096,AA1839,"")))/LEN(AA1839))
         - SUMPRODUCT((LEN($Y$2:$Y$4096)-LEN(SUBSTITUTE($Y$2:$Y$4096,"Alolan "&amp;AA1839,"")))/LEN("Alolan "&amp;AA1839))
         - SUMPRODUCT((LEN($Y$2:$Y$4096)-LEN(SUBSTITUTE($Y$2:$Y$4096,"Galarian "&amp;AA1839,"")))/LEN("Galarian "&amp;AA1839))
         - SUMPRODUCT((LEN($Y$2:$Y$4096)-LEN(SUBSTITUTE($Y$2:$Y$4096,"Hisuian "&amp;AA1839,"")))/LEN("Hisuian "&amp;AA1839))
         - SUMPRODUCT((LEN($Y$2:$Y$4096)-LEN(SUBSTITUTE($Y$2:$Y$4096,"Paldean "&amp;AA1839,"")))/LEN("Paldean "&amp;AA1839))
      &gt;0,2,1)
   ))))</f>
        <v>2</v>
      </c>
      <c r="AN1839">
        <v>0</v>
      </c>
      <c r="AO1839">
        <v>1</v>
      </c>
    </row>
    <row r="1840" spans="1:41" x14ac:dyDescent="0.25">
      <c r="A1840" t="s">
        <v>804</v>
      </c>
      <c r="B1840" t="s">
        <v>801</v>
      </c>
      <c r="C1840" t="s">
        <v>1514</v>
      </c>
      <c r="D1840" t="s">
        <v>1524</v>
      </c>
      <c r="E1840">
        <v>60</v>
      </c>
      <c r="F1840">
        <v>140</v>
      </c>
      <c r="G1840">
        <v>50</v>
      </c>
      <c r="H1840">
        <v>140</v>
      </c>
      <c r="I1840">
        <v>50</v>
      </c>
      <c r="J1840">
        <v>60</v>
      </c>
      <c r="K1840" t="s">
        <v>802</v>
      </c>
      <c r="L1840" t="s">
        <v>253</v>
      </c>
      <c r="M1840" t="s">
        <v>248</v>
      </c>
      <c r="N1840">
        <v>10.8</v>
      </c>
      <c r="O1840">
        <v>5.4</v>
      </c>
      <c r="P1840">
        <v>-3</v>
      </c>
      <c r="Q1840">
        <v>7</v>
      </c>
      <c r="R1840">
        <f t="shared" si="122"/>
        <v>8</v>
      </c>
      <c r="S1840">
        <f t="shared" si="123"/>
        <v>12</v>
      </c>
      <c r="T1840">
        <f t="shared" si="124"/>
        <v>20</v>
      </c>
      <c r="U1840" t="s">
        <v>1514</v>
      </c>
      <c r="V1840" t="s">
        <v>1524</v>
      </c>
      <c r="W1840" t="s">
        <v>1492</v>
      </c>
      <c r="X1840" t="s">
        <v>1499</v>
      </c>
      <c r="Z1840" t="str" cm="1">
        <f t="array" ref="Z1840">IF(ISBLANK(AK1840),_xlfn.LET(
    _xlpm.nameBeforeSlash, IF(ISNUMBER(SEARCH("/", Y1840)), LEFT(Y1840, SEARCH("/", Y1840)-1), Y1840),
    _xlpm.matchRow, IFERROR(MATCH(_xlpm.nameBeforeSlash, AA:AA, 0), ""),
    _xlpm.difference, IF(_xlpm.matchRow="", "", ABS((R1840 + S1840)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),IF(ISBLANK(Y1840),"","Hidden"))</f>
        <v/>
      </c>
      <c r="AA1840" t="s">
        <v>8607</v>
      </c>
      <c r="AB1840" t="s">
        <v>819</v>
      </c>
      <c r="AC1840" t="s">
        <v>805</v>
      </c>
      <c r="AD1840" t="str">
        <f>_xlfn.XLOOKUP(AC1840,moves!A:A,moves!B:B)</f>
        <v>steel</v>
      </c>
      <c r="AE1840">
        <f>_xlfn.XLOOKUP(AC1840,moves!A:A,moves!D:D)</f>
        <v>4</v>
      </c>
      <c r="AF1840" t="str">
        <f>_xlfn.XLOOKUP(AC1840,moves!A:A,moves!E:E)</f>
        <v>Critical hits deal +1 damage.</v>
      </c>
      <c r="AG1840">
        <v>0</v>
      </c>
      <c r="AH1840">
        <v>0</v>
      </c>
      <c r="AI1840">
        <f t="shared" si="125"/>
        <v>0</v>
      </c>
      <c r="AJ1840" t="s">
        <v>525</v>
      </c>
      <c r="AL1840">
        <v>0</v>
      </c>
      <c r="AM1840" cm="1">
        <f t="array" ref="AM1840">IF(AL1840=1,1,
   IF(ISTEXT(AK1840),1,
   IF(AO1840&gt;1,AM1839,
   IF(AI1840=1,
      IF(SUMPRODUCT((LEN($Y$2:$Y$4096)-LEN(SUBSTITUTE($Y$2:$Y$4096,AA1840,"")))/LEN(AA1840))&gt;0,2,1),
      IF(
         SUMPRODUCT((LEN($Y$2:$Y$4096)-LEN(SUBSTITUTE($Y$2:$Y$4096,AA1840,"")))/LEN(AA1840))
         - SUMPRODUCT((LEN($Y$2:$Y$4096)-LEN(SUBSTITUTE($Y$2:$Y$4096,"Alolan "&amp;AA1840,"")))/LEN("Alolan "&amp;AA1840))
         - SUMPRODUCT((LEN($Y$2:$Y$4096)-LEN(SUBSTITUTE($Y$2:$Y$4096,"Galarian "&amp;AA1840,"")))/LEN("Galarian "&amp;AA1840))
         - SUMPRODUCT((LEN($Y$2:$Y$4096)-LEN(SUBSTITUTE($Y$2:$Y$4096,"Hisuian "&amp;AA1840,"")))/LEN("Hisuian "&amp;AA1840))
         - SUMPRODUCT((LEN($Y$2:$Y$4096)-LEN(SUBSTITUTE($Y$2:$Y$4096,"Paldean "&amp;AA1840,"")))/LEN("Paldean "&amp;AA1840))
      &gt;0,2,1)
   ))))</f>
        <v>2</v>
      </c>
      <c r="AN1840">
        <v>0</v>
      </c>
      <c r="AO1840">
        <v>2</v>
      </c>
    </row>
    <row r="1841" spans="1:41" x14ac:dyDescent="0.25">
      <c r="A1841" t="s">
        <v>4479</v>
      </c>
      <c r="B1841" t="s">
        <v>801</v>
      </c>
      <c r="C1841" t="s">
        <v>1514</v>
      </c>
      <c r="D1841" t="s">
        <v>1524</v>
      </c>
      <c r="E1841">
        <v>60</v>
      </c>
      <c r="F1841">
        <v>50</v>
      </c>
      <c r="G1841">
        <v>140</v>
      </c>
      <c r="H1841">
        <v>50</v>
      </c>
      <c r="I1841">
        <v>140</v>
      </c>
      <c r="J1841">
        <v>60</v>
      </c>
      <c r="K1841" t="s">
        <v>802</v>
      </c>
      <c r="L1841" t="s">
        <v>253</v>
      </c>
      <c r="M1841" t="s">
        <v>248</v>
      </c>
      <c r="N1841">
        <v>5.4</v>
      </c>
      <c r="O1841">
        <v>10.8</v>
      </c>
      <c r="P1841">
        <v>1</v>
      </c>
      <c r="Q1841">
        <v>1</v>
      </c>
      <c r="R1841">
        <f t="shared" si="122"/>
        <v>6</v>
      </c>
      <c r="S1841">
        <f t="shared" si="123"/>
        <v>12</v>
      </c>
      <c r="T1841">
        <f t="shared" si="124"/>
        <v>18</v>
      </c>
      <c r="U1841" t="s">
        <v>1514</v>
      </c>
      <c r="V1841" t="s">
        <v>1524</v>
      </c>
      <c r="W1841" t="s">
        <v>1492</v>
      </c>
      <c r="X1841" t="s">
        <v>1499</v>
      </c>
      <c r="Z1841" t="str" cm="1">
        <f t="array" ref="Z1841">IF(ISBLANK(AK1841),_xlfn.LET(
    _xlpm.nameBeforeSlash, IF(ISNUMBER(SEARCH("/", Y1841)), LEFT(Y1841, SEARCH("/", Y1841)-1), Y1841),
    _xlpm.matchRow, IFERROR(MATCH(_xlpm.nameBeforeSlash, AA:AA, 0), ""),
    _xlpm.difference, IF(_xlpm.matchRow="", "", ABS((R1841 + S1841)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),IF(ISBLANK(Y1841),"","Hidden"))</f>
        <v/>
      </c>
      <c r="AA1841" t="s">
        <v>8608</v>
      </c>
      <c r="AB1841" t="s">
        <v>818</v>
      </c>
      <c r="AC1841" t="s">
        <v>806</v>
      </c>
      <c r="AD1841" t="str">
        <f>_xlfn.XLOOKUP(AC1841,moves!A:A,moves!B:B)</f>
        <v>steel</v>
      </c>
      <c r="AE1841">
        <f>_xlfn.XLOOKUP(AC1841,moves!A:A,moves!D:D)</f>
        <v>1</v>
      </c>
      <c r="AF1841" t="str">
        <f>_xlfn.XLOOKUP(AC1841,moves!A:A,moves!E:E)</f>
        <v>When the user is next attacked: Remove all regular hits from the roll.</v>
      </c>
      <c r="AG1841">
        <v>0</v>
      </c>
      <c r="AH1841">
        <v>0</v>
      </c>
      <c r="AI1841">
        <f t="shared" si="125"/>
        <v>1</v>
      </c>
      <c r="AJ1841" t="s">
        <v>525</v>
      </c>
      <c r="AL1841">
        <v>0</v>
      </c>
      <c r="AM1841" cm="1">
        <f t="array" ref="AM1841">IF(AL1841=1,1,
   IF(ISTEXT(AK1841),1,
   IF(AO1841&gt;1,AM1840,
   IF(AI1841=1,
      IF(SUMPRODUCT((LEN($Y$2:$Y$4096)-LEN(SUBSTITUTE($Y$2:$Y$4096,AA1841,"")))/LEN(AA1841))&gt;0,2,1),
      IF(
         SUMPRODUCT((LEN($Y$2:$Y$4096)-LEN(SUBSTITUTE($Y$2:$Y$4096,AA1841,"")))/LEN(AA1841))
         - SUMPRODUCT((LEN($Y$2:$Y$4096)-LEN(SUBSTITUTE($Y$2:$Y$4096,"Alolan "&amp;AA1841,"")))/LEN("Alolan "&amp;AA1841))
         - SUMPRODUCT((LEN($Y$2:$Y$4096)-LEN(SUBSTITUTE($Y$2:$Y$4096,"Galarian "&amp;AA1841,"")))/LEN("Galarian "&amp;AA1841))
         - SUMPRODUCT((LEN($Y$2:$Y$4096)-LEN(SUBSTITUTE($Y$2:$Y$4096,"Hisuian "&amp;AA1841,"")))/LEN("Hisuian "&amp;AA1841))
         - SUMPRODUCT((LEN($Y$2:$Y$4096)-LEN(SUBSTITUTE($Y$2:$Y$4096,"Paldean "&amp;AA1841,"")))/LEN("Paldean "&amp;AA1841))
      &gt;0,2,1)
   ))))</f>
        <v>2</v>
      </c>
      <c r="AN1841">
        <v>0</v>
      </c>
      <c r="AO1841">
        <v>1</v>
      </c>
    </row>
    <row r="1842" spans="1:41" x14ac:dyDescent="0.25">
      <c r="A1842" t="s">
        <v>4480</v>
      </c>
      <c r="B1842" t="s">
        <v>801</v>
      </c>
      <c r="C1842" t="s">
        <v>1514</v>
      </c>
      <c r="D1842" t="s">
        <v>1524</v>
      </c>
      <c r="E1842">
        <v>60</v>
      </c>
      <c r="F1842">
        <v>140</v>
      </c>
      <c r="G1842">
        <v>50</v>
      </c>
      <c r="H1842">
        <v>140</v>
      </c>
      <c r="I1842">
        <v>50</v>
      </c>
      <c r="J1842">
        <v>60</v>
      </c>
      <c r="K1842" t="s">
        <v>802</v>
      </c>
      <c r="L1842" t="s">
        <v>253</v>
      </c>
      <c r="M1842" t="s">
        <v>248</v>
      </c>
      <c r="N1842">
        <v>10.8</v>
      </c>
      <c r="O1842">
        <v>5.4</v>
      </c>
      <c r="P1842">
        <v>-3</v>
      </c>
      <c r="Q1842">
        <v>7</v>
      </c>
      <c r="R1842">
        <f t="shared" si="122"/>
        <v>8</v>
      </c>
      <c r="S1842">
        <f t="shared" si="123"/>
        <v>12</v>
      </c>
      <c r="T1842">
        <f t="shared" si="124"/>
        <v>20</v>
      </c>
      <c r="U1842" t="s">
        <v>1514</v>
      </c>
      <c r="V1842" t="s">
        <v>1524</v>
      </c>
      <c r="W1842" t="s">
        <v>1492</v>
      </c>
      <c r="X1842" t="s">
        <v>1499</v>
      </c>
      <c r="Z1842" t="str" cm="1">
        <f t="array" ref="Z1842">IF(ISBLANK(AK1842),_xlfn.LET(
    _xlpm.nameBeforeSlash, IF(ISNUMBER(SEARCH("/", Y1842)), LEFT(Y1842, SEARCH("/", Y1842)-1), Y1842),
    _xlpm.matchRow, IFERROR(MATCH(_xlpm.nameBeforeSlash, AA:AA, 0), ""),
    _xlpm.difference, IF(_xlpm.matchRow="", "", ABS((R1842 + S1842)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),IF(ISBLANK(Y1842),"","Hidden"))</f>
        <v/>
      </c>
      <c r="AA1842" t="s">
        <v>8609</v>
      </c>
      <c r="AB1842" t="s">
        <v>819</v>
      </c>
      <c r="AC1842" t="s">
        <v>805</v>
      </c>
      <c r="AD1842" t="str">
        <f>_xlfn.XLOOKUP(AC1842,moves!A:A,moves!B:B)</f>
        <v>steel</v>
      </c>
      <c r="AE1842">
        <f>_xlfn.XLOOKUP(AC1842,moves!A:A,moves!D:D)</f>
        <v>4</v>
      </c>
      <c r="AF1842" t="str">
        <f>_xlfn.XLOOKUP(AC1842,moves!A:A,moves!E:E)</f>
        <v>Critical hits deal +1 damage.</v>
      </c>
      <c r="AG1842">
        <v>0</v>
      </c>
      <c r="AH1842">
        <v>0</v>
      </c>
      <c r="AI1842">
        <f t="shared" si="125"/>
        <v>1</v>
      </c>
      <c r="AJ1842" t="s">
        <v>525</v>
      </c>
      <c r="AL1842">
        <v>0</v>
      </c>
      <c r="AM1842" cm="1">
        <f t="array" ref="AM1842">IF(AL1842=1,1,
   IF(ISTEXT(AK1842),1,
   IF(AO1842&gt;1,AM1841,
   IF(AI1842=1,
      IF(SUMPRODUCT((LEN($Y$2:$Y$4096)-LEN(SUBSTITUTE($Y$2:$Y$4096,AA1842,"")))/LEN(AA1842))&gt;0,2,1),
      IF(
         SUMPRODUCT((LEN($Y$2:$Y$4096)-LEN(SUBSTITUTE($Y$2:$Y$4096,AA1842,"")))/LEN(AA1842))
         - SUMPRODUCT((LEN($Y$2:$Y$4096)-LEN(SUBSTITUTE($Y$2:$Y$4096,"Alolan "&amp;AA1842,"")))/LEN("Alolan "&amp;AA1842))
         - SUMPRODUCT((LEN($Y$2:$Y$4096)-LEN(SUBSTITUTE($Y$2:$Y$4096,"Galarian "&amp;AA1842,"")))/LEN("Galarian "&amp;AA1842))
         - SUMPRODUCT((LEN($Y$2:$Y$4096)-LEN(SUBSTITUTE($Y$2:$Y$4096,"Hisuian "&amp;AA1842,"")))/LEN("Hisuian "&amp;AA1842))
         - SUMPRODUCT((LEN($Y$2:$Y$4096)-LEN(SUBSTITUTE($Y$2:$Y$4096,"Paldean "&amp;AA1842,"")))/LEN("Paldean "&amp;AA1842))
      &gt;0,2,1)
   ))))</f>
        <v>2</v>
      </c>
      <c r="AN1842">
        <v>0</v>
      </c>
      <c r="AO1842">
        <v>2</v>
      </c>
    </row>
    <row r="1843" spans="1:41" x14ac:dyDescent="0.25">
      <c r="A1843">
        <v>682</v>
      </c>
      <c r="B1843" t="s">
        <v>2494</v>
      </c>
      <c r="C1843" t="s">
        <v>1536</v>
      </c>
      <c r="D1843"/>
      <c r="E1843">
        <v>78</v>
      </c>
      <c r="F1843">
        <v>52</v>
      </c>
      <c r="G1843">
        <v>60</v>
      </c>
      <c r="H1843">
        <v>63</v>
      </c>
      <c r="I1843">
        <v>65</v>
      </c>
      <c r="J1843">
        <v>23</v>
      </c>
      <c r="K1843" t="s">
        <v>2495</v>
      </c>
      <c r="L1843" t="s">
        <v>250</v>
      </c>
      <c r="M1843" t="s">
        <v>248</v>
      </c>
      <c r="N1843">
        <v>4.5900000000000007</v>
      </c>
      <c r="O1843">
        <v>6.87</v>
      </c>
      <c r="R1843">
        <f t="shared" si="122"/>
        <v>5</v>
      </c>
      <c r="S1843">
        <f t="shared" si="123"/>
        <v>7</v>
      </c>
      <c r="T1843">
        <f t="shared" si="124"/>
        <v>12</v>
      </c>
      <c r="U1843" t="s">
        <v>1536</v>
      </c>
      <c r="V1843" t="s">
        <v>429</v>
      </c>
      <c r="W1843" t="s">
        <v>1468</v>
      </c>
      <c r="X1843" t="s">
        <v>1512</v>
      </c>
      <c r="Y1843" t="s">
        <v>2496</v>
      </c>
      <c r="Z1843" cm="1">
        <f t="array" ref="Z1843">IF(ISBLANK(AK1843),_xlfn.LET(
    _xlpm.nameBeforeSlash, IF(ISNUMBER(SEARCH("/", Y1843)), LEFT(Y1843, SEARCH("/", Y1843)-1), Y1843),
    _xlpm.matchRow, IFERROR(MATCH(_xlpm.nameBeforeSlash, AA:AA, 0), ""),
    _xlpm.difference, IF(_xlpm.matchRow="", "", ABS((R1843 + S1843)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),IF(ISBLANK(Y1843),"","Hidden"))</f>
        <v>8</v>
      </c>
      <c r="AA1843" t="s">
        <v>2494</v>
      </c>
      <c r="AC1843" t="s">
        <v>741</v>
      </c>
      <c r="AD1843" t="str">
        <f>_xlfn.XLOOKUP(AC1843,moves!A:A,moves!B:B)</f>
        <v>normal</v>
      </c>
      <c r="AE1843">
        <f>_xlfn.XLOOKUP(AC1843,moves!A:A,moves!D:D)</f>
        <v>2</v>
      </c>
      <c r="AF1843" t="str">
        <f>_xlfn.XLOOKUP(AC1843,moves!A:A,moves!E:E)</f>
        <v>On the next attack or capture roll against the target: Status symbols deal +1 damage.</v>
      </c>
      <c r="AG1843">
        <v>0</v>
      </c>
      <c r="AH1843">
        <v>0</v>
      </c>
      <c r="AI1843">
        <f t="shared" si="125"/>
        <v>0</v>
      </c>
      <c r="AJ1843" t="s">
        <v>523</v>
      </c>
      <c r="AL1843">
        <v>0</v>
      </c>
      <c r="AM1843" cm="1">
        <f t="array" ref="AM1843">IF(AL1843=1,1,
   IF(ISTEXT(AK1843),1,
   IF(AO1843&gt;1,AM1842,
   IF(AI1843=1,
      IF(SUMPRODUCT((LEN($Y$2:$Y$4096)-LEN(SUBSTITUTE($Y$2:$Y$4096,AA1843,"")))/LEN(AA1843))&gt;0,2,1),
      IF(
         SUMPRODUCT((LEN($Y$2:$Y$4096)-LEN(SUBSTITUTE($Y$2:$Y$4096,AA1843,"")))/LEN(AA1843))
         - SUMPRODUCT((LEN($Y$2:$Y$4096)-LEN(SUBSTITUTE($Y$2:$Y$4096,"Alolan "&amp;AA1843,"")))/LEN("Alolan "&amp;AA1843))
         - SUMPRODUCT((LEN($Y$2:$Y$4096)-LEN(SUBSTITUTE($Y$2:$Y$4096,"Galarian "&amp;AA1843,"")))/LEN("Galarian "&amp;AA1843))
         - SUMPRODUCT((LEN($Y$2:$Y$4096)-LEN(SUBSTITUTE($Y$2:$Y$4096,"Hisuian "&amp;AA1843,"")))/LEN("Hisuian "&amp;AA1843))
         - SUMPRODUCT((LEN($Y$2:$Y$4096)-LEN(SUBSTITUTE($Y$2:$Y$4096,"Paldean "&amp;AA1843,"")))/LEN("Paldean "&amp;AA1843))
      &gt;0,2,1)
   ))))</f>
        <v>1</v>
      </c>
      <c r="AN1843">
        <v>0</v>
      </c>
      <c r="AO1843">
        <v>0</v>
      </c>
    </row>
    <row r="1844" spans="1:41" x14ac:dyDescent="0.25">
      <c r="A1844" t="s">
        <v>4481</v>
      </c>
      <c r="B1844" t="s">
        <v>2494</v>
      </c>
      <c r="C1844" t="s">
        <v>1536</v>
      </c>
      <c r="D1844"/>
      <c r="E1844">
        <v>78</v>
      </c>
      <c r="F1844">
        <v>52</v>
      </c>
      <c r="G1844">
        <v>60</v>
      </c>
      <c r="H1844">
        <v>63</v>
      </c>
      <c r="I1844">
        <v>65</v>
      </c>
      <c r="J1844">
        <v>23</v>
      </c>
      <c r="K1844" t="s">
        <v>2495</v>
      </c>
      <c r="L1844" t="s">
        <v>250</v>
      </c>
      <c r="M1844" t="s">
        <v>248</v>
      </c>
      <c r="N1844">
        <v>4.5900000000000007</v>
      </c>
      <c r="O1844">
        <v>6.87</v>
      </c>
      <c r="R1844">
        <f t="shared" si="122"/>
        <v>5</v>
      </c>
      <c r="S1844">
        <f t="shared" si="123"/>
        <v>7</v>
      </c>
      <c r="T1844">
        <f t="shared" si="124"/>
        <v>12</v>
      </c>
      <c r="U1844" t="s">
        <v>1536</v>
      </c>
      <c r="V1844" t="s">
        <v>429</v>
      </c>
      <c r="W1844" t="s">
        <v>1468</v>
      </c>
      <c r="X1844" t="s">
        <v>1512</v>
      </c>
      <c r="Y1844" t="s">
        <v>5746</v>
      </c>
      <c r="Z1844" cm="1">
        <f t="array" ref="Z1844">IF(ISBLANK(AK1844),_xlfn.LET(
    _xlpm.nameBeforeSlash, IF(ISNUMBER(SEARCH("/", Y1844)), LEFT(Y1844, SEARCH("/", Y1844)-1), Y1844),
    _xlpm.matchRow, IFERROR(MATCH(_xlpm.nameBeforeSlash, AA:AA, 0), ""),
    _xlpm.difference, IF(_xlpm.matchRow="", "", ABS((R1844 + S1844)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),IF(ISBLANK(Y1844),"","Hidden"))</f>
        <v>8</v>
      </c>
      <c r="AA1844" t="s">
        <v>5747</v>
      </c>
      <c r="AC1844" t="s">
        <v>1165</v>
      </c>
      <c r="AD1844" t="str">
        <f>_xlfn.XLOOKUP(AC1844,moves!A:A,moves!B:B)</f>
        <v>grass</v>
      </c>
      <c r="AE1844">
        <f>_xlfn.XLOOKUP(AC1844,moves!A:A,moves!D:D)</f>
        <v>1</v>
      </c>
      <c r="AF1844" t="str">
        <f>_xlfn.XLOOKUP(AC1844,moves!A:A,moves!E:E)</f>
        <v>Heal 1 and Remove all status conditions from all Pokémon in the user's party.</v>
      </c>
      <c r="AG1844">
        <v>0</v>
      </c>
      <c r="AH1844">
        <v>0</v>
      </c>
      <c r="AI1844">
        <f t="shared" si="125"/>
        <v>1</v>
      </c>
      <c r="AJ1844" t="s">
        <v>523</v>
      </c>
      <c r="AL1844">
        <v>0</v>
      </c>
      <c r="AM1844" cm="1">
        <f t="array" ref="AM1844">IF(AL1844=1,1,
   IF(ISTEXT(AK1844),1,
   IF(AO1844&gt;1,AM1843,
   IF(AI1844=1,
      IF(SUMPRODUCT((LEN($Y$2:$Y$4096)-LEN(SUBSTITUTE($Y$2:$Y$4096,AA1844,"")))/LEN(AA1844))&gt;0,2,1),
      IF(
         SUMPRODUCT((LEN($Y$2:$Y$4096)-LEN(SUBSTITUTE($Y$2:$Y$4096,AA1844,"")))/LEN(AA1844))
         - SUMPRODUCT((LEN($Y$2:$Y$4096)-LEN(SUBSTITUTE($Y$2:$Y$4096,"Alolan "&amp;AA1844,"")))/LEN("Alolan "&amp;AA1844))
         - SUMPRODUCT((LEN($Y$2:$Y$4096)-LEN(SUBSTITUTE($Y$2:$Y$4096,"Galarian "&amp;AA1844,"")))/LEN("Galarian "&amp;AA1844))
         - SUMPRODUCT((LEN($Y$2:$Y$4096)-LEN(SUBSTITUTE($Y$2:$Y$4096,"Hisuian "&amp;AA1844,"")))/LEN("Hisuian "&amp;AA1844))
         - SUMPRODUCT((LEN($Y$2:$Y$4096)-LEN(SUBSTITUTE($Y$2:$Y$4096,"Paldean "&amp;AA1844,"")))/LEN("Paldean "&amp;AA1844))
      &gt;0,2,1)
   ))))</f>
        <v>1</v>
      </c>
      <c r="AN1844">
        <v>0</v>
      </c>
      <c r="AO1844">
        <v>0</v>
      </c>
    </row>
    <row r="1845" spans="1:41" x14ac:dyDescent="0.25">
      <c r="A1845">
        <v>683</v>
      </c>
      <c r="B1845" t="s">
        <v>2496</v>
      </c>
      <c r="C1845" t="s">
        <v>1536</v>
      </c>
      <c r="D1845"/>
      <c r="E1845">
        <v>101</v>
      </c>
      <c r="F1845">
        <v>72</v>
      </c>
      <c r="G1845">
        <v>72</v>
      </c>
      <c r="H1845">
        <v>99</v>
      </c>
      <c r="I1845">
        <v>89</v>
      </c>
      <c r="J1845">
        <v>29</v>
      </c>
      <c r="K1845" t="s">
        <v>2497</v>
      </c>
      <c r="L1845" t="s">
        <v>250</v>
      </c>
      <c r="M1845" t="s">
        <v>248</v>
      </c>
      <c r="N1845">
        <v>6.83</v>
      </c>
      <c r="O1845">
        <v>8.870000000000001</v>
      </c>
      <c r="R1845">
        <f t="shared" si="122"/>
        <v>7</v>
      </c>
      <c r="S1845">
        <f t="shared" si="123"/>
        <v>9</v>
      </c>
      <c r="T1845">
        <f t="shared" si="124"/>
        <v>16</v>
      </c>
      <c r="U1845" t="s">
        <v>1536</v>
      </c>
      <c r="V1845" t="s">
        <v>429</v>
      </c>
      <c r="W1845" t="s">
        <v>1468</v>
      </c>
      <c r="X1845" t="s">
        <v>1512</v>
      </c>
      <c r="Z1845" t="str" cm="1">
        <f t="array" ref="Z1845">IF(ISBLANK(AK1845),_xlfn.LET(
    _xlpm.nameBeforeSlash, IF(ISNUMBER(SEARCH("/", Y1845)), LEFT(Y1845, SEARCH("/", Y1845)-1), Y1845),
    _xlpm.matchRow, IFERROR(MATCH(_xlpm.nameBeforeSlash, AA:AA, 0), ""),
    _xlpm.difference, IF(_xlpm.matchRow="", "", ABS((R1845 + S1845)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),IF(ISBLANK(Y1845),"","Hidden"))</f>
        <v/>
      </c>
      <c r="AA1845" t="s">
        <v>2496</v>
      </c>
      <c r="AC1845" t="s">
        <v>628</v>
      </c>
      <c r="AD1845" t="str">
        <f>_xlfn.XLOOKUP(AC1845,moves!A:A,moves!B:B)</f>
        <v>fairy</v>
      </c>
      <c r="AE1845">
        <f>_xlfn.XLOOKUP(AC1845,moves!A:A,moves!D:D)</f>
        <v>4</v>
      </c>
      <c r="AF1845" t="str">
        <f>_xlfn.XLOOKUP(AC1845,moves!A:A,moves!E:E)</f>
        <v>When the target next attacks: Status symbols deal -1 damage.</v>
      </c>
      <c r="AG1845">
        <v>0</v>
      </c>
      <c r="AH1845">
        <v>0</v>
      </c>
      <c r="AI1845">
        <f t="shared" si="125"/>
        <v>0</v>
      </c>
      <c r="AJ1845" t="s">
        <v>524</v>
      </c>
      <c r="AL1845">
        <v>0</v>
      </c>
      <c r="AM1845" cm="1">
        <f t="array" ref="AM1845">IF(AL1845=1,1,
   IF(ISTEXT(AK1845),1,
   IF(AO1845&gt;1,AM1844,
   IF(AI1845=1,
      IF(SUMPRODUCT((LEN($Y$2:$Y$4096)-LEN(SUBSTITUTE($Y$2:$Y$4096,AA1845,"")))/LEN(AA1845))&gt;0,2,1),
      IF(
         SUMPRODUCT((LEN($Y$2:$Y$4096)-LEN(SUBSTITUTE($Y$2:$Y$4096,AA1845,"")))/LEN(AA1845))
         - SUMPRODUCT((LEN($Y$2:$Y$4096)-LEN(SUBSTITUTE($Y$2:$Y$4096,"Alolan "&amp;AA1845,"")))/LEN("Alolan "&amp;AA1845))
         - SUMPRODUCT((LEN($Y$2:$Y$4096)-LEN(SUBSTITUTE($Y$2:$Y$4096,"Galarian "&amp;AA1845,"")))/LEN("Galarian "&amp;AA1845))
         - SUMPRODUCT((LEN($Y$2:$Y$4096)-LEN(SUBSTITUTE($Y$2:$Y$4096,"Hisuian "&amp;AA1845,"")))/LEN("Hisuian "&amp;AA1845))
         - SUMPRODUCT((LEN($Y$2:$Y$4096)-LEN(SUBSTITUTE($Y$2:$Y$4096,"Paldean "&amp;AA1845,"")))/LEN("Paldean "&amp;AA1845))
      &gt;0,2,1)
   ))))</f>
        <v>2</v>
      </c>
      <c r="AN1845">
        <v>0</v>
      </c>
      <c r="AO1845">
        <v>0</v>
      </c>
    </row>
    <row r="1846" spans="1:41" x14ac:dyDescent="0.25">
      <c r="A1846" t="s">
        <v>4482</v>
      </c>
      <c r="B1846" t="s">
        <v>2496</v>
      </c>
      <c r="C1846" t="s">
        <v>1536</v>
      </c>
      <c r="D1846"/>
      <c r="E1846">
        <v>101</v>
      </c>
      <c r="F1846">
        <v>72</v>
      </c>
      <c r="G1846">
        <v>72</v>
      </c>
      <c r="H1846">
        <v>99</v>
      </c>
      <c r="I1846">
        <v>89</v>
      </c>
      <c r="J1846">
        <v>29</v>
      </c>
      <c r="K1846" t="s">
        <v>2497</v>
      </c>
      <c r="L1846" t="s">
        <v>250</v>
      </c>
      <c r="M1846" t="s">
        <v>248</v>
      </c>
      <c r="N1846">
        <v>6.83</v>
      </c>
      <c r="O1846">
        <v>8.870000000000001</v>
      </c>
      <c r="R1846">
        <f t="shared" si="122"/>
        <v>7</v>
      </c>
      <c r="S1846">
        <f t="shared" si="123"/>
        <v>9</v>
      </c>
      <c r="T1846">
        <f t="shared" si="124"/>
        <v>16</v>
      </c>
      <c r="U1846" t="s">
        <v>1536</v>
      </c>
      <c r="V1846" t="s">
        <v>429</v>
      </c>
      <c r="W1846" t="s">
        <v>1468</v>
      </c>
      <c r="X1846" t="s">
        <v>1512</v>
      </c>
      <c r="Z1846" t="str" cm="1">
        <f t="array" ref="Z1846">IF(ISBLANK(AK1846),_xlfn.LET(
    _xlpm.nameBeforeSlash, IF(ISNUMBER(SEARCH("/", Y1846)), LEFT(Y1846, SEARCH("/", Y1846)-1), Y1846),
    _xlpm.matchRow, IFERROR(MATCH(_xlpm.nameBeforeSlash, AA:AA, 0), ""),
    _xlpm.difference, IF(_xlpm.matchRow="", "", ABS((R1846 + S1846)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),IF(ISBLANK(Y1846),"","Hidden"))</f>
        <v/>
      </c>
      <c r="AA1846" t="s">
        <v>5746</v>
      </c>
      <c r="AC1846" t="s">
        <v>468</v>
      </c>
      <c r="AD1846" t="str">
        <f>_xlfn.XLOOKUP(AC1846,moves!A:A,moves!B:B)</f>
        <v>fairy</v>
      </c>
      <c r="AE1846">
        <f>_xlfn.XLOOKUP(AC1846,moves!A:A,moves!D:D)</f>
        <v>5</v>
      </c>
      <c r="AF1846" t="str">
        <f>_xlfn.XLOOKUP(AC1846,moves!A:A,moves!E:E)</f>
        <v>If 2 or more status symbols are rolled: Inflict the Drowsy status on the target.</v>
      </c>
      <c r="AG1846">
        <v>0</v>
      </c>
      <c r="AH1846">
        <v>0</v>
      </c>
      <c r="AI1846">
        <f t="shared" si="125"/>
        <v>1</v>
      </c>
      <c r="AJ1846" t="s">
        <v>524</v>
      </c>
      <c r="AL1846">
        <v>0</v>
      </c>
      <c r="AM1846" cm="1">
        <f t="array" ref="AM1846">IF(AL1846=1,1,
   IF(ISTEXT(AK1846),1,
   IF(AO1846&gt;1,AM1845,
   IF(AI1846=1,
      IF(SUMPRODUCT((LEN($Y$2:$Y$4096)-LEN(SUBSTITUTE($Y$2:$Y$4096,AA1846,"")))/LEN(AA1846))&gt;0,2,1),
      IF(
         SUMPRODUCT((LEN($Y$2:$Y$4096)-LEN(SUBSTITUTE($Y$2:$Y$4096,AA1846,"")))/LEN(AA1846))
         - SUMPRODUCT((LEN($Y$2:$Y$4096)-LEN(SUBSTITUTE($Y$2:$Y$4096,"Alolan "&amp;AA1846,"")))/LEN("Alolan "&amp;AA1846))
         - SUMPRODUCT((LEN($Y$2:$Y$4096)-LEN(SUBSTITUTE($Y$2:$Y$4096,"Galarian "&amp;AA1846,"")))/LEN("Galarian "&amp;AA1846))
         - SUMPRODUCT((LEN($Y$2:$Y$4096)-LEN(SUBSTITUTE($Y$2:$Y$4096,"Hisuian "&amp;AA1846,"")))/LEN("Hisuian "&amp;AA1846))
         - SUMPRODUCT((LEN($Y$2:$Y$4096)-LEN(SUBSTITUTE($Y$2:$Y$4096,"Paldean "&amp;AA1846,"")))/LEN("Paldean "&amp;AA1846))
      &gt;0,2,1)
   ))))</f>
        <v>2</v>
      </c>
      <c r="AN1846">
        <v>0</v>
      </c>
      <c r="AO1846">
        <v>0</v>
      </c>
    </row>
    <row r="1847" spans="1:41" x14ac:dyDescent="0.25">
      <c r="A1847">
        <v>684</v>
      </c>
      <c r="B1847" t="s">
        <v>2498</v>
      </c>
      <c r="C1847" t="s">
        <v>1536</v>
      </c>
      <c r="D1847"/>
      <c r="E1847">
        <v>62</v>
      </c>
      <c r="F1847">
        <v>48</v>
      </c>
      <c r="G1847">
        <v>66</v>
      </c>
      <c r="H1847">
        <v>59</v>
      </c>
      <c r="I1847">
        <v>57</v>
      </c>
      <c r="J1847">
        <v>49</v>
      </c>
      <c r="K1847" t="s">
        <v>2499</v>
      </c>
      <c r="L1847" t="s">
        <v>250</v>
      </c>
      <c r="M1847" t="s">
        <v>249</v>
      </c>
      <c r="N1847">
        <v>5.3900000000000006</v>
      </c>
      <c r="O1847">
        <v>6.17</v>
      </c>
      <c r="R1847">
        <f t="shared" si="122"/>
        <v>5</v>
      </c>
      <c r="S1847">
        <f t="shared" si="123"/>
        <v>6</v>
      </c>
      <c r="T1847">
        <f t="shared" si="124"/>
        <v>11</v>
      </c>
      <c r="U1847" t="s">
        <v>1536</v>
      </c>
      <c r="V1847" t="s">
        <v>1468</v>
      </c>
      <c r="W1847" t="s">
        <v>1499</v>
      </c>
      <c r="X1847" t="s">
        <v>1521</v>
      </c>
      <c r="Y1847" t="s">
        <v>2500</v>
      </c>
      <c r="Z1847" cm="1">
        <f t="array" ref="Z1847">IF(ISBLANK(AK1847),_xlfn.LET(
    _xlpm.nameBeforeSlash, IF(ISNUMBER(SEARCH("/", Y1847)), LEFT(Y1847, SEARCH("/", Y1847)-1), Y1847),
    _xlpm.matchRow, IFERROR(MATCH(_xlpm.nameBeforeSlash, AA:AA, 0), ""),
    _xlpm.difference, IF(_xlpm.matchRow="", "", ABS((R1847 + S1847)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),IF(ISBLANK(Y1847),"","Hidden"))</f>
        <v>9</v>
      </c>
      <c r="AA1847" t="s">
        <v>2498</v>
      </c>
      <c r="AC1847" t="s">
        <v>1165</v>
      </c>
      <c r="AD1847" t="str">
        <f>_xlfn.XLOOKUP(AC1847,moves!A:A,moves!B:B)</f>
        <v>grass</v>
      </c>
      <c r="AE1847">
        <f>_xlfn.XLOOKUP(AC1847,moves!A:A,moves!D:D)</f>
        <v>1</v>
      </c>
      <c r="AF1847" t="str">
        <f>_xlfn.XLOOKUP(AC1847,moves!A:A,moves!E:E)</f>
        <v>Heal 1 and Remove all status conditions from all Pokémon in the user's party.</v>
      </c>
      <c r="AG1847">
        <v>0</v>
      </c>
      <c r="AH1847">
        <v>0</v>
      </c>
      <c r="AI1847">
        <f t="shared" si="125"/>
        <v>0</v>
      </c>
      <c r="AJ1847" t="s">
        <v>523</v>
      </c>
      <c r="AL1847">
        <v>0</v>
      </c>
      <c r="AM1847" cm="1">
        <f t="array" ref="AM1847">IF(AL1847=1,1,
   IF(ISTEXT(AK1847),1,
   IF(AO1847&gt;1,AM1846,
   IF(AI1847=1,
      IF(SUMPRODUCT((LEN($Y$2:$Y$4096)-LEN(SUBSTITUTE($Y$2:$Y$4096,AA1847,"")))/LEN(AA1847))&gt;0,2,1),
      IF(
         SUMPRODUCT((LEN($Y$2:$Y$4096)-LEN(SUBSTITUTE($Y$2:$Y$4096,AA1847,"")))/LEN(AA1847))
         - SUMPRODUCT((LEN($Y$2:$Y$4096)-LEN(SUBSTITUTE($Y$2:$Y$4096,"Alolan "&amp;AA1847,"")))/LEN("Alolan "&amp;AA1847))
         - SUMPRODUCT((LEN($Y$2:$Y$4096)-LEN(SUBSTITUTE($Y$2:$Y$4096,"Galarian "&amp;AA1847,"")))/LEN("Galarian "&amp;AA1847))
         - SUMPRODUCT((LEN($Y$2:$Y$4096)-LEN(SUBSTITUTE($Y$2:$Y$4096,"Hisuian "&amp;AA1847,"")))/LEN("Hisuian "&amp;AA1847))
         - SUMPRODUCT((LEN($Y$2:$Y$4096)-LEN(SUBSTITUTE($Y$2:$Y$4096,"Paldean "&amp;AA1847,"")))/LEN("Paldean "&amp;AA1847))
      &gt;0,2,1)
   ))))</f>
        <v>1</v>
      </c>
      <c r="AN1847">
        <v>0</v>
      </c>
      <c r="AO1847">
        <v>0</v>
      </c>
    </row>
    <row r="1848" spans="1:41" x14ac:dyDescent="0.25">
      <c r="A1848" t="s">
        <v>4483</v>
      </c>
      <c r="B1848" t="s">
        <v>2498</v>
      </c>
      <c r="C1848" t="s">
        <v>1536</v>
      </c>
      <c r="D1848"/>
      <c r="E1848">
        <v>62</v>
      </c>
      <c r="F1848">
        <v>48</v>
      </c>
      <c r="G1848">
        <v>66</v>
      </c>
      <c r="H1848">
        <v>59</v>
      </c>
      <c r="I1848">
        <v>57</v>
      </c>
      <c r="J1848">
        <v>49</v>
      </c>
      <c r="K1848" t="s">
        <v>2499</v>
      </c>
      <c r="L1848" t="s">
        <v>250</v>
      </c>
      <c r="M1848" t="s">
        <v>249</v>
      </c>
      <c r="N1848">
        <v>5.3900000000000006</v>
      </c>
      <c r="O1848">
        <v>6.17</v>
      </c>
      <c r="R1848">
        <f t="shared" si="122"/>
        <v>5</v>
      </c>
      <c r="S1848">
        <f t="shared" si="123"/>
        <v>6</v>
      </c>
      <c r="T1848">
        <f t="shared" si="124"/>
        <v>11</v>
      </c>
      <c r="U1848" t="s">
        <v>1536</v>
      </c>
      <c r="V1848" t="s">
        <v>1468</v>
      </c>
      <c r="W1848" t="s">
        <v>1499</v>
      </c>
      <c r="X1848" t="s">
        <v>1521</v>
      </c>
      <c r="Y1848" t="s">
        <v>5748</v>
      </c>
      <c r="Z1848" cm="1">
        <f t="array" ref="Z1848">IF(ISBLANK(AK1848),_xlfn.LET(
    _xlpm.nameBeforeSlash, IF(ISNUMBER(SEARCH("/", Y1848)), LEFT(Y1848, SEARCH("/", Y1848)-1), Y1848),
    _xlpm.matchRow, IFERROR(MATCH(_xlpm.nameBeforeSlash, AA:AA, 0), ""),
    _xlpm.difference, IF(_xlpm.matchRow="", "", ABS((R1848 + S1848)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),IF(ISBLANK(Y1848),"","Hidden"))</f>
        <v>9</v>
      </c>
      <c r="AA1848" t="s">
        <v>5749</v>
      </c>
      <c r="AC1848" t="s">
        <v>930</v>
      </c>
      <c r="AD1848" t="str">
        <f>_xlfn.XLOOKUP(AC1848,moves!A:A,moves!B:B)</f>
        <v>bug</v>
      </c>
      <c r="AE1848">
        <f>_xlfn.XLOOKUP(AC1848,moves!A:A,moves!D:D)</f>
        <v>1</v>
      </c>
      <c r="AF1848" t="str">
        <f>_xlfn.XLOOKUP(AC1848,moves!A:A,moves!E:E)</f>
        <v>Change the Web Hazardous Terrain Token to Sticky Web on the opposing side of the arena.</v>
      </c>
      <c r="AG1848">
        <v>0</v>
      </c>
      <c r="AH1848">
        <v>0</v>
      </c>
      <c r="AI1848">
        <f t="shared" si="125"/>
        <v>1</v>
      </c>
      <c r="AJ1848" t="s">
        <v>523</v>
      </c>
      <c r="AL1848">
        <v>0</v>
      </c>
      <c r="AM1848" cm="1">
        <f t="array" ref="AM1848">IF(AL1848=1,1,
   IF(ISTEXT(AK1848),1,
   IF(AO1848&gt;1,AM1847,
   IF(AI1848=1,
      IF(SUMPRODUCT((LEN($Y$2:$Y$4096)-LEN(SUBSTITUTE($Y$2:$Y$4096,AA1848,"")))/LEN(AA1848))&gt;0,2,1),
      IF(
         SUMPRODUCT((LEN($Y$2:$Y$4096)-LEN(SUBSTITUTE($Y$2:$Y$4096,AA1848,"")))/LEN(AA1848))
         - SUMPRODUCT((LEN($Y$2:$Y$4096)-LEN(SUBSTITUTE($Y$2:$Y$4096,"Alolan "&amp;AA1848,"")))/LEN("Alolan "&amp;AA1848))
         - SUMPRODUCT((LEN($Y$2:$Y$4096)-LEN(SUBSTITUTE($Y$2:$Y$4096,"Galarian "&amp;AA1848,"")))/LEN("Galarian "&amp;AA1848))
         - SUMPRODUCT((LEN($Y$2:$Y$4096)-LEN(SUBSTITUTE($Y$2:$Y$4096,"Hisuian "&amp;AA1848,"")))/LEN("Hisuian "&amp;AA1848))
         - SUMPRODUCT((LEN($Y$2:$Y$4096)-LEN(SUBSTITUTE($Y$2:$Y$4096,"Paldean "&amp;AA1848,"")))/LEN("Paldean "&amp;AA1848))
      &gt;0,2,1)
   ))))</f>
        <v>1</v>
      </c>
      <c r="AN1848">
        <v>0</v>
      </c>
      <c r="AO1848">
        <v>0</v>
      </c>
    </row>
    <row r="1849" spans="1:41" x14ac:dyDescent="0.25">
      <c r="A1849">
        <v>685</v>
      </c>
      <c r="B1849" t="s">
        <v>2500</v>
      </c>
      <c r="C1849" t="s">
        <v>1536</v>
      </c>
      <c r="D1849"/>
      <c r="E1849">
        <v>82</v>
      </c>
      <c r="F1849">
        <v>80</v>
      </c>
      <c r="G1849">
        <v>86</v>
      </c>
      <c r="H1849">
        <v>85</v>
      </c>
      <c r="I1849">
        <v>75</v>
      </c>
      <c r="J1849">
        <v>72</v>
      </c>
      <c r="K1849" t="s">
        <v>2501</v>
      </c>
      <c r="L1849" t="s">
        <v>250</v>
      </c>
      <c r="M1849" t="s">
        <v>249</v>
      </c>
      <c r="N1849">
        <v>7.93</v>
      </c>
      <c r="O1849">
        <v>8.1100000000000012</v>
      </c>
      <c r="R1849">
        <f t="shared" si="122"/>
        <v>8</v>
      </c>
      <c r="S1849">
        <f t="shared" si="123"/>
        <v>8</v>
      </c>
      <c r="T1849">
        <f t="shared" si="124"/>
        <v>16</v>
      </c>
      <c r="U1849" t="s">
        <v>1536</v>
      </c>
      <c r="V1849" t="s">
        <v>1468</v>
      </c>
      <c r="W1849" t="s">
        <v>1499</v>
      </c>
      <c r="X1849" t="s">
        <v>1521</v>
      </c>
      <c r="Z1849" t="str" cm="1">
        <f t="array" ref="Z1849">IF(ISBLANK(AK1849),_xlfn.LET(
    _xlpm.nameBeforeSlash, IF(ISNUMBER(SEARCH("/", Y1849)), LEFT(Y1849, SEARCH("/", Y1849)-1), Y1849),
    _xlpm.matchRow, IFERROR(MATCH(_xlpm.nameBeforeSlash, AA:AA, 0), ""),
    _xlpm.difference, IF(_xlpm.matchRow="", "", ABS((R1849 + S1849)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),IF(ISBLANK(Y1849),"","Hidden"))</f>
        <v/>
      </c>
      <c r="AA1849" t="s">
        <v>2500</v>
      </c>
      <c r="AC1849" t="s">
        <v>442</v>
      </c>
      <c r="AD1849" t="str">
        <f>_xlfn.XLOOKUP(AC1849,moves!A:A,moves!B:B)</f>
        <v>fairy</v>
      </c>
      <c r="AE1849">
        <f>_xlfn.XLOOKUP(AC1849,moves!A:A,moves!D:D)</f>
        <v>4</v>
      </c>
      <c r="AF1849" t="str">
        <f>_xlfn.XLOOKUP(AC1849,moves!A:A,moves!E:E)</f>
        <v>When the target next attacks: Remove 1 regular hit from the roll.</v>
      </c>
      <c r="AG1849">
        <v>0</v>
      </c>
      <c r="AH1849">
        <v>0</v>
      </c>
      <c r="AI1849">
        <f t="shared" si="125"/>
        <v>0</v>
      </c>
      <c r="AJ1849" t="s">
        <v>524</v>
      </c>
      <c r="AL1849">
        <v>0</v>
      </c>
      <c r="AM1849" cm="1">
        <f t="array" ref="AM1849">IF(AL1849=1,1,
   IF(ISTEXT(AK1849),1,
   IF(AO1849&gt;1,AM1848,
   IF(AI1849=1,
      IF(SUMPRODUCT((LEN($Y$2:$Y$4096)-LEN(SUBSTITUTE($Y$2:$Y$4096,AA1849,"")))/LEN(AA1849))&gt;0,2,1),
      IF(
         SUMPRODUCT((LEN($Y$2:$Y$4096)-LEN(SUBSTITUTE($Y$2:$Y$4096,AA1849,"")))/LEN(AA1849))
         - SUMPRODUCT((LEN($Y$2:$Y$4096)-LEN(SUBSTITUTE($Y$2:$Y$4096,"Alolan "&amp;AA1849,"")))/LEN("Alolan "&amp;AA1849))
         - SUMPRODUCT((LEN($Y$2:$Y$4096)-LEN(SUBSTITUTE($Y$2:$Y$4096,"Galarian "&amp;AA1849,"")))/LEN("Galarian "&amp;AA1849))
         - SUMPRODUCT((LEN($Y$2:$Y$4096)-LEN(SUBSTITUTE($Y$2:$Y$4096,"Hisuian "&amp;AA1849,"")))/LEN("Hisuian "&amp;AA1849))
         - SUMPRODUCT((LEN($Y$2:$Y$4096)-LEN(SUBSTITUTE($Y$2:$Y$4096,"Paldean "&amp;AA1849,"")))/LEN("Paldean "&amp;AA1849))
      &gt;0,2,1)
   ))))</f>
        <v>2</v>
      </c>
      <c r="AN1849">
        <v>0</v>
      </c>
      <c r="AO1849">
        <v>0</v>
      </c>
    </row>
    <row r="1850" spans="1:41" x14ac:dyDescent="0.25">
      <c r="A1850" t="s">
        <v>4484</v>
      </c>
      <c r="B1850" t="s">
        <v>2500</v>
      </c>
      <c r="C1850" t="s">
        <v>1536</v>
      </c>
      <c r="D1850"/>
      <c r="E1850">
        <v>82</v>
      </c>
      <c r="F1850">
        <v>80</v>
      </c>
      <c r="G1850">
        <v>86</v>
      </c>
      <c r="H1850">
        <v>85</v>
      </c>
      <c r="I1850">
        <v>75</v>
      </c>
      <c r="J1850">
        <v>72</v>
      </c>
      <c r="K1850" t="s">
        <v>2501</v>
      </c>
      <c r="L1850" t="s">
        <v>250</v>
      </c>
      <c r="M1850" t="s">
        <v>249</v>
      </c>
      <c r="N1850">
        <v>7.93</v>
      </c>
      <c r="O1850">
        <v>8.1100000000000012</v>
      </c>
      <c r="R1850">
        <f t="shared" si="122"/>
        <v>8</v>
      </c>
      <c r="S1850">
        <f t="shared" si="123"/>
        <v>8</v>
      </c>
      <c r="T1850">
        <f t="shared" si="124"/>
        <v>16</v>
      </c>
      <c r="U1850" t="s">
        <v>1536</v>
      </c>
      <c r="V1850" t="s">
        <v>1468</v>
      </c>
      <c r="W1850" t="s">
        <v>1499</v>
      </c>
      <c r="X1850" t="s">
        <v>1521</v>
      </c>
      <c r="Z1850" t="str" cm="1">
        <f t="array" ref="Z1850">IF(ISBLANK(AK1850),_xlfn.LET(
    _xlpm.nameBeforeSlash, IF(ISNUMBER(SEARCH("/", Y1850)), LEFT(Y1850, SEARCH("/", Y1850)-1), Y1850),
    _xlpm.matchRow, IFERROR(MATCH(_xlpm.nameBeforeSlash, AA:AA, 0), ""),
    _xlpm.difference, IF(_xlpm.matchRow="", "", ABS((R1850 + S1850)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),IF(ISBLANK(Y1850),"","Hidden"))</f>
        <v/>
      </c>
      <c r="AA1850" t="s">
        <v>5748</v>
      </c>
      <c r="AC1850" t="s">
        <v>6664</v>
      </c>
      <c r="AD1850" t="str">
        <f>_xlfn.XLOOKUP(AC1850,moves!A:A,moves!B:B)</f>
        <v>grass</v>
      </c>
      <c r="AE1850">
        <f>_xlfn.XLOOKUP(AC1850,moves!A:A,moves!D:D)</f>
        <v>4</v>
      </c>
      <c r="AF1850" t="str">
        <f>_xlfn.XLOOKUP(AC1850,moves!A:A,moves!E:E)</f>
        <v>When the target is next attacked: Add 1 regular hit to the roll.</v>
      </c>
      <c r="AG1850">
        <v>0</v>
      </c>
      <c r="AH1850">
        <v>0</v>
      </c>
      <c r="AI1850">
        <f t="shared" si="125"/>
        <v>1</v>
      </c>
      <c r="AJ1850" t="s">
        <v>524</v>
      </c>
      <c r="AL1850">
        <v>0</v>
      </c>
      <c r="AM1850" cm="1">
        <f t="array" ref="AM1850">IF(AL1850=1,1,
   IF(ISTEXT(AK1850),1,
   IF(AO1850&gt;1,AM1849,
   IF(AI1850=1,
      IF(SUMPRODUCT((LEN($Y$2:$Y$4096)-LEN(SUBSTITUTE($Y$2:$Y$4096,AA1850,"")))/LEN(AA1850))&gt;0,2,1),
      IF(
         SUMPRODUCT((LEN($Y$2:$Y$4096)-LEN(SUBSTITUTE($Y$2:$Y$4096,AA1850,"")))/LEN(AA1850))
         - SUMPRODUCT((LEN($Y$2:$Y$4096)-LEN(SUBSTITUTE($Y$2:$Y$4096,"Alolan "&amp;AA1850,"")))/LEN("Alolan "&amp;AA1850))
         - SUMPRODUCT((LEN($Y$2:$Y$4096)-LEN(SUBSTITUTE($Y$2:$Y$4096,"Galarian "&amp;AA1850,"")))/LEN("Galarian "&amp;AA1850))
         - SUMPRODUCT((LEN($Y$2:$Y$4096)-LEN(SUBSTITUTE($Y$2:$Y$4096,"Hisuian "&amp;AA1850,"")))/LEN("Hisuian "&amp;AA1850))
         - SUMPRODUCT((LEN($Y$2:$Y$4096)-LEN(SUBSTITUTE($Y$2:$Y$4096,"Paldean "&amp;AA1850,"")))/LEN("Paldean "&amp;AA1850))
      &gt;0,2,1)
   ))))</f>
        <v>2</v>
      </c>
      <c r="AN1850">
        <v>0</v>
      </c>
      <c r="AO1850">
        <v>0</v>
      </c>
    </row>
    <row r="1851" spans="1:41" x14ac:dyDescent="0.25">
      <c r="A1851">
        <v>686</v>
      </c>
      <c r="B1851" t="s">
        <v>718</v>
      </c>
      <c r="C1851" t="s">
        <v>1471</v>
      </c>
      <c r="D1851" t="s">
        <v>429</v>
      </c>
      <c r="E1851">
        <v>53</v>
      </c>
      <c r="F1851">
        <v>54</v>
      </c>
      <c r="G1851">
        <v>53</v>
      </c>
      <c r="H1851">
        <v>37</v>
      </c>
      <c r="I1851">
        <v>46</v>
      </c>
      <c r="J1851">
        <v>45</v>
      </c>
      <c r="K1851" t="s">
        <v>719</v>
      </c>
      <c r="L1851" t="s">
        <v>252</v>
      </c>
      <c r="M1851" t="s">
        <v>248</v>
      </c>
      <c r="N1851">
        <v>4.87</v>
      </c>
      <c r="O1851">
        <v>5.09</v>
      </c>
      <c r="R1851">
        <f t="shared" si="122"/>
        <v>5</v>
      </c>
      <c r="S1851">
        <f t="shared" si="123"/>
        <v>5</v>
      </c>
      <c r="T1851">
        <f t="shared" si="124"/>
        <v>10</v>
      </c>
      <c r="U1851" t="s">
        <v>1471</v>
      </c>
      <c r="V1851" t="s">
        <v>429</v>
      </c>
      <c r="W1851" t="s">
        <v>1492</v>
      </c>
      <c r="X1851" t="s">
        <v>1481</v>
      </c>
      <c r="Y1851" t="s">
        <v>720</v>
      </c>
      <c r="Z1851" cm="1">
        <f t="array" ref="Z1851">IF(ISBLANK(AK1851),_xlfn.LET(
    _xlpm.nameBeforeSlash, IF(ISNUMBER(SEARCH("/", Y1851)), LEFT(Y1851, SEARCH("/", Y1851)-1), Y1851),
    _xlpm.matchRow, IFERROR(MATCH(_xlpm.nameBeforeSlash, AA:AA, 0), ""),
    _xlpm.difference, IF(_xlpm.matchRow="", "", ABS((R1851 + S1851)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),IF(ISBLANK(Y1851),"","Hidden"))</f>
        <v>10</v>
      </c>
      <c r="AA1851" t="s">
        <v>718</v>
      </c>
      <c r="AC1851" t="s">
        <v>1332</v>
      </c>
      <c r="AD1851" t="str">
        <f>_xlfn.XLOOKUP(AC1851,moves!A:A,moves!B:B)</f>
        <v>psychic</v>
      </c>
      <c r="AE1851">
        <f>_xlfn.XLOOKUP(AC1851,moves!A:A,moves!D:D)</f>
        <v>3</v>
      </c>
      <c r="AF1851" t="str">
        <f>_xlfn.XLOOKUP(AC1851,moves!A:A,moves!E:E)</f>
        <v>If no status symbols and critical hits are rolled: Inflict Drowsy and Confused on the target, simultaneously.</v>
      </c>
      <c r="AG1851">
        <v>0</v>
      </c>
      <c r="AH1851">
        <v>0</v>
      </c>
      <c r="AI1851">
        <f t="shared" si="125"/>
        <v>0</v>
      </c>
      <c r="AJ1851" t="s">
        <v>523</v>
      </c>
      <c r="AL1851">
        <v>0</v>
      </c>
      <c r="AM1851" cm="1">
        <f t="array" ref="AM1851">IF(AL1851=1,1,
   IF(ISTEXT(AK1851),1,
   IF(AO1851&gt;1,AM1850,
   IF(AI1851=1,
      IF(SUMPRODUCT((LEN($Y$2:$Y$4096)-LEN(SUBSTITUTE($Y$2:$Y$4096,AA1851,"")))/LEN(AA1851))&gt;0,2,1),
      IF(
         SUMPRODUCT((LEN($Y$2:$Y$4096)-LEN(SUBSTITUTE($Y$2:$Y$4096,AA1851,"")))/LEN(AA1851))
         - SUMPRODUCT((LEN($Y$2:$Y$4096)-LEN(SUBSTITUTE($Y$2:$Y$4096,"Alolan "&amp;AA1851,"")))/LEN("Alolan "&amp;AA1851))
         - SUMPRODUCT((LEN($Y$2:$Y$4096)-LEN(SUBSTITUTE($Y$2:$Y$4096,"Galarian "&amp;AA1851,"")))/LEN("Galarian "&amp;AA1851))
         - SUMPRODUCT((LEN($Y$2:$Y$4096)-LEN(SUBSTITUTE($Y$2:$Y$4096,"Hisuian "&amp;AA1851,"")))/LEN("Hisuian "&amp;AA1851))
         - SUMPRODUCT((LEN($Y$2:$Y$4096)-LEN(SUBSTITUTE($Y$2:$Y$4096,"Paldean "&amp;AA1851,"")))/LEN("Paldean "&amp;AA1851))
      &gt;0,2,1)
   ))))</f>
        <v>1</v>
      </c>
      <c r="AN1851">
        <v>0</v>
      </c>
      <c r="AO1851">
        <v>0</v>
      </c>
    </row>
    <row r="1852" spans="1:41" x14ac:dyDescent="0.25">
      <c r="A1852" t="s">
        <v>4485</v>
      </c>
      <c r="B1852" t="s">
        <v>718</v>
      </c>
      <c r="C1852" t="s">
        <v>1471</v>
      </c>
      <c r="D1852" t="s">
        <v>429</v>
      </c>
      <c r="E1852">
        <v>53</v>
      </c>
      <c r="F1852">
        <v>54</v>
      </c>
      <c r="G1852">
        <v>53</v>
      </c>
      <c r="H1852">
        <v>37</v>
      </c>
      <c r="I1852">
        <v>46</v>
      </c>
      <c r="J1852">
        <v>45</v>
      </c>
      <c r="K1852" t="s">
        <v>719</v>
      </c>
      <c r="L1852" t="s">
        <v>252</v>
      </c>
      <c r="M1852" t="s">
        <v>248</v>
      </c>
      <c r="N1852">
        <v>4.87</v>
      </c>
      <c r="O1852">
        <v>5.09</v>
      </c>
      <c r="R1852">
        <f t="shared" si="122"/>
        <v>5</v>
      </c>
      <c r="S1852">
        <f t="shared" si="123"/>
        <v>5</v>
      </c>
      <c r="T1852">
        <f t="shared" si="124"/>
        <v>10</v>
      </c>
      <c r="U1852" t="s">
        <v>1471</v>
      </c>
      <c r="V1852" t="s">
        <v>429</v>
      </c>
      <c r="W1852" t="s">
        <v>1492</v>
      </c>
      <c r="X1852" t="s">
        <v>1481</v>
      </c>
      <c r="Y1852" t="s">
        <v>5750</v>
      </c>
      <c r="Z1852" cm="1">
        <f t="array" ref="Z1852">IF(ISBLANK(AK1852),_xlfn.LET(
    _xlpm.nameBeforeSlash, IF(ISNUMBER(SEARCH("/", Y1852)), LEFT(Y1852, SEARCH("/", Y1852)-1), Y1852),
    _xlpm.matchRow, IFERROR(MATCH(_xlpm.nameBeforeSlash, AA:AA, 0), ""),
    _xlpm.difference, IF(_xlpm.matchRow="", "", ABS((R1852 + S1852)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),IF(ISBLANK(Y1852),"","Hidden"))</f>
        <v>10</v>
      </c>
      <c r="AA1852" t="s">
        <v>5751</v>
      </c>
      <c r="AC1852" t="s">
        <v>1102</v>
      </c>
      <c r="AD1852" t="str">
        <f>_xlfn.XLOOKUP(AC1852,moves!A:A,moves!B:B)</f>
        <v>flying</v>
      </c>
      <c r="AE1852">
        <f>_xlfn.XLOOKUP(AC1852,moves!A:A,moves!D:D)</f>
        <v>3</v>
      </c>
      <c r="AF1852" t="str">
        <f>_xlfn.XLOOKUP(AC1852,moves!A:A,moves!E:E)</f>
        <v>Consume an Apricorn from the bag of the target. The target decides which one.</v>
      </c>
      <c r="AG1852">
        <v>0</v>
      </c>
      <c r="AH1852">
        <v>0</v>
      </c>
      <c r="AI1852">
        <f t="shared" si="125"/>
        <v>1</v>
      </c>
      <c r="AJ1852" t="s">
        <v>523</v>
      </c>
      <c r="AL1852">
        <v>0</v>
      </c>
      <c r="AM1852" cm="1">
        <f t="array" ref="AM1852">IF(AL1852=1,1,
   IF(ISTEXT(AK1852),1,
   IF(AO1852&gt;1,AM1851,
   IF(AI1852=1,
      IF(SUMPRODUCT((LEN($Y$2:$Y$4096)-LEN(SUBSTITUTE($Y$2:$Y$4096,AA1852,"")))/LEN(AA1852))&gt;0,2,1),
      IF(
         SUMPRODUCT((LEN($Y$2:$Y$4096)-LEN(SUBSTITUTE($Y$2:$Y$4096,AA1852,"")))/LEN(AA1852))
         - SUMPRODUCT((LEN($Y$2:$Y$4096)-LEN(SUBSTITUTE($Y$2:$Y$4096,"Alolan "&amp;AA1852,"")))/LEN("Alolan "&amp;AA1852))
         - SUMPRODUCT((LEN($Y$2:$Y$4096)-LEN(SUBSTITUTE($Y$2:$Y$4096,"Galarian "&amp;AA1852,"")))/LEN("Galarian "&amp;AA1852))
         - SUMPRODUCT((LEN($Y$2:$Y$4096)-LEN(SUBSTITUTE($Y$2:$Y$4096,"Hisuian "&amp;AA1852,"")))/LEN("Hisuian "&amp;AA1852))
         - SUMPRODUCT((LEN($Y$2:$Y$4096)-LEN(SUBSTITUTE($Y$2:$Y$4096,"Paldean "&amp;AA1852,"")))/LEN("Paldean "&amp;AA1852))
      &gt;0,2,1)
   ))))</f>
        <v>1</v>
      </c>
      <c r="AN1852">
        <v>0</v>
      </c>
      <c r="AO1852">
        <v>0</v>
      </c>
    </row>
    <row r="1853" spans="1:41" x14ac:dyDescent="0.25">
      <c r="A1853">
        <v>687</v>
      </c>
      <c r="B1853" t="s">
        <v>720</v>
      </c>
      <c r="C1853" t="s">
        <v>1471</v>
      </c>
      <c r="D1853" t="s">
        <v>429</v>
      </c>
      <c r="E1853">
        <v>86</v>
      </c>
      <c r="F1853">
        <v>92</v>
      </c>
      <c r="G1853">
        <v>88</v>
      </c>
      <c r="H1853">
        <v>68</v>
      </c>
      <c r="I1853">
        <v>75</v>
      </c>
      <c r="J1853">
        <v>73</v>
      </c>
      <c r="K1853" t="s">
        <v>721</v>
      </c>
      <c r="L1853" t="s">
        <v>252</v>
      </c>
      <c r="M1853" t="s">
        <v>248</v>
      </c>
      <c r="N1853">
        <v>8.1999999999999993</v>
      </c>
      <c r="O1853">
        <v>8.33</v>
      </c>
      <c r="R1853">
        <f t="shared" si="122"/>
        <v>8</v>
      </c>
      <c r="S1853">
        <f t="shared" si="123"/>
        <v>8</v>
      </c>
      <c r="T1853">
        <f t="shared" si="124"/>
        <v>16</v>
      </c>
      <c r="U1853" t="s">
        <v>1471</v>
      </c>
      <c r="V1853" t="s">
        <v>429</v>
      </c>
      <c r="W1853" t="s">
        <v>1492</v>
      </c>
      <c r="X1853" t="s">
        <v>1481</v>
      </c>
      <c r="Z1853" t="str" cm="1">
        <f t="array" ref="Z1853">IF(ISBLANK(AK1853),_xlfn.LET(
    _xlpm.nameBeforeSlash, IF(ISNUMBER(SEARCH("/", Y1853)), LEFT(Y1853, SEARCH("/", Y1853)-1), Y1853),
    _xlpm.matchRow, IFERROR(MATCH(_xlpm.nameBeforeSlash, AA:AA, 0), ""),
    _xlpm.difference, IF(_xlpm.matchRow="", "", ABS((R1853 + S1853)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),IF(ISBLANK(Y1853),"","Hidden"))</f>
        <v/>
      </c>
      <c r="AA1853" t="s">
        <v>720</v>
      </c>
      <c r="AC1853" t="s">
        <v>722</v>
      </c>
      <c r="AD1853" t="str">
        <f>_xlfn.XLOOKUP(AC1853,moves!A:A,moves!B:B)</f>
        <v>dark</v>
      </c>
      <c r="AE1853">
        <f>_xlfn.XLOOKUP(AC1853,moves!A:A,moves!D:D)</f>
        <v>2</v>
      </c>
      <c r="AF1853" t="str">
        <f>_xlfn.XLOOKUP(AC1853,moves!A:A,moves!E:E)</f>
        <v>Inflict both the Drowsy and Confused statuses on the target, simultaneously.</v>
      </c>
      <c r="AG1853">
        <v>0</v>
      </c>
      <c r="AH1853">
        <v>0</v>
      </c>
      <c r="AI1853">
        <f t="shared" si="125"/>
        <v>0</v>
      </c>
      <c r="AJ1853" t="s">
        <v>524</v>
      </c>
      <c r="AL1853">
        <v>0</v>
      </c>
      <c r="AM1853" cm="1">
        <f t="array" ref="AM1853">IF(AL1853=1,1,
   IF(ISTEXT(AK1853),1,
   IF(AO1853&gt;1,AM1852,
   IF(AI1853=1,
      IF(SUMPRODUCT((LEN($Y$2:$Y$4096)-LEN(SUBSTITUTE($Y$2:$Y$4096,AA1853,"")))/LEN(AA1853))&gt;0,2,1),
      IF(
         SUMPRODUCT((LEN($Y$2:$Y$4096)-LEN(SUBSTITUTE($Y$2:$Y$4096,AA1853,"")))/LEN(AA1853))
         - SUMPRODUCT((LEN($Y$2:$Y$4096)-LEN(SUBSTITUTE($Y$2:$Y$4096,"Alolan "&amp;AA1853,"")))/LEN("Alolan "&amp;AA1853))
         - SUMPRODUCT((LEN($Y$2:$Y$4096)-LEN(SUBSTITUTE($Y$2:$Y$4096,"Galarian "&amp;AA1853,"")))/LEN("Galarian "&amp;AA1853))
         - SUMPRODUCT((LEN($Y$2:$Y$4096)-LEN(SUBSTITUTE($Y$2:$Y$4096,"Hisuian "&amp;AA1853,"")))/LEN("Hisuian "&amp;AA1853))
         - SUMPRODUCT((LEN($Y$2:$Y$4096)-LEN(SUBSTITUTE($Y$2:$Y$4096,"Paldean "&amp;AA1853,"")))/LEN("Paldean "&amp;AA1853))
      &gt;0,2,1)
   ))))</f>
        <v>2</v>
      </c>
      <c r="AN1853">
        <v>0</v>
      </c>
      <c r="AO1853">
        <v>0</v>
      </c>
    </row>
    <row r="1854" spans="1:41" x14ac:dyDescent="0.25">
      <c r="A1854" t="s">
        <v>4486</v>
      </c>
      <c r="B1854" t="s">
        <v>720</v>
      </c>
      <c r="C1854" t="s">
        <v>1471</v>
      </c>
      <c r="D1854" t="s">
        <v>429</v>
      </c>
      <c r="E1854">
        <v>86</v>
      </c>
      <c r="F1854">
        <v>92</v>
      </c>
      <c r="G1854">
        <v>88</v>
      </c>
      <c r="H1854">
        <v>68</v>
      </c>
      <c r="I1854">
        <v>75</v>
      </c>
      <c r="J1854">
        <v>73</v>
      </c>
      <c r="K1854" t="s">
        <v>721</v>
      </c>
      <c r="L1854" t="s">
        <v>252</v>
      </c>
      <c r="M1854" t="s">
        <v>248</v>
      </c>
      <c r="N1854">
        <v>8.1999999999999993</v>
      </c>
      <c r="O1854">
        <v>8.33</v>
      </c>
      <c r="R1854">
        <f t="shared" si="122"/>
        <v>8</v>
      </c>
      <c r="S1854">
        <f t="shared" si="123"/>
        <v>8</v>
      </c>
      <c r="T1854">
        <f t="shared" si="124"/>
        <v>16</v>
      </c>
      <c r="U1854" t="s">
        <v>1471</v>
      </c>
      <c r="V1854" t="s">
        <v>429</v>
      </c>
      <c r="W1854" t="s">
        <v>1492</v>
      </c>
      <c r="X1854" t="s">
        <v>1481</v>
      </c>
      <c r="Z1854" t="str" cm="1">
        <f t="array" ref="Z1854">IF(ISBLANK(AK1854),_xlfn.LET(
    _xlpm.nameBeforeSlash, IF(ISNUMBER(SEARCH("/", Y1854)), LEFT(Y1854, SEARCH("/", Y1854)-1), Y1854),
    _xlpm.matchRow, IFERROR(MATCH(_xlpm.nameBeforeSlash, AA:AA, 0), ""),
    _xlpm.difference, IF(_xlpm.matchRow="", "", ABS((R1854 + S1854)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),IF(ISBLANK(Y1854),"","Hidden"))</f>
        <v/>
      </c>
      <c r="AA1854" t="s">
        <v>5750</v>
      </c>
      <c r="AC1854" t="s">
        <v>6726</v>
      </c>
      <c r="AD1854" t="str">
        <f>_xlfn.XLOOKUP(AC1854,moves!A:A,moves!B:B)</f>
        <v>psychic</v>
      </c>
      <c r="AE1854">
        <f>_xlfn.XLOOKUP(AC1854,moves!A:A,moves!D:D)</f>
        <v>2</v>
      </c>
      <c r="AF1854" t="str">
        <f>_xlfn.XLOOKUP(AC1854,moves!A:A,moves!E:E)</f>
        <v>If the target is Confused: When the target next attacks, they attack their target with one of their moves, chosen randomly.</v>
      </c>
      <c r="AG1854">
        <v>0</v>
      </c>
      <c r="AH1854">
        <v>0</v>
      </c>
      <c r="AI1854">
        <f t="shared" si="125"/>
        <v>1</v>
      </c>
      <c r="AJ1854" t="s">
        <v>524</v>
      </c>
      <c r="AL1854">
        <v>0</v>
      </c>
      <c r="AM1854" cm="1">
        <f t="array" ref="AM1854">IF(AL1854=1,1,
   IF(ISTEXT(AK1854),1,
   IF(AO1854&gt;1,AM1853,
   IF(AI1854=1,
      IF(SUMPRODUCT((LEN($Y$2:$Y$4096)-LEN(SUBSTITUTE($Y$2:$Y$4096,AA1854,"")))/LEN(AA1854))&gt;0,2,1),
      IF(
         SUMPRODUCT((LEN($Y$2:$Y$4096)-LEN(SUBSTITUTE($Y$2:$Y$4096,AA1854,"")))/LEN(AA1854))
         - SUMPRODUCT((LEN($Y$2:$Y$4096)-LEN(SUBSTITUTE($Y$2:$Y$4096,"Alolan "&amp;AA1854,"")))/LEN("Alolan "&amp;AA1854))
         - SUMPRODUCT((LEN($Y$2:$Y$4096)-LEN(SUBSTITUTE($Y$2:$Y$4096,"Galarian "&amp;AA1854,"")))/LEN("Galarian "&amp;AA1854))
         - SUMPRODUCT((LEN($Y$2:$Y$4096)-LEN(SUBSTITUTE($Y$2:$Y$4096,"Hisuian "&amp;AA1854,"")))/LEN("Hisuian "&amp;AA1854))
         - SUMPRODUCT((LEN($Y$2:$Y$4096)-LEN(SUBSTITUTE($Y$2:$Y$4096,"Paldean "&amp;AA1854,"")))/LEN("Paldean "&amp;AA1854))
      &gt;0,2,1)
   ))))</f>
        <v>2</v>
      </c>
      <c r="AN1854">
        <v>0</v>
      </c>
      <c r="AO1854">
        <v>0</v>
      </c>
    </row>
    <row r="1855" spans="1:41" x14ac:dyDescent="0.25">
      <c r="A1855">
        <v>688</v>
      </c>
      <c r="B1855" t="s">
        <v>2502</v>
      </c>
      <c r="C1855" t="s">
        <v>1546</v>
      </c>
      <c r="D1855" t="s">
        <v>1490</v>
      </c>
      <c r="E1855">
        <v>42</v>
      </c>
      <c r="F1855">
        <v>52</v>
      </c>
      <c r="G1855">
        <v>67</v>
      </c>
      <c r="H1855">
        <v>39</v>
      </c>
      <c r="I1855">
        <v>56</v>
      </c>
      <c r="J1855">
        <v>50</v>
      </c>
      <c r="K1855" t="s">
        <v>2503</v>
      </c>
      <c r="L1855" t="s">
        <v>252</v>
      </c>
      <c r="M1855" t="s">
        <v>251</v>
      </c>
      <c r="N1855">
        <v>4.99</v>
      </c>
      <c r="O1855">
        <v>5.37</v>
      </c>
      <c r="R1855">
        <f t="shared" si="122"/>
        <v>5</v>
      </c>
      <c r="S1855">
        <f t="shared" si="123"/>
        <v>5</v>
      </c>
      <c r="T1855">
        <f t="shared" si="124"/>
        <v>10</v>
      </c>
      <c r="U1855" t="s">
        <v>1546</v>
      </c>
      <c r="V1855" t="s">
        <v>1490</v>
      </c>
      <c r="W1855" t="s">
        <v>1492</v>
      </c>
      <c r="X1855" t="s">
        <v>1499</v>
      </c>
      <c r="Y1855" t="s">
        <v>2504</v>
      </c>
      <c r="Z1855" cm="1">
        <f t="array" ref="Z1855">IF(ISBLANK(AK1855),_xlfn.LET(
    _xlpm.nameBeforeSlash, IF(ISNUMBER(SEARCH("/", Y1855)), LEFT(Y1855, SEARCH("/", Y1855)-1), Y1855),
    _xlpm.matchRow, IFERROR(MATCH(_xlpm.nameBeforeSlash, AA:AA, 0), ""),
    _xlpm.difference, IF(_xlpm.matchRow="", "", ABS((R1855 + S1855)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),IF(ISBLANK(Y1855),"","Hidden"))</f>
        <v>16</v>
      </c>
      <c r="AA1855" t="s">
        <v>2502</v>
      </c>
      <c r="AC1855" t="s">
        <v>521</v>
      </c>
      <c r="AD1855" t="str">
        <f>_xlfn.XLOOKUP(AC1855,moves!A:A,moves!B:B)</f>
        <v>water</v>
      </c>
      <c r="AE1855">
        <f>_xlfn.XLOOKUP(AC1855,moves!A:A,moves!D:D)</f>
        <v>2</v>
      </c>
      <c r="AF1855" t="str">
        <f>_xlfn.XLOOKUP(AC1855,moves!A:A,moves!E:E)</f>
        <v>When the target next attacks: Remove 1 regular hit from the roll.</v>
      </c>
      <c r="AG1855">
        <v>0</v>
      </c>
      <c r="AH1855">
        <v>0</v>
      </c>
      <c r="AI1855">
        <f t="shared" si="125"/>
        <v>0</v>
      </c>
      <c r="AJ1855" t="s">
        <v>523</v>
      </c>
      <c r="AL1855">
        <v>0</v>
      </c>
      <c r="AM1855" cm="1">
        <f t="array" ref="AM1855">IF(AL1855=1,1,
   IF(ISTEXT(AK1855),1,
   IF(AO1855&gt;1,AM1854,
   IF(AI1855=1,
      IF(SUMPRODUCT((LEN($Y$2:$Y$4096)-LEN(SUBSTITUTE($Y$2:$Y$4096,AA1855,"")))/LEN(AA1855))&gt;0,2,1),
      IF(
         SUMPRODUCT((LEN($Y$2:$Y$4096)-LEN(SUBSTITUTE($Y$2:$Y$4096,AA1855,"")))/LEN(AA1855))
         - SUMPRODUCT((LEN($Y$2:$Y$4096)-LEN(SUBSTITUTE($Y$2:$Y$4096,"Alolan "&amp;AA1855,"")))/LEN("Alolan "&amp;AA1855))
         - SUMPRODUCT((LEN($Y$2:$Y$4096)-LEN(SUBSTITUTE($Y$2:$Y$4096,"Galarian "&amp;AA1855,"")))/LEN("Galarian "&amp;AA1855))
         - SUMPRODUCT((LEN($Y$2:$Y$4096)-LEN(SUBSTITUTE($Y$2:$Y$4096,"Hisuian "&amp;AA1855,"")))/LEN("Hisuian "&amp;AA1855))
         - SUMPRODUCT((LEN($Y$2:$Y$4096)-LEN(SUBSTITUTE($Y$2:$Y$4096,"Paldean "&amp;AA1855,"")))/LEN("Paldean "&amp;AA1855))
      &gt;0,2,1)
   ))))</f>
        <v>1</v>
      </c>
      <c r="AN1855">
        <v>0</v>
      </c>
      <c r="AO1855">
        <v>0</v>
      </c>
    </row>
    <row r="1856" spans="1:41" x14ac:dyDescent="0.25">
      <c r="A1856" t="s">
        <v>4487</v>
      </c>
      <c r="B1856" t="s">
        <v>2502</v>
      </c>
      <c r="C1856" t="s">
        <v>1546</v>
      </c>
      <c r="D1856" t="s">
        <v>1490</v>
      </c>
      <c r="E1856">
        <v>42</v>
      </c>
      <c r="F1856">
        <v>52</v>
      </c>
      <c r="G1856">
        <v>67</v>
      </c>
      <c r="H1856">
        <v>39</v>
      </c>
      <c r="I1856">
        <v>56</v>
      </c>
      <c r="J1856">
        <v>50</v>
      </c>
      <c r="K1856" t="s">
        <v>2503</v>
      </c>
      <c r="L1856" t="s">
        <v>252</v>
      </c>
      <c r="M1856" t="s">
        <v>251</v>
      </c>
      <c r="N1856">
        <v>4.99</v>
      </c>
      <c r="O1856">
        <v>5.37</v>
      </c>
      <c r="R1856">
        <f t="shared" si="122"/>
        <v>5</v>
      </c>
      <c r="S1856">
        <f t="shared" si="123"/>
        <v>5</v>
      </c>
      <c r="T1856">
        <f t="shared" si="124"/>
        <v>10</v>
      </c>
      <c r="U1856" t="s">
        <v>1546</v>
      </c>
      <c r="V1856" t="s">
        <v>1490</v>
      </c>
      <c r="W1856" t="s">
        <v>1492</v>
      </c>
      <c r="X1856" t="s">
        <v>1499</v>
      </c>
      <c r="Y1856" t="s">
        <v>5752</v>
      </c>
      <c r="Z1856" cm="1">
        <f t="array" ref="Z1856">IF(ISBLANK(AK1856),_xlfn.LET(
    _xlpm.nameBeforeSlash, IF(ISNUMBER(SEARCH("/", Y1856)), LEFT(Y1856, SEARCH("/", Y1856)-1), Y1856),
    _xlpm.matchRow, IFERROR(MATCH(_xlpm.nameBeforeSlash, AA:AA, 0), ""),
    _xlpm.difference, IF(_xlpm.matchRow="", "", ABS((R1856 + S1856)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),IF(ISBLANK(Y1856),"","Hidden"))</f>
        <v>16</v>
      </c>
      <c r="AA1856" t="s">
        <v>5753</v>
      </c>
      <c r="AC1856" t="s">
        <v>924</v>
      </c>
      <c r="AD1856" t="str">
        <f>_xlfn.XLOOKUP(AC1856,moves!A:A,moves!B:B)</f>
        <v>bug</v>
      </c>
      <c r="AE1856">
        <f>_xlfn.XLOOKUP(AC1856,moves!A:A,moves!D:D)</f>
        <v>2</v>
      </c>
      <c r="AF1856" t="str">
        <f>_xlfn.XLOOKUP(AC1856,moves!A:A,moves!E:E)</f>
        <v>Each time this move is used in succession: Increase attack strength by 1.</v>
      </c>
      <c r="AG1856">
        <v>0</v>
      </c>
      <c r="AH1856">
        <v>0</v>
      </c>
      <c r="AI1856">
        <f t="shared" si="125"/>
        <v>1</v>
      </c>
      <c r="AJ1856" t="s">
        <v>523</v>
      </c>
      <c r="AL1856">
        <v>0</v>
      </c>
      <c r="AM1856" cm="1">
        <f t="array" ref="AM1856">IF(AL1856=1,1,
   IF(ISTEXT(AK1856),1,
   IF(AO1856&gt;1,AM1855,
   IF(AI1856=1,
      IF(SUMPRODUCT((LEN($Y$2:$Y$4096)-LEN(SUBSTITUTE($Y$2:$Y$4096,AA1856,"")))/LEN(AA1856))&gt;0,2,1),
      IF(
         SUMPRODUCT((LEN($Y$2:$Y$4096)-LEN(SUBSTITUTE($Y$2:$Y$4096,AA1856,"")))/LEN(AA1856))
         - SUMPRODUCT((LEN($Y$2:$Y$4096)-LEN(SUBSTITUTE($Y$2:$Y$4096,"Alolan "&amp;AA1856,"")))/LEN("Alolan "&amp;AA1856))
         - SUMPRODUCT((LEN($Y$2:$Y$4096)-LEN(SUBSTITUTE($Y$2:$Y$4096,"Galarian "&amp;AA1856,"")))/LEN("Galarian "&amp;AA1856))
         - SUMPRODUCT((LEN($Y$2:$Y$4096)-LEN(SUBSTITUTE($Y$2:$Y$4096,"Hisuian "&amp;AA1856,"")))/LEN("Hisuian "&amp;AA1856))
         - SUMPRODUCT((LEN($Y$2:$Y$4096)-LEN(SUBSTITUTE($Y$2:$Y$4096,"Paldean "&amp;AA1856,"")))/LEN("Paldean "&amp;AA1856))
      &gt;0,2,1)
   ))))</f>
        <v>1</v>
      </c>
      <c r="AN1856">
        <v>0</v>
      </c>
      <c r="AO1856">
        <v>0</v>
      </c>
    </row>
    <row r="1857" spans="1:41" x14ac:dyDescent="0.25">
      <c r="A1857">
        <v>689</v>
      </c>
      <c r="B1857" t="s">
        <v>2504</v>
      </c>
      <c r="C1857" t="s">
        <v>1546</v>
      </c>
      <c r="D1857" t="s">
        <v>1490</v>
      </c>
      <c r="E1857">
        <v>72</v>
      </c>
      <c r="F1857">
        <v>105</v>
      </c>
      <c r="G1857">
        <v>115</v>
      </c>
      <c r="H1857">
        <v>54</v>
      </c>
      <c r="I1857">
        <v>86</v>
      </c>
      <c r="J1857">
        <v>68</v>
      </c>
      <c r="K1857" t="s">
        <v>2505</v>
      </c>
      <c r="L1857" t="s">
        <v>252</v>
      </c>
      <c r="M1857" t="s">
        <v>251</v>
      </c>
      <c r="N1857">
        <v>8.5100000000000016</v>
      </c>
      <c r="O1857">
        <v>8.91</v>
      </c>
      <c r="R1857">
        <f t="shared" si="122"/>
        <v>9</v>
      </c>
      <c r="S1857">
        <f t="shared" si="123"/>
        <v>9</v>
      </c>
      <c r="T1857">
        <f t="shared" si="124"/>
        <v>18</v>
      </c>
      <c r="U1857" t="s">
        <v>1546</v>
      </c>
      <c r="V1857" t="s">
        <v>1490</v>
      </c>
      <c r="W1857" t="s">
        <v>1492</v>
      </c>
      <c r="X1857" t="s">
        <v>1499</v>
      </c>
      <c r="Z1857" t="str" cm="1">
        <f t="array" ref="Z1857">IF(ISBLANK(AK1857),_xlfn.LET(
    _xlpm.nameBeforeSlash, IF(ISNUMBER(SEARCH("/", Y1857)), LEFT(Y1857, SEARCH("/", Y1857)-1), Y1857),
    _xlpm.matchRow, IFERROR(MATCH(_xlpm.nameBeforeSlash, AA:AA, 0), ""),
    _xlpm.difference, IF(_xlpm.matchRow="", "", ABS((R1857 + S1857)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),IF(ISBLANK(Y1857),"","Hidden"))</f>
        <v/>
      </c>
      <c r="AA1857" t="s">
        <v>2504</v>
      </c>
      <c r="AC1857" t="s">
        <v>432</v>
      </c>
      <c r="AD1857" t="str">
        <f>_xlfn.XLOOKUP(AC1857,moves!A:A,moves!B:B)</f>
        <v>rock</v>
      </c>
      <c r="AE1857">
        <f>_xlfn.XLOOKUP(AC1857,moves!A:A,moves!D:D)</f>
        <v>5</v>
      </c>
      <c r="AF1857" t="str">
        <f>_xlfn.XLOOKUP(AC1857,moves!A:A,moves!E:E)</f>
        <v>Critical hits deal +1 damage. Status symbols deal -1 damage.</v>
      </c>
      <c r="AG1857">
        <v>0</v>
      </c>
      <c r="AH1857">
        <v>0</v>
      </c>
      <c r="AI1857">
        <f t="shared" si="125"/>
        <v>0</v>
      </c>
      <c r="AJ1857" t="s">
        <v>525</v>
      </c>
      <c r="AL1857">
        <v>0</v>
      </c>
      <c r="AM1857" cm="1">
        <f t="array" ref="AM1857">IF(AL1857=1,1,
   IF(ISTEXT(AK1857),1,
   IF(AO1857&gt;1,AM1856,
   IF(AI1857=1,
      IF(SUMPRODUCT((LEN($Y$2:$Y$4096)-LEN(SUBSTITUTE($Y$2:$Y$4096,AA1857,"")))/LEN(AA1857))&gt;0,2,1),
      IF(
         SUMPRODUCT((LEN($Y$2:$Y$4096)-LEN(SUBSTITUTE($Y$2:$Y$4096,AA1857,"")))/LEN(AA1857))
         - SUMPRODUCT((LEN($Y$2:$Y$4096)-LEN(SUBSTITUTE($Y$2:$Y$4096,"Alolan "&amp;AA1857,"")))/LEN("Alolan "&amp;AA1857))
         - SUMPRODUCT((LEN($Y$2:$Y$4096)-LEN(SUBSTITUTE($Y$2:$Y$4096,"Galarian "&amp;AA1857,"")))/LEN("Galarian "&amp;AA1857))
         - SUMPRODUCT((LEN($Y$2:$Y$4096)-LEN(SUBSTITUTE($Y$2:$Y$4096,"Hisuian "&amp;AA1857,"")))/LEN("Hisuian "&amp;AA1857))
         - SUMPRODUCT((LEN($Y$2:$Y$4096)-LEN(SUBSTITUTE($Y$2:$Y$4096,"Paldean "&amp;AA1857,"")))/LEN("Paldean "&amp;AA1857))
      &gt;0,2,1)
   ))))</f>
        <v>2</v>
      </c>
      <c r="AN1857">
        <v>0</v>
      </c>
      <c r="AO1857">
        <v>0</v>
      </c>
    </row>
    <row r="1858" spans="1:41" x14ac:dyDescent="0.25">
      <c r="A1858" t="s">
        <v>4488</v>
      </c>
      <c r="B1858" t="s">
        <v>2504</v>
      </c>
      <c r="C1858" t="s">
        <v>1546</v>
      </c>
      <c r="D1858" t="s">
        <v>1490</v>
      </c>
      <c r="E1858">
        <v>72</v>
      </c>
      <c r="F1858">
        <v>105</v>
      </c>
      <c r="G1858">
        <v>115</v>
      </c>
      <c r="H1858">
        <v>54</v>
      </c>
      <c r="I1858">
        <v>86</v>
      </c>
      <c r="J1858">
        <v>68</v>
      </c>
      <c r="K1858" t="s">
        <v>2505</v>
      </c>
      <c r="L1858" t="s">
        <v>252</v>
      </c>
      <c r="M1858" t="s">
        <v>251</v>
      </c>
      <c r="N1858">
        <v>8.5100000000000016</v>
      </c>
      <c r="O1858">
        <v>8.91</v>
      </c>
      <c r="R1858">
        <f t="shared" ref="R1858:R1921" si="126">MROUND(N1858,1)+P1858</f>
        <v>9</v>
      </c>
      <c r="S1858">
        <f t="shared" ref="S1858:S1921" si="127">MROUND(O1858,1)+Q1858</f>
        <v>9</v>
      </c>
      <c r="T1858">
        <f t="shared" si="124"/>
        <v>18</v>
      </c>
      <c r="U1858" t="s">
        <v>1546</v>
      </c>
      <c r="V1858" t="s">
        <v>1490</v>
      </c>
      <c r="W1858" t="s">
        <v>1492</v>
      </c>
      <c r="X1858" t="s">
        <v>1499</v>
      </c>
      <c r="Z1858" t="str" cm="1">
        <f t="array" ref="Z1858">IF(ISBLANK(AK1858),_xlfn.LET(
    _xlpm.nameBeforeSlash, IF(ISNUMBER(SEARCH("/", Y1858)), LEFT(Y1858, SEARCH("/", Y1858)-1), Y1858),
    _xlpm.matchRow, IFERROR(MATCH(_xlpm.nameBeforeSlash, AA:AA, 0), ""),
    _xlpm.difference, IF(_xlpm.matchRow="", "", ABS((R1858 + S1858)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),IF(ISBLANK(Y1858),"","Hidden"))</f>
        <v/>
      </c>
      <c r="AA1858" t="s">
        <v>5752</v>
      </c>
      <c r="AC1858" t="s">
        <v>6391</v>
      </c>
      <c r="AD1858" t="str">
        <f>_xlfn.XLOOKUP(AC1858,moves!A:A,moves!B:B)</f>
        <v>fighting</v>
      </c>
      <c r="AE1858">
        <f>_xlfn.XLOOKUP(AC1858,moves!A:A,moves!D:D)</f>
        <v>4</v>
      </c>
      <c r="AF1858" t="str">
        <f>_xlfn.XLOOKUP(AC1858,moves!A:A,moves!E:E)</f>
        <v>Critical hits deal +2 damage. Status symbols deal -1 damage.</v>
      </c>
      <c r="AG1858">
        <v>0</v>
      </c>
      <c r="AH1858">
        <v>0</v>
      </c>
      <c r="AI1858">
        <f t="shared" si="125"/>
        <v>1</v>
      </c>
      <c r="AJ1858" t="s">
        <v>525</v>
      </c>
      <c r="AL1858">
        <v>0</v>
      </c>
      <c r="AM1858" cm="1">
        <f t="array" ref="AM1858">IF(AL1858=1,1,
   IF(ISTEXT(AK1858),1,
   IF(AO1858&gt;1,AM1857,
   IF(AI1858=1,
      IF(SUMPRODUCT((LEN($Y$2:$Y$4096)-LEN(SUBSTITUTE($Y$2:$Y$4096,AA1858,"")))/LEN(AA1858))&gt;0,2,1),
      IF(
         SUMPRODUCT((LEN($Y$2:$Y$4096)-LEN(SUBSTITUTE($Y$2:$Y$4096,AA1858,"")))/LEN(AA1858))
         - SUMPRODUCT((LEN($Y$2:$Y$4096)-LEN(SUBSTITUTE($Y$2:$Y$4096,"Alolan "&amp;AA1858,"")))/LEN("Alolan "&amp;AA1858))
         - SUMPRODUCT((LEN($Y$2:$Y$4096)-LEN(SUBSTITUTE($Y$2:$Y$4096,"Galarian "&amp;AA1858,"")))/LEN("Galarian "&amp;AA1858))
         - SUMPRODUCT((LEN($Y$2:$Y$4096)-LEN(SUBSTITUTE($Y$2:$Y$4096,"Hisuian "&amp;AA1858,"")))/LEN("Hisuian "&amp;AA1858))
         - SUMPRODUCT((LEN($Y$2:$Y$4096)-LEN(SUBSTITUTE($Y$2:$Y$4096,"Paldean "&amp;AA1858,"")))/LEN("Paldean "&amp;AA1858))
      &gt;0,2,1)
   ))))</f>
        <v>2</v>
      </c>
      <c r="AN1858">
        <v>0</v>
      </c>
      <c r="AO1858">
        <v>0</v>
      </c>
    </row>
    <row r="1859" spans="1:41" x14ac:dyDescent="0.25">
      <c r="A1859">
        <v>690</v>
      </c>
      <c r="B1859" t="s">
        <v>841</v>
      </c>
      <c r="C1859" t="s">
        <v>1469</v>
      </c>
      <c r="D1859" t="s">
        <v>1490</v>
      </c>
      <c r="E1859">
        <v>50</v>
      </c>
      <c r="F1859">
        <v>60</v>
      </c>
      <c r="G1859">
        <v>60</v>
      </c>
      <c r="H1859">
        <v>60</v>
      </c>
      <c r="I1859">
        <v>60</v>
      </c>
      <c r="J1859">
        <v>30</v>
      </c>
      <c r="K1859" t="s">
        <v>843</v>
      </c>
      <c r="L1859" t="s">
        <v>252</v>
      </c>
      <c r="M1859" t="s">
        <v>251</v>
      </c>
      <c r="N1859">
        <v>4.8</v>
      </c>
      <c r="O1859">
        <v>5.6</v>
      </c>
      <c r="R1859">
        <f t="shared" si="126"/>
        <v>5</v>
      </c>
      <c r="S1859">
        <f t="shared" si="127"/>
        <v>6</v>
      </c>
      <c r="T1859">
        <f t="shared" si="124"/>
        <v>11</v>
      </c>
      <c r="U1859" t="s">
        <v>1469</v>
      </c>
      <c r="V1859" t="s">
        <v>1490</v>
      </c>
      <c r="W1859" t="s">
        <v>1482</v>
      </c>
      <c r="X1859" t="s">
        <v>1521</v>
      </c>
      <c r="Y1859" t="s">
        <v>842</v>
      </c>
      <c r="Z1859" cm="1">
        <f t="array" ref="Z1859">IF(ISBLANK(AK1859),_xlfn.LET(
    _xlpm.nameBeforeSlash, IF(ISNUMBER(SEARCH("/", Y1859)), LEFT(Y1859, SEARCH("/", Y1859)-1), Y1859),
    _xlpm.matchRow, IFERROR(MATCH(_xlpm.nameBeforeSlash, AA:AA, 0), ""),
    _xlpm.difference, IF(_xlpm.matchRow="", "", ABS((R1859 + S1859)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),IF(ISBLANK(Y1859),"","Hidden"))</f>
        <v>9</v>
      </c>
      <c r="AA1859" t="s">
        <v>841</v>
      </c>
      <c r="AC1859" t="s">
        <v>1301</v>
      </c>
      <c r="AD1859" t="str">
        <f>_xlfn.XLOOKUP(AC1859,moves!A:A,moves!B:B)</f>
        <v>poison</v>
      </c>
      <c r="AE1859">
        <f>_xlfn.XLOOKUP(AC1859,moves!A:A,moves!D:D)</f>
        <v>2</v>
      </c>
      <c r="AF1859" t="str">
        <f>_xlfn.XLOOKUP(AC1859,moves!A:A,moves!E:E)</f>
        <v>Inflict the Poisoned status on the target.</v>
      </c>
      <c r="AG1859">
        <v>0</v>
      </c>
      <c r="AH1859">
        <v>0</v>
      </c>
      <c r="AI1859">
        <f t="shared" si="125"/>
        <v>0</v>
      </c>
      <c r="AJ1859" t="s">
        <v>523</v>
      </c>
      <c r="AL1859">
        <v>0</v>
      </c>
      <c r="AM1859" cm="1">
        <f t="array" ref="AM1859">IF(AL1859=1,1,
   IF(ISTEXT(AK1859),1,
   IF(AO1859&gt;1,AM1858,
   IF(AI1859=1,
      IF(SUMPRODUCT((LEN($Y$2:$Y$4096)-LEN(SUBSTITUTE($Y$2:$Y$4096,AA1859,"")))/LEN(AA1859))&gt;0,2,1),
      IF(
         SUMPRODUCT((LEN($Y$2:$Y$4096)-LEN(SUBSTITUTE($Y$2:$Y$4096,AA1859,"")))/LEN(AA1859))
         - SUMPRODUCT((LEN($Y$2:$Y$4096)-LEN(SUBSTITUTE($Y$2:$Y$4096,"Alolan "&amp;AA1859,"")))/LEN("Alolan "&amp;AA1859))
         - SUMPRODUCT((LEN($Y$2:$Y$4096)-LEN(SUBSTITUTE($Y$2:$Y$4096,"Galarian "&amp;AA1859,"")))/LEN("Galarian "&amp;AA1859))
         - SUMPRODUCT((LEN($Y$2:$Y$4096)-LEN(SUBSTITUTE($Y$2:$Y$4096,"Hisuian "&amp;AA1859,"")))/LEN("Hisuian "&amp;AA1859))
         - SUMPRODUCT((LEN($Y$2:$Y$4096)-LEN(SUBSTITUTE($Y$2:$Y$4096,"Paldean "&amp;AA1859,"")))/LEN("Paldean "&amp;AA1859))
      &gt;0,2,1)
   ))))</f>
        <v>1</v>
      </c>
      <c r="AN1859">
        <v>0</v>
      </c>
      <c r="AO1859">
        <v>0</v>
      </c>
    </row>
    <row r="1860" spans="1:41" x14ac:dyDescent="0.25">
      <c r="A1860" t="s">
        <v>4489</v>
      </c>
      <c r="B1860" t="s">
        <v>841</v>
      </c>
      <c r="C1860" t="s">
        <v>1469</v>
      </c>
      <c r="D1860" t="s">
        <v>1490</v>
      </c>
      <c r="E1860">
        <v>50</v>
      </c>
      <c r="F1860">
        <v>60</v>
      </c>
      <c r="G1860">
        <v>60</v>
      </c>
      <c r="H1860">
        <v>60</v>
      </c>
      <c r="I1860">
        <v>60</v>
      </c>
      <c r="J1860">
        <v>30</v>
      </c>
      <c r="K1860" t="s">
        <v>843</v>
      </c>
      <c r="L1860" t="s">
        <v>252</v>
      </c>
      <c r="M1860" t="s">
        <v>251</v>
      </c>
      <c r="N1860">
        <v>4.8</v>
      </c>
      <c r="O1860">
        <v>5.6</v>
      </c>
      <c r="R1860">
        <f t="shared" si="126"/>
        <v>5</v>
      </c>
      <c r="S1860">
        <f t="shared" si="127"/>
        <v>6</v>
      </c>
      <c r="T1860">
        <f t="shared" si="124"/>
        <v>11</v>
      </c>
      <c r="U1860" t="s">
        <v>1469</v>
      </c>
      <c r="V1860" t="s">
        <v>1490</v>
      </c>
      <c r="W1860" t="s">
        <v>1482</v>
      </c>
      <c r="X1860" t="s">
        <v>1521</v>
      </c>
      <c r="Y1860" t="s">
        <v>5754</v>
      </c>
      <c r="Z1860" cm="1">
        <f t="array" ref="Z1860">IF(ISBLANK(AK1860),_xlfn.LET(
    _xlpm.nameBeforeSlash, IF(ISNUMBER(SEARCH("/", Y1860)), LEFT(Y1860, SEARCH("/", Y1860)-1), Y1860),
    _xlpm.matchRow, IFERROR(MATCH(_xlpm.nameBeforeSlash, AA:AA, 0), ""),
    _xlpm.difference, IF(_xlpm.matchRow="", "", ABS((R1860 + S1860)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),IF(ISBLANK(Y1860),"","Hidden"))</f>
        <v>9</v>
      </c>
      <c r="AA1860" t="s">
        <v>5755</v>
      </c>
      <c r="AC1860" t="s">
        <v>521</v>
      </c>
      <c r="AD1860" t="str">
        <f>_xlfn.XLOOKUP(AC1860,moves!A:A,moves!B:B)</f>
        <v>water</v>
      </c>
      <c r="AE1860">
        <f>_xlfn.XLOOKUP(AC1860,moves!A:A,moves!D:D)</f>
        <v>2</v>
      </c>
      <c r="AF1860" t="str">
        <f>_xlfn.XLOOKUP(AC1860,moves!A:A,moves!E:E)</f>
        <v>When the target next attacks: Remove 1 regular hit from the roll.</v>
      </c>
      <c r="AG1860">
        <v>0</v>
      </c>
      <c r="AH1860">
        <v>0</v>
      </c>
      <c r="AI1860">
        <f t="shared" si="125"/>
        <v>1</v>
      </c>
      <c r="AJ1860" t="s">
        <v>523</v>
      </c>
      <c r="AL1860">
        <v>0</v>
      </c>
      <c r="AM1860" cm="1">
        <f t="array" ref="AM1860">IF(AL1860=1,1,
   IF(ISTEXT(AK1860),1,
   IF(AO1860&gt;1,AM1859,
   IF(AI1860=1,
      IF(SUMPRODUCT((LEN($Y$2:$Y$4096)-LEN(SUBSTITUTE($Y$2:$Y$4096,AA1860,"")))/LEN(AA1860))&gt;0,2,1),
      IF(
         SUMPRODUCT((LEN($Y$2:$Y$4096)-LEN(SUBSTITUTE($Y$2:$Y$4096,AA1860,"")))/LEN(AA1860))
         - SUMPRODUCT((LEN($Y$2:$Y$4096)-LEN(SUBSTITUTE($Y$2:$Y$4096,"Alolan "&amp;AA1860,"")))/LEN("Alolan "&amp;AA1860))
         - SUMPRODUCT((LEN($Y$2:$Y$4096)-LEN(SUBSTITUTE($Y$2:$Y$4096,"Galarian "&amp;AA1860,"")))/LEN("Galarian "&amp;AA1860))
         - SUMPRODUCT((LEN($Y$2:$Y$4096)-LEN(SUBSTITUTE($Y$2:$Y$4096,"Hisuian "&amp;AA1860,"")))/LEN("Hisuian "&amp;AA1860))
         - SUMPRODUCT((LEN($Y$2:$Y$4096)-LEN(SUBSTITUTE($Y$2:$Y$4096,"Paldean "&amp;AA1860,"")))/LEN("Paldean "&amp;AA1860))
      &gt;0,2,1)
   ))))</f>
        <v>1</v>
      </c>
      <c r="AN1860">
        <v>0</v>
      </c>
      <c r="AO1860">
        <v>0</v>
      </c>
    </row>
    <row r="1861" spans="1:41" x14ac:dyDescent="0.25">
      <c r="A1861">
        <v>691</v>
      </c>
      <c r="B1861" t="s">
        <v>842</v>
      </c>
      <c r="C1861" t="s">
        <v>1469</v>
      </c>
      <c r="D1861" t="s">
        <v>1482</v>
      </c>
      <c r="E1861">
        <v>65</v>
      </c>
      <c r="F1861">
        <v>75</v>
      </c>
      <c r="G1861">
        <v>90</v>
      </c>
      <c r="H1861">
        <v>97</v>
      </c>
      <c r="I1861">
        <v>123</v>
      </c>
      <c r="J1861">
        <v>44</v>
      </c>
      <c r="K1861" t="s">
        <v>843</v>
      </c>
      <c r="L1861" t="s">
        <v>252</v>
      </c>
      <c r="M1861" t="s">
        <v>251</v>
      </c>
      <c r="N1861">
        <v>7.3599999999999994</v>
      </c>
      <c r="O1861">
        <v>8.99</v>
      </c>
      <c r="R1861">
        <f t="shared" si="126"/>
        <v>7</v>
      </c>
      <c r="S1861">
        <f t="shared" si="127"/>
        <v>9</v>
      </c>
      <c r="T1861">
        <f t="shared" si="124"/>
        <v>16</v>
      </c>
      <c r="U1861" t="s">
        <v>1469</v>
      </c>
      <c r="V1861" t="s">
        <v>1482</v>
      </c>
      <c r="W1861" t="s">
        <v>1490</v>
      </c>
      <c r="X1861" t="s">
        <v>1521</v>
      </c>
      <c r="Z1861" t="str" cm="1">
        <f t="array" ref="Z1861">IF(ISBLANK(AK1861),_xlfn.LET(
    _xlpm.nameBeforeSlash, IF(ISNUMBER(SEARCH("/", Y1861)), LEFT(Y1861, SEARCH("/", Y1861)-1), Y1861),
    _xlpm.matchRow, IFERROR(MATCH(_xlpm.nameBeforeSlash, AA:AA, 0), ""),
    _xlpm.difference, IF(_xlpm.matchRow="", "", ABS((R1861 + S1861)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),IF(ISBLANK(Y1861),"","Hidden"))</f>
        <v/>
      </c>
      <c r="AA1861" t="s">
        <v>842</v>
      </c>
      <c r="AC1861" t="s">
        <v>665</v>
      </c>
      <c r="AD1861" t="str">
        <f>_xlfn.XLOOKUP(AC1861,moves!A:A,moves!B:B)</f>
        <v>poison</v>
      </c>
      <c r="AE1861">
        <f>_xlfn.XLOOKUP(AC1861,moves!A:A,moves!D:D)</f>
        <v>3</v>
      </c>
      <c r="AF1861" t="str">
        <f>_xlfn.XLOOKUP(AC1861,moves!A:A,moves!E:E)</f>
        <v>If the target has any status conditions: Deal double damage.</v>
      </c>
      <c r="AG1861">
        <v>0</v>
      </c>
      <c r="AH1861">
        <v>0</v>
      </c>
      <c r="AI1861">
        <f t="shared" si="125"/>
        <v>0</v>
      </c>
      <c r="AJ1861" t="s">
        <v>524</v>
      </c>
      <c r="AL1861">
        <v>0</v>
      </c>
      <c r="AM1861" cm="1">
        <f t="array" ref="AM1861">IF(AL1861=1,1,
   IF(ISTEXT(AK1861),1,
   IF(AO1861&gt;1,AM1860,
   IF(AI1861=1,
      IF(SUMPRODUCT((LEN($Y$2:$Y$4096)-LEN(SUBSTITUTE($Y$2:$Y$4096,AA1861,"")))/LEN(AA1861))&gt;0,2,1),
      IF(
         SUMPRODUCT((LEN($Y$2:$Y$4096)-LEN(SUBSTITUTE($Y$2:$Y$4096,AA1861,"")))/LEN(AA1861))
         - SUMPRODUCT((LEN($Y$2:$Y$4096)-LEN(SUBSTITUTE($Y$2:$Y$4096,"Alolan "&amp;AA1861,"")))/LEN("Alolan "&amp;AA1861))
         - SUMPRODUCT((LEN($Y$2:$Y$4096)-LEN(SUBSTITUTE($Y$2:$Y$4096,"Galarian "&amp;AA1861,"")))/LEN("Galarian "&amp;AA1861))
         - SUMPRODUCT((LEN($Y$2:$Y$4096)-LEN(SUBSTITUTE($Y$2:$Y$4096,"Hisuian "&amp;AA1861,"")))/LEN("Hisuian "&amp;AA1861))
         - SUMPRODUCT((LEN($Y$2:$Y$4096)-LEN(SUBSTITUTE($Y$2:$Y$4096,"Paldean "&amp;AA1861,"")))/LEN("Paldean "&amp;AA1861))
      &gt;0,2,1)
   ))))</f>
        <v>2</v>
      </c>
      <c r="AN1861">
        <v>0</v>
      </c>
      <c r="AO1861">
        <v>0</v>
      </c>
    </row>
    <row r="1862" spans="1:41" x14ac:dyDescent="0.25">
      <c r="A1862" t="s">
        <v>4490</v>
      </c>
      <c r="B1862" t="s">
        <v>842</v>
      </c>
      <c r="C1862" t="s">
        <v>1469</v>
      </c>
      <c r="D1862" t="s">
        <v>1482</v>
      </c>
      <c r="E1862">
        <v>65</v>
      </c>
      <c r="F1862">
        <v>75</v>
      </c>
      <c r="G1862">
        <v>90</v>
      </c>
      <c r="H1862">
        <v>97</v>
      </c>
      <c r="I1862">
        <v>123</v>
      </c>
      <c r="J1862">
        <v>44</v>
      </c>
      <c r="K1862" t="s">
        <v>843</v>
      </c>
      <c r="L1862" t="s">
        <v>252</v>
      </c>
      <c r="M1862" t="s">
        <v>251</v>
      </c>
      <c r="N1862">
        <v>7.3599999999999994</v>
      </c>
      <c r="O1862">
        <v>8.99</v>
      </c>
      <c r="R1862">
        <f t="shared" si="126"/>
        <v>7</v>
      </c>
      <c r="S1862">
        <f t="shared" si="127"/>
        <v>9</v>
      </c>
      <c r="T1862">
        <f t="shared" si="124"/>
        <v>16</v>
      </c>
      <c r="U1862" t="s">
        <v>1469</v>
      </c>
      <c r="V1862" t="s">
        <v>1482</v>
      </c>
      <c r="W1862" t="s">
        <v>1490</v>
      </c>
      <c r="X1862" t="s">
        <v>1521</v>
      </c>
      <c r="Z1862" t="str" cm="1">
        <f t="array" ref="Z1862">IF(ISBLANK(AK1862),_xlfn.LET(
    _xlpm.nameBeforeSlash, IF(ISNUMBER(SEARCH("/", Y1862)), LEFT(Y1862, SEARCH("/", Y1862)-1), Y1862),
    _xlpm.matchRow, IFERROR(MATCH(_xlpm.nameBeforeSlash, AA:AA, 0), ""),
    _xlpm.difference, IF(_xlpm.matchRow="", "", ABS((R1862 + S1862)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),IF(ISBLANK(Y1862),"","Hidden"))</f>
        <v/>
      </c>
      <c r="AA1862" t="s">
        <v>5754</v>
      </c>
      <c r="AC1862" t="s">
        <v>436</v>
      </c>
      <c r="AD1862" t="str">
        <f>_xlfn.XLOOKUP(AC1862,moves!A:A,moves!B:B)</f>
        <v>dragon</v>
      </c>
      <c r="AE1862">
        <f>_xlfn.XLOOKUP(AC1862,moves!A:A,moves!D:D)</f>
        <v>5</v>
      </c>
      <c r="AF1862" t="str">
        <f>_xlfn.XLOOKUP(AC1862,moves!A:A,moves!E:E)</f>
        <v>Inflict the Confused status on the user. Deal any damage taken by the user during this attack to the target as well.</v>
      </c>
      <c r="AG1862">
        <v>0</v>
      </c>
      <c r="AH1862">
        <v>0</v>
      </c>
      <c r="AI1862">
        <f t="shared" si="125"/>
        <v>1</v>
      </c>
      <c r="AJ1862" t="s">
        <v>524</v>
      </c>
      <c r="AL1862">
        <v>0</v>
      </c>
      <c r="AM1862" cm="1">
        <f t="array" ref="AM1862">IF(AL1862=1,1,
   IF(ISTEXT(AK1862),1,
   IF(AO1862&gt;1,AM1861,
   IF(AI1862=1,
      IF(SUMPRODUCT((LEN($Y$2:$Y$4096)-LEN(SUBSTITUTE($Y$2:$Y$4096,AA1862,"")))/LEN(AA1862))&gt;0,2,1),
      IF(
         SUMPRODUCT((LEN($Y$2:$Y$4096)-LEN(SUBSTITUTE($Y$2:$Y$4096,AA1862,"")))/LEN(AA1862))
         - SUMPRODUCT((LEN($Y$2:$Y$4096)-LEN(SUBSTITUTE($Y$2:$Y$4096,"Alolan "&amp;AA1862,"")))/LEN("Alolan "&amp;AA1862))
         - SUMPRODUCT((LEN($Y$2:$Y$4096)-LEN(SUBSTITUTE($Y$2:$Y$4096,"Galarian "&amp;AA1862,"")))/LEN("Galarian "&amp;AA1862))
         - SUMPRODUCT((LEN($Y$2:$Y$4096)-LEN(SUBSTITUTE($Y$2:$Y$4096,"Hisuian "&amp;AA1862,"")))/LEN("Hisuian "&amp;AA1862))
         - SUMPRODUCT((LEN($Y$2:$Y$4096)-LEN(SUBSTITUTE($Y$2:$Y$4096,"Paldean "&amp;AA1862,"")))/LEN("Paldean "&amp;AA1862))
      &gt;0,2,1)
   ))))</f>
        <v>2</v>
      </c>
      <c r="AN1862">
        <v>0</v>
      </c>
      <c r="AO1862">
        <v>0</v>
      </c>
    </row>
    <row r="1863" spans="1:41" x14ac:dyDescent="0.25">
      <c r="A1863">
        <v>692</v>
      </c>
      <c r="B1863" t="s">
        <v>2506</v>
      </c>
      <c r="C1863" t="s">
        <v>1490</v>
      </c>
      <c r="D1863"/>
      <c r="E1863">
        <v>50</v>
      </c>
      <c r="F1863">
        <v>53</v>
      </c>
      <c r="G1863">
        <v>62</v>
      </c>
      <c r="H1863">
        <v>58</v>
      </c>
      <c r="I1863">
        <v>63</v>
      </c>
      <c r="J1863">
        <v>44</v>
      </c>
      <c r="K1863" t="s">
        <v>2507</v>
      </c>
      <c r="L1863" t="s">
        <v>252</v>
      </c>
      <c r="M1863" t="s">
        <v>249</v>
      </c>
      <c r="N1863">
        <v>5.19</v>
      </c>
      <c r="O1863">
        <v>5.7499999999999991</v>
      </c>
      <c r="R1863">
        <f t="shared" si="126"/>
        <v>5</v>
      </c>
      <c r="S1863">
        <f t="shared" si="127"/>
        <v>6</v>
      </c>
      <c r="T1863">
        <f t="shared" si="124"/>
        <v>11</v>
      </c>
      <c r="U1863" t="s">
        <v>1490</v>
      </c>
      <c r="V1863" t="s">
        <v>1481</v>
      </c>
      <c r="W1863" t="s">
        <v>1492</v>
      </c>
      <c r="X1863" t="s">
        <v>1482</v>
      </c>
      <c r="Y1863" t="s">
        <v>2508</v>
      </c>
      <c r="Z1863" cm="1">
        <f t="array" ref="Z1863">IF(ISBLANK(AK1863),_xlfn.LET(
    _xlpm.nameBeforeSlash, IF(ISNUMBER(SEARCH("/", Y1863)), LEFT(Y1863, SEARCH("/", Y1863)-1), Y1863),
    _xlpm.matchRow, IFERROR(MATCH(_xlpm.nameBeforeSlash, AA:AA, 0), ""),
    _xlpm.difference, IF(_xlpm.matchRow="", "", ABS((R1863 + S1863)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),IF(ISBLANK(Y1863),"","Hidden"))</f>
        <v>14</v>
      </c>
      <c r="AA1863" t="s">
        <v>2506</v>
      </c>
      <c r="AC1863" t="s">
        <v>561</v>
      </c>
      <c r="AD1863" t="str">
        <f>_xlfn.XLOOKUP(AC1863,moves!A:A,moves!B:B)</f>
        <v>water</v>
      </c>
      <c r="AE1863">
        <f>_xlfn.XLOOKUP(AC1863,moves!A:A,moves!D:D)</f>
        <v>2</v>
      </c>
      <c r="AF1863" t="str">
        <f>_xlfn.XLOOKUP(AC1863,moves!A:A,moves!E:E)</f>
        <v xml:space="preserve"> </v>
      </c>
      <c r="AG1863">
        <v>0</v>
      </c>
      <c r="AH1863">
        <v>0</v>
      </c>
      <c r="AI1863">
        <f t="shared" si="125"/>
        <v>0</v>
      </c>
      <c r="AJ1863" t="s">
        <v>523</v>
      </c>
      <c r="AL1863">
        <v>0</v>
      </c>
      <c r="AM1863" cm="1">
        <f t="array" ref="AM1863">IF(AL1863=1,1,
   IF(ISTEXT(AK1863),1,
   IF(AO1863&gt;1,AM1862,
   IF(AI1863=1,
      IF(SUMPRODUCT((LEN($Y$2:$Y$4096)-LEN(SUBSTITUTE($Y$2:$Y$4096,AA1863,"")))/LEN(AA1863))&gt;0,2,1),
      IF(
         SUMPRODUCT((LEN($Y$2:$Y$4096)-LEN(SUBSTITUTE($Y$2:$Y$4096,AA1863,"")))/LEN(AA1863))
         - SUMPRODUCT((LEN($Y$2:$Y$4096)-LEN(SUBSTITUTE($Y$2:$Y$4096,"Alolan "&amp;AA1863,"")))/LEN("Alolan "&amp;AA1863))
         - SUMPRODUCT((LEN($Y$2:$Y$4096)-LEN(SUBSTITUTE($Y$2:$Y$4096,"Galarian "&amp;AA1863,"")))/LEN("Galarian "&amp;AA1863))
         - SUMPRODUCT((LEN($Y$2:$Y$4096)-LEN(SUBSTITUTE($Y$2:$Y$4096,"Hisuian "&amp;AA1863,"")))/LEN("Hisuian "&amp;AA1863))
         - SUMPRODUCT((LEN($Y$2:$Y$4096)-LEN(SUBSTITUTE($Y$2:$Y$4096,"Paldean "&amp;AA1863,"")))/LEN("Paldean "&amp;AA1863))
      &gt;0,2,1)
   ))))</f>
        <v>1</v>
      </c>
      <c r="AN1863">
        <v>0</v>
      </c>
      <c r="AO1863">
        <v>0</v>
      </c>
    </row>
    <row r="1864" spans="1:41" x14ac:dyDescent="0.25">
      <c r="A1864" t="s">
        <v>4491</v>
      </c>
      <c r="B1864" t="s">
        <v>2506</v>
      </c>
      <c r="C1864" t="s">
        <v>1490</v>
      </c>
      <c r="D1864"/>
      <c r="E1864">
        <v>50</v>
      </c>
      <c r="F1864">
        <v>53</v>
      </c>
      <c r="G1864">
        <v>62</v>
      </c>
      <c r="H1864">
        <v>58</v>
      </c>
      <c r="I1864">
        <v>63</v>
      </c>
      <c r="J1864">
        <v>44</v>
      </c>
      <c r="K1864" t="s">
        <v>2507</v>
      </c>
      <c r="L1864" t="s">
        <v>252</v>
      </c>
      <c r="M1864" t="s">
        <v>249</v>
      </c>
      <c r="N1864">
        <v>5.19</v>
      </c>
      <c r="O1864">
        <v>5.7499999999999991</v>
      </c>
      <c r="R1864">
        <f t="shared" si="126"/>
        <v>5</v>
      </c>
      <c r="S1864">
        <f t="shared" si="127"/>
        <v>6</v>
      </c>
      <c r="T1864">
        <f t="shared" si="124"/>
        <v>11</v>
      </c>
      <c r="U1864" t="s">
        <v>1490</v>
      </c>
      <c r="V1864" t="s">
        <v>1481</v>
      </c>
      <c r="W1864" t="s">
        <v>1492</v>
      </c>
      <c r="X1864" t="s">
        <v>1482</v>
      </c>
      <c r="Y1864" t="s">
        <v>5756</v>
      </c>
      <c r="Z1864" cm="1">
        <f t="array" ref="Z1864">IF(ISBLANK(AK1864),_xlfn.LET(
    _xlpm.nameBeforeSlash, IF(ISNUMBER(SEARCH("/", Y1864)), LEFT(Y1864, SEARCH("/", Y1864)-1), Y1864),
    _xlpm.matchRow, IFERROR(MATCH(_xlpm.nameBeforeSlash, AA:AA, 0), ""),
    _xlpm.difference, IF(_xlpm.matchRow="", "", ABS((R1864 + S1864)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),IF(ISBLANK(Y1864),"","Hidden"))</f>
        <v>14</v>
      </c>
      <c r="AA1864" t="s">
        <v>5757</v>
      </c>
      <c r="AC1864" t="s">
        <v>555</v>
      </c>
      <c r="AD1864" t="str">
        <f>_xlfn.XLOOKUP(AC1864,moves!A:A,moves!B:B)</f>
        <v>water</v>
      </c>
      <c r="AE1864">
        <f>_xlfn.XLOOKUP(AC1864,moves!A:A,moves!D:D)</f>
        <v>3</v>
      </c>
      <c r="AF1864" t="str">
        <f>_xlfn.XLOOKUP(AC1864,moves!A:A,moves!E:E)</f>
        <v xml:space="preserve"> </v>
      </c>
      <c r="AG1864">
        <v>0</v>
      </c>
      <c r="AH1864">
        <v>0</v>
      </c>
      <c r="AI1864">
        <f t="shared" si="125"/>
        <v>1</v>
      </c>
      <c r="AJ1864" t="s">
        <v>523</v>
      </c>
      <c r="AL1864">
        <v>0</v>
      </c>
      <c r="AM1864" cm="1">
        <f t="array" ref="AM1864">IF(AL1864=1,1,
   IF(ISTEXT(AK1864),1,
   IF(AO1864&gt;1,AM1863,
   IF(AI1864=1,
      IF(SUMPRODUCT((LEN($Y$2:$Y$4096)-LEN(SUBSTITUTE($Y$2:$Y$4096,AA1864,"")))/LEN(AA1864))&gt;0,2,1),
      IF(
         SUMPRODUCT((LEN($Y$2:$Y$4096)-LEN(SUBSTITUTE($Y$2:$Y$4096,AA1864,"")))/LEN(AA1864))
         - SUMPRODUCT((LEN($Y$2:$Y$4096)-LEN(SUBSTITUTE($Y$2:$Y$4096,"Alolan "&amp;AA1864,"")))/LEN("Alolan "&amp;AA1864))
         - SUMPRODUCT((LEN($Y$2:$Y$4096)-LEN(SUBSTITUTE($Y$2:$Y$4096,"Galarian "&amp;AA1864,"")))/LEN("Galarian "&amp;AA1864))
         - SUMPRODUCT((LEN($Y$2:$Y$4096)-LEN(SUBSTITUTE($Y$2:$Y$4096,"Hisuian "&amp;AA1864,"")))/LEN("Hisuian "&amp;AA1864))
         - SUMPRODUCT((LEN($Y$2:$Y$4096)-LEN(SUBSTITUTE($Y$2:$Y$4096,"Paldean "&amp;AA1864,"")))/LEN("Paldean "&amp;AA1864))
      &gt;0,2,1)
   ))))</f>
        <v>1</v>
      </c>
      <c r="AN1864">
        <v>0</v>
      </c>
      <c r="AO1864">
        <v>0</v>
      </c>
    </row>
    <row r="1865" spans="1:41" x14ac:dyDescent="0.25">
      <c r="A1865">
        <v>693</v>
      </c>
      <c r="B1865" t="s">
        <v>2508</v>
      </c>
      <c r="C1865" t="s">
        <v>1490</v>
      </c>
      <c r="D1865"/>
      <c r="E1865">
        <v>71</v>
      </c>
      <c r="F1865">
        <v>73</v>
      </c>
      <c r="G1865">
        <v>88</v>
      </c>
      <c r="H1865">
        <v>120</v>
      </c>
      <c r="I1865">
        <v>89</v>
      </c>
      <c r="J1865">
        <v>59</v>
      </c>
      <c r="K1865" t="s">
        <v>2509</v>
      </c>
      <c r="L1865" t="s">
        <v>252</v>
      </c>
      <c r="M1865" t="s">
        <v>249</v>
      </c>
      <c r="N1865">
        <v>9.09</v>
      </c>
      <c r="O1865">
        <v>8.15</v>
      </c>
      <c r="R1865">
        <f t="shared" si="126"/>
        <v>9</v>
      </c>
      <c r="S1865">
        <f t="shared" si="127"/>
        <v>8</v>
      </c>
      <c r="T1865">
        <f t="shared" si="124"/>
        <v>17</v>
      </c>
      <c r="U1865" t="s">
        <v>1490</v>
      </c>
      <c r="V1865" t="s">
        <v>1481</v>
      </c>
      <c r="W1865" t="s">
        <v>1492</v>
      </c>
      <c r="X1865" t="s">
        <v>1482</v>
      </c>
      <c r="Z1865" t="str" cm="1">
        <f t="array" ref="Z1865">IF(ISBLANK(AK1865),_xlfn.LET(
    _xlpm.nameBeforeSlash, IF(ISNUMBER(SEARCH("/", Y1865)), LEFT(Y1865, SEARCH("/", Y1865)-1), Y1865),
    _xlpm.matchRow, IFERROR(MATCH(_xlpm.nameBeforeSlash, AA:AA, 0), ""),
    _xlpm.difference, IF(_xlpm.matchRow="", "", ABS((R1865 + S1865)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),IF(ISBLANK(Y1865),"","Hidden"))</f>
        <v/>
      </c>
      <c r="AA1865" t="s">
        <v>2508</v>
      </c>
      <c r="AC1865" t="s">
        <v>425</v>
      </c>
      <c r="AD1865" t="str">
        <f>_xlfn.XLOOKUP(AC1865,moves!A:A,moves!B:B)</f>
        <v>fighting</v>
      </c>
      <c r="AE1865">
        <f>_xlfn.XLOOKUP(AC1865,moves!A:A,moves!D:D)</f>
        <v>4</v>
      </c>
      <c r="AF1865" t="str">
        <f>_xlfn.XLOOKUP(AC1865,moves!A:A,moves!E:E)</f>
        <v>Status symbols deal +1 damage.</v>
      </c>
      <c r="AG1865">
        <v>0</v>
      </c>
      <c r="AH1865">
        <v>0</v>
      </c>
      <c r="AI1865">
        <f t="shared" si="125"/>
        <v>0</v>
      </c>
      <c r="AJ1865" t="s">
        <v>525</v>
      </c>
      <c r="AL1865">
        <v>0</v>
      </c>
      <c r="AM1865" cm="1">
        <f t="array" ref="AM1865">IF(AL1865=1,1,
   IF(ISTEXT(AK1865),1,
   IF(AO1865&gt;1,AM1864,
   IF(AI1865=1,
      IF(SUMPRODUCT((LEN($Y$2:$Y$4096)-LEN(SUBSTITUTE($Y$2:$Y$4096,AA1865,"")))/LEN(AA1865))&gt;0,2,1),
      IF(
         SUMPRODUCT((LEN($Y$2:$Y$4096)-LEN(SUBSTITUTE($Y$2:$Y$4096,AA1865,"")))/LEN(AA1865))
         - SUMPRODUCT((LEN($Y$2:$Y$4096)-LEN(SUBSTITUTE($Y$2:$Y$4096,"Alolan "&amp;AA1865,"")))/LEN("Alolan "&amp;AA1865))
         - SUMPRODUCT((LEN($Y$2:$Y$4096)-LEN(SUBSTITUTE($Y$2:$Y$4096,"Galarian "&amp;AA1865,"")))/LEN("Galarian "&amp;AA1865))
         - SUMPRODUCT((LEN($Y$2:$Y$4096)-LEN(SUBSTITUTE($Y$2:$Y$4096,"Hisuian "&amp;AA1865,"")))/LEN("Hisuian "&amp;AA1865))
         - SUMPRODUCT((LEN($Y$2:$Y$4096)-LEN(SUBSTITUTE($Y$2:$Y$4096,"Paldean "&amp;AA1865,"")))/LEN("Paldean "&amp;AA1865))
      &gt;0,2,1)
   ))))</f>
        <v>2</v>
      </c>
      <c r="AN1865">
        <v>0</v>
      </c>
      <c r="AO1865">
        <v>0</v>
      </c>
    </row>
    <row r="1866" spans="1:41" x14ac:dyDescent="0.25">
      <c r="A1866" t="s">
        <v>4492</v>
      </c>
      <c r="B1866" t="s">
        <v>2508</v>
      </c>
      <c r="C1866" t="s">
        <v>1490</v>
      </c>
      <c r="D1866"/>
      <c r="E1866">
        <v>71</v>
      </c>
      <c r="F1866">
        <v>73</v>
      </c>
      <c r="G1866">
        <v>88</v>
      </c>
      <c r="H1866">
        <v>120</v>
      </c>
      <c r="I1866">
        <v>89</v>
      </c>
      <c r="J1866">
        <v>59</v>
      </c>
      <c r="K1866" t="s">
        <v>2509</v>
      </c>
      <c r="L1866" t="s">
        <v>252</v>
      </c>
      <c r="M1866" t="s">
        <v>249</v>
      </c>
      <c r="N1866">
        <v>9.09</v>
      </c>
      <c r="O1866">
        <v>8.15</v>
      </c>
      <c r="R1866">
        <f t="shared" si="126"/>
        <v>9</v>
      </c>
      <c r="S1866">
        <f t="shared" si="127"/>
        <v>8</v>
      </c>
      <c r="T1866">
        <f t="shared" si="124"/>
        <v>17</v>
      </c>
      <c r="U1866" t="s">
        <v>1490</v>
      </c>
      <c r="V1866" t="s">
        <v>1481</v>
      </c>
      <c r="W1866" t="s">
        <v>1492</v>
      </c>
      <c r="X1866" t="s">
        <v>1482</v>
      </c>
      <c r="Z1866" t="str" cm="1">
        <f t="array" ref="Z1866">IF(ISBLANK(AK1866),_xlfn.LET(
    _xlpm.nameBeforeSlash, IF(ISNUMBER(SEARCH("/", Y1866)), LEFT(Y1866, SEARCH("/", Y1866)-1), Y1866),
    _xlpm.matchRow, IFERROR(MATCH(_xlpm.nameBeforeSlash, AA:AA, 0), ""),
    _xlpm.difference, IF(_xlpm.matchRow="", "", ABS((R1866 + S1866)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),IF(ISBLANK(Y1866),"","Hidden"))</f>
        <v/>
      </c>
      <c r="AA1866" t="s">
        <v>5756</v>
      </c>
      <c r="AC1866" t="s">
        <v>1395</v>
      </c>
      <c r="AD1866" t="str">
        <f>_xlfn.XLOOKUP(AC1866,moves!A:A,moves!B:B)</f>
        <v>water</v>
      </c>
      <c r="AE1866">
        <f>_xlfn.XLOOKUP(AC1866,moves!A:A,moves!D:D)</f>
        <v>4</v>
      </c>
      <c r="AF1866" t="str">
        <f>_xlfn.XLOOKUP(AC1866,moves!A:A,moves!E:E)</f>
        <v>Critical hits deal +2 damage. Status symbols deal -1 damage.</v>
      </c>
      <c r="AG1866">
        <v>0</v>
      </c>
      <c r="AH1866">
        <v>0</v>
      </c>
      <c r="AI1866">
        <f t="shared" si="125"/>
        <v>1</v>
      </c>
      <c r="AJ1866" t="s">
        <v>525</v>
      </c>
      <c r="AL1866">
        <v>0</v>
      </c>
      <c r="AM1866" cm="1">
        <f t="array" ref="AM1866">IF(AL1866=1,1,
   IF(ISTEXT(AK1866),1,
   IF(AO1866&gt;1,AM1865,
   IF(AI1866=1,
      IF(SUMPRODUCT((LEN($Y$2:$Y$4096)-LEN(SUBSTITUTE($Y$2:$Y$4096,AA1866,"")))/LEN(AA1866))&gt;0,2,1),
      IF(
         SUMPRODUCT((LEN($Y$2:$Y$4096)-LEN(SUBSTITUTE($Y$2:$Y$4096,AA1866,"")))/LEN(AA1866))
         - SUMPRODUCT((LEN($Y$2:$Y$4096)-LEN(SUBSTITUTE($Y$2:$Y$4096,"Alolan "&amp;AA1866,"")))/LEN("Alolan "&amp;AA1866))
         - SUMPRODUCT((LEN($Y$2:$Y$4096)-LEN(SUBSTITUTE($Y$2:$Y$4096,"Galarian "&amp;AA1866,"")))/LEN("Galarian "&amp;AA1866))
         - SUMPRODUCT((LEN($Y$2:$Y$4096)-LEN(SUBSTITUTE($Y$2:$Y$4096,"Hisuian "&amp;AA1866,"")))/LEN("Hisuian "&amp;AA1866))
         - SUMPRODUCT((LEN($Y$2:$Y$4096)-LEN(SUBSTITUTE($Y$2:$Y$4096,"Paldean "&amp;AA1866,"")))/LEN("Paldean "&amp;AA1866))
      &gt;0,2,1)
   ))))</f>
        <v>2</v>
      </c>
      <c r="AN1866">
        <v>0</v>
      </c>
      <c r="AO1866">
        <v>0</v>
      </c>
    </row>
    <row r="1867" spans="1:41" x14ac:dyDescent="0.25">
      <c r="A1867">
        <v>694</v>
      </c>
      <c r="B1867" t="s">
        <v>2510</v>
      </c>
      <c r="C1867" t="s">
        <v>1521</v>
      </c>
      <c r="D1867" t="s">
        <v>1512</v>
      </c>
      <c r="E1867">
        <v>44</v>
      </c>
      <c r="F1867">
        <v>38</v>
      </c>
      <c r="G1867">
        <v>33</v>
      </c>
      <c r="H1867">
        <v>61</v>
      </c>
      <c r="I1867">
        <v>43</v>
      </c>
      <c r="J1867">
        <v>70</v>
      </c>
      <c r="K1867" t="s">
        <v>2511</v>
      </c>
      <c r="L1867" t="s">
        <v>253</v>
      </c>
      <c r="M1867" t="s">
        <v>251</v>
      </c>
      <c r="N1867">
        <v>6.2299999999999995</v>
      </c>
      <c r="O1867">
        <v>4.04</v>
      </c>
      <c r="R1867">
        <f t="shared" si="126"/>
        <v>6</v>
      </c>
      <c r="S1867">
        <f t="shared" si="127"/>
        <v>4</v>
      </c>
      <c r="T1867">
        <f t="shared" si="124"/>
        <v>10</v>
      </c>
      <c r="U1867" t="s">
        <v>1521</v>
      </c>
      <c r="V1867" t="s">
        <v>1512</v>
      </c>
      <c r="W1867" t="s">
        <v>1472</v>
      </c>
      <c r="X1867" t="s">
        <v>1490</v>
      </c>
      <c r="Y1867" t="s">
        <v>2512</v>
      </c>
      <c r="Z1867" cm="1">
        <f t="array" ref="Z1867">IF(ISBLANK(AK1867),_xlfn.LET(
    _xlpm.nameBeforeSlash, IF(ISNUMBER(SEARCH("/", Y1867)), LEFT(Y1867, SEARCH("/", Y1867)-1), Y1867),
    _xlpm.matchRow, IFERROR(MATCH(_xlpm.nameBeforeSlash, AA:AA, 0), ""),
    _xlpm.difference, IF(_xlpm.matchRow="", "", ABS((R1867 + S1867)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),IF(ISBLANK(Y1867),"","Hidden"))</f>
        <v>15</v>
      </c>
      <c r="AA1867" t="s">
        <v>2510</v>
      </c>
      <c r="AC1867" t="s">
        <v>645</v>
      </c>
      <c r="AD1867" t="str">
        <f>_xlfn.XLOOKUP(AC1867,moves!A:A,moves!B:B)</f>
        <v>normal</v>
      </c>
      <c r="AE1867">
        <f>_xlfn.XLOOKUP(AC1867,moves!A:A,moves!D:D)</f>
        <v>2</v>
      </c>
      <c r="AF1867" t="str">
        <f>_xlfn.XLOOKUP(AC1867,moves!A:A,moves!E:E)</f>
        <v xml:space="preserve"> </v>
      </c>
      <c r="AG1867">
        <v>0</v>
      </c>
      <c r="AH1867">
        <v>0</v>
      </c>
      <c r="AI1867">
        <f t="shared" si="125"/>
        <v>0</v>
      </c>
      <c r="AJ1867" t="s">
        <v>523</v>
      </c>
      <c r="AL1867">
        <v>0</v>
      </c>
      <c r="AM1867" cm="1">
        <f t="array" ref="AM1867">IF(AL1867=1,1,
   IF(ISTEXT(AK1867),1,
   IF(AO1867&gt;1,AM1866,
   IF(AI1867=1,
      IF(SUMPRODUCT((LEN($Y$2:$Y$4096)-LEN(SUBSTITUTE($Y$2:$Y$4096,AA1867,"")))/LEN(AA1867))&gt;0,2,1),
      IF(
         SUMPRODUCT((LEN($Y$2:$Y$4096)-LEN(SUBSTITUTE($Y$2:$Y$4096,AA1867,"")))/LEN(AA1867))
         - SUMPRODUCT((LEN($Y$2:$Y$4096)-LEN(SUBSTITUTE($Y$2:$Y$4096,"Alolan "&amp;AA1867,"")))/LEN("Alolan "&amp;AA1867))
         - SUMPRODUCT((LEN($Y$2:$Y$4096)-LEN(SUBSTITUTE($Y$2:$Y$4096,"Galarian "&amp;AA1867,"")))/LEN("Galarian "&amp;AA1867))
         - SUMPRODUCT((LEN($Y$2:$Y$4096)-LEN(SUBSTITUTE($Y$2:$Y$4096,"Hisuian "&amp;AA1867,"")))/LEN("Hisuian "&amp;AA1867))
         - SUMPRODUCT((LEN($Y$2:$Y$4096)-LEN(SUBSTITUTE($Y$2:$Y$4096,"Paldean "&amp;AA1867,"")))/LEN("Paldean "&amp;AA1867))
      &gt;0,2,1)
   ))))</f>
        <v>1</v>
      </c>
      <c r="AN1867">
        <v>0</v>
      </c>
      <c r="AO1867">
        <v>0</v>
      </c>
    </row>
    <row r="1868" spans="1:41" x14ac:dyDescent="0.25">
      <c r="A1868" t="s">
        <v>4493</v>
      </c>
      <c r="B1868" t="s">
        <v>2510</v>
      </c>
      <c r="C1868" t="s">
        <v>1521</v>
      </c>
      <c r="D1868" t="s">
        <v>1512</v>
      </c>
      <c r="E1868">
        <v>44</v>
      </c>
      <c r="F1868">
        <v>38</v>
      </c>
      <c r="G1868">
        <v>33</v>
      </c>
      <c r="H1868">
        <v>61</v>
      </c>
      <c r="I1868">
        <v>43</v>
      </c>
      <c r="J1868">
        <v>70</v>
      </c>
      <c r="K1868" t="s">
        <v>2511</v>
      </c>
      <c r="L1868" t="s">
        <v>253</v>
      </c>
      <c r="M1868" t="s">
        <v>251</v>
      </c>
      <c r="N1868">
        <v>6.2299999999999995</v>
      </c>
      <c r="O1868">
        <v>4.04</v>
      </c>
      <c r="R1868">
        <f t="shared" si="126"/>
        <v>6</v>
      </c>
      <c r="S1868">
        <f t="shared" si="127"/>
        <v>4</v>
      </c>
      <c r="T1868">
        <f t="shared" ref="T1868:T1931" si="128">SUM(S1868,R1868)</f>
        <v>10</v>
      </c>
      <c r="U1868" t="s">
        <v>1521</v>
      </c>
      <c r="V1868" t="s">
        <v>1512</v>
      </c>
      <c r="W1868" t="s">
        <v>1472</v>
      </c>
      <c r="X1868" t="s">
        <v>1490</v>
      </c>
      <c r="Y1868" t="s">
        <v>5758</v>
      </c>
      <c r="Z1868" cm="1">
        <f t="array" ref="Z1868">IF(ISBLANK(AK1868),_xlfn.LET(
    _xlpm.nameBeforeSlash, IF(ISNUMBER(SEARCH("/", Y1868)), LEFT(Y1868, SEARCH("/", Y1868)-1), Y1868),
    _xlpm.matchRow, IFERROR(MATCH(_xlpm.nameBeforeSlash, AA:AA, 0), ""),
    _xlpm.difference, IF(_xlpm.matchRow="", "", ABS((R1868 + S1868)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),IF(ISBLANK(Y1868),"","Hidden"))</f>
        <v>15</v>
      </c>
      <c r="AA1868" t="s">
        <v>5759</v>
      </c>
      <c r="AC1868" t="s">
        <v>415</v>
      </c>
      <c r="AD1868" t="str">
        <f>_xlfn.XLOOKUP(AC1868,moves!A:A,moves!B:B)</f>
        <v>electric</v>
      </c>
      <c r="AE1868">
        <f>_xlfn.XLOOKUP(AC1868,moves!A:A,moves!D:D)</f>
        <v>3</v>
      </c>
      <c r="AF1868" t="str">
        <f>_xlfn.XLOOKUP(AC1868,moves!A:A,moves!E:E)</f>
        <v xml:space="preserve"> </v>
      </c>
      <c r="AG1868">
        <v>0</v>
      </c>
      <c r="AH1868">
        <v>0</v>
      </c>
      <c r="AI1868">
        <f t="shared" ref="AI1868:AI1931" si="129">IF(ISNUMBER(SEARCH("Shiny ", AA1868)), 1, 0)</f>
        <v>1</v>
      </c>
      <c r="AJ1868" t="s">
        <v>523</v>
      </c>
      <c r="AL1868">
        <v>0</v>
      </c>
      <c r="AM1868" cm="1">
        <f t="array" ref="AM1868">IF(AL1868=1,1,
   IF(ISTEXT(AK1868),1,
   IF(AO1868&gt;1,AM1867,
   IF(AI1868=1,
      IF(SUMPRODUCT((LEN($Y$2:$Y$4096)-LEN(SUBSTITUTE($Y$2:$Y$4096,AA1868,"")))/LEN(AA1868))&gt;0,2,1),
      IF(
         SUMPRODUCT((LEN($Y$2:$Y$4096)-LEN(SUBSTITUTE($Y$2:$Y$4096,AA1868,"")))/LEN(AA1868))
         - SUMPRODUCT((LEN($Y$2:$Y$4096)-LEN(SUBSTITUTE($Y$2:$Y$4096,"Alolan "&amp;AA1868,"")))/LEN("Alolan "&amp;AA1868))
         - SUMPRODUCT((LEN($Y$2:$Y$4096)-LEN(SUBSTITUTE($Y$2:$Y$4096,"Galarian "&amp;AA1868,"")))/LEN("Galarian "&amp;AA1868))
         - SUMPRODUCT((LEN($Y$2:$Y$4096)-LEN(SUBSTITUTE($Y$2:$Y$4096,"Hisuian "&amp;AA1868,"")))/LEN("Hisuian "&amp;AA1868))
         - SUMPRODUCT((LEN($Y$2:$Y$4096)-LEN(SUBSTITUTE($Y$2:$Y$4096,"Paldean "&amp;AA1868,"")))/LEN("Paldean "&amp;AA1868))
      &gt;0,2,1)
   ))))</f>
        <v>1</v>
      </c>
      <c r="AN1868">
        <v>0</v>
      </c>
      <c r="AO1868">
        <v>0</v>
      </c>
    </row>
    <row r="1869" spans="1:41" x14ac:dyDescent="0.25">
      <c r="A1869">
        <v>695</v>
      </c>
      <c r="B1869" t="s">
        <v>2512</v>
      </c>
      <c r="C1869" t="s">
        <v>1521</v>
      </c>
      <c r="D1869" t="s">
        <v>1512</v>
      </c>
      <c r="E1869">
        <v>62</v>
      </c>
      <c r="F1869">
        <v>55</v>
      </c>
      <c r="G1869">
        <v>52</v>
      </c>
      <c r="H1869">
        <v>109</v>
      </c>
      <c r="I1869">
        <v>94</v>
      </c>
      <c r="J1869">
        <v>109</v>
      </c>
      <c r="K1869" t="s">
        <v>2511</v>
      </c>
      <c r="L1869" t="s">
        <v>253</v>
      </c>
      <c r="M1869" t="s">
        <v>251</v>
      </c>
      <c r="N1869">
        <v>10.36</v>
      </c>
      <c r="O1869">
        <v>6.8599999999999994</v>
      </c>
      <c r="R1869">
        <f t="shared" si="126"/>
        <v>10</v>
      </c>
      <c r="S1869">
        <f t="shared" si="127"/>
        <v>7</v>
      </c>
      <c r="T1869">
        <f t="shared" si="128"/>
        <v>17</v>
      </c>
      <c r="U1869" t="s">
        <v>1521</v>
      </c>
      <c r="V1869" t="s">
        <v>1512</v>
      </c>
      <c r="W1869" t="s">
        <v>1472</v>
      </c>
      <c r="X1869" t="s">
        <v>1490</v>
      </c>
      <c r="Z1869" t="str" cm="1">
        <f t="array" ref="Z1869">IF(ISBLANK(AK1869),_xlfn.LET(
    _xlpm.nameBeforeSlash, IF(ISNUMBER(SEARCH("/", Y1869)), LEFT(Y1869, SEARCH("/", Y1869)-1), Y1869),
    _xlpm.matchRow, IFERROR(MATCH(_xlpm.nameBeforeSlash, AA:AA, 0), ""),
    _xlpm.difference, IF(_xlpm.matchRow="", "", ABS((R1869 + S1869)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),IF(ISBLANK(Y1869),"","Hidden"))</f>
        <v/>
      </c>
      <c r="AA1869" t="s">
        <v>2512</v>
      </c>
      <c r="AC1869" t="s">
        <v>1010</v>
      </c>
      <c r="AD1869" t="str">
        <f>_xlfn.XLOOKUP(AC1869,moves!A:A,moves!B:B)</f>
        <v>electric</v>
      </c>
      <c r="AE1869">
        <f>_xlfn.XLOOKUP(AC1869,moves!A:A,moves!D:D)</f>
        <v>2</v>
      </c>
      <c r="AF1869" t="str">
        <f>_xlfn.XLOOKUP(AC1869,moves!A:A,moves!E:E)</f>
        <v>If all dice rolled are the same: Change the target's next move to the Electric type.</v>
      </c>
      <c r="AG1869">
        <v>0</v>
      </c>
      <c r="AH1869">
        <v>0</v>
      </c>
      <c r="AI1869">
        <f t="shared" si="129"/>
        <v>0</v>
      </c>
      <c r="AJ1869" t="s">
        <v>525</v>
      </c>
      <c r="AL1869">
        <v>0</v>
      </c>
      <c r="AM1869" cm="1">
        <f t="array" ref="AM1869">IF(AL1869=1,1,
   IF(ISTEXT(AK1869),1,
   IF(AO1869&gt;1,AM1868,
   IF(AI1869=1,
      IF(SUMPRODUCT((LEN($Y$2:$Y$4096)-LEN(SUBSTITUTE($Y$2:$Y$4096,AA1869,"")))/LEN(AA1869))&gt;0,2,1),
      IF(
         SUMPRODUCT((LEN($Y$2:$Y$4096)-LEN(SUBSTITUTE($Y$2:$Y$4096,AA1869,"")))/LEN(AA1869))
         - SUMPRODUCT((LEN($Y$2:$Y$4096)-LEN(SUBSTITUTE($Y$2:$Y$4096,"Alolan "&amp;AA1869,"")))/LEN("Alolan "&amp;AA1869))
         - SUMPRODUCT((LEN($Y$2:$Y$4096)-LEN(SUBSTITUTE($Y$2:$Y$4096,"Galarian "&amp;AA1869,"")))/LEN("Galarian "&amp;AA1869))
         - SUMPRODUCT((LEN($Y$2:$Y$4096)-LEN(SUBSTITUTE($Y$2:$Y$4096,"Hisuian "&amp;AA1869,"")))/LEN("Hisuian "&amp;AA1869))
         - SUMPRODUCT((LEN($Y$2:$Y$4096)-LEN(SUBSTITUTE($Y$2:$Y$4096,"Paldean "&amp;AA1869,"")))/LEN("Paldean "&amp;AA1869))
      &gt;0,2,1)
   ))))</f>
        <v>2</v>
      </c>
      <c r="AN1869">
        <v>0</v>
      </c>
      <c r="AO1869">
        <v>0</v>
      </c>
    </row>
    <row r="1870" spans="1:41" x14ac:dyDescent="0.25">
      <c r="A1870" t="s">
        <v>4494</v>
      </c>
      <c r="B1870" t="s">
        <v>2512</v>
      </c>
      <c r="C1870" t="s">
        <v>1521</v>
      </c>
      <c r="D1870" t="s">
        <v>1512</v>
      </c>
      <c r="E1870">
        <v>62</v>
      </c>
      <c r="F1870">
        <v>55</v>
      </c>
      <c r="G1870">
        <v>52</v>
      </c>
      <c r="H1870">
        <v>109</v>
      </c>
      <c r="I1870">
        <v>94</v>
      </c>
      <c r="J1870">
        <v>109</v>
      </c>
      <c r="K1870" t="s">
        <v>2511</v>
      </c>
      <c r="L1870" t="s">
        <v>253</v>
      </c>
      <c r="M1870" t="s">
        <v>251</v>
      </c>
      <c r="N1870">
        <v>10.36</v>
      </c>
      <c r="O1870">
        <v>6.8599999999999994</v>
      </c>
      <c r="R1870">
        <f t="shared" si="126"/>
        <v>10</v>
      </c>
      <c r="S1870">
        <f t="shared" si="127"/>
        <v>7</v>
      </c>
      <c r="T1870">
        <f t="shared" si="128"/>
        <v>17</v>
      </c>
      <c r="U1870" t="s">
        <v>1521</v>
      </c>
      <c r="V1870" t="s">
        <v>1512</v>
      </c>
      <c r="W1870" t="s">
        <v>1472</v>
      </c>
      <c r="X1870" t="s">
        <v>1490</v>
      </c>
      <c r="Z1870" t="str" cm="1">
        <f t="array" ref="Z1870">IF(ISBLANK(AK1870),_xlfn.LET(
    _xlpm.nameBeforeSlash, IF(ISNUMBER(SEARCH("/", Y1870)), LEFT(Y1870, SEARCH("/", Y1870)-1), Y1870),
    _xlpm.matchRow, IFERROR(MATCH(_xlpm.nameBeforeSlash, AA:AA, 0), ""),
    _xlpm.difference, IF(_xlpm.matchRow="", "", ABS((R1870 + S1870)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),IF(ISBLANK(Y1870),"","Hidden"))</f>
        <v/>
      </c>
      <c r="AA1870" t="s">
        <v>5758</v>
      </c>
      <c r="AC1870" t="s">
        <v>1008</v>
      </c>
      <c r="AD1870" t="str">
        <f>_xlfn.XLOOKUP(AC1870,moves!A:A,moves!B:B)</f>
        <v>electric</v>
      </c>
      <c r="AE1870">
        <f>_xlfn.XLOOKUP(AC1870,moves!A:A,moves!D:D)</f>
        <v>3</v>
      </c>
      <c r="AF1870" t="str">
        <f>_xlfn.XLOOKUP(AC1870,moves!A:A,moves!E:E)</f>
        <v>Heal for half the damage dealt, rounded down.</v>
      </c>
      <c r="AG1870">
        <v>0</v>
      </c>
      <c r="AH1870">
        <v>0</v>
      </c>
      <c r="AI1870">
        <f t="shared" si="129"/>
        <v>1</v>
      </c>
      <c r="AJ1870" t="s">
        <v>525</v>
      </c>
      <c r="AL1870">
        <v>0</v>
      </c>
      <c r="AM1870" cm="1">
        <f t="array" ref="AM1870">IF(AL1870=1,1,
   IF(ISTEXT(AK1870),1,
   IF(AO1870&gt;1,AM1869,
   IF(AI1870=1,
      IF(SUMPRODUCT((LEN($Y$2:$Y$4096)-LEN(SUBSTITUTE($Y$2:$Y$4096,AA1870,"")))/LEN(AA1870))&gt;0,2,1),
      IF(
         SUMPRODUCT((LEN($Y$2:$Y$4096)-LEN(SUBSTITUTE($Y$2:$Y$4096,AA1870,"")))/LEN(AA1870))
         - SUMPRODUCT((LEN($Y$2:$Y$4096)-LEN(SUBSTITUTE($Y$2:$Y$4096,"Alolan "&amp;AA1870,"")))/LEN("Alolan "&amp;AA1870))
         - SUMPRODUCT((LEN($Y$2:$Y$4096)-LEN(SUBSTITUTE($Y$2:$Y$4096,"Galarian "&amp;AA1870,"")))/LEN("Galarian "&amp;AA1870))
         - SUMPRODUCT((LEN($Y$2:$Y$4096)-LEN(SUBSTITUTE($Y$2:$Y$4096,"Hisuian "&amp;AA1870,"")))/LEN("Hisuian "&amp;AA1870))
         - SUMPRODUCT((LEN($Y$2:$Y$4096)-LEN(SUBSTITUTE($Y$2:$Y$4096,"Paldean "&amp;AA1870,"")))/LEN("Paldean "&amp;AA1870))
      &gt;0,2,1)
   ))))</f>
        <v>2</v>
      </c>
      <c r="AN1870">
        <v>0</v>
      </c>
      <c r="AO1870">
        <v>0</v>
      </c>
    </row>
    <row r="1871" spans="1:41" x14ac:dyDescent="0.25">
      <c r="A1871">
        <v>700</v>
      </c>
      <c r="B1871" t="s">
        <v>568</v>
      </c>
      <c r="C1871" t="s">
        <v>1536</v>
      </c>
      <c r="D1871"/>
      <c r="E1871">
        <v>95</v>
      </c>
      <c r="F1871">
        <v>65</v>
      </c>
      <c r="G1871">
        <v>65</v>
      </c>
      <c r="H1871">
        <v>110</v>
      </c>
      <c r="I1871">
        <v>130</v>
      </c>
      <c r="J1871">
        <v>60</v>
      </c>
      <c r="K1871" t="s">
        <v>569</v>
      </c>
      <c r="L1871" t="s">
        <v>247</v>
      </c>
      <c r="M1871" t="s">
        <v>249</v>
      </c>
      <c r="N1871">
        <v>8.5500000000000007</v>
      </c>
      <c r="O1871">
        <v>9.65</v>
      </c>
      <c r="R1871">
        <f t="shared" si="126"/>
        <v>9</v>
      </c>
      <c r="S1871">
        <f t="shared" si="127"/>
        <v>10</v>
      </c>
      <c r="T1871">
        <f t="shared" si="128"/>
        <v>19</v>
      </c>
      <c r="U1871" t="s">
        <v>1536</v>
      </c>
      <c r="V1871" t="s">
        <v>1512</v>
      </c>
      <c r="W1871" t="s">
        <v>1472</v>
      </c>
      <c r="X1871" t="s">
        <v>1524</v>
      </c>
      <c r="Z1871" t="str" cm="1">
        <f t="array" ref="Z1871">IF(ISBLANK(AK1871),_xlfn.LET(
    _xlpm.nameBeforeSlash, IF(ISNUMBER(SEARCH("/", Y1871)), LEFT(Y1871, SEARCH("/", Y1871)-1), Y1871),
    _xlpm.matchRow, IFERROR(MATCH(_xlpm.nameBeforeSlash, AA:AA, 0), ""),
    _xlpm.difference, IF(_xlpm.matchRow="", "", ABS((R1871 + S1871)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),IF(ISBLANK(Y1871),"","Hidden"))</f>
        <v/>
      </c>
      <c r="AA1871" t="s">
        <v>568</v>
      </c>
      <c r="AC1871" t="s">
        <v>468</v>
      </c>
      <c r="AD1871" t="str">
        <f>_xlfn.XLOOKUP(AC1871,moves!A:A,moves!B:B)</f>
        <v>fairy</v>
      </c>
      <c r="AE1871">
        <f>_xlfn.XLOOKUP(AC1871,moves!A:A,moves!D:D)</f>
        <v>5</v>
      </c>
      <c r="AF1871" t="str">
        <f>_xlfn.XLOOKUP(AC1871,moves!A:A,moves!E:E)</f>
        <v>If 2 or more status symbols are rolled: Inflict the Drowsy status on the target.</v>
      </c>
      <c r="AG1871">
        <v>0</v>
      </c>
      <c r="AH1871">
        <v>0</v>
      </c>
      <c r="AI1871">
        <f t="shared" si="129"/>
        <v>0</v>
      </c>
      <c r="AJ1871" t="s">
        <v>525</v>
      </c>
      <c r="AL1871">
        <v>0</v>
      </c>
      <c r="AM1871" cm="1">
        <f t="array" ref="AM1871">IF(AL1871=1,1,
   IF(ISTEXT(AK1871),1,
   IF(AO1871&gt;1,AM1870,
   IF(AI1871=1,
      IF(SUMPRODUCT((LEN($Y$2:$Y$4096)-LEN(SUBSTITUTE($Y$2:$Y$4096,AA1871,"")))/LEN(AA1871))&gt;0,2,1),
      IF(
         SUMPRODUCT((LEN($Y$2:$Y$4096)-LEN(SUBSTITUTE($Y$2:$Y$4096,AA1871,"")))/LEN(AA1871))
         - SUMPRODUCT((LEN($Y$2:$Y$4096)-LEN(SUBSTITUTE($Y$2:$Y$4096,"Alolan "&amp;AA1871,"")))/LEN("Alolan "&amp;AA1871))
         - SUMPRODUCT((LEN($Y$2:$Y$4096)-LEN(SUBSTITUTE($Y$2:$Y$4096,"Galarian "&amp;AA1871,"")))/LEN("Galarian "&amp;AA1871))
         - SUMPRODUCT((LEN($Y$2:$Y$4096)-LEN(SUBSTITUTE($Y$2:$Y$4096,"Hisuian "&amp;AA1871,"")))/LEN("Hisuian "&amp;AA1871))
         - SUMPRODUCT((LEN($Y$2:$Y$4096)-LEN(SUBSTITUTE($Y$2:$Y$4096,"Paldean "&amp;AA1871,"")))/LEN("Paldean "&amp;AA1871))
      &gt;0,2,1)
   ))))</f>
        <v>2</v>
      </c>
      <c r="AN1871">
        <v>0</v>
      </c>
      <c r="AO1871">
        <v>0</v>
      </c>
    </row>
    <row r="1872" spans="1:41" x14ac:dyDescent="0.25">
      <c r="A1872" t="s">
        <v>4495</v>
      </c>
      <c r="B1872" t="s">
        <v>568</v>
      </c>
      <c r="C1872" t="s">
        <v>1536</v>
      </c>
      <c r="D1872"/>
      <c r="E1872">
        <v>95</v>
      </c>
      <c r="F1872">
        <v>65</v>
      </c>
      <c r="G1872">
        <v>65</v>
      </c>
      <c r="H1872">
        <v>110</v>
      </c>
      <c r="I1872">
        <v>130</v>
      </c>
      <c r="J1872">
        <v>60</v>
      </c>
      <c r="K1872" t="s">
        <v>569</v>
      </c>
      <c r="L1872" t="s">
        <v>247</v>
      </c>
      <c r="M1872" t="s">
        <v>249</v>
      </c>
      <c r="N1872">
        <v>8.5500000000000007</v>
      </c>
      <c r="O1872">
        <v>9.65</v>
      </c>
      <c r="R1872">
        <f t="shared" si="126"/>
        <v>9</v>
      </c>
      <c r="S1872">
        <f t="shared" si="127"/>
        <v>10</v>
      </c>
      <c r="T1872">
        <f t="shared" si="128"/>
        <v>19</v>
      </c>
      <c r="U1872" t="s">
        <v>1536</v>
      </c>
      <c r="V1872" t="s">
        <v>1512</v>
      </c>
      <c r="W1872" t="s">
        <v>1472</v>
      </c>
      <c r="X1872" t="s">
        <v>1524</v>
      </c>
      <c r="Z1872" t="str" cm="1">
        <f t="array" ref="Z1872">IF(ISBLANK(AK1872),_xlfn.LET(
    _xlpm.nameBeforeSlash, IF(ISNUMBER(SEARCH("/", Y1872)), LEFT(Y1872, SEARCH("/", Y1872)-1), Y1872),
    _xlpm.matchRow, IFERROR(MATCH(_xlpm.nameBeforeSlash, AA:AA, 0), ""),
    _xlpm.difference, IF(_xlpm.matchRow="", "", ABS((R1872 + S1872)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),IF(ISBLANK(Y1872),"","Hidden"))</f>
        <v/>
      </c>
      <c r="AA1872" t="s">
        <v>5760</v>
      </c>
      <c r="AC1872" t="s">
        <v>6728</v>
      </c>
      <c r="AD1872" t="str">
        <f>_xlfn.XLOOKUP(AC1872,moves!A:A,moves!B:B)</f>
        <v>fairy</v>
      </c>
      <c r="AE1872">
        <f>_xlfn.XLOOKUP(AC1872,moves!A:A,moves!D:D)</f>
        <v>4</v>
      </c>
      <c r="AF1872" t="str">
        <f>_xlfn.XLOOKUP(AC1872,moves!A:A,moves!E:E)</f>
        <v>Once per battle: Choose a move the target knows. The target may no longer use that move.</v>
      </c>
      <c r="AG1872">
        <v>0</v>
      </c>
      <c r="AH1872">
        <v>0</v>
      </c>
      <c r="AI1872">
        <f t="shared" si="129"/>
        <v>1</v>
      </c>
      <c r="AJ1872" t="s">
        <v>525</v>
      </c>
      <c r="AL1872">
        <v>0</v>
      </c>
      <c r="AM1872" cm="1">
        <f t="array" ref="AM1872">IF(AL1872=1,1,
   IF(ISTEXT(AK1872),1,
   IF(AO1872&gt;1,AM1871,
   IF(AI1872=1,
      IF(SUMPRODUCT((LEN($Y$2:$Y$4096)-LEN(SUBSTITUTE($Y$2:$Y$4096,AA1872,"")))/LEN(AA1872))&gt;0,2,1),
      IF(
         SUMPRODUCT((LEN($Y$2:$Y$4096)-LEN(SUBSTITUTE($Y$2:$Y$4096,AA1872,"")))/LEN(AA1872))
         - SUMPRODUCT((LEN($Y$2:$Y$4096)-LEN(SUBSTITUTE($Y$2:$Y$4096,"Alolan "&amp;AA1872,"")))/LEN("Alolan "&amp;AA1872))
         - SUMPRODUCT((LEN($Y$2:$Y$4096)-LEN(SUBSTITUTE($Y$2:$Y$4096,"Galarian "&amp;AA1872,"")))/LEN("Galarian "&amp;AA1872))
         - SUMPRODUCT((LEN($Y$2:$Y$4096)-LEN(SUBSTITUTE($Y$2:$Y$4096,"Hisuian "&amp;AA1872,"")))/LEN("Hisuian "&amp;AA1872))
         - SUMPRODUCT((LEN($Y$2:$Y$4096)-LEN(SUBSTITUTE($Y$2:$Y$4096,"Paldean "&amp;AA1872,"")))/LEN("Paldean "&amp;AA1872))
      &gt;0,2,1)
   ))))</f>
        <v>2</v>
      </c>
      <c r="AN1872">
        <v>0</v>
      </c>
      <c r="AO1872">
        <v>0</v>
      </c>
    </row>
    <row r="1873" spans="1:41" x14ac:dyDescent="0.25">
      <c r="A1873">
        <v>701</v>
      </c>
      <c r="B1873" t="s">
        <v>2520</v>
      </c>
      <c r="C1873" t="s">
        <v>1492</v>
      </c>
      <c r="D1873" t="s">
        <v>1481</v>
      </c>
      <c r="E1873">
        <v>78</v>
      </c>
      <c r="F1873">
        <v>92</v>
      </c>
      <c r="G1873">
        <v>75</v>
      </c>
      <c r="H1873">
        <v>74</v>
      </c>
      <c r="I1873">
        <v>63</v>
      </c>
      <c r="J1873">
        <v>118</v>
      </c>
      <c r="K1873" t="s">
        <v>2521</v>
      </c>
      <c r="L1873" t="s">
        <v>250</v>
      </c>
      <c r="M1873" t="s">
        <v>251</v>
      </c>
      <c r="N1873">
        <v>10.06</v>
      </c>
      <c r="O1873">
        <v>7.26</v>
      </c>
      <c r="R1873">
        <f t="shared" si="126"/>
        <v>10</v>
      </c>
      <c r="S1873">
        <f t="shared" si="127"/>
        <v>7</v>
      </c>
      <c r="T1873">
        <f t="shared" si="128"/>
        <v>17</v>
      </c>
      <c r="U1873" t="s">
        <v>1492</v>
      </c>
      <c r="V1873" t="s">
        <v>1481</v>
      </c>
      <c r="W1873" t="s">
        <v>1499</v>
      </c>
      <c r="X1873" t="s">
        <v>1471</v>
      </c>
      <c r="Z1873" t="str" cm="1">
        <f t="array" ref="Z1873">IF(ISBLANK(AK1873),_xlfn.LET(
    _xlpm.nameBeforeSlash, IF(ISNUMBER(SEARCH("/", Y1873)), LEFT(Y1873, SEARCH("/", Y1873)-1), Y1873),
    _xlpm.matchRow, IFERROR(MATCH(_xlpm.nameBeforeSlash, AA:AA, 0), ""),
    _xlpm.difference, IF(_xlpm.matchRow="", "", ABS((R1873 + S1873)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),IF(ISBLANK(Y1873),"","Hidden"))</f>
        <v/>
      </c>
      <c r="AA1873" t="s">
        <v>2520</v>
      </c>
      <c r="AC1873" t="s">
        <v>1049</v>
      </c>
      <c r="AD1873" t="str">
        <f>_xlfn.XLOOKUP(AC1873,moves!A:A,moves!B:B)</f>
        <v>fighting</v>
      </c>
      <c r="AE1873">
        <f>_xlfn.XLOOKUP(AC1873,moves!A:A,moves!D:D)</f>
        <v>4</v>
      </c>
      <c r="AF1873" t="str">
        <f>_xlfn.XLOOKUP(AC1873,moves!A:A,moves!E:E)</f>
        <v>The type of this move may be changed to Flying.</v>
      </c>
      <c r="AG1873">
        <v>0</v>
      </c>
      <c r="AH1873">
        <v>0</v>
      </c>
      <c r="AI1873">
        <f t="shared" si="129"/>
        <v>0</v>
      </c>
      <c r="AJ1873" t="s">
        <v>525</v>
      </c>
      <c r="AL1873">
        <v>0</v>
      </c>
      <c r="AM1873" cm="1">
        <f t="array" ref="AM1873">IF(AL1873=1,1,
   IF(ISTEXT(AK1873),1,
   IF(AO1873&gt;1,AM1872,
   IF(AI1873=1,
      IF(SUMPRODUCT((LEN($Y$2:$Y$4096)-LEN(SUBSTITUTE($Y$2:$Y$4096,AA1873,"")))/LEN(AA1873))&gt;0,2,1),
      IF(
         SUMPRODUCT((LEN($Y$2:$Y$4096)-LEN(SUBSTITUTE($Y$2:$Y$4096,AA1873,"")))/LEN(AA1873))
         - SUMPRODUCT((LEN($Y$2:$Y$4096)-LEN(SUBSTITUTE($Y$2:$Y$4096,"Alolan "&amp;AA1873,"")))/LEN("Alolan "&amp;AA1873))
         - SUMPRODUCT((LEN($Y$2:$Y$4096)-LEN(SUBSTITUTE($Y$2:$Y$4096,"Galarian "&amp;AA1873,"")))/LEN("Galarian "&amp;AA1873))
         - SUMPRODUCT((LEN($Y$2:$Y$4096)-LEN(SUBSTITUTE($Y$2:$Y$4096,"Hisuian "&amp;AA1873,"")))/LEN("Hisuian "&amp;AA1873))
         - SUMPRODUCT((LEN($Y$2:$Y$4096)-LEN(SUBSTITUTE($Y$2:$Y$4096,"Paldean "&amp;AA1873,"")))/LEN("Paldean "&amp;AA1873))
      &gt;0,2,1)
   ))))</f>
        <v>1</v>
      </c>
      <c r="AN1873">
        <v>0</v>
      </c>
      <c r="AO1873">
        <v>0</v>
      </c>
    </row>
    <row r="1874" spans="1:41" x14ac:dyDescent="0.25">
      <c r="A1874" t="s">
        <v>4496</v>
      </c>
      <c r="B1874" t="s">
        <v>2520</v>
      </c>
      <c r="C1874" t="s">
        <v>1492</v>
      </c>
      <c r="D1874" t="s">
        <v>1481</v>
      </c>
      <c r="E1874">
        <v>78</v>
      </c>
      <c r="F1874">
        <v>92</v>
      </c>
      <c r="G1874">
        <v>75</v>
      </c>
      <c r="H1874">
        <v>74</v>
      </c>
      <c r="I1874">
        <v>63</v>
      </c>
      <c r="J1874">
        <v>118</v>
      </c>
      <c r="K1874" t="s">
        <v>2521</v>
      </c>
      <c r="L1874" t="s">
        <v>250</v>
      </c>
      <c r="M1874" t="s">
        <v>251</v>
      </c>
      <c r="N1874">
        <v>10.06</v>
      </c>
      <c r="O1874">
        <v>7.26</v>
      </c>
      <c r="R1874">
        <f t="shared" si="126"/>
        <v>10</v>
      </c>
      <c r="S1874">
        <f t="shared" si="127"/>
        <v>7</v>
      </c>
      <c r="T1874">
        <f t="shared" si="128"/>
        <v>17</v>
      </c>
      <c r="U1874" t="s">
        <v>1492</v>
      </c>
      <c r="V1874" t="s">
        <v>1481</v>
      </c>
      <c r="W1874" t="s">
        <v>1499</v>
      </c>
      <c r="X1874" t="s">
        <v>1471</v>
      </c>
      <c r="Z1874" t="str" cm="1">
        <f t="array" ref="Z1874">IF(ISBLANK(AK1874),_xlfn.LET(
    _xlpm.nameBeforeSlash, IF(ISNUMBER(SEARCH("/", Y1874)), LEFT(Y1874, SEARCH("/", Y1874)-1), Y1874),
    _xlpm.matchRow, IFERROR(MATCH(_xlpm.nameBeforeSlash, AA:AA, 0), ""),
    _xlpm.difference, IF(_xlpm.matchRow="", "", ABS((R1874 + S1874)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),IF(ISBLANK(Y1874),"","Hidden"))</f>
        <v/>
      </c>
      <c r="AA1874" t="s">
        <v>5761</v>
      </c>
      <c r="AC1874" t="s">
        <v>490</v>
      </c>
      <c r="AD1874" t="str">
        <f>_xlfn.XLOOKUP(AC1874,moves!A:A,moves!B:B)</f>
        <v>fighting</v>
      </c>
      <c r="AE1874">
        <f>_xlfn.XLOOKUP(AC1874,moves!A:A,moves!D:D)</f>
        <v>5</v>
      </c>
      <c r="AF1874" t="str">
        <f>_xlfn.XLOOKUP(AC1874,moves!A:A,moves!E:E)</f>
        <v xml:space="preserve">Deals 4 extra damage to Flying-type Pokémon. For each status symbol rolled: The user takes 1 damage. </v>
      </c>
      <c r="AG1874">
        <v>0</v>
      </c>
      <c r="AH1874">
        <v>0</v>
      </c>
      <c r="AI1874">
        <f t="shared" si="129"/>
        <v>1</v>
      </c>
      <c r="AJ1874" t="s">
        <v>525</v>
      </c>
      <c r="AL1874">
        <v>0</v>
      </c>
      <c r="AM1874" cm="1">
        <f t="array" ref="AM1874">IF(AL1874=1,1,
   IF(ISTEXT(AK1874),1,
   IF(AO1874&gt;1,AM1873,
   IF(AI1874=1,
      IF(SUMPRODUCT((LEN($Y$2:$Y$4096)-LEN(SUBSTITUTE($Y$2:$Y$4096,AA1874,"")))/LEN(AA1874))&gt;0,2,1),
      IF(
         SUMPRODUCT((LEN($Y$2:$Y$4096)-LEN(SUBSTITUTE($Y$2:$Y$4096,AA1874,"")))/LEN(AA1874))
         - SUMPRODUCT((LEN($Y$2:$Y$4096)-LEN(SUBSTITUTE($Y$2:$Y$4096,"Alolan "&amp;AA1874,"")))/LEN("Alolan "&amp;AA1874))
         - SUMPRODUCT((LEN($Y$2:$Y$4096)-LEN(SUBSTITUTE($Y$2:$Y$4096,"Galarian "&amp;AA1874,"")))/LEN("Galarian "&amp;AA1874))
         - SUMPRODUCT((LEN($Y$2:$Y$4096)-LEN(SUBSTITUTE($Y$2:$Y$4096,"Hisuian "&amp;AA1874,"")))/LEN("Hisuian "&amp;AA1874))
         - SUMPRODUCT((LEN($Y$2:$Y$4096)-LEN(SUBSTITUTE($Y$2:$Y$4096,"Paldean "&amp;AA1874,"")))/LEN("Paldean "&amp;AA1874))
      &gt;0,2,1)
   ))))</f>
        <v>1</v>
      </c>
      <c r="AN1874">
        <v>0</v>
      </c>
      <c r="AO1874">
        <v>0</v>
      </c>
    </row>
    <row r="1875" spans="1:41" x14ac:dyDescent="0.25">
      <c r="A1875">
        <v>702</v>
      </c>
      <c r="B1875" t="s">
        <v>2522</v>
      </c>
      <c r="C1875" t="s">
        <v>1521</v>
      </c>
      <c r="D1875" t="s">
        <v>1536</v>
      </c>
      <c r="E1875">
        <v>67</v>
      </c>
      <c r="F1875">
        <v>58</v>
      </c>
      <c r="G1875">
        <v>57</v>
      </c>
      <c r="H1875">
        <v>81</v>
      </c>
      <c r="I1875">
        <v>67</v>
      </c>
      <c r="J1875">
        <v>101</v>
      </c>
      <c r="K1875" t="s">
        <v>2523</v>
      </c>
      <c r="L1875" t="s">
        <v>250</v>
      </c>
      <c r="M1875" t="s">
        <v>249</v>
      </c>
      <c r="N1875">
        <v>8.67</v>
      </c>
      <c r="O1875">
        <v>6.4</v>
      </c>
      <c r="R1875">
        <f t="shared" si="126"/>
        <v>9</v>
      </c>
      <c r="S1875">
        <f t="shared" si="127"/>
        <v>6</v>
      </c>
      <c r="T1875">
        <f t="shared" si="128"/>
        <v>15</v>
      </c>
      <c r="U1875" t="s">
        <v>1521</v>
      </c>
      <c r="V1875" t="s">
        <v>1536</v>
      </c>
      <c r="W1875" t="s">
        <v>1512</v>
      </c>
      <c r="X1875" t="s">
        <v>1468</v>
      </c>
      <c r="Z1875" t="str" cm="1">
        <f t="array" ref="Z1875">IF(ISBLANK(AK1875),_xlfn.LET(
    _xlpm.nameBeforeSlash, IF(ISNUMBER(SEARCH("/", Y1875)), LEFT(Y1875, SEARCH("/", Y1875)-1), Y1875),
    _xlpm.matchRow, IFERROR(MATCH(_xlpm.nameBeforeSlash, AA:AA, 0), ""),
    _xlpm.difference, IF(_xlpm.matchRow="", "", ABS((R1875 + S1875)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),IF(ISBLANK(Y1875),"","Hidden"))</f>
        <v/>
      </c>
      <c r="AA1875" t="s">
        <v>2522</v>
      </c>
      <c r="AC1875" t="s">
        <v>415</v>
      </c>
      <c r="AD1875" t="str">
        <f>_xlfn.XLOOKUP(AC1875,moves!A:A,moves!B:B)</f>
        <v>electric</v>
      </c>
      <c r="AE1875">
        <f>_xlfn.XLOOKUP(AC1875,moves!A:A,moves!D:D)</f>
        <v>3</v>
      </c>
      <c r="AF1875" t="str">
        <f>_xlfn.XLOOKUP(AC1875,moves!A:A,moves!E:E)</f>
        <v xml:space="preserve"> </v>
      </c>
      <c r="AG1875">
        <v>0</v>
      </c>
      <c r="AH1875">
        <v>0</v>
      </c>
      <c r="AI1875">
        <f t="shared" si="129"/>
        <v>0</v>
      </c>
      <c r="AJ1875" t="s">
        <v>524</v>
      </c>
      <c r="AL1875">
        <v>0</v>
      </c>
      <c r="AM1875" cm="1">
        <f t="array" ref="AM1875">IF(AL1875=1,1,
   IF(ISTEXT(AK1875),1,
   IF(AO1875&gt;1,AM1874,
   IF(AI1875=1,
      IF(SUMPRODUCT((LEN($Y$2:$Y$4096)-LEN(SUBSTITUTE($Y$2:$Y$4096,AA1875,"")))/LEN(AA1875))&gt;0,2,1),
      IF(
         SUMPRODUCT((LEN($Y$2:$Y$4096)-LEN(SUBSTITUTE($Y$2:$Y$4096,AA1875,"")))/LEN(AA1875))
         - SUMPRODUCT((LEN($Y$2:$Y$4096)-LEN(SUBSTITUTE($Y$2:$Y$4096,"Alolan "&amp;AA1875,"")))/LEN("Alolan "&amp;AA1875))
         - SUMPRODUCT((LEN($Y$2:$Y$4096)-LEN(SUBSTITUTE($Y$2:$Y$4096,"Galarian "&amp;AA1875,"")))/LEN("Galarian "&amp;AA1875))
         - SUMPRODUCT((LEN($Y$2:$Y$4096)-LEN(SUBSTITUTE($Y$2:$Y$4096,"Hisuian "&amp;AA1875,"")))/LEN("Hisuian "&amp;AA1875))
         - SUMPRODUCT((LEN($Y$2:$Y$4096)-LEN(SUBSTITUTE($Y$2:$Y$4096,"Paldean "&amp;AA1875,"")))/LEN("Paldean "&amp;AA1875))
      &gt;0,2,1)
   ))))</f>
        <v>1</v>
      </c>
      <c r="AN1875">
        <v>0</v>
      </c>
      <c r="AO1875">
        <v>0</v>
      </c>
    </row>
    <row r="1876" spans="1:41" x14ac:dyDescent="0.25">
      <c r="A1876" t="s">
        <v>4497</v>
      </c>
      <c r="B1876" t="s">
        <v>2522</v>
      </c>
      <c r="C1876" t="s">
        <v>1521</v>
      </c>
      <c r="D1876" t="s">
        <v>1536</v>
      </c>
      <c r="E1876">
        <v>67</v>
      </c>
      <c r="F1876">
        <v>58</v>
      </c>
      <c r="G1876">
        <v>57</v>
      </c>
      <c r="H1876">
        <v>81</v>
      </c>
      <c r="I1876">
        <v>67</v>
      </c>
      <c r="J1876">
        <v>101</v>
      </c>
      <c r="K1876" t="s">
        <v>2523</v>
      </c>
      <c r="L1876" t="s">
        <v>250</v>
      </c>
      <c r="M1876" t="s">
        <v>249</v>
      </c>
      <c r="N1876">
        <v>8.67</v>
      </c>
      <c r="O1876">
        <v>6.4</v>
      </c>
      <c r="R1876">
        <f t="shared" si="126"/>
        <v>9</v>
      </c>
      <c r="S1876">
        <f t="shared" si="127"/>
        <v>6</v>
      </c>
      <c r="T1876">
        <f t="shared" si="128"/>
        <v>15</v>
      </c>
      <c r="U1876" t="s">
        <v>1521</v>
      </c>
      <c r="V1876" t="s">
        <v>1536</v>
      </c>
      <c r="W1876" t="s">
        <v>1512</v>
      </c>
      <c r="X1876" t="s">
        <v>1468</v>
      </c>
      <c r="Z1876" t="str" cm="1">
        <f t="array" ref="Z1876">IF(ISBLANK(AK1876),_xlfn.LET(
    _xlpm.nameBeforeSlash, IF(ISNUMBER(SEARCH("/", Y1876)), LEFT(Y1876, SEARCH("/", Y1876)-1), Y1876),
    _xlpm.matchRow, IFERROR(MATCH(_xlpm.nameBeforeSlash, AA:AA, 0), ""),
    _xlpm.difference, IF(_xlpm.matchRow="", "", ABS((R1876 + S1876)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),IF(ISBLANK(Y1876),"","Hidden"))</f>
        <v/>
      </c>
      <c r="AA1876" t="s">
        <v>5762</v>
      </c>
      <c r="AC1876" t="s">
        <v>442</v>
      </c>
      <c r="AD1876" t="str">
        <f>_xlfn.XLOOKUP(AC1876,moves!A:A,moves!B:B)</f>
        <v>fairy</v>
      </c>
      <c r="AE1876">
        <f>_xlfn.XLOOKUP(AC1876,moves!A:A,moves!D:D)</f>
        <v>4</v>
      </c>
      <c r="AF1876" t="str">
        <f>_xlfn.XLOOKUP(AC1876,moves!A:A,moves!E:E)</f>
        <v>When the target next attacks: Remove 1 regular hit from the roll.</v>
      </c>
      <c r="AG1876">
        <v>0</v>
      </c>
      <c r="AH1876">
        <v>0</v>
      </c>
      <c r="AI1876">
        <f t="shared" si="129"/>
        <v>1</v>
      </c>
      <c r="AJ1876" t="s">
        <v>524</v>
      </c>
      <c r="AL1876">
        <v>0</v>
      </c>
      <c r="AM1876" cm="1">
        <f t="array" ref="AM1876">IF(AL1876=1,1,
   IF(ISTEXT(AK1876),1,
   IF(AO1876&gt;1,AM1875,
   IF(AI1876=1,
      IF(SUMPRODUCT((LEN($Y$2:$Y$4096)-LEN(SUBSTITUTE($Y$2:$Y$4096,AA1876,"")))/LEN(AA1876))&gt;0,2,1),
      IF(
         SUMPRODUCT((LEN($Y$2:$Y$4096)-LEN(SUBSTITUTE($Y$2:$Y$4096,AA1876,"")))/LEN(AA1876))
         - SUMPRODUCT((LEN($Y$2:$Y$4096)-LEN(SUBSTITUTE($Y$2:$Y$4096,"Alolan "&amp;AA1876,"")))/LEN("Alolan "&amp;AA1876))
         - SUMPRODUCT((LEN($Y$2:$Y$4096)-LEN(SUBSTITUTE($Y$2:$Y$4096,"Galarian "&amp;AA1876,"")))/LEN("Galarian "&amp;AA1876))
         - SUMPRODUCT((LEN($Y$2:$Y$4096)-LEN(SUBSTITUTE($Y$2:$Y$4096,"Hisuian "&amp;AA1876,"")))/LEN("Hisuian "&amp;AA1876))
         - SUMPRODUCT((LEN($Y$2:$Y$4096)-LEN(SUBSTITUTE($Y$2:$Y$4096,"Paldean "&amp;AA1876,"")))/LEN("Paldean "&amp;AA1876))
      &gt;0,2,1)
   ))))</f>
        <v>1</v>
      </c>
      <c r="AN1876">
        <v>0</v>
      </c>
      <c r="AO1876">
        <v>0</v>
      </c>
    </row>
    <row r="1877" spans="1:41" x14ac:dyDescent="0.25">
      <c r="A1877">
        <v>703</v>
      </c>
      <c r="B1877" t="s">
        <v>892</v>
      </c>
      <c r="C1877" t="s">
        <v>1546</v>
      </c>
      <c r="D1877" t="s">
        <v>1536</v>
      </c>
      <c r="E1877">
        <v>50</v>
      </c>
      <c r="F1877">
        <v>50</v>
      </c>
      <c r="G1877">
        <v>150</v>
      </c>
      <c r="H1877">
        <v>50</v>
      </c>
      <c r="I1877">
        <v>150</v>
      </c>
      <c r="J1877">
        <v>50</v>
      </c>
      <c r="K1877" t="s">
        <v>893</v>
      </c>
      <c r="L1877" t="s">
        <v>253</v>
      </c>
      <c r="M1877" t="s">
        <v>248</v>
      </c>
      <c r="N1877">
        <v>5</v>
      </c>
      <c r="O1877">
        <v>11</v>
      </c>
      <c r="R1877">
        <f t="shared" si="126"/>
        <v>5</v>
      </c>
      <c r="S1877">
        <f t="shared" si="127"/>
        <v>11</v>
      </c>
      <c r="T1877">
        <f t="shared" si="128"/>
        <v>16</v>
      </c>
      <c r="U1877" t="s">
        <v>1546</v>
      </c>
      <c r="V1877" t="s">
        <v>1536</v>
      </c>
      <c r="W1877" t="s">
        <v>1472</v>
      </c>
      <c r="X1877" t="s">
        <v>1514</v>
      </c>
      <c r="Z1877" t="str" cm="1">
        <f t="array" ref="Z1877">IF(ISBLANK(AK1877),_xlfn.LET(
    _xlpm.nameBeforeSlash, IF(ISNUMBER(SEARCH("/", Y1877)), LEFT(Y1877, SEARCH("/", Y1877)-1), Y1877),
    _xlpm.matchRow, IFERROR(MATCH(_xlpm.nameBeforeSlash, AA:AA, 0), ""),
    _xlpm.difference, IF(_xlpm.matchRow="", "", ABS((R1877 + S1877)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),IF(ISBLANK(Y1877),"","Hidden"))</f>
        <v/>
      </c>
      <c r="AA1877" t="s">
        <v>892</v>
      </c>
      <c r="AC1877" t="s">
        <v>1342</v>
      </c>
      <c r="AD1877" t="str">
        <f>_xlfn.XLOOKUP(AC1877,moves!A:A,moves!B:B)</f>
        <v>rock</v>
      </c>
      <c r="AE1877">
        <f>_xlfn.XLOOKUP(AC1877,moves!A:A,moves!D:D)</f>
        <v>3</v>
      </c>
      <c r="AF1877" t="str">
        <f>_xlfn.XLOOKUP(AC1877,moves!A:A,moves!E:E)</f>
        <v xml:space="preserve"> </v>
      </c>
      <c r="AG1877">
        <v>0</v>
      </c>
      <c r="AH1877">
        <v>0</v>
      </c>
      <c r="AI1877">
        <f t="shared" si="129"/>
        <v>0</v>
      </c>
      <c r="AJ1877" t="s">
        <v>524</v>
      </c>
      <c r="AL1877">
        <v>0</v>
      </c>
      <c r="AM1877" cm="1">
        <f t="array" ref="AM1877">IF(AL1877=1,1,
   IF(ISTEXT(AK1877),1,
   IF(AO1877&gt;1,AM1876,
   IF(AI1877=1,
      IF(SUMPRODUCT((LEN($Y$2:$Y$4096)-LEN(SUBSTITUTE($Y$2:$Y$4096,AA1877,"")))/LEN(AA1877))&gt;0,2,1),
      IF(
         SUMPRODUCT((LEN($Y$2:$Y$4096)-LEN(SUBSTITUTE($Y$2:$Y$4096,AA1877,"")))/LEN(AA1877))
         - SUMPRODUCT((LEN($Y$2:$Y$4096)-LEN(SUBSTITUTE($Y$2:$Y$4096,"Alolan "&amp;AA1877,"")))/LEN("Alolan "&amp;AA1877))
         - SUMPRODUCT((LEN($Y$2:$Y$4096)-LEN(SUBSTITUTE($Y$2:$Y$4096,"Galarian "&amp;AA1877,"")))/LEN("Galarian "&amp;AA1877))
         - SUMPRODUCT((LEN($Y$2:$Y$4096)-LEN(SUBSTITUTE($Y$2:$Y$4096,"Hisuian "&amp;AA1877,"")))/LEN("Hisuian "&amp;AA1877))
         - SUMPRODUCT((LEN($Y$2:$Y$4096)-LEN(SUBSTITUTE($Y$2:$Y$4096,"Paldean "&amp;AA1877,"")))/LEN("Paldean "&amp;AA1877))
      &gt;0,2,1)
   ))))</f>
        <v>1</v>
      </c>
      <c r="AN1877">
        <v>0</v>
      </c>
      <c r="AO1877">
        <v>0</v>
      </c>
    </row>
    <row r="1878" spans="1:41" x14ac:dyDescent="0.25">
      <c r="A1878" t="s">
        <v>4498</v>
      </c>
      <c r="B1878" t="s">
        <v>892</v>
      </c>
      <c r="C1878" t="s">
        <v>1546</v>
      </c>
      <c r="D1878" t="s">
        <v>1536</v>
      </c>
      <c r="E1878">
        <v>50</v>
      </c>
      <c r="F1878">
        <v>50</v>
      </c>
      <c r="G1878">
        <v>150</v>
      </c>
      <c r="H1878">
        <v>50</v>
      </c>
      <c r="I1878">
        <v>150</v>
      </c>
      <c r="J1878">
        <v>50</v>
      </c>
      <c r="K1878" t="s">
        <v>893</v>
      </c>
      <c r="L1878" t="s">
        <v>253</v>
      </c>
      <c r="M1878" t="s">
        <v>248</v>
      </c>
      <c r="N1878">
        <v>5</v>
      </c>
      <c r="O1878">
        <v>11</v>
      </c>
      <c r="R1878">
        <f t="shared" si="126"/>
        <v>5</v>
      </c>
      <c r="S1878">
        <f t="shared" si="127"/>
        <v>11</v>
      </c>
      <c r="T1878">
        <f t="shared" si="128"/>
        <v>16</v>
      </c>
      <c r="U1878" t="s">
        <v>1546</v>
      </c>
      <c r="V1878" t="s">
        <v>1536</v>
      </c>
      <c r="W1878" t="s">
        <v>1472</v>
      </c>
      <c r="X1878" t="s">
        <v>1514</v>
      </c>
      <c r="Z1878" t="str" cm="1">
        <f t="array" ref="Z1878">IF(ISBLANK(AK1878),_xlfn.LET(
    _xlpm.nameBeforeSlash, IF(ISNUMBER(SEARCH("/", Y1878)), LEFT(Y1878, SEARCH("/", Y1878)-1), Y1878),
    _xlpm.matchRow, IFERROR(MATCH(_xlpm.nameBeforeSlash, AA:AA, 0), ""),
    _xlpm.difference, IF(_xlpm.matchRow="", "", ABS((R1878 + S1878)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),IF(ISBLANK(Y1878),"","Hidden"))</f>
        <v/>
      </c>
      <c r="AA1878" t="s">
        <v>5763</v>
      </c>
      <c r="AC1878" t="s">
        <v>432</v>
      </c>
      <c r="AD1878" t="str">
        <f>_xlfn.XLOOKUP(AC1878,moves!A:A,moves!B:B)</f>
        <v>rock</v>
      </c>
      <c r="AE1878">
        <f>_xlfn.XLOOKUP(AC1878,moves!A:A,moves!D:D)</f>
        <v>5</v>
      </c>
      <c r="AF1878" t="str">
        <f>_xlfn.XLOOKUP(AC1878,moves!A:A,moves!E:E)</f>
        <v>Critical hits deal +1 damage. Status symbols deal -1 damage.</v>
      </c>
      <c r="AG1878">
        <v>0</v>
      </c>
      <c r="AH1878">
        <v>0</v>
      </c>
      <c r="AI1878">
        <f t="shared" si="129"/>
        <v>1</v>
      </c>
      <c r="AJ1878" t="s">
        <v>524</v>
      </c>
      <c r="AL1878">
        <v>0</v>
      </c>
      <c r="AM1878" cm="1">
        <f t="array" ref="AM1878">IF(AL1878=1,1,
   IF(ISTEXT(AK1878),1,
   IF(AO1878&gt;1,AM1877,
   IF(AI1878=1,
      IF(SUMPRODUCT((LEN($Y$2:$Y$4096)-LEN(SUBSTITUTE($Y$2:$Y$4096,AA1878,"")))/LEN(AA1878))&gt;0,2,1),
      IF(
         SUMPRODUCT((LEN($Y$2:$Y$4096)-LEN(SUBSTITUTE($Y$2:$Y$4096,AA1878,"")))/LEN(AA1878))
         - SUMPRODUCT((LEN($Y$2:$Y$4096)-LEN(SUBSTITUTE($Y$2:$Y$4096,"Alolan "&amp;AA1878,"")))/LEN("Alolan "&amp;AA1878))
         - SUMPRODUCT((LEN($Y$2:$Y$4096)-LEN(SUBSTITUTE($Y$2:$Y$4096,"Galarian "&amp;AA1878,"")))/LEN("Galarian "&amp;AA1878))
         - SUMPRODUCT((LEN($Y$2:$Y$4096)-LEN(SUBSTITUTE($Y$2:$Y$4096,"Hisuian "&amp;AA1878,"")))/LEN("Hisuian "&amp;AA1878))
         - SUMPRODUCT((LEN($Y$2:$Y$4096)-LEN(SUBSTITUTE($Y$2:$Y$4096,"Paldean "&amp;AA1878,"")))/LEN("Paldean "&amp;AA1878))
      &gt;0,2,1)
   ))))</f>
        <v>1</v>
      </c>
      <c r="AN1878">
        <v>0</v>
      </c>
      <c r="AO1878">
        <v>0</v>
      </c>
    </row>
    <row r="1879" spans="1:41" x14ac:dyDescent="0.25">
      <c r="A1879">
        <v>704</v>
      </c>
      <c r="B1879" t="s">
        <v>682</v>
      </c>
      <c r="C1879" t="s">
        <v>1482</v>
      </c>
      <c r="D1879"/>
      <c r="E1879">
        <v>45</v>
      </c>
      <c r="F1879">
        <v>50</v>
      </c>
      <c r="G1879">
        <v>35</v>
      </c>
      <c r="H1879">
        <v>55</v>
      </c>
      <c r="I1879">
        <v>75</v>
      </c>
      <c r="J1879">
        <v>40</v>
      </c>
      <c r="K1879" t="s">
        <v>683</v>
      </c>
      <c r="L1879" t="s">
        <v>247</v>
      </c>
      <c r="M1879" t="s">
        <v>251</v>
      </c>
      <c r="N1879">
        <v>4.8499999999999996</v>
      </c>
      <c r="O1879">
        <v>5.0999999999999996</v>
      </c>
      <c r="R1879">
        <f t="shared" si="126"/>
        <v>5</v>
      </c>
      <c r="S1879">
        <f t="shared" si="127"/>
        <v>5</v>
      </c>
      <c r="T1879">
        <f t="shared" si="128"/>
        <v>10</v>
      </c>
      <c r="U1879" t="s">
        <v>1482</v>
      </c>
      <c r="V1879" t="s">
        <v>1490</v>
      </c>
      <c r="W1879" t="s">
        <v>1468</v>
      </c>
      <c r="X1879" t="s">
        <v>1469</v>
      </c>
      <c r="Y1879" t="s">
        <v>2524</v>
      </c>
      <c r="Z1879" cm="1">
        <f t="array" ref="Z1879">IF(ISBLANK(AK1879),_xlfn.LET(
    _xlpm.nameBeforeSlash, IF(ISNUMBER(SEARCH("/", Y1879)), LEFT(Y1879, SEARCH("/", Y1879)-1), Y1879),
    _xlpm.matchRow, IFERROR(MATCH(_xlpm.nameBeforeSlash, AA:AA, 0), ""),
    _xlpm.difference, IF(_xlpm.matchRow="", "", ABS((R1879 + S1879)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),IF(ISBLANK(Y1879),"","Hidden"))</f>
        <v>9</v>
      </c>
      <c r="AA1879" t="s">
        <v>682</v>
      </c>
      <c r="AC1879" t="s">
        <v>862</v>
      </c>
      <c r="AD1879" t="str">
        <f>_xlfn.XLOOKUP(AC1879,moves!A:A,moves!B:B)</f>
        <v>dragon</v>
      </c>
      <c r="AE1879">
        <f>_xlfn.XLOOKUP(AC1879,moves!A:A,moves!D:D)</f>
        <v>3</v>
      </c>
      <c r="AF1879" t="str">
        <f>_xlfn.XLOOKUP(AC1879,moves!A:A,moves!E:E)</f>
        <v>If any status symbols are rolled: Inflict the Paralyzed status on the target.</v>
      </c>
      <c r="AG1879">
        <v>1</v>
      </c>
      <c r="AH1879">
        <v>0</v>
      </c>
      <c r="AI1879">
        <f t="shared" si="129"/>
        <v>0</v>
      </c>
      <c r="AJ1879" t="s">
        <v>870</v>
      </c>
      <c r="AL1879">
        <v>0</v>
      </c>
      <c r="AM1879" cm="1">
        <f t="array" ref="AM1879">IF(AL1879=1,1,
   IF(ISTEXT(AK1879),1,
   IF(AO1879&gt;1,AM1878,
   IF(AI1879=1,
      IF(SUMPRODUCT((LEN($Y$2:$Y$4096)-LEN(SUBSTITUTE($Y$2:$Y$4096,AA1879,"")))/LEN(AA1879))&gt;0,2,1),
      IF(
         SUMPRODUCT((LEN($Y$2:$Y$4096)-LEN(SUBSTITUTE($Y$2:$Y$4096,AA1879,"")))/LEN(AA1879))
         - SUMPRODUCT((LEN($Y$2:$Y$4096)-LEN(SUBSTITUTE($Y$2:$Y$4096,"Alolan "&amp;AA1879,"")))/LEN("Alolan "&amp;AA1879))
         - SUMPRODUCT((LEN($Y$2:$Y$4096)-LEN(SUBSTITUTE($Y$2:$Y$4096,"Galarian "&amp;AA1879,"")))/LEN("Galarian "&amp;AA1879))
         - SUMPRODUCT((LEN($Y$2:$Y$4096)-LEN(SUBSTITUTE($Y$2:$Y$4096,"Hisuian "&amp;AA1879,"")))/LEN("Hisuian "&amp;AA1879))
         - SUMPRODUCT((LEN($Y$2:$Y$4096)-LEN(SUBSTITUTE($Y$2:$Y$4096,"Paldean "&amp;AA1879,"")))/LEN("Paldean "&amp;AA1879))
      &gt;0,2,1)
   ))))</f>
        <v>1</v>
      </c>
      <c r="AN1879">
        <v>0</v>
      </c>
      <c r="AO1879">
        <v>0</v>
      </c>
    </row>
    <row r="1880" spans="1:41" x14ac:dyDescent="0.25">
      <c r="A1880" t="s">
        <v>4499</v>
      </c>
      <c r="B1880" t="s">
        <v>682</v>
      </c>
      <c r="C1880" t="s">
        <v>1482</v>
      </c>
      <c r="D1880"/>
      <c r="E1880">
        <v>45</v>
      </c>
      <c r="F1880">
        <v>50</v>
      </c>
      <c r="G1880">
        <v>35</v>
      </c>
      <c r="H1880">
        <v>55</v>
      </c>
      <c r="I1880">
        <v>75</v>
      </c>
      <c r="J1880">
        <v>40</v>
      </c>
      <c r="K1880" t="s">
        <v>683</v>
      </c>
      <c r="L1880" t="s">
        <v>247</v>
      </c>
      <c r="M1880" t="s">
        <v>251</v>
      </c>
      <c r="N1880">
        <v>4.8499999999999996</v>
      </c>
      <c r="O1880">
        <v>5.0999999999999996</v>
      </c>
      <c r="R1880">
        <f t="shared" si="126"/>
        <v>5</v>
      </c>
      <c r="S1880">
        <f t="shared" si="127"/>
        <v>5</v>
      </c>
      <c r="T1880">
        <f t="shared" si="128"/>
        <v>10</v>
      </c>
      <c r="U1880" t="s">
        <v>1482</v>
      </c>
      <c r="V1880" t="s">
        <v>1490</v>
      </c>
      <c r="W1880" t="s">
        <v>1468</v>
      </c>
      <c r="X1880" t="s">
        <v>1469</v>
      </c>
      <c r="Y1880" t="s">
        <v>6188</v>
      </c>
      <c r="Z1880" cm="1">
        <f t="array" ref="Z1880">IF(ISBLANK(AK1880),_xlfn.LET(
    _xlpm.nameBeforeSlash, IF(ISNUMBER(SEARCH("/", Y1880)), LEFT(Y1880, SEARCH("/", Y1880)-1), Y1880),
    _xlpm.matchRow, IFERROR(MATCH(_xlpm.nameBeforeSlash, AA:AA, 0), ""),
    _xlpm.difference, IF(_xlpm.matchRow="", "", ABS((R1880 + S1880)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),IF(ISBLANK(Y1880),"","Hidden"))</f>
        <v>9</v>
      </c>
      <c r="AA1880" t="s">
        <v>5764</v>
      </c>
      <c r="AC1880" t="s">
        <v>1300</v>
      </c>
      <c r="AD1880" t="str">
        <f>_xlfn.XLOOKUP(AC1880,moves!A:A,moves!B:B)</f>
        <v>poison</v>
      </c>
      <c r="AE1880">
        <f>_xlfn.XLOOKUP(AC1880,moves!A:A,moves!D:D)</f>
        <v>2</v>
      </c>
      <c r="AF1880" t="str">
        <f>_xlfn.XLOOKUP(AC1880,moves!A:A,moves!E:E)</f>
        <v>When the target is next attacked: Add 1 critical hit to the roll.</v>
      </c>
      <c r="AG1880">
        <v>1</v>
      </c>
      <c r="AH1880">
        <v>0</v>
      </c>
      <c r="AI1880">
        <f t="shared" si="129"/>
        <v>1</v>
      </c>
      <c r="AJ1880" t="s">
        <v>523</v>
      </c>
      <c r="AL1880">
        <v>0</v>
      </c>
      <c r="AM1880" cm="1">
        <f t="array" ref="AM1880">IF(AL1880=1,1,
   IF(ISTEXT(AK1880),1,
   IF(AO1880&gt;1,AM1879,
   IF(AI1880=1,
      IF(SUMPRODUCT((LEN($Y$2:$Y$4096)-LEN(SUBSTITUTE($Y$2:$Y$4096,AA1880,"")))/LEN(AA1880))&gt;0,2,1),
      IF(
         SUMPRODUCT((LEN($Y$2:$Y$4096)-LEN(SUBSTITUTE($Y$2:$Y$4096,AA1880,"")))/LEN(AA1880))
         - SUMPRODUCT((LEN($Y$2:$Y$4096)-LEN(SUBSTITUTE($Y$2:$Y$4096,"Alolan "&amp;AA1880,"")))/LEN("Alolan "&amp;AA1880))
         - SUMPRODUCT((LEN($Y$2:$Y$4096)-LEN(SUBSTITUTE($Y$2:$Y$4096,"Galarian "&amp;AA1880,"")))/LEN("Galarian "&amp;AA1880))
         - SUMPRODUCT((LEN($Y$2:$Y$4096)-LEN(SUBSTITUTE($Y$2:$Y$4096,"Hisuian "&amp;AA1880,"")))/LEN("Hisuian "&amp;AA1880))
         - SUMPRODUCT((LEN($Y$2:$Y$4096)-LEN(SUBSTITUTE($Y$2:$Y$4096,"Paldean "&amp;AA1880,"")))/LEN("Paldean "&amp;AA1880))
      &gt;0,2,1)
   ))))</f>
        <v>1</v>
      </c>
      <c r="AN1880">
        <v>0</v>
      </c>
      <c r="AO1880">
        <v>0</v>
      </c>
    </row>
    <row r="1881" spans="1:41" x14ac:dyDescent="0.25">
      <c r="A1881">
        <v>705</v>
      </c>
      <c r="B1881" t="s">
        <v>686</v>
      </c>
      <c r="C1881" t="s">
        <v>1482</v>
      </c>
      <c r="D1881"/>
      <c r="E1881">
        <v>68</v>
      </c>
      <c r="F1881">
        <v>75</v>
      </c>
      <c r="G1881">
        <v>53</v>
      </c>
      <c r="H1881">
        <v>83</v>
      </c>
      <c r="I1881">
        <v>113</v>
      </c>
      <c r="J1881">
        <v>60</v>
      </c>
      <c r="K1881" t="s">
        <v>683</v>
      </c>
      <c r="L1881" t="s">
        <v>247</v>
      </c>
      <c r="M1881" t="s">
        <v>251</v>
      </c>
      <c r="N1881">
        <v>7.3</v>
      </c>
      <c r="O1881">
        <v>7.7</v>
      </c>
      <c r="R1881">
        <f t="shared" si="126"/>
        <v>7</v>
      </c>
      <c r="S1881">
        <f t="shared" si="127"/>
        <v>8</v>
      </c>
      <c r="T1881">
        <f t="shared" si="128"/>
        <v>15</v>
      </c>
      <c r="U1881" t="s">
        <v>1482</v>
      </c>
      <c r="V1881" t="s">
        <v>1490</v>
      </c>
      <c r="W1881" t="s">
        <v>1468</v>
      </c>
      <c r="X1881" t="s">
        <v>1469</v>
      </c>
      <c r="Y1881" t="s">
        <v>687</v>
      </c>
      <c r="Z1881" cm="1">
        <f t="array" ref="Z1881">IF(ISBLANK(AK1881),_xlfn.LET(
    _xlpm.nameBeforeSlash, IF(ISNUMBER(SEARCH("/", Y1881)), LEFT(Y1881, SEARCH("/", Y1881)-1), Y1881),
    _xlpm.matchRow, IFERROR(MATCH(_xlpm.nameBeforeSlash, AA:AA, 0), ""),
    _xlpm.difference, IF(_xlpm.matchRow="", "", ABS((R1881 + S1881)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),IF(ISBLANK(Y1881),"","Hidden"))</f>
        <v>13</v>
      </c>
      <c r="AA1881" t="s">
        <v>686</v>
      </c>
      <c r="AC1881" t="s">
        <v>475</v>
      </c>
      <c r="AD1881" t="str">
        <f>_xlfn.XLOOKUP(AC1881,moves!A:A,moves!B:B)</f>
        <v>water</v>
      </c>
      <c r="AE1881">
        <f>_xlfn.XLOOKUP(AC1881,moves!A:A,moves!D:D)</f>
        <v>3</v>
      </c>
      <c r="AF1881" t="str">
        <f>_xlfn.XLOOKUP(AC1881,moves!A:A,moves!E:E)</f>
        <v>If any status symbols are rolled: Inflict the Confused status on the target.</v>
      </c>
      <c r="AG1881">
        <v>0</v>
      </c>
      <c r="AH1881">
        <v>0</v>
      </c>
      <c r="AI1881">
        <f t="shared" si="129"/>
        <v>0</v>
      </c>
      <c r="AJ1881" t="s">
        <v>524</v>
      </c>
      <c r="AL1881">
        <v>0</v>
      </c>
      <c r="AM1881" cm="1">
        <f t="array" ref="AM1881">IF(AL1881=1,1,
   IF(ISTEXT(AK1881),1,
   IF(AO1881&gt;1,AM1880,
   IF(AI1881=1,
      IF(SUMPRODUCT((LEN($Y$2:$Y$4096)-LEN(SUBSTITUTE($Y$2:$Y$4096,AA1881,"")))/LEN(AA1881))&gt;0,2,1),
      IF(
         SUMPRODUCT((LEN($Y$2:$Y$4096)-LEN(SUBSTITUTE($Y$2:$Y$4096,AA1881,"")))/LEN(AA1881))
         - SUMPRODUCT((LEN($Y$2:$Y$4096)-LEN(SUBSTITUTE($Y$2:$Y$4096,"Alolan "&amp;AA1881,"")))/LEN("Alolan "&amp;AA1881))
         - SUMPRODUCT((LEN($Y$2:$Y$4096)-LEN(SUBSTITUTE($Y$2:$Y$4096,"Galarian "&amp;AA1881,"")))/LEN("Galarian "&amp;AA1881))
         - SUMPRODUCT((LEN($Y$2:$Y$4096)-LEN(SUBSTITUTE($Y$2:$Y$4096,"Hisuian "&amp;AA1881,"")))/LEN("Hisuian "&amp;AA1881))
         - SUMPRODUCT((LEN($Y$2:$Y$4096)-LEN(SUBSTITUTE($Y$2:$Y$4096,"Paldean "&amp;AA1881,"")))/LEN("Paldean "&amp;AA1881))
      &gt;0,2,1)
   ))))</f>
        <v>2</v>
      </c>
      <c r="AN1881">
        <v>0</v>
      </c>
      <c r="AO1881">
        <v>0</v>
      </c>
    </row>
    <row r="1882" spans="1:41" x14ac:dyDescent="0.25">
      <c r="A1882" t="s">
        <v>2525</v>
      </c>
      <c r="B1882" t="s">
        <v>686</v>
      </c>
      <c r="C1882" t="s">
        <v>1514</v>
      </c>
      <c r="D1882" t="s">
        <v>1482</v>
      </c>
      <c r="E1882">
        <v>58</v>
      </c>
      <c r="F1882">
        <v>75</v>
      </c>
      <c r="G1882">
        <v>83</v>
      </c>
      <c r="H1882">
        <v>83</v>
      </c>
      <c r="I1882">
        <v>113</v>
      </c>
      <c r="J1882">
        <v>40</v>
      </c>
      <c r="K1882" t="s">
        <v>683</v>
      </c>
      <c r="L1882" t="s">
        <v>253</v>
      </c>
      <c r="M1882" t="s">
        <v>251</v>
      </c>
      <c r="N1882">
        <v>6.5</v>
      </c>
      <c r="O1882">
        <v>8.1999999999999993</v>
      </c>
      <c r="R1882">
        <f t="shared" si="126"/>
        <v>7</v>
      </c>
      <c r="S1882">
        <f t="shared" si="127"/>
        <v>8</v>
      </c>
      <c r="T1882">
        <f t="shared" si="128"/>
        <v>15</v>
      </c>
      <c r="U1882" t="s">
        <v>1514</v>
      </c>
      <c r="V1882" t="s">
        <v>1482</v>
      </c>
      <c r="W1882" t="s">
        <v>1490</v>
      </c>
      <c r="X1882" t="s">
        <v>1469</v>
      </c>
      <c r="Y1882" t="s">
        <v>2526</v>
      </c>
      <c r="Z1882" cm="1">
        <f t="array" ref="Z1882">IF(ISBLANK(AK1882),_xlfn.LET(
    _xlpm.nameBeforeSlash, IF(ISNUMBER(SEARCH("/", Y1882)), LEFT(Y1882, SEARCH("/", Y1882)-1), Y1882),
    _xlpm.matchRow, IFERROR(MATCH(_xlpm.nameBeforeSlash, AA:AA, 0), ""),
    _xlpm.difference, IF(_xlpm.matchRow="", "", ABS((R1882 + S1882)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),IF(ISBLANK(Y1882),"","Hidden"))</f>
        <v>13</v>
      </c>
      <c r="AA1882" t="s">
        <v>2527</v>
      </c>
      <c r="AB1882" t="s">
        <v>1606</v>
      </c>
      <c r="AC1882" t="s">
        <v>684</v>
      </c>
      <c r="AD1882" t="str">
        <f>_xlfn.XLOOKUP(AC1882,moves!A:A,moves!B:B)</f>
        <v>steel</v>
      </c>
      <c r="AE1882">
        <f>_xlfn.XLOOKUP(AC1882,moves!A:A,moves!D:D)</f>
        <v>1</v>
      </c>
      <c r="AF1882" t="str">
        <f>_xlfn.XLOOKUP(AC1882,moves!A:A,moves!E:E)</f>
        <v>When the target next attacks: Remove 2 regular hits from the roll.</v>
      </c>
      <c r="AG1882">
        <v>0</v>
      </c>
      <c r="AH1882">
        <v>0</v>
      </c>
      <c r="AI1882">
        <f t="shared" si="129"/>
        <v>0</v>
      </c>
      <c r="AJ1882" t="s">
        <v>524</v>
      </c>
      <c r="AL1882">
        <v>0</v>
      </c>
      <c r="AM1882" cm="1">
        <f t="array" ref="AM1882">IF(AL1882=1,1,
   IF(ISTEXT(AK1882),1,
   IF(AO1882&gt;1,AM1881,
   IF(AI1882=1,
      IF(SUMPRODUCT((LEN($Y$2:$Y$4096)-LEN(SUBSTITUTE($Y$2:$Y$4096,AA1882,"")))/LEN(AA1882))&gt;0,2,1),
      IF(
         SUMPRODUCT((LEN($Y$2:$Y$4096)-LEN(SUBSTITUTE($Y$2:$Y$4096,AA1882,"")))/LEN(AA1882))
         - SUMPRODUCT((LEN($Y$2:$Y$4096)-LEN(SUBSTITUTE($Y$2:$Y$4096,"Alolan "&amp;AA1882,"")))/LEN("Alolan "&amp;AA1882))
         - SUMPRODUCT((LEN($Y$2:$Y$4096)-LEN(SUBSTITUTE($Y$2:$Y$4096,"Galarian "&amp;AA1882,"")))/LEN("Galarian "&amp;AA1882))
         - SUMPRODUCT((LEN($Y$2:$Y$4096)-LEN(SUBSTITUTE($Y$2:$Y$4096,"Hisuian "&amp;AA1882,"")))/LEN("Hisuian "&amp;AA1882))
         - SUMPRODUCT((LEN($Y$2:$Y$4096)-LEN(SUBSTITUTE($Y$2:$Y$4096,"Paldean "&amp;AA1882,"")))/LEN("Paldean "&amp;AA1882))
      &gt;0,2,1)
   ))))</f>
        <v>2</v>
      </c>
      <c r="AN1882">
        <v>0</v>
      </c>
      <c r="AO1882">
        <v>0</v>
      </c>
    </row>
    <row r="1883" spans="1:41" x14ac:dyDescent="0.25">
      <c r="A1883" t="s">
        <v>4500</v>
      </c>
      <c r="B1883" t="s">
        <v>686</v>
      </c>
      <c r="C1883" t="s">
        <v>1482</v>
      </c>
      <c r="D1883"/>
      <c r="E1883">
        <v>68</v>
      </c>
      <c r="F1883">
        <v>75</v>
      </c>
      <c r="G1883">
        <v>53</v>
      </c>
      <c r="H1883">
        <v>83</v>
      </c>
      <c r="I1883">
        <v>113</v>
      </c>
      <c r="J1883">
        <v>60</v>
      </c>
      <c r="K1883" t="s">
        <v>683</v>
      </c>
      <c r="L1883" t="s">
        <v>247</v>
      </c>
      <c r="M1883" t="s">
        <v>251</v>
      </c>
      <c r="N1883">
        <v>7.3</v>
      </c>
      <c r="O1883">
        <v>7.7</v>
      </c>
      <c r="R1883">
        <f t="shared" si="126"/>
        <v>7</v>
      </c>
      <c r="S1883">
        <f t="shared" si="127"/>
        <v>8</v>
      </c>
      <c r="T1883">
        <f t="shared" si="128"/>
        <v>15</v>
      </c>
      <c r="U1883" t="s">
        <v>1482</v>
      </c>
      <c r="V1883" t="s">
        <v>1490</v>
      </c>
      <c r="W1883" t="s">
        <v>1468</v>
      </c>
      <c r="X1883" t="s">
        <v>1469</v>
      </c>
      <c r="Y1883" t="s">
        <v>5765</v>
      </c>
      <c r="Z1883" cm="1">
        <f t="array" ref="Z1883">IF(ISBLANK(AK1883),_xlfn.LET(
    _xlpm.nameBeforeSlash, IF(ISNUMBER(SEARCH("/", Y1883)), LEFT(Y1883, SEARCH("/", Y1883)-1), Y1883),
    _xlpm.matchRow, IFERROR(MATCH(_xlpm.nameBeforeSlash, AA:AA, 0), ""),
    _xlpm.difference, IF(_xlpm.matchRow="", "", ABS((R1883 + S1883)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),IF(ISBLANK(Y1883),"","Hidden"))</f>
        <v>13</v>
      </c>
      <c r="AA1883" t="s">
        <v>5766</v>
      </c>
      <c r="AC1883" t="s">
        <v>6730</v>
      </c>
      <c r="AD1883" t="str">
        <f>_xlfn.XLOOKUP(AC1883,moves!A:A,moves!B:B)</f>
        <v>water</v>
      </c>
      <c r="AE1883">
        <f>_xlfn.XLOOKUP(AC1883,moves!A:A,moves!D:D)</f>
        <v>3</v>
      </c>
      <c r="AF1883" t="str">
        <f>_xlfn.XLOOKUP(AC1883,moves!A:A,moves!E:E)</f>
        <v>If any status symbols are rolled: Inflict the Frozen status on the target.</v>
      </c>
      <c r="AG1883">
        <v>0</v>
      </c>
      <c r="AH1883">
        <v>0</v>
      </c>
      <c r="AI1883">
        <f t="shared" si="129"/>
        <v>1</v>
      </c>
      <c r="AJ1883" t="s">
        <v>524</v>
      </c>
      <c r="AL1883">
        <v>0</v>
      </c>
      <c r="AM1883" cm="1">
        <f t="array" ref="AM1883">IF(AL1883=1,1,
   IF(ISTEXT(AK1883),1,
   IF(AO1883&gt;1,AM1882,
   IF(AI1883=1,
      IF(SUMPRODUCT((LEN($Y$2:$Y$4096)-LEN(SUBSTITUTE($Y$2:$Y$4096,AA1883,"")))/LEN(AA1883))&gt;0,2,1),
      IF(
         SUMPRODUCT((LEN($Y$2:$Y$4096)-LEN(SUBSTITUTE($Y$2:$Y$4096,AA1883,"")))/LEN(AA1883))
         - SUMPRODUCT((LEN($Y$2:$Y$4096)-LEN(SUBSTITUTE($Y$2:$Y$4096,"Alolan "&amp;AA1883,"")))/LEN("Alolan "&amp;AA1883))
         - SUMPRODUCT((LEN($Y$2:$Y$4096)-LEN(SUBSTITUTE($Y$2:$Y$4096,"Galarian "&amp;AA1883,"")))/LEN("Galarian "&amp;AA1883))
         - SUMPRODUCT((LEN($Y$2:$Y$4096)-LEN(SUBSTITUTE($Y$2:$Y$4096,"Hisuian "&amp;AA1883,"")))/LEN("Hisuian "&amp;AA1883))
         - SUMPRODUCT((LEN($Y$2:$Y$4096)-LEN(SUBSTITUTE($Y$2:$Y$4096,"Paldean "&amp;AA1883,"")))/LEN("Paldean "&amp;AA1883))
      &gt;0,2,1)
   ))))</f>
        <v>2</v>
      </c>
      <c r="AN1883">
        <v>0</v>
      </c>
      <c r="AO1883">
        <v>0</v>
      </c>
    </row>
    <row r="1884" spans="1:41" x14ac:dyDescent="0.25">
      <c r="A1884" t="s">
        <v>4501</v>
      </c>
      <c r="B1884" t="s">
        <v>686</v>
      </c>
      <c r="C1884" t="s">
        <v>1514</v>
      </c>
      <c r="D1884" t="s">
        <v>1482</v>
      </c>
      <c r="E1884">
        <v>58</v>
      </c>
      <c r="F1884">
        <v>75</v>
      </c>
      <c r="G1884">
        <v>83</v>
      </c>
      <c r="H1884">
        <v>83</v>
      </c>
      <c r="I1884">
        <v>113</v>
      </c>
      <c r="J1884">
        <v>40</v>
      </c>
      <c r="K1884" t="s">
        <v>683</v>
      </c>
      <c r="L1884" t="s">
        <v>253</v>
      </c>
      <c r="M1884" t="s">
        <v>251</v>
      </c>
      <c r="N1884">
        <v>6.5</v>
      </c>
      <c r="O1884">
        <v>8.1999999999999993</v>
      </c>
      <c r="R1884">
        <f t="shared" si="126"/>
        <v>7</v>
      </c>
      <c r="S1884">
        <f t="shared" si="127"/>
        <v>8</v>
      </c>
      <c r="T1884">
        <f t="shared" si="128"/>
        <v>15</v>
      </c>
      <c r="U1884" t="s">
        <v>1514</v>
      </c>
      <c r="V1884" t="s">
        <v>1482</v>
      </c>
      <c r="W1884" t="s">
        <v>1490</v>
      </c>
      <c r="X1884" t="s">
        <v>1469</v>
      </c>
      <c r="Y1884" t="s">
        <v>5767</v>
      </c>
      <c r="Z1884" cm="1">
        <f t="array" ref="Z1884">IF(ISBLANK(AK1884),_xlfn.LET(
    _xlpm.nameBeforeSlash, IF(ISNUMBER(SEARCH("/", Y1884)), LEFT(Y1884, SEARCH("/", Y1884)-1), Y1884),
    _xlpm.matchRow, IFERROR(MATCH(_xlpm.nameBeforeSlash, AA:AA, 0), ""),
    _xlpm.difference, IF(_xlpm.matchRow="", "", ABS((R1884 + S1884)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),IF(ISBLANK(Y1884),"","Hidden"))</f>
        <v>13</v>
      </c>
      <c r="AA1884" t="s">
        <v>5768</v>
      </c>
      <c r="AB1884" t="s">
        <v>1606</v>
      </c>
      <c r="AC1884" t="s">
        <v>1370</v>
      </c>
      <c r="AD1884" t="str">
        <f>_xlfn.XLOOKUP(AC1884,moves!A:A,moves!B:B)</f>
        <v>steel</v>
      </c>
      <c r="AE1884">
        <f>_xlfn.XLOOKUP(AC1884,moves!A:A,moves!D:D)</f>
        <v>2</v>
      </c>
      <c r="AF1884" t="str">
        <f>_xlfn.XLOOKUP(AC1884,moves!A:A,moves!E:E)</f>
        <v>For every 2 initiative the target has more than the user: Increase attack strength by 1 (Max 7 attack strength).</v>
      </c>
      <c r="AG1884">
        <v>0</v>
      </c>
      <c r="AH1884">
        <v>0</v>
      </c>
      <c r="AI1884">
        <f t="shared" si="129"/>
        <v>1</v>
      </c>
      <c r="AJ1884" t="s">
        <v>524</v>
      </c>
      <c r="AL1884">
        <v>0</v>
      </c>
      <c r="AM1884" cm="1">
        <f t="array" ref="AM1884">IF(AL1884=1,1,
   IF(ISTEXT(AK1884),1,
   IF(AO1884&gt;1,AM1883,
   IF(AI1884=1,
      IF(SUMPRODUCT((LEN($Y$2:$Y$4096)-LEN(SUBSTITUTE($Y$2:$Y$4096,AA1884,"")))/LEN(AA1884))&gt;0,2,1),
      IF(
         SUMPRODUCT((LEN($Y$2:$Y$4096)-LEN(SUBSTITUTE($Y$2:$Y$4096,AA1884,"")))/LEN(AA1884))
         - SUMPRODUCT((LEN($Y$2:$Y$4096)-LEN(SUBSTITUTE($Y$2:$Y$4096,"Alolan "&amp;AA1884,"")))/LEN("Alolan "&amp;AA1884))
         - SUMPRODUCT((LEN($Y$2:$Y$4096)-LEN(SUBSTITUTE($Y$2:$Y$4096,"Galarian "&amp;AA1884,"")))/LEN("Galarian "&amp;AA1884))
         - SUMPRODUCT((LEN($Y$2:$Y$4096)-LEN(SUBSTITUTE($Y$2:$Y$4096,"Hisuian "&amp;AA1884,"")))/LEN("Hisuian "&amp;AA1884))
         - SUMPRODUCT((LEN($Y$2:$Y$4096)-LEN(SUBSTITUTE($Y$2:$Y$4096,"Paldean "&amp;AA1884,"")))/LEN("Paldean "&amp;AA1884))
      &gt;0,2,1)
   ))))</f>
        <v>2</v>
      </c>
      <c r="AN1884">
        <v>0</v>
      </c>
      <c r="AO1884">
        <v>0</v>
      </c>
    </row>
    <row r="1885" spans="1:41" x14ac:dyDescent="0.25">
      <c r="A1885">
        <v>706</v>
      </c>
      <c r="B1885" t="s">
        <v>687</v>
      </c>
      <c r="C1885" t="s">
        <v>1482</v>
      </c>
      <c r="D1885"/>
      <c r="E1885">
        <v>90</v>
      </c>
      <c r="F1885">
        <v>100</v>
      </c>
      <c r="G1885">
        <v>70</v>
      </c>
      <c r="H1885">
        <v>110</v>
      </c>
      <c r="I1885">
        <v>150</v>
      </c>
      <c r="J1885">
        <v>80</v>
      </c>
      <c r="K1885" t="s">
        <v>1704</v>
      </c>
      <c r="L1885" t="s">
        <v>247</v>
      </c>
      <c r="M1885" t="s">
        <v>251</v>
      </c>
      <c r="N1885">
        <v>9.6999999999999993</v>
      </c>
      <c r="O1885">
        <v>10.199999999999999</v>
      </c>
      <c r="R1885">
        <f t="shared" si="126"/>
        <v>10</v>
      </c>
      <c r="S1885">
        <f t="shared" si="127"/>
        <v>10</v>
      </c>
      <c r="T1885">
        <f t="shared" si="128"/>
        <v>20</v>
      </c>
      <c r="U1885" t="s">
        <v>1482</v>
      </c>
      <c r="V1885" t="s">
        <v>1490</v>
      </c>
      <c r="W1885" t="s">
        <v>1468</v>
      </c>
      <c r="X1885" t="s">
        <v>1469</v>
      </c>
      <c r="Z1885" t="str" cm="1">
        <f t="array" ref="Z1885">IF(ISBLANK(AK1885),_xlfn.LET(
    _xlpm.nameBeforeSlash, IF(ISNUMBER(SEARCH("/", Y1885)), LEFT(Y1885, SEARCH("/", Y1885)-1), Y1885),
    _xlpm.matchRow, IFERROR(MATCH(_xlpm.nameBeforeSlash, AA:AA, 0), ""),
    _xlpm.difference, IF(_xlpm.matchRow="", "", ABS((R1885 + S1885)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),IF(ISBLANK(Y1885),"","Hidden"))</f>
        <v/>
      </c>
      <c r="AA1885" t="s">
        <v>687</v>
      </c>
      <c r="AC1885" t="s">
        <v>877</v>
      </c>
      <c r="AD1885" t="str">
        <f>_xlfn.XLOOKUP(AC1885,moves!A:A,moves!B:B)</f>
        <v>grass</v>
      </c>
      <c r="AE1885">
        <f>_xlfn.XLOOKUP(AC1885,moves!A:A,moves!D:D)</f>
        <v>5</v>
      </c>
      <c r="AF1885" t="str">
        <f>_xlfn.XLOOKUP(AC1885,moves!A:A,moves!E:E)</f>
        <v>Heal for half the damage dealt, rounded down.</v>
      </c>
      <c r="AG1885">
        <v>0</v>
      </c>
      <c r="AH1885">
        <v>0</v>
      </c>
      <c r="AI1885">
        <f t="shared" si="129"/>
        <v>0</v>
      </c>
      <c r="AJ1885" t="s">
        <v>525</v>
      </c>
      <c r="AL1885">
        <v>0</v>
      </c>
      <c r="AM1885" cm="1">
        <f t="array" ref="AM1885">IF(AL1885=1,1,
   IF(ISTEXT(AK1885),1,
   IF(AO1885&gt;1,AM1884,
   IF(AI1885=1,
      IF(SUMPRODUCT((LEN($Y$2:$Y$4096)-LEN(SUBSTITUTE($Y$2:$Y$4096,AA1885,"")))/LEN(AA1885))&gt;0,2,1),
      IF(
         SUMPRODUCT((LEN($Y$2:$Y$4096)-LEN(SUBSTITUTE($Y$2:$Y$4096,AA1885,"")))/LEN(AA1885))
         - SUMPRODUCT((LEN($Y$2:$Y$4096)-LEN(SUBSTITUTE($Y$2:$Y$4096,"Alolan "&amp;AA1885,"")))/LEN("Alolan "&amp;AA1885))
         - SUMPRODUCT((LEN($Y$2:$Y$4096)-LEN(SUBSTITUTE($Y$2:$Y$4096,"Galarian "&amp;AA1885,"")))/LEN("Galarian "&amp;AA1885))
         - SUMPRODUCT((LEN($Y$2:$Y$4096)-LEN(SUBSTITUTE($Y$2:$Y$4096,"Hisuian "&amp;AA1885,"")))/LEN("Hisuian "&amp;AA1885))
         - SUMPRODUCT((LEN($Y$2:$Y$4096)-LEN(SUBSTITUTE($Y$2:$Y$4096,"Paldean "&amp;AA1885,"")))/LEN("Paldean "&amp;AA1885))
      &gt;0,2,1)
   ))))</f>
        <v>2</v>
      </c>
      <c r="AN1885">
        <v>0</v>
      </c>
      <c r="AO1885">
        <v>0</v>
      </c>
    </row>
    <row r="1886" spans="1:41" x14ac:dyDescent="0.25">
      <c r="A1886" t="s">
        <v>2528</v>
      </c>
      <c r="B1886" t="s">
        <v>687</v>
      </c>
      <c r="C1886" t="s">
        <v>1514</v>
      </c>
      <c r="D1886" t="s">
        <v>1482</v>
      </c>
      <c r="E1886">
        <v>80</v>
      </c>
      <c r="F1886">
        <v>100</v>
      </c>
      <c r="G1886">
        <v>100</v>
      </c>
      <c r="H1886">
        <v>110</v>
      </c>
      <c r="I1886">
        <v>150</v>
      </c>
      <c r="J1886">
        <v>60</v>
      </c>
      <c r="K1886" t="s">
        <v>1704</v>
      </c>
      <c r="L1886" t="s">
        <v>253</v>
      </c>
      <c r="M1886" t="s">
        <v>251</v>
      </c>
      <c r="N1886">
        <v>8.9</v>
      </c>
      <c r="O1886">
        <v>10.7</v>
      </c>
      <c r="R1886">
        <f t="shared" si="126"/>
        <v>9</v>
      </c>
      <c r="S1886">
        <f t="shared" si="127"/>
        <v>11</v>
      </c>
      <c r="T1886">
        <f t="shared" si="128"/>
        <v>20</v>
      </c>
      <c r="U1886" t="s">
        <v>1514</v>
      </c>
      <c r="V1886" t="s">
        <v>1482</v>
      </c>
      <c r="W1886" t="s">
        <v>1490</v>
      </c>
      <c r="X1886" t="s">
        <v>1469</v>
      </c>
      <c r="Z1886" t="str" cm="1">
        <f t="array" ref="Z1886">IF(ISBLANK(AK1886),_xlfn.LET(
    _xlpm.nameBeforeSlash, IF(ISNUMBER(SEARCH("/", Y1886)), LEFT(Y1886, SEARCH("/", Y1886)-1), Y1886),
    _xlpm.matchRow, IFERROR(MATCH(_xlpm.nameBeforeSlash, AA:AA, 0), ""),
    _xlpm.difference, IF(_xlpm.matchRow="", "", ABS((R1886 + S1886)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),IF(ISBLANK(Y1886),"","Hidden"))</f>
        <v/>
      </c>
      <c r="AA1886" t="s">
        <v>2526</v>
      </c>
      <c r="AB1886" t="s">
        <v>1606</v>
      </c>
      <c r="AC1886" t="s">
        <v>441</v>
      </c>
      <c r="AD1886" t="str">
        <f>_xlfn.XLOOKUP(AC1886,moves!A:A,moves!B:B)</f>
        <v>steel</v>
      </c>
      <c r="AE1886">
        <f>_xlfn.XLOOKUP(AC1886,moves!A:A,moves!D:D)</f>
        <v>4</v>
      </c>
      <c r="AF1886" t="str">
        <f>_xlfn.XLOOKUP(AC1886,moves!A:A,moves!E:E)</f>
        <v>When the target next attacks: Status symbols deal -1 damage.</v>
      </c>
      <c r="AG1886">
        <v>0</v>
      </c>
      <c r="AH1886">
        <v>0</v>
      </c>
      <c r="AI1886">
        <f t="shared" si="129"/>
        <v>0</v>
      </c>
      <c r="AJ1886" t="s">
        <v>525</v>
      </c>
      <c r="AL1886">
        <v>0</v>
      </c>
      <c r="AM1886" cm="1">
        <f t="array" ref="AM1886">IF(AL1886=1,1,
   IF(ISTEXT(AK1886),1,
   IF(AO1886&gt;1,AM1885,
   IF(AI1886=1,
      IF(SUMPRODUCT((LEN($Y$2:$Y$4096)-LEN(SUBSTITUTE($Y$2:$Y$4096,AA1886,"")))/LEN(AA1886))&gt;0,2,1),
      IF(
         SUMPRODUCT((LEN($Y$2:$Y$4096)-LEN(SUBSTITUTE($Y$2:$Y$4096,AA1886,"")))/LEN(AA1886))
         - SUMPRODUCT((LEN($Y$2:$Y$4096)-LEN(SUBSTITUTE($Y$2:$Y$4096,"Alolan "&amp;AA1886,"")))/LEN("Alolan "&amp;AA1886))
         - SUMPRODUCT((LEN($Y$2:$Y$4096)-LEN(SUBSTITUTE($Y$2:$Y$4096,"Galarian "&amp;AA1886,"")))/LEN("Galarian "&amp;AA1886))
         - SUMPRODUCT((LEN($Y$2:$Y$4096)-LEN(SUBSTITUTE($Y$2:$Y$4096,"Hisuian "&amp;AA1886,"")))/LEN("Hisuian "&amp;AA1886))
         - SUMPRODUCT((LEN($Y$2:$Y$4096)-LEN(SUBSTITUTE($Y$2:$Y$4096,"Paldean "&amp;AA1886,"")))/LEN("Paldean "&amp;AA1886))
      &gt;0,2,1)
   ))))</f>
        <v>2</v>
      </c>
      <c r="AN1886">
        <v>0</v>
      </c>
      <c r="AO1886">
        <v>0</v>
      </c>
    </row>
    <row r="1887" spans="1:41" x14ac:dyDescent="0.25">
      <c r="A1887" t="s">
        <v>4502</v>
      </c>
      <c r="B1887" t="s">
        <v>687</v>
      </c>
      <c r="C1887" t="s">
        <v>1482</v>
      </c>
      <c r="D1887"/>
      <c r="E1887">
        <v>90</v>
      </c>
      <c r="F1887">
        <v>100</v>
      </c>
      <c r="G1887">
        <v>70</v>
      </c>
      <c r="H1887">
        <v>110</v>
      </c>
      <c r="I1887">
        <v>150</v>
      </c>
      <c r="J1887">
        <v>80</v>
      </c>
      <c r="K1887" t="s">
        <v>1704</v>
      </c>
      <c r="L1887" t="s">
        <v>247</v>
      </c>
      <c r="M1887" t="s">
        <v>251</v>
      </c>
      <c r="N1887">
        <v>9.6999999999999993</v>
      </c>
      <c r="O1887">
        <v>10.199999999999999</v>
      </c>
      <c r="R1887">
        <f t="shared" si="126"/>
        <v>10</v>
      </c>
      <c r="S1887">
        <f t="shared" si="127"/>
        <v>10</v>
      </c>
      <c r="T1887">
        <f t="shared" si="128"/>
        <v>20</v>
      </c>
      <c r="U1887" t="s">
        <v>1482</v>
      </c>
      <c r="V1887" t="s">
        <v>1490</v>
      </c>
      <c r="W1887" t="s">
        <v>1468</v>
      </c>
      <c r="X1887" t="s">
        <v>1469</v>
      </c>
      <c r="Z1887" t="str" cm="1">
        <f t="array" ref="Z1887">IF(ISBLANK(AK1887),_xlfn.LET(
    _xlpm.nameBeforeSlash, IF(ISNUMBER(SEARCH("/", Y1887)), LEFT(Y1887, SEARCH("/", Y1887)-1), Y1887),
    _xlpm.matchRow, IFERROR(MATCH(_xlpm.nameBeforeSlash, AA:AA, 0), ""),
    _xlpm.difference, IF(_xlpm.matchRow="", "", ABS((R1887 + S1887)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),IF(ISBLANK(Y1887),"","Hidden"))</f>
        <v/>
      </c>
      <c r="AA1887" t="s">
        <v>5765</v>
      </c>
      <c r="AC1887" t="s">
        <v>714</v>
      </c>
      <c r="AD1887" t="str">
        <f>_xlfn.XLOOKUP(AC1887,moves!A:A,moves!B:B)</f>
        <v>water</v>
      </c>
      <c r="AE1887">
        <f>_xlfn.XLOOKUP(AC1887,moves!A:A,moves!D:D)</f>
        <v>4</v>
      </c>
      <c r="AF1887" t="str">
        <f>_xlfn.XLOOKUP(AC1887,moves!A:A,moves!E:E)</f>
        <v>When the target next attacks: Status symbols deal -1 damage.</v>
      </c>
      <c r="AG1887">
        <v>0</v>
      </c>
      <c r="AH1887">
        <v>0</v>
      </c>
      <c r="AI1887">
        <f t="shared" si="129"/>
        <v>1</v>
      </c>
      <c r="AJ1887" t="s">
        <v>525</v>
      </c>
      <c r="AL1887">
        <v>0</v>
      </c>
      <c r="AM1887" cm="1">
        <f t="array" ref="AM1887">IF(AL1887=1,1,
   IF(ISTEXT(AK1887),1,
   IF(AO1887&gt;1,AM1886,
   IF(AI1887=1,
      IF(SUMPRODUCT((LEN($Y$2:$Y$4096)-LEN(SUBSTITUTE($Y$2:$Y$4096,AA1887,"")))/LEN(AA1887))&gt;0,2,1),
      IF(
         SUMPRODUCT((LEN($Y$2:$Y$4096)-LEN(SUBSTITUTE($Y$2:$Y$4096,AA1887,"")))/LEN(AA1887))
         - SUMPRODUCT((LEN($Y$2:$Y$4096)-LEN(SUBSTITUTE($Y$2:$Y$4096,"Alolan "&amp;AA1887,"")))/LEN("Alolan "&amp;AA1887))
         - SUMPRODUCT((LEN($Y$2:$Y$4096)-LEN(SUBSTITUTE($Y$2:$Y$4096,"Galarian "&amp;AA1887,"")))/LEN("Galarian "&amp;AA1887))
         - SUMPRODUCT((LEN($Y$2:$Y$4096)-LEN(SUBSTITUTE($Y$2:$Y$4096,"Hisuian "&amp;AA1887,"")))/LEN("Hisuian "&amp;AA1887))
         - SUMPRODUCT((LEN($Y$2:$Y$4096)-LEN(SUBSTITUTE($Y$2:$Y$4096,"Paldean "&amp;AA1887,"")))/LEN("Paldean "&amp;AA1887))
      &gt;0,2,1)
   ))))</f>
        <v>2</v>
      </c>
      <c r="AN1887">
        <v>0</v>
      </c>
      <c r="AO1887">
        <v>0</v>
      </c>
    </row>
    <row r="1888" spans="1:41" x14ac:dyDescent="0.25">
      <c r="A1888" t="s">
        <v>4503</v>
      </c>
      <c r="B1888" t="s">
        <v>687</v>
      </c>
      <c r="C1888" t="s">
        <v>1514</v>
      </c>
      <c r="D1888" t="s">
        <v>1482</v>
      </c>
      <c r="E1888">
        <v>80</v>
      </c>
      <c r="F1888">
        <v>100</v>
      </c>
      <c r="G1888">
        <v>100</v>
      </c>
      <c r="H1888">
        <v>110</v>
      </c>
      <c r="I1888">
        <v>150</v>
      </c>
      <c r="J1888">
        <v>60</v>
      </c>
      <c r="K1888" t="s">
        <v>1704</v>
      </c>
      <c r="L1888" t="s">
        <v>253</v>
      </c>
      <c r="M1888" t="s">
        <v>251</v>
      </c>
      <c r="N1888">
        <v>8.9</v>
      </c>
      <c r="O1888">
        <v>10.7</v>
      </c>
      <c r="R1888">
        <f t="shared" si="126"/>
        <v>9</v>
      </c>
      <c r="S1888">
        <f t="shared" si="127"/>
        <v>11</v>
      </c>
      <c r="T1888">
        <f t="shared" si="128"/>
        <v>20</v>
      </c>
      <c r="U1888" t="s">
        <v>1514</v>
      </c>
      <c r="V1888" t="s">
        <v>1482</v>
      </c>
      <c r="W1888" t="s">
        <v>1490</v>
      </c>
      <c r="X1888" t="s">
        <v>1469</v>
      </c>
      <c r="Z1888" t="str" cm="1">
        <f t="array" ref="Z1888">IF(ISBLANK(AK1888),_xlfn.LET(
    _xlpm.nameBeforeSlash, IF(ISNUMBER(SEARCH("/", Y1888)), LEFT(Y1888, SEARCH("/", Y1888)-1), Y1888),
    _xlpm.matchRow, IFERROR(MATCH(_xlpm.nameBeforeSlash, AA:AA, 0), ""),
    _xlpm.difference, IF(_xlpm.matchRow="", "", ABS((R1888 + S1888)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),IF(ISBLANK(Y1888),"","Hidden"))</f>
        <v/>
      </c>
      <c r="AA1888" t="s">
        <v>5767</v>
      </c>
      <c r="AB1888" t="s">
        <v>1606</v>
      </c>
      <c r="AC1888" t="s">
        <v>1364</v>
      </c>
      <c r="AD1888" t="str">
        <f>_xlfn.XLOOKUP(AC1888,moves!A:A,moves!B:B)</f>
        <v>steel</v>
      </c>
      <c r="AE1888">
        <f>_xlfn.XLOOKUP(AC1888,moves!A:A,moves!D:D)</f>
        <v>4</v>
      </c>
      <c r="AF1888" t="str">
        <f>_xlfn.XLOOKUP(AC1888,moves!A:A,moves!E:E)</f>
        <v>If 2 or more status symbols are rolled: The target skips their turn this round and the user's battle fatigue increases by 1 extra. This move cannot be used if the user has 5 fatigue.</v>
      </c>
      <c r="AG1888">
        <v>0</v>
      </c>
      <c r="AH1888">
        <v>0</v>
      </c>
      <c r="AI1888">
        <f t="shared" si="129"/>
        <v>1</v>
      </c>
      <c r="AJ1888" t="s">
        <v>525</v>
      </c>
      <c r="AL1888">
        <v>0</v>
      </c>
      <c r="AM1888" cm="1">
        <f t="array" ref="AM1888">IF(AL1888=1,1,
   IF(ISTEXT(AK1888),1,
   IF(AO1888&gt;1,AM1887,
   IF(AI1888=1,
      IF(SUMPRODUCT((LEN($Y$2:$Y$4096)-LEN(SUBSTITUTE($Y$2:$Y$4096,AA1888,"")))/LEN(AA1888))&gt;0,2,1),
      IF(
         SUMPRODUCT((LEN($Y$2:$Y$4096)-LEN(SUBSTITUTE($Y$2:$Y$4096,AA1888,"")))/LEN(AA1888))
         - SUMPRODUCT((LEN($Y$2:$Y$4096)-LEN(SUBSTITUTE($Y$2:$Y$4096,"Alolan "&amp;AA1888,"")))/LEN("Alolan "&amp;AA1888))
         - SUMPRODUCT((LEN($Y$2:$Y$4096)-LEN(SUBSTITUTE($Y$2:$Y$4096,"Galarian "&amp;AA1888,"")))/LEN("Galarian "&amp;AA1888))
         - SUMPRODUCT((LEN($Y$2:$Y$4096)-LEN(SUBSTITUTE($Y$2:$Y$4096,"Hisuian "&amp;AA1888,"")))/LEN("Hisuian "&amp;AA1888))
         - SUMPRODUCT((LEN($Y$2:$Y$4096)-LEN(SUBSTITUTE($Y$2:$Y$4096,"Paldean "&amp;AA1888,"")))/LEN("Paldean "&amp;AA1888))
      &gt;0,2,1)
   ))))</f>
        <v>2</v>
      </c>
      <c r="AN1888">
        <v>0</v>
      </c>
      <c r="AO1888">
        <v>0</v>
      </c>
    </row>
    <row r="1889" spans="1:41" x14ac:dyDescent="0.25">
      <c r="A1889">
        <v>707</v>
      </c>
      <c r="B1889" t="s">
        <v>881</v>
      </c>
      <c r="C1889" t="s">
        <v>1514</v>
      </c>
      <c r="D1889" t="s">
        <v>1536</v>
      </c>
      <c r="E1889">
        <v>57</v>
      </c>
      <c r="F1889">
        <v>80</v>
      </c>
      <c r="G1889">
        <v>91</v>
      </c>
      <c r="H1889">
        <v>80</v>
      </c>
      <c r="I1889">
        <v>87</v>
      </c>
      <c r="J1889">
        <v>75</v>
      </c>
      <c r="K1889" t="s">
        <v>882</v>
      </c>
      <c r="L1889" t="s">
        <v>247</v>
      </c>
      <c r="M1889" t="s">
        <v>248</v>
      </c>
      <c r="N1889">
        <v>7.8</v>
      </c>
      <c r="O1889">
        <v>7.62</v>
      </c>
      <c r="R1889">
        <f t="shared" si="126"/>
        <v>8</v>
      </c>
      <c r="S1889">
        <f t="shared" si="127"/>
        <v>8</v>
      </c>
      <c r="T1889">
        <f t="shared" si="128"/>
        <v>16</v>
      </c>
      <c r="U1889" t="s">
        <v>1514</v>
      </c>
      <c r="V1889" t="s">
        <v>1536</v>
      </c>
      <c r="W1889" t="s">
        <v>1471</v>
      </c>
      <c r="X1889" t="s">
        <v>1524</v>
      </c>
      <c r="Z1889" t="str" cm="1">
        <f t="array" ref="Z1889">IF(ISBLANK(AK1889),_xlfn.LET(
    _xlpm.nameBeforeSlash, IF(ISNUMBER(SEARCH("/", Y1889)), LEFT(Y1889, SEARCH("/", Y1889)-1), Y1889),
    _xlpm.matchRow, IFERROR(MATCH(_xlpm.nameBeforeSlash, AA:AA, 0), ""),
    _xlpm.difference, IF(_xlpm.matchRow="", "", ABS((R1889 + S1889)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),IF(ISBLANK(Y1889),"","Hidden"))</f>
        <v/>
      </c>
      <c r="AA1889" t="s">
        <v>881</v>
      </c>
      <c r="AC1889" t="s">
        <v>883</v>
      </c>
      <c r="AD1889" t="str">
        <f>_xlfn.XLOOKUP(AC1889,moves!A:A,moves!B:B)</f>
        <v>fairy</v>
      </c>
      <c r="AE1889">
        <f>_xlfn.XLOOKUP(AC1889,moves!A:A,moves!D:D)</f>
        <v>3</v>
      </c>
      <c r="AF1889" t="str">
        <f>_xlfn.XLOOKUP(AC1889,moves!A:A,moves!E:E)</f>
        <v>All currently active Pokémon can no longer switch out.</v>
      </c>
      <c r="AG1889">
        <v>0</v>
      </c>
      <c r="AH1889">
        <v>0</v>
      </c>
      <c r="AI1889">
        <f t="shared" si="129"/>
        <v>0</v>
      </c>
      <c r="AJ1889" t="s">
        <v>524</v>
      </c>
      <c r="AL1889">
        <v>0</v>
      </c>
      <c r="AM1889" cm="1">
        <f t="array" ref="AM1889">IF(AL1889=1,1,
   IF(ISTEXT(AK1889),1,
   IF(AO1889&gt;1,AM1888,
   IF(AI1889=1,
      IF(SUMPRODUCT((LEN($Y$2:$Y$4096)-LEN(SUBSTITUTE($Y$2:$Y$4096,AA1889,"")))/LEN(AA1889))&gt;0,2,1),
      IF(
         SUMPRODUCT((LEN($Y$2:$Y$4096)-LEN(SUBSTITUTE($Y$2:$Y$4096,AA1889,"")))/LEN(AA1889))
         - SUMPRODUCT((LEN($Y$2:$Y$4096)-LEN(SUBSTITUTE($Y$2:$Y$4096,"Alolan "&amp;AA1889,"")))/LEN("Alolan "&amp;AA1889))
         - SUMPRODUCT((LEN($Y$2:$Y$4096)-LEN(SUBSTITUTE($Y$2:$Y$4096,"Galarian "&amp;AA1889,"")))/LEN("Galarian "&amp;AA1889))
         - SUMPRODUCT((LEN($Y$2:$Y$4096)-LEN(SUBSTITUTE($Y$2:$Y$4096,"Hisuian "&amp;AA1889,"")))/LEN("Hisuian "&amp;AA1889))
         - SUMPRODUCT((LEN($Y$2:$Y$4096)-LEN(SUBSTITUTE($Y$2:$Y$4096,"Paldean "&amp;AA1889,"")))/LEN("Paldean "&amp;AA1889))
      &gt;0,2,1)
   ))))</f>
        <v>1</v>
      </c>
      <c r="AN1889">
        <v>0</v>
      </c>
      <c r="AO1889">
        <v>0</v>
      </c>
    </row>
    <row r="1890" spans="1:41" x14ac:dyDescent="0.25">
      <c r="A1890" t="s">
        <v>4504</v>
      </c>
      <c r="B1890" t="s">
        <v>881</v>
      </c>
      <c r="C1890" t="s">
        <v>1514</v>
      </c>
      <c r="D1890" t="s">
        <v>1536</v>
      </c>
      <c r="E1890">
        <v>57</v>
      </c>
      <c r="F1890">
        <v>80</v>
      </c>
      <c r="G1890">
        <v>91</v>
      </c>
      <c r="H1890">
        <v>80</v>
      </c>
      <c r="I1890">
        <v>87</v>
      </c>
      <c r="J1890">
        <v>75</v>
      </c>
      <c r="K1890" t="s">
        <v>882</v>
      </c>
      <c r="L1890" t="s">
        <v>247</v>
      </c>
      <c r="M1890" t="s">
        <v>248</v>
      </c>
      <c r="N1890">
        <v>7.8</v>
      </c>
      <c r="O1890">
        <v>7.62</v>
      </c>
      <c r="R1890">
        <f t="shared" si="126"/>
        <v>8</v>
      </c>
      <c r="S1890">
        <f t="shared" si="127"/>
        <v>8</v>
      </c>
      <c r="T1890">
        <f t="shared" si="128"/>
        <v>16</v>
      </c>
      <c r="U1890" t="s">
        <v>1514</v>
      </c>
      <c r="V1890" t="s">
        <v>1536</v>
      </c>
      <c r="W1890" t="s">
        <v>1471</v>
      </c>
      <c r="X1890" t="s">
        <v>1524</v>
      </c>
      <c r="Z1890" t="str" cm="1">
        <f t="array" ref="Z1890">IF(ISBLANK(AK1890),_xlfn.LET(
    _xlpm.nameBeforeSlash, IF(ISNUMBER(SEARCH("/", Y1890)), LEFT(Y1890, SEARCH("/", Y1890)-1), Y1890),
    _xlpm.matchRow, IFERROR(MATCH(_xlpm.nameBeforeSlash, AA:AA, 0), ""),
    _xlpm.difference, IF(_xlpm.matchRow="", "", ABS((R1890 + S1890)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),IF(ISBLANK(Y1890),"","Hidden"))</f>
        <v/>
      </c>
      <c r="AA1890" t="s">
        <v>5769</v>
      </c>
      <c r="AC1890" t="s">
        <v>442</v>
      </c>
      <c r="AD1890" t="str">
        <f>_xlfn.XLOOKUP(AC1890,moves!A:A,moves!B:B)</f>
        <v>fairy</v>
      </c>
      <c r="AE1890">
        <f>_xlfn.XLOOKUP(AC1890,moves!A:A,moves!D:D)</f>
        <v>4</v>
      </c>
      <c r="AF1890" t="str">
        <f>_xlfn.XLOOKUP(AC1890,moves!A:A,moves!E:E)</f>
        <v>When the target next attacks: Remove 1 regular hit from the roll.</v>
      </c>
      <c r="AG1890">
        <v>0</v>
      </c>
      <c r="AH1890">
        <v>0</v>
      </c>
      <c r="AI1890">
        <f t="shared" si="129"/>
        <v>1</v>
      </c>
      <c r="AJ1890" t="s">
        <v>524</v>
      </c>
      <c r="AL1890">
        <v>0</v>
      </c>
      <c r="AM1890" cm="1">
        <f t="array" ref="AM1890">IF(AL1890=1,1,
   IF(ISTEXT(AK1890),1,
   IF(AO1890&gt;1,AM1889,
   IF(AI1890=1,
      IF(SUMPRODUCT((LEN($Y$2:$Y$4096)-LEN(SUBSTITUTE($Y$2:$Y$4096,AA1890,"")))/LEN(AA1890))&gt;0,2,1),
      IF(
         SUMPRODUCT((LEN($Y$2:$Y$4096)-LEN(SUBSTITUTE($Y$2:$Y$4096,AA1890,"")))/LEN(AA1890))
         - SUMPRODUCT((LEN($Y$2:$Y$4096)-LEN(SUBSTITUTE($Y$2:$Y$4096,"Alolan "&amp;AA1890,"")))/LEN("Alolan "&amp;AA1890))
         - SUMPRODUCT((LEN($Y$2:$Y$4096)-LEN(SUBSTITUTE($Y$2:$Y$4096,"Galarian "&amp;AA1890,"")))/LEN("Galarian "&amp;AA1890))
         - SUMPRODUCT((LEN($Y$2:$Y$4096)-LEN(SUBSTITUTE($Y$2:$Y$4096,"Hisuian "&amp;AA1890,"")))/LEN("Hisuian "&amp;AA1890))
         - SUMPRODUCT((LEN($Y$2:$Y$4096)-LEN(SUBSTITUTE($Y$2:$Y$4096,"Paldean "&amp;AA1890,"")))/LEN("Paldean "&amp;AA1890))
      &gt;0,2,1)
   ))))</f>
        <v>1</v>
      </c>
      <c r="AN1890">
        <v>0</v>
      </c>
      <c r="AO1890">
        <v>0</v>
      </c>
    </row>
    <row r="1891" spans="1:41" x14ac:dyDescent="0.25">
      <c r="A1891">
        <v>708</v>
      </c>
      <c r="B1891" t="s">
        <v>2529</v>
      </c>
      <c r="C1891" t="s">
        <v>1524</v>
      </c>
      <c r="D1891" t="s">
        <v>1468</v>
      </c>
      <c r="E1891">
        <v>43</v>
      </c>
      <c r="F1891">
        <v>70</v>
      </c>
      <c r="G1891">
        <v>48</v>
      </c>
      <c r="H1891">
        <v>50</v>
      </c>
      <c r="I1891">
        <v>60</v>
      </c>
      <c r="J1891">
        <v>38</v>
      </c>
      <c r="K1891" t="s">
        <v>2530</v>
      </c>
      <c r="L1891" t="s">
        <v>247</v>
      </c>
      <c r="M1891" t="s">
        <v>248</v>
      </c>
      <c r="N1891">
        <v>5.5200000000000005</v>
      </c>
      <c r="O1891">
        <v>4.9599999999999991</v>
      </c>
      <c r="R1891">
        <f t="shared" si="126"/>
        <v>6</v>
      </c>
      <c r="S1891">
        <f t="shared" si="127"/>
        <v>5</v>
      </c>
      <c r="T1891">
        <f t="shared" si="128"/>
        <v>11</v>
      </c>
      <c r="U1891" t="s">
        <v>1524</v>
      </c>
      <c r="V1891" t="s">
        <v>1468</v>
      </c>
      <c r="W1891" t="s">
        <v>1479</v>
      </c>
      <c r="X1891" t="s">
        <v>429</v>
      </c>
      <c r="Y1891" t="s">
        <v>2531</v>
      </c>
      <c r="Z1891" cm="1">
        <f t="array" ref="Z1891">IF(ISBLANK(AK1891),_xlfn.LET(
    _xlpm.nameBeforeSlash, IF(ISNUMBER(SEARCH("/", Y1891)), LEFT(Y1891, SEARCH("/", Y1891)-1), Y1891),
    _xlpm.matchRow, IFERROR(MATCH(_xlpm.nameBeforeSlash, AA:AA, 0), ""),
    _xlpm.difference, IF(_xlpm.matchRow="", "", ABS((R1891 + S1891)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),IF(ISBLANK(Y1891),"","Hidden"))</f>
        <v>9</v>
      </c>
      <c r="AA1891" t="s">
        <v>2529</v>
      </c>
      <c r="AC1891" t="s">
        <v>1157</v>
      </c>
      <c r="AD1891" t="str">
        <f>_xlfn.XLOOKUP(AC1891,moves!A:A,moves!B:B)</f>
        <v>grass</v>
      </c>
      <c r="AE1891">
        <f>_xlfn.XLOOKUP(AC1891,moves!A:A,moves!D:D)</f>
        <v>2</v>
      </c>
      <c r="AF1891" t="str">
        <f>_xlfn.XLOOKUP(AC1891,moves!A:A,moves!E:E)</f>
        <v>Regular hits deal +1 damage.</v>
      </c>
      <c r="AG1891">
        <v>0</v>
      </c>
      <c r="AH1891">
        <v>0</v>
      </c>
      <c r="AI1891">
        <f t="shared" si="129"/>
        <v>0</v>
      </c>
      <c r="AJ1891" t="s">
        <v>523</v>
      </c>
      <c r="AL1891">
        <v>0</v>
      </c>
      <c r="AM1891" cm="1">
        <f t="array" ref="AM1891">IF(AL1891=1,1,
   IF(ISTEXT(AK1891),1,
   IF(AO1891&gt;1,AM1890,
   IF(AI1891=1,
      IF(SUMPRODUCT((LEN($Y$2:$Y$4096)-LEN(SUBSTITUTE($Y$2:$Y$4096,AA1891,"")))/LEN(AA1891))&gt;0,2,1),
      IF(
         SUMPRODUCT((LEN($Y$2:$Y$4096)-LEN(SUBSTITUTE($Y$2:$Y$4096,AA1891,"")))/LEN(AA1891))
         - SUMPRODUCT((LEN($Y$2:$Y$4096)-LEN(SUBSTITUTE($Y$2:$Y$4096,"Alolan "&amp;AA1891,"")))/LEN("Alolan "&amp;AA1891))
         - SUMPRODUCT((LEN($Y$2:$Y$4096)-LEN(SUBSTITUTE($Y$2:$Y$4096,"Galarian "&amp;AA1891,"")))/LEN("Galarian "&amp;AA1891))
         - SUMPRODUCT((LEN($Y$2:$Y$4096)-LEN(SUBSTITUTE($Y$2:$Y$4096,"Hisuian "&amp;AA1891,"")))/LEN("Hisuian "&amp;AA1891))
         - SUMPRODUCT((LEN($Y$2:$Y$4096)-LEN(SUBSTITUTE($Y$2:$Y$4096,"Paldean "&amp;AA1891,"")))/LEN("Paldean "&amp;AA1891))
      &gt;0,2,1)
   ))))</f>
        <v>1</v>
      </c>
      <c r="AN1891">
        <v>0</v>
      </c>
      <c r="AO1891">
        <v>0</v>
      </c>
    </row>
    <row r="1892" spans="1:41" x14ac:dyDescent="0.25">
      <c r="A1892" t="s">
        <v>4505</v>
      </c>
      <c r="B1892" t="s">
        <v>2529</v>
      </c>
      <c r="C1892" t="s">
        <v>1524</v>
      </c>
      <c r="D1892" t="s">
        <v>1468</v>
      </c>
      <c r="E1892">
        <v>43</v>
      </c>
      <c r="F1892">
        <v>70</v>
      </c>
      <c r="G1892">
        <v>48</v>
      </c>
      <c r="H1892">
        <v>50</v>
      </c>
      <c r="I1892">
        <v>60</v>
      </c>
      <c r="J1892">
        <v>38</v>
      </c>
      <c r="K1892" t="s">
        <v>2530</v>
      </c>
      <c r="L1892" t="s">
        <v>247</v>
      </c>
      <c r="M1892" t="s">
        <v>248</v>
      </c>
      <c r="N1892">
        <v>5.5200000000000005</v>
      </c>
      <c r="O1892">
        <v>4.9599999999999991</v>
      </c>
      <c r="R1892">
        <f t="shared" si="126"/>
        <v>6</v>
      </c>
      <c r="S1892">
        <f t="shared" si="127"/>
        <v>5</v>
      </c>
      <c r="T1892">
        <f t="shared" si="128"/>
        <v>11</v>
      </c>
      <c r="U1892" t="s">
        <v>1524</v>
      </c>
      <c r="V1892" t="s">
        <v>1468</v>
      </c>
      <c r="W1892" t="s">
        <v>1479</v>
      </c>
      <c r="X1892" t="s">
        <v>429</v>
      </c>
      <c r="Y1892" t="s">
        <v>5770</v>
      </c>
      <c r="Z1892" cm="1">
        <f t="array" ref="Z1892">IF(ISBLANK(AK1892),_xlfn.LET(
    _xlpm.nameBeforeSlash, IF(ISNUMBER(SEARCH("/", Y1892)), LEFT(Y1892, SEARCH("/", Y1892)-1), Y1892),
    _xlpm.matchRow, IFERROR(MATCH(_xlpm.nameBeforeSlash, AA:AA, 0), ""),
    _xlpm.difference, IF(_xlpm.matchRow="", "", ABS((R1892 + S1892)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),IF(ISBLANK(Y1892),"","Hidden"))</f>
        <v>9</v>
      </c>
      <c r="AA1892" t="s">
        <v>5771</v>
      </c>
      <c r="AC1892" t="s">
        <v>481</v>
      </c>
      <c r="AD1892" t="str">
        <f>_xlfn.XLOOKUP(AC1892,moves!A:A,moves!B:B)</f>
        <v>ghost</v>
      </c>
      <c r="AE1892">
        <f>_xlfn.XLOOKUP(AC1892,moves!A:A,moves!D:D)</f>
        <v>1</v>
      </c>
      <c r="AF1892" t="str">
        <f>_xlfn.XLOOKUP(AC1892,moves!A:A,moves!E:E)</f>
        <v>Inflict the Confused status on the target. If the target was already Confused: Increased attack strength by 2.</v>
      </c>
      <c r="AG1892">
        <v>0</v>
      </c>
      <c r="AH1892">
        <v>0</v>
      </c>
      <c r="AI1892">
        <f t="shared" si="129"/>
        <v>1</v>
      </c>
      <c r="AJ1892" t="s">
        <v>523</v>
      </c>
      <c r="AL1892">
        <v>0</v>
      </c>
      <c r="AM1892" cm="1">
        <f t="array" ref="AM1892">IF(AL1892=1,1,
   IF(ISTEXT(AK1892),1,
   IF(AO1892&gt;1,AM1891,
   IF(AI1892=1,
      IF(SUMPRODUCT((LEN($Y$2:$Y$4096)-LEN(SUBSTITUTE($Y$2:$Y$4096,AA1892,"")))/LEN(AA1892))&gt;0,2,1),
      IF(
         SUMPRODUCT((LEN($Y$2:$Y$4096)-LEN(SUBSTITUTE($Y$2:$Y$4096,AA1892,"")))/LEN(AA1892))
         - SUMPRODUCT((LEN($Y$2:$Y$4096)-LEN(SUBSTITUTE($Y$2:$Y$4096,"Alolan "&amp;AA1892,"")))/LEN("Alolan "&amp;AA1892))
         - SUMPRODUCT((LEN($Y$2:$Y$4096)-LEN(SUBSTITUTE($Y$2:$Y$4096,"Galarian "&amp;AA1892,"")))/LEN("Galarian "&amp;AA1892))
         - SUMPRODUCT((LEN($Y$2:$Y$4096)-LEN(SUBSTITUTE($Y$2:$Y$4096,"Hisuian "&amp;AA1892,"")))/LEN("Hisuian "&amp;AA1892))
         - SUMPRODUCT((LEN($Y$2:$Y$4096)-LEN(SUBSTITUTE($Y$2:$Y$4096,"Paldean "&amp;AA1892,"")))/LEN("Paldean "&amp;AA1892))
      &gt;0,2,1)
   ))))</f>
        <v>1</v>
      </c>
      <c r="AN1892">
        <v>0</v>
      </c>
      <c r="AO1892">
        <v>0</v>
      </c>
    </row>
    <row r="1893" spans="1:41" x14ac:dyDescent="0.25">
      <c r="A1893">
        <v>709</v>
      </c>
      <c r="B1893" t="s">
        <v>2531</v>
      </c>
      <c r="C1893" t="s">
        <v>1524</v>
      </c>
      <c r="D1893" t="s">
        <v>1468</v>
      </c>
      <c r="E1893">
        <v>85</v>
      </c>
      <c r="F1893">
        <v>110</v>
      </c>
      <c r="G1893">
        <v>76</v>
      </c>
      <c r="H1893">
        <v>65</v>
      </c>
      <c r="I1893">
        <v>82</v>
      </c>
      <c r="J1893">
        <v>56</v>
      </c>
      <c r="K1893" t="s">
        <v>2532</v>
      </c>
      <c r="L1893" t="s">
        <v>247</v>
      </c>
      <c r="M1893" t="s">
        <v>248</v>
      </c>
      <c r="N1893">
        <v>8.39</v>
      </c>
      <c r="O1893">
        <v>8.1399999999999988</v>
      </c>
      <c r="R1893">
        <f t="shared" si="126"/>
        <v>8</v>
      </c>
      <c r="S1893">
        <f t="shared" si="127"/>
        <v>8</v>
      </c>
      <c r="T1893">
        <f t="shared" si="128"/>
        <v>16</v>
      </c>
      <c r="U1893" t="s">
        <v>1524</v>
      </c>
      <c r="V1893" t="s">
        <v>1468</v>
      </c>
      <c r="W1893" t="s">
        <v>1479</v>
      </c>
      <c r="X1893" t="s">
        <v>429</v>
      </c>
      <c r="Z1893" t="str" cm="1">
        <f t="array" ref="Z1893">IF(ISBLANK(AK1893),_xlfn.LET(
    _xlpm.nameBeforeSlash, IF(ISNUMBER(SEARCH("/", Y1893)), LEFT(Y1893, SEARCH("/", Y1893)-1), Y1893),
    _xlpm.matchRow, IFERROR(MATCH(_xlpm.nameBeforeSlash, AA:AA, 0), ""),
    _xlpm.difference, IF(_xlpm.matchRow="", "", ABS((R1893 + S1893)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),IF(ISBLANK(Y1893),"","Hidden"))</f>
        <v/>
      </c>
      <c r="AA1893" t="s">
        <v>2531</v>
      </c>
      <c r="AC1893" t="s">
        <v>1120</v>
      </c>
      <c r="AD1893" t="str">
        <f>_xlfn.XLOOKUP(AC1893,moves!A:A,moves!B:B)</f>
        <v>ghost</v>
      </c>
      <c r="AE1893">
        <f>_xlfn.XLOOKUP(AC1893,moves!A:A,moves!D:D)</f>
        <v>3</v>
      </c>
      <c r="AF1893" t="str">
        <f>_xlfn.XLOOKUP(AC1893,moves!A:A,moves!E:E)</f>
        <v>Regular hits deal +1 damage.</v>
      </c>
      <c r="AG1893">
        <v>0</v>
      </c>
      <c r="AH1893">
        <v>0</v>
      </c>
      <c r="AI1893">
        <f t="shared" si="129"/>
        <v>0</v>
      </c>
      <c r="AJ1893" t="s">
        <v>524</v>
      </c>
      <c r="AL1893">
        <v>0</v>
      </c>
      <c r="AM1893" cm="1">
        <f t="array" ref="AM1893">IF(AL1893=1,1,
   IF(ISTEXT(AK1893),1,
   IF(AO1893&gt;1,AM1892,
   IF(AI1893=1,
      IF(SUMPRODUCT((LEN($Y$2:$Y$4096)-LEN(SUBSTITUTE($Y$2:$Y$4096,AA1893,"")))/LEN(AA1893))&gt;0,2,1),
      IF(
         SUMPRODUCT((LEN($Y$2:$Y$4096)-LEN(SUBSTITUTE($Y$2:$Y$4096,AA1893,"")))/LEN(AA1893))
         - SUMPRODUCT((LEN($Y$2:$Y$4096)-LEN(SUBSTITUTE($Y$2:$Y$4096,"Alolan "&amp;AA1893,"")))/LEN("Alolan "&amp;AA1893))
         - SUMPRODUCT((LEN($Y$2:$Y$4096)-LEN(SUBSTITUTE($Y$2:$Y$4096,"Galarian "&amp;AA1893,"")))/LEN("Galarian "&amp;AA1893))
         - SUMPRODUCT((LEN($Y$2:$Y$4096)-LEN(SUBSTITUTE($Y$2:$Y$4096,"Hisuian "&amp;AA1893,"")))/LEN("Hisuian "&amp;AA1893))
         - SUMPRODUCT((LEN($Y$2:$Y$4096)-LEN(SUBSTITUTE($Y$2:$Y$4096,"Paldean "&amp;AA1893,"")))/LEN("Paldean "&amp;AA1893))
      &gt;0,2,1)
   ))))</f>
        <v>2</v>
      </c>
      <c r="AN1893">
        <v>0</v>
      </c>
      <c r="AO1893">
        <v>0</v>
      </c>
    </row>
    <row r="1894" spans="1:41" x14ac:dyDescent="0.25">
      <c r="A1894" t="s">
        <v>4506</v>
      </c>
      <c r="B1894" t="s">
        <v>2531</v>
      </c>
      <c r="C1894" t="s">
        <v>1524</v>
      </c>
      <c r="D1894" t="s">
        <v>1468</v>
      </c>
      <c r="E1894">
        <v>85</v>
      </c>
      <c r="F1894">
        <v>110</v>
      </c>
      <c r="G1894">
        <v>76</v>
      </c>
      <c r="H1894">
        <v>65</v>
      </c>
      <c r="I1894">
        <v>82</v>
      </c>
      <c r="J1894">
        <v>56</v>
      </c>
      <c r="K1894" t="s">
        <v>2532</v>
      </c>
      <c r="L1894" t="s">
        <v>247</v>
      </c>
      <c r="M1894" t="s">
        <v>248</v>
      </c>
      <c r="N1894">
        <v>8.39</v>
      </c>
      <c r="O1894">
        <v>8.1399999999999988</v>
      </c>
      <c r="R1894">
        <f t="shared" si="126"/>
        <v>8</v>
      </c>
      <c r="S1894">
        <f t="shared" si="127"/>
        <v>8</v>
      </c>
      <c r="T1894">
        <f t="shared" si="128"/>
        <v>16</v>
      </c>
      <c r="U1894" t="s">
        <v>1524</v>
      </c>
      <c r="V1894" t="s">
        <v>1468</v>
      </c>
      <c r="W1894" t="s">
        <v>1479</v>
      </c>
      <c r="X1894" t="s">
        <v>429</v>
      </c>
      <c r="Z1894" t="str" cm="1">
        <f t="array" ref="Z1894">IF(ISBLANK(AK1894),_xlfn.LET(
    _xlpm.nameBeforeSlash, IF(ISNUMBER(SEARCH("/", Y1894)), LEFT(Y1894, SEARCH("/", Y1894)-1), Y1894),
    _xlpm.matchRow, IFERROR(MATCH(_xlpm.nameBeforeSlash, AA:AA, 0), ""),
    _xlpm.difference, IF(_xlpm.matchRow="", "", ABS((R1894 + S1894)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),IF(ISBLANK(Y1894),"","Hidden"))</f>
        <v/>
      </c>
      <c r="AA1894" t="s">
        <v>5770</v>
      </c>
      <c r="AC1894" t="s">
        <v>1147</v>
      </c>
      <c r="AD1894" t="str">
        <f>_xlfn.XLOOKUP(AC1894,moves!A:A,moves!B:B)</f>
        <v>grass</v>
      </c>
      <c r="AE1894">
        <f>_xlfn.XLOOKUP(AC1894,moves!A:A,moves!D:D)</f>
        <v>4</v>
      </c>
      <c r="AF1894" t="str">
        <f>_xlfn.XLOOKUP(AC1894,moves!A:A,moves!E:E)</f>
        <v>Heal for half the damage dealt, rounded down.</v>
      </c>
      <c r="AG1894">
        <v>0</v>
      </c>
      <c r="AH1894">
        <v>0</v>
      </c>
      <c r="AI1894">
        <f t="shared" si="129"/>
        <v>1</v>
      </c>
      <c r="AJ1894" t="s">
        <v>524</v>
      </c>
      <c r="AL1894">
        <v>0</v>
      </c>
      <c r="AM1894" cm="1">
        <f t="array" ref="AM1894">IF(AL1894=1,1,
   IF(ISTEXT(AK1894),1,
   IF(AO1894&gt;1,AM1893,
   IF(AI1894=1,
      IF(SUMPRODUCT((LEN($Y$2:$Y$4096)-LEN(SUBSTITUTE($Y$2:$Y$4096,AA1894,"")))/LEN(AA1894))&gt;0,2,1),
      IF(
         SUMPRODUCT((LEN($Y$2:$Y$4096)-LEN(SUBSTITUTE($Y$2:$Y$4096,AA1894,"")))/LEN(AA1894))
         - SUMPRODUCT((LEN($Y$2:$Y$4096)-LEN(SUBSTITUTE($Y$2:$Y$4096,"Alolan "&amp;AA1894,"")))/LEN("Alolan "&amp;AA1894))
         - SUMPRODUCT((LEN($Y$2:$Y$4096)-LEN(SUBSTITUTE($Y$2:$Y$4096,"Galarian "&amp;AA1894,"")))/LEN("Galarian "&amp;AA1894))
         - SUMPRODUCT((LEN($Y$2:$Y$4096)-LEN(SUBSTITUTE($Y$2:$Y$4096,"Hisuian "&amp;AA1894,"")))/LEN("Hisuian "&amp;AA1894))
         - SUMPRODUCT((LEN($Y$2:$Y$4096)-LEN(SUBSTITUTE($Y$2:$Y$4096,"Paldean "&amp;AA1894,"")))/LEN("Paldean "&amp;AA1894))
      &gt;0,2,1)
   ))))</f>
        <v>2</v>
      </c>
      <c r="AN1894">
        <v>0</v>
      </c>
      <c r="AO1894">
        <v>0</v>
      </c>
    </row>
    <row r="1895" spans="1:41" x14ac:dyDescent="0.25">
      <c r="A1895">
        <v>710</v>
      </c>
      <c r="B1895" t="s">
        <v>2533</v>
      </c>
      <c r="C1895" t="s">
        <v>1524</v>
      </c>
      <c r="D1895" t="s">
        <v>1468</v>
      </c>
      <c r="E1895">
        <v>49</v>
      </c>
      <c r="F1895">
        <v>66</v>
      </c>
      <c r="G1895">
        <v>70</v>
      </c>
      <c r="H1895">
        <v>44</v>
      </c>
      <c r="I1895">
        <v>55</v>
      </c>
      <c r="J1895">
        <v>51</v>
      </c>
      <c r="K1895" t="s">
        <v>2534</v>
      </c>
      <c r="L1895" t="s">
        <v>247</v>
      </c>
      <c r="M1895" t="s">
        <v>248</v>
      </c>
      <c r="N1895">
        <v>5.78</v>
      </c>
      <c r="O1895">
        <v>5.71</v>
      </c>
      <c r="P1895">
        <v>1</v>
      </c>
      <c r="Q1895">
        <v>-1</v>
      </c>
      <c r="R1895">
        <f t="shared" si="126"/>
        <v>7</v>
      </c>
      <c r="S1895">
        <f t="shared" si="127"/>
        <v>5</v>
      </c>
      <c r="T1895">
        <f t="shared" si="128"/>
        <v>12</v>
      </c>
      <c r="U1895" t="s">
        <v>1524</v>
      </c>
      <c r="V1895" t="s">
        <v>1468</v>
      </c>
      <c r="W1895" t="s">
        <v>1536</v>
      </c>
      <c r="X1895" t="s">
        <v>1512</v>
      </c>
      <c r="Y1895" t="s">
        <v>3281</v>
      </c>
      <c r="Z1895" cm="1">
        <f t="array" ref="Z1895">IF(ISBLANK(AK1895),_xlfn.LET(
    _xlpm.nameBeforeSlash, IF(ISNUMBER(SEARCH("/", Y1895)), LEFT(Y1895, SEARCH("/", Y1895)-1), Y1895),
    _xlpm.matchRow, IFERROR(MATCH(_xlpm.nameBeforeSlash, AA:AA, 0), ""),
    _xlpm.difference, IF(_xlpm.matchRow="", "", ABS((R1895 + S1895)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),IF(ISBLANK(Y1895),"","Hidden"))</f>
        <v>13</v>
      </c>
      <c r="AA1895" t="s">
        <v>3277</v>
      </c>
      <c r="AB1895" t="s">
        <v>2536</v>
      </c>
      <c r="AC1895" t="s">
        <v>717</v>
      </c>
      <c r="AD1895" t="str">
        <f>_xlfn.XLOOKUP(AC1895,moves!A:A,moves!B:B)</f>
        <v>ghost</v>
      </c>
      <c r="AE1895">
        <f>_xlfn.XLOOKUP(AC1895,moves!A:A,moves!D:D)</f>
        <v>2</v>
      </c>
      <c r="AF1895" t="str">
        <f>_xlfn.XLOOKUP(AC1895,moves!A:A,moves!E:E)</f>
        <v xml:space="preserve"> </v>
      </c>
      <c r="AG1895">
        <v>0</v>
      </c>
      <c r="AH1895">
        <v>0</v>
      </c>
      <c r="AI1895">
        <f t="shared" si="129"/>
        <v>0</v>
      </c>
      <c r="AJ1895" t="s">
        <v>523</v>
      </c>
      <c r="AL1895">
        <v>0</v>
      </c>
      <c r="AM1895" cm="1">
        <f t="array" ref="AM1895">IF(AL1895=1,1,
   IF(ISTEXT(AK1895),1,
   IF(AO1895&gt;1,AM1894,
   IF(AI1895=1,
      IF(SUMPRODUCT((LEN($Y$2:$Y$4096)-LEN(SUBSTITUTE($Y$2:$Y$4096,AA1895,"")))/LEN(AA1895))&gt;0,2,1),
      IF(
         SUMPRODUCT((LEN($Y$2:$Y$4096)-LEN(SUBSTITUTE($Y$2:$Y$4096,AA1895,"")))/LEN(AA1895))
         - SUMPRODUCT((LEN($Y$2:$Y$4096)-LEN(SUBSTITUTE($Y$2:$Y$4096,"Alolan "&amp;AA1895,"")))/LEN("Alolan "&amp;AA1895))
         - SUMPRODUCT((LEN($Y$2:$Y$4096)-LEN(SUBSTITUTE($Y$2:$Y$4096,"Galarian "&amp;AA1895,"")))/LEN("Galarian "&amp;AA1895))
         - SUMPRODUCT((LEN($Y$2:$Y$4096)-LEN(SUBSTITUTE($Y$2:$Y$4096,"Hisuian "&amp;AA1895,"")))/LEN("Hisuian "&amp;AA1895))
         - SUMPRODUCT((LEN($Y$2:$Y$4096)-LEN(SUBSTITUTE($Y$2:$Y$4096,"Paldean "&amp;AA1895,"")))/LEN("Paldean "&amp;AA1895))
      &gt;0,2,1)
   ))))</f>
        <v>1</v>
      </c>
      <c r="AN1895">
        <v>0</v>
      </c>
      <c r="AO1895">
        <v>1</v>
      </c>
    </row>
    <row r="1896" spans="1:41" x14ac:dyDescent="0.25">
      <c r="A1896" t="s">
        <v>3113</v>
      </c>
      <c r="B1896" t="s">
        <v>2533</v>
      </c>
      <c r="C1896" t="s">
        <v>1524</v>
      </c>
      <c r="D1896" t="s">
        <v>1468</v>
      </c>
      <c r="E1896">
        <v>44</v>
      </c>
      <c r="F1896">
        <v>66</v>
      </c>
      <c r="G1896">
        <v>70</v>
      </c>
      <c r="H1896">
        <v>44</v>
      </c>
      <c r="I1896">
        <v>55</v>
      </c>
      <c r="J1896">
        <v>56</v>
      </c>
      <c r="K1896" t="s">
        <v>2534</v>
      </c>
      <c r="L1896" t="s">
        <v>247</v>
      </c>
      <c r="M1896" t="s">
        <v>248</v>
      </c>
      <c r="N1896">
        <v>5.98</v>
      </c>
      <c r="O1896">
        <v>5.51</v>
      </c>
      <c r="P1896">
        <v>2</v>
      </c>
      <c r="Q1896">
        <v>-2</v>
      </c>
      <c r="R1896">
        <f t="shared" si="126"/>
        <v>8</v>
      </c>
      <c r="S1896">
        <f t="shared" si="127"/>
        <v>4</v>
      </c>
      <c r="T1896">
        <f t="shared" si="128"/>
        <v>12</v>
      </c>
      <c r="U1896" t="s">
        <v>1524</v>
      </c>
      <c r="V1896" t="s">
        <v>1468</v>
      </c>
      <c r="W1896" t="s">
        <v>1536</v>
      </c>
      <c r="X1896" t="s">
        <v>1512</v>
      </c>
      <c r="Y1896" t="s">
        <v>3282</v>
      </c>
      <c r="Z1896" cm="1">
        <f t="array" ref="Z1896">IF(ISBLANK(AK1896),_xlfn.LET(
    _xlpm.nameBeforeSlash, IF(ISNUMBER(SEARCH("/", Y1896)), LEFT(Y1896, SEARCH("/", Y1896)-1), Y1896),
    _xlpm.matchRow, IFERROR(MATCH(_xlpm.nameBeforeSlash, AA:AA, 0), ""),
    _xlpm.difference, IF(_xlpm.matchRow="", "", ABS((R1896 + S1896)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),IF(ISBLANK(Y1896),"","Hidden"))</f>
        <v>13</v>
      </c>
      <c r="AA1896" t="s">
        <v>3278</v>
      </c>
      <c r="AB1896" t="s">
        <v>2535</v>
      </c>
      <c r="AC1896" t="s">
        <v>717</v>
      </c>
      <c r="AD1896" t="str">
        <f>_xlfn.XLOOKUP(AC1896,moves!A:A,moves!B:B)</f>
        <v>ghost</v>
      </c>
      <c r="AE1896">
        <f>_xlfn.XLOOKUP(AC1896,moves!A:A,moves!D:D)</f>
        <v>2</v>
      </c>
      <c r="AF1896" t="str">
        <f>_xlfn.XLOOKUP(AC1896,moves!A:A,moves!E:E)</f>
        <v xml:space="preserve"> </v>
      </c>
      <c r="AG1896">
        <v>0</v>
      </c>
      <c r="AH1896">
        <v>0</v>
      </c>
      <c r="AI1896">
        <f t="shared" si="129"/>
        <v>0</v>
      </c>
      <c r="AJ1896" t="s">
        <v>523</v>
      </c>
      <c r="AL1896">
        <v>0</v>
      </c>
      <c r="AM1896" cm="1">
        <f t="array" ref="AM1896">IF(AL1896=1,1,
   IF(ISTEXT(AK1896),1,
   IF(AO1896&gt;1,AM1895,
   IF(AI1896=1,
      IF(SUMPRODUCT((LEN($Y$2:$Y$4096)-LEN(SUBSTITUTE($Y$2:$Y$4096,AA1896,"")))/LEN(AA1896))&gt;0,2,1),
      IF(
         SUMPRODUCT((LEN($Y$2:$Y$4096)-LEN(SUBSTITUTE($Y$2:$Y$4096,AA1896,"")))/LEN(AA1896))
         - SUMPRODUCT((LEN($Y$2:$Y$4096)-LEN(SUBSTITUTE($Y$2:$Y$4096,"Alolan "&amp;AA1896,"")))/LEN("Alolan "&amp;AA1896))
         - SUMPRODUCT((LEN($Y$2:$Y$4096)-LEN(SUBSTITUTE($Y$2:$Y$4096,"Galarian "&amp;AA1896,"")))/LEN("Galarian "&amp;AA1896))
         - SUMPRODUCT((LEN($Y$2:$Y$4096)-LEN(SUBSTITUTE($Y$2:$Y$4096,"Hisuian "&amp;AA1896,"")))/LEN("Hisuian "&amp;AA1896))
         - SUMPRODUCT((LEN($Y$2:$Y$4096)-LEN(SUBSTITUTE($Y$2:$Y$4096,"Paldean "&amp;AA1896,"")))/LEN("Paldean "&amp;AA1896))
      &gt;0,2,1)
   ))))</f>
        <v>1</v>
      </c>
      <c r="AN1896">
        <v>0</v>
      </c>
      <c r="AO1896">
        <v>2</v>
      </c>
    </row>
    <row r="1897" spans="1:41" x14ac:dyDescent="0.25">
      <c r="A1897" t="s">
        <v>3112</v>
      </c>
      <c r="B1897" t="s">
        <v>2533</v>
      </c>
      <c r="C1897" t="s">
        <v>1524</v>
      </c>
      <c r="D1897" t="s">
        <v>1468</v>
      </c>
      <c r="E1897">
        <v>54</v>
      </c>
      <c r="F1897">
        <v>66</v>
      </c>
      <c r="G1897">
        <v>70</v>
      </c>
      <c r="H1897">
        <v>44</v>
      </c>
      <c r="I1897">
        <v>55</v>
      </c>
      <c r="J1897">
        <v>46</v>
      </c>
      <c r="K1897" t="s">
        <v>2534</v>
      </c>
      <c r="L1897" t="s">
        <v>247</v>
      </c>
      <c r="M1897" t="s">
        <v>248</v>
      </c>
      <c r="N1897">
        <v>5.58</v>
      </c>
      <c r="O1897">
        <v>5.91</v>
      </c>
      <c r="R1897">
        <f t="shared" si="126"/>
        <v>6</v>
      </c>
      <c r="S1897">
        <f t="shared" si="127"/>
        <v>6</v>
      </c>
      <c r="T1897">
        <f t="shared" si="128"/>
        <v>12</v>
      </c>
      <c r="U1897" t="s">
        <v>1524</v>
      </c>
      <c r="V1897" t="s">
        <v>1468</v>
      </c>
      <c r="W1897" t="s">
        <v>1536</v>
      </c>
      <c r="X1897" t="s">
        <v>1512</v>
      </c>
      <c r="Y1897" t="s">
        <v>3283</v>
      </c>
      <c r="Z1897" cm="1">
        <f t="array" ref="Z1897">IF(ISBLANK(AK1897),_xlfn.LET(
    _xlpm.nameBeforeSlash, IF(ISNUMBER(SEARCH("/", Y1897)), LEFT(Y1897, SEARCH("/", Y1897)-1), Y1897),
    _xlpm.matchRow, IFERROR(MATCH(_xlpm.nameBeforeSlash, AA:AA, 0), ""),
    _xlpm.difference, IF(_xlpm.matchRow="", "", ABS((R1897 + S1897)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),IF(ISBLANK(Y1897),"","Hidden"))</f>
        <v>13</v>
      </c>
      <c r="AA1897" t="s">
        <v>3279</v>
      </c>
      <c r="AB1897" t="s">
        <v>2537</v>
      </c>
      <c r="AC1897" t="s">
        <v>717</v>
      </c>
      <c r="AD1897" t="str">
        <f>_xlfn.XLOOKUP(AC1897,moves!A:A,moves!B:B)</f>
        <v>ghost</v>
      </c>
      <c r="AE1897">
        <f>_xlfn.XLOOKUP(AC1897,moves!A:A,moves!D:D)</f>
        <v>2</v>
      </c>
      <c r="AF1897" t="str">
        <f>_xlfn.XLOOKUP(AC1897,moves!A:A,moves!E:E)</f>
        <v xml:space="preserve"> </v>
      </c>
      <c r="AG1897">
        <v>0</v>
      </c>
      <c r="AH1897">
        <v>0</v>
      </c>
      <c r="AI1897">
        <f t="shared" si="129"/>
        <v>0</v>
      </c>
      <c r="AJ1897" t="s">
        <v>523</v>
      </c>
      <c r="AL1897">
        <v>0</v>
      </c>
      <c r="AM1897" cm="1">
        <f t="array" ref="AM1897">IF(AL1897=1,1,
   IF(ISTEXT(AK1897),1,
   IF(AO1897&gt;1,AM1896,
   IF(AI1897=1,
      IF(SUMPRODUCT((LEN($Y$2:$Y$4096)-LEN(SUBSTITUTE($Y$2:$Y$4096,AA1897,"")))/LEN(AA1897))&gt;0,2,1),
      IF(
         SUMPRODUCT((LEN($Y$2:$Y$4096)-LEN(SUBSTITUTE($Y$2:$Y$4096,AA1897,"")))/LEN(AA1897))
         - SUMPRODUCT((LEN($Y$2:$Y$4096)-LEN(SUBSTITUTE($Y$2:$Y$4096,"Alolan "&amp;AA1897,"")))/LEN("Alolan "&amp;AA1897))
         - SUMPRODUCT((LEN($Y$2:$Y$4096)-LEN(SUBSTITUTE($Y$2:$Y$4096,"Galarian "&amp;AA1897,"")))/LEN("Galarian "&amp;AA1897))
         - SUMPRODUCT((LEN($Y$2:$Y$4096)-LEN(SUBSTITUTE($Y$2:$Y$4096,"Hisuian "&amp;AA1897,"")))/LEN("Hisuian "&amp;AA1897))
         - SUMPRODUCT((LEN($Y$2:$Y$4096)-LEN(SUBSTITUTE($Y$2:$Y$4096,"Paldean "&amp;AA1897,"")))/LEN("Paldean "&amp;AA1897))
      &gt;0,2,1)
   ))))</f>
        <v>1</v>
      </c>
      <c r="AN1897">
        <v>0</v>
      </c>
      <c r="AO1897">
        <v>3</v>
      </c>
    </row>
    <row r="1898" spans="1:41" x14ac:dyDescent="0.25">
      <c r="A1898" t="s">
        <v>3114</v>
      </c>
      <c r="B1898" t="s">
        <v>2533</v>
      </c>
      <c r="C1898" t="s">
        <v>1524</v>
      </c>
      <c r="D1898" t="s">
        <v>1468</v>
      </c>
      <c r="E1898">
        <v>59</v>
      </c>
      <c r="F1898">
        <v>66</v>
      </c>
      <c r="G1898">
        <v>70</v>
      </c>
      <c r="H1898">
        <v>44</v>
      </c>
      <c r="I1898">
        <v>55</v>
      </c>
      <c r="J1898">
        <v>41</v>
      </c>
      <c r="K1898" t="s">
        <v>2534</v>
      </c>
      <c r="L1898" t="s">
        <v>247</v>
      </c>
      <c r="M1898" t="s">
        <v>248</v>
      </c>
      <c r="N1898">
        <v>5.3800000000000008</v>
      </c>
      <c r="O1898">
        <v>6.11</v>
      </c>
      <c r="Q1898">
        <v>1</v>
      </c>
      <c r="R1898">
        <f t="shared" si="126"/>
        <v>5</v>
      </c>
      <c r="S1898">
        <f t="shared" si="127"/>
        <v>7</v>
      </c>
      <c r="T1898">
        <f t="shared" si="128"/>
        <v>12</v>
      </c>
      <c r="U1898" t="s">
        <v>1524</v>
      </c>
      <c r="V1898" t="s">
        <v>1468</v>
      </c>
      <c r="W1898" t="s">
        <v>1536</v>
      </c>
      <c r="X1898" t="s">
        <v>1512</v>
      </c>
      <c r="Y1898" t="s">
        <v>3284</v>
      </c>
      <c r="Z1898" cm="1">
        <f t="array" ref="Z1898">IF(ISBLANK(AK1898),_xlfn.LET(
    _xlpm.nameBeforeSlash, IF(ISNUMBER(SEARCH("/", Y1898)), LEFT(Y1898, SEARCH("/", Y1898)-1), Y1898),
    _xlpm.matchRow, IFERROR(MATCH(_xlpm.nameBeforeSlash, AA:AA, 0), ""),
    _xlpm.difference, IF(_xlpm.matchRow="", "", ABS((R1898 + S1898)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),IF(ISBLANK(Y1898),"","Hidden"))</f>
        <v>13</v>
      </c>
      <c r="AA1898" t="s">
        <v>3280</v>
      </c>
      <c r="AB1898" t="s">
        <v>2538</v>
      </c>
      <c r="AC1898" t="s">
        <v>717</v>
      </c>
      <c r="AD1898" t="str">
        <f>_xlfn.XLOOKUP(AC1898,moves!A:A,moves!B:B)</f>
        <v>ghost</v>
      </c>
      <c r="AE1898">
        <f>_xlfn.XLOOKUP(AC1898,moves!A:A,moves!D:D)</f>
        <v>2</v>
      </c>
      <c r="AF1898" t="str">
        <f>_xlfn.XLOOKUP(AC1898,moves!A:A,moves!E:E)</f>
        <v xml:space="preserve"> </v>
      </c>
      <c r="AG1898">
        <v>0</v>
      </c>
      <c r="AH1898">
        <v>0</v>
      </c>
      <c r="AI1898">
        <f t="shared" si="129"/>
        <v>0</v>
      </c>
      <c r="AJ1898" t="s">
        <v>523</v>
      </c>
      <c r="AL1898">
        <v>0</v>
      </c>
      <c r="AM1898" cm="1">
        <f t="array" ref="AM1898">IF(AL1898=1,1,
   IF(ISTEXT(AK1898),1,
   IF(AO1898&gt;1,AM1897,
   IF(AI1898=1,
      IF(SUMPRODUCT((LEN($Y$2:$Y$4096)-LEN(SUBSTITUTE($Y$2:$Y$4096,AA1898,"")))/LEN(AA1898))&gt;0,2,1),
      IF(
         SUMPRODUCT((LEN($Y$2:$Y$4096)-LEN(SUBSTITUTE($Y$2:$Y$4096,AA1898,"")))/LEN(AA1898))
         - SUMPRODUCT((LEN($Y$2:$Y$4096)-LEN(SUBSTITUTE($Y$2:$Y$4096,"Alolan "&amp;AA1898,"")))/LEN("Alolan "&amp;AA1898))
         - SUMPRODUCT((LEN($Y$2:$Y$4096)-LEN(SUBSTITUTE($Y$2:$Y$4096,"Galarian "&amp;AA1898,"")))/LEN("Galarian "&amp;AA1898))
         - SUMPRODUCT((LEN($Y$2:$Y$4096)-LEN(SUBSTITUTE($Y$2:$Y$4096,"Hisuian "&amp;AA1898,"")))/LEN("Hisuian "&amp;AA1898))
         - SUMPRODUCT((LEN($Y$2:$Y$4096)-LEN(SUBSTITUTE($Y$2:$Y$4096,"Paldean "&amp;AA1898,"")))/LEN("Paldean "&amp;AA1898))
      &gt;0,2,1)
   ))))</f>
        <v>1</v>
      </c>
      <c r="AN1898">
        <v>0</v>
      </c>
      <c r="AO1898">
        <v>4</v>
      </c>
    </row>
    <row r="1899" spans="1:41" x14ac:dyDescent="0.25">
      <c r="A1899" t="s">
        <v>4507</v>
      </c>
      <c r="B1899" t="s">
        <v>2533</v>
      </c>
      <c r="C1899" t="s">
        <v>1524</v>
      </c>
      <c r="D1899" t="s">
        <v>1468</v>
      </c>
      <c r="E1899">
        <v>49</v>
      </c>
      <c r="F1899">
        <v>66</v>
      </c>
      <c r="G1899">
        <v>70</v>
      </c>
      <c r="H1899">
        <v>44</v>
      </c>
      <c r="I1899">
        <v>55</v>
      </c>
      <c r="J1899">
        <v>51</v>
      </c>
      <c r="K1899" t="s">
        <v>2534</v>
      </c>
      <c r="L1899" t="s">
        <v>247</v>
      </c>
      <c r="M1899" t="s">
        <v>248</v>
      </c>
      <c r="N1899">
        <v>5.78</v>
      </c>
      <c r="O1899">
        <v>5.71</v>
      </c>
      <c r="P1899">
        <v>1</v>
      </c>
      <c r="Q1899">
        <v>-1</v>
      </c>
      <c r="R1899">
        <f t="shared" si="126"/>
        <v>7</v>
      </c>
      <c r="S1899">
        <f t="shared" si="127"/>
        <v>5</v>
      </c>
      <c r="T1899">
        <f t="shared" si="128"/>
        <v>12</v>
      </c>
      <c r="U1899" t="s">
        <v>1524</v>
      </c>
      <c r="V1899" t="s">
        <v>1468</v>
      </c>
      <c r="W1899" t="s">
        <v>1536</v>
      </c>
      <c r="X1899" t="s">
        <v>1512</v>
      </c>
      <c r="Y1899" t="s">
        <v>5772</v>
      </c>
      <c r="Z1899" cm="1">
        <f t="array" ref="Z1899">IF(ISBLANK(AK1899),_xlfn.LET(
    _xlpm.nameBeforeSlash, IF(ISNUMBER(SEARCH("/", Y1899)), LEFT(Y1899, SEARCH("/", Y1899)-1), Y1899),
    _xlpm.matchRow, IFERROR(MATCH(_xlpm.nameBeforeSlash, AA:AA, 0), ""),
    _xlpm.difference, IF(_xlpm.matchRow="", "", ABS((R1899 + S1899)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),IF(ISBLANK(Y1899),"","Hidden"))</f>
        <v>13</v>
      </c>
      <c r="AA1899" t="s">
        <v>5773</v>
      </c>
      <c r="AB1899" t="s">
        <v>2536</v>
      </c>
      <c r="AC1899" t="s">
        <v>520</v>
      </c>
      <c r="AD1899" t="str">
        <f>_xlfn.XLOOKUP(AC1899,moves!A:A,moves!B:B)</f>
        <v>grass</v>
      </c>
      <c r="AE1899">
        <f>_xlfn.XLOOKUP(AC1899,moves!A:A,moves!D:D)</f>
        <v>3</v>
      </c>
      <c r="AF1899" t="str">
        <f>_xlfn.XLOOKUP(AC1899,moves!A:A,moves!E:E)</f>
        <v>Critical hits deal +1 damage.</v>
      </c>
      <c r="AG1899">
        <v>0</v>
      </c>
      <c r="AH1899">
        <v>0</v>
      </c>
      <c r="AI1899">
        <f t="shared" si="129"/>
        <v>1</v>
      </c>
      <c r="AJ1899" t="s">
        <v>523</v>
      </c>
      <c r="AL1899">
        <v>0</v>
      </c>
      <c r="AM1899" cm="1">
        <f t="array" ref="AM1899">IF(AL1899=1,1,
   IF(ISTEXT(AK1899),1,
   IF(AO1899&gt;1,AM1898,
   IF(AI1899=1,
      IF(SUMPRODUCT((LEN($Y$2:$Y$4096)-LEN(SUBSTITUTE($Y$2:$Y$4096,AA1899,"")))/LEN(AA1899))&gt;0,2,1),
      IF(
         SUMPRODUCT((LEN($Y$2:$Y$4096)-LEN(SUBSTITUTE($Y$2:$Y$4096,AA1899,"")))/LEN(AA1899))
         - SUMPRODUCT((LEN($Y$2:$Y$4096)-LEN(SUBSTITUTE($Y$2:$Y$4096,"Alolan "&amp;AA1899,"")))/LEN("Alolan "&amp;AA1899))
         - SUMPRODUCT((LEN($Y$2:$Y$4096)-LEN(SUBSTITUTE($Y$2:$Y$4096,"Galarian "&amp;AA1899,"")))/LEN("Galarian "&amp;AA1899))
         - SUMPRODUCT((LEN($Y$2:$Y$4096)-LEN(SUBSTITUTE($Y$2:$Y$4096,"Hisuian "&amp;AA1899,"")))/LEN("Hisuian "&amp;AA1899))
         - SUMPRODUCT((LEN($Y$2:$Y$4096)-LEN(SUBSTITUTE($Y$2:$Y$4096,"Paldean "&amp;AA1899,"")))/LEN("Paldean "&amp;AA1899))
      &gt;0,2,1)
   ))))</f>
        <v>1</v>
      </c>
      <c r="AN1899">
        <v>0</v>
      </c>
      <c r="AO1899">
        <v>1</v>
      </c>
    </row>
    <row r="1900" spans="1:41" x14ac:dyDescent="0.25">
      <c r="A1900" t="s">
        <v>4508</v>
      </c>
      <c r="B1900" t="s">
        <v>2533</v>
      </c>
      <c r="C1900" t="s">
        <v>1524</v>
      </c>
      <c r="D1900" t="s">
        <v>1468</v>
      </c>
      <c r="E1900">
        <v>44</v>
      </c>
      <c r="F1900">
        <v>66</v>
      </c>
      <c r="G1900">
        <v>70</v>
      </c>
      <c r="H1900">
        <v>44</v>
      </c>
      <c r="I1900">
        <v>55</v>
      </c>
      <c r="J1900">
        <v>56</v>
      </c>
      <c r="K1900" t="s">
        <v>2534</v>
      </c>
      <c r="L1900" t="s">
        <v>247</v>
      </c>
      <c r="M1900" t="s">
        <v>248</v>
      </c>
      <c r="N1900">
        <v>5.98</v>
      </c>
      <c r="O1900">
        <v>5.51</v>
      </c>
      <c r="P1900">
        <v>2</v>
      </c>
      <c r="Q1900">
        <v>-2</v>
      </c>
      <c r="R1900">
        <f t="shared" si="126"/>
        <v>8</v>
      </c>
      <c r="S1900">
        <f t="shared" si="127"/>
        <v>4</v>
      </c>
      <c r="T1900">
        <f t="shared" si="128"/>
        <v>12</v>
      </c>
      <c r="U1900" t="s">
        <v>1524</v>
      </c>
      <c r="V1900" t="s">
        <v>1468</v>
      </c>
      <c r="W1900" t="s">
        <v>1536</v>
      </c>
      <c r="X1900" t="s">
        <v>1512</v>
      </c>
      <c r="Y1900" t="s">
        <v>5774</v>
      </c>
      <c r="Z1900" cm="1">
        <f t="array" ref="Z1900">IF(ISBLANK(AK1900),_xlfn.LET(
    _xlpm.nameBeforeSlash, IF(ISNUMBER(SEARCH("/", Y1900)), LEFT(Y1900, SEARCH("/", Y1900)-1), Y1900),
    _xlpm.matchRow, IFERROR(MATCH(_xlpm.nameBeforeSlash, AA:AA, 0), ""),
    _xlpm.difference, IF(_xlpm.matchRow="", "", ABS((R1900 + S1900)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),IF(ISBLANK(Y1900),"","Hidden"))</f>
        <v>13</v>
      </c>
      <c r="AA1900" t="s">
        <v>5775</v>
      </c>
      <c r="AB1900" t="s">
        <v>2535</v>
      </c>
      <c r="AC1900" t="s">
        <v>520</v>
      </c>
      <c r="AD1900" t="str">
        <f>_xlfn.XLOOKUP(AC1900,moves!A:A,moves!B:B)</f>
        <v>grass</v>
      </c>
      <c r="AE1900">
        <f>_xlfn.XLOOKUP(AC1900,moves!A:A,moves!D:D)</f>
        <v>3</v>
      </c>
      <c r="AF1900" t="str">
        <f>_xlfn.XLOOKUP(AC1900,moves!A:A,moves!E:E)</f>
        <v>Critical hits deal +1 damage.</v>
      </c>
      <c r="AG1900">
        <v>0</v>
      </c>
      <c r="AH1900">
        <v>0</v>
      </c>
      <c r="AI1900">
        <f t="shared" si="129"/>
        <v>1</v>
      </c>
      <c r="AJ1900" t="s">
        <v>523</v>
      </c>
      <c r="AL1900">
        <v>0</v>
      </c>
      <c r="AM1900" cm="1">
        <f t="array" ref="AM1900">IF(AL1900=1,1,
   IF(ISTEXT(AK1900),1,
   IF(AO1900&gt;1,AM1899,
   IF(AI1900=1,
      IF(SUMPRODUCT((LEN($Y$2:$Y$4096)-LEN(SUBSTITUTE($Y$2:$Y$4096,AA1900,"")))/LEN(AA1900))&gt;0,2,1),
      IF(
         SUMPRODUCT((LEN($Y$2:$Y$4096)-LEN(SUBSTITUTE($Y$2:$Y$4096,AA1900,"")))/LEN(AA1900))
         - SUMPRODUCT((LEN($Y$2:$Y$4096)-LEN(SUBSTITUTE($Y$2:$Y$4096,"Alolan "&amp;AA1900,"")))/LEN("Alolan "&amp;AA1900))
         - SUMPRODUCT((LEN($Y$2:$Y$4096)-LEN(SUBSTITUTE($Y$2:$Y$4096,"Galarian "&amp;AA1900,"")))/LEN("Galarian "&amp;AA1900))
         - SUMPRODUCT((LEN($Y$2:$Y$4096)-LEN(SUBSTITUTE($Y$2:$Y$4096,"Hisuian "&amp;AA1900,"")))/LEN("Hisuian "&amp;AA1900))
         - SUMPRODUCT((LEN($Y$2:$Y$4096)-LEN(SUBSTITUTE($Y$2:$Y$4096,"Paldean "&amp;AA1900,"")))/LEN("Paldean "&amp;AA1900))
      &gt;0,2,1)
   ))))</f>
        <v>1</v>
      </c>
      <c r="AN1900">
        <v>0</v>
      </c>
      <c r="AO1900">
        <v>2</v>
      </c>
    </row>
    <row r="1901" spans="1:41" x14ac:dyDescent="0.25">
      <c r="A1901" t="s">
        <v>4509</v>
      </c>
      <c r="B1901" t="s">
        <v>2533</v>
      </c>
      <c r="C1901" t="s">
        <v>1524</v>
      </c>
      <c r="D1901" t="s">
        <v>1468</v>
      </c>
      <c r="E1901">
        <v>54</v>
      </c>
      <c r="F1901">
        <v>66</v>
      </c>
      <c r="G1901">
        <v>70</v>
      </c>
      <c r="H1901">
        <v>44</v>
      </c>
      <c r="I1901">
        <v>55</v>
      </c>
      <c r="J1901">
        <v>46</v>
      </c>
      <c r="K1901" t="s">
        <v>2534</v>
      </c>
      <c r="L1901" t="s">
        <v>247</v>
      </c>
      <c r="M1901" t="s">
        <v>248</v>
      </c>
      <c r="N1901">
        <v>5.58</v>
      </c>
      <c r="O1901">
        <v>5.91</v>
      </c>
      <c r="R1901">
        <f t="shared" si="126"/>
        <v>6</v>
      </c>
      <c r="S1901">
        <f t="shared" si="127"/>
        <v>6</v>
      </c>
      <c r="T1901">
        <f t="shared" si="128"/>
        <v>12</v>
      </c>
      <c r="U1901" t="s">
        <v>1524</v>
      </c>
      <c r="V1901" t="s">
        <v>1468</v>
      </c>
      <c r="W1901" t="s">
        <v>1536</v>
      </c>
      <c r="X1901" t="s">
        <v>1512</v>
      </c>
      <c r="Y1901" t="s">
        <v>5776</v>
      </c>
      <c r="Z1901" cm="1">
        <f t="array" ref="Z1901">IF(ISBLANK(AK1901),_xlfn.LET(
    _xlpm.nameBeforeSlash, IF(ISNUMBER(SEARCH("/", Y1901)), LEFT(Y1901, SEARCH("/", Y1901)-1), Y1901),
    _xlpm.matchRow, IFERROR(MATCH(_xlpm.nameBeforeSlash, AA:AA, 0), ""),
    _xlpm.difference, IF(_xlpm.matchRow="", "", ABS((R1901 + S1901)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),IF(ISBLANK(Y1901),"","Hidden"))</f>
        <v>13</v>
      </c>
      <c r="AA1901" t="s">
        <v>5777</v>
      </c>
      <c r="AB1901" t="s">
        <v>2537</v>
      </c>
      <c r="AC1901" t="s">
        <v>520</v>
      </c>
      <c r="AD1901" t="str">
        <f>_xlfn.XLOOKUP(AC1901,moves!A:A,moves!B:B)</f>
        <v>grass</v>
      </c>
      <c r="AE1901">
        <f>_xlfn.XLOOKUP(AC1901,moves!A:A,moves!D:D)</f>
        <v>3</v>
      </c>
      <c r="AF1901" t="str">
        <f>_xlfn.XLOOKUP(AC1901,moves!A:A,moves!E:E)</f>
        <v>Critical hits deal +1 damage.</v>
      </c>
      <c r="AG1901">
        <v>0</v>
      </c>
      <c r="AH1901">
        <v>0</v>
      </c>
      <c r="AI1901">
        <f t="shared" si="129"/>
        <v>1</v>
      </c>
      <c r="AJ1901" t="s">
        <v>523</v>
      </c>
      <c r="AL1901">
        <v>0</v>
      </c>
      <c r="AM1901" cm="1">
        <f t="array" ref="AM1901">IF(AL1901=1,1,
   IF(ISTEXT(AK1901),1,
   IF(AO1901&gt;1,AM1900,
   IF(AI1901=1,
      IF(SUMPRODUCT((LEN($Y$2:$Y$4096)-LEN(SUBSTITUTE($Y$2:$Y$4096,AA1901,"")))/LEN(AA1901))&gt;0,2,1),
      IF(
         SUMPRODUCT((LEN($Y$2:$Y$4096)-LEN(SUBSTITUTE($Y$2:$Y$4096,AA1901,"")))/LEN(AA1901))
         - SUMPRODUCT((LEN($Y$2:$Y$4096)-LEN(SUBSTITUTE($Y$2:$Y$4096,"Alolan "&amp;AA1901,"")))/LEN("Alolan "&amp;AA1901))
         - SUMPRODUCT((LEN($Y$2:$Y$4096)-LEN(SUBSTITUTE($Y$2:$Y$4096,"Galarian "&amp;AA1901,"")))/LEN("Galarian "&amp;AA1901))
         - SUMPRODUCT((LEN($Y$2:$Y$4096)-LEN(SUBSTITUTE($Y$2:$Y$4096,"Hisuian "&amp;AA1901,"")))/LEN("Hisuian "&amp;AA1901))
         - SUMPRODUCT((LEN($Y$2:$Y$4096)-LEN(SUBSTITUTE($Y$2:$Y$4096,"Paldean "&amp;AA1901,"")))/LEN("Paldean "&amp;AA1901))
      &gt;0,2,1)
   ))))</f>
        <v>1</v>
      </c>
      <c r="AN1901">
        <v>0</v>
      </c>
      <c r="AO1901">
        <v>3</v>
      </c>
    </row>
    <row r="1902" spans="1:41" x14ac:dyDescent="0.25">
      <c r="A1902" t="s">
        <v>4510</v>
      </c>
      <c r="B1902" t="s">
        <v>2533</v>
      </c>
      <c r="C1902" t="s">
        <v>1524</v>
      </c>
      <c r="D1902" t="s">
        <v>1468</v>
      </c>
      <c r="E1902">
        <v>59</v>
      </c>
      <c r="F1902">
        <v>66</v>
      </c>
      <c r="G1902">
        <v>70</v>
      </c>
      <c r="H1902">
        <v>44</v>
      </c>
      <c r="I1902">
        <v>55</v>
      </c>
      <c r="J1902">
        <v>41</v>
      </c>
      <c r="K1902" t="s">
        <v>2534</v>
      </c>
      <c r="L1902" t="s">
        <v>247</v>
      </c>
      <c r="M1902" t="s">
        <v>248</v>
      </c>
      <c r="N1902">
        <v>5.3800000000000008</v>
      </c>
      <c r="O1902">
        <v>6.11</v>
      </c>
      <c r="Q1902">
        <v>1</v>
      </c>
      <c r="R1902">
        <f t="shared" si="126"/>
        <v>5</v>
      </c>
      <c r="S1902">
        <f t="shared" si="127"/>
        <v>7</v>
      </c>
      <c r="T1902">
        <f t="shared" si="128"/>
        <v>12</v>
      </c>
      <c r="U1902" t="s">
        <v>1524</v>
      </c>
      <c r="V1902" t="s">
        <v>1468</v>
      </c>
      <c r="W1902" t="s">
        <v>1536</v>
      </c>
      <c r="X1902" t="s">
        <v>1512</v>
      </c>
      <c r="Y1902" t="s">
        <v>5778</v>
      </c>
      <c r="Z1902" cm="1">
        <f t="array" ref="Z1902">IF(ISBLANK(AK1902),_xlfn.LET(
    _xlpm.nameBeforeSlash, IF(ISNUMBER(SEARCH("/", Y1902)), LEFT(Y1902, SEARCH("/", Y1902)-1), Y1902),
    _xlpm.matchRow, IFERROR(MATCH(_xlpm.nameBeforeSlash, AA:AA, 0), ""),
    _xlpm.difference, IF(_xlpm.matchRow="", "", ABS((R1902 + S1902)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),IF(ISBLANK(Y1902),"","Hidden"))</f>
        <v>13</v>
      </c>
      <c r="AA1902" t="s">
        <v>5779</v>
      </c>
      <c r="AB1902" t="s">
        <v>2538</v>
      </c>
      <c r="AC1902" t="s">
        <v>520</v>
      </c>
      <c r="AD1902" t="str">
        <f>_xlfn.XLOOKUP(AC1902,moves!A:A,moves!B:B)</f>
        <v>grass</v>
      </c>
      <c r="AE1902">
        <f>_xlfn.XLOOKUP(AC1902,moves!A:A,moves!D:D)</f>
        <v>3</v>
      </c>
      <c r="AF1902" t="str">
        <f>_xlfn.XLOOKUP(AC1902,moves!A:A,moves!E:E)</f>
        <v>Critical hits deal +1 damage.</v>
      </c>
      <c r="AG1902">
        <v>0</v>
      </c>
      <c r="AH1902">
        <v>0</v>
      </c>
      <c r="AI1902">
        <f t="shared" si="129"/>
        <v>1</v>
      </c>
      <c r="AJ1902" t="s">
        <v>523</v>
      </c>
      <c r="AL1902">
        <v>0</v>
      </c>
      <c r="AM1902" cm="1">
        <f t="array" ref="AM1902">IF(AL1902=1,1,
   IF(ISTEXT(AK1902),1,
   IF(AO1902&gt;1,AM1901,
   IF(AI1902=1,
      IF(SUMPRODUCT((LEN($Y$2:$Y$4096)-LEN(SUBSTITUTE($Y$2:$Y$4096,AA1902,"")))/LEN(AA1902))&gt;0,2,1),
      IF(
         SUMPRODUCT((LEN($Y$2:$Y$4096)-LEN(SUBSTITUTE($Y$2:$Y$4096,AA1902,"")))/LEN(AA1902))
         - SUMPRODUCT((LEN($Y$2:$Y$4096)-LEN(SUBSTITUTE($Y$2:$Y$4096,"Alolan "&amp;AA1902,"")))/LEN("Alolan "&amp;AA1902))
         - SUMPRODUCT((LEN($Y$2:$Y$4096)-LEN(SUBSTITUTE($Y$2:$Y$4096,"Galarian "&amp;AA1902,"")))/LEN("Galarian "&amp;AA1902))
         - SUMPRODUCT((LEN($Y$2:$Y$4096)-LEN(SUBSTITUTE($Y$2:$Y$4096,"Hisuian "&amp;AA1902,"")))/LEN("Hisuian "&amp;AA1902))
         - SUMPRODUCT((LEN($Y$2:$Y$4096)-LEN(SUBSTITUTE($Y$2:$Y$4096,"Paldean "&amp;AA1902,"")))/LEN("Paldean "&amp;AA1902))
      &gt;0,2,1)
   ))))</f>
        <v>1</v>
      </c>
      <c r="AN1902">
        <v>0</v>
      </c>
      <c r="AO1902">
        <v>4</v>
      </c>
    </row>
    <row r="1903" spans="1:41" x14ac:dyDescent="0.25">
      <c r="A1903">
        <v>711</v>
      </c>
      <c r="B1903" t="s">
        <v>2539</v>
      </c>
      <c r="C1903" t="s">
        <v>1524</v>
      </c>
      <c r="D1903" t="s">
        <v>1468</v>
      </c>
      <c r="E1903">
        <v>65</v>
      </c>
      <c r="F1903">
        <v>90</v>
      </c>
      <c r="G1903">
        <v>122</v>
      </c>
      <c r="H1903">
        <v>58</v>
      </c>
      <c r="I1903">
        <v>75</v>
      </c>
      <c r="J1903">
        <v>84</v>
      </c>
      <c r="K1903" t="s">
        <v>2534</v>
      </c>
      <c r="L1903" t="s">
        <v>247</v>
      </c>
      <c r="M1903" t="s">
        <v>248</v>
      </c>
      <c r="N1903">
        <v>8.44</v>
      </c>
      <c r="O1903">
        <v>8.51</v>
      </c>
      <c r="P1903">
        <v>1</v>
      </c>
      <c r="Q1903">
        <v>-1</v>
      </c>
      <c r="R1903">
        <f t="shared" si="126"/>
        <v>9</v>
      </c>
      <c r="S1903">
        <f t="shared" si="127"/>
        <v>8</v>
      </c>
      <c r="T1903">
        <f t="shared" si="128"/>
        <v>17</v>
      </c>
      <c r="U1903" t="s">
        <v>1524</v>
      </c>
      <c r="V1903" t="s">
        <v>1468</v>
      </c>
      <c r="W1903" t="s">
        <v>1536</v>
      </c>
      <c r="X1903" t="s">
        <v>1512</v>
      </c>
      <c r="Z1903" t="str" cm="1">
        <f t="array" ref="Z1903">IF(ISBLANK(AK1903),_xlfn.LET(
    _xlpm.nameBeforeSlash, IF(ISNUMBER(SEARCH("/", Y1903)), LEFT(Y1903, SEARCH("/", Y1903)-1), Y1903),
    _xlpm.matchRow, IFERROR(MATCH(_xlpm.nameBeforeSlash, AA:AA, 0), ""),
    _xlpm.difference, IF(_xlpm.matchRow="", "", ABS((R1903 + S1903)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),IF(ISBLANK(Y1903),"","Hidden"))</f>
        <v/>
      </c>
      <c r="AA1903" t="s">
        <v>3281</v>
      </c>
      <c r="AB1903" t="s">
        <v>2536</v>
      </c>
      <c r="AC1903" t="s">
        <v>1118</v>
      </c>
      <c r="AD1903" t="str">
        <f>_xlfn.XLOOKUP(AC1903,moves!A:A,moves!B:B)</f>
        <v>ghost</v>
      </c>
      <c r="AE1903">
        <f>_xlfn.XLOOKUP(AC1903,moves!A:A,moves!D:D)</f>
        <v>3</v>
      </c>
      <c r="AF1903" t="str">
        <f>_xlfn.XLOOKUP(AC1903,moves!A:A,moves!E:E)</f>
        <v>The target loses their typing and becomes the Ghost type.</v>
      </c>
      <c r="AG1903">
        <v>0</v>
      </c>
      <c r="AH1903">
        <v>0</v>
      </c>
      <c r="AI1903">
        <f t="shared" si="129"/>
        <v>0</v>
      </c>
      <c r="AJ1903" t="s">
        <v>525</v>
      </c>
      <c r="AL1903">
        <v>0</v>
      </c>
      <c r="AM1903" cm="1">
        <f t="array" ref="AM1903">IF(AL1903=1,1,
   IF(ISTEXT(AK1903),1,
   IF(AO1903&gt;1,AM1902,
   IF(AI1903=1,
      IF(SUMPRODUCT((LEN($Y$2:$Y$4096)-LEN(SUBSTITUTE($Y$2:$Y$4096,AA1903,"")))/LEN(AA1903))&gt;0,2,1),
      IF(
         SUMPRODUCT((LEN($Y$2:$Y$4096)-LEN(SUBSTITUTE($Y$2:$Y$4096,AA1903,"")))/LEN(AA1903))
         - SUMPRODUCT((LEN($Y$2:$Y$4096)-LEN(SUBSTITUTE($Y$2:$Y$4096,"Alolan "&amp;AA1903,"")))/LEN("Alolan "&amp;AA1903))
         - SUMPRODUCT((LEN($Y$2:$Y$4096)-LEN(SUBSTITUTE($Y$2:$Y$4096,"Galarian "&amp;AA1903,"")))/LEN("Galarian "&amp;AA1903))
         - SUMPRODUCT((LEN($Y$2:$Y$4096)-LEN(SUBSTITUTE($Y$2:$Y$4096,"Hisuian "&amp;AA1903,"")))/LEN("Hisuian "&amp;AA1903))
         - SUMPRODUCT((LEN($Y$2:$Y$4096)-LEN(SUBSTITUTE($Y$2:$Y$4096,"Paldean "&amp;AA1903,"")))/LEN("Paldean "&amp;AA1903))
      &gt;0,2,1)
   ))))</f>
        <v>2</v>
      </c>
      <c r="AN1903">
        <v>0</v>
      </c>
      <c r="AO1903">
        <v>1</v>
      </c>
    </row>
    <row r="1904" spans="1:41" x14ac:dyDescent="0.25">
      <c r="A1904" t="s">
        <v>3115</v>
      </c>
      <c r="B1904" t="s">
        <v>2539</v>
      </c>
      <c r="C1904" t="s">
        <v>1524</v>
      </c>
      <c r="D1904" t="s">
        <v>1468</v>
      </c>
      <c r="E1904">
        <v>55</v>
      </c>
      <c r="F1904">
        <v>85</v>
      </c>
      <c r="G1904">
        <v>122</v>
      </c>
      <c r="H1904">
        <v>58</v>
      </c>
      <c r="I1904">
        <v>75</v>
      </c>
      <c r="J1904">
        <v>99</v>
      </c>
      <c r="K1904" t="s">
        <v>2534</v>
      </c>
      <c r="L1904" t="s">
        <v>247</v>
      </c>
      <c r="M1904" t="s">
        <v>248</v>
      </c>
      <c r="N1904">
        <v>8.7899999999999991</v>
      </c>
      <c r="O1904">
        <v>8.11</v>
      </c>
      <c r="P1904">
        <v>2</v>
      </c>
      <c r="Q1904">
        <v>-2</v>
      </c>
      <c r="R1904">
        <f t="shared" si="126"/>
        <v>11</v>
      </c>
      <c r="S1904">
        <f t="shared" si="127"/>
        <v>6</v>
      </c>
      <c r="T1904">
        <f t="shared" si="128"/>
        <v>17</v>
      </c>
      <c r="U1904" t="s">
        <v>1524</v>
      </c>
      <c r="V1904" t="s">
        <v>1468</v>
      </c>
      <c r="W1904" t="s">
        <v>1536</v>
      </c>
      <c r="X1904" t="s">
        <v>1512</v>
      </c>
      <c r="Z1904" t="str" cm="1">
        <f t="array" ref="Z1904">IF(ISBLANK(AK1904),_xlfn.LET(
    _xlpm.nameBeforeSlash, IF(ISNUMBER(SEARCH("/", Y1904)), LEFT(Y1904, SEARCH("/", Y1904)-1), Y1904),
    _xlpm.matchRow, IFERROR(MATCH(_xlpm.nameBeforeSlash, AA:AA, 0), ""),
    _xlpm.difference, IF(_xlpm.matchRow="", "", ABS((R1904 + S1904)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),IF(ISBLANK(Y1904),"","Hidden"))</f>
        <v/>
      </c>
      <c r="AA1904" t="s">
        <v>3282</v>
      </c>
      <c r="AB1904" t="s">
        <v>2535</v>
      </c>
      <c r="AC1904" t="s">
        <v>1118</v>
      </c>
      <c r="AD1904" t="str">
        <f>_xlfn.XLOOKUP(AC1904,moves!A:A,moves!B:B)</f>
        <v>ghost</v>
      </c>
      <c r="AE1904">
        <f>_xlfn.XLOOKUP(AC1904,moves!A:A,moves!D:D)</f>
        <v>3</v>
      </c>
      <c r="AF1904" t="str">
        <f>_xlfn.XLOOKUP(AC1904,moves!A:A,moves!E:E)</f>
        <v>The target loses their typing and becomes the Ghost type.</v>
      </c>
      <c r="AG1904">
        <v>0</v>
      </c>
      <c r="AH1904">
        <v>0</v>
      </c>
      <c r="AI1904">
        <f t="shared" si="129"/>
        <v>0</v>
      </c>
      <c r="AJ1904" t="s">
        <v>525</v>
      </c>
      <c r="AL1904">
        <v>0</v>
      </c>
      <c r="AM1904" cm="1">
        <f t="array" ref="AM1904">IF(AL1904=1,1,
   IF(ISTEXT(AK1904),1,
   IF(AO1904&gt;1,AM1903,
   IF(AI1904=1,
      IF(SUMPRODUCT((LEN($Y$2:$Y$4096)-LEN(SUBSTITUTE($Y$2:$Y$4096,AA1904,"")))/LEN(AA1904))&gt;0,2,1),
      IF(
         SUMPRODUCT((LEN($Y$2:$Y$4096)-LEN(SUBSTITUTE($Y$2:$Y$4096,AA1904,"")))/LEN(AA1904))
         - SUMPRODUCT((LEN($Y$2:$Y$4096)-LEN(SUBSTITUTE($Y$2:$Y$4096,"Alolan "&amp;AA1904,"")))/LEN("Alolan "&amp;AA1904))
         - SUMPRODUCT((LEN($Y$2:$Y$4096)-LEN(SUBSTITUTE($Y$2:$Y$4096,"Galarian "&amp;AA1904,"")))/LEN("Galarian "&amp;AA1904))
         - SUMPRODUCT((LEN($Y$2:$Y$4096)-LEN(SUBSTITUTE($Y$2:$Y$4096,"Hisuian "&amp;AA1904,"")))/LEN("Hisuian "&amp;AA1904))
         - SUMPRODUCT((LEN($Y$2:$Y$4096)-LEN(SUBSTITUTE($Y$2:$Y$4096,"Paldean "&amp;AA1904,"")))/LEN("Paldean "&amp;AA1904))
      &gt;0,2,1)
   ))))</f>
        <v>2</v>
      </c>
      <c r="AN1904">
        <v>0</v>
      </c>
      <c r="AO1904">
        <v>2</v>
      </c>
    </row>
    <row r="1905" spans="1:41" x14ac:dyDescent="0.25">
      <c r="A1905" t="s">
        <v>3116</v>
      </c>
      <c r="B1905" t="s">
        <v>2539</v>
      </c>
      <c r="C1905" t="s">
        <v>1524</v>
      </c>
      <c r="D1905" t="s">
        <v>1468</v>
      </c>
      <c r="E1905">
        <v>75</v>
      </c>
      <c r="F1905">
        <v>95</v>
      </c>
      <c r="G1905">
        <v>122</v>
      </c>
      <c r="H1905">
        <v>58</v>
      </c>
      <c r="I1905">
        <v>75</v>
      </c>
      <c r="J1905">
        <v>69</v>
      </c>
      <c r="K1905" t="s">
        <v>2534</v>
      </c>
      <c r="L1905" t="s">
        <v>247</v>
      </c>
      <c r="M1905" t="s">
        <v>248</v>
      </c>
      <c r="N1905">
        <v>8.09</v>
      </c>
      <c r="O1905">
        <v>8.91</v>
      </c>
      <c r="P1905">
        <v>-1</v>
      </c>
      <c r="Q1905">
        <v>1</v>
      </c>
      <c r="R1905">
        <f t="shared" si="126"/>
        <v>7</v>
      </c>
      <c r="S1905">
        <f t="shared" si="127"/>
        <v>10</v>
      </c>
      <c r="T1905">
        <f t="shared" si="128"/>
        <v>17</v>
      </c>
      <c r="U1905" t="s">
        <v>1524</v>
      </c>
      <c r="V1905" t="s">
        <v>1468</v>
      </c>
      <c r="W1905" t="s">
        <v>1536</v>
      </c>
      <c r="X1905" t="s">
        <v>1512</v>
      </c>
      <c r="Z1905" t="str" cm="1">
        <f t="array" ref="Z1905">IF(ISBLANK(AK1905),_xlfn.LET(
    _xlpm.nameBeforeSlash, IF(ISNUMBER(SEARCH("/", Y1905)), LEFT(Y1905, SEARCH("/", Y1905)-1), Y1905),
    _xlpm.matchRow, IFERROR(MATCH(_xlpm.nameBeforeSlash, AA:AA, 0), ""),
    _xlpm.difference, IF(_xlpm.matchRow="", "", ABS((R1905 + S1905)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),IF(ISBLANK(Y1905),"","Hidden"))</f>
        <v/>
      </c>
      <c r="AA1905" t="s">
        <v>3283</v>
      </c>
      <c r="AB1905" t="s">
        <v>2537</v>
      </c>
      <c r="AC1905" t="s">
        <v>1118</v>
      </c>
      <c r="AD1905" t="str">
        <f>_xlfn.XLOOKUP(AC1905,moves!A:A,moves!B:B)</f>
        <v>ghost</v>
      </c>
      <c r="AE1905">
        <f>_xlfn.XLOOKUP(AC1905,moves!A:A,moves!D:D)</f>
        <v>3</v>
      </c>
      <c r="AF1905" t="str">
        <f>_xlfn.XLOOKUP(AC1905,moves!A:A,moves!E:E)</f>
        <v>The target loses their typing and becomes the Ghost type.</v>
      </c>
      <c r="AG1905">
        <v>0</v>
      </c>
      <c r="AH1905">
        <v>0</v>
      </c>
      <c r="AI1905">
        <f t="shared" si="129"/>
        <v>0</v>
      </c>
      <c r="AJ1905" t="s">
        <v>525</v>
      </c>
      <c r="AL1905">
        <v>0</v>
      </c>
      <c r="AM1905" cm="1">
        <f t="array" ref="AM1905">IF(AL1905=1,1,
   IF(ISTEXT(AK1905),1,
   IF(AO1905&gt;1,AM1904,
   IF(AI1905=1,
      IF(SUMPRODUCT((LEN($Y$2:$Y$4096)-LEN(SUBSTITUTE($Y$2:$Y$4096,AA1905,"")))/LEN(AA1905))&gt;0,2,1),
      IF(
         SUMPRODUCT((LEN($Y$2:$Y$4096)-LEN(SUBSTITUTE($Y$2:$Y$4096,AA1905,"")))/LEN(AA1905))
         - SUMPRODUCT((LEN($Y$2:$Y$4096)-LEN(SUBSTITUTE($Y$2:$Y$4096,"Alolan "&amp;AA1905,"")))/LEN("Alolan "&amp;AA1905))
         - SUMPRODUCT((LEN($Y$2:$Y$4096)-LEN(SUBSTITUTE($Y$2:$Y$4096,"Galarian "&amp;AA1905,"")))/LEN("Galarian "&amp;AA1905))
         - SUMPRODUCT((LEN($Y$2:$Y$4096)-LEN(SUBSTITUTE($Y$2:$Y$4096,"Hisuian "&amp;AA1905,"")))/LEN("Hisuian "&amp;AA1905))
         - SUMPRODUCT((LEN($Y$2:$Y$4096)-LEN(SUBSTITUTE($Y$2:$Y$4096,"Paldean "&amp;AA1905,"")))/LEN("Paldean "&amp;AA1905))
      &gt;0,2,1)
   ))))</f>
        <v>2</v>
      </c>
      <c r="AN1905">
        <v>0</v>
      </c>
      <c r="AO1905">
        <v>3</v>
      </c>
    </row>
    <row r="1906" spans="1:41" x14ac:dyDescent="0.25">
      <c r="A1906" t="s">
        <v>3117</v>
      </c>
      <c r="B1906" t="s">
        <v>2539</v>
      </c>
      <c r="C1906" t="s">
        <v>1524</v>
      </c>
      <c r="D1906" t="s">
        <v>1468</v>
      </c>
      <c r="E1906">
        <v>85</v>
      </c>
      <c r="F1906">
        <v>100</v>
      </c>
      <c r="G1906">
        <v>122</v>
      </c>
      <c r="H1906">
        <v>58</v>
      </c>
      <c r="I1906">
        <v>75</v>
      </c>
      <c r="J1906">
        <v>54</v>
      </c>
      <c r="K1906" t="s">
        <v>2534</v>
      </c>
      <c r="L1906" t="s">
        <v>247</v>
      </c>
      <c r="M1906" t="s">
        <v>248</v>
      </c>
      <c r="N1906">
        <v>7.7399999999999993</v>
      </c>
      <c r="O1906">
        <v>9.3099999999999987</v>
      </c>
      <c r="P1906">
        <v>-3</v>
      </c>
      <c r="Q1906">
        <v>3</v>
      </c>
      <c r="R1906">
        <f t="shared" si="126"/>
        <v>5</v>
      </c>
      <c r="S1906">
        <f t="shared" si="127"/>
        <v>12</v>
      </c>
      <c r="T1906">
        <f t="shared" si="128"/>
        <v>17</v>
      </c>
      <c r="U1906" t="s">
        <v>1524</v>
      </c>
      <c r="V1906" t="s">
        <v>1468</v>
      </c>
      <c r="W1906" t="s">
        <v>1536</v>
      </c>
      <c r="X1906" t="s">
        <v>1512</v>
      </c>
      <c r="Z1906" t="str" cm="1">
        <f t="array" ref="Z1906">IF(ISBLANK(AK1906),_xlfn.LET(
    _xlpm.nameBeforeSlash, IF(ISNUMBER(SEARCH("/", Y1906)), LEFT(Y1906, SEARCH("/", Y1906)-1), Y1906),
    _xlpm.matchRow, IFERROR(MATCH(_xlpm.nameBeforeSlash, AA:AA, 0), ""),
    _xlpm.difference, IF(_xlpm.matchRow="", "", ABS((R1906 + S1906)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),IF(ISBLANK(Y1906),"","Hidden"))</f>
        <v/>
      </c>
      <c r="AA1906" t="s">
        <v>3284</v>
      </c>
      <c r="AB1906" t="s">
        <v>2538</v>
      </c>
      <c r="AC1906" t="s">
        <v>1118</v>
      </c>
      <c r="AD1906" t="str">
        <f>_xlfn.XLOOKUP(AC1906,moves!A:A,moves!B:B)</f>
        <v>ghost</v>
      </c>
      <c r="AE1906">
        <f>_xlfn.XLOOKUP(AC1906,moves!A:A,moves!D:D)</f>
        <v>3</v>
      </c>
      <c r="AF1906" t="str">
        <f>_xlfn.XLOOKUP(AC1906,moves!A:A,moves!E:E)</f>
        <v>The target loses their typing and becomes the Ghost type.</v>
      </c>
      <c r="AG1906">
        <v>0</v>
      </c>
      <c r="AH1906">
        <v>0</v>
      </c>
      <c r="AI1906">
        <f t="shared" si="129"/>
        <v>0</v>
      </c>
      <c r="AJ1906" t="s">
        <v>525</v>
      </c>
      <c r="AL1906">
        <v>0</v>
      </c>
      <c r="AM1906" cm="1">
        <f t="array" ref="AM1906">IF(AL1906=1,1,
   IF(ISTEXT(AK1906),1,
   IF(AO1906&gt;1,AM1905,
   IF(AI1906=1,
      IF(SUMPRODUCT((LEN($Y$2:$Y$4096)-LEN(SUBSTITUTE($Y$2:$Y$4096,AA1906,"")))/LEN(AA1906))&gt;0,2,1),
      IF(
         SUMPRODUCT((LEN($Y$2:$Y$4096)-LEN(SUBSTITUTE($Y$2:$Y$4096,AA1906,"")))/LEN(AA1906))
         - SUMPRODUCT((LEN($Y$2:$Y$4096)-LEN(SUBSTITUTE($Y$2:$Y$4096,"Alolan "&amp;AA1906,"")))/LEN("Alolan "&amp;AA1906))
         - SUMPRODUCT((LEN($Y$2:$Y$4096)-LEN(SUBSTITUTE($Y$2:$Y$4096,"Galarian "&amp;AA1906,"")))/LEN("Galarian "&amp;AA1906))
         - SUMPRODUCT((LEN($Y$2:$Y$4096)-LEN(SUBSTITUTE($Y$2:$Y$4096,"Hisuian "&amp;AA1906,"")))/LEN("Hisuian "&amp;AA1906))
         - SUMPRODUCT((LEN($Y$2:$Y$4096)-LEN(SUBSTITUTE($Y$2:$Y$4096,"Paldean "&amp;AA1906,"")))/LEN("Paldean "&amp;AA1906))
      &gt;0,2,1)
   ))))</f>
        <v>2</v>
      </c>
      <c r="AN1906">
        <v>0</v>
      </c>
      <c r="AO1906">
        <v>4</v>
      </c>
    </row>
    <row r="1907" spans="1:41" x14ac:dyDescent="0.25">
      <c r="A1907" t="s">
        <v>4511</v>
      </c>
      <c r="B1907" t="s">
        <v>2539</v>
      </c>
      <c r="C1907" t="s">
        <v>1524</v>
      </c>
      <c r="D1907" t="s">
        <v>1468</v>
      </c>
      <c r="E1907">
        <v>65</v>
      </c>
      <c r="F1907">
        <v>90</v>
      </c>
      <c r="G1907">
        <v>122</v>
      </c>
      <c r="H1907">
        <v>58</v>
      </c>
      <c r="I1907">
        <v>75</v>
      </c>
      <c r="J1907">
        <v>84</v>
      </c>
      <c r="K1907" t="s">
        <v>2534</v>
      </c>
      <c r="L1907" t="s">
        <v>247</v>
      </c>
      <c r="M1907" t="s">
        <v>248</v>
      </c>
      <c r="N1907">
        <v>8.44</v>
      </c>
      <c r="O1907">
        <v>8.51</v>
      </c>
      <c r="P1907">
        <v>1</v>
      </c>
      <c r="Q1907">
        <v>-1</v>
      </c>
      <c r="R1907">
        <f t="shared" si="126"/>
        <v>9</v>
      </c>
      <c r="S1907">
        <f t="shared" si="127"/>
        <v>8</v>
      </c>
      <c r="T1907">
        <f t="shared" si="128"/>
        <v>17</v>
      </c>
      <c r="U1907" t="s">
        <v>1524</v>
      </c>
      <c r="V1907" t="s">
        <v>1468</v>
      </c>
      <c r="W1907" t="s">
        <v>1536</v>
      </c>
      <c r="X1907" t="s">
        <v>1512</v>
      </c>
      <c r="Z1907" t="str" cm="1">
        <f t="array" ref="Z1907">IF(ISBLANK(AK1907),_xlfn.LET(
    _xlpm.nameBeforeSlash, IF(ISNUMBER(SEARCH("/", Y1907)), LEFT(Y1907, SEARCH("/", Y1907)-1), Y1907),
    _xlpm.matchRow, IFERROR(MATCH(_xlpm.nameBeforeSlash, AA:AA, 0), ""),
    _xlpm.difference, IF(_xlpm.matchRow="", "", ABS((R1907 + S1907)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),IF(ISBLANK(Y1907),"","Hidden"))</f>
        <v/>
      </c>
      <c r="AA1907" t="s">
        <v>5772</v>
      </c>
      <c r="AB1907" t="s">
        <v>2536</v>
      </c>
      <c r="AC1907" t="s">
        <v>1111</v>
      </c>
      <c r="AD1907" t="str">
        <f>_xlfn.XLOOKUP(AC1907,moves!A:A,moves!B:B)</f>
        <v>ghost</v>
      </c>
      <c r="AE1907">
        <f>_xlfn.XLOOKUP(AC1907,moves!A:A,moves!D:D)</f>
        <v>4</v>
      </c>
      <c r="AF1907" t="str">
        <f>_xlfn.XLOOKUP(AC1907,moves!A:A,moves!E:E)</f>
        <v xml:space="preserve"> </v>
      </c>
      <c r="AG1907">
        <v>0</v>
      </c>
      <c r="AH1907">
        <v>0</v>
      </c>
      <c r="AI1907">
        <f t="shared" si="129"/>
        <v>1</v>
      </c>
      <c r="AJ1907" t="s">
        <v>525</v>
      </c>
      <c r="AL1907">
        <v>0</v>
      </c>
      <c r="AM1907" cm="1">
        <f t="array" ref="AM1907">IF(AL1907=1,1,
   IF(ISTEXT(AK1907),1,
   IF(AO1907&gt;1,AM1906,
   IF(AI1907=1,
      IF(SUMPRODUCT((LEN($Y$2:$Y$4096)-LEN(SUBSTITUTE($Y$2:$Y$4096,AA1907,"")))/LEN(AA1907))&gt;0,2,1),
      IF(
         SUMPRODUCT((LEN($Y$2:$Y$4096)-LEN(SUBSTITUTE($Y$2:$Y$4096,AA1907,"")))/LEN(AA1907))
         - SUMPRODUCT((LEN($Y$2:$Y$4096)-LEN(SUBSTITUTE($Y$2:$Y$4096,"Alolan "&amp;AA1907,"")))/LEN("Alolan "&amp;AA1907))
         - SUMPRODUCT((LEN($Y$2:$Y$4096)-LEN(SUBSTITUTE($Y$2:$Y$4096,"Galarian "&amp;AA1907,"")))/LEN("Galarian "&amp;AA1907))
         - SUMPRODUCT((LEN($Y$2:$Y$4096)-LEN(SUBSTITUTE($Y$2:$Y$4096,"Hisuian "&amp;AA1907,"")))/LEN("Hisuian "&amp;AA1907))
         - SUMPRODUCT((LEN($Y$2:$Y$4096)-LEN(SUBSTITUTE($Y$2:$Y$4096,"Paldean "&amp;AA1907,"")))/LEN("Paldean "&amp;AA1907))
      &gt;0,2,1)
   ))))</f>
        <v>2</v>
      </c>
      <c r="AN1907">
        <v>0</v>
      </c>
      <c r="AO1907">
        <v>1</v>
      </c>
    </row>
    <row r="1908" spans="1:41" x14ac:dyDescent="0.25">
      <c r="A1908" t="s">
        <v>4512</v>
      </c>
      <c r="B1908" t="s">
        <v>2539</v>
      </c>
      <c r="C1908" t="s">
        <v>1524</v>
      </c>
      <c r="D1908" t="s">
        <v>1468</v>
      </c>
      <c r="E1908">
        <v>55</v>
      </c>
      <c r="F1908">
        <v>85</v>
      </c>
      <c r="G1908">
        <v>122</v>
      </c>
      <c r="H1908">
        <v>58</v>
      </c>
      <c r="I1908">
        <v>75</v>
      </c>
      <c r="J1908">
        <v>99</v>
      </c>
      <c r="K1908" t="s">
        <v>2534</v>
      </c>
      <c r="L1908" t="s">
        <v>247</v>
      </c>
      <c r="M1908" t="s">
        <v>248</v>
      </c>
      <c r="N1908">
        <v>8.7899999999999991</v>
      </c>
      <c r="O1908">
        <v>8.11</v>
      </c>
      <c r="P1908">
        <v>2</v>
      </c>
      <c r="Q1908">
        <v>-2</v>
      </c>
      <c r="R1908">
        <f t="shared" si="126"/>
        <v>11</v>
      </c>
      <c r="S1908">
        <f t="shared" si="127"/>
        <v>6</v>
      </c>
      <c r="T1908">
        <f t="shared" si="128"/>
        <v>17</v>
      </c>
      <c r="U1908" t="s">
        <v>1524</v>
      </c>
      <c r="V1908" t="s">
        <v>1468</v>
      </c>
      <c r="W1908" t="s">
        <v>1536</v>
      </c>
      <c r="X1908" t="s">
        <v>1512</v>
      </c>
      <c r="Z1908" t="str" cm="1">
        <f t="array" ref="Z1908">IF(ISBLANK(AK1908),_xlfn.LET(
    _xlpm.nameBeforeSlash, IF(ISNUMBER(SEARCH("/", Y1908)), LEFT(Y1908, SEARCH("/", Y1908)-1), Y1908),
    _xlpm.matchRow, IFERROR(MATCH(_xlpm.nameBeforeSlash, AA:AA, 0), ""),
    _xlpm.difference, IF(_xlpm.matchRow="", "", ABS((R1908 + S1908)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),IF(ISBLANK(Y1908),"","Hidden"))</f>
        <v/>
      </c>
      <c r="AA1908" t="s">
        <v>5774</v>
      </c>
      <c r="AB1908" t="s">
        <v>2535</v>
      </c>
      <c r="AC1908" t="s">
        <v>1111</v>
      </c>
      <c r="AD1908" t="str">
        <f>_xlfn.XLOOKUP(AC1908,moves!A:A,moves!B:B)</f>
        <v>ghost</v>
      </c>
      <c r="AE1908">
        <f>_xlfn.XLOOKUP(AC1908,moves!A:A,moves!D:D)</f>
        <v>4</v>
      </c>
      <c r="AF1908" t="str">
        <f>_xlfn.XLOOKUP(AC1908,moves!A:A,moves!E:E)</f>
        <v xml:space="preserve"> </v>
      </c>
      <c r="AG1908">
        <v>0</v>
      </c>
      <c r="AH1908">
        <v>0</v>
      </c>
      <c r="AI1908">
        <f t="shared" si="129"/>
        <v>1</v>
      </c>
      <c r="AJ1908" t="s">
        <v>525</v>
      </c>
      <c r="AL1908">
        <v>0</v>
      </c>
      <c r="AM1908" cm="1">
        <f t="array" ref="AM1908">IF(AL1908=1,1,
   IF(ISTEXT(AK1908),1,
   IF(AO1908&gt;1,AM1907,
   IF(AI1908=1,
      IF(SUMPRODUCT((LEN($Y$2:$Y$4096)-LEN(SUBSTITUTE($Y$2:$Y$4096,AA1908,"")))/LEN(AA1908))&gt;0,2,1),
      IF(
         SUMPRODUCT((LEN($Y$2:$Y$4096)-LEN(SUBSTITUTE($Y$2:$Y$4096,AA1908,"")))/LEN(AA1908))
         - SUMPRODUCT((LEN($Y$2:$Y$4096)-LEN(SUBSTITUTE($Y$2:$Y$4096,"Alolan "&amp;AA1908,"")))/LEN("Alolan "&amp;AA1908))
         - SUMPRODUCT((LEN($Y$2:$Y$4096)-LEN(SUBSTITUTE($Y$2:$Y$4096,"Galarian "&amp;AA1908,"")))/LEN("Galarian "&amp;AA1908))
         - SUMPRODUCT((LEN($Y$2:$Y$4096)-LEN(SUBSTITUTE($Y$2:$Y$4096,"Hisuian "&amp;AA1908,"")))/LEN("Hisuian "&amp;AA1908))
         - SUMPRODUCT((LEN($Y$2:$Y$4096)-LEN(SUBSTITUTE($Y$2:$Y$4096,"Paldean "&amp;AA1908,"")))/LEN("Paldean "&amp;AA1908))
      &gt;0,2,1)
   ))))</f>
        <v>2</v>
      </c>
      <c r="AN1908">
        <v>0</v>
      </c>
      <c r="AO1908">
        <v>2</v>
      </c>
    </row>
    <row r="1909" spans="1:41" x14ac:dyDescent="0.25">
      <c r="A1909" t="s">
        <v>4513</v>
      </c>
      <c r="B1909" t="s">
        <v>2539</v>
      </c>
      <c r="C1909" t="s">
        <v>1524</v>
      </c>
      <c r="D1909" t="s">
        <v>1468</v>
      </c>
      <c r="E1909">
        <v>75</v>
      </c>
      <c r="F1909">
        <v>95</v>
      </c>
      <c r="G1909">
        <v>122</v>
      </c>
      <c r="H1909">
        <v>58</v>
      </c>
      <c r="I1909">
        <v>75</v>
      </c>
      <c r="J1909">
        <v>69</v>
      </c>
      <c r="K1909" t="s">
        <v>2534</v>
      </c>
      <c r="L1909" t="s">
        <v>247</v>
      </c>
      <c r="M1909" t="s">
        <v>248</v>
      </c>
      <c r="N1909">
        <v>8.09</v>
      </c>
      <c r="O1909">
        <v>8.91</v>
      </c>
      <c r="P1909">
        <v>-1</v>
      </c>
      <c r="Q1909">
        <v>1</v>
      </c>
      <c r="R1909">
        <f t="shared" si="126"/>
        <v>7</v>
      </c>
      <c r="S1909">
        <f t="shared" si="127"/>
        <v>10</v>
      </c>
      <c r="T1909">
        <f t="shared" si="128"/>
        <v>17</v>
      </c>
      <c r="U1909" t="s">
        <v>1524</v>
      </c>
      <c r="V1909" t="s">
        <v>1468</v>
      </c>
      <c r="W1909" t="s">
        <v>1536</v>
      </c>
      <c r="X1909" t="s">
        <v>1512</v>
      </c>
      <c r="Z1909" t="str" cm="1">
        <f t="array" ref="Z1909">IF(ISBLANK(AK1909),_xlfn.LET(
    _xlpm.nameBeforeSlash, IF(ISNUMBER(SEARCH("/", Y1909)), LEFT(Y1909, SEARCH("/", Y1909)-1), Y1909),
    _xlpm.matchRow, IFERROR(MATCH(_xlpm.nameBeforeSlash, AA:AA, 0), ""),
    _xlpm.difference, IF(_xlpm.matchRow="", "", ABS((R1909 + S1909)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),IF(ISBLANK(Y1909),"","Hidden"))</f>
        <v/>
      </c>
      <c r="AA1909" t="s">
        <v>5776</v>
      </c>
      <c r="AB1909" t="s">
        <v>2537</v>
      </c>
      <c r="AC1909" t="s">
        <v>1111</v>
      </c>
      <c r="AD1909" t="str">
        <f>_xlfn.XLOOKUP(AC1909,moves!A:A,moves!B:B)</f>
        <v>ghost</v>
      </c>
      <c r="AE1909">
        <f>_xlfn.XLOOKUP(AC1909,moves!A:A,moves!D:D)</f>
        <v>4</v>
      </c>
      <c r="AF1909" t="str">
        <f>_xlfn.XLOOKUP(AC1909,moves!A:A,moves!E:E)</f>
        <v xml:space="preserve"> </v>
      </c>
      <c r="AG1909">
        <v>0</v>
      </c>
      <c r="AH1909">
        <v>0</v>
      </c>
      <c r="AI1909">
        <f t="shared" si="129"/>
        <v>1</v>
      </c>
      <c r="AJ1909" t="s">
        <v>525</v>
      </c>
      <c r="AL1909">
        <v>0</v>
      </c>
      <c r="AM1909" cm="1">
        <f t="array" ref="AM1909">IF(AL1909=1,1,
   IF(ISTEXT(AK1909),1,
   IF(AO1909&gt;1,AM1908,
   IF(AI1909=1,
      IF(SUMPRODUCT((LEN($Y$2:$Y$4096)-LEN(SUBSTITUTE($Y$2:$Y$4096,AA1909,"")))/LEN(AA1909))&gt;0,2,1),
      IF(
         SUMPRODUCT((LEN($Y$2:$Y$4096)-LEN(SUBSTITUTE($Y$2:$Y$4096,AA1909,"")))/LEN(AA1909))
         - SUMPRODUCT((LEN($Y$2:$Y$4096)-LEN(SUBSTITUTE($Y$2:$Y$4096,"Alolan "&amp;AA1909,"")))/LEN("Alolan "&amp;AA1909))
         - SUMPRODUCT((LEN($Y$2:$Y$4096)-LEN(SUBSTITUTE($Y$2:$Y$4096,"Galarian "&amp;AA1909,"")))/LEN("Galarian "&amp;AA1909))
         - SUMPRODUCT((LEN($Y$2:$Y$4096)-LEN(SUBSTITUTE($Y$2:$Y$4096,"Hisuian "&amp;AA1909,"")))/LEN("Hisuian "&amp;AA1909))
         - SUMPRODUCT((LEN($Y$2:$Y$4096)-LEN(SUBSTITUTE($Y$2:$Y$4096,"Paldean "&amp;AA1909,"")))/LEN("Paldean "&amp;AA1909))
      &gt;0,2,1)
   ))))</f>
        <v>2</v>
      </c>
      <c r="AN1909">
        <v>0</v>
      </c>
      <c r="AO1909">
        <v>3</v>
      </c>
    </row>
    <row r="1910" spans="1:41" x14ac:dyDescent="0.25">
      <c r="A1910" t="s">
        <v>4514</v>
      </c>
      <c r="B1910" t="s">
        <v>2539</v>
      </c>
      <c r="C1910" t="s">
        <v>1524</v>
      </c>
      <c r="D1910" t="s">
        <v>1468</v>
      </c>
      <c r="E1910">
        <v>85</v>
      </c>
      <c r="F1910">
        <v>100</v>
      </c>
      <c r="G1910">
        <v>122</v>
      </c>
      <c r="H1910">
        <v>58</v>
      </c>
      <c r="I1910">
        <v>75</v>
      </c>
      <c r="J1910">
        <v>54</v>
      </c>
      <c r="K1910" t="s">
        <v>2534</v>
      </c>
      <c r="L1910" t="s">
        <v>247</v>
      </c>
      <c r="M1910" t="s">
        <v>248</v>
      </c>
      <c r="N1910">
        <v>7.7399999999999993</v>
      </c>
      <c r="O1910">
        <v>9.3099999999999987</v>
      </c>
      <c r="P1910">
        <v>-3</v>
      </c>
      <c r="Q1910">
        <v>3</v>
      </c>
      <c r="R1910">
        <f t="shared" si="126"/>
        <v>5</v>
      </c>
      <c r="S1910">
        <f t="shared" si="127"/>
        <v>12</v>
      </c>
      <c r="T1910">
        <f t="shared" si="128"/>
        <v>17</v>
      </c>
      <c r="U1910" t="s">
        <v>1524</v>
      </c>
      <c r="V1910" t="s">
        <v>1468</v>
      </c>
      <c r="W1910" t="s">
        <v>1536</v>
      </c>
      <c r="X1910" t="s">
        <v>1512</v>
      </c>
      <c r="Z1910" t="str" cm="1">
        <f t="array" ref="Z1910">IF(ISBLANK(AK1910),_xlfn.LET(
    _xlpm.nameBeforeSlash, IF(ISNUMBER(SEARCH("/", Y1910)), LEFT(Y1910, SEARCH("/", Y1910)-1), Y1910),
    _xlpm.matchRow, IFERROR(MATCH(_xlpm.nameBeforeSlash, AA:AA, 0), ""),
    _xlpm.difference, IF(_xlpm.matchRow="", "", ABS((R1910 + S1910)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),IF(ISBLANK(Y1910),"","Hidden"))</f>
        <v/>
      </c>
      <c r="AA1910" t="s">
        <v>5778</v>
      </c>
      <c r="AB1910" t="s">
        <v>2538</v>
      </c>
      <c r="AC1910" t="s">
        <v>1111</v>
      </c>
      <c r="AD1910" t="str">
        <f>_xlfn.XLOOKUP(AC1910,moves!A:A,moves!B:B)</f>
        <v>ghost</v>
      </c>
      <c r="AE1910">
        <f>_xlfn.XLOOKUP(AC1910,moves!A:A,moves!D:D)</f>
        <v>4</v>
      </c>
      <c r="AF1910" t="str">
        <f>_xlfn.XLOOKUP(AC1910,moves!A:A,moves!E:E)</f>
        <v xml:space="preserve"> </v>
      </c>
      <c r="AG1910">
        <v>0</v>
      </c>
      <c r="AH1910">
        <v>0</v>
      </c>
      <c r="AI1910">
        <f t="shared" si="129"/>
        <v>1</v>
      </c>
      <c r="AJ1910" t="s">
        <v>525</v>
      </c>
      <c r="AL1910">
        <v>0</v>
      </c>
      <c r="AM1910" cm="1">
        <f t="array" ref="AM1910">IF(AL1910=1,1,
   IF(ISTEXT(AK1910),1,
   IF(AO1910&gt;1,AM1909,
   IF(AI1910=1,
      IF(SUMPRODUCT((LEN($Y$2:$Y$4096)-LEN(SUBSTITUTE($Y$2:$Y$4096,AA1910,"")))/LEN(AA1910))&gt;0,2,1),
      IF(
         SUMPRODUCT((LEN($Y$2:$Y$4096)-LEN(SUBSTITUTE($Y$2:$Y$4096,AA1910,"")))/LEN(AA1910))
         - SUMPRODUCT((LEN($Y$2:$Y$4096)-LEN(SUBSTITUTE($Y$2:$Y$4096,"Alolan "&amp;AA1910,"")))/LEN("Alolan "&amp;AA1910))
         - SUMPRODUCT((LEN($Y$2:$Y$4096)-LEN(SUBSTITUTE($Y$2:$Y$4096,"Galarian "&amp;AA1910,"")))/LEN("Galarian "&amp;AA1910))
         - SUMPRODUCT((LEN($Y$2:$Y$4096)-LEN(SUBSTITUTE($Y$2:$Y$4096,"Hisuian "&amp;AA1910,"")))/LEN("Hisuian "&amp;AA1910))
         - SUMPRODUCT((LEN($Y$2:$Y$4096)-LEN(SUBSTITUTE($Y$2:$Y$4096,"Paldean "&amp;AA1910,"")))/LEN("Paldean "&amp;AA1910))
      &gt;0,2,1)
   ))))</f>
        <v>2</v>
      </c>
      <c r="AN1910">
        <v>0</v>
      </c>
      <c r="AO1910">
        <v>4</v>
      </c>
    </row>
    <row r="1911" spans="1:41" x14ac:dyDescent="0.25">
      <c r="A1911">
        <v>712</v>
      </c>
      <c r="B1911" t="s">
        <v>592</v>
      </c>
      <c r="C1911" t="s">
        <v>1209</v>
      </c>
      <c r="D1911"/>
      <c r="E1911">
        <v>55</v>
      </c>
      <c r="F1911">
        <v>69</v>
      </c>
      <c r="G1911">
        <v>85</v>
      </c>
      <c r="H1911">
        <v>32</v>
      </c>
      <c r="I1911">
        <v>35</v>
      </c>
      <c r="J1911">
        <v>28</v>
      </c>
      <c r="K1911" t="s">
        <v>591</v>
      </c>
      <c r="L1911" t="s">
        <v>252</v>
      </c>
      <c r="M1911" t="s">
        <v>248</v>
      </c>
      <c r="N1911">
        <v>4.8900000000000006</v>
      </c>
      <c r="O1911">
        <v>5.8</v>
      </c>
      <c r="R1911">
        <f t="shared" si="126"/>
        <v>5</v>
      </c>
      <c r="S1911">
        <f t="shared" si="127"/>
        <v>6</v>
      </c>
      <c r="T1911">
        <f t="shared" si="128"/>
        <v>11</v>
      </c>
      <c r="U1911" t="s">
        <v>1209</v>
      </c>
      <c r="V1911" t="s">
        <v>1514</v>
      </c>
      <c r="W1911" t="s">
        <v>1471</v>
      </c>
      <c r="X1911" t="s">
        <v>1472</v>
      </c>
      <c r="Y1911" t="s">
        <v>2540</v>
      </c>
      <c r="Z1911" cm="1">
        <f t="array" ref="Z1911">IF(ISBLANK(AK1911),_xlfn.LET(
    _xlpm.nameBeforeSlash, IF(ISNUMBER(SEARCH("/", Y1911)), LEFT(Y1911, SEARCH("/", Y1911)-1), Y1911),
    _xlpm.matchRow, IFERROR(MATCH(_xlpm.nameBeforeSlash, AA:AA, 0), ""),
    _xlpm.difference, IF(_xlpm.matchRow="", "", ABS((R1911 + S1911)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),IF(ISBLANK(Y1911),"","Hidden"))</f>
        <v>15</v>
      </c>
      <c r="AA1911" t="s">
        <v>592</v>
      </c>
      <c r="AC1911" t="s">
        <v>1215</v>
      </c>
      <c r="AD1911" t="str">
        <f>_xlfn.XLOOKUP(AC1911,moves!A:A,moves!B:B)</f>
        <v>ice</v>
      </c>
      <c r="AE1911">
        <f>_xlfn.XLOOKUP(AC1911,moves!A:A,moves!D:D)</f>
        <v>2</v>
      </c>
      <c r="AF1911" t="str">
        <f>_xlfn.XLOOKUP(AC1911,moves!A:A,moves!E:E)</f>
        <v>Decrease the target's initiative by 2.</v>
      </c>
      <c r="AG1911">
        <v>0</v>
      </c>
      <c r="AH1911">
        <v>0</v>
      </c>
      <c r="AI1911">
        <f t="shared" si="129"/>
        <v>0</v>
      </c>
      <c r="AJ1911" t="s">
        <v>523</v>
      </c>
      <c r="AL1911">
        <v>0</v>
      </c>
      <c r="AM1911" cm="1">
        <f t="array" ref="AM1911">IF(AL1911=1,1,
   IF(ISTEXT(AK1911),1,
   IF(AO1911&gt;1,AM1910,
   IF(AI1911=1,
      IF(SUMPRODUCT((LEN($Y$2:$Y$4096)-LEN(SUBSTITUTE($Y$2:$Y$4096,AA1911,"")))/LEN(AA1911))&gt;0,2,1),
      IF(
         SUMPRODUCT((LEN($Y$2:$Y$4096)-LEN(SUBSTITUTE($Y$2:$Y$4096,AA1911,"")))/LEN(AA1911))
         - SUMPRODUCT((LEN($Y$2:$Y$4096)-LEN(SUBSTITUTE($Y$2:$Y$4096,"Alolan "&amp;AA1911,"")))/LEN("Alolan "&amp;AA1911))
         - SUMPRODUCT((LEN($Y$2:$Y$4096)-LEN(SUBSTITUTE($Y$2:$Y$4096,"Galarian "&amp;AA1911,"")))/LEN("Galarian "&amp;AA1911))
         - SUMPRODUCT((LEN($Y$2:$Y$4096)-LEN(SUBSTITUTE($Y$2:$Y$4096,"Hisuian "&amp;AA1911,"")))/LEN("Hisuian "&amp;AA1911))
         - SUMPRODUCT((LEN($Y$2:$Y$4096)-LEN(SUBSTITUTE($Y$2:$Y$4096,"Paldean "&amp;AA1911,"")))/LEN("Paldean "&amp;AA1911))
      &gt;0,2,1)
   ))))</f>
        <v>1</v>
      </c>
      <c r="AN1911">
        <v>0</v>
      </c>
      <c r="AO1911">
        <v>0</v>
      </c>
    </row>
    <row r="1912" spans="1:41" x14ac:dyDescent="0.25">
      <c r="A1912" t="s">
        <v>4515</v>
      </c>
      <c r="B1912" t="s">
        <v>592</v>
      </c>
      <c r="C1912" t="s">
        <v>1209</v>
      </c>
      <c r="D1912"/>
      <c r="E1912">
        <v>55</v>
      </c>
      <c r="F1912">
        <v>69</v>
      </c>
      <c r="G1912">
        <v>85</v>
      </c>
      <c r="H1912">
        <v>32</v>
      </c>
      <c r="I1912">
        <v>35</v>
      </c>
      <c r="J1912">
        <v>28</v>
      </c>
      <c r="K1912" t="s">
        <v>591</v>
      </c>
      <c r="L1912" t="s">
        <v>252</v>
      </c>
      <c r="M1912" t="s">
        <v>248</v>
      </c>
      <c r="N1912">
        <v>4.8900000000000006</v>
      </c>
      <c r="O1912">
        <v>5.8</v>
      </c>
      <c r="R1912">
        <f t="shared" si="126"/>
        <v>5</v>
      </c>
      <c r="S1912">
        <f t="shared" si="127"/>
        <v>6</v>
      </c>
      <c r="T1912">
        <f t="shared" si="128"/>
        <v>11</v>
      </c>
      <c r="U1912" t="s">
        <v>1209</v>
      </c>
      <c r="V1912" t="s">
        <v>1514</v>
      </c>
      <c r="W1912" t="s">
        <v>1471</v>
      </c>
      <c r="X1912" t="s">
        <v>1472</v>
      </c>
      <c r="Y1912" t="s">
        <v>6189</v>
      </c>
      <c r="Z1912" cm="1">
        <f t="array" ref="Z1912">IF(ISBLANK(AK1912),_xlfn.LET(
    _xlpm.nameBeforeSlash, IF(ISNUMBER(SEARCH("/", Y1912)), LEFT(Y1912, SEARCH("/", Y1912)-1), Y1912),
    _xlpm.matchRow, IFERROR(MATCH(_xlpm.nameBeforeSlash, AA:AA, 0), ""),
    _xlpm.difference, IF(_xlpm.matchRow="", "", ABS((R1912 + S1912)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),IF(ISBLANK(Y1912),"","Hidden"))</f>
        <v>15</v>
      </c>
      <c r="AA1912" t="s">
        <v>5780</v>
      </c>
      <c r="AC1912" t="s">
        <v>424</v>
      </c>
      <c r="AD1912" t="str">
        <f>_xlfn.XLOOKUP(AC1912,moves!A:A,moves!B:B)</f>
        <v>ice</v>
      </c>
      <c r="AE1912">
        <f>_xlfn.XLOOKUP(AC1912,moves!A:A,moves!D:D)</f>
        <v>2</v>
      </c>
      <c r="AF1912" t="str">
        <f>_xlfn.XLOOKUP(AC1912,moves!A:A,moves!E:E)</f>
        <v>Inflict the Frozen status on the target.</v>
      </c>
      <c r="AG1912">
        <v>0</v>
      </c>
      <c r="AH1912">
        <v>0</v>
      </c>
      <c r="AI1912">
        <f t="shared" si="129"/>
        <v>1</v>
      </c>
      <c r="AJ1912" t="s">
        <v>523</v>
      </c>
      <c r="AL1912">
        <v>0</v>
      </c>
      <c r="AM1912" cm="1">
        <f t="array" ref="AM1912">IF(AL1912=1,1,
   IF(ISTEXT(AK1912),1,
   IF(AO1912&gt;1,AM1911,
   IF(AI1912=1,
      IF(SUMPRODUCT((LEN($Y$2:$Y$4096)-LEN(SUBSTITUTE($Y$2:$Y$4096,AA1912,"")))/LEN(AA1912))&gt;0,2,1),
      IF(
         SUMPRODUCT((LEN($Y$2:$Y$4096)-LEN(SUBSTITUTE($Y$2:$Y$4096,AA1912,"")))/LEN(AA1912))
         - SUMPRODUCT((LEN($Y$2:$Y$4096)-LEN(SUBSTITUTE($Y$2:$Y$4096,"Alolan "&amp;AA1912,"")))/LEN("Alolan "&amp;AA1912))
         - SUMPRODUCT((LEN($Y$2:$Y$4096)-LEN(SUBSTITUTE($Y$2:$Y$4096,"Galarian "&amp;AA1912,"")))/LEN("Galarian "&amp;AA1912))
         - SUMPRODUCT((LEN($Y$2:$Y$4096)-LEN(SUBSTITUTE($Y$2:$Y$4096,"Hisuian "&amp;AA1912,"")))/LEN("Hisuian "&amp;AA1912))
         - SUMPRODUCT((LEN($Y$2:$Y$4096)-LEN(SUBSTITUTE($Y$2:$Y$4096,"Paldean "&amp;AA1912,"")))/LEN("Paldean "&amp;AA1912))
      &gt;0,2,1)
   ))))</f>
        <v>1</v>
      </c>
      <c r="AN1912">
        <v>0</v>
      </c>
      <c r="AO1912">
        <v>0</v>
      </c>
    </row>
    <row r="1913" spans="1:41" x14ac:dyDescent="0.25">
      <c r="A1913">
        <v>713</v>
      </c>
      <c r="B1913" t="s">
        <v>593</v>
      </c>
      <c r="C1913" t="s">
        <v>1209</v>
      </c>
      <c r="D1913"/>
      <c r="E1913">
        <v>95</v>
      </c>
      <c r="F1913">
        <v>117</v>
      </c>
      <c r="G1913">
        <v>184</v>
      </c>
      <c r="H1913">
        <v>44</v>
      </c>
      <c r="I1913">
        <v>46</v>
      </c>
      <c r="J1913">
        <v>28</v>
      </c>
      <c r="K1913" t="s">
        <v>387</v>
      </c>
      <c r="L1913" t="s">
        <v>252</v>
      </c>
      <c r="M1913" t="s">
        <v>248</v>
      </c>
      <c r="N1913">
        <v>7.410000000000001</v>
      </c>
      <c r="O1913">
        <v>10.7</v>
      </c>
      <c r="R1913">
        <f t="shared" si="126"/>
        <v>7</v>
      </c>
      <c r="S1913">
        <f t="shared" si="127"/>
        <v>11</v>
      </c>
      <c r="T1913">
        <f t="shared" si="128"/>
        <v>18</v>
      </c>
      <c r="U1913" t="s">
        <v>1209</v>
      </c>
      <c r="V1913" t="s">
        <v>1514</v>
      </c>
      <c r="W1913" t="s">
        <v>1471</v>
      </c>
      <c r="X1913" t="s">
        <v>1472</v>
      </c>
      <c r="Z1913" t="str" cm="1">
        <f t="array" ref="Z1913">IF(ISBLANK(AK1913),_xlfn.LET(
    _xlpm.nameBeforeSlash, IF(ISNUMBER(SEARCH("/", Y1913)), LEFT(Y1913, SEARCH("/", Y1913)-1), Y1913),
    _xlpm.matchRow, IFERROR(MATCH(_xlpm.nameBeforeSlash, AA:AA, 0), ""),
    _xlpm.difference, IF(_xlpm.matchRow="", "", ABS((R1913 + S1913)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),IF(ISBLANK(Y1913),"","Hidden"))</f>
        <v/>
      </c>
      <c r="AA1913" t="s">
        <v>593</v>
      </c>
      <c r="AC1913" t="s">
        <v>1201</v>
      </c>
      <c r="AD1913" t="str">
        <f>_xlfn.XLOOKUP(AC1913,moves!A:A,moves!B:B)</f>
        <v>ice</v>
      </c>
      <c r="AE1913">
        <f>_xlfn.XLOOKUP(AC1913,moves!A:A,moves!D:D)</f>
        <v>4</v>
      </c>
      <c r="AF1913" t="str">
        <f>_xlfn.XLOOKUP(AC1913,moves!A:A,moves!E:E)</f>
        <v>If 2 or more status symbols are rolled: The target skips their turn this round and the user's battle fatigue increases by 1 extra. This move cannot be used if the user has 5 fatigue.</v>
      </c>
      <c r="AG1913">
        <v>0</v>
      </c>
      <c r="AH1913">
        <v>0</v>
      </c>
      <c r="AI1913">
        <f t="shared" si="129"/>
        <v>0</v>
      </c>
      <c r="AJ1913" t="s">
        <v>525</v>
      </c>
      <c r="AL1913">
        <v>0</v>
      </c>
      <c r="AM1913" cm="1">
        <f t="array" ref="AM1913">IF(AL1913=1,1,
   IF(ISTEXT(AK1913),1,
   IF(AO1913&gt;1,AM1912,
   IF(AI1913=1,
      IF(SUMPRODUCT((LEN($Y$2:$Y$4096)-LEN(SUBSTITUTE($Y$2:$Y$4096,AA1913,"")))/LEN(AA1913))&gt;0,2,1),
      IF(
         SUMPRODUCT((LEN($Y$2:$Y$4096)-LEN(SUBSTITUTE($Y$2:$Y$4096,AA1913,"")))/LEN(AA1913))
         - SUMPRODUCT((LEN($Y$2:$Y$4096)-LEN(SUBSTITUTE($Y$2:$Y$4096,"Alolan "&amp;AA1913,"")))/LEN("Alolan "&amp;AA1913))
         - SUMPRODUCT((LEN($Y$2:$Y$4096)-LEN(SUBSTITUTE($Y$2:$Y$4096,"Galarian "&amp;AA1913,"")))/LEN("Galarian "&amp;AA1913))
         - SUMPRODUCT((LEN($Y$2:$Y$4096)-LEN(SUBSTITUTE($Y$2:$Y$4096,"Hisuian "&amp;AA1913,"")))/LEN("Hisuian "&amp;AA1913))
         - SUMPRODUCT((LEN($Y$2:$Y$4096)-LEN(SUBSTITUTE($Y$2:$Y$4096,"Paldean "&amp;AA1913,"")))/LEN("Paldean "&amp;AA1913))
      &gt;0,2,1)
   ))))</f>
        <v>2</v>
      </c>
      <c r="AN1913">
        <v>0</v>
      </c>
      <c r="AO1913">
        <v>0</v>
      </c>
    </row>
    <row r="1914" spans="1:41" x14ac:dyDescent="0.25">
      <c r="A1914" t="s">
        <v>2541</v>
      </c>
      <c r="B1914" t="s">
        <v>593</v>
      </c>
      <c r="C1914" t="s">
        <v>1209</v>
      </c>
      <c r="D1914" t="s">
        <v>1546</v>
      </c>
      <c r="E1914">
        <v>95</v>
      </c>
      <c r="F1914">
        <v>127</v>
      </c>
      <c r="G1914">
        <v>184</v>
      </c>
      <c r="H1914">
        <v>34</v>
      </c>
      <c r="I1914">
        <v>36</v>
      </c>
      <c r="J1914">
        <v>38</v>
      </c>
      <c r="K1914" t="s">
        <v>387</v>
      </c>
      <c r="L1914" t="s">
        <v>253</v>
      </c>
      <c r="M1914" t="s">
        <v>248</v>
      </c>
      <c r="N1914">
        <v>8.2100000000000009</v>
      </c>
      <c r="O1914">
        <v>10.399999999999999</v>
      </c>
      <c r="R1914">
        <f t="shared" si="126"/>
        <v>8</v>
      </c>
      <c r="S1914">
        <f t="shared" si="127"/>
        <v>10</v>
      </c>
      <c r="T1914">
        <f t="shared" si="128"/>
        <v>18</v>
      </c>
      <c r="U1914" t="s">
        <v>1209</v>
      </c>
      <c r="V1914" t="s">
        <v>1546</v>
      </c>
      <c r="W1914" t="s">
        <v>1471</v>
      </c>
      <c r="X1914" t="s">
        <v>1514</v>
      </c>
      <c r="Z1914" t="str" cm="1">
        <f t="array" ref="Z1914">IF(ISBLANK(AK1914),_xlfn.LET(
    _xlpm.nameBeforeSlash, IF(ISNUMBER(SEARCH("/", Y1914)), LEFT(Y1914, SEARCH("/", Y1914)-1), Y1914),
    _xlpm.matchRow, IFERROR(MATCH(_xlpm.nameBeforeSlash, AA:AA, 0), ""),
    _xlpm.difference, IF(_xlpm.matchRow="", "", ABS((R1914 + S1914)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),IF(ISBLANK(Y1914),"","Hidden"))</f>
        <v/>
      </c>
      <c r="AA1914" t="s">
        <v>2542</v>
      </c>
      <c r="AB1914" t="s">
        <v>1606</v>
      </c>
      <c r="AC1914" t="s">
        <v>875</v>
      </c>
      <c r="AD1914" t="str">
        <f>_xlfn.XLOOKUP(AC1914,moves!A:A,moves!B:B)</f>
        <v>ice</v>
      </c>
      <c r="AE1914">
        <f>_xlfn.XLOOKUP(AC1914,moves!A:A,moves!D:D)</f>
        <v>5</v>
      </c>
      <c r="AF1914" t="str">
        <f>_xlfn.XLOOKUP(AC1914,moves!A:A,moves!E:E)</f>
        <v>Critical hits deal +1 damage, but status symbols deal -1 damage. When the target next attacks: Remove 1 regular hit from the roll.</v>
      </c>
      <c r="AG1914">
        <v>0</v>
      </c>
      <c r="AH1914">
        <v>0</v>
      </c>
      <c r="AI1914">
        <f t="shared" si="129"/>
        <v>0</v>
      </c>
      <c r="AJ1914" t="s">
        <v>525</v>
      </c>
      <c r="AL1914">
        <v>0</v>
      </c>
      <c r="AM1914" cm="1">
        <f t="array" ref="AM1914">IF(AL1914=1,1,
   IF(ISTEXT(AK1914),1,
   IF(AO1914&gt;1,AM1913,
   IF(AI1914=1,
      IF(SUMPRODUCT((LEN($Y$2:$Y$4096)-LEN(SUBSTITUTE($Y$2:$Y$4096,AA1914,"")))/LEN(AA1914))&gt;0,2,1),
      IF(
         SUMPRODUCT((LEN($Y$2:$Y$4096)-LEN(SUBSTITUTE($Y$2:$Y$4096,AA1914,"")))/LEN(AA1914))
         - SUMPRODUCT((LEN($Y$2:$Y$4096)-LEN(SUBSTITUTE($Y$2:$Y$4096,"Alolan "&amp;AA1914,"")))/LEN("Alolan "&amp;AA1914))
         - SUMPRODUCT((LEN($Y$2:$Y$4096)-LEN(SUBSTITUTE($Y$2:$Y$4096,"Galarian "&amp;AA1914,"")))/LEN("Galarian "&amp;AA1914))
         - SUMPRODUCT((LEN($Y$2:$Y$4096)-LEN(SUBSTITUTE($Y$2:$Y$4096,"Hisuian "&amp;AA1914,"")))/LEN("Hisuian "&amp;AA1914))
         - SUMPRODUCT((LEN($Y$2:$Y$4096)-LEN(SUBSTITUTE($Y$2:$Y$4096,"Paldean "&amp;AA1914,"")))/LEN("Paldean "&amp;AA1914))
      &gt;0,2,1)
   ))))</f>
        <v>2</v>
      </c>
      <c r="AN1914">
        <v>0</v>
      </c>
      <c r="AO1914">
        <v>0</v>
      </c>
    </row>
    <row r="1915" spans="1:41" x14ac:dyDescent="0.25">
      <c r="A1915" t="s">
        <v>4516</v>
      </c>
      <c r="B1915" t="s">
        <v>593</v>
      </c>
      <c r="C1915" t="s">
        <v>1209</v>
      </c>
      <c r="D1915"/>
      <c r="E1915">
        <v>95</v>
      </c>
      <c r="F1915">
        <v>117</v>
      </c>
      <c r="G1915">
        <v>184</v>
      </c>
      <c r="H1915">
        <v>44</v>
      </c>
      <c r="I1915">
        <v>46</v>
      </c>
      <c r="J1915">
        <v>28</v>
      </c>
      <c r="K1915" t="s">
        <v>387</v>
      </c>
      <c r="L1915" t="s">
        <v>252</v>
      </c>
      <c r="M1915" t="s">
        <v>248</v>
      </c>
      <c r="N1915">
        <v>7.410000000000001</v>
      </c>
      <c r="O1915">
        <v>10.7</v>
      </c>
      <c r="R1915">
        <f t="shared" si="126"/>
        <v>7</v>
      </c>
      <c r="S1915">
        <f t="shared" si="127"/>
        <v>11</v>
      </c>
      <c r="T1915">
        <f t="shared" si="128"/>
        <v>18</v>
      </c>
      <c r="U1915" t="s">
        <v>1209</v>
      </c>
      <c r="V1915" t="s">
        <v>1514</v>
      </c>
      <c r="W1915" t="s">
        <v>1471</v>
      </c>
      <c r="X1915" t="s">
        <v>1472</v>
      </c>
      <c r="Z1915" t="str" cm="1">
        <f t="array" ref="Z1915">IF(ISBLANK(AK1915),_xlfn.LET(
    _xlpm.nameBeforeSlash, IF(ISNUMBER(SEARCH("/", Y1915)), LEFT(Y1915, SEARCH("/", Y1915)-1), Y1915),
    _xlpm.matchRow, IFERROR(MATCH(_xlpm.nameBeforeSlash, AA:AA, 0), ""),
    _xlpm.difference, IF(_xlpm.matchRow="", "", ABS((R1915 + S1915)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),IF(ISBLANK(Y1915),"","Hidden"))</f>
        <v/>
      </c>
      <c r="AA1915" t="s">
        <v>5781</v>
      </c>
      <c r="AC1915" t="s">
        <v>422</v>
      </c>
      <c r="AD1915" t="str">
        <f>_xlfn.XLOOKUP(AC1915,moves!A:A,moves!B:B)</f>
        <v>ice</v>
      </c>
      <c r="AE1915">
        <f>_xlfn.XLOOKUP(AC1915,moves!A:A,moves!D:D)</f>
        <v>4</v>
      </c>
      <c r="AF1915" t="str">
        <f>_xlfn.XLOOKUP(AC1915,moves!A:A,moves!E:E)</f>
        <v>If 2 or more status symbols are rolled: Inflict the Frozen status on the target.</v>
      </c>
      <c r="AG1915">
        <v>0</v>
      </c>
      <c r="AH1915">
        <v>0</v>
      </c>
      <c r="AI1915">
        <f t="shared" si="129"/>
        <v>1</v>
      </c>
      <c r="AJ1915" t="s">
        <v>525</v>
      </c>
      <c r="AL1915">
        <v>0</v>
      </c>
      <c r="AM1915" cm="1">
        <f t="array" ref="AM1915">IF(AL1915=1,1,
   IF(ISTEXT(AK1915),1,
   IF(AO1915&gt;1,AM1914,
   IF(AI1915=1,
      IF(SUMPRODUCT((LEN($Y$2:$Y$4096)-LEN(SUBSTITUTE($Y$2:$Y$4096,AA1915,"")))/LEN(AA1915))&gt;0,2,1),
      IF(
         SUMPRODUCT((LEN($Y$2:$Y$4096)-LEN(SUBSTITUTE($Y$2:$Y$4096,AA1915,"")))/LEN(AA1915))
         - SUMPRODUCT((LEN($Y$2:$Y$4096)-LEN(SUBSTITUTE($Y$2:$Y$4096,"Alolan "&amp;AA1915,"")))/LEN("Alolan "&amp;AA1915))
         - SUMPRODUCT((LEN($Y$2:$Y$4096)-LEN(SUBSTITUTE($Y$2:$Y$4096,"Galarian "&amp;AA1915,"")))/LEN("Galarian "&amp;AA1915))
         - SUMPRODUCT((LEN($Y$2:$Y$4096)-LEN(SUBSTITUTE($Y$2:$Y$4096,"Hisuian "&amp;AA1915,"")))/LEN("Hisuian "&amp;AA1915))
         - SUMPRODUCT((LEN($Y$2:$Y$4096)-LEN(SUBSTITUTE($Y$2:$Y$4096,"Paldean "&amp;AA1915,"")))/LEN("Paldean "&amp;AA1915))
      &gt;0,2,1)
   ))))</f>
        <v>2</v>
      </c>
      <c r="AN1915">
        <v>0</v>
      </c>
      <c r="AO1915">
        <v>0</v>
      </c>
    </row>
    <row r="1916" spans="1:41" x14ac:dyDescent="0.25">
      <c r="A1916" t="s">
        <v>4517</v>
      </c>
      <c r="B1916" t="s">
        <v>593</v>
      </c>
      <c r="C1916" t="s">
        <v>1209</v>
      </c>
      <c r="D1916" t="s">
        <v>1546</v>
      </c>
      <c r="E1916">
        <v>95</v>
      </c>
      <c r="F1916">
        <v>127</v>
      </c>
      <c r="G1916">
        <v>184</v>
      </c>
      <c r="H1916">
        <v>34</v>
      </c>
      <c r="I1916">
        <v>36</v>
      </c>
      <c r="J1916">
        <v>38</v>
      </c>
      <c r="K1916" t="s">
        <v>387</v>
      </c>
      <c r="L1916" t="s">
        <v>253</v>
      </c>
      <c r="M1916" t="s">
        <v>248</v>
      </c>
      <c r="N1916">
        <v>8.2100000000000009</v>
      </c>
      <c r="O1916">
        <v>10.399999999999999</v>
      </c>
      <c r="R1916">
        <f t="shared" si="126"/>
        <v>8</v>
      </c>
      <c r="S1916">
        <f t="shared" si="127"/>
        <v>10</v>
      </c>
      <c r="T1916">
        <f t="shared" si="128"/>
        <v>18</v>
      </c>
      <c r="U1916" t="s">
        <v>1209</v>
      </c>
      <c r="V1916" t="s">
        <v>1546</v>
      </c>
      <c r="W1916" t="s">
        <v>1471</v>
      </c>
      <c r="X1916" t="s">
        <v>1514</v>
      </c>
      <c r="Z1916" t="str" cm="1">
        <f t="array" ref="Z1916">IF(ISBLANK(AK1916),_xlfn.LET(
    _xlpm.nameBeforeSlash, IF(ISNUMBER(SEARCH("/", Y1916)), LEFT(Y1916, SEARCH("/", Y1916)-1), Y1916),
    _xlpm.matchRow, IFERROR(MATCH(_xlpm.nameBeforeSlash, AA:AA, 0), ""),
    _xlpm.difference, IF(_xlpm.matchRow="", "", ABS((R1916 + S1916)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),IF(ISBLANK(Y1916),"","Hidden"))</f>
        <v/>
      </c>
      <c r="AA1916" t="s">
        <v>5782</v>
      </c>
      <c r="AB1916" t="s">
        <v>1606</v>
      </c>
      <c r="AC1916" t="s">
        <v>432</v>
      </c>
      <c r="AD1916" t="str">
        <f>_xlfn.XLOOKUP(AC1916,moves!A:A,moves!B:B)</f>
        <v>rock</v>
      </c>
      <c r="AE1916">
        <f>_xlfn.XLOOKUP(AC1916,moves!A:A,moves!D:D)</f>
        <v>5</v>
      </c>
      <c r="AF1916" t="str">
        <f>_xlfn.XLOOKUP(AC1916,moves!A:A,moves!E:E)</f>
        <v>Critical hits deal +1 damage. Status symbols deal -1 damage.</v>
      </c>
      <c r="AG1916">
        <v>0</v>
      </c>
      <c r="AH1916">
        <v>0</v>
      </c>
      <c r="AI1916">
        <f t="shared" si="129"/>
        <v>1</v>
      </c>
      <c r="AJ1916" t="s">
        <v>525</v>
      </c>
      <c r="AL1916">
        <v>0</v>
      </c>
      <c r="AM1916" cm="1">
        <f t="array" ref="AM1916">IF(AL1916=1,1,
   IF(ISTEXT(AK1916),1,
   IF(AO1916&gt;1,AM1915,
   IF(AI1916=1,
      IF(SUMPRODUCT((LEN($Y$2:$Y$4096)-LEN(SUBSTITUTE($Y$2:$Y$4096,AA1916,"")))/LEN(AA1916))&gt;0,2,1),
      IF(
         SUMPRODUCT((LEN($Y$2:$Y$4096)-LEN(SUBSTITUTE($Y$2:$Y$4096,AA1916,"")))/LEN(AA1916))
         - SUMPRODUCT((LEN($Y$2:$Y$4096)-LEN(SUBSTITUTE($Y$2:$Y$4096,"Alolan "&amp;AA1916,"")))/LEN("Alolan "&amp;AA1916))
         - SUMPRODUCT((LEN($Y$2:$Y$4096)-LEN(SUBSTITUTE($Y$2:$Y$4096,"Galarian "&amp;AA1916,"")))/LEN("Galarian "&amp;AA1916))
         - SUMPRODUCT((LEN($Y$2:$Y$4096)-LEN(SUBSTITUTE($Y$2:$Y$4096,"Hisuian "&amp;AA1916,"")))/LEN("Hisuian "&amp;AA1916))
         - SUMPRODUCT((LEN($Y$2:$Y$4096)-LEN(SUBSTITUTE($Y$2:$Y$4096,"Paldean "&amp;AA1916,"")))/LEN("Paldean "&amp;AA1916))
      &gt;0,2,1)
   ))))</f>
        <v>2</v>
      </c>
      <c r="AN1916">
        <v>0</v>
      </c>
      <c r="AO1916">
        <v>0</v>
      </c>
    </row>
    <row r="1917" spans="1:41" x14ac:dyDescent="0.25">
      <c r="A1917">
        <v>714</v>
      </c>
      <c r="B1917" t="s">
        <v>2543</v>
      </c>
      <c r="C1917" t="s">
        <v>1481</v>
      </c>
      <c r="D1917" t="s">
        <v>1482</v>
      </c>
      <c r="E1917">
        <v>40</v>
      </c>
      <c r="F1917">
        <v>30</v>
      </c>
      <c r="G1917">
        <v>35</v>
      </c>
      <c r="H1917">
        <v>45</v>
      </c>
      <c r="I1917">
        <v>40</v>
      </c>
      <c r="J1917">
        <v>55</v>
      </c>
      <c r="K1917" t="s">
        <v>2544</v>
      </c>
      <c r="L1917" t="s">
        <v>253</v>
      </c>
      <c r="M1917" t="s">
        <v>248</v>
      </c>
      <c r="N1917">
        <v>4.75</v>
      </c>
      <c r="O1917">
        <v>3.85</v>
      </c>
      <c r="R1917">
        <f t="shared" si="126"/>
        <v>5</v>
      </c>
      <c r="S1917">
        <f t="shared" si="127"/>
        <v>4</v>
      </c>
      <c r="T1917">
        <f t="shared" si="128"/>
        <v>9</v>
      </c>
      <c r="U1917" t="s">
        <v>1481</v>
      </c>
      <c r="V1917" t="s">
        <v>1482</v>
      </c>
      <c r="W1917" t="s">
        <v>1471</v>
      </c>
      <c r="X1917" t="s">
        <v>1512</v>
      </c>
      <c r="Y1917" t="s">
        <v>2545</v>
      </c>
      <c r="Z1917" cm="1">
        <f t="array" ref="Z1917">IF(ISBLANK(AK1917),_xlfn.LET(
    _xlpm.nameBeforeSlash, IF(ISNUMBER(SEARCH("/", Y1917)), LEFT(Y1917, SEARCH("/", Y1917)-1), Y1917),
    _xlpm.matchRow, IFERROR(MATCH(_xlpm.nameBeforeSlash, AA:AA, 0), ""),
    _xlpm.difference, IF(_xlpm.matchRow="", "", ABS((R1917 + S1917)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),IF(ISBLANK(Y1917),"","Hidden"))</f>
        <v>19</v>
      </c>
      <c r="AA1917" t="s">
        <v>2543</v>
      </c>
      <c r="AC1917" t="s">
        <v>1103</v>
      </c>
      <c r="AD1917" t="str">
        <f>_xlfn.XLOOKUP(AC1917,moves!A:A,moves!B:B)</f>
        <v>flying</v>
      </c>
      <c r="AE1917">
        <f>_xlfn.XLOOKUP(AC1917,moves!A:A,moves!D:D)</f>
        <v>1</v>
      </c>
      <c r="AF1917" t="str">
        <f>_xlfn.XLOOKUP(AC1917,moves!A:A,moves!E:E)</f>
        <v>Increase the initiative of all your currently active Pokémon by 5 and change the weather condition to Strong Winds.</v>
      </c>
      <c r="AG1917">
        <v>0</v>
      </c>
      <c r="AH1917">
        <v>0</v>
      </c>
      <c r="AI1917">
        <f t="shared" si="129"/>
        <v>0</v>
      </c>
      <c r="AJ1917" t="s">
        <v>523</v>
      </c>
      <c r="AL1917">
        <v>0</v>
      </c>
      <c r="AM1917" cm="1">
        <f t="array" ref="AM1917">IF(AL1917=1,1,
   IF(ISTEXT(AK1917),1,
   IF(AO1917&gt;1,AM1916,
   IF(AI1917=1,
      IF(SUMPRODUCT((LEN($Y$2:$Y$4096)-LEN(SUBSTITUTE($Y$2:$Y$4096,AA1917,"")))/LEN(AA1917))&gt;0,2,1),
      IF(
         SUMPRODUCT((LEN($Y$2:$Y$4096)-LEN(SUBSTITUTE($Y$2:$Y$4096,AA1917,"")))/LEN(AA1917))
         - SUMPRODUCT((LEN($Y$2:$Y$4096)-LEN(SUBSTITUTE($Y$2:$Y$4096,"Alolan "&amp;AA1917,"")))/LEN("Alolan "&amp;AA1917))
         - SUMPRODUCT((LEN($Y$2:$Y$4096)-LEN(SUBSTITUTE($Y$2:$Y$4096,"Galarian "&amp;AA1917,"")))/LEN("Galarian "&amp;AA1917))
         - SUMPRODUCT((LEN($Y$2:$Y$4096)-LEN(SUBSTITUTE($Y$2:$Y$4096,"Hisuian "&amp;AA1917,"")))/LEN("Hisuian "&amp;AA1917))
         - SUMPRODUCT((LEN($Y$2:$Y$4096)-LEN(SUBSTITUTE($Y$2:$Y$4096,"Paldean "&amp;AA1917,"")))/LEN("Paldean "&amp;AA1917))
      &gt;0,2,1)
   ))))</f>
        <v>1</v>
      </c>
      <c r="AN1917">
        <v>0</v>
      </c>
      <c r="AO1917">
        <v>0</v>
      </c>
    </row>
    <row r="1918" spans="1:41" x14ac:dyDescent="0.25">
      <c r="A1918" t="s">
        <v>4518</v>
      </c>
      <c r="B1918" t="s">
        <v>2543</v>
      </c>
      <c r="C1918" t="s">
        <v>1481</v>
      </c>
      <c r="D1918" t="s">
        <v>1482</v>
      </c>
      <c r="E1918">
        <v>40</v>
      </c>
      <c r="F1918">
        <v>30</v>
      </c>
      <c r="G1918">
        <v>35</v>
      </c>
      <c r="H1918">
        <v>45</v>
      </c>
      <c r="I1918">
        <v>40</v>
      </c>
      <c r="J1918">
        <v>55</v>
      </c>
      <c r="K1918" t="s">
        <v>2544</v>
      </c>
      <c r="L1918" t="s">
        <v>253</v>
      </c>
      <c r="M1918" t="s">
        <v>248</v>
      </c>
      <c r="N1918">
        <v>4.75</v>
      </c>
      <c r="O1918">
        <v>3.85</v>
      </c>
      <c r="R1918">
        <f t="shared" si="126"/>
        <v>5</v>
      </c>
      <c r="S1918">
        <f t="shared" si="127"/>
        <v>4</v>
      </c>
      <c r="T1918">
        <f t="shared" si="128"/>
        <v>9</v>
      </c>
      <c r="U1918" t="s">
        <v>1481</v>
      </c>
      <c r="V1918" t="s">
        <v>1482</v>
      </c>
      <c r="W1918" t="s">
        <v>1471</v>
      </c>
      <c r="X1918" t="s">
        <v>1512</v>
      </c>
      <c r="Y1918" t="s">
        <v>5783</v>
      </c>
      <c r="Z1918" cm="1">
        <f t="array" ref="Z1918">IF(ISBLANK(AK1918),_xlfn.LET(
    _xlpm.nameBeforeSlash, IF(ISNUMBER(SEARCH("/", Y1918)), LEFT(Y1918, SEARCH("/", Y1918)-1), Y1918),
    _xlpm.matchRow, IFERROR(MATCH(_xlpm.nameBeforeSlash, AA:AA, 0), ""),
    _xlpm.difference, IF(_xlpm.matchRow="", "", ABS((R1918 + S1918)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),IF(ISBLANK(Y1918),"","Hidden"))</f>
        <v>19</v>
      </c>
      <c r="AA1918" t="s">
        <v>5784</v>
      </c>
      <c r="AC1918" t="s">
        <v>6408</v>
      </c>
      <c r="AD1918" t="str">
        <f>_xlfn.XLOOKUP(AC1918,moves!A:A,moves!B:B)</f>
        <v>normal</v>
      </c>
      <c r="AE1918">
        <f>_xlfn.XLOOKUP(AC1918,moves!A:A,moves!D:D)</f>
        <v>1</v>
      </c>
      <c r="AF1918" t="str">
        <f>_xlfn.XLOOKUP(AC1918,moves!A:A,moves!E:E)</f>
        <v>Inflict the Confused status on the user and the target. If the target was already Confused: Increased attack strength by 3.</v>
      </c>
      <c r="AG1918">
        <v>0</v>
      </c>
      <c r="AH1918">
        <v>0</v>
      </c>
      <c r="AI1918">
        <f t="shared" si="129"/>
        <v>1</v>
      </c>
      <c r="AJ1918" t="s">
        <v>523</v>
      </c>
      <c r="AL1918">
        <v>0</v>
      </c>
      <c r="AM1918" cm="1">
        <f t="array" ref="AM1918">IF(AL1918=1,1,
   IF(ISTEXT(AK1918),1,
   IF(AO1918&gt;1,AM1917,
   IF(AI1918=1,
      IF(SUMPRODUCT((LEN($Y$2:$Y$4096)-LEN(SUBSTITUTE($Y$2:$Y$4096,AA1918,"")))/LEN(AA1918))&gt;0,2,1),
      IF(
         SUMPRODUCT((LEN($Y$2:$Y$4096)-LEN(SUBSTITUTE($Y$2:$Y$4096,AA1918,"")))/LEN(AA1918))
         - SUMPRODUCT((LEN($Y$2:$Y$4096)-LEN(SUBSTITUTE($Y$2:$Y$4096,"Alolan "&amp;AA1918,"")))/LEN("Alolan "&amp;AA1918))
         - SUMPRODUCT((LEN($Y$2:$Y$4096)-LEN(SUBSTITUTE($Y$2:$Y$4096,"Galarian "&amp;AA1918,"")))/LEN("Galarian "&amp;AA1918))
         - SUMPRODUCT((LEN($Y$2:$Y$4096)-LEN(SUBSTITUTE($Y$2:$Y$4096,"Hisuian "&amp;AA1918,"")))/LEN("Hisuian "&amp;AA1918))
         - SUMPRODUCT((LEN($Y$2:$Y$4096)-LEN(SUBSTITUTE($Y$2:$Y$4096,"Paldean "&amp;AA1918,"")))/LEN("Paldean "&amp;AA1918))
      &gt;0,2,1)
   ))))</f>
        <v>1</v>
      </c>
      <c r="AN1918">
        <v>0</v>
      </c>
      <c r="AO1918">
        <v>0</v>
      </c>
    </row>
    <row r="1919" spans="1:41" x14ac:dyDescent="0.25">
      <c r="A1919">
        <v>715</v>
      </c>
      <c r="B1919" t="s">
        <v>2545</v>
      </c>
      <c r="C1919" t="s">
        <v>1481</v>
      </c>
      <c r="D1919" t="s">
        <v>1482</v>
      </c>
      <c r="E1919">
        <v>85</v>
      </c>
      <c r="F1919">
        <v>70</v>
      </c>
      <c r="G1919">
        <v>80</v>
      </c>
      <c r="H1919">
        <v>97</v>
      </c>
      <c r="I1919">
        <v>80</v>
      </c>
      <c r="J1919">
        <v>123</v>
      </c>
      <c r="K1919" t="s">
        <v>2544</v>
      </c>
      <c r="L1919" t="s">
        <v>253</v>
      </c>
      <c r="M1919" t="s">
        <v>248</v>
      </c>
      <c r="N1919">
        <v>10.47</v>
      </c>
      <c r="O1919">
        <v>8.1999999999999993</v>
      </c>
      <c r="P1919">
        <v>2</v>
      </c>
      <c r="R1919">
        <f t="shared" si="126"/>
        <v>12</v>
      </c>
      <c r="S1919">
        <f t="shared" si="127"/>
        <v>8</v>
      </c>
      <c r="T1919">
        <f t="shared" si="128"/>
        <v>20</v>
      </c>
      <c r="U1919" t="s">
        <v>1481</v>
      </c>
      <c r="V1919" t="s">
        <v>1482</v>
      </c>
      <c r="W1919" t="s">
        <v>1471</v>
      </c>
      <c r="X1919" t="s">
        <v>1512</v>
      </c>
      <c r="Z1919" t="str" cm="1">
        <f t="array" ref="Z1919">IF(ISBLANK(AK1919),_xlfn.LET(
    _xlpm.nameBeforeSlash, IF(ISNUMBER(SEARCH("/", Y1919)), LEFT(Y1919, SEARCH("/", Y1919)-1), Y1919),
    _xlpm.matchRow, IFERROR(MATCH(_xlpm.nameBeforeSlash, AA:AA, 0), ""),
    _xlpm.difference, IF(_xlpm.matchRow="", "", ABS((R1919 + S1919)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),IF(ISBLANK(Y1919),"","Hidden"))</f>
        <v/>
      </c>
      <c r="AA1919" t="s">
        <v>2545</v>
      </c>
      <c r="AC1919" t="s">
        <v>1222</v>
      </c>
      <c r="AD1919" t="str">
        <f>_xlfn.XLOOKUP(AC1919,moves!A:A,moves!B:B)</f>
        <v>normal</v>
      </c>
      <c r="AE1919">
        <f>_xlfn.XLOOKUP(AC1919,moves!A:A,moves!D:D)</f>
        <v>7</v>
      </c>
      <c r="AF1919" t="str">
        <f>_xlfn.XLOOKUP(AC1919,moves!A:A,moves!E:E)</f>
        <v xml:space="preserve"> </v>
      </c>
      <c r="AG1919">
        <v>0</v>
      </c>
      <c r="AH1919">
        <v>0</v>
      </c>
      <c r="AI1919">
        <f t="shared" si="129"/>
        <v>0</v>
      </c>
      <c r="AJ1919" t="s">
        <v>525</v>
      </c>
      <c r="AL1919">
        <v>0</v>
      </c>
      <c r="AM1919" cm="1">
        <f t="array" ref="AM1919">IF(AL1919=1,1,
   IF(ISTEXT(AK1919),1,
   IF(AO1919&gt;1,AM1918,
   IF(AI1919=1,
      IF(SUMPRODUCT((LEN($Y$2:$Y$4096)-LEN(SUBSTITUTE($Y$2:$Y$4096,AA1919,"")))/LEN(AA1919))&gt;0,2,1),
      IF(
         SUMPRODUCT((LEN($Y$2:$Y$4096)-LEN(SUBSTITUTE($Y$2:$Y$4096,AA1919,"")))/LEN(AA1919))
         - SUMPRODUCT((LEN($Y$2:$Y$4096)-LEN(SUBSTITUTE($Y$2:$Y$4096,"Alolan "&amp;AA1919,"")))/LEN("Alolan "&amp;AA1919))
         - SUMPRODUCT((LEN($Y$2:$Y$4096)-LEN(SUBSTITUTE($Y$2:$Y$4096,"Galarian "&amp;AA1919,"")))/LEN("Galarian "&amp;AA1919))
         - SUMPRODUCT((LEN($Y$2:$Y$4096)-LEN(SUBSTITUTE($Y$2:$Y$4096,"Hisuian "&amp;AA1919,"")))/LEN("Hisuian "&amp;AA1919))
         - SUMPRODUCT((LEN($Y$2:$Y$4096)-LEN(SUBSTITUTE($Y$2:$Y$4096,"Paldean "&amp;AA1919,"")))/LEN("Paldean "&amp;AA1919))
      &gt;0,2,1)
   ))))</f>
        <v>2</v>
      </c>
      <c r="AN1919">
        <v>0</v>
      </c>
      <c r="AO1919">
        <v>0</v>
      </c>
    </row>
    <row r="1920" spans="1:41" x14ac:dyDescent="0.25">
      <c r="A1920" t="s">
        <v>4519</v>
      </c>
      <c r="B1920" t="s">
        <v>2545</v>
      </c>
      <c r="C1920" t="s">
        <v>1481</v>
      </c>
      <c r="D1920" t="s">
        <v>1482</v>
      </c>
      <c r="E1920">
        <v>85</v>
      </c>
      <c r="F1920">
        <v>70</v>
      </c>
      <c r="G1920">
        <v>80</v>
      </c>
      <c r="H1920">
        <v>97</v>
      </c>
      <c r="I1920">
        <v>80</v>
      </c>
      <c r="J1920">
        <v>123</v>
      </c>
      <c r="K1920" t="s">
        <v>2544</v>
      </c>
      <c r="L1920" t="s">
        <v>253</v>
      </c>
      <c r="M1920" t="s">
        <v>248</v>
      </c>
      <c r="N1920">
        <v>10.47</v>
      </c>
      <c r="O1920">
        <v>8.1999999999999993</v>
      </c>
      <c r="P1920">
        <v>2</v>
      </c>
      <c r="R1920">
        <f t="shared" si="126"/>
        <v>12</v>
      </c>
      <c r="S1920">
        <f t="shared" si="127"/>
        <v>8</v>
      </c>
      <c r="T1920">
        <f t="shared" si="128"/>
        <v>20</v>
      </c>
      <c r="U1920" t="s">
        <v>1481</v>
      </c>
      <c r="V1920" t="s">
        <v>1482</v>
      </c>
      <c r="W1920" t="s">
        <v>1471</v>
      </c>
      <c r="X1920" t="s">
        <v>1512</v>
      </c>
      <c r="Z1920" t="str" cm="1">
        <f t="array" ref="Z1920">IF(ISBLANK(AK1920),_xlfn.LET(
    _xlpm.nameBeforeSlash, IF(ISNUMBER(SEARCH("/", Y1920)), LEFT(Y1920, SEARCH("/", Y1920)-1), Y1920),
    _xlpm.matchRow, IFERROR(MATCH(_xlpm.nameBeforeSlash, AA:AA, 0), ""),
    _xlpm.difference, IF(_xlpm.matchRow="", "", ABS((R1920 + S1920)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),IF(ISBLANK(Y1920),"","Hidden"))</f>
        <v/>
      </c>
      <c r="AA1920" t="s">
        <v>5783</v>
      </c>
      <c r="AC1920" t="s">
        <v>1093</v>
      </c>
      <c r="AD1920" t="str">
        <f>_xlfn.XLOOKUP(AC1920,moves!A:A,moves!B:B)</f>
        <v>flying</v>
      </c>
      <c r="AE1920">
        <f>_xlfn.XLOOKUP(AC1920,moves!A:A,moves!D:D)</f>
        <v>5</v>
      </c>
      <c r="AF1920" t="str">
        <f>_xlfn.XLOOKUP(AC1920,moves!A:A,moves!E:E)</f>
        <v>Critical hits deal +1 damage. If the weather condition is not Rain or Strong Winds: Status symbols deal -2 damage</v>
      </c>
      <c r="AG1920">
        <v>0</v>
      </c>
      <c r="AH1920">
        <v>0</v>
      </c>
      <c r="AI1920">
        <f t="shared" si="129"/>
        <v>1</v>
      </c>
      <c r="AJ1920" t="s">
        <v>525</v>
      </c>
      <c r="AL1920">
        <v>0</v>
      </c>
      <c r="AM1920" cm="1">
        <f t="array" ref="AM1920">IF(AL1920=1,1,
   IF(ISTEXT(AK1920),1,
   IF(AO1920&gt;1,AM1919,
   IF(AI1920=1,
      IF(SUMPRODUCT((LEN($Y$2:$Y$4096)-LEN(SUBSTITUTE($Y$2:$Y$4096,AA1920,"")))/LEN(AA1920))&gt;0,2,1),
      IF(
         SUMPRODUCT((LEN($Y$2:$Y$4096)-LEN(SUBSTITUTE($Y$2:$Y$4096,AA1920,"")))/LEN(AA1920))
         - SUMPRODUCT((LEN($Y$2:$Y$4096)-LEN(SUBSTITUTE($Y$2:$Y$4096,"Alolan "&amp;AA1920,"")))/LEN("Alolan "&amp;AA1920))
         - SUMPRODUCT((LEN($Y$2:$Y$4096)-LEN(SUBSTITUTE($Y$2:$Y$4096,"Galarian "&amp;AA1920,"")))/LEN("Galarian "&amp;AA1920))
         - SUMPRODUCT((LEN($Y$2:$Y$4096)-LEN(SUBSTITUTE($Y$2:$Y$4096,"Hisuian "&amp;AA1920,"")))/LEN("Hisuian "&amp;AA1920))
         - SUMPRODUCT((LEN($Y$2:$Y$4096)-LEN(SUBSTITUTE($Y$2:$Y$4096,"Paldean "&amp;AA1920,"")))/LEN("Paldean "&amp;AA1920))
      &gt;0,2,1)
   ))))</f>
        <v>2</v>
      </c>
      <c r="AN1920">
        <v>0</v>
      </c>
      <c r="AO1920">
        <v>0</v>
      </c>
    </row>
    <row r="1921" spans="1:41" x14ac:dyDescent="0.25">
      <c r="A1921">
        <v>716</v>
      </c>
      <c r="B1921" t="s">
        <v>2546</v>
      </c>
      <c r="C1921" t="s">
        <v>1536</v>
      </c>
      <c r="D1921"/>
      <c r="E1921">
        <v>126</v>
      </c>
      <c r="F1921">
        <v>131</v>
      </c>
      <c r="G1921">
        <v>95</v>
      </c>
      <c r="H1921">
        <v>131</v>
      </c>
      <c r="I1921">
        <v>98</v>
      </c>
      <c r="J1921">
        <v>99</v>
      </c>
      <c r="K1921" t="s">
        <v>2547</v>
      </c>
      <c r="L1921" t="s">
        <v>247</v>
      </c>
      <c r="M1921" t="s">
        <v>249</v>
      </c>
      <c r="N1921">
        <v>11.819999999999999</v>
      </c>
      <c r="O1921">
        <v>10.830000000000002</v>
      </c>
      <c r="Q1921">
        <v>2</v>
      </c>
      <c r="R1921">
        <f t="shared" si="126"/>
        <v>12</v>
      </c>
      <c r="S1921">
        <f t="shared" si="127"/>
        <v>13</v>
      </c>
      <c r="T1921">
        <f t="shared" si="128"/>
        <v>25</v>
      </c>
      <c r="U1921" t="s">
        <v>1536</v>
      </c>
      <c r="V1921" t="s">
        <v>1468</v>
      </c>
      <c r="W1921" t="s">
        <v>1482</v>
      </c>
      <c r="X1921" t="s">
        <v>429</v>
      </c>
      <c r="Z1921" t="str" cm="1">
        <f t="array" ref="Z1921">IF(ISBLANK(AK1921),_xlfn.LET(
    _xlpm.nameBeforeSlash, IF(ISNUMBER(SEARCH("/", Y1921)), LEFT(Y1921, SEARCH("/", Y1921)-1), Y1921),
    _xlpm.matchRow, IFERROR(MATCH(_xlpm.nameBeforeSlash, AA:AA, 0), ""),
    _xlpm.difference, IF(_xlpm.matchRow="", "", ABS((R1921 + S1921)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),IF(ISBLANK(Y1921),"","Hidden"))</f>
        <v/>
      </c>
      <c r="AA1921" t="s">
        <v>2546</v>
      </c>
      <c r="AC1921" t="s">
        <v>1029</v>
      </c>
      <c r="AD1921" t="str">
        <f>_xlfn.XLOOKUP(AC1921,moves!A:A,moves!B:B)</f>
        <v>fairy</v>
      </c>
      <c r="AE1921">
        <f>_xlfn.XLOOKUP(AC1921,moves!A:A,moves!D:D)</f>
        <v>0</v>
      </c>
      <c r="AF1921" t="str">
        <f>_xlfn.XLOOKUP(AC1921,moves!A:A,moves!E:E)</f>
        <v>Each time this move is used: Add 1 critical hit to the user's rolls, Remove 1 regular hit from all incoming attacks, and Increase the user's intiative by 1.</v>
      </c>
      <c r="AG1921">
        <v>0</v>
      </c>
      <c r="AH1921">
        <v>1</v>
      </c>
      <c r="AI1921">
        <f t="shared" si="129"/>
        <v>0</v>
      </c>
      <c r="AJ1921" t="s">
        <v>8452</v>
      </c>
      <c r="AL1921">
        <v>0</v>
      </c>
      <c r="AM1921" cm="1">
        <f t="array" ref="AM1921">IF(AL1921=1,1,
   IF(ISTEXT(AK1921),1,
   IF(AO1921&gt;1,AM1920,
   IF(AI1921=1,
      IF(SUMPRODUCT((LEN($Y$2:$Y$4096)-LEN(SUBSTITUTE($Y$2:$Y$4096,AA1921,"")))/LEN(AA1921))&gt;0,2,1),
      IF(
         SUMPRODUCT((LEN($Y$2:$Y$4096)-LEN(SUBSTITUTE($Y$2:$Y$4096,AA1921,"")))/LEN(AA1921))
         - SUMPRODUCT((LEN($Y$2:$Y$4096)-LEN(SUBSTITUTE($Y$2:$Y$4096,"Alolan "&amp;AA1921,"")))/LEN("Alolan "&amp;AA1921))
         - SUMPRODUCT((LEN($Y$2:$Y$4096)-LEN(SUBSTITUTE($Y$2:$Y$4096,"Galarian "&amp;AA1921,"")))/LEN("Galarian "&amp;AA1921))
         - SUMPRODUCT((LEN($Y$2:$Y$4096)-LEN(SUBSTITUTE($Y$2:$Y$4096,"Hisuian "&amp;AA1921,"")))/LEN("Hisuian "&amp;AA1921))
         - SUMPRODUCT((LEN($Y$2:$Y$4096)-LEN(SUBSTITUTE($Y$2:$Y$4096,"Paldean "&amp;AA1921,"")))/LEN("Paldean "&amp;AA1921))
      &gt;0,2,1)
   ))))</f>
        <v>1</v>
      </c>
      <c r="AN1921">
        <v>0</v>
      </c>
      <c r="AO1921">
        <v>0</v>
      </c>
    </row>
    <row r="1922" spans="1:41" x14ac:dyDescent="0.25">
      <c r="A1922" t="s">
        <v>4520</v>
      </c>
      <c r="B1922" t="s">
        <v>2546</v>
      </c>
      <c r="C1922" t="s">
        <v>1536</v>
      </c>
      <c r="D1922"/>
      <c r="E1922">
        <v>126</v>
      </c>
      <c r="F1922">
        <v>131</v>
      </c>
      <c r="G1922">
        <v>95</v>
      </c>
      <c r="H1922">
        <v>131</v>
      </c>
      <c r="I1922">
        <v>98</v>
      </c>
      <c r="J1922">
        <v>99</v>
      </c>
      <c r="K1922" t="s">
        <v>2547</v>
      </c>
      <c r="L1922" t="s">
        <v>247</v>
      </c>
      <c r="M1922" t="s">
        <v>249</v>
      </c>
      <c r="N1922">
        <v>11.819999999999999</v>
      </c>
      <c r="O1922">
        <v>10.830000000000002</v>
      </c>
      <c r="Q1922">
        <v>2</v>
      </c>
      <c r="R1922">
        <f t="shared" ref="R1922:R1985" si="130">MROUND(N1922,1)+P1922</f>
        <v>12</v>
      </c>
      <c r="S1922">
        <f t="shared" ref="S1922:S1985" si="131">MROUND(O1922,1)+Q1922</f>
        <v>13</v>
      </c>
      <c r="T1922">
        <f t="shared" si="128"/>
        <v>25</v>
      </c>
      <c r="U1922" t="s">
        <v>1536</v>
      </c>
      <c r="V1922" t="s">
        <v>1468</v>
      </c>
      <c r="W1922" t="s">
        <v>1482</v>
      </c>
      <c r="X1922" t="s">
        <v>429</v>
      </c>
      <c r="Z1922" t="str" cm="1">
        <f t="array" ref="Z1922">IF(ISBLANK(AK1922),_xlfn.LET(
    _xlpm.nameBeforeSlash, IF(ISNUMBER(SEARCH("/", Y1922)), LEFT(Y1922, SEARCH("/", Y1922)-1), Y1922),
    _xlpm.matchRow, IFERROR(MATCH(_xlpm.nameBeforeSlash, AA:AA, 0), ""),
    _xlpm.difference, IF(_xlpm.matchRow="", "", ABS((R1922 + S1922)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),IF(ISBLANK(Y1922),"","Hidden"))</f>
        <v/>
      </c>
      <c r="AA1922" t="s">
        <v>5785</v>
      </c>
      <c r="AC1922" t="s">
        <v>6731</v>
      </c>
      <c r="AD1922" t="str">
        <f>_xlfn.XLOOKUP(AC1922,moves!A:A,moves!B:B)</f>
        <v>fairy</v>
      </c>
      <c r="AE1922">
        <f>_xlfn.XLOOKUP(AC1922,moves!A:A,moves!D:D)</f>
        <v>0</v>
      </c>
      <c r="AF1922" t="str">
        <f>_xlfn.XLOOKUP(AC1922,moves!A:A,moves!E:E)</f>
        <v>Heal 4 damage from any currently active Pokémon and deal 4 damage to another currently active Pokémon. Increase the user's battle fatigue by 1 extra.</v>
      </c>
      <c r="AG1922">
        <v>0</v>
      </c>
      <c r="AH1922">
        <v>1</v>
      </c>
      <c r="AI1922">
        <f t="shared" si="129"/>
        <v>1</v>
      </c>
      <c r="AJ1922" t="s">
        <v>8452</v>
      </c>
      <c r="AL1922">
        <v>0</v>
      </c>
      <c r="AM1922" cm="1">
        <f t="array" ref="AM1922">IF(AL1922=1,1,
   IF(ISTEXT(AK1922),1,
   IF(AO1922&gt;1,AM1921,
   IF(AI1922=1,
      IF(SUMPRODUCT((LEN($Y$2:$Y$4096)-LEN(SUBSTITUTE($Y$2:$Y$4096,AA1922,"")))/LEN(AA1922))&gt;0,2,1),
      IF(
         SUMPRODUCT((LEN($Y$2:$Y$4096)-LEN(SUBSTITUTE($Y$2:$Y$4096,AA1922,"")))/LEN(AA1922))
         - SUMPRODUCT((LEN($Y$2:$Y$4096)-LEN(SUBSTITUTE($Y$2:$Y$4096,"Alolan "&amp;AA1922,"")))/LEN("Alolan "&amp;AA1922))
         - SUMPRODUCT((LEN($Y$2:$Y$4096)-LEN(SUBSTITUTE($Y$2:$Y$4096,"Galarian "&amp;AA1922,"")))/LEN("Galarian "&amp;AA1922))
         - SUMPRODUCT((LEN($Y$2:$Y$4096)-LEN(SUBSTITUTE($Y$2:$Y$4096,"Hisuian "&amp;AA1922,"")))/LEN("Hisuian "&amp;AA1922))
         - SUMPRODUCT((LEN($Y$2:$Y$4096)-LEN(SUBSTITUTE($Y$2:$Y$4096,"Paldean "&amp;AA1922,"")))/LEN("Paldean "&amp;AA1922))
      &gt;0,2,1)
   ))))</f>
        <v>1</v>
      </c>
      <c r="AN1922">
        <v>0</v>
      </c>
      <c r="AO1922">
        <v>0</v>
      </c>
    </row>
    <row r="1923" spans="1:41" x14ac:dyDescent="0.25">
      <c r="A1923">
        <v>717</v>
      </c>
      <c r="B1923" t="s">
        <v>2548</v>
      </c>
      <c r="C1923" t="s">
        <v>1471</v>
      </c>
      <c r="D1923" t="s">
        <v>1481</v>
      </c>
      <c r="E1923">
        <v>126</v>
      </c>
      <c r="F1923">
        <v>131</v>
      </c>
      <c r="G1923">
        <v>95</v>
      </c>
      <c r="H1923">
        <v>131</v>
      </c>
      <c r="I1923">
        <v>98</v>
      </c>
      <c r="J1923">
        <v>99</v>
      </c>
      <c r="K1923" t="s">
        <v>2549</v>
      </c>
      <c r="L1923" t="s">
        <v>253</v>
      </c>
      <c r="M1923" t="s">
        <v>251</v>
      </c>
      <c r="N1923">
        <v>11.819999999999999</v>
      </c>
      <c r="O1923">
        <v>10.830000000000002</v>
      </c>
      <c r="Q1923">
        <v>2</v>
      </c>
      <c r="R1923">
        <f t="shared" si="130"/>
        <v>12</v>
      </c>
      <c r="S1923">
        <f t="shared" si="131"/>
        <v>13</v>
      </c>
      <c r="T1923">
        <f t="shared" si="128"/>
        <v>25</v>
      </c>
      <c r="U1923" t="s">
        <v>1471</v>
      </c>
      <c r="V1923" t="s">
        <v>1481</v>
      </c>
      <c r="W1923" t="s">
        <v>1482</v>
      </c>
      <c r="X1923" t="s">
        <v>429</v>
      </c>
      <c r="Z1923" t="str" cm="1">
        <f t="array" ref="Z1923">IF(ISBLANK(AK1923),_xlfn.LET(
    _xlpm.nameBeforeSlash, IF(ISNUMBER(SEARCH("/", Y1923)), LEFT(Y1923, SEARCH("/", Y1923)-1), Y1923),
    _xlpm.matchRow, IFERROR(MATCH(_xlpm.nameBeforeSlash, AA:AA, 0), ""),
    _xlpm.difference, IF(_xlpm.matchRow="", "", ABS((R1923 + S1923)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),IF(ISBLANK(Y1923),"","Hidden"))</f>
        <v/>
      </c>
      <c r="AA1923" t="s">
        <v>2548</v>
      </c>
      <c r="AC1923" t="s">
        <v>1099</v>
      </c>
      <c r="AD1923" t="str">
        <f>_xlfn.XLOOKUP(AC1923,moves!A:A,moves!B:B)</f>
        <v>flying</v>
      </c>
      <c r="AE1923">
        <f>_xlfn.XLOOKUP(AC1923,moves!A:A,moves!D:D)</f>
        <v>4</v>
      </c>
      <c r="AF1923" t="str">
        <f>_xlfn.XLOOKUP(AC1923,moves!A:A,moves!E:E)</f>
        <v>Heal for 75% the damage dealt, rounded down.</v>
      </c>
      <c r="AG1923">
        <v>0</v>
      </c>
      <c r="AH1923">
        <v>1</v>
      </c>
      <c r="AI1923">
        <f t="shared" si="129"/>
        <v>0</v>
      </c>
      <c r="AJ1923" t="s">
        <v>8452</v>
      </c>
      <c r="AL1923">
        <v>0</v>
      </c>
      <c r="AM1923" cm="1">
        <f t="array" ref="AM1923">IF(AL1923=1,1,
   IF(ISTEXT(AK1923),1,
   IF(AO1923&gt;1,AM1922,
   IF(AI1923=1,
      IF(SUMPRODUCT((LEN($Y$2:$Y$4096)-LEN(SUBSTITUTE($Y$2:$Y$4096,AA1923,"")))/LEN(AA1923))&gt;0,2,1),
      IF(
         SUMPRODUCT((LEN($Y$2:$Y$4096)-LEN(SUBSTITUTE($Y$2:$Y$4096,AA1923,"")))/LEN(AA1923))
         - SUMPRODUCT((LEN($Y$2:$Y$4096)-LEN(SUBSTITUTE($Y$2:$Y$4096,"Alolan "&amp;AA1923,"")))/LEN("Alolan "&amp;AA1923))
         - SUMPRODUCT((LEN($Y$2:$Y$4096)-LEN(SUBSTITUTE($Y$2:$Y$4096,"Galarian "&amp;AA1923,"")))/LEN("Galarian "&amp;AA1923))
         - SUMPRODUCT((LEN($Y$2:$Y$4096)-LEN(SUBSTITUTE($Y$2:$Y$4096,"Hisuian "&amp;AA1923,"")))/LEN("Hisuian "&amp;AA1923))
         - SUMPRODUCT((LEN($Y$2:$Y$4096)-LEN(SUBSTITUTE($Y$2:$Y$4096,"Paldean "&amp;AA1923,"")))/LEN("Paldean "&amp;AA1923))
      &gt;0,2,1)
   ))))</f>
        <v>1</v>
      </c>
      <c r="AN1923">
        <v>0</v>
      </c>
      <c r="AO1923">
        <v>0</v>
      </c>
    </row>
    <row r="1924" spans="1:41" x14ac:dyDescent="0.25">
      <c r="A1924" t="s">
        <v>4521</v>
      </c>
      <c r="B1924" t="s">
        <v>2548</v>
      </c>
      <c r="C1924" t="s">
        <v>1471</v>
      </c>
      <c r="D1924" t="s">
        <v>1481</v>
      </c>
      <c r="E1924">
        <v>126</v>
      </c>
      <c r="F1924">
        <v>131</v>
      </c>
      <c r="G1924">
        <v>95</v>
      </c>
      <c r="H1924">
        <v>131</v>
      </c>
      <c r="I1924">
        <v>98</v>
      </c>
      <c r="J1924">
        <v>99</v>
      </c>
      <c r="K1924" t="s">
        <v>2549</v>
      </c>
      <c r="L1924" t="s">
        <v>253</v>
      </c>
      <c r="M1924" t="s">
        <v>251</v>
      </c>
      <c r="N1924">
        <v>11.819999999999999</v>
      </c>
      <c r="O1924">
        <v>10.830000000000002</v>
      </c>
      <c r="Q1924">
        <v>2</v>
      </c>
      <c r="R1924">
        <f t="shared" si="130"/>
        <v>12</v>
      </c>
      <c r="S1924">
        <f t="shared" si="131"/>
        <v>13</v>
      </c>
      <c r="T1924">
        <f t="shared" si="128"/>
        <v>25</v>
      </c>
      <c r="U1924" t="s">
        <v>1471</v>
      </c>
      <c r="V1924" t="s">
        <v>1481</v>
      </c>
      <c r="W1924" t="s">
        <v>1482</v>
      </c>
      <c r="X1924" t="s">
        <v>429</v>
      </c>
      <c r="Z1924" t="str" cm="1">
        <f t="array" ref="Z1924">IF(ISBLANK(AK1924),_xlfn.LET(
    _xlpm.nameBeforeSlash, IF(ISNUMBER(SEARCH("/", Y1924)), LEFT(Y1924, SEARCH("/", Y1924)-1), Y1924),
    _xlpm.matchRow, IFERROR(MATCH(_xlpm.nameBeforeSlash, AA:AA, 0), ""),
    _xlpm.difference, IF(_xlpm.matchRow="", "", ABS((R1924 + S1924)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),IF(ISBLANK(Y1924),"","Hidden"))</f>
        <v/>
      </c>
      <c r="AA1924" t="s">
        <v>5786</v>
      </c>
      <c r="AC1924" t="s">
        <v>6732</v>
      </c>
      <c r="AD1924" t="str">
        <f>_xlfn.XLOOKUP(AC1924,moves!A:A,moves!B:B)</f>
        <v>dark</v>
      </c>
      <c r="AE1924">
        <f>_xlfn.XLOOKUP(AC1924,moves!A:A,moves!D:D)</f>
        <v>0</v>
      </c>
      <c r="AF1924" t="str">
        <f>_xlfn.XLOOKUP(AC1924,moves!A:A,moves!E:E)</f>
        <v>If the target has exactly 4 damage: Increase the user's battle fatigue to 5 and faint the target.</v>
      </c>
      <c r="AG1924">
        <v>0</v>
      </c>
      <c r="AH1924">
        <v>1</v>
      </c>
      <c r="AI1924">
        <f t="shared" si="129"/>
        <v>1</v>
      </c>
      <c r="AJ1924" t="s">
        <v>8452</v>
      </c>
      <c r="AL1924">
        <v>0</v>
      </c>
      <c r="AM1924" cm="1">
        <f t="array" ref="AM1924">IF(AL1924=1,1,
   IF(ISTEXT(AK1924),1,
   IF(AO1924&gt;1,AM1923,
   IF(AI1924=1,
      IF(SUMPRODUCT((LEN($Y$2:$Y$4096)-LEN(SUBSTITUTE($Y$2:$Y$4096,AA1924,"")))/LEN(AA1924))&gt;0,2,1),
      IF(
         SUMPRODUCT((LEN($Y$2:$Y$4096)-LEN(SUBSTITUTE($Y$2:$Y$4096,AA1924,"")))/LEN(AA1924))
         - SUMPRODUCT((LEN($Y$2:$Y$4096)-LEN(SUBSTITUTE($Y$2:$Y$4096,"Alolan "&amp;AA1924,"")))/LEN("Alolan "&amp;AA1924))
         - SUMPRODUCT((LEN($Y$2:$Y$4096)-LEN(SUBSTITUTE($Y$2:$Y$4096,"Galarian "&amp;AA1924,"")))/LEN("Galarian "&amp;AA1924))
         - SUMPRODUCT((LEN($Y$2:$Y$4096)-LEN(SUBSTITUTE($Y$2:$Y$4096,"Hisuian "&amp;AA1924,"")))/LEN("Hisuian "&amp;AA1924))
         - SUMPRODUCT((LEN($Y$2:$Y$4096)-LEN(SUBSTITUTE($Y$2:$Y$4096,"Paldean "&amp;AA1924,"")))/LEN("Paldean "&amp;AA1924))
      &gt;0,2,1)
   ))))</f>
        <v>1</v>
      </c>
      <c r="AN1924">
        <v>0</v>
      </c>
      <c r="AO1924">
        <v>0</v>
      </c>
    </row>
    <row r="1925" spans="1:41" x14ac:dyDescent="0.25">
      <c r="A1925">
        <v>718</v>
      </c>
      <c r="B1925" t="s">
        <v>2550</v>
      </c>
      <c r="C1925" t="s">
        <v>1482</v>
      </c>
      <c r="D1925" t="s">
        <v>1472</v>
      </c>
      <c r="E1925">
        <v>54</v>
      </c>
      <c r="F1925">
        <v>100</v>
      </c>
      <c r="G1925">
        <v>71</v>
      </c>
      <c r="H1925">
        <v>61</v>
      </c>
      <c r="I1925">
        <v>85</v>
      </c>
      <c r="J1925">
        <v>115</v>
      </c>
      <c r="K1925" t="s">
        <v>2551</v>
      </c>
      <c r="L1925" t="s">
        <v>262</v>
      </c>
      <c r="M1925" t="s">
        <v>483</v>
      </c>
      <c r="N1925">
        <v>10.209999999999999</v>
      </c>
      <c r="O1925">
        <v>6.8400000000000007</v>
      </c>
      <c r="P1925">
        <v>1</v>
      </c>
      <c r="R1925">
        <f t="shared" si="130"/>
        <v>11</v>
      </c>
      <c r="S1925">
        <f t="shared" si="131"/>
        <v>7</v>
      </c>
      <c r="T1925">
        <f t="shared" si="128"/>
        <v>18</v>
      </c>
      <c r="U1925" t="s">
        <v>1482</v>
      </c>
      <c r="V1925" t="s">
        <v>1472</v>
      </c>
      <c r="W1925" t="s">
        <v>1469</v>
      </c>
      <c r="X1925" t="s">
        <v>1492</v>
      </c>
      <c r="Y1925" t="s">
        <v>3135</v>
      </c>
      <c r="Z1925" t="s">
        <v>8945</v>
      </c>
      <c r="AA1925" t="s">
        <v>3134</v>
      </c>
      <c r="AB1925" t="s">
        <v>2552</v>
      </c>
      <c r="AC1925" t="s">
        <v>1180</v>
      </c>
      <c r="AD1925" t="str">
        <f>_xlfn.XLOOKUP(AC1925,moves!A:A,moves!B:B)</f>
        <v>ground</v>
      </c>
      <c r="AE1925">
        <f>_xlfn.XLOOKUP(AC1925,moves!A:A,moves!D:D)</f>
        <v>4</v>
      </c>
      <c r="AF1925" t="str">
        <f>_xlfn.XLOOKUP(AC1925,moves!A:A,moves!E:E)</f>
        <v xml:space="preserve"> </v>
      </c>
      <c r="AG1925">
        <v>0</v>
      </c>
      <c r="AH1925">
        <v>1</v>
      </c>
      <c r="AI1925">
        <f t="shared" si="129"/>
        <v>0</v>
      </c>
      <c r="AJ1925" t="s">
        <v>867</v>
      </c>
      <c r="AL1925">
        <v>0</v>
      </c>
      <c r="AM1925" cm="1">
        <f t="array" ref="AM1925">IF(AL1925=1,1,
   IF(ISTEXT(AK1925),1,
   IF(AO1925&gt;1,AM1924,
   IF(AI1925=1,
      IF(SUMPRODUCT((LEN($Y$2:$Y$4096)-LEN(SUBSTITUTE($Y$2:$Y$4096,AA1925,"")))/LEN(AA1925))&gt;0,2,1),
      IF(
         SUMPRODUCT((LEN($Y$2:$Y$4096)-LEN(SUBSTITUTE($Y$2:$Y$4096,AA1925,"")))/LEN(AA1925))
         - SUMPRODUCT((LEN($Y$2:$Y$4096)-LEN(SUBSTITUTE($Y$2:$Y$4096,"Alolan "&amp;AA1925,"")))/LEN("Alolan "&amp;AA1925))
         - SUMPRODUCT((LEN($Y$2:$Y$4096)-LEN(SUBSTITUTE($Y$2:$Y$4096,"Galarian "&amp;AA1925,"")))/LEN("Galarian "&amp;AA1925))
         - SUMPRODUCT((LEN($Y$2:$Y$4096)-LEN(SUBSTITUTE($Y$2:$Y$4096,"Hisuian "&amp;AA1925,"")))/LEN("Hisuian "&amp;AA1925))
         - SUMPRODUCT((LEN($Y$2:$Y$4096)-LEN(SUBSTITUTE($Y$2:$Y$4096,"Paldean "&amp;AA1925,"")))/LEN("Paldean "&amp;AA1925))
      &gt;0,2,1)
   ))))</f>
        <v>1</v>
      </c>
      <c r="AN1925">
        <v>0</v>
      </c>
      <c r="AO1925">
        <v>0</v>
      </c>
    </row>
    <row r="1926" spans="1:41" x14ac:dyDescent="0.25">
      <c r="A1926" t="s">
        <v>2553</v>
      </c>
      <c r="B1926" t="s">
        <v>2550</v>
      </c>
      <c r="C1926" t="s">
        <v>1482</v>
      </c>
      <c r="D1926" t="s">
        <v>1472</v>
      </c>
      <c r="E1926">
        <v>108</v>
      </c>
      <c r="F1926">
        <v>100</v>
      </c>
      <c r="G1926">
        <v>121</v>
      </c>
      <c r="H1926">
        <v>81</v>
      </c>
      <c r="I1926">
        <v>95</v>
      </c>
      <c r="J1926">
        <v>95</v>
      </c>
      <c r="K1926" t="s">
        <v>2551</v>
      </c>
      <c r="L1926" t="s">
        <v>262</v>
      </c>
      <c r="M1926" t="s">
        <v>483</v>
      </c>
      <c r="N1926">
        <v>9.61</v>
      </c>
      <c r="O1926">
        <v>10.8</v>
      </c>
      <c r="R1926">
        <f t="shared" si="130"/>
        <v>10</v>
      </c>
      <c r="S1926">
        <f t="shared" si="131"/>
        <v>11</v>
      </c>
      <c r="T1926">
        <f t="shared" si="128"/>
        <v>21</v>
      </c>
      <c r="U1926" t="s">
        <v>1482</v>
      </c>
      <c r="V1926" t="s">
        <v>1472</v>
      </c>
      <c r="W1926" t="s">
        <v>1469</v>
      </c>
      <c r="X1926" t="s">
        <v>1492</v>
      </c>
      <c r="Y1926" t="s">
        <v>3136</v>
      </c>
      <c r="Z1926" t="s">
        <v>8945</v>
      </c>
      <c r="AA1926" t="s">
        <v>3135</v>
      </c>
      <c r="AB1926" t="s">
        <v>2554</v>
      </c>
      <c r="AC1926" t="s">
        <v>976</v>
      </c>
      <c r="AD1926" t="str">
        <f>_xlfn.XLOOKUP(AC1926,moves!A:A,moves!B:B)</f>
        <v>dragon</v>
      </c>
      <c r="AE1926">
        <f>_xlfn.XLOOKUP(AC1926,moves!A:A,moves!D:D)</f>
        <v>4</v>
      </c>
      <c r="AF1926" t="str">
        <f>_xlfn.XLOOKUP(AC1926,moves!A:A,moves!E:E)</f>
        <v>The target's abilities have no effect.</v>
      </c>
      <c r="AG1926">
        <v>0</v>
      </c>
      <c r="AH1926">
        <v>1</v>
      </c>
      <c r="AI1926">
        <f t="shared" si="129"/>
        <v>0</v>
      </c>
      <c r="AJ1926" t="s">
        <v>867</v>
      </c>
      <c r="AL1926">
        <v>1</v>
      </c>
      <c r="AM1926" cm="1">
        <f t="array" ref="AM1926">IF(AL1926=1,1,
   IF(ISTEXT(AK1926),1,
   IF(AO1926&gt;1,AM1925,
   IF(AI1926=1,
      IF(SUMPRODUCT((LEN($Y$2:$Y$4096)-LEN(SUBSTITUTE($Y$2:$Y$4096,AA1926,"")))/LEN(AA1926))&gt;0,2,1),
      IF(
         SUMPRODUCT((LEN($Y$2:$Y$4096)-LEN(SUBSTITUTE($Y$2:$Y$4096,AA1926,"")))/LEN(AA1926))
         - SUMPRODUCT((LEN($Y$2:$Y$4096)-LEN(SUBSTITUTE($Y$2:$Y$4096,"Alolan "&amp;AA1926,"")))/LEN("Alolan "&amp;AA1926))
         - SUMPRODUCT((LEN($Y$2:$Y$4096)-LEN(SUBSTITUTE($Y$2:$Y$4096,"Galarian "&amp;AA1926,"")))/LEN("Galarian "&amp;AA1926))
         - SUMPRODUCT((LEN($Y$2:$Y$4096)-LEN(SUBSTITUTE($Y$2:$Y$4096,"Hisuian "&amp;AA1926,"")))/LEN("Hisuian "&amp;AA1926))
         - SUMPRODUCT((LEN($Y$2:$Y$4096)-LEN(SUBSTITUTE($Y$2:$Y$4096,"Paldean "&amp;AA1926,"")))/LEN("Paldean "&amp;AA1926))
      &gt;0,2,1)
   ))))</f>
        <v>1</v>
      </c>
      <c r="AN1926">
        <v>0</v>
      </c>
      <c r="AO1926">
        <v>0</v>
      </c>
    </row>
    <row r="1927" spans="1:41" x14ac:dyDescent="0.25">
      <c r="A1927" t="s">
        <v>2555</v>
      </c>
      <c r="B1927" t="s">
        <v>2550</v>
      </c>
      <c r="C1927" t="s">
        <v>1482</v>
      </c>
      <c r="D1927" t="s">
        <v>1472</v>
      </c>
      <c r="E1927">
        <v>216</v>
      </c>
      <c r="F1927">
        <v>100</v>
      </c>
      <c r="G1927">
        <v>121</v>
      </c>
      <c r="H1927">
        <v>81</v>
      </c>
      <c r="I1927">
        <v>95</v>
      </c>
      <c r="J1927">
        <v>95</v>
      </c>
      <c r="K1927" t="s">
        <v>2551</v>
      </c>
      <c r="L1927" t="s">
        <v>262</v>
      </c>
      <c r="M1927" t="s">
        <v>483</v>
      </c>
      <c r="N1927">
        <v>9.61</v>
      </c>
      <c r="O1927">
        <v>15.12</v>
      </c>
      <c r="R1927">
        <f t="shared" si="130"/>
        <v>10</v>
      </c>
      <c r="S1927">
        <f t="shared" si="131"/>
        <v>15</v>
      </c>
      <c r="T1927">
        <f t="shared" si="128"/>
        <v>25</v>
      </c>
      <c r="U1927" t="s">
        <v>1482</v>
      </c>
      <c r="V1927" t="s">
        <v>1472</v>
      </c>
      <c r="W1927" t="s">
        <v>1469</v>
      </c>
      <c r="X1927" t="s">
        <v>1492</v>
      </c>
      <c r="Z1927" t="str" cm="1">
        <f t="array" ref="Z1927">IF(ISBLANK(AK1927),_xlfn.LET(
    _xlpm.nameBeforeSlash, IF(ISNUMBER(SEARCH("/", Y1927)), LEFT(Y1927, SEARCH("/", Y1927)-1), Y1927),
    _xlpm.matchRow, IFERROR(MATCH(_xlpm.nameBeforeSlash, AA:AA, 0), ""),
    _xlpm.difference, IF(_xlpm.matchRow="", "", ABS((R1927 + S1927)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),IF(ISBLANK(Y1927),"","Hidden"))</f>
        <v/>
      </c>
      <c r="AA1927" t="s">
        <v>3136</v>
      </c>
      <c r="AB1927" t="s">
        <v>2556</v>
      </c>
      <c r="AC1927" t="s">
        <v>1177</v>
      </c>
      <c r="AD1927" t="str">
        <f>_xlfn.XLOOKUP(AC1927,moves!A:A,moves!B:B)</f>
        <v>ground</v>
      </c>
      <c r="AE1927">
        <f>_xlfn.XLOOKUP(AC1927,moves!A:A,moves!D:D)</f>
        <v>5</v>
      </c>
      <c r="AF1927" t="str">
        <f>_xlfn.XLOOKUP(AC1927,moves!A:A,moves!E:E)</f>
        <v>This move ignores type resistances.</v>
      </c>
      <c r="AG1927">
        <v>0</v>
      </c>
      <c r="AH1927">
        <v>1</v>
      </c>
      <c r="AI1927">
        <f t="shared" si="129"/>
        <v>0</v>
      </c>
      <c r="AJ1927" t="s">
        <v>867</v>
      </c>
      <c r="AL1927">
        <v>1</v>
      </c>
      <c r="AM1927" cm="1">
        <f t="array" ref="AM1927">IF(AL1927=1,1,
   IF(ISTEXT(AK1927),1,
   IF(AO1927&gt;1,AM1926,
   IF(AI1927=1,
      IF(SUMPRODUCT((LEN($Y$2:$Y$4096)-LEN(SUBSTITUTE($Y$2:$Y$4096,AA1927,"")))/LEN(AA1927))&gt;0,2,1),
      IF(
         SUMPRODUCT((LEN($Y$2:$Y$4096)-LEN(SUBSTITUTE($Y$2:$Y$4096,AA1927,"")))/LEN(AA1927))
         - SUMPRODUCT((LEN($Y$2:$Y$4096)-LEN(SUBSTITUTE($Y$2:$Y$4096,"Alolan "&amp;AA1927,"")))/LEN("Alolan "&amp;AA1927))
         - SUMPRODUCT((LEN($Y$2:$Y$4096)-LEN(SUBSTITUTE($Y$2:$Y$4096,"Galarian "&amp;AA1927,"")))/LEN("Galarian "&amp;AA1927))
         - SUMPRODUCT((LEN($Y$2:$Y$4096)-LEN(SUBSTITUTE($Y$2:$Y$4096,"Hisuian "&amp;AA1927,"")))/LEN("Hisuian "&amp;AA1927))
         - SUMPRODUCT((LEN($Y$2:$Y$4096)-LEN(SUBSTITUTE($Y$2:$Y$4096,"Paldean "&amp;AA1927,"")))/LEN("Paldean "&amp;AA1927))
      &gt;0,2,1)
   ))))</f>
        <v>1</v>
      </c>
      <c r="AN1927">
        <v>0</v>
      </c>
      <c r="AO1927">
        <v>0</v>
      </c>
    </row>
    <row r="1928" spans="1:41" x14ac:dyDescent="0.25">
      <c r="A1928" t="s">
        <v>4522</v>
      </c>
      <c r="B1928" t="s">
        <v>2550</v>
      </c>
      <c r="C1928" t="s">
        <v>1482</v>
      </c>
      <c r="D1928" t="s">
        <v>1472</v>
      </c>
      <c r="E1928">
        <v>54</v>
      </c>
      <c r="F1928">
        <v>100</v>
      </c>
      <c r="G1928">
        <v>71</v>
      </c>
      <c r="H1928">
        <v>61</v>
      </c>
      <c r="I1928">
        <v>85</v>
      </c>
      <c r="J1928">
        <v>115</v>
      </c>
      <c r="K1928" t="s">
        <v>2551</v>
      </c>
      <c r="L1928" t="s">
        <v>262</v>
      </c>
      <c r="M1928" t="s">
        <v>483</v>
      </c>
      <c r="N1928">
        <v>10.209999999999999</v>
      </c>
      <c r="O1928">
        <v>6.8400000000000007</v>
      </c>
      <c r="P1928">
        <v>1</v>
      </c>
      <c r="R1928">
        <f t="shared" si="130"/>
        <v>11</v>
      </c>
      <c r="S1928">
        <f t="shared" si="131"/>
        <v>7</v>
      </c>
      <c r="T1928">
        <f t="shared" si="128"/>
        <v>18</v>
      </c>
      <c r="U1928" t="s">
        <v>1482</v>
      </c>
      <c r="V1928" t="s">
        <v>1472</v>
      </c>
      <c r="W1928" t="s">
        <v>1469</v>
      </c>
      <c r="X1928" t="s">
        <v>1492</v>
      </c>
      <c r="Y1928" t="s">
        <v>5787</v>
      </c>
      <c r="Z1928" t="s">
        <v>8945</v>
      </c>
      <c r="AA1928" t="s">
        <v>5788</v>
      </c>
      <c r="AB1928" t="s">
        <v>2552</v>
      </c>
      <c r="AC1928" t="s">
        <v>6735</v>
      </c>
      <c r="AD1928" t="str">
        <f>_xlfn.XLOOKUP(AC1928,moves!A:A,moves!B:B)</f>
        <v>typeless</v>
      </c>
      <c r="AE1928">
        <f>_xlfn.XLOOKUP(AC1928,moves!A:A,moves!D:D)</f>
        <v>0</v>
      </c>
      <c r="AF1928" t="str">
        <f>_xlfn.XLOOKUP(AC1928,moves!A:A,moves!E:E)</f>
        <v>Each time this move is used: Roll a battle dice. Add the result to the user's attack rolls.</v>
      </c>
      <c r="AG1928">
        <v>0</v>
      </c>
      <c r="AH1928">
        <v>1</v>
      </c>
      <c r="AI1928">
        <f t="shared" si="129"/>
        <v>1</v>
      </c>
      <c r="AJ1928" t="s">
        <v>867</v>
      </c>
      <c r="AL1928">
        <v>0</v>
      </c>
      <c r="AM1928" cm="1">
        <f t="array" ref="AM1928">IF(AL1928=1,1,
   IF(ISTEXT(AK1928),1,
   IF(AO1928&gt;1,AM1927,
   IF(AI1928=1,
      IF(SUMPRODUCT((LEN($Y$2:$Y$4096)-LEN(SUBSTITUTE($Y$2:$Y$4096,AA1928,"")))/LEN(AA1928))&gt;0,2,1),
      IF(
         SUMPRODUCT((LEN($Y$2:$Y$4096)-LEN(SUBSTITUTE($Y$2:$Y$4096,AA1928,"")))/LEN(AA1928))
         - SUMPRODUCT((LEN($Y$2:$Y$4096)-LEN(SUBSTITUTE($Y$2:$Y$4096,"Alolan "&amp;AA1928,"")))/LEN("Alolan "&amp;AA1928))
         - SUMPRODUCT((LEN($Y$2:$Y$4096)-LEN(SUBSTITUTE($Y$2:$Y$4096,"Galarian "&amp;AA1928,"")))/LEN("Galarian "&amp;AA1928))
         - SUMPRODUCT((LEN($Y$2:$Y$4096)-LEN(SUBSTITUTE($Y$2:$Y$4096,"Hisuian "&amp;AA1928,"")))/LEN("Hisuian "&amp;AA1928))
         - SUMPRODUCT((LEN($Y$2:$Y$4096)-LEN(SUBSTITUTE($Y$2:$Y$4096,"Paldean "&amp;AA1928,"")))/LEN("Paldean "&amp;AA1928))
      &gt;0,2,1)
   ))))</f>
        <v>1</v>
      </c>
      <c r="AN1928">
        <v>0</v>
      </c>
      <c r="AO1928">
        <v>0</v>
      </c>
    </row>
    <row r="1929" spans="1:41" x14ac:dyDescent="0.25">
      <c r="A1929" t="s">
        <v>4523</v>
      </c>
      <c r="B1929" t="s">
        <v>2550</v>
      </c>
      <c r="C1929" t="s">
        <v>1482</v>
      </c>
      <c r="D1929" t="s">
        <v>1472</v>
      </c>
      <c r="E1929">
        <v>108</v>
      </c>
      <c r="F1929">
        <v>100</v>
      </c>
      <c r="G1929">
        <v>121</v>
      </c>
      <c r="H1929">
        <v>81</v>
      </c>
      <c r="I1929">
        <v>95</v>
      </c>
      <c r="J1929">
        <v>95</v>
      </c>
      <c r="K1929" t="s">
        <v>2551</v>
      </c>
      <c r="L1929" t="s">
        <v>262</v>
      </c>
      <c r="M1929" t="s">
        <v>483</v>
      </c>
      <c r="N1929">
        <v>9.61</v>
      </c>
      <c r="O1929">
        <v>10.8</v>
      </c>
      <c r="R1929">
        <f t="shared" si="130"/>
        <v>10</v>
      </c>
      <c r="S1929">
        <f t="shared" si="131"/>
        <v>11</v>
      </c>
      <c r="T1929">
        <f t="shared" si="128"/>
        <v>21</v>
      </c>
      <c r="U1929" t="s">
        <v>1482</v>
      </c>
      <c r="V1929" t="s">
        <v>1472</v>
      </c>
      <c r="W1929" t="s">
        <v>1469</v>
      </c>
      <c r="X1929" t="s">
        <v>1492</v>
      </c>
      <c r="Y1929" t="s">
        <v>5789</v>
      </c>
      <c r="Z1929" t="s">
        <v>8945</v>
      </c>
      <c r="AA1929" t="s">
        <v>5787</v>
      </c>
      <c r="AB1929" t="s">
        <v>2554</v>
      </c>
      <c r="AC1929" t="s">
        <v>3618</v>
      </c>
      <c r="AD1929" t="str">
        <f>_xlfn.XLOOKUP(AC1929,moves!A:A,moves!B:B)</f>
        <v>dragon</v>
      </c>
      <c r="AE1929">
        <f>_xlfn.XLOOKUP(AC1929,moves!A:A,moves!D:D)</f>
        <v>4</v>
      </c>
      <c r="AF1929" t="str">
        <f>_xlfn.XLOOKUP(AC1929,moves!A:A,moves!E:E)</f>
        <v>The target reveals all Battle Cards they have. You may discard one of these Battle Cards.</v>
      </c>
      <c r="AG1929">
        <v>0</v>
      </c>
      <c r="AH1929">
        <v>1</v>
      </c>
      <c r="AI1929">
        <f t="shared" si="129"/>
        <v>1</v>
      </c>
      <c r="AJ1929" t="s">
        <v>867</v>
      </c>
      <c r="AL1929">
        <v>1</v>
      </c>
      <c r="AM1929" cm="1">
        <f t="array" ref="AM1929">IF(AL1929=1,1,
   IF(ISTEXT(AK1929),1,
   IF(AO1929&gt;1,AM1928,
   IF(AI1929=1,
      IF(SUMPRODUCT((LEN($Y$2:$Y$4096)-LEN(SUBSTITUTE($Y$2:$Y$4096,AA1929,"")))/LEN(AA1929))&gt;0,2,1),
      IF(
         SUMPRODUCT((LEN($Y$2:$Y$4096)-LEN(SUBSTITUTE($Y$2:$Y$4096,AA1929,"")))/LEN(AA1929))
         - SUMPRODUCT((LEN($Y$2:$Y$4096)-LEN(SUBSTITUTE($Y$2:$Y$4096,"Alolan "&amp;AA1929,"")))/LEN("Alolan "&amp;AA1929))
         - SUMPRODUCT((LEN($Y$2:$Y$4096)-LEN(SUBSTITUTE($Y$2:$Y$4096,"Galarian "&amp;AA1929,"")))/LEN("Galarian "&amp;AA1929))
         - SUMPRODUCT((LEN($Y$2:$Y$4096)-LEN(SUBSTITUTE($Y$2:$Y$4096,"Hisuian "&amp;AA1929,"")))/LEN("Hisuian "&amp;AA1929))
         - SUMPRODUCT((LEN($Y$2:$Y$4096)-LEN(SUBSTITUTE($Y$2:$Y$4096,"Paldean "&amp;AA1929,"")))/LEN("Paldean "&amp;AA1929))
      &gt;0,2,1)
   ))))</f>
        <v>1</v>
      </c>
      <c r="AN1929">
        <v>0</v>
      </c>
      <c r="AO1929">
        <v>0</v>
      </c>
    </row>
    <row r="1930" spans="1:41" x14ac:dyDescent="0.25">
      <c r="A1930" t="s">
        <v>4524</v>
      </c>
      <c r="B1930" t="s">
        <v>2550</v>
      </c>
      <c r="C1930" t="s">
        <v>1482</v>
      </c>
      <c r="D1930" t="s">
        <v>1472</v>
      </c>
      <c r="E1930">
        <v>216</v>
      </c>
      <c r="F1930">
        <v>100</v>
      </c>
      <c r="G1930">
        <v>121</v>
      </c>
      <c r="H1930">
        <v>81</v>
      </c>
      <c r="I1930">
        <v>95</v>
      </c>
      <c r="J1930">
        <v>95</v>
      </c>
      <c r="K1930" t="s">
        <v>2551</v>
      </c>
      <c r="L1930" t="s">
        <v>262</v>
      </c>
      <c r="M1930" t="s">
        <v>483</v>
      </c>
      <c r="N1930">
        <v>9.61</v>
      </c>
      <c r="O1930">
        <v>15.12</v>
      </c>
      <c r="R1930">
        <f t="shared" si="130"/>
        <v>10</v>
      </c>
      <c r="S1930">
        <f t="shared" si="131"/>
        <v>15</v>
      </c>
      <c r="T1930">
        <f t="shared" si="128"/>
        <v>25</v>
      </c>
      <c r="U1930" t="s">
        <v>1482</v>
      </c>
      <c r="V1930" t="s">
        <v>1472</v>
      </c>
      <c r="W1930" t="s">
        <v>1469</v>
      </c>
      <c r="X1930" t="s">
        <v>1492</v>
      </c>
      <c r="Z1930" t="str" cm="1">
        <f t="array" ref="Z1930">IF(ISBLANK(AK1930),_xlfn.LET(
    _xlpm.nameBeforeSlash, IF(ISNUMBER(SEARCH("/", Y1930)), LEFT(Y1930, SEARCH("/", Y1930)-1), Y1930),
    _xlpm.matchRow, IFERROR(MATCH(_xlpm.nameBeforeSlash, AA:AA, 0), ""),
    _xlpm.difference, IF(_xlpm.matchRow="", "", ABS((R1930 + S1930)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),IF(ISBLANK(Y1930),"","Hidden"))</f>
        <v/>
      </c>
      <c r="AA1930" t="s">
        <v>5789</v>
      </c>
      <c r="AB1930" t="s">
        <v>2556</v>
      </c>
      <c r="AC1930" t="s">
        <v>6734</v>
      </c>
      <c r="AD1930" t="str">
        <f>_xlfn.XLOOKUP(AC1930,moves!A:A,moves!B:B)</f>
        <v>ground</v>
      </c>
      <c r="AE1930">
        <f>_xlfn.XLOOKUP(AC1930,moves!A:A,moves!D:D)</f>
        <v>5</v>
      </c>
      <c r="AF1930" t="str">
        <f>_xlfn.XLOOKUP(AC1930,moves!A:A,moves!E:E)</f>
        <v>Once per battle: The target's moves no longer have any effects.</v>
      </c>
      <c r="AG1930">
        <v>0</v>
      </c>
      <c r="AH1930">
        <v>1</v>
      </c>
      <c r="AI1930">
        <f t="shared" si="129"/>
        <v>1</v>
      </c>
      <c r="AJ1930" t="s">
        <v>867</v>
      </c>
      <c r="AL1930">
        <v>1</v>
      </c>
      <c r="AM1930" cm="1">
        <f t="array" ref="AM1930">IF(AL1930=1,1,
   IF(ISTEXT(AK1930),1,
   IF(AO1930&gt;1,AM1929,
   IF(AI1930=1,
      IF(SUMPRODUCT((LEN($Y$2:$Y$4096)-LEN(SUBSTITUTE($Y$2:$Y$4096,AA1930,"")))/LEN(AA1930))&gt;0,2,1),
      IF(
         SUMPRODUCT((LEN($Y$2:$Y$4096)-LEN(SUBSTITUTE($Y$2:$Y$4096,AA1930,"")))/LEN(AA1930))
         - SUMPRODUCT((LEN($Y$2:$Y$4096)-LEN(SUBSTITUTE($Y$2:$Y$4096,"Alolan "&amp;AA1930,"")))/LEN("Alolan "&amp;AA1930))
         - SUMPRODUCT((LEN($Y$2:$Y$4096)-LEN(SUBSTITUTE($Y$2:$Y$4096,"Galarian "&amp;AA1930,"")))/LEN("Galarian "&amp;AA1930))
         - SUMPRODUCT((LEN($Y$2:$Y$4096)-LEN(SUBSTITUTE($Y$2:$Y$4096,"Hisuian "&amp;AA1930,"")))/LEN("Hisuian "&amp;AA1930))
         - SUMPRODUCT((LEN($Y$2:$Y$4096)-LEN(SUBSTITUTE($Y$2:$Y$4096,"Paldean "&amp;AA1930,"")))/LEN("Paldean "&amp;AA1930))
      &gt;0,2,1)
   ))))</f>
        <v>1</v>
      </c>
      <c r="AN1930">
        <v>0</v>
      </c>
      <c r="AO1930">
        <v>0</v>
      </c>
    </row>
    <row r="1931" spans="1:41" x14ac:dyDescent="0.25">
      <c r="A1931">
        <v>719</v>
      </c>
      <c r="B1931" t="s">
        <v>2557</v>
      </c>
      <c r="C1931" t="s">
        <v>1546</v>
      </c>
      <c r="D1931" t="s">
        <v>1536</v>
      </c>
      <c r="E1931">
        <v>50</v>
      </c>
      <c r="F1931">
        <v>100</v>
      </c>
      <c r="G1931">
        <v>150</v>
      </c>
      <c r="H1931">
        <v>100</v>
      </c>
      <c r="I1931">
        <v>150</v>
      </c>
      <c r="J1931">
        <v>50</v>
      </c>
      <c r="K1931" t="s">
        <v>893</v>
      </c>
      <c r="L1931" t="s">
        <v>253</v>
      </c>
      <c r="M1931" t="s">
        <v>248</v>
      </c>
      <c r="N1931">
        <v>8</v>
      </c>
      <c r="O1931">
        <v>11</v>
      </c>
      <c r="Q1931">
        <v>2</v>
      </c>
      <c r="R1931">
        <f t="shared" si="130"/>
        <v>8</v>
      </c>
      <c r="S1931">
        <f t="shared" si="131"/>
        <v>13</v>
      </c>
      <c r="T1931">
        <f t="shared" si="128"/>
        <v>21</v>
      </c>
      <c r="U1931" t="s">
        <v>1546</v>
      </c>
      <c r="V1931" t="s">
        <v>1536</v>
      </c>
      <c r="W1931" t="s">
        <v>1472</v>
      </c>
      <c r="X1931" t="s">
        <v>1492</v>
      </c>
      <c r="Z1931" t="str" cm="1">
        <f t="array" ref="Z1931">IF(ISBLANK(AK1931),_xlfn.LET(
    _xlpm.nameBeforeSlash, IF(ISNUMBER(SEARCH("/", Y1931)), LEFT(Y1931, SEARCH("/", Y1931)-1), Y1931),
    _xlpm.matchRow, IFERROR(MATCH(_xlpm.nameBeforeSlash, AA:AA, 0), ""),
    _xlpm.difference, IF(_xlpm.matchRow="", "", ABS((R1931 + S1931)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),IF(ISBLANK(Y1931),"","Hidden"))</f>
        <v/>
      </c>
      <c r="AA1931" t="s">
        <v>2557</v>
      </c>
      <c r="AC1931" t="s">
        <v>468</v>
      </c>
      <c r="AD1931" t="str">
        <f>_xlfn.XLOOKUP(AC1931,moves!A:A,moves!B:B)</f>
        <v>fairy</v>
      </c>
      <c r="AE1931">
        <f>_xlfn.XLOOKUP(AC1931,moves!A:A,moves!D:D)</f>
        <v>5</v>
      </c>
      <c r="AF1931" t="str">
        <f>_xlfn.XLOOKUP(AC1931,moves!A:A,moves!E:E)</f>
        <v>If 2 or more status symbols are rolled: Inflict the Drowsy status on the target.</v>
      </c>
      <c r="AG1931">
        <v>0</v>
      </c>
      <c r="AH1931">
        <v>1</v>
      </c>
      <c r="AI1931">
        <f t="shared" si="129"/>
        <v>0</v>
      </c>
      <c r="AJ1931" t="s">
        <v>8452</v>
      </c>
      <c r="AL1931">
        <v>0</v>
      </c>
      <c r="AM1931" cm="1">
        <f t="array" ref="AM1931">IF(AL1931=1,1,
   IF(ISTEXT(AK1931),1,
   IF(AO1931&gt;1,AM1930,
   IF(AI1931=1,
      IF(SUMPRODUCT((LEN($Y$2:$Y$4096)-LEN(SUBSTITUTE($Y$2:$Y$4096,AA1931,"")))/LEN(AA1931))&gt;0,2,1),
      IF(
         SUMPRODUCT((LEN($Y$2:$Y$4096)-LEN(SUBSTITUTE($Y$2:$Y$4096,AA1931,"")))/LEN(AA1931))
         - SUMPRODUCT((LEN($Y$2:$Y$4096)-LEN(SUBSTITUTE($Y$2:$Y$4096,"Alolan "&amp;AA1931,"")))/LEN("Alolan "&amp;AA1931))
         - SUMPRODUCT((LEN($Y$2:$Y$4096)-LEN(SUBSTITUTE($Y$2:$Y$4096,"Galarian "&amp;AA1931,"")))/LEN("Galarian "&amp;AA1931))
         - SUMPRODUCT((LEN($Y$2:$Y$4096)-LEN(SUBSTITUTE($Y$2:$Y$4096,"Hisuian "&amp;AA1931,"")))/LEN("Hisuian "&amp;AA1931))
         - SUMPRODUCT((LEN($Y$2:$Y$4096)-LEN(SUBSTITUTE($Y$2:$Y$4096,"Paldean "&amp;AA1931,"")))/LEN("Paldean "&amp;AA1931))
      &gt;0,2,1)
   ))))</f>
        <v>1</v>
      </c>
      <c r="AN1931">
        <v>0</v>
      </c>
      <c r="AO1931">
        <v>1</v>
      </c>
    </row>
    <row r="1932" spans="1:41" x14ac:dyDescent="0.25">
      <c r="A1932" t="s">
        <v>2558</v>
      </c>
      <c r="B1932" t="s">
        <v>2557</v>
      </c>
      <c r="C1932" t="s">
        <v>1546</v>
      </c>
      <c r="D1932" t="s">
        <v>1536</v>
      </c>
      <c r="E1932">
        <v>50</v>
      </c>
      <c r="F1932">
        <v>160</v>
      </c>
      <c r="G1932">
        <v>110</v>
      </c>
      <c r="H1932">
        <v>160</v>
      </c>
      <c r="I1932">
        <v>110</v>
      </c>
      <c r="J1932">
        <v>110</v>
      </c>
      <c r="K1932" t="s">
        <v>893</v>
      </c>
      <c r="L1932" t="s">
        <v>3446</v>
      </c>
      <c r="M1932" t="s">
        <v>1476</v>
      </c>
      <c r="N1932">
        <v>14</v>
      </c>
      <c r="O1932">
        <v>8.6</v>
      </c>
      <c r="P1932">
        <v>1</v>
      </c>
      <c r="Q1932">
        <v>2</v>
      </c>
      <c r="R1932">
        <f t="shared" si="130"/>
        <v>15</v>
      </c>
      <c r="S1932">
        <f t="shared" si="131"/>
        <v>11</v>
      </c>
      <c r="T1932">
        <f t="shared" ref="T1932:T1995" si="132">SUM(S1932,R1932)</f>
        <v>26</v>
      </c>
      <c r="U1932" t="s">
        <v>1546</v>
      </c>
      <c r="V1932" t="s">
        <v>1536</v>
      </c>
      <c r="W1932" t="s">
        <v>1472</v>
      </c>
      <c r="X1932" t="s">
        <v>1492</v>
      </c>
      <c r="Z1932" t="str" cm="1">
        <f t="array" ref="Z1932">IF(ISBLANK(AK1932),_xlfn.LET(
    _xlpm.nameBeforeSlash, IF(ISNUMBER(SEARCH("/", Y1932)), LEFT(Y1932, SEARCH("/", Y1932)-1), Y1932),
    _xlpm.matchRow, IFERROR(MATCH(_xlpm.nameBeforeSlash, AA:AA, 0), ""),
    _xlpm.difference, IF(_xlpm.matchRow="", "", ABS((R1932 + S1932)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),IF(ISBLANK(Y1932),"","Hidden"))</f>
        <v/>
      </c>
      <c r="AA1932" t="s">
        <v>3418</v>
      </c>
      <c r="AB1932" t="s">
        <v>1477</v>
      </c>
      <c r="AC1932" t="s">
        <v>1339</v>
      </c>
      <c r="AD1932" t="str">
        <f>_xlfn.XLOOKUP(AC1932,moves!A:A,moves!B:B)</f>
        <v>rock</v>
      </c>
      <c r="AE1932">
        <f>_xlfn.XLOOKUP(AC1932,moves!A:A,moves!D:D)</f>
        <v>5</v>
      </c>
      <c r="AF1932" t="str">
        <f>_xlfn.XLOOKUP(AC1932,moves!A:A,moves!E:E)</f>
        <v>When the user is next attacked: Remove up to 2 regular hits from the roll.</v>
      </c>
      <c r="AG1932">
        <v>0</v>
      </c>
      <c r="AH1932">
        <v>1</v>
      </c>
      <c r="AI1932">
        <f t="shared" ref="AI1932:AI1995" si="133">IF(ISNUMBER(SEARCH("Shiny ", AA1932)), 1, 0)</f>
        <v>0</v>
      </c>
      <c r="AJ1932" t="s">
        <v>8452</v>
      </c>
      <c r="AL1932">
        <v>0</v>
      </c>
      <c r="AM1932" cm="1">
        <f t="array" ref="AM1932">IF(AL1932=1,1,
   IF(ISTEXT(AK1932),1,
   IF(AO1932&gt;1,AM1931,
   IF(AI1932=1,
      IF(SUMPRODUCT((LEN($Y$2:$Y$4096)-LEN(SUBSTITUTE($Y$2:$Y$4096,AA1932,"")))/LEN(AA1932))&gt;0,2,1),
      IF(
         SUMPRODUCT((LEN($Y$2:$Y$4096)-LEN(SUBSTITUTE($Y$2:$Y$4096,AA1932,"")))/LEN(AA1932))
         - SUMPRODUCT((LEN($Y$2:$Y$4096)-LEN(SUBSTITUTE($Y$2:$Y$4096,"Alolan "&amp;AA1932,"")))/LEN("Alolan "&amp;AA1932))
         - SUMPRODUCT((LEN($Y$2:$Y$4096)-LEN(SUBSTITUTE($Y$2:$Y$4096,"Galarian "&amp;AA1932,"")))/LEN("Galarian "&amp;AA1932))
         - SUMPRODUCT((LEN($Y$2:$Y$4096)-LEN(SUBSTITUTE($Y$2:$Y$4096,"Hisuian "&amp;AA1932,"")))/LEN("Hisuian "&amp;AA1932))
         - SUMPRODUCT((LEN($Y$2:$Y$4096)-LEN(SUBSTITUTE($Y$2:$Y$4096,"Paldean "&amp;AA1932,"")))/LEN("Paldean "&amp;AA1932))
      &gt;0,2,1)
   ))))</f>
        <v>1</v>
      </c>
      <c r="AN1932">
        <v>0</v>
      </c>
      <c r="AO1932">
        <v>2</v>
      </c>
    </row>
    <row r="1933" spans="1:41" x14ac:dyDescent="0.25">
      <c r="A1933" t="s">
        <v>4525</v>
      </c>
      <c r="B1933" t="s">
        <v>2557</v>
      </c>
      <c r="C1933" t="s">
        <v>1546</v>
      </c>
      <c r="D1933" t="s">
        <v>1536</v>
      </c>
      <c r="E1933">
        <v>50</v>
      </c>
      <c r="F1933">
        <v>100</v>
      </c>
      <c r="G1933">
        <v>150</v>
      </c>
      <c r="H1933">
        <v>100</v>
      </c>
      <c r="I1933">
        <v>150</v>
      </c>
      <c r="J1933">
        <v>50</v>
      </c>
      <c r="K1933" t="s">
        <v>893</v>
      </c>
      <c r="L1933" t="s">
        <v>253</v>
      </c>
      <c r="M1933" t="s">
        <v>248</v>
      </c>
      <c r="N1933">
        <v>8</v>
      </c>
      <c r="O1933">
        <v>11</v>
      </c>
      <c r="Q1933">
        <v>2</v>
      </c>
      <c r="R1933">
        <f t="shared" si="130"/>
        <v>8</v>
      </c>
      <c r="S1933">
        <f t="shared" si="131"/>
        <v>13</v>
      </c>
      <c r="T1933">
        <f t="shared" si="132"/>
        <v>21</v>
      </c>
      <c r="U1933" t="s">
        <v>1546</v>
      </c>
      <c r="V1933" t="s">
        <v>1536</v>
      </c>
      <c r="W1933" t="s">
        <v>1472</v>
      </c>
      <c r="X1933" t="s">
        <v>1492</v>
      </c>
      <c r="Z1933" t="str" cm="1">
        <f t="array" ref="Z1933">IF(ISBLANK(AK1933),_xlfn.LET(
    _xlpm.nameBeforeSlash, IF(ISNUMBER(SEARCH("/", Y1933)), LEFT(Y1933, SEARCH("/", Y1933)-1), Y1933),
    _xlpm.matchRow, IFERROR(MATCH(_xlpm.nameBeforeSlash, AA:AA, 0), ""),
    _xlpm.difference, IF(_xlpm.matchRow="", "", ABS((R1933 + S1933)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),IF(ISBLANK(Y1933),"","Hidden"))</f>
        <v/>
      </c>
      <c r="AA1933" t="s">
        <v>5790</v>
      </c>
      <c r="AC1933" t="s">
        <v>6740</v>
      </c>
      <c r="AD1933" t="str">
        <f>_xlfn.XLOOKUP(AC1933,moves!A:A,moves!B:B)</f>
        <v>fairy</v>
      </c>
      <c r="AE1933">
        <f>_xlfn.XLOOKUP(AC1933,moves!A:A,moves!D:D)</f>
        <v>3</v>
      </c>
      <c r="AF1933" t="str">
        <f>_xlfn.XLOOKUP(AC1933,moves!A:A,moves!E:E)</f>
        <v>Status symbols deal +1 damage</v>
      </c>
      <c r="AG1933">
        <v>0</v>
      </c>
      <c r="AH1933">
        <v>1</v>
      </c>
      <c r="AI1933">
        <f t="shared" si="133"/>
        <v>1</v>
      </c>
      <c r="AJ1933" t="s">
        <v>8452</v>
      </c>
      <c r="AL1933">
        <v>0</v>
      </c>
      <c r="AM1933" cm="1">
        <f t="array" ref="AM1933">IF(AL1933=1,1,
   IF(ISTEXT(AK1933),1,
   IF(AO1933&gt;1,AM1932,
   IF(AI1933=1,
      IF(SUMPRODUCT((LEN($Y$2:$Y$4096)-LEN(SUBSTITUTE($Y$2:$Y$4096,AA1933,"")))/LEN(AA1933))&gt;0,2,1),
      IF(
         SUMPRODUCT((LEN($Y$2:$Y$4096)-LEN(SUBSTITUTE($Y$2:$Y$4096,AA1933,"")))/LEN(AA1933))
         - SUMPRODUCT((LEN($Y$2:$Y$4096)-LEN(SUBSTITUTE($Y$2:$Y$4096,"Alolan "&amp;AA1933,"")))/LEN("Alolan "&amp;AA1933))
         - SUMPRODUCT((LEN($Y$2:$Y$4096)-LEN(SUBSTITUTE($Y$2:$Y$4096,"Galarian "&amp;AA1933,"")))/LEN("Galarian "&amp;AA1933))
         - SUMPRODUCT((LEN($Y$2:$Y$4096)-LEN(SUBSTITUTE($Y$2:$Y$4096,"Hisuian "&amp;AA1933,"")))/LEN("Hisuian "&amp;AA1933))
         - SUMPRODUCT((LEN($Y$2:$Y$4096)-LEN(SUBSTITUTE($Y$2:$Y$4096,"Paldean "&amp;AA1933,"")))/LEN("Paldean "&amp;AA1933))
      &gt;0,2,1)
   ))))</f>
        <v>1</v>
      </c>
      <c r="AN1933">
        <v>0</v>
      </c>
      <c r="AO1933">
        <v>1</v>
      </c>
    </row>
    <row r="1934" spans="1:41" x14ac:dyDescent="0.25">
      <c r="A1934" t="s">
        <v>4526</v>
      </c>
      <c r="B1934" t="s">
        <v>2557</v>
      </c>
      <c r="C1934" t="s">
        <v>1546</v>
      </c>
      <c r="D1934" t="s">
        <v>1536</v>
      </c>
      <c r="E1934">
        <v>50</v>
      </c>
      <c r="F1934">
        <v>160</v>
      </c>
      <c r="G1934">
        <v>110</v>
      </c>
      <c r="H1934">
        <v>160</v>
      </c>
      <c r="I1934">
        <v>110</v>
      </c>
      <c r="J1934">
        <v>110</v>
      </c>
      <c r="K1934" t="s">
        <v>893</v>
      </c>
      <c r="L1934" t="s">
        <v>3446</v>
      </c>
      <c r="M1934" t="s">
        <v>1476</v>
      </c>
      <c r="N1934">
        <v>14</v>
      </c>
      <c r="O1934">
        <v>8.6</v>
      </c>
      <c r="P1934">
        <v>1</v>
      </c>
      <c r="Q1934">
        <v>2</v>
      </c>
      <c r="R1934">
        <f t="shared" si="130"/>
        <v>15</v>
      </c>
      <c r="S1934">
        <f t="shared" si="131"/>
        <v>11</v>
      </c>
      <c r="T1934">
        <f t="shared" si="132"/>
        <v>26</v>
      </c>
      <c r="U1934" t="s">
        <v>1546</v>
      </c>
      <c r="V1934" t="s">
        <v>1536</v>
      </c>
      <c r="W1934" t="s">
        <v>1472</v>
      </c>
      <c r="X1934" t="s">
        <v>1492</v>
      </c>
      <c r="Z1934" t="str" cm="1">
        <f t="array" ref="Z1934">IF(ISBLANK(AK1934),_xlfn.LET(
    _xlpm.nameBeforeSlash, IF(ISNUMBER(SEARCH("/", Y1934)), LEFT(Y1934, SEARCH("/", Y1934)-1), Y1934),
    _xlpm.matchRow, IFERROR(MATCH(_xlpm.nameBeforeSlash, AA:AA, 0), ""),
    _xlpm.difference, IF(_xlpm.matchRow="", "", ABS((R1934 + S1934)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),IF(ISBLANK(Y1934),"","Hidden"))</f>
        <v/>
      </c>
      <c r="AA1934" t="s">
        <v>5791</v>
      </c>
      <c r="AB1934" t="s">
        <v>1477</v>
      </c>
      <c r="AC1934" t="s">
        <v>6739</v>
      </c>
      <c r="AD1934" t="str">
        <f>_xlfn.XLOOKUP(AC1934,moves!A:A,moves!B:B)</f>
        <v>rock</v>
      </c>
      <c r="AE1934">
        <f>_xlfn.XLOOKUP(AC1934,moves!A:A,moves!D:D)</f>
        <v>5</v>
      </c>
      <c r="AF1934" t="str">
        <f>_xlfn.XLOOKUP(AC1934,moves!A:A,moves!E:E)</f>
        <v>Critical hits deal +1 damage. For each status symbol rolled: heal one of your active Pokémon by 2.</v>
      </c>
      <c r="AG1934">
        <v>0</v>
      </c>
      <c r="AH1934">
        <v>1</v>
      </c>
      <c r="AI1934">
        <f t="shared" si="133"/>
        <v>1</v>
      </c>
      <c r="AJ1934" t="s">
        <v>8452</v>
      </c>
      <c r="AL1934">
        <v>0</v>
      </c>
      <c r="AM1934" cm="1">
        <f t="array" ref="AM1934">IF(AL1934=1,1,
   IF(ISTEXT(AK1934),1,
   IF(AO1934&gt;1,AM1933,
   IF(AI1934=1,
      IF(SUMPRODUCT((LEN($Y$2:$Y$4096)-LEN(SUBSTITUTE($Y$2:$Y$4096,AA1934,"")))/LEN(AA1934))&gt;0,2,1),
      IF(
         SUMPRODUCT((LEN($Y$2:$Y$4096)-LEN(SUBSTITUTE($Y$2:$Y$4096,AA1934,"")))/LEN(AA1934))
         - SUMPRODUCT((LEN($Y$2:$Y$4096)-LEN(SUBSTITUTE($Y$2:$Y$4096,"Alolan "&amp;AA1934,"")))/LEN("Alolan "&amp;AA1934))
         - SUMPRODUCT((LEN($Y$2:$Y$4096)-LEN(SUBSTITUTE($Y$2:$Y$4096,"Galarian "&amp;AA1934,"")))/LEN("Galarian "&amp;AA1934))
         - SUMPRODUCT((LEN($Y$2:$Y$4096)-LEN(SUBSTITUTE($Y$2:$Y$4096,"Hisuian "&amp;AA1934,"")))/LEN("Hisuian "&amp;AA1934))
         - SUMPRODUCT((LEN($Y$2:$Y$4096)-LEN(SUBSTITUTE($Y$2:$Y$4096,"Paldean "&amp;AA1934,"")))/LEN("Paldean "&amp;AA1934))
      &gt;0,2,1)
   ))))</f>
        <v>1</v>
      </c>
      <c r="AN1934">
        <v>0</v>
      </c>
      <c r="AO1934">
        <v>2</v>
      </c>
    </row>
    <row r="1935" spans="1:41" x14ac:dyDescent="0.25">
      <c r="A1935">
        <v>720</v>
      </c>
      <c r="B1935" t="s">
        <v>2559</v>
      </c>
      <c r="C1935" t="s">
        <v>429</v>
      </c>
      <c r="D1935" t="s">
        <v>1524</v>
      </c>
      <c r="E1935">
        <v>80</v>
      </c>
      <c r="F1935">
        <v>110</v>
      </c>
      <c r="G1935">
        <v>60</v>
      </c>
      <c r="H1935">
        <v>150</v>
      </c>
      <c r="I1935">
        <v>130</v>
      </c>
      <c r="J1935">
        <v>70</v>
      </c>
      <c r="K1935" t="s">
        <v>2560</v>
      </c>
      <c r="L1935" t="s">
        <v>3446</v>
      </c>
      <c r="M1935" t="s">
        <v>483</v>
      </c>
      <c r="N1935">
        <v>11.4</v>
      </c>
      <c r="O1935">
        <v>8.9</v>
      </c>
      <c r="P1935">
        <v>1</v>
      </c>
      <c r="Q1935">
        <v>2</v>
      </c>
      <c r="R1935">
        <f t="shared" si="130"/>
        <v>12</v>
      </c>
      <c r="S1935">
        <f t="shared" si="131"/>
        <v>11</v>
      </c>
      <c r="T1935">
        <f t="shared" si="132"/>
        <v>23</v>
      </c>
      <c r="U1935" t="s">
        <v>429</v>
      </c>
      <c r="V1935" t="s">
        <v>1524</v>
      </c>
      <c r="W1935" t="s">
        <v>1471</v>
      </c>
      <c r="X1935" t="s">
        <v>1468</v>
      </c>
      <c r="Z1935" t="str" cm="1">
        <f t="array" ref="Z1935">IF(ISBLANK(AK1935),_xlfn.LET(
    _xlpm.nameBeforeSlash, IF(ISNUMBER(SEARCH("/", Y1935)), LEFT(Y1935, SEARCH("/", Y1935)-1), Y1935),
    _xlpm.matchRow, IFERROR(MATCH(_xlpm.nameBeforeSlash, AA:AA, 0), ""),
    _xlpm.difference, IF(_xlpm.matchRow="", "", ABS((R1935 + S1935)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),IF(ISBLANK(Y1935),"","Hidden"))</f>
        <v/>
      </c>
      <c r="AA1935" t="s">
        <v>2559</v>
      </c>
      <c r="AB1935" t="s">
        <v>2561</v>
      </c>
      <c r="AC1935" t="s">
        <v>1109</v>
      </c>
      <c r="AD1935" t="str">
        <f>_xlfn.XLOOKUP(AC1935,moves!A:A,moves!B:B)</f>
        <v>ghost</v>
      </c>
      <c r="AE1935">
        <f>_xlfn.XLOOKUP(AC1935,moves!A:A,moves!D:D)</f>
        <v>5</v>
      </c>
      <c r="AF1935" t="str">
        <f>_xlfn.XLOOKUP(AC1935,moves!A:A,moves!E:E)</f>
        <v>Status symbols deal +1 damage. Ignore the effects of PROTECT moves.</v>
      </c>
      <c r="AG1935">
        <v>0</v>
      </c>
      <c r="AH1935">
        <v>1</v>
      </c>
      <c r="AI1935">
        <f t="shared" si="133"/>
        <v>0</v>
      </c>
      <c r="AJ1935" t="s">
        <v>8452</v>
      </c>
      <c r="AL1935">
        <v>0</v>
      </c>
      <c r="AM1935" cm="1">
        <f t="array" ref="AM1935">IF(AL1935=1,1,
   IF(ISTEXT(AK1935),1,
   IF(AO1935&gt;1,AM1934,
   IF(AI1935=1,
      IF(SUMPRODUCT((LEN($Y$2:$Y$4096)-LEN(SUBSTITUTE($Y$2:$Y$4096,AA1935,"")))/LEN(AA1935))&gt;0,2,1),
      IF(
         SUMPRODUCT((LEN($Y$2:$Y$4096)-LEN(SUBSTITUTE($Y$2:$Y$4096,AA1935,"")))/LEN(AA1935))
         - SUMPRODUCT((LEN($Y$2:$Y$4096)-LEN(SUBSTITUTE($Y$2:$Y$4096,"Alolan "&amp;AA1935,"")))/LEN("Alolan "&amp;AA1935))
         - SUMPRODUCT((LEN($Y$2:$Y$4096)-LEN(SUBSTITUTE($Y$2:$Y$4096,"Galarian "&amp;AA1935,"")))/LEN("Galarian "&amp;AA1935))
         - SUMPRODUCT((LEN($Y$2:$Y$4096)-LEN(SUBSTITUTE($Y$2:$Y$4096,"Hisuian "&amp;AA1935,"")))/LEN("Hisuian "&amp;AA1935))
         - SUMPRODUCT((LEN($Y$2:$Y$4096)-LEN(SUBSTITUTE($Y$2:$Y$4096,"Paldean "&amp;AA1935,"")))/LEN("Paldean "&amp;AA1935))
      &gt;0,2,1)
   ))))</f>
        <v>1</v>
      </c>
      <c r="AN1935">
        <v>0</v>
      </c>
      <c r="AO1935">
        <v>1</v>
      </c>
    </row>
    <row r="1936" spans="1:41" x14ac:dyDescent="0.25">
      <c r="A1936" t="s">
        <v>2562</v>
      </c>
      <c r="B1936" t="s">
        <v>2559</v>
      </c>
      <c r="C1936" t="s">
        <v>429</v>
      </c>
      <c r="D1936" t="s">
        <v>1471</v>
      </c>
      <c r="E1936">
        <v>80</v>
      </c>
      <c r="F1936">
        <v>160</v>
      </c>
      <c r="G1936">
        <v>60</v>
      </c>
      <c r="H1936">
        <v>170</v>
      </c>
      <c r="I1936">
        <v>130</v>
      </c>
      <c r="J1936">
        <v>80</v>
      </c>
      <c r="K1936" t="s">
        <v>2563</v>
      </c>
      <c r="L1936" t="s">
        <v>3446</v>
      </c>
      <c r="M1936" t="s">
        <v>483</v>
      </c>
      <c r="N1936">
        <v>13.3</v>
      </c>
      <c r="O1936">
        <v>8.9</v>
      </c>
      <c r="Q1936">
        <v>3</v>
      </c>
      <c r="R1936">
        <f t="shared" si="130"/>
        <v>13</v>
      </c>
      <c r="S1936">
        <f t="shared" si="131"/>
        <v>12</v>
      </c>
      <c r="T1936">
        <f t="shared" si="132"/>
        <v>25</v>
      </c>
      <c r="U1936" t="s">
        <v>429</v>
      </c>
      <c r="V1936" t="s">
        <v>1471</v>
      </c>
      <c r="W1936" t="s">
        <v>1524</v>
      </c>
      <c r="X1936" t="s">
        <v>1468</v>
      </c>
      <c r="Z1936" t="str" cm="1">
        <f t="array" ref="Z1936">IF(ISBLANK(AK1936),_xlfn.LET(
    _xlpm.nameBeforeSlash, IF(ISNUMBER(SEARCH("/", Y1936)), LEFT(Y1936, SEARCH("/", Y1936)-1), Y1936),
    _xlpm.matchRow, IFERROR(MATCH(_xlpm.nameBeforeSlash, AA:AA, 0), ""),
    _xlpm.difference, IF(_xlpm.matchRow="", "", ABS((R1936 + S1936)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),IF(ISBLANK(Y1936),"","Hidden"))</f>
        <v/>
      </c>
      <c r="AA1936" t="s">
        <v>2564</v>
      </c>
      <c r="AB1936" t="s">
        <v>2565</v>
      </c>
      <c r="AC1936" t="s">
        <v>937</v>
      </c>
      <c r="AD1936" t="str">
        <f>_xlfn.XLOOKUP(AC1936,moves!A:A,moves!B:B)</f>
        <v>dark</v>
      </c>
      <c r="AE1936">
        <f>_xlfn.XLOOKUP(AC1936,moves!A:A,moves!D:D)</f>
        <v>6</v>
      </c>
      <c r="AF1936" t="str">
        <f>_xlfn.XLOOKUP(AC1936,moves!A:A,moves!E:E)</f>
        <v>Status symbols deal +1 damage. Ignore the effects of PROTECT moves.</v>
      </c>
      <c r="AG1936">
        <v>0</v>
      </c>
      <c r="AH1936">
        <v>1</v>
      </c>
      <c r="AI1936">
        <f t="shared" si="133"/>
        <v>0</v>
      </c>
      <c r="AJ1936" t="s">
        <v>8452</v>
      </c>
      <c r="AL1936">
        <v>0</v>
      </c>
      <c r="AM1936" cm="1">
        <f t="array" ref="AM1936">IF(AL1936=1,1,
   IF(ISTEXT(AK1936),1,
   IF(AO1936&gt;1,AM1935,
   IF(AI1936=1,
      IF(SUMPRODUCT((LEN($Y$2:$Y$4096)-LEN(SUBSTITUTE($Y$2:$Y$4096,AA1936,"")))/LEN(AA1936))&gt;0,2,1),
      IF(
         SUMPRODUCT((LEN($Y$2:$Y$4096)-LEN(SUBSTITUTE($Y$2:$Y$4096,AA1936,"")))/LEN(AA1936))
         - SUMPRODUCT((LEN($Y$2:$Y$4096)-LEN(SUBSTITUTE($Y$2:$Y$4096,"Alolan "&amp;AA1936,"")))/LEN("Alolan "&amp;AA1936))
         - SUMPRODUCT((LEN($Y$2:$Y$4096)-LEN(SUBSTITUTE($Y$2:$Y$4096,"Galarian "&amp;AA1936,"")))/LEN("Galarian "&amp;AA1936))
         - SUMPRODUCT((LEN($Y$2:$Y$4096)-LEN(SUBSTITUTE($Y$2:$Y$4096,"Hisuian "&amp;AA1936,"")))/LEN("Hisuian "&amp;AA1936))
         - SUMPRODUCT((LEN($Y$2:$Y$4096)-LEN(SUBSTITUTE($Y$2:$Y$4096,"Paldean "&amp;AA1936,"")))/LEN("Paldean "&amp;AA1936))
      &gt;0,2,1)
   ))))</f>
        <v>1</v>
      </c>
      <c r="AN1936">
        <v>0</v>
      </c>
      <c r="AO1936">
        <v>2</v>
      </c>
    </row>
    <row r="1937" spans="1:41" x14ac:dyDescent="0.25">
      <c r="A1937" t="s">
        <v>4527</v>
      </c>
      <c r="B1937" t="s">
        <v>2559</v>
      </c>
      <c r="C1937" t="s">
        <v>429</v>
      </c>
      <c r="D1937" t="s">
        <v>1524</v>
      </c>
      <c r="E1937">
        <v>80</v>
      </c>
      <c r="F1937">
        <v>110</v>
      </c>
      <c r="G1937">
        <v>60</v>
      </c>
      <c r="H1937">
        <v>150</v>
      </c>
      <c r="I1937">
        <v>130</v>
      </c>
      <c r="J1937">
        <v>70</v>
      </c>
      <c r="K1937" t="s">
        <v>2560</v>
      </c>
      <c r="L1937" t="s">
        <v>3446</v>
      </c>
      <c r="M1937" t="s">
        <v>483</v>
      </c>
      <c r="N1937">
        <v>11.4</v>
      </c>
      <c r="O1937">
        <v>8.9</v>
      </c>
      <c r="P1937">
        <v>1</v>
      </c>
      <c r="Q1937">
        <v>2</v>
      </c>
      <c r="R1937">
        <f t="shared" si="130"/>
        <v>12</v>
      </c>
      <c r="S1937">
        <f t="shared" si="131"/>
        <v>11</v>
      </c>
      <c r="T1937">
        <f t="shared" si="132"/>
        <v>23</v>
      </c>
      <c r="U1937" t="s">
        <v>429</v>
      </c>
      <c r="V1937" t="s">
        <v>1524</v>
      </c>
      <c r="W1937" t="s">
        <v>1471</v>
      </c>
      <c r="X1937" t="s">
        <v>1468</v>
      </c>
      <c r="Z1937" t="str" cm="1">
        <f t="array" ref="Z1937">IF(ISBLANK(AK1937),_xlfn.LET(
    _xlpm.nameBeforeSlash, IF(ISNUMBER(SEARCH("/", Y1937)), LEFT(Y1937, SEARCH("/", Y1937)-1), Y1937),
    _xlpm.matchRow, IFERROR(MATCH(_xlpm.nameBeforeSlash, AA:AA, 0), ""),
    _xlpm.difference, IF(_xlpm.matchRow="", "", ABS((R1937 + S1937)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),IF(ISBLANK(Y1937),"","Hidden"))</f>
        <v/>
      </c>
      <c r="AA1937" t="s">
        <v>5792</v>
      </c>
      <c r="AB1937" t="s">
        <v>2561</v>
      </c>
      <c r="AC1937" t="s">
        <v>6742</v>
      </c>
      <c r="AD1937" t="str">
        <f>_xlfn.XLOOKUP(AC1937,moves!A:A,moves!B:B)</f>
        <v>ghost</v>
      </c>
      <c r="AE1937">
        <f>_xlfn.XLOOKUP(AC1937,moves!A:A,moves!D:D)</f>
        <v>2</v>
      </c>
      <c r="AF1937" t="str">
        <f>_xlfn.XLOOKUP(AC1937,moves!A:A,moves!E:E)</f>
        <v>If your other active Pokémon has not taken their turn this round: You may switch out that Pokémon. The Pokémon switching in can immediately take their turn after this move.</v>
      </c>
      <c r="AG1937">
        <v>0</v>
      </c>
      <c r="AH1937">
        <v>1</v>
      </c>
      <c r="AI1937">
        <f t="shared" si="133"/>
        <v>1</v>
      </c>
      <c r="AJ1937" t="s">
        <v>8452</v>
      </c>
      <c r="AL1937">
        <v>0</v>
      </c>
      <c r="AM1937" cm="1">
        <f t="array" ref="AM1937">IF(AL1937=1,1,
   IF(ISTEXT(AK1937),1,
   IF(AO1937&gt;1,AM1936,
   IF(AI1937=1,
      IF(SUMPRODUCT((LEN($Y$2:$Y$4096)-LEN(SUBSTITUTE($Y$2:$Y$4096,AA1937,"")))/LEN(AA1937))&gt;0,2,1),
      IF(
         SUMPRODUCT((LEN($Y$2:$Y$4096)-LEN(SUBSTITUTE($Y$2:$Y$4096,AA1937,"")))/LEN(AA1937))
         - SUMPRODUCT((LEN($Y$2:$Y$4096)-LEN(SUBSTITUTE($Y$2:$Y$4096,"Alolan "&amp;AA1937,"")))/LEN("Alolan "&amp;AA1937))
         - SUMPRODUCT((LEN($Y$2:$Y$4096)-LEN(SUBSTITUTE($Y$2:$Y$4096,"Galarian "&amp;AA1937,"")))/LEN("Galarian "&amp;AA1937))
         - SUMPRODUCT((LEN($Y$2:$Y$4096)-LEN(SUBSTITUTE($Y$2:$Y$4096,"Hisuian "&amp;AA1937,"")))/LEN("Hisuian "&amp;AA1937))
         - SUMPRODUCT((LEN($Y$2:$Y$4096)-LEN(SUBSTITUTE($Y$2:$Y$4096,"Paldean "&amp;AA1937,"")))/LEN("Paldean "&amp;AA1937))
      &gt;0,2,1)
   ))))</f>
        <v>1</v>
      </c>
      <c r="AN1937">
        <v>0</v>
      </c>
      <c r="AO1937">
        <v>1</v>
      </c>
    </row>
    <row r="1938" spans="1:41" x14ac:dyDescent="0.25">
      <c r="A1938" t="s">
        <v>4528</v>
      </c>
      <c r="B1938" t="s">
        <v>2559</v>
      </c>
      <c r="C1938" t="s">
        <v>429</v>
      </c>
      <c r="D1938" t="s">
        <v>1471</v>
      </c>
      <c r="E1938">
        <v>80</v>
      </c>
      <c r="F1938">
        <v>160</v>
      </c>
      <c r="G1938">
        <v>60</v>
      </c>
      <c r="H1938">
        <v>170</v>
      </c>
      <c r="I1938">
        <v>130</v>
      </c>
      <c r="J1938">
        <v>80</v>
      </c>
      <c r="K1938" t="s">
        <v>2563</v>
      </c>
      <c r="L1938" t="s">
        <v>3446</v>
      </c>
      <c r="M1938" t="s">
        <v>483</v>
      </c>
      <c r="N1938">
        <v>13.3</v>
      </c>
      <c r="O1938">
        <v>8.9</v>
      </c>
      <c r="Q1938">
        <v>3</v>
      </c>
      <c r="R1938">
        <f t="shared" si="130"/>
        <v>13</v>
      </c>
      <c r="S1938">
        <f t="shared" si="131"/>
        <v>12</v>
      </c>
      <c r="T1938">
        <f t="shared" si="132"/>
        <v>25</v>
      </c>
      <c r="U1938" t="s">
        <v>429</v>
      </c>
      <c r="V1938" t="s">
        <v>1471</v>
      </c>
      <c r="W1938" t="s">
        <v>1524</v>
      </c>
      <c r="X1938" t="s">
        <v>1468</v>
      </c>
      <c r="Z1938" t="str" cm="1">
        <f t="array" ref="Z1938">IF(ISBLANK(AK1938),_xlfn.LET(
    _xlpm.nameBeforeSlash, IF(ISNUMBER(SEARCH("/", Y1938)), LEFT(Y1938, SEARCH("/", Y1938)-1), Y1938),
    _xlpm.matchRow, IFERROR(MATCH(_xlpm.nameBeforeSlash, AA:AA, 0), ""),
    _xlpm.difference, IF(_xlpm.matchRow="", "", ABS((R1938 + S1938)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),IF(ISBLANK(Y1938),"","Hidden"))</f>
        <v/>
      </c>
      <c r="AA1938" t="s">
        <v>5793</v>
      </c>
      <c r="AB1938" t="s">
        <v>2565</v>
      </c>
      <c r="AC1938" t="s">
        <v>6743</v>
      </c>
      <c r="AD1938" t="str">
        <f>_xlfn.XLOOKUP(AC1938,moves!A:A,moves!B:B)</f>
        <v>dark</v>
      </c>
      <c r="AE1938">
        <f>_xlfn.XLOOKUP(AC1938,moves!A:A,moves!D:D)</f>
        <v>5</v>
      </c>
      <c r="AF1938" t="str">
        <f>_xlfn.XLOOKUP(AC1938,moves!A:A,moves!E:E)</f>
        <v>The user may target any Pokémon in the opposing party.</v>
      </c>
      <c r="AG1938">
        <v>0</v>
      </c>
      <c r="AH1938">
        <v>1</v>
      </c>
      <c r="AI1938">
        <f t="shared" si="133"/>
        <v>1</v>
      </c>
      <c r="AJ1938" t="s">
        <v>8452</v>
      </c>
      <c r="AL1938">
        <v>0</v>
      </c>
      <c r="AM1938" cm="1">
        <f t="array" ref="AM1938">IF(AL1938=1,1,
   IF(ISTEXT(AK1938),1,
   IF(AO1938&gt;1,AM1937,
   IF(AI1938=1,
      IF(SUMPRODUCT((LEN($Y$2:$Y$4096)-LEN(SUBSTITUTE($Y$2:$Y$4096,AA1938,"")))/LEN(AA1938))&gt;0,2,1),
      IF(
         SUMPRODUCT((LEN($Y$2:$Y$4096)-LEN(SUBSTITUTE($Y$2:$Y$4096,AA1938,"")))/LEN(AA1938))
         - SUMPRODUCT((LEN($Y$2:$Y$4096)-LEN(SUBSTITUTE($Y$2:$Y$4096,"Alolan "&amp;AA1938,"")))/LEN("Alolan "&amp;AA1938))
         - SUMPRODUCT((LEN($Y$2:$Y$4096)-LEN(SUBSTITUTE($Y$2:$Y$4096,"Galarian "&amp;AA1938,"")))/LEN("Galarian "&amp;AA1938))
         - SUMPRODUCT((LEN($Y$2:$Y$4096)-LEN(SUBSTITUTE($Y$2:$Y$4096,"Hisuian "&amp;AA1938,"")))/LEN("Hisuian "&amp;AA1938))
         - SUMPRODUCT((LEN($Y$2:$Y$4096)-LEN(SUBSTITUTE($Y$2:$Y$4096,"Paldean "&amp;AA1938,"")))/LEN("Paldean "&amp;AA1938))
      &gt;0,2,1)
   ))))</f>
        <v>1</v>
      </c>
      <c r="AN1938">
        <v>0</v>
      </c>
      <c r="AO1938">
        <v>2</v>
      </c>
    </row>
    <row r="1939" spans="1:41" x14ac:dyDescent="0.25">
      <c r="A1939">
        <v>721</v>
      </c>
      <c r="B1939" t="s">
        <v>2566</v>
      </c>
      <c r="C1939" t="s">
        <v>1479</v>
      </c>
      <c r="D1939" t="s">
        <v>1490</v>
      </c>
      <c r="E1939">
        <v>80</v>
      </c>
      <c r="F1939">
        <v>110</v>
      </c>
      <c r="G1939">
        <v>120</v>
      </c>
      <c r="H1939">
        <v>130</v>
      </c>
      <c r="I1939">
        <v>90</v>
      </c>
      <c r="J1939">
        <v>70</v>
      </c>
      <c r="K1939" t="s">
        <v>2567</v>
      </c>
      <c r="L1939" t="s">
        <v>252</v>
      </c>
      <c r="M1939" t="s">
        <v>251</v>
      </c>
      <c r="N1939">
        <v>10.4</v>
      </c>
      <c r="O1939">
        <v>9.5</v>
      </c>
      <c r="Q1939">
        <v>3</v>
      </c>
      <c r="R1939">
        <f t="shared" si="130"/>
        <v>10</v>
      </c>
      <c r="S1939">
        <f t="shared" si="131"/>
        <v>13</v>
      </c>
      <c r="T1939">
        <f t="shared" si="132"/>
        <v>23</v>
      </c>
      <c r="U1939" t="s">
        <v>1479</v>
      </c>
      <c r="V1939" t="s">
        <v>1490</v>
      </c>
      <c r="W1939" t="s">
        <v>1512</v>
      </c>
      <c r="X1939" t="s">
        <v>1469</v>
      </c>
      <c r="Z1939" t="str" cm="1">
        <f t="array" ref="Z1939">IF(ISBLANK(AK1939),_xlfn.LET(
    _xlpm.nameBeforeSlash, IF(ISNUMBER(SEARCH("/", Y1939)), LEFT(Y1939, SEARCH("/", Y1939)-1), Y1939),
    _xlpm.matchRow, IFERROR(MATCH(_xlpm.nameBeforeSlash, AA:AA, 0), ""),
    _xlpm.difference, IF(_xlpm.matchRow="", "", ABS((R1939 + S1939)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),IF(ISBLANK(Y1939),"","Hidden"))</f>
        <v/>
      </c>
      <c r="AA1939" t="s">
        <v>2566</v>
      </c>
      <c r="AC1939" t="s">
        <v>1393</v>
      </c>
      <c r="AD1939" t="str">
        <f>_xlfn.XLOOKUP(AC1939,moves!A:A,moves!B:B)</f>
        <v>water</v>
      </c>
      <c r="AE1939">
        <f>_xlfn.XLOOKUP(AC1939,moves!A:A,moves!D:D)</f>
        <v>5</v>
      </c>
      <c r="AF1939" t="str">
        <f>_xlfn.XLOOKUP(AC1939,moves!A:A,moves!E:E)</f>
        <v>Before rolling: Remove the Frozen status from the user and the target. If any status symbols are rolled: Inflict the Burned status on the target.</v>
      </c>
      <c r="AG1939">
        <v>0</v>
      </c>
      <c r="AH1939">
        <v>1</v>
      </c>
      <c r="AI1939">
        <f t="shared" si="133"/>
        <v>0</v>
      </c>
      <c r="AJ1939" t="s">
        <v>8452</v>
      </c>
      <c r="AL1939">
        <v>0</v>
      </c>
      <c r="AM1939" cm="1">
        <f t="array" ref="AM1939">IF(AL1939=1,1,
   IF(ISTEXT(AK1939),1,
   IF(AO1939&gt;1,AM1938,
   IF(AI1939=1,
      IF(SUMPRODUCT((LEN($Y$2:$Y$4096)-LEN(SUBSTITUTE($Y$2:$Y$4096,AA1939,"")))/LEN(AA1939))&gt;0,2,1),
      IF(
         SUMPRODUCT((LEN($Y$2:$Y$4096)-LEN(SUBSTITUTE($Y$2:$Y$4096,AA1939,"")))/LEN(AA1939))
         - SUMPRODUCT((LEN($Y$2:$Y$4096)-LEN(SUBSTITUTE($Y$2:$Y$4096,"Alolan "&amp;AA1939,"")))/LEN("Alolan "&amp;AA1939))
         - SUMPRODUCT((LEN($Y$2:$Y$4096)-LEN(SUBSTITUTE($Y$2:$Y$4096,"Galarian "&amp;AA1939,"")))/LEN("Galarian "&amp;AA1939))
         - SUMPRODUCT((LEN($Y$2:$Y$4096)-LEN(SUBSTITUTE($Y$2:$Y$4096,"Hisuian "&amp;AA1939,"")))/LEN("Hisuian "&amp;AA1939))
         - SUMPRODUCT((LEN($Y$2:$Y$4096)-LEN(SUBSTITUTE($Y$2:$Y$4096,"Paldean "&amp;AA1939,"")))/LEN("Paldean "&amp;AA1939))
      &gt;0,2,1)
   ))))</f>
        <v>1</v>
      </c>
      <c r="AN1939">
        <v>0</v>
      </c>
      <c r="AO1939">
        <v>0</v>
      </c>
    </row>
    <row r="1940" spans="1:41" x14ac:dyDescent="0.25">
      <c r="A1940" t="s">
        <v>4529</v>
      </c>
      <c r="B1940" t="s">
        <v>2566</v>
      </c>
      <c r="C1940" t="s">
        <v>1479</v>
      </c>
      <c r="D1940" t="s">
        <v>1490</v>
      </c>
      <c r="E1940">
        <v>80</v>
      </c>
      <c r="F1940">
        <v>110</v>
      </c>
      <c r="G1940">
        <v>120</v>
      </c>
      <c r="H1940">
        <v>130</v>
      </c>
      <c r="I1940">
        <v>90</v>
      </c>
      <c r="J1940">
        <v>70</v>
      </c>
      <c r="K1940" t="s">
        <v>2567</v>
      </c>
      <c r="L1940" t="s">
        <v>252</v>
      </c>
      <c r="M1940" t="s">
        <v>251</v>
      </c>
      <c r="N1940">
        <v>10.4</v>
      </c>
      <c r="O1940">
        <v>9.5</v>
      </c>
      <c r="Q1940">
        <v>3</v>
      </c>
      <c r="R1940">
        <f t="shared" si="130"/>
        <v>10</v>
      </c>
      <c r="S1940">
        <f t="shared" si="131"/>
        <v>13</v>
      </c>
      <c r="T1940">
        <f t="shared" si="132"/>
        <v>23</v>
      </c>
      <c r="U1940" t="s">
        <v>1479</v>
      </c>
      <c r="V1940" t="s">
        <v>1490</v>
      </c>
      <c r="W1940" t="s">
        <v>1512</v>
      </c>
      <c r="X1940" t="s">
        <v>1469</v>
      </c>
      <c r="Z1940" t="str" cm="1">
        <f t="array" ref="Z1940">IF(ISBLANK(AK1940),_xlfn.LET(
    _xlpm.nameBeforeSlash, IF(ISNUMBER(SEARCH("/", Y1940)), LEFT(Y1940, SEARCH("/", Y1940)-1), Y1940),
    _xlpm.matchRow, IFERROR(MATCH(_xlpm.nameBeforeSlash, AA:AA, 0), ""),
    _xlpm.difference, IF(_xlpm.matchRow="", "", ABS((R1940 + S1940)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),IF(ISBLANK(Y1940),"","Hidden"))</f>
        <v/>
      </c>
      <c r="AA1940" t="s">
        <v>5794</v>
      </c>
      <c r="AC1940" t="s">
        <v>6744</v>
      </c>
      <c r="AD1940" t="str">
        <f>_xlfn.XLOOKUP(AC1940,moves!A:A,moves!B:B)</f>
        <v>fire</v>
      </c>
      <c r="AE1940">
        <f>_xlfn.XLOOKUP(AC1940,moves!A:A,moves!D:D)</f>
        <v>4</v>
      </c>
      <c r="AF1940" t="str">
        <f>_xlfn.XLOOKUP(AC1940,moves!A:A,moves!E:E)</f>
        <v>You may deal 2 damage to any number of Water-type Pokémon in your party. For each Pokémon you dealt damage to in this way: Deal 4 damage to any Pokémon in the target's party.</v>
      </c>
      <c r="AG1940">
        <v>0</v>
      </c>
      <c r="AH1940">
        <v>1</v>
      </c>
      <c r="AI1940">
        <f t="shared" si="133"/>
        <v>1</v>
      </c>
      <c r="AJ1940" t="s">
        <v>8452</v>
      </c>
      <c r="AL1940">
        <v>0</v>
      </c>
      <c r="AM1940" cm="1">
        <f t="array" ref="AM1940">IF(AL1940=1,1,
   IF(ISTEXT(AK1940),1,
   IF(AO1940&gt;1,AM1939,
   IF(AI1940=1,
      IF(SUMPRODUCT((LEN($Y$2:$Y$4096)-LEN(SUBSTITUTE($Y$2:$Y$4096,AA1940,"")))/LEN(AA1940))&gt;0,2,1),
      IF(
         SUMPRODUCT((LEN($Y$2:$Y$4096)-LEN(SUBSTITUTE($Y$2:$Y$4096,AA1940,"")))/LEN(AA1940))
         - SUMPRODUCT((LEN($Y$2:$Y$4096)-LEN(SUBSTITUTE($Y$2:$Y$4096,"Alolan "&amp;AA1940,"")))/LEN("Alolan "&amp;AA1940))
         - SUMPRODUCT((LEN($Y$2:$Y$4096)-LEN(SUBSTITUTE($Y$2:$Y$4096,"Galarian "&amp;AA1940,"")))/LEN("Galarian "&amp;AA1940))
         - SUMPRODUCT((LEN($Y$2:$Y$4096)-LEN(SUBSTITUTE($Y$2:$Y$4096,"Hisuian "&amp;AA1940,"")))/LEN("Hisuian "&amp;AA1940))
         - SUMPRODUCT((LEN($Y$2:$Y$4096)-LEN(SUBSTITUTE($Y$2:$Y$4096,"Paldean "&amp;AA1940,"")))/LEN("Paldean "&amp;AA1940))
      &gt;0,2,1)
   ))))</f>
        <v>1</v>
      </c>
      <c r="AN1940">
        <v>0</v>
      </c>
      <c r="AO1940">
        <v>0</v>
      </c>
    </row>
    <row r="1941" spans="1:41" x14ac:dyDescent="0.25">
      <c r="A1941">
        <v>722</v>
      </c>
      <c r="B1941" t="s">
        <v>650</v>
      </c>
      <c r="C1941" t="s">
        <v>1468</v>
      </c>
      <c r="D1941" t="s">
        <v>1481</v>
      </c>
      <c r="E1941">
        <v>68</v>
      </c>
      <c r="F1941">
        <v>55</v>
      </c>
      <c r="G1941">
        <v>55</v>
      </c>
      <c r="H1941">
        <v>50</v>
      </c>
      <c r="I1941">
        <v>50</v>
      </c>
      <c r="J1941">
        <v>42</v>
      </c>
      <c r="K1941" t="s">
        <v>651</v>
      </c>
      <c r="L1941" t="s">
        <v>247</v>
      </c>
      <c r="M1941" t="s">
        <v>249</v>
      </c>
      <c r="N1941">
        <v>4.93</v>
      </c>
      <c r="O1941">
        <v>5.87</v>
      </c>
      <c r="Q1941">
        <v>-2</v>
      </c>
      <c r="R1941">
        <f t="shared" si="130"/>
        <v>5</v>
      </c>
      <c r="S1941">
        <f t="shared" si="131"/>
        <v>4</v>
      </c>
      <c r="T1941">
        <f t="shared" si="132"/>
        <v>9</v>
      </c>
      <c r="U1941" t="s">
        <v>1468</v>
      </c>
      <c r="V1941" t="s">
        <v>1481</v>
      </c>
      <c r="W1941" t="s">
        <v>1524</v>
      </c>
      <c r="X1941" t="s">
        <v>1471</v>
      </c>
      <c r="Y1941" t="s">
        <v>704</v>
      </c>
      <c r="Z1941" cm="1">
        <f t="array" ref="Z1941">IF(ISBLANK(AK1941),_xlfn.LET(
    _xlpm.nameBeforeSlash, IF(ISNUMBER(SEARCH("/", Y1941)), LEFT(Y1941, SEARCH("/", Y1941)-1), Y1941),
    _xlpm.matchRow, IFERROR(MATCH(_xlpm.nameBeforeSlash, AA:AA, 0), ""),
    _xlpm.difference, IF(_xlpm.matchRow="", "", ABS((R1941 + S1941)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),IF(ISBLANK(Y1941),"","Hidden"))</f>
        <v>9</v>
      </c>
      <c r="AA1941" t="s">
        <v>650</v>
      </c>
      <c r="AC1941" t="s">
        <v>1159</v>
      </c>
      <c r="AD1941" t="str">
        <f>_xlfn.XLOOKUP(AC1941,moves!A:A,moves!B:B)</f>
        <v>grass</v>
      </c>
      <c r="AE1941">
        <f>_xlfn.XLOOKUP(AC1941,moves!A:A,moves!D:D)</f>
        <v>2</v>
      </c>
      <c r="AF1941" t="str">
        <f>_xlfn.XLOOKUP(AC1941,moves!A:A,moves!E:E)</f>
        <v>When the user is next attacked: Remove 1 regular hit from the roll.</v>
      </c>
      <c r="AG1941">
        <v>1</v>
      </c>
      <c r="AH1941">
        <v>0</v>
      </c>
      <c r="AI1941">
        <f t="shared" si="133"/>
        <v>0</v>
      </c>
      <c r="AJ1941" t="s">
        <v>870</v>
      </c>
      <c r="AL1941">
        <v>0</v>
      </c>
      <c r="AM1941" cm="1">
        <f t="array" ref="AM1941">IF(AL1941=1,1,
   IF(ISTEXT(AK1941),1,
   IF(AO1941&gt;1,AM1940,
   IF(AI1941=1,
      IF(SUMPRODUCT((LEN($Y$2:$Y$4096)-LEN(SUBSTITUTE($Y$2:$Y$4096,AA1941,"")))/LEN(AA1941))&gt;0,2,1),
      IF(
         SUMPRODUCT((LEN($Y$2:$Y$4096)-LEN(SUBSTITUTE($Y$2:$Y$4096,AA1941,"")))/LEN(AA1941))
         - SUMPRODUCT((LEN($Y$2:$Y$4096)-LEN(SUBSTITUTE($Y$2:$Y$4096,"Alolan "&amp;AA1941,"")))/LEN("Alolan "&amp;AA1941))
         - SUMPRODUCT((LEN($Y$2:$Y$4096)-LEN(SUBSTITUTE($Y$2:$Y$4096,"Galarian "&amp;AA1941,"")))/LEN("Galarian "&amp;AA1941))
         - SUMPRODUCT((LEN($Y$2:$Y$4096)-LEN(SUBSTITUTE($Y$2:$Y$4096,"Hisuian "&amp;AA1941,"")))/LEN("Hisuian "&amp;AA1941))
         - SUMPRODUCT((LEN($Y$2:$Y$4096)-LEN(SUBSTITUTE($Y$2:$Y$4096,"Paldean "&amp;AA1941,"")))/LEN("Paldean "&amp;AA1941))
      &gt;0,2,1)
   ))))</f>
        <v>1</v>
      </c>
      <c r="AN1941">
        <v>0</v>
      </c>
      <c r="AO1941">
        <v>0</v>
      </c>
    </row>
    <row r="1942" spans="1:41" x14ac:dyDescent="0.25">
      <c r="A1942" t="s">
        <v>4530</v>
      </c>
      <c r="B1942" t="s">
        <v>650</v>
      </c>
      <c r="C1942" t="s">
        <v>1468</v>
      </c>
      <c r="D1942" t="s">
        <v>1481</v>
      </c>
      <c r="E1942">
        <v>68</v>
      </c>
      <c r="F1942">
        <v>55</v>
      </c>
      <c r="G1942">
        <v>55</v>
      </c>
      <c r="H1942">
        <v>50</v>
      </c>
      <c r="I1942">
        <v>50</v>
      </c>
      <c r="J1942">
        <v>42</v>
      </c>
      <c r="K1942" t="s">
        <v>651</v>
      </c>
      <c r="L1942" t="s">
        <v>247</v>
      </c>
      <c r="M1942" t="s">
        <v>249</v>
      </c>
      <c r="N1942">
        <v>4.93</v>
      </c>
      <c r="O1942">
        <v>5.87</v>
      </c>
      <c r="Q1942">
        <v>-2</v>
      </c>
      <c r="R1942">
        <f t="shared" si="130"/>
        <v>5</v>
      </c>
      <c r="S1942">
        <f t="shared" si="131"/>
        <v>4</v>
      </c>
      <c r="T1942">
        <f t="shared" si="132"/>
        <v>9</v>
      </c>
      <c r="U1942" t="s">
        <v>1468</v>
      </c>
      <c r="V1942" t="s">
        <v>1481</v>
      </c>
      <c r="W1942" t="s">
        <v>1524</v>
      </c>
      <c r="X1942" t="s">
        <v>1471</v>
      </c>
      <c r="Y1942" t="s">
        <v>5795</v>
      </c>
      <c r="Z1942" cm="1">
        <f t="array" ref="Z1942">IF(ISBLANK(AK1942),_xlfn.LET(
    _xlpm.nameBeforeSlash, IF(ISNUMBER(SEARCH("/", Y1942)), LEFT(Y1942, SEARCH("/", Y1942)-1), Y1942),
    _xlpm.matchRow, IFERROR(MATCH(_xlpm.nameBeforeSlash, AA:AA, 0), ""),
    _xlpm.difference, IF(_xlpm.matchRow="", "", ABS((R1942 + S1942)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),IF(ISBLANK(Y1942),"","Hidden"))</f>
        <v>9</v>
      </c>
      <c r="AA1942" t="s">
        <v>5796</v>
      </c>
      <c r="AC1942" t="s">
        <v>717</v>
      </c>
      <c r="AD1942" t="str">
        <f>_xlfn.XLOOKUP(AC1942,moves!A:A,moves!B:B)</f>
        <v>ghost</v>
      </c>
      <c r="AE1942">
        <f>_xlfn.XLOOKUP(AC1942,moves!A:A,moves!D:D)</f>
        <v>2</v>
      </c>
      <c r="AF1942" t="str">
        <f>_xlfn.XLOOKUP(AC1942,moves!A:A,moves!E:E)</f>
        <v xml:space="preserve"> </v>
      </c>
      <c r="AG1942">
        <v>1</v>
      </c>
      <c r="AH1942">
        <v>0</v>
      </c>
      <c r="AI1942">
        <f t="shared" si="133"/>
        <v>1</v>
      </c>
      <c r="AJ1942" t="s">
        <v>523</v>
      </c>
      <c r="AL1942">
        <v>0</v>
      </c>
      <c r="AM1942" cm="1">
        <f t="array" ref="AM1942">IF(AL1942=1,1,
   IF(ISTEXT(AK1942),1,
   IF(AO1942&gt;1,AM1941,
   IF(AI1942=1,
      IF(SUMPRODUCT((LEN($Y$2:$Y$4096)-LEN(SUBSTITUTE($Y$2:$Y$4096,AA1942,"")))/LEN(AA1942))&gt;0,2,1),
      IF(
         SUMPRODUCT((LEN($Y$2:$Y$4096)-LEN(SUBSTITUTE($Y$2:$Y$4096,AA1942,"")))/LEN(AA1942))
         - SUMPRODUCT((LEN($Y$2:$Y$4096)-LEN(SUBSTITUTE($Y$2:$Y$4096,"Alolan "&amp;AA1942,"")))/LEN("Alolan "&amp;AA1942))
         - SUMPRODUCT((LEN($Y$2:$Y$4096)-LEN(SUBSTITUTE($Y$2:$Y$4096,"Galarian "&amp;AA1942,"")))/LEN("Galarian "&amp;AA1942))
         - SUMPRODUCT((LEN($Y$2:$Y$4096)-LEN(SUBSTITUTE($Y$2:$Y$4096,"Hisuian "&amp;AA1942,"")))/LEN("Hisuian "&amp;AA1942))
         - SUMPRODUCT((LEN($Y$2:$Y$4096)-LEN(SUBSTITUTE($Y$2:$Y$4096,"Paldean "&amp;AA1942,"")))/LEN("Paldean "&amp;AA1942))
      &gt;0,2,1)
   ))))</f>
        <v>1</v>
      </c>
      <c r="AN1942">
        <v>0</v>
      </c>
      <c r="AO1942">
        <v>0</v>
      </c>
    </row>
    <row r="1943" spans="1:41" x14ac:dyDescent="0.25">
      <c r="A1943">
        <v>723</v>
      </c>
      <c r="B1943" t="s">
        <v>704</v>
      </c>
      <c r="C1943" t="s">
        <v>1468</v>
      </c>
      <c r="D1943" t="s">
        <v>1481</v>
      </c>
      <c r="E1943">
        <v>78</v>
      </c>
      <c r="F1943">
        <v>75</v>
      </c>
      <c r="G1943">
        <v>75</v>
      </c>
      <c r="H1943">
        <v>70</v>
      </c>
      <c r="I1943">
        <v>70</v>
      </c>
      <c r="J1943">
        <v>52</v>
      </c>
      <c r="K1943" t="s">
        <v>655</v>
      </c>
      <c r="L1943" t="s">
        <v>247</v>
      </c>
      <c r="M1943" t="s">
        <v>249</v>
      </c>
      <c r="N1943">
        <v>6.5299999999999994</v>
      </c>
      <c r="O1943">
        <v>7.4700000000000006</v>
      </c>
      <c r="R1943">
        <f t="shared" si="130"/>
        <v>7</v>
      </c>
      <c r="S1943">
        <f t="shared" si="131"/>
        <v>7</v>
      </c>
      <c r="T1943">
        <f t="shared" si="132"/>
        <v>14</v>
      </c>
      <c r="U1943" t="s">
        <v>1468</v>
      </c>
      <c r="V1943" t="s">
        <v>1481</v>
      </c>
      <c r="W1943" t="s">
        <v>1524</v>
      </c>
      <c r="X1943" t="s">
        <v>1471</v>
      </c>
      <c r="Y1943" t="s">
        <v>2568</v>
      </c>
      <c r="Z1943" cm="1">
        <f t="array" ref="Z1943">IF(ISBLANK(AK1943),_xlfn.LET(
    _xlpm.nameBeforeSlash, IF(ISNUMBER(SEARCH("/", Y1943)), LEFT(Y1943, SEARCH("/", Y1943)-1), Y1943),
    _xlpm.matchRow, IFERROR(MATCH(_xlpm.nameBeforeSlash, AA:AA, 0), ""),
    _xlpm.difference, IF(_xlpm.matchRow="", "", ABS((R1943 + S1943)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),IF(ISBLANK(Y1943),"","Hidden"))</f>
        <v>14</v>
      </c>
      <c r="AA1943" t="s">
        <v>704</v>
      </c>
      <c r="AC1943" t="s">
        <v>502</v>
      </c>
      <c r="AD1943" t="str">
        <f>_xlfn.XLOOKUP(AC1943,moves!A:A,moves!B:B)</f>
        <v>flying</v>
      </c>
      <c r="AE1943">
        <f>_xlfn.XLOOKUP(AC1943,moves!A:A,moves!D:D)</f>
        <v>3</v>
      </c>
      <c r="AF1943" t="str">
        <f>_xlfn.XLOOKUP(AC1943,moves!A:A,moves!E:E)</f>
        <v>This move can be used from your party: Switch the user in and then use this attack.</v>
      </c>
      <c r="AG1943">
        <v>0</v>
      </c>
      <c r="AH1943">
        <v>0</v>
      </c>
      <c r="AI1943">
        <f t="shared" si="133"/>
        <v>0</v>
      </c>
      <c r="AJ1943" t="s">
        <v>524</v>
      </c>
      <c r="AL1943">
        <v>0</v>
      </c>
      <c r="AM1943" cm="1">
        <f t="array" ref="AM1943">IF(AL1943=1,1,
   IF(ISTEXT(AK1943),1,
   IF(AO1943&gt;1,AM1942,
   IF(AI1943=1,
      IF(SUMPRODUCT((LEN($Y$2:$Y$4096)-LEN(SUBSTITUTE($Y$2:$Y$4096,AA1943,"")))/LEN(AA1943))&gt;0,2,1),
      IF(
         SUMPRODUCT((LEN($Y$2:$Y$4096)-LEN(SUBSTITUTE($Y$2:$Y$4096,AA1943,"")))/LEN(AA1943))
         - SUMPRODUCT((LEN($Y$2:$Y$4096)-LEN(SUBSTITUTE($Y$2:$Y$4096,"Alolan "&amp;AA1943,"")))/LEN("Alolan "&amp;AA1943))
         - SUMPRODUCT((LEN($Y$2:$Y$4096)-LEN(SUBSTITUTE($Y$2:$Y$4096,"Galarian "&amp;AA1943,"")))/LEN("Galarian "&amp;AA1943))
         - SUMPRODUCT((LEN($Y$2:$Y$4096)-LEN(SUBSTITUTE($Y$2:$Y$4096,"Hisuian "&amp;AA1943,"")))/LEN("Hisuian "&amp;AA1943))
         - SUMPRODUCT((LEN($Y$2:$Y$4096)-LEN(SUBSTITUTE($Y$2:$Y$4096,"Paldean "&amp;AA1943,"")))/LEN("Paldean "&amp;AA1943))
      &gt;0,2,1)
   ))))</f>
        <v>2</v>
      </c>
      <c r="AN1943">
        <v>0</v>
      </c>
      <c r="AO1943">
        <v>0</v>
      </c>
    </row>
    <row r="1944" spans="1:41" x14ac:dyDescent="0.25">
      <c r="A1944" t="s">
        <v>4531</v>
      </c>
      <c r="B1944" t="s">
        <v>704</v>
      </c>
      <c r="C1944" t="s">
        <v>1468</v>
      </c>
      <c r="D1944" t="s">
        <v>1481</v>
      </c>
      <c r="E1944">
        <v>78</v>
      </c>
      <c r="F1944">
        <v>75</v>
      </c>
      <c r="G1944">
        <v>75</v>
      </c>
      <c r="H1944">
        <v>70</v>
      </c>
      <c r="I1944">
        <v>70</v>
      </c>
      <c r="J1944">
        <v>52</v>
      </c>
      <c r="K1944" t="s">
        <v>655</v>
      </c>
      <c r="L1944" t="s">
        <v>247</v>
      </c>
      <c r="M1944" t="s">
        <v>249</v>
      </c>
      <c r="N1944">
        <v>6.5299999999999994</v>
      </c>
      <c r="O1944">
        <v>7.4700000000000006</v>
      </c>
      <c r="R1944">
        <f t="shared" si="130"/>
        <v>7</v>
      </c>
      <c r="S1944">
        <f t="shared" si="131"/>
        <v>7</v>
      </c>
      <c r="T1944">
        <f t="shared" si="132"/>
        <v>14</v>
      </c>
      <c r="U1944" t="s">
        <v>1468</v>
      </c>
      <c r="V1944" t="s">
        <v>1481</v>
      </c>
      <c r="W1944" t="s">
        <v>1524</v>
      </c>
      <c r="X1944" t="s">
        <v>1471</v>
      </c>
      <c r="Y1944" t="s">
        <v>6190</v>
      </c>
      <c r="Z1944" cm="1">
        <f t="array" ref="Z1944">IF(ISBLANK(AK1944),_xlfn.LET(
    _xlpm.nameBeforeSlash, IF(ISNUMBER(SEARCH("/", Y1944)), LEFT(Y1944, SEARCH("/", Y1944)-1), Y1944),
    _xlpm.matchRow, IFERROR(MATCH(_xlpm.nameBeforeSlash, AA:AA, 0), ""),
    _xlpm.difference, IF(_xlpm.matchRow="", "", ABS((R1944 + S1944)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),IF(ISBLANK(Y1944),"","Hidden"))</f>
        <v>14</v>
      </c>
      <c r="AA1944" t="s">
        <v>5795</v>
      </c>
      <c r="AC1944" t="s">
        <v>6385</v>
      </c>
      <c r="AD1944" t="str">
        <f>_xlfn.XLOOKUP(AC1944,moves!A:A,moves!B:B)</f>
        <v>dark</v>
      </c>
      <c r="AE1944">
        <f>_xlfn.XLOOKUP(AC1944,moves!A:A,moves!D:D)</f>
        <v>0</v>
      </c>
      <c r="AF1944" t="str">
        <f>_xlfn.XLOOKUP(AC1944,moves!A:A,moves!E:E)</f>
        <v>Each time this move is used: Add 1 critical hit to the user's attack rolls (Max 2 stacks).</v>
      </c>
      <c r="AG1944">
        <v>0</v>
      </c>
      <c r="AH1944">
        <v>0</v>
      </c>
      <c r="AI1944">
        <f t="shared" si="133"/>
        <v>1</v>
      </c>
      <c r="AJ1944" t="s">
        <v>524</v>
      </c>
      <c r="AL1944">
        <v>0</v>
      </c>
      <c r="AM1944" cm="1">
        <f t="array" ref="AM1944">IF(AL1944=1,1,
   IF(ISTEXT(AK1944),1,
   IF(AO1944&gt;1,AM1943,
   IF(AI1944=1,
      IF(SUMPRODUCT((LEN($Y$2:$Y$4096)-LEN(SUBSTITUTE($Y$2:$Y$4096,AA1944,"")))/LEN(AA1944))&gt;0,2,1),
      IF(
         SUMPRODUCT((LEN($Y$2:$Y$4096)-LEN(SUBSTITUTE($Y$2:$Y$4096,AA1944,"")))/LEN(AA1944))
         - SUMPRODUCT((LEN($Y$2:$Y$4096)-LEN(SUBSTITUTE($Y$2:$Y$4096,"Alolan "&amp;AA1944,"")))/LEN("Alolan "&amp;AA1944))
         - SUMPRODUCT((LEN($Y$2:$Y$4096)-LEN(SUBSTITUTE($Y$2:$Y$4096,"Galarian "&amp;AA1944,"")))/LEN("Galarian "&amp;AA1944))
         - SUMPRODUCT((LEN($Y$2:$Y$4096)-LEN(SUBSTITUTE($Y$2:$Y$4096,"Hisuian "&amp;AA1944,"")))/LEN("Hisuian "&amp;AA1944))
         - SUMPRODUCT((LEN($Y$2:$Y$4096)-LEN(SUBSTITUTE($Y$2:$Y$4096,"Paldean "&amp;AA1944,"")))/LEN("Paldean "&amp;AA1944))
      &gt;0,2,1)
   ))))</f>
        <v>2</v>
      </c>
      <c r="AN1944">
        <v>0</v>
      </c>
      <c r="AO1944">
        <v>0</v>
      </c>
    </row>
    <row r="1945" spans="1:41" x14ac:dyDescent="0.25">
      <c r="A1945">
        <v>724</v>
      </c>
      <c r="B1945" t="s">
        <v>654</v>
      </c>
      <c r="C1945" t="s">
        <v>1468</v>
      </c>
      <c r="D1945" t="s">
        <v>1524</v>
      </c>
      <c r="E1945">
        <v>78</v>
      </c>
      <c r="F1945">
        <v>107</v>
      </c>
      <c r="G1945">
        <v>75</v>
      </c>
      <c r="H1945">
        <v>100</v>
      </c>
      <c r="I1945">
        <v>100</v>
      </c>
      <c r="J1945">
        <v>70</v>
      </c>
      <c r="K1945" t="s">
        <v>656</v>
      </c>
      <c r="L1945" t="s">
        <v>247</v>
      </c>
      <c r="M1945" t="s">
        <v>249</v>
      </c>
      <c r="N1945">
        <v>9.15</v>
      </c>
      <c r="O1945">
        <v>8.370000000000001</v>
      </c>
      <c r="P1945">
        <v>1</v>
      </c>
      <c r="Q1945">
        <v>2</v>
      </c>
      <c r="R1945">
        <f t="shared" si="130"/>
        <v>10</v>
      </c>
      <c r="S1945">
        <f t="shared" si="131"/>
        <v>10</v>
      </c>
      <c r="T1945">
        <f t="shared" si="132"/>
        <v>20</v>
      </c>
      <c r="U1945" t="s">
        <v>1468</v>
      </c>
      <c r="V1945" t="s">
        <v>1524</v>
      </c>
      <c r="W1945" t="s">
        <v>1481</v>
      </c>
      <c r="X1945" t="s">
        <v>1471</v>
      </c>
      <c r="Z1945" t="str" cm="1">
        <f t="array" ref="Z1945">IF(ISBLANK(AK1945),_xlfn.LET(
    _xlpm.nameBeforeSlash, IF(ISNUMBER(SEARCH("/", Y1945)), LEFT(Y1945, SEARCH("/", Y1945)-1), Y1945),
    _xlpm.matchRow, IFERROR(MATCH(_xlpm.nameBeforeSlash, AA:AA, 0), ""),
    _xlpm.difference, IF(_xlpm.matchRow="", "", ABS((R1945 + S1945)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),IF(ISBLANK(Y1945),"","Hidden"))</f>
        <v/>
      </c>
      <c r="AA1945" t="s">
        <v>654</v>
      </c>
      <c r="AC1945" t="s">
        <v>657</v>
      </c>
      <c r="AD1945" t="str">
        <f>_xlfn.XLOOKUP(AC1945,moves!A:A,moves!B:B)</f>
        <v>ghost</v>
      </c>
      <c r="AE1945">
        <f>_xlfn.XLOOKUP(AC1945,moves!A:A,moves!D:D)</f>
        <v>4</v>
      </c>
      <c r="AF1945" t="str">
        <f>_xlfn.XLOOKUP(AC1945,moves!A:A,moves!E:E)</f>
        <v>Increase target's battle fatigue by 2. The target may no longer switch out or flee the battle.</v>
      </c>
      <c r="AG1945">
        <v>0</v>
      </c>
      <c r="AH1945">
        <v>0</v>
      </c>
      <c r="AI1945">
        <f t="shared" si="133"/>
        <v>0</v>
      </c>
      <c r="AJ1945" t="s">
        <v>525</v>
      </c>
      <c r="AL1945">
        <v>0</v>
      </c>
      <c r="AM1945" cm="1">
        <f t="array" ref="AM1945">IF(AL1945=1,1,
   IF(ISTEXT(AK1945),1,
   IF(AO1945&gt;1,AM1944,
   IF(AI1945=1,
      IF(SUMPRODUCT((LEN($Y$2:$Y$4096)-LEN(SUBSTITUTE($Y$2:$Y$4096,AA1945,"")))/LEN(AA1945))&gt;0,2,1),
      IF(
         SUMPRODUCT((LEN($Y$2:$Y$4096)-LEN(SUBSTITUTE($Y$2:$Y$4096,AA1945,"")))/LEN(AA1945))
         - SUMPRODUCT((LEN($Y$2:$Y$4096)-LEN(SUBSTITUTE($Y$2:$Y$4096,"Alolan "&amp;AA1945,"")))/LEN("Alolan "&amp;AA1945))
         - SUMPRODUCT((LEN($Y$2:$Y$4096)-LEN(SUBSTITUTE($Y$2:$Y$4096,"Galarian "&amp;AA1945,"")))/LEN("Galarian "&amp;AA1945))
         - SUMPRODUCT((LEN($Y$2:$Y$4096)-LEN(SUBSTITUTE($Y$2:$Y$4096,"Hisuian "&amp;AA1945,"")))/LEN("Hisuian "&amp;AA1945))
         - SUMPRODUCT((LEN($Y$2:$Y$4096)-LEN(SUBSTITUTE($Y$2:$Y$4096,"Paldean "&amp;AA1945,"")))/LEN("Paldean "&amp;AA1945))
      &gt;0,2,1)
   ))))</f>
        <v>2</v>
      </c>
      <c r="AN1945">
        <v>0</v>
      </c>
      <c r="AO1945">
        <v>0</v>
      </c>
    </row>
    <row r="1946" spans="1:41" x14ac:dyDescent="0.25">
      <c r="A1946" t="s">
        <v>2569</v>
      </c>
      <c r="B1946" t="s">
        <v>654</v>
      </c>
      <c r="C1946" t="s">
        <v>1468</v>
      </c>
      <c r="D1946" t="s">
        <v>1492</v>
      </c>
      <c r="E1946">
        <v>88</v>
      </c>
      <c r="F1946">
        <v>112</v>
      </c>
      <c r="G1946">
        <v>80</v>
      </c>
      <c r="H1946">
        <v>95</v>
      </c>
      <c r="I1946">
        <v>95</v>
      </c>
      <c r="J1946">
        <v>60</v>
      </c>
      <c r="K1946" t="s">
        <v>656</v>
      </c>
      <c r="L1946" t="s">
        <v>250</v>
      </c>
      <c r="M1946" t="s">
        <v>249</v>
      </c>
      <c r="N1946">
        <v>8.9499999999999993</v>
      </c>
      <c r="O1946">
        <v>8.77</v>
      </c>
      <c r="Q1946">
        <v>2</v>
      </c>
      <c r="R1946">
        <f t="shared" si="130"/>
        <v>9</v>
      </c>
      <c r="S1946">
        <f t="shared" si="131"/>
        <v>11</v>
      </c>
      <c r="T1946">
        <f t="shared" si="132"/>
        <v>20</v>
      </c>
      <c r="U1946" t="s">
        <v>1468</v>
      </c>
      <c r="V1946" t="s">
        <v>1492</v>
      </c>
      <c r="W1946" t="s">
        <v>1481</v>
      </c>
      <c r="X1946" t="s">
        <v>1524</v>
      </c>
      <c r="Z1946" t="str" cm="1">
        <f t="array" ref="Z1946">IF(ISBLANK(AK1946),_xlfn.LET(
    _xlpm.nameBeforeSlash, IF(ISNUMBER(SEARCH("/", Y1946)), LEFT(Y1946, SEARCH("/", Y1946)-1), Y1946),
    _xlpm.matchRow, IFERROR(MATCH(_xlpm.nameBeforeSlash, AA:AA, 0), ""),
    _xlpm.difference, IF(_xlpm.matchRow="", "", ABS((R1946 + S1946)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),IF(ISBLANK(Y1946),"","Hidden"))</f>
        <v/>
      </c>
      <c r="AA1946" t="s">
        <v>2570</v>
      </c>
      <c r="AB1946" t="s">
        <v>1606</v>
      </c>
      <c r="AC1946" t="s">
        <v>1047</v>
      </c>
      <c r="AD1946" t="str">
        <f>_xlfn.XLOOKUP(AC1946,moves!A:A,moves!B:B)</f>
        <v>fighting</v>
      </c>
      <c r="AE1946">
        <f>_xlfn.XLOOKUP(AC1946,moves!A:A,moves!D:D)</f>
        <v>4</v>
      </c>
      <c r="AF1946" t="str">
        <f>_xlfn.XLOOKUP(AC1946,moves!A:A,moves!E:E)</f>
        <v>For each critical hit rolled: The user may deal 2 damage to one Pokémon in the target party, ignoring resistance and weakness. Each target must be different.</v>
      </c>
      <c r="AG1946">
        <v>0</v>
      </c>
      <c r="AH1946">
        <v>0</v>
      </c>
      <c r="AI1946">
        <f t="shared" si="133"/>
        <v>0</v>
      </c>
      <c r="AJ1946" t="s">
        <v>525</v>
      </c>
      <c r="AL1946">
        <v>0</v>
      </c>
      <c r="AM1946" cm="1">
        <f t="array" ref="AM1946">IF(AL1946=1,1,
   IF(ISTEXT(AK1946),1,
   IF(AO1946&gt;1,AM1945,
   IF(AI1946=1,
      IF(SUMPRODUCT((LEN($Y$2:$Y$4096)-LEN(SUBSTITUTE($Y$2:$Y$4096,AA1946,"")))/LEN(AA1946))&gt;0,2,1),
      IF(
         SUMPRODUCT((LEN($Y$2:$Y$4096)-LEN(SUBSTITUTE($Y$2:$Y$4096,AA1946,"")))/LEN(AA1946))
         - SUMPRODUCT((LEN($Y$2:$Y$4096)-LEN(SUBSTITUTE($Y$2:$Y$4096,"Alolan "&amp;AA1946,"")))/LEN("Alolan "&amp;AA1946))
         - SUMPRODUCT((LEN($Y$2:$Y$4096)-LEN(SUBSTITUTE($Y$2:$Y$4096,"Galarian "&amp;AA1946,"")))/LEN("Galarian "&amp;AA1946))
         - SUMPRODUCT((LEN($Y$2:$Y$4096)-LEN(SUBSTITUTE($Y$2:$Y$4096,"Hisuian "&amp;AA1946,"")))/LEN("Hisuian "&amp;AA1946))
         - SUMPRODUCT((LEN($Y$2:$Y$4096)-LEN(SUBSTITUTE($Y$2:$Y$4096,"Paldean "&amp;AA1946,"")))/LEN("Paldean "&amp;AA1946))
      &gt;0,2,1)
   ))))</f>
        <v>2</v>
      </c>
      <c r="AN1946">
        <v>0</v>
      </c>
      <c r="AO1946">
        <v>0</v>
      </c>
    </row>
    <row r="1947" spans="1:41" x14ac:dyDescent="0.25">
      <c r="A1947" t="s">
        <v>4532</v>
      </c>
      <c r="B1947" t="s">
        <v>654</v>
      </c>
      <c r="C1947" t="s">
        <v>1468</v>
      </c>
      <c r="D1947" t="s">
        <v>1524</v>
      </c>
      <c r="E1947">
        <v>78</v>
      </c>
      <c r="F1947">
        <v>107</v>
      </c>
      <c r="G1947">
        <v>75</v>
      </c>
      <c r="H1947">
        <v>100</v>
      </c>
      <c r="I1947">
        <v>100</v>
      </c>
      <c r="J1947">
        <v>70</v>
      </c>
      <c r="K1947" t="s">
        <v>656</v>
      </c>
      <c r="L1947" t="s">
        <v>247</v>
      </c>
      <c r="M1947" t="s">
        <v>249</v>
      </c>
      <c r="N1947">
        <v>9.15</v>
      </c>
      <c r="O1947">
        <v>8.370000000000001</v>
      </c>
      <c r="P1947">
        <v>1</v>
      </c>
      <c r="Q1947">
        <v>2</v>
      </c>
      <c r="R1947">
        <f t="shared" si="130"/>
        <v>10</v>
      </c>
      <c r="S1947">
        <f t="shared" si="131"/>
        <v>10</v>
      </c>
      <c r="T1947">
        <f t="shared" si="132"/>
        <v>20</v>
      </c>
      <c r="U1947" t="s">
        <v>1468</v>
      </c>
      <c r="V1947" t="s">
        <v>1524</v>
      </c>
      <c r="W1947" t="s">
        <v>1481</v>
      </c>
      <c r="X1947" t="s">
        <v>1471</v>
      </c>
      <c r="Z1947" t="str" cm="1">
        <f t="array" ref="Z1947">IF(ISBLANK(AK1947),_xlfn.LET(
    _xlpm.nameBeforeSlash, IF(ISNUMBER(SEARCH("/", Y1947)), LEFT(Y1947, SEARCH("/", Y1947)-1), Y1947),
    _xlpm.matchRow, IFERROR(MATCH(_xlpm.nameBeforeSlash, AA:AA, 0), ""),
    _xlpm.difference, IF(_xlpm.matchRow="", "", ABS((R1947 + S1947)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),IF(ISBLANK(Y1947),"","Hidden"))</f>
        <v/>
      </c>
      <c r="AA1947" t="s">
        <v>5797</v>
      </c>
      <c r="AC1947" t="s">
        <v>6745</v>
      </c>
      <c r="AD1947" t="str">
        <f>_xlfn.XLOOKUP(AC1947,moves!A:A,moves!B:B)</f>
        <v>grass</v>
      </c>
      <c r="AE1947">
        <f>_xlfn.XLOOKUP(AC1947,moves!A:A,moves!D:D)</f>
        <v>3</v>
      </c>
      <c r="AF1947" t="str">
        <f>_xlfn.XLOOKUP(AC1947,moves!A:A,moves!E:E)</f>
        <v>You may instead target any Pokémon that switched out this round and deal double damage to that Pokémon, ignoring weakness and resistances.</v>
      </c>
      <c r="AG1947">
        <v>0</v>
      </c>
      <c r="AH1947">
        <v>0</v>
      </c>
      <c r="AI1947">
        <f t="shared" si="133"/>
        <v>1</v>
      </c>
      <c r="AJ1947" t="s">
        <v>525</v>
      </c>
      <c r="AL1947">
        <v>0</v>
      </c>
      <c r="AM1947" cm="1">
        <f t="array" ref="AM1947">IF(AL1947=1,1,
   IF(ISTEXT(AK1947),1,
   IF(AO1947&gt;1,AM1946,
   IF(AI1947=1,
      IF(SUMPRODUCT((LEN($Y$2:$Y$4096)-LEN(SUBSTITUTE($Y$2:$Y$4096,AA1947,"")))/LEN(AA1947))&gt;0,2,1),
      IF(
         SUMPRODUCT((LEN($Y$2:$Y$4096)-LEN(SUBSTITUTE($Y$2:$Y$4096,AA1947,"")))/LEN(AA1947))
         - SUMPRODUCT((LEN($Y$2:$Y$4096)-LEN(SUBSTITUTE($Y$2:$Y$4096,"Alolan "&amp;AA1947,"")))/LEN("Alolan "&amp;AA1947))
         - SUMPRODUCT((LEN($Y$2:$Y$4096)-LEN(SUBSTITUTE($Y$2:$Y$4096,"Galarian "&amp;AA1947,"")))/LEN("Galarian "&amp;AA1947))
         - SUMPRODUCT((LEN($Y$2:$Y$4096)-LEN(SUBSTITUTE($Y$2:$Y$4096,"Hisuian "&amp;AA1947,"")))/LEN("Hisuian "&amp;AA1947))
         - SUMPRODUCT((LEN($Y$2:$Y$4096)-LEN(SUBSTITUTE($Y$2:$Y$4096,"Paldean "&amp;AA1947,"")))/LEN("Paldean "&amp;AA1947))
      &gt;0,2,1)
   ))))</f>
        <v>2</v>
      </c>
      <c r="AN1947">
        <v>0</v>
      </c>
      <c r="AO1947">
        <v>0</v>
      </c>
    </row>
    <row r="1948" spans="1:41" x14ac:dyDescent="0.25">
      <c r="A1948" t="s">
        <v>4533</v>
      </c>
      <c r="B1948" t="s">
        <v>654</v>
      </c>
      <c r="C1948" t="s">
        <v>1468</v>
      </c>
      <c r="D1948" t="s">
        <v>1492</v>
      </c>
      <c r="E1948">
        <v>88</v>
      </c>
      <c r="F1948">
        <v>112</v>
      </c>
      <c r="G1948">
        <v>80</v>
      </c>
      <c r="H1948">
        <v>95</v>
      </c>
      <c r="I1948">
        <v>95</v>
      </c>
      <c r="J1948">
        <v>60</v>
      </c>
      <c r="K1948" t="s">
        <v>656</v>
      </c>
      <c r="L1948" t="s">
        <v>250</v>
      </c>
      <c r="M1948" t="s">
        <v>249</v>
      </c>
      <c r="N1948">
        <v>8.9499999999999993</v>
      </c>
      <c r="O1948">
        <v>8.77</v>
      </c>
      <c r="Q1948">
        <v>2</v>
      </c>
      <c r="R1948">
        <f t="shared" si="130"/>
        <v>9</v>
      </c>
      <c r="S1948">
        <f t="shared" si="131"/>
        <v>11</v>
      </c>
      <c r="T1948">
        <f t="shared" si="132"/>
        <v>20</v>
      </c>
      <c r="U1948" t="s">
        <v>1468</v>
      </c>
      <c r="V1948" t="s">
        <v>1492</v>
      </c>
      <c r="W1948" t="s">
        <v>1481</v>
      </c>
      <c r="X1948" t="s">
        <v>1524</v>
      </c>
      <c r="Z1948" t="str" cm="1">
        <f t="array" ref="Z1948">IF(ISBLANK(AK1948),_xlfn.LET(
    _xlpm.nameBeforeSlash, IF(ISNUMBER(SEARCH("/", Y1948)), LEFT(Y1948, SEARCH("/", Y1948)-1), Y1948),
    _xlpm.matchRow, IFERROR(MATCH(_xlpm.nameBeforeSlash, AA:AA, 0), ""),
    _xlpm.difference, IF(_xlpm.matchRow="", "", ABS((R1948 + S1948)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),IF(ISBLANK(Y1948),"","Hidden"))</f>
        <v/>
      </c>
      <c r="AA1948" t="s">
        <v>5798</v>
      </c>
      <c r="AB1948" t="s">
        <v>1606</v>
      </c>
      <c r="AC1948" t="s">
        <v>6746</v>
      </c>
      <c r="AD1948" t="str">
        <f>_xlfn.XLOOKUP(AC1948,moves!A:A,moves!B:B)</f>
        <v>fighting</v>
      </c>
      <c r="AE1948">
        <f>_xlfn.XLOOKUP(AC1948,moves!A:A,moves!D:D)</f>
        <v>4</v>
      </c>
      <c r="AF1948" t="str">
        <f>_xlfn.XLOOKUP(AC1948,moves!A:A,moves!E:E)</f>
        <v>If the user has taken any damage this round: Heal 2.</v>
      </c>
      <c r="AG1948">
        <v>0</v>
      </c>
      <c r="AH1948">
        <v>0</v>
      </c>
      <c r="AI1948">
        <f t="shared" si="133"/>
        <v>1</v>
      </c>
      <c r="AJ1948" t="s">
        <v>525</v>
      </c>
      <c r="AL1948">
        <v>0</v>
      </c>
      <c r="AM1948" cm="1">
        <f t="array" ref="AM1948">IF(AL1948=1,1,
   IF(ISTEXT(AK1948),1,
   IF(AO1948&gt;1,AM1947,
   IF(AI1948=1,
      IF(SUMPRODUCT((LEN($Y$2:$Y$4096)-LEN(SUBSTITUTE($Y$2:$Y$4096,AA1948,"")))/LEN(AA1948))&gt;0,2,1),
      IF(
         SUMPRODUCT((LEN($Y$2:$Y$4096)-LEN(SUBSTITUTE($Y$2:$Y$4096,AA1948,"")))/LEN(AA1948))
         - SUMPRODUCT((LEN($Y$2:$Y$4096)-LEN(SUBSTITUTE($Y$2:$Y$4096,"Alolan "&amp;AA1948,"")))/LEN("Alolan "&amp;AA1948))
         - SUMPRODUCT((LEN($Y$2:$Y$4096)-LEN(SUBSTITUTE($Y$2:$Y$4096,"Galarian "&amp;AA1948,"")))/LEN("Galarian "&amp;AA1948))
         - SUMPRODUCT((LEN($Y$2:$Y$4096)-LEN(SUBSTITUTE($Y$2:$Y$4096,"Hisuian "&amp;AA1948,"")))/LEN("Hisuian "&amp;AA1948))
         - SUMPRODUCT((LEN($Y$2:$Y$4096)-LEN(SUBSTITUTE($Y$2:$Y$4096,"Paldean "&amp;AA1948,"")))/LEN("Paldean "&amp;AA1948))
      &gt;0,2,1)
   ))))</f>
        <v>2</v>
      </c>
      <c r="AN1948">
        <v>0</v>
      </c>
      <c r="AO1948">
        <v>0</v>
      </c>
    </row>
    <row r="1949" spans="1:41" x14ac:dyDescent="0.25">
      <c r="A1949">
        <v>725</v>
      </c>
      <c r="B1949" t="s">
        <v>2571</v>
      </c>
      <c r="C1949" t="s">
        <v>1479</v>
      </c>
      <c r="D1949"/>
      <c r="E1949">
        <v>45</v>
      </c>
      <c r="F1949">
        <v>65</v>
      </c>
      <c r="G1949">
        <v>40</v>
      </c>
      <c r="H1949">
        <v>60</v>
      </c>
      <c r="I1949">
        <v>40</v>
      </c>
      <c r="J1949">
        <v>70</v>
      </c>
      <c r="K1949" t="s">
        <v>2572</v>
      </c>
      <c r="L1949" t="s">
        <v>250</v>
      </c>
      <c r="M1949" t="s">
        <v>251</v>
      </c>
      <c r="N1949">
        <v>6.65</v>
      </c>
      <c r="O1949">
        <v>4.2</v>
      </c>
      <c r="R1949">
        <f t="shared" si="130"/>
        <v>7</v>
      </c>
      <c r="S1949">
        <f t="shared" si="131"/>
        <v>4</v>
      </c>
      <c r="T1949">
        <f t="shared" si="132"/>
        <v>11</v>
      </c>
      <c r="U1949" t="s">
        <v>1479</v>
      </c>
      <c r="V1949" t="s">
        <v>1471</v>
      </c>
      <c r="W1949" t="s">
        <v>1492</v>
      </c>
      <c r="X1949" t="s">
        <v>1512</v>
      </c>
      <c r="Y1949" t="s">
        <v>2573</v>
      </c>
      <c r="Z1949" cm="1">
        <f t="array" ref="Z1949">IF(ISBLANK(AK1949),_xlfn.LET(
    _xlpm.nameBeforeSlash, IF(ISNUMBER(SEARCH("/", Y1949)), LEFT(Y1949, SEARCH("/", Y1949)-1), Y1949),
    _xlpm.matchRow, IFERROR(MATCH(_xlpm.nameBeforeSlash, AA:AA, 0), ""),
    _xlpm.difference, IF(_xlpm.matchRow="", "", ABS((R1949 + S1949)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),IF(ISBLANK(Y1949),"","Hidden"))</f>
        <v>8</v>
      </c>
      <c r="AA1949" t="s">
        <v>2571</v>
      </c>
      <c r="AC1949" t="s">
        <v>711</v>
      </c>
      <c r="AD1949" t="str">
        <f>_xlfn.XLOOKUP(AC1949,moves!A:A,moves!B:B)</f>
        <v>fire</v>
      </c>
      <c r="AE1949">
        <f>_xlfn.XLOOKUP(AC1949,moves!A:A,moves!D:D)</f>
        <v>2</v>
      </c>
      <c r="AF1949" t="str">
        <f>_xlfn.XLOOKUP(AC1949,moves!A:A,moves!E:E)</f>
        <v>Inflict the Burned status on the target.</v>
      </c>
      <c r="AG1949">
        <v>1</v>
      </c>
      <c r="AH1949">
        <v>0</v>
      </c>
      <c r="AI1949">
        <f t="shared" si="133"/>
        <v>0</v>
      </c>
      <c r="AJ1949" t="s">
        <v>870</v>
      </c>
      <c r="AL1949">
        <v>0</v>
      </c>
      <c r="AM1949" cm="1">
        <f t="array" ref="AM1949">IF(AL1949=1,1,
   IF(ISTEXT(AK1949),1,
   IF(AO1949&gt;1,AM1948,
   IF(AI1949=1,
      IF(SUMPRODUCT((LEN($Y$2:$Y$4096)-LEN(SUBSTITUTE($Y$2:$Y$4096,AA1949,"")))/LEN(AA1949))&gt;0,2,1),
      IF(
         SUMPRODUCT((LEN($Y$2:$Y$4096)-LEN(SUBSTITUTE($Y$2:$Y$4096,AA1949,"")))/LEN(AA1949))
         - SUMPRODUCT((LEN($Y$2:$Y$4096)-LEN(SUBSTITUTE($Y$2:$Y$4096,"Alolan "&amp;AA1949,"")))/LEN("Alolan "&amp;AA1949))
         - SUMPRODUCT((LEN($Y$2:$Y$4096)-LEN(SUBSTITUTE($Y$2:$Y$4096,"Galarian "&amp;AA1949,"")))/LEN("Galarian "&amp;AA1949))
         - SUMPRODUCT((LEN($Y$2:$Y$4096)-LEN(SUBSTITUTE($Y$2:$Y$4096,"Hisuian "&amp;AA1949,"")))/LEN("Hisuian "&amp;AA1949))
         - SUMPRODUCT((LEN($Y$2:$Y$4096)-LEN(SUBSTITUTE($Y$2:$Y$4096,"Paldean "&amp;AA1949,"")))/LEN("Paldean "&amp;AA1949))
      &gt;0,2,1)
   ))))</f>
        <v>1</v>
      </c>
      <c r="AN1949">
        <v>0</v>
      </c>
      <c r="AO1949">
        <v>0</v>
      </c>
    </row>
    <row r="1950" spans="1:41" x14ac:dyDescent="0.25">
      <c r="A1950" t="s">
        <v>4534</v>
      </c>
      <c r="B1950" t="s">
        <v>2571</v>
      </c>
      <c r="C1950" t="s">
        <v>1479</v>
      </c>
      <c r="D1950"/>
      <c r="E1950">
        <v>45</v>
      </c>
      <c r="F1950">
        <v>65</v>
      </c>
      <c r="G1950">
        <v>40</v>
      </c>
      <c r="H1950">
        <v>60</v>
      </c>
      <c r="I1950">
        <v>40</v>
      </c>
      <c r="J1950">
        <v>70</v>
      </c>
      <c r="K1950" t="s">
        <v>2572</v>
      </c>
      <c r="L1950" t="s">
        <v>250</v>
      </c>
      <c r="M1950" t="s">
        <v>251</v>
      </c>
      <c r="N1950">
        <v>6.65</v>
      </c>
      <c r="O1950">
        <v>4.2</v>
      </c>
      <c r="R1950">
        <f t="shared" si="130"/>
        <v>7</v>
      </c>
      <c r="S1950">
        <f t="shared" si="131"/>
        <v>4</v>
      </c>
      <c r="T1950">
        <f t="shared" si="132"/>
        <v>11</v>
      </c>
      <c r="U1950" t="s">
        <v>1479</v>
      </c>
      <c r="V1950" t="s">
        <v>1471</v>
      </c>
      <c r="W1950" t="s">
        <v>1492</v>
      </c>
      <c r="X1950" t="s">
        <v>1512</v>
      </c>
      <c r="Y1950" t="s">
        <v>5799</v>
      </c>
      <c r="Z1950" cm="1">
        <f t="array" ref="Z1950">IF(ISBLANK(AK1950),_xlfn.LET(
    _xlpm.nameBeforeSlash, IF(ISNUMBER(SEARCH("/", Y1950)), LEFT(Y1950, SEARCH("/", Y1950)-1), Y1950),
    _xlpm.matchRow, IFERROR(MATCH(_xlpm.nameBeforeSlash, AA:AA, 0), ""),
    _xlpm.difference, IF(_xlpm.matchRow="", "", ABS((R1950 + S1950)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),IF(ISBLANK(Y1950),"","Hidden"))</f>
        <v>8</v>
      </c>
      <c r="AA1950" t="s">
        <v>5800</v>
      </c>
      <c r="AC1950" t="s">
        <v>1261</v>
      </c>
      <c r="AD1950" t="str">
        <f>_xlfn.XLOOKUP(AC1950,moves!A:A,moves!B:B)</f>
        <v>normal</v>
      </c>
      <c r="AE1950">
        <f>_xlfn.XLOOKUP(AC1950,moves!A:A,moves!D:D)</f>
        <v>2</v>
      </c>
      <c r="AF1950" t="str">
        <f>_xlfn.XLOOKUP(AC1950,moves!A:A,moves!E:E)</f>
        <v>Regular hits deal +1 damage.</v>
      </c>
      <c r="AG1950">
        <v>1</v>
      </c>
      <c r="AH1950">
        <v>0</v>
      </c>
      <c r="AI1950">
        <f t="shared" si="133"/>
        <v>1</v>
      </c>
      <c r="AJ1950" t="s">
        <v>523</v>
      </c>
      <c r="AL1950">
        <v>0</v>
      </c>
      <c r="AM1950" cm="1">
        <f t="array" ref="AM1950">IF(AL1950=1,1,
   IF(ISTEXT(AK1950),1,
   IF(AO1950&gt;1,AM1949,
   IF(AI1950=1,
      IF(SUMPRODUCT((LEN($Y$2:$Y$4096)-LEN(SUBSTITUTE($Y$2:$Y$4096,AA1950,"")))/LEN(AA1950))&gt;0,2,1),
      IF(
         SUMPRODUCT((LEN($Y$2:$Y$4096)-LEN(SUBSTITUTE($Y$2:$Y$4096,AA1950,"")))/LEN(AA1950))
         - SUMPRODUCT((LEN($Y$2:$Y$4096)-LEN(SUBSTITUTE($Y$2:$Y$4096,"Alolan "&amp;AA1950,"")))/LEN("Alolan "&amp;AA1950))
         - SUMPRODUCT((LEN($Y$2:$Y$4096)-LEN(SUBSTITUTE($Y$2:$Y$4096,"Galarian "&amp;AA1950,"")))/LEN("Galarian "&amp;AA1950))
         - SUMPRODUCT((LEN($Y$2:$Y$4096)-LEN(SUBSTITUTE($Y$2:$Y$4096,"Hisuian "&amp;AA1950,"")))/LEN("Hisuian "&amp;AA1950))
         - SUMPRODUCT((LEN($Y$2:$Y$4096)-LEN(SUBSTITUTE($Y$2:$Y$4096,"Paldean "&amp;AA1950,"")))/LEN("Paldean "&amp;AA1950))
      &gt;0,2,1)
   ))))</f>
        <v>1</v>
      </c>
      <c r="AN1950">
        <v>0</v>
      </c>
      <c r="AO1950">
        <v>0</v>
      </c>
    </row>
    <row r="1951" spans="1:41" x14ac:dyDescent="0.25">
      <c r="A1951">
        <v>726</v>
      </c>
      <c r="B1951" t="s">
        <v>2573</v>
      </c>
      <c r="C1951" t="s">
        <v>1479</v>
      </c>
      <c r="D1951"/>
      <c r="E1951">
        <v>65</v>
      </c>
      <c r="F1951">
        <v>85</v>
      </c>
      <c r="G1951">
        <v>50</v>
      </c>
      <c r="H1951">
        <v>80</v>
      </c>
      <c r="I1951">
        <v>50</v>
      </c>
      <c r="J1951">
        <v>90</v>
      </c>
      <c r="K1951" t="s">
        <v>2572</v>
      </c>
      <c r="L1951" t="s">
        <v>250</v>
      </c>
      <c r="M1951" t="s">
        <v>251</v>
      </c>
      <c r="N1951">
        <v>8.65</v>
      </c>
      <c r="O1951">
        <v>5.6</v>
      </c>
      <c r="R1951">
        <f t="shared" si="130"/>
        <v>9</v>
      </c>
      <c r="S1951">
        <f t="shared" si="131"/>
        <v>6</v>
      </c>
      <c r="T1951">
        <f t="shared" si="132"/>
        <v>15</v>
      </c>
      <c r="U1951" t="s">
        <v>1479</v>
      </c>
      <c r="V1951" t="s">
        <v>1471</v>
      </c>
      <c r="W1951" t="s">
        <v>1492</v>
      </c>
      <c r="X1951" t="s">
        <v>1512</v>
      </c>
      <c r="Y1951" t="s">
        <v>2574</v>
      </c>
      <c r="Z1951" cm="1">
        <f t="array" ref="Z1951">IF(ISBLANK(AK1951),_xlfn.LET(
    _xlpm.nameBeforeSlash, IF(ISNUMBER(SEARCH("/", Y1951)), LEFT(Y1951, SEARCH("/", Y1951)-1), Y1951),
    _xlpm.matchRow, IFERROR(MATCH(_xlpm.nameBeforeSlash, AA:AA, 0), ""),
    _xlpm.difference, IF(_xlpm.matchRow="", "", ABS((R1951 + S1951)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),IF(ISBLANK(Y1951),"","Hidden"))</f>
        <v>13</v>
      </c>
      <c r="AA1951" t="s">
        <v>2573</v>
      </c>
      <c r="AC1951" t="s">
        <v>1062</v>
      </c>
      <c r="AD1951" t="str">
        <f>_xlfn.XLOOKUP(AC1951,moves!A:A,moves!B:B)</f>
        <v>fighting</v>
      </c>
      <c r="AE1951">
        <f>_xlfn.XLOOKUP(AC1951,moves!A:A,moves!D:D)</f>
        <v>2</v>
      </c>
      <c r="AF1951" t="str">
        <f>_xlfn.XLOOKUP(AC1951,moves!A:A,moves!E:E)</f>
        <v>Regular hits deal +1 damage.</v>
      </c>
      <c r="AG1951">
        <v>0</v>
      </c>
      <c r="AH1951">
        <v>0</v>
      </c>
      <c r="AI1951">
        <f t="shared" si="133"/>
        <v>0</v>
      </c>
      <c r="AJ1951" t="s">
        <v>524</v>
      </c>
      <c r="AL1951">
        <v>0</v>
      </c>
      <c r="AM1951" cm="1">
        <f t="array" ref="AM1951">IF(AL1951=1,1,
   IF(ISTEXT(AK1951),1,
   IF(AO1951&gt;1,AM1950,
   IF(AI1951=1,
      IF(SUMPRODUCT((LEN($Y$2:$Y$4096)-LEN(SUBSTITUTE($Y$2:$Y$4096,AA1951,"")))/LEN(AA1951))&gt;0,2,1),
      IF(
         SUMPRODUCT((LEN($Y$2:$Y$4096)-LEN(SUBSTITUTE($Y$2:$Y$4096,AA1951,"")))/LEN(AA1951))
         - SUMPRODUCT((LEN($Y$2:$Y$4096)-LEN(SUBSTITUTE($Y$2:$Y$4096,"Alolan "&amp;AA1951,"")))/LEN("Alolan "&amp;AA1951))
         - SUMPRODUCT((LEN($Y$2:$Y$4096)-LEN(SUBSTITUTE($Y$2:$Y$4096,"Galarian "&amp;AA1951,"")))/LEN("Galarian "&amp;AA1951))
         - SUMPRODUCT((LEN($Y$2:$Y$4096)-LEN(SUBSTITUTE($Y$2:$Y$4096,"Hisuian "&amp;AA1951,"")))/LEN("Hisuian "&amp;AA1951))
         - SUMPRODUCT((LEN($Y$2:$Y$4096)-LEN(SUBSTITUTE($Y$2:$Y$4096,"Paldean "&amp;AA1951,"")))/LEN("Paldean "&amp;AA1951))
      &gt;0,2,1)
   ))))</f>
        <v>2</v>
      </c>
      <c r="AN1951">
        <v>0</v>
      </c>
      <c r="AO1951">
        <v>0</v>
      </c>
    </row>
    <row r="1952" spans="1:41" x14ac:dyDescent="0.25">
      <c r="A1952" t="s">
        <v>4535</v>
      </c>
      <c r="B1952" t="s">
        <v>2573</v>
      </c>
      <c r="C1952" t="s">
        <v>1479</v>
      </c>
      <c r="D1952"/>
      <c r="E1952">
        <v>65</v>
      </c>
      <c r="F1952">
        <v>85</v>
      </c>
      <c r="G1952">
        <v>50</v>
      </c>
      <c r="H1952">
        <v>80</v>
      </c>
      <c r="I1952">
        <v>50</v>
      </c>
      <c r="J1952">
        <v>90</v>
      </c>
      <c r="K1952" t="s">
        <v>2572</v>
      </c>
      <c r="L1952" t="s">
        <v>250</v>
      </c>
      <c r="M1952" t="s">
        <v>251</v>
      </c>
      <c r="N1952">
        <v>8.65</v>
      </c>
      <c r="O1952">
        <v>5.6</v>
      </c>
      <c r="R1952">
        <f t="shared" si="130"/>
        <v>9</v>
      </c>
      <c r="S1952">
        <f t="shared" si="131"/>
        <v>6</v>
      </c>
      <c r="T1952">
        <f t="shared" si="132"/>
        <v>15</v>
      </c>
      <c r="U1952" t="s">
        <v>1479</v>
      </c>
      <c r="V1952" t="s">
        <v>1471</v>
      </c>
      <c r="W1952" t="s">
        <v>1492</v>
      </c>
      <c r="X1952" t="s">
        <v>1512</v>
      </c>
      <c r="Y1952" t="s">
        <v>5801</v>
      </c>
      <c r="Z1952" cm="1">
        <f t="array" ref="Z1952">IF(ISBLANK(AK1952),_xlfn.LET(
    _xlpm.nameBeforeSlash, IF(ISNUMBER(SEARCH("/", Y1952)), LEFT(Y1952, SEARCH("/", Y1952)-1), Y1952),
    _xlpm.matchRow, IFERROR(MATCH(_xlpm.nameBeforeSlash, AA:AA, 0), ""),
    _xlpm.difference, IF(_xlpm.matchRow="", "", ABS((R1952 + S1952)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),IF(ISBLANK(Y1952),"","Hidden"))</f>
        <v>13</v>
      </c>
      <c r="AA1952" t="s">
        <v>5799</v>
      </c>
      <c r="AC1952" t="s">
        <v>596</v>
      </c>
      <c r="AD1952" t="str">
        <f>_xlfn.XLOOKUP(AC1952,moves!A:A,moves!B:B)</f>
        <v>fire</v>
      </c>
      <c r="AE1952">
        <f>_xlfn.XLOOKUP(AC1952,moves!A:A,moves!D:D)</f>
        <v>3</v>
      </c>
      <c r="AF1952" t="str">
        <f>_xlfn.XLOOKUP(AC1952,moves!A:A,moves!E:E)</f>
        <v>If any status symbols are rolled: Inflict the Burned status on the target.</v>
      </c>
      <c r="AG1952">
        <v>0</v>
      </c>
      <c r="AH1952">
        <v>0</v>
      </c>
      <c r="AI1952">
        <f t="shared" si="133"/>
        <v>1</v>
      </c>
      <c r="AJ1952" t="s">
        <v>524</v>
      </c>
      <c r="AL1952">
        <v>0</v>
      </c>
      <c r="AM1952" cm="1">
        <f t="array" ref="AM1952">IF(AL1952=1,1,
   IF(ISTEXT(AK1952),1,
   IF(AO1952&gt;1,AM1951,
   IF(AI1952=1,
      IF(SUMPRODUCT((LEN($Y$2:$Y$4096)-LEN(SUBSTITUTE($Y$2:$Y$4096,AA1952,"")))/LEN(AA1952))&gt;0,2,1),
      IF(
         SUMPRODUCT((LEN($Y$2:$Y$4096)-LEN(SUBSTITUTE($Y$2:$Y$4096,AA1952,"")))/LEN(AA1952))
         - SUMPRODUCT((LEN($Y$2:$Y$4096)-LEN(SUBSTITUTE($Y$2:$Y$4096,"Alolan "&amp;AA1952,"")))/LEN("Alolan "&amp;AA1952))
         - SUMPRODUCT((LEN($Y$2:$Y$4096)-LEN(SUBSTITUTE($Y$2:$Y$4096,"Galarian "&amp;AA1952,"")))/LEN("Galarian "&amp;AA1952))
         - SUMPRODUCT((LEN($Y$2:$Y$4096)-LEN(SUBSTITUTE($Y$2:$Y$4096,"Hisuian "&amp;AA1952,"")))/LEN("Hisuian "&amp;AA1952))
         - SUMPRODUCT((LEN($Y$2:$Y$4096)-LEN(SUBSTITUTE($Y$2:$Y$4096,"Paldean "&amp;AA1952,"")))/LEN("Paldean "&amp;AA1952))
      &gt;0,2,1)
   ))))</f>
        <v>2</v>
      </c>
      <c r="AN1952">
        <v>0</v>
      </c>
      <c r="AO1952">
        <v>0</v>
      </c>
    </row>
    <row r="1953" spans="1:41" x14ac:dyDescent="0.25">
      <c r="A1953">
        <v>727</v>
      </c>
      <c r="B1953" t="s">
        <v>2574</v>
      </c>
      <c r="C1953" t="s">
        <v>1479</v>
      </c>
      <c r="D1953" t="s">
        <v>1471</v>
      </c>
      <c r="E1953">
        <v>95</v>
      </c>
      <c r="F1953">
        <v>115</v>
      </c>
      <c r="G1953">
        <v>90</v>
      </c>
      <c r="H1953">
        <v>80</v>
      </c>
      <c r="I1953">
        <v>90</v>
      </c>
      <c r="J1953">
        <v>60</v>
      </c>
      <c r="K1953" t="s">
        <v>2575</v>
      </c>
      <c r="L1953" t="s">
        <v>250</v>
      </c>
      <c r="M1953" t="s">
        <v>251</v>
      </c>
      <c r="N1953">
        <v>8.9499999999999993</v>
      </c>
      <c r="O1953">
        <v>9.1999999999999993</v>
      </c>
      <c r="P1953">
        <v>-1</v>
      </c>
      <c r="Q1953">
        <v>3</v>
      </c>
      <c r="R1953">
        <f t="shared" si="130"/>
        <v>8</v>
      </c>
      <c r="S1953">
        <f t="shared" si="131"/>
        <v>12</v>
      </c>
      <c r="T1953">
        <f t="shared" si="132"/>
        <v>20</v>
      </c>
      <c r="U1953" t="s">
        <v>1479</v>
      </c>
      <c r="V1953" t="s">
        <v>1471</v>
      </c>
      <c r="W1953" t="s">
        <v>1492</v>
      </c>
      <c r="X1953" t="s">
        <v>1512</v>
      </c>
      <c r="Z1953" t="str" cm="1">
        <f t="array" ref="Z1953">IF(ISBLANK(AK1953),_xlfn.LET(
    _xlpm.nameBeforeSlash, IF(ISNUMBER(SEARCH("/", Y1953)), LEFT(Y1953, SEARCH("/", Y1953)-1), Y1953),
    _xlpm.matchRow, IFERROR(MATCH(_xlpm.nameBeforeSlash, AA:AA, 0), ""),
    _xlpm.difference, IF(_xlpm.matchRow="", "", ABS((R1953 + S1953)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),IF(ISBLANK(Y1953),"","Hidden"))</f>
        <v/>
      </c>
      <c r="AA1953" t="s">
        <v>2574</v>
      </c>
      <c r="AC1953" t="s">
        <v>941</v>
      </c>
      <c r="AD1953" t="str">
        <f>_xlfn.XLOOKUP(AC1953,moves!A:A,moves!B:B)</f>
        <v>dark</v>
      </c>
      <c r="AE1953">
        <f>_xlfn.XLOOKUP(AC1953,moves!A:A,moves!D:D)</f>
        <v>4</v>
      </c>
      <c r="AF1953" t="str">
        <f>_xlfn.XLOOKUP(AC1953,moves!A:A,moves!E:E)</f>
        <v>Ignore the effects of target MODIFY moves.</v>
      </c>
      <c r="AG1953">
        <v>0</v>
      </c>
      <c r="AH1953">
        <v>0</v>
      </c>
      <c r="AI1953">
        <f t="shared" si="133"/>
        <v>0</v>
      </c>
      <c r="AJ1953" t="s">
        <v>525</v>
      </c>
      <c r="AL1953">
        <v>0</v>
      </c>
      <c r="AM1953" cm="1">
        <f t="array" ref="AM1953">IF(AL1953=1,1,
   IF(ISTEXT(AK1953),1,
   IF(AO1953&gt;1,AM1952,
   IF(AI1953=1,
      IF(SUMPRODUCT((LEN($Y$2:$Y$4096)-LEN(SUBSTITUTE($Y$2:$Y$4096,AA1953,"")))/LEN(AA1953))&gt;0,2,1),
      IF(
         SUMPRODUCT((LEN($Y$2:$Y$4096)-LEN(SUBSTITUTE($Y$2:$Y$4096,AA1953,"")))/LEN(AA1953))
         - SUMPRODUCT((LEN($Y$2:$Y$4096)-LEN(SUBSTITUTE($Y$2:$Y$4096,"Alolan "&amp;AA1953,"")))/LEN("Alolan "&amp;AA1953))
         - SUMPRODUCT((LEN($Y$2:$Y$4096)-LEN(SUBSTITUTE($Y$2:$Y$4096,"Galarian "&amp;AA1953,"")))/LEN("Galarian "&amp;AA1953))
         - SUMPRODUCT((LEN($Y$2:$Y$4096)-LEN(SUBSTITUTE($Y$2:$Y$4096,"Hisuian "&amp;AA1953,"")))/LEN("Hisuian "&amp;AA1953))
         - SUMPRODUCT((LEN($Y$2:$Y$4096)-LEN(SUBSTITUTE($Y$2:$Y$4096,"Paldean "&amp;AA1953,"")))/LEN("Paldean "&amp;AA1953))
      &gt;0,2,1)
   ))))</f>
        <v>2</v>
      </c>
      <c r="AN1953">
        <v>0</v>
      </c>
      <c r="AO1953">
        <v>0</v>
      </c>
    </row>
    <row r="1954" spans="1:41" x14ac:dyDescent="0.25">
      <c r="A1954" t="s">
        <v>4536</v>
      </c>
      <c r="B1954" t="s">
        <v>2574</v>
      </c>
      <c r="C1954" t="s">
        <v>1479</v>
      </c>
      <c r="D1954" t="s">
        <v>1471</v>
      </c>
      <c r="E1954">
        <v>95</v>
      </c>
      <c r="F1954">
        <v>115</v>
      </c>
      <c r="G1954">
        <v>90</v>
      </c>
      <c r="H1954">
        <v>80</v>
      </c>
      <c r="I1954">
        <v>90</v>
      </c>
      <c r="J1954">
        <v>60</v>
      </c>
      <c r="K1954" t="s">
        <v>2575</v>
      </c>
      <c r="L1954" t="s">
        <v>250</v>
      </c>
      <c r="M1954" t="s">
        <v>251</v>
      </c>
      <c r="N1954">
        <v>8.9499999999999993</v>
      </c>
      <c r="O1954">
        <v>9.1999999999999993</v>
      </c>
      <c r="P1954">
        <v>-1</v>
      </c>
      <c r="Q1954">
        <v>3</v>
      </c>
      <c r="R1954">
        <f t="shared" si="130"/>
        <v>8</v>
      </c>
      <c r="S1954">
        <f t="shared" si="131"/>
        <v>12</v>
      </c>
      <c r="T1954">
        <f t="shared" si="132"/>
        <v>20</v>
      </c>
      <c r="U1954" t="s">
        <v>1479</v>
      </c>
      <c r="V1954" t="s">
        <v>1471</v>
      </c>
      <c r="W1954" t="s">
        <v>1492</v>
      </c>
      <c r="X1954" t="s">
        <v>1512</v>
      </c>
      <c r="Z1954" t="str" cm="1">
        <f t="array" ref="Z1954">IF(ISBLANK(AK1954),_xlfn.LET(
    _xlpm.nameBeforeSlash, IF(ISNUMBER(SEARCH("/", Y1954)), LEFT(Y1954, SEARCH("/", Y1954)-1), Y1954),
    _xlpm.matchRow, IFERROR(MATCH(_xlpm.nameBeforeSlash, AA:AA, 0), ""),
    _xlpm.difference, IF(_xlpm.matchRow="", "", ABS((R1954 + S1954)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),IF(ISBLANK(Y1954),"","Hidden"))</f>
        <v/>
      </c>
      <c r="AA1954" t="s">
        <v>5801</v>
      </c>
      <c r="AC1954" t="s">
        <v>6748</v>
      </c>
      <c r="AD1954" t="str">
        <f>_xlfn.XLOOKUP(AC1954,moves!A:A,moves!B:B)</f>
        <v>dark</v>
      </c>
      <c r="AE1954">
        <f>_xlfn.XLOOKUP(AC1954,moves!A:A,moves!D:D)</f>
        <v>3</v>
      </c>
      <c r="AF1954" t="str">
        <f>_xlfn.XLOOKUP(AC1954,moves!A:A,moves!E:E)</f>
        <v>Ignore the effects of target MODIFY moves.</v>
      </c>
      <c r="AG1954">
        <v>0</v>
      </c>
      <c r="AH1954">
        <v>0</v>
      </c>
      <c r="AI1954">
        <f t="shared" si="133"/>
        <v>1</v>
      </c>
      <c r="AJ1954" t="s">
        <v>525</v>
      </c>
      <c r="AL1954">
        <v>0</v>
      </c>
      <c r="AM1954" cm="1">
        <f t="array" ref="AM1954">IF(AL1954=1,1,
   IF(ISTEXT(AK1954),1,
   IF(AO1954&gt;1,AM1953,
   IF(AI1954=1,
      IF(SUMPRODUCT((LEN($Y$2:$Y$4096)-LEN(SUBSTITUTE($Y$2:$Y$4096,AA1954,"")))/LEN(AA1954))&gt;0,2,1),
      IF(
         SUMPRODUCT((LEN($Y$2:$Y$4096)-LEN(SUBSTITUTE($Y$2:$Y$4096,AA1954,"")))/LEN(AA1954))
         - SUMPRODUCT((LEN($Y$2:$Y$4096)-LEN(SUBSTITUTE($Y$2:$Y$4096,"Alolan "&amp;AA1954,"")))/LEN("Alolan "&amp;AA1954))
         - SUMPRODUCT((LEN($Y$2:$Y$4096)-LEN(SUBSTITUTE($Y$2:$Y$4096,"Galarian "&amp;AA1954,"")))/LEN("Galarian "&amp;AA1954))
         - SUMPRODUCT((LEN($Y$2:$Y$4096)-LEN(SUBSTITUTE($Y$2:$Y$4096,"Hisuian "&amp;AA1954,"")))/LEN("Hisuian "&amp;AA1954))
         - SUMPRODUCT((LEN($Y$2:$Y$4096)-LEN(SUBSTITUTE($Y$2:$Y$4096,"Paldean "&amp;AA1954,"")))/LEN("Paldean "&amp;AA1954))
      &gt;0,2,1)
   ))))</f>
        <v>2</v>
      </c>
      <c r="AN1954">
        <v>0</v>
      </c>
      <c r="AO1954">
        <v>0</v>
      </c>
    </row>
    <row r="1955" spans="1:41" x14ac:dyDescent="0.25">
      <c r="A1955">
        <v>728</v>
      </c>
      <c r="B1955" t="s">
        <v>2576</v>
      </c>
      <c r="C1955" t="s">
        <v>1490</v>
      </c>
      <c r="D1955"/>
      <c r="E1955">
        <v>50</v>
      </c>
      <c r="F1955">
        <v>54</v>
      </c>
      <c r="G1955">
        <v>54</v>
      </c>
      <c r="H1955">
        <v>66</v>
      </c>
      <c r="I1955">
        <v>56</v>
      </c>
      <c r="J1955">
        <v>40</v>
      </c>
      <c r="K1955" t="s">
        <v>1656</v>
      </c>
      <c r="L1955" t="s">
        <v>252</v>
      </c>
      <c r="M1955" t="s">
        <v>251</v>
      </c>
      <c r="N1955">
        <v>5.4399999999999995</v>
      </c>
      <c r="O1955">
        <v>5.3</v>
      </c>
      <c r="R1955">
        <f t="shared" si="130"/>
        <v>5</v>
      </c>
      <c r="S1955">
        <f t="shared" si="131"/>
        <v>5</v>
      </c>
      <c r="T1955">
        <f t="shared" si="132"/>
        <v>10</v>
      </c>
      <c r="U1955" t="s">
        <v>1490</v>
      </c>
      <c r="V1955" t="s">
        <v>1536</v>
      </c>
      <c r="W1955" t="s">
        <v>1209</v>
      </c>
      <c r="X1955" t="s">
        <v>429</v>
      </c>
      <c r="Y1955" t="s">
        <v>2577</v>
      </c>
      <c r="Z1955" cm="1">
        <f t="array" ref="Z1955">IF(ISBLANK(AK1955),_xlfn.LET(
    _xlpm.nameBeforeSlash, IF(ISNUMBER(SEARCH("/", Y1955)), LEFT(Y1955, SEARCH("/", Y1955)-1), Y1955),
    _xlpm.matchRow, IFERROR(MATCH(_xlpm.nameBeforeSlash, AA:AA, 0), ""),
    _xlpm.difference, IF(_xlpm.matchRow="", "", ABS((R1955 + S1955)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),IF(ISBLANK(Y1955),"","Hidden"))</f>
        <v>8</v>
      </c>
      <c r="AA1955" t="s">
        <v>2576</v>
      </c>
      <c r="AC1955" t="s">
        <v>787</v>
      </c>
      <c r="AD1955" t="str">
        <f>_xlfn.XLOOKUP(AC1955,moves!A:A,moves!B:B)</f>
        <v>water</v>
      </c>
      <c r="AE1955">
        <f>_xlfn.XLOOKUP(AC1955,moves!A:A,moves!D:D)</f>
        <v>3</v>
      </c>
      <c r="AF1955" t="str">
        <f>_xlfn.XLOOKUP(AC1955,moves!A:A,moves!E:E)</f>
        <v>When the target is next attacked: Add 2 status symbols to the roll.</v>
      </c>
      <c r="AG1955">
        <v>1</v>
      </c>
      <c r="AH1955">
        <v>0</v>
      </c>
      <c r="AI1955">
        <f t="shared" si="133"/>
        <v>0</v>
      </c>
      <c r="AJ1955" t="s">
        <v>870</v>
      </c>
      <c r="AL1955">
        <v>0</v>
      </c>
      <c r="AM1955" cm="1">
        <f t="array" ref="AM1955">IF(AL1955=1,1,
   IF(ISTEXT(AK1955),1,
   IF(AO1955&gt;1,AM1954,
   IF(AI1955=1,
      IF(SUMPRODUCT((LEN($Y$2:$Y$4096)-LEN(SUBSTITUTE($Y$2:$Y$4096,AA1955,"")))/LEN(AA1955))&gt;0,2,1),
      IF(
         SUMPRODUCT((LEN($Y$2:$Y$4096)-LEN(SUBSTITUTE($Y$2:$Y$4096,AA1955,"")))/LEN(AA1955))
         - SUMPRODUCT((LEN($Y$2:$Y$4096)-LEN(SUBSTITUTE($Y$2:$Y$4096,"Alolan "&amp;AA1955,"")))/LEN("Alolan "&amp;AA1955))
         - SUMPRODUCT((LEN($Y$2:$Y$4096)-LEN(SUBSTITUTE($Y$2:$Y$4096,"Galarian "&amp;AA1955,"")))/LEN("Galarian "&amp;AA1955))
         - SUMPRODUCT((LEN($Y$2:$Y$4096)-LEN(SUBSTITUTE($Y$2:$Y$4096,"Hisuian "&amp;AA1955,"")))/LEN("Hisuian "&amp;AA1955))
         - SUMPRODUCT((LEN($Y$2:$Y$4096)-LEN(SUBSTITUTE($Y$2:$Y$4096,"Paldean "&amp;AA1955,"")))/LEN("Paldean "&amp;AA1955))
      &gt;0,2,1)
   ))))</f>
        <v>1</v>
      </c>
      <c r="AN1955">
        <v>0</v>
      </c>
      <c r="AO1955">
        <v>0</v>
      </c>
    </row>
    <row r="1956" spans="1:41" x14ac:dyDescent="0.25">
      <c r="A1956" t="s">
        <v>4537</v>
      </c>
      <c r="B1956" t="s">
        <v>2576</v>
      </c>
      <c r="C1956" t="s">
        <v>1490</v>
      </c>
      <c r="D1956"/>
      <c r="E1956">
        <v>50</v>
      </c>
      <c r="F1956">
        <v>54</v>
      </c>
      <c r="G1956">
        <v>54</v>
      </c>
      <c r="H1956">
        <v>66</v>
      </c>
      <c r="I1956">
        <v>56</v>
      </c>
      <c r="J1956">
        <v>40</v>
      </c>
      <c r="K1956" t="s">
        <v>1656</v>
      </c>
      <c r="L1956" t="s">
        <v>252</v>
      </c>
      <c r="M1956" t="s">
        <v>251</v>
      </c>
      <c r="N1956">
        <v>5.4399999999999995</v>
      </c>
      <c r="O1956">
        <v>5.3</v>
      </c>
      <c r="R1956">
        <f t="shared" si="130"/>
        <v>5</v>
      </c>
      <c r="S1956">
        <f t="shared" si="131"/>
        <v>5</v>
      </c>
      <c r="T1956">
        <f t="shared" si="132"/>
        <v>10</v>
      </c>
      <c r="U1956" t="s">
        <v>1490</v>
      </c>
      <c r="V1956" t="s">
        <v>1536</v>
      </c>
      <c r="W1956" t="s">
        <v>1209</v>
      </c>
      <c r="X1956" t="s">
        <v>429</v>
      </c>
      <c r="Y1956" t="s">
        <v>5802</v>
      </c>
      <c r="Z1956" cm="1">
        <f t="array" ref="Z1956">IF(ISBLANK(AK1956),_xlfn.LET(
    _xlpm.nameBeforeSlash, IF(ISNUMBER(SEARCH("/", Y1956)), LEFT(Y1956, SEARCH("/", Y1956)-1), Y1956),
    _xlpm.matchRow, IFERROR(MATCH(_xlpm.nameBeforeSlash, AA:AA, 0), ""),
    _xlpm.difference, IF(_xlpm.matchRow="", "", ABS((R1956 + S1956)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),IF(ISBLANK(Y1956),"","Hidden"))</f>
        <v>8</v>
      </c>
      <c r="AA1956" t="s">
        <v>5803</v>
      </c>
      <c r="AC1956" t="s">
        <v>555</v>
      </c>
      <c r="AD1956" t="str">
        <f>_xlfn.XLOOKUP(AC1956,moves!A:A,moves!B:B)</f>
        <v>water</v>
      </c>
      <c r="AE1956">
        <f>_xlfn.XLOOKUP(AC1956,moves!A:A,moves!D:D)</f>
        <v>3</v>
      </c>
      <c r="AF1956" t="str">
        <f>_xlfn.XLOOKUP(AC1956,moves!A:A,moves!E:E)</f>
        <v xml:space="preserve"> </v>
      </c>
      <c r="AG1956">
        <v>1</v>
      </c>
      <c r="AH1956">
        <v>0</v>
      </c>
      <c r="AI1956">
        <f t="shared" si="133"/>
        <v>1</v>
      </c>
      <c r="AJ1956" t="s">
        <v>523</v>
      </c>
      <c r="AL1956">
        <v>0</v>
      </c>
      <c r="AM1956" cm="1">
        <f t="array" ref="AM1956">IF(AL1956=1,1,
   IF(ISTEXT(AK1956),1,
   IF(AO1956&gt;1,AM1955,
   IF(AI1956=1,
      IF(SUMPRODUCT((LEN($Y$2:$Y$4096)-LEN(SUBSTITUTE($Y$2:$Y$4096,AA1956,"")))/LEN(AA1956))&gt;0,2,1),
      IF(
         SUMPRODUCT((LEN($Y$2:$Y$4096)-LEN(SUBSTITUTE($Y$2:$Y$4096,AA1956,"")))/LEN(AA1956))
         - SUMPRODUCT((LEN($Y$2:$Y$4096)-LEN(SUBSTITUTE($Y$2:$Y$4096,"Alolan "&amp;AA1956,"")))/LEN("Alolan "&amp;AA1956))
         - SUMPRODUCT((LEN($Y$2:$Y$4096)-LEN(SUBSTITUTE($Y$2:$Y$4096,"Galarian "&amp;AA1956,"")))/LEN("Galarian "&amp;AA1956))
         - SUMPRODUCT((LEN($Y$2:$Y$4096)-LEN(SUBSTITUTE($Y$2:$Y$4096,"Hisuian "&amp;AA1956,"")))/LEN("Hisuian "&amp;AA1956))
         - SUMPRODUCT((LEN($Y$2:$Y$4096)-LEN(SUBSTITUTE($Y$2:$Y$4096,"Paldean "&amp;AA1956,"")))/LEN("Paldean "&amp;AA1956))
      &gt;0,2,1)
   ))))</f>
        <v>1</v>
      </c>
      <c r="AN1956">
        <v>0</v>
      </c>
      <c r="AO1956">
        <v>0</v>
      </c>
    </row>
    <row r="1957" spans="1:41" x14ac:dyDescent="0.25">
      <c r="A1957">
        <v>729</v>
      </c>
      <c r="B1957" t="s">
        <v>2577</v>
      </c>
      <c r="C1957" t="s">
        <v>1490</v>
      </c>
      <c r="D1957"/>
      <c r="E1957">
        <v>60</v>
      </c>
      <c r="F1957">
        <v>69</v>
      </c>
      <c r="G1957">
        <v>69</v>
      </c>
      <c r="H1957">
        <v>91</v>
      </c>
      <c r="I1957">
        <v>81</v>
      </c>
      <c r="J1957">
        <v>50</v>
      </c>
      <c r="K1957" t="s">
        <v>2578</v>
      </c>
      <c r="L1957" t="s">
        <v>252</v>
      </c>
      <c r="M1957" t="s">
        <v>251</v>
      </c>
      <c r="N1957">
        <v>7.24</v>
      </c>
      <c r="O1957">
        <v>6.9</v>
      </c>
      <c r="R1957">
        <f t="shared" si="130"/>
        <v>7</v>
      </c>
      <c r="S1957">
        <f t="shared" si="131"/>
        <v>7</v>
      </c>
      <c r="T1957">
        <f t="shared" si="132"/>
        <v>14</v>
      </c>
      <c r="U1957" t="s">
        <v>1490</v>
      </c>
      <c r="V1957" t="s">
        <v>1536</v>
      </c>
      <c r="W1957" t="s">
        <v>1209</v>
      </c>
      <c r="X1957" t="s">
        <v>429</v>
      </c>
      <c r="Y1957" t="s">
        <v>2579</v>
      </c>
      <c r="Z1957" cm="1">
        <f t="array" ref="Z1957">IF(ISBLANK(AK1957),_xlfn.LET(
    _xlpm.nameBeforeSlash, IF(ISNUMBER(SEARCH("/", Y1957)), LEFT(Y1957, SEARCH("/", Y1957)-1), Y1957),
    _xlpm.matchRow, IFERROR(MATCH(_xlpm.nameBeforeSlash, AA:AA, 0), ""),
    _xlpm.difference, IF(_xlpm.matchRow="", "", ABS((R1957 + S1957)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),IF(ISBLANK(Y1957),"","Hidden"))</f>
        <v>14</v>
      </c>
      <c r="AA1957" t="s">
        <v>2577</v>
      </c>
      <c r="AC1957" t="s">
        <v>1023</v>
      </c>
      <c r="AD1957" t="str">
        <f>_xlfn.XLOOKUP(AC1957,moves!A:A,moves!B:B)</f>
        <v>fairy</v>
      </c>
      <c r="AE1957">
        <f>_xlfn.XLOOKUP(AC1957,moves!A:A,moves!D:D)</f>
        <v>2</v>
      </c>
      <c r="AF1957" t="str">
        <f>_xlfn.XLOOKUP(AC1957,moves!A:A,moves!E:E)</f>
        <v>When the target next attacks: Remove 1 critical hit from the roll.</v>
      </c>
      <c r="AG1957">
        <v>0</v>
      </c>
      <c r="AH1957">
        <v>0</v>
      </c>
      <c r="AI1957">
        <f t="shared" si="133"/>
        <v>0</v>
      </c>
      <c r="AJ1957" t="s">
        <v>524</v>
      </c>
      <c r="AL1957">
        <v>0</v>
      </c>
      <c r="AM1957" cm="1">
        <f t="array" ref="AM1957">IF(AL1957=1,1,
   IF(ISTEXT(AK1957),1,
   IF(AO1957&gt;1,AM1956,
   IF(AI1957=1,
      IF(SUMPRODUCT((LEN($Y$2:$Y$4096)-LEN(SUBSTITUTE($Y$2:$Y$4096,AA1957,"")))/LEN(AA1957))&gt;0,2,1),
      IF(
         SUMPRODUCT((LEN($Y$2:$Y$4096)-LEN(SUBSTITUTE($Y$2:$Y$4096,AA1957,"")))/LEN(AA1957))
         - SUMPRODUCT((LEN($Y$2:$Y$4096)-LEN(SUBSTITUTE($Y$2:$Y$4096,"Alolan "&amp;AA1957,"")))/LEN("Alolan "&amp;AA1957))
         - SUMPRODUCT((LEN($Y$2:$Y$4096)-LEN(SUBSTITUTE($Y$2:$Y$4096,"Galarian "&amp;AA1957,"")))/LEN("Galarian "&amp;AA1957))
         - SUMPRODUCT((LEN($Y$2:$Y$4096)-LEN(SUBSTITUTE($Y$2:$Y$4096,"Hisuian "&amp;AA1957,"")))/LEN("Hisuian "&amp;AA1957))
         - SUMPRODUCT((LEN($Y$2:$Y$4096)-LEN(SUBSTITUTE($Y$2:$Y$4096,"Paldean "&amp;AA1957,"")))/LEN("Paldean "&amp;AA1957))
      &gt;0,2,1)
   ))))</f>
        <v>2</v>
      </c>
      <c r="AN1957">
        <v>0</v>
      </c>
      <c r="AO1957">
        <v>0</v>
      </c>
    </row>
    <row r="1958" spans="1:41" x14ac:dyDescent="0.25">
      <c r="A1958" t="s">
        <v>4538</v>
      </c>
      <c r="B1958" t="s">
        <v>2577</v>
      </c>
      <c r="C1958" t="s">
        <v>1490</v>
      </c>
      <c r="D1958"/>
      <c r="E1958">
        <v>60</v>
      </c>
      <c r="F1958">
        <v>69</v>
      </c>
      <c r="G1958">
        <v>69</v>
      </c>
      <c r="H1958">
        <v>91</v>
      </c>
      <c r="I1958">
        <v>81</v>
      </c>
      <c r="J1958">
        <v>50</v>
      </c>
      <c r="K1958" t="s">
        <v>2578</v>
      </c>
      <c r="L1958" t="s">
        <v>252</v>
      </c>
      <c r="M1958" t="s">
        <v>251</v>
      </c>
      <c r="N1958">
        <v>7.24</v>
      </c>
      <c r="O1958">
        <v>6.9</v>
      </c>
      <c r="R1958">
        <f t="shared" si="130"/>
        <v>7</v>
      </c>
      <c r="S1958">
        <f t="shared" si="131"/>
        <v>7</v>
      </c>
      <c r="T1958">
        <f t="shared" si="132"/>
        <v>14</v>
      </c>
      <c r="U1958" t="s">
        <v>1490</v>
      </c>
      <c r="V1958" t="s">
        <v>1536</v>
      </c>
      <c r="W1958" t="s">
        <v>1209</v>
      </c>
      <c r="X1958" t="s">
        <v>429</v>
      </c>
      <c r="Y1958" t="s">
        <v>5804</v>
      </c>
      <c r="Z1958" cm="1">
        <f t="array" ref="Z1958">IF(ISBLANK(AK1958),_xlfn.LET(
    _xlpm.nameBeforeSlash, IF(ISNUMBER(SEARCH("/", Y1958)), LEFT(Y1958, SEARCH("/", Y1958)-1), Y1958),
    _xlpm.matchRow, IFERROR(MATCH(_xlpm.nameBeforeSlash, AA:AA, 0), ""),
    _xlpm.difference, IF(_xlpm.matchRow="", "", ABS((R1958 + S1958)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),IF(ISBLANK(Y1958),"","Hidden"))</f>
        <v>14</v>
      </c>
      <c r="AA1958" t="s">
        <v>5802</v>
      </c>
      <c r="AC1958" t="s">
        <v>1212</v>
      </c>
      <c r="AD1958" t="str">
        <f>_xlfn.XLOOKUP(AC1958,moves!A:A,moves!B:B)</f>
        <v>ice</v>
      </c>
      <c r="AE1958">
        <f>_xlfn.XLOOKUP(AC1958,moves!A:A,moves!D:D)</f>
        <v>3</v>
      </c>
      <c r="AF1958" t="str">
        <f>_xlfn.XLOOKUP(AC1958,moves!A:A,moves!E:E)</f>
        <v>If 3 or more dice are the same: Those dice gain +1 damage.</v>
      </c>
      <c r="AG1958">
        <v>0</v>
      </c>
      <c r="AH1958">
        <v>0</v>
      </c>
      <c r="AI1958">
        <f t="shared" si="133"/>
        <v>1</v>
      </c>
      <c r="AJ1958" t="s">
        <v>524</v>
      </c>
      <c r="AL1958">
        <v>0</v>
      </c>
      <c r="AM1958" cm="1">
        <f t="array" ref="AM1958">IF(AL1958=1,1,
   IF(ISTEXT(AK1958),1,
   IF(AO1958&gt;1,AM1957,
   IF(AI1958=1,
      IF(SUMPRODUCT((LEN($Y$2:$Y$4096)-LEN(SUBSTITUTE($Y$2:$Y$4096,AA1958,"")))/LEN(AA1958))&gt;0,2,1),
      IF(
         SUMPRODUCT((LEN($Y$2:$Y$4096)-LEN(SUBSTITUTE($Y$2:$Y$4096,AA1958,"")))/LEN(AA1958))
         - SUMPRODUCT((LEN($Y$2:$Y$4096)-LEN(SUBSTITUTE($Y$2:$Y$4096,"Alolan "&amp;AA1958,"")))/LEN("Alolan "&amp;AA1958))
         - SUMPRODUCT((LEN($Y$2:$Y$4096)-LEN(SUBSTITUTE($Y$2:$Y$4096,"Galarian "&amp;AA1958,"")))/LEN("Galarian "&amp;AA1958))
         - SUMPRODUCT((LEN($Y$2:$Y$4096)-LEN(SUBSTITUTE($Y$2:$Y$4096,"Hisuian "&amp;AA1958,"")))/LEN("Hisuian "&amp;AA1958))
         - SUMPRODUCT((LEN($Y$2:$Y$4096)-LEN(SUBSTITUTE($Y$2:$Y$4096,"Paldean "&amp;AA1958,"")))/LEN("Paldean "&amp;AA1958))
      &gt;0,2,1)
   ))))</f>
        <v>2</v>
      </c>
      <c r="AN1958">
        <v>0</v>
      </c>
      <c r="AO1958">
        <v>0</v>
      </c>
    </row>
    <row r="1959" spans="1:41" x14ac:dyDescent="0.25">
      <c r="A1959">
        <v>730</v>
      </c>
      <c r="B1959" t="s">
        <v>2579</v>
      </c>
      <c r="C1959" t="s">
        <v>1490</v>
      </c>
      <c r="D1959" t="s">
        <v>1536</v>
      </c>
      <c r="E1959">
        <v>80</v>
      </c>
      <c r="F1959">
        <v>74</v>
      </c>
      <c r="G1959">
        <v>74</v>
      </c>
      <c r="H1959">
        <v>126</v>
      </c>
      <c r="I1959">
        <v>116</v>
      </c>
      <c r="J1959">
        <v>60</v>
      </c>
      <c r="K1959" t="s">
        <v>2580</v>
      </c>
      <c r="L1959" t="s">
        <v>252</v>
      </c>
      <c r="M1959" t="s">
        <v>251</v>
      </c>
      <c r="N1959">
        <v>9.4400000000000013</v>
      </c>
      <c r="O1959">
        <v>8.9</v>
      </c>
      <c r="P1959">
        <v>1</v>
      </c>
      <c r="Q1959">
        <v>1</v>
      </c>
      <c r="R1959">
        <f t="shared" si="130"/>
        <v>10</v>
      </c>
      <c r="S1959">
        <f t="shared" si="131"/>
        <v>10</v>
      </c>
      <c r="T1959">
        <f t="shared" si="132"/>
        <v>20</v>
      </c>
      <c r="U1959" t="s">
        <v>1490</v>
      </c>
      <c r="V1959" t="s">
        <v>1536</v>
      </c>
      <c r="W1959" t="s">
        <v>1209</v>
      </c>
      <c r="X1959" t="s">
        <v>429</v>
      </c>
      <c r="Z1959" t="str" cm="1">
        <f t="array" ref="Z1959">IF(ISBLANK(AK1959),_xlfn.LET(
    _xlpm.nameBeforeSlash, IF(ISNUMBER(SEARCH("/", Y1959)), LEFT(Y1959, SEARCH("/", Y1959)-1), Y1959),
    _xlpm.matchRow, IFERROR(MATCH(_xlpm.nameBeforeSlash, AA:AA, 0), ""),
    _xlpm.difference, IF(_xlpm.matchRow="", "", ABS((R1959 + S1959)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),IF(ISBLANK(Y1959),"","Hidden"))</f>
        <v/>
      </c>
      <c r="AA1959" t="s">
        <v>2579</v>
      </c>
      <c r="AC1959" t="s">
        <v>1396</v>
      </c>
      <c r="AD1959" t="str">
        <f>_xlfn.XLOOKUP(AC1959,moves!A:A,moves!B:B)</f>
        <v>water</v>
      </c>
      <c r="AE1959">
        <f>_xlfn.XLOOKUP(AC1959,moves!A:A,moves!D:D)</f>
        <v>5</v>
      </c>
      <c r="AF1959" t="str">
        <f>_xlfn.XLOOKUP(AC1959,moves!A:A,moves!E:E)</f>
        <v>Before rolling: Remove the Burned status from the user and the target.</v>
      </c>
      <c r="AG1959">
        <v>0</v>
      </c>
      <c r="AH1959">
        <v>0</v>
      </c>
      <c r="AI1959">
        <f t="shared" si="133"/>
        <v>0</v>
      </c>
      <c r="AJ1959" t="s">
        <v>525</v>
      </c>
      <c r="AL1959">
        <v>0</v>
      </c>
      <c r="AM1959" cm="1">
        <f t="array" ref="AM1959">IF(AL1959=1,1,
   IF(ISTEXT(AK1959),1,
   IF(AO1959&gt;1,AM1958,
   IF(AI1959=1,
      IF(SUMPRODUCT((LEN($Y$2:$Y$4096)-LEN(SUBSTITUTE($Y$2:$Y$4096,AA1959,"")))/LEN(AA1959))&gt;0,2,1),
      IF(
         SUMPRODUCT((LEN($Y$2:$Y$4096)-LEN(SUBSTITUTE($Y$2:$Y$4096,AA1959,"")))/LEN(AA1959))
         - SUMPRODUCT((LEN($Y$2:$Y$4096)-LEN(SUBSTITUTE($Y$2:$Y$4096,"Alolan "&amp;AA1959,"")))/LEN("Alolan "&amp;AA1959))
         - SUMPRODUCT((LEN($Y$2:$Y$4096)-LEN(SUBSTITUTE($Y$2:$Y$4096,"Galarian "&amp;AA1959,"")))/LEN("Galarian "&amp;AA1959))
         - SUMPRODUCT((LEN($Y$2:$Y$4096)-LEN(SUBSTITUTE($Y$2:$Y$4096,"Hisuian "&amp;AA1959,"")))/LEN("Hisuian "&amp;AA1959))
         - SUMPRODUCT((LEN($Y$2:$Y$4096)-LEN(SUBSTITUTE($Y$2:$Y$4096,"Paldean "&amp;AA1959,"")))/LEN("Paldean "&amp;AA1959))
      &gt;0,2,1)
   ))))</f>
        <v>2</v>
      </c>
      <c r="AN1959">
        <v>0</v>
      </c>
      <c r="AO1959">
        <v>0</v>
      </c>
    </row>
    <row r="1960" spans="1:41" x14ac:dyDescent="0.25">
      <c r="A1960" t="s">
        <v>4539</v>
      </c>
      <c r="B1960" t="s">
        <v>2579</v>
      </c>
      <c r="C1960" t="s">
        <v>1490</v>
      </c>
      <c r="D1960" t="s">
        <v>1536</v>
      </c>
      <c r="E1960">
        <v>80</v>
      </c>
      <c r="F1960">
        <v>74</v>
      </c>
      <c r="G1960">
        <v>74</v>
      </c>
      <c r="H1960">
        <v>126</v>
      </c>
      <c r="I1960">
        <v>116</v>
      </c>
      <c r="J1960">
        <v>60</v>
      </c>
      <c r="K1960" t="s">
        <v>2580</v>
      </c>
      <c r="L1960" t="s">
        <v>252</v>
      </c>
      <c r="M1960" t="s">
        <v>251</v>
      </c>
      <c r="N1960">
        <v>9.4400000000000013</v>
      </c>
      <c r="O1960">
        <v>8.9</v>
      </c>
      <c r="P1960">
        <v>1</v>
      </c>
      <c r="Q1960">
        <v>1</v>
      </c>
      <c r="R1960">
        <f t="shared" si="130"/>
        <v>10</v>
      </c>
      <c r="S1960">
        <f t="shared" si="131"/>
        <v>10</v>
      </c>
      <c r="T1960">
        <f t="shared" si="132"/>
        <v>20</v>
      </c>
      <c r="U1960" t="s">
        <v>1490</v>
      </c>
      <c r="V1960" t="s">
        <v>1536</v>
      </c>
      <c r="W1960" t="s">
        <v>1209</v>
      </c>
      <c r="X1960" t="s">
        <v>429</v>
      </c>
      <c r="Z1960" t="str" cm="1">
        <f t="array" ref="Z1960">IF(ISBLANK(AK1960),_xlfn.LET(
    _xlpm.nameBeforeSlash, IF(ISNUMBER(SEARCH("/", Y1960)), LEFT(Y1960, SEARCH("/", Y1960)-1), Y1960),
    _xlpm.matchRow, IFERROR(MATCH(_xlpm.nameBeforeSlash, AA:AA, 0), ""),
    _xlpm.difference, IF(_xlpm.matchRow="", "", ABS((R1960 + S1960)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),IF(ISBLANK(Y1960),"","Hidden"))</f>
        <v/>
      </c>
      <c r="AA1960" t="s">
        <v>5804</v>
      </c>
      <c r="AC1960" t="s">
        <v>6750</v>
      </c>
      <c r="AD1960" t="str">
        <f>_xlfn.XLOOKUP(AC1960,moves!A:A,moves!B:B)</f>
        <v>water</v>
      </c>
      <c r="AE1960">
        <f>_xlfn.XLOOKUP(AC1960,moves!A:A,moves!D:D)</f>
        <v>3</v>
      </c>
      <c r="AF1960" t="str">
        <f>_xlfn.XLOOKUP(AC1960,moves!A:A,moves!E:E)</f>
        <v>Each time this move is used: Increase attack strength by 2.</v>
      </c>
      <c r="AG1960">
        <v>0</v>
      </c>
      <c r="AH1960">
        <v>0</v>
      </c>
      <c r="AI1960">
        <f t="shared" si="133"/>
        <v>1</v>
      </c>
      <c r="AJ1960" t="s">
        <v>525</v>
      </c>
      <c r="AL1960">
        <v>0</v>
      </c>
      <c r="AM1960" cm="1">
        <f t="array" ref="AM1960">IF(AL1960=1,1,
   IF(ISTEXT(AK1960),1,
   IF(AO1960&gt;1,AM1959,
   IF(AI1960=1,
      IF(SUMPRODUCT((LEN($Y$2:$Y$4096)-LEN(SUBSTITUTE($Y$2:$Y$4096,AA1960,"")))/LEN(AA1960))&gt;0,2,1),
      IF(
         SUMPRODUCT((LEN($Y$2:$Y$4096)-LEN(SUBSTITUTE($Y$2:$Y$4096,AA1960,"")))/LEN(AA1960))
         - SUMPRODUCT((LEN($Y$2:$Y$4096)-LEN(SUBSTITUTE($Y$2:$Y$4096,"Alolan "&amp;AA1960,"")))/LEN("Alolan "&amp;AA1960))
         - SUMPRODUCT((LEN($Y$2:$Y$4096)-LEN(SUBSTITUTE($Y$2:$Y$4096,"Galarian "&amp;AA1960,"")))/LEN("Galarian "&amp;AA1960))
         - SUMPRODUCT((LEN($Y$2:$Y$4096)-LEN(SUBSTITUTE($Y$2:$Y$4096,"Hisuian "&amp;AA1960,"")))/LEN("Hisuian "&amp;AA1960))
         - SUMPRODUCT((LEN($Y$2:$Y$4096)-LEN(SUBSTITUTE($Y$2:$Y$4096,"Paldean "&amp;AA1960,"")))/LEN("Paldean "&amp;AA1960))
      &gt;0,2,1)
   ))))</f>
        <v>2</v>
      </c>
      <c r="AN1960">
        <v>0</v>
      </c>
      <c r="AO1960">
        <v>0</v>
      </c>
    </row>
    <row r="1961" spans="1:41" x14ac:dyDescent="0.25">
      <c r="A1961">
        <v>731</v>
      </c>
      <c r="B1961" t="s">
        <v>2581</v>
      </c>
      <c r="C1961" t="s">
        <v>1512</v>
      </c>
      <c r="D1961" t="s">
        <v>1481</v>
      </c>
      <c r="E1961">
        <v>35</v>
      </c>
      <c r="F1961">
        <v>75</v>
      </c>
      <c r="G1961">
        <v>30</v>
      </c>
      <c r="H1961">
        <v>30</v>
      </c>
      <c r="I1961">
        <v>30</v>
      </c>
      <c r="J1961">
        <v>65</v>
      </c>
      <c r="K1961" t="s">
        <v>2582</v>
      </c>
      <c r="L1961" t="s">
        <v>247</v>
      </c>
      <c r="M1961" t="s">
        <v>251</v>
      </c>
      <c r="N1961">
        <v>6.65</v>
      </c>
      <c r="O1961">
        <v>3.2</v>
      </c>
      <c r="R1961">
        <f t="shared" si="130"/>
        <v>7</v>
      </c>
      <c r="S1961">
        <f t="shared" si="131"/>
        <v>3</v>
      </c>
      <c r="T1961">
        <f t="shared" si="132"/>
        <v>10</v>
      </c>
      <c r="U1961" t="s">
        <v>1512</v>
      </c>
      <c r="V1961" t="s">
        <v>1481</v>
      </c>
      <c r="W1961" t="s">
        <v>1479</v>
      </c>
      <c r="X1961" t="s">
        <v>1468</v>
      </c>
      <c r="Y1961" t="s">
        <v>2583</v>
      </c>
      <c r="Z1961" cm="1">
        <f t="array" ref="Z1961">IF(ISBLANK(AK1961),_xlfn.LET(
    _xlpm.nameBeforeSlash, IF(ISNUMBER(SEARCH("/", Y1961)), LEFT(Y1961, SEARCH("/", Y1961)-1), Y1961),
    _xlpm.matchRow, IFERROR(MATCH(_xlpm.nameBeforeSlash, AA:AA, 0), ""),
    _xlpm.difference, IF(_xlpm.matchRow="", "", ABS((R1961 + S1961)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),IF(ISBLANK(Y1961),"","Hidden"))</f>
        <v>7</v>
      </c>
      <c r="AA1961" t="s">
        <v>2581</v>
      </c>
      <c r="AC1961" t="s">
        <v>652</v>
      </c>
      <c r="AD1961" t="str">
        <f>_xlfn.XLOOKUP(AC1961,moves!A:A,moves!B:B)</f>
        <v>flying</v>
      </c>
      <c r="AE1961">
        <f>_xlfn.XLOOKUP(AC1961,moves!A:A,moves!D:D)</f>
        <v>2</v>
      </c>
      <c r="AF1961" t="str">
        <f>_xlfn.XLOOKUP(AC1961,moves!A:A,moves!E:E)</f>
        <v>When the target is next attacked: Add 1 critical hit to the roll.</v>
      </c>
      <c r="AG1961">
        <v>0</v>
      </c>
      <c r="AH1961">
        <v>0</v>
      </c>
      <c r="AI1961">
        <f t="shared" si="133"/>
        <v>0</v>
      </c>
      <c r="AJ1961" t="s">
        <v>523</v>
      </c>
      <c r="AL1961">
        <v>0</v>
      </c>
      <c r="AM1961" cm="1">
        <f t="array" ref="AM1961">IF(AL1961=1,1,
   IF(ISTEXT(AK1961),1,
   IF(AO1961&gt;1,AM1960,
   IF(AI1961=1,
      IF(SUMPRODUCT((LEN($Y$2:$Y$4096)-LEN(SUBSTITUTE($Y$2:$Y$4096,AA1961,"")))/LEN(AA1961))&gt;0,2,1),
      IF(
         SUMPRODUCT((LEN($Y$2:$Y$4096)-LEN(SUBSTITUTE($Y$2:$Y$4096,AA1961,"")))/LEN(AA1961))
         - SUMPRODUCT((LEN($Y$2:$Y$4096)-LEN(SUBSTITUTE($Y$2:$Y$4096,"Alolan "&amp;AA1961,"")))/LEN("Alolan "&amp;AA1961))
         - SUMPRODUCT((LEN($Y$2:$Y$4096)-LEN(SUBSTITUTE($Y$2:$Y$4096,"Galarian "&amp;AA1961,"")))/LEN("Galarian "&amp;AA1961))
         - SUMPRODUCT((LEN($Y$2:$Y$4096)-LEN(SUBSTITUTE($Y$2:$Y$4096,"Hisuian "&amp;AA1961,"")))/LEN("Hisuian "&amp;AA1961))
         - SUMPRODUCT((LEN($Y$2:$Y$4096)-LEN(SUBSTITUTE($Y$2:$Y$4096,"Paldean "&amp;AA1961,"")))/LEN("Paldean "&amp;AA1961))
      &gt;0,2,1)
   ))))</f>
        <v>1</v>
      </c>
      <c r="AN1961">
        <v>0</v>
      </c>
      <c r="AO1961">
        <v>0</v>
      </c>
    </row>
    <row r="1962" spans="1:41" x14ac:dyDescent="0.25">
      <c r="A1962" t="s">
        <v>4540</v>
      </c>
      <c r="B1962" t="s">
        <v>2581</v>
      </c>
      <c r="C1962" t="s">
        <v>1512</v>
      </c>
      <c r="D1962" t="s">
        <v>1481</v>
      </c>
      <c r="E1962">
        <v>35</v>
      </c>
      <c r="F1962">
        <v>75</v>
      </c>
      <c r="G1962">
        <v>30</v>
      </c>
      <c r="H1962">
        <v>30</v>
      </c>
      <c r="I1962">
        <v>30</v>
      </c>
      <c r="J1962">
        <v>65</v>
      </c>
      <c r="K1962" t="s">
        <v>2582</v>
      </c>
      <c r="L1962" t="s">
        <v>247</v>
      </c>
      <c r="M1962" t="s">
        <v>251</v>
      </c>
      <c r="N1962">
        <v>6.65</v>
      </c>
      <c r="O1962">
        <v>3.2</v>
      </c>
      <c r="R1962">
        <f t="shared" si="130"/>
        <v>7</v>
      </c>
      <c r="S1962">
        <f t="shared" si="131"/>
        <v>3</v>
      </c>
      <c r="T1962">
        <f t="shared" si="132"/>
        <v>10</v>
      </c>
      <c r="U1962" t="s">
        <v>1512</v>
      </c>
      <c r="V1962" t="s">
        <v>1481</v>
      </c>
      <c r="W1962" t="s">
        <v>1479</v>
      </c>
      <c r="X1962" t="s">
        <v>1468</v>
      </c>
      <c r="Y1962" t="s">
        <v>5805</v>
      </c>
      <c r="Z1962" cm="1">
        <f t="array" ref="Z1962">IF(ISBLANK(AK1962),_xlfn.LET(
    _xlpm.nameBeforeSlash, IF(ISNUMBER(SEARCH("/", Y1962)), LEFT(Y1962, SEARCH("/", Y1962)-1), Y1962),
    _xlpm.matchRow, IFERROR(MATCH(_xlpm.nameBeforeSlash, AA:AA, 0), ""),
    _xlpm.difference, IF(_xlpm.matchRow="", "", ABS((R1962 + S1962)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),IF(ISBLANK(Y1962),"","Hidden"))</f>
        <v>7</v>
      </c>
      <c r="AA1962" t="s">
        <v>5806</v>
      </c>
      <c r="AC1962" t="s">
        <v>1148</v>
      </c>
      <c r="AD1962" t="str">
        <f>_xlfn.XLOOKUP(AC1962,moves!A:A,moves!B:B)</f>
        <v>grass</v>
      </c>
      <c r="AE1962">
        <f>_xlfn.XLOOKUP(AC1962,moves!A:A,moves!D:D)</f>
        <v>3</v>
      </c>
      <c r="AF1962" t="str">
        <f>_xlfn.XLOOKUP(AC1962,moves!A:A,moves!E:E)</f>
        <v>Critical hits deal +1 damage but status symbols deal -1 damage.</v>
      </c>
      <c r="AG1962">
        <v>0</v>
      </c>
      <c r="AH1962">
        <v>0</v>
      </c>
      <c r="AI1962">
        <f t="shared" si="133"/>
        <v>1</v>
      </c>
      <c r="AJ1962" t="s">
        <v>523</v>
      </c>
      <c r="AL1962">
        <v>0</v>
      </c>
      <c r="AM1962" cm="1">
        <f t="array" ref="AM1962">IF(AL1962=1,1,
   IF(ISTEXT(AK1962),1,
   IF(AO1962&gt;1,AM1961,
   IF(AI1962=1,
      IF(SUMPRODUCT((LEN($Y$2:$Y$4096)-LEN(SUBSTITUTE($Y$2:$Y$4096,AA1962,"")))/LEN(AA1962))&gt;0,2,1),
      IF(
         SUMPRODUCT((LEN($Y$2:$Y$4096)-LEN(SUBSTITUTE($Y$2:$Y$4096,AA1962,"")))/LEN(AA1962))
         - SUMPRODUCT((LEN($Y$2:$Y$4096)-LEN(SUBSTITUTE($Y$2:$Y$4096,"Alolan "&amp;AA1962,"")))/LEN("Alolan "&amp;AA1962))
         - SUMPRODUCT((LEN($Y$2:$Y$4096)-LEN(SUBSTITUTE($Y$2:$Y$4096,"Galarian "&amp;AA1962,"")))/LEN("Galarian "&amp;AA1962))
         - SUMPRODUCT((LEN($Y$2:$Y$4096)-LEN(SUBSTITUTE($Y$2:$Y$4096,"Hisuian "&amp;AA1962,"")))/LEN("Hisuian "&amp;AA1962))
         - SUMPRODUCT((LEN($Y$2:$Y$4096)-LEN(SUBSTITUTE($Y$2:$Y$4096,"Paldean "&amp;AA1962,"")))/LEN("Paldean "&amp;AA1962))
      &gt;0,2,1)
   ))))</f>
        <v>1</v>
      </c>
      <c r="AN1962">
        <v>0</v>
      </c>
      <c r="AO1962">
        <v>0</v>
      </c>
    </row>
    <row r="1963" spans="1:41" x14ac:dyDescent="0.25">
      <c r="A1963">
        <v>732</v>
      </c>
      <c r="B1963" t="s">
        <v>2583</v>
      </c>
      <c r="C1963" t="s">
        <v>1512</v>
      </c>
      <c r="D1963" t="s">
        <v>1481</v>
      </c>
      <c r="E1963">
        <v>55</v>
      </c>
      <c r="F1963">
        <v>85</v>
      </c>
      <c r="G1963">
        <v>50</v>
      </c>
      <c r="H1963">
        <v>40</v>
      </c>
      <c r="I1963">
        <v>50</v>
      </c>
      <c r="J1963">
        <v>75</v>
      </c>
      <c r="K1963" t="s">
        <v>2584</v>
      </c>
      <c r="L1963" t="s">
        <v>247</v>
      </c>
      <c r="M1963" t="s">
        <v>251</v>
      </c>
      <c r="N1963">
        <v>7.65</v>
      </c>
      <c r="O1963">
        <v>5.2</v>
      </c>
      <c r="R1963">
        <f t="shared" si="130"/>
        <v>8</v>
      </c>
      <c r="S1963">
        <f t="shared" si="131"/>
        <v>5</v>
      </c>
      <c r="T1963">
        <f t="shared" si="132"/>
        <v>13</v>
      </c>
      <c r="U1963" t="s">
        <v>1512</v>
      </c>
      <c r="V1963" t="s">
        <v>1481</v>
      </c>
      <c r="W1963" t="s">
        <v>1479</v>
      </c>
      <c r="X1963" t="s">
        <v>1468</v>
      </c>
      <c r="Y1963" t="s">
        <v>2585</v>
      </c>
      <c r="Z1963" cm="1">
        <f t="array" ref="Z1963">IF(ISBLANK(AK1963),_xlfn.LET(
    _xlpm.nameBeforeSlash, IF(ISNUMBER(SEARCH("/", Y1963)), LEFT(Y1963, SEARCH("/", Y1963)-1), Y1963),
    _xlpm.matchRow, IFERROR(MATCH(_xlpm.nameBeforeSlash, AA:AA, 0), ""),
    _xlpm.difference, IF(_xlpm.matchRow="", "", ABS((R1963 + S1963)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),IF(ISBLANK(Y1963),"","Hidden"))</f>
        <v>13</v>
      </c>
      <c r="AA1963" t="s">
        <v>2583</v>
      </c>
      <c r="AC1963" t="s">
        <v>1096</v>
      </c>
      <c r="AD1963" t="str">
        <f>_xlfn.XLOOKUP(AC1963,moves!A:A,moves!B:B)</f>
        <v>flying</v>
      </c>
      <c r="AE1963">
        <f>_xlfn.XLOOKUP(AC1963,moves!A:A,moves!D:D)</f>
        <v>4</v>
      </c>
      <c r="AF1963" t="str">
        <f>_xlfn.XLOOKUP(AC1963,moves!A:A,moves!E:E)</f>
        <v>Critical hits deal +2 damage. Status symbols deal -1 damage.</v>
      </c>
      <c r="AG1963">
        <v>0</v>
      </c>
      <c r="AH1963">
        <v>0</v>
      </c>
      <c r="AI1963">
        <f t="shared" si="133"/>
        <v>0</v>
      </c>
      <c r="AJ1963" t="s">
        <v>524</v>
      </c>
      <c r="AL1963">
        <v>0</v>
      </c>
      <c r="AM1963" cm="1">
        <f t="array" ref="AM1963">IF(AL1963=1,1,
   IF(ISTEXT(AK1963),1,
   IF(AO1963&gt;1,AM1962,
   IF(AI1963=1,
      IF(SUMPRODUCT((LEN($Y$2:$Y$4096)-LEN(SUBSTITUTE($Y$2:$Y$4096,AA1963,"")))/LEN(AA1963))&gt;0,2,1),
      IF(
         SUMPRODUCT((LEN($Y$2:$Y$4096)-LEN(SUBSTITUTE($Y$2:$Y$4096,AA1963,"")))/LEN(AA1963))
         - SUMPRODUCT((LEN($Y$2:$Y$4096)-LEN(SUBSTITUTE($Y$2:$Y$4096,"Alolan "&amp;AA1963,"")))/LEN("Alolan "&amp;AA1963))
         - SUMPRODUCT((LEN($Y$2:$Y$4096)-LEN(SUBSTITUTE($Y$2:$Y$4096,"Galarian "&amp;AA1963,"")))/LEN("Galarian "&amp;AA1963))
         - SUMPRODUCT((LEN($Y$2:$Y$4096)-LEN(SUBSTITUTE($Y$2:$Y$4096,"Hisuian "&amp;AA1963,"")))/LEN("Hisuian "&amp;AA1963))
         - SUMPRODUCT((LEN($Y$2:$Y$4096)-LEN(SUBSTITUTE($Y$2:$Y$4096,"Paldean "&amp;AA1963,"")))/LEN("Paldean "&amp;AA1963))
      &gt;0,2,1)
   ))))</f>
        <v>2</v>
      </c>
      <c r="AN1963">
        <v>0</v>
      </c>
      <c r="AO1963">
        <v>0</v>
      </c>
    </row>
    <row r="1964" spans="1:41" x14ac:dyDescent="0.25">
      <c r="A1964" t="s">
        <v>4541</v>
      </c>
      <c r="B1964" t="s">
        <v>2583</v>
      </c>
      <c r="C1964" t="s">
        <v>1512</v>
      </c>
      <c r="D1964" t="s">
        <v>1481</v>
      </c>
      <c r="E1964">
        <v>55</v>
      </c>
      <c r="F1964">
        <v>85</v>
      </c>
      <c r="G1964">
        <v>50</v>
      </c>
      <c r="H1964">
        <v>40</v>
      </c>
      <c r="I1964">
        <v>50</v>
      </c>
      <c r="J1964">
        <v>75</v>
      </c>
      <c r="K1964" t="s">
        <v>2584</v>
      </c>
      <c r="L1964" t="s">
        <v>247</v>
      </c>
      <c r="M1964" t="s">
        <v>251</v>
      </c>
      <c r="N1964">
        <v>7.65</v>
      </c>
      <c r="O1964">
        <v>5.2</v>
      </c>
      <c r="R1964">
        <f t="shared" si="130"/>
        <v>8</v>
      </c>
      <c r="S1964">
        <f t="shared" si="131"/>
        <v>5</v>
      </c>
      <c r="T1964">
        <f t="shared" si="132"/>
        <v>13</v>
      </c>
      <c r="U1964" t="s">
        <v>1512</v>
      </c>
      <c r="V1964" t="s">
        <v>1481</v>
      </c>
      <c r="W1964" t="s">
        <v>1479</v>
      </c>
      <c r="X1964" t="s">
        <v>1468</v>
      </c>
      <c r="Y1964" t="s">
        <v>5807</v>
      </c>
      <c r="Z1964" cm="1">
        <f t="array" ref="Z1964">IF(ISBLANK(AK1964),_xlfn.LET(
    _xlpm.nameBeforeSlash, IF(ISNUMBER(SEARCH("/", Y1964)), LEFT(Y1964, SEARCH("/", Y1964)-1), Y1964),
    _xlpm.matchRow, IFERROR(MATCH(_xlpm.nameBeforeSlash, AA:AA, 0), ""),
    _xlpm.difference, IF(_xlpm.matchRow="", "", ABS((R1964 + S1964)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),IF(ISBLANK(Y1964),"","Hidden"))</f>
        <v>13</v>
      </c>
      <c r="AA1964" t="s">
        <v>5805</v>
      </c>
      <c r="AC1964" t="s">
        <v>1084</v>
      </c>
      <c r="AD1964" t="str">
        <f>_xlfn.XLOOKUP(AC1964,moves!A:A,moves!B:B)</f>
        <v>fire</v>
      </c>
      <c r="AE1964">
        <f>_xlfn.XLOOKUP(AC1964,moves!A:A,moves!D:D)</f>
        <v>3</v>
      </c>
      <c r="AF1964" t="str">
        <f>_xlfn.XLOOKUP(AC1964,moves!A:A,moves!E:E)</f>
        <v>Each time this move is used: Initiative is increased by 1.</v>
      </c>
      <c r="AG1964">
        <v>0</v>
      </c>
      <c r="AH1964">
        <v>0</v>
      </c>
      <c r="AI1964">
        <f t="shared" si="133"/>
        <v>1</v>
      </c>
      <c r="AJ1964" t="s">
        <v>524</v>
      </c>
      <c r="AL1964">
        <v>0</v>
      </c>
      <c r="AM1964" cm="1">
        <f t="array" ref="AM1964">IF(AL1964=1,1,
   IF(ISTEXT(AK1964),1,
   IF(AO1964&gt;1,AM1963,
   IF(AI1964=1,
      IF(SUMPRODUCT((LEN($Y$2:$Y$4096)-LEN(SUBSTITUTE($Y$2:$Y$4096,AA1964,"")))/LEN(AA1964))&gt;0,2,1),
      IF(
         SUMPRODUCT((LEN($Y$2:$Y$4096)-LEN(SUBSTITUTE($Y$2:$Y$4096,AA1964,"")))/LEN(AA1964))
         - SUMPRODUCT((LEN($Y$2:$Y$4096)-LEN(SUBSTITUTE($Y$2:$Y$4096,"Alolan "&amp;AA1964,"")))/LEN("Alolan "&amp;AA1964))
         - SUMPRODUCT((LEN($Y$2:$Y$4096)-LEN(SUBSTITUTE($Y$2:$Y$4096,"Galarian "&amp;AA1964,"")))/LEN("Galarian "&amp;AA1964))
         - SUMPRODUCT((LEN($Y$2:$Y$4096)-LEN(SUBSTITUTE($Y$2:$Y$4096,"Hisuian "&amp;AA1964,"")))/LEN("Hisuian "&amp;AA1964))
         - SUMPRODUCT((LEN($Y$2:$Y$4096)-LEN(SUBSTITUTE($Y$2:$Y$4096,"Paldean "&amp;AA1964,"")))/LEN("Paldean "&amp;AA1964))
      &gt;0,2,1)
   ))))</f>
        <v>2</v>
      </c>
      <c r="AN1964">
        <v>0</v>
      </c>
      <c r="AO1964">
        <v>0</v>
      </c>
    </row>
    <row r="1965" spans="1:41" x14ac:dyDescent="0.25">
      <c r="A1965">
        <v>733</v>
      </c>
      <c r="B1965" t="s">
        <v>2585</v>
      </c>
      <c r="C1965" t="s">
        <v>1512</v>
      </c>
      <c r="D1965" t="s">
        <v>1481</v>
      </c>
      <c r="E1965">
        <v>80</v>
      </c>
      <c r="F1965">
        <v>120</v>
      </c>
      <c r="G1965">
        <v>75</v>
      </c>
      <c r="H1965">
        <v>75</v>
      </c>
      <c r="I1965">
        <v>75</v>
      </c>
      <c r="J1965">
        <v>60</v>
      </c>
      <c r="K1965" t="s">
        <v>2586</v>
      </c>
      <c r="L1965" t="s">
        <v>247</v>
      </c>
      <c r="M1965" t="s">
        <v>251</v>
      </c>
      <c r="N1965">
        <v>9.15</v>
      </c>
      <c r="O1965">
        <v>7.7</v>
      </c>
      <c r="Q1965">
        <v>1</v>
      </c>
      <c r="R1965">
        <f t="shared" si="130"/>
        <v>9</v>
      </c>
      <c r="S1965">
        <f t="shared" si="131"/>
        <v>9</v>
      </c>
      <c r="T1965">
        <f t="shared" si="132"/>
        <v>18</v>
      </c>
      <c r="U1965" t="s">
        <v>1512</v>
      </c>
      <c r="V1965" t="s">
        <v>1481</v>
      </c>
      <c r="W1965" t="s">
        <v>1479</v>
      </c>
      <c r="X1965" t="s">
        <v>1468</v>
      </c>
      <c r="Z1965" t="str" cm="1">
        <f t="array" ref="Z1965">IF(ISBLANK(AK1965),_xlfn.LET(
    _xlpm.nameBeforeSlash, IF(ISNUMBER(SEARCH("/", Y1965)), LEFT(Y1965, SEARCH("/", Y1965)-1), Y1965),
    _xlpm.matchRow, IFERROR(MATCH(_xlpm.nameBeforeSlash, AA:AA, 0), ""),
    _xlpm.difference, IF(_xlpm.matchRow="", "", ABS((R1965 + S1965)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),IF(ISBLANK(Y1965),"","Hidden"))</f>
        <v/>
      </c>
      <c r="AA1965" t="s">
        <v>2585</v>
      </c>
      <c r="AC1965" t="s">
        <v>1089</v>
      </c>
      <c r="AD1965" t="str">
        <f>_xlfn.XLOOKUP(AC1965,moves!A:A,moves!B:B)</f>
        <v>flying</v>
      </c>
      <c r="AE1965">
        <f>_xlfn.XLOOKUP(AC1965,moves!A:A,moves!D:D)</f>
        <v>7</v>
      </c>
      <c r="AF1965" t="str">
        <f>_xlfn.XLOOKUP(AC1965,moves!A:A,moves!E:E)</f>
        <v>If the user is attacked before the end of the DELAY: Inflict the Burned status on the attacker.</v>
      </c>
      <c r="AG1965">
        <v>0</v>
      </c>
      <c r="AH1965">
        <v>0</v>
      </c>
      <c r="AI1965">
        <f t="shared" si="133"/>
        <v>0</v>
      </c>
      <c r="AJ1965" t="s">
        <v>525</v>
      </c>
      <c r="AL1965">
        <v>0</v>
      </c>
      <c r="AM1965" cm="1">
        <f t="array" ref="AM1965">IF(AL1965=1,1,
   IF(ISTEXT(AK1965),1,
   IF(AO1965&gt;1,AM1964,
   IF(AI1965=1,
      IF(SUMPRODUCT((LEN($Y$2:$Y$4096)-LEN(SUBSTITUTE($Y$2:$Y$4096,AA1965,"")))/LEN(AA1965))&gt;0,2,1),
      IF(
         SUMPRODUCT((LEN($Y$2:$Y$4096)-LEN(SUBSTITUTE($Y$2:$Y$4096,AA1965,"")))/LEN(AA1965))
         - SUMPRODUCT((LEN($Y$2:$Y$4096)-LEN(SUBSTITUTE($Y$2:$Y$4096,"Alolan "&amp;AA1965,"")))/LEN("Alolan "&amp;AA1965))
         - SUMPRODUCT((LEN($Y$2:$Y$4096)-LEN(SUBSTITUTE($Y$2:$Y$4096,"Galarian "&amp;AA1965,"")))/LEN("Galarian "&amp;AA1965))
         - SUMPRODUCT((LEN($Y$2:$Y$4096)-LEN(SUBSTITUTE($Y$2:$Y$4096,"Hisuian "&amp;AA1965,"")))/LEN("Hisuian "&amp;AA1965))
         - SUMPRODUCT((LEN($Y$2:$Y$4096)-LEN(SUBSTITUTE($Y$2:$Y$4096,"Paldean "&amp;AA1965,"")))/LEN("Paldean "&amp;AA1965))
      &gt;0,2,1)
   ))))</f>
        <v>2</v>
      </c>
      <c r="AN1965">
        <v>0</v>
      </c>
      <c r="AO1965">
        <v>0</v>
      </c>
    </row>
    <row r="1966" spans="1:41" x14ac:dyDescent="0.25">
      <c r="A1966" t="s">
        <v>4542</v>
      </c>
      <c r="B1966" t="s">
        <v>2585</v>
      </c>
      <c r="C1966" t="s">
        <v>1512</v>
      </c>
      <c r="D1966" t="s">
        <v>1481</v>
      </c>
      <c r="E1966">
        <v>80</v>
      </c>
      <c r="F1966">
        <v>120</v>
      </c>
      <c r="G1966">
        <v>75</v>
      </c>
      <c r="H1966">
        <v>75</v>
      </c>
      <c r="I1966">
        <v>75</v>
      </c>
      <c r="J1966">
        <v>60</v>
      </c>
      <c r="K1966" t="s">
        <v>2586</v>
      </c>
      <c r="L1966" t="s">
        <v>247</v>
      </c>
      <c r="M1966" t="s">
        <v>251</v>
      </c>
      <c r="N1966">
        <v>9.15</v>
      </c>
      <c r="O1966">
        <v>7.7</v>
      </c>
      <c r="Q1966">
        <v>1</v>
      </c>
      <c r="R1966">
        <f t="shared" si="130"/>
        <v>9</v>
      </c>
      <c r="S1966">
        <f t="shared" si="131"/>
        <v>9</v>
      </c>
      <c r="T1966">
        <f t="shared" si="132"/>
        <v>18</v>
      </c>
      <c r="U1966" t="s">
        <v>1512</v>
      </c>
      <c r="V1966" t="s">
        <v>1481</v>
      </c>
      <c r="W1966" t="s">
        <v>1479</v>
      </c>
      <c r="X1966" t="s">
        <v>1468</v>
      </c>
      <c r="Z1966" t="str" cm="1">
        <f t="array" ref="Z1966">IF(ISBLANK(AK1966),_xlfn.LET(
    _xlpm.nameBeforeSlash, IF(ISNUMBER(SEARCH("/", Y1966)), LEFT(Y1966, SEARCH("/", Y1966)-1), Y1966),
    _xlpm.matchRow, IFERROR(MATCH(_xlpm.nameBeforeSlash, AA:AA, 0), ""),
    _xlpm.difference, IF(_xlpm.matchRow="", "", ABS((R1966 + S1966)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),IF(ISBLANK(Y1966),"","Hidden"))</f>
        <v/>
      </c>
      <c r="AA1966" t="s">
        <v>5807</v>
      </c>
      <c r="AC1966" t="s">
        <v>584</v>
      </c>
      <c r="AD1966" t="str">
        <f>_xlfn.XLOOKUP(AC1966,moves!A:A,moves!B:B)</f>
        <v>flying</v>
      </c>
      <c r="AE1966">
        <f>_xlfn.XLOOKUP(AC1966,moves!A:A,moves!D:D)</f>
        <v>5</v>
      </c>
      <c r="AF1966" t="str">
        <f>_xlfn.XLOOKUP(AC1966,moves!A:A,moves!E:E)</f>
        <v>Critical hits deal +2 damage. For each critical hit rolled: The user takes 2 damage.</v>
      </c>
      <c r="AG1966">
        <v>0</v>
      </c>
      <c r="AH1966">
        <v>0</v>
      </c>
      <c r="AI1966">
        <f t="shared" si="133"/>
        <v>1</v>
      </c>
      <c r="AJ1966" t="s">
        <v>525</v>
      </c>
      <c r="AL1966">
        <v>0</v>
      </c>
      <c r="AM1966" cm="1">
        <f t="array" ref="AM1966">IF(AL1966=1,1,
   IF(ISTEXT(AK1966),1,
   IF(AO1966&gt;1,AM1965,
   IF(AI1966=1,
      IF(SUMPRODUCT((LEN($Y$2:$Y$4096)-LEN(SUBSTITUTE($Y$2:$Y$4096,AA1966,"")))/LEN(AA1966))&gt;0,2,1),
      IF(
         SUMPRODUCT((LEN($Y$2:$Y$4096)-LEN(SUBSTITUTE($Y$2:$Y$4096,AA1966,"")))/LEN(AA1966))
         - SUMPRODUCT((LEN($Y$2:$Y$4096)-LEN(SUBSTITUTE($Y$2:$Y$4096,"Alolan "&amp;AA1966,"")))/LEN("Alolan "&amp;AA1966))
         - SUMPRODUCT((LEN($Y$2:$Y$4096)-LEN(SUBSTITUTE($Y$2:$Y$4096,"Galarian "&amp;AA1966,"")))/LEN("Galarian "&amp;AA1966))
         - SUMPRODUCT((LEN($Y$2:$Y$4096)-LEN(SUBSTITUTE($Y$2:$Y$4096,"Hisuian "&amp;AA1966,"")))/LEN("Hisuian "&amp;AA1966))
         - SUMPRODUCT((LEN($Y$2:$Y$4096)-LEN(SUBSTITUTE($Y$2:$Y$4096,"Paldean "&amp;AA1966,"")))/LEN("Paldean "&amp;AA1966))
      &gt;0,2,1)
   ))))</f>
        <v>2</v>
      </c>
      <c r="AN1966">
        <v>0</v>
      </c>
      <c r="AO1966">
        <v>0</v>
      </c>
    </row>
    <row r="1967" spans="1:41" x14ac:dyDescent="0.25">
      <c r="A1967">
        <v>734</v>
      </c>
      <c r="B1967" t="s">
        <v>2587</v>
      </c>
      <c r="C1967" t="s">
        <v>1512</v>
      </c>
      <c r="D1967"/>
      <c r="E1967">
        <v>48</v>
      </c>
      <c r="F1967">
        <v>70</v>
      </c>
      <c r="G1967">
        <v>30</v>
      </c>
      <c r="H1967">
        <v>30</v>
      </c>
      <c r="I1967">
        <v>30</v>
      </c>
      <c r="J1967">
        <v>45</v>
      </c>
      <c r="K1967" t="s">
        <v>2588</v>
      </c>
      <c r="L1967" t="s">
        <v>253</v>
      </c>
      <c r="M1967" t="s">
        <v>249</v>
      </c>
      <c r="N1967">
        <v>5.6</v>
      </c>
      <c r="O1967">
        <v>3.72</v>
      </c>
      <c r="R1967">
        <f t="shared" si="130"/>
        <v>6</v>
      </c>
      <c r="S1967">
        <f t="shared" si="131"/>
        <v>4</v>
      </c>
      <c r="T1967">
        <f t="shared" si="132"/>
        <v>10</v>
      </c>
      <c r="U1967" t="s">
        <v>1512</v>
      </c>
      <c r="V1967" t="s">
        <v>1471</v>
      </c>
      <c r="W1967" t="s">
        <v>1472</v>
      </c>
      <c r="X1967" t="s">
        <v>1521</v>
      </c>
      <c r="Y1967" t="s">
        <v>2589</v>
      </c>
      <c r="Z1967" cm="1">
        <f t="array" ref="Z1967">IF(ISBLANK(AK1967),_xlfn.LET(
    _xlpm.nameBeforeSlash, IF(ISNUMBER(SEARCH("/", Y1967)), LEFT(Y1967, SEARCH("/", Y1967)-1), Y1967),
    _xlpm.matchRow, IFERROR(MATCH(_xlpm.nameBeforeSlash, AA:AA, 0), ""),
    _xlpm.difference, IF(_xlpm.matchRow="", "", ABS((R1967 + S1967)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),IF(ISBLANK(Y1967),"","Hidden"))</f>
        <v>9</v>
      </c>
      <c r="AA1967" t="s">
        <v>2587</v>
      </c>
      <c r="AC1967" t="s">
        <v>1283</v>
      </c>
      <c r="AD1967" t="str">
        <f>_xlfn.XLOOKUP(AC1967,moves!A:A,moves!B:B)</f>
        <v>normal</v>
      </c>
      <c r="AE1967">
        <f>_xlfn.XLOOKUP(AC1967,moves!A:A,moves!D:D)</f>
        <v>0</v>
      </c>
      <c r="AF1967" t="str">
        <f>_xlfn.XLOOKUP(AC1967,moves!A:A,moves!E:E)</f>
        <v>Set the target's HP equal to half the target's base health, rounded down. This cannot heal the target.</v>
      </c>
      <c r="AG1967">
        <v>0</v>
      </c>
      <c r="AH1967">
        <v>0</v>
      </c>
      <c r="AI1967">
        <f t="shared" si="133"/>
        <v>0</v>
      </c>
      <c r="AJ1967" t="s">
        <v>523</v>
      </c>
      <c r="AL1967">
        <v>0</v>
      </c>
      <c r="AM1967" cm="1">
        <f t="array" ref="AM1967">IF(AL1967=1,1,
   IF(ISTEXT(AK1967),1,
   IF(AO1967&gt;1,AM1966,
   IF(AI1967=1,
      IF(SUMPRODUCT((LEN($Y$2:$Y$4096)-LEN(SUBSTITUTE($Y$2:$Y$4096,AA1967,"")))/LEN(AA1967))&gt;0,2,1),
      IF(
         SUMPRODUCT((LEN($Y$2:$Y$4096)-LEN(SUBSTITUTE($Y$2:$Y$4096,AA1967,"")))/LEN(AA1967))
         - SUMPRODUCT((LEN($Y$2:$Y$4096)-LEN(SUBSTITUTE($Y$2:$Y$4096,"Alolan "&amp;AA1967,"")))/LEN("Alolan "&amp;AA1967))
         - SUMPRODUCT((LEN($Y$2:$Y$4096)-LEN(SUBSTITUTE($Y$2:$Y$4096,"Galarian "&amp;AA1967,"")))/LEN("Galarian "&amp;AA1967))
         - SUMPRODUCT((LEN($Y$2:$Y$4096)-LEN(SUBSTITUTE($Y$2:$Y$4096,"Hisuian "&amp;AA1967,"")))/LEN("Hisuian "&amp;AA1967))
         - SUMPRODUCT((LEN($Y$2:$Y$4096)-LEN(SUBSTITUTE($Y$2:$Y$4096,"Paldean "&amp;AA1967,"")))/LEN("Paldean "&amp;AA1967))
      &gt;0,2,1)
   ))))</f>
        <v>1</v>
      </c>
      <c r="AN1967">
        <v>0</v>
      </c>
      <c r="AO1967">
        <v>0</v>
      </c>
    </row>
    <row r="1968" spans="1:41" x14ac:dyDescent="0.25">
      <c r="A1968" t="s">
        <v>4543</v>
      </c>
      <c r="B1968" t="s">
        <v>2587</v>
      </c>
      <c r="C1968" t="s">
        <v>1512</v>
      </c>
      <c r="D1968"/>
      <c r="E1968">
        <v>48</v>
      </c>
      <c r="F1968">
        <v>70</v>
      </c>
      <c r="G1968">
        <v>30</v>
      </c>
      <c r="H1968">
        <v>30</v>
      </c>
      <c r="I1968">
        <v>30</v>
      </c>
      <c r="J1968">
        <v>45</v>
      </c>
      <c r="K1968" t="s">
        <v>2588</v>
      </c>
      <c r="L1968" t="s">
        <v>253</v>
      </c>
      <c r="M1968" t="s">
        <v>249</v>
      </c>
      <c r="N1968">
        <v>5.6</v>
      </c>
      <c r="O1968">
        <v>3.72</v>
      </c>
      <c r="R1968">
        <f t="shared" si="130"/>
        <v>6</v>
      </c>
      <c r="S1968">
        <f t="shared" si="131"/>
        <v>4</v>
      </c>
      <c r="T1968">
        <f t="shared" si="132"/>
        <v>10</v>
      </c>
      <c r="U1968" t="s">
        <v>1512</v>
      </c>
      <c r="V1968" t="s">
        <v>1471</v>
      </c>
      <c r="W1968" t="s">
        <v>1472</v>
      </c>
      <c r="X1968" t="s">
        <v>1521</v>
      </c>
      <c r="Y1968" t="s">
        <v>5808</v>
      </c>
      <c r="Z1968" cm="1">
        <f t="array" ref="Z1968">IF(ISBLANK(AK1968),_xlfn.LET(
    _xlpm.nameBeforeSlash, IF(ISNUMBER(SEARCH("/", Y1968)), LEFT(Y1968, SEARCH("/", Y1968)-1), Y1968),
    _xlpm.matchRow, IFERROR(MATCH(_xlpm.nameBeforeSlash, AA:AA, 0), ""),
    _xlpm.difference, IF(_xlpm.matchRow="", "", ABS((R1968 + S1968)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),IF(ISBLANK(Y1968),"","Hidden"))</f>
        <v>9</v>
      </c>
      <c r="AA1968" t="s">
        <v>5809</v>
      </c>
      <c r="AC1968" t="s">
        <v>959</v>
      </c>
      <c r="AD1968" t="str">
        <f>_xlfn.XLOOKUP(AC1968,moves!A:A,moves!B:B)</f>
        <v>dark</v>
      </c>
      <c r="AE1968">
        <f>_xlfn.XLOOKUP(AC1968,moves!A:A,moves!D:D)</f>
        <v>2</v>
      </c>
      <c r="AF1968" t="str">
        <f>_xlfn.XLOOKUP(AC1968,moves!A:A,moves!E:E)</f>
        <v>For every 2 damage taken by the user when it was last attacked: Increase attack strength by 1.</v>
      </c>
      <c r="AG1968">
        <v>0</v>
      </c>
      <c r="AH1968">
        <v>0</v>
      </c>
      <c r="AI1968">
        <f t="shared" si="133"/>
        <v>1</v>
      </c>
      <c r="AJ1968" t="s">
        <v>523</v>
      </c>
      <c r="AL1968">
        <v>0</v>
      </c>
      <c r="AM1968" cm="1">
        <f t="array" ref="AM1968">IF(AL1968=1,1,
   IF(ISTEXT(AK1968),1,
   IF(AO1968&gt;1,AM1967,
   IF(AI1968=1,
      IF(SUMPRODUCT((LEN($Y$2:$Y$4096)-LEN(SUBSTITUTE($Y$2:$Y$4096,AA1968,"")))/LEN(AA1968))&gt;0,2,1),
      IF(
         SUMPRODUCT((LEN($Y$2:$Y$4096)-LEN(SUBSTITUTE($Y$2:$Y$4096,AA1968,"")))/LEN(AA1968))
         - SUMPRODUCT((LEN($Y$2:$Y$4096)-LEN(SUBSTITUTE($Y$2:$Y$4096,"Alolan "&amp;AA1968,"")))/LEN("Alolan "&amp;AA1968))
         - SUMPRODUCT((LEN($Y$2:$Y$4096)-LEN(SUBSTITUTE($Y$2:$Y$4096,"Galarian "&amp;AA1968,"")))/LEN("Galarian "&amp;AA1968))
         - SUMPRODUCT((LEN($Y$2:$Y$4096)-LEN(SUBSTITUTE($Y$2:$Y$4096,"Hisuian "&amp;AA1968,"")))/LEN("Hisuian "&amp;AA1968))
         - SUMPRODUCT((LEN($Y$2:$Y$4096)-LEN(SUBSTITUTE($Y$2:$Y$4096,"Paldean "&amp;AA1968,"")))/LEN("Paldean "&amp;AA1968))
      &gt;0,2,1)
   ))))</f>
        <v>1</v>
      </c>
      <c r="AN1968">
        <v>0</v>
      </c>
      <c r="AO1968">
        <v>0</v>
      </c>
    </row>
    <row r="1969" spans="1:41" x14ac:dyDescent="0.25">
      <c r="A1969">
        <v>735</v>
      </c>
      <c r="B1969" t="s">
        <v>2589</v>
      </c>
      <c r="C1969" t="s">
        <v>1512</v>
      </c>
      <c r="D1969"/>
      <c r="E1969">
        <v>88</v>
      </c>
      <c r="F1969">
        <v>110</v>
      </c>
      <c r="G1969">
        <v>60</v>
      </c>
      <c r="H1969">
        <v>55</v>
      </c>
      <c r="I1969">
        <v>60</v>
      </c>
      <c r="J1969">
        <v>45</v>
      </c>
      <c r="K1969" t="s">
        <v>2590</v>
      </c>
      <c r="L1969" t="s">
        <v>253</v>
      </c>
      <c r="M1969" t="s">
        <v>249</v>
      </c>
      <c r="N1969">
        <v>7.85</v>
      </c>
      <c r="O1969">
        <v>7.12</v>
      </c>
      <c r="R1969">
        <f t="shared" si="130"/>
        <v>8</v>
      </c>
      <c r="S1969">
        <f t="shared" si="131"/>
        <v>7</v>
      </c>
      <c r="T1969">
        <f t="shared" si="132"/>
        <v>15</v>
      </c>
      <c r="U1969" t="s">
        <v>1512</v>
      </c>
      <c r="V1969" t="s">
        <v>1471</v>
      </c>
      <c r="W1969" t="s">
        <v>1472</v>
      </c>
      <c r="X1969" t="s">
        <v>1521</v>
      </c>
      <c r="Z1969" t="str" cm="1">
        <f t="array" ref="Z1969">IF(ISBLANK(AK1969),_xlfn.LET(
    _xlpm.nameBeforeSlash, IF(ISNUMBER(SEARCH("/", Y1969)), LEFT(Y1969, SEARCH("/", Y1969)-1), Y1969),
    _xlpm.matchRow, IFERROR(MATCH(_xlpm.nameBeforeSlash, AA:AA, 0), ""),
    _xlpm.difference, IF(_xlpm.matchRow="", "", ABS((R1969 + S1969)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),IF(ISBLANK(Y1969),"","Hidden"))</f>
        <v/>
      </c>
      <c r="AA1969" t="s">
        <v>2589</v>
      </c>
      <c r="AC1969" t="s">
        <v>438</v>
      </c>
      <c r="AD1969" t="str">
        <f>_xlfn.XLOOKUP(AC1969,moves!A:A,moves!B:B)</f>
        <v>dark</v>
      </c>
      <c r="AE1969">
        <f>_xlfn.XLOOKUP(AC1969,moves!A:A,moves!D:D)</f>
        <v>4</v>
      </c>
      <c r="AF1969" t="str">
        <f>_xlfn.XLOOKUP(AC1969,moves!A:A,moves!E:E)</f>
        <v>When the target is next attacked: Add 1 regular hit to the roll.</v>
      </c>
      <c r="AG1969">
        <v>0</v>
      </c>
      <c r="AH1969">
        <v>0</v>
      </c>
      <c r="AI1969">
        <f t="shared" si="133"/>
        <v>0</v>
      </c>
      <c r="AJ1969" t="s">
        <v>524</v>
      </c>
      <c r="AL1969">
        <v>0</v>
      </c>
      <c r="AM1969" cm="1">
        <f t="array" ref="AM1969">IF(AL1969=1,1,
   IF(ISTEXT(AK1969),1,
   IF(AO1969&gt;1,AM1968,
   IF(AI1969=1,
      IF(SUMPRODUCT((LEN($Y$2:$Y$4096)-LEN(SUBSTITUTE($Y$2:$Y$4096,AA1969,"")))/LEN(AA1969))&gt;0,2,1),
      IF(
         SUMPRODUCT((LEN($Y$2:$Y$4096)-LEN(SUBSTITUTE($Y$2:$Y$4096,AA1969,"")))/LEN(AA1969))
         - SUMPRODUCT((LEN($Y$2:$Y$4096)-LEN(SUBSTITUTE($Y$2:$Y$4096,"Alolan "&amp;AA1969,"")))/LEN("Alolan "&amp;AA1969))
         - SUMPRODUCT((LEN($Y$2:$Y$4096)-LEN(SUBSTITUTE($Y$2:$Y$4096,"Galarian "&amp;AA1969,"")))/LEN("Galarian "&amp;AA1969))
         - SUMPRODUCT((LEN($Y$2:$Y$4096)-LEN(SUBSTITUTE($Y$2:$Y$4096,"Hisuian "&amp;AA1969,"")))/LEN("Hisuian "&amp;AA1969))
         - SUMPRODUCT((LEN($Y$2:$Y$4096)-LEN(SUBSTITUTE($Y$2:$Y$4096,"Paldean "&amp;AA1969,"")))/LEN("Paldean "&amp;AA1969))
      &gt;0,2,1)
   ))))</f>
        <v>2</v>
      </c>
      <c r="AN1969">
        <v>0</v>
      </c>
      <c r="AO1969">
        <v>0</v>
      </c>
    </row>
    <row r="1970" spans="1:41" x14ac:dyDescent="0.25">
      <c r="A1970" t="s">
        <v>4544</v>
      </c>
      <c r="B1970" t="s">
        <v>2589</v>
      </c>
      <c r="C1970" t="s">
        <v>1512</v>
      </c>
      <c r="D1970"/>
      <c r="E1970">
        <v>88</v>
      </c>
      <c r="F1970">
        <v>110</v>
      </c>
      <c r="G1970">
        <v>60</v>
      </c>
      <c r="H1970">
        <v>55</v>
      </c>
      <c r="I1970">
        <v>60</v>
      </c>
      <c r="J1970">
        <v>45</v>
      </c>
      <c r="K1970" t="s">
        <v>2590</v>
      </c>
      <c r="L1970" t="s">
        <v>253</v>
      </c>
      <c r="M1970" t="s">
        <v>249</v>
      </c>
      <c r="N1970">
        <v>7.85</v>
      </c>
      <c r="O1970">
        <v>7.12</v>
      </c>
      <c r="R1970">
        <f t="shared" si="130"/>
        <v>8</v>
      </c>
      <c r="S1970">
        <f t="shared" si="131"/>
        <v>7</v>
      </c>
      <c r="T1970">
        <f t="shared" si="132"/>
        <v>15</v>
      </c>
      <c r="U1970" t="s">
        <v>1512</v>
      </c>
      <c r="V1970" t="s">
        <v>1471</v>
      </c>
      <c r="W1970" t="s">
        <v>1472</v>
      </c>
      <c r="X1970" t="s">
        <v>1521</v>
      </c>
      <c r="Z1970" t="str" cm="1">
        <f t="array" ref="Z1970">IF(ISBLANK(AK1970),_xlfn.LET(
    _xlpm.nameBeforeSlash, IF(ISNUMBER(SEARCH("/", Y1970)), LEFT(Y1970, SEARCH("/", Y1970)-1), Y1970),
    _xlpm.matchRow, IFERROR(MATCH(_xlpm.nameBeforeSlash, AA:AA, 0), ""),
    _xlpm.difference, IF(_xlpm.matchRow="", "", ABS((R1970 + S1970)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),IF(ISBLANK(Y1970),"","Hidden"))</f>
        <v/>
      </c>
      <c r="AA1970" t="s">
        <v>5808</v>
      </c>
      <c r="AC1970" t="s">
        <v>445</v>
      </c>
      <c r="AD1970" t="str">
        <f>_xlfn.XLOOKUP(AC1970,moves!A:A,moves!B:B)</f>
        <v>normal</v>
      </c>
      <c r="AE1970">
        <f>_xlfn.XLOOKUP(AC1970,moves!A:A,moves!D:D)</f>
        <v>4</v>
      </c>
      <c r="AF1970" t="str">
        <f>_xlfn.XLOOKUP(AC1970,moves!A:A,moves!E:E)</f>
        <v>Critical hits deal +2 damage. For each critical hit rolled: The user takes 1 damage.</v>
      </c>
      <c r="AG1970">
        <v>0</v>
      </c>
      <c r="AH1970">
        <v>0</v>
      </c>
      <c r="AI1970">
        <f t="shared" si="133"/>
        <v>1</v>
      </c>
      <c r="AJ1970" t="s">
        <v>524</v>
      </c>
      <c r="AL1970">
        <v>0</v>
      </c>
      <c r="AM1970" cm="1">
        <f t="array" ref="AM1970">IF(AL1970=1,1,
   IF(ISTEXT(AK1970),1,
   IF(AO1970&gt;1,AM1969,
   IF(AI1970=1,
      IF(SUMPRODUCT((LEN($Y$2:$Y$4096)-LEN(SUBSTITUTE($Y$2:$Y$4096,AA1970,"")))/LEN(AA1970))&gt;0,2,1),
      IF(
         SUMPRODUCT((LEN($Y$2:$Y$4096)-LEN(SUBSTITUTE($Y$2:$Y$4096,AA1970,"")))/LEN(AA1970))
         - SUMPRODUCT((LEN($Y$2:$Y$4096)-LEN(SUBSTITUTE($Y$2:$Y$4096,"Alolan "&amp;AA1970,"")))/LEN("Alolan "&amp;AA1970))
         - SUMPRODUCT((LEN($Y$2:$Y$4096)-LEN(SUBSTITUTE($Y$2:$Y$4096,"Galarian "&amp;AA1970,"")))/LEN("Galarian "&amp;AA1970))
         - SUMPRODUCT((LEN($Y$2:$Y$4096)-LEN(SUBSTITUTE($Y$2:$Y$4096,"Hisuian "&amp;AA1970,"")))/LEN("Hisuian "&amp;AA1970))
         - SUMPRODUCT((LEN($Y$2:$Y$4096)-LEN(SUBSTITUTE($Y$2:$Y$4096,"Paldean "&amp;AA1970,"")))/LEN("Paldean "&amp;AA1970))
      &gt;0,2,1)
   ))))</f>
        <v>2</v>
      </c>
      <c r="AN1970">
        <v>0</v>
      </c>
      <c r="AO1970">
        <v>0</v>
      </c>
    </row>
    <row r="1971" spans="1:41" x14ac:dyDescent="0.25">
      <c r="A1971">
        <v>736</v>
      </c>
      <c r="B1971" t="s">
        <v>2591</v>
      </c>
      <c r="C1971" t="s">
        <v>1499</v>
      </c>
      <c r="D1971"/>
      <c r="E1971">
        <v>47</v>
      </c>
      <c r="F1971">
        <v>62</v>
      </c>
      <c r="G1971">
        <v>45</v>
      </c>
      <c r="H1971">
        <v>55</v>
      </c>
      <c r="I1971">
        <v>45</v>
      </c>
      <c r="J1971">
        <v>46</v>
      </c>
      <c r="K1971" t="s">
        <v>2592</v>
      </c>
      <c r="L1971" t="s">
        <v>247</v>
      </c>
      <c r="M1971" t="s">
        <v>249</v>
      </c>
      <c r="N1971">
        <v>5.49</v>
      </c>
      <c r="O1971">
        <v>4.58</v>
      </c>
      <c r="P1971">
        <v>-2</v>
      </c>
      <c r="R1971">
        <f t="shared" si="130"/>
        <v>3</v>
      </c>
      <c r="S1971">
        <f t="shared" si="131"/>
        <v>5</v>
      </c>
      <c r="T1971">
        <f t="shared" si="132"/>
        <v>8</v>
      </c>
      <c r="U1971" t="s">
        <v>1499</v>
      </c>
      <c r="V1971" t="s">
        <v>1521</v>
      </c>
      <c r="W1971" t="s">
        <v>1481</v>
      </c>
      <c r="X1971" t="s">
        <v>1468</v>
      </c>
      <c r="Y1971" t="s">
        <v>2593</v>
      </c>
      <c r="Z1971" cm="1">
        <f t="array" ref="Z1971">IF(ISBLANK(AK1971),_xlfn.LET(
    _xlpm.nameBeforeSlash, IF(ISNUMBER(SEARCH("/", Y1971)), LEFT(Y1971, SEARCH("/", Y1971)-1), Y1971),
    _xlpm.matchRow, IFERROR(MATCH(_xlpm.nameBeforeSlash, AA:AA, 0), ""),
    _xlpm.difference, IF(_xlpm.matchRow="", "", ABS((R1971 + S1971)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),IF(ISBLANK(Y1971),"","Hidden"))</f>
        <v>9</v>
      </c>
      <c r="AA1971" t="s">
        <v>2591</v>
      </c>
      <c r="AC1971" t="s">
        <v>448</v>
      </c>
      <c r="AD1971" t="str">
        <f>_xlfn.XLOOKUP(AC1971,moves!A:A,moves!B:B)</f>
        <v>bug</v>
      </c>
      <c r="AE1971">
        <f>_xlfn.XLOOKUP(AC1971,moves!A:A,moves!D:D)</f>
        <v>3</v>
      </c>
      <c r="AF1971" t="str">
        <f>_xlfn.XLOOKUP(AC1971,moves!A:A,moves!E:E)</f>
        <v>Consume an Apricorn from the bag of the target. The target decides which one.</v>
      </c>
      <c r="AG1971">
        <v>1</v>
      </c>
      <c r="AH1971">
        <v>0</v>
      </c>
      <c r="AI1971">
        <f t="shared" si="133"/>
        <v>0</v>
      </c>
      <c r="AJ1971" t="s">
        <v>870</v>
      </c>
      <c r="AL1971">
        <v>0</v>
      </c>
      <c r="AM1971" cm="1">
        <f t="array" ref="AM1971">IF(AL1971=1,1,
   IF(ISTEXT(AK1971),1,
   IF(AO1971&gt;1,AM1970,
   IF(AI1971=1,
      IF(SUMPRODUCT((LEN($Y$2:$Y$4096)-LEN(SUBSTITUTE($Y$2:$Y$4096,AA1971,"")))/LEN(AA1971))&gt;0,2,1),
      IF(
         SUMPRODUCT((LEN($Y$2:$Y$4096)-LEN(SUBSTITUTE($Y$2:$Y$4096,AA1971,"")))/LEN(AA1971))
         - SUMPRODUCT((LEN($Y$2:$Y$4096)-LEN(SUBSTITUTE($Y$2:$Y$4096,"Alolan "&amp;AA1971,"")))/LEN("Alolan "&amp;AA1971))
         - SUMPRODUCT((LEN($Y$2:$Y$4096)-LEN(SUBSTITUTE($Y$2:$Y$4096,"Galarian "&amp;AA1971,"")))/LEN("Galarian "&amp;AA1971))
         - SUMPRODUCT((LEN($Y$2:$Y$4096)-LEN(SUBSTITUTE($Y$2:$Y$4096,"Hisuian "&amp;AA1971,"")))/LEN("Hisuian "&amp;AA1971))
         - SUMPRODUCT((LEN($Y$2:$Y$4096)-LEN(SUBSTITUTE($Y$2:$Y$4096,"Paldean "&amp;AA1971,"")))/LEN("Paldean "&amp;AA1971))
      &gt;0,2,1)
   ))))</f>
        <v>1</v>
      </c>
      <c r="AN1971">
        <v>0</v>
      </c>
      <c r="AO1971">
        <v>0</v>
      </c>
    </row>
    <row r="1972" spans="1:41" x14ac:dyDescent="0.25">
      <c r="A1972" t="s">
        <v>4545</v>
      </c>
      <c r="B1972" t="s">
        <v>2591</v>
      </c>
      <c r="C1972" t="s">
        <v>1499</v>
      </c>
      <c r="D1972"/>
      <c r="E1972">
        <v>47</v>
      </c>
      <c r="F1972">
        <v>62</v>
      </c>
      <c r="G1972">
        <v>45</v>
      </c>
      <c r="H1972">
        <v>55</v>
      </c>
      <c r="I1972">
        <v>45</v>
      </c>
      <c r="J1972">
        <v>46</v>
      </c>
      <c r="K1972" t="s">
        <v>2592</v>
      </c>
      <c r="L1972" t="s">
        <v>247</v>
      </c>
      <c r="M1972" t="s">
        <v>249</v>
      </c>
      <c r="N1972">
        <v>5.49</v>
      </c>
      <c r="O1972">
        <v>4.58</v>
      </c>
      <c r="P1972">
        <v>-2</v>
      </c>
      <c r="R1972">
        <f t="shared" si="130"/>
        <v>3</v>
      </c>
      <c r="S1972">
        <f t="shared" si="131"/>
        <v>5</v>
      </c>
      <c r="T1972">
        <f t="shared" si="132"/>
        <v>8</v>
      </c>
      <c r="U1972" t="s">
        <v>1499</v>
      </c>
      <c r="V1972" t="s">
        <v>1521</v>
      </c>
      <c r="W1972" t="s">
        <v>1481</v>
      </c>
      <c r="X1972" t="s">
        <v>1468</v>
      </c>
      <c r="Y1972" t="s">
        <v>5810</v>
      </c>
      <c r="Z1972" cm="1">
        <f t="array" ref="Z1972">IF(ISBLANK(AK1972),_xlfn.LET(
    _xlpm.nameBeforeSlash, IF(ISNUMBER(SEARCH("/", Y1972)), LEFT(Y1972, SEARCH("/", Y1972)-1), Y1972),
    _xlpm.matchRow, IFERROR(MATCH(_xlpm.nameBeforeSlash, AA:AA, 0), ""),
    _xlpm.difference, IF(_xlpm.matchRow="", "", ABS((R1972 + S1972)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),IF(ISBLANK(Y1972),"","Hidden"))</f>
        <v>9</v>
      </c>
      <c r="AA1972" t="s">
        <v>5811</v>
      </c>
      <c r="AC1972" t="s">
        <v>930</v>
      </c>
      <c r="AD1972" t="str">
        <f>_xlfn.XLOOKUP(AC1972,moves!A:A,moves!B:B)</f>
        <v>bug</v>
      </c>
      <c r="AE1972">
        <f>_xlfn.XLOOKUP(AC1972,moves!A:A,moves!D:D)</f>
        <v>1</v>
      </c>
      <c r="AF1972" t="str">
        <f>_xlfn.XLOOKUP(AC1972,moves!A:A,moves!E:E)</f>
        <v>Change the Web Hazardous Terrain Token to Sticky Web on the opposing side of the arena.</v>
      </c>
      <c r="AG1972">
        <v>1</v>
      </c>
      <c r="AH1972">
        <v>0</v>
      </c>
      <c r="AI1972">
        <f t="shared" si="133"/>
        <v>1</v>
      </c>
      <c r="AJ1972" t="s">
        <v>523</v>
      </c>
      <c r="AL1972">
        <v>0</v>
      </c>
      <c r="AM1972" cm="1">
        <f t="array" ref="AM1972">IF(AL1972=1,1,
   IF(ISTEXT(AK1972),1,
   IF(AO1972&gt;1,AM1971,
   IF(AI1972=1,
      IF(SUMPRODUCT((LEN($Y$2:$Y$4096)-LEN(SUBSTITUTE($Y$2:$Y$4096,AA1972,"")))/LEN(AA1972))&gt;0,2,1),
      IF(
         SUMPRODUCT((LEN($Y$2:$Y$4096)-LEN(SUBSTITUTE($Y$2:$Y$4096,AA1972,"")))/LEN(AA1972))
         - SUMPRODUCT((LEN($Y$2:$Y$4096)-LEN(SUBSTITUTE($Y$2:$Y$4096,"Alolan "&amp;AA1972,"")))/LEN("Alolan "&amp;AA1972))
         - SUMPRODUCT((LEN($Y$2:$Y$4096)-LEN(SUBSTITUTE($Y$2:$Y$4096,"Galarian "&amp;AA1972,"")))/LEN("Galarian "&amp;AA1972))
         - SUMPRODUCT((LEN($Y$2:$Y$4096)-LEN(SUBSTITUTE($Y$2:$Y$4096,"Hisuian "&amp;AA1972,"")))/LEN("Hisuian "&amp;AA1972))
         - SUMPRODUCT((LEN($Y$2:$Y$4096)-LEN(SUBSTITUTE($Y$2:$Y$4096,"Paldean "&amp;AA1972,"")))/LEN("Paldean "&amp;AA1972))
      &gt;0,2,1)
   ))))</f>
        <v>1</v>
      </c>
      <c r="AN1972">
        <v>0</v>
      </c>
      <c r="AO1972">
        <v>0</v>
      </c>
    </row>
    <row r="1973" spans="1:41" x14ac:dyDescent="0.25">
      <c r="A1973">
        <v>737</v>
      </c>
      <c r="B1973" t="s">
        <v>2593</v>
      </c>
      <c r="C1973" t="s">
        <v>1499</v>
      </c>
      <c r="D1973" t="s">
        <v>1521</v>
      </c>
      <c r="E1973">
        <v>57</v>
      </c>
      <c r="F1973">
        <v>82</v>
      </c>
      <c r="G1973">
        <v>95</v>
      </c>
      <c r="H1973">
        <v>55</v>
      </c>
      <c r="I1973">
        <v>75</v>
      </c>
      <c r="J1973">
        <v>36</v>
      </c>
      <c r="K1973" t="s">
        <v>2594</v>
      </c>
      <c r="L1973" t="s">
        <v>247</v>
      </c>
      <c r="M1973" t="s">
        <v>249</v>
      </c>
      <c r="N1973">
        <v>6.09</v>
      </c>
      <c r="O1973">
        <v>7.38</v>
      </c>
      <c r="P1973">
        <v>-1</v>
      </c>
      <c r="Q1973">
        <v>1</v>
      </c>
      <c r="R1973">
        <f t="shared" si="130"/>
        <v>5</v>
      </c>
      <c r="S1973">
        <f t="shared" si="131"/>
        <v>8</v>
      </c>
      <c r="T1973">
        <f t="shared" si="132"/>
        <v>13</v>
      </c>
      <c r="U1973" t="s">
        <v>1499</v>
      </c>
      <c r="V1973" t="s">
        <v>1521</v>
      </c>
      <c r="W1973" t="s">
        <v>1481</v>
      </c>
      <c r="X1973" t="s">
        <v>1468</v>
      </c>
      <c r="Y1973" t="s">
        <v>2595</v>
      </c>
      <c r="Z1973" cm="1">
        <f t="array" ref="Z1973">IF(ISBLANK(AK1973),_xlfn.LET(
    _xlpm.nameBeforeSlash, IF(ISNUMBER(SEARCH("/", Y1973)), LEFT(Y1973, SEARCH("/", Y1973)-1), Y1973),
    _xlpm.matchRow, IFERROR(MATCH(_xlpm.nameBeforeSlash, AA:AA, 0), ""),
    _xlpm.difference, IF(_xlpm.matchRow="", "", ABS((R1973 + S1973)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),IF(ISBLANK(Y1973),"","Hidden"))</f>
        <v>13</v>
      </c>
      <c r="AA1973" t="s">
        <v>2593</v>
      </c>
      <c r="AC1973" t="s">
        <v>728</v>
      </c>
      <c r="AD1973" t="str">
        <f>_xlfn.XLOOKUP(AC1973,moves!A:A,moves!B:B)</f>
        <v>electric</v>
      </c>
      <c r="AE1973">
        <f>_xlfn.XLOOKUP(AC1973,moves!A:A,moves!D:D)</f>
        <v>1</v>
      </c>
      <c r="AF1973" t="str">
        <f>_xlfn.XLOOKUP(AC1973,moves!A:A,moves!E:E)</f>
        <v>When the target is next attacked: Add 1 critical hit to the roll.</v>
      </c>
      <c r="AG1973">
        <v>0</v>
      </c>
      <c r="AH1973">
        <v>0</v>
      </c>
      <c r="AI1973">
        <f t="shared" si="133"/>
        <v>0</v>
      </c>
      <c r="AJ1973" t="s">
        <v>524</v>
      </c>
      <c r="AL1973">
        <v>0</v>
      </c>
      <c r="AM1973" cm="1">
        <f t="array" ref="AM1973">IF(AL1973=1,1,
   IF(ISTEXT(AK1973),1,
   IF(AO1973&gt;1,AM1972,
   IF(AI1973=1,
      IF(SUMPRODUCT((LEN($Y$2:$Y$4096)-LEN(SUBSTITUTE($Y$2:$Y$4096,AA1973,"")))/LEN(AA1973))&gt;0,2,1),
      IF(
         SUMPRODUCT((LEN($Y$2:$Y$4096)-LEN(SUBSTITUTE($Y$2:$Y$4096,AA1973,"")))/LEN(AA1973))
         - SUMPRODUCT((LEN($Y$2:$Y$4096)-LEN(SUBSTITUTE($Y$2:$Y$4096,"Alolan "&amp;AA1973,"")))/LEN("Alolan "&amp;AA1973))
         - SUMPRODUCT((LEN($Y$2:$Y$4096)-LEN(SUBSTITUTE($Y$2:$Y$4096,"Galarian "&amp;AA1973,"")))/LEN("Galarian "&amp;AA1973))
         - SUMPRODUCT((LEN($Y$2:$Y$4096)-LEN(SUBSTITUTE($Y$2:$Y$4096,"Hisuian "&amp;AA1973,"")))/LEN("Hisuian "&amp;AA1973))
         - SUMPRODUCT((LEN($Y$2:$Y$4096)-LEN(SUBSTITUTE($Y$2:$Y$4096,"Paldean "&amp;AA1973,"")))/LEN("Paldean "&amp;AA1973))
      &gt;0,2,1)
   ))))</f>
        <v>2</v>
      </c>
      <c r="AN1973">
        <v>0</v>
      </c>
      <c r="AO1973">
        <v>0</v>
      </c>
    </row>
    <row r="1974" spans="1:41" x14ac:dyDescent="0.25">
      <c r="A1974" t="s">
        <v>4546</v>
      </c>
      <c r="B1974" t="s">
        <v>2593</v>
      </c>
      <c r="C1974" t="s">
        <v>1499</v>
      </c>
      <c r="D1974" t="s">
        <v>1521</v>
      </c>
      <c r="E1974">
        <v>57</v>
      </c>
      <c r="F1974">
        <v>82</v>
      </c>
      <c r="G1974">
        <v>95</v>
      </c>
      <c r="H1974">
        <v>55</v>
      </c>
      <c r="I1974">
        <v>75</v>
      </c>
      <c r="J1974">
        <v>36</v>
      </c>
      <c r="K1974" t="s">
        <v>2594</v>
      </c>
      <c r="L1974" t="s">
        <v>247</v>
      </c>
      <c r="M1974" t="s">
        <v>249</v>
      </c>
      <c r="N1974">
        <v>6.09</v>
      </c>
      <c r="O1974">
        <v>7.38</v>
      </c>
      <c r="P1974">
        <v>-1</v>
      </c>
      <c r="Q1974">
        <v>1</v>
      </c>
      <c r="R1974">
        <f t="shared" si="130"/>
        <v>5</v>
      </c>
      <c r="S1974">
        <f t="shared" si="131"/>
        <v>8</v>
      </c>
      <c r="T1974">
        <f t="shared" si="132"/>
        <v>13</v>
      </c>
      <c r="U1974" t="s">
        <v>1499</v>
      </c>
      <c r="V1974" t="s">
        <v>1521</v>
      </c>
      <c r="W1974" t="s">
        <v>1481</v>
      </c>
      <c r="X1974" t="s">
        <v>1468</v>
      </c>
      <c r="Y1974" t="s">
        <v>5812</v>
      </c>
      <c r="Z1974" cm="1">
        <f t="array" ref="Z1974">IF(ISBLANK(AK1974),_xlfn.LET(
    _xlpm.nameBeforeSlash, IF(ISNUMBER(SEARCH("/", Y1974)), LEFT(Y1974, SEARCH("/", Y1974)-1), Y1974),
    _xlpm.matchRow, IFERROR(MATCH(_xlpm.nameBeforeSlash, AA:AA, 0), ""),
    _xlpm.difference, IF(_xlpm.matchRow="", "", ABS((R1974 + S1974)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),IF(ISBLANK(Y1974),"","Hidden"))</f>
        <v>13</v>
      </c>
      <c r="AA1974" t="s">
        <v>5810</v>
      </c>
      <c r="AC1974" t="s">
        <v>1006</v>
      </c>
      <c r="AD1974" t="str">
        <f>_xlfn.XLOOKUP(AC1974,moves!A:A,moves!B:B)</f>
        <v>electric</v>
      </c>
      <c r="AE1974">
        <f>_xlfn.XLOOKUP(AC1974,moves!A:A,moves!D:D)</f>
        <v>3</v>
      </c>
      <c r="AF1974" t="str">
        <f>_xlfn.XLOOKUP(AC1974,moves!A:A,moves!E:E)</f>
        <v>If any status symbols are rolled: Inflict the Paralyzed status on the target.</v>
      </c>
      <c r="AG1974">
        <v>0</v>
      </c>
      <c r="AH1974">
        <v>0</v>
      </c>
      <c r="AI1974">
        <f t="shared" si="133"/>
        <v>1</v>
      </c>
      <c r="AJ1974" t="s">
        <v>524</v>
      </c>
      <c r="AL1974">
        <v>0</v>
      </c>
      <c r="AM1974" cm="1">
        <f t="array" ref="AM1974">IF(AL1974=1,1,
   IF(ISTEXT(AK1974),1,
   IF(AO1974&gt;1,AM1973,
   IF(AI1974=1,
      IF(SUMPRODUCT((LEN($Y$2:$Y$4096)-LEN(SUBSTITUTE($Y$2:$Y$4096,AA1974,"")))/LEN(AA1974))&gt;0,2,1),
      IF(
         SUMPRODUCT((LEN($Y$2:$Y$4096)-LEN(SUBSTITUTE($Y$2:$Y$4096,AA1974,"")))/LEN(AA1974))
         - SUMPRODUCT((LEN($Y$2:$Y$4096)-LEN(SUBSTITUTE($Y$2:$Y$4096,"Alolan "&amp;AA1974,"")))/LEN("Alolan "&amp;AA1974))
         - SUMPRODUCT((LEN($Y$2:$Y$4096)-LEN(SUBSTITUTE($Y$2:$Y$4096,"Galarian "&amp;AA1974,"")))/LEN("Galarian "&amp;AA1974))
         - SUMPRODUCT((LEN($Y$2:$Y$4096)-LEN(SUBSTITUTE($Y$2:$Y$4096,"Hisuian "&amp;AA1974,"")))/LEN("Hisuian "&amp;AA1974))
         - SUMPRODUCT((LEN($Y$2:$Y$4096)-LEN(SUBSTITUTE($Y$2:$Y$4096,"Paldean "&amp;AA1974,"")))/LEN("Paldean "&amp;AA1974))
      &gt;0,2,1)
   ))))</f>
        <v>2</v>
      </c>
      <c r="AN1974">
        <v>0</v>
      </c>
      <c r="AO1974">
        <v>0</v>
      </c>
    </row>
    <row r="1975" spans="1:41" x14ac:dyDescent="0.25">
      <c r="A1975">
        <v>738</v>
      </c>
      <c r="B1975" t="s">
        <v>2595</v>
      </c>
      <c r="C1975" t="s">
        <v>1499</v>
      </c>
      <c r="D1975" t="s">
        <v>1521</v>
      </c>
      <c r="E1975">
        <v>77</v>
      </c>
      <c r="F1975">
        <v>70</v>
      </c>
      <c r="G1975">
        <v>90</v>
      </c>
      <c r="H1975">
        <v>145</v>
      </c>
      <c r="I1975">
        <v>75</v>
      </c>
      <c r="J1975">
        <v>43</v>
      </c>
      <c r="K1975" t="s">
        <v>1719</v>
      </c>
      <c r="L1975" t="s">
        <v>247</v>
      </c>
      <c r="M1975" t="s">
        <v>249</v>
      </c>
      <c r="N1975">
        <v>9.67</v>
      </c>
      <c r="O1975">
        <v>8.0299999999999994</v>
      </c>
      <c r="P1975">
        <v>-2</v>
      </c>
      <c r="Q1975">
        <v>2</v>
      </c>
      <c r="R1975">
        <f t="shared" si="130"/>
        <v>8</v>
      </c>
      <c r="S1975">
        <f t="shared" si="131"/>
        <v>10</v>
      </c>
      <c r="T1975">
        <f t="shared" si="132"/>
        <v>18</v>
      </c>
      <c r="U1975" t="s">
        <v>1499</v>
      </c>
      <c r="V1975" t="s">
        <v>1521</v>
      </c>
      <c r="W1975" t="s">
        <v>1481</v>
      </c>
      <c r="X1975" t="s">
        <v>1468</v>
      </c>
      <c r="Z1975" t="str" cm="1">
        <f t="array" ref="Z1975">IF(ISBLANK(AK1975),_xlfn.LET(
    _xlpm.nameBeforeSlash, IF(ISNUMBER(SEARCH("/", Y1975)), LEFT(Y1975, SEARCH("/", Y1975)-1), Y1975),
    _xlpm.matchRow, IFERROR(MATCH(_xlpm.nameBeforeSlash, AA:AA, 0), ""),
    _xlpm.difference, IF(_xlpm.matchRow="", "", ABS((R1975 + S1975)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),IF(ISBLANK(Y1975),"","Hidden"))</f>
        <v/>
      </c>
      <c r="AA1975" t="s">
        <v>2595</v>
      </c>
      <c r="AC1975" t="s">
        <v>496</v>
      </c>
      <c r="AD1975" t="str">
        <f>_xlfn.XLOOKUP(AC1975,moves!A:A,moves!B:B)</f>
        <v>electric</v>
      </c>
      <c r="AE1975">
        <f>_xlfn.XLOOKUP(AC1975,moves!A:A,moves!D:D)</f>
        <v>6</v>
      </c>
      <c r="AF1975" t="str">
        <f>_xlfn.XLOOKUP(AC1975,moves!A:A,moves!E:E)</f>
        <v>Inflict the Paralyzed status on the target. Status symbols deal -1 damage.</v>
      </c>
      <c r="AG1975">
        <v>0</v>
      </c>
      <c r="AH1975">
        <v>0</v>
      </c>
      <c r="AI1975">
        <f t="shared" si="133"/>
        <v>0</v>
      </c>
      <c r="AJ1975" t="s">
        <v>525</v>
      </c>
      <c r="AL1975">
        <v>0</v>
      </c>
      <c r="AM1975" cm="1">
        <f t="array" ref="AM1975">IF(AL1975=1,1,
   IF(ISTEXT(AK1975),1,
   IF(AO1975&gt;1,AM1974,
   IF(AI1975=1,
      IF(SUMPRODUCT((LEN($Y$2:$Y$4096)-LEN(SUBSTITUTE($Y$2:$Y$4096,AA1975,"")))/LEN(AA1975))&gt;0,2,1),
      IF(
         SUMPRODUCT((LEN($Y$2:$Y$4096)-LEN(SUBSTITUTE($Y$2:$Y$4096,AA1975,"")))/LEN(AA1975))
         - SUMPRODUCT((LEN($Y$2:$Y$4096)-LEN(SUBSTITUTE($Y$2:$Y$4096,"Alolan "&amp;AA1975,"")))/LEN("Alolan "&amp;AA1975))
         - SUMPRODUCT((LEN($Y$2:$Y$4096)-LEN(SUBSTITUTE($Y$2:$Y$4096,"Galarian "&amp;AA1975,"")))/LEN("Galarian "&amp;AA1975))
         - SUMPRODUCT((LEN($Y$2:$Y$4096)-LEN(SUBSTITUTE($Y$2:$Y$4096,"Hisuian "&amp;AA1975,"")))/LEN("Hisuian "&amp;AA1975))
         - SUMPRODUCT((LEN($Y$2:$Y$4096)-LEN(SUBSTITUTE($Y$2:$Y$4096,"Paldean "&amp;AA1975,"")))/LEN("Paldean "&amp;AA1975))
      &gt;0,2,1)
   ))))</f>
        <v>2</v>
      </c>
      <c r="AN1975">
        <v>0</v>
      </c>
      <c r="AO1975">
        <v>0</v>
      </c>
    </row>
    <row r="1976" spans="1:41" x14ac:dyDescent="0.25">
      <c r="A1976" t="s">
        <v>4547</v>
      </c>
      <c r="B1976" t="s">
        <v>2595</v>
      </c>
      <c r="C1976" t="s">
        <v>1499</v>
      </c>
      <c r="D1976" t="s">
        <v>1521</v>
      </c>
      <c r="E1976">
        <v>77</v>
      </c>
      <c r="F1976">
        <v>70</v>
      </c>
      <c r="G1976">
        <v>90</v>
      </c>
      <c r="H1976">
        <v>145</v>
      </c>
      <c r="I1976">
        <v>75</v>
      </c>
      <c r="J1976">
        <v>43</v>
      </c>
      <c r="K1976" t="s">
        <v>1719</v>
      </c>
      <c r="L1976" t="s">
        <v>247</v>
      </c>
      <c r="M1976" t="s">
        <v>249</v>
      </c>
      <c r="N1976">
        <v>9.67</v>
      </c>
      <c r="O1976">
        <v>8.0299999999999994</v>
      </c>
      <c r="P1976">
        <v>-2</v>
      </c>
      <c r="Q1976">
        <v>2</v>
      </c>
      <c r="R1976">
        <f t="shared" si="130"/>
        <v>8</v>
      </c>
      <c r="S1976">
        <f t="shared" si="131"/>
        <v>10</v>
      </c>
      <c r="T1976">
        <f t="shared" si="132"/>
        <v>18</v>
      </c>
      <c r="U1976" t="s">
        <v>1499</v>
      </c>
      <c r="V1976" t="s">
        <v>1521</v>
      </c>
      <c r="W1976" t="s">
        <v>1481</v>
      </c>
      <c r="X1976" t="s">
        <v>1468</v>
      </c>
      <c r="Z1976" t="str" cm="1">
        <f t="array" ref="Z1976">IF(ISBLANK(AK1976),_xlfn.LET(
    _xlpm.nameBeforeSlash, IF(ISNUMBER(SEARCH("/", Y1976)), LEFT(Y1976, SEARCH("/", Y1976)-1), Y1976),
    _xlpm.matchRow, IFERROR(MATCH(_xlpm.nameBeforeSlash, AA:AA, 0), ""),
    _xlpm.difference, IF(_xlpm.matchRow="", "", ABS((R1976 + S1976)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),IF(ISBLANK(Y1976),"","Hidden"))</f>
        <v/>
      </c>
      <c r="AA1976" t="s">
        <v>5812</v>
      </c>
      <c r="AC1976" t="s">
        <v>990</v>
      </c>
      <c r="AD1976" t="str">
        <f>_xlfn.XLOOKUP(AC1976,moves!A:A,moves!B:B)</f>
        <v>electric</v>
      </c>
      <c r="AE1976">
        <f>_xlfn.XLOOKUP(AC1976,moves!A:A,moves!D:D)</f>
        <v>4</v>
      </c>
      <c r="AF1976" t="str">
        <f>_xlfn.XLOOKUP(AC1976,moves!A:A,moves!E:E)</f>
        <v xml:space="preserve"> </v>
      </c>
      <c r="AG1976">
        <v>0</v>
      </c>
      <c r="AH1976">
        <v>0</v>
      </c>
      <c r="AI1976">
        <f t="shared" si="133"/>
        <v>1</v>
      </c>
      <c r="AJ1976" t="s">
        <v>525</v>
      </c>
      <c r="AL1976">
        <v>0</v>
      </c>
      <c r="AM1976" cm="1">
        <f t="array" ref="AM1976">IF(AL1976=1,1,
   IF(ISTEXT(AK1976),1,
   IF(AO1976&gt;1,AM1975,
   IF(AI1976=1,
      IF(SUMPRODUCT((LEN($Y$2:$Y$4096)-LEN(SUBSTITUTE($Y$2:$Y$4096,AA1976,"")))/LEN(AA1976))&gt;0,2,1),
      IF(
         SUMPRODUCT((LEN($Y$2:$Y$4096)-LEN(SUBSTITUTE($Y$2:$Y$4096,AA1976,"")))/LEN(AA1976))
         - SUMPRODUCT((LEN($Y$2:$Y$4096)-LEN(SUBSTITUTE($Y$2:$Y$4096,"Alolan "&amp;AA1976,"")))/LEN("Alolan "&amp;AA1976))
         - SUMPRODUCT((LEN($Y$2:$Y$4096)-LEN(SUBSTITUTE($Y$2:$Y$4096,"Galarian "&amp;AA1976,"")))/LEN("Galarian "&amp;AA1976))
         - SUMPRODUCT((LEN($Y$2:$Y$4096)-LEN(SUBSTITUTE($Y$2:$Y$4096,"Hisuian "&amp;AA1976,"")))/LEN("Hisuian "&amp;AA1976))
         - SUMPRODUCT((LEN($Y$2:$Y$4096)-LEN(SUBSTITUTE($Y$2:$Y$4096,"Paldean "&amp;AA1976,"")))/LEN("Paldean "&amp;AA1976))
      &gt;0,2,1)
   ))))</f>
        <v>2</v>
      </c>
      <c r="AN1976">
        <v>0</v>
      </c>
      <c r="AO1976">
        <v>0</v>
      </c>
    </row>
    <row r="1977" spans="1:41" x14ac:dyDescent="0.25">
      <c r="A1977">
        <v>739</v>
      </c>
      <c r="B1977" t="s">
        <v>2596</v>
      </c>
      <c r="C1977" t="s">
        <v>1492</v>
      </c>
      <c r="D1977"/>
      <c r="E1977">
        <v>47</v>
      </c>
      <c r="F1977">
        <v>82</v>
      </c>
      <c r="G1977">
        <v>57</v>
      </c>
      <c r="H1977">
        <v>42</v>
      </c>
      <c r="I1977">
        <v>47</v>
      </c>
      <c r="J1977">
        <v>63</v>
      </c>
      <c r="K1977" t="s">
        <v>2597</v>
      </c>
      <c r="L1977" t="s">
        <v>252</v>
      </c>
      <c r="M1977" t="s">
        <v>248</v>
      </c>
      <c r="N1977">
        <v>7.0400000000000009</v>
      </c>
      <c r="O1977">
        <v>5</v>
      </c>
      <c r="R1977">
        <f t="shared" si="130"/>
        <v>7</v>
      </c>
      <c r="S1977">
        <f t="shared" si="131"/>
        <v>5</v>
      </c>
      <c r="T1977">
        <f t="shared" si="132"/>
        <v>12</v>
      </c>
      <c r="U1977" t="s">
        <v>1492</v>
      </c>
      <c r="V1977" t="s">
        <v>1209</v>
      </c>
      <c r="W1977" t="s">
        <v>1490</v>
      </c>
      <c r="X1977" t="s">
        <v>1472</v>
      </c>
      <c r="Y1977" t="s">
        <v>2598</v>
      </c>
      <c r="Z1977" cm="1">
        <f t="array" ref="Z1977">IF(ISBLANK(AK1977),_xlfn.LET(
    _xlpm.nameBeforeSlash, IF(ISNUMBER(SEARCH("/", Y1977)), LEFT(Y1977, SEARCH("/", Y1977)-1), Y1977),
    _xlpm.matchRow, IFERROR(MATCH(_xlpm.nameBeforeSlash, AA:AA, 0), ""),
    _xlpm.difference, IF(_xlpm.matchRow="", "", ABS((R1977 + S1977)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),IF(ISBLANK(Y1977),"","Hidden"))</f>
        <v>13</v>
      </c>
      <c r="AA1977" t="s">
        <v>2596</v>
      </c>
      <c r="AC1977" t="s">
        <v>1060</v>
      </c>
      <c r="AD1977" t="str">
        <f>_xlfn.XLOOKUP(AC1977,moves!A:A,moves!B:B)</f>
        <v>fighting</v>
      </c>
      <c r="AE1977">
        <f>_xlfn.XLOOKUP(AC1977,moves!A:A,moves!D:D)</f>
        <v>2</v>
      </c>
      <c r="AF1977" t="str">
        <f>_xlfn.XLOOKUP(AC1977,moves!A:A,moves!E:E)</f>
        <v>Each time this move is used in succession: Increase attack strength by 1.</v>
      </c>
      <c r="AG1977">
        <v>0</v>
      </c>
      <c r="AH1977">
        <v>0</v>
      </c>
      <c r="AI1977">
        <f t="shared" si="133"/>
        <v>0</v>
      </c>
      <c r="AJ1977" t="s">
        <v>523</v>
      </c>
      <c r="AL1977">
        <v>0</v>
      </c>
      <c r="AM1977" cm="1">
        <f t="array" ref="AM1977">IF(AL1977=1,1,
   IF(ISTEXT(AK1977),1,
   IF(AO1977&gt;1,AM1976,
   IF(AI1977=1,
      IF(SUMPRODUCT((LEN($Y$2:$Y$4096)-LEN(SUBSTITUTE($Y$2:$Y$4096,AA1977,"")))/LEN(AA1977))&gt;0,2,1),
      IF(
         SUMPRODUCT((LEN($Y$2:$Y$4096)-LEN(SUBSTITUTE($Y$2:$Y$4096,AA1977,"")))/LEN(AA1977))
         - SUMPRODUCT((LEN($Y$2:$Y$4096)-LEN(SUBSTITUTE($Y$2:$Y$4096,"Alolan "&amp;AA1977,"")))/LEN("Alolan "&amp;AA1977))
         - SUMPRODUCT((LEN($Y$2:$Y$4096)-LEN(SUBSTITUTE($Y$2:$Y$4096,"Galarian "&amp;AA1977,"")))/LEN("Galarian "&amp;AA1977))
         - SUMPRODUCT((LEN($Y$2:$Y$4096)-LEN(SUBSTITUTE($Y$2:$Y$4096,"Hisuian "&amp;AA1977,"")))/LEN("Hisuian "&amp;AA1977))
         - SUMPRODUCT((LEN($Y$2:$Y$4096)-LEN(SUBSTITUTE($Y$2:$Y$4096,"Paldean "&amp;AA1977,"")))/LEN("Paldean "&amp;AA1977))
      &gt;0,2,1)
   ))))</f>
        <v>1</v>
      </c>
      <c r="AN1977">
        <v>0</v>
      </c>
      <c r="AO1977">
        <v>0</v>
      </c>
    </row>
    <row r="1978" spans="1:41" x14ac:dyDescent="0.25">
      <c r="A1978" t="s">
        <v>4548</v>
      </c>
      <c r="B1978" t="s">
        <v>2596</v>
      </c>
      <c r="C1978" t="s">
        <v>1492</v>
      </c>
      <c r="D1978"/>
      <c r="E1978">
        <v>47</v>
      </c>
      <c r="F1978">
        <v>82</v>
      </c>
      <c r="G1978">
        <v>57</v>
      </c>
      <c r="H1978">
        <v>42</v>
      </c>
      <c r="I1978">
        <v>47</v>
      </c>
      <c r="J1978">
        <v>63</v>
      </c>
      <c r="K1978" t="s">
        <v>2597</v>
      </c>
      <c r="L1978" t="s">
        <v>252</v>
      </c>
      <c r="M1978" t="s">
        <v>248</v>
      </c>
      <c r="N1978">
        <v>7.0400000000000009</v>
      </c>
      <c r="O1978">
        <v>5</v>
      </c>
      <c r="R1978">
        <f t="shared" si="130"/>
        <v>7</v>
      </c>
      <c r="S1978">
        <f t="shared" si="131"/>
        <v>5</v>
      </c>
      <c r="T1978">
        <f t="shared" si="132"/>
        <v>12</v>
      </c>
      <c r="U1978" t="s">
        <v>1492</v>
      </c>
      <c r="V1978" t="s">
        <v>1209</v>
      </c>
      <c r="W1978" t="s">
        <v>1490</v>
      </c>
      <c r="X1978" t="s">
        <v>1472</v>
      </c>
      <c r="Y1978" t="s">
        <v>5813</v>
      </c>
      <c r="Z1978" cm="1">
        <f t="array" ref="Z1978">IF(ISBLANK(AK1978),_xlfn.LET(
    _xlpm.nameBeforeSlash, IF(ISNUMBER(SEARCH("/", Y1978)), LEFT(Y1978, SEARCH("/", Y1978)-1), Y1978),
    _xlpm.matchRow, IFERROR(MATCH(_xlpm.nameBeforeSlash, AA:AA, 0), ""),
    _xlpm.difference, IF(_xlpm.matchRow="", "", ABS((R1978 + S1978)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),IF(ISBLANK(Y1978),"","Hidden"))</f>
        <v>13</v>
      </c>
      <c r="AA1978" t="s">
        <v>5814</v>
      </c>
      <c r="AC1978" t="s">
        <v>787</v>
      </c>
      <c r="AD1978" t="str">
        <f>_xlfn.XLOOKUP(AC1978,moves!A:A,moves!B:B)</f>
        <v>water</v>
      </c>
      <c r="AE1978">
        <f>_xlfn.XLOOKUP(AC1978,moves!A:A,moves!D:D)</f>
        <v>3</v>
      </c>
      <c r="AF1978" t="str">
        <f>_xlfn.XLOOKUP(AC1978,moves!A:A,moves!E:E)</f>
        <v>When the target is next attacked: Add 2 status symbols to the roll.</v>
      </c>
      <c r="AG1978">
        <v>0</v>
      </c>
      <c r="AH1978">
        <v>0</v>
      </c>
      <c r="AI1978">
        <f t="shared" si="133"/>
        <v>1</v>
      </c>
      <c r="AJ1978" t="s">
        <v>523</v>
      </c>
      <c r="AL1978">
        <v>0</v>
      </c>
      <c r="AM1978" cm="1">
        <f t="array" ref="AM1978">IF(AL1978=1,1,
   IF(ISTEXT(AK1978),1,
   IF(AO1978&gt;1,AM1977,
   IF(AI1978=1,
      IF(SUMPRODUCT((LEN($Y$2:$Y$4096)-LEN(SUBSTITUTE($Y$2:$Y$4096,AA1978,"")))/LEN(AA1978))&gt;0,2,1),
      IF(
         SUMPRODUCT((LEN($Y$2:$Y$4096)-LEN(SUBSTITUTE($Y$2:$Y$4096,AA1978,"")))/LEN(AA1978))
         - SUMPRODUCT((LEN($Y$2:$Y$4096)-LEN(SUBSTITUTE($Y$2:$Y$4096,"Alolan "&amp;AA1978,"")))/LEN("Alolan "&amp;AA1978))
         - SUMPRODUCT((LEN($Y$2:$Y$4096)-LEN(SUBSTITUTE($Y$2:$Y$4096,"Galarian "&amp;AA1978,"")))/LEN("Galarian "&amp;AA1978))
         - SUMPRODUCT((LEN($Y$2:$Y$4096)-LEN(SUBSTITUTE($Y$2:$Y$4096,"Hisuian "&amp;AA1978,"")))/LEN("Hisuian "&amp;AA1978))
         - SUMPRODUCT((LEN($Y$2:$Y$4096)-LEN(SUBSTITUTE($Y$2:$Y$4096,"Paldean "&amp;AA1978,"")))/LEN("Paldean "&amp;AA1978))
      &gt;0,2,1)
   ))))</f>
        <v>1</v>
      </c>
      <c r="AN1978">
        <v>0</v>
      </c>
      <c r="AO1978">
        <v>0</v>
      </c>
    </row>
    <row r="1979" spans="1:41" x14ac:dyDescent="0.25">
      <c r="A1979">
        <v>740</v>
      </c>
      <c r="B1979" t="s">
        <v>2598</v>
      </c>
      <c r="C1979" t="s">
        <v>1492</v>
      </c>
      <c r="D1979" t="s">
        <v>1209</v>
      </c>
      <c r="E1979">
        <v>97</v>
      </c>
      <c r="F1979">
        <v>132</v>
      </c>
      <c r="G1979">
        <v>77</v>
      </c>
      <c r="H1979">
        <v>62</v>
      </c>
      <c r="I1979">
        <v>67</v>
      </c>
      <c r="J1979">
        <v>43</v>
      </c>
      <c r="K1979" t="s">
        <v>2599</v>
      </c>
      <c r="L1979" t="s">
        <v>252</v>
      </c>
      <c r="M1979" t="s">
        <v>248</v>
      </c>
      <c r="N1979">
        <v>8.9400000000000013</v>
      </c>
      <c r="O1979">
        <v>8.1999999999999993</v>
      </c>
      <c r="R1979">
        <f t="shared" si="130"/>
        <v>9</v>
      </c>
      <c r="S1979">
        <f t="shared" si="131"/>
        <v>8</v>
      </c>
      <c r="T1979">
        <f t="shared" si="132"/>
        <v>17</v>
      </c>
      <c r="U1979" t="s">
        <v>1492</v>
      </c>
      <c r="V1979" t="s">
        <v>1209</v>
      </c>
      <c r="W1979" t="s">
        <v>1490</v>
      </c>
      <c r="X1979" t="s">
        <v>1472</v>
      </c>
      <c r="Z1979" t="str" cm="1">
        <f t="array" ref="Z1979">IF(ISBLANK(AK1979),_xlfn.LET(
    _xlpm.nameBeforeSlash, IF(ISNUMBER(SEARCH("/", Y1979)), LEFT(Y1979, SEARCH("/", Y1979)-1), Y1979),
    _xlpm.matchRow, IFERROR(MATCH(_xlpm.nameBeforeSlash, AA:AA, 0), ""),
    _xlpm.difference, IF(_xlpm.matchRow="", "", ABS((R1979 + S1979)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),IF(ISBLANK(Y1979),"","Hidden"))</f>
        <v/>
      </c>
      <c r="AA1979" t="s">
        <v>2598</v>
      </c>
      <c r="AC1979" t="s">
        <v>1198</v>
      </c>
      <c r="AD1979" t="str">
        <f>_xlfn.XLOOKUP(AC1979,moves!A:A,moves!B:B)</f>
        <v>ice</v>
      </c>
      <c r="AE1979">
        <f>_xlfn.XLOOKUP(AC1979,moves!A:A,moves!D:D)</f>
        <v>5</v>
      </c>
      <c r="AF1979" t="str">
        <f>_xlfn.XLOOKUP(AC1979,moves!A:A,moves!E:E)</f>
        <v>Each time this move is used: Decrease the user's Initiative by 2.</v>
      </c>
      <c r="AG1979">
        <v>0</v>
      </c>
      <c r="AH1979">
        <v>0</v>
      </c>
      <c r="AI1979">
        <f t="shared" si="133"/>
        <v>0</v>
      </c>
      <c r="AJ1979" t="s">
        <v>525</v>
      </c>
      <c r="AL1979">
        <v>0</v>
      </c>
      <c r="AM1979" cm="1">
        <f t="array" ref="AM1979">IF(AL1979=1,1,
   IF(ISTEXT(AK1979),1,
   IF(AO1979&gt;1,AM1978,
   IF(AI1979=1,
      IF(SUMPRODUCT((LEN($Y$2:$Y$4096)-LEN(SUBSTITUTE($Y$2:$Y$4096,AA1979,"")))/LEN(AA1979))&gt;0,2,1),
      IF(
         SUMPRODUCT((LEN($Y$2:$Y$4096)-LEN(SUBSTITUTE($Y$2:$Y$4096,AA1979,"")))/LEN(AA1979))
         - SUMPRODUCT((LEN($Y$2:$Y$4096)-LEN(SUBSTITUTE($Y$2:$Y$4096,"Alolan "&amp;AA1979,"")))/LEN("Alolan "&amp;AA1979))
         - SUMPRODUCT((LEN($Y$2:$Y$4096)-LEN(SUBSTITUTE($Y$2:$Y$4096,"Galarian "&amp;AA1979,"")))/LEN("Galarian "&amp;AA1979))
         - SUMPRODUCT((LEN($Y$2:$Y$4096)-LEN(SUBSTITUTE($Y$2:$Y$4096,"Hisuian "&amp;AA1979,"")))/LEN("Hisuian "&amp;AA1979))
         - SUMPRODUCT((LEN($Y$2:$Y$4096)-LEN(SUBSTITUTE($Y$2:$Y$4096,"Paldean "&amp;AA1979,"")))/LEN("Paldean "&amp;AA1979))
      &gt;0,2,1)
   ))))</f>
        <v>2</v>
      </c>
      <c r="AN1979">
        <v>0</v>
      </c>
      <c r="AO1979">
        <v>0</v>
      </c>
    </row>
    <row r="1980" spans="1:41" x14ac:dyDescent="0.25">
      <c r="A1980" t="s">
        <v>4549</v>
      </c>
      <c r="B1980" t="s">
        <v>2598</v>
      </c>
      <c r="C1980" t="s">
        <v>1492</v>
      </c>
      <c r="D1980" t="s">
        <v>1209</v>
      </c>
      <c r="E1980">
        <v>97</v>
      </c>
      <c r="F1980">
        <v>132</v>
      </c>
      <c r="G1980">
        <v>77</v>
      </c>
      <c r="H1980">
        <v>62</v>
      </c>
      <c r="I1980">
        <v>67</v>
      </c>
      <c r="J1980">
        <v>43</v>
      </c>
      <c r="K1980" t="s">
        <v>2599</v>
      </c>
      <c r="L1980" t="s">
        <v>252</v>
      </c>
      <c r="M1980" t="s">
        <v>248</v>
      </c>
      <c r="N1980">
        <v>8.9400000000000013</v>
      </c>
      <c r="O1980">
        <v>8.1999999999999993</v>
      </c>
      <c r="R1980">
        <f t="shared" si="130"/>
        <v>9</v>
      </c>
      <c r="S1980">
        <f t="shared" si="131"/>
        <v>8</v>
      </c>
      <c r="T1980">
        <f t="shared" si="132"/>
        <v>17</v>
      </c>
      <c r="U1980" t="s">
        <v>1492</v>
      </c>
      <c r="V1980" t="s">
        <v>1209</v>
      </c>
      <c r="W1980" t="s">
        <v>1490</v>
      </c>
      <c r="X1980" t="s">
        <v>1472</v>
      </c>
      <c r="Z1980" t="str" cm="1">
        <f t="array" ref="Z1980">IF(ISBLANK(AK1980),_xlfn.LET(
    _xlpm.nameBeforeSlash, IF(ISNUMBER(SEARCH("/", Y1980)), LEFT(Y1980, SEARCH("/", Y1980)-1), Y1980),
    _xlpm.matchRow, IFERROR(MATCH(_xlpm.nameBeforeSlash, AA:AA, 0), ""),
    _xlpm.difference, IF(_xlpm.matchRow="", "", ABS((R1980 + S1980)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),IF(ISBLANK(Y1980),"","Hidden"))</f>
        <v/>
      </c>
      <c r="AA1980" t="s">
        <v>5813</v>
      </c>
      <c r="AC1980" t="s">
        <v>426</v>
      </c>
      <c r="AD1980" t="str">
        <f>_xlfn.XLOOKUP(AC1980,moves!A:A,moves!B:B)</f>
        <v>fighting</v>
      </c>
      <c r="AE1980">
        <f>_xlfn.XLOOKUP(AC1980,moves!A:A,moves!D:D)</f>
        <v>5</v>
      </c>
      <c r="AF1980" t="str">
        <f>_xlfn.XLOOKUP(AC1980,moves!A:A,moves!E:E)</f>
        <v xml:space="preserve">During this attack and when the user is next attacked: Status symbols deal +1 damage. </v>
      </c>
      <c r="AG1980">
        <v>0</v>
      </c>
      <c r="AH1980">
        <v>0</v>
      </c>
      <c r="AI1980">
        <f t="shared" si="133"/>
        <v>1</v>
      </c>
      <c r="AJ1980" t="s">
        <v>525</v>
      </c>
      <c r="AL1980">
        <v>0</v>
      </c>
      <c r="AM1980" cm="1">
        <f t="array" ref="AM1980">IF(AL1980=1,1,
   IF(ISTEXT(AK1980),1,
   IF(AO1980&gt;1,AM1979,
   IF(AI1980=1,
      IF(SUMPRODUCT((LEN($Y$2:$Y$4096)-LEN(SUBSTITUTE($Y$2:$Y$4096,AA1980,"")))/LEN(AA1980))&gt;0,2,1),
      IF(
         SUMPRODUCT((LEN($Y$2:$Y$4096)-LEN(SUBSTITUTE($Y$2:$Y$4096,AA1980,"")))/LEN(AA1980))
         - SUMPRODUCT((LEN($Y$2:$Y$4096)-LEN(SUBSTITUTE($Y$2:$Y$4096,"Alolan "&amp;AA1980,"")))/LEN("Alolan "&amp;AA1980))
         - SUMPRODUCT((LEN($Y$2:$Y$4096)-LEN(SUBSTITUTE($Y$2:$Y$4096,"Galarian "&amp;AA1980,"")))/LEN("Galarian "&amp;AA1980))
         - SUMPRODUCT((LEN($Y$2:$Y$4096)-LEN(SUBSTITUTE($Y$2:$Y$4096,"Hisuian "&amp;AA1980,"")))/LEN("Hisuian "&amp;AA1980))
         - SUMPRODUCT((LEN($Y$2:$Y$4096)-LEN(SUBSTITUTE($Y$2:$Y$4096,"Paldean "&amp;AA1980,"")))/LEN("Paldean "&amp;AA1980))
      &gt;0,2,1)
   ))))</f>
        <v>2</v>
      </c>
      <c r="AN1980">
        <v>0</v>
      </c>
      <c r="AO1980">
        <v>0</v>
      </c>
    </row>
    <row r="1981" spans="1:41" x14ac:dyDescent="0.25">
      <c r="A1981">
        <v>741</v>
      </c>
      <c r="B1981" t="s">
        <v>2600</v>
      </c>
      <c r="C1981" t="s">
        <v>1479</v>
      </c>
      <c r="D1981" t="s">
        <v>1481</v>
      </c>
      <c r="E1981">
        <v>75</v>
      </c>
      <c r="F1981">
        <v>70</v>
      </c>
      <c r="G1981">
        <v>70</v>
      </c>
      <c r="H1981">
        <v>98</v>
      </c>
      <c r="I1981">
        <v>70</v>
      </c>
      <c r="J1981">
        <v>93</v>
      </c>
      <c r="K1981" t="s">
        <v>1712</v>
      </c>
      <c r="L1981" t="s">
        <v>250</v>
      </c>
      <c r="M1981" t="s">
        <v>251</v>
      </c>
      <c r="N1981">
        <v>9.32</v>
      </c>
      <c r="O1981">
        <v>7.2</v>
      </c>
      <c r="R1981">
        <f t="shared" si="130"/>
        <v>9</v>
      </c>
      <c r="S1981">
        <f t="shared" si="131"/>
        <v>7</v>
      </c>
      <c r="T1981">
        <f t="shared" si="132"/>
        <v>16</v>
      </c>
      <c r="U1981" t="s">
        <v>1479</v>
      </c>
      <c r="V1981" t="s">
        <v>1481</v>
      </c>
      <c r="W1981" t="s">
        <v>1492</v>
      </c>
      <c r="X1981" t="s">
        <v>1536</v>
      </c>
      <c r="Z1981" t="str" cm="1">
        <f t="array" ref="Z1981">IF(ISBLANK(AK1981),_xlfn.LET(
    _xlpm.nameBeforeSlash, IF(ISNUMBER(SEARCH("/", Y1981)), LEFT(Y1981, SEARCH("/", Y1981)-1), Y1981),
    _xlpm.matchRow, IFERROR(MATCH(_xlpm.nameBeforeSlash, AA:AA, 0), ""),
    _xlpm.difference, IF(_xlpm.matchRow="", "", ABS((R1981 + S1981)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),IF(ISBLANK(Y1981),"","Hidden"))</f>
        <v/>
      </c>
      <c r="AA1981" t="s">
        <v>3211</v>
      </c>
      <c r="AB1981" t="s">
        <v>2601</v>
      </c>
      <c r="AC1981" t="s">
        <v>1383</v>
      </c>
      <c r="AD1981" t="str">
        <f>_xlfn.XLOOKUP(AC1981,moves!A:A,moves!B:B)</f>
        <v>typeless</v>
      </c>
      <c r="AE1981">
        <f>_xlfn.XLOOKUP(AC1981,moves!A:A,moves!D:D)</f>
        <v>4</v>
      </c>
      <c r="AF1981" t="str">
        <f>_xlfn.XLOOKUP(AC1981,moves!A:A,moves!E:E)</f>
        <v>Choose a type of the user as the type of this attack. This move can be used out of battle freely: the user may FORM change.</v>
      </c>
      <c r="AG1981">
        <v>0</v>
      </c>
      <c r="AH1981">
        <v>0</v>
      </c>
      <c r="AI1981">
        <f t="shared" si="133"/>
        <v>0</v>
      </c>
      <c r="AJ1981" t="s">
        <v>524</v>
      </c>
      <c r="AL1981">
        <v>0</v>
      </c>
      <c r="AM1981" cm="1">
        <f t="array" ref="AM1981">IF(AL1981=1,1,
   IF(ISTEXT(AK1981),1,
   IF(AO1981&gt;1,AM1980,
   IF(AI1981=1,
      IF(SUMPRODUCT((LEN($Y$2:$Y$4096)-LEN(SUBSTITUTE($Y$2:$Y$4096,AA1981,"")))/LEN(AA1981))&gt;0,2,1),
      IF(
         SUMPRODUCT((LEN($Y$2:$Y$4096)-LEN(SUBSTITUTE($Y$2:$Y$4096,AA1981,"")))/LEN(AA1981))
         - SUMPRODUCT((LEN($Y$2:$Y$4096)-LEN(SUBSTITUTE($Y$2:$Y$4096,"Alolan "&amp;AA1981,"")))/LEN("Alolan "&amp;AA1981))
         - SUMPRODUCT((LEN($Y$2:$Y$4096)-LEN(SUBSTITUTE($Y$2:$Y$4096,"Galarian "&amp;AA1981,"")))/LEN("Galarian "&amp;AA1981))
         - SUMPRODUCT((LEN($Y$2:$Y$4096)-LEN(SUBSTITUTE($Y$2:$Y$4096,"Hisuian "&amp;AA1981,"")))/LEN("Hisuian "&amp;AA1981))
         - SUMPRODUCT((LEN($Y$2:$Y$4096)-LEN(SUBSTITUTE($Y$2:$Y$4096,"Paldean "&amp;AA1981,"")))/LEN("Paldean "&amp;AA1981))
      &gt;0,2,1)
   ))))</f>
        <v>1</v>
      </c>
      <c r="AN1981">
        <v>0</v>
      </c>
      <c r="AO1981">
        <v>1</v>
      </c>
    </row>
    <row r="1982" spans="1:41" x14ac:dyDescent="0.25">
      <c r="A1982" t="s">
        <v>3118</v>
      </c>
      <c r="B1982" t="s">
        <v>2600</v>
      </c>
      <c r="C1982" t="s">
        <v>1521</v>
      </c>
      <c r="D1982" t="s">
        <v>1481</v>
      </c>
      <c r="E1982">
        <v>75</v>
      </c>
      <c r="F1982">
        <v>70</v>
      </c>
      <c r="G1982">
        <v>70</v>
      </c>
      <c r="H1982">
        <v>98</v>
      </c>
      <c r="I1982">
        <v>70</v>
      </c>
      <c r="J1982">
        <v>93</v>
      </c>
      <c r="K1982" t="s">
        <v>1712</v>
      </c>
      <c r="L1982" t="s">
        <v>250</v>
      </c>
      <c r="M1982" t="s">
        <v>249</v>
      </c>
      <c r="N1982">
        <v>9.32</v>
      </c>
      <c r="O1982">
        <v>7.2</v>
      </c>
      <c r="R1982">
        <f t="shared" si="130"/>
        <v>9</v>
      </c>
      <c r="S1982">
        <f t="shared" si="131"/>
        <v>7</v>
      </c>
      <c r="T1982">
        <f t="shared" si="132"/>
        <v>16</v>
      </c>
      <c r="U1982" t="s">
        <v>1521</v>
      </c>
      <c r="V1982" t="s">
        <v>1481</v>
      </c>
      <c r="W1982" t="s">
        <v>1492</v>
      </c>
      <c r="X1982" t="s">
        <v>1536</v>
      </c>
      <c r="Z1982" t="str" cm="1">
        <f t="array" ref="Z1982">IF(ISBLANK(AK1982),_xlfn.LET(
    _xlpm.nameBeforeSlash, IF(ISNUMBER(SEARCH("/", Y1982)), LEFT(Y1982, SEARCH("/", Y1982)-1), Y1982),
    _xlpm.matchRow, IFERROR(MATCH(_xlpm.nameBeforeSlash, AA:AA, 0), ""),
    _xlpm.difference, IF(_xlpm.matchRow="", "", ABS((R1982 + S1982)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),IF(ISBLANK(Y1982),"","Hidden"))</f>
        <v/>
      </c>
      <c r="AA1982" t="s">
        <v>3212</v>
      </c>
      <c r="AB1982" t="s">
        <v>2604</v>
      </c>
      <c r="AC1982" t="s">
        <v>1383</v>
      </c>
      <c r="AD1982" t="str">
        <f>_xlfn.XLOOKUP(AC1982,moves!A:A,moves!B:B)</f>
        <v>typeless</v>
      </c>
      <c r="AE1982">
        <f>_xlfn.XLOOKUP(AC1982,moves!A:A,moves!D:D)</f>
        <v>4</v>
      </c>
      <c r="AF1982" t="str">
        <f>_xlfn.XLOOKUP(AC1982,moves!A:A,moves!E:E)</f>
        <v>Choose a type of the user as the type of this attack. This move can be used out of battle freely: the user may FORM change.</v>
      </c>
      <c r="AG1982">
        <v>0</v>
      </c>
      <c r="AH1982">
        <v>0</v>
      </c>
      <c r="AI1982">
        <f t="shared" si="133"/>
        <v>0</v>
      </c>
      <c r="AJ1982" t="s">
        <v>524</v>
      </c>
      <c r="AL1982">
        <v>0</v>
      </c>
      <c r="AM1982" cm="1">
        <f t="array" ref="AM1982">IF(AL1982=1,1,
   IF(ISTEXT(AK1982),1,
   IF(AO1982&gt;1,AM1981,
   IF(AI1982=1,
      IF(SUMPRODUCT((LEN($Y$2:$Y$4096)-LEN(SUBSTITUTE($Y$2:$Y$4096,AA1982,"")))/LEN(AA1982))&gt;0,2,1),
      IF(
         SUMPRODUCT((LEN($Y$2:$Y$4096)-LEN(SUBSTITUTE($Y$2:$Y$4096,AA1982,"")))/LEN(AA1982))
         - SUMPRODUCT((LEN($Y$2:$Y$4096)-LEN(SUBSTITUTE($Y$2:$Y$4096,"Alolan "&amp;AA1982,"")))/LEN("Alolan "&amp;AA1982))
         - SUMPRODUCT((LEN($Y$2:$Y$4096)-LEN(SUBSTITUTE($Y$2:$Y$4096,"Galarian "&amp;AA1982,"")))/LEN("Galarian "&amp;AA1982))
         - SUMPRODUCT((LEN($Y$2:$Y$4096)-LEN(SUBSTITUTE($Y$2:$Y$4096,"Hisuian "&amp;AA1982,"")))/LEN("Hisuian "&amp;AA1982))
         - SUMPRODUCT((LEN($Y$2:$Y$4096)-LEN(SUBSTITUTE($Y$2:$Y$4096,"Paldean "&amp;AA1982,"")))/LEN("Paldean "&amp;AA1982))
      &gt;0,2,1)
   ))))</f>
        <v>1</v>
      </c>
      <c r="AN1982">
        <v>0</v>
      </c>
      <c r="AO1982">
        <v>2</v>
      </c>
    </row>
    <row r="1983" spans="1:41" x14ac:dyDescent="0.25">
      <c r="A1983" t="s">
        <v>2602</v>
      </c>
      <c r="B1983" t="s">
        <v>2600</v>
      </c>
      <c r="C1983" t="s">
        <v>429</v>
      </c>
      <c r="D1983" t="s">
        <v>1481</v>
      </c>
      <c r="E1983">
        <v>75</v>
      </c>
      <c r="F1983">
        <v>70</v>
      </c>
      <c r="G1983">
        <v>70</v>
      </c>
      <c r="H1983">
        <v>98</v>
      </c>
      <c r="I1983">
        <v>70</v>
      </c>
      <c r="J1983">
        <v>93</v>
      </c>
      <c r="K1983" t="s">
        <v>1712</v>
      </c>
      <c r="L1983" t="s">
        <v>250</v>
      </c>
      <c r="M1983" t="s">
        <v>249</v>
      </c>
      <c r="N1983">
        <v>9.32</v>
      </c>
      <c r="O1983">
        <v>7.2</v>
      </c>
      <c r="R1983">
        <f t="shared" si="130"/>
        <v>9</v>
      </c>
      <c r="S1983">
        <f t="shared" si="131"/>
        <v>7</v>
      </c>
      <c r="T1983">
        <f t="shared" si="132"/>
        <v>16</v>
      </c>
      <c r="U1983" t="s">
        <v>429</v>
      </c>
      <c r="V1983" t="s">
        <v>1481</v>
      </c>
      <c r="W1983" t="s">
        <v>1492</v>
      </c>
      <c r="X1983" t="s">
        <v>1536</v>
      </c>
      <c r="Z1983" t="str" cm="1">
        <f t="array" ref="Z1983">IF(ISBLANK(AK1983),_xlfn.LET(
    _xlpm.nameBeforeSlash, IF(ISNUMBER(SEARCH("/", Y1983)), LEFT(Y1983, SEARCH("/", Y1983)-1), Y1983),
    _xlpm.matchRow, IFERROR(MATCH(_xlpm.nameBeforeSlash, AA:AA, 0), ""),
    _xlpm.difference, IF(_xlpm.matchRow="", "", ABS((R1983 + S1983)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),IF(ISBLANK(Y1983),"","Hidden"))</f>
        <v/>
      </c>
      <c r="AA1983" t="s">
        <v>3213</v>
      </c>
      <c r="AB1983" t="s">
        <v>2603</v>
      </c>
      <c r="AC1983" t="s">
        <v>1383</v>
      </c>
      <c r="AD1983" t="str">
        <f>_xlfn.XLOOKUP(AC1983,moves!A:A,moves!B:B)</f>
        <v>typeless</v>
      </c>
      <c r="AE1983">
        <f>_xlfn.XLOOKUP(AC1983,moves!A:A,moves!D:D)</f>
        <v>4</v>
      </c>
      <c r="AF1983" t="str">
        <f>_xlfn.XLOOKUP(AC1983,moves!A:A,moves!E:E)</f>
        <v>Choose a type of the user as the type of this attack. This move can be used out of battle freely: the user may FORM change.</v>
      </c>
      <c r="AG1983">
        <v>0</v>
      </c>
      <c r="AH1983">
        <v>0</v>
      </c>
      <c r="AI1983">
        <f t="shared" si="133"/>
        <v>0</v>
      </c>
      <c r="AJ1983" t="s">
        <v>524</v>
      </c>
      <c r="AL1983">
        <v>0</v>
      </c>
      <c r="AM1983" cm="1">
        <f t="array" ref="AM1983">IF(AL1983=1,1,
   IF(ISTEXT(AK1983),1,
   IF(AO1983&gt;1,AM1982,
   IF(AI1983=1,
      IF(SUMPRODUCT((LEN($Y$2:$Y$4096)-LEN(SUBSTITUTE($Y$2:$Y$4096,AA1983,"")))/LEN(AA1983))&gt;0,2,1),
      IF(
         SUMPRODUCT((LEN($Y$2:$Y$4096)-LEN(SUBSTITUTE($Y$2:$Y$4096,AA1983,"")))/LEN(AA1983))
         - SUMPRODUCT((LEN($Y$2:$Y$4096)-LEN(SUBSTITUTE($Y$2:$Y$4096,"Alolan "&amp;AA1983,"")))/LEN("Alolan "&amp;AA1983))
         - SUMPRODUCT((LEN($Y$2:$Y$4096)-LEN(SUBSTITUTE($Y$2:$Y$4096,"Galarian "&amp;AA1983,"")))/LEN("Galarian "&amp;AA1983))
         - SUMPRODUCT((LEN($Y$2:$Y$4096)-LEN(SUBSTITUTE($Y$2:$Y$4096,"Hisuian "&amp;AA1983,"")))/LEN("Hisuian "&amp;AA1983))
         - SUMPRODUCT((LEN($Y$2:$Y$4096)-LEN(SUBSTITUTE($Y$2:$Y$4096,"Paldean "&amp;AA1983,"")))/LEN("Paldean "&amp;AA1983))
      &gt;0,2,1)
   ))))</f>
        <v>1</v>
      </c>
      <c r="AN1983">
        <v>0</v>
      </c>
      <c r="AO1983">
        <v>3</v>
      </c>
    </row>
    <row r="1984" spans="1:41" x14ac:dyDescent="0.25">
      <c r="A1984" t="s">
        <v>2605</v>
      </c>
      <c r="B1984" t="s">
        <v>2600</v>
      </c>
      <c r="C1984" t="s">
        <v>1524</v>
      </c>
      <c r="D1984" t="s">
        <v>1481</v>
      </c>
      <c r="E1984">
        <v>75</v>
      </c>
      <c r="F1984">
        <v>70</v>
      </c>
      <c r="G1984">
        <v>70</v>
      </c>
      <c r="H1984">
        <v>98</v>
      </c>
      <c r="I1984">
        <v>70</v>
      </c>
      <c r="J1984">
        <v>93</v>
      </c>
      <c r="K1984" t="s">
        <v>1712</v>
      </c>
      <c r="L1984" t="s">
        <v>250</v>
      </c>
      <c r="M1984" t="s">
        <v>248</v>
      </c>
      <c r="N1984">
        <v>9.32</v>
      </c>
      <c r="O1984">
        <v>7.2</v>
      </c>
      <c r="R1984">
        <f t="shared" si="130"/>
        <v>9</v>
      </c>
      <c r="S1984">
        <f t="shared" si="131"/>
        <v>7</v>
      </c>
      <c r="T1984">
        <f t="shared" si="132"/>
        <v>16</v>
      </c>
      <c r="U1984" t="s">
        <v>1524</v>
      </c>
      <c r="V1984" t="s">
        <v>1481</v>
      </c>
      <c r="W1984" t="s">
        <v>1492</v>
      </c>
      <c r="X1984" t="s">
        <v>1536</v>
      </c>
      <c r="Z1984" t="str" cm="1">
        <f t="array" ref="Z1984">IF(ISBLANK(AK1984),_xlfn.LET(
    _xlpm.nameBeforeSlash, IF(ISNUMBER(SEARCH("/", Y1984)), LEFT(Y1984, SEARCH("/", Y1984)-1), Y1984),
    _xlpm.matchRow, IFERROR(MATCH(_xlpm.nameBeforeSlash, AA:AA, 0), ""),
    _xlpm.difference, IF(_xlpm.matchRow="", "", ABS((R1984 + S1984)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),IF(ISBLANK(Y1984),"","Hidden"))</f>
        <v/>
      </c>
      <c r="AA1984" t="s">
        <v>3214</v>
      </c>
      <c r="AB1984" t="s">
        <v>2606</v>
      </c>
      <c r="AC1984" t="s">
        <v>1383</v>
      </c>
      <c r="AD1984" t="str">
        <f>_xlfn.XLOOKUP(AC1984,moves!A:A,moves!B:B)</f>
        <v>typeless</v>
      </c>
      <c r="AE1984">
        <f>_xlfn.XLOOKUP(AC1984,moves!A:A,moves!D:D)</f>
        <v>4</v>
      </c>
      <c r="AF1984" t="str">
        <f>_xlfn.XLOOKUP(AC1984,moves!A:A,moves!E:E)</f>
        <v>Choose a type of the user as the type of this attack. This move can be used out of battle freely: the user may FORM change.</v>
      </c>
      <c r="AG1984">
        <v>0</v>
      </c>
      <c r="AH1984">
        <v>0</v>
      </c>
      <c r="AI1984">
        <f t="shared" si="133"/>
        <v>0</v>
      </c>
      <c r="AJ1984" t="s">
        <v>524</v>
      </c>
      <c r="AL1984">
        <v>0</v>
      </c>
      <c r="AM1984" cm="1">
        <f t="array" ref="AM1984">IF(AL1984=1,1,
   IF(ISTEXT(AK1984),1,
   IF(AO1984&gt;1,AM1983,
   IF(AI1984=1,
      IF(SUMPRODUCT((LEN($Y$2:$Y$4096)-LEN(SUBSTITUTE($Y$2:$Y$4096,AA1984,"")))/LEN(AA1984))&gt;0,2,1),
      IF(
         SUMPRODUCT((LEN($Y$2:$Y$4096)-LEN(SUBSTITUTE($Y$2:$Y$4096,AA1984,"")))/LEN(AA1984))
         - SUMPRODUCT((LEN($Y$2:$Y$4096)-LEN(SUBSTITUTE($Y$2:$Y$4096,"Alolan "&amp;AA1984,"")))/LEN("Alolan "&amp;AA1984))
         - SUMPRODUCT((LEN($Y$2:$Y$4096)-LEN(SUBSTITUTE($Y$2:$Y$4096,"Galarian "&amp;AA1984,"")))/LEN("Galarian "&amp;AA1984))
         - SUMPRODUCT((LEN($Y$2:$Y$4096)-LEN(SUBSTITUTE($Y$2:$Y$4096,"Hisuian "&amp;AA1984,"")))/LEN("Hisuian "&amp;AA1984))
         - SUMPRODUCT((LEN($Y$2:$Y$4096)-LEN(SUBSTITUTE($Y$2:$Y$4096,"Paldean "&amp;AA1984,"")))/LEN("Paldean "&amp;AA1984))
      &gt;0,2,1)
   ))))</f>
        <v>1</v>
      </c>
      <c r="AN1984">
        <v>0</v>
      </c>
      <c r="AO1984">
        <v>4</v>
      </c>
    </row>
    <row r="1985" spans="1:41" x14ac:dyDescent="0.25">
      <c r="A1985" t="s">
        <v>4550</v>
      </c>
      <c r="B1985" t="s">
        <v>2600</v>
      </c>
      <c r="C1985" t="s">
        <v>1479</v>
      </c>
      <c r="D1985" t="s">
        <v>1481</v>
      </c>
      <c r="E1985">
        <v>75</v>
      </c>
      <c r="F1985">
        <v>70</v>
      </c>
      <c r="G1985">
        <v>70</v>
      </c>
      <c r="H1985">
        <v>98</v>
      </c>
      <c r="I1985">
        <v>70</v>
      </c>
      <c r="J1985">
        <v>93</v>
      </c>
      <c r="K1985" t="s">
        <v>1712</v>
      </c>
      <c r="L1985" t="s">
        <v>250</v>
      </c>
      <c r="M1985" t="s">
        <v>251</v>
      </c>
      <c r="N1985">
        <v>9.32</v>
      </c>
      <c r="O1985">
        <v>7.2</v>
      </c>
      <c r="R1985">
        <f t="shared" si="130"/>
        <v>9</v>
      </c>
      <c r="S1985">
        <f t="shared" si="131"/>
        <v>7</v>
      </c>
      <c r="T1985">
        <f t="shared" si="132"/>
        <v>16</v>
      </c>
      <c r="U1985" t="s">
        <v>1479</v>
      </c>
      <c r="V1985" t="s">
        <v>1481</v>
      </c>
      <c r="W1985" t="s">
        <v>1492</v>
      </c>
      <c r="X1985" t="s">
        <v>1536</v>
      </c>
      <c r="Z1985" t="str" cm="1">
        <f t="array" ref="Z1985">IF(ISBLANK(AK1985),_xlfn.LET(
    _xlpm.nameBeforeSlash, IF(ISNUMBER(SEARCH("/", Y1985)), LEFT(Y1985, SEARCH("/", Y1985)-1), Y1985),
    _xlpm.matchRow, IFERROR(MATCH(_xlpm.nameBeforeSlash, AA:AA, 0), ""),
    _xlpm.difference, IF(_xlpm.matchRow="", "", ABS((R1985 + S1985)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),IF(ISBLANK(Y1985),"","Hidden"))</f>
        <v/>
      </c>
      <c r="AA1985" t="s">
        <v>5815</v>
      </c>
      <c r="AB1985" t="s">
        <v>2601</v>
      </c>
      <c r="AC1985" t="s">
        <v>1383</v>
      </c>
      <c r="AD1985" t="str">
        <f>_xlfn.XLOOKUP(AC1985,moves!A:A,moves!B:B)</f>
        <v>typeless</v>
      </c>
      <c r="AE1985">
        <f>_xlfn.XLOOKUP(AC1985,moves!A:A,moves!D:D)</f>
        <v>4</v>
      </c>
      <c r="AF1985" t="str">
        <f>_xlfn.XLOOKUP(AC1985,moves!A:A,moves!E:E)</f>
        <v>Choose a type of the user as the type of this attack. This move can be used out of battle freely: the user may FORM change.</v>
      </c>
      <c r="AG1985">
        <v>0</v>
      </c>
      <c r="AH1985">
        <v>0</v>
      </c>
      <c r="AI1985">
        <f t="shared" si="133"/>
        <v>1</v>
      </c>
      <c r="AJ1985" t="s">
        <v>524</v>
      </c>
      <c r="AL1985">
        <v>0</v>
      </c>
      <c r="AM1985" cm="1">
        <f t="array" ref="AM1985">IF(AL1985=1,1,
   IF(ISTEXT(AK1985),1,
   IF(AO1985&gt;1,AM1984,
   IF(AI1985=1,
      IF(SUMPRODUCT((LEN($Y$2:$Y$4096)-LEN(SUBSTITUTE($Y$2:$Y$4096,AA1985,"")))/LEN(AA1985))&gt;0,2,1),
      IF(
         SUMPRODUCT((LEN($Y$2:$Y$4096)-LEN(SUBSTITUTE($Y$2:$Y$4096,AA1985,"")))/LEN(AA1985))
         - SUMPRODUCT((LEN($Y$2:$Y$4096)-LEN(SUBSTITUTE($Y$2:$Y$4096,"Alolan "&amp;AA1985,"")))/LEN("Alolan "&amp;AA1985))
         - SUMPRODUCT((LEN($Y$2:$Y$4096)-LEN(SUBSTITUTE($Y$2:$Y$4096,"Galarian "&amp;AA1985,"")))/LEN("Galarian "&amp;AA1985))
         - SUMPRODUCT((LEN($Y$2:$Y$4096)-LEN(SUBSTITUTE($Y$2:$Y$4096,"Hisuian "&amp;AA1985,"")))/LEN("Hisuian "&amp;AA1985))
         - SUMPRODUCT((LEN($Y$2:$Y$4096)-LEN(SUBSTITUTE($Y$2:$Y$4096,"Paldean "&amp;AA1985,"")))/LEN("Paldean "&amp;AA1985))
      &gt;0,2,1)
   ))))</f>
        <v>1</v>
      </c>
      <c r="AN1985">
        <v>0</v>
      </c>
      <c r="AO1985">
        <v>1</v>
      </c>
    </row>
    <row r="1986" spans="1:41" x14ac:dyDescent="0.25">
      <c r="A1986" t="s">
        <v>4551</v>
      </c>
      <c r="B1986" t="s">
        <v>2600</v>
      </c>
      <c r="C1986" t="s">
        <v>1521</v>
      </c>
      <c r="D1986" t="s">
        <v>1481</v>
      </c>
      <c r="E1986">
        <v>75</v>
      </c>
      <c r="F1986">
        <v>70</v>
      </c>
      <c r="G1986">
        <v>70</v>
      </c>
      <c r="H1986">
        <v>98</v>
      </c>
      <c r="I1986">
        <v>70</v>
      </c>
      <c r="J1986">
        <v>93</v>
      </c>
      <c r="K1986" t="s">
        <v>1712</v>
      </c>
      <c r="L1986" t="s">
        <v>250</v>
      </c>
      <c r="M1986" t="s">
        <v>249</v>
      </c>
      <c r="N1986">
        <v>9.32</v>
      </c>
      <c r="O1986">
        <v>7.2</v>
      </c>
      <c r="R1986">
        <f t="shared" ref="R1986:R2049" si="134">MROUND(N1986,1)+P1986</f>
        <v>9</v>
      </c>
      <c r="S1986">
        <f t="shared" ref="S1986:S2049" si="135">MROUND(O1986,1)+Q1986</f>
        <v>7</v>
      </c>
      <c r="T1986">
        <f t="shared" si="132"/>
        <v>16</v>
      </c>
      <c r="U1986" t="s">
        <v>1521</v>
      </c>
      <c r="V1986" t="s">
        <v>1481</v>
      </c>
      <c r="W1986" t="s">
        <v>1492</v>
      </c>
      <c r="X1986" t="s">
        <v>1536</v>
      </c>
      <c r="Z1986" t="str" cm="1">
        <f t="array" ref="Z1986">IF(ISBLANK(AK1986),_xlfn.LET(
    _xlpm.nameBeforeSlash, IF(ISNUMBER(SEARCH("/", Y1986)), LEFT(Y1986, SEARCH("/", Y1986)-1), Y1986),
    _xlpm.matchRow, IFERROR(MATCH(_xlpm.nameBeforeSlash, AA:AA, 0), ""),
    _xlpm.difference, IF(_xlpm.matchRow="", "", ABS((R1986 + S1986)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),IF(ISBLANK(Y1986),"","Hidden"))</f>
        <v/>
      </c>
      <c r="AA1986" t="s">
        <v>5816</v>
      </c>
      <c r="AB1986" t="s">
        <v>2604</v>
      </c>
      <c r="AC1986" t="s">
        <v>1383</v>
      </c>
      <c r="AD1986" t="str">
        <f>_xlfn.XLOOKUP(AC1986,moves!A:A,moves!B:B)</f>
        <v>typeless</v>
      </c>
      <c r="AE1986">
        <f>_xlfn.XLOOKUP(AC1986,moves!A:A,moves!D:D)</f>
        <v>4</v>
      </c>
      <c r="AF1986" t="str">
        <f>_xlfn.XLOOKUP(AC1986,moves!A:A,moves!E:E)</f>
        <v>Choose a type of the user as the type of this attack. This move can be used out of battle freely: the user may FORM change.</v>
      </c>
      <c r="AG1986">
        <v>0</v>
      </c>
      <c r="AH1986">
        <v>0</v>
      </c>
      <c r="AI1986">
        <f t="shared" si="133"/>
        <v>1</v>
      </c>
      <c r="AJ1986" t="s">
        <v>524</v>
      </c>
      <c r="AL1986">
        <v>0</v>
      </c>
      <c r="AM1986" cm="1">
        <f t="array" ref="AM1986">IF(AL1986=1,1,
   IF(ISTEXT(AK1986),1,
   IF(AO1986&gt;1,AM1985,
   IF(AI1986=1,
      IF(SUMPRODUCT((LEN($Y$2:$Y$4096)-LEN(SUBSTITUTE($Y$2:$Y$4096,AA1986,"")))/LEN(AA1986))&gt;0,2,1),
      IF(
         SUMPRODUCT((LEN($Y$2:$Y$4096)-LEN(SUBSTITUTE($Y$2:$Y$4096,AA1986,"")))/LEN(AA1986))
         - SUMPRODUCT((LEN($Y$2:$Y$4096)-LEN(SUBSTITUTE($Y$2:$Y$4096,"Alolan "&amp;AA1986,"")))/LEN("Alolan "&amp;AA1986))
         - SUMPRODUCT((LEN($Y$2:$Y$4096)-LEN(SUBSTITUTE($Y$2:$Y$4096,"Galarian "&amp;AA1986,"")))/LEN("Galarian "&amp;AA1986))
         - SUMPRODUCT((LEN($Y$2:$Y$4096)-LEN(SUBSTITUTE($Y$2:$Y$4096,"Hisuian "&amp;AA1986,"")))/LEN("Hisuian "&amp;AA1986))
         - SUMPRODUCT((LEN($Y$2:$Y$4096)-LEN(SUBSTITUTE($Y$2:$Y$4096,"Paldean "&amp;AA1986,"")))/LEN("Paldean "&amp;AA1986))
      &gt;0,2,1)
   ))))</f>
        <v>1</v>
      </c>
      <c r="AN1986">
        <v>0</v>
      </c>
      <c r="AO1986">
        <v>2</v>
      </c>
    </row>
    <row r="1987" spans="1:41" x14ac:dyDescent="0.25">
      <c r="A1987" t="s">
        <v>4552</v>
      </c>
      <c r="B1987" t="s">
        <v>2600</v>
      </c>
      <c r="C1987" t="s">
        <v>429</v>
      </c>
      <c r="D1987" t="s">
        <v>1481</v>
      </c>
      <c r="E1987">
        <v>75</v>
      </c>
      <c r="F1987">
        <v>70</v>
      </c>
      <c r="G1987">
        <v>70</v>
      </c>
      <c r="H1987">
        <v>98</v>
      </c>
      <c r="I1987">
        <v>70</v>
      </c>
      <c r="J1987">
        <v>93</v>
      </c>
      <c r="K1987" t="s">
        <v>1712</v>
      </c>
      <c r="L1987" t="s">
        <v>250</v>
      </c>
      <c r="M1987" t="s">
        <v>249</v>
      </c>
      <c r="N1987">
        <v>9.32</v>
      </c>
      <c r="O1987">
        <v>7.2</v>
      </c>
      <c r="R1987">
        <f t="shared" si="134"/>
        <v>9</v>
      </c>
      <c r="S1987">
        <f t="shared" si="135"/>
        <v>7</v>
      </c>
      <c r="T1987">
        <f t="shared" si="132"/>
        <v>16</v>
      </c>
      <c r="U1987" t="s">
        <v>429</v>
      </c>
      <c r="V1987" t="s">
        <v>1481</v>
      </c>
      <c r="W1987" t="s">
        <v>1492</v>
      </c>
      <c r="X1987" t="s">
        <v>1536</v>
      </c>
      <c r="Z1987" t="str" cm="1">
        <f t="array" ref="Z1987">IF(ISBLANK(AK1987),_xlfn.LET(
    _xlpm.nameBeforeSlash, IF(ISNUMBER(SEARCH("/", Y1987)), LEFT(Y1987, SEARCH("/", Y1987)-1), Y1987),
    _xlpm.matchRow, IFERROR(MATCH(_xlpm.nameBeforeSlash, AA:AA, 0), ""),
    _xlpm.difference, IF(_xlpm.matchRow="", "", ABS((R1987 + S1987)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),IF(ISBLANK(Y1987),"","Hidden"))</f>
        <v/>
      </c>
      <c r="AA1987" t="s">
        <v>5817</v>
      </c>
      <c r="AB1987" t="s">
        <v>2603</v>
      </c>
      <c r="AC1987" t="s">
        <v>1383</v>
      </c>
      <c r="AD1987" t="str">
        <f>_xlfn.XLOOKUP(AC1987,moves!A:A,moves!B:B)</f>
        <v>typeless</v>
      </c>
      <c r="AE1987">
        <f>_xlfn.XLOOKUP(AC1987,moves!A:A,moves!D:D)</f>
        <v>4</v>
      </c>
      <c r="AF1987" t="str">
        <f>_xlfn.XLOOKUP(AC1987,moves!A:A,moves!E:E)</f>
        <v>Choose a type of the user as the type of this attack. This move can be used out of battle freely: the user may FORM change.</v>
      </c>
      <c r="AG1987">
        <v>0</v>
      </c>
      <c r="AH1987">
        <v>0</v>
      </c>
      <c r="AI1987">
        <f t="shared" si="133"/>
        <v>1</v>
      </c>
      <c r="AJ1987" t="s">
        <v>524</v>
      </c>
      <c r="AL1987">
        <v>0</v>
      </c>
      <c r="AM1987" cm="1">
        <f t="array" ref="AM1987">IF(AL1987=1,1,
   IF(ISTEXT(AK1987),1,
   IF(AO1987&gt;1,AM1986,
   IF(AI1987=1,
      IF(SUMPRODUCT((LEN($Y$2:$Y$4096)-LEN(SUBSTITUTE($Y$2:$Y$4096,AA1987,"")))/LEN(AA1987))&gt;0,2,1),
      IF(
         SUMPRODUCT((LEN($Y$2:$Y$4096)-LEN(SUBSTITUTE($Y$2:$Y$4096,AA1987,"")))/LEN(AA1987))
         - SUMPRODUCT((LEN($Y$2:$Y$4096)-LEN(SUBSTITUTE($Y$2:$Y$4096,"Alolan "&amp;AA1987,"")))/LEN("Alolan "&amp;AA1987))
         - SUMPRODUCT((LEN($Y$2:$Y$4096)-LEN(SUBSTITUTE($Y$2:$Y$4096,"Galarian "&amp;AA1987,"")))/LEN("Galarian "&amp;AA1987))
         - SUMPRODUCT((LEN($Y$2:$Y$4096)-LEN(SUBSTITUTE($Y$2:$Y$4096,"Hisuian "&amp;AA1987,"")))/LEN("Hisuian "&amp;AA1987))
         - SUMPRODUCT((LEN($Y$2:$Y$4096)-LEN(SUBSTITUTE($Y$2:$Y$4096,"Paldean "&amp;AA1987,"")))/LEN("Paldean "&amp;AA1987))
      &gt;0,2,1)
   ))))</f>
        <v>1</v>
      </c>
      <c r="AN1987">
        <v>0</v>
      </c>
      <c r="AO1987">
        <v>3</v>
      </c>
    </row>
    <row r="1988" spans="1:41" x14ac:dyDescent="0.25">
      <c r="A1988" t="s">
        <v>4553</v>
      </c>
      <c r="B1988" t="s">
        <v>2600</v>
      </c>
      <c r="C1988" t="s">
        <v>1524</v>
      </c>
      <c r="D1988" t="s">
        <v>1481</v>
      </c>
      <c r="E1988">
        <v>75</v>
      </c>
      <c r="F1988">
        <v>70</v>
      </c>
      <c r="G1988">
        <v>70</v>
      </c>
      <c r="H1988">
        <v>98</v>
      </c>
      <c r="I1988">
        <v>70</v>
      </c>
      <c r="J1988">
        <v>93</v>
      </c>
      <c r="K1988" t="s">
        <v>1712</v>
      </c>
      <c r="L1988" t="s">
        <v>250</v>
      </c>
      <c r="M1988" t="s">
        <v>248</v>
      </c>
      <c r="N1988">
        <v>9.32</v>
      </c>
      <c r="O1988">
        <v>7.2</v>
      </c>
      <c r="R1988">
        <f t="shared" si="134"/>
        <v>9</v>
      </c>
      <c r="S1988">
        <f t="shared" si="135"/>
        <v>7</v>
      </c>
      <c r="T1988">
        <f t="shared" si="132"/>
        <v>16</v>
      </c>
      <c r="U1988" t="s">
        <v>1524</v>
      </c>
      <c r="V1988" t="s">
        <v>1481</v>
      </c>
      <c r="W1988" t="s">
        <v>1492</v>
      </c>
      <c r="X1988" t="s">
        <v>1536</v>
      </c>
      <c r="Z1988" t="str" cm="1">
        <f t="array" ref="Z1988">IF(ISBLANK(AK1988),_xlfn.LET(
    _xlpm.nameBeforeSlash, IF(ISNUMBER(SEARCH("/", Y1988)), LEFT(Y1988, SEARCH("/", Y1988)-1), Y1988),
    _xlpm.matchRow, IFERROR(MATCH(_xlpm.nameBeforeSlash, AA:AA, 0), ""),
    _xlpm.difference, IF(_xlpm.matchRow="", "", ABS((R1988 + S1988)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),IF(ISBLANK(Y1988),"","Hidden"))</f>
        <v/>
      </c>
      <c r="AA1988" t="s">
        <v>5818</v>
      </c>
      <c r="AB1988" t="s">
        <v>2606</v>
      </c>
      <c r="AC1988" t="s">
        <v>1383</v>
      </c>
      <c r="AD1988" t="str">
        <f>_xlfn.XLOOKUP(AC1988,moves!A:A,moves!B:B)</f>
        <v>typeless</v>
      </c>
      <c r="AE1988">
        <f>_xlfn.XLOOKUP(AC1988,moves!A:A,moves!D:D)</f>
        <v>4</v>
      </c>
      <c r="AF1988" t="str">
        <f>_xlfn.XLOOKUP(AC1988,moves!A:A,moves!E:E)</f>
        <v>Choose a type of the user as the type of this attack. This move can be used out of battle freely: the user may FORM change.</v>
      </c>
      <c r="AG1988">
        <v>0</v>
      </c>
      <c r="AH1988">
        <v>0</v>
      </c>
      <c r="AI1988">
        <f t="shared" si="133"/>
        <v>1</v>
      </c>
      <c r="AJ1988" t="s">
        <v>524</v>
      </c>
      <c r="AL1988">
        <v>0</v>
      </c>
      <c r="AM1988" cm="1">
        <f t="array" ref="AM1988">IF(AL1988=1,1,
   IF(ISTEXT(AK1988),1,
   IF(AO1988&gt;1,AM1987,
   IF(AI1988=1,
      IF(SUMPRODUCT((LEN($Y$2:$Y$4096)-LEN(SUBSTITUTE($Y$2:$Y$4096,AA1988,"")))/LEN(AA1988))&gt;0,2,1),
      IF(
         SUMPRODUCT((LEN($Y$2:$Y$4096)-LEN(SUBSTITUTE($Y$2:$Y$4096,AA1988,"")))/LEN(AA1988))
         - SUMPRODUCT((LEN($Y$2:$Y$4096)-LEN(SUBSTITUTE($Y$2:$Y$4096,"Alolan "&amp;AA1988,"")))/LEN("Alolan "&amp;AA1988))
         - SUMPRODUCT((LEN($Y$2:$Y$4096)-LEN(SUBSTITUTE($Y$2:$Y$4096,"Galarian "&amp;AA1988,"")))/LEN("Galarian "&amp;AA1988))
         - SUMPRODUCT((LEN($Y$2:$Y$4096)-LEN(SUBSTITUTE($Y$2:$Y$4096,"Hisuian "&amp;AA1988,"")))/LEN("Hisuian "&amp;AA1988))
         - SUMPRODUCT((LEN($Y$2:$Y$4096)-LEN(SUBSTITUTE($Y$2:$Y$4096,"Paldean "&amp;AA1988,"")))/LEN("Paldean "&amp;AA1988))
      &gt;0,2,1)
   ))))</f>
        <v>1</v>
      </c>
      <c r="AN1988">
        <v>0</v>
      </c>
      <c r="AO1988">
        <v>4</v>
      </c>
    </row>
    <row r="1989" spans="1:41" x14ac:dyDescent="0.25">
      <c r="A1989">
        <v>742</v>
      </c>
      <c r="B1989" t="s">
        <v>2607</v>
      </c>
      <c r="C1989" t="s">
        <v>1499</v>
      </c>
      <c r="D1989" t="s">
        <v>1536</v>
      </c>
      <c r="E1989">
        <v>40</v>
      </c>
      <c r="F1989">
        <v>45</v>
      </c>
      <c r="G1989">
        <v>40</v>
      </c>
      <c r="H1989">
        <v>55</v>
      </c>
      <c r="I1989">
        <v>40</v>
      </c>
      <c r="J1989">
        <v>84</v>
      </c>
      <c r="K1989" t="s">
        <v>2608</v>
      </c>
      <c r="L1989" t="s">
        <v>250</v>
      </c>
      <c r="M1989" t="s">
        <v>249</v>
      </c>
      <c r="N1989">
        <v>6.56</v>
      </c>
      <c r="O1989">
        <v>4</v>
      </c>
      <c r="R1989">
        <f t="shared" si="134"/>
        <v>7</v>
      </c>
      <c r="S1989">
        <f t="shared" si="135"/>
        <v>4</v>
      </c>
      <c r="T1989">
        <f t="shared" si="132"/>
        <v>11</v>
      </c>
      <c r="U1989" t="s">
        <v>1499</v>
      </c>
      <c r="V1989" t="s">
        <v>1536</v>
      </c>
      <c r="W1989" t="s">
        <v>1468</v>
      </c>
      <c r="X1989" t="s">
        <v>1481</v>
      </c>
      <c r="Y1989" t="s">
        <v>2609</v>
      </c>
      <c r="Z1989" cm="1">
        <f t="array" ref="Z1989">IF(ISBLANK(AK1989),_xlfn.LET(
    _xlpm.nameBeforeSlash, IF(ISNUMBER(SEARCH("/", Y1989)), LEFT(Y1989, SEARCH("/", Y1989)-1), Y1989),
    _xlpm.matchRow, IFERROR(MATCH(_xlpm.nameBeforeSlash, AA:AA, 0), ""),
    _xlpm.difference, IF(_xlpm.matchRow="", "", ABS((R1989 + S1989)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),IF(ISBLANK(Y1989),"","Hidden"))</f>
        <v>9</v>
      </c>
      <c r="AA1989" t="s">
        <v>2607</v>
      </c>
      <c r="AC1989" t="s">
        <v>1025</v>
      </c>
      <c r="AD1989" t="str">
        <f>_xlfn.XLOOKUP(AC1989,moves!A:A,moves!B:B)</f>
        <v>fairy</v>
      </c>
      <c r="AE1989">
        <f>_xlfn.XLOOKUP(AC1989,moves!A:A,moves!D:D)</f>
        <v>2</v>
      </c>
      <c r="AF1989" t="str">
        <f>_xlfn.XLOOKUP(AC1989,moves!A:A,moves!E:E)</f>
        <v>When the target is next attacked: Add 1 regular hit to the roll.</v>
      </c>
      <c r="AG1989">
        <v>0</v>
      </c>
      <c r="AH1989">
        <v>0</v>
      </c>
      <c r="AI1989">
        <f t="shared" si="133"/>
        <v>0</v>
      </c>
      <c r="AJ1989" t="s">
        <v>523</v>
      </c>
      <c r="AL1989">
        <v>0</v>
      </c>
      <c r="AM1989" cm="1">
        <f t="array" ref="AM1989">IF(AL1989=1,1,
   IF(ISTEXT(AK1989),1,
   IF(AO1989&gt;1,AM1988,
   IF(AI1989=1,
      IF(SUMPRODUCT((LEN($Y$2:$Y$4096)-LEN(SUBSTITUTE($Y$2:$Y$4096,AA1989,"")))/LEN(AA1989))&gt;0,2,1),
      IF(
         SUMPRODUCT((LEN($Y$2:$Y$4096)-LEN(SUBSTITUTE($Y$2:$Y$4096,AA1989,"")))/LEN(AA1989))
         - SUMPRODUCT((LEN($Y$2:$Y$4096)-LEN(SUBSTITUTE($Y$2:$Y$4096,"Alolan "&amp;AA1989,"")))/LEN("Alolan "&amp;AA1989))
         - SUMPRODUCT((LEN($Y$2:$Y$4096)-LEN(SUBSTITUTE($Y$2:$Y$4096,"Galarian "&amp;AA1989,"")))/LEN("Galarian "&amp;AA1989))
         - SUMPRODUCT((LEN($Y$2:$Y$4096)-LEN(SUBSTITUTE($Y$2:$Y$4096,"Hisuian "&amp;AA1989,"")))/LEN("Hisuian "&amp;AA1989))
         - SUMPRODUCT((LEN($Y$2:$Y$4096)-LEN(SUBSTITUTE($Y$2:$Y$4096,"Paldean "&amp;AA1989,"")))/LEN("Paldean "&amp;AA1989))
      &gt;0,2,1)
   ))))</f>
        <v>1</v>
      </c>
      <c r="AN1989">
        <v>0</v>
      </c>
      <c r="AO1989">
        <v>0</v>
      </c>
    </row>
    <row r="1990" spans="1:41" x14ac:dyDescent="0.25">
      <c r="A1990" t="s">
        <v>4554</v>
      </c>
      <c r="B1990" t="s">
        <v>2607</v>
      </c>
      <c r="C1990" t="s">
        <v>1499</v>
      </c>
      <c r="D1990" t="s">
        <v>1536</v>
      </c>
      <c r="E1990">
        <v>40</v>
      </c>
      <c r="F1990">
        <v>45</v>
      </c>
      <c r="G1990">
        <v>40</v>
      </c>
      <c r="H1990">
        <v>55</v>
      </c>
      <c r="I1990">
        <v>40</v>
      </c>
      <c r="J1990">
        <v>84</v>
      </c>
      <c r="K1990" t="s">
        <v>2608</v>
      </c>
      <c r="L1990" t="s">
        <v>250</v>
      </c>
      <c r="M1990" t="s">
        <v>249</v>
      </c>
      <c r="N1990">
        <v>6.56</v>
      </c>
      <c r="O1990">
        <v>4</v>
      </c>
      <c r="R1990">
        <f t="shared" si="134"/>
        <v>7</v>
      </c>
      <c r="S1990">
        <f t="shared" si="135"/>
        <v>4</v>
      </c>
      <c r="T1990">
        <f t="shared" si="132"/>
        <v>11</v>
      </c>
      <c r="U1990" t="s">
        <v>1499</v>
      </c>
      <c r="V1990" t="s">
        <v>1536</v>
      </c>
      <c r="W1990" t="s">
        <v>1468</v>
      </c>
      <c r="X1990" t="s">
        <v>1481</v>
      </c>
      <c r="Y1990" t="s">
        <v>5819</v>
      </c>
      <c r="Z1990" cm="1">
        <f t="array" ref="Z1990">IF(ISBLANK(AK1990),_xlfn.LET(
    _xlpm.nameBeforeSlash, IF(ISNUMBER(SEARCH("/", Y1990)), LEFT(Y1990, SEARCH("/", Y1990)-1), Y1990),
    _xlpm.matchRow, IFERROR(MATCH(_xlpm.nameBeforeSlash, AA:AA, 0), ""),
    _xlpm.difference, IF(_xlpm.matchRow="", "", ABS((R1990 + S1990)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),IF(ISBLANK(Y1990),"","Hidden"))</f>
        <v>9</v>
      </c>
      <c r="AA1990" t="s">
        <v>5820</v>
      </c>
      <c r="AC1990" t="s">
        <v>692</v>
      </c>
      <c r="AD1990" t="str">
        <f>_xlfn.XLOOKUP(AC1990,moves!A:A,moves!B:B)</f>
        <v>grass</v>
      </c>
      <c r="AE1990">
        <f>_xlfn.XLOOKUP(AC1990,moves!A:A,moves!D:D)</f>
        <v>1</v>
      </c>
      <c r="AF1990" t="str">
        <f>_xlfn.XLOOKUP(AC1990,moves!A:A,moves!E:E)</f>
        <v>Inflict the Paralyzed status on the target. If the target was already Paralyzed: Increase attack strength by 2.</v>
      </c>
      <c r="AG1990">
        <v>0</v>
      </c>
      <c r="AH1990">
        <v>0</v>
      </c>
      <c r="AI1990">
        <f t="shared" si="133"/>
        <v>1</v>
      </c>
      <c r="AJ1990" t="s">
        <v>523</v>
      </c>
      <c r="AL1990">
        <v>0</v>
      </c>
      <c r="AM1990" cm="1">
        <f t="array" ref="AM1990">IF(AL1990=1,1,
   IF(ISTEXT(AK1990),1,
   IF(AO1990&gt;1,AM1989,
   IF(AI1990=1,
      IF(SUMPRODUCT((LEN($Y$2:$Y$4096)-LEN(SUBSTITUTE($Y$2:$Y$4096,AA1990,"")))/LEN(AA1990))&gt;0,2,1),
      IF(
         SUMPRODUCT((LEN($Y$2:$Y$4096)-LEN(SUBSTITUTE($Y$2:$Y$4096,AA1990,"")))/LEN(AA1990))
         - SUMPRODUCT((LEN($Y$2:$Y$4096)-LEN(SUBSTITUTE($Y$2:$Y$4096,"Alolan "&amp;AA1990,"")))/LEN("Alolan "&amp;AA1990))
         - SUMPRODUCT((LEN($Y$2:$Y$4096)-LEN(SUBSTITUTE($Y$2:$Y$4096,"Galarian "&amp;AA1990,"")))/LEN("Galarian "&amp;AA1990))
         - SUMPRODUCT((LEN($Y$2:$Y$4096)-LEN(SUBSTITUTE($Y$2:$Y$4096,"Hisuian "&amp;AA1990,"")))/LEN("Hisuian "&amp;AA1990))
         - SUMPRODUCT((LEN($Y$2:$Y$4096)-LEN(SUBSTITUTE($Y$2:$Y$4096,"Paldean "&amp;AA1990,"")))/LEN("Paldean "&amp;AA1990))
      &gt;0,2,1)
   ))))</f>
        <v>1</v>
      </c>
      <c r="AN1990">
        <v>0</v>
      </c>
      <c r="AO1990">
        <v>0</v>
      </c>
    </row>
    <row r="1991" spans="1:41" x14ac:dyDescent="0.25">
      <c r="A1991">
        <v>743</v>
      </c>
      <c r="B1991" t="s">
        <v>2609</v>
      </c>
      <c r="C1991" t="s">
        <v>1499</v>
      </c>
      <c r="D1991" t="s">
        <v>1536</v>
      </c>
      <c r="E1991">
        <v>60</v>
      </c>
      <c r="F1991">
        <v>55</v>
      </c>
      <c r="G1991">
        <v>60</v>
      </c>
      <c r="H1991">
        <v>95</v>
      </c>
      <c r="I1991">
        <v>70</v>
      </c>
      <c r="J1991">
        <v>124</v>
      </c>
      <c r="K1991" t="s">
        <v>2608</v>
      </c>
      <c r="L1991" t="s">
        <v>250</v>
      </c>
      <c r="M1991" t="s">
        <v>249</v>
      </c>
      <c r="N1991">
        <v>10.26</v>
      </c>
      <c r="O1991">
        <v>6.3</v>
      </c>
      <c r="R1991">
        <f t="shared" si="134"/>
        <v>10</v>
      </c>
      <c r="S1991">
        <f t="shared" si="135"/>
        <v>6</v>
      </c>
      <c r="T1991">
        <f t="shared" si="132"/>
        <v>16</v>
      </c>
      <c r="U1991" t="s">
        <v>1499</v>
      </c>
      <c r="V1991" t="s">
        <v>1536</v>
      </c>
      <c r="W1991" t="s">
        <v>1468</v>
      </c>
      <c r="X1991" t="s">
        <v>1481</v>
      </c>
      <c r="Z1991" t="str" cm="1">
        <f t="array" ref="Z1991">IF(ISBLANK(AK1991),_xlfn.LET(
    _xlpm.nameBeforeSlash, IF(ISNUMBER(SEARCH("/", Y1991)), LEFT(Y1991, SEARCH("/", Y1991)-1), Y1991),
    _xlpm.matchRow, IFERROR(MATCH(_xlpm.nameBeforeSlash, AA:AA, 0), ""),
    _xlpm.difference, IF(_xlpm.matchRow="", "", ABS((R1991 + S1991)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),IF(ISBLANK(Y1991),"","Hidden"))</f>
        <v/>
      </c>
      <c r="AA1991" t="s">
        <v>2609</v>
      </c>
      <c r="AC1991" t="s">
        <v>916</v>
      </c>
      <c r="AD1991" t="str">
        <f>_xlfn.XLOOKUP(AC1991,moves!A:A,moves!B:B)</f>
        <v>bug</v>
      </c>
      <c r="AE1991">
        <f>_xlfn.XLOOKUP(AC1991,moves!A:A,moves!D:D)</f>
        <v>4</v>
      </c>
      <c r="AF1991" t="str">
        <f>_xlfn.XLOOKUP(AC1991,moves!A:A,moves!E:E)</f>
        <v>Choose 1: Deal damage to target OR Heal the target by rolled amount.</v>
      </c>
      <c r="AG1991">
        <v>0</v>
      </c>
      <c r="AH1991">
        <v>0</v>
      </c>
      <c r="AI1991">
        <f t="shared" si="133"/>
        <v>0</v>
      </c>
      <c r="AJ1991" t="s">
        <v>524</v>
      </c>
      <c r="AL1991">
        <v>0</v>
      </c>
      <c r="AM1991" cm="1">
        <f t="array" ref="AM1991">IF(AL1991=1,1,
   IF(ISTEXT(AK1991),1,
   IF(AO1991&gt;1,AM1990,
   IF(AI1991=1,
      IF(SUMPRODUCT((LEN($Y$2:$Y$4096)-LEN(SUBSTITUTE($Y$2:$Y$4096,AA1991,"")))/LEN(AA1991))&gt;0,2,1),
      IF(
         SUMPRODUCT((LEN($Y$2:$Y$4096)-LEN(SUBSTITUTE($Y$2:$Y$4096,AA1991,"")))/LEN(AA1991))
         - SUMPRODUCT((LEN($Y$2:$Y$4096)-LEN(SUBSTITUTE($Y$2:$Y$4096,"Alolan "&amp;AA1991,"")))/LEN("Alolan "&amp;AA1991))
         - SUMPRODUCT((LEN($Y$2:$Y$4096)-LEN(SUBSTITUTE($Y$2:$Y$4096,"Galarian "&amp;AA1991,"")))/LEN("Galarian "&amp;AA1991))
         - SUMPRODUCT((LEN($Y$2:$Y$4096)-LEN(SUBSTITUTE($Y$2:$Y$4096,"Hisuian "&amp;AA1991,"")))/LEN("Hisuian "&amp;AA1991))
         - SUMPRODUCT((LEN($Y$2:$Y$4096)-LEN(SUBSTITUTE($Y$2:$Y$4096,"Paldean "&amp;AA1991,"")))/LEN("Paldean "&amp;AA1991))
      &gt;0,2,1)
   ))))</f>
        <v>2</v>
      </c>
      <c r="AN1991">
        <v>0</v>
      </c>
      <c r="AO1991">
        <v>0</v>
      </c>
    </row>
    <row r="1992" spans="1:41" x14ac:dyDescent="0.25">
      <c r="A1992" t="s">
        <v>4555</v>
      </c>
      <c r="B1992" t="s">
        <v>2609</v>
      </c>
      <c r="C1992" t="s">
        <v>1499</v>
      </c>
      <c r="D1992" t="s">
        <v>1536</v>
      </c>
      <c r="E1992">
        <v>60</v>
      </c>
      <c r="F1992">
        <v>55</v>
      </c>
      <c r="G1992">
        <v>60</v>
      </c>
      <c r="H1992">
        <v>95</v>
      </c>
      <c r="I1992">
        <v>70</v>
      </c>
      <c r="J1992">
        <v>124</v>
      </c>
      <c r="K1992" t="s">
        <v>2608</v>
      </c>
      <c r="L1992" t="s">
        <v>250</v>
      </c>
      <c r="M1992" t="s">
        <v>249</v>
      </c>
      <c r="N1992">
        <v>10.26</v>
      </c>
      <c r="O1992">
        <v>6.3</v>
      </c>
      <c r="R1992">
        <f t="shared" si="134"/>
        <v>10</v>
      </c>
      <c r="S1992">
        <f t="shared" si="135"/>
        <v>6</v>
      </c>
      <c r="T1992">
        <f t="shared" si="132"/>
        <v>16</v>
      </c>
      <c r="U1992" t="s">
        <v>1499</v>
      </c>
      <c r="V1992" t="s">
        <v>1536</v>
      </c>
      <c r="W1992" t="s">
        <v>1468</v>
      </c>
      <c r="X1992" t="s">
        <v>1481</v>
      </c>
      <c r="Z1992" t="str" cm="1">
        <f t="array" ref="Z1992">IF(ISBLANK(AK1992),_xlfn.LET(
    _xlpm.nameBeforeSlash, IF(ISNUMBER(SEARCH("/", Y1992)), LEFT(Y1992, SEARCH("/", Y1992)-1), Y1992),
    _xlpm.matchRow, IFERROR(MATCH(_xlpm.nameBeforeSlash, AA:AA, 0), ""),
    _xlpm.difference, IF(_xlpm.matchRow="", "", ABS((R1992 + S1992)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),IF(ISBLANK(Y1992),"","Hidden"))</f>
        <v/>
      </c>
      <c r="AA1992" t="s">
        <v>5819</v>
      </c>
      <c r="AC1992" t="s">
        <v>934</v>
      </c>
      <c r="AD1992" t="str">
        <f>_xlfn.XLOOKUP(AC1992,moves!A:A,moves!B:B)</f>
        <v>bug</v>
      </c>
      <c r="AE1992">
        <f>_xlfn.XLOOKUP(AC1992,moves!A:A,moves!D:D)</f>
        <v>0</v>
      </c>
      <c r="AF1992" t="str">
        <f>_xlfn.XLOOKUP(AC1992,moves!A:A,moves!E:E)</f>
        <v>Each time this move is used: Increase the user's initiative by 2 and add 1 critical hit to the user's attack rolls (Max 2 stacks).</v>
      </c>
      <c r="AG1992">
        <v>0</v>
      </c>
      <c r="AH1992">
        <v>0</v>
      </c>
      <c r="AI1992">
        <f t="shared" si="133"/>
        <v>1</v>
      </c>
      <c r="AJ1992" t="s">
        <v>524</v>
      </c>
      <c r="AL1992">
        <v>0</v>
      </c>
      <c r="AM1992" cm="1">
        <f t="array" ref="AM1992">IF(AL1992=1,1,
   IF(ISTEXT(AK1992),1,
   IF(AO1992&gt;1,AM1991,
   IF(AI1992=1,
      IF(SUMPRODUCT((LEN($Y$2:$Y$4096)-LEN(SUBSTITUTE($Y$2:$Y$4096,AA1992,"")))/LEN(AA1992))&gt;0,2,1),
      IF(
         SUMPRODUCT((LEN($Y$2:$Y$4096)-LEN(SUBSTITUTE($Y$2:$Y$4096,AA1992,"")))/LEN(AA1992))
         - SUMPRODUCT((LEN($Y$2:$Y$4096)-LEN(SUBSTITUTE($Y$2:$Y$4096,"Alolan "&amp;AA1992,"")))/LEN("Alolan "&amp;AA1992))
         - SUMPRODUCT((LEN($Y$2:$Y$4096)-LEN(SUBSTITUTE($Y$2:$Y$4096,"Galarian "&amp;AA1992,"")))/LEN("Galarian "&amp;AA1992))
         - SUMPRODUCT((LEN($Y$2:$Y$4096)-LEN(SUBSTITUTE($Y$2:$Y$4096,"Hisuian "&amp;AA1992,"")))/LEN("Hisuian "&amp;AA1992))
         - SUMPRODUCT((LEN($Y$2:$Y$4096)-LEN(SUBSTITUTE($Y$2:$Y$4096,"Paldean "&amp;AA1992,"")))/LEN("Paldean "&amp;AA1992))
      &gt;0,2,1)
   ))))</f>
        <v>2</v>
      </c>
      <c r="AN1992">
        <v>0</v>
      </c>
      <c r="AO1992">
        <v>0</v>
      </c>
    </row>
    <row r="1993" spans="1:41" x14ac:dyDescent="0.25">
      <c r="A1993">
        <v>744</v>
      </c>
      <c r="B1993" t="s">
        <v>2610</v>
      </c>
      <c r="C1993" t="s">
        <v>1546</v>
      </c>
      <c r="D1993"/>
      <c r="E1993">
        <v>45</v>
      </c>
      <c r="F1993">
        <v>65</v>
      </c>
      <c r="G1993">
        <v>40</v>
      </c>
      <c r="H1993">
        <v>30</v>
      </c>
      <c r="I1993">
        <v>40</v>
      </c>
      <c r="J1993">
        <v>60</v>
      </c>
      <c r="K1993" t="s">
        <v>1601</v>
      </c>
      <c r="L1993" t="s">
        <v>253</v>
      </c>
      <c r="M1993" t="s">
        <v>249</v>
      </c>
      <c r="N1993">
        <v>5.95</v>
      </c>
      <c r="O1993">
        <v>4.2</v>
      </c>
      <c r="R1993">
        <f t="shared" si="134"/>
        <v>6</v>
      </c>
      <c r="S1993">
        <f t="shared" si="135"/>
        <v>4</v>
      </c>
      <c r="T1993">
        <f t="shared" si="132"/>
        <v>10</v>
      </c>
      <c r="U1993" t="s">
        <v>1546</v>
      </c>
      <c r="V1993" t="s">
        <v>1512</v>
      </c>
      <c r="W1993" t="s">
        <v>1471</v>
      </c>
      <c r="X1993" t="s">
        <v>1492</v>
      </c>
      <c r="Y1993" t="s">
        <v>2611</v>
      </c>
      <c r="Z1993" cm="1">
        <f t="array" ref="Z1993">IF(ISBLANK(AK1993),_xlfn.LET(
    _xlpm.nameBeforeSlash, IF(ISNUMBER(SEARCH("/", Y1993)), LEFT(Y1993, SEARCH("/", Y1993)-1), Y1993),
    _xlpm.matchRow, IFERROR(MATCH(_xlpm.nameBeforeSlash, AA:AA, 0), ""),
    _xlpm.difference, IF(_xlpm.matchRow="", "", ABS((R1993 + S1993)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),IF(ISBLANK(Y1993),"","Hidden"))</f>
        <v>17</v>
      </c>
      <c r="AA1993" t="s">
        <v>2610</v>
      </c>
      <c r="AC1993" t="s">
        <v>460</v>
      </c>
      <c r="AD1993" t="str">
        <f>_xlfn.XLOOKUP(AC1993,moves!A:A,moves!B:B)</f>
        <v>dark</v>
      </c>
      <c r="AE1993">
        <f>_xlfn.XLOOKUP(AC1993,moves!A:A,moves!D:D)</f>
        <v>3</v>
      </c>
      <c r="AF1993" t="str">
        <f>_xlfn.XLOOKUP(AC1993,moves!A:A,moves!E:E)</f>
        <v>When the target is next attacked: Add 1 regular hit to the roll.</v>
      </c>
      <c r="AG1993">
        <v>0</v>
      </c>
      <c r="AH1993">
        <v>0</v>
      </c>
      <c r="AI1993">
        <f t="shared" si="133"/>
        <v>0</v>
      </c>
      <c r="AJ1993" t="s">
        <v>523</v>
      </c>
      <c r="AL1993">
        <v>0</v>
      </c>
      <c r="AM1993" cm="1">
        <f t="array" ref="AM1993">IF(AL1993=1,1,
   IF(ISTEXT(AK1993),1,
   IF(AO1993&gt;1,AM1992,
   IF(AI1993=1,
      IF(SUMPRODUCT((LEN($Y$2:$Y$4096)-LEN(SUBSTITUTE($Y$2:$Y$4096,AA1993,"")))/LEN(AA1993))&gt;0,2,1),
      IF(
         SUMPRODUCT((LEN($Y$2:$Y$4096)-LEN(SUBSTITUTE($Y$2:$Y$4096,AA1993,"")))/LEN(AA1993))
         - SUMPRODUCT((LEN($Y$2:$Y$4096)-LEN(SUBSTITUTE($Y$2:$Y$4096,"Alolan "&amp;AA1993,"")))/LEN("Alolan "&amp;AA1993))
         - SUMPRODUCT((LEN($Y$2:$Y$4096)-LEN(SUBSTITUTE($Y$2:$Y$4096,"Galarian "&amp;AA1993,"")))/LEN("Galarian "&amp;AA1993))
         - SUMPRODUCT((LEN($Y$2:$Y$4096)-LEN(SUBSTITUTE($Y$2:$Y$4096,"Hisuian "&amp;AA1993,"")))/LEN("Hisuian "&amp;AA1993))
         - SUMPRODUCT((LEN($Y$2:$Y$4096)-LEN(SUBSTITUTE($Y$2:$Y$4096,"Paldean "&amp;AA1993,"")))/LEN("Paldean "&amp;AA1993))
      &gt;0,2,1)
   ))))</f>
        <v>1</v>
      </c>
      <c r="AN1993">
        <v>0</v>
      </c>
      <c r="AO1993">
        <v>0</v>
      </c>
    </row>
    <row r="1994" spans="1:41" x14ac:dyDescent="0.25">
      <c r="A1994" t="s">
        <v>4556</v>
      </c>
      <c r="B1994" t="s">
        <v>2610</v>
      </c>
      <c r="C1994" t="s">
        <v>1546</v>
      </c>
      <c r="D1994"/>
      <c r="E1994">
        <v>45</v>
      </c>
      <c r="F1994">
        <v>65</v>
      </c>
      <c r="G1994">
        <v>40</v>
      </c>
      <c r="H1994">
        <v>30</v>
      </c>
      <c r="I1994">
        <v>40</v>
      </c>
      <c r="J1994">
        <v>60</v>
      </c>
      <c r="K1994" t="s">
        <v>1601</v>
      </c>
      <c r="L1994" t="s">
        <v>253</v>
      </c>
      <c r="M1994" t="s">
        <v>249</v>
      </c>
      <c r="N1994">
        <v>5.95</v>
      </c>
      <c r="O1994">
        <v>4.2</v>
      </c>
      <c r="R1994">
        <f t="shared" si="134"/>
        <v>6</v>
      </c>
      <c r="S1994">
        <f t="shared" si="135"/>
        <v>4</v>
      </c>
      <c r="T1994">
        <f t="shared" si="132"/>
        <v>10</v>
      </c>
      <c r="U1994" t="s">
        <v>1546</v>
      </c>
      <c r="V1994" t="s">
        <v>1512</v>
      </c>
      <c r="W1994" t="s">
        <v>1471</v>
      </c>
      <c r="X1994" t="s">
        <v>1492</v>
      </c>
      <c r="Y1994" t="s">
        <v>6191</v>
      </c>
      <c r="Z1994" cm="1">
        <f t="array" ref="Z1994">IF(ISBLANK(AK1994),_xlfn.LET(
    _xlpm.nameBeforeSlash, IF(ISNUMBER(SEARCH("/", Y1994)), LEFT(Y1994, SEARCH("/", Y1994)-1), Y1994),
    _xlpm.matchRow, IFERROR(MATCH(_xlpm.nameBeforeSlash, AA:AA, 0), ""),
    _xlpm.difference, IF(_xlpm.matchRow="", "", ABS((R1994 + S1994)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),IF(ISBLANK(Y1994),"","Hidden"))</f>
        <v>17</v>
      </c>
      <c r="AA1994" t="s">
        <v>5821</v>
      </c>
      <c r="AC1994" t="s">
        <v>6754</v>
      </c>
      <c r="AD1994" t="str">
        <f>_xlfn.XLOOKUP(AC1994,moves!A:A,moves!B:B)</f>
        <v>normal</v>
      </c>
      <c r="AE1994">
        <f>_xlfn.XLOOKUP(AC1994,moves!A:A,moves!D:D)</f>
        <v>1</v>
      </c>
      <c r="AF1994" t="str">
        <f>_xlfn.XLOOKUP(AC1994,moves!A:A,moves!E:E)</f>
        <v>The target must switch out.</v>
      </c>
      <c r="AG1994">
        <v>0</v>
      </c>
      <c r="AH1994">
        <v>0</v>
      </c>
      <c r="AI1994">
        <f t="shared" si="133"/>
        <v>1</v>
      </c>
      <c r="AJ1994" t="s">
        <v>523</v>
      </c>
      <c r="AL1994">
        <v>0</v>
      </c>
      <c r="AM1994" cm="1">
        <f t="array" ref="AM1994">IF(AL1994=1,1,
   IF(ISTEXT(AK1994),1,
   IF(AO1994&gt;1,AM1993,
   IF(AI1994=1,
      IF(SUMPRODUCT((LEN($Y$2:$Y$4096)-LEN(SUBSTITUTE($Y$2:$Y$4096,AA1994,"")))/LEN(AA1994))&gt;0,2,1),
      IF(
         SUMPRODUCT((LEN($Y$2:$Y$4096)-LEN(SUBSTITUTE($Y$2:$Y$4096,AA1994,"")))/LEN(AA1994))
         - SUMPRODUCT((LEN($Y$2:$Y$4096)-LEN(SUBSTITUTE($Y$2:$Y$4096,"Alolan "&amp;AA1994,"")))/LEN("Alolan "&amp;AA1994))
         - SUMPRODUCT((LEN($Y$2:$Y$4096)-LEN(SUBSTITUTE($Y$2:$Y$4096,"Galarian "&amp;AA1994,"")))/LEN("Galarian "&amp;AA1994))
         - SUMPRODUCT((LEN($Y$2:$Y$4096)-LEN(SUBSTITUTE($Y$2:$Y$4096,"Hisuian "&amp;AA1994,"")))/LEN("Hisuian "&amp;AA1994))
         - SUMPRODUCT((LEN($Y$2:$Y$4096)-LEN(SUBSTITUTE($Y$2:$Y$4096,"Paldean "&amp;AA1994,"")))/LEN("Paldean "&amp;AA1994))
      &gt;0,2,1)
   ))))</f>
        <v>1</v>
      </c>
      <c r="AN1994">
        <v>0</v>
      </c>
      <c r="AO1994">
        <v>0</v>
      </c>
    </row>
    <row r="1995" spans="1:41" x14ac:dyDescent="0.25">
      <c r="A1995">
        <v>745</v>
      </c>
      <c r="B1995" t="s">
        <v>2612</v>
      </c>
      <c r="C1995" t="s">
        <v>1546</v>
      </c>
      <c r="D1995"/>
      <c r="E1995">
        <v>75</v>
      </c>
      <c r="F1995">
        <v>115</v>
      </c>
      <c r="G1995">
        <v>65</v>
      </c>
      <c r="H1995">
        <v>55</v>
      </c>
      <c r="I1995">
        <v>65</v>
      </c>
      <c r="J1995">
        <v>112</v>
      </c>
      <c r="K1995" t="s">
        <v>2613</v>
      </c>
      <c r="L1995" t="s">
        <v>253</v>
      </c>
      <c r="M1995" t="s">
        <v>249</v>
      </c>
      <c r="N1995">
        <v>10.780000000000001</v>
      </c>
      <c r="O1995">
        <v>6.9</v>
      </c>
      <c r="P1995">
        <v>1</v>
      </c>
      <c r="R1995">
        <f t="shared" si="134"/>
        <v>12</v>
      </c>
      <c r="S1995">
        <f t="shared" si="135"/>
        <v>7</v>
      </c>
      <c r="T1995">
        <f t="shared" si="132"/>
        <v>19</v>
      </c>
      <c r="U1995" t="s">
        <v>1546</v>
      </c>
      <c r="V1995" t="s">
        <v>1512</v>
      </c>
      <c r="W1995" t="s">
        <v>1471</v>
      </c>
      <c r="X1995" t="s">
        <v>1492</v>
      </c>
      <c r="Z1995" t="str" cm="1">
        <f t="array" ref="Z1995">IF(ISBLANK(AK1995),_xlfn.LET(
    _xlpm.nameBeforeSlash, IF(ISNUMBER(SEARCH("/", Y1995)), LEFT(Y1995, SEARCH("/", Y1995)-1), Y1995),
    _xlpm.matchRow, IFERROR(MATCH(_xlpm.nameBeforeSlash, AA:AA, 0), ""),
    _xlpm.difference, IF(_xlpm.matchRow="", "", ABS((R1995 + S1995)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),IF(ISBLANK(Y1995),"","Hidden"))</f>
        <v/>
      </c>
      <c r="AA1995" t="s">
        <v>2614</v>
      </c>
      <c r="AB1995" t="s">
        <v>2615</v>
      </c>
      <c r="AC1995" t="s">
        <v>1347</v>
      </c>
      <c r="AD1995" t="str">
        <f>_xlfn.XLOOKUP(AC1995,moves!A:A,moves!B:B)</f>
        <v>rock</v>
      </c>
      <c r="AE1995">
        <f>_xlfn.XLOOKUP(AC1995,moves!A:A,moves!D:D)</f>
        <v>2</v>
      </c>
      <c r="AF1995" t="str">
        <f>_xlfn.XLOOKUP(AC1995,moves!A:A,moves!E:E)</f>
        <v xml:space="preserve"> </v>
      </c>
      <c r="AG1995">
        <v>0</v>
      </c>
      <c r="AH1995">
        <v>0</v>
      </c>
      <c r="AI1995">
        <f t="shared" si="133"/>
        <v>0</v>
      </c>
      <c r="AJ1995" t="s">
        <v>525</v>
      </c>
      <c r="AL1995">
        <v>0</v>
      </c>
      <c r="AM1995" cm="1">
        <f t="array" ref="AM1995">IF(AL1995=1,1,
   IF(ISTEXT(AK1995),1,
   IF(AO1995&gt;1,AM1994,
   IF(AI1995=1,
      IF(SUMPRODUCT((LEN($Y$2:$Y$4096)-LEN(SUBSTITUTE($Y$2:$Y$4096,AA1995,"")))/LEN(AA1995))&gt;0,2,1),
      IF(
         SUMPRODUCT((LEN($Y$2:$Y$4096)-LEN(SUBSTITUTE($Y$2:$Y$4096,AA1995,"")))/LEN(AA1995))
         - SUMPRODUCT((LEN($Y$2:$Y$4096)-LEN(SUBSTITUTE($Y$2:$Y$4096,"Alolan "&amp;AA1995,"")))/LEN("Alolan "&amp;AA1995))
         - SUMPRODUCT((LEN($Y$2:$Y$4096)-LEN(SUBSTITUTE($Y$2:$Y$4096,"Galarian "&amp;AA1995,"")))/LEN("Galarian "&amp;AA1995))
         - SUMPRODUCT((LEN($Y$2:$Y$4096)-LEN(SUBSTITUTE($Y$2:$Y$4096,"Hisuian "&amp;AA1995,"")))/LEN("Hisuian "&amp;AA1995))
         - SUMPRODUCT((LEN($Y$2:$Y$4096)-LEN(SUBSTITUTE($Y$2:$Y$4096,"Paldean "&amp;AA1995,"")))/LEN("Paldean "&amp;AA1995))
      &gt;0,2,1)
   ))))</f>
        <v>2</v>
      </c>
      <c r="AN1995">
        <v>0</v>
      </c>
      <c r="AO1995">
        <v>0</v>
      </c>
    </row>
    <row r="1996" spans="1:41" x14ac:dyDescent="0.25">
      <c r="A1996" t="s">
        <v>2616</v>
      </c>
      <c r="B1996" t="s">
        <v>2612</v>
      </c>
      <c r="C1996" t="s">
        <v>1546</v>
      </c>
      <c r="D1996"/>
      <c r="E1996">
        <v>75</v>
      </c>
      <c r="F1996">
        <v>117</v>
      </c>
      <c r="G1996">
        <v>65</v>
      </c>
      <c r="H1996">
        <v>55</v>
      </c>
      <c r="I1996">
        <v>65</v>
      </c>
      <c r="J1996">
        <v>110</v>
      </c>
      <c r="K1996" t="s">
        <v>2613</v>
      </c>
      <c r="L1996" t="s">
        <v>253</v>
      </c>
      <c r="M1996" t="s">
        <v>249</v>
      </c>
      <c r="N1996">
        <v>10.8</v>
      </c>
      <c r="O1996">
        <v>6.9</v>
      </c>
      <c r="P1996">
        <v>1</v>
      </c>
      <c r="R1996">
        <f t="shared" si="134"/>
        <v>12</v>
      </c>
      <c r="S1996">
        <f t="shared" si="135"/>
        <v>7</v>
      </c>
      <c r="T1996">
        <f t="shared" ref="T1996:T2059" si="136">SUM(S1996,R1996)</f>
        <v>19</v>
      </c>
      <c r="U1996" t="s">
        <v>1546</v>
      </c>
      <c r="V1996" t="s">
        <v>1512</v>
      </c>
      <c r="W1996" t="s">
        <v>1471</v>
      </c>
      <c r="X1996" t="s">
        <v>1492</v>
      </c>
      <c r="Z1996" t="str" cm="1">
        <f t="array" ref="Z1996">IF(ISBLANK(AK1996),_xlfn.LET(
    _xlpm.nameBeforeSlash, IF(ISNUMBER(SEARCH("/", Y1996)), LEFT(Y1996, SEARCH("/", Y1996)-1), Y1996),
    _xlpm.matchRow, IFERROR(MATCH(_xlpm.nameBeforeSlash, AA:AA, 0), ""),
    _xlpm.difference, IF(_xlpm.matchRow="", "", ABS((R1996 + S1996)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),IF(ISBLANK(Y1996),"","Hidden"))</f>
        <v/>
      </c>
      <c r="AA1996" t="s">
        <v>2617</v>
      </c>
      <c r="AB1996" t="s">
        <v>2618</v>
      </c>
      <c r="AC1996" t="s">
        <v>948</v>
      </c>
      <c r="AD1996" t="str">
        <f>_xlfn.XLOOKUP(AC1996,moves!A:A,moves!B:B)</f>
        <v>dark</v>
      </c>
      <c r="AE1996">
        <f>_xlfn.XLOOKUP(AC1996,moves!A:A,moves!D:D)</f>
        <v>3</v>
      </c>
      <c r="AF1996" t="str">
        <f>_xlfn.XLOOKUP(AC1996,moves!A:A,moves!E:E)</f>
        <v xml:space="preserve"> </v>
      </c>
      <c r="AG1996">
        <v>0</v>
      </c>
      <c r="AH1996">
        <v>0</v>
      </c>
      <c r="AI1996">
        <f t="shared" ref="AI1996:AI2059" si="137">IF(ISNUMBER(SEARCH("Shiny ", AA1996)), 1, 0)</f>
        <v>0</v>
      </c>
      <c r="AJ1996" t="s">
        <v>525</v>
      </c>
      <c r="AL1996">
        <v>0</v>
      </c>
      <c r="AM1996" cm="1">
        <f t="array" ref="AM1996">IF(AL1996=1,1,
   IF(ISTEXT(AK1996),1,
   IF(AO1996&gt;1,AM1995,
   IF(AI1996=1,
      IF(SUMPRODUCT((LEN($Y$2:$Y$4096)-LEN(SUBSTITUTE($Y$2:$Y$4096,AA1996,"")))/LEN(AA1996))&gt;0,2,1),
      IF(
         SUMPRODUCT((LEN($Y$2:$Y$4096)-LEN(SUBSTITUTE($Y$2:$Y$4096,AA1996,"")))/LEN(AA1996))
         - SUMPRODUCT((LEN($Y$2:$Y$4096)-LEN(SUBSTITUTE($Y$2:$Y$4096,"Alolan "&amp;AA1996,"")))/LEN("Alolan "&amp;AA1996))
         - SUMPRODUCT((LEN($Y$2:$Y$4096)-LEN(SUBSTITUTE($Y$2:$Y$4096,"Galarian "&amp;AA1996,"")))/LEN("Galarian "&amp;AA1996))
         - SUMPRODUCT((LEN($Y$2:$Y$4096)-LEN(SUBSTITUTE($Y$2:$Y$4096,"Hisuian "&amp;AA1996,"")))/LEN("Hisuian "&amp;AA1996))
         - SUMPRODUCT((LEN($Y$2:$Y$4096)-LEN(SUBSTITUTE($Y$2:$Y$4096,"Paldean "&amp;AA1996,"")))/LEN("Paldean "&amp;AA1996))
      &gt;0,2,1)
   ))))</f>
        <v>2</v>
      </c>
      <c r="AN1996">
        <v>0</v>
      </c>
      <c r="AO1996">
        <v>0</v>
      </c>
    </row>
    <row r="1997" spans="1:41" x14ac:dyDescent="0.25">
      <c r="A1997" t="s">
        <v>2619</v>
      </c>
      <c r="B1997" t="s">
        <v>2612</v>
      </c>
      <c r="C1997" t="s">
        <v>1546</v>
      </c>
      <c r="D1997"/>
      <c r="E1997">
        <v>85</v>
      </c>
      <c r="F1997">
        <v>115</v>
      </c>
      <c r="G1997">
        <v>75</v>
      </c>
      <c r="H1997">
        <v>55</v>
      </c>
      <c r="I1997">
        <v>75</v>
      </c>
      <c r="J1997">
        <v>82</v>
      </c>
      <c r="K1997" t="s">
        <v>2613</v>
      </c>
      <c r="L1997" t="s">
        <v>253</v>
      </c>
      <c r="M1997" t="s">
        <v>249</v>
      </c>
      <c r="N1997">
        <v>9.5800000000000018</v>
      </c>
      <c r="O1997">
        <v>7.9</v>
      </c>
      <c r="Q1997">
        <v>1</v>
      </c>
      <c r="R1997">
        <f t="shared" si="134"/>
        <v>10</v>
      </c>
      <c r="S1997">
        <f t="shared" si="135"/>
        <v>9</v>
      </c>
      <c r="T1997">
        <f t="shared" si="136"/>
        <v>19</v>
      </c>
      <c r="U1997" t="s">
        <v>1546</v>
      </c>
      <c r="V1997" t="s">
        <v>1512</v>
      </c>
      <c r="W1997" t="s">
        <v>1471</v>
      </c>
      <c r="X1997" t="s">
        <v>1492</v>
      </c>
      <c r="Z1997" t="str" cm="1">
        <f t="array" ref="Z1997">IF(ISBLANK(AK1997),_xlfn.LET(
    _xlpm.nameBeforeSlash, IF(ISNUMBER(SEARCH("/", Y1997)), LEFT(Y1997, SEARCH("/", Y1997)-1), Y1997),
    _xlpm.matchRow, IFERROR(MATCH(_xlpm.nameBeforeSlash, AA:AA, 0), ""),
    _xlpm.difference, IF(_xlpm.matchRow="", "", ABS((R1997 + S1997)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),IF(ISBLANK(Y1997),"","Hidden"))</f>
        <v/>
      </c>
      <c r="AA1997" t="s">
        <v>2620</v>
      </c>
      <c r="AB1997" t="s">
        <v>2621</v>
      </c>
      <c r="AC1997" t="s">
        <v>1061</v>
      </c>
      <c r="AD1997" t="str">
        <f>_xlfn.XLOOKUP(AC1997,moves!A:A,moves!B:B)</f>
        <v>fighting</v>
      </c>
      <c r="AE1997">
        <f>_xlfn.XLOOKUP(AC1997,moves!A:A,moves!D:D)</f>
        <v>2</v>
      </c>
      <c r="AF1997" t="str">
        <f>_xlfn.XLOOKUP(AC1997,moves!A:A,moves!E:E)</f>
        <v>For each fainted Pokémon in the user's party: Increase attack strength by 1.</v>
      </c>
      <c r="AG1997">
        <v>0</v>
      </c>
      <c r="AH1997">
        <v>0</v>
      </c>
      <c r="AI1997">
        <f t="shared" si="137"/>
        <v>0</v>
      </c>
      <c r="AJ1997" t="s">
        <v>525</v>
      </c>
      <c r="AL1997">
        <v>0</v>
      </c>
      <c r="AM1997" cm="1">
        <f t="array" ref="AM1997">IF(AL1997=1,1,
   IF(ISTEXT(AK1997),1,
   IF(AO1997&gt;1,AM1996,
   IF(AI1997=1,
      IF(SUMPRODUCT((LEN($Y$2:$Y$4096)-LEN(SUBSTITUTE($Y$2:$Y$4096,AA1997,"")))/LEN(AA1997))&gt;0,2,1),
      IF(
         SUMPRODUCT((LEN($Y$2:$Y$4096)-LEN(SUBSTITUTE($Y$2:$Y$4096,AA1997,"")))/LEN(AA1997))
         - SUMPRODUCT((LEN($Y$2:$Y$4096)-LEN(SUBSTITUTE($Y$2:$Y$4096,"Alolan "&amp;AA1997,"")))/LEN("Alolan "&amp;AA1997))
         - SUMPRODUCT((LEN($Y$2:$Y$4096)-LEN(SUBSTITUTE($Y$2:$Y$4096,"Galarian "&amp;AA1997,"")))/LEN("Galarian "&amp;AA1997))
         - SUMPRODUCT((LEN($Y$2:$Y$4096)-LEN(SUBSTITUTE($Y$2:$Y$4096,"Hisuian "&amp;AA1997,"")))/LEN("Hisuian "&amp;AA1997))
         - SUMPRODUCT((LEN($Y$2:$Y$4096)-LEN(SUBSTITUTE($Y$2:$Y$4096,"Paldean "&amp;AA1997,"")))/LEN("Paldean "&amp;AA1997))
      &gt;0,2,1)
   ))))</f>
        <v>2</v>
      </c>
      <c r="AN1997">
        <v>0</v>
      </c>
      <c r="AO1997">
        <v>0</v>
      </c>
    </row>
    <row r="1998" spans="1:41" x14ac:dyDescent="0.25">
      <c r="A1998" t="s">
        <v>4557</v>
      </c>
      <c r="B1998" t="s">
        <v>2612</v>
      </c>
      <c r="C1998" t="s">
        <v>1546</v>
      </c>
      <c r="D1998"/>
      <c r="E1998">
        <v>75</v>
      </c>
      <c r="F1998">
        <v>115</v>
      </c>
      <c r="G1998">
        <v>65</v>
      </c>
      <c r="H1998">
        <v>55</v>
      </c>
      <c r="I1998">
        <v>65</v>
      </c>
      <c r="J1998">
        <v>112</v>
      </c>
      <c r="K1998" t="s">
        <v>2613</v>
      </c>
      <c r="L1998" t="s">
        <v>253</v>
      </c>
      <c r="M1998" t="s">
        <v>249</v>
      </c>
      <c r="N1998">
        <v>10.780000000000001</v>
      </c>
      <c r="O1998">
        <v>6.9</v>
      </c>
      <c r="P1998">
        <v>1</v>
      </c>
      <c r="R1998">
        <f t="shared" si="134"/>
        <v>12</v>
      </c>
      <c r="S1998">
        <f t="shared" si="135"/>
        <v>7</v>
      </c>
      <c r="T1998">
        <f t="shared" si="136"/>
        <v>19</v>
      </c>
      <c r="U1998" t="s">
        <v>1546</v>
      </c>
      <c r="V1998" t="s">
        <v>1512</v>
      </c>
      <c r="W1998" t="s">
        <v>1471</v>
      </c>
      <c r="X1998" t="s">
        <v>1492</v>
      </c>
      <c r="Z1998" t="str" cm="1">
        <f t="array" ref="Z1998">IF(ISBLANK(AK1998),_xlfn.LET(
    _xlpm.nameBeforeSlash, IF(ISNUMBER(SEARCH("/", Y1998)), LEFT(Y1998, SEARCH("/", Y1998)-1), Y1998),
    _xlpm.matchRow, IFERROR(MATCH(_xlpm.nameBeforeSlash, AA:AA, 0), ""),
    _xlpm.difference, IF(_xlpm.matchRow="", "", ABS((R1998 + S1998)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),IF(ISBLANK(Y1998),"","Hidden"))</f>
        <v/>
      </c>
      <c r="AA1998" t="s">
        <v>5822</v>
      </c>
      <c r="AB1998" t="s">
        <v>2615</v>
      </c>
      <c r="AC1998" t="s">
        <v>6753</v>
      </c>
      <c r="AD1998" t="str">
        <f>_xlfn.XLOOKUP(AC1998,moves!A:A,moves!B:B)</f>
        <v>fighting</v>
      </c>
      <c r="AE1998">
        <f>_xlfn.XLOOKUP(AC1998,moves!A:A,moves!D:D)</f>
        <v>6</v>
      </c>
      <c r="AF1998" t="str">
        <f>_xlfn.XLOOKUP(AC1998,moves!A:A,moves!E:E)</f>
        <v xml:space="preserve"> </v>
      </c>
      <c r="AG1998">
        <v>0</v>
      </c>
      <c r="AH1998">
        <v>0</v>
      </c>
      <c r="AI1998">
        <f t="shared" si="137"/>
        <v>1</v>
      </c>
      <c r="AJ1998" t="s">
        <v>525</v>
      </c>
      <c r="AL1998">
        <v>0</v>
      </c>
      <c r="AM1998" cm="1">
        <f t="array" ref="AM1998">IF(AL1998=1,1,
   IF(ISTEXT(AK1998),1,
   IF(AO1998&gt;1,AM1997,
   IF(AI1998=1,
      IF(SUMPRODUCT((LEN($Y$2:$Y$4096)-LEN(SUBSTITUTE($Y$2:$Y$4096,AA1998,"")))/LEN(AA1998))&gt;0,2,1),
      IF(
         SUMPRODUCT((LEN($Y$2:$Y$4096)-LEN(SUBSTITUTE($Y$2:$Y$4096,AA1998,"")))/LEN(AA1998))
         - SUMPRODUCT((LEN($Y$2:$Y$4096)-LEN(SUBSTITUTE($Y$2:$Y$4096,"Alolan "&amp;AA1998,"")))/LEN("Alolan "&amp;AA1998))
         - SUMPRODUCT((LEN($Y$2:$Y$4096)-LEN(SUBSTITUTE($Y$2:$Y$4096,"Galarian "&amp;AA1998,"")))/LEN("Galarian "&amp;AA1998))
         - SUMPRODUCT((LEN($Y$2:$Y$4096)-LEN(SUBSTITUTE($Y$2:$Y$4096,"Hisuian "&amp;AA1998,"")))/LEN("Hisuian "&amp;AA1998))
         - SUMPRODUCT((LEN($Y$2:$Y$4096)-LEN(SUBSTITUTE($Y$2:$Y$4096,"Paldean "&amp;AA1998,"")))/LEN("Paldean "&amp;AA1998))
      &gt;0,2,1)
   ))))</f>
        <v>2</v>
      </c>
      <c r="AN1998">
        <v>0</v>
      </c>
      <c r="AO1998">
        <v>0</v>
      </c>
    </row>
    <row r="1999" spans="1:41" x14ac:dyDescent="0.25">
      <c r="A1999" t="s">
        <v>4558</v>
      </c>
      <c r="B1999" t="s">
        <v>2612</v>
      </c>
      <c r="C1999" t="s">
        <v>1546</v>
      </c>
      <c r="D1999"/>
      <c r="E1999">
        <v>75</v>
      </c>
      <c r="F1999">
        <v>117</v>
      </c>
      <c r="G1999">
        <v>65</v>
      </c>
      <c r="H1999">
        <v>55</v>
      </c>
      <c r="I1999">
        <v>65</v>
      </c>
      <c r="J1999">
        <v>110</v>
      </c>
      <c r="K1999" t="s">
        <v>2613</v>
      </c>
      <c r="L1999" t="s">
        <v>253</v>
      </c>
      <c r="M1999" t="s">
        <v>249</v>
      </c>
      <c r="N1999">
        <v>10.8</v>
      </c>
      <c r="O1999">
        <v>6.9</v>
      </c>
      <c r="P1999">
        <v>1</v>
      </c>
      <c r="R1999">
        <f t="shared" si="134"/>
        <v>12</v>
      </c>
      <c r="S1999">
        <f t="shared" si="135"/>
        <v>7</v>
      </c>
      <c r="T1999">
        <f t="shared" si="136"/>
        <v>19</v>
      </c>
      <c r="U1999" t="s">
        <v>1546</v>
      </c>
      <c r="V1999" t="s">
        <v>1512</v>
      </c>
      <c r="W1999" t="s">
        <v>1471</v>
      </c>
      <c r="X1999" t="s">
        <v>1492</v>
      </c>
      <c r="Z1999" t="str" cm="1">
        <f t="array" ref="Z1999">IF(ISBLANK(AK1999),_xlfn.LET(
    _xlpm.nameBeforeSlash, IF(ISNUMBER(SEARCH("/", Y1999)), LEFT(Y1999, SEARCH("/", Y1999)-1), Y1999),
    _xlpm.matchRow, IFERROR(MATCH(_xlpm.nameBeforeSlash, AA:AA, 0), ""),
    _xlpm.difference, IF(_xlpm.matchRow="", "", ABS((R1999 + S1999)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),IF(ISBLANK(Y1999),"","Hidden"))</f>
        <v/>
      </c>
      <c r="AA1999" t="s">
        <v>5823</v>
      </c>
      <c r="AB1999" t="s">
        <v>2618</v>
      </c>
      <c r="AC1999" t="s">
        <v>6752</v>
      </c>
      <c r="AD1999" t="str">
        <f>_xlfn.XLOOKUP(AC1999,moves!A:A,moves!B:B)</f>
        <v>rock</v>
      </c>
      <c r="AE1999">
        <f>_xlfn.XLOOKUP(AC1999,moves!A:A,moves!D:D)</f>
        <v>3</v>
      </c>
      <c r="AF1999" t="str">
        <f>_xlfn.XLOOKUP(AC1999,moves!A:A,moves!E:E)</f>
        <v>You may instead target any Pokémon that switched out this round and deal double damage to that Pokémon, ignoring weakness and resistances.</v>
      </c>
      <c r="AG1999">
        <v>0</v>
      </c>
      <c r="AH1999">
        <v>0</v>
      </c>
      <c r="AI1999">
        <f t="shared" si="137"/>
        <v>1</v>
      </c>
      <c r="AJ1999" t="s">
        <v>525</v>
      </c>
      <c r="AL1999">
        <v>0</v>
      </c>
      <c r="AM1999" cm="1">
        <f t="array" ref="AM1999">IF(AL1999=1,1,
   IF(ISTEXT(AK1999),1,
   IF(AO1999&gt;1,AM1998,
   IF(AI1999=1,
      IF(SUMPRODUCT((LEN($Y$2:$Y$4096)-LEN(SUBSTITUTE($Y$2:$Y$4096,AA1999,"")))/LEN(AA1999))&gt;0,2,1),
      IF(
         SUMPRODUCT((LEN($Y$2:$Y$4096)-LEN(SUBSTITUTE($Y$2:$Y$4096,AA1999,"")))/LEN(AA1999))
         - SUMPRODUCT((LEN($Y$2:$Y$4096)-LEN(SUBSTITUTE($Y$2:$Y$4096,"Alolan "&amp;AA1999,"")))/LEN("Alolan "&amp;AA1999))
         - SUMPRODUCT((LEN($Y$2:$Y$4096)-LEN(SUBSTITUTE($Y$2:$Y$4096,"Galarian "&amp;AA1999,"")))/LEN("Galarian "&amp;AA1999))
         - SUMPRODUCT((LEN($Y$2:$Y$4096)-LEN(SUBSTITUTE($Y$2:$Y$4096,"Hisuian "&amp;AA1999,"")))/LEN("Hisuian "&amp;AA1999))
         - SUMPRODUCT((LEN($Y$2:$Y$4096)-LEN(SUBSTITUTE($Y$2:$Y$4096,"Paldean "&amp;AA1999,"")))/LEN("Paldean "&amp;AA1999))
      &gt;0,2,1)
   ))))</f>
        <v>2</v>
      </c>
      <c r="AN1999">
        <v>0</v>
      </c>
      <c r="AO1999">
        <v>0</v>
      </c>
    </row>
    <row r="2000" spans="1:41" x14ac:dyDescent="0.25">
      <c r="A2000" t="s">
        <v>4559</v>
      </c>
      <c r="B2000" t="s">
        <v>2612</v>
      </c>
      <c r="C2000" t="s">
        <v>1546</v>
      </c>
      <c r="D2000"/>
      <c r="E2000">
        <v>85</v>
      </c>
      <c r="F2000">
        <v>115</v>
      </c>
      <c r="G2000">
        <v>75</v>
      </c>
      <c r="H2000">
        <v>55</v>
      </c>
      <c r="I2000">
        <v>75</v>
      </c>
      <c r="J2000">
        <v>82</v>
      </c>
      <c r="K2000" t="s">
        <v>2613</v>
      </c>
      <c r="L2000" t="s">
        <v>253</v>
      </c>
      <c r="M2000" t="s">
        <v>249</v>
      </c>
      <c r="N2000">
        <v>9.5800000000000018</v>
      </c>
      <c r="O2000">
        <v>7.9</v>
      </c>
      <c r="Q2000">
        <v>1</v>
      </c>
      <c r="R2000">
        <f t="shared" si="134"/>
        <v>10</v>
      </c>
      <c r="S2000">
        <f t="shared" si="135"/>
        <v>9</v>
      </c>
      <c r="T2000">
        <f t="shared" si="136"/>
        <v>19</v>
      </c>
      <c r="U2000" t="s">
        <v>1546</v>
      </c>
      <c r="V2000" t="s">
        <v>1512</v>
      </c>
      <c r="W2000" t="s">
        <v>1471</v>
      </c>
      <c r="X2000" t="s">
        <v>1492</v>
      </c>
      <c r="Z2000" t="str" cm="1">
        <f t="array" ref="Z2000">IF(ISBLANK(AK2000),_xlfn.LET(
    _xlpm.nameBeforeSlash, IF(ISNUMBER(SEARCH("/", Y2000)), LEFT(Y2000, SEARCH("/", Y2000)-1), Y2000),
    _xlpm.matchRow, IFERROR(MATCH(_xlpm.nameBeforeSlash, AA:AA, 0), ""),
    _xlpm.difference, IF(_xlpm.matchRow="", "", ABS((R2000 + S2000)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),IF(ISBLANK(Y2000),"","Hidden"))</f>
        <v/>
      </c>
      <c r="AA2000" t="s">
        <v>5824</v>
      </c>
      <c r="AB2000" t="s">
        <v>2621</v>
      </c>
      <c r="AC2000" t="s">
        <v>6751</v>
      </c>
      <c r="AD2000" t="str">
        <f>_xlfn.XLOOKUP(AC2000,moves!A:A,moves!B:B)</f>
        <v>dark</v>
      </c>
      <c r="AE2000">
        <f>_xlfn.XLOOKUP(AC2000,moves!A:A,moves!D:D)</f>
        <v>0</v>
      </c>
      <c r="AF2000" t="str">
        <f>_xlfn.XLOOKUP(AC2000,moves!A:A,moves!E:E)</f>
        <v>Each time the user is dealt damage this round: Deal 6 damage to the attacker.</v>
      </c>
      <c r="AG2000">
        <v>0</v>
      </c>
      <c r="AH2000">
        <v>0</v>
      </c>
      <c r="AI2000">
        <f t="shared" si="137"/>
        <v>1</v>
      </c>
      <c r="AJ2000" t="s">
        <v>525</v>
      </c>
      <c r="AL2000">
        <v>0</v>
      </c>
      <c r="AM2000" cm="1">
        <f t="array" ref="AM2000">IF(AL2000=1,1,
   IF(ISTEXT(AK2000),1,
   IF(AO2000&gt;1,AM1999,
   IF(AI2000=1,
      IF(SUMPRODUCT((LEN($Y$2:$Y$4096)-LEN(SUBSTITUTE($Y$2:$Y$4096,AA2000,"")))/LEN(AA2000))&gt;0,2,1),
      IF(
         SUMPRODUCT((LEN($Y$2:$Y$4096)-LEN(SUBSTITUTE($Y$2:$Y$4096,AA2000,"")))/LEN(AA2000))
         - SUMPRODUCT((LEN($Y$2:$Y$4096)-LEN(SUBSTITUTE($Y$2:$Y$4096,"Alolan "&amp;AA2000,"")))/LEN("Alolan "&amp;AA2000))
         - SUMPRODUCT((LEN($Y$2:$Y$4096)-LEN(SUBSTITUTE($Y$2:$Y$4096,"Galarian "&amp;AA2000,"")))/LEN("Galarian "&amp;AA2000))
         - SUMPRODUCT((LEN($Y$2:$Y$4096)-LEN(SUBSTITUTE($Y$2:$Y$4096,"Hisuian "&amp;AA2000,"")))/LEN("Hisuian "&amp;AA2000))
         - SUMPRODUCT((LEN($Y$2:$Y$4096)-LEN(SUBSTITUTE($Y$2:$Y$4096,"Paldean "&amp;AA2000,"")))/LEN("Paldean "&amp;AA2000))
      &gt;0,2,1)
   ))))</f>
        <v>2</v>
      </c>
      <c r="AN2000">
        <v>0</v>
      </c>
      <c r="AO2000">
        <v>0</v>
      </c>
    </row>
    <row r="2001" spans="1:41" x14ac:dyDescent="0.25">
      <c r="A2001">
        <v>746</v>
      </c>
      <c r="B2001" t="s">
        <v>2622</v>
      </c>
      <c r="C2001" t="s">
        <v>1490</v>
      </c>
      <c r="D2001"/>
      <c r="E2001">
        <v>45</v>
      </c>
      <c r="F2001">
        <v>20</v>
      </c>
      <c r="G2001">
        <v>20</v>
      </c>
      <c r="H2001">
        <v>25</v>
      </c>
      <c r="I2001">
        <v>25</v>
      </c>
      <c r="J2001">
        <v>40</v>
      </c>
      <c r="K2001" t="s">
        <v>2623</v>
      </c>
      <c r="L2001" t="s">
        <v>252</v>
      </c>
      <c r="M2001" t="s">
        <v>248</v>
      </c>
      <c r="N2001">
        <v>3.05</v>
      </c>
      <c r="O2001">
        <v>3.15</v>
      </c>
      <c r="R2001">
        <f t="shared" si="134"/>
        <v>3</v>
      </c>
      <c r="S2001">
        <f t="shared" si="135"/>
        <v>3</v>
      </c>
      <c r="T2001">
        <f t="shared" si="136"/>
        <v>6</v>
      </c>
      <c r="U2001" t="s">
        <v>1490</v>
      </c>
      <c r="V2001" t="s">
        <v>1512</v>
      </c>
      <c r="W2001" t="s">
        <v>1471</v>
      </c>
      <c r="X2001" t="s">
        <v>1472</v>
      </c>
      <c r="Z2001" t="str" cm="1">
        <f t="array" ref="Z2001">IF(ISBLANK(AK2001),_xlfn.LET(
    _xlpm.nameBeforeSlash, IF(ISNUMBER(SEARCH("/", Y2001)), LEFT(Y2001, SEARCH("/", Y2001)-1), Y2001),
    _xlpm.matchRow, IFERROR(MATCH(_xlpm.nameBeforeSlash, AA:AA, 0), ""),
    _xlpm.difference, IF(_xlpm.matchRow="", "", ABS((R2001 + S2001)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),IF(ISBLANK(Y2001),"","Hidden"))</f>
        <v/>
      </c>
      <c r="AA2001" t="s">
        <v>2622</v>
      </c>
      <c r="AB2001" t="s">
        <v>2624</v>
      </c>
      <c r="AC2001" t="s">
        <v>6756</v>
      </c>
      <c r="AD2001" t="str">
        <f>_xlfn.XLOOKUP(AC2001,moves!A:A,moves!B:B)</f>
        <v>normal</v>
      </c>
      <c r="AE2001">
        <f>_xlfn.XLOOKUP(AC2001,moves!A:A,moves!D:D)</f>
        <v>0</v>
      </c>
      <c r="AF2001" t="str">
        <f>_xlfn.XLOOKUP(AC2001,moves!A:A,moves!E:E)</f>
        <v xml:space="preserve"> </v>
      </c>
      <c r="AG2001">
        <v>0</v>
      </c>
      <c r="AH2001">
        <v>0</v>
      </c>
      <c r="AI2001">
        <f t="shared" si="137"/>
        <v>0</v>
      </c>
      <c r="AJ2001" t="s">
        <v>524</v>
      </c>
      <c r="AL2001">
        <v>0</v>
      </c>
      <c r="AM2001" cm="1">
        <f t="array" ref="AM2001">IF(AL2001=1,1,
   IF(ISTEXT(AK2001),1,
   IF(AO2001&gt;1,AM2000,
   IF(AI2001=1,
      IF(SUMPRODUCT((LEN($Y$2:$Y$4096)-LEN(SUBSTITUTE($Y$2:$Y$4096,AA2001,"")))/LEN(AA2001))&gt;0,2,1),
      IF(
         SUMPRODUCT((LEN($Y$2:$Y$4096)-LEN(SUBSTITUTE($Y$2:$Y$4096,AA2001,"")))/LEN(AA2001))
         - SUMPRODUCT((LEN($Y$2:$Y$4096)-LEN(SUBSTITUTE($Y$2:$Y$4096,"Alolan "&amp;AA2001,"")))/LEN("Alolan "&amp;AA2001))
         - SUMPRODUCT((LEN($Y$2:$Y$4096)-LEN(SUBSTITUTE($Y$2:$Y$4096,"Galarian "&amp;AA2001,"")))/LEN("Galarian "&amp;AA2001))
         - SUMPRODUCT((LEN($Y$2:$Y$4096)-LEN(SUBSTITUTE($Y$2:$Y$4096,"Hisuian "&amp;AA2001,"")))/LEN("Hisuian "&amp;AA2001))
         - SUMPRODUCT((LEN($Y$2:$Y$4096)-LEN(SUBSTITUTE($Y$2:$Y$4096,"Paldean "&amp;AA2001,"")))/LEN("Paldean "&amp;AA2001))
      &gt;0,2,1)
   ))))</f>
        <v>1</v>
      </c>
      <c r="AN2001">
        <v>0</v>
      </c>
      <c r="AO2001">
        <v>1</v>
      </c>
    </row>
    <row r="2002" spans="1:41" x14ac:dyDescent="0.25">
      <c r="A2002" t="s">
        <v>2625</v>
      </c>
      <c r="B2002" t="s">
        <v>2622</v>
      </c>
      <c r="C2002" t="s">
        <v>1490</v>
      </c>
      <c r="D2002"/>
      <c r="E2002">
        <v>45</v>
      </c>
      <c r="F2002">
        <v>140</v>
      </c>
      <c r="G2002">
        <v>130</v>
      </c>
      <c r="H2002">
        <v>140</v>
      </c>
      <c r="I2002">
        <v>135</v>
      </c>
      <c r="J2002">
        <v>30</v>
      </c>
      <c r="K2002" t="s">
        <v>2623</v>
      </c>
      <c r="L2002" t="s">
        <v>252</v>
      </c>
      <c r="M2002" t="s">
        <v>248</v>
      </c>
      <c r="N2002">
        <v>9.6</v>
      </c>
      <c r="O2002">
        <v>9.75</v>
      </c>
      <c r="R2002">
        <f t="shared" si="134"/>
        <v>10</v>
      </c>
      <c r="S2002">
        <f t="shared" si="135"/>
        <v>10</v>
      </c>
      <c r="T2002">
        <f t="shared" si="136"/>
        <v>20</v>
      </c>
      <c r="U2002" t="s">
        <v>1490</v>
      </c>
      <c r="V2002" t="s">
        <v>1512</v>
      </c>
      <c r="W2002" t="s">
        <v>1471</v>
      </c>
      <c r="X2002" t="s">
        <v>1472</v>
      </c>
      <c r="Z2002" t="str" cm="1">
        <f t="array" ref="Z2002">IF(ISBLANK(AK2002),_xlfn.LET(
    _xlpm.nameBeforeSlash, IF(ISNUMBER(SEARCH("/", Y2002)), LEFT(Y2002, SEARCH("/", Y2002)-1), Y2002),
    _xlpm.matchRow, IFERROR(MATCH(_xlpm.nameBeforeSlash, AA:AA, 0), ""),
    _xlpm.difference, IF(_xlpm.matchRow="", "", ABS((R2002 + S2002)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),IF(ISBLANK(Y2002),"","Hidden"))</f>
        <v/>
      </c>
      <c r="AA2002" t="s">
        <v>3215</v>
      </c>
      <c r="AB2002" t="s">
        <v>2626</v>
      </c>
      <c r="AC2002" t="s">
        <v>413</v>
      </c>
      <c r="AD2002" t="str">
        <f>_xlfn.XLOOKUP(AC2002,moves!A:A,moves!B:B)</f>
        <v>water</v>
      </c>
      <c r="AE2002">
        <f>_xlfn.XLOOKUP(AC2002,moves!A:A,moves!D:D)</f>
        <v>5</v>
      </c>
      <c r="AF2002" t="str">
        <f>_xlfn.XLOOKUP(AC2002,moves!A:A,moves!E:E)</f>
        <v>If 2 or more status symbols are rolled: Inflict the Confused status on the target.</v>
      </c>
      <c r="AG2002">
        <v>0</v>
      </c>
      <c r="AH2002">
        <v>0</v>
      </c>
      <c r="AI2002">
        <f t="shared" si="137"/>
        <v>0</v>
      </c>
      <c r="AJ2002" t="s">
        <v>524</v>
      </c>
      <c r="AL2002">
        <v>0</v>
      </c>
      <c r="AM2002" cm="1">
        <f t="array" ref="AM2002">IF(AL2002=1,1,
   IF(ISTEXT(AK2002),1,
   IF(AO2002&gt;1,AM2001,
   IF(AI2002=1,
      IF(SUMPRODUCT((LEN($Y$2:$Y$4096)-LEN(SUBSTITUTE($Y$2:$Y$4096,AA2002,"")))/LEN(AA2002))&gt;0,2,1),
      IF(
         SUMPRODUCT((LEN($Y$2:$Y$4096)-LEN(SUBSTITUTE($Y$2:$Y$4096,AA2002,"")))/LEN(AA2002))
         - SUMPRODUCT((LEN($Y$2:$Y$4096)-LEN(SUBSTITUTE($Y$2:$Y$4096,"Alolan "&amp;AA2002,"")))/LEN("Alolan "&amp;AA2002))
         - SUMPRODUCT((LEN($Y$2:$Y$4096)-LEN(SUBSTITUTE($Y$2:$Y$4096,"Galarian "&amp;AA2002,"")))/LEN("Galarian "&amp;AA2002))
         - SUMPRODUCT((LEN($Y$2:$Y$4096)-LEN(SUBSTITUTE($Y$2:$Y$4096,"Hisuian "&amp;AA2002,"")))/LEN("Hisuian "&amp;AA2002))
         - SUMPRODUCT((LEN($Y$2:$Y$4096)-LEN(SUBSTITUTE($Y$2:$Y$4096,"Paldean "&amp;AA2002,"")))/LEN("Paldean "&amp;AA2002))
      &gt;0,2,1)
   ))))</f>
        <v>1</v>
      </c>
      <c r="AN2002">
        <v>0</v>
      </c>
      <c r="AO2002">
        <v>2</v>
      </c>
    </row>
    <row r="2003" spans="1:41" x14ac:dyDescent="0.25">
      <c r="A2003" t="s">
        <v>4560</v>
      </c>
      <c r="B2003" t="s">
        <v>2622</v>
      </c>
      <c r="C2003" t="s">
        <v>1490</v>
      </c>
      <c r="D2003"/>
      <c r="E2003">
        <v>45</v>
      </c>
      <c r="F2003">
        <v>20</v>
      </c>
      <c r="G2003">
        <v>20</v>
      </c>
      <c r="H2003">
        <v>25</v>
      </c>
      <c r="I2003">
        <v>25</v>
      </c>
      <c r="J2003">
        <v>40</v>
      </c>
      <c r="K2003" t="s">
        <v>2623</v>
      </c>
      <c r="L2003" t="s">
        <v>252</v>
      </c>
      <c r="M2003" t="s">
        <v>248</v>
      </c>
      <c r="N2003">
        <v>3.05</v>
      </c>
      <c r="O2003">
        <v>3.15</v>
      </c>
      <c r="R2003">
        <f t="shared" si="134"/>
        <v>3</v>
      </c>
      <c r="S2003">
        <f t="shared" si="135"/>
        <v>3</v>
      </c>
      <c r="T2003">
        <f t="shared" si="136"/>
        <v>6</v>
      </c>
      <c r="U2003" t="s">
        <v>1490</v>
      </c>
      <c r="V2003" t="s">
        <v>1512</v>
      </c>
      <c r="W2003" t="s">
        <v>1471</v>
      </c>
      <c r="X2003" t="s">
        <v>1472</v>
      </c>
      <c r="Z2003" t="str" cm="1">
        <f t="array" ref="Z2003">IF(ISBLANK(AK2003),_xlfn.LET(
    _xlpm.nameBeforeSlash, IF(ISNUMBER(SEARCH("/", Y2003)), LEFT(Y2003, SEARCH("/", Y2003)-1), Y2003),
    _xlpm.matchRow, IFERROR(MATCH(_xlpm.nameBeforeSlash, AA:AA, 0), ""),
    _xlpm.difference, IF(_xlpm.matchRow="", "", ABS((R2003 + S2003)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),IF(ISBLANK(Y2003),"","Hidden"))</f>
        <v/>
      </c>
      <c r="AA2003" t="s">
        <v>5826</v>
      </c>
      <c r="AB2003" t="s">
        <v>2624</v>
      </c>
      <c r="AC2003" t="s">
        <v>6755</v>
      </c>
      <c r="AD2003" t="str">
        <f>_xlfn.XLOOKUP(AC2003,moves!A:A,moves!B:B)</f>
        <v>water</v>
      </c>
      <c r="AE2003">
        <f>_xlfn.XLOOKUP(AC2003,moves!A:A,moves!D:D)</f>
        <v>0</v>
      </c>
      <c r="AF2003" t="str">
        <f>_xlfn.XLOOKUP(AC2003,moves!A:A,moves!E:E)</f>
        <v>The user takes damage until the user has 1 HP left. Deal the amount of damage taken in this way to the target.</v>
      </c>
      <c r="AG2003">
        <v>0</v>
      </c>
      <c r="AH2003">
        <v>0</v>
      </c>
      <c r="AI2003">
        <f t="shared" si="137"/>
        <v>1</v>
      </c>
      <c r="AJ2003" t="s">
        <v>524</v>
      </c>
      <c r="AL2003">
        <v>0</v>
      </c>
      <c r="AM2003" cm="1">
        <f t="array" ref="AM2003">IF(AL2003=1,1,
   IF(ISTEXT(AK2003),1,
   IF(AO2003&gt;1,AM2002,
   IF(AI2003=1,
      IF(SUMPRODUCT((LEN($Y$2:$Y$4096)-LEN(SUBSTITUTE($Y$2:$Y$4096,AA2003,"")))/LEN(AA2003))&gt;0,2,1),
      IF(
         SUMPRODUCT((LEN($Y$2:$Y$4096)-LEN(SUBSTITUTE($Y$2:$Y$4096,AA2003,"")))/LEN(AA2003))
         - SUMPRODUCT((LEN($Y$2:$Y$4096)-LEN(SUBSTITUTE($Y$2:$Y$4096,"Alolan "&amp;AA2003,"")))/LEN("Alolan "&amp;AA2003))
         - SUMPRODUCT((LEN($Y$2:$Y$4096)-LEN(SUBSTITUTE($Y$2:$Y$4096,"Galarian "&amp;AA2003,"")))/LEN("Galarian "&amp;AA2003))
         - SUMPRODUCT((LEN($Y$2:$Y$4096)-LEN(SUBSTITUTE($Y$2:$Y$4096,"Hisuian "&amp;AA2003,"")))/LEN("Hisuian "&amp;AA2003))
         - SUMPRODUCT((LEN($Y$2:$Y$4096)-LEN(SUBSTITUTE($Y$2:$Y$4096,"Paldean "&amp;AA2003,"")))/LEN("Paldean "&amp;AA2003))
      &gt;0,2,1)
   ))))</f>
        <v>1</v>
      </c>
      <c r="AN2003">
        <v>0</v>
      </c>
      <c r="AO2003">
        <v>1</v>
      </c>
    </row>
    <row r="2004" spans="1:41" x14ac:dyDescent="0.25">
      <c r="A2004" t="s">
        <v>4561</v>
      </c>
      <c r="B2004" t="s">
        <v>2622</v>
      </c>
      <c r="C2004" t="s">
        <v>1490</v>
      </c>
      <c r="D2004"/>
      <c r="E2004">
        <v>45</v>
      </c>
      <c r="F2004">
        <v>140</v>
      </c>
      <c r="G2004">
        <v>130</v>
      </c>
      <c r="H2004">
        <v>140</v>
      </c>
      <c r="I2004">
        <v>135</v>
      </c>
      <c r="J2004">
        <v>30</v>
      </c>
      <c r="K2004" t="s">
        <v>2623</v>
      </c>
      <c r="L2004" t="s">
        <v>252</v>
      </c>
      <c r="M2004" t="s">
        <v>248</v>
      </c>
      <c r="N2004">
        <v>9.6</v>
      </c>
      <c r="O2004">
        <v>9.75</v>
      </c>
      <c r="R2004">
        <f t="shared" si="134"/>
        <v>10</v>
      </c>
      <c r="S2004">
        <f t="shared" si="135"/>
        <v>10</v>
      </c>
      <c r="T2004">
        <f t="shared" si="136"/>
        <v>20</v>
      </c>
      <c r="U2004" t="s">
        <v>1490</v>
      </c>
      <c r="V2004" t="s">
        <v>1512</v>
      </c>
      <c r="W2004" t="s">
        <v>1471</v>
      </c>
      <c r="X2004" t="s">
        <v>1472</v>
      </c>
      <c r="Z2004" t="str" cm="1">
        <f t="array" ref="Z2004">IF(ISBLANK(AK2004),_xlfn.LET(
    _xlpm.nameBeforeSlash, IF(ISNUMBER(SEARCH("/", Y2004)), LEFT(Y2004, SEARCH("/", Y2004)-1), Y2004),
    _xlpm.matchRow, IFERROR(MATCH(_xlpm.nameBeforeSlash, AA:AA, 0), ""),
    _xlpm.difference, IF(_xlpm.matchRow="", "", ABS((R2004 + S2004)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),IF(ISBLANK(Y2004),"","Hidden"))</f>
        <v/>
      </c>
      <c r="AA2004" t="s">
        <v>5825</v>
      </c>
      <c r="AB2004" t="s">
        <v>2626</v>
      </c>
      <c r="AC2004" t="s">
        <v>6757</v>
      </c>
      <c r="AD2004" t="str">
        <f>_xlfn.XLOOKUP(AC2004,moves!A:A,moves!B:B)</f>
        <v>water</v>
      </c>
      <c r="AE2004">
        <f>_xlfn.XLOOKUP(AC2004,moves!A:A,moves!D:D)</f>
        <v>4</v>
      </c>
      <c r="AF2004" t="str">
        <f>_xlfn.XLOOKUP(AC2004,moves!A:A,moves!E:E)</f>
        <v>Increase the target's battle fatigue by 2. The target may no longer switch out or flee the battle.</v>
      </c>
      <c r="AG2004">
        <v>0</v>
      </c>
      <c r="AH2004">
        <v>0</v>
      </c>
      <c r="AI2004">
        <f t="shared" si="137"/>
        <v>1</v>
      </c>
      <c r="AJ2004" t="s">
        <v>524</v>
      </c>
      <c r="AL2004">
        <v>0</v>
      </c>
      <c r="AM2004" cm="1">
        <f t="array" ref="AM2004">IF(AL2004=1,1,
   IF(ISTEXT(AK2004),1,
   IF(AO2004&gt;1,AM2003,
   IF(AI2004=1,
      IF(SUMPRODUCT((LEN($Y$2:$Y$4096)-LEN(SUBSTITUTE($Y$2:$Y$4096,AA2004,"")))/LEN(AA2004))&gt;0,2,1),
      IF(
         SUMPRODUCT((LEN($Y$2:$Y$4096)-LEN(SUBSTITUTE($Y$2:$Y$4096,AA2004,"")))/LEN(AA2004))
         - SUMPRODUCT((LEN($Y$2:$Y$4096)-LEN(SUBSTITUTE($Y$2:$Y$4096,"Alolan "&amp;AA2004,"")))/LEN("Alolan "&amp;AA2004))
         - SUMPRODUCT((LEN($Y$2:$Y$4096)-LEN(SUBSTITUTE($Y$2:$Y$4096,"Galarian "&amp;AA2004,"")))/LEN("Galarian "&amp;AA2004))
         - SUMPRODUCT((LEN($Y$2:$Y$4096)-LEN(SUBSTITUTE($Y$2:$Y$4096,"Hisuian "&amp;AA2004,"")))/LEN("Hisuian "&amp;AA2004))
         - SUMPRODUCT((LEN($Y$2:$Y$4096)-LEN(SUBSTITUTE($Y$2:$Y$4096,"Paldean "&amp;AA2004,"")))/LEN("Paldean "&amp;AA2004))
      &gt;0,2,1)
   ))))</f>
        <v>1</v>
      </c>
      <c r="AN2004">
        <v>0</v>
      </c>
      <c r="AO2004">
        <v>2</v>
      </c>
    </row>
    <row r="2005" spans="1:41" x14ac:dyDescent="0.25">
      <c r="A2005">
        <v>747</v>
      </c>
      <c r="B2005" t="s">
        <v>2627</v>
      </c>
      <c r="C2005" t="s">
        <v>1469</v>
      </c>
      <c r="D2005" t="s">
        <v>1490</v>
      </c>
      <c r="E2005">
        <v>50</v>
      </c>
      <c r="F2005">
        <v>53</v>
      </c>
      <c r="G2005">
        <v>62</v>
      </c>
      <c r="H2005">
        <v>43</v>
      </c>
      <c r="I2005">
        <v>52</v>
      </c>
      <c r="J2005">
        <v>45</v>
      </c>
      <c r="K2005" t="s">
        <v>2628</v>
      </c>
      <c r="L2005" t="s">
        <v>252</v>
      </c>
      <c r="M2005" t="s">
        <v>249</v>
      </c>
      <c r="N2005">
        <v>4.88</v>
      </c>
      <c r="O2005">
        <v>5.42</v>
      </c>
      <c r="R2005">
        <f t="shared" si="134"/>
        <v>5</v>
      </c>
      <c r="S2005">
        <f t="shared" si="135"/>
        <v>5</v>
      </c>
      <c r="T2005">
        <f t="shared" si="136"/>
        <v>10</v>
      </c>
      <c r="U2005" t="s">
        <v>1469</v>
      </c>
      <c r="V2005" t="s">
        <v>1490</v>
      </c>
      <c r="W2005" t="s">
        <v>1499</v>
      </c>
      <c r="X2005" t="s">
        <v>1209</v>
      </c>
      <c r="Y2005" t="s">
        <v>2629</v>
      </c>
      <c r="Z2005" cm="1">
        <f t="array" ref="Z2005">IF(ISBLANK(AK2005),_xlfn.LET(
    _xlpm.nameBeforeSlash, IF(ISNUMBER(SEARCH("/", Y2005)), LEFT(Y2005, SEARCH("/", Y2005)-1), Y2005),
    _xlpm.matchRow, IFERROR(MATCH(_xlpm.nameBeforeSlash, AA:AA, 0), ""),
    _xlpm.difference, IF(_xlpm.matchRow="", "", ABS((R2005 + S2005)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),IF(ISBLANK(Y2005),"","Hidden"))</f>
        <v>10</v>
      </c>
      <c r="AA2005" t="s">
        <v>2627</v>
      </c>
      <c r="AC2005" t="s">
        <v>427</v>
      </c>
      <c r="AD2005" t="str">
        <f>_xlfn.XLOOKUP(AC2005,moves!A:A,moves!B:B)</f>
        <v>poison</v>
      </c>
      <c r="AE2005">
        <f>_xlfn.XLOOKUP(AC2005,moves!A:A,moves!D:D)</f>
        <v>1</v>
      </c>
      <c r="AF2005" t="str">
        <f>_xlfn.XLOOKUP(AC2005,moves!A:A,moves!E:E)</f>
        <v>Inflict the Poisoned status on the target. Pokémon poisoned by this move take 1 extra damage from poison each turn.</v>
      </c>
      <c r="AG2005">
        <v>0</v>
      </c>
      <c r="AH2005">
        <v>0</v>
      </c>
      <c r="AI2005">
        <f t="shared" si="137"/>
        <v>0</v>
      </c>
      <c r="AJ2005" t="s">
        <v>523</v>
      </c>
      <c r="AL2005">
        <v>0</v>
      </c>
      <c r="AM2005" cm="1">
        <f t="array" ref="AM2005">IF(AL2005=1,1,
   IF(ISTEXT(AK2005),1,
   IF(AO2005&gt;1,AM2004,
   IF(AI2005=1,
      IF(SUMPRODUCT((LEN($Y$2:$Y$4096)-LEN(SUBSTITUTE($Y$2:$Y$4096,AA2005,"")))/LEN(AA2005))&gt;0,2,1),
      IF(
         SUMPRODUCT((LEN($Y$2:$Y$4096)-LEN(SUBSTITUTE($Y$2:$Y$4096,AA2005,"")))/LEN(AA2005))
         - SUMPRODUCT((LEN($Y$2:$Y$4096)-LEN(SUBSTITUTE($Y$2:$Y$4096,"Alolan "&amp;AA2005,"")))/LEN("Alolan "&amp;AA2005))
         - SUMPRODUCT((LEN($Y$2:$Y$4096)-LEN(SUBSTITUTE($Y$2:$Y$4096,"Galarian "&amp;AA2005,"")))/LEN("Galarian "&amp;AA2005))
         - SUMPRODUCT((LEN($Y$2:$Y$4096)-LEN(SUBSTITUTE($Y$2:$Y$4096,"Hisuian "&amp;AA2005,"")))/LEN("Hisuian "&amp;AA2005))
         - SUMPRODUCT((LEN($Y$2:$Y$4096)-LEN(SUBSTITUTE($Y$2:$Y$4096,"Paldean "&amp;AA2005,"")))/LEN("Paldean "&amp;AA2005))
      &gt;0,2,1)
   ))))</f>
        <v>1</v>
      </c>
      <c r="AN2005">
        <v>0</v>
      </c>
      <c r="AO2005">
        <v>0</v>
      </c>
    </row>
    <row r="2006" spans="1:41" x14ac:dyDescent="0.25">
      <c r="A2006" t="s">
        <v>4562</v>
      </c>
      <c r="B2006" t="s">
        <v>2627</v>
      </c>
      <c r="C2006" t="s">
        <v>1469</v>
      </c>
      <c r="D2006" t="s">
        <v>1490</v>
      </c>
      <c r="E2006">
        <v>50</v>
      </c>
      <c r="F2006">
        <v>53</v>
      </c>
      <c r="G2006">
        <v>62</v>
      </c>
      <c r="H2006">
        <v>43</v>
      </c>
      <c r="I2006">
        <v>52</v>
      </c>
      <c r="J2006">
        <v>45</v>
      </c>
      <c r="K2006" t="s">
        <v>2628</v>
      </c>
      <c r="L2006" t="s">
        <v>252</v>
      </c>
      <c r="M2006" t="s">
        <v>249</v>
      </c>
      <c r="N2006">
        <v>4.88</v>
      </c>
      <c r="O2006">
        <v>5.42</v>
      </c>
      <c r="R2006">
        <f t="shared" si="134"/>
        <v>5</v>
      </c>
      <c r="S2006">
        <f t="shared" si="135"/>
        <v>5</v>
      </c>
      <c r="T2006">
        <f t="shared" si="136"/>
        <v>10</v>
      </c>
      <c r="U2006" t="s">
        <v>1469</v>
      </c>
      <c r="V2006" t="s">
        <v>1490</v>
      </c>
      <c r="W2006" t="s">
        <v>1499</v>
      </c>
      <c r="X2006" t="s">
        <v>1209</v>
      </c>
      <c r="Y2006" t="s">
        <v>5827</v>
      </c>
      <c r="Z2006" cm="1">
        <f t="array" ref="Z2006">IF(ISBLANK(AK2006),_xlfn.LET(
    _xlpm.nameBeforeSlash, IF(ISNUMBER(SEARCH("/", Y2006)), LEFT(Y2006, SEARCH("/", Y2006)-1), Y2006),
    _xlpm.matchRow, IFERROR(MATCH(_xlpm.nameBeforeSlash, AA:AA, 0), ""),
    _xlpm.difference, IF(_xlpm.matchRow="", "", ABS((R2006 + S2006)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),IF(ISBLANK(Y2006),"","Hidden"))</f>
        <v>10</v>
      </c>
      <c r="AA2006" t="s">
        <v>5828</v>
      </c>
      <c r="AC2006" t="s">
        <v>1303</v>
      </c>
      <c r="AD2006" t="str">
        <f>_xlfn.XLOOKUP(AC2006,moves!A:A,moves!B:B)</f>
        <v>poison</v>
      </c>
      <c r="AE2006">
        <f>_xlfn.XLOOKUP(AC2006,moves!A:A,moves!D:D)</f>
        <v>1</v>
      </c>
      <c r="AF2006" t="str">
        <f>_xlfn.XLOOKUP(AC2006,moves!A:A,moves!E:E)</f>
        <v>Increase the state of Toxic Spikes Hazardous Terrain Token by 1 on the opposing side of the arena.</v>
      </c>
      <c r="AG2006">
        <v>0</v>
      </c>
      <c r="AH2006">
        <v>0</v>
      </c>
      <c r="AI2006">
        <f t="shared" si="137"/>
        <v>1</v>
      </c>
      <c r="AJ2006" t="s">
        <v>523</v>
      </c>
      <c r="AL2006">
        <v>0</v>
      </c>
      <c r="AM2006" cm="1">
        <f t="array" ref="AM2006">IF(AL2006=1,1,
   IF(ISTEXT(AK2006),1,
   IF(AO2006&gt;1,AM2005,
   IF(AI2006=1,
      IF(SUMPRODUCT((LEN($Y$2:$Y$4096)-LEN(SUBSTITUTE($Y$2:$Y$4096,AA2006,"")))/LEN(AA2006))&gt;0,2,1),
      IF(
         SUMPRODUCT((LEN($Y$2:$Y$4096)-LEN(SUBSTITUTE($Y$2:$Y$4096,AA2006,"")))/LEN(AA2006))
         - SUMPRODUCT((LEN($Y$2:$Y$4096)-LEN(SUBSTITUTE($Y$2:$Y$4096,"Alolan "&amp;AA2006,"")))/LEN("Alolan "&amp;AA2006))
         - SUMPRODUCT((LEN($Y$2:$Y$4096)-LEN(SUBSTITUTE($Y$2:$Y$4096,"Galarian "&amp;AA2006,"")))/LEN("Galarian "&amp;AA2006))
         - SUMPRODUCT((LEN($Y$2:$Y$4096)-LEN(SUBSTITUTE($Y$2:$Y$4096,"Hisuian "&amp;AA2006,"")))/LEN("Hisuian "&amp;AA2006))
         - SUMPRODUCT((LEN($Y$2:$Y$4096)-LEN(SUBSTITUTE($Y$2:$Y$4096,"Paldean "&amp;AA2006,"")))/LEN("Paldean "&amp;AA2006))
      &gt;0,2,1)
   ))))</f>
        <v>1</v>
      </c>
      <c r="AN2006">
        <v>0</v>
      </c>
      <c r="AO2006">
        <v>0</v>
      </c>
    </row>
    <row r="2007" spans="1:41" x14ac:dyDescent="0.25">
      <c r="A2007">
        <v>748</v>
      </c>
      <c r="B2007" t="s">
        <v>2629</v>
      </c>
      <c r="C2007" t="s">
        <v>1469</v>
      </c>
      <c r="D2007" t="s">
        <v>1490</v>
      </c>
      <c r="E2007">
        <v>50</v>
      </c>
      <c r="F2007">
        <v>63</v>
      </c>
      <c r="G2007">
        <v>152</v>
      </c>
      <c r="H2007">
        <v>53</v>
      </c>
      <c r="I2007">
        <v>142</v>
      </c>
      <c r="J2007">
        <v>35</v>
      </c>
      <c r="K2007" t="s">
        <v>2628</v>
      </c>
      <c r="L2007" t="s">
        <v>252</v>
      </c>
      <c r="M2007" t="s">
        <v>249</v>
      </c>
      <c r="N2007">
        <v>5.08</v>
      </c>
      <c r="O2007">
        <v>10.819999999999999</v>
      </c>
      <c r="R2007">
        <f t="shared" si="134"/>
        <v>5</v>
      </c>
      <c r="S2007">
        <f t="shared" si="135"/>
        <v>11</v>
      </c>
      <c r="T2007">
        <f t="shared" si="136"/>
        <v>16</v>
      </c>
      <c r="U2007" t="s">
        <v>1469</v>
      </c>
      <c r="V2007" t="s">
        <v>1490</v>
      </c>
      <c r="W2007" t="s">
        <v>1499</v>
      </c>
      <c r="X2007" t="s">
        <v>1209</v>
      </c>
      <c r="Z2007" t="str" cm="1">
        <f t="array" ref="Z2007">IF(ISBLANK(AK2007),_xlfn.LET(
    _xlpm.nameBeforeSlash, IF(ISNUMBER(SEARCH("/", Y2007)), LEFT(Y2007, SEARCH("/", Y2007)-1), Y2007),
    _xlpm.matchRow, IFERROR(MATCH(_xlpm.nameBeforeSlash, AA:AA, 0), ""),
    _xlpm.difference, IF(_xlpm.matchRow="", "", ABS((R2007 + S2007)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),IF(ISBLANK(Y2007),"","Hidden"))</f>
        <v/>
      </c>
      <c r="AA2007" t="s">
        <v>2629</v>
      </c>
      <c r="AC2007" t="s">
        <v>1289</v>
      </c>
      <c r="AD2007" t="str">
        <f>_xlfn.XLOOKUP(AC2007,moves!A:A,moves!B:B)</f>
        <v>poison</v>
      </c>
      <c r="AE2007" t="str">
        <f>_xlfn.XLOOKUP(AC2007,moves!A:A,moves!D:D)</f>
        <v>-</v>
      </c>
      <c r="AF2007" t="str">
        <f>_xlfn.XLOOKUP(AC2007,moves!A:A,moves!E:E)</f>
        <v>Inflict the Poisoned Status on all Pokémon that targeted the user this round.</v>
      </c>
      <c r="AG2007">
        <v>0</v>
      </c>
      <c r="AH2007">
        <v>0</v>
      </c>
      <c r="AI2007">
        <f t="shared" si="137"/>
        <v>0</v>
      </c>
      <c r="AJ2007" t="s">
        <v>524</v>
      </c>
      <c r="AL2007">
        <v>0</v>
      </c>
      <c r="AM2007" cm="1">
        <f t="array" ref="AM2007">IF(AL2007=1,1,
   IF(ISTEXT(AK2007),1,
   IF(AO2007&gt;1,AM2006,
   IF(AI2007=1,
      IF(SUMPRODUCT((LEN($Y$2:$Y$4096)-LEN(SUBSTITUTE($Y$2:$Y$4096,AA2007,"")))/LEN(AA2007))&gt;0,2,1),
      IF(
         SUMPRODUCT((LEN($Y$2:$Y$4096)-LEN(SUBSTITUTE($Y$2:$Y$4096,AA2007,"")))/LEN(AA2007))
         - SUMPRODUCT((LEN($Y$2:$Y$4096)-LEN(SUBSTITUTE($Y$2:$Y$4096,"Alolan "&amp;AA2007,"")))/LEN("Alolan "&amp;AA2007))
         - SUMPRODUCT((LEN($Y$2:$Y$4096)-LEN(SUBSTITUTE($Y$2:$Y$4096,"Galarian "&amp;AA2007,"")))/LEN("Galarian "&amp;AA2007))
         - SUMPRODUCT((LEN($Y$2:$Y$4096)-LEN(SUBSTITUTE($Y$2:$Y$4096,"Hisuian "&amp;AA2007,"")))/LEN("Hisuian "&amp;AA2007))
         - SUMPRODUCT((LEN($Y$2:$Y$4096)-LEN(SUBSTITUTE($Y$2:$Y$4096,"Paldean "&amp;AA2007,"")))/LEN("Paldean "&amp;AA2007))
      &gt;0,2,1)
   ))))</f>
        <v>2</v>
      </c>
      <c r="AN2007">
        <v>0</v>
      </c>
      <c r="AO2007">
        <v>0</v>
      </c>
    </row>
    <row r="2008" spans="1:41" x14ac:dyDescent="0.25">
      <c r="A2008" t="s">
        <v>4563</v>
      </c>
      <c r="B2008" t="s">
        <v>2629</v>
      </c>
      <c r="C2008" t="s">
        <v>1469</v>
      </c>
      <c r="D2008" t="s">
        <v>1490</v>
      </c>
      <c r="E2008">
        <v>50</v>
      </c>
      <c r="F2008">
        <v>63</v>
      </c>
      <c r="G2008">
        <v>152</v>
      </c>
      <c r="H2008">
        <v>53</v>
      </c>
      <c r="I2008">
        <v>142</v>
      </c>
      <c r="J2008">
        <v>35</v>
      </c>
      <c r="K2008" t="s">
        <v>2628</v>
      </c>
      <c r="L2008" t="s">
        <v>252</v>
      </c>
      <c r="M2008" t="s">
        <v>249</v>
      </c>
      <c r="N2008">
        <v>5.08</v>
      </c>
      <c r="O2008">
        <v>10.819999999999999</v>
      </c>
      <c r="R2008">
        <f t="shared" si="134"/>
        <v>5</v>
      </c>
      <c r="S2008">
        <f t="shared" si="135"/>
        <v>11</v>
      </c>
      <c r="T2008">
        <f t="shared" si="136"/>
        <v>16</v>
      </c>
      <c r="U2008" t="s">
        <v>1469</v>
      </c>
      <c r="V2008" t="s">
        <v>1490</v>
      </c>
      <c r="W2008" t="s">
        <v>1499</v>
      </c>
      <c r="X2008" t="s">
        <v>1209</v>
      </c>
      <c r="Z2008" t="str" cm="1">
        <f t="array" ref="Z2008">IF(ISBLANK(AK2008),_xlfn.LET(
    _xlpm.nameBeforeSlash, IF(ISNUMBER(SEARCH("/", Y2008)), LEFT(Y2008, SEARCH("/", Y2008)-1), Y2008),
    _xlpm.matchRow, IFERROR(MATCH(_xlpm.nameBeforeSlash, AA:AA, 0), ""),
    _xlpm.difference, IF(_xlpm.matchRow="", "", ABS((R2008 + S2008)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),IF(ISBLANK(Y2008),"","Hidden"))</f>
        <v/>
      </c>
      <c r="AA2008" t="s">
        <v>5827</v>
      </c>
      <c r="AC2008" t="s">
        <v>6758</v>
      </c>
      <c r="AD2008" t="str">
        <f>_xlfn.XLOOKUP(AC2008,moves!A:A,moves!B:B)</f>
        <v>poison</v>
      </c>
      <c r="AE2008" t="str">
        <f>_xlfn.XLOOKUP(AC2008,moves!A:A,moves!D:D)</f>
        <v>-</v>
      </c>
      <c r="AF2008" t="str">
        <f>_xlfn.XLOOKUP(AC2008,moves!A:A,moves!E:E)</f>
        <v>Once per battle: Give the PROTECT effect to your other active Pokémon this turn.</v>
      </c>
      <c r="AG2008">
        <v>0</v>
      </c>
      <c r="AH2008">
        <v>0</v>
      </c>
      <c r="AI2008">
        <f t="shared" si="137"/>
        <v>1</v>
      </c>
      <c r="AJ2008" t="s">
        <v>524</v>
      </c>
      <c r="AL2008">
        <v>0</v>
      </c>
      <c r="AM2008" cm="1">
        <f t="array" ref="AM2008">IF(AL2008=1,1,
   IF(ISTEXT(AK2008),1,
   IF(AO2008&gt;1,AM2007,
   IF(AI2008=1,
      IF(SUMPRODUCT((LEN($Y$2:$Y$4096)-LEN(SUBSTITUTE($Y$2:$Y$4096,AA2008,"")))/LEN(AA2008))&gt;0,2,1),
      IF(
         SUMPRODUCT((LEN($Y$2:$Y$4096)-LEN(SUBSTITUTE($Y$2:$Y$4096,AA2008,"")))/LEN(AA2008))
         - SUMPRODUCT((LEN($Y$2:$Y$4096)-LEN(SUBSTITUTE($Y$2:$Y$4096,"Alolan "&amp;AA2008,"")))/LEN("Alolan "&amp;AA2008))
         - SUMPRODUCT((LEN($Y$2:$Y$4096)-LEN(SUBSTITUTE($Y$2:$Y$4096,"Galarian "&amp;AA2008,"")))/LEN("Galarian "&amp;AA2008))
         - SUMPRODUCT((LEN($Y$2:$Y$4096)-LEN(SUBSTITUTE($Y$2:$Y$4096,"Hisuian "&amp;AA2008,"")))/LEN("Hisuian "&amp;AA2008))
         - SUMPRODUCT((LEN($Y$2:$Y$4096)-LEN(SUBSTITUTE($Y$2:$Y$4096,"Paldean "&amp;AA2008,"")))/LEN("Paldean "&amp;AA2008))
      &gt;0,2,1)
   ))))</f>
        <v>2</v>
      </c>
      <c r="AN2008">
        <v>0</v>
      </c>
      <c r="AO2008">
        <v>0</v>
      </c>
    </row>
    <row r="2009" spans="1:41" x14ac:dyDescent="0.25">
      <c r="A2009">
        <v>749</v>
      </c>
      <c r="B2009" t="s">
        <v>2630</v>
      </c>
      <c r="C2009" t="s">
        <v>1472</v>
      </c>
      <c r="D2009"/>
      <c r="E2009">
        <v>70</v>
      </c>
      <c r="F2009">
        <v>100</v>
      </c>
      <c r="G2009">
        <v>70</v>
      </c>
      <c r="H2009">
        <v>45</v>
      </c>
      <c r="I2009">
        <v>55</v>
      </c>
      <c r="J2009">
        <v>45</v>
      </c>
      <c r="K2009" t="s">
        <v>2631</v>
      </c>
      <c r="L2009" t="s">
        <v>250</v>
      </c>
      <c r="M2009" t="s">
        <v>251</v>
      </c>
      <c r="N2009">
        <v>7.25</v>
      </c>
      <c r="O2009">
        <v>6.55</v>
      </c>
      <c r="R2009">
        <f t="shared" si="134"/>
        <v>7</v>
      </c>
      <c r="S2009">
        <f t="shared" si="135"/>
        <v>7</v>
      </c>
      <c r="T2009">
        <f t="shared" si="136"/>
        <v>14</v>
      </c>
      <c r="U2009" t="s">
        <v>1472</v>
      </c>
      <c r="V2009" t="s">
        <v>1492</v>
      </c>
      <c r="W2009" t="s">
        <v>1512</v>
      </c>
      <c r="X2009" t="s">
        <v>1514</v>
      </c>
      <c r="Y2009" t="s">
        <v>2632</v>
      </c>
      <c r="Z2009" cm="1">
        <f t="array" ref="Z2009">IF(ISBLANK(AK2009),_xlfn.LET(
    _xlpm.nameBeforeSlash, IF(ISNUMBER(SEARCH("/", Y2009)), LEFT(Y2009, SEARCH("/", Y2009)-1), Y2009),
    _xlpm.matchRow, IFERROR(MATCH(_xlpm.nameBeforeSlash, AA:AA, 0), ""),
    _xlpm.difference, IF(_xlpm.matchRow="", "", ABS((R2009 + S2009)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),IF(ISBLANK(Y2009),"","Hidden"))</f>
        <v>12</v>
      </c>
      <c r="AA2009" t="s">
        <v>2630</v>
      </c>
      <c r="AC2009" t="s">
        <v>506</v>
      </c>
      <c r="AD2009" t="str">
        <f>_xlfn.XLOOKUP(AC2009,moves!A:A,moves!B:B)</f>
        <v>ground</v>
      </c>
      <c r="AE2009">
        <f>_xlfn.XLOOKUP(AC2009,moves!A:A,moves!D:D)</f>
        <v>3</v>
      </c>
      <c r="AF2009" t="str">
        <f>_xlfn.XLOOKUP(AC2009,moves!A:A,moves!E:E)</f>
        <v>When the target is next attacked: Add 2 status symbol to the roll.</v>
      </c>
      <c r="AG2009">
        <v>0</v>
      </c>
      <c r="AH2009">
        <v>0</v>
      </c>
      <c r="AI2009">
        <f t="shared" si="137"/>
        <v>0</v>
      </c>
      <c r="AJ2009" t="s">
        <v>524</v>
      </c>
      <c r="AL2009">
        <v>0</v>
      </c>
      <c r="AM2009" cm="1">
        <f t="array" ref="AM2009">IF(AL2009=1,1,
   IF(ISTEXT(AK2009),1,
   IF(AO2009&gt;1,AM2008,
   IF(AI2009=1,
      IF(SUMPRODUCT((LEN($Y$2:$Y$4096)-LEN(SUBSTITUTE($Y$2:$Y$4096,AA2009,"")))/LEN(AA2009))&gt;0,2,1),
      IF(
         SUMPRODUCT((LEN($Y$2:$Y$4096)-LEN(SUBSTITUTE($Y$2:$Y$4096,AA2009,"")))/LEN(AA2009))
         - SUMPRODUCT((LEN($Y$2:$Y$4096)-LEN(SUBSTITUTE($Y$2:$Y$4096,"Alolan "&amp;AA2009,"")))/LEN("Alolan "&amp;AA2009))
         - SUMPRODUCT((LEN($Y$2:$Y$4096)-LEN(SUBSTITUTE($Y$2:$Y$4096,"Galarian "&amp;AA2009,"")))/LEN("Galarian "&amp;AA2009))
         - SUMPRODUCT((LEN($Y$2:$Y$4096)-LEN(SUBSTITUTE($Y$2:$Y$4096,"Hisuian "&amp;AA2009,"")))/LEN("Hisuian "&amp;AA2009))
         - SUMPRODUCT((LEN($Y$2:$Y$4096)-LEN(SUBSTITUTE($Y$2:$Y$4096,"Paldean "&amp;AA2009,"")))/LEN("Paldean "&amp;AA2009))
      &gt;0,2,1)
   ))))</f>
        <v>1</v>
      </c>
      <c r="AN2009">
        <v>0</v>
      </c>
      <c r="AO2009">
        <v>0</v>
      </c>
    </row>
    <row r="2010" spans="1:41" x14ac:dyDescent="0.25">
      <c r="A2010" t="s">
        <v>4564</v>
      </c>
      <c r="B2010" t="s">
        <v>2630</v>
      </c>
      <c r="C2010" t="s">
        <v>1472</v>
      </c>
      <c r="D2010"/>
      <c r="E2010">
        <v>70</v>
      </c>
      <c r="F2010">
        <v>100</v>
      </c>
      <c r="G2010">
        <v>70</v>
      </c>
      <c r="H2010">
        <v>45</v>
      </c>
      <c r="I2010">
        <v>55</v>
      </c>
      <c r="J2010">
        <v>45</v>
      </c>
      <c r="K2010" t="s">
        <v>2631</v>
      </c>
      <c r="L2010" t="s">
        <v>250</v>
      </c>
      <c r="M2010" t="s">
        <v>251</v>
      </c>
      <c r="N2010">
        <v>7.25</v>
      </c>
      <c r="O2010">
        <v>6.55</v>
      </c>
      <c r="R2010">
        <f t="shared" si="134"/>
        <v>7</v>
      </c>
      <c r="S2010">
        <f t="shared" si="135"/>
        <v>7</v>
      </c>
      <c r="T2010">
        <f t="shared" si="136"/>
        <v>14</v>
      </c>
      <c r="U2010" t="s">
        <v>1472</v>
      </c>
      <c r="V2010" t="s">
        <v>1492</v>
      </c>
      <c r="W2010" t="s">
        <v>1512</v>
      </c>
      <c r="X2010" t="s">
        <v>1514</v>
      </c>
      <c r="Y2010" t="s">
        <v>5829</v>
      </c>
      <c r="Z2010" cm="1">
        <f t="array" ref="Z2010">IF(ISBLANK(AK2010),_xlfn.LET(
    _xlpm.nameBeforeSlash, IF(ISNUMBER(SEARCH("/", Y2010)), LEFT(Y2010, SEARCH("/", Y2010)-1), Y2010),
    _xlpm.matchRow, IFERROR(MATCH(_xlpm.nameBeforeSlash, AA:AA, 0), ""),
    _xlpm.difference, IF(_xlpm.matchRow="", "", ABS((R2010 + S2010)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),IF(ISBLANK(Y2010),"","Hidden"))</f>
        <v>12</v>
      </c>
      <c r="AA2010" t="s">
        <v>5830</v>
      </c>
      <c r="AC2010" t="s">
        <v>1062</v>
      </c>
      <c r="AD2010" t="str">
        <f>_xlfn.XLOOKUP(AC2010,moves!A:A,moves!B:B)</f>
        <v>fighting</v>
      </c>
      <c r="AE2010">
        <f>_xlfn.XLOOKUP(AC2010,moves!A:A,moves!D:D)</f>
        <v>2</v>
      </c>
      <c r="AF2010" t="str">
        <f>_xlfn.XLOOKUP(AC2010,moves!A:A,moves!E:E)</f>
        <v>Regular hits deal +1 damage.</v>
      </c>
      <c r="AG2010">
        <v>0</v>
      </c>
      <c r="AH2010">
        <v>0</v>
      </c>
      <c r="AI2010">
        <f t="shared" si="137"/>
        <v>1</v>
      </c>
      <c r="AJ2010" t="s">
        <v>524</v>
      </c>
      <c r="AL2010">
        <v>0</v>
      </c>
      <c r="AM2010" cm="1">
        <f t="array" ref="AM2010">IF(AL2010=1,1,
   IF(ISTEXT(AK2010),1,
   IF(AO2010&gt;1,AM2009,
   IF(AI2010=1,
      IF(SUMPRODUCT((LEN($Y$2:$Y$4096)-LEN(SUBSTITUTE($Y$2:$Y$4096,AA2010,"")))/LEN(AA2010))&gt;0,2,1),
      IF(
         SUMPRODUCT((LEN($Y$2:$Y$4096)-LEN(SUBSTITUTE($Y$2:$Y$4096,AA2010,"")))/LEN(AA2010))
         - SUMPRODUCT((LEN($Y$2:$Y$4096)-LEN(SUBSTITUTE($Y$2:$Y$4096,"Alolan "&amp;AA2010,"")))/LEN("Alolan "&amp;AA2010))
         - SUMPRODUCT((LEN($Y$2:$Y$4096)-LEN(SUBSTITUTE($Y$2:$Y$4096,"Galarian "&amp;AA2010,"")))/LEN("Galarian "&amp;AA2010))
         - SUMPRODUCT((LEN($Y$2:$Y$4096)-LEN(SUBSTITUTE($Y$2:$Y$4096,"Hisuian "&amp;AA2010,"")))/LEN("Hisuian "&amp;AA2010))
         - SUMPRODUCT((LEN($Y$2:$Y$4096)-LEN(SUBSTITUTE($Y$2:$Y$4096,"Paldean "&amp;AA2010,"")))/LEN("Paldean "&amp;AA2010))
      &gt;0,2,1)
   ))))</f>
        <v>1</v>
      </c>
      <c r="AN2010">
        <v>0</v>
      </c>
      <c r="AO2010">
        <v>0</v>
      </c>
    </row>
    <row r="2011" spans="1:41" x14ac:dyDescent="0.25">
      <c r="A2011">
        <v>750</v>
      </c>
      <c r="B2011" t="s">
        <v>2632</v>
      </c>
      <c r="C2011" t="s">
        <v>1472</v>
      </c>
      <c r="D2011"/>
      <c r="E2011">
        <v>100</v>
      </c>
      <c r="F2011">
        <v>125</v>
      </c>
      <c r="G2011">
        <v>100</v>
      </c>
      <c r="H2011">
        <v>55</v>
      </c>
      <c r="I2011">
        <v>85</v>
      </c>
      <c r="J2011">
        <v>35</v>
      </c>
      <c r="K2011" t="s">
        <v>2633</v>
      </c>
      <c r="L2011" t="s">
        <v>250</v>
      </c>
      <c r="M2011" t="s">
        <v>251</v>
      </c>
      <c r="N2011">
        <v>8.1999999999999993</v>
      </c>
      <c r="O2011">
        <v>9.5500000000000007</v>
      </c>
      <c r="R2011">
        <f t="shared" si="134"/>
        <v>8</v>
      </c>
      <c r="S2011">
        <f t="shared" si="135"/>
        <v>10</v>
      </c>
      <c r="T2011">
        <f t="shared" si="136"/>
        <v>18</v>
      </c>
      <c r="U2011" t="s">
        <v>1472</v>
      </c>
      <c r="V2011" t="s">
        <v>1492</v>
      </c>
      <c r="W2011" t="s">
        <v>1512</v>
      </c>
      <c r="X2011" t="s">
        <v>1514</v>
      </c>
      <c r="Z2011" t="str" cm="1">
        <f t="array" ref="Z2011">IF(ISBLANK(AK2011),_xlfn.LET(
    _xlpm.nameBeforeSlash, IF(ISNUMBER(SEARCH("/", Y2011)), LEFT(Y2011, SEARCH("/", Y2011)-1), Y2011),
    _xlpm.matchRow, IFERROR(MATCH(_xlpm.nameBeforeSlash, AA:AA, 0), ""),
    _xlpm.difference, IF(_xlpm.matchRow="", "", ABS((R2011 + S2011)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),IF(ISBLANK(Y2011),"","Hidden"))</f>
        <v/>
      </c>
      <c r="AA2011" t="s">
        <v>2632</v>
      </c>
      <c r="AC2011" t="s">
        <v>1179</v>
      </c>
      <c r="AD2011" t="str">
        <f>_xlfn.XLOOKUP(AC2011,moves!A:A,moves!B:B)</f>
        <v>ground</v>
      </c>
      <c r="AE2011">
        <f>_xlfn.XLOOKUP(AC2011,moves!A:A,moves!D:D)</f>
        <v>5</v>
      </c>
      <c r="AF2011" t="str">
        <f>_xlfn.XLOOKUP(AC2011,moves!A:A,moves!E:E)</f>
        <v>Status symbols deal +1 damage.</v>
      </c>
      <c r="AG2011">
        <v>0</v>
      </c>
      <c r="AH2011">
        <v>0</v>
      </c>
      <c r="AI2011">
        <f t="shared" si="137"/>
        <v>0</v>
      </c>
      <c r="AJ2011" t="s">
        <v>525</v>
      </c>
      <c r="AL2011">
        <v>0</v>
      </c>
      <c r="AM2011" cm="1">
        <f t="array" ref="AM2011">IF(AL2011=1,1,
   IF(ISTEXT(AK2011),1,
   IF(AO2011&gt;1,AM2010,
   IF(AI2011=1,
      IF(SUMPRODUCT((LEN($Y$2:$Y$4096)-LEN(SUBSTITUTE($Y$2:$Y$4096,AA2011,"")))/LEN(AA2011))&gt;0,2,1),
      IF(
         SUMPRODUCT((LEN($Y$2:$Y$4096)-LEN(SUBSTITUTE($Y$2:$Y$4096,AA2011,"")))/LEN(AA2011))
         - SUMPRODUCT((LEN($Y$2:$Y$4096)-LEN(SUBSTITUTE($Y$2:$Y$4096,"Alolan "&amp;AA2011,"")))/LEN("Alolan "&amp;AA2011))
         - SUMPRODUCT((LEN($Y$2:$Y$4096)-LEN(SUBSTITUTE($Y$2:$Y$4096,"Galarian "&amp;AA2011,"")))/LEN("Galarian "&amp;AA2011))
         - SUMPRODUCT((LEN($Y$2:$Y$4096)-LEN(SUBSTITUTE($Y$2:$Y$4096,"Hisuian "&amp;AA2011,"")))/LEN("Hisuian "&amp;AA2011))
         - SUMPRODUCT((LEN($Y$2:$Y$4096)-LEN(SUBSTITUTE($Y$2:$Y$4096,"Paldean "&amp;AA2011,"")))/LEN("Paldean "&amp;AA2011))
      &gt;0,2,1)
   ))))</f>
        <v>2</v>
      </c>
      <c r="AN2011">
        <v>0</v>
      </c>
      <c r="AO2011">
        <v>0</v>
      </c>
    </row>
    <row r="2012" spans="1:41" x14ac:dyDescent="0.25">
      <c r="A2012" t="s">
        <v>4565</v>
      </c>
      <c r="B2012" t="s">
        <v>2632</v>
      </c>
      <c r="C2012" t="s">
        <v>1472</v>
      </c>
      <c r="D2012"/>
      <c r="E2012">
        <v>100</v>
      </c>
      <c r="F2012">
        <v>125</v>
      </c>
      <c r="G2012">
        <v>100</v>
      </c>
      <c r="H2012">
        <v>55</v>
      </c>
      <c r="I2012">
        <v>85</v>
      </c>
      <c r="J2012">
        <v>35</v>
      </c>
      <c r="K2012" t="s">
        <v>2633</v>
      </c>
      <c r="L2012" t="s">
        <v>250</v>
      </c>
      <c r="M2012" t="s">
        <v>251</v>
      </c>
      <c r="N2012">
        <v>8.1999999999999993</v>
      </c>
      <c r="O2012">
        <v>9.5500000000000007</v>
      </c>
      <c r="R2012">
        <f t="shared" si="134"/>
        <v>8</v>
      </c>
      <c r="S2012">
        <f t="shared" si="135"/>
        <v>10</v>
      </c>
      <c r="T2012">
        <f t="shared" si="136"/>
        <v>18</v>
      </c>
      <c r="U2012" t="s">
        <v>1472</v>
      </c>
      <c r="V2012" t="s">
        <v>1492</v>
      </c>
      <c r="W2012" t="s">
        <v>1512</v>
      </c>
      <c r="X2012" t="s">
        <v>1514</v>
      </c>
      <c r="Z2012" t="str" cm="1">
        <f t="array" ref="Z2012">IF(ISBLANK(AK2012),_xlfn.LET(
    _xlpm.nameBeforeSlash, IF(ISNUMBER(SEARCH("/", Y2012)), LEFT(Y2012, SEARCH("/", Y2012)-1), Y2012),
    _xlpm.matchRow, IFERROR(MATCH(_xlpm.nameBeforeSlash, AA:AA, 0), ""),
    _xlpm.difference, IF(_xlpm.matchRow="", "", ABS((R2012 + S2012)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),IF(ISBLANK(Y2012),"","Hidden"))</f>
        <v/>
      </c>
      <c r="AA2012" t="s">
        <v>5829</v>
      </c>
      <c r="AC2012" t="s">
        <v>1038</v>
      </c>
      <c r="AD2012" t="str">
        <f>_xlfn.XLOOKUP(AC2012,moves!A:A,moves!B:B)</f>
        <v>fighting</v>
      </c>
      <c r="AE2012">
        <f>_xlfn.XLOOKUP(AC2012,moves!A:A,moves!D:D)</f>
        <v>6</v>
      </c>
      <c r="AF2012" t="str">
        <f>_xlfn.XLOOKUP(AC2012,moves!A:A,moves!E:E)</f>
        <v xml:space="preserve">During this attack and when the user is next attacked: Status symbols and critical hits deal +1 damage. </v>
      </c>
      <c r="AG2012">
        <v>0</v>
      </c>
      <c r="AH2012">
        <v>0</v>
      </c>
      <c r="AI2012">
        <f t="shared" si="137"/>
        <v>1</v>
      </c>
      <c r="AJ2012" t="s">
        <v>525</v>
      </c>
      <c r="AL2012">
        <v>0</v>
      </c>
      <c r="AM2012" cm="1">
        <f t="array" ref="AM2012">IF(AL2012=1,1,
   IF(ISTEXT(AK2012),1,
   IF(AO2012&gt;1,AM2011,
   IF(AI2012=1,
      IF(SUMPRODUCT((LEN($Y$2:$Y$4096)-LEN(SUBSTITUTE($Y$2:$Y$4096,AA2012,"")))/LEN(AA2012))&gt;0,2,1),
      IF(
         SUMPRODUCT((LEN($Y$2:$Y$4096)-LEN(SUBSTITUTE($Y$2:$Y$4096,AA2012,"")))/LEN(AA2012))
         - SUMPRODUCT((LEN($Y$2:$Y$4096)-LEN(SUBSTITUTE($Y$2:$Y$4096,"Alolan "&amp;AA2012,"")))/LEN("Alolan "&amp;AA2012))
         - SUMPRODUCT((LEN($Y$2:$Y$4096)-LEN(SUBSTITUTE($Y$2:$Y$4096,"Galarian "&amp;AA2012,"")))/LEN("Galarian "&amp;AA2012))
         - SUMPRODUCT((LEN($Y$2:$Y$4096)-LEN(SUBSTITUTE($Y$2:$Y$4096,"Hisuian "&amp;AA2012,"")))/LEN("Hisuian "&amp;AA2012))
         - SUMPRODUCT((LEN($Y$2:$Y$4096)-LEN(SUBSTITUTE($Y$2:$Y$4096,"Paldean "&amp;AA2012,"")))/LEN("Paldean "&amp;AA2012))
      &gt;0,2,1)
   ))))</f>
        <v>2</v>
      </c>
      <c r="AN2012">
        <v>0</v>
      </c>
      <c r="AO2012">
        <v>0</v>
      </c>
    </row>
    <row r="2013" spans="1:41" x14ac:dyDescent="0.25">
      <c r="A2013">
        <v>751</v>
      </c>
      <c r="B2013" t="s">
        <v>2634</v>
      </c>
      <c r="C2013" t="s">
        <v>1490</v>
      </c>
      <c r="D2013" t="s">
        <v>1499</v>
      </c>
      <c r="E2013">
        <v>38</v>
      </c>
      <c r="F2013">
        <v>40</v>
      </c>
      <c r="G2013">
        <v>52</v>
      </c>
      <c r="H2013">
        <v>40</v>
      </c>
      <c r="I2013">
        <v>72</v>
      </c>
      <c r="J2013">
        <v>27</v>
      </c>
      <c r="K2013" t="s">
        <v>2635</v>
      </c>
      <c r="L2013" t="s">
        <v>252</v>
      </c>
      <c r="M2013" t="s">
        <v>249</v>
      </c>
      <c r="N2013">
        <v>3.4799999999999995</v>
      </c>
      <c r="O2013">
        <v>5.24</v>
      </c>
      <c r="R2013">
        <f t="shared" si="134"/>
        <v>3</v>
      </c>
      <c r="S2013">
        <f t="shared" si="135"/>
        <v>5</v>
      </c>
      <c r="T2013">
        <f t="shared" si="136"/>
        <v>8</v>
      </c>
      <c r="U2013" t="s">
        <v>1490</v>
      </c>
      <c r="V2013" t="s">
        <v>1499</v>
      </c>
      <c r="W2013" t="s">
        <v>1471</v>
      </c>
      <c r="X2013" t="s">
        <v>1469</v>
      </c>
      <c r="Y2013" t="s">
        <v>2636</v>
      </c>
      <c r="Z2013" cm="1">
        <f t="array" ref="Z2013">IF(ISBLANK(AK2013),_xlfn.LET(
    _xlpm.nameBeforeSlash, IF(ISNUMBER(SEARCH("/", Y2013)), LEFT(Y2013, SEARCH("/", Y2013)-1), Y2013),
    _xlpm.matchRow, IFERROR(MATCH(_xlpm.nameBeforeSlash, AA:AA, 0), ""),
    _xlpm.difference, IF(_xlpm.matchRow="", "", ABS((R2013 + S2013)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),IF(ISBLANK(Y2013),"","Hidden"))</f>
        <v>11</v>
      </c>
      <c r="AA2013" t="s">
        <v>2634</v>
      </c>
      <c r="AC2013" t="s">
        <v>876</v>
      </c>
      <c r="AD2013" t="str">
        <f>_xlfn.XLOOKUP(AC2013,moves!A:A,moves!B:B)</f>
        <v>bug</v>
      </c>
      <c r="AE2013">
        <f>_xlfn.XLOOKUP(AC2013,moves!A:A,moves!D:D)</f>
        <v>3</v>
      </c>
      <c r="AF2013" t="str">
        <f>_xlfn.XLOOKUP(AC2013,moves!A:A,moves!E:E)</f>
        <v>This move can be used from your party: Switch the user in and then use this attack.</v>
      </c>
      <c r="AG2013">
        <v>0</v>
      </c>
      <c r="AH2013">
        <v>0</v>
      </c>
      <c r="AI2013">
        <f t="shared" si="137"/>
        <v>0</v>
      </c>
      <c r="AJ2013" t="s">
        <v>523</v>
      </c>
      <c r="AL2013">
        <v>0</v>
      </c>
      <c r="AM2013" cm="1">
        <f t="array" ref="AM2013">IF(AL2013=1,1,
   IF(ISTEXT(AK2013),1,
   IF(AO2013&gt;1,AM2012,
   IF(AI2013=1,
      IF(SUMPRODUCT((LEN($Y$2:$Y$4096)-LEN(SUBSTITUTE($Y$2:$Y$4096,AA2013,"")))/LEN(AA2013))&gt;0,2,1),
      IF(
         SUMPRODUCT((LEN($Y$2:$Y$4096)-LEN(SUBSTITUTE($Y$2:$Y$4096,AA2013,"")))/LEN(AA2013))
         - SUMPRODUCT((LEN($Y$2:$Y$4096)-LEN(SUBSTITUTE($Y$2:$Y$4096,"Alolan "&amp;AA2013,"")))/LEN("Alolan "&amp;AA2013))
         - SUMPRODUCT((LEN($Y$2:$Y$4096)-LEN(SUBSTITUTE($Y$2:$Y$4096,"Galarian "&amp;AA2013,"")))/LEN("Galarian "&amp;AA2013))
         - SUMPRODUCT((LEN($Y$2:$Y$4096)-LEN(SUBSTITUTE($Y$2:$Y$4096,"Hisuian "&amp;AA2013,"")))/LEN("Hisuian "&amp;AA2013))
         - SUMPRODUCT((LEN($Y$2:$Y$4096)-LEN(SUBSTITUTE($Y$2:$Y$4096,"Paldean "&amp;AA2013,"")))/LEN("Paldean "&amp;AA2013))
      &gt;0,2,1)
   ))))</f>
        <v>1</v>
      </c>
      <c r="AN2013">
        <v>0</v>
      </c>
      <c r="AO2013">
        <v>0</v>
      </c>
    </row>
    <row r="2014" spans="1:41" x14ac:dyDescent="0.25">
      <c r="A2014" t="s">
        <v>4566</v>
      </c>
      <c r="B2014" t="s">
        <v>2634</v>
      </c>
      <c r="C2014" t="s">
        <v>1490</v>
      </c>
      <c r="D2014" t="s">
        <v>1499</v>
      </c>
      <c r="E2014">
        <v>38</v>
      </c>
      <c r="F2014">
        <v>40</v>
      </c>
      <c r="G2014">
        <v>52</v>
      </c>
      <c r="H2014">
        <v>40</v>
      </c>
      <c r="I2014">
        <v>72</v>
      </c>
      <c r="J2014">
        <v>27</v>
      </c>
      <c r="K2014" t="s">
        <v>2635</v>
      </c>
      <c r="L2014" t="s">
        <v>252</v>
      </c>
      <c r="M2014" t="s">
        <v>249</v>
      </c>
      <c r="N2014">
        <v>3.4799999999999995</v>
      </c>
      <c r="O2014">
        <v>5.24</v>
      </c>
      <c r="R2014">
        <f t="shared" si="134"/>
        <v>3</v>
      </c>
      <c r="S2014">
        <f t="shared" si="135"/>
        <v>5</v>
      </c>
      <c r="T2014">
        <f t="shared" si="136"/>
        <v>8</v>
      </c>
      <c r="U2014" t="s">
        <v>1490</v>
      </c>
      <c r="V2014" t="s">
        <v>1499</v>
      </c>
      <c r="W2014" t="s">
        <v>1471</v>
      </c>
      <c r="X2014" t="s">
        <v>1469</v>
      </c>
      <c r="Y2014" t="s">
        <v>5831</v>
      </c>
      <c r="Z2014" cm="1">
        <f t="array" ref="Z2014">IF(ISBLANK(AK2014),_xlfn.LET(
    _xlpm.nameBeforeSlash, IF(ISNUMBER(SEARCH("/", Y2014)), LEFT(Y2014, SEARCH("/", Y2014)-1), Y2014),
    _xlpm.matchRow, IFERROR(MATCH(_xlpm.nameBeforeSlash, AA:AA, 0), ""),
    _xlpm.difference, IF(_xlpm.matchRow="", "", ABS((R2014 + S2014)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),IF(ISBLANK(Y2014),"","Hidden"))</f>
        <v>11</v>
      </c>
      <c r="AA2014" t="s">
        <v>5832</v>
      </c>
      <c r="AC2014" t="s">
        <v>6532</v>
      </c>
      <c r="AD2014" t="str">
        <f>_xlfn.XLOOKUP(AC2014,moves!A:A,moves!B:B)</f>
        <v>bug</v>
      </c>
      <c r="AE2014">
        <f>_xlfn.XLOOKUP(AC2014,moves!A:A,moves!D:D)</f>
        <v>2</v>
      </c>
      <c r="AF2014" t="str">
        <f>_xlfn.XLOOKUP(AC2014,moves!A:A,moves!E:E)</f>
        <v>The target takes 2 damage at the end of their turns.</v>
      </c>
      <c r="AG2014">
        <v>0</v>
      </c>
      <c r="AH2014">
        <v>0</v>
      </c>
      <c r="AI2014">
        <f t="shared" si="137"/>
        <v>1</v>
      </c>
      <c r="AJ2014" t="s">
        <v>523</v>
      </c>
      <c r="AL2014">
        <v>0</v>
      </c>
      <c r="AM2014" cm="1">
        <f t="array" ref="AM2014">IF(AL2014=1,1,
   IF(ISTEXT(AK2014),1,
   IF(AO2014&gt;1,AM2013,
   IF(AI2014=1,
      IF(SUMPRODUCT((LEN($Y$2:$Y$4096)-LEN(SUBSTITUTE($Y$2:$Y$4096,AA2014,"")))/LEN(AA2014))&gt;0,2,1),
      IF(
         SUMPRODUCT((LEN($Y$2:$Y$4096)-LEN(SUBSTITUTE($Y$2:$Y$4096,AA2014,"")))/LEN(AA2014))
         - SUMPRODUCT((LEN($Y$2:$Y$4096)-LEN(SUBSTITUTE($Y$2:$Y$4096,"Alolan "&amp;AA2014,"")))/LEN("Alolan "&amp;AA2014))
         - SUMPRODUCT((LEN($Y$2:$Y$4096)-LEN(SUBSTITUTE($Y$2:$Y$4096,"Galarian "&amp;AA2014,"")))/LEN("Galarian "&amp;AA2014))
         - SUMPRODUCT((LEN($Y$2:$Y$4096)-LEN(SUBSTITUTE($Y$2:$Y$4096,"Hisuian "&amp;AA2014,"")))/LEN("Hisuian "&amp;AA2014))
         - SUMPRODUCT((LEN($Y$2:$Y$4096)-LEN(SUBSTITUTE($Y$2:$Y$4096,"Paldean "&amp;AA2014,"")))/LEN("Paldean "&amp;AA2014))
      &gt;0,2,1)
   ))))</f>
        <v>1</v>
      </c>
      <c r="AN2014">
        <v>0</v>
      </c>
      <c r="AO2014">
        <v>0</v>
      </c>
    </row>
    <row r="2015" spans="1:41" x14ac:dyDescent="0.25">
      <c r="A2015">
        <v>752</v>
      </c>
      <c r="B2015" t="s">
        <v>2636</v>
      </c>
      <c r="C2015" t="s">
        <v>1490</v>
      </c>
      <c r="D2015" t="s">
        <v>1499</v>
      </c>
      <c r="E2015">
        <v>68</v>
      </c>
      <c r="F2015">
        <v>70</v>
      </c>
      <c r="G2015">
        <v>92</v>
      </c>
      <c r="H2015">
        <v>50</v>
      </c>
      <c r="I2015">
        <v>132</v>
      </c>
      <c r="J2015">
        <v>42</v>
      </c>
      <c r="K2015" t="s">
        <v>2635</v>
      </c>
      <c r="L2015" t="s">
        <v>252</v>
      </c>
      <c r="M2015" t="s">
        <v>249</v>
      </c>
      <c r="N2015">
        <v>5.68</v>
      </c>
      <c r="O2015">
        <v>9.4400000000000013</v>
      </c>
      <c r="R2015">
        <f t="shared" si="134"/>
        <v>6</v>
      </c>
      <c r="S2015">
        <f t="shared" si="135"/>
        <v>9</v>
      </c>
      <c r="T2015">
        <f t="shared" si="136"/>
        <v>15</v>
      </c>
      <c r="U2015" t="s">
        <v>1490</v>
      </c>
      <c r="V2015" t="s">
        <v>1499</v>
      </c>
      <c r="W2015" t="s">
        <v>1471</v>
      </c>
      <c r="X2015" t="s">
        <v>1469</v>
      </c>
      <c r="Z2015" t="str" cm="1">
        <f t="array" ref="Z2015">IF(ISBLANK(AK2015),_xlfn.LET(
    _xlpm.nameBeforeSlash, IF(ISNUMBER(SEARCH("/", Y2015)), LEFT(Y2015, SEARCH("/", Y2015)-1), Y2015),
    _xlpm.matchRow, IFERROR(MATCH(_xlpm.nameBeforeSlash, AA:AA, 0), ""),
    _xlpm.difference, IF(_xlpm.matchRow="", "", ABS((R2015 + S2015)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),IF(ISBLANK(Y2015),"","Hidden"))</f>
        <v/>
      </c>
      <c r="AA2015" t="s">
        <v>2636</v>
      </c>
      <c r="AC2015" t="s">
        <v>1399</v>
      </c>
      <c r="AD2015" t="str">
        <f>_xlfn.XLOOKUP(AC2015,moves!A:A,moves!B:B)</f>
        <v>water</v>
      </c>
      <c r="AE2015">
        <f>_xlfn.XLOOKUP(AC2015,moves!A:A,moves!D:D)</f>
        <v>4</v>
      </c>
      <c r="AF2015" t="str">
        <f>_xlfn.XLOOKUP(AC2015,moves!A:A,moves!E:E)</f>
        <v>If any critical hits are rolled: When the target is next attacked, Add 1 critical hit to the roll.</v>
      </c>
      <c r="AG2015">
        <v>0</v>
      </c>
      <c r="AH2015">
        <v>0</v>
      </c>
      <c r="AI2015">
        <f t="shared" si="137"/>
        <v>0</v>
      </c>
      <c r="AJ2015" t="s">
        <v>524</v>
      </c>
      <c r="AL2015">
        <v>0</v>
      </c>
      <c r="AM2015" cm="1">
        <f t="array" ref="AM2015">IF(AL2015=1,1,
   IF(ISTEXT(AK2015),1,
   IF(AO2015&gt;1,AM2014,
   IF(AI2015=1,
      IF(SUMPRODUCT((LEN($Y$2:$Y$4096)-LEN(SUBSTITUTE($Y$2:$Y$4096,AA2015,"")))/LEN(AA2015))&gt;0,2,1),
      IF(
         SUMPRODUCT((LEN($Y$2:$Y$4096)-LEN(SUBSTITUTE($Y$2:$Y$4096,AA2015,"")))/LEN(AA2015))
         - SUMPRODUCT((LEN($Y$2:$Y$4096)-LEN(SUBSTITUTE($Y$2:$Y$4096,"Alolan "&amp;AA2015,"")))/LEN("Alolan "&amp;AA2015))
         - SUMPRODUCT((LEN($Y$2:$Y$4096)-LEN(SUBSTITUTE($Y$2:$Y$4096,"Galarian "&amp;AA2015,"")))/LEN("Galarian "&amp;AA2015))
         - SUMPRODUCT((LEN($Y$2:$Y$4096)-LEN(SUBSTITUTE($Y$2:$Y$4096,"Hisuian "&amp;AA2015,"")))/LEN("Hisuian "&amp;AA2015))
         - SUMPRODUCT((LEN($Y$2:$Y$4096)-LEN(SUBSTITUTE($Y$2:$Y$4096,"Paldean "&amp;AA2015,"")))/LEN("Paldean "&amp;AA2015))
      &gt;0,2,1)
   ))))</f>
        <v>2</v>
      </c>
      <c r="AN2015">
        <v>0</v>
      </c>
      <c r="AO2015">
        <v>0</v>
      </c>
    </row>
    <row r="2016" spans="1:41" x14ac:dyDescent="0.25">
      <c r="A2016" t="s">
        <v>4567</v>
      </c>
      <c r="B2016" t="s">
        <v>2636</v>
      </c>
      <c r="C2016" t="s">
        <v>1490</v>
      </c>
      <c r="D2016" t="s">
        <v>1499</v>
      </c>
      <c r="E2016">
        <v>68</v>
      </c>
      <c r="F2016">
        <v>70</v>
      </c>
      <c r="G2016">
        <v>92</v>
      </c>
      <c r="H2016">
        <v>50</v>
      </c>
      <c r="I2016">
        <v>132</v>
      </c>
      <c r="J2016">
        <v>42</v>
      </c>
      <c r="K2016" t="s">
        <v>2635</v>
      </c>
      <c r="L2016" t="s">
        <v>252</v>
      </c>
      <c r="M2016" t="s">
        <v>249</v>
      </c>
      <c r="N2016">
        <v>5.68</v>
      </c>
      <c r="O2016">
        <v>9.4400000000000013</v>
      </c>
      <c r="R2016">
        <f t="shared" si="134"/>
        <v>6</v>
      </c>
      <c r="S2016">
        <f t="shared" si="135"/>
        <v>9</v>
      </c>
      <c r="T2016">
        <f t="shared" si="136"/>
        <v>15</v>
      </c>
      <c r="U2016" t="s">
        <v>1490</v>
      </c>
      <c r="V2016" t="s">
        <v>1499</v>
      </c>
      <c r="W2016" t="s">
        <v>1471</v>
      </c>
      <c r="X2016" t="s">
        <v>1469</v>
      </c>
      <c r="Z2016" t="str" cm="1">
        <f t="array" ref="Z2016">IF(ISBLANK(AK2016),_xlfn.LET(
    _xlpm.nameBeforeSlash, IF(ISNUMBER(SEARCH("/", Y2016)), LEFT(Y2016, SEARCH("/", Y2016)-1), Y2016),
    _xlpm.matchRow, IFERROR(MATCH(_xlpm.nameBeforeSlash, AA:AA, 0), ""),
    _xlpm.difference, IF(_xlpm.matchRow="", "", ABS((R2016 + S2016)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),IF(ISBLANK(Y2016),"","Hidden"))</f>
        <v/>
      </c>
      <c r="AA2016" t="s">
        <v>5831</v>
      </c>
      <c r="AC2016" t="s">
        <v>919</v>
      </c>
      <c r="AD2016" t="str">
        <f>_xlfn.XLOOKUP(AC2016,moves!A:A,moves!B:B)</f>
        <v>bug</v>
      </c>
      <c r="AE2016">
        <f>_xlfn.XLOOKUP(AC2016,moves!A:A,moves!D:D)</f>
        <v>4</v>
      </c>
      <c r="AF2016" t="str">
        <f>_xlfn.XLOOKUP(AC2016,moves!A:A,moves!E:E)</f>
        <v>Heal for half the damage dealt, rounded down.</v>
      </c>
      <c r="AG2016">
        <v>0</v>
      </c>
      <c r="AH2016">
        <v>0</v>
      </c>
      <c r="AI2016">
        <f t="shared" si="137"/>
        <v>1</v>
      </c>
      <c r="AJ2016" t="s">
        <v>524</v>
      </c>
      <c r="AL2016">
        <v>0</v>
      </c>
      <c r="AM2016" cm="1">
        <f t="array" ref="AM2016">IF(AL2016=1,1,
   IF(ISTEXT(AK2016),1,
   IF(AO2016&gt;1,AM2015,
   IF(AI2016=1,
      IF(SUMPRODUCT((LEN($Y$2:$Y$4096)-LEN(SUBSTITUTE($Y$2:$Y$4096,AA2016,"")))/LEN(AA2016))&gt;0,2,1),
      IF(
         SUMPRODUCT((LEN($Y$2:$Y$4096)-LEN(SUBSTITUTE($Y$2:$Y$4096,AA2016,"")))/LEN(AA2016))
         - SUMPRODUCT((LEN($Y$2:$Y$4096)-LEN(SUBSTITUTE($Y$2:$Y$4096,"Alolan "&amp;AA2016,"")))/LEN("Alolan "&amp;AA2016))
         - SUMPRODUCT((LEN($Y$2:$Y$4096)-LEN(SUBSTITUTE($Y$2:$Y$4096,"Galarian "&amp;AA2016,"")))/LEN("Galarian "&amp;AA2016))
         - SUMPRODUCT((LEN($Y$2:$Y$4096)-LEN(SUBSTITUTE($Y$2:$Y$4096,"Hisuian "&amp;AA2016,"")))/LEN("Hisuian "&amp;AA2016))
         - SUMPRODUCT((LEN($Y$2:$Y$4096)-LEN(SUBSTITUTE($Y$2:$Y$4096,"Paldean "&amp;AA2016,"")))/LEN("Paldean "&amp;AA2016))
      &gt;0,2,1)
   ))))</f>
        <v>2</v>
      </c>
      <c r="AN2016">
        <v>0</v>
      </c>
      <c r="AO2016">
        <v>0</v>
      </c>
    </row>
    <row r="2017" spans="1:41" x14ac:dyDescent="0.25">
      <c r="A2017">
        <v>753</v>
      </c>
      <c r="B2017" t="s">
        <v>2637</v>
      </c>
      <c r="C2017" t="s">
        <v>1468</v>
      </c>
      <c r="D2017"/>
      <c r="E2017">
        <v>40</v>
      </c>
      <c r="F2017">
        <v>55</v>
      </c>
      <c r="G2017">
        <v>35</v>
      </c>
      <c r="H2017">
        <v>50</v>
      </c>
      <c r="I2017">
        <v>35</v>
      </c>
      <c r="J2017">
        <v>35</v>
      </c>
      <c r="K2017" t="s">
        <v>2638</v>
      </c>
      <c r="L2017" t="s">
        <v>247</v>
      </c>
      <c r="M2017" t="s">
        <v>249</v>
      </c>
      <c r="N2017">
        <v>4.6500000000000004</v>
      </c>
      <c r="O2017">
        <v>3.7</v>
      </c>
      <c r="R2017">
        <f t="shared" si="134"/>
        <v>5</v>
      </c>
      <c r="S2017">
        <f t="shared" si="135"/>
        <v>4</v>
      </c>
      <c r="T2017">
        <f t="shared" si="136"/>
        <v>9</v>
      </c>
      <c r="U2017" t="s">
        <v>1468</v>
      </c>
      <c r="V2017" t="s">
        <v>1499</v>
      </c>
      <c r="W2017" t="s">
        <v>1471</v>
      </c>
      <c r="X2017" t="s">
        <v>1469</v>
      </c>
      <c r="Y2017" t="s">
        <v>2639</v>
      </c>
      <c r="Z2017" cm="1">
        <f t="array" ref="Z2017">IF(ISBLANK(AK2017),_xlfn.LET(
    _xlpm.nameBeforeSlash, IF(ISNUMBER(SEARCH("/", Y2017)), LEFT(Y2017, SEARCH("/", Y2017)-1), Y2017),
    _xlpm.matchRow, IFERROR(MATCH(_xlpm.nameBeforeSlash, AA:AA, 0), ""),
    _xlpm.difference, IF(_xlpm.matchRow="", "", ABS((R2017 + S2017)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),IF(ISBLANK(Y2017),"","Hidden"))</f>
        <v>11</v>
      </c>
      <c r="AA2017" t="s">
        <v>2637</v>
      </c>
      <c r="AC2017" t="s">
        <v>520</v>
      </c>
      <c r="AD2017" t="str">
        <f>_xlfn.XLOOKUP(AC2017,moves!A:A,moves!B:B)</f>
        <v>grass</v>
      </c>
      <c r="AE2017">
        <f>_xlfn.XLOOKUP(AC2017,moves!A:A,moves!D:D)</f>
        <v>3</v>
      </c>
      <c r="AF2017" t="str">
        <f>_xlfn.XLOOKUP(AC2017,moves!A:A,moves!E:E)</f>
        <v>Critical hits deal +1 damage.</v>
      </c>
      <c r="AG2017">
        <v>0</v>
      </c>
      <c r="AH2017">
        <v>0</v>
      </c>
      <c r="AI2017">
        <f t="shared" si="137"/>
        <v>0</v>
      </c>
      <c r="AJ2017" t="s">
        <v>523</v>
      </c>
      <c r="AL2017">
        <v>0</v>
      </c>
      <c r="AM2017" cm="1">
        <f t="array" ref="AM2017">IF(AL2017=1,1,
   IF(ISTEXT(AK2017),1,
   IF(AO2017&gt;1,AM2016,
   IF(AI2017=1,
      IF(SUMPRODUCT((LEN($Y$2:$Y$4096)-LEN(SUBSTITUTE($Y$2:$Y$4096,AA2017,"")))/LEN(AA2017))&gt;0,2,1),
      IF(
         SUMPRODUCT((LEN($Y$2:$Y$4096)-LEN(SUBSTITUTE($Y$2:$Y$4096,AA2017,"")))/LEN(AA2017))
         - SUMPRODUCT((LEN($Y$2:$Y$4096)-LEN(SUBSTITUTE($Y$2:$Y$4096,"Alolan "&amp;AA2017,"")))/LEN("Alolan "&amp;AA2017))
         - SUMPRODUCT((LEN($Y$2:$Y$4096)-LEN(SUBSTITUTE($Y$2:$Y$4096,"Galarian "&amp;AA2017,"")))/LEN("Galarian "&amp;AA2017))
         - SUMPRODUCT((LEN($Y$2:$Y$4096)-LEN(SUBSTITUTE($Y$2:$Y$4096,"Hisuian "&amp;AA2017,"")))/LEN("Hisuian "&amp;AA2017))
         - SUMPRODUCT((LEN($Y$2:$Y$4096)-LEN(SUBSTITUTE($Y$2:$Y$4096,"Paldean "&amp;AA2017,"")))/LEN("Paldean "&amp;AA2017))
      &gt;0,2,1)
   ))))</f>
        <v>1</v>
      </c>
      <c r="AN2017">
        <v>0</v>
      </c>
      <c r="AO2017">
        <v>0</v>
      </c>
    </row>
    <row r="2018" spans="1:41" x14ac:dyDescent="0.25">
      <c r="A2018" t="s">
        <v>4568</v>
      </c>
      <c r="B2018" t="s">
        <v>2637</v>
      </c>
      <c r="C2018" t="s">
        <v>1468</v>
      </c>
      <c r="D2018"/>
      <c r="E2018">
        <v>40</v>
      </c>
      <c r="F2018">
        <v>55</v>
      </c>
      <c r="G2018">
        <v>35</v>
      </c>
      <c r="H2018">
        <v>50</v>
      </c>
      <c r="I2018">
        <v>35</v>
      </c>
      <c r="J2018">
        <v>35</v>
      </c>
      <c r="K2018" t="s">
        <v>2638</v>
      </c>
      <c r="L2018" t="s">
        <v>247</v>
      </c>
      <c r="M2018" t="s">
        <v>249</v>
      </c>
      <c r="N2018">
        <v>4.6500000000000004</v>
      </c>
      <c r="O2018">
        <v>3.7</v>
      </c>
      <c r="R2018">
        <f t="shared" si="134"/>
        <v>5</v>
      </c>
      <c r="S2018">
        <f t="shared" si="135"/>
        <v>4</v>
      </c>
      <c r="T2018">
        <f t="shared" si="136"/>
        <v>9</v>
      </c>
      <c r="U2018" t="s">
        <v>1468</v>
      </c>
      <c r="V2018" t="s">
        <v>1499</v>
      </c>
      <c r="W2018" t="s">
        <v>1471</v>
      </c>
      <c r="X2018" t="s">
        <v>1469</v>
      </c>
      <c r="Y2018" t="s">
        <v>5833</v>
      </c>
      <c r="Z2018" cm="1">
        <f t="array" ref="Z2018">IF(ISBLANK(AK2018),_xlfn.LET(
    _xlpm.nameBeforeSlash, IF(ISNUMBER(SEARCH("/", Y2018)), LEFT(Y2018, SEARCH("/", Y2018)-1), Y2018),
    _xlpm.matchRow, IFERROR(MATCH(_xlpm.nameBeforeSlash, AA:AA, 0), ""),
    _xlpm.difference, IF(_xlpm.matchRow="", "", ABS((R2018 + S2018)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),IF(ISBLANK(Y2018),"","Hidden"))</f>
        <v>11</v>
      </c>
      <c r="AA2018" t="s">
        <v>5834</v>
      </c>
      <c r="AC2018" t="s">
        <v>6450</v>
      </c>
      <c r="AD2018" t="str">
        <f>_xlfn.XLOOKUP(AC2018,moves!A:A,moves!B:B)</f>
        <v>grass</v>
      </c>
      <c r="AE2018">
        <f>_xlfn.XLOOKUP(AC2018,moves!A:A,moves!D:D)</f>
        <v>0</v>
      </c>
      <c r="AF2018" t="str">
        <f>_xlfn.XLOOKUP(AC2018,moves!A:A,moves!E:E)</f>
        <v>Heal 3. If this move is used during Harsh Sunlight: Heal 6.</v>
      </c>
      <c r="AG2018">
        <v>0</v>
      </c>
      <c r="AH2018">
        <v>0</v>
      </c>
      <c r="AI2018">
        <f t="shared" si="137"/>
        <v>1</v>
      </c>
      <c r="AJ2018" t="s">
        <v>523</v>
      </c>
      <c r="AL2018">
        <v>0</v>
      </c>
      <c r="AM2018" cm="1">
        <f t="array" ref="AM2018">IF(AL2018=1,1,
   IF(ISTEXT(AK2018),1,
   IF(AO2018&gt;1,AM2017,
   IF(AI2018=1,
      IF(SUMPRODUCT((LEN($Y$2:$Y$4096)-LEN(SUBSTITUTE($Y$2:$Y$4096,AA2018,"")))/LEN(AA2018))&gt;0,2,1),
      IF(
         SUMPRODUCT((LEN($Y$2:$Y$4096)-LEN(SUBSTITUTE($Y$2:$Y$4096,AA2018,"")))/LEN(AA2018))
         - SUMPRODUCT((LEN($Y$2:$Y$4096)-LEN(SUBSTITUTE($Y$2:$Y$4096,"Alolan "&amp;AA2018,"")))/LEN("Alolan "&amp;AA2018))
         - SUMPRODUCT((LEN($Y$2:$Y$4096)-LEN(SUBSTITUTE($Y$2:$Y$4096,"Galarian "&amp;AA2018,"")))/LEN("Galarian "&amp;AA2018))
         - SUMPRODUCT((LEN($Y$2:$Y$4096)-LEN(SUBSTITUTE($Y$2:$Y$4096,"Hisuian "&amp;AA2018,"")))/LEN("Hisuian "&amp;AA2018))
         - SUMPRODUCT((LEN($Y$2:$Y$4096)-LEN(SUBSTITUTE($Y$2:$Y$4096,"Paldean "&amp;AA2018,"")))/LEN("Paldean "&amp;AA2018))
      &gt;0,2,1)
   ))))</f>
        <v>1</v>
      </c>
      <c r="AN2018">
        <v>0</v>
      </c>
      <c r="AO2018">
        <v>0</v>
      </c>
    </row>
    <row r="2019" spans="1:41" x14ac:dyDescent="0.25">
      <c r="A2019">
        <v>754</v>
      </c>
      <c r="B2019" t="s">
        <v>2639</v>
      </c>
      <c r="C2019" t="s">
        <v>1468</v>
      </c>
      <c r="D2019"/>
      <c r="E2019">
        <v>70</v>
      </c>
      <c r="F2019">
        <v>105</v>
      </c>
      <c r="G2019">
        <v>90</v>
      </c>
      <c r="H2019">
        <v>80</v>
      </c>
      <c r="I2019">
        <v>90</v>
      </c>
      <c r="J2019">
        <v>45</v>
      </c>
      <c r="K2019" t="s">
        <v>2640</v>
      </c>
      <c r="L2019" t="s">
        <v>247</v>
      </c>
      <c r="M2019" t="s">
        <v>249</v>
      </c>
      <c r="N2019">
        <v>7.85</v>
      </c>
      <c r="O2019">
        <v>8.1999999999999993</v>
      </c>
      <c r="R2019">
        <f t="shared" si="134"/>
        <v>8</v>
      </c>
      <c r="S2019">
        <f t="shared" si="135"/>
        <v>8</v>
      </c>
      <c r="T2019">
        <f t="shared" si="136"/>
        <v>16</v>
      </c>
      <c r="U2019" t="s">
        <v>1468</v>
      </c>
      <c r="V2019" t="s">
        <v>1499</v>
      </c>
      <c r="W2019" t="s">
        <v>1471</v>
      </c>
      <c r="X2019" t="s">
        <v>1469</v>
      </c>
      <c r="Z2019" t="str" cm="1">
        <f t="array" ref="Z2019">IF(ISBLANK(AK2019),_xlfn.LET(
    _xlpm.nameBeforeSlash, IF(ISNUMBER(SEARCH("/", Y2019)), LEFT(Y2019, SEARCH("/", Y2019)-1), Y2019),
    _xlpm.matchRow, IFERROR(MATCH(_xlpm.nameBeforeSlash, AA:AA, 0), ""),
    _xlpm.difference, IF(_xlpm.matchRow="", "", ABS((R2019 + S2019)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),IF(ISBLANK(Y2019),"","Hidden"))</f>
        <v/>
      </c>
      <c r="AA2019" t="s">
        <v>2639</v>
      </c>
      <c r="AC2019" t="s">
        <v>1134</v>
      </c>
      <c r="AD2019" t="str">
        <f>_xlfn.XLOOKUP(AC2019,moves!A:A,moves!B:B)</f>
        <v>grass</v>
      </c>
      <c r="AE2019">
        <f>_xlfn.XLOOKUP(AC2019,moves!A:A,moves!D:D)</f>
        <v>7</v>
      </c>
      <c r="AF2019" t="str">
        <f>_xlfn.XLOOKUP(AC2019,moves!A:A,moves!E:E)</f>
        <v>If this move is used during Harsh Sunlight: Ignore the delay. If this move is used during Rain, Hail, or Sandstorm: Decrease attack strength by 5.</v>
      </c>
      <c r="AG2019">
        <v>0</v>
      </c>
      <c r="AH2019">
        <v>0</v>
      </c>
      <c r="AI2019">
        <f t="shared" si="137"/>
        <v>0</v>
      </c>
      <c r="AJ2019" t="s">
        <v>524</v>
      </c>
      <c r="AL2019">
        <v>0</v>
      </c>
      <c r="AM2019" cm="1">
        <f t="array" ref="AM2019">IF(AL2019=1,1,
   IF(ISTEXT(AK2019),1,
   IF(AO2019&gt;1,AM2018,
   IF(AI2019=1,
      IF(SUMPRODUCT((LEN($Y$2:$Y$4096)-LEN(SUBSTITUTE($Y$2:$Y$4096,AA2019,"")))/LEN(AA2019))&gt;0,2,1),
      IF(
         SUMPRODUCT((LEN($Y$2:$Y$4096)-LEN(SUBSTITUTE($Y$2:$Y$4096,AA2019,"")))/LEN(AA2019))
         - SUMPRODUCT((LEN($Y$2:$Y$4096)-LEN(SUBSTITUTE($Y$2:$Y$4096,"Alolan "&amp;AA2019,"")))/LEN("Alolan "&amp;AA2019))
         - SUMPRODUCT((LEN($Y$2:$Y$4096)-LEN(SUBSTITUTE($Y$2:$Y$4096,"Galarian "&amp;AA2019,"")))/LEN("Galarian "&amp;AA2019))
         - SUMPRODUCT((LEN($Y$2:$Y$4096)-LEN(SUBSTITUTE($Y$2:$Y$4096,"Hisuian "&amp;AA2019,"")))/LEN("Hisuian "&amp;AA2019))
         - SUMPRODUCT((LEN($Y$2:$Y$4096)-LEN(SUBSTITUTE($Y$2:$Y$4096,"Paldean "&amp;AA2019,"")))/LEN("Paldean "&amp;AA2019))
      &gt;0,2,1)
   ))))</f>
        <v>2</v>
      </c>
      <c r="AN2019">
        <v>0</v>
      </c>
      <c r="AO2019">
        <v>0</v>
      </c>
    </row>
    <row r="2020" spans="1:41" x14ac:dyDescent="0.25">
      <c r="A2020" t="s">
        <v>4569</v>
      </c>
      <c r="B2020" t="s">
        <v>2639</v>
      </c>
      <c r="C2020" t="s">
        <v>1468</v>
      </c>
      <c r="D2020"/>
      <c r="E2020">
        <v>70</v>
      </c>
      <c r="F2020">
        <v>105</v>
      </c>
      <c r="G2020">
        <v>90</v>
      </c>
      <c r="H2020">
        <v>80</v>
      </c>
      <c r="I2020">
        <v>90</v>
      </c>
      <c r="J2020">
        <v>45</v>
      </c>
      <c r="K2020" t="s">
        <v>2640</v>
      </c>
      <c r="L2020" t="s">
        <v>247</v>
      </c>
      <c r="M2020" t="s">
        <v>249</v>
      </c>
      <c r="N2020">
        <v>7.85</v>
      </c>
      <c r="O2020">
        <v>8.1999999999999993</v>
      </c>
      <c r="R2020">
        <f t="shared" si="134"/>
        <v>8</v>
      </c>
      <c r="S2020">
        <f t="shared" si="135"/>
        <v>8</v>
      </c>
      <c r="T2020">
        <f t="shared" si="136"/>
        <v>16</v>
      </c>
      <c r="U2020" t="s">
        <v>1468</v>
      </c>
      <c r="V2020" t="s">
        <v>1499</v>
      </c>
      <c r="W2020" t="s">
        <v>1471</v>
      </c>
      <c r="X2020" t="s">
        <v>1469</v>
      </c>
      <c r="Z2020" t="str" cm="1">
        <f t="array" ref="Z2020">IF(ISBLANK(AK2020),_xlfn.LET(
    _xlpm.nameBeforeSlash, IF(ISNUMBER(SEARCH("/", Y2020)), LEFT(Y2020, SEARCH("/", Y2020)-1), Y2020),
    _xlpm.matchRow, IFERROR(MATCH(_xlpm.nameBeforeSlash, AA:AA, 0), ""),
    _xlpm.difference, IF(_xlpm.matchRow="", "", ABS((R2020 + S2020)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),IF(ISBLANK(Y2020),"","Hidden"))</f>
        <v/>
      </c>
      <c r="AA2020" t="s">
        <v>5833</v>
      </c>
      <c r="AC2020" t="s">
        <v>1133</v>
      </c>
      <c r="AD2020" t="str">
        <f>_xlfn.XLOOKUP(AC2020,moves!A:A,moves!B:B)</f>
        <v>grass</v>
      </c>
      <c r="AE2020">
        <f>_xlfn.XLOOKUP(AC2020,moves!A:A,moves!D:D)</f>
        <v>5</v>
      </c>
      <c r="AF2020" t="str">
        <f>_xlfn.XLOOKUP(AC2020,moves!A:A,moves!E:E)</f>
        <v xml:space="preserve"> </v>
      </c>
      <c r="AG2020">
        <v>0</v>
      </c>
      <c r="AH2020">
        <v>0</v>
      </c>
      <c r="AI2020">
        <f t="shared" si="137"/>
        <v>1</v>
      </c>
      <c r="AJ2020" t="s">
        <v>524</v>
      </c>
      <c r="AL2020">
        <v>0</v>
      </c>
      <c r="AM2020" cm="1">
        <f t="array" ref="AM2020">IF(AL2020=1,1,
   IF(ISTEXT(AK2020),1,
   IF(AO2020&gt;1,AM2019,
   IF(AI2020=1,
      IF(SUMPRODUCT((LEN($Y$2:$Y$4096)-LEN(SUBSTITUTE($Y$2:$Y$4096,AA2020,"")))/LEN(AA2020))&gt;0,2,1),
      IF(
         SUMPRODUCT((LEN($Y$2:$Y$4096)-LEN(SUBSTITUTE($Y$2:$Y$4096,AA2020,"")))/LEN(AA2020))
         - SUMPRODUCT((LEN($Y$2:$Y$4096)-LEN(SUBSTITUTE($Y$2:$Y$4096,"Alolan "&amp;AA2020,"")))/LEN("Alolan "&amp;AA2020))
         - SUMPRODUCT((LEN($Y$2:$Y$4096)-LEN(SUBSTITUTE($Y$2:$Y$4096,"Galarian "&amp;AA2020,"")))/LEN("Galarian "&amp;AA2020))
         - SUMPRODUCT((LEN($Y$2:$Y$4096)-LEN(SUBSTITUTE($Y$2:$Y$4096,"Hisuian "&amp;AA2020,"")))/LEN("Hisuian "&amp;AA2020))
         - SUMPRODUCT((LEN($Y$2:$Y$4096)-LEN(SUBSTITUTE($Y$2:$Y$4096,"Paldean "&amp;AA2020,"")))/LEN("Paldean "&amp;AA2020))
      &gt;0,2,1)
   ))))</f>
        <v>2</v>
      </c>
      <c r="AN2020">
        <v>0</v>
      </c>
      <c r="AO2020">
        <v>0</v>
      </c>
    </row>
    <row r="2021" spans="1:41" x14ac:dyDescent="0.25">
      <c r="A2021">
        <v>755</v>
      </c>
      <c r="B2021" t="s">
        <v>735</v>
      </c>
      <c r="C2021" t="s">
        <v>1468</v>
      </c>
      <c r="D2021" t="s">
        <v>1536</v>
      </c>
      <c r="E2021">
        <v>40</v>
      </c>
      <c r="F2021">
        <v>35</v>
      </c>
      <c r="G2021">
        <v>55</v>
      </c>
      <c r="H2021">
        <v>65</v>
      </c>
      <c r="I2021">
        <v>75</v>
      </c>
      <c r="J2021">
        <v>15</v>
      </c>
      <c r="K2021" t="s">
        <v>736</v>
      </c>
      <c r="L2021" t="s">
        <v>247</v>
      </c>
      <c r="M2021" t="s">
        <v>248</v>
      </c>
      <c r="N2021">
        <v>4.2</v>
      </c>
      <c r="O2021">
        <v>5.5</v>
      </c>
      <c r="R2021">
        <f t="shared" si="134"/>
        <v>4</v>
      </c>
      <c r="S2021">
        <f t="shared" si="135"/>
        <v>6</v>
      </c>
      <c r="T2021">
        <f t="shared" si="136"/>
        <v>10</v>
      </c>
      <c r="U2021" t="s">
        <v>1468</v>
      </c>
      <c r="V2021" t="s">
        <v>1536</v>
      </c>
      <c r="W2021" t="s">
        <v>429</v>
      </c>
      <c r="X2021" t="s">
        <v>1524</v>
      </c>
      <c r="Y2021" t="s">
        <v>737</v>
      </c>
      <c r="Z2021" cm="1">
        <f t="array" ref="Z2021">IF(ISBLANK(AK2021),_xlfn.LET(
    _xlpm.nameBeforeSlash, IF(ISNUMBER(SEARCH("/", Y2021)), LEFT(Y2021, SEARCH("/", Y2021)-1), Y2021),
    _xlpm.matchRow, IFERROR(MATCH(_xlpm.nameBeforeSlash, AA:AA, 0), ""),
    _xlpm.difference, IF(_xlpm.matchRow="", "", ABS((R2021 + S2021)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),IF(ISBLANK(Y2021),"","Hidden"))</f>
        <v>8</v>
      </c>
      <c r="AA2021" t="s">
        <v>735</v>
      </c>
      <c r="AC2021" t="s">
        <v>1163</v>
      </c>
      <c r="AD2021" t="str">
        <f>_xlfn.XLOOKUP(AC2021,moves!A:A,moves!B:B)</f>
        <v>grass</v>
      </c>
      <c r="AE2021">
        <f>_xlfn.XLOOKUP(AC2021,moves!A:A,moves!D:D)</f>
        <v>1</v>
      </c>
      <c r="AF2021" t="str">
        <f>_xlfn.XLOOKUP(AC2021,moves!A:A,moves!E:E)</f>
        <v>Inflict the Drowsy status on the target. If the target was already Drowsy: Increase attack strength by 2.</v>
      </c>
      <c r="AG2021">
        <v>0</v>
      </c>
      <c r="AH2021">
        <v>0</v>
      </c>
      <c r="AI2021">
        <f t="shared" si="137"/>
        <v>0</v>
      </c>
      <c r="AJ2021" t="s">
        <v>523</v>
      </c>
      <c r="AL2021">
        <v>0</v>
      </c>
      <c r="AM2021" cm="1">
        <f t="array" ref="AM2021">IF(AL2021=1,1,
   IF(ISTEXT(AK2021),1,
   IF(AO2021&gt;1,AM2020,
   IF(AI2021=1,
      IF(SUMPRODUCT((LEN($Y$2:$Y$4096)-LEN(SUBSTITUTE($Y$2:$Y$4096,AA2021,"")))/LEN(AA2021))&gt;0,2,1),
      IF(
         SUMPRODUCT((LEN($Y$2:$Y$4096)-LEN(SUBSTITUTE($Y$2:$Y$4096,AA2021,"")))/LEN(AA2021))
         - SUMPRODUCT((LEN($Y$2:$Y$4096)-LEN(SUBSTITUTE($Y$2:$Y$4096,"Alolan "&amp;AA2021,"")))/LEN("Alolan "&amp;AA2021))
         - SUMPRODUCT((LEN($Y$2:$Y$4096)-LEN(SUBSTITUTE($Y$2:$Y$4096,"Galarian "&amp;AA2021,"")))/LEN("Galarian "&amp;AA2021))
         - SUMPRODUCT((LEN($Y$2:$Y$4096)-LEN(SUBSTITUTE($Y$2:$Y$4096,"Hisuian "&amp;AA2021,"")))/LEN("Hisuian "&amp;AA2021))
         - SUMPRODUCT((LEN($Y$2:$Y$4096)-LEN(SUBSTITUTE($Y$2:$Y$4096,"Paldean "&amp;AA2021,"")))/LEN("Paldean "&amp;AA2021))
      &gt;0,2,1)
   ))))</f>
        <v>1</v>
      </c>
      <c r="AN2021">
        <v>0</v>
      </c>
      <c r="AO2021">
        <v>0</v>
      </c>
    </row>
    <row r="2022" spans="1:41" x14ac:dyDescent="0.25">
      <c r="A2022" t="s">
        <v>4570</v>
      </c>
      <c r="B2022" t="s">
        <v>735</v>
      </c>
      <c r="C2022" t="s">
        <v>1468</v>
      </c>
      <c r="D2022" t="s">
        <v>1536</v>
      </c>
      <c r="E2022">
        <v>40</v>
      </c>
      <c r="F2022">
        <v>35</v>
      </c>
      <c r="G2022">
        <v>55</v>
      </c>
      <c r="H2022">
        <v>65</v>
      </c>
      <c r="I2022">
        <v>75</v>
      </c>
      <c r="J2022">
        <v>15</v>
      </c>
      <c r="K2022" t="s">
        <v>736</v>
      </c>
      <c r="L2022" t="s">
        <v>247</v>
      </c>
      <c r="M2022" t="s">
        <v>248</v>
      </c>
      <c r="N2022">
        <v>4.2</v>
      </c>
      <c r="O2022">
        <v>5.5</v>
      </c>
      <c r="R2022">
        <f t="shared" si="134"/>
        <v>4</v>
      </c>
      <c r="S2022">
        <f t="shared" si="135"/>
        <v>6</v>
      </c>
      <c r="T2022">
        <f t="shared" si="136"/>
        <v>10</v>
      </c>
      <c r="U2022" t="s">
        <v>1468</v>
      </c>
      <c r="V2022" t="s">
        <v>1536</v>
      </c>
      <c r="W2022" t="s">
        <v>429</v>
      </c>
      <c r="X2022" t="s">
        <v>1524</v>
      </c>
      <c r="Y2022" t="s">
        <v>5835</v>
      </c>
      <c r="Z2022" cm="1">
        <f t="array" ref="Z2022">IF(ISBLANK(AK2022),_xlfn.LET(
    _xlpm.nameBeforeSlash, IF(ISNUMBER(SEARCH("/", Y2022)), LEFT(Y2022, SEARCH("/", Y2022)-1), Y2022),
    _xlpm.matchRow, IFERROR(MATCH(_xlpm.nameBeforeSlash, AA:AA, 0), ""),
    _xlpm.difference, IF(_xlpm.matchRow="", "", ABS((R2022 + S2022)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),IF(ISBLANK(Y2022),"","Hidden"))</f>
        <v>8</v>
      </c>
      <c r="AA2022" t="s">
        <v>5836</v>
      </c>
      <c r="AC2022" t="s">
        <v>1163</v>
      </c>
      <c r="AD2022" t="str">
        <f>_xlfn.XLOOKUP(AC2022,moves!A:A,moves!B:B)</f>
        <v>grass</v>
      </c>
      <c r="AE2022">
        <f>_xlfn.XLOOKUP(AC2022,moves!A:A,moves!D:D)</f>
        <v>1</v>
      </c>
      <c r="AF2022" t="str">
        <f>_xlfn.XLOOKUP(AC2022,moves!A:A,moves!E:E)</f>
        <v>Inflict the Drowsy status on the target. If the target was already Drowsy: Increase attack strength by 2.</v>
      </c>
      <c r="AG2022">
        <v>0</v>
      </c>
      <c r="AH2022">
        <v>0</v>
      </c>
      <c r="AI2022">
        <f t="shared" si="137"/>
        <v>1</v>
      </c>
      <c r="AJ2022" t="s">
        <v>523</v>
      </c>
      <c r="AL2022">
        <v>0</v>
      </c>
      <c r="AM2022" cm="1">
        <f t="array" ref="AM2022">IF(AL2022=1,1,
   IF(ISTEXT(AK2022),1,
   IF(AO2022&gt;1,AM2021,
   IF(AI2022=1,
      IF(SUMPRODUCT((LEN($Y$2:$Y$4096)-LEN(SUBSTITUTE($Y$2:$Y$4096,AA2022,"")))/LEN(AA2022))&gt;0,2,1),
      IF(
         SUMPRODUCT((LEN($Y$2:$Y$4096)-LEN(SUBSTITUTE($Y$2:$Y$4096,AA2022,"")))/LEN(AA2022))
         - SUMPRODUCT((LEN($Y$2:$Y$4096)-LEN(SUBSTITUTE($Y$2:$Y$4096,"Alolan "&amp;AA2022,"")))/LEN("Alolan "&amp;AA2022))
         - SUMPRODUCT((LEN($Y$2:$Y$4096)-LEN(SUBSTITUTE($Y$2:$Y$4096,"Galarian "&amp;AA2022,"")))/LEN("Galarian "&amp;AA2022))
         - SUMPRODUCT((LEN($Y$2:$Y$4096)-LEN(SUBSTITUTE($Y$2:$Y$4096,"Hisuian "&amp;AA2022,"")))/LEN("Hisuian "&amp;AA2022))
         - SUMPRODUCT((LEN($Y$2:$Y$4096)-LEN(SUBSTITUTE($Y$2:$Y$4096,"Paldean "&amp;AA2022,"")))/LEN("Paldean "&amp;AA2022))
      &gt;0,2,1)
   ))))</f>
        <v>1</v>
      </c>
      <c r="AN2022">
        <v>0</v>
      </c>
      <c r="AO2022">
        <v>0</v>
      </c>
    </row>
    <row r="2023" spans="1:41" x14ac:dyDescent="0.25">
      <c r="A2023">
        <v>756</v>
      </c>
      <c r="B2023" t="s">
        <v>737</v>
      </c>
      <c r="C2023" t="s">
        <v>1468</v>
      </c>
      <c r="D2023" t="s">
        <v>1536</v>
      </c>
      <c r="E2023">
        <v>60</v>
      </c>
      <c r="F2023">
        <v>45</v>
      </c>
      <c r="G2023">
        <v>80</v>
      </c>
      <c r="H2023">
        <v>90</v>
      </c>
      <c r="I2023">
        <v>100</v>
      </c>
      <c r="J2023">
        <v>30</v>
      </c>
      <c r="K2023" t="s">
        <v>736</v>
      </c>
      <c r="L2023" t="s">
        <v>247</v>
      </c>
      <c r="M2023" t="s">
        <v>248</v>
      </c>
      <c r="N2023">
        <v>6.15</v>
      </c>
      <c r="O2023">
        <v>7.8</v>
      </c>
      <c r="R2023">
        <f t="shared" si="134"/>
        <v>6</v>
      </c>
      <c r="S2023">
        <f t="shared" si="135"/>
        <v>8</v>
      </c>
      <c r="T2023">
        <f t="shared" si="136"/>
        <v>14</v>
      </c>
      <c r="U2023" t="s">
        <v>1468</v>
      </c>
      <c r="V2023" t="s">
        <v>1536</v>
      </c>
      <c r="W2023" t="s">
        <v>429</v>
      </c>
      <c r="X2023" t="s">
        <v>1524</v>
      </c>
      <c r="Z2023" t="str" cm="1">
        <f t="array" ref="Z2023">IF(ISBLANK(AK2023),_xlfn.LET(
    _xlpm.nameBeforeSlash, IF(ISNUMBER(SEARCH("/", Y2023)), LEFT(Y2023, SEARCH("/", Y2023)-1), Y2023),
    _xlpm.matchRow, IFERROR(MATCH(_xlpm.nameBeforeSlash, AA:AA, 0), ""),
    _xlpm.difference, IF(_xlpm.matchRow="", "", ABS((R2023 + S2023)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),IF(ISBLANK(Y2023),"","Hidden"))</f>
        <v/>
      </c>
      <c r="AA2023" t="s">
        <v>737</v>
      </c>
      <c r="AC2023" t="s">
        <v>738</v>
      </c>
      <c r="AD2023" t="str">
        <f>_xlfn.XLOOKUP(AC2023,moves!A:A,moves!B:B)</f>
        <v>fairy</v>
      </c>
      <c r="AE2023">
        <f>_xlfn.XLOOKUP(AC2023,moves!A:A,moves!D:D)</f>
        <v>2</v>
      </c>
      <c r="AF2023" t="str">
        <f>_xlfn.XLOOKUP(AC2023,moves!A:A,moves!E:E)</f>
        <v>Heal 2 damage at the end of the user's turns.</v>
      </c>
      <c r="AG2023">
        <v>0</v>
      </c>
      <c r="AH2023">
        <v>0</v>
      </c>
      <c r="AI2023">
        <f t="shared" si="137"/>
        <v>0</v>
      </c>
      <c r="AJ2023" t="s">
        <v>524</v>
      </c>
      <c r="AL2023">
        <v>0</v>
      </c>
      <c r="AM2023" cm="1">
        <f t="array" ref="AM2023">IF(AL2023=1,1,
   IF(ISTEXT(AK2023),1,
   IF(AO2023&gt;1,AM2022,
   IF(AI2023=1,
      IF(SUMPRODUCT((LEN($Y$2:$Y$4096)-LEN(SUBSTITUTE($Y$2:$Y$4096,AA2023,"")))/LEN(AA2023))&gt;0,2,1),
      IF(
         SUMPRODUCT((LEN($Y$2:$Y$4096)-LEN(SUBSTITUTE($Y$2:$Y$4096,AA2023,"")))/LEN(AA2023))
         - SUMPRODUCT((LEN($Y$2:$Y$4096)-LEN(SUBSTITUTE($Y$2:$Y$4096,"Alolan "&amp;AA2023,"")))/LEN("Alolan "&amp;AA2023))
         - SUMPRODUCT((LEN($Y$2:$Y$4096)-LEN(SUBSTITUTE($Y$2:$Y$4096,"Galarian "&amp;AA2023,"")))/LEN("Galarian "&amp;AA2023))
         - SUMPRODUCT((LEN($Y$2:$Y$4096)-LEN(SUBSTITUTE($Y$2:$Y$4096,"Hisuian "&amp;AA2023,"")))/LEN("Hisuian "&amp;AA2023))
         - SUMPRODUCT((LEN($Y$2:$Y$4096)-LEN(SUBSTITUTE($Y$2:$Y$4096,"Paldean "&amp;AA2023,"")))/LEN("Paldean "&amp;AA2023))
      &gt;0,2,1)
   ))))</f>
        <v>2</v>
      </c>
      <c r="AN2023">
        <v>0</v>
      </c>
      <c r="AO2023">
        <v>0</v>
      </c>
    </row>
    <row r="2024" spans="1:41" x14ac:dyDescent="0.25">
      <c r="A2024" t="s">
        <v>4571</v>
      </c>
      <c r="B2024" t="s">
        <v>737</v>
      </c>
      <c r="C2024" t="s">
        <v>1468</v>
      </c>
      <c r="D2024" t="s">
        <v>1536</v>
      </c>
      <c r="E2024">
        <v>60</v>
      </c>
      <c r="F2024">
        <v>45</v>
      </c>
      <c r="G2024">
        <v>80</v>
      </c>
      <c r="H2024">
        <v>90</v>
      </c>
      <c r="I2024">
        <v>100</v>
      </c>
      <c r="J2024">
        <v>30</v>
      </c>
      <c r="K2024" t="s">
        <v>736</v>
      </c>
      <c r="L2024" t="s">
        <v>247</v>
      </c>
      <c r="M2024" t="s">
        <v>248</v>
      </c>
      <c r="N2024">
        <v>6.15</v>
      </c>
      <c r="O2024">
        <v>7.8</v>
      </c>
      <c r="R2024">
        <f t="shared" si="134"/>
        <v>6</v>
      </c>
      <c r="S2024">
        <f t="shared" si="135"/>
        <v>8</v>
      </c>
      <c r="T2024">
        <f t="shared" si="136"/>
        <v>14</v>
      </c>
      <c r="U2024" t="s">
        <v>1468</v>
      </c>
      <c r="V2024" t="s">
        <v>1536</v>
      </c>
      <c r="W2024" t="s">
        <v>429</v>
      </c>
      <c r="X2024" t="s">
        <v>1524</v>
      </c>
      <c r="Z2024" t="str" cm="1">
        <f t="array" ref="Z2024">IF(ISBLANK(AK2024),_xlfn.LET(
    _xlpm.nameBeforeSlash, IF(ISNUMBER(SEARCH("/", Y2024)), LEFT(Y2024, SEARCH("/", Y2024)-1), Y2024),
    _xlpm.matchRow, IFERROR(MATCH(_xlpm.nameBeforeSlash, AA:AA, 0), ""),
    _xlpm.difference, IF(_xlpm.matchRow="", "", ABS((R2024 + S2024)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),IF(ISBLANK(Y2024),"","Hidden"))</f>
        <v/>
      </c>
      <c r="AA2024" t="s">
        <v>5835</v>
      </c>
      <c r="AC2024" t="s">
        <v>1311</v>
      </c>
      <c r="AD2024" t="str">
        <f>_xlfn.XLOOKUP(AC2024,moves!A:A,moves!B:B)</f>
        <v>psychic</v>
      </c>
      <c r="AE2024">
        <f>_xlfn.XLOOKUP(AC2024,moves!A:A,moves!D:D)</f>
        <v>5</v>
      </c>
      <c r="AF2024" t="str">
        <f>_xlfn.XLOOKUP(AC2024,moves!A:A,moves!E:E)</f>
        <v>If the target is Drowsy: Deal double damage.</v>
      </c>
      <c r="AG2024">
        <v>0</v>
      </c>
      <c r="AH2024">
        <v>0</v>
      </c>
      <c r="AI2024">
        <f t="shared" si="137"/>
        <v>1</v>
      </c>
      <c r="AJ2024" t="s">
        <v>524</v>
      </c>
      <c r="AL2024">
        <v>0</v>
      </c>
      <c r="AM2024" cm="1">
        <f t="array" ref="AM2024">IF(AL2024=1,1,
   IF(ISTEXT(AK2024),1,
   IF(AO2024&gt;1,AM2023,
   IF(AI2024=1,
      IF(SUMPRODUCT((LEN($Y$2:$Y$4096)-LEN(SUBSTITUTE($Y$2:$Y$4096,AA2024,"")))/LEN(AA2024))&gt;0,2,1),
      IF(
         SUMPRODUCT((LEN($Y$2:$Y$4096)-LEN(SUBSTITUTE($Y$2:$Y$4096,AA2024,"")))/LEN(AA2024))
         - SUMPRODUCT((LEN($Y$2:$Y$4096)-LEN(SUBSTITUTE($Y$2:$Y$4096,"Alolan "&amp;AA2024,"")))/LEN("Alolan "&amp;AA2024))
         - SUMPRODUCT((LEN($Y$2:$Y$4096)-LEN(SUBSTITUTE($Y$2:$Y$4096,"Galarian "&amp;AA2024,"")))/LEN("Galarian "&amp;AA2024))
         - SUMPRODUCT((LEN($Y$2:$Y$4096)-LEN(SUBSTITUTE($Y$2:$Y$4096,"Hisuian "&amp;AA2024,"")))/LEN("Hisuian "&amp;AA2024))
         - SUMPRODUCT((LEN($Y$2:$Y$4096)-LEN(SUBSTITUTE($Y$2:$Y$4096,"Paldean "&amp;AA2024,"")))/LEN("Paldean "&amp;AA2024))
      &gt;0,2,1)
   ))))</f>
        <v>2</v>
      </c>
      <c r="AN2024">
        <v>0</v>
      </c>
      <c r="AO2024">
        <v>0</v>
      </c>
    </row>
    <row r="2025" spans="1:41" x14ac:dyDescent="0.25">
      <c r="A2025">
        <v>757</v>
      </c>
      <c r="B2025" t="s">
        <v>851</v>
      </c>
      <c r="C2025" t="s">
        <v>1469</v>
      </c>
      <c r="D2025" t="s">
        <v>1479</v>
      </c>
      <c r="E2025">
        <v>48</v>
      </c>
      <c r="F2025">
        <v>44</v>
      </c>
      <c r="G2025">
        <v>40</v>
      </c>
      <c r="H2025">
        <v>71</v>
      </c>
      <c r="I2025">
        <v>40</v>
      </c>
      <c r="J2025">
        <v>77</v>
      </c>
      <c r="K2025" t="s">
        <v>852</v>
      </c>
      <c r="L2025" t="s">
        <v>253</v>
      </c>
      <c r="M2025" t="s">
        <v>251</v>
      </c>
      <c r="N2025">
        <v>7.07</v>
      </c>
      <c r="O2025">
        <v>4.32</v>
      </c>
      <c r="R2025">
        <f t="shared" si="134"/>
        <v>7</v>
      </c>
      <c r="S2025">
        <f t="shared" si="135"/>
        <v>4</v>
      </c>
      <c r="T2025">
        <f t="shared" si="136"/>
        <v>11</v>
      </c>
      <c r="U2025" t="s">
        <v>1469</v>
      </c>
      <c r="V2025" t="s">
        <v>1479</v>
      </c>
      <c r="W2025" t="s">
        <v>1482</v>
      </c>
      <c r="X2025" t="s">
        <v>1471</v>
      </c>
      <c r="Y2025" t="s">
        <v>853</v>
      </c>
      <c r="Z2025" cm="1">
        <f t="array" ref="Z2025">IF(ISBLANK(AK2025),_xlfn.LET(
    _xlpm.nameBeforeSlash, IF(ISNUMBER(SEARCH("/", Y2025)), LEFT(Y2025, SEARCH("/", Y2025)-1), Y2025),
    _xlpm.matchRow, IFERROR(MATCH(_xlpm.nameBeforeSlash, AA:AA, 0), ""),
    _xlpm.difference, IF(_xlpm.matchRow="", "", ABS((R2025 + S2025)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),IF(ISBLANK(Y2025),"","Hidden"))</f>
        <v>15</v>
      </c>
      <c r="AA2025" t="s">
        <v>851</v>
      </c>
      <c r="AC2025" t="s">
        <v>1298</v>
      </c>
      <c r="AD2025" t="str">
        <f>_xlfn.XLOOKUP(AC2025,moves!A:A,moves!B:B)</f>
        <v>poison</v>
      </c>
      <c r="AE2025">
        <f>_xlfn.XLOOKUP(AC2025,moves!A:A,moves!D:D)</f>
        <v>2</v>
      </c>
      <c r="AF2025" t="str">
        <f>_xlfn.XLOOKUP(AC2025,moves!A:A,moves!E:E)</f>
        <v>When the target next attacks: Remove 1 regular hit from the roll.</v>
      </c>
      <c r="AG2025">
        <v>1</v>
      </c>
      <c r="AH2025">
        <v>0</v>
      </c>
      <c r="AI2025">
        <f t="shared" si="137"/>
        <v>0</v>
      </c>
      <c r="AJ2025" t="s">
        <v>870</v>
      </c>
      <c r="AL2025">
        <v>0</v>
      </c>
      <c r="AM2025" cm="1">
        <f t="array" ref="AM2025">IF(AL2025=1,1,
   IF(ISTEXT(AK2025),1,
   IF(AO2025&gt;1,AM2024,
   IF(AI2025=1,
      IF(SUMPRODUCT((LEN($Y$2:$Y$4096)-LEN(SUBSTITUTE($Y$2:$Y$4096,AA2025,"")))/LEN(AA2025))&gt;0,2,1),
      IF(
         SUMPRODUCT((LEN($Y$2:$Y$4096)-LEN(SUBSTITUTE($Y$2:$Y$4096,AA2025,"")))/LEN(AA2025))
         - SUMPRODUCT((LEN($Y$2:$Y$4096)-LEN(SUBSTITUTE($Y$2:$Y$4096,"Alolan "&amp;AA2025,"")))/LEN("Alolan "&amp;AA2025))
         - SUMPRODUCT((LEN($Y$2:$Y$4096)-LEN(SUBSTITUTE($Y$2:$Y$4096,"Galarian "&amp;AA2025,"")))/LEN("Galarian "&amp;AA2025))
         - SUMPRODUCT((LEN($Y$2:$Y$4096)-LEN(SUBSTITUTE($Y$2:$Y$4096,"Hisuian "&amp;AA2025,"")))/LEN("Hisuian "&amp;AA2025))
         - SUMPRODUCT((LEN($Y$2:$Y$4096)-LEN(SUBSTITUTE($Y$2:$Y$4096,"Paldean "&amp;AA2025,"")))/LEN("Paldean "&amp;AA2025))
      &gt;0,2,1)
   ))))</f>
        <v>1</v>
      </c>
      <c r="AN2025">
        <v>0</v>
      </c>
      <c r="AO2025">
        <v>0</v>
      </c>
    </row>
    <row r="2026" spans="1:41" x14ac:dyDescent="0.25">
      <c r="A2026" t="s">
        <v>4572</v>
      </c>
      <c r="B2026" t="s">
        <v>851</v>
      </c>
      <c r="C2026" t="s">
        <v>1469</v>
      </c>
      <c r="D2026" t="s">
        <v>1479</v>
      </c>
      <c r="E2026">
        <v>48</v>
      </c>
      <c r="F2026">
        <v>44</v>
      </c>
      <c r="G2026">
        <v>40</v>
      </c>
      <c r="H2026">
        <v>71</v>
      </c>
      <c r="I2026">
        <v>40</v>
      </c>
      <c r="J2026">
        <v>77</v>
      </c>
      <c r="K2026" t="s">
        <v>852</v>
      </c>
      <c r="L2026" t="s">
        <v>253</v>
      </c>
      <c r="M2026" t="s">
        <v>251</v>
      </c>
      <c r="N2026">
        <v>7.07</v>
      </c>
      <c r="O2026">
        <v>4.32</v>
      </c>
      <c r="R2026">
        <f t="shared" si="134"/>
        <v>7</v>
      </c>
      <c r="S2026">
        <f t="shared" si="135"/>
        <v>4</v>
      </c>
      <c r="T2026">
        <f t="shared" si="136"/>
        <v>11</v>
      </c>
      <c r="U2026" t="s">
        <v>1469</v>
      </c>
      <c r="V2026" t="s">
        <v>1479</v>
      </c>
      <c r="W2026" t="s">
        <v>1482</v>
      </c>
      <c r="X2026" t="s">
        <v>1471</v>
      </c>
      <c r="Y2026" t="s">
        <v>5837</v>
      </c>
      <c r="Z2026" cm="1">
        <f t="array" ref="Z2026">IF(ISBLANK(AK2026),_xlfn.LET(
    _xlpm.nameBeforeSlash, IF(ISNUMBER(SEARCH("/", Y2026)), LEFT(Y2026, SEARCH("/", Y2026)-1), Y2026),
    _xlpm.matchRow, IFERROR(MATCH(_xlpm.nameBeforeSlash, AA:AA, 0), ""),
    _xlpm.difference, IF(_xlpm.matchRow="", "", ABS((R2026 + S2026)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),IF(ISBLANK(Y2026),"","Hidden"))</f>
        <v>15</v>
      </c>
      <c r="AA2026" t="s">
        <v>5838</v>
      </c>
      <c r="AC2026" t="s">
        <v>711</v>
      </c>
      <c r="AD2026" t="str">
        <f>_xlfn.XLOOKUP(AC2026,moves!A:A,moves!B:B)</f>
        <v>fire</v>
      </c>
      <c r="AE2026">
        <f>_xlfn.XLOOKUP(AC2026,moves!A:A,moves!D:D)</f>
        <v>2</v>
      </c>
      <c r="AF2026" t="str">
        <f>_xlfn.XLOOKUP(AC2026,moves!A:A,moves!E:E)</f>
        <v>Inflict the Burned status on the target.</v>
      </c>
      <c r="AG2026">
        <v>1</v>
      </c>
      <c r="AH2026">
        <v>0</v>
      </c>
      <c r="AI2026">
        <f t="shared" si="137"/>
        <v>1</v>
      </c>
      <c r="AJ2026" t="s">
        <v>523</v>
      </c>
      <c r="AL2026">
        <v>0</v>
      </c>
      <c r="AM2026" cm="1">
        <f t="array" ref="AM2026">IF(AL2026=1,1,
   IF(ISTEXT(AK2026),1,
   IF(AO2026&gt;1,AM2025,
   IF(AI2026=1,
      IF(SUMPRODUCT((LEN($Y$2:$Y$4096)-LEN(SUBSTITUTE($Y$2:$Y$4096,AA2026,"")))/LEN(AA2026))&gt;0,2,1),
      IF(
         SUMPRODUCT((LEN($Y$2:$Y$4096)-LEN(SUBSTITUTE($Y$2:$Y$4096,AA2026,"")))/LEN(AA2026))
         - SUMPRODUCT((LEN($Y$2:$Y$4096)-LEN(SUBSTITUTE($Y$2:$Y$4096,"Alolan "&amp;AA2026,"")))/LEN("Alolan "&amp;AA2026))
         - SUMPRODUCT((LEN($Y$2:$Y$4096)-LEN(SUBSTITUTE($Y$2:$Y$4096,"Galarian "&amp;AA2026,"")))/LEN("Galarian "&amp;AA2026))
         - SUMPRODUCT((LEN($Y$2:$Y$4096)-LEN(SUBSTITUTE($Y$2:$Y$4096,"Hisuian "&amp;AA2026,"")))/LEN("Hisuian "&amp;AA2026))
         - SUMPRODUCT((LEN($Y$2:$Y$4096)-LEN(SUBSTITUTE($Y$2:$Y$4096,"Paldean "&amp;AA2026,"")))/LEN("Paldean "&amp;AA2026))
      &gt;0,2,1)
   ))))</f>
        <v>1</v>
      </c>
      <c r="AN2026">
        <v>0</v>
      </c>
      <c r="AO2026">
        <v>0</v>
      </c>
    </row>
    <row r="2027" spans="1:41" x14ac:dyDescent="0.25">
      <c r="A2027">
        <v>758</v>
      </c>
      <c r="B2027" t="s">
        <v>853</v>
      </c>
      <c r="C2027" t="s">
        <v>1469</v>
      </c>
      <c r="D2027" t="s">
        <v>1479</v>
      </c>
      <c r="E2027">
        <v>68</v>
      </c>
      <c r="F2027">
        <v>64</v>
      </c>
      <c r="G2027">
        <v>60</v>
      </c>
      <c r="H2027">
        <v>111</v>
      </c>
      <c r="I2027">
        <v>60</v>
      </c>
      <c r="J2027">
        <v>117</v>
      </c>
      <c r="K2027" t="s">
        <v>852</v>
      </c>
      <c r="L2027" t="s">
        <v>253</v>
      </c>
      <c r="M2027" t="s">
        <v>251</v>
      </c>
      <c r="N2027">
        <v>10.870000000000001</v>
      </c>
      <c r="O2027">
        <v>6.32</v>
      </c>
      <c r="Q2027">
        <v>1</v>
      </c>
      <c r="R2027">
        <f t="shared" si="134"/>
        <v>11</v>
      </c>
      <c r="S2027">
        <f t="shared" si="135"/>
        <v>7</v>
      </c>
      <c r="T2027">
        <f t="shared" si="136"/>
        <v>18</v>
      </c>
      <c r="U2027" t="s">
        <v>1469</v>
      </c>
      <c r="V2027" t="s">
        <v>1479</v>
      </c>
      <c r="W2027" t="s">
        <v>1482</v>
      </c>
      <c r="X2027" t="s">
        <v>1471</v>
      </c>
      <c r="Z2027" t="str" cm="1">
        <f t="array" ref="Z2027">IF(ISBLANK(AK2027),_xlfn.LET(
    _xlpm.nameBeforeSlash, IF(ISNUMBER(SEARCH("/", Y2027)), LEFT(Y2027, SEARCH("/", Y2027)-1), Y2027),
    _xlpm.matchRow, IFERROR(MATCH(_xlpm.nameBeforeSlash, AA:AA, 0), ""),
    _xlpm.difference, IF(_xlpm.matchRow="", "", ABS((R2027 + S2027)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),IF(ISBLANK(Y2027),"","Hidden"))</f>
        <v/>
      </c>
      <c r="AA2027" t="s">
        <v>853</v>
      </c>
      <c r="AC2027" t="s">
        <v>850</v>
      </c>
      <c r="AD2027" t="str">
        <f>_xlfn.XLOOKUP(AC2027,moves!A:A,moves!B:B)</f>
        <v>fire</v>
      </c>
      <c r="AE2027">
        <f>_xlfn.XLOOKUP(AC2027,moves!A:A,moves!D:D)</f>
        <v>2</v>
      </c>
      <c r="AF2027" t="str">
        <f>_xlfn.XLOOKUP(AC2027,moves!A:A,moves!E:E)</f>
        <v>Inflict both the Burned and Poisoned statuses on the target, simultaneously.</v>
      </c>
      <c r="AG2027">
        <v>0</v>
      </c>
      <c r="AH2027">
        <v>0</v>
      </c>
      <c r="AI2027">
        <f t="shared" si="137"/>
        <v>0</v>
      </c>
      <c r="AJ2027" t="s">
        <v>525</v>
      </c>
      <c r="AL2027">
        <v>0</v>
      </c>
      <c r="AM2027" cm="1">
        <f t="array" ref="AM2027">IF(AL2027=1,1,
   IF(ISTEXT(AK2027),1,
   IF(AO2027&gt;1,AM2026,
   IF(AI2027=1,
      IF(SUMPRODUCT((LEN($Y$2:$Y$4096)-LEN(SUBSTITUTE($Y$2:$Y$4096,AA2027,"")))/LEN(AA2027))&gt;0,2,1),
      IF(
         SUMPRODUCT((LEN($Y$2:$Y$4096)-LEN(SUBSTITUTE($Y$2:$Y$4096,AA2027,"")))/LEN(AA2027))
         - SUMPRODUCT((LEN($Y$2:$Y$4096)-LEN(SUBSTITUTE($Y$2:$Y$4096,"Alolan "&amp;AA2027,"")))/LEN("Alolan "&amp;AA2027))
         - SUMPRODUCT((LEN($Y$2:$Y$4096)-LEN(SUBSTITUTE($Y$2:$Y$4096,"Galarian "&amp;AA2027,"")))/LEN("Galarian "&amp;AA2027))
         - SUMPRODUCT((LEN($Y$2:$Y$4096)-LEN(SUBSTITUTE($Y$2:$Y$4096,"Hisuian "&amp;AA2027,"")))/LEN("Hisuian "&amp;AA2027))
         - SUMPRODUCT((LEN($Y$2:$Y$4096)-LEN(SUBSTITUTE($Y$2:$Y$4096,"Paldean "&amp;AA2027,"")))/LEN("Paldean "&amp;AA2027))
      &gt;0,2,1)
   ))))</f>
        <v>2</v>
      </c>
      <c r="AN2027">
        <v>0</v>
      </c>
      <c r="AO2027">
        <v>0</v>
      </c>
    </row>
    <row r="2028" spans="1:41" x14ac:dyDescent="0.25">
      <c r="A2028" t="s">
        <v>4573</v>
      </c>
      <c r="B2028" t="s">
        <v>853</v>
      </c>
      <c r="C2028" t="s">
        <v>1469</v>
      </c>
      <c r="D2028" t="s">
        <v>1479</v>
      </c>
      <c r="E2028">
        <v>68</v>
      </c>
      <c r="F2028">
        <v>64</v>
      </c>
      <c r="G2028">
        <v>60</v>
      </c>
      <c r="H2028">
        <v>111</v>
      </c>
      <c r="I2028">
        <v>60</v>
      </c>
      <c r="J2028">
        <v>117</v>
      </c>
      <c r="K2028" t="s">
        <v>852</v>
      </c>
      <c r="L2028" t="s">
        <v>253</v>
      </c>
      <c r="M2028" t="s">
        <v>251</v>
      </c>
      <c r="N2028">
        <v>10.870000000000001</v>
      </c>
      <c r="O2028">
        <v>6.32</v>
      </c>
      <c r="Q2028">
        <v>1</v>
      </c>
      <c r="R2028">
        <f t="shared" si="134"/>
        <v>11</v>
      </c>
      <c r="S2028">
        <f t="shared" si="135"/>
        <v>7</v>
      </c>
      <c r="T2028">
        <f t="shared" si="136"/>
        <v>18</v>
      </c>
      <c r="U2028" t="s">
        <v>1469</v>
      </c>
      <c r="V2028" t="s">
        <v>1479</v>
      </c>
      <c r="W2028" t="s">
        <v>1482</v>
      </c>
      <c r="X2028" t="s">
        <v>1471</v>
      </c>
      <c r="Z2028" t="str" cm="1">
        <f t="array" ref="Z2028">IF(ISBLANK(AK2028),_xlfn.LET(
    _xlpm.nameBeforeSlash, IF(ISNUMBER(SEARCH("/", Y2028)), LEFT(Y2028, SEARCH("/", Y2028)-1), Y2028),
    _xlpm.matchRow, IFERROR(MATCH(_xlpm.nameBeforeSlash, AA:AA, 0), ""),
    _xlpm.difference, IF(_xlpm.matchRow="", "", ABS((R2028 + S2028)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),IF(ISBLANK(Y2028),"","Hidden"))</f>
        <v/>
      </c>
      <c r="AA2028" t="s">
        <v>5837</v>
      </c>
      <c r="AC2028" t="s">
        <v>685</v>
      </c>
      <c r="AD2028" t="str">
        <f>_xlfn.XLOOKUP(AC2028,moves!A:A,moves!B:B)</f>
        <v>dragon</v>
      </c>
      <c r="AE2028">
        <f>_xlfn.XLOOKUP(AC2028,moves!A:A,moves!D:D)</f>
        <v>4</v>
      </c>
      <c r="AF2028" t="str">
        <f>_xlfn.XLOOKUP(AC2028,moves!A:A,moves!E:E)</f>
        <v>Status symbols deal +1 damage.</v>
      </c>
      <c r="AG2028">
        <v>0</v>
      </c>
      <c r="AH2028">
        <v>0</v>
      </c>
      <c r="AI2028">
        <f t="shared" si="137"/>
        <v>1</v>
      </c>
      <c r="AJ2028" t="s">
        <v>525</v>
      </c>
      <c r="AL2028">
        <v>0</v>
      </c>
      <c r="AM2028" cm="1">
        <f t="array" ref="AM2028">IF(AL2028=1,1,
   IF(ISTEXT(AK2028),1,
   IF(AO2028&gt;1,AM2027,
   IF(AI2028=1,
      IF(SUMPRODUCT((LEN($Y$2:$Y$4096)-LEN(SUBSTITUTE($Y$2:$Y$4096,AA2028,"")))/LEN(AA2028))&gt;0,2,1),
      IF(
         SUMPRODUCT((LEN($Y$2:$Y$4096)-LEN(SUBSTITUTE($Y$2:$Y$4096,AA2028,"")))/LEN(AA2028))
         - SUMPRODUCT((LEN($Y$2:$Y$4096)-LEN(SUBSTITUTE($Y$2:$Y$4096,"Alolan "&amp;AA2028,"")))/LEN("Alolan "&amp;AA2028))
         - SUMPRODUCT((LEN($Y$2:$Y$4096)-LEN(SUBSTITUTE($Y$2:$Y$4096,"Galarian "&amp;AA2028,"")))/LEN("Galarian "&amp;AA2028))
         - SUMPRODUCT((LEN($Y$2:$Y$4096)-LEN(SUBSTITUTE($Y$2:$Y$4096,"Hisuian "&amp;AA2028,"")))/LEN("Hisuian "&amp;AA2028))
         - SUMPRODUCT((LEN($Y$2:$Y$4096)-LEN(SUBSTITUTE($Y$2:$Y$4096,"Paldean "&amp;AA2028,"")))/LEN("Paldean "&amp;AA2028))
      &gt;0,2,1)
   ))))</f>
        <v>2</v>
      </c>
      <c r="AN2028">
        <v>0</v>
      </c>
      <c r="AO2028">
        <v>0</v>
      </c>
    </row>
    <row r="2029" spans="1:41" x14ac:dyDescent="0.25">
      <c r="A2029">
        <v>759</v>
      </c>
      <c r="B2029" t="s">
        <v>2641</v>
      </c>
      <c r="C2029" t="s">
        <v>1512</v>
      </c>
      <c r="D2029" t="s">
        <v>1492</v>
      </c>
      <c r="E2029">
        <v>70</v>
      </c>
      <c r="F2029">
        <v>75</v>
      </c>
      <c r="G2029">
        <v>50</v>
      </c>
      <c r="H2029">
        <v>45</v>
      </c>
      <c r="I2029">
        <v>50</v>
      </c>
      <c r="J2029">
        <v>50</v>
      </c>
      <c r="K2029" t="s">
        <v>2642</v>
      </c>
      <c r="L2029" t="s">
        <v>253</v>
      </c>
      <c r="M2029" t="s">
        <v>248</v>
      </c>
      <c r="N2029">
        <v>6.2</v>
      </c>
      <c r="O2029">
        <v>5.8</v>
      </c>
      <c r="R2029">
        <f t="shared" si="134"/>
        <v>6</v>
      </c>
      <c r="S2029">
        <f t="shared" si="135"/>
        <v>6</v>
      </c>
      <c r="T2029">
        <f t="shared" si="136"/>
        <v>12</v>
      </c>
      <c r="U2029" t="s">
        <v>1512</v>
      </c>
      <c r="V2029" t="s">
        <v>1492</v>
      </c>
      <c r="W2029" t="s">
        <v>1471</v>
      </c>
      <c r="X2029" t="s">
        <v>1472</v>
      </c>
      <c r="Y2029" t="s">
        <v>2643</v>
      </c>
      <c r="Z2029" cm="1">
        <f t="array" ref="Z2029">IF(ISBLANK(AK2029),_xlfn.LET(
    _xlpm.nameBeforeSlash, IF(ISNUMBER(SEARCH("/", Y2029)), LEFT(Y2029, SEARCH("/", Y2029)-1), Y2029),
    _xlpm.matchRow, IFERROR(MATCH(_xlpm.nameBeforeSlash, AA:AA, 0), ""),
    _xlpm.difference, IF(_xlpm.matchRow="", "", ABS((R2029 + S2029)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),IF(ISBLANK(Y2029),"","Hidden"))</f>
        <v>15</v>
      </c>
      <c r="AA2029" t="s">
        <v>2641</v>
      </c>
      <c r="AC2029" t="s">
        <v>950</v>
      </c>
      <c r="AD2029" t="str">
        <f>_xlfn.XLOOKUP(AC2029,moves!A:A,moves!B:B)</f>
        <v>dark</v>
      </c>
      <c r="AE2029">
        <f>_xlfn.XLOOKUP(AC2029,moves!A:A,moves!D:D)</f>
        <v>3</v>
      </c>
      <c r="AF2029" t="str">
        <f>_xlfn.XLOOKUP(AC2029,moves!A:A,moves!E:E)</f>
        <v xml:space="preserve"> </v>
      </c>
      <c r="AG2029">
        <v>0</v>
      </c>
      <c r="AH2029">
        <v>0</v>
      </c>
      <c r="AI2029">
        <f t="shared" si="137"/>
        <v>0</v>
      </c>
      <c r="AJ2029" t="s">
        <v>523</v>
      </c>
      <c r="AL2029">
        <v>0</v>
      </c>
      <c r="AM2029" cm="1">
        <f t="array" ref="AM2029">IF(AL2029=1,1,
   IF(ISTEXT(AK2029),1,
   IF(AO2029&gt;1,AM2028,
   IF(AI2029=1,
      IF(SUMPRODUCT((LEN($Y$2:$Y$4096)-LEN(SUBSTITUTE($Y$2:$Y$4096,AA2029,"")))/LEN(AA2029))&gt;0,2,1),
      IF(
         SUMPRODUCT((LEN($Y$2:$Y$4096)-LEN(SUBSTITUTE($Y$2:$Y$4096,AA2029,"")))/LEN(AA2029))
         - SUMPRODUCT((LEN($Y$2:$Y$4096)-LEN(SUBSTITUTE($Y$2:$Y$4096,"Alolan "&amp;AA2029,"")))/LEN("Alolan "&amp;AA2029))
         - SUMPRODUCT((LEN($Y$2:$Y$4096)-LEN(SUBSTITUTE($Y$2:$Y$4096,"Galarian "&amp;AA2029,"")))/LEN("Galarian "&amp;AA2029))
         - SUMPRODUCT((LEN($Y$2:$Y$4096)-LEN(SUBSTITUTE($Y$2:$Y$4096,"Hisuian "&amp;AA2029,"")))/LEN("Hisuian "&amp;AA2029))
         - SUMPRODUCT((LEN($Y$2:$Y$4096)-LEN(SUBSTITUTE($Y$2:$Y$4096,"Paldean "&amp;AA2029,"")))/LEN("Paldean "&amp;AA2029))
      &gt;0,2,1)
   ))))</f>
        <v>1</v>
      </c>
      <c r="AN2029">
        <v>0</v>
      </c>
      <c r="AO2029">
        <v>0</v>
      </c>
    </row>
    <row r="2030" spans="1:41" x14ac:dyDescent="0.25">
      <c r="A2030" t="s">
        <v>4574</v>
      </c>
      <c r="B2030" t="s">
        <v>2641</v>
      </c>
      <c r="C2030" t="s">
        <v>1512</v>
      </c>
      <c r="D2030" t="s">
        <v>1492</v>
      </c>
      <c r="E2030">
        <v>70</v>
      </c>
      <c r="F2030">
        <v>75</v>
      </c>
      <c r="G2030">
        <v>50</v>
      </c>
      <c r="H2030">
        <v>45</v>
      </c>
      <c r="I2030">
        <v>50</v>
      </c>
      <c r="J2030">
        <v>50</v>
      </c>
      <c r="K2030" t="s">
        <v>2642</v>
      </c>
      <c r="L2030" t="s">
        <v>253</v>
      </c>
      <c r="M2030" t="s">
        <v>248</v>
      </c>
      <c r="N2030">
        <v>6.2</v>
      </c>
      <c r="O2030">
        <v>5.8</v>
      </c>
      <c r="R2030">
        <f t="shared" si="134"/>
        <v>6</v>
      </c>
      <c r="S2030">
        <f t="shared" si="135"/>
        <v>6</v>
      </c>
      <c r="T2030">
        <f t="shared" si="136"/>
        <v>12</v>
      </c>
      <c r="U2030" t="s">
        <v>1512</v>
      </c>
      <c r="V2030" t="s">
        <v>1492</v>
      </c>
      <c r="W2030" t="s">
        <v>1471</v>
      </c>
      <c r="X2030" t="s">
        <v>1472</v>
      </c>
      <c r="Y2030" t="s">
        <v>5839</v>
      </c>
      <c r="Z2030" cm="1">
        <f t="array" ref="Z2030">IF(ISBLANK(AK2030),_xlfn.LET(
    _xlpm.nameBeforeSlash, IF(ISNUMBER(SEARCH("/", Y2030)), LEFT(Y2030, SEARCH("/", Y2030)-1), Y2030),
    _xlpm.matchRow, IFERROR(MATCH(_xlpm.nameBeforeSlash, AA:AA, 0), ""),
    _xlpm.difference, IF(_xlpm.matchRow="", "", ABS((R2030 + S2030)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),IF(ISBLANK(Y2030),"","Hidden"))</f>
        <v>15</v>
      </c>
      <c r="AA2030" t="s">
        <v>5840</v>
      </c>
      <c r="AC2030" t="s">
        <v>745</v>
      </c>
      <c r="AD2030" t="str">
        <f>_xlfn.XLOOKUP(AC2030,moves!A:A,moves!B:B)</f>
        <v>normal</v>
      </c>
      <c r="AE2030">
        <f>_xlfn.XLOOKUP(AC2030,moves!A:A,moves!D:D)</f>
        <v>1</v>
      </c>
      <c r="AF2030" t="str">
        <f>_xlfn.XLOOKUP(AC2030,moves!A:A,moves!E:E)</f>
        <v>For every 2 damage taken by the user this battle: Increase attack strength by 1.</v>
      </c>
      <c r="AG2030">
        <v>0</v>
      </c>
      <c r="AH2030">
        <v>0</v>
      </c>
      <c r="AI2030">
        <f t="shared" si="137"/>
        <v>1</v>
      </c>
      <c r="AJ2030" t="s">
        <v>523</v>
      </c>
      <c r="AL2030">
        <v>0</v>
      </c>
      <c r="AM2030" cm="1">
        <f t="array" ref="AM2030">IF(AL2030=1,1,
   IF(ISTEXT(AK2030),1,
   IF(AO2030&gt;1,AM2029,
   IF(AI2030=1,
      IF(SUMPRODUCT((LEN($Y$2:$Y$4096)-LEN(SUBSTITUTE($Y$2:$Y$4096,AA2030,"")))/LEN(AA2030))&gt;0,2,1),
      IF(
         SUMPRODUCT((LEN($Y$2:$Y$4096)-LEN(SUBSTITUTE($Y$2:$Y$4096,AA2030,"")))/LEN(AA2030))
         - SUMPRODUCT((LEN($Y$2:$Y$4096)-LEN(SUBSTITUTE($Y$2:$Y$4096,"Alolan "&amp;AA2030,"")))/LEN("Alolan "&amp;AA2030))
         - SUMPRODUCT((LEN($Y$2:$Y$4096)-LEN(SUBSTITUTE($Y$2:$Y$4096,"Galarian "&amp;AA2030,"")))/LEN("Galarian "&amp;AA2030))
         - SUMPRODUCT((LEN($Y$2:$Y$4096)-LEN(SUBSTITUTE($Y$2:$Y$4096,"Hisuian "&amp;AA2030,"")))/LEN("Hisuian "&amp;AA2030))
         - SUMPRODUCT((LEN($Y$2:$Y$4096)-LEN(SUBSTITUTE($Y$2:$Y$4096,"Paldean "&amp;AA2030,"")))/LEN("Paldean "&amp;AA2030))
      &gt;0,2,1)
   ))))</f>
        <v>1</v>
      </c>
      <c r="AN2030">
        <v>0</v>
      </c>
      <c r="AO2030">
        <v>0</v>
      </c>
    </row>
    <row r="2031" spans="1:41" x14ac:dyDescent="0.25">
      <c r="A2031">
        <v>760</v>
      </c>
      <c r="B2031" t="s">
        <v>2643</v>
      </c>
      <c r="C2031" t="s">
        <v>1512</v>
      </c>
      <c r="D2031" t="s">
        <v>1492</v>
      </c>
      <c r="E2031">
        <v>120</v>
      </c>
      <c r="F2031">
        <v>125</v>
      </c>
      <c r="G2031">
        <v>80</v>
      </c>
      <c r="H2031">
        <v>55</v>
      </c>
      <c r="I2031">
        <v>60</v>
      </c>
      <c r="J2031">
        <v>60</v>
      </c>
      <c r="K2031" t="s">
        <v>2644</v>
      </c>
      <c r="L2031" t="s">
        <v>253</v>
      </c>
      <c r="M2031" t="s">
        <v>248</v>
      </c>
      <c r="N2031">
        <v>9.1999999999999993</v>
      </c>
      <c r="O2031">
        <v>9</v>
      </c>
      <c r="Q2031">
        <v>1</v>
      </c>
      <c r="R2031">
        <f t="shared" si="134"/>
        <v>9</v>
      </c>
      <c r="S2031">
        <f t="shared" si="135"/>
        <v>10</v>
      </c>
      <c r="T2031">
        <f t="shared" si="136"/>
        <v>19</v>
      </c>
      <c r="U2031" t="s">
        <v>1512</v>
      </c>
      <c r="V2031" t="s">
        <v>1492</v>
      </c>
      <c r="W2031" t="s">
        <v>1471</v>
      </c>
      <c r="X2031" t="s">
        <v>1472</v>
      </c>
      <c r="Z2031" t="str" cm="1">
        <f t="array" ref="Z2031">IF(ISBLANK(AK2031),_xlfn.LET(
    _xlpm.nameBeforeSlash, IF(ISNUMBER(SEARCH("/", Y2031)), LEFT(Y2031, SEARCH("/", Y2031)-1), Y2031),
    _xlpm.matchRow, IFERROR(MATCH(_xlpm.nameBeforeSlash, AA:AA, 0), ""),
    _xlpm.difference, IF(_xlpm.matchRow="", "", ABS((R2031 + S2031)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),IF(ISBLANK(Y2031),"","Hidden"))</f>
        <v/>
      </c>
      <c r="AA2031" t="s">
        <v>2643</v>
      </c>
      <c r="AC2031" t="s">
        <v>1044</v>
      </c>
      <c r="AD2031" t="str">
        <f>_xlfn.XLOOKUP(AC2031,moves!A:A,moves!B:B)</f>
        <v>fighting</v>
      </c>
      <c r="AE2031">
        <f>_xlfn.XLOOKUP(AC2031,moves!A:A,moves!D:D)</f>
        <v>5</v>
      </c>
      <c r="AF2031" t="str">
        <f>_xlfn.XLOOKUP(AC2031,moves!A:A,moves!E:E)</f>
        <v>Each time this move is used: Decrease the user's Initiative by 2.</v>
      </c>
      <c r="AG2031">
        <v>0</v>
      </c>
      <c r="AH2031">
        <v>0</v>
      </c>
      <c r="AI2031">
        <f t="shared" si="137"/>
        <v>0</v>
      </c>
      <c r="AJ2031" t="s">
        <v>525</v>
      </c>
      <c r="AL2031">
        <v>0</v>
      </c>
      <c r="AM2031" cm="1">
        <f t="array" ref="AM2031">IF(AL2031=1,1,
   IF(ISTEXT(AK2031),1,
   IF(AO2031&gt;1,AM2030,
   IF(AI2031=1,
      IF(SUMPRODUCT((LEN($Y$2:$Y$4096)-LEN(SUBSTITUTE($Y$2:$Y$4096,AA2031,"")))/LEN(AA2031))&gt;0,2,1),
      IF(
         SUMPRODUCT((LEN($Y$2:$Y$4096)-LEN(SUBSTITUTE($Y$2:$Y$4096,AA2031,"")))/LEN(AA2031))
         - SUMPRODUCT((LEN($Y$2:$Y$4096)-LEN(SUBSTITUTE($Y$2:$Y$4096,"Alolan "&amp;AA2031,"")))/LEN("Alolan "&amp;AA2031))
         - SUMPRODUCT((LEN($Y$2:$Y$4096)-LEN(SUBSTITUTE($Y$2:$Y$4096,"Galarian "&amp;AA2031,"")))/LEN("Galarian "&amp;AA2031))
         - SUMPRODUCT((LEN($Y$2:$Y$4096)-LEN(SUBSTITUTE($Y$2:$Y$4096,"Hisuian "&amp;AA2031,"")))/LEN("Hisuian "&amp;AA2031))
         - SUMPRODUCT((LEN($Y$2:$Y$4096)-LEN(SUBSTITUTE($Y$2:$Y$4096,"Paldean "&amp;AA2031,"")))/LEN("Paldean "&amp;AA2031))
      &gt;0,2,1)
   ))))</f>
        <v>2</v>
      </c>
      <c r="AN2031">
        <v>0</v>
      </c>
      <c r="AO2031">
        <v>0</v>
      </c>
    </row>
    <row r="2032" spans="1:41" x14ac:dyDescent="0.25">
      <c r="A2032" t="s">
        <v>4575</v>
      </c>
      <c r="B2032" t="s">
        <v>2643</v>
      </c>
      <c r="C2032" t="s">
        <v>1512</v>
      </c>
      <c r="D2032" t="s">
        <v>1492</v>
      </c>
      <c r="E2032">
        <v>120</v>
      </c>
      <c r="F2032">
        <v>125</v>
      </c>
      <c r="G2032">
        <v>80</v>
      </c>
      <c r="H2032">
        <v>55</v>
      </c>
      <c r="I2032">
        <v>60</v>
      </c>
      <c r="J2032">
        <v>60</v>
      </c>
      <c r="K2032" t="s">
        <v>2644</v>
      </c>
      <c r="L2032" t="s">
        <v>253</v>
      </c>
      <c r="M2032" t="s">
        <v>248</v>
      </c>
      <c r="N2032">
        <v>9.1999999999999993</v>
      </c>
      <c r="O2032">
        <v>9</v>
      </c>
      <c r="Q2032">
        <v>1</v>
      </c>
      <c r="R2032">
        <f t="shared" si="134"/>
        <v>9</v>
      </c>
      <c r="S2032">
        <f t="shared" si="135"/>
        <v>10</v>
      </c>
      <c r="T2032">
        <f t="shared" si="136"/>
        <v>19</v>
      </c>
      <c r="U2032" t="s">
        <v>1512</v>
      </c>
      <c r="V2032" t="s">
        <v>1492</v>
      </c>
      <c r="W2032" t="s">
        <v>1471</v>
      </c>
      <c r="X2032" t="s">
        <v>1472</v>
      </c>
      <c r="Z2032" t="str" cm="1">
        <f t="array" ref="Z2032">IF(ISBLANK(AK2032),_xlfn.LET(
    _xlpm.nameBeforeSlash, IF(ISNUMBER(SEARCH("/", Y2032)), LEFT(Y2032, SEARCH("/", Y2032)-1), Y2032),
    _xlpm.matchRow, IFERROR(MATCH(_xlpm.nameBeforeSlash, AA:AA, 0), ""),
    _xlpm.difference, IF(_xlpm.matchRow="", "", ABS((R2032 + S2032)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),IF(ISBLANK(Y2032),"","Hidden"))</f>
        <v/>
      </c>
      <c r="AA2032" t="s">
        <v>5839</v>
      </c>
      <c r="AC2032" t="s">
        <v>1038</v>
      </c>
      <c r="AD2032" t="str">
        <f>_xlfn.XLOOKUP(AC2032,moves!A:A,moves!B:B)</f>
        <v>fighting</v>
      </c>
      <c r="AE2032">
        <f>_xlfn.XLOOKUP(AC2032,moves!A:A,moves!D:D)</f>
        <v>6</v>
      </c>
      <c r="AF2032" t="str">
        <f>_xlfn.XLOOKUP(AC2032,moves!A:A,moves!E:E)</f>
        <v xml:space="preserve">During this attack and when the user is next attacked: Status symbols and critical hits deal +1 damage. </v>
      </c>
      <c r="AG2032">
        <v>0</v>
      </c>
      <c r="AH2032">
        <v>0</v>
      </c>
      <c r="AI2032">
        <f t="shared" si="137"/>
        <v>1</v>
      </c>
      <c r="AJ2032" t="s">
        <v>525</v>
      </c>
      <c r="AL2032">
        <v>0</v>
      </c>
      <c r="AM2032" cm="1">
        <f t="array" ref="AM2032">IF(AL2032=1,1,
   IF(ISTEXT(AK2032),1,
   IF(AO2032&gt;1,AM2031,
   IF(AI2032=1,
      IF(SUMPRODUCT((LEN($Y$2:$Y$4096)-LEN(SUBSTITUTE($Y$2:$Y$4096,AA2032,"")))/LEN(AA2032))&gt;0,2,1),
      IF(
         SUMPRODUCT((LEN($Y$2:$Y$4096)-LEN(SUBSTITUTE($Y$2:$Y$4096,AA2032,"")))/LEN(AA2032))
         - SUMPRODUCT((LEN($Y$2:$Y$4096)-LEN(SUBSTITUTE($Y$2:$Y$4096,"Alolan "&amp;AA2032,"")))/LEN("Alolan "&amp;AA2032))
         - SUMPRODUCT((LEN($Y$2:$Y$4096)-LEN(SUBSTITUTE($Y$2:$Y$4096,"Galarian "&amp;AA2032,"")))/LEN("Galarian "&amp;AA2032))
         - SUMPRODUCT((LEN($Y$2:$Y$4096)-LEN(SUBSTITUTE($Y$2:$Y$4096,"Hisuian "&amp;AA2032,"")))/LEN("Hisuian "&amp;AA2032))
         - SUMPRODUCT((LEN($Y$2:$Y$4096)-LEN(SUBSTITUTE($Y$2:$Y$4096,"Paldean "&amp;AA2032,"")))/LEN("Paldean "&amp;AA2032))
      &gt;0,2,1)
   ))))</f>
        <v>2</v>
      </c>
      <c r="AN2032">
        <v>0</v>
      </c>
      <c r="AO2032">
        <v>0</v>
      </c>
    </row>
    <row r="2033" spans="1:41" x14ac:dyDescent="0.25">
      <c r="A2033">
        <v>761</v>
      </c>
      <c r="B2033" t="s">
        <v>2645</v>
      </c>
      <c r="C2033" t="s">
        <v>1468</v>
      </c>
      <c r="D2033"/>
      <c r="E2033">
        <v>42</v>
      </c>
      <c r="F2033">
        <v>30</v>
      </c>
      <c r="G2033">
        <v>38</v>
      </c>
      <c r="H2033">
        <v>30</v>
      </c>
      <c r="I2033">
        <v>38</v>
      </c>
      <c r="J2033">
        <v>32</v>
      </c>
      <c r="K2033" t="s">
        <v>2055</v>
      </c>
      <c r="L2033" t="s">
        <v>247</v>
      </c>
      <c r="M2033" t="s">
        <v>248</v>
      </c>
      <c r="N2033">
        <v>3.08</v>
      </c>
      <c r="O2033">
        <v>3.96</v>
      </c>
      <c r="R2033">
        <f t="shared" si="134"/>
        <v>3</v>
      </c>
      <c r="S2033">
        <f t="shared" si="135"/>
        <v>4</v>
      </c>
      <c r="T2033">
        <f t="shared" si="136"/>
        <v>7</v>
      </c>
      <c r="U2033" t="s">
        <v>1468</v>
      </c>
      <c r="V2033" t="s">
        <v>1536</v>
      </c>
      <c r="W2033" t="s">
        <v>1512</v>
      </c>
      <c r="X2033" t="s">
        <v>1209</v>
      </c>
      <c r="Y2033" t="s">
        <v>2646</v>
      </c>
      <c r="Z2033" cm="1">
        <f t="array" ref="Z2033">IF(ISBLANK(AK2033),_xlfn.LET(
    _xlpm.nameBeforeSlash, IF(ISNUMBER(SEARCH("/", Y2033)), LEFT(Y2033, SEARCH("/", Y2033)-1), Y2033),
    _xlpm.matchRow, IFERROR(MATCH(_xlpm.nameBeforeSlash, AA:AA, 0), ""),
    _xlpm.difference, IF(_xlpm.matchRow="", "", ABS((R2033 + S2033)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),IF(ISBLANK(Y2033),"","Hidden"))</f>
        <v>5</v>
      </c>
      <c r="AA2033" t="s">
        <v>2645</v>
      </c>
      <c r="AC2033" t="s">
        <v>520</v>
      </c>
      <c r="AD2033" t="str">
        <f>_xlfn.XLOOKUP(AC2033,moves!A:A,moves!B:B)</f>
        <v>grass</v>
      </c>
      <c r="AE2033">
        <f>_xlfn.XLOOKUP(AC2033,moves!A:A,moves!D:D)</f>
        <v>3</v>
      </c>
      <c r="AF2033" t="str">
        <f>_xlfn.XLOOKUP(AC2033,moves!A:A,moves!E:E)</f>
        <v>Critical hits deal +1 damage.</v>
      </c>
      <c r="AG2033">
        <v>1</v>
      </c>
      <c r="AH2033">
        <v>0</v>
      </c>
      <c r="AI2033">
        <f t="shared" si="137"/>
        <v>0</v>
      </c>
      <c r="AJ2033" t="s">
        <v>870</v>
      </c>
      <c r="AL2033">
        <v>0</v>
      </c>
      <c r="AM2033" cm="1">
        <f t="array" ref="AM2033">IF(AL2033=1,1,
   IF(ISTEXT(AK2033),1,
   IF(AO2033&gt;1,AM2032,
   IF(AI2033=1,
      IF(SUMPRODUCT((LEN($Y$2:$Y$4096)-LEN(SUBSTITUTE($Y$2:$Y$4096,AA2033,"")))/LEN(AA2033))&gt;0,2,1),
      IF(
         SUMPRODUCT((LEN($Y$2:$Y$4096)-LEN(SUBSTITUTE($Y$2:$Y$4096,AA2033,"")))/LEN(AA2033))
         - SUMPRODUCT((LEN($Y$2:$Y$4096)-LEN(SUBSTITUTE($Y$2:$Y$4096,"Alolan "&amp;AA2033,"")))/LEN("Alolan "&amp;AA2033))
         - SUMPRODUCT((LEN($Y$2:$Y$4096)-LEN(SUBSTITUTE($Y$2:$Y$4096,"Galarian "&amp;AA2033,"")))/LEN("Galarian "&amp;AA2033))
         - SUMPRODUCT((LEN($Y$2:$Y$4096)-LEN(SUBSTITUTE($Y$2:$Y$4096,"Hisuian "&amp;AA2033,"")))/LEN("Hisuian "&amp;AA2033))
         - SUMPRODUCT((LEN($Y$2:$Y$4096)-LEN(SUBSTITUTE($Y$2:$Y$4096,"Paldean "&amp;AA2033,"")))/LEN("Paldean "&amp;AA2033))
      &gt;0,2,1)
   ))))</f>
        <v>1</v>
      </c>
      <c r="AN2033">
        <v>0</v>
      </c>
      <c r="AO2033">
        <v>0</v>
      </c>
    </row>
    <row r="2034" spans="1:41" x14ac:dyDescent="0.25">
      <c r="A2034" t="s">
        <v>4576</v>
      </c>
      <c r="B2034" t="s">
        <v>2645</v>
      </c>
      <c r="C2034" t="s">
        <v>1468</v>
      </c>
      <c r="D2034"/>
      <c r="E2034">
        <v>42</v>
      </c>
      <c r="F2034">
        <v>30</v>
      </c>
      <c r="G2034">
        <v>38</v>
      </c>
      <c r="H2034">
        <v>30</v>
      </c>
      <c r="I2034">
        <v>38</v>
      </c>
      <c r="J2034">
        <v>32</v>
      </c>
      <c r="K2034" t="s">
        <v>2055</v>
      </c>
      <c r="L2034" t="s">
        <v>247</v>
      </c>
      <c r="M2034" t="s">
        <v>248</v>
      </c>
      <c r="N2034">
        <v>3.08</v>
      </c>
      <c r="O2034">
        <v>3.96</v>
      </c>
      <c r="R2034">
        <f t="shared" si="134"/>
        <v>3</v>
      </c>
      <c r="S2034">
        <f t="shared" si="135"/>
        <v>4</v>
      </c>
      <c r="T2034">
        <f t="shared" si="136"/>
        <v>7</v>
      </c>
      <c r="U2034" t="s">
        <v>1468</v>
      </c>
      <c r="V2034" t="s">
        <v>1536</v>
      </c>
      <c r="W2034" t="s">
        <v>1512</v>
      </c>
      <c r="X2034" t="s">
        <v>1209</v>
      </c>
      <c r="Y2034" t="s">
        <v>5841</v>
      </c>
      <c r="Z2034" cm="1">
        <f t="array" ref="Z2034">IF(ISBLANK(AK2034),_xlfn.LET(
    _xlpm.nameBeforeSlash, IF(ISNUMBER(SEARCH("/", Y2034)), LEFT(Y2034, SEARCH("/", Y2034)-1), Y2034),
    _xlpm.matchRow, IFERROR(MATCH(_xlpm.nameBeforeSlash, AA:AA, 0), ""),
    _xlpm.difference, IF(_xlpm.matchRow="", "", ABS((R2034 + S2034)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),IF(ISBLANK(Y2034),"","Hidden"))</f>
        <v>5</v>
      </c>
      <c r="AA2034" t="s">
        <v>5842</v>
      </c>
      <c r="AC2034" t="s">
        <v>1149</v>
      </c>
      <c r="AD2034" t="str">
        <f>_xlfn.XLOOKUP(AC2034,moves!A:A,moves!B:B)</f>
        <v>grass</v>
      </c>
      <c r="AE2034">
        <f>_xlfn.XLOOKUP(AC2034,moves!A:A,moves!D:D)</f>
        <v>3</v>
      </c>
      <c r="AF2034" t="str">
        <f>_xlfn.XLOOKUP(AC2034,moves!A:A,moves!E:E)</f>
        <v>Status symbols deal +1 damage.</v>
      </c>
      <c r="AG2034">
        <v>1</v>
      </c>
      <c r="AH2034">
        <v>0</v>
      </c>
      <c r="AI2034">
        <f t="shared" si="137"/>
        <v>1</v>
      </c>
      <c r="AJ2034" t="s">
        <v>523</v>
      </c>
      <c r="AL2034">
        <v>0</v>
      </c>
      <c r="AM2034" cm="1">
        <f t="array" ref="AM2034">IF(AL2034=1,1,
   IF(ISTEXT(AK2034),1,
   IF(AO2034&gt;1,AM2033,
   IF(AI2034=1,
      IF(SUMPRODUCT((LEN($Y$2:$Y$4096)-LEN(SUBSTITUTE($Y$2:$Y$4096,AA2034,"")))/LEN(AA2034))&gt;0,2,1),
      IF(
         SUMPRODUCT((LEN($Y$2:$Y$4096)-LEN(SUBSTITUTE($Y$2:$Y$4096,AA2034,"")))/LEN(AA2034))
         - SUMPRODUCT((LEN($Y$2:$Y$4096)-LEN(SUBSTITUTE($Y$2:$Y$4096,"Alolan "&amp;AA2034,"")))/LEN("Alolan "&amp;AA2034))
         - SUMPRODUCT((LEN($Y$2:$Y$4096)-LEN(SUBSTITUTE($Y$2:$Y$4096,"Galarian "&amp;AA2034,"")))/LEN("Galarian "&amp;AA2034))
         - SUMPRODUCT((LEN($Y$2:$Y$4096)-LEN(SUBSTITUTE($Y$2:$Y$4096,"Hisuian "&amp;AA2034,"")))/LEN("Hisuian "&amp;AA2034))
         - SUMPRODUCT((LEN($Y$2:$Y$4096)-LEN(SUBSTITUTE($Y$2:$Y$4096,"Paldean "&amp;AA2034,"")))/LEN("Paldean "&amp;AA2034))
      &gt;0,2,1)
   ))))</f>
        <v>1</v>
      </c>
      <c r="AN2034">
        <v>0</v>
      </c>
      <c r="AO2034">
        <v>0</v>
      </c>
    </row>
    <row r="2035" spans="1:41" x14ac:dyDescent="0.25">
      <c r="A2035">
        <v>762</v>
      </c>
      <c r="B2035" t="s">
        <v>2646</v>
      </c>
      <c r="C2035" t="s">
        <v>1468</v>
      </c>
      <c r="D2035"/>
      <c r="E2035">
        <v>52</v>
      </c>
      <c r="F2035">
        <v>40</v>
      </c>
      <c r="G2035">
        <v>48</v>
      </c>
      <c r="H2035">
        <v>40</v>
      </c>
      <c r="I2035">
        <v>48</v>
      </c>
      <c r="J2035">
        <v>62</v>
      </c>
      <c r="K2035" t="s">
        <v>2055</v>
      </c>
      <c r="L2035" t="s">
        <v>247</v>
      </c>
      <c r="M2035" t="s">
        <v>248</v>
      </c>
      <c r="N2035">
        <v>4.88</v>
      </c>
      <c r="O2035">
        <v>4.96</v>
      </c>
      <c r="R2035">
        <f t="shared" si="134"/>
        <v>5</v>
      </c>
      <c r="S2035">
        <f t="shared" si="135"/>
        <v>5</v>
      </c>
      <c r="T2035">
        <f t="shared" si="136"/>
        <v>10</v>
      </c>
      <c r="U2035" t="s">
        <v>1468</v>
      </c>
      <c r="V2035" t="s">
        <v>1536</v>
      </c>
      <c r="W2035" t="s">
        <v>1512</v>
      </c>
      <c r="X2035" t="s">
        <v>1209</v>
      </c>
      <c r="Y2035" t="s">
        <v>2647</v>
      </c>
      <c r="Z2035" cm="1">
        <f t="array" ref="Z2035">IF(ISBLANK(AK2035),_xlfn.LET(
    _xlpm.nameBeforeSlash, IF(ISNUMBER(SEARCH("/", Y2035)), LEFT(Y2035, SEARCH("/", Y2035)-1), Y2035),
    _xlpm.matchRow, IFERROR(MATCH(_xlpm.nameBeforeSlash, AA:AA, 0), ""),
    _xlpm.difference, IF(_xlpm.matchRow="", "", ABS((R2035 + S2035)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),IF(ISBLANK(Y2035),"","Hidden"))</f>
        <v>18</v>
      </c>
      <c r="AA2035" t="s">
        <v>2646</v>
      </c>
      <c r="AC2035" t="s">
        <v>1212</v>
      </c>
      <c r="AD2035" t="str">
        <f>_xlfn.XLOOKUP(AC2035,moves!A:A,moves!B:B)</f>
        <v>ice</v>
      </c>
      <c r="AE2035">
        <f>_xlfn.XLOOKUP(AC2035,moves!A:A,moves!D:D)</f>
        <v>3</v>
      </c>
      <c r="AF2035" t="str">
        <f>_xlfn.XLOOKUP(AC2035,moves!A:A,moves!E:E)</f>
        <v>If 3 or more dice are the same: Those dice gain +1 damage.</v>
      </c>
      <c r="AG2035">
        <v>0</v>
      </c>
      <c r="AH2035">
        <v>0</v>
      </c>
      <c r="AI2035">
        <f t="shared" si="137"/>
        <v>0</v>
      </c>
      <c r="AJ2035" t="s">
        <v>523</v>
      </c>
      <c r="AL2035">
        <v>0</v>
      </c>
      <c r="AM2035" cm="1">
        <f t="array" ref="AM2035">IF(AL2035=1,1,
   IF(ISTEXT(AK2035),1,
   IF(AO2035&gt;1,AM2034,
   IF(AI2035=1,
      IF(SUMPRODUCT((LEN($Y$2:$Y$4096)-LEN(SUBSTITUTE($Y$2:$Y$4096,AA2035,"")))/LEN(AA2035))&gt;0,2,1),
      IF(
         SUMPRODUCT((LEN($Y$2:$Y$4096)-LEN(SUBSTITUTE($Y$2:$Y$4096,AA2035,"")))/LEN(AA2035))
         - SUMPRODUCT((LEN($Y$2:$Y$4096)-LEN(SUBSTITUTE($Y$2:$Y$4096,"Alolan "&amp;AA2035,"")))/LEN("Alolan "&amp;AA2035))
         - SUMPRODUCT((LEN($Y$2:$Y$4096)-LEN(SUBSTITUTE($Y$2:$Y$4096,"Galarian "&amp;AA2035,"")))/LEN("Galarian "&amp;AA2035))
         - SUMPRODUCT((LEN($Y$2:$Y$4096)-LEN(SUBSTITUTE($Y$2:$Y$4096,"Hisuian "&amp;AA2035,"")))/LEN("Hisuian "&amp;AA2035))
         - SUMPRODUCT((LEN($Y$2:$Y$4096)-LEN(SUBSTITUTE($Y$2:$Y$4096,"Paldean "&amp;AA2035,"")))/LEN("Paldean "&amp;AA2035))
      &gt;0,2,1)
   ))))</f>
        <v>2</v>
      </c>
      <c r="AN2035">
        <v>0</v>
      </c>
      <c r="AO2035">
        <v>0</v>
      </c>
    </row>
    <row r="2036" spans="1:41" x14ac:dyDescent="0.25">
      <c r="A2036" t="s">
        <v>4577</v>
      </c>
      <c r="B2036" t="s">
        <v>2646</v>
      </c>
      <c r="C2036" t="s">
        <v>1468</v>
      </c>
      <c r="D2036"/>
      <c r="E2036">
        <v>52</v>
      </c>
      <c r="F2036">
        <v>40</v>
      </c>
      <c r="G2036">
        <v>48</v>
      </c>
      <c r="H2036">
        <v>40</v>
      </c>
      <c r="I2036">
        <v>48</v>
      </c>
      <c r="J2036">
        <v>62</v>
      </c>
      <c r="K2036" t="s">
        <v>2055</v>
      </c>
      <c r="L2036" t="s">
        <v>247</v>
      </c>
      <c r="M2036" t="s">
        <v>248</v>
      </c>
      <c r="N2036">
        <v>4.88</v>
      </c>
      <c r="O2036">
        <v>4.96</v>
      </c>
      <c r="R2036">
        <f t="shared" si="134"/>
        <v>5</v>
      </c>
      <c r="S2036">
        <f t="shared" si="135"/>
        <v>5</v>
      </c>
      <c r="T2036">
        <f t="shared" si="136"/>
        <v>10</v>
      </c>
      <c r="U2036" t="s">
        <v>1468</v>
      </c>
      <c r="V2036" t="s">
        <v>1536</v>
      </c>
      <c r="W2036" t="s">
        <v>1512</v>
      </c>
      <c r="X2036" t="s">
        <v>1209</v>
      </c>
      <c r="Y2036" t="s">
        <v>5843</v>
      </c>
      <c r="Z2036" cm="1">
        <f t="array" ref="Z2036">IF(ISBLANK(AK2036),_xlfn.LET(
    _xlpm.nameBeforeSlash, IF(ISNUMBER(SEARCH("/", Y2036)), LEFT(Y2036, SEARCH("/", Y2036)-1), Y2036),
    _xlpm.matchRow, IFERROR(MATCH(_xlpm.nameBeforeSlash, AA:AA, 0), ""),
    _xlpm.difference, IF(_xlpm.matchRow="", "", ABS((R2036 + S2036)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),IF(ISBLANK(Y2036),"","Hidden"))</f>
        <v>18</v>
      </c>
      <c r="AA2036" t="s">
        <v>5841</v>
      </c>
      <c r="AC2036" t="s">
        <v>6761</v>
      </c>
      <c r="AD2036" t="str">
        <f>_xlfn.XLOOKUP(AC2036,moves!A:A,moves!B:B)</f>
        <v>normal</v>
      </c>
      <c r="AE2036">
        <f>_xlfn.XLOOKUP(AC2036,moves!A:A,moves!D:D)</f>
        <v>3</v>
      </c>
      <c r="AF2036" t="str">
        <f>_xlfn.XLOOKUP(AC2036,moves!A:A,moves!E:E)</f>
        <v>If 2 or more status symbols are rolled: The target skips their turn this round and the user's battle fatigue increases by 2. This move cannot be used if the user has 5 fatigue.</v>
      </c>
      <c r="AG2036">
        <v>0</v>
      </c>
      <c r="AH2036">
        <v>0</v>
      </c>
      <c r="AI2036">
        <f t="shared" si="137"/>
        <v>1</v>
      </c>
      <c r="AJ2036" t="s">
        <v>523</v>
      </c>
      <c r="AL2036">
        <v>0</v>
      </c>
      <c r="AM2036" cm="1">
        <f t="array" ref="AM2036">IF(AL2036=1,1,
   IF(ISTEXT(AK2036),1,
   IF(AO2036&gt;1,AM2035,
   IF(AI2036=1,
      IF(SUMPRODUCT((LEN($Y$2:$Y$4096)-LEN(SUBSTITUTE($Y$2:$Y$4096,AA2036,"")))/LEN(AA2036))&gt;0,2,1),
      IF(
         SUMPRODUCT((LEN($Y$2:$Y$4096)-LEN(SUBSTITUTE($Y$2:$Y$4096,AA2036,"")))/LEN(AA2036))
         - SUMPRODUCT((LEN($Y$2:$Y$4096)-LEN(SUBSTITUTE($Y$2:$Y$4096,"Alolan "&amp;AA2036,"")))/LEN("Alolan "&amp;AA2036))
         - SUMPRODUCT((LEN($Y$2:$Y$4096)-LEN(SUBSTITUTE($Y$2:$Y$4096,"Galarian "&amp;AA2036,"")))/LEN("Galarian "&amp;AA2036))
         - SUMPRODUCT((LEN($Y$2:$Y$4096)-LEN(SUBSTITUTE($Y$2:$Y$4096,"Hisuian "&amp;AA2036,"")))/LEN("Hisuian "&amp;AA2036))
         - SUMPRODUCT((LEN($Y$2:$Y$4096)-LEN(SUBSTITUTE($Y$2:$Y$4096,"Paldean "&amp;AA2036,"")))/LEN("Paldean "&amp;AA2036))
      &gt;0,2,1)
   ))))</f>
        <v>2</v>
      </c>
      <c r="AN2036">
        <v>0</v>
      </c>
      <c r="AO2036">
        <v>0</v>
      </c>
    </row>
    <row r="2037" spans="1:41" x14ac:dyDescent="0.25">
      <c r="A2037">
        <v>763</v>
      </c>
      <c r="B2037" t="s">
        <v>2647</v>
      </c>
      <c r="C2037" t="s">
        <v>1468</v>
      </c>
      <c r="D2037"/>
      <c r="E2037">
        <v>72</v>
      </c>
      <c r="F2037">
        <v>120</v>
      </c>
      <c r="G2037">
        <v>98</v>
      </c>
      <c r="H2037">
        <v>50</v>
      </c>
      <c r="I2037">
        <v>98</v>
      </c>
      <c r="J2037">
        <v>72</v>
      </c>
      <c r="K2037" t="s">
        <v>2055</v>
      </c>
      <c r="L2037" t="s">
        <v>247</v>
      </c>
      <c r="M2037" t="s">
        <v>248</v>
      </c>
      <c r="N2037">
        <v>9.379999999999999</v>
      </c>
      <c r="O2037">
        <v>8.76</v>
      </c>
      <c r="Q2037">
        <v>2</v>
      </c>
      <c r="R2037">
        <f t="shared" si="134"/>
        <v>9</v>
      </c>
      <c r="S2037">
        <f t="shared" si="135"/>
        <v>11</v>
      </c>
      <c r="T2037">
        <f t="shared" si="136"/>
        <v>20</v>
      </c>
      <c r="U2037" t="s">
        <v>1468</v>
      </c>
      <c r="V2037" t="s">
        <v>1536</v>
      </c>
      <c r="W2037" t="s">
        <v>1512</v>
      </c>
      <c r="X2037" t="s">
        <v>1209</v>
      </c>
      <c r="Z2037" t="str" cm="1">
        <f t="array" ref="Z2037">IF(ISBLANK(AK2037),_xlfn.LET(
    _xlpm.nameBeforeSlash, IF(ISNUMBER(SEARCH("/", Y2037)), LEFT(Y2037, SEARCH("/", Y2037)-1), Y2037),
    _xlpm.matchRow, IFERROR(MATCH(_xlpm.nameBeforeSlash, AA:AA, 0), ""),
    _xlpm.difference, IF(_xlpm.matchRow="", "", ABS((R2037 + S2037)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),IF(ISBLANK(Y2037),"","Hidden"))</f>
        <v/>
      </c>
      <c r="AA2037" t="s">
        <v>2647</v>
      </c>
      <c r="AC2037" t="s">
        <v>1139</v>
      </c>
      <c r="AD2037" t="str">
        <f>_xlfn.XLOOKUP(AC2037,moves!A:A,moves!B:B)</f>
        <v>grass</v>
      </c>
      <c r="AE2037">
        <f>_xlfn.XLOOKUP(AC2037,moves!A:A,moves!D:D)</f>
        <v>4</v>
      </c>
      <c r="AF2037" t="str">
        <f>_xlfn.XLOOKUP(AC2037,moves!A:A,moves!E:E)</f>
        <v>When the target next attacks: Decrease attack strength by 1.</v>
      </c>
      <c r="AG2037">
        <v>0</v>
      </c>
      <c r="AH2037">
        <v>0</v>
      </c>
      <c r="AI2037">
        <f t="shared" si="137"/>
        <v>0</v>
      </c>
      <c r="AJ2037" t="s">
        <v>525</v>
      </c>
      <c r="AL2037">
        <v>0</v>
      </c>
      <c r="AM2037" cm="1">
        <f t="array" ref="AM2037">IF(AL2037=1,1,
   IF(ISTEXT(AK2037),1,
   IF(AO2037&gt;1,AM2036,
   IF(AI2037=1,
      IF(SUMPRODUCT((LEN($Y$2:$Y$4096)-LEN(SUBSTITUTE($Y$2:$Y$4096,AA2037,"")))/LEN(AA2037))&gt;0,2,1),
      IF(
         SUMPRODUCT((LEN($Y$2:$Y$4096)-LEN(SUBSTITUTE($Y$2:$Y$4096,AA2037,"")))/LEN(AA2037))
         - SUMPRODUCT((LEN($Y$2:$Y$4096)-LEN(SUBSTITUTE($Y$2:$Y$4096,"Alolan "&amp;AA2037,"")))/LEN("Alolan "&amp;AA2037))
         - SUMPRODUCT((LEN($Y$2:$Y$4096)-LEN(SUBSTITUTE($Y$2:$Y$4096,"Galarian "&amp;AA2037,"")))/LEN("Galarian "&amp;AA2037))
         - SUMPRODUCT((LEN($Y$2:$Y$4096)-LEN(SUBSTITUTE($Y$2:$Y$4096,"Hisuian "&amp;AA2037,"")))/LEN("Hisuian "&amp;AA2037))
         - SUMPRODUCT((LEN($Y$2:$Y$4096)-LEN(SUBSTITUTE($Y$2:$Y$4096,"Paldean "&amp;AA2037,"")))/LEN("Paldean "&amp;AA2037))
      &gt;0,2,1)
   ))))</f>
        <v>2</v>
      </c>
      <c r="AN2037">
        <v>0</v>
      </c>
      <c r="AO2037">
        <v>0</v>
      </c>
    </row>
    <row r="2038" spans="1:41" x14ac:dyDescent="0.25">
      <c r="A2038" t="s">
        <v>4578</v>
      </c>
      <c r="B2038" t="s">
        <v>2647</v>
      </c>
      <c r="C2038" t="s">
        <v>1468</v>
      </c>
      <c r="D2038"/>
      <c r="E2038">
        <v>72</v>
      </c>
      <c r="F2038">
        <v>120</v>
      </c>
      <c r="G2038">
        <v>98</v>
      </c>
      <c r="H2038">
        <v>50</v>
      </c>
      <c r="I2038">
        <v>98</v>
      </c>
      <c r="J2038">
        <v>72</v>
      </c>
      <c r="K2038" t="s">
        <v>2055</v>
      </c>
      <c r="L2038" t="s">
        <v>247</v>
      </c>
      <c r="M2038" t="s">
        <v>248</v>
      </c>
      <c r="N2038">
        <v>9.379999999999999</v>
      </c>
      <c r="O2038">
        <v>8.76</v>
      </c>
      <c r="Q2038">
        <v>2</v>
      </c>
      <c r="R2038">
        <f t="shared" si="134"/>
        <v>9</v>
      </c>
      <c r="S2038">
        <f t="shared" si="135"/>
        <v>11</v>
      </c>
      <c r="T2038">
        <f t="shared" si="136"/>
        <v>20</v>
      </c>
      <c r="U2038" t="s">
        <v>1468</v>
      </c>
      <c r="V2038" t="s">
        <v>1536</v>
      </c>
      <c r="W2038" t="s">
        <v>1512</v>
      </c>
      <c r="X2038" t="s">
        <v>1209</v>
      </c>
      <c r="Z2038" t="str" cm="1">
        <f t="array" ref="Z2038">IF(ISBLANK(AK2038),_xlfn.LET(
    _xlpm.nameBeforeSlash, IF(ISNUMBER(SEARCH("/", Y2038)), LEFT(Y2038, SEARCH("/", Y2038)-1), Y2038),
    _xlpm.matchRow, IFERROR(MATCH(_xlpm.nameBeforeSlash, AA:AA, 0), ""),
    _xlpm.difference, IF(_xlpm.matchRow="", "", ABS((R2038 + S2038)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),IF(ISBLANK(Y2038),"","Hidden"))</f>
        <v/>
      </c>
      <c r="AA2038" t="s">
        <v>5843</v>
      </c>
      <c r="AC2038" t="s">
        <v>6760</v>
      </c>
      <c r="AD2038" t="str">
        <f>_xlfn.XLOOKUP(AC2038,moves!A:A,moves!B:B)</f>
        <v>grass</v>
      </c>
      <c r="AE2038" t="str">
        <f>_xlfn.XLOOKUP(AC2038,moves!A:A,moves!D:D)</f>
        <v>-</v>
      </c>
      <c r="AF2038" t="str">
        <f>_xlfn.XLOOKUP(AC2038,moves!A:A,moves!E:E)</f>
        <v>Your target takes a turn in the user's place. This counts as the user's turn.</v>
      </c>
      <c r="AG2038">
        <v>0</v>
      </c>
      <c r="AH2038">
        <v>0</v>
      </c>
      <c r="AI2038">
        <f t="shared" si="137"/>
        <v>1</v>
      </c>
      <c r="AJ2038" t="s">
        <v>525</v>
      </c>
      <c r="AL2038">
        <v>0</v>
      </c>
      <c r="AM2038" cm="1">
        <f t="array" ref="AM2038">IF(AL2038=1,1,
   IF(ISTEXT(AK2038),1,
   IF(AO2038&gt;1,AM2037,
   IF(AI2038=1,
      IF(SUMPRODUCT((LEN($Y$2:$Y$4096)-LEN(SUBSTITUTE($Y$2:$Y$4096,AA2038,"")))/LEN(AA2038))&gt;0,2,1),
      IF(
         SUMPRODUCT((LEN($Y$2:$Y$4096)-LEN(SUBSTITUTE($Y$2:$Y$4096,AA2038,"")))/LEN(AA2038))
         - SUMPRODUCT((LEN($Y$2:$Y$4096)-LEN(SUBSTITUTE($Y$2:$Y$4096,"Alolan "&amp;AA2038,"")))/LEN("Alolan "&amp;AA2038))
         - SUMPRODUCT((LEN($Y$2:$Y$4096)-LEN(SUBSTITUTE($Y$2:$Y$4096,"Galarian "&amp;AA2038,"")))/LEN("Galarian "&amp;AA2038))
         - SUMPRODUCT((LEN($Y$2:$Y$4096)-LEN(SUBSTITUTE($Y$2:$Y$4096,"Hisuian "&amp;AA2038,"")))/LEN("Hisuian "&amp;AA2038))
         - SUMPRODUCT((LEN($Y$2:$Y$4096)-LEN(SUBSTITUTE($Y$2:$Y$4096,"Paldean "&amp;AA2038,"")))/LEN("Paldean "&amp;AA2038))
      &gt;0,2,1)
   ))))</f>
        <v>2</v>
      </c>
      <c r="AN2038">
        <v>0</v>
      </c>
      <c r="AO2038">
        <v>0</v>
      </c>
    </row>
    <row r="2039" spans="1:41" x14ac:dyDescent="0.25">
      <c r="A2039">
        <v>764</v>
      </c>
      <c r="B2039" t="s">
        <v>2648</v>
      </c>
      <c r="C2039" t="s">
        <v>1536</v>
      </c>
      <c r="D2039"/>
      <c r="E2039">
        <v>51</v>
      </c>
      <c r="F2039">
        <v>52</v>
      </c>
      <c r="G2039">
        <v>90</v>
      </c>
      <c r="H2039">
        <v>82</v>
      </c>
      <c r="I2039">
        <v>110</v>
      </c>
      <c r="J2039">
        <v>100</v>
      </c>
      <c r="K2039" t="s">
        <v>2649</v>
      </c>
      <c r="L2039" t="s">
        <v>250</v>
      </c>
      <c r="M2039" t="s">
        <v>249</v>
      </c>
      <c r="N2039">
        <v>8.620000000000001</v>
      </c>
      <c r="O2039">
        <v>8.0400000000000009</v>
      </c>
      <c r="R2039">
        <f t="shared" si="134"/>
        <v>9</v>
      </c>
      <c r="S2039">
        <f t="shared" si="135"/>
        <v>8</v>
      </c>
      <c r="T2039">
        <f t="shared" si="136"/>
        <v>17</v>
      </c>
      <c r="U2039" t="s">
        <v>1536</v>
      </c>
      <c r="V2039" t="s">
        <v>1468</v>
      </c>
      <c r="W2039" t="s">
        <v>1499</v>
      </c>
      <c r="X2039" t="s">
        <v>1481</v>
      </c>
      <c r="Z2039" t="str" cm="1">
        <f t="array" ref="Z2039">IF(ISBLANK(AK2039),_xlfn.LET(
    _xlpm.nameBeforeSlash, IF(ISNUMBER(SEARCH("/", Y2039)), LEFT(Y2039, SEARCH("/", Y2039)-1), Y2039),
    _xlpm.matchRow, IFERROR(MATCH(_xlpm.nameBeforeSlash, AA:AA, 0), ""),
    _xlpm.difference, IF(_xlpm.matchRow="", "", ABS((R2039 + S2039)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),IF(ISBLANK(Y2039),"","Hidden"))</f>
        <v/>
      </c>
      <c r="AA2039" t="s">
        <v>2648</v>
      </c>
      <c r="AC2039" t="s">
        <v>1024</v>
      </c>
      <c r="AD2039" t="str">
        <f>_xlfn.XLOOKUP(AC2039,moves!A:A,moves!B:B)</f>
        <v>fairy</v>
      </c>
      <c r="AE2039">
        <f>_xlfn.XLOOKUP(AC2039,moves!A:A,moves!D:D)</f>
        <v>4</v>
      </c>
      <c r="AF2039" t="str">
        <f>_xlfn.XLOOKUP(AC2039,moves!A:A,moves!E:E)</f>
        <v>Heal the target by the amount rolled. If the target is a Grass-type: Remove all status conditions after healing.</v>
      </c>
      <c r="AG2039">
        <v>0</v>
      </c>
      <c r="AH2039">
        <v>0</v>
      </c>
      <c r="AI2039">
        <f t="shared" si="137"/>
        <v>0</v>
      </c>
      <c r="AJ2039" t="s">
        <v>525</v>
      </c>
      <c r="AL2039">
        <v>0</v>
      </c>
      <c r="AM2039" cm="1">
        <f t="array" ref="AM2039">IF(AL2039=1,1,
   IF(ISTEXT(AK2039),1,
   IF(AO2039&gt;1,AM2038,
   IF(AI2039=1,
      IF(SUMPRODUCT((LEN($Y$2:$Y$4096)-LEN(SUBSTITUTE($Y$2:$Y$4096,AA2039,"")))/LEN(AA2039))&gt;0,2,1),
      IF(
         SUMPRODUCT((LEN($Y$2:$Y$4096)-LEN(SUBSTITUTE($Y$2:$Y$4096,AA2039,"")))/LEN(AA2039))
         - SUMPRODUCT((LEN($Y$2:$Y$4096)-LEN(SUBSTITUTE($Y$2:$Y$4096,"Alolan "&amp;AA2039,"")))/LEN("Alolan "&amp;AA2039))
         - SUMPRODUCT((LEN($Y$2:$Y$4096)-LEN(SUBSTITUTE($Y$2:$Y$4096,"Galarian "&amp;AA2039,"")))/LEN("Galarian "&amp;AA2039))
         - SUMPRODUCT((LEN($Y$2:$Y$4096)-LEN(SUBSTITUTE($Y$2:$Y$4096,"Hisuian "&amp;AA2039,"")))/LEN("Hisuian "&amp;AA2039))
         - SUMPRODUCT((LEN($Y$2:$Y$4096)-LEN(SUBSTITUTE($Y$2:$Y$4096,"Paldean "&amp;AA2039,"")))/LEN("Paldean "&amp;AA2039))
      &gt;0,2,1)
   ))))</f>
        <v>1</v>
      </c>
      <c r="AN2039">
        <v>0</v>
      </c>
      <c r="AO2039">
        <v>0</v>
      </c>
    </row>
    <row r="2040" spans="1:41" x14ac:dyDescent="0.25">
      <c r="A2040" t="s">
        <v>4579</v>
      </c>
      <c r="B2040" t="s">
        <v>2648</v>
      </c>
      <c r="C2040" t="s">
        <v>1536</v>
      </c>
      <c r="D2040"/>
      <c r="E2040">
        <v>51</v>
      </c>
      <c r="F2040">
        <v>52</v>
      </c>
      <c r="G2040">
        <v>90</v>
      </c>
      <c r="H2040">
        <v>82</v>
      </c>
      <c r="I2040">
        <v>110</v>
      </c>
      <c r="J2040">
        <v>100</v>
      </c>
      <c r="K2040" t="s">
        <v>2649</v>
      </c>
      <c r="L2040" t="s">
        <v>250</v>
      </c>
      <c r="M2040" t="s">
        <v>249</v>
      </c>
      <c r="N2040">
        <v>8.620000000000001</v>
      </c>
      <c r="O2040">
        <v>8.0400000000000009</v>
      </c>
      <c r="R2040">
        <f t="shared" si="134"/>
        <v>9</v>
      </c>
      <c r="S2040">
        <f t="shared" si="135"/>
        <v>8</v>
      </c>
      <c r="T2040">
        <f t="shared" si="136"/>
        <v>17</v>
      </c>
      <c r="U2040" t="s">
        <v>1536</v>
      </c>
      <c r="V2040" t="s">
        <v>1468</v>
      </c>
      <c r="W2040" t="s">
        <v>1499</v>
      </c>
      <c r="X2040" t="s">
        <v>1481</v>
      </c>
      <c r="Z2040" t="str" cm="1">
        <f t="array" ref="Z2040">IF(ISBLANK(AK2040),_xlfn.LET(
    _xlpm.nameBeforeSlash, IF(ISNUMBER(SEARCH("/", Y2040)), LEFT(Y2040, SEARCH("/", Y2040)-1), Y2040),
    _xlpm.matchRow, IFERROR(MATCH(_xlpm.nameBeforeSlash, AA:AA, 0), ""),
    _xlpm.difference, IF(_xlpm.matchRow="", "", ABS((R2040 + S2040)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),IF(ISBLANK(Y2040),"","Hidden"))</f>
        <v/>
      </c>
      <c r="AA2040" t="s">
        <v>5844</v>
      </c>
      <c r="AC2040" t="s">
        <v>879</v>
      </c>
      <c r="AD2040" t="str">
        <f>_xlfn.XLOOKUP(AC2040,moves!A:A,moves!B:B)</f>
        <v>grass</v>
      </c>
      <c r="AE2040">
        <f>_xlfn.XLOOKUP(AC2040,moves!A:A,moves!D:D)</f>
        <v>5</v>
      </c>
      <c r="AF2040" t="str">
        <f>_xlfn.XLOOKUP(AC2040,moves!A:A,moves!E:E)</f>
        <v>Inflict the Confused status on the user. Deal any damage taken by the user during this attack to the target as well.</v>
      </c>
      <c r="AG2040">
        <v>0</v>
      </c>
      <c r="AH2040">
        <v>0</v>
      </c>
      <c r="AI2040">
        <f t="shared" si="137"/>
        <v>1</v>
      </c>
      <c r="AJ2040" t="s">
        <v>525</v>
      </c>
      <c r="AL2040">
        <v>0</v>
      </c>
      <c r="AM2040" cm="1">
        <f t="array" ref="AM2040">IF(AL2040=1,1,
   IF(ISTEXT(AK2040),1,
   IF(AO2040&gt;1,AM2039,
   IF(AI2040=1,
      IF(SUMPRODUCT((LEN($Y$2:$Y$4096)-LEN(SUBSTITUTE($Y$2:$Y$4096,AA2040,"")))/LEN(AA2040))&gt;0,2,1),
      IF(
         SUMPRODUCT((LEN($Y$2:$Y$4096)-LEN(SUBSTITUTE($Y$2:$Y$4096,AA2040,"")))/LEN(AA2040))
         - SUMPRODUCT((LEN($Y$2:$Y$4096)-LEN(SUBSTITUTE($Y$2:$Y$4096,"Alolan "&amp;AA2040,"")))/LEN("Alolan "&amp;AA2040))
         - SUMPRODUCT((LEN($Y$2:$Y$4096)-LEN(SUBSTITUTE($Y$2:$Y$4096,"Galarian "&amp;AA2040,"")))/LEN("Galarian "&amp;AA2040))
         - SUMPRODUCT((LEN($Y$2:$Y$4096)-LEN(SUBSTITUTE($Y$2:$Y$4096,"Hisuian "&amp;AA2040,"")))/LEN("Hisuian "&amp;AA2040))
         - SUMPRODUCT((LEN($Y$2:$Y$4096)-LEN(SUBSTITUTE($Y$2:$Y$4096,"Paldean "&amp;AA2040,"")))/LEN("Paldean "&amp;AA2040))
      &gt;0,2,1)
   ))))</f>
        <v>1</v>
      </c>
      <c r="AN2040">
        <v>0</v>
      </c>
      <c r="AO2040">
        <v>0</v>
      </c>
    </row>
    <row r="2041" spans="1:41" x14ac:dyDescent="0.25">
      <c r="A2041">
        <v>765</v>
      </c>
      <c r="B2041" t="s">
        <v>2650</v>
      </c>
      <c r="C2041" t="s">
        <v>1512</v>
      </c>
      <c r="D2041" t="s">
        <v>429</v>
      </c>
      <c r="E2041">
        <v>90</v>
      </c>
      <c r="F2041">
        <v>60</v>
      </c>
      <c r="G2041">
        <v>80</v>
      </c>
      <c r="H2041">
        <v>90</v>
      </c>
      <c r="I2041">
        <v>110</v>
      </c>
      <c r="J2041">
        <v>60</v>
      </c>
      <c r="K2041" t="s">
        <v>2651</v>
      </c>
      <c r="L2041" t="s">
        <v>247</v>
      </c>
      <c r="M2041" t="s">
        <v>251</v>
      </c>
      <c r="N2041">
        <v>7.5</v>
      </c>
      <c r="O2041">
        <v>9.3000000000000007</v>
      </c>
      <c r="R2041">
        <f t="shared" si="134"/>
        <v>8</v>
      </c>
      <c r="S2041">
        <f t="shared" si="135"/>
        <v>9</v>
      </c>
      <c r="T2041">
        <f t="shared" si="136"/>
        <v>17</v>
      </c>
      <c r="U2041" t="s">
        <v>1512</v>
      </c>
      <c r="V2041" t="s">
        <v>429</v>
      </c>
      <c r="W2041" t="s">
        <v>1471</v>
      </c>
      <c r="X2041" t="s">
        <v>1521</v>
      </c>
      <c r="Z2041" t="str" cm="1">
        <f t="array" ref="Z2041">IF(ISBLANK(AK2041),_xlfn.LET(
    _xlpm.nameBeforeSlash, IF(ISNUMBER(SEARCH("/", Y2041)), LEFT(Y2041, SEARCH("/", Y2041)-1), Y2041),
    _xlpm.matchRow, IFERROR(MATCH(_xlpm.nameBeforeSlash, AA:AA, 0), ""),
    _xlpm.difference, IF(_xlpm.matchRow="", "", ABS((R2041 + S2041)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),IF(ISBLANK(Y2041),"","Hidden"))</f>
        <v/>
      </c>
      <c r="AA2041" t="s">
        <v>2650</v>
      </c>
      <c r="AC2041" t="s">
        <v>1336</v>
      </c>
      <c r="AD2041" t="str">
        <f>_xlfn.XLOOKUP(AC2041,moves!A:A,moves!B:B)</f>
        <v>psychic</v>
      </c>
      <c r="AE2041">
        <f>_xlfn.XLOOKUP(AC2041,moves!A:A,moves!D:D)</f>
        <v>0</v>
      </c>
      <c r="AF2041" t="str">
        <f>_xlfn.XLOOKUP(AC2041,moves!A:A,moves!E:E)</f>
        <v>Chooses a move that the target knows. The target immediately uses that move targeting a Pokémon of the user's choosing. This counts as the user's turn.</v>
      </c>
      <c r="AG2041">
        <v>0</v>
      </c>
      <c r="AH2041">
        <v>0</v>
      </c>
      <c r="AI2041">
        <f t="shared" si="137"/>
        <v>0</v>
      </c>
      <c r="AJ2041" t="s">
        <v>525</v>
      </c>
      <c r="AL2041">
        <v>0</v>
      </c>
      <c r="AM2041" cm="1">
        <f t="array" ref="AM2041">IF(AL2041=1,1,
   IF(ISTEXT(AK2041),1,
   IF(AO2041&gt;1,AM2040,
   IF(AI2041=1,
      IF(SUMPRODUCT((LEN($Y$2:$Y$4096)-LEN(SUBSTITUTE($Y$2:$Y$4096,AA2041,"")))/LEN(AA2041))&gt;0,2,1),
      IF(
         SUMPRODUCT((LEN($Y$2:$Y$4096)-LEN(SUBSTITUTE($Y$2:$Y$4096,AA2041,"")))/LEN(AA2041))
         - SUMPRODUCT((LEN($Y$2:$Y$4096)-LEN(SUBSTITUTE($Y$2:$Y$4096,"Alolan "&amp;AA2041,"")))/LEN("Alolan "&amp;AA2041))
         - SUMPRODUCT((LEN($Y$2:$Y$4096)-LEN(SUBSTITUTE($Y$2:$Y$4096,"Galarian "&amp;AA2041,"")))/LEN("Galarian "&amp;AA2041))
         - SUMPRODUCT((LEN($Y$2:$Y$4096)-LEN(SUBSTITUTE($Y$2:$Y$4096,"Hisuian "&amp;AA2041,"")))/LEN("Hisuian "&amp;AA2041))
         - SUMPRODUCT((LEN($Y$2:$Y$4096)-LEN(SUBSTITUTE($Y$2:$Y$4096,"Paldean "&amp;AA2041,"")))/LEN("Paldean "&amp;AA2041))
      &gt;0,2,1)
   ))))</f>
        <v>1</v>
      </c>
      <c r="AN2041">
        <v>0</v>
      </c>
      <c r="AO2041">
        <v>0</v>
      </c>
    </row>
    <row r="2042" spans="1:41" x14ac:dyDescent="0.25">
      <c r="A2042" t="s">
        <v>4580</v>
      </c>
      <c r="B2042" t="s">
        <v>2650</v>
      </c>
      <c r="C2042" t="s">
        <v>1512</v>
      </c>
      <c r="D2042" t="s">
        <v>429</v>
      </c>
      <c r="E2042">
        <v>90</v>
      </c>
      <c r="F2042">
        <v>60</v>
      </c>
      <c r="G2042">
        <v>80</v>
      </c>
      <c r="H2042">
        <v>90</v>
      </c>
      <c r="I2042">
        <v>110</v>
      </c>
      <c r="J2042">
        <v>60</v>
      </c>
      <c r="K2042" t="s">
        <v>2651</v>
      </c>
      <c r="L2042" t="s">
        <v>247</v>
      </c>
      <c r="M2042" t="s">
        <v>251</v>
      </c>
      <c r="N2042">
        <v>7.5</v>
      </c>
      <c r="O2042">
        <v>9.3000000000000007</v>
      </c>
      <c r="R2042">
        <f t="shared" si="134"/>
        <v>8</v>
      </c>
      <c r="S2042">
        <f t="shared" si="135"/>
        <v>9</v>
      </c>
      <c r="T2042">
        <f t="shared" si="136"/>
        <v>17</v>
      </c>
      <c r="U2042" t="s">
        <v>1512</v>
      </c>
      <c r="V2042" t="s">
        <v>429</v>
      </c>
      <c r="W2042" t="s">
        <v>1471</v>
      </c>
      <c r="X2042" t="s">
        <v>1521</v>
      </c>
      <c r="Z2042" t="str" cm="1">
        <f t="array" ref="Z2042">IF(ISBLANK(AK2042),_xlfn.LET(
    _xlpm.nameBeforeSlash, IF(ISNUMBER(SEARCH("/", Y2042)), LEFT(Y2042, SEARCH("/", Y2042)-1), Y2042),
    _xlpm.matchRow, IFERROR(MATCH(_xlpm.nameBeforeSlash, AA:AA, 0), ""),
    _xlpm.difference, IF(_xlpm.matchRow="", "", ABS((R2042 + S2042)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),IF(ISBLANK(Y2042),"","Hidden"))</f>
        <v/>
      </c>
      <c r="AA2042" t="s">
        <v>5845</v>
      </c>
      <c r="AC2042" t="s">
        <v>6682</v>
      </c>
      <c r="AD2042" t="str">
        <f>_xlfn.XLOOKUP(AC2042,moves!A:A,moves!B:B)</f>
        <v>psychic</v>
      </c>
      <c r="AE2042">
        <f>_xlfn.XLOOKUP(AC2042,moves!A:A,moves!D:D)</f>
        <v>1</v>
      </c>
      <c r="AF2042" t="str">
        <f>_xlfn.XLOOKUP(AC2042,moves!A:A,moves!E:E)</f>
        <v>During this round and the next round: Lower initiative wins during initiative checks.</v>
      </c>
      <c r="AG2042">
        <v>0</v>
      </c>
      <c r="AH2042">
        <v>0</v>
      </c>
      <c r="AI2042">
        <f t="shared" si="137"/>
        <v>1</v>
      </c>
      <c r="AJ2042" t="s">
        <v>525</v>
      </c>
      <c r="AL2042">
        <v>0</v>
      </c>
      <c r="AM2042" cm="1">
        <f t="array" ref="AM2042">IF(AL2042=1,1,
   IF(ISTEXT(AK2042),1,
   IF(AO2042&gt;1,AM2041,
   IF(AI2042=1,
      IF(SUMPRODUCT((LEN($Y$2:$Y$4096)-LEN(SUBSTITUTE($Y$2:$Y$4096,AA2042,"")))/LEN(AA2042))&gt;0,2,1),
      IF(
         SUMPRODUCT((LEN($Y$2:$Y$4096)-LEN(SUBSTITUTE($Y$2:$Y$4096,AA2042,"")))/LEN(AA2042))
         - SUMPRODUCT((LEN($Y$2:$Y$4096)-LEN(SUBSTITUTE($Y$2:$Y$4096,"Alolan "&amp;AA2042,"")))/LEN("Alolan "&amp;AA2042))
         - SUMPRODUCT((LEN($Y$2:$Y$4096)-LEN(SUBSTITUTE($Y$2:$Y$4096,"Galarian "&amp;AA2042,"")))/LEN("Galarian "&amp;AA2042))
         - SUMPRODUCT((LEN($Y$2:$Y$4096)-LEN(SUBSTITUTE($Y$2:$Y$4096,"Hisuian "&amp;AA2042,"")))/LEN("Hisuian "&amp;AA2042))
         - SUMPRODUCT((LEN($Y$2:$Y$4096)-LEN(SUBSTITUTE($Y$2:$Y$4096,"Paldean "&amp;AA2042,"")))/LEN("Paldean "&amp;AA2042))
      &gt;0,2,1)
   ))))</f>
        <v>1</v>
      </c>
      <c r="AN2042">
        <v>0</v>
      </c>
      <c r="AO2042">
        <v>0</v>
      </c>
    </row>
    <row r="2043" spans="1:41" x14ac:dyDescent="0.25">
      <c r="A2043">
        <v>766</v>
      </c>
      <c r="B2043" t="s">
        <v>2652</v>
      </c>
      <c r="C2043" t="s">
        <v>1492</v>
      </c>
      <c r="D2043"/>
      <c r="E2043">
        <v>100</v>
      </c>
      <c r="F2043">
        <v>120</v>
      </c>
      <c r="G2043">
        <v>90</v>
      </c>
      <c r="H2043">
        <v>40</v>
      </c>
      <c r="I2043">
        <v>60</v>
      </c>
      <c r="J2043">
        <v>80</v>
      </c>
      <c r="K2043" t="s">
        <v>2653</v>
      </c>
      <c r="L2043" t="s">
        <v>247</v>
      </c>
      <c r="M2043" t="s">
        <v>251</v>
      </c>
      <c r="N2043">
        <v>9.6</v>
      </c>
      <c r="O2043">
        <v>8.5</v>
      </c>
      <c r="R2043">
        <f t="shared" si="134"/>
        <v>10</v>
      </c>
      <c r="S2043">
        <f t="shared" si="135"/>
        <v>9</v>
      </c>
      <c r="T2043">
        <f t="shared" si="136"/>
        <v>19</v>
      </c>
      <c r="U2043" t="s">
        <v>1492</v>
      </c>
      <c r="V2043" t="s">
        <v>1471</v>
      </c>
      <c r="W2043" t="s">
        <v>1512</v>
      </c>
      <c r="X2043" t="s">
        <v>1490</v>
      </c>
      <c r="Z2043" t="str" cm="1">
        <f t="array" ref="Z2043">IF(ISBLANK(AK2043),_xlfn.LET(
    _xlpm.nameBeforeSlash, IF(ISNUMBER(SEARCH("/", Y2043)), LEFT(Y2043, SEARCH("/", Y2043)-1), Y2043),
    _xlpm.matchRow, IFERROR(MATCH(_xlpm.nameBeforeSlash, AA:AA, 0), ""),
    _xlpm.difference, IF(_xlpm.matchRow="", "", ABS((R2043 + S2043)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),IF(ISBLANK(Y2043),"","Hidden"))</f>
        <v/>
      </c>
      <c r="AA2043" t="s">
        <v>2652</v>
      </c>
      <c r="AC2043" t="s">
        <v>1061</v>
      </c>
      <c r="AD2043" t="str">
        <f>_xlfn.XLOOKUP(AC2043,moves!A:A,moves!B:B)</f>
        <v>fighting</v>
      </c>
      <c r="AE2043">
        <f>_xlfn.XLOOKUP(AC2043,moves!A:A,moves!D:D)</f>
        <v>2</v>
      </c>
      <c r="AF2043" t="str">
        <f>_xlfn.XLOOKUP(AC2043,moves!A:A,moves!E:E)</f>
        <v>For each fainted Pokémon in the user's party: Increase attack strength by 1.</v>
      </c>
      <c r="AG2043">
        <v>0</v>
      </c>
      <c r="AH2043">
        <v>0</v>
      </c>
      <c r="AI2043">
        <f t="shared" si="137"/>
        <v>0</v>
      </c>
      <c r="AJ2043" t="s">
        <v>525</v>
      </c>
      <c r="AL2043">
        <v>0</v>
      </c>
      <c r="AM2043" cm="1">
        <f t="array" ref="AM2043">IF(AL2043=1,1,
   IF(ISTEXT(AK2043),1,
   IF(AO2043&gt;1,AM2042,
   IF(AI2043=1,
      IF(SUMPRODUCT((LEN($Y$2:$Y$4096)-LEN(SUBSTITUTE($Y$2:$Y$4096,AA2043,"")))/LEN(AA2043))&gt;0,2,1),
      IF(
         SUMPRODUCT((LEN($Y$2:$Y$4096)-LEN(SUBSTITUTE($Y$2:$Y$4096,AA2043,"")))/LEN(AA2043))
         - SUMPRODUCT((LEN($Y$2:$Y$4096)-LEN(SUBSTITUTE($Y$2:$Y$4096,"Alolan "&amp;AA2043,"")))/LEN("Alolan "&amp;AA2043))
         - SUMPRODUCT((LEN($Y$2:$Y$4096)-LEN(SUBSTITUTE($Y$2:$Y$4096,"Galarian "&amp;AA2043,"")))/LEN("Galarian "&amp;AA2043))
         - SUMPRODUCT((LEN($Y$2:$Y$4096)-LEN(SUBSTITUTE($Y$2:$Y$4096,"Hisuian "&amp;AA2043,"")))/LEN("Hisuian "&amp;AA2043))
         - SUMPRODUCT((LEN($Y$2:$Y$4096)-LEN(SUBSTITUTE($Y$2:$Y$4096,"Paldean "&amp;AA2043,"")))/LEN("Paldean "&amp;AA2043))
      &gt;0,2,1)
   ))))</f>
        <v>1</v>
      </c>
      <c r="AN2043">
        <v>0</v>
      </c>
      <c r="AO2043">
        <v>0</v>
      </c>
    </row>
    <row r="2044" spans="1:41" x14ac:dyDescent="0.25">
      <c r="A2044" t="s">
        <v>4581</v>
      </c>
      <c r="B2044" t="s">
        <v>2652</v>
      </c>
      <c r="C2044" t="s">
        <v>1492</v>
      </c>
      <c r="D2044"/>
      <c r="E2044">
        <v>100</v>
      </c>
      <c r="F2044">
        <v>120</v>
      </c>
      <c r="G2044">
        <v>90</v>
      </c>
      <c r="H2044">
        <v>40</v>
      </c>
      <c r="I2044">
        <v>60</v>
      </c>
      <c r="J2044">
        <v>80</v>
      </c>
      <c r="K2044" t="s">
        <v>2653</v>
      </c>
      <c r="L2044" t="s">
        <v>247</v>
      </c>
      <c r="M2044" t="s">
        <v>251</v>
      </c>
      <c r="N2044">
        <v>9.6</v>
      </c>
      <c r="O2044">
        <v>8.5</v>
      </c>
      <c r="R2044">
        <f t="shared" si="134"/>
        <v>10</v>
      </c>
      <c r="S2044">
        <f t="shared" si="135"/>
        <v>9</v>
      </c>
      <c r="T2044">
        <f t="shared" si="136"/>
        <v>19</v>
      </c>
      <c r="U2044" t="s">
        <v>1492</v>
      </c>
      <c r="V2044" t="s">
        <v>1471</v>
      </c>
      <c r="W2044" t="s">
        <v>1512</v>
      </c>
      <c r="X2044" t="s">
        <v>1490</v>
      </c>
      <c r="Z2044" t="str" cm="1">
        <f t="array" ref="Z2044">IF(ISBLANK(AK2044),_xlfn.LET(
    _xlpm.nameBeforeSlash, IF(ISNUMBER(SEARCH("/", Y2044)), LEFT(Y2044, SEARCH("/", Y2044)-1), Y2044),
    _xlpm.matchRow, IFERROR(MATCH(_xlpm.nameBeforeSlash, AA:AA, 0), ""),
    _xlpm.difference, IF(_xlpm.matchRow="", "", ABS((R2044 + S2044)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),IF(ISBLANK(Y2044),"","Hidden"))</f>
        <v/>
      </c>
      <c r="AA2044" t="s">
        <v>5846</v>
      </c>
      <c r="AC2044" t="s">
        <v>426</v>
      </c>
      <c r="AD2044" t="str">
        <f>_xlfn.XLOOKUP(AC2044,moves!A:A,moves!B:B)</f>
        <v>fighting</v>
      </c>
      <c r="AE2044">
        <f>_xlfn.XLOOKUP(AC2044,moves!A:A,moves!D:D)</f>
        <v>5</v>
      </c>
      <c r="AF2044" t="str">
        <f>_xlfn.XLOOKUP(AC2044,moves!A:A,moves!E:E)</f>
        <v xml:space="preserve">During this attack and when the user is next attacked: Status symbols deal +1 damage. </v>
      </c>
      <c r="AG2044">
        <v>0</v>
      </c>
      <c r="AH2044">
        <v>0</v>
      </c>
      <c r="AI2044">
        <f t="shared" si="137"/>
        <v>1</v>
      </c>
      <c r="AJ2044" t="s">
        <v>525</v>
      </c>
      <c r="AL2044">
        <v>0</v>
      </c>
      <c r="AM2044" cm="1">
        <f t="array" ref="AM2044">IF(AL2044=1,1,
   IF(ISTEXT(AK2044),1,
   IF(AO2044&gt;1,AM2043,
   IF(AI2044=1,
      IF(SUMPRODUCT((LEN($Y$2:$Y$4096)-LEN(SUBSTITUTE($Y$2:$Y$4096,AA2044,"")))/LEN(AA2044))&gt;0,2,1),
      IF(
         SUMPRODUCT((LEN($Y$2:$Y$4096)-LEN(SUBSTITUTE($Y$2:$Y$4096,AA2044,"")))/LEN(AA2044))
         - SUMPRODUCT((LEN($Y$2:$Y$4096)-LEN(SUBSTITUTE($Y$2:$Y$4096,"Alolan "&amp;AA2044,"")))/LEN("Alolan "&amp;AA2044))
         - SUMPRODUCT((LEN($Y$2:$Y$4096)-LEN(SUBSTITUTE($Y$2:$Y$4096,"Galarian "&amp;AA2044,"")))/LEN("Galarian "&amp;AA2044))
         - SUMPRODUCT((LEN($Y$2:$Y$4096)-LEN(SUBSTITUTE($Y$2:$Y$4096,"Hisuian "&amp;AA2044,"")))/LEN("Hisuian "&amp;AA2044))
         - SUMPRODUCT((LEN($Y$2:$Y$4096)-LEN(SUBSTITUTE($Y$2:$Y$4096,"Paldean "&amp;AA2044,"")))/LEN("Paldean "&amp;AA2044))
      &gt;0,2,1)
   ))))</f>
        <v>1</v>
      </c>
      <c r="AN2044">
        <v>0</v>
      </c>
      <c r="AO2044">
        <v>0</v>
      </c>
    </row>
    <row r="2045" spans="1:41" x14ac:dyDescent="0.25">
      <c r="A2045">
        <v>767</v>
      </c>
      <c r="B2045" t="s">
        <v>2654</v>
      </c>
      <c r="C2045" t="s">
        <v>1499</v>
      </c>
      <c r="D2045" t="s">
        <v>1490</v>
      </c>
      <c r="E2045">
        <v>25</v>
      </c>
      <c r="F2045">
        <v>35</v>
      </c>
      <c r="G2045">
        <v>40</v>
      </c>
      <c r="H2045">
        <v>20</v>
      </c>
      <c r="I2045">
        <v>30</v>
      </c>
      <c r="J2045">
        <v>80</v>
      </c>
      <c r="K2045" t="s">
        <v>2655</v>
      </c>
      <c r="L2045" t="s">
        <v>252</v>
      </c>
      <c r="M2045" t="s">
        <v>251</v>
      </c>
      <c r="N2045">
        <v>5.15</v>
      </c>
      <c r="O2045">
        <v>3.1</v>
      </c>
      <c r="R2045">
        <f t="shared" si="134"/>
        <v>5</v>
      </c>
      <c r="S2045">
        <f t="shared" si="135"/>
        <v>3</v>
      </c>
      <c r="T2045">
        <f t="shared" si="136"/>
        <v>8</v>
      </c>
      <c r="U2045" t="s">
        <v>1499</v>
      </c>
      <c r="V2045" t="s">
        <v>1490</v>
      </c>
      <c r="W2045" t="s">
        <v>1471</v>
      </c>
      <c r="X2045" t="s">
        <v>1512</v>
      </c>
      <c r="Y2045" t="s">
        <v>2656</v>
      </c>
      <c r="Z2045" cm="1">
        <f t="array" ref="Z2045">IF(ISBLANK(AK2045),_xlfn.LET(
    _xlpm.nameBeforeSlash, IF(ISNUMBER(SEARCH("/", Y2045)), LEFT(Y2045, SEARCH("/", Y2045)-1), Y2045),
    _xlpm.matchRow, IFERROR(MATCH(_xlpm.nameBeforeSlash, AA:AA, 0), ""),
    _xlpm.difference, IF(_xlpm.matchRow="", "", ABS((R2045 + S2045)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),IF(ISBLANK(Y2045),"","Hidden"))</f>
        <v>19</v>
      </c>
      <c r="AA2045" t="s">
        <v>2654</v>
      </c>
      <c r="AC2045" t="s">
        <v>740</v>
      </c>
      <c r="AD2045" t="str">
        <f>_xlfn.XLOOKUP(AC2045,moves!A:A,moves!B:B)</f>
        <v>bug</v>
      </c>
      <c r="AE2045">
        <f>_xlfn.XLOOKUP(AC2045,moves!A:A,moves!D:D)</f>
        <v>2</v>
      </c>
      <c r="AF2045" t="str">
        <f>_xlfn.XLOOKUP(AC2045,moves!A:A,moves!E:E)</f>
        <v>When the user is next attacked: Remove 1 critical hit from the roll.</v>
      </c>
      <c r="AG2045">
        <v>1</v>
      </c>
      <c r="AH2045">
        <v>0</v>
      </c>
      <c r="AI2045">
        <f t="shared" si="137"/>
        <v>0</v>
      </c>
      <c r="AJ2045" t="s">
        <v>870</v>
      </c>
      <c r="AL2045">
        <v>0</v>
      </c>
      <c r="AM2045" cm="1">
        <f t="array" ref="AM2045">IF(AL2045=1,1,
   IF(ISTEXT(AK2045),1,
   IF(AO2045&gt;1,AM2044,
   IF(AI2045=1,
      IF(SUMPRODUCT((LEN($Y$2:$Y$4096)-LEN(SUBSTITUTE($Y$2:$Y$4096,AA2045,"")))/LEN(AA2045))&gt;0,2,1),
      IF(
         SUMPRODUCT((LEN($Y$2:$Y$4096)-LEN(SUBSTITUTE($Y$2:$Y$4096,AA2045,"")))/LEN(AA2045))
         - SUMPRODUCT((LEN($Y$2:$Y$4096)-LEN(SUBSTITUTE($Y$2:$Y$4096,"Alolan "&amp;AA2045,"")))/LEN("Alolan "&amp;AA2045))
         - SUMPRODUCT((LEN($Y$2:$Y$4096)-LEN(SUBSTITUTE($Y$2:$Y$4096,"Galarian "&amp;AA2045,"")))/LEN("Galarian "&amp;AA2045))
         - SUMPRODUCT((LEN($Y$2:$Y$4096)-LEN(SUBSTITUTE($Y$2:$Y$4096,"Hisuian "&amp;AA2045,"")))/LEN("Hisuian "&amp;AA2045))
         - SUMPRODUCT((LEN($Y$2:$Y$4096)-LEN(SUBSTITUTE($Y$2:$Y$4096,"Paldean "&amp;AA2045,"")))/LEN("Paldean "&amp;AA2045))
      &gt;0,2,1)
   ))))</f>
        <v>1</v>
      </c>
      <c r="AN2045">
        <v>0</v>
      </c>
      <c r="AO2045">
        <v>0</v>
      </c>
    </row>
    <row r="2046" spans="1:41" x14ac:dyDescent="0.25">
      <c r="A2046" t="s">
        <v>4582</v>
      </c>
      <c r="B2046" t="s">
        <v>2654</v>
      </c>
      <c r="C2046" t="s">
        <v>1499</v>
      </c>
      <c r="D2046" t="s">
        <v>1490</v>
      </c>
      <c r="E2046">
        <v>25</v>
      </c>
      <c r="F2046">
        <v>35</v>
      </c>
      <c r="G2046">
        <v>40</v>
      </c>
      <c r="H2046">
        <v>20</v>
      </c>
      <c r="I2046">
        <v>30</v>
      </c>
      <c r="J2046">
        <v>80</v>
      </c>
      <c r="K2046" t="s">
        <v>2655</v>
      </c>
      <c r="L2046" t="s">
        <v>252</v>
      </c>
      <c r="M2046" t="s">
        <v>251</v>
      </c>
      <c r="N2046">
        <v>5.15</v>
      </c>
      <c r="O2046">
        <v>3.1</v>
      </c>
      <c r="R2046">
        <f t="shared" si="134"/>
        <v>5</v>
      </c>
      <c r="S2046">
        <f t="shared" si="135"/>
        <v>3</v>
      </c>
      <c r="T2046">
        <f t="shared" si="136"/>
        <v>8</v>
      </c>
      <c r="U2046" t="s">
        <v>1499</v>
      </c>
      <c r="V2046" t="s">
        <v>1490</v>
      </c>
      <c r="W2046" t="s">
        <v>1471</v>
      </c>
      <c r="X2046" t="s">
        <v>1512</v>
      </c>
      <c r="Y2046" t="s">
        <v>5847</v>
      </c>
      <c r="Z2046" cm="1">
        <f t="array" ref="Z2046">IF(ISBLANK(AK2046),_xlfn.LET(
    _xlpm.nameBeforeSlash, IF(ISNUMBER(SEARCH("/", Y2046)), LEFT(Y2046, SEARCH("/", Y2046)-1), Y2046),
    _xlpm.matchRow, IFERROR(MATCH(_xlpm.nameBeforeSlash, AA:AA, 0), ""),
    _xlpm.difference, IF(_xlpm.matchRow="", "", ABS((R2046 + S2046)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),IF(ISBLANK(Y2046),"","Hidden"))</f>
        <v>19</v>
      </c>
      <c r="AA2046" t="s">
        <v>5848</v>
      </c>
      <c r="AC2046" t="s">
        <v>1265</v>
      </c>
      <c r="AD2046" t="str">
        <f>_xlfn.XLOOKUP(AC2046,moves!A:A,moves!B:B)</f>
        <v>normal</v>
      </c>
      <c r="AE2046">
        <f>_xlfn.XLOOKUP(AC2046,moves!A:A,moves!D:D)</f>
        <v>1</v>
      </c>
      <c r="AF2046" t="str">
        <f>_xlfn.XLOOKUP(AC2046,moves!A:A,moves!E:E)</f>
        <v>When the user is next attacked: Remove 2 regular hits from the roll.</v>
      </c>
      <c r="AG2046">
        <v>1</v>
      </c>
      <c r="AH2046">
        <v>0</v>
      </c>
      <c r="AI2046">
        <f t="shared" si="137"/>
        <v>1</v>
      </c>
      <c r="AJ2046" t="s">
        <v>523</v>
      </c>
      <c r="AL2046">
        <v>0</v>
      </c>
      <c r="AM2046" cm="1">
        <f t="array" ref="AM2046">IF(AL2046=1,1,
   IF(ISTEXT(AK2046),1,
   IF(AO2046&gt;1,AM2045,
   IF(AI2046=1,
      IF(SUMPRODUCT((LEN($Y$2:$Y$4096)-LEN(SUBSTITUTE($Y$2:$Y$4096,AA2046,"")))/LEN(AA2046))&gt;0,2,1),
      IF(
         SUMPRODUCT((LEN($Y$2:$Y$4096)-LEN(SUBSTITUTE($Y$2:$Y$4096,AA2046,"")))/LEN(AA2046))
         - SUMPRODUCT((LEN($Y$2:$Y$4096)-LEN(SUBSTITUTE($Y$2:$Y$4096,"Alolan "&amp;AA2046,"")))/LEN("Alolan "&amp;AA2046))
         - SUMPRODUCT((LEN($Y$2:$Y$4096)-LEN(SUBSTITUTE($Y$2:$Y$4096,"Galarian "&amp;AA2046,"")))/LEN("Galarian "&amp;AA2046))
         - SUMPRODUCT((LEN($Y$2:$Y$4096)-LEN(SUBSTITUTE($Y$2:$Y$4096,"Hisuian "&amp;AA2046,"")))/LEN("Hisuian "&amp;AA2046))
         - SUMPRODUCT((LEN($Y$2:$Y$4096)-LEN(SUBSTITUTE($Y$2:$Y$4096,"Paldean "&amp;AA2046,"")))/LEN("Paldean "&amp;AA2046))
      &gt;0,2,1)
   ))))</f>
        <v>1</v>
      </c>
      <c r="AN2046">
        <v>0</v>
      </c>
      <c r="AO2046">
        <v>0</v>
      </c>
    </row>
    <row r="2047" spans="1:41" x14ac:dyDescent="0.25">
      <c r="A2047">
        <v>768</v>
      </c>
      <c r="B2047" t="s">
        <v>2656</v>
      </c>
      <c r="C2047" t="s">
        <v>1499</v>
      </c>
      <c r="D2047" t="s">
        <v>1490</v>
      </c>
      <c r="E2047">
        <v>75</v>
      </c>
      <c r="F2047">
        <v>125</v>
      </c>
      <c r="G2047">
        <v>140</v>
      </c>
      <c r="H2047">
        <v>60</v>
      </c>
      <c r="I2047">
        <v>90</v>
      </c>
      <c r="J2047">
        <v>40</v>
      </c>
      <c r="K2047" t="s">
        <v>2657</v>
      </c>
      <c r="L2047" t="s">
        <v>252</v>
      </c>
      <c r="M2047" t="s">
        <v>251</v>
      </c>
      <c r="N2047">
        <v>8.4499999999999993</v>
      </c>
      <c r="O2047">
        <v>9.9</v>
      </c>
      <c r="Q2047">
        <v>1</v>
      </c>
      <c r="R2047">
        <f t="shared" si="134"/>
        <v>8</v>
      </c>
      <c r="S2047">
        <f t="shared" si="135"/>
        <v>11</v>
      </c>
      <c r="T2047">
        <f t="shared" si="136"/>
        <v>19</v>
      </c>
      <c r="U2047" t="s">
        <v>1499</v>
      </c>
      <c r="V2047" t="s">
        <v>1490</v>
      </c>
      <c r="W2047" t="s">
        <v>1471</v>
      </c>
      <c r="X2047" t="s">
        <v>1512</v>
      </c>
      <c r="Z2047" t="str" cm="1">
        <f t="array" ref="Z2047">IF(ISBLANK(AK2047),_xlfn.LET(
    _xlpm.nameBeforeSlash, IF(ISNUMBER(SEARCH("/", Y2047)), LEFT(Y2047, SEARCH("/", Y2047)-1), Y2047),
    _xlpm.matchRow, IFERROR(MATCH(_xlpm.nameBeforeSlash, AA:AA, 0), ""),
    _xlpm.difference, IF(_xlpm.matchRow="", "", ABS((R2047 + S2047)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),IF(ISBLANK(Y2047),"","Hidden"))</f>
        <v/>
      </c>
      <c r="AA2047" t="s">
        <v>2656</v>
      </c>
      <c r="AC2047" t="s">
        <v>917</v>
      </c>
      <c r="AD2047" t="str">
        <f>_xlfn.XLOOKUP(AC2047,moves!A:A,moves!B:B)</f>
        <v>bug</v>
      </c>
      <c r="AE2047">
        <f>_xlfn.XLOOKUP(AC2047,moves!A:A,moves!D:D)</f>
        <v>4</v>
      </c>
      <c r="AF2047" t="str">
        <f>_xlfn.XLOOKUP(AC2047,moves!A:A,moves!E:E)</f>
        <v xml:space="preserve"> </v>
      </c>
      <c r="AG2047">
        <v>0</v>
      </c>
      <c r="AH2047">
        <v>0</v>
      </c>
      <c r="AI2047">
        <f t="shared" si="137"/>
        <v>0</v>
      </c>
      <c r="AJ2047" t="s">
        <v>525</v>
      </c>
      <c r="AL2047">
        <v>0</v>
      </c>
      <c r="AM2047" cm="1">
        <f t="array" ref="AM2047">IF(AL2047=1,1,
   IF(ISTEXT(AK2047),1,
   IF(AO2047&gt;1,AM2046,
   IF(AI2047=1,
      IF(SUMPRODUCT((LEN($Y$2:$Y$4096)-LEN(SUBSTITUTE($Y$2:$Y$4096,AA2047,"")))/LEN(AA2047))&gt;0,2,1),
      IF(
         SUMPRODUCT((LEN($Y$2:$Y$4096)-LEN(SUBSTITUTE($Y$2:$Y$4096,AA2047,"")))/LEN(AA2047))
         - SUMPRODUCT((LEN($Y$2:$Y$4096)-LEN(SUBSTITUTE($Y$2:$Y$4096,"Alolan "&amp;AA2047,"")))/LEN("Alolan "&amp;AA2047))
         - SUMPRODUCT((LEN($Y$2:$Y$4096)-LEN(SUBSTITUTE($Y$2:$Y$4096,"Galarian "&amp;AA2047,"")))/LEN("Galarian "&amp;AA2047))
         - SUMPRODUCT((LEN($Y$2:$Y$4096)-LEN(SUBSTITUTE($Y$2:$Y$4096,"Hisuian "&amp;AA2047,"")))/LEN("Hisuian "&amp;AA2047))
         - SUMPRODUCT((LEN($Y$2:$Y$4096)-LEN(SUBSTITUTE($Y$2:$Y$4096,"Paldean "&amp;AA2047,"")))/LEN("Paldean "&amp;AA2047))
      &gt;0,2,1)
   ))))</f>
        <v>2</v>
      </c>
      <c r="AN2047">
        <v>0</v>
      </c>
      <c r="AO2047">
        <v>0</v>
      </c>
    </row>
    <row r="2048" spans="1:41" x14ac:dyDescent="0.25">
      <c r="A2048" t="s">
        <v>4583</v>
      </c>
      <c r="B2048" t="s">
        <v>2656</v>
      </c>
      <c r="C2048" t="s">
        <v>1499</v>
      </c>
      <c r="D2048" t="s">
        <v>1490</v>
      </c>
      <c r="E2048">
        <v>75</v>
      </c>
      <c r="F2048">
        <v>125</v>
      </c>
      <c r="G2048">
        <v>140</v>
      </c>
      <c r="H2048">
        <v>60</v>
      </c>
      <c r="I2048">
        <v>90</v>
      </c>
      <c r="J2048">
        <v>40</v>
      </c>
      <c r="K2048" t="s">
        <v>2657</v>
      </c>
      <c r="L2048" t="s">
        <v>252</v>
      </c>
      <c r="M2048" t="s">
        <v>251</v>
      </c>
      <c r="N2048">
        <v>8.4499999999999993</v>
      </c>
      <c r="O2048">
        <v>9.9</v>
      </c>
      <c r="Q2048">
        <v>1</v>
      </c>
      <c r="R2048">
        <f t="shared" si="134"/>
        <v>8</v>
      </c>
      <c r="S2048">
        <f t="shared" si="135"/>
        <v>11</v>
      </c>
      <c r="T2048">
        <f t="shared" si="136"/>
        <v>19</v>
      </c>
      <c r="U2048" t="s">
        <v>1499</v>
      </c>
      <c r="V2048" t="s">
        <v>1490</v>
      </c>
      <c r="W2048" t="s">
        <v>1471</v>
      </c>
      <c r="X2048" t="s">
        <v>1512</v>
      </c>
      <c r="Z2048" t="str" cm="1">
        <f t="array" ref="Z2048">IF(ISBLANK(AK2048),_xlfn.LET(
    _xlpm.nameBeforeSlash, IF(ISNUMBER(SEARCH("/", Y2048)), LEFT(Y2048, SEARCH("/", Y2048)-1), Y2048),
    _xlpm.matchRow, IFERROR(MATCH(_xlpm.nameBeforeSlash, AA:AA, 0), ""),
    _xlpm.difference, IF(_xlpm.matchRow="", "", ABS((R2048 + S2048)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),IF(ISBLANK(Y2048),"","Hidden"))</f>
        <v/>
      </c>
      <c r="AA2048" t="s">
        <v>5847</v>
      </c>
      <c r="AC2048" t="s">
        <v>6762</v>
      </c>
      <c r="AD2048" t="str">
        <f>_xlfn.XLOOKUP(AC2048,moves!A:A,moves!B:B)</f>
        <v>bug</v>
      </c>
      <c r="AE2048">
        <f>_xlfn.XLOOKUP(AC2048,moves!A:A,moves!D:D)</f>
        <v>4</v>
      </c>
      <c r="AF2048" t="str">
        <f>_xlfn.XLOOKUP(AC2048,moves!A:A,moves!E:E)</f>
        <v xml:space="preserve"> </v>
      </c>
      <c r="AG2048">
        <v>0</v>
      </c>
      <c r="AH2048">
        <v>0</v>
      </c>
      <c r="AI2048">
        <f t="shared" si="137"/>
        <v>1</v>
      </c>
      <c r="AJ2048" t="s">
        <v>525</v>
      </c>
      <c r="AL2048">
        <v>0</v>
      </c>
      <c r="AM2048" cm="1">
        <f t="array" ref="AM2048">IF(AL2048=1,1,
   IF(ISTEXT(AK2048),1,
   IF(AO2048&gt;1,AM2047,
   IF(AI2048=1,
      IF(SUMPRODUCT((LEN($Y$2:$Y$4096)-LEN(SUBSTITUTE($Y$2:$Y$4096,AA2048,"")))/LEN(AA2048))&gt;0,2,1),
      IF(
         SUMPRODUCT((LEN($Y$2:$Y$4096)-LEN(SUBSTITUTE($Y$2:$Y$4096,AA2048,"")))/LEN(AA2048))
         - SUMPRODUCT((LEN($Y$2:$Y$4096)-LEN(SUBSTITUTE($Y$2:$Y$4096,"Alolan "&amp;AA2048,"")))/LEN("Alolan "&amp;AA2048))
         - SUMPRODUCT((LEN($Y$2:$Y$4096)-LEN(SUBSTITUTE($Y$2:$Y$4096,"Galarian "&amp;AA2048,"")))/LEN("Galarian "&amp;AA2048))
         - SUMPRODUCT((LEN($Y$2:$Y$4096)-LEN(SUBSTITUTE($Y$2:$Y$4096,"Hisuian "&amp;AA2048,"")))/LEN("Hisuian "&amp;AA2048))
         - SUMPRODUCT((LEN($Y$2:$Y$4096)-LEN(SUBSTITUTE($Y$2:$Y$4096,"Paldean "&amp;AA2048,"")))/LEN("Paldean "&amp;AA2048))
      &gt;0,2,1)
   ))))</f>
        <v>2</v>
      </c>
      <c r="AN2048">
        <v>0</v>
      </c>
      <c r="AO2048">
        <v>0</v>
      </c>
    </row>
    <row r="2049" spans="1:41" x14ac:dyDescent="0.25">
      <c r="A2049">
        <v>769</v>
      </c>
      <c r="B2049" t="s">
        <v>2658</v>
      </c>
      <c r="C2049" t="s">
        <v>1524</v>
      </c>
      <c r="D2049" t="s">
        <v>1472</v>
      </c>
      <c r="E2049">
        <v>55</v>
      </c>
      <c r="F2049">
        <v>55</v>
      </c>
      <c r="G2049">
        <v>80</v>
      </c>
      <c r="H2049">
        <v>70</v>
      </c>
      <c r="I2049">
        <v>45</v>
      </c>
      <c r="J2049">
        <v>15</v>
      </c>
      <c r="K2049" t="s">
        <v>2659</v>
      </c>
      <c r="L2049" t="s">
        <v>252</v>
      </c>
      <c r="M2049" t="s">
        <v>251</v>
      </c>
      <c r="N2049">
        <v>4.6500000000000004</v>
      </c>
      <c r="O2049">
        <v>5.95</v>
      </c>
      <c r="R2049">
        <f t="shared" si="134"/>
        <v>5</v>
      </c>
      <c r="S2049">
        <f t="shared" si="135"/>
        <v>6</v>
      </c>
      <c r="T2049">
        <f t="shared" si="136"/>
        <v>11</v>
      </c>
      <c r="U2049" t="s">
        <v>1524</v>
      </c>
      <c r="V2049" t="s">
        <v>1472</v>
      </c>
      <c r="W2049" t="s">
        <v>1468</v>
      </c>
      <c r="X2049" t="s">
        <v>1546</v>
      </c>
      <c r="Y2049" t="s">
        <v>2660</v>
      </c>
      <c r="Z2049" cm="1">
        <f t="array" ref="Z2049">IF(ISBLANK(AK2049),_xlfn.LET(
    _xlpm.nameBeforeSlash, IF(ISNUMBER(SEARCH("/", Y2049)), LEFT(Y2049, SEARCH("/", Y2049)-1), Y2049),
    _xlpm.matchRow, IFERROR(MATCH(_xlpm.nameBeforeSlash, AA:AA, 0), ""),
    _xlpm.difference, IF(_xlpm.matchRow="", "", ABS((R2049 + S2049)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),IF(ISBLANK(Y2049),"","Hidden"))</f>
        <v>9</v>
      </c>
      <c r="AA2049" t="s">
        <v>2658</v>
      </c>
      <c r="AC2049" t="s">
        <v>1343</v>
      </c>
      <c r="AD2049" t="str">
        <f>_xlfn.XLOOKUP(AC2049,moves!A:A,moves!B:B)</f>
        <v>rock</v>
      </c>
      <c r="AE2049">
        <f>_xlfn.XLOOKUP(AC2049,moves!A:A,moves!D:D)</f>
        <v>0</v>
      </c>
      <c r="AF2049" t="str">
        <f>_xlfn.XLOOKUP(AC2049,moves!A:A,moves!E:E)</f>
        <v>Change the weather condition to Sandstorm.</v>
      </c>
      <c r="AG2049">
        <v>0</v>
      </c>
      <c r="AH2049">
        <v>0</v>
      </c>
      <c r="AI2049">
        <f t="shared" si="137"/>
        <v>0</v>
      </c>
      <c r="AJ2049" t="s">
        <v>523</v>
      </c>
      <c r="AL2049">
        <v>0</v>
      </c>
      <c r="AM2049" cm="1">
        <f t="array" ref="AM2049">IF(AL2049=1,1,
   IF(ISTEXT(AK2049),1,
   IF(AO2049&gt;1,AM2048,
   IF(AI2049=1,
      IF(SUMPRODUCT((LEN($Y$2:$Y$4096)-LEN(SUBSTITUTE($Y$2:$Y$4096,AA2049,"")))/LEN(AA2049))&gt;0,2,1),
      IF(
         SUMPRODUCT((LEN($Y$2:$Y$4096)-LEN(SUBSTITUTE($Y$2:$Y$4096,AA2049,"")))/LEN(AA2049))
         - SUMPRODUCT((LEN($Y$2:$Y$4096)-LEN(SUBSTITUTE($Y$2:$Y$4096,"Alolan "&amp;AA2049,"")))/LEN("Alolan "&amp;AA2049))
         - SUMPRODUCT((LEN($Y$2:$Y$4096)-LEN(SUBSTITUTE($Y$2:$Y$4096,"Galarian "&amp;AA2049,"")))/LEN("Galarian "&amp;AA2049))
         - SUMPRODUCT((LEN($Y$2:$Y$4096)-LEN(SUBSTITUTE($Y$2:$Y$4096,"Hisuian "&amp;AA2049,"")))/LEN("Hisuian "&amp;AA2049))
         - SUMPRODUCT((LEN($Y$2:$Y$4096)-LEN(SUBSTITUTE($Y$2:$Y$4096,"Paldean "&amp;AA2049,"")))/LEN("Paldean "&amp;AA2049))
      &gt;0,2,1)
   ))))</f>
        <v>1</v>
      </c>
      <c r="AN2049">
        <v>0</v>
      </c>
      <c r="AO2049">
        <v>0</v>
      </c>
    </row>
    <row r="2050" spans="1:41" x14ac:dyDescent="0.25">
      <c r="A2050" t="s">
        <v>4584</v>
      </c>
      <c r="B2050" t="s">
        <v>2658</v>
      </c>
      <c r="C2050" t="s">
        <v>1524</v>
      </c>
      <c r="D2050" t="s">
        <v>1472</v>
      </c>
      <c r="E2050">
        <v>55</v>
      </c>
      <c r="F2050">
        <v>55</v>
      </c>
      <c r="G2050">
        <v>80</v>
      </c>
      <c r="H2050">
        <v>70</v>
      </c>
      <c r="I2050">
        <v>45</v>
      </c>
      <c r="J2050">
        <v>15</v>
      </c>
      <c r="K2050" t="s">
        <v>2659</v>
      </c>
      <c r="L2050" t="s">
        <v>252</v>
      </c>
      <c r="M2050" t="s">
        <v>251</v>
      </c>
      <c r="N2050">
        <v>4.6500000000000004</v>
      </c>
      <c r="O2050">
        <v>5.95</v>
      </c>
      <c r="R2050">
        <f t="shared" ref="R2050:R2113" si="138">MROUND(N2050,1)+P2050</f>
        <v>5</v>
      </c>
      <c r="S2050">
        <f t="shared" ref="S2050:S2113" si="139">MROUND(O2050,1)+Q2050</f>
        <v>6</v>
      </c>
      <c r="T2050">
        <f t="shared" si="136"/>
        <v>11</v>
      </c>
      <c r="U2050" t="s">
        <v>1524</v>
      </c>
      <c r="V2050" t="s">
        <v>1472</v>
      </c>
      <c r="W2050" t="s">
        <v>1468</v>
      </c>
      <c r="X2050" t="s">
        <v>1546</v>
      </c>
      <c r="Y2050" t="s">
        <v>5849</v>
      </c>
      <c r="Z2050" cm="1">
        <f t="array" ref="Z2050">IF(ISBLANK(AK2050),_xlfn.LET(
    _xlpm.nameBeforeSlash, IF(ISNUMBER(SEARCH("/", Y2050)), LEFT(Y2050, SEARCH("/", Y2050)-1), Y2050),
    _xlpm.matchRow, IFERROR(MATCH(_xlpm.nameBeforeSlash, AA:AA, 0), ""),
    _xlpm.difference, IF(_xlpm.matchRow="", "", ABS((R2050 + S2050)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),IF(ISBLANK(Y2050),"","Hidden"))</f>
        <v>9</v>
      </c>
      <c r="AA2050" t="s">
        <v>5850</v>
      </c>
      <c r="AC2050" t="s">
        <v>1162</v>
      </c>
      <c r="AD2050" t="str">
        <f>_xlfn.XLOOKUP(AC2050,moves!A:A,moves!B:B)</f>
        <v>grass</v>
      </c>
      <c r="AE2050">
        <f>_xlfn.XLOOKUP(AC2050,moves!A:A,moves!D:D)</f>
        <v>1</v>
      </c>
      <c r="AF2050" t="str">
        <f>_xlfn.XLOOKUP(AC2050,moves!A:A,moves!E:E)</f>
        <v>Heal equal to the damage dealt.</v>
      </c>
      <c r="AG2050">
        <v>0</v>
      </c>
      <c r="AH2050">
        <v>0</v>
      </c>
      <c r="AI2050">
        <f t="shared" si="137"/>
        <v>1</v>
      </c>
      <c r="AJ2050" t="s">
        <v>523</v>
      </c>
      <c r="AL2050">
        <v>0</v>
      </c>
      <c r="AM2050" cm="1">
        <f t="array" ref="AM2050">IF(AL2050=1,1,
   IF(ISTEXT(AK2050),1,
   IF(AO2050&gt;1,AM2049,
   IF(AI2050=1,
      IF(SUMPRODUCT((LEN($Y$2:$Y$4096)-LEN(SUBSTITUTE($Y$2:$Y$4096,AA2050,"")))/LEN(AA2050))&gt;0,2,1),
      IF(
         SUMPRODUCT((LEN($Y$2:$Y$4096)-LEN(SUBSTITUTE($Y$2:$Y$4096,AA2050,"")))/LEN(AA2050))
         - SUMPRODUCT((LEN($Y$2:$Y$4096)-LEN(SUBSTITUTE($Y$2:$Y$4096,"Alolan "&amp;AA2050,"")))/LEN("Alolan "&amp;AA2050))
         - SUMPRODUCT((LEN($Y$2:$Y$4096)-LEN(SUBSTITUTE($Y$2:$Y$4096,"Galarian "&amp;AA2050,"")))/LEN("Galarian "&amp;AA2050))
         - SUMPRODUCT((LEN($Y$2:$Y$4096)-LEN(SUBSTITUTE($Y$2:$Y$4096,"Hisuian "&amp;AA2050,"")))/LEN("Hisuian "&amp;AA2050))
         - SUMPRODUCT((LEN($Y$2:$Y$4096)-LEN(SUBSTITUTE($Y$2:$Y$4096,"Paldean "&amp;AA2050,"")))/LEN("Paldean "&amp;AA2050))
      &gt;0,2,1)
   ))))</f>
        <v>1</v>
      </c>
      <c r="AN2050">
        <v>0</v>
      </c>
      <c r="AO2050">
        <v>0</v>
      </c>
    </row>
    <row r="2051" spans="1:41" x14ac:dyDescent="0.25">
      <c r="A2051">
        <v>770</v>
      </c>
      <c r="B2051" t="s">
        <v>2660</v>
      </c>
      <c r="C2051" t="s">
        <v>1524</v>
      </c>
      <c r="D2051" t="s">
        <v>1472</v>
      </c>
      <c r="E2051">
        <v>85</v>
      </c>
      <c r="F2051">
        <v>75</v>
      </c>
      <c r="G2051">
        <v>110</v>
      </c>
      <c r="H2051">
        <v>100</v>
      </c>
      <c r="I2051">
        <v>75</v>
      </c>
      <c r="J2051">
        <v>35</v>
      </c>
      <c r="K2051" t="s">
        <v>2661</v>
      </c>
      <c r="L2051" t="s">
        <v>252</v>
      </c>
      <c r="M2051" t="s">
        <v>251</v>
      </c>
      <c r="N2051">
        <v>7.15</v>
      </c>
      <c r="O2051">
        <v>8.9499999999999993</v>
      </c>
      <c r="R2051">
        <f t="shared" si="138"/>
        <v>7</v>
      </c>
      <c r="S2051">
        <f t="shared" si="139"/>
        <v>9</v>
      </c>
      <c r="T2051">
        <f t="shared" si="136"/>
        <v>16</v>
      </c>
      <c r="U2051" t="s">
        <v>1524</v>
      </c>
      <c r="V2051" t="s">
        <v>1472</v>
      </c>
      <c r="W2051" t="s">
        <v>1468</v>
      </c>
      <c r="X2051" t="s">
        <v>1546</v>
      </c>
      <c r="Z2051" t="str" cm="1">
        <f t="array" ref="Z2051">IF(ISBLANK(AK2051),_xlfn.LET(
    _xlpm.nameBeforeSlash, IF(ISNUMBER(SEARCH("/", Y2051)), LEFT(Y2051, SEARCH("/", Y2051)-1), Y2051),
    _xlpm.matchRow, IFERROR(MATCH(_xlpm.nameBeforeSlash, AA:AA, 0), ""),
    _xlpm.difference, IF(_xlpm.matchRow="", "", ABS((R2051 + S2051)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),IF(ISBLANK(Y2051),"","Hidden"))</f>
        <v/>
      </c>
      <c r="AA2051" t="s">
        <v>2660</v>
      </c>
      <c r="AC2051" t="s">
        <v>1185</v>
      </c>
      <c r="AD2051" t="str">
        <f>_xlfn.XLOOKUP(AC2051,moves!A:A,moves!B:B)</f>
        <v>ground</v>
      </c>
      <c r="AE2051">
        <f>_xlfn.XLOOKUP(AC2051,moves!A:A,moves!D:D)</f>
        <v>3</v>
      </c>
      <c r="AF2051" t="str">
        <f>_xlfn.XLOOKUP(AC2051,moves!A:A,moves!E:E)</f>
        <v>If any status symbols are rolled: Inflict the Burned status on the target</v>
      </c>
      <c r="AG2051">
        <v>0</v>
      </c>
      <c r="AH2051">
        <v>0</v>
      </c>
      <c r="AI2051">
        <f t="shared" si="137"/>
        <v>0</v>
      </c>
      <c r="AJ2051" t="s">
        <v>524</v>
      </c>
      <c r="AL2051">
        <v>0</v>
      </c>
      <c r="AM2051" cm="1">
        <f t="array" ref="AM2051">IF(AL2051=1,1,
   IF(ISTEXT(AK2051),1,
   IF(AO2051&gt;1,AM2050,
   IF(AI2051=1,
      IF(SUMPRODUCT((LEN($Y$2:$Y$4096)-LEN(SUBSTITUTE($Y$2:$Y$4096,AA2051,"")))/LEN(AA2051))&gt;0,2,1),
      IF(
         SUMPRODUCT((LEN($Y$2:$Y$4096)-LEN(SUBSTITUTE($Y$2:$Y$4096,AA2051,"")))/LEN(AA2051))
         - SUMPRODUCT((LEN($Y$2:$Y$4096)-LEN(SUBSTITUTE($Y$2:$Y$4096,"Alolan "&amp;AA2051,"")))/LEN("Alolan "&amp;AA2051))
         - SUMPRODUCT((LEN($Y$2:$Y$4096)-LEN(SUBSTITUTE($Y$2:$Y$4096,"Galarian "&amp;AA2051,"")))/LEN("Galarian "&amp;AA2051))
         - SUMPRODUCT((LEN($Y$2:$Y$4096)-LEN(SUBSTITUTE($Y$2:$Y$4096,"Hisuian "&amp;AA2051,"")))/LEN("Hisuian "&amp;AA2051))
         - SUMPRODUCT((LEN($Y$2:$Y$4096)-LEN(SUBSTITUTE($Y$2:$Y$4096,"Paldean "&amp;AA2051,"")))/LEN("Paldean "&amp;AA2051))
      &gt;0,2,1)
   ))))</f>
        <v>2</v>
      </c>
      <c r="AN2051">
        <v>0</v>
      </c>
      <c r="AO2051">
        <v>0</v>
      </c>
    </row>
    <row r="2052" spans="1:41" x14ac:dyDescent="0.25">
      <c r="A2052" t="s">
        <v>4585</v>
      </c>
      <c r="B2052" t="s">
        <v>2660</v>
      </c>
      <c r="C2052" t="s">
        <v>1524</v>
      </c>
      <c r="D2052" t="s">
        <v>1472</v>
      </c>
      <c r="E2052">
        <v>85</v>
      </c>
      <c r="F2052">
        <v>75</v>
      </c>
      <c r="G2052">
        <v>110</v>
      </c>
      <c r="H2052">
        <v>100</v>
      </c>
      <c r="I2052">
        <v>75</v>
      </c>
      <c r="J2052">
        <v>35</v>
      </c>
      <c r="K2052" t="s">
        <v>2661</v>
      </c>
      <c r="L2052" t="s">
        <v>252</v>
      </c>
      <c r="M2052" t="s">
        <v>251</v>
      </c>
      <c r="N2052">
        <v>7.15</v>
      </c>
      <c r="O2052">
        <v>8.9499999999999993</v>
      </c>
      <c r="R2052">
        <f t="shared" si="138"/>
        <v>7</v>
      </c>
      <c r="S2052">
        <f t="shared" si="139"/>
        <v>9</v>
      </c>
      <c r="T2052">
        <f t="shared" si="136"/>
        <v>16</v>
      </c>
      <c r="U2052" t="s">
        <v>1524</v>
      </c>
      <c r="V2052" t="s">
        <v>1472</v>
      </c>
      <c r="W2052" t="s">
        <v>1468</v>
      </c>
      <c r="X2052" t="s">
        <v>1546</v>
      </c>
      <c r="Z2052" t="str" cm="1">
        <f t="array" ref="Z2052">IF(ISBLANK(AK2052),_xlfn.LET(
    _xlpm.nameBeforeSlash, IF(ISNUMBER(SEARCH("/", Y2052)), LEFT(Y2052, SEARCH("/", Y2052)-1), Y2052),
    _xlpm.matchRow, IFERROR(MATCH(_xlpm.nameBeforeSlash, AA:AA, 0), ""),
    _xlpm.difference, IF(_xlpm.matchRow="", "", ABS((R2052 + S2052)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),IF(ISBLANK(Y2052),"","Hidden"))</f>
        <v/>
      </c>
      <c r="AA2052" t="s">
        <v>5849</v>
      </c>
      <c r="AC2052" t="s">
        <v>6763</v>
      </c>
      <c r="AD2052" t="str">
        <f>_xlfn.XLOOKUP(AC2052,moves!A:A,moves!B:B)</f>
        <v>ghost</v>
      </c>
      <c r="AE2052">
        <f>_xlfn.XLOOKUP(AC2052,moves!A:A,moves!D:D)</f>
        <v>0</v>
      </c>
      <c r="AF2052" t="str">
        <f>_xlfn.XLOOKUP(AC2052,moves!A:A,moves!E:E)</f>
        <v>The target takes damage until they have 9 HP remaining.</v>
      </c>
      <c r="AG2052">
        <v>0</v>
      </c>
      <c r="AH2052">
        <v>0</v>
      </c>
      <c r="AI2052">
        <f t="shared" si="137"/>
        <v>1</v>
      </c>
      <c r="AJ2052" t="s">
        <v>524</v>
      </c>
      <c r="AL2052">
        <v>0</v>
      </c>
      <c r="AM2052" cm="1">
        <f t="array" ref="AM2052">IF(AL2052=1,1,
   IF(ISTEXT(AK2052),1,
   IF(AO2052&gt;1,AM2051,
   IF(AI2052=1,
      IF(SUMPRODUCT((LEN($Y$2:$Y$4096)-LEN(SUBSTITUTE($Y$2:$Y$4096,AA2052,"")))/LEN(AA2052))&gt;0,2,1),
      IF(
         SUMPRODUCT((LEN($Y$2:$Y$4096)-LEN(SUBSTITUTE($Y$2:$Y$4096,AA2052,"")))/LEN(AA2052))
         - SUMPRODUCT((LEN($Y$2:$Y$4096)-LEN(SUBSTITUTE($Y$2:$Y$4096,"Alolan "&amp;AA2052,"")))/LEN("Alolan "&amp;AA2052))
         - SUMPRODUCT((LEN($Y$2:$Y$4096)-LEN(SUBSTITUTE($Y$2:$Y$4096,"Galarian "&amp;AA2052,"")))/LEN("Galarian "&amp;AA2052))
         - SUMPRODUCT((LEN($Y$2:$Y$4096)-LEN(SUBSTITUTE($Y$2:$Y$4096,"Hisuian "&amp;AA2052,"")))/LEN("Hisuian "&amp;AA2052))
         - SUMPRODUCT((LEN($Y$2:$Y$4096)-LEN(SUBSTITUTE($Y$2:$Y$4096,"Paldean "&amp;AA2052,"")))/LEN("Paldean "&amp;AA2052))
      &gt;0,2,1)
   ))))</f>
        <v>2</v>
      </c>
      <c r="AN2052">
        <v>0</v>
      </c>
      <c r="AO2052">
        <v>0</v>
      </c>
    </row>
    <row r="2053" spans="1:41" x14ac:dyDescent="0.25">
      <c r="A2053">
        <v>771</v>
      </c>
      <c r="B2053" t="s">
        <v>2662</v>
      </c>
      <c r="C2053" t="s">
        <v>1490</v>
      </c>
      <c r="D2053"/>
      <c r="E2053">
        <v>55</v>
      </c>
      <c r="F2053">
        <v>60</v>
      </c>
      <c r="G2053">
        <v>130</v>
      </c>
      <c r="H2053">
        <v>30</v>
      </c>
      <c r="I2053">
        <v>130</v>
      </c>
      <c r="J2053">
        <v>5</v>
      </c>
      <c r="K2053" t="s">
        <v>2663</v>
      </c>
      <c r="L2053" t="s">
        <v>252</v>
      </c>
      <c r="M2053" t="s">
        <v>248</v>
      </c>
      <c r="N2053">
        <v>3.5</v>
      </c>
      <c r="O2053">
        <v>10</v>
      </c>
      <c r="R2053">
        <f t="shared" si="138"/>
        <v>4</v>
      </c>
      <c r="S2053">
        <f t="shared" si="139"/>
        <v>10</v>
      </c>
      <c r="T2053">
        <f t="shared" si="136"/>
        <v>14</v>
      </c>
      <c r="U2053" t="s">
        <v>1490</v>
      </c>
      <c r="V2053" t="s">
        <v>1469</v>
      </c>
      <c r="W2053" t="s">
        <v>1471</v>
      </c>
      <c r="X2053" t="s">
        <v>1512</v>
      </c>
      <c r="Z2053" t="str" cm="1">
        <f t="array" ref="Z2053">IF(ISBLANK(AK2053),_xlfn.LET(
    _xlpm.nameBeforeSlash, IF(ISNUMBER(SEARCH("/", Y2053)), LEFT(Y2053, SEARCH("/", Y2053)-1), Y2053),
    _xlpm.matchRow, IFERROR(MATCH(_xlpm.nameBeforeSlash, AA:AA, 0), ""),
    _xlpm.difference, IF(_xlpm.matchRow="", "", ABS((R2053 + S2053)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),IF(ISBLANK(Y2053),"","Hidden"))</f>
        <v/>
      </c>
      <c r="AA2053" t="s">
        <v>2662</v>
      </c>
      <c r="AC2053" t="s">
        <v>1305</v>
      </c>
      <c r="AD2053" t="str">
        <f>_xlfn.XLOOKUP(AC2053,moves!A:A,moves!B:B)</f>
        <v>poison</v>
      </c>
      <c r="AE2053" t="str">
        <f>_xlfn.XLOOKUP(AC2053,moves!A:A,moves!D:D)</f>
        <v>-</v>
      </c>
      <c r="AF2053" t="str">
        <f>_xlfn.XLOOKUP(AC2053,moves!A:A,moves!E:E)</f>
        <v>If the target has any status conditions: Remove one status condition from the target and Heal 3.</v>
      </c>
      <c r="AG2053">
        <v>0</v>
      </c>
      <c r="AH2053">
        <v>0</v>
      </c>
      <c r="AI2053">
        <f t="shared" si="137"/>
        <v>0</v>
      </c>
      <c r="AJ2053" t="s">
        <v>524</v>
      </c>
      <c r="AL2053">
        <v>0</v>
      </c>
      <c r="AM2053" cm="1">
        <f t="array" ref="AM2053">IF(AL2053=1,1,
   IF(ISTEXT(AK2053),1,
   IF(AO2053&gt;1,AM2052,
   IF(AI2053=1,
      IF(SUMPRODUCT((LEN($Y$2:$Y$4096)-LEN(SUBSTITUTE($Y$2:$Y$4096,AA2053,"")))/LEN(AA2053))&gt;0,2,1),
      IF(
         SUMPRODUCT((LEN($Y$2:$Y$4096)-LEN(SUBSTITUTE($Y$2:$Y$4096,AA2053,"")))/LEN(AA2053))
         - SUMPRODUCT((LEN($Y$2:$Y$4096)-LEN(SUBSTITUTE($Y$2:$Y$4096,"Alolan "&amp;AA2053,"")))/LEN("Alolan "&amp;AA2053))
         - SUMPRODUCT((LEN($Y$2:$Y$4096)-LEN(SUBSTITUTE($Y$2:$Y$4096,"Galarian "&amp;AA2053,"")))/LEN("Galarian "&amp;AA2053))
         - SUMPRODUCT((LEN($Y$2:$Y$4096)-LEN(SUBSTITUTE($Y$2:$Y$4096,"Hisuian "&amp;AA2053,"")))/LEN("Hisuian "&amp;AA2053))
         - SUMPRODUCT((LEN($Y$2:$Y$4096)-LEN(SUBSTITUTE($Y$2:$Y$4096,"Paldean "&amp;AA2053,"")))/LEN("Paldean "&amp;AA2053))
      &gt;0,2,1)
   ))))</f>
        <v>1</v>
      </c>
      <c r="AN2053">
        <v>0</v>
      </c>
      <c r="AO2053">
        <v>0</v>
      </c>
    </row>
    <row r="2054" spans="1:41" x14ac:dyDescent="0.25">
      <c r="A2054" t="s">
        <v>4586</v>
      </c>
      <c r="B2054" t="s">
        <v>2662</v>
      </c>
      <c r="C2054" t="s">
        <v>1490</v>
      </c>
      <c r="D2054"/>
      <c r="E2054">
        <v>55</v>
      </c>
      <c r="F2054">
        <v>60</v>
      </c>
      <c r="G2054">
        <v>130</v>
      </c>
      <c r="H2054">
        <v>30</v>
      </c>
      <c r="I2054">
        <v>130</v>
      </c>
      <c r="J2054">
        <v>5</v>
      </c>
      <c r="K2054" t="s">
        <v>2663</v>
      </c>
      <c r="L2054" t="s">
        <v>252</v>
      </c>
      <c r="M2054" t="s">
        <v>248</v>
      </c>
      <c r="N2054">
        <v>3.5</v>
      </c>
      <c r="O2054">
        <v>10</v>
      </c>
      <c r="R2054">
        <f t="shared" si="138"/>
        <v>4</v>
      </c>
      <c r="S2054">
        <f t="shared" si="139"/>
        <v>10</v>
      </c>
      <c r="T2054">
        <f t="shared" si="136"/>
        <v>14</v>
      </c>
      <c r="U2054" t="s">
        <v>1490</v>
      </c>
      <c r="V2054" t="s">
        <v>1469</v>
      </c>
      <c r="W2054" t="s">
        <v>1471</v>
      </c>
      <c r="X2054" t="s">
        <v>1512</v>
      </c>
      <c r="Z2054" t="str" cm="1">
        <f t="array" ref="Z2054">IF(ISBLANK(AK2054),_xlfn.LET(
    _xlpm.nameBeforeSlash, IF(ISNUMBER(SEARCH("/", Y2054)), LEFT(Y2054, SEARCH("/", Y2054)-1), Y2054),
    _xlpm.matchRow, IFERROR(MATCH(_xlpm.nameBeforeSlash, AA:AA, 0), ""),
    _xlpm.difference, IF(_xlpm.matchRow="", "", ABS((R2054 + S2054)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),IF(ISBLANK(Y2054),"","Hidden"))</f>
        <v/>
      </c>
      <c r="AA2054" t="s">
        <v>5851</v>
      </c>
      <c r="AC2054" t="s">
        <v>522</v>
      </c>
      <c r="AD2054" t="str">
        <f>_xlfn.XLOOKUP(AC2054,moves!A:A,moves!B:B)</f>
        <v>dark</v>
      </c>
      <c r="AE2054">
        <f>_xlfn.XLOOKUP(AC2054,moves!A:A,moves!D:D)</f>
        <v>0</v>
      </c>
      <c r="AF2054" t="str">
        <f>_xlfn.XLOOKUP(AC2054,moves!A:A,moves!E:E)</f>
        <v>Increase the target's battle fatigue to 5. The user takes 4 damage.</v>
      </c>
      <c r="AG2054">
        <v>0</v>
      </c>
      <c r="AH2054">
        <v>0</v>
      </c>
      <c r="AI2054">
        <f t="shared" si="137"/>
        <v>1</v>
      </c>
      <c r="AJ2054" t="s">
        <v>524</v>
      </c>
      <c r="AL2054">
        <v>0</v>
      </c>
      <c r="AM2054" cm="1">
        <f t="array" ref="AM2054">IF(AL2054=1,1,
   IF(ISTEXT(AK2054),1,
   IF(AO2054&gt;1,AM2053,
   IF(AI2054=1,
      IF(SUMPRODUCT((LEN($Y$2:$Y$4096)-LEN(SUBSTITUTE($Y$2:$Y$4096,AA2054,"")))/LEN(AA2054))&gt;0,2,1),
      IF(
         SUMPRODUCT((LEN($Y$2:$Y$4096)-LEN(SUBSTITUTE($Y$2:$Y$4096,AA2054,"")))/LEN(AA2054))
         - SUMPRODUCT((LEN($Y$2:$Y$4096)-LEN(SUBSTITUTE($Y$2:$Y$4096,"Alolan "&amp;AA2054,"")))/LEN("Alolan "&amp;AA2054))
         - SUMPRODUCT((LEN($Y$2:$Y$4096)-LEN(SUBSTITUTE($Y$2:$Y$4096,"Galarian "&amp;AA2054,"")))/LEN("Galarian "&amp;AA2054))
         - SUMPRODUCT((LEN($Y$2:$Y$4096)-LEN(SUBSTITUTE($Y$2:$Y$4096,"Hisuian "&amp;AA2054,"")))/LEN("Hisuian "&amp;AA2054))
         - SUMPRODUCT((LEN($Y$2:$Y$4096)-LEN(SUBSTITUTE($Y$2:$Y$4096,"Paldean "&amp;AA2054,"")))/LEN("Paldean "&amp;AA2054))
      &gt;0,2,1)
   ))))</f>
        <v>1</v>
      </c>
      <c r="AN2054">
        <v>0</v>
      </c>
      <c r="AO2054">
        <v>0</v>
      </c>
    </row>
    <row r="2055" spans="1:41" x14ac:dyDescent="0.25">
      <c r="A2055">
        <v>772</v>
      </c>
      <c r="B2055" t="s">
        <v>2664</v>
      </c>
      <c r="C2055" t="s">
        <v>1512</v>
      </c>
      <c r="D2055"/>
      <c r="E2055">
        <v>95</v>
      </c>
      <c r="F2055">
        <v>95</v>
      </c>
      <c r="G2055">
        <v>95</v>
      </c>
      <c r="H2055">
        <v>95</v>
      </c>
      <c r="I2055">
        <v>95</v>
      </c>
      <c r="J2055">
        <v>59</v>
      </c>
      <c r="K2055" t="s">
        <v>696</v>
      </c>
      <c r="L2055" t="s">
        <v>262</v>
      </c>
      <c r="M2055" t="s">
        <v>483</v>
      </c>
      <c r="N2055">
        <v>8.0599999999999987</v>
      </c>
      <c r="O2055">
        <v>9.5</v>
      </c>
      <c r="R2055">
        <f t="shared" si="138"/>
        <v>8</v>
      </c>
      <c r="S2055">
        <f t="shared" si="139"/>
        <v>10</v>
      </c>
      <c r="T2055">
        <f t="shared" si="136"/>
        <v>18</v>
      </c>
      <c r="U2055" t="s">
        <v>1512</v>
      </c>
      <c r="V2055" t="s">
        <v>1481</v>
      </c>
      <c r="W2055" t="s">
        <v>1514</v>
      </c>
      <c r="X2055" t="s">
        <v>1209</v>
      </c>
      <c r="Y2055" t="s">
        <v>697</v>
      </c>
      <c r="Z2055" t="s">
        <v>8945</v>
      </c>
      <c r="AA2055" t="s">
        <v>2664</v>
      </c>
      <c r="AC2055" t="s">
        <v>465</v>
      </c>
      <c r="AD2055" t="str">
        <f>_xlfn.XLOOKUP(AC2055,moves!A:A,moves!B:B)</f>
        <v>normal</v>
      </c>
      <c r="AE2055">
        <f>_xlfn.XLOOKUP(AC2055,moves!A:A,moves!D:D)</f>
        <v>4</v>
      </c>
      <c r="AF2055" t="str">
        <f>_xlfn.XLOOKUP(AC2055,moves!A:A,moves!E:E)</f>
        <v>If any status symbols are rolled: Roll a status dice and inflict the result on the target.</v>
      </c>
      <c r="AG2055">
        <v>0</v>
      </c>
      <c r="AH2055">
        <v>1</v>
      </c>
      <c r="AI2055">
        <f t="shared" si="137"/>
        <v>0</v>
      </c>
      <c r="AJ2055" t="s">
        <v>867</v>
      </c>
      <c r="AL2055">
        <v>0</v>
      </c>
      <c r="AM2055" cm="1">
        <f t="array" ref="AM2055">IF(AL2055=1,1,
   IF(ISTEXT(AK2055),1,
   IF(AO2055&gt;1,AM2054,
   IF(AI2055=1,
      IF(SUMPRODUCT((LEN($Y$2:$Y$4096)-LEN(SUBSTITUTE($Y$2:$Y$4096,AA2055,"")))/LEN(AA2055))&gt;0,2,1),
      IF(
         SUMPRODUCT((LEN($Y$2:$Y$4096)-LEN(SUBSTITUTE($Y$2:$Y$4096,AA2055,"")))/LEN(AA2055))
         - SUMPRODUCT((LEN($Y$2:$Y$4096)-LEN(SUBSTITUTE($Y$2:$Y$4096,"Alolan "&amp;AA2055,"")))/LEN("Alolan "&amp;AA2055))
         - SUMPRODUCT((LEN($Y$2:$Y$4096)-LEN(SUBSTITUTE($Y$2:$Y$4096,"Galarian "&amp;AA2055,"")))/LEN("Galarian "&amp;AA2055))
         - SUMPRODUCT((LEN($Y$2:$Y$4096)-LEN(SUBSTITUTE($Y$2:$Y$4096,"Hisuian "&amp;AA2055,"")))/LEN("Hisuian "&amp;AA2055))
         - SUMPRODUCT((LEN($Y$2:$Y$4096)-LEN(SUBSTITUTE($Y$2:$Y$4096,"Paldean "&amp;AA2055,"")))/LEN("Paldean "&amp;AA2055))
      &gt;0,2,1)
   ))))</f>
        <v>1</v>
      </c>
      <c r="AN2055">
        <v>0</v>
      </c>
      <c r="AO2055">
        <v>0</v>
      </c>
    </row>
    <row r="2056" spans="1:41" x14ac:dyDescent="0.25">
      <c r="A2056" t="s">
        <v>4587</v>
      </c>
      <c r="B2056" t="s">
        <v>2664</v>
      </c>
      <c r="C2056" t="s">
        <v>1512</v>
      </c>
      <c r="D2056"/>
      <c r="E2056">
        <v>95</v>
      </c>
      <c r="F2056">
        <v>95</v>
      </c>
      <c r="G2056">
        <v>95</v>
      </c>
      <c r="H2056">
        <v>95</v>
      </c>
      <c r="I2056">
        <v>95</v>
      </c>
      <c r="J2056">
        <v>59</v>
      </c>
      <c r="K2056" t="s">
        <v>696</v>
      </c>
      <c r="L2056" t="s">
        <v>262</v>
      </c>
      <c r="M2056" t="s">
        <v>483</v>
      </c>
      <c r="N2056">
        <v>8.0599999999999987</v>
      </c>
      <c r="O2056">
        <v>9.5</v>
      </c>
      <c r="R2056">
        <f t="shared" si="138"/>
        <v>8</v>
      </c>
      <c r="S2056">
        <f t="shared" si="139"/>
        <v>10</v>
      </c>
      <c r="T2056">
        <f t="shared" si="136"/>
        <v>18</v>
      </c>
      <c r="U2056" t="s">
        <v>1512</v>
      </c>
      <c r="V2056" t="s">
        <v>1481</v>
      </c>
      <c r="W2056" t="s">
        <v>1514</v>
      </c>
      <c r="X2056" t="s">
        <v>1209</v>
      </c>
      <c r="Y2056" t="s">
        <v>5852</v>
      </c>
      <c r="Z2056" t="s">
        <v>8945</v>
      </c>
      <c r="AA2056" t="s">
        <v>5853</v>
      </c>
      <c r="AC2056" t="s">
        <v>1364</v>
      </c>
      <c r="AD2056" t="str">
        <f>_xlfn.XLOOKUP(AC2056,moves!A:A,moves!B:B)</f>
        <v>steel</v>
      </c>
      <c r="AE2056">
        <f>_xlfn.XLOOKUP(AC2056,moves!A:A,moves!D:D)</f>
        <v>4</v>
      </c>
      <c r="AF2056" t="str">
        <f>_xlfn.XLOOKUP(AC2056,moves!A:A,moves!E:E)</f>
        <v>If 2 or more status symbols are rolled: The target skips their turn this round and the user's battle fatigue increases by 1 extra. This move cannot be used if the user has 5 fatigue.</v>
      </c>
      <c r="AG2056">
        <v>0</v>
      </c>
      <c r="AH2056">
        <v>1</v>
      </c>
      <c r="AI2056">
        <f t="shared" si="137"/>
        <v>1</v>
      </c>
      <c r="AJ2056" t="s">
        <v>867</v>
      </c>
      <c r="AL2056">
        <v>0</v>
      </c>
      <c r="AM2056" cm="1">
        <f t="array" ref="AM2056">IF(AL2056=1,1,
   IF(ISTEXT(AK2056),1,
   IF(AO2056&gt;1,AM2055,
   IF(AI2056=1,
      IF(SUMPRODUCT((LEN($Y$2:$Y$4096)-LEN(SUBSTITUTE($Y$2:$Y$4096,AA2056,"")))/LEN(AA2056))&gt;0,2,1),
      IF(
         SUMPRODUCT((LEN($Y$2:$Y$4096)-LEN(SUBSTITUTE($Y$2:$Y$4096,AA2056,"")))/LEN(AA2056))
         - SUMPRODUCT((LEN($Y$2:$Y$4096)-LEN(SUBSTITUTE($Y$2:$Y$4096,"Alolan "&amp;AA2056,"")))/LEN("Alolan "&amp;AA2056))
         - SUMPRODUCT((LEN($Y$2:$Y$4096)-LEN(SUBSTITUTE($Y$2:$Y$4096,"Galarian "&amp;AA2056,"")))/LEN("Galarian "&amp;AA2056))
         - SUMPRODUCT((LEN($Y$2:$Y$4096)-LEN(SUBSTITUTE($Y$2:$Y$4096,"Hisuian "&amp;AA2056,"")))/LEN("Hisuian "&amp;AA2056))
         - SUMPRODUCT((LEN($Y$2:$Y$4096)-LEN(SUBSTITUTE($Y$2:$Y$4096,"Paldean "&amp;AA2056,"")))/LEN("Paldean "&amp;AA2056))
      &gt;0,2,1)
   ))))</f>
        <v>1</v>
      </c>
      <c r="AN2056">
        <v>0</v>
      </c>
      <c r="AO2056">
        <v>0</v>
      </c>
    </row>
    <row r="2057" spans="1:41" x14ac:dyDescent="0.25">
      <c r="A2057">
        <v>773</v>
      </c>
      <c r="B2057" t="s">
        <v>697</v>
      </c>
      <c r="C2057" t="s">
        <v>1512</v>
      </c>
      <c r="D2057"/>
      <c r="E2057">
        <v>95</v>
      </c>
      <c r="F2057">
        <v>95</v>
      </c>
      <c r="G2057">
        <v>95</v>
      </c>
      <c r="H2057">
        <v>95</v>
      </c>
      <c r="I2057">
        <v>95</v>
      </c>
      <c r="J2057">
        <v>95</v>
      </c>
      <c r="K2057" t="s">
        <v>696</v>
      </c>
      <c r="L2057" t="s">
        <v>262</v>
      </c>
      <c r="M2057" t="s">
        <v>483</v>
      </c>
      <c r="N2057">
        <v>9.5</v>
      </c>
      <c r="O2057">
        <v>9.5</v>
      </c>
      <c r="P2057">
        <v>2</v>
      </c>
      <c r="Q2057">
        <v>2</v>
      </c>
      <c r="R2057">
        <f t="shared" si="138"/>
        <v>12</v>
      </c>
      <c r="S2057">
        <f t="shared" si="139"/>
        <v>12</v>
      </c>
      <c r="T2057">
        <f t="shared" si="136"/>
        <v>24</v>
      </c>
      <c r="U2057" t="s">
        <v>1512</v>
      </c>
      <c r="V2057" t="s">
        <v>1481</v>
      </c>
      <c r="W2057" t="s">
        <v>1514</v>
      </c>
      <c r="X2057" t="s">
        <v>1209</v>
      </c>
      <c r="Z2057" t="str" cm="1">
        <f t="array" ref="Z2057">IF(ISBLANK(AK2057),_xlfn.LET(
    _xlpm.nameBeforeSlash, IF(ISNUMBER(SEARCH("/", Y2057)), LEFT(Y2057, SEARCH("/", Y2057)-1), Y2057),
    _xlpm.matchRow, IFERROR(MATCH(_xlpm.nameBeforeSlash, AA:AA, 0), ""),
    _xlpm.difference, IF(_xlpm.matchRow="", "", ABS((R2057 + S2057)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),IF(ISBLANK(Y2057),"","Hidden"))</f>
        <v/>
      </c>
      <c r="AA2057" t="s">
        <v>697</v>
      </c>
      <c r="AC2057" t="s">
        <v>698</v>
      </c>
      <c r="AD2057" t="str">
        <f>_xlfn.XLOOKUP(AC2057,moves!A:A,moves!B:B)</f>
        <v>typeless</v>
      </c>
      <c r="AE2057">
        <f>_xlfn.XLOOKUP(AC2057,moves!A:A,moves!D:D)</f>
        <v>4</v>
      </c>
      <c r="AF2057" t="str">
        <f>_xlfn.XLOOKUP(AC2057,moves!A:A,moves!E:E)</f>
        <v>Choose any type, this attack becomes the chosen type.</v>
      </c>
      <c r="AG2057">
        <v>0</v>
      </c>
      <c r="AH2057">
        <v>1</v>
      </c>
      <c r="AI2057">
        <f t="shared" si="137"/>
        <v>0</v>
      </c>
      <c r="AJ2057" t="s">
        <v>867</v>
      </c>
      <c r="AL2057">
        <v>1</v>
      </c>
      <c r="AM2057" cm="1">
        <f t="array" ref="AM2057">IF(AL2057=1,1,
   IF(ISTEXT(AK2057),1,
   IF(AO2057&gt;1,AM2056,
   IF(AI2057=1,
      IF(SUMPRODUCT((LEN($Y$2:$Y$4096)-LEN(SUBSTITUTE($Y$2:$Y$4096,AA2057,"")))/LEN(AA2057))&gt;0,2,1),
      IF(
         SUMPRODUCT((LEN($Y$2:$Y$4096)-LEN(SUBSTITUTE($Y$2:$Y$4096,AA2057,"")))/LEN(AA2057))
         - SUMPRODUCT((LEN($Y$2:$Y$4096)-LEN(SUBSTITUTE($Y$2:$Y$4096,"Alolan "&amp;AA2057,"")))/LEN("Alolan "&amp;AA2057))
         - SUMPRODUCT((LEN($Y$2:$Y$4096)-LEN(SUBSTITUTE($Y$2:$Y$4096,"Galarian "&amp;AA2057,"")))/LEN("Galarian "&amp;AA2057))
         - SUMPRODUCT((LEN($Y$2:$Y$4096)-LEN(SUBSTITUTE($Y$2:$Y$4096,"Hisuian "&amp;AA2057,"")))/LEN("Hisuian "&amp;AA2057))
         - SUMPRODUCT((LEN($Y$2:$Y$4096)-LEN(SUBSTITUTE($Y$2:$Y$4096,"Paldean "&amp;AA2057,"")))/LEN("Paldean "&amp;AA2057))
      &gt;0,2,1)
   ))))</f>
        <v>1</v>
      </c>
      <c r="AN2057">
        <v>0</v>
      </c>
      <c r="AO2057">
        <v>0</v>
      </c>
    </row>
    <row r="2058" spans="1:41" x14ac:dyDescent="0.25">
      <c r="A2058" t="s">
        <v>4588</v>
      </c>
      <c r="B2058" t="s">
        <v>697</v>
      </c>
      <c r="C2058" t="s">
        <v>1512</v>
      </c>
      <c r="D2058"/>
      <c r="E2058">
        <v>95</v>
      </c>
      <c r="F2058">
        <v>95</v>
      </c>
      <c r="G2058">
        <v>95</v>
      </c>
      <c r="H2058">
        <v>95</v>
      </c>
      <c r="I2058">
        <v>95</v>
      </c>
      <c r="J2058">
        <v>95</v>
      </c>
      <c r="K2058" t="s">
        <v>696</v>
      </c>
      <c r="L2058" t="s">
        <v>262</v>
      </c>
      <c r="M2058" t="s">
        <v>483</v>
      </c>
      <c r="N2058">
        <v>9.5</v>
      </c>
      <c r="O2058">
        <v>9.5</v>
      </c>
      <c r="P2058">
        <v>2</v>
      </c>
      <c r="Q2058">
        <v>2</v>
      </c>
      <c r="R2058">
        <f t="shared" si="138"/>
        <v>12</v>
      </c>
      <c r="S2058">
        <f t="shared" si="139"/>
        <v>12</v>
      </c>
      <c r="T2058">
        <f t="shared" si="136"/>
        <v>24</v>
      </c>
      <c r="U2058" t="s">
        <v>1512</v>
      </c>
      <c r="V2058" t="s">
        <v>1481</v>
      </c>
      <c r="W2058" t="s">
        <v>1514</v>
      </c>
      <c r="X2058" t="s">
        <v>1209</v>
      </c>
      <c r="Z2058" t="str" cm="1">
        <f t="array" ref="Z2058">IF(ISBLANK(AK2058),_xlfn.LET(
    _xlpm.nameBeforeSlash, IF(ISNUMBER(SEARCH("/", Y2058)), LEFT(Y2058, SEARCH("/", Y2058)-1), Y2058),
    _xlpm.matchRow, IFERROR(MATCH(_xlpm.nameBeforeSlash, AA:AA, 0), ""),
    _xlpm.difference, IF(_xlpm.matchRow="", "", ABS((R2058 + S2058)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),IF(ISBLANK(Y2058),"","Hidden"))</f>
        <v/>
      </c>
      <c r="AA2058" t="s">
        <v>5852</v>
      </c>
      <c r="AC2058" t="s">
        <v>6765</v>
      </c>
      <c r="AD2058" t="str">
        <f>_xlfn.XLOOKUP(AC2058,moves!A:A,moves!B:B)</f>
        <v>steel</v>
      </c>
      <c r="AE2058">
        <f>_xlfn.XLOOKUP(AC2058,moves!A:A,moves!D:D)</f>
        <v>4</v>
      </c>
      <c r="AF2058" t="str">
        <f>_xlfn.XLOOKUP(AC2058,moves!A:A,moves!E:E)</f>
        <v>If the target has a higher base stat total than the user: Deal double damage.</v>
      </c>
      <c r="AG2058">
        <v>0</v>
      </c>
      <c r="AH2058">
        <v>1</v>
      </c>
      <c r="AI2058">
        <f t="shared" si="137"/>
        <v>1</v>
      </c>
      <c r="AJ2058" t="s">
        <v>867</v>
      </c>
      <c r="AL2058">
        <v>1</v>
      </c>
      <c r="AM2058" cm="1">
        <f t="array" ref="AM2058">IF(AL2058=1,1,
   IF(ISTEXT(AK2058),1,
   IF(AO2058&gt;1,AM2057,
   IF(AI2058=1,
      IF(SUMPRODUCT((LEN($Y$2:$Y$4096)-LEN(SUBSTITUTE($Y$2:$Y$4096,AA2058,"")))/LEN(AA2058))&gt;0,2,1),
      IF(
         SUMPRODUCT((LEN($Y$2:$Y$4096)-LEN(SUBSTITUTE($Y$2:$Y$4096,AA2058,"")))/LEN(AA2058))
         - SUMPRODUCT((LEN($Y$2:$Y$4096)-LEN(SUBSTITUTE($Y$2:$Y$4096,"Alolan "&amp;AA2058,"")))/LEN("Alolan "&amp;AA2058))
         - SUMPRODUCT((LEN($Y$2:$Y$4096)-LEN(SUBSTITUTE($Y$2:$Y$4096,"Galarian "&amp;AA2058,"")))/LEN("Galarian "&amp;AA2058))
         - SUMPRODUCT((LEN($Y$2:$Y$4096)-LEN(SUBSTITUTE($Y$2:$Y$4096,"Hisuian "&amp;AA2058,"")))/LEN("Hisuian "&amp;AA2058))
         - SUMPRODUCT((LEN($Y$2:$Y$4096)-LEN(SUBSTITUTE($Y$2:$Y$4096,"Paldean "&amp;AA2058,"")))/LEN("Paldean "&amp;AA2058))
      &gt;0,2,1)
   ))))</f>
        <v>1</v>
      </c>
      <c r="AN2058">
        <v>0</v>
      </c>
      <c r="AO2058">
        <v>0</v>
      </c>
    </row>
    <row r="2059" spans="1:41" x14ac:dyDescent="0.25">
      <c r="A2059">
        <v>774</v>
      </c>
      <c r="B2059" t="s">
        <v>2665</v>
      </c>
      <c r="C2059" t="s">
        <v>1546</v>
      </c>
      <c r="D2059" t="s">
        <v>1481</v>
      </c>
      <c r="E2059">
        <v>60</v>
      </c>
      <c r="F2059">
        <v>100</v>
      </c>
      <c r="G2059">
        <v>60</v>
      </c>
      <c r="H2059">
        <v>100</v>
      </c>
      <c r="I2059">
        <v>60</v>
      </c>
      <c r="J2059">
        <v>120</v>
      </c>
      <c r="K2059" t="s">
        <v>2666</v>
      </c>
      <c r="L2059" t="s">
        <v>253</v>
      </c>
      <c r="M2059" t="s">
        <v>248</v>
      </c>
      <c r="N2059">
        <v>10.8</v>
      </c>
      <c r="O2059">
        <v>6</v>
      </c>
      <c r="P2059">
        <v>-5</v>
      </c>
      <c r="Q2059">
        <v>3</v>
      </c>
      <c r="R2059">
        <f t="shared" si="138"/>
        <v>6</v>
      </c>
      <c r="S2059">
        <f t="shared" si="139"/>
        <v>9</v>
      </c>
      <c r="T2059">
        <f t="shared" si="136"/>
        <v>15</v>
      </c>
      <c r="U2059" t="s">
        <v>1546</v>
      </c>
      <c r="V2059" t="s">
        <v>1481</v>
      </c>
      <c r="W2059" t="s">
        <v>1512</v>
      </c>
      <c r="X2059" t="s">
        <v>1514</v>
      </c>
      <c r="Z2059" t="str" cm="1">
        <f t="array" ref="Z2059">IF(ISBLANK(AK2059),_xlfn.LET(
    _xlpm.nameBeforeSlash, IF(ISNUMBER(SEARCH("/", Y2059)), LEFT(Y2059, SEARCH("/", Y2059)-1), Y2059),
    _xlpm.matchRow, IFERROR(MATCH(_xlpm.nameBeforeSlash, AA:AA, 0), ""),
    _xlpm.difference, IF(_xlpm.matchRow="", "", ABS((R2059 + S2059)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),IF(ISBLANK(Y2059),"","Hidden"))</f>
        <v/>
      </c>
      <c r="AA2059" t="s">
        <v>2665</v>
      </c>
      <c r="AB2059" t="s">
        <v>3120</v>
      </c>
      <c r="AC2059" t="s">
        <v>3121</v>
      </c>
      <c r="AD2059" t="str">
        <f>_xlfn.XLOOKUP(AC2059,moves!A:A,moves!B:B)</f>
        <v>blank</v>
      </c>
      <c r="AE2059" t="str">
        <f>_xlfn.XLOOKUP(AC2059,moves!A:A,moves!D:D)</f>
        <v>blank</v>
      </c>
      <c r="AF2059" t="str">
        <f>_xlfn.XLOOKUP(AC2059,moves!A:A,moves!E:E)</f>
        <v>If the user has 50% HP or less remaining: Change to one of the core forms.</v>
      </c>
      <c r="AG2059">
        <v>0</v>
      </c>
      <c r="AH2059">
        <v>0</v>
      </c>
      <c r="AI2059">
        <f t="shared" si="137"/>
        <v>0</v>
      </c>
      <c r="AJ2059" t="s">
        <v>524</v>
      </c>
      <c r="AL2059">
        <v>0</v>
      </c>
      <c r="AM2059" cm="1">
        <f t="array" ref="AM2059">IF(AL2059=1,1,
   IF(ISTEXT(AK2059),1,
   IF(AO2059&gt;1,AM2058,
   IF(AI2059=1,
      IF(SUMPRODUCT((LEN($Y$2:$Y$4096)-LEN(SUBSTITUTE($Y$2:$Y$4096,AA2059,"")))/LEN(AA2059))&gt;0,2,1),
      IF(
         SUMPRODUCT((LEN($Y$2:$Y$4096)-LEN(SUBSTITUTE($Y$2:$Y$4096,AA2059,"")))/LEN(AA2059))
         - SUMPRODUCT((LEN($Y$2:$Y$4096)-LEN(SUBSTITUTE($Y$2:$Y$4096,"Alolan "&amp;AA2059,"")))/LEN("Alolan "&amp;AA2059))
         - SUMPRODUCT((LEN($Y$2:$Y$4096)-LEN(SUBSTITUTE($Y$2:$Y$4096,"Galarian "&amp;AA2059,"")))/LEN("Galarian "&amp;AA2059))
         - SUMPRODUCT((LEN($Y$2:$Y$4096)-LEN(SUBSTITUTE($Y$2:$Y$4096,"Hisuian "&amp;AA2059,"")))/LEN("Hisuian "&amp;AA2059))
         - SUMPRODUCT((LEN($Y$2:$Y$4096)-LEN(SUBSTITUTE($Y$2:$Y$4096,"Paldean "&amp;AA2059,"")))/LEN("Paldean "&amp;AA2059))
      &gt;0,2,1)
   ))))</f>
        <v>1</v>
      </c>
      <c r="AN2059">
        <v>0</v>
      </c>
      <c r="AO2059">
        <v>1</v>
      </c>
    </row>
    <row r="2060" spans="1:41" x14ac:dyDescent="0.25">
      <c r="A2060" t="s">
        <v>2675</v>
      </c>
      <c r="B2060" t="s">
        <v>2665</v>
      </c>
      <c r="C2060" t="s">
        <v>1546</v>
      </c>
      <c r="D2060" t="s">
        <v>1481</v>
      </c>
      <c r="E2060">
        <v>60</v>
      </c>
      <c r="F2060">
        <v>100</v>
      </c>
      <c r="G2060">
        <v>60</v>
      </c>
      <c r="H2060">
        <v>100</v>
      </c>
      <c r="I2060">
        <v>60</v>
      </c>
      <c r="J2060">
        <v>120</v>
      </c>
      <c r="K2060" t="s">
        <v>2666</v>
      </c>
      <c r="L2060" t="s">
        <v>253</v>
      </c>
      <c r="M2060" t="s">
        <v>248</v>
      </c>
      <c r="N2060">
        <v>10.8</v>
      </c>
      <c r="O2060">
        <v>6</v>
      </c>
      <c r="P2060">
        <v>1</v>
      </c>
      <c r="Q2060">
        <v>3</v>
      </c>
      <c r="R2060">
        <f t="shared" si="138"/>
        <v>12</v>
      </c>
      <c r="S2060">
        <f t="shared" si="139"/>
        <v>9</v>
      </c>
      <c r="T2060">
        <f t="shared" ref="T2060:T2135" si="140">SUM(S2060,R2060)</f>
        <v>21</v>
      </c>
      <c r="U2060" t="s">
        <v>1546</v>
      </c>
      <c r="V2060" t="s">
        <v>1481</v>
      </c>
      <c r="W2060" t="s">
        <v>1512</v>
      </c>
      <c r="X2060" t="s">
        <v>1479</v>
      </c>
      <c r="Z2060" t="str" cm="1">
        <f t="array" ref="Z2060">IF(ISBLANK(AK2060),_xlfn.LET(
    _xlpm.nameBeforeSlash, IF(ISNUMBER(SEARCH("/", Y2060)), LEFT(Y2060, SEARCH("/", Y2060)-1), Y2060),
    _xlpm.matchRow, IFERROR(MATCH(_xlpm.nameBeforeSlash, AA:AA, 0), ""),
    _xlpm.difference, IF(_xlpm.matchRow="", "", ABS((R2060 + S2060)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),IF(ISBLANK(Y2060),"","Hidden"))</f>
        <v/>
      </c>
      <c r="AA2060" t="s">
        <v>3216</v>
      </c>
      <c r="AB2060" t="s">
        <v>2676</v>
      </c>
      <c r="AC2060" t="s">
        <v>1378</v>
      </c>
      <c r="AD2060" t="str">
        <f>_xlfn.XLOOKUP(AC2060,moves!A:A,moves!B:B)</f>
        <v>typeless</v>
      </c>
      <c r="AE2060">
        <f>_xlfn.XLOOKUP(AC2060,moves!A:A,moves!D:D)</f>
        <v>5</v>
      </c>
      <c r="AF2060" t="str">
        <f>_xlfn.XLOOKUP(AC2060,moves!A:A,moves!E:E)</f>
        <v>The type of this move is the 4th learnable type of the user.</v>
      </c>
      <c r="AG2060">
        <v>0</v>
      </c>
      <c r="AH2060">
        <v>0</v>
      </c>
      <c r="AI2060">
        <f t="shared" ref="AI2060:AI2135" si="141">IF(ISNUMBER(SEARCH("Shiny ", AA2060)), 1, 0)</f>
        <v>0</v>
      </c>
      <c r="AJ2060" t="s">
        <v>524</v>
      </c>
      <c r="AL2060">
        <v>0</v>
      </c>
      <c r="AM2060" cm="1">
        <f t="array" ref="AM2060">IF(AL2060=1,1,
   IF(ISTEXT(AK2060),1,
   IF(AO2060&gt;1,AM2059,
   IF(AI2060=1,
      IF(SUMPRODUCT((LEN($Y$2:$Y$4096)-LEN(SUBSTITUTE($Y$2:$Y$4096,AA2060,"")))/LEN(AA2060))&gt;0,2,1),
      IF(
         SUMPRODUCT((LEN($Y$2:$Y$4096)-LEN(SUBSTITUTE($Y$2:$Y$4096,AA2060,"")))/LEN(AA2060))
         - SUMPRODUCT((LEN($Y$2:$Y$4096)-LEN(SUBSTITUTE($Y$2:$Y$4096,"Alolan "&amp;AA2060,"")))/LEN("Alolan "&amp;AA2060))
         - SUMPRODUCT((LEN($Y$2:$Y$4096)-LEN(SUBSTITUTE($Y$2:$Y$4096,"Galarian "&amp;AA2060,"")))/LEN("Galarian "&amp;AA2060))
         - SUMPRODUCT((LEN($Y$2:$Y$4096)-LEN(SUBSTITUTE($Y$2:$Y$4096,"Hisuian "&amp;AA2060,"")))/LEN("Hisuian "&amp;AA2060))
         - SUMPRODUCT((LEN($Y$2:$Y$4096)-LEN(SUBSTITUTE($Y$2:$Y$4096,"Paldean "&amp;AA2060,"")))/LEN("Paldean "&amp;AA2060))
      &gt;0,2,1)
   ))))</f>
        <v>1</v>
      </c>
      <c r="AN2060">
        <v>0</v>
      </c>
      <c r="AO2060">
        <v>2</v>
      </c>
    </row>
    <row r="2061" spans="1:41" x14ac:dyDescent="0.25">
      <c r="A2061" t="s">
        <v>2673</v>
      </c>
      <c r="B2061" t="s">
        <v>2665</v>
      </c>
      <c r="C2061" t="s">
        <v>1546</v>
      </c>
      <c r="D2061" t="s">
        <v>1481</v>
      </c>
      <c r="E2061">
        <v>60</v>
      </c>
      <c r="F2061">
        <v>100</v>
      </c>
      <c r="G2061">
        <v>60</v>
      </c>
      <c r="H2061">
        <v>100</v>
      </c>
      <c r="I2061">
        <v>60</v>
      </c>
      <c r="J2061">
        <v>120</v>
      </c>
      <c r="K2061" t="s">
        <v>2666</v>
      </c>
      <c r="L2061" t="s">
        <v>253</v>
      </c>
      <c r="M2061" t="s">
        <v>248</v>
      </c>
      <c r="N2061">
        <v>10.8</v>
      </c>
      <c r="O2061">
        <v>6</v>
      </c>
      <c r="P2061">
        <v>1</v>
      </c>
      <c r="Q2061">
        <v>3</v>
      </c>
      <c r="R2061">
        <f t="shared" si="138"/>
        <v>12</v>
      </c>
      <c r="S2061">
        <f t="shared" si="139"/>
        <v>9</v>
      </c>
      <c r="T2061">
        <f t="shared" si="140"/>
        <v>21</v>
      </c>
      <c r="U2061" t="s">
        <v>1546</v>
      </c>
      <c r="V2061" t="s">
        <v>1481</v>
      </c>
      <c r="W2061" t="s">
        <v>1512</v>
      </c>
      <c r="X2061" t="s">
        <v>1472</v>
      </c>
      <c r="Z2061" t="str" cm="1">
        <f t="array" ref="Z2061">IF(ISBLANK(AK2061),_xlfn.LET(
    _xlpm.nameBeforeSlash, IF(ISNUMBER(SEARCH("/", Y2061)), LEFT(Y2061, SEARCH("/", Y2061)-1), Y2061),
    _xlpm.matchRow, IFERROR(MATCH(_xlpm.nameBeforeSlash, AA:AA, 0), ""),
    _xlpm.difference, IF(_xlpm.matchRow="", "", ABS((R2061 + S2061)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),IF(ISBLANK(Y2061),"","Hidden"))</f>
        <v/>
      </c>
      <c r="AA2061" t="s">
        <v>3217</v>
      </c>
      <c r="AB2061" t="s">
        <v>2674</v>
      </c>
      <c r="AC2061" t="s">
        <v>1378</v>
      </c>
      <c r="AD2061" t="str">
        <f>_xlfn.XLOOKUP(AC2061,moves!A:A,moves!B:B)</f>
        <v>typeless</v>
      </c>
      <c r="AE2061">
        <f>_xlfn.XLOOKUP(AC2061,moves!A:A,moves!D:D)</f>
        <v>5</v>
      </c>
      <c r="AF2061" t="str">
        <f>_xlfn.XLOOKUP(AC2061,moves!A:A,moves!E:E)</f>
        <v>The type of this move is the 4th learnable type of the user.</v>
      </c>
      <c r="AG2061">
        <v>0</v>
      </c>
      <c r="AH2061">
        <v>0</v>
      </c>
      <c r="AI2061">
        <f t="shared" si="141"/>
        <v>0</v>
      </c>
      <c r="AJ2061" t="s">
        <v>524</v>
      </c>
      <c r="AL2061">
        <v>0</v>
      </c>
      <c r="AM2061" cm="1">
        <f t="array" ref="AM2061">IF(AL2061=1,1,
   IF(ISTEXT(AK2061),1,
   IF(AO2061&gt;1,AM2060,
   IF(AI2061=1,
      IF(SUMPRODUCT((LEN($Y$2:$Y$4096)-LEN(SUBSTITUTE($Y$2:$Y$4096,AA2061,"")))/LEN(AA2061))&gt;0,2,1),
      IF(
         SUMPRODUCT((LEN($Y$2:$Y$4096)-LEN(SUBSTITUTE($Y$2:$Y$4096,AA2061,"")))/LEN(AA2061))
         - SUMPRODUCT((LEN($Y$2:$Y$4096)-LEN(SUBSTITUTE($Y$2:$Y$4096,"Alolan "&amp;AA2061,"")))/LEN("Alolan "&amp;AA2061))
         - SUMPRODUCT((LEN($Y$2:$Y$4096)-LEN(SUBSTITUTE($Y$2:$Y$4096,"Galarian "&amp;AA2061,"")))/LEN("Galarian "&amp;AA2061))
         - SUMPRODUCT((LEN($Y$2:$Y$4096)-LEN(SUBSTITUTE($Y$2:$Y$4096,"Hisuian "&amp;AA2061,"")))/LEN("Hisuian "&amp;AA2061))
         - SUMPRODUCT((LEN($Y$2:$Y$4096)-LEN(SUBSTITUTE($Y$2:$Y$4096,"Paldean "&amp;AA2061,"")))/LEN("Paldean "&amp;AA2061))
      &gt;0,2,1)
   ))))</f>
        <v>1</v>
      </c>
      <c r="AN2061">
        <v>0</v>
      </c>
      <c r="AO2061">
        <v>3</v>
      </c>
    </row>
    <row r="2062" spans="1:41" x14ac:dyDescent="0.25">
      <c r="A2062" t="s">
        <v>2679</v>
      </c>
      <c r="B2062" t="s">
        <v>2665</v>
      </c>
      <c r="C2062" t="s">
        <v>1546</v>
      </c>
      <c r="D2062" t="s">
        <v>1481</v>
      </c>
      <c r="E2062">
        <v>60</v>
      </c>
      <c r="F2062">
        <v>100</v>
      </c>
      <c r="G2062">
        <v>60</v>
      </c>
      <c r="H2062">
        <v>100</v>
      </c>
      <c r="I2062">
        <v>60</v>
      </c>
      <c r="J2062">
        <v>120</v>
      </c>
      <c r="K2062" t="s">
        <v>2666</v>
      </c>
      <c r="L2062" t="s">
        <v>253</v>
      </c>
      <c r="M2062" t="s">
        <v>248</v>
      </c>
      <c r="N2062">
        <v>10.8</v>
      </c>
      <c r="O2062">
        <v>6</v>
      </c>
      <c r="P2062">
        <v>1</v>
      </c>
      <c r="Q2062">
        <v>3</v>
      </c>
      <c r="R2062">
        <f t="shared" si="138"/>
        <v>12</v>
      </c>
      <c r="S2062">
        <f t="shared" si="139"/>
        <v>9</v>
      </c>
      <c r="T2062">
        <f t="shared" si="140"/>
        <v>21</v>
      </c>
      <c r="U2062" t="s">
        <v>1546</v>
      </c>
      <c r="V2062" t="s">
        <v>1481</v>
      </c>
      <c r="W2062" t="s">
        <v>1512</v>
      </c>
      <c r="X2062" t="s">
        <v>1521</v>
      </c>
      <c r="Z2062" t="str" cm="1">
        <f t="array" ref="Z2062">IF(ISBLANK(AK2062),_xlfn.LET(
    _xlpm.nameBeforeSlash, IF(ISNUMBER(SEARCH("/", Y2062)), LEFT(Y2062, SEARCH("/", Y2062)-1), Y2062),
    _xlpm.matchRow, IFERROR(MATCH(_xlpm.nameBeforeSlash, AA:AA, 0), ""),
    _xlpm.difference, IF(_xlpm.matchRow="", "", ABS((R2062 + S2062)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),IF(ISBLANK(Y2062),"","Hidden"))</f>
        <v/>
      </c>
      <c r="AA2062" t="s">
        <v>3218</v>
      </c>
      <c r="AB2062" t="s">
        <v>2680</v>
      </c>
      <c r="AC2062" t="s">
        <v>1378</v>
      </c>
      <c r="AD2062" t="str">
        <f>_xlfn.XLOOKUP(AC2062,moves!A:A,moves!B:B)</f>
        <v>typeless</v>
      </c>
      <c r="AE2062">
        <f>_xlfn.XLOOKUP(AC2062,moves!A:A,moves!D:D)</f>
        <v>5</v>
      </c>
      <c r="AF2062" t="str">
        <f>_xlfn.XLOOKUP(AC2062,moves!A:A,moves!E:E)</f>
        <v>The type of this move is the 4th learnable type of the user.</v>
      </c>
      <c r="AG2062">
        <v>0</v>
      </c>
      <c r="AH2062">
        <v>0</v>
      </c>
      <c r="AI2062">
        <f t="shared" si="141"/>
        <v>0</v>
      </c>
      <c r="AJ2062" t="s">
        <v>524</v>
      </c>
      <c r="AL2062">
        <v>0</v>
      </c>
      <c r="AM2062" cm="1">
        <f t="array" ref="AM2062">IF(AL2062=1,1,
   IF(ISTEXT(AK2062),1,
   IF(AO2062&gt;1,AM2061,
   IF(AI2062=1,
      IF(SUMPRODUCT((LEN($Y$2:$Y$4096)-LEN(SUBSTITUTE($Y$2:$Y$4096,AA2062,"")))/LEN(AA2062))&gt;0,2,1),
      IF(
         SUMPRODUCT((LEN($Y$2:$Y$4096)-LEN(SUBSTITUTE($Y$2:$Y$4096,AA2062,"")))/LEN(AA2062))
         - SUMPRODUCT((LEN($Y$2:$Y$4096)-LEN(SUBSTITUTE($Y$2:$Y$4096,"Alolan "&amp;AA2062,"")))/LEN("Alolan "&amp;AA2062))
         - SUMPRODUCT((LEN($Y$2:$Y$4096)-LEN(SUBSTITUTE($Y$2:$Y$4096,"Galarian "&amp;AA2062,"")))/LEN("Galarian "&amp;AA2062))
         - SUMPRODUCT((LEN($Y$2:$Y$4096)-LEN(SUBSTITUTE($Y$2:$Y$4096,"Hisuian "&amp;AA2062,"")))/LEN("Hisuian "&amp;AA2062))
         - SUMPRODUCT((LEN($Y$2:$Y$4096)-LEN(SUBSTITUTE($Y$2:$Y$4096,"Paldean "&amp;AA2062,"")))/LEN("Paldean "&amp;AA2062))
      &gt;0,2,1)
   ))))</f>
        <v>1</v>
      </c>
      <c r="AN2062">
        <v>0</v>
      </c>
      <c r="AO2062">
        <v>4</v>
      </c>
    </row>
    <row r="2063" spans="1:41" x14ac:dyDescent="0.25">
      <c r="A2063" t="s">
        <v>2669</v>
      </c>
      <c r="B2063" t="s">
        <v>2665</v>
      </c>
      <c r="C2063" t="s">
        <v>1546</v>
      </c>
      <c r="D2063" t="s">
        <v>1481</v>
      </c>
      <c r="E2063">
        <v>60</v>
      </c>
      <c r="F2063">
        <v>100</v>
      </c>
      <c r="G2063">
        <v>60</v>
      </c>
      <c r="H2063">
        <v>100</v>
      </c>
      <c r="I2063">
        <v>60</v>
      </c>
      <c r="J2063">
        <v>120</v>
      </c>
      <c r="K2063" t="s">
        <v>2666</v>
      </c>
      <c r="L2063" t="s">
        <v>253</v>
      </c>
      <c r="M2063" t="s">
        <v>248</v>
      </c>
      <c r="N2063">
        <v>10.8</v>
      </c>
      <c r="O2063">
        <v>6</v>
      </c>
      <c r="P2063">
        <v>1</v>
      </c>
      <c r="Q2063">
        <v>3</v>
      </c>
      <c r="R2063">
        <f t="shared" si="138"/>
        <v>12</v>
      </c>
      <c r="S2063">
        <f t="shared" si="139"/>
        <v>9</v>
      </c>
      <c r="T2063">
        <f t="shared" si="140"/>
        <v>21</v>
      </c>
      <c r="U2063" t="s">
        <v>1546</v>
      </c>
      <c r="V2063" t="s">
        <v>1481</v>
      </c>
      <c r="W2063" t="s">
        <v>1512</v>
      </c>
      <c r="X2063" t="s">
        <v>1468</v>
      </c>
      <c r="Z2063" t="str" cm="1">
        <f t="array" ref="Z2063">IF(ISBLANK(AK2063),_xlfn.LET(
    _xlpm.nameBeforeSlash, IF(ISNUMBER(SEARCH("/", Y2063)), LEFT(Y2063, SEARCH("/", Y2063)-1), Y2063),
    _xlpm.matchRow, IFERROR(MATCH(_xlpm.nameBeforeSlash, AA:AA, 0), ""),
    _xlpm.difference, IF(_xlpm.matchRow="", "", ABS((R2063 + S2063)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),IF(ISBLANK(Y2063),"","Hidden"))</f>
        <v/>
      </c>
      <c r="AA2063" t="s">
        <v>3219</v>
      </c>
      <c r="AB2063" t="s">
        <v>2670</v>
      </c>
      <c r="AC2063" t="s">
        <v>1378</v>
      </c>
      <c r="AD2063" t="str">
        <f>_xlfn.XLOOKUP(AC2063,moves!A:A,moves!B:B)</f>
        <v>typeless</v>
      </c>
      <c r="AE2063">
        <f>_xlfn.XLOOKUP(AC2063,moves!A:A,moves!D:D)</f>
        <v>5</v>
      </c>
      <c r="AF2063" t="str">
        <f>_xlfn.XLOOKUP(AC2063,moves!A:A,moves!E:E)</f>
        <v>The type of this move is the 4th learnable type of the user.</v>
      </c>
      <c r="AG2063">
        <v>0</v>
      </c>
      <c r="AH2063">
        <v>0</v>
      </c>
      <c r="AI2063">
        <f t="shared" si="141"/>
        <v>0</v>
      </c>
      <c r="AJ2063" t="s">
        <v>524</v>
      </c>
      <c r="AL2063">
        <v>0</v>
      </c>
      <c r="AM2063" cm="1">
        <f t="array" ref="AM2063">IF(AL2063=1,1,
   IF(ISTEXT(AK2063),1,
   IF(AO2063&gt;1,AM2062,
   IF(AI2063=1,
      IF(SUMPRODUCT((LEN($Y$2:$Y$4096)-LEN(SUBSTITUTE($Y$2:$Y$4096,AA2063,"")))/LEN(AA2063))&gt;0,2,1),
      IF(
         SUMPRODUCT((LEN($Y$2:$Y$4096)-LEN(SUBSTITUTE($Y$2:$Y$4096,AA2063,"")))/LEN(AA2063))
         - SUMPRODUCT((LEN($Y$2:$Y$4096)-LEN(SUBSTITUTE($Y$2:$Y$4096,"Alolan "&amp;AA2063,"")))/LEN("Alolan "&amp;AA2063))
         - SUMPRODUCT((LEN($Y$2:$Y$4096)-LEN(SUBSTITUTE($Y$2:$Y$4096,"Galarian "&amp;AA2063,"")))/LEN("Galarian "&amp;AA2063))
         - SUMPRODUCT((LEN($Y$2:$Y$4096)-LEN(SUBSTITUTE($Y$2:$Y$4096,"Hisuian "&amp;AA2063,"")))/LEN("Hisuian "&amp;AA2063))
         - SUMPRODUCT((LEN($Y$2:$Y$4096)-LEN(SUBSTITUTE($Y$2:$Y$4096,"Paldean "&amp;AA2063,"")))/LEN("Paldean "&amp;AA2063))
      &gt;0,2,1)
   ))))</f>
        <v>1</v>
      </c>
      <c r="AN2063">
        <v>0</v>
      </c>
      <c r="AO2063">
        <v>5</v>
      </c>
    </row>
    <row r="2064" spans="1:41" x14ac:dyDescent="0.25">
      <c r="A2064" t="s">
        <v>2667</v>
      </c>
      <c r="B2064" t="s">
        <v>2665</v>
      </c>
      <c r="C2064" t="s">
        <v>1546</v>
      </c>
      <c r="D2064" t="s">
        <v>1481</v>
      </c>
      <c r="E2064">
        <v>60</v>
      </c>
      <c r="F2064">
        <v>100</v>
      </c>
      <c r="G2064">
        <v>60</v>
      </c>
      <c r="H2064">
        <v>100</v>
      </c>
      <c r="I2064">
        <v>60</v>
      </c>
      <c r="J2064">
        <v>120</v>
      </c>
      <c r="K2064" t="s">
        <v>2666</v>
      </c>
      <c r="L2064" t="s">
        <v>253</v>
      </c>
      <c r="M2064" t="s">
        <v>248</v>
      </c>
      <c r="N2064">
        <v>10.8</v>
      </c>
      <c r="O2064">
        <v>6</v>
      </c>
      <c r="P2064">
        <v>1</v>
      </c>
      <c r="Q2064">
        <v>3</v>
      </c>
      <c r="R2064">
        <f t="shared" si="138"/>
        <v>12</v>
      </c>
      <c r="S2064">
        <f t="shared" si="139"/>
        <v>9</v>
      </c>
      <c r="T2064">
        <f t="shared" si="140"/>
        <v>21</v>
      </c>
      <c r="U2064" t="s">
        <v>1546</v>
      </c>
      <c r="V2064" t="s">
        <v>1481</v>
      </c>
      <c r="W2064" t="s">
        <v>1512</v>
      </c>
      <c r="X2064" t="s">
        <v>1209</v>
      </c>
      <c r="Z2064" t="str" cm="1">
        <f t="array" ref="Z2064">IF(ISBLANK(AK2064),_xlfn.LET(
    _xlpm.nameBeforeSlash, IF(ISNUMBER(SEARCH("/", Y2064)), LEFT(Y2064, SEARCH("/", Y2064)-1), Y2064),
    _xlpm.matchRow, IFERROR(MATCH(_xlpm.nameBeforeSlash, AA:AA, 0), ""),
    _xlpm.difference, IF(_xlpm.matchRow="", "", ABS((R2064 + S2064)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),IF(ISBLANK(Y2064),"","Hidden"))</f>
        <v/>
      </c>
      <c r="AA2064" t="s">
        <v>3220</v>
      </c>
      <c r="AB2064" t="s">
        <v>2668</v>
      </c>
      <c r="AC2064" t="s">
        <v>1378</v>
      </c>
      <c r="AD2064" t="str">
        <f>_xlfn.XLOOKUP(AC2064,moves!A:A,moves!B:B)</f>
        <v>typeless</v>
      </c>
      <c r="AE2064">
        <f>_xlfn.XLOOKUP(AC2064,moves!A:A,moves!D:D)</f>
        <v>5</v>
      </c>
      <c r="AF2064" t="str">
        <f>_xlfn.XLOOKUP(AC2064,moves!A:A,moves!E:E)</f>
        <v>The type of this move is the 4th learnable type of the user.</v>
      </c>
      <c r="AG2064">
        <v>0</v>
      </c>
      <c r="AH2064">
        <v>0</v>
      </c>
      <c r="AI2064">
        <f t="shared" si="141"/>
        <v>0</v>
      </c>
      <c r="AJ2064" t="s">
        <v>524</v>
      </c>
      <c r="AL2064">
        <v>0</v>
      </c>
      <c r="AM2064" cm="1">
        <f t="array" ref="AM2064">IF(AL2064=1,1,
   IF(ISTEXT(AK2064),1,
   IF(AO2064&gt;1,AM2063,
   IF(AI2064=1,
      IF(SUMPRODUCT((LEN($Y$2:$Y$4096)-LEN(SUBSTITUTE($Y$2:$Y$4096,AA2064,"")))/LEN(AA2064))&gt;0,2,1),
      IF(
         SUMPRODUCT((LEN($Y$2:$Y$4096)-LEN(SUBSTITUTE($Y$2:$Y$4096,AA2064,"")))/LEN(AA2064))
         - SUMPRODUCT((LEN($Y$2:$Y$4096)-LEN(SUBSTITUTE($Y$2:$Y$4096,"Alolan "&amp;AA2064,"")))/LEN("Alolan "&amp;AA2064))
         - SUMPRODUCT((LEN($Y$2:$Y$4096)-LEN(SUBSTITUTE($Y$2:$Y$4096,"Galarian "&amp;AA2064,"")))/LEN("Galarian "&amp;AA2064))
         - SUMPRODUCT((LEN($Y$2:$Y$4096)-LEN(SUBSTITUTE($Y$2:$Y$4096,"Hisuian "&amp;AA2064,"")))/LEN("Hisuian "&amp;AA2064))
         - SUMPRODUCT((LEN($Y$2:$Y$4096)-LEN(SUBSTITUTE($Y$2:$Y$4096,"Paldean "&amp;AA2064,"")))/LEN("Paldean "&amp;AA2064))
      &gt;0,2,1)
   ))))</f>
        <v>1</v>
      </c>
      <c r="AN2064">
        <v>0</v>
      </c>
      <c r="AO2064">
        <v>6</v>
      </c>
    </row>
    <row r="2065" spans="1:41" x14ac:dyDescent="0.25">
      <c r="A2065" t="s">
        <v>2671</v>
      </c>
      <c r="B2065" t="s">
        <v>2665</v>
      </c>
      <c r="C2065" t="s">
        <v>1546</v>
      </c>
      <c r="D2065" t="s">
        <v>1481</v>
      </c>
      <c r="E2065">
        <v>60</v>
      </c>
      <c r="F2065">
        <v>100</v>
      </c>
      <c r="G2065">
        <v>60</v>
      </c>
      <c r="H2065">
        <v>100</v>
      </c>
      <c r="I2065">
        <v>60</v>
      </c>
      <c r="J2065">
        <v>120</v>
      </c>
      <c r="K2065" t="s">
        <v>2666</v>
      </c>
      <c r="L2065" t="s">
        <v>253</v>
      </c>
      <c r="M2065" t="s">
        <v>248</v>
      </c>
      <c r="N2065">
        <v>10.8</v>
      </c>
      <c r="O2065">
        <v>6</v>
      </c>
      <c r="P2065">
        <v>1</v>
      </c>
      <c r="Q2065">
        <v>3</v>
      </c>
      <c r="R2065">
        <f t="shared" si="138"/>
        <v>12</v>
      </c>
      <c r="S2065">
        <f t="shared" si="139"/>
        <v>9</v>
      </c>
      <c r="T2065">
        <f t="shared" si="140"/>
        <v>21</v>
      </c>
      <c r="U2065" t="s">
        <v>1546</v>
      </c>
      <c r="V2065" t="s">
        <v>1481</v>
      </c>
      <c r="W2065" t="s">
        <v>1512</v>
      </c>
      <c r="X2065" t="s">
        <v>1490</v>
      </c>
      <c r="Z2065" t="str" cm="1">
        <f t="array" ref="Z2065">IF(ISBLANK(AK2065),_xlfn.LET(
    _xlpm.nameBeforeSlash, IF(ISNUMBER(SEARCH("/", Y2065)), LEFT(Y2065, SEARCH("/", Y2065)-1), Y2065),
    _xlpm.matchRow, IFERROR(MATCH(_xlpm.nameBeforeSlash, AA:AA, 0), ""),
    _xlpm.difference, IF(_xlpm.matchRow="", "", ABS((R2065 + S2065)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),IF(ISBLANK(Y2065),"","Hidden"))</f>
        <v/>
      </c>
      <c r="AA2065" t="s">
        <v>3221</v>
      </c>
      <c r="AB2065" t="s">
        <v>2672</v>
      </c>
      <c r="AC2065" t="s">
        <v>1378</v>
      </c>
      <c r="AD2065" t="str">
        <f>_xlfn.XLOOKUP(AC2065,moves!A:A,moves!B:B)</f>
        <v>typeless</v>
      </c>
      <c r="AE2065">
        <f>_xlfn.XLOOKUP(AC2065,moves!A:A,moves!D:D)</f>
        <v>5</v>
      </c>
      <c r="AF2065" t="str">
        <f>_xlfn.XLOOKUP(AC2065,moves!A:A,moves!E:E)</f>
        <v>The type of this move is the 4th learnable type of the user.</v>
      </c>
      <c r="AG2065">
        <v>0</v>
      </c>
      <c r="AH2065">
        <v>0</v>
      </c>
      <c r="AI2065">
        <f t="shared" si="141"/>
        <v>0</v>
      </c>
      <c r="AJ2065" t="s">
        <v>524</v>
      </c>
      <c r="AL2065">
        <v>0</v>
      </c>
      <c r="AM2065" cm="1">
        <f t="array" ref="AM2065">IF(AL2065=1,1,
   IF(ISTEXT(AK2065),1,
   IF(AO2065&gt;1,AM2064,
   IF(AI2065=1,
      IF(SUMPRODUCT((LEN($Y$2:$Y$4096)-LEN(SUBSTITUTE($Y$2:$Y$4096,AA2065,"")))/LEN(AA2065))&gt;0,2,1),
      IF(
         SUMPRODUCT((LEN($Y$2:$Y$4096)-LEN(SUBSTITUTE($Y$2:$Y$4096,AA2065,"")))/LEN(AA2065))
         - SUMPRODUCT((LEN($Y$2:$Y$4096)-LEN(SUBSTITUTE($Y$2:$Y$4096,"Alolan "&amp;AA2065,"")))/LEN("Alolan "&amp;AA2065))
         - SUMPRODUCT((LEN($Y$2:$Y$4096)-LEN(SUBSTITUTE($Y$2:$Y$4096,"Galarian "&amp;AA2065,"")))/LEN("Galarian "&amp;AA2065))
         - SUMPRODUCT((LEN($Y$2:$Y$4096)-LEN(SUBSTITUTE($Y$2:$Y$4096,"Hisuian "&amp;AA2065,"")))/LEN("Hisuian "&amp;AA2065))
         - SUMPRODUCT((LEN($Y$2:$Y$4096)-LEN(SUBSTITUTE($Y$2:$Y$4096,"Paldean "&amp;AA2065,"")))/LEN("Paldean "&amp;AA2065))
      &gt;0,2,1)
   ))))</f>
        <v>1</v>
      </c>
      <c r="AN2065">
        <v>0</v>
      </c>
      <c r="AO2065">
        <v>7</v>
      </c>
    </row>
    <row r="2066" spans="1:41" x14ac:dyDescent="0.25">
      <c r="A2066" t="s">
        <v>2677</v>
      </c>
      <c r="B2066" t="s">
        <v>2665</v>
      </c>
      <c r="C2066" t="s">
        <v>1546</v>
      </c>
      <c r="D2066" t="s">
        <v>1481</v>
      </c>
      <c r="E2066">
        <v>60</v>
      </c>
      <c r="F2066">
        <v>100</v>
      </c>
      <c r="G2066">
        <v>60</v>
      </c>
      <c r="H2066">
        <v>100</v>
      </c>
      <c r="I2066">
        <v>60</v>
      </c>
      <c r="J2066">
        <v>120</v>
      </c>
      <c r="K2066" t="s">
        <v>2666</v>
      </c>
      <c r="L2066" t="s">
        <v>253</v>
      </c>
      <c r="M2066" t="s">
        <v>248</v>
      </c>
      <c r="N2066">
        <v>10.8</v>
      </c>
      <c r="O2066">
        <v>6</v>
      </c>
      <c r="P2066">
        <v>1</v>
      </c>
      <c r="Q2066">
        <v>3</v>
      </c>
      <c r="R2066">
        <f t="shared" si="138"/>
        <v>12</v>
      </c>
      <c r="S2066">
        <f t="shared" si="139"/>
        <v>9</v>
      </c>
      <c r="T2066">
        <f t="shared" si="140"/>
        <v>21</v>
      </c>
      <c r="U2066" t="s">
        <v>1546</v>
      </c>
      <c r="V2066" t="s">
        <v>1481</v>
      </c>
      <c r="W2066" t="s">
        <v>1512</v>
      </c>
      <c r="X2066" t="s">
        <v>429</v>
      </c>
      <c r="Z2066" t="str" cm="1">
        <f t="array" ref="Z2066">IF(ISBLANK(AK2066),_xlfn.LET(
    _xlpm.nameBeforeSlash, IF(ISNUMBER(SEARCH("/", Y2066)), LEFT(Y2066, SEARCH("/", Y2066)-1), Y2066),
    _xlpm.matchRow, IFERROR(MATCH(_xlpm.nameBeforeSlash, AA:AA, 0), ""),
    _xlpm.difference, IF(_xlpm.matchRow="", "", ABS((R2066 + S2066)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),IF(ISBLANK(Y2066),"","Hidden"))</f>
        <v/>
      </c>
      <c r="AA2066" t="s">
        <v>3222</v>
      </c>
      <c r="AB2066" t="s">
        <v>2678</v>
      </c>
      <c r="AC2066" t="s">
        <v>1378</v>
      </c>
      <c r="AD2066" t="str">
        <f>_xlfn.XLOOKUP(AC2066,moves!A:A,moves!B:B)</f>
        <v>typeless</v>
      </c>
      <c r="AE2066">
        <f>_xlfn.XLOOKUP(AC2066,moves!A:A,moves!D:D)</f>
        <v>5</v>
      </c>
      <c r="AF2066" t="str">
        <f>_xlfn.XLOOKUP(AC2066,moves!A:A,moves!E:E)</f>
        <v>The type of this move is the 4th learnable type of the user.</v>
      </c>
      <c r="AG2066">
        <v>0</v>
      </c>
      <c r="AH2066">
        <v>0</v>
      </c>
      <c r="AI2066">
        <f t="shared" si="141"/>
        <v>0</v>
      </c>
      <c r="AJ2066" t="s">
        <v>524</v>
      </c>
      <c r="AL2066">
        <v>0</v>
      </c>
      <c r="AM2066" cm="1">
        <f t="array" ref="AM2066">IF(AL2066=1,1,
   IF(ISTEXT(AK2066),1,
   IF(AO2066&gt;1,AM2065,
   IF(AI2066=1,
      IF(SUMPRODUCT((LEN($Y$2:$Y$4096)-LEN(SUBSTITUTE($Y$2:$Y$4096,AA2066,"")))/LEN(AA2066))&gt;0,2,1),
      IF(
         SUMPRODUCT((LEN($Y$2:$Y$4096)-LEN(SUBSTITUTE($Y$2:$Y$4096,AA2066,"")))/LEN(AA2066))
         - SUMPRODUCT((LEN($Y$2:$Y$4096)-LEN(SUBSTITUTE($Y$2:$Y$4096,"Alolan "&amp;AA2066,"")))/LEN("Alolan "&amp;AA2066))
         - SUMPRODUCT((LEN($Y$2:$Y$4096)-LEN(SUBSTITUTE($Y$2:$Y$4096,"Galarian "&amp;AA2066,"")))/LEN("Galarian "&amp;AA2066))
         - SUMPRODUCT((LEN($Y$2:$Y$4096)-LEN(SUBSTITUTE($Y$2:$Y$4096,"Hisuian "&amp;AA2066,"")))/LEN("Hisuian "&amp;AA2066))
         - SUMPRODUCT((LEN($Y$2:$Y$4096)-LEN(SUBSTITUTE($Y$2:$Y$4096,"Paldean "&amp;AA2066,"")))/LEN("Paldean "&amp;AA2066))
      &gt;0,2,1)
   ))))</f>
        <v>1</v>
      </c>
      <c r="AN2066">
        <v>0</v>
      </c>
      <c r="AO2066">
        <v>8</v>
      </c>
    </row>
    <row r="2067" spans="1:41" x14ac:dyDescent="0.25">
      <c r="A2067" t="s">
        <v>4589</v>
      </c>
      <c r="B2067" t="s">
        <v>2665</v>
      </c>
      <c r="C2067" t="s">
        <v>1546</v>
      </c>
      <c r="D2067" t="s">
        <v>1481</v>
      </c>
      <c r="E2067">
        <v>60</v>
      </c>
      <c r="F2067">
        <v>100</v>
      </c>
      <c r="G2067">
        <v>60</v>
      </c>
      <c r="H2067">
        <v>100</v>
      </c>
      <c r="I2067">
        <v>60</v>
      </c>
      <c r="J2067">
        <v>120</v>
      </c>
      <c r="K2067" t="s">
        <v>2666</v>
      </c>
      <c r="L2067" t="s">
        <v>253</v>
      </c>
      <c r="M2067" t="s">
        <v>248</v>
      </c>
      <c r="N2067">
        <v>10.8</v>
      </c>
      <c r="O2067">
        <v>6</v>
      </c>
      <c r="P2067">
        <v>-5</v>
      </c>
      <c r="Q2067">
        <v>3</v>
      </c>
      <c r="R2067">
        <f t="shared" si="138"/>
        <v>6</v>
      </c>
      <c r="S2067">
        <f t="shared" si="139"/>
        <v>9</v>
      </c>
      <c r="T2067">
        <f t="shared" si="140"/>
        <v>15</v>
      </c>
      <c r="U2067" t="s">
        <v>1546</v>
      </c>
      <c r="V2067" t="s">
        <v>1481</v>
      </c>
      <c r="W2067" t="s">
        <v>1512</v>
      </c>
      <c r="X2067" t="s">
        <v>1514</v>
      </c>
      <c r="Z2067" t="str" cm="1">
        <f t="array" ref="Z2067">IF(ISBLANK(AK2067),_xlfn.LET(
    _xlpm.nameBeforeSlash, IF(ISNUMBER(SEARCH("/", Y2067)), LEFT(Y2067, SEARCH("/", Y2067)-1), Y2067),
    _xlpm.matchRow, IFERROR(MATCH(_xlpm.nameBeforeSlash, AA:AA, 0), ""),
    _xlpm.difference, IF(_xlpm.matchRow="", "", ABS((R2067 + S2067)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),IF(ISBLANK(Y2067),"","Hidden"))</f>
        <v/>
      </c>
      <c r="AA2067" t="s">
        <v>5854</v>
      </c>
      <c r="AB2067" t="s">
        <v>3120</v>
      </c>
      <c r="AC2067" t="s">
        <v>3121</v>
      </c>
      <c r="AD2067" t="str">
        <f>_xlfn.XLOOKUP(AC2067,moves!A:A,moves!B:B)</f>
        <v>blank</v>
      </c>
      <c r="AE2067" t="str">
        <f>_xlfn.XLOOKUP(AC2067,moves!A:A,moves!D:D)</f>
        <v>blank</v>
      </c>
      <c r="AF2067" t="str">
        <f>_xlfn.XLOOKUP(AC2067,moves!A:A,moves!E:E)</f>
        <v>If the user has 50% HP or less remaining: Change to one of the core forms.</v>
      </c>
      <c r="AG2067">
        <v>0</v>
      </c>
      <c r="AH2067">
        <v>0</v>
      </c>
      <c r="AI2067">
        <f t="shared" si="141"/>
        <v>1</v>
      </c>
      <c r="AJ2067" t="s">
        <v>524</v>
      </c>
      <c r="AL2067">
        <v>0</v>
      </c>
      <c r="AM2067" cm="1">
        <f t="array" ref="AM2067">IF(AL2067=1,1,
   IF(ISTEXT(AK2067),1,
   IF(AO2067&gt;1,AM2066,
   IF(AI2067=1,
      IF(SUMPRODUCT((LEN($Y$2:$Y$4096)-LEN(SUBSTITUTE($Y$2:$Y$4096,AA2067,"")))/LEN(AA2067))&gt;0,2,1),
      IF(
         SUMPRODUCT((LEN($Y$2:$Y$4096)-LEN(SUBSTITUTE($Y$2:$Y$4096,AA2067,"")))/LEN(AA2067))
         - SUMPRODUCT((LEN($Y$2:$Y$4096)-LEN(SUBSTITUTE($Y$2:$Y$4096,"Alolan "&amp;AA2067,"")))/LEN("Alolan "&amp;AA2067))
         - SUMPRODUCT((LEN($Y$2:$Y$4096)-LEN(SUBSTITUTE($Y$2:$Y$4096,"Galarian "&amp;AA2067,"")))/LEN("Galarian "&amp;AA2067))
         - SUMPRODUCT((LEN($Y$2:$Y$4096)-LEN(SUBSTITUTE($Y$2:$Y$4096,"Hisuian "&amp;AA2067,"")))/LEN("Hisuian "&amp;AA2067))
         - SUMPRODUCT((LEN($Y$2:$Y$4096)-LEN(SUBSTITUTE($Y$2:$Y$4096,"Paldean "&amp;AA2067,"")))/LEN("Paldean "&amp;AA2067))
      &gt;0,2,1)
   ))))</f>
        <v>1</v>
      </c>
      <c r="AN2067">
        <v>0</v>
      </c>
      <c r="AO2067">
        <v>1</v>
      </c>
    </row>
    <row r="2068" spans="1:41" x14ac:dyDescent="0.25">
      <c r="A2068" t="s">
        <v>4590</v>
      </c>
      <c r="B2068" t="s">
        <v>2665</v>
      </c>
      <c r="C2068" t="s">
        <v>1546</v>
      </c>
      <c r="D2068" t="s">
        <v>1481</v>
      </c>
      <c r="E2068">
        <v>60</v>
      </c>
      <c r="F2068">
        <v>100</v>
      </c>
      <c r="G2068">
        <v>60</v>
      </c>
      <c r="H2068">
        <v>100</v>
      </c>
      <c r="I2068">
        <v>60</v>
      </c>
      <c r="J2068">
        <v>120</v>
      </c>
      <c r="K2068" t="s">
        <v>2666</v>
      </c>
      <c r="L2068" t="s">
        <v>253</v>
      </c>
      <c r="M2068" t="s">
        <v>248</v>
      </c>
      <c r="N2068">
        <v>10.8</v>
      </c>
      <c r="O2068">
        <v>6</v>
      </c>
      <c r="P2068">
        <v>1</v>
      </c>
      <c r="Q2068">
        <v>3</v>
      </c>
      <c r="R2068">
        <f t="shared" si="138"/>
        <v>12</v>
      </c>
      <c r="S2068">
        <f t="shared" si="139"/>
        <v>9</v>
      </c>
      <c r="T2068">
        <f t="shared" si="140"/>
        <v>21</v>
      </c>
      <c r="U2068" t="s">
        <v>1546</v>
      </c>
      <c r="V2068" t="s">
        <v>1481</v>
      </c>
      <c r="W2068" t="s">
        <v>1512</v>
      </c>
      <c r="X2068" t="s">
        <v>1479</v>
      </c>
      <c r="Z2068" t="str" cm="1">
        <f t="array" ref="Z2068">IF(ISBLANK(AK2068),_xlfn.LET(
    _xlpm.nameBeforeSlash, IF(ISNUMBER(SEARCH("/", Y2068)), LEFT(Y2068, SEARCH("/", Y2068)-1), Y2068),
    _xlpm.matchRow, IFERROR(MATCH(_xlpm.nameBeforeSlash, AA:AA, 0), ""),
    _xlpm.difference, IF(_xlpm.matchRow="", "", ABS((R2068 + S2068)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),IF(ISBLANK(Y2068),"","Hidden"))</f>
        <v/>
      </c>
      <c r="AA2068" t="s">
        <v>5855</v>
      </c>
      <c r="AB2068" t="s">
        <v>2676</v>
      </c>
      <c r="AC2068" t="s">
        <v>1378</v>
      </c>
      <c r="AD2068" t="str">
        <f>_xlfn.XLOOKUP(AC2068,moves!A:A,moves!B:B)</f>
        <v>typeless</v>
      </c>
      <c r="AE2068">
        <f>_xlfn.XLOOKUP(AC2068,moves!A:A,moves!D:D)</f>
        <v>5</v>
      </c>
      <c r="AF2068" t="str">
        <f>_xlfn.XLOOKUP(AC2068,moves!A:A,moves!E:E)</f>
        <v>The type of this move is the 4th learnable type of the user.</v>
      </c>
      <c r="AG2068">
        <v>0</v>
      </c>
      <c r="AH2068">
        <v>0</v>
      </c>
      <c r="AI2068">
        <f t="shared" si="141"/>
        <v>1</v>
      </c>
      <c r="AJ2068" t="s">
        <v>524</v>
      </c>
      <c r="AL2068">
        <v>0</v>
      </c>
      <c r="AM2068" cm="1">
        <f t="array" ref="AM2068">IF(AL2068=1,1,
   IF(ISTEXT(AK2068),1,
   IF(AO2068&gt;1,AM2067,
   IF(AI2068=1,
      IF(SUMPRODUCT((LEN($Y$2:$Y$4096)-LEN(SUBSTITUTE($Y$2:$Y$4096,AA2068,"")))/LEN(AA2068))&gt;0,2,1),
      IF(
         SUMPRODUCT((LEN($Y$2:$Y$4096)-LEN(SUBSTITUTE($Y$2:$Y$4096,AA2068,"")))/LEN(AA2068))
         - SUMPRODUCT((LEN($Y$2:$Y$4096)-LEN(SUBSTITUTE($Y$2:$Y$4096,"Alolan "&amp;AA2068,"")))/LEN("Alolan "&amp;AA2068))
         - SUMPRODUCT((LEN($Y$2:$Y$4096)-LEN(SUBSTITUTE($Y$2:$Y$4096,"Galarian "&amp;AA2068,"")))/LEN("Galarian "&amp;AA2068))
         - SUMPRODUCT((LEN($Y$2:$Y$4096)-LEN(SUBSTITUTE($Y$2:$Y$4096,"Hisuian "&amp;AA2068,"")))/LEN("Hisuian "&amp;AA2068))
         - SUMPRODUCT((LEN($Y$2:$Y$4096)-LEN(SUBSTITUTE($Y$2:$Y$4096,"Paldean "&amp;AA2068,"")))/LEN("Paldean "&amp;AA2068))
      &gt;0,2,1)
   ))))</f>
        <v>1</v>
      </c>
      <c r="AN2068">
        <v>0</v>
      </c>
      <c r="AO2068">
        <v>2</v>
      </c>
    </row>
    <row r="2069" spans="1:41" x14ac:dyDescent="0.25">
      <c r="A2069" t="s">
        <v>4591</v>
      </c>
      <c r="B2069" t="s">
        <v>2665</v>
      </c>
      <c r="C2069" t="s">
        <v>1546</v>
      </c>
      <c r="D2069" t="s">
        <v>1481</v>
      </c>
      <c r="E2069">
        <v>60</v>
      </c>
      <c r="F2069">
        <v>100</v>
      </c>
      <c r="G2069">
        <v>60</v>
      </c>
      <c r="H2069">
        <v>100</v>
      </c>
      <c r="I2069">
        <v>60</v>
      </c>
      <c r="J2069">
        <v>120</v>
      </c>
      <c r="K2069" t="s">
        <v>2666</v>
      </c>
      <c r="L2069" t="s">
        <v>253</v>
      </c>
      <c r="M2069" t="s">
        <v>248</v>
      </c>
      <c r="N2069">
        <v>10.8</v>
      </c>
      <c r="O2069">
        <v>6</v>
      </c>
      <c r="P2069">
        <v>1</v>
      </c>
      <c r="Q2069">
        <v>3</v>
      </c>
      <c r="R2069">
        <f t="shared" si="138"/>
        <v>12</v>
      </c>
      <c r="S2069">
        <f t="shared" si="139"/>
        <v>9</v>
      </c>
      <c r="T2069">
        <f t="shared" si="140"/>
        <v>21</v>
      </c>
      <c r="U2069" t="s">
        <v>1546</v>
      </c>
      <c r="V2069" t="s">
        <v>1481</v>
      </c>
      <c r="W2069" t="s">
        <v>1512</v>
      </c>
      <c r="X2069" t="s">
        <v>1472</v>
      </c>
      <c r="Z2069" t="str" cm="1">
        <f t="array" ref="Z2069">IF(ISBLANK(AK2069),_xlfn.LET(
    _xlpm.nameBeforeSlash, IF(ISNUMBER(SEARCH("/", Y2069)), LEFT(Y2069, SEARCH("/", Y2069)-1), Y2069),
    _xlpm.matchRow, IFERROR(MATCH(_xlpm.nameBeforeSlash, AA:AA, 0), ""),
    _xlpm.difference, IF(_xlpm.matchRow="", "", ABS((R2069 + S2069)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),IF(ISBLANK(Y2069),"","Hidden"))</f>
        <v/>
      </c>
      <c r="AA2069" t="s">
        <v>5856</v>
      </c>
      <c r="AB2069" t="s">
        <v>2674</v>
      </c>
      <c r="AC2069" t="s">
        <v>1378</v>
      </c>
      <c r="AD2069" t="str">
        <f>_xlfn.XLOOKUP(AC2069,moves!A:A,moves!B:B)</f>
        <v>typeless</v>
      </c>
      <c r="AE2069">
        <f>_xlfn.XLOOKUP(AC2069,moves!A:A,moves!D:D)</f>
        <v>5</v>
      </c>
      <c r="AF2069" t="str">
        <f>_xlfn.XLOOKUP(AC2069,moves!A:A,moves!E:E)</f>
        <v>The type of this move is the 4th learnable type of the user.</v>
      </c>
      <c r="AG2069">
        <v>0</v>
      </c>
      <c r="AH2069">
        <v>0</v>
      </c>
      <c r="AI2069">
        <f t="shared" si="141"/>
        <v>1</v>
      </c>
      <c r="AJ2069" t="s">
        <v>524</v>
      </c>
      <c r="AL2069">
        <v>0</v>
      </c>
      <c r="AM2069" cm="1">
        <f t="array" ref="AM2069">IF(AL2069=1,1,
   IF(ISTEXT(AK2069),1,
   IF(AO2069&gt;1,AM2068,
   IF(AI2069=1,
      IF(SUMPRODUCT((LEN($Y$2:$Y$4096)-LEN(SUBSTITUTE($Y$2:$Y$4096,AA2069,"")))/LEN(AA2069))&gt;0,2,1),
      IF(
         SUMPRODUCT((LEN($Y$2:$Y$4096)-LEN(SUBSTITUTE($Y$2:$Y$4096,AA2069,"")))/LEN(AA2069))
         - SUMPRODUCT((LEN($Y$2:$Y$4096)-LEN(SUBSTITUTE($Y$2:$Y$4096,"Alolan "&amp;AA2069,"")))/LEN("Alolan "&amp;AA2069))
         - SUMPRODUCT((LEN($Y$2:$Y$4096)-LEN(SUBSTITUTE($Y$2:$Y$4096,"Galarian "&amp;AA2069,"")))/LEN("Galarian "&amp;AA2069))
         - SUMPRODUCT((LEN($Y$2:$Y$4096)-LEN(SUBSTITUTE($Y$2:$Y$4096,"Hisuian "&amp;AA2069,"")))/LEN("Hisuian "&amp;AA2069))
         - SUMPRODUCT((LEN($Y$2:$Y$4096)-LEN(SUBSTITUTE($Y$2:$Y$4096,"Paldean "&amp;AA2069,"")))/LEN("Paldean "&amp;AA2069))
      &gt;0,2,1)
   ))))</f>
        <v>1</v>
      </c>
      <c r="AN2069">
        <v>0</v>
      </c>
      <c r="AO2069">
        <v>3</v>
      </c>
    </row>
    <row r="2070" spans="1:41" x14ac:dyDescent="0.25">
      <c r="A2070" t="s">
        <v>4592</v>
      </c>
      <c r="B2070" t="s">
        <v>2665</v>
      </c>
      <c r="C2070" t="s">
        <v>1546</v>
      </c>
      <c r="D2070" t="s">
        <v>1481</v>
      </c>
      <c r="E2070">
        <v>60</v>
      </c>
      <c r="F2070">
        <v>100</v>
      </c>
      <c r="G2070">
        <v>60</v>
      </c>
      <c r="H2070">
        <v>100</v>
      </c>
      <c r="I2070">
        <v>60</v>
      </c>
      <c r="J2070">
        <v>120</v>
      </c>
      <c r="K2070" t="s">
        <v>2666</v>
      </c>
      <c r="L2070" t="s">
        <v>253</v>
      </c>
      <c r="M2070" t="s">
        <v>248</v>
      </c>
      <c r="N2070">
        <v>10.8</v>
      </c>
      <c r="O2070">
        <v>6</v>
      </c>
      <c r="P2070">
        <v>1</v>
      </c>
      <c r="Q2070">
        <v>3</v>
      </c>
      <c r="R2070">
        <f t="shared" si="138"/>
        <v>12</v>
      </c>
      <c r="S2070">
        <f t="shared" si="139"/>
        <v>9</v>
      </c>
      <c r="T2070">
        <f t="shared" si="140"/>
        <v>21</v>
      </c>
      <c r="U2070" t="s">
        <v>1546</v>
      </c>
      <c r="V2070" t="s">
        <v>1481</v>
      </c>
      <c r="W2070" t="s">
        <v>1512</v>
      </c>
      <c r="X2070" t="s">
        <v>1521</v>
      </c>
      <c r="Z2070" t="str" cm="1">
        <f t="array" ref="Z2070">IF(ISBLANK(AK2070),_xlfn.LET(
    _xlpm.nameBeforeSlash, IF(ISNUMBER(SEARCH("/", Y2070)), LEFT(Y2070, SEARCH("/", Y2070)-1), Y2070),
    _xlpm.matchRow, IFERROR(MATCH(_xlpm.nameBeforeSlash, AA:AA, 0), ""),
    _xlpm.difference, IF(_xlpm.matchRow="", "", ABS((R2070 + S2070)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),IF(ISBLANK(Y2070),"","Hidden"))</f>
        <v/>
      </c>
      <c r="AA2070" t="s">
        <v>5857</v>
      </c>
      <c r="AB2070" t="s">
        <v>2680</v>
      </c>
      <c r="AC2070" t="s">
        <v>1378</v>
      </c>
      <c r="AD2070" t="str">
        <f>_xlfn.XLOOKUP(AC2070,moves!A:A,moves!B:B)</f>
        <v>typeless</v>
      </c>
      <c r="AE2070">
        <f>_xlfn.XLOOKUP(AC2070,moves!A:A,moves!D:D)</f>
        <v>5</v>
      </c>
      <c r="AF2070" t="str">
        <f>_xlfn.XLOOKUP(AC2070,moves!A:A,moves!E:E)</f>
        <v>The type of this move is the 4th learnable type of the user.</v>
      </c>
      <c r="AG2070">
        <v>0</v>
      </c>
      <c r="AH2070">
        <v>0</v>
      </c>
      <c r="AI2070">
        <f t="shared" si="141"/>
        <v>1</v>
      </c>
      <c r="AJ2070" t="s">
        <v>524</v>
      </c>
      <c r="AL2070">
        <v>0</v>
      </c>
      <c r="AM2070" cm="1">
        <f t="array" ref="AM2070">IF(AL2070=1,1,
   IF(ISTEXT(AK2070),1,
   IF(AO2070&gt;1,AM2069,
   IF(AI2070=1,
      IF(SUMPRODUCT((LEN($Y$2:$Y$4096)-LEN(SUBSTITUTE($Y$2:$Y$4096,AA2070,"")))/LEN(AA2070))&gt;0,2,1),
      IF(
         SUMPRODUCT((LEN($Y$2:$Y$4096)-LEN(SUBSTITUTE($Y$2:$Y$4096,AA2070,"")))/LEN(AA2070))
         - SUMPRODUCT((LEN($Y$2:$Y$4096)-LEN(SUBSTITUTE($Y$2:$Y$4096,"Alolan "&amp;AA2070,"")))/LEN("Alolan "&amp;AA2070))
         - SUMPRODUCT((LEN($Y$2:$Y$4096)-LEN(SUBSTITUTE($Y$2:$Y$4096,"Galarian "&amp;AA2070,"")))/LEN("Galarian "&amp;AA2070))
         - SUMPRODUCT((LEN($Y$2:$Y$4096)-LEN(SUBSTITUTE($Y$2:$Y$4096,"Hisuian "&amp;AA2070,"")))/LEN("Hisuian "&amp;AA2070))
         - SUMPRODUCT((LEN($Y$2:$Y$4096)-LEN(SUBSTITUTE($Y$2:$Y$4096,"Paldean "&amp;AA2070,"")))/LEN("Paldean "&amp;AA2070))
      &gt;0,2,1)
   ))))</f>
        <v>1</v>
      </c>
      <c r="AN2070">
        <v>0</v>
      </c>
      <c r="AO2070">
        <v>4</v>
      </c>
    </row>
    <row r="2071" spans="1:41" x14ac:dyDescent="0.25">
      <c r="A2071" t="s">
        <v>4593</v>
      </c>
      <c r="B2071" t="s">
        <v>2665</v>
      </c>
      <c r="C2071" t="s">
        <v>1546</v>
      </c>
      <c r="D2071" t="s">
        <v>1481</v>
      </c>
      <c r="E2071">
        <v>60</v>
      </c>
      <c r="F2071">
        <v>100</v>
      </c>
      <c r="G2071">
        <v>60</v>
      </c>
      <c r="H2071">
        <v>100</v>
      </c>
      <c r="I2071">
        <v>60</v>
      </c>
      <c r="J2071">
        <v>120</v>
      </c>
      <c r="K2071" t="s">
        <v>2666</v>
      </c>
      <c r="L2071" t="s">
        <v>253</v>
      </c>
      <c r="M2071" t="s">
        <v>248</v>
      </c>
      <c r="N2071">
        <v>10.8</v>
      </c>
      <c r="O2071">
        <v>6</v>
      </c>
      <c r="P2071">
        <v>1</v>
      </c>
      <c r="Q2071">
        <v>3</v>
      </c>
      <c r="R2071">
        <f t="shared" si="138"/>
        <v>12</v>
      </c>
      <c r="S2071">
        <f t="shared" si="139"/>
        <v>9</v>
      </c>
      <c r="T2071">
        <f t="shared" si="140"/>
        <v>21</v>
      </c>
      <c r="U2071" t="s">
        <v>1546</v>
      </c>
      <c r="V2071" t="s">
        <v>1481</v>
      </c>
      <c r="W2071" t="s">
        <v>1512</v>
      </c>
      <c r="X2071" t="s">
        <v>1468</v>
      </c>
      <c r="Z2071" t="str" cm="1">
        <f t="array" ref="Z2071">IF(ISBLANK(AK2071),_xlfn.LET(
    _xlpm.nameBeforeSlash, IF(ISNUMBER(SEARCH("/", Y2071)), LEFT(Y2071, SEARCH("/", Y2071)-1), Y2071),
    _xlpm.matchRow, IFERROR(MATCH(_xlpm.nameBeforeSlash, AA:AA, 0), ""),
    _xlpm.difference, IF(_xlpm.matchRow="", "", ABS((R2071 + S2071)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),IF(ISBLANK(Y2071),"","Hidden"))</f>
        <v/>
      </c>
      <c r="AA2071" t="s">
        <v>5858</v>
      </c>
      <c r="AB2071" t="s">
        <v>2670</v>
      </c>
      <c r="AC2071" t="s">
        <v>1378</v>
      </c>
      <c r="AD2071" t="str">
        <f>_xlfn.XLOOKUP(AC2071,moves!A:A,moves!B:B)</f>
        <v>typeless</v>
      </c>
      <c r="AE2071">
        <f>_xlfn.XLOOKUP(AC2071,moves!A:A,moves!D:D)</f>
        <v>5</v>
      </c>
      <c r="AF2071" t="str">
        <f>_xlfn.XLOOKUP(AC2071,moves!A:A,moves!E:E)</f>
        <v>The type of this move is the 4th learnable type of the user.</v>
      </c>
      <c r="AG2071">
        <v>0</v>
      </c>
      <c r="AH2071">
        <v>0</v>
      </c>
      <c r="AI2071">
        <f t="shared" si="141"/>
        <v>1</v>
      </c>
      <c r="AJ2071" t="s">
        <v>524</v>
      </c>
      <c r="AL2071">
        <v>0</v>
      </c>
      <c r="AM2071" cm="1">
        <f t="array" ref="AM2071">IF(AL2071=1,1,
   IF(ISTEXT(AK2071),1,
   IF(AO2071&gt;1,AM2070,
   IF(AI2071=1,
      IF(SUMPRODUCT((LEN($Y$2:$Y$4096)-LEN(SUBSTITUTE($Y$2:$Y$4096,AA2071,"")))/LEN(AA2071))&gt;0,2,1),
      IF(
         SUMPRODUCT((LEN($Y$2:$Y$4096)-LEN(SUBSTITUTE($Y$2:$Y$4096,AA2071,"")))/LEN(AA2071))
         - SUMPRODUCT((LEN($Y$2:$Y$4096)-LEN(SUBSTITUTE($Y$2:$Y$4096,"Alolan "&amp;AA2071,"")))/LEN("Alolan "&amp;AA2071))
         - SUMPRODUCT((LEN($Y$2:$Y$4096)-LEN(SUBSTITUTE($Y$2:$Y$4096,"Galarian "&amp;AA2071,"")))/LEN("Galarian "&amp;AA2071))
         - SUMPRODUCT((LEN($Y$2:$Y$4096)-LEN(SUBSTITUTE($Y$2:$Y$4096,"Hisuian "&amp;AA2071,"")))/LEN("Hisuian "&amp;AA2071))
         - SUMPRODUCT((LEN($Y$2:$Y$4096)-LEN(SUBSTITUTE($Y$2:$Y$4096,"Paldean "&amp;AA2071,"")))/LEN("Paldean "&amp;AA2071))
      &gt;0,2,1)
   ))))</f>
        <v>1</v>
      </c>
      <c r="AN2071">
        <v>0</v>
      </c>
      <c r="AO2071">
        <v>5</v>
      </c>
    </row>
    <row r="2072" spans="1:41" x14ac:dyDescent="0.25">
      <c r="A2072" t="s">
        <v>4594</v>
      </c>
      <c r="B2072" t="s">
        <v>2665</v>
      </c>
      <c r="C2072" t="s">
        <v>1546</v>
      </c>
      <c r="D2072" t="s">
        <v>1481</v>
      </c>
      <c r="E2072">
        <v>60</v>
      </c>
      <c r="F2072">
        <v>100</v>
      </c>
      <c r="G2072">
        <v>60</v>
      </c>
      <c r="H2072">
        <v>100</v>
      </c>
      <c r="I2072">
        <v>60</v>
      </c>
      <c r="J2072">
        <v>120</v>
      </c>
      <c r="K2072" t="s">
        <v>2666</v>
      </c>
      <c r="L2072" t="s">
        <v>253</v>
      </c>
      <c r="M2072" t="s">
        <v>248</v>
      </c>
      <c r="N2072">
        <v>10.8</v>
      </c>
      <c r="O2072">
        <v>6</v>
      </c>
      <c r="P2072">
        <v>1</v>
      </c>
      <c r="Q2072">
        <v>3</v>
      </c>
      <c r="R2072">
        <f t="shared" si="138"/>
        <v>12</v>
      </c>
      <c r="S2072">
        <f t="shared" si="139"/>
        <v>9</v>
      </c>
      <c r="T2072">
        <f t="shared" si="140"/>
        <v>21</v>
      </c>
      <c r="U2072" t="s">
        <v>1546</v>
      </c>
      <c r="V2072" t="s">
        <v>1481</v>
      </c>
      <c r="W2072" t="s">
        <v>1512</v>
      </c>
      <c r="X2072" t="s">
        <v>1209</v>
      </c>
      <c r="Z2072" t="str" cm="1">
        <f t="array" ref="Z2072">IF(ISBLANK(AK2072),_xlfn.LET(
    _xlpm.nameBeforeSlash, IF(ISNUMBER(SEARCH("/", Y2072)), LEFT(Y2072, SEARCH("/", Y2072)-1), Y2072),
    _xlpm.matchRow, IFERROR(MATCH(_xlpm.nameBeforeSlash, AA:AA, 0), ""),
    _xlpm.difference, IF(_xlpm.matchRow="", "", ABS((R2072 + S2072)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),IF(ISBLANK(Y2072),"","Hidden"))</f>
        <v/>
      </c>
      <c r="AA2072" t="s">
        <v>5859</v>
      </c>
      <c r="AB2072" t="s">
        <v>2668</v>
      </c>
      <c r="AC2072" t="s">
        <v>1378</v>
      </c>
      <c r="AD2072" t="str">
        <f>_xlfn.XLOOKUP(AC2072,moves!A:A,moves!B:B)</f>
        <v>typeless</v>
      </c>
      <c r="AE2072">
        <f>_xlfn.XLOOKUP(AC2072,moves!A:A,moves!D:D)</f>
        <v>5</v>
      </c>
      <c r="AF2072" t="str">
        <f>_xlfn.XLOOKUP(AC2072,moves!A:A,moves!E:E)</f>
        <v>The type of this move is the 4th learnable type of the user.</v>
      </c>
      <c r="AG2072">
        <v>0</v>
      </c>
      <c r="AH2072">
        <v>0</v>
      </c>
      <c r="AI2072">
        <f t="shared" si="141"/>
        <v>1</v>
      </c>
      <c r="AJ2072" t="s">
        <v>524</v>
      </c>
      <c r="AL2072">
        <v>0</v>
      </c>
      <c r="AM2072" cm="1">
        <f t="array" ref="AM2072">IF(AL2072=1,1,
   IF(ISTEXT(AK2072),1,
   IF(AO2072&gt;1,AM2071,
   IF(AI2072=1,
      IF(SUMPRODUCT((LEN($Y$2:$Y$4096)-LEN(SUBSTITUTE($Y$2:$Y$4096,AA2072,"")))/LEN(AA2072))&gt;0,2,1),
      IF(
         SUMPRODUCT((LEN($Y$2:$Y$4096)-LEN(SUBSTITUTE($Y$2:$Y$4096,AA2072,"")))/LEN(AA2072))
         - SUMPRODUCT((LEN($Y$2:$Y$4096)-LEN(SUBSTITUTE($Y$2:$Y$4096,"Alolan "&amp;AA2072,"")))/LEN("Alolan "&amp;AA2072))
         - SUMPRODUCT((LEN($Y$2:$Y$4096)-LEN(SUBSTITUTE($Y$2:$Y$4096,"Galarian "&amp;AA2072,"")))/LEN("Galarian "&amp;AA2072))
         - SUMPRODUCT((LEN($Y$2:$Y$4096)-LEN(SUBSTITUTE($Y$2:$Y$4096,"Hisuian "&amp;AA2072,"")))/LEN("Hisuian "&amp;AA2072))
         - SUMPRODUCT((LEN($Y$2:$Y$4096)-LEN(SUBSTITUTE($Y$2:$Y$4096,"Paldean "&amp;AA2072,"")))/LEN("Paldean "&amp;AA2072))
      &gt;0,2,1)
   ))))</f>
        <v>1</v>
      </c>
      <c r="AN2072">
        <v>0</v>
      </c>
      <c r="AO2072">
        <v>6</v>
      </c>
    </row>
    <row r="2073" spans="1:41" x14ac:dyDescent="0.25">
      <c r="A2073" t="s">
        <v>4595</v>
      </c>
      <c r="B2073" t="s">
        <v>2665</v>
      </c>
      <c r="C2073" t="s">
        <v>1546</v>
      </c>
      <c r="D2073" t="s">
        <v>1481</v>
      </c>
      <c r="E2073">
        <v>60</v>
      </c>
      <c r="F2073">
        <v>100</v>
      </c>
      <c r="G2073">
        <v>60</v>
      </c>
      <c r="H2073">
        <v>100</v>
      </c>
      <c r="I2073">
        <v>60</v>
      </c>
      <c r="J2073">
        <v>120</v>
      </c>
      <c r="K2073" t="s">
        <v>2666</v>
      </c>
      <c r="L2073" t="s">
        <v>253</v>
      </c>
      <c r="M2073" t="s">
        <v>248</v>
      </c>
      <c r="N2073">
        <v>10.8</v>
      </c>
      <c r="O2073">
        <v>6</v>
      </c>
      <c r="P2073">
        <v>1</v>
      </c>
      <c r="Q2073">
        <v>3</v>
      </c>
      <c r="R2073">
        <f t="shared" si="138"/>
        <v>12</v>
      </c>
      <c r="S2073">
        <f t="shared" si="139"/>
        <v>9</v>
      </c>
      <c r="T2073">
        <f t="shared" si="140"/>
        <v>21</v>
      </c>
      <c r="U2073" t="s">
        <v>1546</v>
      </c>
      <c r="V2073" t="s">
        <v>1481</v>
      </c>
      <c r="W2073" t="s">
        <v>1512</v>
      </c>
      <c r="X2073" t="s">
        <v>1490</v>
      </c>
      <c r="Z2073" t="str" cm="1">
        <f t="array" ref="Z2073">IF(ISBLANK(AK2073),_xlfn.LET(
    _xlpm.nameBeforeSlash, IF(ISNUMBER(SEARCH("/", Y2073)), LEFT(Y2073, SEARCH("/", Y2073)-1), Y2073),
    _xlpm.matchRow, IFERROR(MATCH(_xlpm.nameBeforeSlash, AA:AA, 0), ""),
    _xlpm.difference, IF(_xlpm.matchRow="", "", ABS((R2073 + S2073)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),IF(ISBLANK(Y2073),"","Hidden"))</f>
        <v/>
      </c>
      <c r="AA2073" t="s">
        <v>5860</v>
      </c>
      <c r="AB2073" t="s">
        <v>2672</v>
      </c>
      <c r="AC2073" t="s">
        <v>1378</v>
      </c>
      <c r="AD2073" t="str">
        <f>_xlfn.XLOOKUP(AC2073,moves!A:A,moves!B:B)</f>
        <v>typeless</v>
      </c>
      <c r="AE2073">
        <f>_xlfn.XLOOKUP(AC2073,moves!A:A,moves!D:D)</f>
        <v>5</v>
      </c>
      <c r="AF2073" t="str">
        <f>_xlfn.XLOOKUP(AC2073,moves!A:A,moves!E:E)</f>
        <v>The type of this move is the 4th learnable type of the user.</v>
      </c>
      <c r="AG2073">
        <v>0</v>
      </c>
      <c r="AH2073">
        <v>0</v>
      </c>
      <c r="AI2073">
        <f t="shared" si="141"/>
        <v>1</v>
      </c>
      <c r="AJ2073" t="s">
        <v>524</v>
      </c>
      <c r="AL2073">
        <v>0</v>
      </c>
      <c r="AM2073" cm="1">
        <f t="array" ref="AM2073">IF(AL2073=1,1,
   IF(ISTEXT(AK2073),1,
   IF(AO2073&gt;1,AM2072,
   IF(AI2073=1,
      IF(SUMPRODUCT((LEN($Y$2:$Y$4096)-LEN(SUBSTITUTE($Y$2:$Y$4096,AA2073,"")))/LEN(AA2073))&gt;0,2,1),
      IF(
         SUMPRODUCT((LEN($Y$2:$Y$4096)-LEN(SUBSTITUTE($Y$2:$Y$4096,AA2073,"")))/LEN(AA2073))
         - SUMPRODUCT((LEN($Y$2:$Y$4096)-LEN(SUBSTITUTE($Y$2:$Y$4096,"Alolan "&amp;AA2073,"")))/LEN("Alolan "&amp;AA2073))
         - SUMPRODUCT((LEN($Y$2:$Y$4096)-LEN(SUBSTITUTE($Y$2:$Y$4096,"Galarian "&amp;AA2073,"")))/LEN("Galarian "&amp;AA2073))
         - SUMPRODUCT((LEN($Y$2:$Y$4096)-LEN(SUBSTITUTE($Y$2:$Y$4096,"Hisuian "&amp;AA2073,"")))/LEN("Hisuian "&amp;AA2073))
         - SUMPRODUCT((LEN($Y$2:$Y$4096)-LEN(SUBSTITUTE($Y$2:$Y$4096,"Paldean "&amp;AA2073,"")))/LEN("Paldean "&amp;AA2073))
      &gt;0,2,1)
   ))))</f>
        <v>1</v>
      </c>
      <c r="AN2073">
        <v>0</v>
      </c>
      <c r="AO2073">
        <v>7</v>
      </c>
    </row>
    <row r="2074" spans="1:41" x14ac:dyDescent="0.25">
      <c r="A2074" t="s">
        <v>4596</v>
      </c>
      <c r="B2074" t="s">
        <v>2665</v>
      </c>
      <c r="C2074" t="s">
        <v>1546</v>
      </c>
      <c r="D2074" t="s">
        <v>1481</v>
      </c>
      <c r="E2074">
        <v>60</v>
      </c>
      <c r="F2074">
        <v>100</v>
      </c>
      <c r="G2074">
        <v>60</v>
      </c>
      <c r="H2074">
        <v>100</v>
      </c>
      <c r="I2074">
        <v>60</v>
      </c>
      <c r="J2074">
        <v>120</v>
      </c>
      <c r="K2074" t="s">
        <v>2666</v>
      </c>
      <c r="L2074" t="s">
        <v>253</v>
      </c>
      <c r="M2074" t="s">
        <v>248</v>
      </c>
      <c r="N2074">
        <v>10.8</v>
      </c>
      <c r="O2074">
        <v>6</v>
      </c>
      <c r="P2074">
        <v>1</v>
      </c>
      <c r="Q2074">
        <v>3</v>
      </c>
      <c r="R2074">
        <f t="shared" si="138"/>
        <v>12</v>
      </c>
      <c r="S2074">
        <f t="shared" si="139"/>
        <v>9</v>
      </c>
      <c r="T2074">
        <f t="shared" si="140"/>
        <v>21</v>
      </c>
      <c r="U2074" t="s">
        <v>1546</v>
      </c>
      <c r="V2074" t="s">
        <v>1481</v>
      </c>
      <c r="W2074" t="s">
        <v>1512</v>
      </c>
      <c r="X2074" t="s">
        <v>429</v>
      </c>
      <c r="Z2074" t="str" cm="1">
        <f t="array" ref="Z2074">IF(ISBLANK(AK2074),_xlfn.LET(
    _xlpm.nameBeforeSlash, IF(ISNUMBER(SEARCH("/", Y2074)), LEFT(Y2074, SEARCH("/", Y2074)-1), Y2074),
    _xlpm.matchRow, IFERROR(MATCH(_xlpm.nameBeforeSlash, AA:AA, 0), ""),
    _xlpm.difference, IF(_xlpm.matchRow="", "", ABS((R2074 + S2074)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),IF(ISBLANK(Y2074),"","Hidden"))</f>
        <v/>
      </c>
      <c r="AA2074" t="s">
        <v>5861</v>
      </c>
      <c r="AB2074" t="s">
        <v>2678</v>
      </c>
      <c r="AC2074" t="s">
        <v>1378</v>
      </c>
      <c r="AD2074" t="str">
        <f>_xlfn.XLOOKUP(AC2074,moves!A:A,moves!B:B)</f>
        <v>typeless</v>
      </c>
      <c r="AE2074">
        <f>_xlfn.XLOOKUP(AC2074,moves!A:A,moves!D:D)</f>
        <v>5</v>
      </c>
      <c r="AF2074" t="str">
        <f>_xlfn.XLOOKUP(AC2074,moves!A:A,moves!E:E)</f>
        <v>The type of this move is the 4th learnable type of the user.</v>
      </c>
      <c r="AG2074">
        <v>0</v>
      </c>
      <c r="AH2074">
        <v>0</v>
      </c>
      <c r="AI2074">
        <f t="shared" si="141"/>
        <v>1</v>
      </c>
      <c r="AJ2074" t="s">
        <v>524</v>
      </c>
      <c r="AL2074">
        <v>0</v>
      </c>
      <c r="AM2074" cm="1">
        <f t="array" ref="AM2074">IF(AL2074=1,1,
   IF(ISTEXT(AK2074),1,
   IF(AO2074&gt;1,AM2073,
   IF(AI2074=1,
      IF(SUMPRODUCT((LEN($Y$2:$Y$4096)-LEN(SUBSTITUTE($Y$2:$Y$4096,AA2074,"")))/LEN(AA2074))&gt;0,2,1),
      IF(
         SUMPRODUCT((LEN($Y$2:$Y$4096)-LEN(SUBSTITUTE($Y$2:$Y$4096,AA2074,"")))/LEN(AA2074))
         - SUMPRODUCT((LEN($Y$2:$Y$4096)-LEN(SUBSTITUTE($Y$2:$Y$4096,"Alolan "&amp;AA2074,"")))/LEN("Alolan "&amp;AA2074))
         - SUMPRODUCT((LEN($Y$2:$Y$4096)-LEN(SUBSTITUTE($Y$2:$Y$4096,"Galarian "&amp;AA2074,"")))/LEN("Galarian "&amp;AA2074))
         - SUMPRODUCT((LEN($Y$2:$Y$4096)-LEN(SUBSTITUTE($Y$2:$Y$4096,"Hisuian "&amp;AA2074,"")))/LEN("Hisuian "&amp;AA2074))
         - SUMPRODUCT((LEN($Y$2:$Y$4096)-LEN(SUBSTITUTE($Y$2:$Y$4096,"Paldean "&amp;AA2074,"")))/LEN("Paldean "&amp;AA2074))
      &gt;0,2,1)
   ))))</f>
        <v>1</v>
      </c>
      <c r="AN2074">
        <v>0</v>
      </c>
      <c r="AO2074">
        <v>8</v>
      </c>
    </row>
    <row r="2075" spans="1:41" x14ac:dyDescent="0.25">
      <c r="A2075">
        <v>775</v>
      </c>
      <c r="B2075" t="s">
        <v>2681</v>
      </c>
      <c r="C2075" t="s">
        <v>1512</v>
      </c>
      <c r="D2075"/>
      <c r="E2075">
        <v>65</v>
      </c>
      <c r="F2075">
        <v>115</v>
      </c>
      <c r="G2075">
        <v>65</v>
      </c>
      <c r="H2075">
        <v>75</v>
      </c>
      <c r="I2075">
        <v>95</v>
      </c>
      <c r="J2075">
        <v>65</v>
      </c>
      <c r="K2075" t="s">
        <v>2161</v>
      </c>
      <c r="L2075" t="s">
        <v>247</v>
      </c>
      <c r="M2075" t="s">
        <v>248</v>
      </c>
      <c r="N2075">
        <v>9.1</v>
      </c>
      <c r="O2075">
        <v>7.4</v>
      </c>
      <c r="R2075">
        <f t="shared" si="138"/>
        <v>9</v>
      </c>
      <c r="S2075">
        <f t="shared" si="139"/>
        <v>7</v>
      </c>
      <c r="T2075">
        <f t="shared" si="140"/>
        <v>16</v>
      </c>
      <c r="U2075" t="s">
        <v>1512</v>
      </c>
      <c r="V2075" t="s">
        <v>1468</v>
      </c>
      <c r="W2075" t="s">
        <v>1471</v>
      </c>
      <c r="X2075" t="s">
        <v>1546</v>
      </c>
      <c r="Z2075" t="str" cm="1">
        <f t="array" ref="Z2075">IF(ISBLANK(AK2075),_xlfn.LET(
    _xlpm.nameBeforeSlash, IF(ISNUMBER(SEARCH("/", Y2075)), LEFT(Y2075, SEARCH("/", Y2075)-1), Y2075),
    _xlpm.matchRow, IFERROR(MATCH(_xlpm.nameBeforeSlash, AA:AA, 0), ""),
    _xlpm.difference, IF(_xlpm.matchRow="", "", ABS((R2075 + S2075)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),IF(ISBLANK(Y2075),"","Hidden"))</f>
        <v/>
      </c>
      <c r="AA2075" t="s">
        <v>2681</v>
      </c>
      <c r="AC2075" t="s">
        <v>1277</v>
      </c>
      <c r="AD2075" t="str">
        <f>_xlfn.XLOOKUP(AC2075,moves!A:A,moves!B:B)</f>
        <v>normal</v>
      </c>
      <c r="AE2075">
        <f>_xlfn.XLOOKUP(AC2075,moves!A:A,moves!D:D)</f>
        <v>1</v>
      </c>
      <c r="AF2075" t="str">
        <f>_xlfn.XLOOKUP(AC2075,moves!A:A,moves!E:E)</f>
        <v>Inflict the Drowsy status on the target. If the target was already Drowsy: Increase attack strength by 2.</v>
      </c>
      <c r="AG2075">
        <v>0</v>
      </c>
      <c r="AH2075">
        <v>0</v>
      </c>
      <c r="AI2075">
        <f t="shared" si="141"/>
        <v>0</v>
      </c>
      <c r="AJ2075" t="s">
        <v>524</v>
      </c>
      <c r="AL2075">
        <v>0</v>
      </c>
      <c r="AM2075" cm="1">
        <f t="array" ref="AM2075">IF(AL2075=1,1,
   IF(ISTEXT(AK2075),1,
   IF(AO2075&gt;1,AM2074,
   IF(AI2075=1,
      IF(SUMPRODUCT((LEN($Y$2:$Y$4096)-LEN(SUBSTITUTE($Y$2:$Y$4096,AA2075,"")))/LEN(AA2075))&gt;0,2,1),
      IF(
         SUMPRODUCT((LEN($Y$2:$Y$4096)-LEN(SUBSTITUTE($Y$2:$Y$4096,AA2075,"")))/LEN(AA2075))
         - SUMPRODUCT((LEN($Y$2:$Y$4096)-LEN(SUBSTITUTE($Y$2:$Y$4096,"Alolan "&amp;AA2075,"")))/LEN("Alolan "&amp;AA2075))
         - SUMPRODUCT((LEN($Y$2:$Y$4096)-LEN(SUBSTITUTE($Y$2:$Y$4096,"Galarian "&amp;AA2075,"")))/LEN("Galarian "&amp;AA2075))
         - SUMPRODUCT((LEN($Y$2:$Y$4096)-LEN(SUBSTITUTE($Y$2:$Y$4096,"Hisuian "&amp;AA2075,"")))/LEN("Hisuian "&amp;AA2075))
         - SUMPRODUCT((LEN($Y$2:$Y$4096)-LEN(SUBSTITUTE($Y$2:$Y$4096,"Paldean "&amp;AA2075,"")))/LEN("Paldean "&amp;AA2075))
      &gt;0,2,1)
   ))))</f>
        <v>1</v>
      </c>
      <c r="AN2075">
        <v>0</v>
      </c>
      <c r="AO2075">
        <v>0</v>
      </c>
    </row>
    <row r="2076" spans="1:41" x14ac:dyDescent="0.25">
      <c r="A2076" t="s">
        <v>4597</v>
      </c>
      <c r="B2076" t="s">
        <v>2681</v>
      </c>
      <c r="C2076" t="s">
        <v>1512</v>
      </c>
      <c r="D2076"/>
      <c r="E2076">
        <v>65</v>
      </c>
      <c r="F2076">
        <v>115</v>
      </c>
      <c r="G2076">
        <v>65</v>
      </c>
      <c r="H2076">
        <v>75</v>
      </c>
      <c r="I2076">
        <v>95</v>
      </c>
      <c r="J2076">
        <v>65</v>
      </c>
      <c r="K2076" t="s">
        <v>2161</v>
      </c>
      <c r="L2076" t="s">
        <v>247</v>
      </c>
      <c r="M2076" t="s">
        <v>248</v>
      </c>
      <c r="N2076">
        <v>9.1</v>
      </c>
      <c r="O2076">
        <v>7.4</v>
      </c>
      <c r="R2076">
        <f t="shared" si="138"/>
        <v>9</v>
      </c>
      <c r="S2076">
        <f t="shared" si="139"/>
        <v>7</v>
      </c>
      <c r="T2076">
        <f t="shared" si="140"/>
        <v>16</v>
      </c>
      <c r="U2076" t="s">
        <v>1512</v>
      </c>
      <c r="V2076" t="s">
        <v>1468</v>
      </c>
      <c r="W2076" t="s">
        <v>1471</v>
      </c>
      <c r="X2076" t="s">
        <v>1546</v>
      </c>
      <c r="Z2076" t="str" cm="1">
        <f t="array" ref="Z2076">IF(ISBLANK(AK2076),_xlfn.LET(
    _xlpm.nameBeforeSlash, IF(ISNUMBER(SEARCH("/", Y2076)), LEFT(Y2076, SEARCH("/", Y2076)-1), Y2076),
    _xlpm.matchRow, IFERROR(MATCH(_xlpm.nameBeforeSlash, AA:AA, 0), ""),
    _xlpm.difference, IF(_xlpm.matchRow="", "", ABS((R2076 + S2076)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),IF(ISBLANK(Y2076),"","Hidden"))</f>
        <v/>
      </c>
      <c r="AA2076" t="s">
        <v>5862</v>
      </c>
      <c r="AC2076" t="s">
        <v>6489</v>
      </c>
      <c r="AD2076" t="str">
        <f>_xlfn.XLOOKUP(AC2076,moves!A:A,moves!B:B)</f>
        <v>normal</v>
      </c>
      <c r="AE2076">
        <f>_xlfn.XLOOKUP(AC2076,moves!A:A,moves!D:D)</f>
        <v>3</v>
      </c>
      <c r="AF2076" t="str">
        <f>_xlfn.XLOOKUP(AC2076,moves!A:A,moves!E:E)</f>
        <v>Decrease the state of all Hazardous Terrain Tokens by 1 on the user's side of the arena.</v>
      </c>
      <c r="AG2076">
        <v>0</v>
      </c>
      <c r="AH2076">
        <v>0</v>
      </c>
      <c r="AI2076">
        <f t="shared" si="141"/>
        <v>1</v>
      </c>
      <c r="AJ2076" t="s">
        <v>524</v>
      </c>
      <c r="AL2076">
        <v>0</v>
      </c>
      <c r="AM2076" cm="1">
        <f t="array" ref="AM2076">IF(AL2076=1,1,
   IF(ISTEXT(AK2076),1,
   IF(AO2076&gt;1,AM2075,
   IF(AI2076=1,
      IF(SUMPRODUCT((LEN($Y$2:$Y$4096)-LEN(SUBSTITUTE($Y$2:$Y$4096,AA2076,"")))/LEN(AA2076))&gt;0,2,1),
      IF(
         SUMPRODUCT((LEN($Y$2:$Y$4096)-LEN(SUBSTITUTE($Y$2:$Y$4096,AA2076,"")))/LEN(AA2076))
         - SUMPRODUCT((LEN($Y$2:$Y$4096)-LEN(SUBSTITUTE($Y$2:$Y$4096,"Alolan "&amp;AA2076,"")))/LEN("Alolan "&amp;AA2076))
         - SUMPRODUCT((LEN($Y$2:$Y$4096)-LEN(SUBSTITUTE($Y$2:$Y$4096,"Galarian "&amp;AA2076,"")))/LEN("Galarian "&amp;AA2076))
         - SUMPRODUCT((LEN($Y$2:$Y$4096)-LEN(SUBSTITUTE($Y$2:$Y$4096,"Hisuian "&amp;AA2076,"")))/LEN("Hisuian "&amp;AA2076))
         - SUMPRODUCT((LEN($Y$2:$Y$4096)-LEN(SUBSTITUTE($Y$2:$Y$4096,"Paldean "&amp;AA2076,"")))/LEN("Paldean "&amp;AA2076))
      &gt;0,2,1)
   ))))</f>
        <v>1</v>
      </c>
      <c r="AN2076">
        <v>0</v>
      </c>
      <c r="AO2076">
        <v>0</v>
      </c>
    </row>
    <row r="2077" spans="1:41" x14ac:dyDescent="0.25">
      <c r="A2077">
        <v>776</v>
      </c>
      <c r="B2077" t="s">
        <v>603</v>
      </c>
      <c r="C2077" t="s">
        <v>1479</v>
      </c>
      <c r="D2077" t="s">
        <v>1482</v>
      </c>
      <c r="E2077">
        <v>60</v>
      </c>
      <c r="F2077">
        <v>78</v>
      </c>
      <c r="G2077">
        <v>135</v>
      </c>
      <c r="H2077">
        <v>91</v>
      </c>
      <c r="I2077">
        <v>85</v>
      </c>
      <c r="J2077">
        <v>36</v>
      </c>
      <c r="K2077" t="s">
        <v>604</v>
      </c>
      <c r="L2077" t="s">
        <v>253</v>
      </c>
      <c r="M2077" t="s">
        <v>251</v>
      </c>
      <c r="N2077">
        <v>6.7700000000000005</v>
      </c>
      <c r="O2077">
        <v>9</v>
      </c>
      <c r="R2077">
        <f t="shared" si="138"/>
        <v>7</v>
      </c>
      <c r="S2077">
        <f t="shared" si="139"/>
        <v>9</v>
      </c>
      <c r="T2077">
        <f t="shared" si="140"/>
        <v>16</v>
      </c>
      <c r="U2077" t="s">
        <v>1479</v>
      </c>
      <c r="V2077" t="s">
        <v>1482</v>
      </c>
      <c r="W2077" t="s">
        <v>1468</v>
      </c>
      <c r="X2077" t="s">
        <v>1492</v>
      </c>
      <c r="Z2077" t="str" cm="1">
        <f t="array" ref="Z2077">IF(ISBLANK(AK2077),_xlfn.LET(
    _xlpm.nameBeforeSlash, IF(ISNUMBER(SEARCH("/", Y2077)), LEFT(Y2077, SEARCH("/", Y2077)-1), Y2077),
    _xlpm.matchRow, IFERROR(MATCH(_xlpm.nameBeforeSlash, AA:AA, 0), ""),
    _xlpm.difference, IF(_xlpm.matchRow="", "", ABS((R2077 + S2077)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),IF(ISBLANK(Y2077),"","Hidden"))</f>
        <v/>
      </c>
      <c r="AA2077" t="s">
        <v>603</v>
      </c>
      <c r="AC2077" t="s">
        <v>602</v>
      </c>
      <c r="AD2077" t="str">
        <f>_xlfn.XLOOKUP(AC2077,moves!A:A,moves!B:B)</f>
        <v>fire</v>
      </c>
      <c r="AE2077">
        <f>_xlfn.XLOOKUP(AC2077,moves!A:A,moves!D:D)</f>
        <v>2</v>
      </c>
      <c r="AF2077" t="str">
        <f>_xlfn.XLOOKUP(AC2077,moves!A:A,moves!E:E)</f>
        <v>When the user is next attacked: The attacker takes 5 damage if any critical hits are rolled.</v>
      </c>
      <c r="AG2077">
        <v>0</v>
      </c>
      <c r="AH2077">
        <v>0</v>
      </c>
      <c r="AI2077">
        <f t="shared" si="141"/>
        <v>0</v>
      </c>
      <c r="AJ2077" t="s">
        <v>524</v>
      </c>
      <c r="AL2077">
        <v>0</v>
      </c>
      <c r="AM2077" cm="1">
        <f t="array" ref="AM2077">IF(AL2077=1,1,
   IF(ISTEXT(AK2077),1,
   IF(AO2077&gt;1,AM2076,
   IF(AI2077=1,
      IF(SUMPRODUCT((LEN($Y$2:$Y$4096)-LEN(SUBSTITUTE($Y$2:$Y$4096,AA2077,"")))/LEN(AA2077))&gt;0,2,1),
      IF(
         SUMPRODUCT((LEN($Y$2:$Y$4096)-LEN(SUBSTITUTE($Y$2:$Y$4096,AA2077,"")))/LEN(AA2077))
         - SUMPRODUCT((LEN($Y$2:$Y$4096)-LEN(SUBSTITUTE($Y$2:$Y$4096,"Alolan "&amp;AA2077,"")))/LEN("Alolan "&amp;AA2077))
         - SUMPRODUCT((LEN($Y$2:$Y$4096)-LEN(SUBSTITUTE($Y$2:$Y$4096,"Galarian "&amp;AA2077,"")))/LEN("Galarian "&amp;AA2077))
         - SUMPRODUCT((LEN($Y$2:$Y$4096)-LEN(SUBSTITUTE($Y$2:$Y$4096,"Hisuian "&amp;AA2077,"")))/LEN("Hisuian "&amp;AA2077))
         - SUMPRODUCT((LEN($Y$2:$Y$4096)-LEN(SUBSTITUTE($Y$2:$Y$4096,"Paldean "&amp;AA2077,"")))/LEN("Paldean "&amp;AA2077))
      &gt;0,2,1)
   ))))</f>
        <v>1</v>
      </c>
      <c r="AN2077">
        <v>0</v>
      </c>
      <c r="AO2077">
        <v>0</v>
      </c>
    </row>
    <row r="2078" spans="1:41" x14ac:dyDescent="0.25">
      <c r="A2078" t="s">
        <v>4598</v>
      </c>
      <c r="B2078" t="s">
        <v>603</v>
      </c>
      <c r="C2078" t="s">
        <v>1479</v>
      </c>
      <c r="D2078" t="s">
        <v>1482</v>
      </c>
      <c r="E2078">
        <v>60</v>
      </c>
      <c r="F2078">
        <v>78</v>
      </c>
      <c r="G2078">
        <v>135</v>
      </c>
      <c r="H2078">
        <v>91</v>
      </c>
      <c r="I2078">
        <v>85</v>
      </c>
      <c r="J2078">
        <v>36</v>
      </c>
      <c r="K2078" t="s">
        <v>604</v>
      </c>
      <c r="L2078" t="s">
        <v>253</v>
      </c>
      <c r="M2078" t="s">
        <v>251</v>
      </c>
      <c r="N2078">
        <v>6.7700000000000005</v>
      </c>
      <c r="O2078">
        <v>9</v>
      </c>
      <c r="R2078">
        <f t="shared" si="138"/>
        <v>7</v>
      </c>
      <c r="S2078">
        <f t="shared" si="139"/>
        <v>9</v>
      </c>
      <c r="T2078">
        <f t="shared" si="140"/>
        <v>16</v>
      </c>
      <c r="U2078" t="s">
        <v>1479</v>
      </c>
      <c r="V2078" t="s">
        <v>1482</v>
      </c>
      <c r="W2078" t="s">
        <v>1468</v>
      </c>
      <c r="X2078" t="s">
        <v>1492</v>
      </c>
      <c r="Z2078" t="str" cm="1">
        <f t="array" ref="Z2078">IF(ISBLANK(AK2078),_xlfn.LET(
    _xlpm.nameBeforeSlash, IF(ISNUMBER(SEARCH("/", Y2078)), LEFT(Y2078, SEARCH("/", Y2078)-1), Y2078),
    _xlpm.matchRow, IFERROR(MATCH(_xlpm.nameBeforeSlash, AA:AA, 0), ""),
    _xlpm.difference, IF(_xlpm.matchRow="", "", ABS((R2078 + S2078)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),IF(ISBLANK(Y2078),"","Hidden"))</f>
        <v/>
      </c>
      <c r="AA2078" t="s">
        <v>5863</v>
      </c>
      <c r="AC2078" t="s">
        <v>797</v>
      </c>
      <c r="AD2078" t="str">
        <f>_xlfn.XLOOKUP(AC2078,moves!A:A,moves!B:B)</f>
        <v>fire</v>
      </c>
      <c r="AE2078">
        <f>_xlfn.XLOOKUP(AC2078,moves!A:A,moves!D:D)</f>
        <v>6</v>
      </c>
      <c r="AF2078" t="str">
        <f>_xlfn.XLOOKUP(AC2078,moves!A:A,moves!E:E)</f>
        <v xml:space="preserve">During this attack and when the user is next attacked: Status symbols deal +1 damage. </v>
      </c>
      <c r="AG2078">
        <v>0</v>
      </c>
      <c r="AH2078">
        <v>0</v>
      </c>
      <c r="AI2078">
        <f t="shared" si="141"/>
        <v>1</v>
      </c>
      <c r="AJ2078" t="s">
        <v>524</v>
      </c>
      <c r="AL2078">
        <v>0</v>
      </c>
      <c r="AM2078" cm="1">
        <f t="array" ref="AM2078">IF(AL2078=1,1,
   IF(ISTEXT(AK2078),1,
   IF(AO2078&gt;1,AM2077,
   IF(AI2078=1,
      IF(SUMPRODUCT((LEN($Y$2:$Y$4096)-LEN(SUBSTITUTE($Y$2:$Y$4096,AA2078,"")))/LEN(AA2078))&gt;0,2,1),
      IF(
         SUMPRODUCT((LEN($Y$2:$Y$4096)-LEN(SUBSTITUTE($Y$2:$Y$4096,AA2078,"")))/LEN(AA2078))
         - SUMPRODUCT((LEN($Y$2:$Y$4096)-LEN(SUBSTITUTE($Y$2:$Y$4096,"Alolan "&amp;AA2078,"")))/LEN("Alolan "&amp;AA2078))
         - SUMPRODUCT((LEN($Y$2:$Y$4096)-LEN(SUBSTITUTE($Y$2:$Y$4096,"Galarian "&amp;AA2078,"")))/LEN("Galarian "&amp;AA2078))
         - SUMPRODUCT((LEN($Y$2:$Y$4096)-LEN(SUBSTITUTE($Y$2:$Y$4096,"Hisuian "&amp;AA2078,"")))/LEN("Hisuian "&amp;AA2078))
         - SUMPRODUCT((LEN($Y$2:$Y$4096)-LEN(SUBSTITUTE($Y$2:$Y$4096,"Paldean "&amp;AA2078,"")))/LEN("Paldean "&amp;AA2078))
      &gt;0,2,1)
   ))))</f>
        <v>1</v>
      </c>
      <c r="AN2078">
        <v>0</v>
      </c>
      <c r="AO2078">
        <v>0</v>
      </c>
    </row>
    <row r="2079" spans="1:41" x14ac:dyDescent="0.25">
      <c r="A2079">
        <v>777</v>
      </c>
      <c r="B2079" t="s">
        <v>2682</v>
      </c>
      <c r="C2079" t="s">
        <v>1521</v>
      </c>
      <c r="D2079" t="s">
        <v>1514</v>
      </c>
      <c r="E2079">
        <v>65</v>
      </c>
      <c r="F2079">
        <v>98</v>
      </c>
      <c r="G2079">
        <v>63</v>
      </c>
      <c r="H2079">
        <v>40</v>
      </c>
      <c r="I2079">
        <v>73</v>
      </c>
      <c r="J2079">
        <v>96</v>
      </c>
      <c r="K2079" t="s">
        <v>2683</v>
      </c>
      <c r="L2079" t="s">
        <v>253</v>
      </c>
      <c r="M2079" t="s">
        <v>248</v>
      </c>
      <c r="N2079">
        <v>9.14</v>
      </c>
      <c r="O2079">
        <v>6.68</v>
      </c>
      <c r="R2079">
        <f t="shared" si="138"/>
        <v>9</v>
      </c>
      <c r="S2079">
        <f t="shared" si="139"/>
        <v>7</v>
      </c>
      <c r="T2079">
        <f t="shared" si="140"/>
        <v>16</v>
      </c>
      <c r="U2079" t="s">
        <v>1521</v>
      </c>
      <c r="V2079" t="s">
        <v>1514</v>
      </c>
      <c r="W2079" t="s">
        <v>1468</v>
      </c>
      <c r="X2079" t="s">
        <v>1499</v>
      </c>
      <c r="Z2079" t="str" cm="1">
        <f t="array" ref="Z2079">IF(ISBLANK(AK2079),_xlfn.LET(
    _xlpm.nameBeforeSlash, IF(ISNUMBER(SEARCH("/", Y2079)), LEFT(Y2079, SEARCH("/", Y2079)-1), Y2079),
    _xlpm.matchRow, IFERROR(MATCH(_xlpm.nameBeforeSlash, AA:AA, 0), ""),
    _xlpm.difference, IF(_xlpm.matchRow="", "", ABS((R2079 + S2079)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),IF(ISBLANK(Y2079),"","Hidden"))</f>
        <v/>
      </c>
      <c r="AA2079" t="s">
        <v>2682</v>
      </c>
      <c r="AC2079" t="s">
        <v>998</v>
      </c>
      <c r="AD2079" t="str">
        <f>_xlfn.XLOOKUP(AC2079,moves!A:A,moves!B:B)</f>
        <v>electric</v>
      </c>
      <c r="AE2079">
        <f>_xlfn.XLOOKUP(AC2079,moves!A:A,moves!D:D)</f>
        <v>4</v>
      </c>
      <c r="AF2079" t="str">
        <f>_xlfn.XLOOKUP(AC2079,moves!A:A,moves!E:E)</f>
        <v>When the target next attacks: Status symbols deal -1 damage.</v>
      </c>
      <c r="AG2079">
        <v>0</v>
      </c>
      <c r="AH2079">
        <v>0</v>
      </c>
      <c r="AI2079">
        <f t="shared" si="141"/>
        <v>0</v>
      </c>
      <c r="AJ2079" t="s">
        <v>524</v>
      </c>
      <c r="AL2079">
        <v>0</v>
      </c>
      <c r="AM2079" cm="1">
        <f t="array" ref="AM2079">IF(AL2079=1,1,
   IF(ISTEXT(AK2079),1,
   IF(AO2079&gt;1,AM2078,
   IF(AI2079=1,
      IF(SUMPRODUCT((LEN($Y$2:$Y$4096)-LEN(SUBSTITUTE($Y$2:$Y$4096,AA2079,"")))/LEN(AA2079))&gt;0,2,1),
      IF(
         SUMPRODUCT((LEN($Y$2:$Y$4096)-LEN(SUBSTITUTE($Y$2:$Y$4096,AA2079,"")))/LEN(AA2079))
         - SUMPRODUCT((LEN($Y$2:$Y$4096)-LEN(SUBSTITUTE($Y$2:$Y$4096,"Alolan "&amp;AA2079,"")))/LEN("Alolan "&amp;AA2079))
         - SUMPRODUCT((LEN($Y$2:$Y$4096)-LEN(SUBSTITUTE($Y$2:$Y$4096,"Galarian "&amp;AA2079,"")))/LEN("Galarian "&amp;AA2079))
         - SUMPRODUCT((LEN($Y$2:$Y$4096)-LEN(SUBSTITUTE($Y$2:$Y$4096,"Hisuian "&amp;AA2079,"")))/LEN("Hisuian "&amp;AA2079))
         - SUMPRODUCT((LEN($Y$2:$Y$4096)-LEN(SUBSTITUTE($Y$2:$Y$4096,"Paldean "&amp;AA2079,"")))/LEN("Paldean "&amp;AA2079))
      &gt;0,2,1)
   ))))</f>
        <v>1</v>
      </c>
      <c r="AN2079">
        <v>0</v>
      </c>
      <c r="AO2079">
        <v>0</v>
      </c>
    </row>
    <row r="2080" spans="1:41" x14ac:dyDescent="0.25">
      <c r="A2080" t="s">
        <v>4599</v>
      </c>
      <c r="B2080" t="s">
        <v>2682</v>
      </c>
      <c r="C2080" t="s">
        <v>1521</v>
      </c>
      <c r="D2080" t="s">
        <v>1514</v>
      </c>
      <c r="E2080">
        <v>65</v>
      </c>
      <c r="F2080">
        <v>98</v>
      </c>
      <c r="G2080">
        <v>63</v>
      </c>
      <c r="H2080">
        <v>40</v>
      </c>
      <c r="I2080">
        <v>73</v>
      </c>
      <c r="J2080">
        <v>96</v>
      </c>
      <c r="K2080" t="s">
        <v>2683</v>
      </c>
      <c r="L2080" t="s">
        <v>253</v>
      </c>
      <c r="M2080" t="s">
        <v>248</v>
      </c>
      <c r="N2080">
        <v>9.14</v>
      </c>
      <c r="O2080">
        <v>6.68</v>
      </c>
      <c r="R2080">
        <f t="shared" si="138"/>
        <v>9</v>
      </c>
      <c r="S2080">
        <f t="shared" si="139"/>
        <v>7</v>
      </c>
      <c r="T2080">
        <f t="shared" si="140"/>
        <v>16</v>
      </c>
      <c r="U2080" t="s">
        <v>1521</v>
      </c>
      <c r="V2080" t="s">
        <v>1514</v>
      </c>
      <c r="W2080" t="s">
        <v>1468</v>
      </c>
      <c r="X2080" t="s">
        <v>1499</v>
      </c>
      <c r="Z2080" t="str" cm="1">
        <f t="array" ref="Z2080">IF(ISBLANK(AK2080),_xlfn.LET(
    _xlpm.nameBeforeSlash, IF(ISNUMBER(SEARCH("/", Y2080)), LEFT(Y2080, SEARCH("/", Y2080)-1), Y2080),
    _xlpm.matchRow, IFERROR(MATCH(_xlpm.nameBeforeSlash, AA:AA, 0), ""),
    _xlpm.difference, IF(_xlpm.matchRow="", "", ABS((R2080 + S2080)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),IF(ISBLANK(Y2080),"","Hidden"))</f>
        <v/>
      </c>
      <c r="AA2080" t="s">
        <v>5864</v>
      </c>
      <c r="AC2080" t="s">
        <v>1128</v>
      </c>
      <c r="AD2080" t="str">
        <f>_xlfn.XLOOKUP(AC2080,moves!A:A,moves!B:B)</f>
        <v>grass</v>
      </c>
      <c r="AE2080" t="str">
        <f>_xlfn.XLOOKUP(AC2080,moves!A:A,moves!D:D)</f>
        <v>-</v>
      </c>
      <c r="AF2080" t="str">
        <f>_xlfn.XLOOKUP(AC2080,moves!A:A,moves!E:E)</f>
        <v>All Pokémon that targeted the user this round take 2 damage.</v>
      </c>
      <c r="AG2080">
        <v>0</v>
      </c>
      <c r="AH2080">
        <v>0</v>
      </c>
      <c r="AI2080">
        <f t="shared" si="141"/>
        <v>1</v>
      </c>
      <c r="AJ2080" t="s">
        <v>524</v>
      </c>
      <c r="AL2080">
        <v>0</v>
      </c>
      <c r="AM2080" cm="1">
        <f t="array" ref="AM2080">IF(AL2080=1,1,
   IF(ISTEXT(AK2080),1,
   IF(AO2080&gt;1,AM2079,
   IF(AI2080=1,
      IF(SUMPRODUCT((LEN($Y$2:$Y$4096)-LEN(SUBSTITUTE($Y$2:$Y$4096,AA2080,"")))/LEN(AA2080))&gt;0,2,1),
      IF(
         SUMPRODUCT((LEN($Y$2:$Y$4096)-LEN(SUBSTITUTE($Y$2:$Y$4096,AA2080,"")))/LEN(AA2080))
         - SUMPRODUCT((LEN($Y$2:$Y$4096)-LEN(SUBSTITUTE($Y$2:$Y$4096,"Alolan "&amp;AA2080,"")))/LEN("Alolan "&amp;AA2080))
         - SUMPRODUCT((LEN($Y$2:$Y$4096)-LEN(SUBSTITUTE($Y$2:$Y$4096,"Galarian "&amp;AA2080,"")))/LEN("Galarian "&amp;AA2080))
         - SUMPRODUCT((LEN($Y$2:$Y$4096)-LEN(SUBSTITUTE($Y$2:$Y$4096,"Hisuian "&amp;AA2080,"")))/LEN("Hisuian "&amp;AA2080))
         - SUMPRODUCT((LEN($Y$2:$Y$4096)-LEN(SUBSTITUTE($Y$2:$Y$4096,"Paldean "&amp;AA2080,"")))/LEN("Paldean "&amp;AA2080))
      &gt;0,2,1)
   ))))</f>
        <v>1</v>
      </c>
      <c r="AN2080">
        <v>0</v>
      </c>
      <c r="AO2080">
        <v>0</v>
      </c>
    </row>
    <row r="2081" spans="1:41" x14ac:dyDescent="0.25">
      <c r="A2081">
        <v>778</v>
      </c>
      <c r="B2081" t="s">
        <v>585</v>
      </c>
      <c r="C2081" t="s">
        <v>1524</v>
      </c>
      <c r="D2081" t="s">
        <v>1536</v>
      </c>
      <c r="E2081">
        <v>55</v>
      </c>
      <c r="F2081">
        <v>90</v>
      </c>
      <c r="G2081">
        <v>80</v>
      </c>
      <c r="H2081">
        <v>50</v>
      </c>
      <c r="I2081">
        <v>105</v>
      </c>
      <c r="J2081">
        <v>96</v>
      </c>
      <c r="K2081" t="s">
        <v>586</v>
      </c>
      <c r="L2081" t="s">
        <v>250</v>
      </c>
      <c r="M2081" t="s">
        <v>248</v>
      </c>
      <c r="N2081">
        <v>8.84</v>
      </c>
      <c r="O2081">
        <v>7.75</v>
      </c>
      <c r="R2081">
        <f t="shared" si="138"/>
        <v>9</v>
      </c>
      <c r="S2081">
        <f t="shared" si="139"/>
        <v>8</v>
      </c>
      <c r="T2081">
        <f t="shared" si="140"/>
        <v>17</v>
      </c>
      <c r="U2081" t="s">
        <v>1524</v>
      </c>
      <c r="V2081" t="s">
        <v>1536</v>
      </c>
      <c r="W2081" t="s">
        <v>1468</v>
      </c>
      <c r="X2081" t="s">
        <v>1492</v>
      </c>
      <c r="Z2081" t="str" cm="1">
        <f t="array" ref="Z2081">IF(ISBLANK(AK2081),_xlfn.LET(
    _xlpm.nameBeforeSlash, IF(ISNUMBER(SEARCH("/", Y2081)), LEFT(Y2081, SEARCH("/", Y2081)-1), Y2081),
    _xlpm.matchRow, IFERROR(MATCH(_xlpm.nameBeforeSlash, AA:AA, 0), ""),
    _xlpm.difference, IF(_xlpm.matchRow="", "", ABS((R2081 + S2081)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),IF(ISBLANK(Y2081),"","Hidden"))</f>
        <v/>
      </c>
      <c r="AA2081" t="s">
        <v>585</v>
      </c>
      <c r="AC2081" t="s">
        <v>442</v>
      </c>
      <c r="AD2081" t="str">
        <f>_xlfn.XLOOKUP(AC2081,moves!A:A,moves!B:B)</f>
        <v>fairy</v>
      </c>
      <c r="AE2081">
        <f>_xlfn.XLOOKUP(AC2081,moves!A:A,moves!D:D)</f>
        <v>4</v>
      </c>
      <c r="AF2081" t="str">
        <f>_xlfn.XLOOKUP(AC2081,moves!A:A,moves!E:E)</f>
        <v>When the target next attacks: Remove 1 regular hit from the roll.</v>
      </c>
      <c r="AG2081">
        <v>0</v>
      </c>
      <c r="AH2081">
        <v>0</v>
      </c>
      <c r="AI2081">
        <f t="shared" si="141"/>
        <v>0</v>
      </c>
      <c r="AJ2081" t="s">
        <v>525</v>
      </c>
      <c r="AL2081">
        <v>0</v>
      </c>
      <c r="AM2081" cm="1">
        <f t="array" ref="AM2081">IF(AL2081=1,1,
   IF(ISTEXT(AK2081),1,
   IF(AO2081&gt;1,AM2080,
   IF(AI2081=1,
      IF(SUMPRODUCT((LEN($Y$2:$Y$4096)-LEN(SUBSTITUTE($Y$2:$Y$4096,AA2081,"")))/LEN(AA2081))&gt;0,2,1),
      IF(
         SUMPRODUCT((LEN($Y$2:$Y$4096)-LEN(SUBSTITUTE($Y$2:$Y$4096,AA2081,"")))/LEN(AA2081))
         - SUMPRODUCT((LEN($Y$2:$Y$4096)-LEN(SUBSTITUTE($Y$2:$Y$4096,"Alolan "&amp;AA2081,"")))/LEN("Alolan "&amp;AA2081))
         - SUMPRODUCT((LEN($Y$2:$Y$4096)-LEN(SUBSTITUTE($Y$2:$Y$4096,"Galarian "&amp;AA2081,"")))/LEN("Galarian "&amp;AA2081))
         - SUMPRODUCT((LEN($Y$2:$Y$4096)-LEN(SUBSTITUTE($Y$2:$Y$4096,"Hisuian "&amp;AA2081,"")))/LEN("Hisuian "&amp;AA2081))
         - SUMPRODUCT((LEN($Y$2:$Y$4096)-LEN(SUBSTITUTE($Y$2:$Y$4096,"Paldean "&amp;AA2081,"")))/LEN("Paldean "&amp;AA2081))
      &gt;0,2,1)
   ))))</f>
        <v>1</v>
      </c>
      <c r="AN2081">
        <v>0</v>
      </c>
      <c r="AO2081">
        <v>0</v>
      </c>
    </row>
    <row r="2082" spans="1:41" x14ac:dyDescent="0.25">
      <c r="A2082" t="s">
        <v>4600</v>
      </c>
      <c r="B2082" t="s">
        <v>585</v>
      </c>
      <c r="C2082" t="s">
        <v>1524</v>
      </c>
      <c r="D2082" t="s">
        <v>1536</v>
      </c>
      <c r="E2082">
        <v>55</v>
      </c>
      <c r="F2082">
        <v>90</v>
      </c>
      <c r="G2082">
        <v>80</v>
      </c>
      <c r="H2082">
        <v>50</v>
      </c>
      <c r="I2082">
        <v>105</v>
      </c>
      <c r="J2082">
        <v>96</v>
      </c>
      <c r="K2082" t="s">
        <v>586</v>
      </c>
      <c r="L2082" t="s">
        <v>250</v>
      </c>
      <c r="M2082" t="s">
        <v>248</v>
      </c>
      <c r="N2082">
        <v>8.84</v>
      </c>
      <c r="O2082">
        <v>7.75</v>
      </c>
      <c r="R2082">
        <f t="shared" si="138"/>
        <v>9</v>
      </c>
      <c r="S2082">
        <f t="shared" si="139"/>
        <v>8</v>
      </c>
      <c r="T2082">
        <f t="shared" si="140"/>
        <v>17</v>
      </c>
      <c r="U2082" t="s">
        <v>1524</v>
      </c>
      <c r="V2082" t="s">
        <v>1536</v>
      </c>
      <c r="W2082" t="s">
        <v>1468</v>
      </c>
      <c r="X2082" t="s">
        <v>1492</v>
      </c>
      <c r="Z2082" t="str" cm="1">
        <f t="array" ref="Z2082">IF(ISBLANK(AK2082),_xlfn.LET(
    _xlpm.nameBeforeSlash, IF(ISNUMBER(SEARCH("/", Y2082)), LEFT(Y2082, SEARCH("/", Y2082)-1), Y2082),
    _xlpm.matchRow, IFERROR(MATCH(_xlpm.nameBeforeSlash, AA:AA, 0), ""),
    _xlpm.difference, IF(_xlpm.matchRow="", "", ABS((R2082 + S2082)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),IF(ISBLANK(Y2082),"","Hidden"))</f>
        <v/>
      </c>
      <c r="AA2082" t="s">
        <v>5865</v>
      </c>
      <c r="AC2082" t="s">
        <v>6766</v>
      </c>
      <c r="AD2082" t="str">
        <f>_xlfn.XLOOKUP(AC2082,moves!A:A,moves!B:B)</f>
        <v>ghost</v>
      </c>
      <c r="AE2082">
        <f>_xlfn.XLOOKUP(AC2082,moves!A:A,moves!D:D)</f>
        <v>3</v>
      </c>
      <c r="AF2082" t="str">
        <f>_xlfn.XLOOKUP(AC2082,moves!A:A,moves!E:E)</f>
        <v>If the opposing party has more non-fainted Pokémon remaining than the user's party: Increase attack strength by 4 and copy the effect of a move the target knows.</v>
      </c>
      <c r="AG2082">
        <v>0</v>
      </c>
      <c r="AH2082">
        <v>0</v>
      </c>
      <c r="AI2082">
        <f t="shared" si="141"/>
        <v>1</v>
      </c>
      <c r="AJ2082" t="s">
        <v>525</v>
      </c>
      <c r="AL2082">
        <v>0</v>
      </c>
      <c r="AM2082" cm="1">
        <f t="array" ref="AM2082">IF(AL2082=1,1,
   IF(ISTEXT(AK2082),1,
   IF(AO2082&gt;1,AM2081,
   IF(AI2082=1,
      IF(SUMPRODUCT((LEN($Y$2:$Y$4096)-LEN(SUBSTITUTE($Y$2:$Y$4096,AA2082,"")))/LEN(AA2082))&gt;0,2,1),
      IF(
         SUMPRODUCT((LEN($Y$2:$Y$4096)-LEN(SUBSTITUTE($Y$2:$Y$4096,AA2082,"")))/LEN(AA2082))
         - SUMPRODUCT((LEN($Y$2:$Y$4096)-LEN(SUBSTITUTE($Y$2:$Y$4096,"Alolan "&amp;AA2082,"")))/LEN("Alolan "&amp;AA2082))
         - SUMPRODUCT((LEN($Y$2:$Y$4096)-LEN(SUBSTITUTE($Y$2:$Y$4096,"Galarian "&amp;AA2082,"")))/LEN("Galarian "&amp;AA2082))
         - SUMPRODUCT((LEN($Y$2:$Y$4096)-LEN(SUBSTITUTE($Y$2:$Y$4096,"Hisuian "&amp;AA2082,"")))/LEN("Hisuian "&amp;AA2082))
         - SUMPRODUCT((LEN($Y$2:$Y$4096)-LEN(SUBSTITUTE($Y$2:$Y$4096,"Paldean "&amp;AA2082,"")))/LEN("Paldean "&amp;AA2082))
      &gt;0,2,1)
   ))))</f>
        <v>1</v>
      </c>
      <c r="AN2082">
        <v>0</v>
      </c>
      <c r="AO2082">
        <v>0</v>
      </c>
    </row>
    <row r="2083" spans="1:41" x14ac:dyDescent="0.25">
      <c r="A2083">
        <v>779</v>
      </c>
      <c r="B2083" t="s">
        <v>2684</v>
      </c>
      <c r="C2083" t="s">
        <v>1490</v>
      </c>
      <c r="D2083" t="s">
        <v>429</v>
      </c>
      <c r="E2083">
        <v>68</v>
      </c>
      <c r="F2083">
        <v>105</v>
      </c>
      <c r="G2083">
        <v>70</v>
      </c>
      <c r="H2083">
        <v>70</v>
      </c>
      <c r="I2083">
        <v>70</v>
      </c>
      <c r="J2083">
        <v>92</v>
      </c>
      <c r="K2083" t="s">
        <v>2685</v>
      </c>
      <c r="L2083" t="s">
        <v>252</v>
      </c>
      <c r="M2083" t="s">
        <v>251</v>
      </c>
      <c r="N2083">
        <v>9.6300000000000008</v>
      </c>
      <c r="O2083">
        <v>6.92</v>
      </c>
      <c r="R2083">
        <f t="shared" si="138"/>
        <v>10</v>
      </c>
      <c r="S2083">
        <f t="shared" si="139"/>
        <v>7</v>
      </c>
      <c r="T2083">
        <f t="shared" si="140"/>
        <v>17</v>
      </c>
      <c r="U2083" t="s">
        <v>1490</v>
      </c>
      <c r="V2083" t="s">
        <v>429</v>
      </c>
      <c r="W2083" t="s">
        <v>1471</v>
      </c>
      <c r="X2083" t="s">
        <v>1469</v>
      </c>
      <c r="Z2083" t="str" cm="1">
        <f t="array" ref="Z2083">IF(ISBLANK(AK2083),_xlfn.LET(
    _xlpm.nameBeforeSlash, IF(ISNUMBER(SEARCH("/", Y2083)), LEFT(Y2083, SEARCH("/", Y2083)-1), Y2083),
    _xlpm.matchRow, IFERROR(MATCH(_xlpm.nameBeforeSlash, AA:AA, 0), ""),
    _xlpm.difference, IF(_xlpm.matchRow="", "", ABS((R2083 + S2083)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),IF(ISBLANK(Y2083),"","Hidden"))</f>
        <v/>
      </c>
      <c r="AA2083" t="s">
        <v>2684</v>
      </c>
      <c r="AC2083" t="s">
        <v>1320</v>
      </c>
      <c r="AD2083" t="str">
        <f>_xlfn.XLOOKUP(AC2083,moves!A:A,moves!B:B)</f>
        <v>psychic</v>
      </c>
      <c r="AE2083">
        <f>_xlfn.XLOOKUP(AC2083,moves!A:A,moves!D:D)</f>
        <v>4</v>
      </c>
      <c r="AF2083" t="str">
        <f>_xlfn.XLOOKUP(AC2083,moves!A:A,moves!E:E)</f>
        <v>Remove all PERSISTING effects from the target.</v>
      </c>
      <c r="AG2083">
        <v>0</v>
      </c>
      <c r="AH2083">
        <v>0</v>
      </c>
      <c r="AI2083">
        <f t="shared" si="141"/>
        <v>0</v>
      </c>
      <c r="AJ2083" t="s">
        <v>525</v>
      </c>
      <c r="AL2083">
        <v>0</v>
      </c>
      <c r="AM2083" cm="1">
        <f t="array" ref="AM2083">IF(AL2083=1,1,
   IF(ISTEXT(AK2083),1,
   IF(AO2083&gt;1,AM2082,
   IF(AI2083=1,
      IF(SUMPRODUCT((LEN($Y$2:$Y$4096)-LEN(SUBSTITUTE($Y$2:$Y$4096,AA2083,"")))/LEN(AA2083))&gt;0,2,1),
      IF(
         SUMPRODUCT((LEN($Y$2:$Y$4096)-LEN(SUBSTITUTE($Y$2:$Y$4096,AA2083,"")))/LEN(AA2083))
         - SUMPRODUCT((LEN($Y$2:$Y$4096)-LEN(SUBSTITUTE($Y$2:$Y$4096,"Alolan "&amp;AA2083,"")))/LEN("Alolan "&amp;AA2083))
         - SUMPRODUCT((LEN($Y$2:$Y$4096)-LEN(SUBSTITUTE($Y$2:$Y$4096,"Galarian "&amp;AA2083,"")))/LEN("Galarian "&amp;AA2083))
         - SUMPRODUCT((LEN($Y$2:$Y$4096)-LEN(SUBSTITUTE($Y$2:$Y$4096,"Hisuian "&amp;AA2083,"")))/LEN("Hisuian "&amp;AA2083))
         - SUMPRODUCT((LEN($Y$2:$Y$4096)-LEN(SUBSTITUTE($Y$2:$Y$4096,"Paldean "&amp;AA2083,"")))/LEN("Paldean "&amp;AA2083))
      &gt;0,2,1)
   ))))</f>
        <v>1</v>
      </c>
      <c r="AN2083">
        <v>0</v>
      </c>
      <c r="AO2083">
        <v>0</v>
      </c>
    </row>
    <row r="2084" spans="1:41" x14ac:dyDescent="0.25">
      <c r="A2084" t="s">
        <v>4601</v>
      </c>
      <c r="B2084" t="s">
        <v>2684</v>
      </c>
      <c r="C2084" t="s">
        <v>1490</v>
      </c>
      <c r="D2084" t="s">
        <v>429</v>
      </c>
      <c r="E2084">
        <v>68</v>
      </c>
      <c r="F2084">
        <v>105</v>
      </c>
      <c r="G2084">
        <v>70</v>
      </c>
      <c r="H2084">
        <v>70</v>
      </c>
      <c r="I2084">
        <v>70</v>
      </c>
      <c r="J2084">
        <v>92</v>
      </c>
      <c r="K2084" t="s">
        <v>2685</v>
      </c>
      <c r="L2084" t="s">
        <v>252</v>
      </c>
      <c r="M2084" t="s">
        <v>251</v>
      </c>
      <c r="N2084">
        <v>9.6300000000000008</v>
      </c>
      <c r="O2084">
        <v>6.92</v>
      </c>
      <c r="R2084">
        <f t="shared" si="138"/>
        <v>10</v>
      </c>
      <c r="S2084">
        <f t="shared" si="139"/>
        <v>7</v>
      </c>
      <c r="T2084">
        <f t="shared" si="140"/>
        <v>17</v>
      </c>
      <c r="U2084" t="s">
        <v>1490</v>
      </c>
      <c r="V2084" t="s">
        <v>429</v>
      </c>
      <c r="W2084" t="s">
        <v>1471</v>
      </c>
      <c r="X2084" t="s">
        <v>1469</v>
      </c>
      <c r="Z2084" t="str" cm="1">
        <f t="array" ref="Z2084">IF(ISBLANK(AK2084),_xlfn.LET(
    _xlpm.nameBeforeSlash, IF(ISNUMBER(SEARCH("/", Y2084)), LEFT(Y2084, SEARCH("/", Y2084)-1), Y2084),
    _xlpm.matchRow, IFERROR(MATCH(_xlpm.nameBeforeSlash, AA:AA, 0), ""),
    _xlpm.difference, IF(_xlpm.matchRow="", "", ABS((R2084 + S2084)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),IF(ISBLANK(Y2084),"","Hidden"))</f>
        <v/>
      </c>
      <c r="AA2084" t="s">
        <v>5866</v>
      </c>
      <c r="AC2084" t="s">
        <v>693</v>
      </c>
      <c r="AD2084" t="str">
        <f>_xlfn.XLOOKUP(AC2084,moves!A:A,moves!B:B)</f>
        <v>water</v>
      </c>
      <c r="AE2084">
        <f>_xlfn.XLOOKUP(AC2084,moves!A:A,moves!D:D)</f>
        <v>5</v>
      </c>
      <c r="AF2084" t="str">
        <f>_xlfn.XLOOKUP(AC2084,moves!A:A,moves!E:E)</f>
        <v>Critical hits deal +2 damage. For each critical hit rolled: The user takes 2 damage.</v>
      </c>
      <c r="AG2084">
        <v>0</v>
      </c>
      <c r="AH2084">
        <v>0</v>
      </c>
      <c r="AI2084">
        <f t="shared" si="141"/>
        <v>1</v>
      </c>
      <c r="AJ2084" t="s">
        <v>525</v>
      </c>
      <c r="AL2084">
        <v>0</v>
      </c>
      <c r="AM2084" cm="1">
        <f t="array" ref="AM2084">IF(AL2084=1,1,
   IF(ISTEXT(AK2084),1,
   IF(AO2084&gt;1,AM2083,
   IF(AI2084=1,
      IF(SUMPRODUCT((LEN($Y$2:$Y$4096)-LEN(SUBSTITUTE($Y$2:$Y$4096,AA2084,"")))/LEN(AA2084))&gt;0,2,1),
      IF(
         SUMPRODUCT((LEN($Y$2:$Y$4096)-LEN(SUBSTITUTE($Y$2:$Y$4096,AA2084,"")))/LEN(AA2084))
         - SUMPRODUCT((LEN($Y$2:$Y$4096)-LEN(SUBSTITUTE($Y$2:$Y$4096,"Alolan "&amp;AA2084,"")))/LEN("Alolan "&amp;AA2084))
         - SUMPRODUCT((LEN($Y$2:$Y$4096)-LEN(SUBSTITUTE($Y$2:$Y$4096,"Galarian "&amp;AA2084,"")))/LEN("Galarian "&amp;AA2084))
         - SUMPRODUCT((LEN($Y$2:$Y$4096)-LEN(SUBSTITUTE($Y$2:$Y$4096,"Hisuian "&amp;AA2084,"")))/LEN("Hisuian "&amp;AA2084))
         - SUMPRODUCT((LEN($Y$2:$Y$4096)-LEN(SUBSTITUTE($Y$2:$Y$4096,"Paldean "&amp;AA2084,"")))/LEN("Paldean "&amp;AA2084))
      &gt;0,2,1)
   ))))</f>
        <v>1</v>
      </c>
      <c r="AN2084">
        <v>0</v>
      </c>
      <c r="AO2084">
        <v>0</v>
      </c>
    </row>
    <row r="2085" spans="1:41" x14ac:dyDescent="0.25">
      <c r="A2085">
        <v>780</v>
      </c>
      <c r="B2085" t="s">
        <v>2686</v>
      </c>
      <c r="C2085" t="s">
        <v>1512</v>
      </c>
      <c r="D2085" t="s">
        <v>1482</v>
      </c>
      <c r="E2085">
        <v>78</v>
      </c>
      <c r="F2085">
        <v>60</v>
      </c>
      <c r="G2085">
        <v>85</v>
      </c>
      <c r="H2085">
        <v>135</v>
      </c>
      <c r="I2085">
        <v>91</v>
      </c>
      <c r="J2085">
        <v>36</v>
      </c>
      <c r="K2085" t="s">
        <v>2687</v>
      </c>
      <c r="L2085" t="s">
        <v>253</v>
      </c>
      <c r="M2085" t="s">
        <v>249</v>
      </c>
      <c r="N2085">
        <v>8.7900000000000009</v>
      </c>
      <c r="O2085">
        <v>8.4</v>
      </c>
      <c r="Q2085">
        <v>1</v>
      </c>
      <c r="R2085">
        <f t="shared" si="138"/>
        <v>9</v>
      </c>
      <c r="S2085">
        <f t="shared" si="139"/>
        <v>9</v>
      </c>
      <c r="T2085">
        <f t="shared" si="140"/>
        <v>18</v>
      </c>
      <c r="U2085" t="s">
        <v>1512</v>
      </c>
      <c r="V2085" t="s">
        <v>1482</v>
      </c>
      <c r="W2085" t="s">
        <v>1481</v>
      </c>
      <c r="X2085" t="s">
        <v>429</v>
      </c>
      <c r="Z2085" t="str" cm="1">
        <f t="array" ref="Z2085">IF(ISBLANK(AK2085),_xlfn.LET(
    _xlpm.nameBeforeSlash, IF(ISNUMBER(SEARCH("/", Y2085)), LEFT(Y2085, SEARCH("/", Y2085)-1), Y2085),
    _xlpm.matchRow, IFERROR(MATCH(_xlpm.nameBeforeSlash, AA:AA, 0), ""),
    _xlpm.difference, IF(_xlpm.matchRow="", "", ABS((R2085 + S2085)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),IF(ISBLANK(Y2085),"","Hidden"))</f>
        <v/>
      </c>
      <c r="AA2085" t="s">
        <v>2686</v>
      </c>
      <c r="AC2085" t="s">
        <v>685</v>
      </c>
      <c r="AD2085" t="str">
        <f>_xlfn.XLOOKUP(AC2085,moves!A:A,moves!B:B)</f>
        <v>dragon</v>
      </c>
      <c r="AE2085">
        <f>_xlfn.XLOOKUP(AC2085,moves!A:A,moves!D:D)</f>
        <v>4</v>
      </c>
      <c r="AF2085" t="str">
        <f>_xlfn.XLOOKUP(AC2085,moves!A:A,moves!E:E)</f>
        <v>Status symbols deal +1 damage.</v>
      </c>
      <c r="AG2085">
        <v>0</v>
      </c>
      <c r="AH2085">
        <v>0</v>
      </c>
      <c r="AI2085">
        <f t="shared" si="141"/>
        <v>0</v>
      </c>
      <c r="AJ2085" t="s">
        <v>525</v>
      </c>
      <c r="AL2085">
        <v>0</v>
      </c>
      <c r="AM2085" cm="1">
        <f t="array" ref="AM2085">IF(AL2085=1,1,
   IF(ISTEXT(AK2085),1,
   IF(AO2085&gt;1,AM2084,
   IF(AI2085=1,
      IF(SUMPRODUCT((LEN($Y$2:$Y$4096)-LEN(SUBSTITUTE($Y$2:$Y$4096,AA2085,"")))/LEN(AA2085))&gt;0,2,1),
      IF(
         SUMPRODUCT((LEN($Y$2:$Y$4096)-LEN(SUBSTITUTE($Y$2:$Y$4096,AA2085,"")))/LEN(AA2085))
         - SUMPRODUCT((LEN($Y$2:$Y$4096)-LEN(SUBSTITUTE($Y$2:$Y$4096,"Alolan "&amp;AA2085,"")))/LEN("Alolan "&amp;AA2085))
         - SUMPRODUCT((LEN($Y$2:$Y$4096)-LEN(SUBSTITUTE($Y$2:$Y$4096,"Galarian "&amp;AA2085,"")))/LEN("Galarian "&amp;AA2085))
         - SUMPRODUCT((LEN($Y$2:$Y$4096)-LEN(SUBSTITUTE($Y$2:$Y$4096,"Hisuian "&amp;AA2085,"")))/LEN("Hisuian "&amp;AA2085))
         - SUMPRODUCT((LEN($Y$2:$Y$4096)-LEN(SUBSTITUTE($Y$2:$Y$4096,"Paldean "&amp;AA2085,"")))/LEN("Paldean "&amp;AA2085))
      &gt;0,2,1)
   ))))</f>
        <v>1</v>
      </c>
      <c r="AN2085">
        <v>0</v>
      </c>
      <c r="AO2085">
        <v>0</v>
      </c>
    </row>
    <row r="2086" spans="1:41" x14ac:dyDescent="0.25">
      <c r="A2086" t="s">
        <v>4602</v>
      </c>
      <c r="B2086" t="s">
        <v>2686</v>
      </c>
      <c r="C2086" t="s">
        <v>1512</v>
      </c>
      <c r="D2086" t="s">
        <v>1482</v>
      </c>
      <c r="E2086">
        <v>78</v>
      </c>
      <c r="F2086">
        <v>60</v>
      </c>
      <c r="G2086">
        <v>85</v>
      </c>
      <c r="H2086">
        <v>135</v>
      </c>
      <c r="I2086">
        <v>91</v>
      </c>
      <c r="J2086">
        <v>36</v>
      </c>
      <c r="K2086" t="s">
        <v>2687</v>
      </c>
      <c r="L2086" t="s">
        <v>253</v>
      </c>
      <c r="M2086" t="s">
        <v>249</v>
      </c>
      <c r="N2086">
        <v>8.7900000000000009</v>
      </c>
      <c r="O2086">
        <v>8.4</v>
      </c>
      <c r="Q2086">
        <v>1</v>
      </c>
      <c r="R2086">
        <f t="shared" si="138"/>
        <v>9</v>
      </c>
      <c r="S2086">
        <f t="shared" si="139"/>
        <v>9</v>
      </c>
      <c r="T2086">
        <f t="shared" si="140"/>
        <v>18</v>
      </c>
      <c r="U2086" t="s">
        <v>1512</v>
      </c>
      <c r="V2086" t="s">
        <v>1482</v>
      </c>
      <c r="W2086" t="s">
        <v>1481</v>
      </c>
      <c r="X2086" t="s">
        <v>429</v>
      </c>
      <c r="Z2086" t="str" cm="1">
        <f t="array" ref="Z2086">IF(ISBLANK(AK2086),_xlfn.LET(
    _xlpm.nameBeforeSlash, IF(ISNUMBER(SEARCH("/", Y2086)), LEFT(Y2086, SEARCH("/", Y2086)-1), Y2086),
    _xlpm.matchRow, IFERROR(MATCH(_xlpm.nameBeforeSlash, AA:AA, 0), ""),
    _xlpm.difference, IF(_xlpm.matchRow="", "", ABS((R2086 + S2086)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),IF(ISBLANK(Y2086),"","Hidden"))</f>
        <v/>
      </c>
      <c r="AA2086" t="s">
        <v>5867</v>
      </c>
      <c r="AC2086" t="s">
        <v>6374</v>
      </c>
      <c r="AD2086" t="str">
        <f>_xlfn.XLOOKUP(AC2086,moves!A:A,moves!B:B)</f>
        <v>psychic</v>
      </c>
      <c r="AE2086">
        <f>_xlfn.XLOOKUP(AC2086,moves!A:A,moves!D:D)</f>
        <v>4</v>
      </c>
      <c r="AF2086" t="str">
        <f>_xlfn.XLOOKUP(AC2086,moves!A:A,moves!E:E)</f>
        <v>If all dice rolled are the same: The target skips their turn this round.</v>
      </c>
      <c r="AG2086">
        <v>0</v>
      </c>
      <c r="AH2086">
        <v>0</v>
      </c>
      <c r="AI2086">
        <f t="shared" si="141"/>
        <v>1</v>
      </c>
      <c r="AJ2086" t="s">
        <v>525</v>
      </c>
      <c r="AL2086">
        <v>0</v>
      </c>
      <c r="AM2086" cm="1">
        <f t="array" ref="AM2086">IF(AL2086=1,1,
   IF(ISTEXT(AK2086),1,
   IF(AO2086&gt;1,AM2085,
   IF(AI2086=1,
      IF(SUMPRODUCT((LEN($Y$2:$Y$4096)-LEN(SUBSTITUTE($Y$2:$Y$4096,AA2086,"")))/LEN(AA2086))&gt;0,2,1),
      IF(
         SUMPRODUCT((LEN($Y$2:$Y$4096)-LEN(SUBSTITUTE($Y$2:$Y$4096,AA2086,"")))/LEN(AA2086))
         - SUMPRODUCT((LEN($Y$2:$Y$4096)-LEN(SUBSTITUTE($Y$2:$Y$4096,"Alolan "&amp;AA2086,"")))/LEN("Alolan "&amp;AA2086))
         - SUMPRODUCT((LEN($Y$2:$Y$4096)-LEN(SUBSTITUTE($Y$2:$Y$4096,"Galarian "&amp;AA2086,"")))/LEN("Galarian "&amp;AA2086))
         - SUMPRODUCT((LEN($Y$2:$Y$4096)-LEN(SUBSTITUTE($Y$2:$Y$4096,"Hisuian "&amp;AA2086,"")))/LEN("Hisuian "&amp;AA2086))
         - SUMPRODUCT((LEN($Y$2:$Y$4096)-LEN(SUBSTITUTE($Y$2:$Y$4096,"Paldean "&amp;AA2086,"")))/LEN("Paldean "&amp;AA2086))
      &gt;0,2,1)
   ))))</f>
        <v>1</v>
      </c>
      <c r="AN2086">
        <v>0</v>
      </c>
      <c r="AO2086">
        <v>0</v>
      </c>
    </row>
    <row r="2087" spans="1:41" x14ac:dyDescent="0.25">
      <c r="A2087">
        <v>781</v>
      </c>
      <c r="B2087" t="s">
        <v>598</v>
      </c>
      <c r="C2087" t="s">
        <v>1524</v>
      </c>
      <c r="D2087" t="s">
        <v>1468</v>
      </c>
      <c r="E2087">
        <v>70</v>
      </c>
      <c r="F2087">
        <v>131</v>
      </c>
      <c r="G2087">
        <v>100</v>
      </c>
      <c r="H2087">
        <v>86</v>
      </c>
      <c r="I2087">
        <v>90</v>
      </c>
      <c r="J2087">
        <v>40</v>
      </c>
      <c r="K2087" t="s">
        <v>599</v>
      </c>
      <c r="L2087" t="s">
        <v>252</v>
      </c>
      <c r="M2087" t="s">
        <v>251</v>
      </c>
      <c r="N2087">
        <v>9.01</v>
      </c>
      <c r="O2087">
        <v>8.5</v>
      </c>
      <c r="P2087">
        <v>-2</v>
      </c>
      <c r="Q2087">
        <v>2</v>
      </c>
      <c r="R2087">
        <f t="shared" si="138"/>
        <v>7</v>
      </c>
      <c r="S2087">
        <f t="shared" si="139"/>
        <v>11</v>
      </c>
      <c r="T2087">
        <f t="shared" si="140"/>
        <v>18</v>
      </c>
      <c r="U2087" t="s">
        <v>1524</v>
      </c>
      <c r="V2087" t="s">
        <v>1468</v>
      </c>
      <c r="W2087" t="s">
        <v>1514</v>
      </c>
      <c r="X2087" t="s">
        <v>1490</v>
      </c>
      <c r="Z2087" t="str" cm="1">
        <f t="array" ref="Z2087">IF(ISBLANK(AK2087),_xlfn.LET(
    _xlpm.nameBeforeSlash, IF(ISNUMBER(SEARCH("/", Y2087)), LEFT(Y2087, SEARCH("/", Y2087)-1), Y2087),
    _xlpm.matchRow, IFERROR(MATCH(_xlpm.nameBeforeSlash, AA:AA, 0), ""),
    _xlpm.difference, IF(_xlpm.matchRow="", "", ABS((R2087 + S2087)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),IF(ISBLANK(Y2087),"","Hidden"))</f>
        <v/>
      </c>
      <c r="AA2087" t="s">
        <v>598</v>
      </c>
      <c r="AC2087" t="s">
        <v>600</v>
      </c>
      <c r="AD2087" t="str">
        <f>_xlfn.XLOOKUP(AC2087,moves!A:A,moves!B:B)</f>
        <v>steel</v>
      </c>
      <c r="AE2087">
        <f>_xlfn.XLOOKUP(AC2087,moves!A:A,moves!D:D)</f>
        <v>4</v>
      </c>
      <c r="AF2087" t="str">
        <f>_xlfn.XLOOKUP(AC2087,moves!A:A,moves!E:E)</f>
        <v>Deal 4 extra damage to Water-type Pokémon. The target may no longer switch out or flee the battle.</v>
      </c>
      <c r="AG2087">
        <v>0</v>
      </c>
      <c r="AH2087">
        <v>0</v>
      </c>
      <c r="AI2087">
        <f t="shared" si="141"/>
        <v>0</v>
      </c>
      <c r="AJ2087" t="s">
        <v>525</v>
      </c>
      <c r="AL2087">
        <v>0</v>
      </c>
      <c r="AM2087" cm="1">
        <f t="array" ref="AM2087">IF(AL2087=1,1,
   IF(ISTEXT(AK2087),1,
   IF(AO2087&gt;1,AM2086,
   IF(AI2087=1,
      IF(SUMPRODUCT((LEN($Y$2:$Y$4096)-LEN(SUBSTITUTE($Y$2:$Y$4096,AA2087,"")))/LEN(AA2087))&gt;0,2,1),
      IF(
         SUMPRODUCT((LEN($Y$2:$Y$4096)-LEN(SUBSTITUTE($Y$2:$Y$4096,AA2087,"")))/LEN(AA2087))
         - SUMPRODUCT((LEN($Y$2:$Y$4096)-LEN(SUBSTITUTE($Y$2:$Y$4096,"Alolan "&amp;AA2087,"")))/LEN("Alolan "&amp;AA2087))
         - SUMPRODUCT((LEN($Y$2:$Y$4096)-LEN(SUBSTITUTE($Y$2:$Y$4096,"Galarian "&amp;AA2087,"")))/LEN("Galarian "&amp;AA2087))
         - SUMPRODUCT((LEN($Y$2:$Y$4096)-LEN(SUBSTITUTE($Y$2:$Y$4096,"Hisuian "&amp;AA2087,"")))/LEN("Hisuian "&amp;AA2087))
         - SUMPRODUCT((LEN($Y$2:$Y$4096)-LEN(SUBSTITUTE($Y$2:$Y$4096,"Paldean "&amp;AA2087,"")))/LEN("Paldean "&amp;AA2087))
      &gt;0,2,1)
   ))))</f>
        <v>1</v>
      </c>
      <c r="AN2087">
        <v>0</v>
      </c>
      <c r="AO2087">
        <v>0</v>
      </c>
    </row>
    <row r="2088" spans="1:41" x14ac:dyDescent="0.25">
      <c r="A2088" t="s">
        <v>4603</v>
      </c>
      <c r="B2088" t="s">
        <v>598</v>
      </c>
      <c r="C2088" t="s">
        <v>1524</v>
      </c>
      <c r="D2088" t="s">
        <v>1468</v>
      </c>
      <c r="E2088">
        <v>70</v>
      </c>
      <c r="F2088">
        <v>131</v>
      </c>
      <c r="G2088">
        <v>100</v>
      </c>
      <c r="H2088">
        <v>86</v>
      </c>
      <c r="I2088">
        <v>90</v>
      </c>
      <c r="J2088">
        <v>40</v>
      </c>
      <c r="K2088" t="s">
        <v>599</v>
      </c>
      <c r="L2088" t="s">
        <v>252</v>
      </c>
      <c r="M2088" t="s">
        <v>251</v>
      </c>
      <c r="N2088">
        <v>9.01</v>
      </c>
      <c r="O2088">
        <v>8.5</v>
      </c>
      <c r="P2088">
        <v>-2</v>
      </c>
      <c r="Q2088">
        <v>2</v>
      </c>
      <c r="R2088">
        <f t="shared" si="138"/>
        <v>7</v>
      </c>
      <c r="S2088">
        <f t="shared" si="139"/>
        <v>11</v>
      </c>
      <c r="T2088">
        <f t="shared" si="140"/>
        <v>18</v>
      </c>
      <c r="U2088" t="s">
        <v>1524</v>
      </c>
      <c r="V2088" t="s">
        <v>1468</v>
      </c>
      <c r="W2088" t="s">
        <v>1514</v>
      </c>
      <c r="X2088" t="s">
        <v>1490</v>
      </c>
      <c r="Z2088" t="str" cm="1">
        <f t="array" ref="Z2088">IF(ISBLANK(AK2088),_xlfn.LET(
    _xlpm.nameBeforeSlash, IF(ISNUMBER(SEARCH("/", Y2088)), LEFT(Y2088, SEARCH("/", Y2088)-1), Y2088),
    _xlpm.matchRow, IFERROR(MATCH(_xlpm.nameBeforeSlash, AA:AA, 0), ""),
    _xlpm.difference, IF(_xlpm.matchRow="", "", ABS((R2088 + S2088)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),IF(ISBLANK(Y2088),"","Hidden"))</f>
        <v/>
      </c>
      <c r="AA2088" t="s">
        <v>5868</v>
      </c>
      <c r="AC2088" t="s">
        <v>877</v>
      </c>
      <c r="AD2088" t="str">
        <f>_xlfn.XLOOKUP(AC2088,moves!A:A,moves!B:B)</f>
        <v>grass</v>
      </c>
      <c r="AE2088">
        <f>_xlfn.XLOOKUP(AC2088,moves!A:A,moves!D:D)</f>
        <v>5</v>
      </c>
      <c r="AF2088" t="str">
        <f>_xlfn.XLOOKUP(AC2088,moves!A:A,moves!E:E)</f>
        <v>Heal for half the damage dealt, rounded down.</v>
      </c>
      <c r="AG2088">
        <v>0</v>
      </c>
      <c r="AH2088">
        <v>0</v>
      </c>
      <c r="AI2088">
        <f t="shared" si="141"/>
        <v>1</v>
      </c>
      <c r="AJ2088" t="s">
        <v>525</v>
      </c>
      <c r="AL2088">
        <v>0</v>
      </c>
      <c r="AM2088" cm="1">
        <f t="array" ref="AM2088">IF(AL2088=1,1,
   IF(ISTEXT(AK2088),1,
   IF(AO2088&gt;1,AM2087,
   IF(AI2088=1,
      IF(SUMPRODUCT((LEN($Y$2:$Y$4096)-LEN(SUBSTITUTE($Y$2:$Y$4096,AA2088,"")))/LEN(AA2088))&gt;0,2,1),
      IF(
         SUMPRODUCT((LEN($Y$2:$Y$4096)-LEN(SUBSTITUTE($Y$2:$Y$4096,AA2088,"")))/LEN(AA2088))
         - SUMPRODUCT((LEN($Y$2:$Y$4096)-LEN(SUBSTITUTE($Y$2:$Y$4096,"Alolan "&amp;AA2088,"")))/LEN("Alolan "&amp;AA2088))
         - SUMPRODUCT((LEN($Y$2:$Y$4096)-LEN(SUBSTITUTE($Y$2:$Y$4096,"Galarian "&amp;AA2088,"")))/LEN("Galarian "&amp;AA2088))
         - SUMPRODUCT((LEN($Y$2:$Y$4096)-LEN(SUBSTITUTE($Y$2:$Y$4096,"Hisuian "&amp;AA2088,"")))/LEN("Hisuian "&amp;AA2088))
         - SUMPRODUCT((LEN($Y$2:$Y$4096)-LEN(SUBSTITUTE($Y$2:$Y$4096,"Paldean "&amp;AA2088,"")))/LEN("Paldean "&amp;AA2088))
      &gt;0,2,1)
   ))))</f>
        <v>1</v>
      </c>
      <c r="AN2088">
        <v>0</v>
      </c>
      <c r="AO2088">
        <v>0</v>
      </c>
    </row>
    <row r="2089" spans="1:41" x14ac:dyDescent="0.25">
      <c r="A2089">
        <v>782</v>
      </c>
      <c r="B2089" t="s">
        <v>2688</v>
      </c>
      <c r="C2089" t="s">
        <v>1482</v>
      </c>
      <c r="D2089"/>
      <c r="E2089">
        <v>45</v>
      </c>
      <c r="F2089">
        <v>55</v>
      </c>
      <c r="G2089">
        <v>65</v>
      </c>
      <c r="H2089">
        <v>45</v>
      </c>
      <c r="I2089">
        <v>45</v>
      </c>
      <c r="J2089">
        <v>45</v>
      </c>
      <c r="K2089" t="s">
        <v>2689</v>
      </c>
      <c r="L2089" t="s">
        <v>253</v>
      </c>
      <c r="M2089" t="s">
        <v>248</v>
      </c>
      <c r="N2089">
        <v>5</v>
      </c>
      <c r="O2089">
        <v>5.0999999999999996</v>
      </c>
      <c r="R2089">
        <f t="shared" si="138"/>
        <v>5</v>
      </c>
      <c r="S2089">
        <f t="shared" si="139"/>
        <v>5</v>
      </c>
      <c r="T2089">
        <f t="shared" si="140"/>
        <v>10</v>
      </c>
      <c r="U2089" t="s">
        <v>1482</v>
      </c>
      <c r="V2089" t="s">
        <v>1492</v>
      </c>
      <c r="W2089" t="s">
        <v>1512</v>
      </c>
      <c r="X2089" t="s">
        <v>1514</v>
      </c>
      <c r="Y2089" t="s">
        <v>2690</v>
      </c>
      <c r="Z2089" cm="1">
        <f t="array" ref="Z2089">IF(ISBLANK(AK2089),_xlfn.LET(
    _xlpm.nameBeforeSlash, IF(ISNUMBER(SEARCH("/", Y2089)), LEFT(Y2089, SEARCH("/", Y2089)-1), Y2089),
    _xlpm.matchRow, IFERROR(MATCH(_xlpm.nameBeforeSlash, AA:AA, 0), ""),
    _xlpm.difference, IF(_xlpm.matchRow="", "", ABS((R2089 + S2089)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),IF(ISBLANK(Y2089),"","Hidden"))</f>
        <v>8</v>
      </c>
      <c r="AA2089" t="s">
        <v>2688</v>
      </c>
      <c r="AC2089" t="s">
        <v>444</v>
      </c>
      <c r="AD2089" t="str">
        <f>_xlfn.XLOOKUP(AC2089,moves!A:A,moves!B:B)</f>
        <v>normal</v>
      </c>
      <c r="AE2089">
        <f>_xlfn.XLOOKUP(AC2089,moves!A:A,moves!D:D)</f>
        <v>2</v>
      </c>
      <c r="AF2089" t="str">
        <f>_xlfn.XLOOKUP(AC2089,moves!A:A,moves!E:E)</f>
        <v>When the target next attacks: Remove 1 regular hit from the roll.</v>
      </c>
      <c r="AG2089">
        <v>1</v>
      </c>
      <c r="AH2089">
        <v>0</v>
      </c>
      <c r="AI2089">
        <f t="shared" si="141"/>
        <v>0</v>
      </c>
      <c r="AJ2089" t="s">
        <v>870</v>
      </c>
      <c r="AL2089">
        <v>0</v>
      </c>
      <c r="AM2089" cm="1">
        <f t="array" ref="AM2089">IF(AL2089=1,1,
   IF(ISTEXT(AK2089),1,
   IF(AO2089&gt;1,AM2088,
   IF(AI2089=1,
      IF(SUMPRODUCT((LEN($Y$2:$Y$4096)-LEN(SUBSTITUTE($Y$2:$Y$4096,AA2089,"")))/LEN(AA2089))&gt;0,2,1),
      IF(
         SUMPRODUCT((LEN($Y$2:$Y$4096)-LEN(SUBSTITUTE($Y$2:$Y$4096,AA2089,"")))/LEN(AA2089))
         - SUMPRODUCT((LEN($Y$2:$Y$4096)-LEN(SUBSTITUTE($Y$2:$Y$4096,"Alolan "&amp;AA2089,"")))/LEN("Alolan "&amp;AA2089))
         - SUMPRODUCT((LEN($Y$2:$Y$4096)-LEN(SUBSTITUTE($Y$2:$Y$4096,"Galarian "&amp;AA2089,"")))/LEN("Galarian "&amp;AA2089))
         - SUMPRODUCT((LEN($Y$2:$Y$4096)-LEN(SUBSTITUTE($Y$2:$Y$4096,"Hisuian "&amp;AA2089,"")))/LEN("Hisuian "&amp;AA2089))
         - SUMPRODUCT((LEN($Y$2:$Y$4096)-LEN(SUBSTITUTE($Y$2:$Y$4096,"Paldean "&amp;AA2089,"")))/LEN("Paldean "&amp;AA2089))
      &gt;0,2,1)
   ))))</f>
        <v>1</v>
      </c>
      <c r="AN2089">
        <v>0</v>
      </c>
      <c r="AO2089">
        <v>0</v>
      </c>
    </row>
    <row r="2090" spans="1:41" x14ac:dyDescent="0.25">
      <c r="A2090" t="s">
        <v>4604</v>
      </c>
      <c r="B2090" t="s">
        <v>2688</v>
      </c>
      <c r="C2090" t="s">
        <v>1482</v>
      </c>
      <c r="D2090"/>
      <c r="E2090">
        <v>45</v>
      </c>
      <c r="F2090">
        <v>55</v>
      </c>
      <c r="G2090">
        <v>65</v>
      </c>
      <c r="H2090">
        <v>45</v>
      </c>
      <c r="I2090">
        <v>45</v>
      </c>
      <c r="J2090">
        <v>45</v>
      </c>
      <c r="K2090" t="s">
        <v>2689</v>
      </c>
      <c r="L2090" t="s">
        <v>253</v>
      </c>
      <c r="M2090" t="s">
        <v>248</v>
      </c>
      <c r="N2090">
        <v>5</v>
      </c>
      <c r="O2090">
        <v>5.0999999999999996</v>
      </c>
      <c r="R2090">
        <f t="shared" si="138"/>
        <v>5</v>
      </c>
      <c r="S2090">
        <f t="shared" si="139"/>
        <v>5</v>
      </c>
      <c r="T2090">
        <f t="shared" si="140"/>
        <v>10</v>
      </c>
      <c r="U2090" t="s">
        <v>1482</v>
      </c>
      <c r="V2090" t="s">
        <v>1492</v>
      </c>
      <c r="W2090" t="s">
        <v>1512</v>
      </c>
      <c r="X2090" t="s">
        <v>1514</v>
      </c>
      <c r="Y2090" t="s">
        <v>5869</v>
      </c>
      <c r="Z2090" cm="1">
        <f t="array" ref="Z2090">IF(ISBLANK(AK2090),_xlfn.LET(
    _xlpm.nameBeforeSlash, IF(ISNUMBER(SEARCH("/", Y2090)), LEFT(Y2090, SEARCH("/", Y2090)-1), Y2090),
    _xlpm.matchRow, IFERROR(MATCH(_xlpm.nameBeforeSlash, AA:AA, 0), ""),
    _xlpm.difference, IF(_xlpm.matchRow="", "", ABS((R2090 + S2090)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),IF(ISBLANK(Y2090),"","Hidden"))</f>
        <v>8</v>
      </c>
      <c r="AA2090" t="s">
        <v>5870</v>
      </c>
      <c r="AC2090" t="s">
        <v>1278</v>
      </c>
      <c r="AD2090" t="str">
        <f>_xlfn.XLOOKUP(AC2090,moves!A:A,moves!B:B)</f>
        <v>normal</v>
      </c>
      <c r="AE2090">
        <f>_xlfn.XLOOKUP(AC2090,moves!A:A,moves!D:D)</f>
        <v>1</v>
      </c>
      <c r="AF2090" t="str">
        <f>_xlfn.XLOOKUP(AC2090,moves!A:A,moves!E:E)</f>
        <v>Add 1 critical hit or 1 status symbol to the roll.</v>
      </c>
      <c r="AG2090">
        <v>1</v>
      </c>
      <c r="AH2090">
        <v>0</v>
      </c>
      <c r="AI2090">
        <f t="shared" si="141"/>
        <v>1</v>
      </c>
      <c r="AJ2090" t="s">
        <v>523</v>
      </c>
      <c r="AL2090">
        <v>0</v>
      </c>
      <c r="AM2090" cm="1">
        <f t="array" ref="AM2090">IF(AL2090=1,1,
   IF(ISTEXT(AK2090),1,
   IF(AO2090&gt;1,AM2089,
   IF(AI2090=1,
      IF(SUMPRODUCT((LEN($Y$2:$Y$4096)-LEN(SUBSTITUTE($Y$2:$Y$4096,AA2090,"")))/LEN(AA2090))&gt;0,2,1),
      IF(
         SUMPRODUCT((LEN($Y$2:$Y$4096)-LEN(SUBSTITUTE($Y$2:$Y$4096,AA2090,"")))/LEN(AA2090))
         - SUMPRODUCT((LEN($Y$2:$Y$4096)-LEN(SUBSTITUTE($Y$2:$Y$4096,"Alolan "&amp;AA2090,"")))/LEN("Alolan "&amp;AA2090))
         - SUMPRODUCT((LEN($Y$2:$Y$4096)-LEN(SUBSTITUTE($Y$2:$Y$4096,"Galarian "&amp;AA2090,"")))/LEN("Galarian "&amp;AA2090))
         - SUMPRODUCT((LEN($Y$2:$Y$4096)-LEN(SUBSTITUTE($Y$2:$Y$4096,"Hisuian "&amp;AA2090,"")))/LEN("Hisuian "&amp;AA2090))
         - SUMPRODUCT((LEN($Y$2:$Y$4096)-LEN(SUBSTITUTE($Y$2:$Y$4096,"Paldean "&amp;AA2090,"")))/LEN("Paldean "&amp;AA2090))
      &gt;0,2,1)
   ))))</f>
        <v>1</v>
      </c>
      <c r="AN2090">
        <v>0</v>
      </c>
      <c r="AO2090">
        <v>0</v>
      </c>
    </row>
    <row r="2091" spans="1:41" x14ac:dyDescent="0.25">
      <c r="A2091">
        <v>783</v>
      </c>
      <c r="B2091" t="s">
        <v>2690</v>
      </c>
      <c r="C2091" t="s">
        <v>1482</v>
      </c>
      <c r="D2091" t="s">
        <v>1492</v>
      </c>
      <c r="E2091">
        <v>55</v>
      </c>
      <c r="F2091">
        <v>75</v>
      </c>
      <c r="G2091">
        <v>90</v>
      </c>
      <c r="H2091">
        <v>65</v>
      </c>
      <c r="I2091">
        <v>70</v>
      </c>
      <c r="J2091">
        <v>65</v>
      </c>
      <c r="K2091" t="s">
        <v>2689</v>
      </c>
      <c r="L2091" t="s">
        <v>253</v>
      </c>
      <c r="M2091" t="s">
        <v>248</v>
      </c>
      <c r="N2091">
        <v>7</v>
      </c>
      <c r="O2091">
        <v>7</v>
      </c>
      <c r="R2091">
        <f t="shared" si="138"/>
        <v>7</v>
      </c>
      <c r="S2091">
        <f t="shared" si="139"/>
        <v>7</v>
      </c>
      <c r="T2091">
        <f t="shared" si="140"/>
        <v>14</v>
      </c>
      <c r="U2091" t="s">
        <v>1482</v>
      </c>
      <c r="V2091" t="s">
        <v>1492</v>
      </c>
      <c r="W2091" t="s">
        <v>1512</v>
      </c>
      <c r="X2091" t="s">
        <v>1514</v>
      </c>
      <c r="Y2091" t="s">
        <v>2691</v>
      </c>
      <c r="Z2091" cm="1">
        <f t="array" ref="Z2091">IF(ISBLANK(AK2091),_xlfn.LET(
    _xlpm.nameBeforeSlash, IF(ISNUMBER(SEARCH("/", Y2091)), LEFT(Y2091, SEARCH("/", Y2091)-1), Y2091),
    _xlpm.matchRow, IFERROR(MATCH(_xlpm.nameBeforeSlash, AA:AA, 0), ""),
    _xlpm.difference, IF(_xlpm.matchRow="", "", ABS((R2091 + S2091)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),IF(ISBLANK(Y2091),"","Hidden"))</f>
        <v>14</v>
      </c>
      <c r="AA2091" t="s">
        <v>2690</v>
      </c>
      <c r="AC2091" t="s">
        <v>981</v>
      </c>
      <c r="AD2091" t="str">
        <f>_xlfn.XLOOKUP(AC2091,moves!A:A,moves!B:B)</f>
        <v>dragon</v>
      </c>
      <c r="AE2091">
        <f>_xlfn.XLOOKUP(AC2091,moves!A:A,moves!D:D)</f>
        <v>0</v>
      </c>
      <c r="AF2091" t="str">
        <f>_xlfn.XLOOKUP(AC2091,moves!A:A,moves!E:E)</f>
        <v>Each time this move is used: Increase the user's initiative by 3 and add 1 regular hit to the user's attack rolls.</v>
      </c>
      <c r="AG2091">
        <v>0</v>
      </c>
      <c r="AH2091">
        <v>0</v>
      </c>
      <c r="AI2091">
        <f t="shared" si="141"/>
        <v>0</v>
      </c>
      <c r="AJ2091" t="s">
        <v>524</v>
      </c>
      <c r="AL2091">
        <v>0</v>
      </c>
      <c r="AM2091" cm="1">
        <f t="array" ref="AM2091">IF(AL2091=1,1,
   IF(ISTEXT(AK2091),1,
   IF(AO2091&gt;1,AM2090,
   IF(AI2091=1,
      IF(SUMPRODUCT((LEN($Y$2:$Y$4096)-LEN(SUBSTITUTE($Y$2:$Y$4096,AA2091,"")))/LEN(AA2091))&gt;0,2,1),
      IF(
         SUMPRODUCT((LEN($Y$2:$Y$4096)-LEN(SUBSTITUTE($Y$2:$Y$4096,AA2091,"")))/LEN(AA2091))
         - SUMPRODUCT((LEN($Y$2:$Y$4096)-LEN(SUBSTITUTE($Y$2:$Y$4096,"Alolan "&amp;AA2091,"")))/LEN("Alolan "&amp;AA2091))
         - SUMPRODUCT((LEN($Y$2:$Y$4096)-LEN(SUBSTITUTE($Y$2:$Y$4096,"Galarian "&amp;AA2091,"")))/LEN("Galarian "&amp;AA2091))
         - SUMPRODUCT((LEN($Y$2:$Y$4096)-LEN(SUBSTITUTE($Y$2:$Y$4096,"Hisuian "&amp;AA2091,"")))/LEN("Hisuian "&amp;AA2091))
         - SUMPRODUCT((LEN($Y$2:$Y$4096)-LEN(SUBSTITUTE($Y$2:$Y$4096,"Paldean "&amp;AA2091,"")))/LEN("Paldean "&amp;AA2091))
      &gt;0,2,1)
   ))))</f>
        <v>2</v>
      </c>
      <c r="AN2091">
        <v>0</v>
      </c>
      <c r="AO2091">
        <v>0</v>
      </c>
    </row>
    <row r="2092" spans="1:41" x14ac:dyDescent="0.25">
      <c r="A2092" t="s">
        <v>4605</v>
      </c>
      <c r="B2092" t="s">
        <v>2690</v>
      </c>
      <c r="C2092" t="s">
        <v>1482</v>
      </c>
      <c r="D2092" t="s">
        <v>1492</v>
      </c>
      <c r="E2092">
        <v>55</v>
      </c>
      <c r="F2092">
        <v>75</v>
      </c>
      <c r="G2092">
        <v>90</v>
      </c>
      <c r="H2092">
        <v>65</v>
      </c>
      <c r="I2092">
        <v>70</v>
      </c>
      <c r="J2092">
        <v>65</v>
      </c>
      <c r="K2092" t="s">
        <v>2689</v>
      </c>
      <c r="L2092" t="s">
        <v>253</v>
      </c>
      <c r="M2092" t="s">
        <v>248</v>
      </c>
      <c r="N2092">
        <v>7</v>
      </c>
      <c r="O2092">
        <v>7</v>
      </c>
      <c r="R2092">
        <f t="shared" si="138"/>
        <v>7</v>
      </c>
      <c r="S2092">
        <f t="shared" si="139"/>
        <v>7</v>
      </c>
      <c r="T2092">
        <f t="shared" si="140"/>
        <v>14</v>
      </c>
      <c r="U2092" t="s">
        <v>1482</v>
      </c>
      <c r="V2092" t="s">
        <v>1492</v>
      </c>
      <c r="W2092" t="s">
        <v>1512</v>
      </c>
      <c r="X2092" t="s">
        <v>1514</v>
      </c>
      <c r="Y2092" t="s">
        <v>5871</v>
      </c>
      <c r="Z2092" cm="1">
        <f t="array" ref="Z2092">IF(ISBLANK(AK2092),_xlfn.LET(
    _xlpm.nameBeforeSlash, IF(ISNUMBER(SEARCH("/", Y2092)), LEFT(Y2092, SEARCH("/", Y2092)-1), Y2092),
    _xlpm.matchRow, IFERROR(MATCH(_xlpm.nameBeforeSlash, AA:AA, 0), ""),
    _xlpm.difference, IF(_xlpm.matchRow="", "", ABS((R2092 + S2092)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),IF(ISBLANK(Y2092),"","Hidden"))</f>
        <v>14</v>
      </c>
      <c r="AA2092" t="s">
        <v>5869</v>
      </c>
      <c r="AC2092" t="s">
        <v>505</v>
      </c>
      <c r="AD2092" t="str">
        <f>_xlfn.XLOOKUP(AC2092,moves!A:A,moves!B:B)</f>
        <v>normal</v>
      </c>
      <c r="AE2092">
        <f>_xlfn.XLOOKUP(AC2092,moves!A:A,moves!D:D)</f>
        <v>3</v>
      </c>
      <c r="AF2092" t="str">
        <f>_xlfn.XLOOKUP(AC2092,moves!A:A,moves!E:E)</f>
        <v>If any status symbols are rolled: Inflict the Paralyzed status on the target.</v>
      </c>
      <c r="AG2092">
        <v>0</v>
      </c>
      <c r="AH2092">
        <v>0</v>
      </c>
      <c r="AI2092">
        <f t="shared" si="141"/>
        <v>1</v>
      </c>
      <c r="AJ2092" t="s">
        <v>524</v>
      </c>
      <c r="AL2092">
        <v>0</v>
      </c>
      <c r="AM2092" cm="1">
        <f t="array" ref="AM2092">IF(AL2092=1,1,
   IF(ISTEXT(AK2092),1,
   IF(AO2092&gt;1,AM2091,
   IF(AI2092=1,
      IF(SUMPRODUCT((LEN($Y$2:$Y$4096)-LEN(SUBSTITUTE($Y$2:$Y$4096,AA2092,"")))/LEN(AA2092))&gt;0,2,1),
      IF(
         SUMPRODUCT((LEN($Y$2:$Y$4096)-LEN(SUBSTITUTE($Y$2:$Y$4096,AA2092,"")))/LEN(AA2092))
         - SUMPRODUCT((LEN($Y$2:$Y$4096)-LEN(SUBSTITUTE($Y$2:$Y$4096,"Alolan "&amp;AA2092,"")))/LEN("Alolan "&amp;AA2092))
         - SUMPRODUCT((LEN($Y$2:$Y$4096)-LEN(SUBSTITUTE($Y$2:$Y$4096,"Galarian "&amp;AA2092,"")))/LEN("Galarian "&amp;AA2092))
         - SUMPRODUCT((LEN($Y$2:$Y$4096)-LEN(SUBSTITUTE($Y$2:$Y$4096,"Hisuian "&amp;AA2092,"")))/LEN("Hisuian "&amp;AA2092))
         - SUMPRODUCT((LEN($Y$2:$Y$4096)-LEN(SUBSTITUTE($Y$2:$Y$4096,"Paldean "&amp;AA2092,"")))/LEN("Paldean "&amp;AA2092))
      &gt;0,2,1)
   ))))</f>
        <v>2</v>
      </c>
      <c r="AN2092">
        <v>0</v>
      </c>
      <c r="AO2092">
        <v>0</v>
      </c>
    </row>
    <row r="2093" spans="1:41" x14ac:dyDescent="0.25">
      <c r="A2093">
        <v>784</v>
      </c>
      <c r="B2093" t="s">
        <v>2691</v>
      </c>
      <c r="C2093" t="s">
        <v>1482</v>
      </c>
      <c r="D2093" t="s">
        <v>1492</v>
      </c>
      <c r="E2093">
        <v>75</v>
      </c>
      <c r="F2093">
        <v>110</v>
      </c>
      <c r="G2093">
        <v>125</v>
      </c>
      <c r="H2093">
        <v>100</v>
      </c>
      <c r="I2093">
        <v>105</v>
      </c>
      <c r="J2093">
        <v>85</v>
      </c>
      <c r="K2093" t="s">
        <v>2689</v>
      </c>
      <c r="L2093" t="s">
        <v>253</v>
      </c>
      <c r="M2093" t="s">
        <v>248</v>
      </c>
      <c r="N2093">
        <v>9.9</v>
      </c>
      <c r="O2093">
        <v>9.9</v>
      </c>
      <c r="R2093">
        <f t="shared" si="138"/>
        <v>10</v>
      </c>
      <c r="S2093">
        <f t="shared" si="139"/>
        <v>10</v>
      </c>
      <c r="T2093">
        <f t="shared" si="140"/>
        <v>20</v>
      </c>
      <c r="U2093" t="s">
        <v>1482</v>
      </c>
      <c r="V2093" t="s">
        <v>1492</v>
      </c>
      <c r="W2093" t="s">
        <v>1512</v>
      </c>
      <c r="X2093" t="s">
        <v>1514</v>
      </c>
      <c r="Z2093" t="str" cm="1">
        <f t="array" ref="Z2093">IF(ISBLANK(AK2093),_xlfn.LET(
    _xlpm.nameBeforeSlash, IF(ISNUMBER(SEARCH("/", Y2093)), LEFT(Y2093, SEARCH("/", Y2093)-1), Y2093),
    _xlpm.matchRow, IFERROR(MATCH(_xlpm.nameBeforeSlash, AA:AA, 0), ""),
    _xlpm.difference, IF(_xlpm.matchRow="", "", ABS((R2093 + S2093)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),IF(ISBLANK(Y2093),"","Hidden"))</f>
        <v/>
      </c>
      <c r="AA2093" t="s">
        <v>2691</v>
      </c>
      <c r="AC2093" t="s">
        <v>969</v>
      </c>
      <c r="AD2093" t="str">
        <f>_xlfn.XLOOKUP(AC2093,moves!A:A,moves!B:B)</f>
        <v>dragon</v>
      </c>
      <c r="AE2093">
        <f>_xlfn.XLOOKUP(AC2093,moves!A:A,moves!D:D)</f>
        <v>4</v>
      </c>
      <c r="AF2093" t="str">
        <f>_xlfn.XLOOKUP(AC2093,moves!A:A,moves!E:E)</f>
        <v>When the targets are next attacked: Add 1 regular hit to the roll.</v>
      </c>
      <c r="AG2093">
        <v>0</v>
      </c>
      <c r="AH2093">
        <v>0</v>
      </c>
      <c r="AI2093">
        <f t="shared" si="141"/>
        <v>0</v>
      </c>
      <c r="AJ2093" t="s">
        <v>525</v>
      </c>
      <c r="AL2093">
        <v>0</v>
      </c>
      <c r="AM2093" cm="1">
        <f t="array" ref="AM2093">IF(AL2093=1,1,
   IF(ISTEXT(AK2093),1,
   IF(AO2093&gt;1,AM2092,
   IF(AI2093=1,
      IF(SUMPRODUCT((LEN($Y$2:$Y$4096)-LEN(SUBSTITUTE($Y$2:$Y$4096,AA2093,"")))/LEN(AA2093))&gt;0,2,1),
      IF(
         SUMPRODUCT((LEN($Y$2:$Y$4096)-LEN(SUBSTITUTE($Y$2:$Y$4096,AA2093,"")))/LEN(AA2093))
         - SUMPRODUCT((LEN($Y$2:$Y$4096)-LEN(SUBSTITUTE($Y$2:$Y$4096,"Alolan "&amp;AA2093,"")))/LEN("Alolan "&amp;AA2093))
         - SUMPRODUCT((LEN($Y$2:$Y$4096)-LEN(SUBSTITUTE($Y$2:$Y$4096,"Galarian "&amp;AA2093,"")))/LEN("Galarian "&amp;AA2093))
         - SUMPRODUCT((LEN($Y$2:$Y$4096)-LEN(SUBSTITUTE($Y$2:$Y$4096,"Hisuian "&amp;AA2093,"")))/LEN("Hisuian "&amp;AA2093))
         - SUMPRODUCT((LEN($Y$2:$Y$4096)-LEN(SUBSTITUTE($Y$2:$Y$4096,"Paldean "&amp;AA2093,"")))/LEN("Paldean "&amp;AA2093))
      &gt;0,2,1)
   ))))</f>
        <v>2</v>
      </c>
      <c r="AN2093">
        <v>0</v>
      </c>
      <c r="AO2093">
        <v>0</v>
      </c>
    </row>
    <row r="2094" spans="1:41" x14ac:dyDescent="0.25">
      <c r="A2094" t="s">
        <v>4606</v>
      </c>
      <c r="B2094" t="s">
        <v>2691</v>
      </c>
      <c r="C2094" t="s">
        <v>1482</v>
      </c>
      <c r="D2094" t="s">
        <v>1492</v>
      </c>
      <c r="E2094">
        <v>75</v>
      </c>
      <c r="F2094">
        <v>110</v>
      </c>
      <c r="G2094">
        <v>125</v>
      </c>
      <c r="H2094">
        <v>100</v>
      </c>
      <c r="I2094">
        <v>105</v>
      </c>
      <c r="J2094">
        <v>85</v>
      </c>
      <c r="K2094" t="s">
        <v>2689</v>
      </c>
      <c r="L2094" t="s">
        <v>253</v>
      </c>
      <c r="M2094" t="s">
        <v>248</v>
      </c>
      <c r="N2094">
        <v>9.9</v>
      </c>
      <c r="O2094">
        <v>9.9</v>
      </c>
      <c r="R2094">
        <f t="shared" si="138"/>
        <v>10</v>
      </c>
      <c r="S2094">
        <f t="shared" si="139"/>
        <v>10</v>
      </c>
      <c r="T2094">
        <f t="shared" si="140"/>
        <v>20</v>
      </c>
      <c r="U2094" t="s">
        <v>1482</v>
      </c>
      <c r="V2094" t="s">
        <v>1492</v>
      </c>
      <c r="W2094" t="s">
        <v>1512</v>
      </c>
      <c r="X2094" t="s">
        <v>1514</v>
      </c>
      <c r="Z2094" t="str" cm="1">
        <f t="array" ref="Z2094">IF(ISBLANK(AK2094),_xlfn.LET(
    _xlpm.nameBeforeSlash, IF(ISNUMBER(SEARCH("/", Y2094)), LEFT(Y2094, SEARCH("/", Y2094)-1), Y2094),
    _xlpm.matchRow, IFERROR(MATCH(_xlpm.nameBeforeSlash, AA:AA, 0), ""),
    _xlpm.difference, IF(_xlpm.matchRow="", "", ABS((R2094 + S2094)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),IF(ISBLANK(Y2094),"","Hidden"))</f>
        <v/>
      </c>
      <c r="AA2094" t="s">
        <v>5871</v>
      </c>
      <c r="AC2094" t="s">
        <v>7145</v>
      </c>
      <c r="AD2094" t="str">
        <f>_xlfn.XLOOKUP(AC2094,moves!A:A,moves!B:B)</f>
        <v>dragon</v>
      </c>
      <c r="AE2094">
        <f>_xlfn.XLOOKUP(AC2094,moves!A:A,moves!D:D)</f>
        <v>0</v>
      </c>
      <c r="AF2094" t="str">
        <f>_xlfn.XLOOKUP(AC2094,moves!A:A,moves!E:E)</f>
        <v>The user takes damage equal to 1/3 its base health, rounded up. Each time this move is used: Add 1 critical hit to the user's rolls, Remove 1 regular hit from all incoming attacks, and Increase the user's intiative by 3.</v>
      </c>
      <c r="AG2094">
        <v>0</v>
      </c>
      <c r="AH2094">
        <v>0</v>
      </c>
      <c r="AI2094">
        <f t="shared" si="141"/>
        <v>1</v>
      </c>
      <c r="AJ2094" t="s">
        <v>525</v>
      </c>
      <c r="AL2094">
        <v>0</v>
      </c>
      <c r="AM2094" cm="1">
        <f t="array" ref="AM2094">IF(AL2094=1,1,
   IF(ISTEXT(AK2094),1,
   IF(AO2094&gt;1,AM2093,
   IF(AI2094=1,
      IF(SUMPRODUCT((LEN($Y$2:$Y$4096)-LEN(SUBSTITUTE($Y$2:$Y$4096,AA2094,"")))/LEN(AA2094))&gt;0,2,1),
      IF(
         SUMPRODUCT((LEN($Y$2:$Y$4096)-LEN(SUBSTITUTE($Y$2:$Y$4096,AA2094,"")))/LEN(AA2094))
         - SUMPRODUCT((LEN($Y$2:$Y$4096)-LEN(SUBSTITUTE($Y$2:$Y$4096,"Alolan "&amp;AA2094,"")))/LEN("Alolan "&amp;AA2094))
         - SUMPRODUCT((LEN($Y$2:$Y$4096)-LEN(SUBSTITUTE($Y$2:$Y$4096,"Galarian "&amp;AA2094,"")))/LEN("Galarian "&amp;AA2094))
         - SUMPRODUCT((LEN($Y$2:$Y$4096)-LEN(SUBSTITUTE($Y$2:$Y$4096,"Hisuian "&amp;AA2094,"")))/LEN("Hisuian "&amp;AA2094))
         - SUMPRODUCT((LEN($Y$2:$Y$4096)-LEN(SUBSTITUTE($Y$2:$Y$4096,"Paldean "&amp;AA2094,"")))/LEN("Paldean "&amp;AA2094))
      &gt;0,2,1)
   ))))</f>
        <v>2</v>
      </c>
      <c r="AN2094">
        <v>0</v>
      </c>
      <c r="AO2094">
        <v>0</v>
      </c>
    </row>
    <row r="2095" spans="1:41" x14ac:dyDescent="0.25">
      <c r="A2095">
        <v>785</v>
      </c>
      <c r="B2095" t="s">
        <v>2692</v>
      </c>
      <c r="C2095" t="s">
        <v>1521</v>
      </c>
      <c r="D2095" t="s">
        <v>1536</v>
      </c>
      <c r="E2095">
        <v>70</v>
      </c>
      <c r="F2095">
        <v>115</v>
      </c>
      <c r="G2095">
        <v>85</v>
      </c>
      <c r="H2095">
        <v>95</v>
      </c>
      <c r="I2095">
        <v>75</v>
      </c>
      <c r="J2095">
        <v>130</v>
      </c>
      <c r="K2095" t="s">
        <v>2693</v>
      </c>
      <c r="L2095" t="s">
        <v>250</v>
      </c>
      <c r="M2095" t="s">
        <v>251</v>
      </c>
      <c r="N2095">
        <v>11.9</v>
      </c>
      <c r="O2095">
        <v>7.6</v>
      </c>
      <c r="P2095">
        <v>2</v>
      </c>
      <c r="Q2095">
        <v>1</v>
      </c>
      <c r="R2095">
        <f t="shared" si="138"/>
        <v>14</v>
      </c>
      <c r="S2095">
        <f t="shared" si="139"/>
        <v>9</v>
      </c>
      <c r="T2095">
        <f t="shared" si="140"/>
        <v>23</v>
      </c>
      <c r="U2095" t="s">
        <v>1521</v>
      </c>
      <c r="V2095" t="s">
        <v>1536</v>
      </c>
      <c r="W2095" t="s">
        <v>1481</v>
      </c>
      <c r="X2095" t="s">
        <v>1514</v>
      </c>
      <c r="Z2095" t="str" cm="1">
        <f t="array" ref="Z2095">IF(ISBLANK(AK2095),_xlfn.LET(
    _xlpm.nameBeforeSlash, IF(ISNUMBER(SEARCH("/", Y2095)), LEFT(Y2095, SEARCH("/", Y2095)-1), Y2095),
    _xlpm.matchRow, IFERROR(MATCH(_xlpm.nameBeforeSlash, AA:AA, 0), ""),
    _xlpm.difference, IF(_xlpm.matchRow="", "", ABS((R2095 + S2095)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),IF(ISBLANK(Y2095),"","Hidden"))</f>
        <v/>
      </c>
      <c r="AA2095" t="s">
        <v>2692</v>
      </c>
      <c r="AC2095" t="s">
        <v>1012</v>
      </c>
      <c r="AD2095" t="str">
        <f>_xlfn.XLOOKUP(AC2095,moves!A:A,moves!B:B)</f>
        <v>fairy</v>
      </c>
      <c r="AE2095">
        <f>_xlfn.XLOOKUP(AC2095,moves!A:A,moves!D:D)</f>
        <v>0</v>
      </c>
      <c r="AF2095" t="str">
        <f>_xlfn.XLOOKUP(AC2095,moves!A:A,moves!E:E)</f>
        <v>This move deals damage equal to half the target's current health, rounded up. This move cannot be used if used last turn.</v>
      </c>
      <c r="AG2095">
        <v>0</v>
      </c>
      <c r="AH2095">
        <v>1</v>
      </c>
      <c r="AI2095">
        <f t="shared" si="141"/>
        <v>0</v>
      </c>
      <c r="AJ2095" t="s">
        <v>8452</v>
      </c>
      <c r="AL2095">
        <v>0</v>
      </c>
      <c r="AM2095" cm="1">
        <f t="array" ref="AM2095">IF(AL2095=1,1,
   IF(ISTEXT(AK2095),1,
   IF(AO2095&gt;1,AM2094,
   IF(AI2095=1,
      IF(SUMPRODUCT((LEN($Y$2:$Y$4096)-LEN(SUBSTITUTE($Y$2:$Y$4096,AA2095,"")))/LEN(AA2095))&gt;0,2,1),
      IF(
         SUMPRODUCT((LEN($Y$2:$Y$4096)-LEN(SUBSTITUTE($Y$2:$Y$4096,AA2095,"")))/LEN(AA2095))
         - SUMPRODUCT((LEN($Y$2:$Y$4096)-LEN(SUBSTITUTE($Y$2:$Y$4096,"Alolan "&amp;AA2095,"")))/LEN("Alolan "&amp;AA2095))
         - SUMPRODUCT((LEN($Y$2:$Y$4096)-LEN(SUBSTITUTE($Y$2:$Y$4096,"Galarian "&amp;AA2095,"")))/LEN("Galarian "&amp;AA2095))
         - SUMPRODUCT((LEN($Y$2:$Y$4096)-LEN(SUBSTITUTE($Y$2:$Y$4096,"Hisuian "&amp;AA2095,"")))/LEN("Hisuian "&amp;AA2095))
         - SUMPRODUCT((LEN($Y$2:$Y$4096)-LEN(SUBSTITUTE($Y$2:$Y$4096,"Paldean "&amp;AA2095,"")))/LEN("Paldean "&amp;AA2095))
      &gt;0,2,1)
   ))))</f>
        <v>1</v>
      </c>
      <c r="AN2095">
        <v>0</v>
      </c>
      <c r="AO2095">
        <v>0</v>
      </c>
    </row>
    <row r="2096" spans="1:41" x14ac:dyDescent="0.25">
      <c r="A2096" t="s">
        <v>4607</v>
      </c>
      <c r="B2096" t="s">
        <v>2692</v>
      </c>
      <c r="C2096" t="s">
        <v>1521</v>
      </c>
      <c r="D2096" t="s">
        <v>1536</v>
      </c>
      <c r="E2096">
        <v>70</v>
      </c>
      <c r="F2096">
        <v>115</v>
      </c>
      <c r="G2096">
        <v>85</v>
      </c>
      <c r="H2096">
        <v>95</v>
      </c>
      <c r="I2096">
        <v>75</v>
      </c>
      <c r="J2096">
        <v>130</v>
      </c>
      <c r="K2096" t="s">
        <v>2693</v>
      </c>
      <c r="L2096" t="s">
        <v>250</v>
      </c>
      <c r="M2096" t="s">
        <v>251</v>
      </c>
      <c r="N2096">
        <v>11.9</v>
      </c>
      <c r="O2096">
        <v>7.6</v>
      </c>
      <c r="P2096">
        <v>2</v>
      </c>
      <c r="Q2096">
        <v>1</v>
      </c>
      <c r="R2096">
        <f t="shared" si="138"/>
        <v>14</v>
      </c>
      <c r="S2096">
        <f t="shared" si="139"/>
        <v>9</v>
      </c>
      <c r="T2096">
        <f t="shared" si="140"/>
        <v>23</v>
      </c>
      <c r="U2096" t="s">
        <v>1521</v>
      </c>
      <c r="V2096" t="s">
        <v>1536</v>
      </c>
      <c r="W2096" t="s">
        <v>1481</v>
      </c>
      <c r="X2096" t="s">
        <v>1514</v>
      </c>
      <c r="Z2096" t="str" cm="1">
        <f t="array" ref="Z2096">IF(ISBLANK(AK2096),_xlfn.LET(
    _xlpm.nameBeforeSlash, IF(ISNUMBER(SEARCH("/", Y2096)), LEFT(Y2096, SEARCH("/", Y2096)-1), Y2096),
    _xlpm.matchRow, IFERROR(MATCH(_xlpm.nameBeforeSlash, AA:AA, 0), ""),
    _xlpm.difference, IF(_xlpm.matchRow="", "", ABS((R2096 + S2096)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),IF(ISBLANK(Y2096),"","Hidden"))</f>
        <v/>
      </c>
      <c r="AA2096" t="s">
        <v>5872</v>
      </c>
      <c r="AC2096" t="s">
        <v>1012</v>
      </c>
      <c r="AD2096" t="str">
        <f>_xlfn.XLOOKUP(AC2096,moves!A:A,moves!B:B)</f>
        <v>fairy</v>
      </c>
      <c r="AE2096">
        <f>_xlfn.XLOOKUP(AC2096,moves!A:A,moves!D:D)</f>
        <v>0</v>
      </c>
      <c r="AF2096" t="str">
        <f>_xlfn.XLOOKUP(AC2096,moves!A:A,moves!E:E)</f>
        <v>This move deals damage equal to half the target's current health, rounded up. This move cannot be used if used last turn.</v>
      </c>
      <c r="AG2096">
        <v>0</v>
      </c>
      <c r="AH2096">
        <v>1</v>
      </c>
      <c r="AI2096">
        <f t="shared" si="141"/>
        <v>1</v>
      </c>
      <c r="AJ2096" t="s">
        <v>8452</v>
      </c>
      <c r="AL2096">
        <v>0</v>
      </c>
      <c r="AM2096" cm="1">
        <f t="array" ref="AM2096">IF(AL2096=1,1,
   IF(ISTEXT(AK2096),1,
   IF(AO2096&gt;1,AM2095,
   IF(AI2096=1,
      IF(SUMPRODUCT((LEN($Y$2:$Y$4096)-LEN(SUBSTITUTE($Y$2:$Y$4096,AA2096,"")))/LEN(AA2096))&gt;0,2,1),
      IF(
         SUMPRODUCT((LEN($Y$2:$Y$4096)-LEN(SUBSTITUTE($Y$2:$Y$4096,AA2096,"")))/LEN(AA2096))
         - SUMPRODUCT((LEN($Y$2:$Y$4096)-LEN(SUBSTITUTE($Y$2:$Y$4096,"Alolan "&amp;AA2096,"")))/LEN("Alolan "&amp;AA2096))
         - SUMPRODUCT((LEN($Y$2:$Y$4096)-LEN(SUBSTITUTE($Y$2:$Y$4096,"Galarian "&amp;AA2096,"")))/LEN("Galarian "&amp;AA2096))
         - SUMPRODUCT((LEN($Y$2:$Y$4096)-LEN(SUBSTITUTE($Y$2:$Y$4096,"Hisuian "&amp;AA2096,"")))/LEN("Hisuian "&amp;AA2096))
         - SUMPRODUCT((LEN($Y$2:$Y$4096)-LEN(SUBSTITUTE($Y$2:$Y$4096,"Paldean "&amp;AA2096,"")))/LEN("Paldean "&amp;AA2096))
      &gt;0,2,1)
   ))))</f>
        <v>1</v>
      </c>
      <c r="AN2096">
        <v>0</v>
      </c>
      <c r="AO2096">
        <v>0</v>
      </c>
    </row>
    <row r="2097" spans="1:41" x14ac:dyDescent="0.25">
      <c r="A2097">
        <v>786</v>
      </c>
      <c r="B2097" t="s">
        <v>2694</v>
      </c>
      <c r="C2097" t="s">
        <v>429</v>
      </c>
      <c r="D2097" t="s">
        <v>1536</v>
      </c>
      <c r="E2097">
        <v>70</v>
      </c>
      <c r="F2097">
        <v>85</v>
      </c>
      <c r="G2097">
        <v>75</v>
      </c>
      <c r="H2097">
        <v>130</v>
      </c>
      <c r="I2097">
        <v>115</v>
      </c>
      <c r="J2097">
        <v>95</v>
      </c>
      <c r="K2097" t="s">
        <v>2693</v>
      </c>
      <c r="L2097" t="s">
        <v>247</v>
      </c>
      <c r="M2097" t="s">
        <v>251</v>
      </c>
      <c r="N2097">
        <v>11.15</v>
      </c>
      <c r="O2097">
        <v>8.5</v>
      </c>
      <c r="Q2097">
        <v>3</v>
      </c>
      <c r="R2097">
        <f t="shared" si="138"/>
        <v>11</v>
      </c>
      <c r="S2097">
        <f t="shared" si="139"/>
        <v>12</v>
      </c>
      <c r="T2097">
        <f t="shared" si="140"/>
        <v>23</v>
      </c>
      <c r="U2097" t="s">
        <v>429</v>
      </c>
      <c r="V2097" t="s">
        <v>1536</v>
      </c>
      <c r="W2097" t="s">
        <v>1521</v>
      </c>
      <c r="X2097" t="s">
        <v>1468</v>
      </c>
      <c r="Z2097" t="str" cm="1">
        <f t="array" ref="Z2097">IF(ISBLANK(AK2097),_xlfn.LET(
    _xlpm.nameBeforeSlash, IF(ISNUMBER(SEARCH("/", Y2097)), LEFT(Y2097, SEARCH("/", Y2097)-1), Y2097),
    _xlpm.matchRow, IFERROR(MATCH(_xlpm.nameBeforeSlash, AA:AA, 0), ""),
    _xlpm.difference, IF(_xlpm.matchRow="", "", ABS((R2097 + S2097)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),IF(ISBLANK(Y2097),"","Hidden"))</f>
        <v/>
      </c>
      <c r="AA2097" t="s">
        <v>2694</v>
      </c>
      <c r="AC2097" t="s">
        <v>1012</v>
      </c>
      <c r="AD2097" t="str">
        <f>_xlfn.XLOOKUP(AC2097,moves!A:A,moves!B:B)</f>
        <v>fairy</v>
      </c>
      <c r="AE2097">
        <f>_xlfn.XLOOKUP(AC2097,moves!A:A,moves!D:D)</f>
        <v>0</v>
      </c>
      <c r="AF2097" t="str">
        <f>_xlfn.XLOOKUP(AC2097,moves!A:A,moves!E:E)</f>
        <v>This move deals damage equal to half the target's current health, rounded up. This move cannot be used if used last turn.</v>
      </c>
      <c r="AG2097">
        <v>0</v>
      </c>
      <c r="AH2097">
        <v>1</v>
      </c>
      <c r="AI2097">
        <f t="shared" si="141"/>
        <v>0</v>
      </c>
      <c r="AJ2097" t="s">
        <v>8452</v>
      </c>
      <c r="AL2097">
        <v>0</v>
      </c>
      <c r="AM2097" cm="1">
        <f t="array" ref="AM2097">IF(AL2097=1,1,
   IF(ISTEXT(AK2097),1,
   IF(AO2097&gt;1,AM2096,
   IF(AI2097=1,
      IF(SUMPRODUCT((LEN($Y$2:$Y$4096)-LEN(SUBSTITUTE($Y$2:$Y$4096,AA2097,"")))/LEN(AA2097))&gt;0,2,1),
      IF(
         SUMPRODUCT((LEN($Y$2:$Y$4096)-LEN(SUBSTITUTE($Y$2:$Y$4096,AA2097,"")))/LEN(AA2097))
         - SUMPRODUCT((LEN($Y$2:$Y$4096)-LEN(SUBSTITUTE($Y$2:$Y$4096,"Alolan "&amp;AA2097,"")))/LEN("Alolan "&amp;AA2097))
         - SUMPRODUCT((LEN($Y$2:$Y$4096)-LEN(SUBSTITUTE($Y$2:$Y$4096,"Galarian "&amp;AA2097,"")))/LEN("Galarian "&amp;AA2097))
         - SUMPRODUCT((LEN($Y$2:$Y$4096)-LEN(SUBSTITUTE($Y$2:$Y$4096,"Hisuian "&amp;AA2097,"")))/LEN("Hisuian "&amp;AA2097))
         - SUMPRODUCT((LEN($Y$2:$Y$4096)-LEN(SUBSTITUTE($Y$2:$Y$4096,"Paldean "&amp;AA2097,"")))/LEN("Paldean "&amp;AA2097))
      &gt;0,2,1)
   ))))</f>
        <v>1</v>
      </c>
      <c r="AN2097">
        <v>0</v>
      </c>
      <c r="AO2097">
        <v>0</v>
      </c>
    </row>
    <row r="2098" spans="1:41" x14ac:dyDescent="0.25">
      <c r="A2098" t="s">
        <v>4608</v>
      </c>
      <c r="B2098" t="s">
        <v>2694</v>
      </c>
      <c r="C2098" t="s">
        <v>429</v>
      </c>
      <c r="D2098" t="s">
        <v>1536</v>
      </c>
      <c r="E2098">
        <v>70</v>
      </c>
      <c r="F2098">
        <v>85</v>
      </c>
      <c r="G2098">
        <v>75</v>
      </c>
      <c r="H2098">
        <v>130</v>
      </c>
      <c r="I2098">
        <v>115</v>
      </c>
      <c r="J2098">
        <v>95</v>
      </c>
      <c r="K2098" t="s">
        <v>2693</v>
      </c>
      <c r="L2098" t="s">
        <v>247</v>
      </c>
      <c r="M2098" t="s">
        <v>251</v>
      </c>
      <c r="N2098">
        <v>11.15</v>
      </c>
      <c r="O2098">
        <v>8.5</v>
      </c>
      <c r="Q2098">
        <v>3</v>
      </c>
      <c r="R2098">
        <f t="shared" si="138"/>
        <v>11</v>
      </c>
      <c r="S2098">
        <f t="shared" si="139"/>
        <v>12</v>
      </c>
      <c r="T2098">
        <f t="shared" si="140"/>
        <v>23</v>
      </c>
      <c r="U2098" t="s">
        <v>429</v>
      </c>
      <c r="V2098" t="s">
        <v>1536</v>
      </c>
      <c r="W2098" t="s">
        <v>1521</v>
      </c>
      <c r="X2098" t="s">
        <v>1468</v>
      </c>
      <c r="Z2098" t="str" cm="1">
        <f t="array" ref="Z2098">IF(ISBLANK(AK2098),_xlfn.LET(
    _xlpm.nameBeforeSlash, IF(ISNUMBER(SEARCH("/", Y2098)), LEFT(Y2098, SEARCH("/", Y2098)-1), Y2098),
    _xlpm.matchRow, IFERROR(MATCH(_xlpm.nameBeforeSlash, AA:AA, 0), ""),
    _xlpm.difference, IF(_xlpm.matchRow="", "", ABS((R2098 + S2098)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),IF(ISBLANK(Y2098),"","Hidden"))</f>
        <v/>
      </c>
      <c r="AA2098" t="s">
        <v>5873</v>
      </c>
      <c r="AC2098" t="s">
        <v>1012</v>
      </c>
      <c r="AD2098" t="str">
        <f>_xlfn.XLOOKUP(AC2098,moves!A:A,moves!B:B)</f>
        <v>fairy</v>
      </c>
      <c r="AE2098">
        <f>_xlfn.XLOOKUP(AC2098,moves!A:A,moves!D:D)</f>
        <v>0</v>
      </c>
      <c r="AF2098" t="str">
        <f>_xlfn.XLOOKUP(AC2098,moves!A:A,moves!E:E)</f>
        <v>This move deals damage equal to half the target's current health, rounded up. This move cannot be used if used last turn.</v>
      </c>
      <c r="AG2098">
        <v>0</v>
      </c>
      <c r="AH2098">
        <v>1</v>
      </c>
      <c r="AI2098">
        <f t="shared" si="141"/>
        <v>1</v>
      </c>
      <c r="AJ2098" t="s">
        <v>8452</v>
      </c>
      <c r="AL2098">
        <v>0</v>
      </c>
      <c r="AM2098" cm="1">
        <f t="array" ref="AM2098">IF(AL2098=1,1,
   IF(ISTEXT(AK2098),1,
   IF(AO2098&gt;1,AM2097,
   IF(AI2098=1,
      IF(SUMPRODUCT((LEN($Y$2:$Y$4096)-LEN(SUBSTITUTE($Y$2:$Y$4096,AA2098,"")))/LEN(AA2098))&gt;0,2,1),
      IF(
         SUMPRODUCT((LEN($Y$2:$Y$4096)-LEN(SUBSTITUTE($Y$2:$Y$4096,AA2098,"")))/LEN(AA2098))
         - SUMPRODUCT((LEN($Y$2:$Y$4096)-LEN(SUBSTITUTE($Y$2:$Y$4096,"Alolan "&amp;AA2098,"")))/LEN("Alolan "&amp;AA2098))
         - SUMPRODUCT((LEN($Y$2:$Y$4096)-LEN(SUBSTITUTE($Y$2:$Y$4096,"Galarian "&amp;AA2098,"")))/LEN("Galarian "&amp;AA2098))
         - SUMPRODUCT((LEN($Y$2:$Y$4096)-LEN(SUBSTITUTE($Y$2:$Y$4096,"Hisuian "&amp;AA2098,"")))/LEN("Hisuian "&amp;AA2098))
         - SUMPRODUCT((LEN($Y$2:$Y$4096)-LEN(SUBSTITUTE($Y$2:$Y$4096,"Paldean "&amp;AA2098,"")))/LEN("Paldean "&amp;AA2098))
      &gt;0,2,1)
   ))))</f>
        <v>1</v>
      </c>
      <c r="AN2098">
        <v>0</v>
      </c>
      <c r="AO2098">
        <v>0</v>
      </c>
    </row>
    <row r="2099" spans="1:41" x14ac:dyDescent="0.25">
      <c r="A2099">
        <v>787</v>
      </c>
      <c r="B2099" t="s">
        <v>2695</v>
      </c>
      <c r="C2099" t="s">
        <v>1468</v>
      </c>
      <c r="D2099" t="s">
        <v>1536</v>
      </c>
      <c r="E2099">
        <v>70</v>
      </c>
      <c r="F2099">
        <v>130</v>
      </c>
      <c r="G2099">
        <v>115</v>
      </c>
      <c r="H2099">
        <v>85</v>
      </c>
      <c r="I2099">
        <v>95</v>
      </c>
      <c r="J2099">
        <v>75</v>
      </c>
      <c r="K2099" t="s">
        <v>2693</v>
      </c>
      <c r="L2099" t="s">
        <v>250</v>
      </c>
      <c r="M2099" t="s">
        <v>251</v>
      </c>
      <c r="N2099">
        <v>10.35</v>
      </c>
      <c r="O2099">
        <v>9.1</v>
      </c>
      <c r="P2099">
        <v>1</v>
      </c>
      <c r="Q2099">
        <v>3</v>
      </c>
      <c r="R2099">
        <f t="shared" si="138"/>
        <v>11</v>
      </c>
      <c r="S2099">
        <f t="shared" si="139"/>
        <v>12</v>
      </c>
      <c r="T2099">
        <f t="shared" si="140"/>
        <v>23</v>
      </c>
      <c r="U2099" t="s">
        <v>1468</v>
      </c>
      <c r="V2099" t="s">
        <v>1536</v>
      </c>
      <c r="W2099" t="s">
        <v>1499</v>
      </c>
      <c r="X2099" t="s">
        <v>1492</v>
      </c>
      <c r="Z2099" t="str" cm="1">
        <f t="array" ref="Z2099">IF(ISBLANK(AK2099),_xlfn.LET(
    _xlpm.nameBeforeSlash, IF(ISNUMBER(SEARCH("/", Y2099)), LEFT(Y2099, SEARCH("/", Y2099)-1), Y2099),
    _xlpm.matchRow, IFERROR(MATCH(_xlpm.nameBeforeSlash, AA:AA, 0), ""),
    _xlpm.difference, IF(_xlpm.matchRow="", "", ABS((R2099 + S2099)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),IF(ISBLANK(Y2099),"","Hidden"))</f>
        <v/>
      </c>
      <c r="AA2099" t="s">
        <v>2695</v>
      </c>
      <c r="AC2099" t="s">
        <v>1012</v>
      </c>
      <c r="AD2099" t="str">
        <f>_xlfn.XLOOKUP(AC2099,moves!A:A,moves!B:B)</f>
        <v>fairy</v>
      </c>
      <c r="AE2099">
        <f>_xlfn.XLOOKUP(AC2099,moves!A:A,moves!D:D)</f>
        <v>0</v>
      </c>
      <c r="AF2099" t="str">
        <f>_xlfn.XLOOKUP(AC2099,moves!A:A,moves!E:E)</f>
        <v>This move deals damage equal to half the target's current health, rounded up. This move cannot be used if used last turn.</v>
      </c>
      <c r="AG2099">
        <v>0</v>
      </c>
      <c r="AH2099">
        <v>1</v>
      </c>
      <c r="AI2099">
        <f t="shared" si="141"/>
        <v>0</v>
      </c>
      <c r="AJ2099" t="s">
        <v>8452</v>
      </c>
      <c r="AL2099">
        <v>0</v>
      </c>
      <c r="AM2099" cm="1">
        <f t="array" ref="AM2099">IF(AL2099=1,1,
   IF(ISTEXT(AK2099),1,
   IF(AO2099&gt;1,AM2098,
   IF(AI2099=1,
      IF(SUMPRODUCT((LEN($Y$2:$Y$4096)-LEN(SUBSTITUTE($Y$2:$Y$4096,AA2099,"")))/LEN(AA2099))&gt;0,2,1),
      IF(
         SUMPRODUCT((LEN($Y$2:$Y$4096)-LEN(SUBSTITUTE($Y$2:$Y$4096,AA2099,"")))/LEN(AA2099))
         - SUMPRODUCT((LEN($Y$2:$Y$4096)-LEN(SUBSTITUTE($Y$2:$Y$4096,"Alolan "&amp;AA2099,"")))/LEN("Alolan "&amp;AA2099))
         - SUMPRODUCT((LEN($Y$2:$Y$4096)-LEN(SUBSTITUTE($Y$2:$Y$4096,"Galarian "&amp;AA2099,"")))/LEN("Galarian "&amp;AA2099))
         - SUMPRODUCT((LEN($Y$2:$Y$4096)-LEN(SUBSTITUTE($Y$2:$Y$4096,"Hisuian "&amp;AA2099,"")))/LEN("Hisuian "&amp;AA2099))
         - SUMPRODUCT((LEN($Y$2:$Y$4096)-LEN(SUBSTITUTE($Y$2:$Y$4096,"Paldean "&amp;AA2099,"")))/LEN("Paldean "&amp;AA2099))
      &gt;0,2,1)
   ))))</f>
        <v>1</v>
      </c>
      <c r="AN2099">
        <v>0</v>
      </c>
      <c r="AO2099">
        <v>0</v>
      </c>
    </row>
    <row r="2100" spans="1:41" x14ac:dyDescent="0.25">
      <c r="A2100" t="s">
        <v>4609</v>
      </c>
      <c r="B2100" t="s">
        <v>2695</v>
      </c>
      <c r="C2100" t="s">
        <v>1468</v>
      </c>
      <c r="D2100" t="s">
        <v>1536</v>
      </c>
      <c r="E2100">
        <v>70</v>
      </c>
      <c r="F2100">
        <v>130</v>
      </c>
      <c r="G2100">
        <v>115</v>
      </c>
      <c r="H2100">
        <v>85</v>
      </c>
      <c r="I2100">
        <v>95</v>
      </c>
      <c r="J2100">
        <v>75</v>
      </c>
      <c r="K2100" t="s">
        <v>2693</v>
      </c>
      <c r="L2100" t="s">
        <v>250</v>
      </c>
      <c r="M2100" t="s">
        <v>251</v>
      </c>
      <c r="N2100">
        <v>10.35</v>
      </c>
      <c r="O2100">
        <v>9.1</v>
      </c>
      <c r="P2100">
        <v>1</v>
      </c>
      <c r="Q2100">
        <v>3</v>
      </c>
      <c r="R2100">
        <f t="shared" si="138"/>
        <v>11</v>
      </c>
      <c r="S2100">
        <f t="shared" si="139"/>
        <v>12</v>
      </c>
      <c r="T2100">
        <f t="shared" si="140"/>
        <v>23</v>
      </c>
      <c r="U2100" t="s">
        <v>1468</v>
      </c>
      <c r="V2100" t="s">
        <v>1536</v>
      </c>
      <c r="W2100" t="s">
        <v>1499</v>
      </c>
      <c r="X2100" t="s">
        <v>1492</v>
      </c>
      <c r="Z2100" t="str" cm="1">
        <f t="array" ref="Z2100">IF(ISBLANK(AK2100),_xlfn.LET(
    _xlpm.nameBeforeSlash, IF(ISNUMBER(SEARCH("/", Y2100)), LEFT(Y2100, SEARCH("/", Y2100)-1), Y2100),
    _xlpm.matchRow, IFERROR(MATCH(_xlpm.nameBeforeSlash, AA:AA, 0), ""),
    _xlpm.difference, IF(_xlpm.matchRow="", "", ABS((R2100 + S2100)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),IF(ISBLANK(Y2100),"","Hidden"))</f>
        <v/>
      </c>
      <c r="AA2100" t="s">
        <v>5874</v>
      </c>
      <c r="AC2100" t="s">
        <v>1012</v>
      </c>
      <c r="AD2100" t="str">
        <f>_xlfn.XLOOKUP(AC2100,moves!A:A,moves!B:B)</f>
        <v>fairy</v>
      </c>
      <c r="AE2100">
        <f>_xlfn.XLOOKUP(AC2100,moves!A:A,moves!D:D)</f>
        <v>0</v>
      </c>
      <c r="AF2100" t="str">
        <f>_xlfn.XLOOKUP(AC2100,moves!A:A,moves!E:E)</f>
        <v>This move deals damage equal to half the target's current health, rounded up. This move cannot be used if used last turn.</v>
      </c>
      <c r="AG2100">
        <v>0</v>
      </c>
      <c r="AH2100">
        <v>1</v>
      </c>
      <c r="AI2100">
        <f t="shared" si="141"/>
        <v>1</v>
      </c>
      <c r="AJ2100" t="s">
        <v>8452</v>
      </c>
      <c r="AL2100">
        <v>0</v>
      </c>
      <c r="AM2100" cm="1">
        <f t="array" ref="AM2100">IF(AL2100=1,1,
   IF(ISTEXT(AK2100),1,
   IF(AO2100&gt;1,AM2099,
   IF(AI2100=1,
      IF(SUMPRODUCT((LEN($Y$2:$Y$4096)-LEN(SUBSTITUTE($Y$2:$Y$4096,AA2100,"")))/LEN(AA2100))&gt;0,2,1),
      IF(
         SUMPRODUCT((LEN($Y$2:$Y$4096)-LEN(SUBSTITUTE($Y$2:$Y$4096,AA2100,"")))/LEN(AA2100))
         - SUMPRODUCT((LEN($Y$2:$Y$4096)-LEN(SUBSTITUTE($Y$2:$Y$4096,"Alolan "&amp;AA2100,"")))/LEN("Alolan "&amp;AA2100))
         - SUMPRODUCT((LEN($Y$2:$Y$4096)-LEN(SUBSTITUTE($Y$2:$Y$4096,"Galarian "&amp;AA2100,"")))/LEN("Galarian "&amp;AA2100))
         - SUMPRODUCT((LEN($Y$2:$Y$4096)-LEN(SUBSTITUTE($Y$2:$Y$4096,"Hisuian "&amp;AA2100,"")))/LEN("Hisuian "&amp;AA2100))
         - SUMPRODUCT((LEN($Y$2:$Y$4096)-LEN(SUBSTITUTE($Y$2:$Y$4096,"Paldean "&amp;AA2100,"")))/LEN("Paldean "&amp;AA2100))
      &gt;0,2,1)
   ))))</f>
        <v>1</v>
      </c>
      <c r="AN2100">
        <v>0</v>
      </c>
      <c r="AO2100">
        <v>0</v>
      </c>
    </row>
    <row r="2101" spans="1:41" x14ac:dyDescent="0.25">
      <c r="A2101">
        <v>788</v>
      </c>
      <c r="B2101" t="s">
        <v>2696</v>
      </c>
      <c r="C2101" t="s">
        <v>1490</v>
      </c>
      <c r="D2101" t="s">
        <v>1536</v>
      </c>
      <c r="E2101">
        <v>70</v>
      </c>
      <c r="F2101">
        <v>75</v>
      </c>
      <c r="G2101">
        <v>115</v>
      </c>
      <c r="H2101">
        <v>95</v>
      </c>
      <c r="I2101">
        <v>130</v>
      </c>
      <c r="J2101">
        <v>85</v>
      </c>
      <c r="K2101" t="s">
        <v>2693</v>
      </c>
      <c r="L2101" t="s">
        <v>252</v>
      </c>
      <c r="M2101" t="s">
        <v>251</v>
      </c>
      <c r="N2101">
        <v>8.9</v>
      </c>
      <c r="O2101">
        <v>10.15</v>
      </c>
      <c r="P2101">
        <v>1</v>
      </c>
      <c r="Q2101">
        <v>3</v>
      </c>
      <c r="R2101">
        <f t="shared" si="138"/>
        <v>10</v>
      </c>
      <c r="S2101">
        <f t="shared" si="139"/>
        <v>13</v>
      </c>
      <c r="T2101">
        <f t="shared" si="140"/>
        <v>23</v>
      </c>
      <c r="U2101" t="s">
        <v>1490</v>
      </c>
      <c r="V2101" t="s">
        <v>1536</v>
      </c>
      <c r="W2101" t="s">
        <v>429</v>
      </c>
      <c r="X2101" t="s">
        <v>1209</v>
      </c>
      <c r="Z2101" t="str" cm="1">
        <f t="array" ref="Z2101">IF(ISBLANK(AK2101),_xlfn.LET(
    _xlpm.nameBeforeSlash, IF(ISNUMBER(SEARCH("/", Y2101)), LEFT(Y2101, SEARCH("/", Y2101)-1), Y2101),
    _xlpm.matchRow, IFERROR(MATCH(_xlpm.nameBeforeSlash, AA:AA, 0), ""),
    _xlpm.difference, IF(_xlpm.matchRow="", "", ABS((R2101 + S2101)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),IF(ISBLANK(Y2101),"","Hidden"))</f>
        <v/>
      </c>
      <c r="AA2101" t="s">
        <v>2696</v>
      </c>
      <c r="AC2101" t="s">
        <v>1012</v>
      </c>
      <c r="AD2101" t="str">
        <f>_xlfn.XLOOKUP(AC2101,moves!A:A,moves!B:B)</f>
        <v>fairy</v>
      </c>
      <c r="AE2101">
        <f>_xlfn.XLOOKUP(AC2101,moves!A:A,moves!D:D)</f>
        <v>0</v>
      </c>
      <c r="AF2101" t="str">
        <f>_xlfn.XLOOKUP(AC2101,moves!A:A,moves!E:E)</f>
        <v>This move deals damage equal to half the target's current health, rounded up. This move cannot be used if used last turn.</v>
      </c>
      <c r="AG2101">
        <v>0</v>
      </c>
      <c r="AH2101">
        <v>1</v>
      </c>
      <c r="AI2101">
        <f t="shared" si="141"/>
        <v>0</v>
      </c>
      <c r="AJ2101" t="s">
        <v>8452</v>
      </c>
      <c r="AL2101">
        <v>0</v>
      </c>
      <c r="AM2101" cm="1">
        <f t="array" ref="AM2101">IF(AL2101=1,1,
   IF(ISTEXT(AK2101),1,
   IF(AO2101&gt;1,AM2100,
   IF(AI2101=1,
      IF(SUMPRODUCT((LEN($Y$2:$Y$4096)-LEN(SUBSTITUTE($Y$2:$Y$4096,AA2101,"")))/LEN(AA2101))&gt;0,2,1),
      IF(
         SUMPRODUCT((LEN($Y$2:$Y$4096)-LEN(SUBSTITUTE($Y$2:$Y$4096,AA2101,"")))/LEN(AA2101))
         - SUMPRODUCT((LEN($Y$2:$Y$4096)-LEN(SUBSTITUTE($Y$2:$Y$4096,"Alolan "&amp;AA2101,"")))/LEN("Alolan "&amp;AA2101))
         - SUMPRODUCT((LEN($Y$2:$Y$4096)-LEN(SUBSTITUTE($Y$2:$Y$4096,"Galarian "&amp;AA2101,"")))/LEN("Galarian "&amp;AA2101))
         - SUMPRODUCT((LEN($Y$2:$Y$4096)-LEN(SUBSTITUTE($Y$2:$Y$4096,"Hisuian "&amp;AA2101,"")))/LEN("Hisuian "&amp;AA2101))
         - SUMPRODUCT((LEN($Y$2:$Y$4096)-LEN(SUBSTITUTE($Y$2:$Y$4096,"Paldean "&amp;AA2101,"")))/LEN("Paldean "&amp;AA2101))
      &gt;0,2,1)
   ))))</f>
        <v>1</v>
      </c>
      <c r="AN2101">
        <v>0</v>
      </c>
      <c r="AO2101">
        <v>0</v>
      </c>
    </row>
    <row r="2102" spans="1:41" x14ac:dyDescent="0.25">
      <c r="A2102" t="s">
        <v>4610</v>
      </c>
      <c r="B2102" t="s">
        <v>2696</v>
      </c>
      <c r="C2102" t="s">
        <v>1490</v>
      </c>
      <c r="D2102" t="s">
        <v>1536</v>
      </c>
      <c r="E2102">
        <v>70</v>
      </c>
      <c r="F2102">
        <v>75</v>
      </c>
      <c r="G2102">
        <v>115</v>
      </c>
      <c r="H2102">
        <v>95</v>
      </c>
      <c r="I2102">
        <v>130</v>
      </c>
      <c r="J2102">
        <v>85</v>
      </c>
      <c r="K2102" t="s">
        <v>2693</v>
      </c>
      <c r="L2102" t="s">
        <v>252</v>
      </c>
      <c r="M2102" t="s">
        <v>251</v>
      </c>
      <c r="N2102">
        <v>8.9</v>
      </c>
      <c r="O2102">
        <v>10.15</v>
      </c>
      <c r="P2102">
        <v>1</v>
      </c>
      <c r="Q2102">
        <v>3</v>
      </c>
      <c r="R2102">
        <f t="shared" si="138"/>
        <v>10</v>
      </c>
      <c r="S2102">
        <f t="shared" si="139"/>
        <v>13</v>
      </c>
      <c r="T2102">
        <f t="shared" si="140"/>
        <v>23</v>
      </c>
      <c r="U2102" t="s">
        <v>1490</v>
      </c>
      <c r="V2102" t="s">
        <v>1536</v>
      </c>
      <c r="W2102" t="s">
        <v>429</v>
      </c>
      <c r="X2102" t="s">
        <v>1209</v>
      </c>
      <c r="Z2102" t="str" cm="1">
        <f t="array" ref="Z2102">IF(ISBLANK(AK2102),_xlfn.LET(
    _xlpm.nameBeforeSlash, IF(ISNUMBER(SEARCH("/", Y2102)), LEFT(Y2102, SEARCH("/", Y2102)-1), Y2102),
    _xlpm.matchRow, IFERROR(MATCH(_xlpm.nameBeforeSlash, AA:AA, 0), ""),
    _xlpm.difference, IF(_xlpm.matchRow="", "", ABS((R2102 + S2102)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),IF(ISBLANK(Y2102),"","Hidden"))</f>
        <v/>
      </c>
      <c r="AA2102" t="s">
        <v>5875</v>
      </c>
      <c r="AC2102" t="s">
        <v>1012</v>
      </c>
      <c r="AD2102" t="str">
        <f>_xlfn.XLOOKUP(AC2102,moves!A:A,moves!B:B)</f>
        <v>fairy</v>
      </c>
      <c r="AE2102">
        <f>_xlfn.XLOOKUP(AC2102,moves!A:A,moves!D:D)</f>
        <v>0</v>
      </c>
      <c r="AF2102" t="str">
        <f>_xlfn.XLOOKUP(AC2102,moves!A:A,moves!E:E)</f>
        <v>This move deals damage equal to half the target's current health, rounded up. This move cannot be used if used last turn.</v>
      </c>
      <c r="AG2102">
        <v>0</v>
      </c>
      <c r="AH2102">
        <v>1</v>
      </c>
      <c r="AI2102">
        <f t="shared" si="141"/>
        <v>1</v>
      </c>
      <c r="AJ2102" t="s">
        <v>8452</v>
      </c>
      <c r="AL2102">
        <v>0</v>
      </c>
      <c r="AM2102" cm="1">
        <f t="array" ref="AM2102">IF(AL2102=1,1,
   IF(ISTEXT(AK2102),1,
   IF(AO2102&gt;1,AM2101,
   IF(AI2102=1,
      IF(SUMPRODUCT((LEN($Y$2:$Y$4096)-LEN(SUBSTITUTE($Y$2:$Y$4096,AA2102,"")))/LEN(AA2102))&gt;0,2,1),
      IF(
         SUMPRODUCT((LEN($Y$2:$Y$4096)-LEN(SUBSTITUTE($Y$2:$Y$4096,AA2102,"")))/LEN(AA2102))
         - SUMPRODUCT((LEN($Y$2:$Y$4096)-LEN(SUBSTITUTE($Y$2:$Y$4096,"Alolan "&amp;AA2102,"")))/LEN("Alolan "&amp;AA2102))
         - SUMPRODUCT((LEN($Y$2:$Y$4096)-LEN(SUBSTITUTE($Y$2:$Y$4096,"Galarian "&amp;AA2102,"")))/LEN("Galarian "&amp;AA2102))
         - SUMPRODUCT((LEN($Y$2:$Y$4096)-LEN(SUBSTITUTE($Y$2:$Y$4096,"Hisuian "&amp;AA2102,"")))/LEN("Hisuian "&amp;AA2102))
         - SUMPRODUCT((LEN($Y$2:$Y$4096)-LEN(SUBSTITUTE($Y$2:$Y$4096,"Paldean "&amp;AA2102,"")))/LEN("Paldean "&amp;AA2102))
      &gt;0,2,1)
   ))))</f>
        <v>1</v>
      </c>
      <c r="AN2102">
        <v>0</v>
      </c>
      <c r="AO2102">
        <v>0</v>
      </c>
    </row>
    <row r="2103" spans="1:41" x14ac:dyDescent="0.25">
      <c r="A2103">
        <v>789</v>
      </c>
      <c r="B2103" t="s">
        <v>2697</v>
      </c>
      <c r="C2103" t="s">
        <v>429</v>
      </c>
      <c r="D2103"/>
      <c r="E2103">
        <v>43</v>
      </c>
      <c r="F2103">
        <v>29</v>
      </c>
      <c r="G2103">
        <v>31</v>
      </c>
      <c r="H2103">
        <v>29</v>
      </c>
      <c r="I2103">
        <v>31</v>
      </c>
      <c r="J2103">
        <v>37</v>
      </c>
      <c r="K2103" t="s">
        <v>2698</v>
      </c>
      <c r="L2103" t="s">
        <v>3446</v>
      </c>
      <c r="M2103" t="s">
        <v>483</v>
      </c>
      <c r="N2103">
        <v>3.22</v>
      </c>
      <c r="O2103">
        <v>3.5799999999999996</v>
      </c>
      <c r="Q2103">
        <v>-1</v>
      </c>
      <c r="R2103">
        <f t="shared" si="138"/>
        <v>3</v>
      </c>
      <c r="S2103">
        <f t="shared" si="139"/>
        <v>3</v>
      </c>
      <c r="T2103">
        <f t="shared" si="140"/>
        <v>6</v>
      </c>
      <c r="U2103" t="s">
        <v>429</v>
      </c>
      <c r="V2103" t="s">
        <v>429</v>
      </c>
      <c r="W2103" t="s">
        <v>1512</v>
      </c>
      <c r="X2103" t="s">
        <v>1512</v>
      </c>
      <c r="Y2103" t="s">
        <v>2699</v>
      </c>
      <c r="Z2103" cm="1">
        <f t="array" ref="Z2103">IF(ISBLANK(AK2103),_xlfn.LET(
    _xlpm.nameBeforeSlash, IF(ISNUMBER(SEARCH("/", Y2103)), LEFT(Y2103, SEARCH("/", Y2103)-1), Y2103),
    _xlpm.matchRow, IFERROR(MATCH(_xlpm.nameBeforeSlash, AA:AA, 0), ""),
    _xlpm.difference, IF(_xlpm.matchRow="", "", ABS((R2103 + S2103)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),IF(ISBLANK(Y2103),"","Hidden"))</f>
        <v>26</v>
      </c>
      <c r="AA2103" t="s">
        <v>2697</v>
      </c>
      <c r="AC2103" t="s">
        <v>473</v>
      </c>
      <c r="AD2103" t="str">
        <f>_xlfn.XLOOKUP(AC2103,moves!A:A,moves!B:B)</f>
        <v>psychic</v>
      </c>
      <c r="AE2103">
        <f>_xlfn.XLOOKUP(AC2103,moves!A:A,moves!D:D)</f>
        <v>1</v>
      </c>
      <c r="AF2103" t="str">
        <f>_xlfn.XLOOKUP(AC2103,moves!A:A,moves!E:E)</f>
        <v>When the target next attacks: Remove 2 regular hits from the roll.</v>
      </c>
      <c r="AG2103">
        <v>0</v>
      </c>
      <c r="AH2103">
        <v>1</v>
      </c>
      <c r="AI2103">
        <f t="shared" si="141"/>
        <v>0</v>
      </c>
      <c r="AJ2103" t="s">
        <v>8452</v>
      </c>
      <c r="AL2103">
        <v>0</v>
      </c>
      <c r="AM2103" cm="1">
        <f t="array" ref="AM2103">IF(AL2103=1,1,
   IF(ISTEXT(AK2103),1,
   IF(AO2103&gt;1,AM2102,
   IF(AI2103=1,
      IF(SUMPRODUCT((LEN($Y$2:$Y$4096)-LEN(SUBSTITUTE($Y$2:$Y$4096,AA2103,"")))/LEN(AA2103))&gt;0,2,1),
      IF(
         SUMPRODUCT((LEN($Y$2:$Y$4096)-LEN(SUBSTITUTE($Y$2:$Y$4096,AA2103,"")))/LEN(AA2103))
         - SUMPRODUCT((LEN($Y$2:$Y$4096)-LEN(SUBSTITUTE($Y$2:$Y$4096,"Alolan "&amp;AA2103,"")))/LEN("Alolan "&amp;AA2103))
         - SUMPRODUCT((LEN($Y$2:$Y$4096)-LEN(SUBSTITUTE($Y$2:$Y$4096,"Galarian "&amp;AA2103,"")))/LEN("Galarian "&amp;AA2103))
         - SUMPRODUCT((LEN($Y$2:$Y$4096)-LEN(SUBSTITUTE($Y$2:$Y$4096,"Hisuian "&amp;AA2103,"")))/LEN("Hisuian "&amp;AA2103))
         - SUMPRODUCT((LEN($Y$2:$Y$4096)-LEN(SUBSTITUTE($Y$2:$Y$4096,"Paldean "&amp;AA2103,"")))/LEN("Paldean "&amp;AA2103))
      &gt;0,2,1)
   ))))</f>
        <v>1</v>
      </c>
      <c r="AN2103">
        <v>0</v>
      </c>
      <c r="AO2103">
        <v>0</v>
      </c>
    </row>
    <row r="2104" spans="1:41" x14ac:dyDescent="0.25">
      <c r="A2104" t="s">
        <v>4611</v>
      </c>
      <c r="B2104" t="s">
        <v>2697</v>
      </c>
      <c r="C2104" t="s">
        <v>429</v>
      </c>
      <c r="D2104"/>
      <c r="E2104">
        <v>43</v>
      </c>
      <c r="F2104">
        <v>29</v>
      </c>
      <c r="G2104">
        <v>31</v>
      </c>
      <c r="H2104">
        <v>29</v>
      </c>
      <c r="I2104">
        <v>31</v>
      </c>
      <c r="J2104">
        <v>37</v>
      </c>
      <c r="K2104" t="s">
        <v>2698</v>
      </c>
      <c r="L2104" t="s">
        <v>3446</v>
      </c>
      <c r="M2104" t="s">
        <v>483</v>
      </c>
      <c r="N2104">
        <v>3.22</v>
      </c>
      <c r="O2104">
        <v>3.5799999999999996</v>
      </c>
      <c r="Q2104">
        <v>-1</v>
      </c>
      <c r="R2104">
        <f t="shared" si="138"/>
        <v>3</v>
      </c>
      <c r="S2104">
        <f t="shared" si="139"/>
        <v>3</v>
      </c>
      <c r="T2104">
        <f t="shared" si="140"/>
        <v>6</v>
      </c>
      <c r="U2104" t="s">
        <v>429</v>
      </c>
      <c r="V2104" t="s">
        <v>429</v>
      </c>
      <c r="W2104" t="s">
        <v>1512</v>
      </c>
      <c r="X2104" t="s">
        <v>1512</v>
      </c>
      <c r="Y2104" t="s">
        <v>5876</v>
      </c>
      <c r="Z2104" cm="1">
        <f t="array" ref="Z2104">IF(ISBLANK(AK2104),_xlfn.LET(
    _xlpm.nameBeforeSlash, IF(ISNUMBER(SEARCH("/", Y2104)), LEFT(Y2104, SEARCH("/", Y2104)-1), Y2104),
    _xlpm.matchRow, IFERROR(MATCH(_xlpm.nameBeforeSlash, AA:AA, 0), ""),
    _xlpm.difference, IF(_xlpm.matchRow="", "", ABS((R2104 + S2104)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),IF(ISBLANK(Y2104),"","Hidden"))</f>
        <v>26</v>
      </c>
      <c r="AA2104" t="s">
        <v>5877</v>
      </c>
      <c r="AC2104" t="s">
        <v>484</v>
      </c>
      <c r="AD2104" t="str">
        <f>_xlfn.XLOOKUP(AC2104,moves!A:A,moves!B:B)</f>
        <v>normal</v>
      </c>
      <c r="AE2104">
        <f>_xlfn.XLOOKUP(AC2104,moves!A:A,moves!D:D)</f>
        <v>1</v>
      </c>
      <c r="AF2104" t="str">
        <f>_xlfn.XLOOKUP(AC2104,moves!A:A,moves!E:E)</f>
        <v>Roll a status dice and inflict the result on the target.</v>
      </c>
      <c r="AG2104">
        <v>0</v>
      </c>
      <c r="AH2104">
        <v>1</v>
      </c>
      <c r="AI2104">
        <f t="shared" si="141"/>
        <v>1</v>
      </c>
      <c r="AJ2104" t="s">
        <v>8452</v>
      </c>
      <c r="AL2104">
        <v>0</v>
      </c>
      <c r="AM2104" cm="1">
        <f t="array" ref="AM2104">IF(AL2104=1,1,
   IF(ISTEXT(AK2104),1,
   IF(AO2104&gt;1,AM2103,
   IF(AI2104=1,
      IF(SUMPRODUCT((LEN($Y$2:$Y$4096)-LEN(SUBSTITUTE($Y$2:$Y$4096,AA2104,"")))/LEN(AA2104))&gt;0,2,1),
      IF(
         SUMPRODUCT((LEN($Y$2:$Y$4096)-LEN(SUBSTITUTE($Y$2:$Y$4096,AA2104,"")))/LEN(AA2104))
         - SUMPRODUCT((LEN($Y$2:$Y$4096)-LEN(SUBSTITUTE($Y$2:$Y$4096,"Alolan "&amp;AA2104,"")))/LEN("Alolan "&amp;AA2104))
         - SUMPRODUCT((LEN($Y$2:$Y$4096)-LEN(SUBSTITUTE($Y$2:$Y$4096,"Galarian "&amp;AA2104,"")))/LEN("Galarian "&amp;AA2104))
         - SUMPRODUCT((LEN($Y$2:$Y$4096)-LEN(SUBSTITUTE($Y$2:$Y$4096,"Hisuian "&amp;AA2104,"")))/LEN("Hisuian "&amp;AA2104))
         - SUMPRODUCT((LEN($Y$2:$Y$4096)-LEN(SUBSTITUTE($Y$2:$Y$4096,"Paldean "&amp;AA2104,"")))/LEN("Paldean "&amp;AA2104))
      &gt;0,2,1)
   ))))</f>
        <v>1</v>
      </c>
      <c r="AN2104">
        <v>0</v>
      </c>
      <c r="AO2104">
        <v>0</v>
      </c>
    </row>
    <row r="2105" spans="1:41" x14ac:dyDescent="0.25">
      <c r="A2105">
        <v>790</v>
      </c>
      <c r="B2105" t="s">
        <v>2699</v>
      </c>
      <c r="C2105" t="s">
        <v>429</v>
      </c>
      <c r="D2105"/>
      <c r="E2105">
        <v>43</v>
      </c>
      <c r="F2105">
        <v>29</v>
      </c>
      <c r="G2105">
        <v>131</v>
      </c>
      <c r="H2105">
        <v>29</v>
      </c>
      <c r="I2105">
        <v>131</v>
      </c>
      <c r="J2105">
        <v>37</v>
      </c>
      <c r="K2105" t="s">
        <v>2700</v>
      </c>
      <c r="L2105" t="s">
        <v>3446</v>
      </c>
      <c r="M2105" t="s">
        <v>483</v>
      </c>
      <c r="N2105">
        <v>3.22</v>
      </c>
      <c r="O2105">
        <v>9.58</v>
      </c>
      <c r="R2105">
        <f t="shared" si="138"/>
        <v>3</v>
      </c>
      <c r="S2105">
        <f t="shared" si="139"/>
        <v>10</v>
      </c>
      <c r="T2105">
        <f t="shared" si="140"/>
        <v>13</v>
      </c>
      <c r="U2105" t="s">
        <v>429</v>
      </c>
      <c r="V2105" t="s">
        <v>429</v>
      </c>
      <c r="W2105" t="s">
        <v>1512</v>
      </c>
      <c r="X2105" t="s">
        <v>1512</v>
      </c>
      <c r="Y2105" t="s">
        <v>2701</v>
      </c>
      <c r="Z2105" cm="1">
        <f t="array" ref="Z2105">IF(ISBLANK(AK2105),_xlfn.LET(
    _xlpm.nameBeforeSlash, IF(ISNUMBER(SEARCH("/", Y2105)), LEFT(Y2105, SEARCH("/", Y2105)-1), Y2105),
    _xlpm.matchRow, IFERROR(MATCH(_xlpm.nameBeforeSlash, AA:AA, 0), ""),
    _xlpm.difference, IF(_xlpm.matchRow="", "", ABS((R2105 + S2105)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),IF(ISBLANK(Y2105),"","Hidden"))</f>
        <v>36</v>
      </c>
      <c r="AA2105" t="s">
        <v>2699</v>
      </c>
      <c r="AC2105" t="s">
        <v>1337</v>
      </c>
      <c r="AD2105" t="str">
        <f>_xlfn.XLOOKUP(AC2105,moves!A:A,moves!B:B)</f>
        <v>psychic</v>
      </c>
      <c r="AE2105">
        <f>_xlfn.XLOOKUP(AC2105,moves!A:A,moves!D:D)</f>
        <v>0</v>
      </c>
      <c r="AF2105" t="str">
        <f>_xlfn.XLOOKUP(AC2105,moves!A:A,moves!E:E)</f>
        <v>Each time this move is used: Remove 1 regular hit from the roll.</v>
      </c>
      <c r="AG2105">
        <v>0</v>
      </c>
      <c r="AH2105">
        <v>1</v>
      </c>
      <c r="AI2105">
        <f t="shared" si="141"/>
        <v>0</v>
      </c>
      <c r="AJ2105" t="s">
        <v>8452</v>
      </c>
      <c r="AL2105">
        <v>1</v>
      </c>
      <c r="AM2105" cm="1">
        <f t="array" ref="AM2105">IF(AL2105=1,1,
   IF(ISTEXT(AK2105),1,
   IF(AO2105&gt;1,AM2104,
   IF(AI2105=1,
      IF(SUMPRODUCT((LEN($Y$2:$Y$4096)-LEN(SUBSTITUTE($Y$2:$Y$4096,AA2105,"")))/LEN(AA2105))&gt;0,2,1),
      IF(
         SUMPRODUCT((LEN($Y$2:$Y$4096)-LEN(SUBSTITUTE($Y$2:$Y$4096,AA2105,"")))/LEN(AA2105))
         - SUMPRODUCT((LEN($Y$2:$Y$4096)-LEN(SUBSTITUTE($Y$2:$Y$4096,"Alolan "&amp;AA2105,"")))/LEN("Alolan "&amp;AA2105))
         - SUMPRODUCT((LEN($Y$2:$Y$4096)-LEN(SUBSTITUTE($Y$2:$Y$4096,"Galarian "&amp;AA2105,"")))/LEN("Galarian "&amp;AA2105))
         - SUMPRODUCT((LEN($Y$2:$Y$4096)-LEN(SUBSTITUTE($Y$2:$Y$4096,"Hisuian "&amp;AA2105,"")))/LEN("Hisuian "&amp;AA2105))
         - SUMPRODUCT((LEN($Y$2:$Y$4096)-LEN(SUBSTITUTE($Y$2:$Y$4096,"Paldean "&amp;AA2105,"")))/LEN("Paldean "&amp;AA2105))
      &gt;0,2,1)
   ))))</f>
        <v>1</v>
      </c>
      <c r="AN2105">
        <v>0</v>
      </c>
      <c r="AO2105">
        <v>0</v>
      </c>
    </row>
    <row r="2106" spans="1:41" x14ac:dyDescent="0.25">
      <c r="A2106" t="s">
        <v>4612</v>
      </c>
      <c r="B2106" t="s">
        <v>2699</v>
      </c>
      <c r="C2106" t="s">
        <v>429</v>
      </c>
      <c r="D2106"/>
      <c r="E2106">
        <v>43</v>
      </c>
      <c r="F2106">
        <v>29</v>
      </c>
      <c r="G2106">
        <v>131</v>
      </c>
      <c r="H2106">
        <v>29</v>
      </c>
      <c r="I2106">
        <v>131</v>
      </c>
      <c r="J2106">
        <v>37</v>
      </c>
      <c r="K2106" t="s">
        <v>2700</v>
      </c>
      <c r="L2106" t="s">
        <v>3446</v>
      </c>
      <c r="M2106" t="s">
        <v>483</v>
      </c>
      <c r="N2106">
        <v>3.22</v>
      </c>
      <c r="O2106">
        <v>9.58</v>
      </c>
      <c r="R2106">
        <f t="shared" si="138"/>
        <v>3</v>
      </c>
      <c r="S2106">
        <f t="shared" si="139"/>
        <v>10</v>
      </c>
      <c r="T2106">
        <f t="shared" si="140"/>
        <v>13</v>
      </c>
      <c r="U2106" t="s">
        <v>429</v>
      </c>
      <c r="V2106" t="s">
        <v>429</v>
      </c>
      <c r="W2106" t="s">
        <v>1512</v>
      </c>
      <c r="X2106" t="s">
        <v>1512</v>
      </c>
      <c r="Y2106" t="s">
        <v>6192</v>
      </c>
      <c r="Z2106" cm="1">
        <f t="array" ref="Z2106">IF(ISBLANK(AK2106),_xlfn.LET(
    _xlpm.nameBeforeSlash, IF(ISNUMBER(SEARCH("/", Y2106)), LEFT(Y2106, SEARCH("/", Y2106)-1), Y2106),
    _xlpm.matchRow, IFERROR(MATCH(_xlpm.nameBeforeSlash, AA:AA, 0), ""),
    _xlpm.difference, IF(_xlpm.matchRow="", "", ABS((R2106 + S2106)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),IF(ISBLANK(Y2106),"","Hidden"))</f>
        <v>36</v>
      </c>
      <c r="AA2106" t="s">
        <v>5876</v>
      </c>
      <c r="AC2106" t="s">
        <v>1337</v>
      </c>
      <c r="AD2106" t="str">
        <f>_xlfn.XLOOKUP(AC2106,moves!A:A,moves!B:B)</f>
        <v>psychic</v>
      </c>
      <c r="AE2106">
        <f>_xlfn.XLOOKUP(AC2106,moves!A:A,moves!D:D)</f>
        <v>0</v>
      </c>
      <c r="AF2106" t="str">
        <f>_xlfn.XLOOKUP(AC2106,moves!A:A,moves!E:E)</f>
        <v>Each time this move is used: Remove 1 regular hit from the roll.</v>
      </c>
      <c r="AG2106">
        <v>0</v>
      </c>
      <c r="AH2106">
        <v>1</v>
      </c>
      <c r="AI2106">
        <f t="shared" si="141"/>
        <v>1</v>
      </c>
      <c r="AJ2106" t="s">
        <v>8452</v>
      </c>
      <c r="AL2106">
        <v>1</v>
      </c>
      <c r="AM2106" cm="1">
        <f t="array" ref="AM2106">IF(AL2106=1,1,
   IF(ISTEXT(AK2106),1,
   IF(AO2106&gt;1,AM2105,
   IF(AI2106=1,
      IF(SUMPRODUCT((LEN($Y$2:$Y$4096)-LEN(SUBSTITUTE($Y$2:$Y$4096,AA2106,"")))/LEN(AA2106))&gt;0,2,1),
      IF(
         SUMPRODUCT((LEN($Y$2:$Y$4096)-LEN(SUBSTITUTE($Y$2:$Y$4096,AA2106,"")))/LEN(AA2106))
         - SUMPRODUCT((LEN($Y$2:$Y$4096)-LEN(SUBSTITUTE($Y$2:$Y$4096,"Alolan "&amp;AA2106,"")))/LEN("Alolan "&amp;AA2106))
         - SUMPRODUCT((LEN($Y$2:$Y$4096)-LEN(SUBSTITUTE($Y$2:$Y$4096,"Galarian "&amp;AA2106,"")))/LEN("Galarian "&amp;AA2106))
         - SUMPRODUCT((LEN($Y$2:$Y$4096)-LEN(SUBSTITUTE($Y$2:$Y$4096,"Hisuian "&amp;AA2106,"")))/LEN("Hisuian "&amp;AA2106))
         - SUMPRODUCT((LEN($Y$2:$Y$4096)-LEN(SUBSTITUTE($Y$2:$Y$4096,"Paldean "&amp;AA2106,"")))/LEN("Paldean "&amp;AA2106))
      &gt;0,2,1)
   ))))</f>
        <v>1</v>
      </c>
      <c r="AN2106">
        <v>0</v>
      </c>
      <c r="AO2106">
        <v>0</v>
      </c>
    </row>
    <row r="2107" spans="1:41" x14ac:dyDescent="0.25">
      <c r="A2107">
        <v>791</v>
      </c>
      <c r="B2107" t="s">
        <v>2702</v>
      </c>
      <c r="C2107" t="s">
        <v>429</v>
      </c>
      <c r="D2107" t="s">
        <v>1514</v>
      </c>
      <c r="E2107">
        <v>137</v>
      </c>
      <c r="F2107">
        <v>137</v>
      </c>
      <c r="G2107">
        <v>107</v>
      </c>
      <c r="H2107">
        <v>113</v>
      </c>
      <c r="I2107">
        <v>89</v>
      </c>
      <c r="J2107">
        <v>97</v>
      </c>
      <c r="K2107" t="s">
        <v>2703</v>
      </c>
      <c r="L2107" t="s">
        <v>3446</v>
      </c>
      <c r="M2107" t="s">
        <v>483</v>
      </c>
      <c r="N2107">
        <v>11.860000000000001</v>
      </c>
      <c r="O2107">
        <v>11.360000000000001</v>
      </c>
      <c r="Q2107">
        <v>2</v>
      </c>
      <c r="R2107">
        <f t="shared" si="138"/>
        <v>12</v>
      </c>
      <c r="S2107">
        <f t="shared" si="139"/>
        <v>13</v>
      </c>
      <c r="T2107">
        <f t="shared" si="140"/>
        <v>25</v>
      </c>
      <c r="U2107" t="s">
        <v>429</v>
      </c>
      <c r="V2107" t="s">
        <v>1514</v>
      </c>
      <c r="W2107" t="s">
        <v>1468</v>
      </c>
      <c r="X2107" t="s">
        <v>1479</v>
      </c>
      <c r="Z2107" t="str" cm="1">
        <f t="array" ref="Z2107">IF(ISBLANK(AK2107),_xlfn.LET(
    _xlpm.nameBeforeSlash, IF(ISNUMBER(SEARCH("/", Y2107)), LEFT(Y2107, SEARCH("/", Y2107)-1), Y2107),
    _xlpm.matchRow, IFERROR(MATCH(_xlpm.nameBeforeSlash, AA:AA, 0), ""),
    _xlpm.difference, IF(_xlpm.matchRow="", "", ABS((R2107 + S2107)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),IF(ISBLANK(Y2107),"","Hidden"))</f>
        <v/>
      </c>
      <c r="AA2107" t="s">
        <v>2702</v>
      </c>
      <c r="AC2107" t="s">
        <v>1362</v>
      </c>
      <c r="AD2107" t="str">
        <f>_xlfn.XLOOKUP(AC2107,moves!A:A,moves!B:B)</f>
        <v>steel</v>
      </c>
      <c r="AE2107">
        <f>_xlfn.XLOOKUP(AC2107,moves!A:A,moves!D:D)</f>
        <v>5</v>
      </c>
      <c r="AF2107" t="str">
        <f>_xlfn.XLOOKUP(AC2107,moves!A:A,moves!E:E)</f>
        <v>Ignore effects of the target's moves effects, abilities, held items and type resistances.</v>
      </c>
      <c r="AG2107">
        <v>0</v>
      </c>
      <c r="AH2107">
        <v>1</v>
      </c>
      <c r="AI2107">
        <f t="shared" si="141"/>
        <v>0</v>
      </c>
      <c r="AJ2107" t="s">
        <v>8452</v>
      </c>
      <c r="AL2107">
        <v>1</v>
      </c>
      <c r="AM2107" cm="1">
        <f t="array" ref="AM2107">IF(AL2107=1,1,
   IF(ISTEXT(AK2107),1,
   IF(AO2107&gt;1,AM2106,
   IF(AI2107=1,
      IF(SUMPRODUCT((LEN($Y$2:$Y$4096)-LEN(SUBSTITUTE($Y$2:$Y$4096,AA2107,"")))/LEN(AA2107))&gt;0,2,1),
      IF(
         SUMPRODUCT((LEN($Y$2:$Y$4096)-LEN(SUBSTITUTE($Y$2:$Y$4096,AA2107,"")))/LEN(AA2107))
         - SUMPRODUCT((LEN($Y$2:$Y$4096)-LEN(SUBSTITUTE($Y$2:$Y$4096,"Alolan "&amp;AA2107,"")))/LEN("Alolan "&amp;AA2107))
         - SUMPRODUCT((LEN($Y$2:$Y$4096)-LEN(SUBSTITUTE($Y$2:$Y$4096,"Galarian "&amp;AA2107,"")))/LEN("Galarian "&amp;AA2107))
         - SUMPRODUCT((LEN($Y$2:$Y$4096)-LEN(SUBSTITUTE($Y$2:$Y$4096,"Hisuian "&amp;AA2107,"")))/LEN("Hisuian "&amp;AA2107))
         - SUMPRODUCT((LEN($Y$2:$Y$4096)-LEN(SUBSTITUTE($Y$2:$Y$4096,"Paldean "&amp;AA2107,"")))/LEN("Paldean "&amp;AA2107))
      &gt;0,2,1)
   ))))</f>
        <v>1</v>
      </c>
      <c r="AN2107">
        <v>0</v>
      </c>
      <c r="AO2107">
        <v>0</v>
      </c>
    </row>
    <row r="2108" spans="1:41" x14ac:dyDescent="0.25">
      <c r="A2108" t="s">
        <v>4613</v>
      </c>
      <c r="B2108" t="s">
        <v>2702</v>
      </c>
      <c r="C2108" t="s">
        <v>429</v>
      </c>
      <c r="D2108" t="s">
        <v>1514</v>
      </c>
      <c r="E2108">
        <v>137</v>
      </c>
      <c r="F2108">
        <v>137</v>
      </c>
      <c r="G2108">
        <v>107</v>
      </c>
      <c r="H2108">
        <v>113</v>
      </c>
      <c r="I2108">
        <v>89</v>
      </c>
      <c r="J2108">
        <v>97</v>
      </c>
      <c r="K2108" t="s">
        <v>2703</v>
      </c>
      <c r="L2108" t="s">
        <v>3446</v>
      </c>
      <c r="M2108" t="s">
        <v>483</v>
      </c>
      <c r="N2108">
        <v>11.860000000000001</v>
      </c>
      <c r="O2108">
        <v>11.360000000000001</v>
      </c>
      <c r="Q2108">
        <v>2</v>
      </c>
      <c r="R2108">
        <f t="shared" si="138"/>
        <v>12</v>
      </c>
      <c r="S2108">
        <f t="shared" si="139"/>
        <v>13</v>
      </c>
      <c r="T2108">
        <f t="shared" si="140"/>
        <v>25</v>
      </c>
      <c r="U2108" t="s">
        <v>429</v>
      </c>
      <c r="V2108" t="s">
        <v>1514</v>
      </c>
      <c r="W2108" t="s">
        <v>1468</v>
      </c>
      <c r="X2108" t="s">
        <v>1479</v>
      </c>
      <c r="Z2108" t="str" cm="1">
        <f t="array" ref="Z2108">IF(ISBLANK(AK2108),_xlfn.LET(
    _xlpm.nameBeforeSlash, IF(ISNUMBER(SEARCH("/", Y2108)), LEFT(Y2108, SEARCH("/", Y2108)-1), Y2108),
    _xlpm.matchRow, IFERROR(MATCH(_xlpm.nameBeforeSlash, AA:AA, 0), ""),
    _xlpm.difference, IF(_xlpm.matchRow="", "", ABS((R2108 + S2108)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),IF(ISBLANK(Y2108),"","Hidden"))</f>
        <v/>
      </c>
      <c r="AA2108" t="s">
        <v>5878</v>
      </c>
      <c r="AC2108" t="s">
        <v>6767</v>
      </c>
      <c r="AD2108" t="str">
        <f>_xlfn.XLOOKUP(AC2108,moves!A:A,moves!B:B)</f>
        <v>steel</v>
      </c>
      <c r="AE2108">
        <f>_xlfn.XLOOKUP(AC2108,moves!A:A,moves!D:D)</f>
        <v>3</v>
      </c>
      <c r="AF2108" t="str">
        <f>_xlfn.XLOOKUP(AC2108,moves!A:A,moves!E:E)</f>
        <v>The user no longer has any type weaknesses.</v>
      </c>
      <c r="AG2108">
        <v>0</v>
      </c>
      <c r="AH2108">
        <v>1</v>
      </c>
      <c r="AI2108">
        <f t="shared" si="141"/>
        <v>1</v>
      </c>
      <c r="AJ2108" t="s">
        <v>8452</v>
      </c>
      <c r="AL2108">
        <v>1</v>
      </c>
      <c r="AM2108" cm="1">
        <f t="array" ref="AM2108">IF(AL2108=1,1,
   IF(ISTEXT(AK2108),1,
   IF(AO2108&gt;1,AM2107,
   IF(AI2108=1,
      IF(SUMPRODUCT((LEN($Y$2:$Y$4096)-LEN(SUBSTITUTE($Y$2:$Y$4096,AA2108,"")))/LEN(AA2108))&gt;0,2,1),
      IF(
         SUMPRODUCT((LEN($Y$2:$Y$4096)-LEN(SUBSTITUTE($Y$2:$Y$4096,AA2108,"")))/LEN(AA2108))
         - SUMPRODUCT((LEN($Y$2:$Y$4096)-LEN(SUBSTITUTE($Y$2:$Y$4096,"Alolan "&amp;AA2108,"")))/LEN("Alolan "&amp;AA2108))
         - SUMPRODUCT((LEN($Y$2:$Y$4096)-LEN(SUBSTITUTE($Y$2:$Y$4096,"Galarian "&amp;AA2108,"")))/LEN("Galarian "&amp;AA2108))
         - SUMPRODUCT((LEN($Y$2:$Y$4096)-LEN(SUBSTITUTE($Y$2:$Y$4096,"Hisuian "&amp;AA2108,"")))/LEN("Hisuian "&amp;AA2108))
         - SUMPRODUCT((LEN($Y$2:$Y$4096)-LEN(SUBSTITUTE($Y$2:$Y$4096,"Paldean "&amp;AA2108,"")))/LEN("Paldean "&amp;AA2108))
      &gt;0,2,1)
   ))))</f>
        <v>1</v>
      </c>
      <c r="AN2108">
        <v>0</v>
      </c>
      <c r="AO2108">
        <v>0</v>
      </c>
    </row>
    <row r="2109" spans="1:41" x14ac:dyDescent="0.25">
      <c r="A2109">
        <v>792</v>
      </c>
      <c r="B2109" t="s">
        <v>2704</v>
      </c>
      <c r="C2109" t="s">
        <v>429</v>
      </c>
      <c r="D2109" t="s">
        <v>1524</v>
      </c>
      <c r="E2109">
        <v>137</v>
      </c>
      <c r="F2109">
        <v>113</v>
      </c>
      <c r="G2109">
        <v>89</v>
      </c>
      <c r="H2109">
        <v>137</v>
      </c>
      <c r="I2109">
        <v>107</v>
      </c>
      <c r="J2109">
        <v>97</v>
      </c>
      <c r="K2109" t="s">
        <v>2705</v>
      </c>
      <c r="L2109" t="s">
        <v>3446</v>
      </c>
      <c r="M2109" t="s">
        <v>483</v>
      </c>
      <c r="N2109">
        <v>11.860000000000001</v>
      </c>
      <c r="O2109">
        <v>11.36</v>
      </c>
      <c r="Q2109">
        <v>2</v>
      </c>
      <c r="R2109">
        <f t="shared" si="138"/>
        <v>12</v>
      </c>
      <c r="S2109">
        <f t="shared" si="139"/>
        <v>13</v>
      </c>
      <c r="T2109">
        <f t="shared" si="140"/>
        <v>25</v>
      </c>
      <c r="U2109" t="s">
        <v>429</v>
      </c>
      <c r="V2109" t="s">
        <v>1524</v>
      </c>
      <c r="W2109" t="s">
        <v>1536</v>
      </c>
      <c r="X2109" t="s">
        <v>1481</v>
      </c>
      <c r="Z2109" t="str" cm="1">
        <f t="array" ref="Z2109">IF(ISBLANK(AK2109),_xlfn.LET(
    _xlpm.nameBeforeSlash, IF(ISNUMBER(SEARCH("/", Y2109)), LEFT(Y2109, SEARCH("/", Y2109)-1), Y2109),
    _xlpm.matchRow, IFERROR(MATCH(_xlpm.nameBeforeSlash, AA:AA, 0), ""),
    _xlpm.difference, IF(_xlpm.matchRow="", "", ABS((R2109 + S2109)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),IF(ISBLANK(Y2109),"","Hidden"))</f>
        <v/>
      </c>
      <c r="AA2109" t="s">
        <v>2704</v>
      </c>
      <c r="AC2109" t="s">
        <v>1108</v>
      </c>
      <c r="AD2109" t="str">
        <f>_xlfn.XLOOKUP(AC2109,moves!A:A,moves!B:B)</f>
        <v>ghost</v>
      </c>
      <c r="AE2109">
        <f>_xlfn.XLOOKUP(AC2109,moves!A:A,moves!D:D)</f>
        <v>5</v>
      </c>
      <c r="AF2109" t="str">
        <f>_xlfn.XLOOKUP(AC2109,moves!A:A,moves!E:E)</f>
        <v>Ignore effects of the target's moves effects, abilities, held items and type resistances.</v>
      </c>
      <c r="AG2109">
        <v>0</v>
      </c>
      <c r="AH2109">
        <v>1</v>
      </c>
      <c r="AI2109">
        <f t="shared" si="141"/>
        <v>0</v>
      </c>
      <c r="AJ2109" t="s">
        <v>8452</v>
      </c>
      <c r="AL2109">
        <v>1</v>
      </c>
      <c r="AM2109" cm="1">
        <f t="array" ref="AM2109">IF(AL2109=1,1,
   IF(ISTEXT(AK2109),1,
   IF(AO2109&gt;1,AM2108,
   IF(AI2109=1,
      IF(SUMPRODUCT((LEN($Y$2:$Y$4096)-LEN(SUBSTITUTE($Y$2:$Y$4096,AA2109,"")))/LEN(AA2109))&gt;0,2,1),
      IF(
         SUMPRODUCT((LEN($Y$2:$Y$4096)-LEN(SUBSTITUTE($Y$2:$Y$4096,AA2109,"")))/LEN(AA2109))
         - SUMPRODUCT((LEN($Y$2:$Y$4096)-LEN(SUBSTITUTE($Y$2:$Y$4096,"Alolan "&amp;AA2109,"")))/LEN("Alolan "&amp;AA2109))
         - SUMPRODUCT((LEN($Y$2:$Y$4096)-LEN(SUBSTITUTE($Y$2:$Y$4096,"Galarian "&amp;AA2109,"")))/LEN("Galarian "&amp;AA2109))
         - SUMPRODUCT((LEN($Y$2:$Y$4096)-LEN(SUBSTITUTE($Y$2:$Y$4096,"Hisuian "&amp;AA2109,"")))/LEN("Hisuian "&amp;AA2109))
         - SUMPRODUCT((LEN($Y$2:$Y$4096)-LEN(SUBSTITUTE($Y$2:$Y$4096,"Paldean "&amp;AA2109,"")))/LEN("Paldean "&amp;AA2109))
      &gt;0,2,1)
   ))))</f>
        <v>1</v>
      </c>
      <c r="AN2109">
        <v>0</v>
      </c>
      <c r="AO2109">
        <v>0</v>
      </c>
    </row>
    <row r="2110" spans="1:41" x14ac:dyDescent="0.25">
      <c r="A2110" t="s">
        <v>4614</v>
      </c>
      <c r="B2110" t="s">
        <v>2704</v>
      </c>
      <c r="C2110" t="s">
        <v>429</v>
      </c>
      <c r="D2110" t="s">
        <v>1524</v>
      </c>
      <c r="E2110">
        <v>137</v>
      </c>
      <c r="F2110">
        <v>113</v>
      </c>
      <c r="G2110">
        <v>89</v>
      </c>
      <c r="H2110">
        <v>137</v>
      </c>
      <c r="I2110">
        <v>107</v>
      </c>
      <c r="J2110">
        <v>97</v>
      </c>
      <c r="K2110" t="s">
        <v>2705</v>
      </c>
      <c r="L2110" t="s">
        <v>3446</v>
      </c>
      <c r="M2110" t="s">
        <v>483</v>
      </c>
      <c r="N2110">
        <v>11.860000000000001</v>
      </c>
      <c r="O2110">
        <v>11.36</v>
      </c>
      <c r="Q2110">
        <v>2</v>
      </c>
      <c r="R2110">
        <f t="shared" si="138"/>
        <v>12</v>
      </c>
      <c r="S2110">
        <f t="shared" si="139"/>
        <v>13</v>
      </c>
      <c r="T2110">
        <f t="shared" si="140"/>
        <v>25</v>
      </c>
      <c r="U2110" t="s">
        <v>429</v>
      </c>
      <c r="V2110" t="s">
        <v>1524</v>
      </c>
      <c r="W2110" t="s">
        <v>1536</v>
      </c>
      <c r="X2110" t="s">
        <v>1481</v>
      </c>
      <c r="Z2110" t="str" cm="1">
        <f t="array" ref="Z2110">IF(ISBLANK(AK2110),_xlfn.LET(
    _xlpm.nameBeforeSlash, IF(ISNUMBER(SEARCH("/", Y2110)), LEFT(Y2110, SEARCH("/", Y2110)-1), Y2110),
    _xlpm.matchRow, IFERROR(MATCH(_xlpm.nameBeforeSlash, AA:AA, 0), ""),
    _xlpm.difference, IF(_xlpm.matchRow="", "", ABS((R2110 + S2110)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),IF(ISBLANK(Y2110),"","Hidden"))</f>
        <v/>
      </c>
      <c r="AA2110" t="s">
        <v>5879</v>
      </c>
      <c r="AC2110" t="s">
        <v>6769</v>
      </c>
      <c r="AD2110" t="str">
        <f>_xlfn.XLOOKUP(AC2110,moves!A:A,moves!B:B)</f>
        <v>ghost</v>
      </c>
      <c r="AE2110">
        <f>_xlfn.XLOOKUP(AC2110,moves!A:A,moves!D:D)</f>
        <v>5</v>
      </c>
      <c r="AF2110" t="str">
        <f>_xlfn.XLOOKUP(AC2110,moves!A:A,moves!E:E)</f>
        <v>For each critical hit rolled: The user may deal 1 damage to one Pokémon in the target party, ignoring resistance and weakness.</v>
      </c>
      <c r="AG2110">
        <v>0</v>
      </c>
      <c r="AH2110">
        <v>1</v>
      </c>
      <c r="AI2110">
        <f t="shared" si="141"/>
        <v>1</v>
      </c>
      <c r="AJ2110" t="s">
        <v>8452</v>
      </c>
      <c r="AL2110">
        <v>1</v>
      </c>
      <c r="AM2110" cm="1">
        <f t="array" ref="AM2110">IF(AL2110=1,1,
   IF(ISTEXT(AK2110),1,
   IF(AO2110&gt;1,AM2109,
   IF(AI2110=1,
      IF(SUMPRODUCT((LEN($Y$2:$Y$4096)-LEN(SUBSTITUTE($Y$2:$Y$4096,AA2110,"")))/LEN(AA2110))&gt;0,2,1),
      IF(
         SUMPRODUCT((LEN($Y$2:$Y$4096)-LEN(SUBSTITUTE($Y$2:$Y$4096,AA2110,"")))/LEN(AA2110))
         - SUMPRODUCT((LEN($Y$2:$Y$4096)-LEN(SUBSTITUTE($Y$2:$Y$4096,"Alolan "&amp;AA2110,"")))/LEN("Alolan "&amp;AA2110))
         - SUMPRODUCT((LEN($Y$2:$Y$4096)-LEN(SUBSTITUTE($Y$2:$Y$4096,"Galarian "&amp;AA2110,"")))/LEN("Galarian "&amp;AA2110))
         - SUMPRODUCT((LEN($Y$2:$Y$4096)-LEN(SUBSTITUTE($Y$2:$Y$4096,"Hisuian "&amp;AA2110,"")))/LEN("Hisuian "&amp;AA2110))
         - SUMPRODUCT((LEN($Y$2:$Y$4096)-LEN(SUBSTITUTE($Y$2:$Y$4096,"Paldean "&amp;AA2110,"")))/LEN("Paldean "&amp;AA2110))
      &gt;0,2,1)
   ))))</f>
        <v>1</v>
      </c>
      <c r="AN2110">
        <v>0</v>
      </c>
      <c r="AO2110">
        <v>0</v>
      </c>
    </row>
    <row r="2111" spans="1:41" x14ac:dyDescent="0.25">
      <c r="A2111">
        <v>793</v>
      </c>
      <c r="B2111" t="s">
        <v>605</v>
      </c>
      <c r="C2111" t="s">
        <v>1546</v>
      </c>
      <c r="D2111" t="s">
        <v>1469</v>
      </c>
      <c r="E2111">
        <v>109</v>
      </c>
      <c r="F2111">
        <v>53</v>
      </c>
      <c r="G2111">
        <v>47</v>
      </c>
      <c r="H2111">
        <v>127</v>
      </c>
      <c r="I2111">
        <v>131</v>
      </c>
      <c r="J2111">
        <v>103</v>
      </c>
      <c r="K2111" t="s">
        <v>606</v>
      </c>
      <c r="L2111" t="s">
        <v>3446</v>
      </c>
      <c r="M2111" t="s">
        <v>483</v>
      </c>
      <c r="N2111">
        <v>11</v>
      </c>
      <c r="O2111">
        <v>9.6999999999999993</v>
      </c>
      <c r="P2111">
        <v>1</v>
      </c>
      <c r="Q2111">
        <v>1</v>
      </c>
      <c r="R2111">
        <f t="shared" si="138"/>
        <v>12</v>
      </c>
      <c r="S2111">
        <f t="shared" si="139"/>
        <v>11</v>
      </c>
      <c r="T2111">
        <f t="shared" si="140"/>
        <v>23</v>
      </c>
      <c r="U2111" t="s">
        <v>1546</v>
      </c>
      <c r="V2111" t="s">
        <v>1469</v>
      </c>
      <c r="W2111" t="s">
        <v>429</v>
      </c>
      <c r="X2111" t="s">
        <v>1512</v>
      </c>
      <c r="Z2111" t="str" cm="1">
        <f t="array" ref="Z2111">IF(ISBLANK(AK2111),_xlfn.LET(
    _xlpm.nameBeforeSlash, IF(ISNUMBER(SEARCH("/", Y2111)), LEFT(Y2111, SEARCH("/", Y2111)-1), Y2111),
    _xlpm.matchRow, IFERROR(MATCH(_xlpm.nameBeforeSlash, AA:AA, 0), ""),
    _xlpm.difference, IF(_xlpm.matchRow="", "", ABS((R2111 + S2111)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),IF(ISBLANK(Y2111),"","Hidden"))</f>
        <v/>
      </c>
      <c r="AA2111" t="s">
        <v>605</v>
      </c>
      <c r="AC2111" t="s">
        <v>1293</v>
      </c>
      <c r="AD2111" t="str">
        <f>_xlfn.XLOOKUP(AC2111,moves!A:A,moves!B:B)</f>
        <v>poison</v>
      </c>
      <c r="AE2111">
        <f>_xlfn.XLOOKUP(AC2111,moves!A:A,moves!D:D)</f>
        <v>5</v>
      </c>
      <c r="AF2111" t="str">
        <f>_xlfn.XLOOKUP(AC2111,moves!A:A,moves!E:E)</f>
        <v>If 2 or more critical hits are rolled: The user forces the target to use a move of the user's choosing on its next turn. The target chooses the move's target.</v>
      </c>
      <c r="AG2111">
        <v>0</v>
      </c>
      <c r="AH2111">
        <v>1</v>
      </c>
      <c r="AI2111">
        <f t="shared" si="141"/>
        <v>0</v>
      </c>
      <c r="AJ2111" t="s">
        <v>8452</v>
      </c>
      <c r="AL2111">
        <v>0</v>
      </c>
      <c r="AM2111" cm="1">
        <f t="array" ref="AM2111">IF(AL2111=1,1,
   IF(ISTEXT(AK2111),1,
   IF(AO2111&gt;1,AM2110,
   IF(AI2111=1,
      IF(SUMPRODUCT((LEN($Y$2:$Y$4096)-LEN(SUBSTITUTE($Y$2:$Y$4096,AA2111,"")))/LEN(AA2111))&gt;0,2,1),
      IF(
         SUMPRODUCT((LEN($Y$2:$Y$4096)-LEN(SUBSTITUTE($Y$2:$Y$4096,AA2111,"")))/LEN(AA2111))
         - SUMPRODUCT((LEN($Y$2:$Y$4096)-LEN(SUBSTITUTE($Y$2:$Y$4096,"Alolan "&amp;AA2111,"")))/LEN("Alolan "&amp;AA2111))
         - SUMPRODUCT((LEN($Y$2:$Y$4096)-LEN(SUBSTITUTE($Y$2:$Y$4096,"Galarian "&amp;AA2111,"")))/LEN("Galarian "&amp;AA2111))
         - SUMPRODUCT((LEN($Y$2:$Y$4096)-LEN(SUBSTITUTE($Y$2:$Y$4096,"Hisuian "&amp;AA2111,"")))/LEN("Hisuian "&amp;AA2111))
         - SUMPRODUCT((LEN($Y$2:$Y$4096)-LEN(SUBSTITUTE($Y$2:$Y$4096,"Paldean "&amp;AA2111,"")))/LEN("Paldean "&amp;AA2111))
      &gt;0,2,1)
   ))))</f>
        <v>1</v>
      </c>
      <c r="AN2111">
        <v>0</v>
      </c>
      <c r="AO2111">
        <v>0</v>
      </c>
    </row>
    <row r="2112" spans="1:41" x14ac:dyDescent="0.25">
      <c r="A2112" t="s">
        <v>4615</v>
      </c>
      <c r="B2112" t="s">
        <v>605</v>
      </c>
      <c r="C2112" t="s">
        <v>1546</v>
      </c>
      <c r="D2112" t="s">
        <v>1469</v>
      </c>
      <c r="E2112">
        <v>109</v>
      </c>
      <c r="F2112">
        <v>53</v>
      </c>
      <c r="G2112">
        <v>47</v>
      </c>
      <c r="H2112">
        <v>127</v>
      </c>
      <c r="I2112">
        <v>131</v>
      </c>
      <c r="J2112">
        <v>103</v>
      </c>
      <c r="K2112" t="s">
        <v>606</v>
      </c>
      <c r="L2112" t="s">
        <v>3446</v>
      </c>
      <c r="M2112" t="s">
        <v>483</v>
      </c>
      <c r="N2112">
        <v>11</v>
      </c>
      <c r="O2112">
        <v>9.6999999999999993</v>
      </c>
      <c r="P2112">
        <v>1</v>
      </c>
      <c r="Q2112">
        <v>1</v>
      </c>
      <c r="R2112">
        <f t="shared" si="138"/>
        <v>12</v>
      </c>
      <c r="S2112">
        <f t="shared" si="139"/>
        <v>11</v>
      </c>
      <c r="T2112">
        <f t="shared" si="140"/>
        <v>23</v>
      </c>
      <c r="U2112" t="s">
        <v>1546</v>
      </c>
      <c r="V2112" t="s">
        <v>1469</v>
      </c>
      <c r="W2112" t="s">
        <v>429</v>
      </c>
      <c r="X2112" t="s">
        <v>1512</v>
      </c>
      <c r="Z2112" t="str" cm="1">
        <f t="array" ref="Z2112">IF(ISBLANK(AK2112),_xlfn.LET(
    _xlpm.nameBeforeSlash, IF(ISNUMBER(SEARCH("/", Y2112)), LEFT(Y2112, SEARCH("/", Y2112)-1), Y2112),
    _xlpm.matchRow, IFERROR(MATCH(_xlpm.nameBeforeSlash, AA:AA, 0), ""),
    _xlpm.difference, IF(_xlpm.matchRow="", "", ABS((R2112 + S2112)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),IF(ISBLANK(Y2112),"","Hidden"))</f>
        <v/>
      </c>
      <c r="AA2112" t="s">
        <v>5880</v>
      </c>
      <c r="AC2112" t="s">
        <v>6770</v>
      </c>
      <c r="AD2112" t="str">
        <f>_xlfn.XLOOKUP(AC2112,moves!A:A,moves!B:B)</f>
        <v>poison</v>
      </c>
      <c r="AE2112">
        <f>_xlfn.XLOOKUP(AC2112,moves!A:A,moves!D:D)</f>
        <v>2</v>
      </c>
      <c r="AF2112" t="str">
        <f>_xlfn.XLOOKUP(AC2112,moves!A:A,moves!E:E)</f>
        <v>Inflict the Poisoned and Confused status on the target, simultaneously.</v>
      </c>
      <c r="AG2112">
        <v>0</v>
      </c>
      <c r="AH2112">
        <v>1</v>
      </c>
      <c r="AI2112">
        <f t="shared" si="141"/>
        <v>1</v>
      </c>
      <c r="AJ2112" t="s">
        <v>8452</v>
      </c>
      <c r="AL2112">
        <v>0</v>
      </c>
      <c r="AM2112" cm="1">
        <f t="array" ref="AM2112">IF(AL2112=1,1,
   IF(ISTEXT(AK2112),1,
   IF(AO2112&gt;1,AM2111,
   IF(AI2112=1,
      IF(SUMPRODUCT((LEN($Y$2:$Y$4096)-LEN(SUBSTITUTE($Y$2:$Y$4096,AA2112,"")))/LEN(AA2112))&gt;0,2,1),
      IF(
         SUMPRODUCT((LEN($Y$2:$Y$4096)-LEN(SUBSTITUTE($Y$2:$Y$4096,AA2112,"")))/LEN(AA2112))
         - SUMPRODUCT((LEN($Y$2:$Y$4096)-LEN(SUBSTITUTE($Y$2:$Y$4096,"Alolan "&amp;AA2112,"")))/LEN("Alolan "&amp;AA2112))
         - SUMPRODUCT((LEN($Y$2:$Y$4096)-LEN(SUBSTITUTE($Y$2:$Y$4096,"Galarian "&amp;AA2112,"")))/LEN("Galarian "&amp;AA2112))
         - SUMPRODUCT((LEN($Y$2:$Y$4096)-LEN(SUBSTITUTE($Y$2:$Y$4096,"Hisuian "&amp;AA2112,"")))/LEN("Hisuian "&amp;AA2112))
         - SUMPRODUCT((LEN($Y$2:$Y$4096)-LEN(SUBSTITUTE($Y$2:$Y$4096,"Paldean "&amp;AA2112,"")))/LEN("Paldean "&amp;AA2112))
      &gt;0,2,1)
   ))))</f>
        <v>1</v>
      </c>
      <c r="AN2112">
        <v>0</v>
      </c>
      <c r="AO2112">
        <v>0</v>
      </c>
    </row>
    <row r="2113" spans="1:41" x14ac:dyDescent="0.25">
      <c r="A2113">
        <v>793</v>
      </c>
      <c r="B2113" t="s">
        <v>605</v>
      </c>
      <c r="C2113" t="s">
        <v>1546</v>
      </c>
      <c r="D2113" t="s">
        <v>1469</v>
      </c>
      <c r="E2113">
        <v>109</v>
      </c>
      <c r="F2113">
        <v>53</v>
      </c>
      <c r="G2113">
        <v>47</v>
      </c>
      <c r="H2113">
        <v>127</v>
      </c>
      <c r="I2113">
        <v>131</v>
      </c>
      <c r="J2113">
        <v>103</v>
      </c>
      <c r="K2113" t="s">
        <v>606</v>
      </c>
      <c r="L2113" t="s">
        <v>3446</v>
      </c>
      <c r="M2113" t="s">
        <v>483</v>
      </c>
      <c r="N2113">
        <v>11</v>
      </c>
      <c r="O2113">
        <v>9.6999999999999993</v>
      </c>
      <c r="P2113">
        <v>1</v>
      </c>
      <c r="Q2113">
        <v>1</v>
      </c>
      <c r="R2113">
        <f t="shared" si="138"/>
        <v>12</v>
      </c>
      <c r="S2113">
        <f t="shared" si="139"/>
        <v>11</v>
      </c>
      <c r="T2113">
        <f t="shared" ref="T2113:T2114" si="142">SUM(S2113,R2113)</f>
        <v>23</v>
      </c>
      <c r="U2113" t="s">
        <v>1546</v>
      </c>
      <c r="V2113" t="s">
        <v>1469</v>
      </c>
      <c r="W2113" t="s">
        <v>429</v>
      </c>
      <c r="X2113" t="s">
        <v>1512</v>
      </c>
      <c r="Z2113" t="str" cm="1">
        <f t="array" ref="Z2113">IF(ISBLANK(AK2113),_xlfn.LET(
    _xlpm.nameBeforeSlash, IF(ISNUMBER(SEARCH("/", Y2113)), LEFT(Y2113, SEARCH("/", Y2113)-1), Y2113),
    _xlpm.matchRow, IFERROR(MATCH(_xlpm.nameBeforeSlash, AA:AA, 0), ""),
    _xlpm.difference, IF(_xlpm.matchRow="", "", ABS((R2113 + S2113)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),IF(ISBLANK(Y2113),"","Hidden"))</f>
        <v/>
      </c>
      <c r="AA2113" t="s">
        <v>605</v>
      </c>
      <c r="AC2113" t="s">
        <v>1293</v>
      </c>
      <c r="AD2113" t="str">
        <f>_xlfn.XLOOKUP(AC2113,moves!A:A,moves!B:B)</f>
        <v>poison</v>
      </c>
      <c r="AE2113">
        <f>_xlfn.XLOOKUP(AC2113,moves!A:A,moves!D:D)</f>
        <v>5</v>
      </c>
      <c r="AF2113" t="str">
        <f>_xlfn.XLOOKUP(AC2113,moves!A:A,moves!E:E)</f>
        <v>If 2 or more critical hits are rolled: The user forces the target to use a move of the user's choosing on its next turn. The target chooses the move's target.</v>
      </c>
      <c r="AG2113">
        <v>0</v>
      </c>
      <c r="AH2113">
        <v>1</v>
      </c>
      <c r="AI2113">
        <f t="shared" ref="AI2113:AI2114" si="143">IF(ISNUMBER(SEARCH("Shiny ", AA2113)), 1, 0)</f>
        <v>0</v>
      </c>
      <c r="AJ2113" t="s">
        <v>867</v>
      </c>
      <c r="AL2113">
        <v>0</v>
      </c>
      <c r="AM2113" cm="1">
        <f t="array" ref="AM2113">IF(AL2113=1,1,
   IF(ISTEXT(AK2113),1,
   IF(AO2113&gt;1,AM2112,
   IF(AI2113=1,
      IF(SUMPRODUCT((LEN($Y$2:$Y$4096)-LEN(SUBSTITUTE($Y$2:$Y$4096,AA2113,"")))/LEN(AA2113))&gt;0,2,1),
      IF(
         SUMPRODUCT((LEN($Y$2:$Y$4096)-LEN(SUBSTITUTE($Y$2:$Y$4096,AA2113,"")))/LEN(AA2113))
         - SUMPRODUCT((LEN($Y$2:$Y$4096)-LEN(SUBSTITUTE($Y$2:$Y$4096,"Alolan "&amp;AA2113,"")))/LEN("Alolan "&amp;AA2113))
         - SUMPRODUCT((LEN($Y$2:$Y$4096)-LEN(SUBSTITUTE($Y$2:$Y$4096,"Galarian "&amp;AA2113,"")))/LEN("Galarian "&amp;AA2113))
         - SUMPRODUCT((LEN($Y$2:$Y$4096)-LEN(SUBSTITUTE($Y$2:$Y$4096,"Hisuian "&amp;AA2113,"")))/LEN("Hisuian "&amp;AA2113))
         - SUMPRODUCT((LEN($Y$2:$Y$4096)-LEN(SUBSTITUTE($Y$2:$Y$4096,"Paldean "&amp;AA2113,"")))/LEN("Paldean "&amp;AA2113))
      &gt;0,2,1)
   ))))</f>
        <v>1</v>
      </c>
      <c r="AN2113">
        <v>0</v>
      </c>
      <c r="AO2113">
        <v>0</v>
      </c>
    </row>
    <row r="2114" spans="1:41" x14ac:dyDescent="0.25">
      <c r="A2114" t="s">
        <v>4615</v>
      </c>
      <c r="B2114" t="s">
        <v>605</v>
      </c>
      <c r="C2114" t="s">
        <v>1546</v>
      </c>
      <c r="D2114" t="s">
        <v>1469</v>
      </c>
      <c r="E2114">
        <v>109</v>
      </c>
      <c r="F2114">
        <v>53</v>
      </c>
      <c r="G2114">
        <v>47</v>
      </c>
      <c r="H2114">
        <v>127</v>
      </c>
      <c r="I2114">
        <v>131</v>
      </c>
      <c r="J2114">
        <v>103</v>
      </c>
      <c r="K2114" t="s">
        <v>606</v>
      </c>
      <c r="L2114" t="s">
        <v>3446</v>
      </c>
      <c r="M2114" t="s">
        <v>483</v>
      </c>
      <c r="N2114">
        <v>11</v>
      </c>
      <c r="O2114">
        <v>9.6999999999999993</v>
      </c>
      <c r="P2114">
        <v>1</v>
      </c>
      <c r="Q2114">
        <v>1</v>
      </c>
      <c r="R2114">
        <f t="shared" ref="R2114:R2177" si="144">MROUND(N2114,1)+P2114</f>
        <v>12</v>
      </c>
      <c r="S2114">
        <f t="shared" ref="S2114:S2177" si="145">MROUND(O2114,1)+Q2114</f>
        <v>11</v>
      </c>
      <c r="T2114">
        <f t="shared" si="142"/>
        <v>23</v>
      </c>
      <c r="U2114" t="s">
        <v>1546</v>
      </c>
      <c r="V2114" t="s">
        <v>1469</v>
      </c>
      <c r="W2114" t="s">
        <v>429</v>
      </c>
      <c r="X2114" t="s">
        <v>1512</v>
      </c>
      <c r="Z2114" t="str" cm="1">
        <f t="array" ref="Z2114">IF(ISBLANK(AK2114),_xlfn.LET(
    _xlpm.nameBeforeSlash, IF(ISNUMBER(SEARCH("/", Y2114)), LEFT(Y2114, SEARCH("/", Y2114)-1), Y2114),
    _xlpm.matchRow, IFERROR(MATCH(_xlpm.nameBeforeSlash, AA:AA, 0), ""),
    _xlpm.difference, IF(_xlpm.matchRow="", "", ABS((R2114 + S2114)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),IF(ISBLANK(Y2114),"","Hidden"))</f>
        <v/>
      </c>
      <c r="AA2114" t="s">
        <v>5880</v>
      </c>
      <c r="AC2114" t="s">
        <v>6770</v>
      </c>
      <c r="AD2114" t="str">
        <f>_xlfn.XLOOKUP(AC2114,moves!A:A,moves!B:B)</f>
        <v>poison</v>
      </c>
      <c r="AE2114">
        <f>_xlfn.XLOOKUP(AC2114,moves!A:A,moves!D:D)</f>
        <v>2</v>
      </c>
      <c r="AF2114" t="str">
        <f>_xlfn.XLOOKUP(AC2114,moves!A:A,moves!E:E)</f>
        <v>Inflict the Poisoned and Confused status on the target, simultaneously.</v>
      </c>
      <c r="AG2114">
        <v>0</v>
      </c>
      <c r="AH2114">
        <v>1</v>
      </c>
      <c r="AI2114">
        <f t="shared" si="143"/>
        <v>1</v>
      </c>
      <c r="AJ2114" t="s">
        <v>867</v>
      </c>
      <c r="AL2114">
        <v>0</v>
      </c>
      <c r="AM2114" cm="1">
        <f t="array" ref="AM2114">IF(AL2114=1,1,
   IF(ISTEXT(AK2114),1,
   IF(AO2114&gt;1,AM2113,
   IF(AI2114=1,
      IF(SUMPRODUCT((LEN($Y$2:$Y$4096)-LEN(SUBSTITUTE($Y$2:$Y$4096,AA2114,"")))/LEN(AA2114))&gt;0,2,1),
      IF(
         SUMPRODUCT((LEN($Y$2:$Y$4096)-LEN(SUBSTITUTE($Y$2:$Y$4096,AA2114,"")))/LEN(AA2114))
         - SUMPRODUCT((LEN($Y$2:$Y$4096)-LEN(SUBSTITUTE($Y$2:$Y$4096,"Alolan "&amp;AA2114,"")))/LEN("Alolan "&amp;AA2114))
         - SUMPRODUCT((LEN($Y$2:$Y$4096)-LEN(SUBSTITUTE($Y$2:$Y$4096,"Galarian "&amp;AA2114,"")))/LEN("Galarian "&amp;AA2114))
         - SUMPRODUCT((LEN($Y$2:$Y$4096)-LEN(SUBSTITUTE($Y$2:$Y$4096,"Hisuian "&amp;AA2114,"")))/LEN("Hisuian "&amp;AA2114))
         - SUMPRODUCT((LEN($Y$2:$Y$4096)-LEN(SUBSTITUTE($Y$2:$Y$4096,"Paldean "&amp;AA2114,"")))/LEN("Paldean "&amp;AA2114))
      &gt;0,2,1)
   ))))</f>
        <v>1</v>
      </c>
      <c r="AN2114">
        <v>0</v>
      </c>
      <c r="AO2114">
        <v>0</v>
      </c>
    </row>
    <row r="2115" spans="1:41" x14ac:dyDescent="0.25">
      <c r="A2115">
        <v>794</v>
      </c>
      <c r="B2115" t="s">
        <v>608</v>
      </c>
      <c r="C2115" t="s">
        <v>1499</v>
      </c>
      <c r="D2115" t="s">
        <v>1492</v>
      </c>
      <c r="E2115">
        <v>107</v>
      </c>
      <c r="F2115">
        <v>139</v>
      </c>
      <c r="G2115">
        <v>139</v>
      </c>
      <c r="H2115">
        <v>53</v>
      </c>
      <c r="I2115">
        <v>53</v>
      </c>
      <c r="J2115">
        <v>79</v>
      </c>
      <c r="K2115" t="s">
        <v>615</v>
      </c>
      <c r="L2115" t="s">
        <v>3446</v>
      </c>
      <c r="M2115" t="s">
        <v>483</v>
      </c>
      <c r="N2115">
        <v>10.639999999999999</v>
      </c>
      <c r="O2115">
        <v>10.040000000000001</v>
      </c>
      <c r="Q2115">
        <v>2</v>
      </c>
      <c r="R2115">
        <f t="shared" si="144"/>
        <v>11</v>
      </c>
      <c r="S2115">
        <f t="shared" si="145"/>
        <v>12</v>
      </c>
      <c r="T2115">
        <f t="shared" si="140"/>
        <v>23</v>
      </c>
      <c r="U2115" t="s">
        <v>1499</v>
      </c>
      <c r="V2115" t="s">
        <v>1492</v>
      </c>
      <c r="W2115" t="s">
        <v>1471</v>
      </c>
      <c r="X2115" t="s">
        <v>1472</v>
      </c>
      <c r="Z2115" t="str" cm="1">
        <f t="array" ref="Z2115">IF(ISBLANK(AK2115),_xlfn.LET(
    _xlpm.nameBeforeSlash, IF(ISNUMBER(SEARCH("/", Y2115)), LEFT(Y2115, SEARCH("/", Y2115)-1), Y2115),
    _xlpm.matchRow, IFERROR(MATCH(_xlpm.nameBeforeSlash, AA:AA, 0), ""),
    _xlpm.difference, IF(_xlpm.matchRow="", "", ABS((R2115 + S2115)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),IF(ISBLANK(Y2115),"","Hidden"))</f>
        <v/>
      </c>
      <c r="AA2115" t="s">
        <v>608</v>
      </c>
      <c r="AC2115" t="s">
        <v>625</v>
      </c>
      <c r="AD2115" t="str">
        <f>_xlfn.XLOOKUP(AC2115,moves!A:A,moves!B:B)</f>
        <v>fighting</v>
      </c>
      <c r="AE2115">
        <f>_xlfn.XLOOKUP(AC2115,moves!A:A,moves!D:D)</f>
        <v>4</v>
      </c>
      <c r="AF2115" t="str">
        <f>_xlfn.XLOOKUP(AC2115,moves!A:A,moves!E:E)</f>
        <v>Critical hits deal +1 damage and for each critical hit rolled: Heal 2.</v>
      </c>
      <c r="AG2115">
        <v>0</v>
      </c>
      <c r="AH2115">
        <v>1</v>
      </c>
      <c r="AI2115">
        <f t="shared" si="141"/>
        <v>0</v>
      </c>
      <c r="AJ2115" t="s">
        <v>8452</v>
      </c>
      <c r="AL2115">
        <v>0</v>
      </c>
      <c r="AM2115" cm="1">
        <f t="array" ref="AM2115">IF(AL2115=1,1,
   IF(ISTEXT(AK2115),1,
   IF(AO2115&gt;1,AM2114,
   IF(AI2115=1,
      IF(SUMPRODUCT((LEN($Y$2:$Y$4096)-LEN(SUBSTITUTE($Y$2:$Y$4096,AA2115,"")))/LEN(AA2115))&gt;0,2,1),
      IF(
         SUMPRODUCT((LEN($Y$2:$Y$4096)-LEN(SUBSTITUTE($Y$2:$Y$4096,AA2115,"")))/LEN(AA2115))
         - SUMPRODUCT((LEN($Y$2:$Y$4096)-LEN(SUBSTITUTE($Y$2:$Y$4096,"Alolan "&amp;AA2115,"")))/LEN("Alolan "&amp;AA2115))
         - SUMPRODUCT((LEN($Y$2:$Y$4096)-LEN(SUBSTITUTE($Y$2:$Y$4096,"Galarian "&amp;AA2115,"")))/LEN("Galarian "&amp;AA2115))
         - SUMPRODUCT((LEN($Y$2:$Y$4096)-LEN(SUBSTITUTE($Y$2:$Y$4096,"Hisuian "&amp;AA2115,"")))/LEN("Hisuian "&amp;AA2115))
         - SUMPRODUCT((LEN($Y$2:$Y$4096)-LEN(SUBSTITUTE($Y$2:$Y$4096,"Paldean "&amp;AA2115,"")))/LEN("Paldean "&amp;AA2115))
      &gt;0,2,1)
   ))))</f>
        <v>1</v>
      </c>
      <c r="AN2115">
        <v>0</v>
      </c>
      <c r="AO2115">
        <v>0</v>
      </c>
    </row>
    <row r="2116" spans="1:41" x14ac:dyDescent="0.25">
      <c r="A2116" t="s">
        <v>4616</v>
      </c>
      <c r="B2116" t="s">
        <v>608</v>
      </c>
      <c r="C2116" t="s">
        <v>1499</v>
      </c>
      <c r="D2116" t="s">
        <v>1492</v>
      </c>
      <c r="E2116">
        <v>107</v>
      </c>
      <c r="F2116">
        <v>139</v>
      </c>
      <c r="G2116">
        <v>139</v>
      </c>
      <c r="H2116">
        <v>53</v>
      </c>
      <c r="I2116">
        <v>53</v>
      </c>
      <c r="J2116">
        <v>79</v>
      </c>
      <c r="K2116" t="s">
        <v>615</v>
      </c>
      <c r="L2116" t="s">
        <v>3446</v>
      </c>
      <c r="M2116" t="s">
        <v>483</v>
      </c>
      <c r="N2116">
        <v>10.639999999999999</v>
      </c>
      <c r="O2116">
        <v>10.040000000000001</v>
      </c>
      <c r="Q2116">
        <v>2</v>
      </c>
      <c r="R2116">
        <f t="shared" si="144"/>
        <v>11</v>
      </c>
      <c r="S2116">
        <f t="shared" si="145"/>
        <v>12</v>
      </c>
      <c r="T2116">
        <f t="shared" si="140"/>
        <v>23</v>
      </c>
      <c r="U2116" t="s">
        <v>1499</v>
      </c>
      <c r="V2116" t="s">
        <v>1492</v>
      </c>
      <c r="W2116" t="s">
        <v>1471</v>
      </c>
      <c r="X2116" t="s">
        <v>1472</v>
      </c>
      <c r="Z2116" t="str" cm="1">
        <f t="array" ref="Z2116">IF(ISBLANK(AK2116),_xlfn.LET(
    _xlpm.nameBeforeSlash, IF(ISNUMBER(SEARCH("/", Y2116)), LEFT(Y2116, SEARCH("/", Y2116)-1), Y2116),
    _xlpm.matchRow, IFERROR(MATCH(_xlpm.nameBeforeSlash, AA:AA, 0), ""),
    _xlpm.difference, IF(_xlpm.matchRow="", "", ABS((R2116 + S2116)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),IF(ISBLANK(Y2116),"","Hidden"))</f>
        <v/>
      </c>
      <c r="AA2116" t="s">
        <v>5881</v>
      </c>
      <c r="AC2116" t="s">
        <v>6771</v>
      </c>
      <c r="AD2116" t="str">
        <f>_xlfn.XLOOKUP(AC2116,moves!A:A,moves!B:B)</f>
        <v>bug</v>
      </c>
      <c r="AE2116">
        <f>_xlfn.XLOOKUP(AC2116,moves!A:A,moves!D:D)</f>
        <v>4</v>
      </c>
      <c r="AF2116" t="str">
        <f>_xlfn.XLOOKUP(AC2116,moves!A:A,moves!E:E)</f>
        <v>Status symbols deal +1 damage. For each status symbol rolled: Heal 2.</v>
      </c>
      <c r="AG2116">
        <v>0</v>
      </c>
      <c r="AH2116">
        <v>1</v>
      </c>
      <c r="AI2116">
        <f t="shared" si="141"/>
        <v>1</v>
      </c>
      <c r="AJ2116" t="s">
        <v>8452</v>
      </c>
      <c r="AL2116">
        <v>0</v>
      </c>
      <c r="AM2116" cm="1">
        <f t="array" ref="AM2116">IF(AL2116=1,1,
   IF(ISTEXT(AK2116),1,
   IF(AO2116&gt;1,AM2115,
   IF(AI2116=1,
      IF(SUMPRODUCT((LEN($Y$2:$Y$4096)-LEN(SUBSTITUTE($Y$2:$Y$4096,AA2116,"")))/LEN(AA2116))&gt;0,2,1),
      IF(
         SUMPRODUCT((LEN($Y$2:$Y$4096)-LEN(SUBSTITUTE($Y$2:$Y$4096,AA2116,"")))/LEN(AA2116))
         - SUMPRODUCT((LEN($Y$2:$Y$4096)-LEN(SUBSTITUTE($Y$2:$Y$4096,"Alolan "&amp;AA2116,"")))/LEN("Alolan "&amp;AA2116))
         - SUMPRODUCT((LEN($Y$2:$Y$4096)-LEN(SUBSTITUTE($Y$2:$Y$4096,"Galarian "&amp;AA2116,"")))/LEN("Galarian "&amp;AA2116))
         - SUMPRODUCT((LEN($Y$2:$Y$4096)-LEN(SUBSTITUTE($Y$2:$Y$4096,"Hisuian "&amp;AA2116,"")))/LEN("Hisuian "&amp;AA2116))
         - SUMPRODUCT((LEN($Y$2:$Y$4096)-LEN(SUBSTITUTE($Y$2:$Y$4096,"Paldean "&amp;AA2116,"")))/LEN("Paldean "&amp;AA2116))
      &gt;0,2,1)
   ))))</f>
        <v>1</v>
      </c>
      <c r="AN2116">
        <v>0</v>
      </c>
      <c r="AO2116">
        <v>0</v>
      </c>
    </row>
    <row r="2117" spans="1:41" x14ac:dyDescent="0.25">
      <c r="A2117">
        <v>794</v>
      </c>
      <c r="B2117" t="s">
        <v>608</v>
      </c>
      <c r="C2117" t="s">
        <v>1499</v>
      </c>
      <c r="D2117" t="s">
        <v>1492</v>
      </c>
      <c r="E2117">
        <v>107</v>
      </c>
      <c r="F2117">
        <v>139</v>
      </c>
      <c r="G2117">
        <v>139</v>
      </c>
      <c r="H2117">
        <v>53</v>
      </c>
      <c r="I2117">
        <v>53</v>
      </c>
      <c r="J2117">
        <v>79</v>
      </c>
      <c r="K2117" t="s">
        <v>615</v>
      </c>
      <c r="L2117" t="s">
        <v>3446</v>
      </c>
      <c r="M2117" t="s">
        <v>483</v>
      </c>
      <c r="N2117">
        <v>10.639999999999999</v>
      </c>
      <c r="O2117">
        <v>10.040000000000001</v>
      </c>
      <c r="Q2117">
        <v>2</v>
      </c>
      <c r="R2117">
        <f t="shared" si="144"/>
        <v>11</v>
      </c>
      <c r="S2117">
        <f t="shared" si="145"/>
        <v>12</v>
      </c>
      <c r="T2117">
        <f t="shared" ref="T2117:T2118" si="146">SUM(S2117,R2117)</f>
        <v>23</v>
      </c>
      <c r="U2117" t="s">
        <v>1499</v>
      </c>
      <c r="V2117" t="s">
        <v>1492</v>
      </c>
      <c r="W2117" t="s">
        <v>1471</v>
      </c>
      <c r="X2117" t="s">
        <v>1472</v>
      </c>
      <c r="Z2117" t="str" cm="1">
        <f t="array" ref="Z2117">IF(ISBLANK(AK2117),_xlfn.LET(
    _xlpm.nameBeforeSlash, IF(ISNUMBER(SEARCH("/", Y2117)), LEFT(Y2117, SEARCH("/", Y2117)-1), Y2117),
    _xlpm.matchRow, IFERROR(MATCH(_xlpm.nameBeforeSlash, AA:AA, 0), ""),
    _xlpm.difference, IF(_xlpm.matchRow="", "", ABS((R2117 + S2117)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),IF(ISBLANK(Y2117),"","Hidden"))</f>
        <v/>
      </c>
      <c r="AA2117" t="s">
        <v>608</v>
      </c>
      <c r="AC2117" t="s">
        <v>625</v>
      </c>
      <c r="AD2117" t="str">
        <f>_xlfn.XLOOKUP(AC2117,moves!A:A,moves!B:B)</f>
        <v>fighting</v>
      </c>
      <c r="AE2117">
        <f>_xlfn.XLOOKUP(AC2117,moves!A:A,moves!D:D)</f>
        <v>4</v>
      </c>
      <c r="AF2117" t="str">
        <f>_xlfn.XLOOKUP(AC2117,moves!A:A,moves!E:E)</f>
        <v>Critical hits deal +1 damage and for each critical hit rolled: Heal 2.</v>
      </c>
      <c r="AG2117">
        <v>0</v>
      </c>
      <c r="AH2117">
        <v>1</v>
      </c>
      <c r="AI2117">
        <f t="shared" ref="AI2117:AI2118" si="147">IF(ISNUMBER(SEARCH("Shiny ", AA2117)), 1, 0)</f>
        <v>0</v>
      </c>
      <c r="AJ2117" t="s">
        <v>867</v>
      </c>
      <c r="AL2117">
        <v>0</v>
      </c>
      <c r="AM2117" cm="1">
        <f t="array" ref="AM2117">IF(AL2117=1,1,
   IF(ISTEXT(AK2117),1,
   IF(AO2117&gt;1,AM2116,
   IF(AI2117=1,
      IF(SUMPRODUCT((LEN($Y$2:$Y$4096)-LEN(SUBSTITUTE($Y$2:$Y$4096,AA2117,"")))/LEN(AA2117))&gt;0,2,1),
      IF(
         SUMPRODUCT((LEN($Y$2:$Y$4096)-LEN(SUBSTITUTE($Y$2:$Y$4096,AA2117,"")))/LEN(AA2117))
         - SUMPRODUCT((LEN($Y$2:$Y$4096)-LEN(SUBSTITUTE($Y$2:$Y$4096,"Alolan "&amp;AA2117,"")))/LEN("Alolan "&amp;AA2117))
         - SUMPRODUCT((LEN($Y$2:$Y$4096)-LEN(SUBSTITUTE($Y$2:$Y$4096,"Galarian "&amp;AA2117,"")))/LEN("Galarian "&amp;AA2117))
         - SUMPRODUCT((LEN($Y$2:$Y$4096)-LEN(SUBSTITUTE($Y$2:$Y$4096,"Hisuian "&amp;AA2117,"")))/LEN("Hisuian "&amp;AA2117))
         - SUMPRODUCT((LEN($Y$2:$Y$4096)-LEN(SUBSTITUTE($Y$2:$Y$4096,"Paldean "&amp;AA2117,"")))/LEN("Paldean "&amp;AA2117))
      &gt;0,2,1)
   ))))</f>
        <v>1</v>
      </c>
      <c r="AN2117">
        <v>0</v>
      </c>
      <c r="AO2117">
        <v>0</v>
      </c>
    </row>
    <row r="2118" spans="1:41" x14ac:dyDescent="0.25">
      <c r="A2118" t="s">
        <v>4616</v>
      </c>
      <c r="B2118" t="s">
        <v>608</v>
      </c>
      <c r="C2118" t="s">
        <v>1499</v>
      </c>
      <c r="D2118" t="s">
        <v>1492</v>
      </c>
      <c r="E2118">
        <v>107</v>
      </c>
      <c r="F2118">
        <v>139</v>
      </c>
      <c r="G2118">
        <v>139</v>
      </c>
      <c r="H2118">
        <v>53</v>
      </c>
      <c r="I2118">
        <v>53</v>
      </c>
      <c r="J2118">
        <v>79</v>
      </c>
      <c r="K2118" t="s">
        <v>615</v>
      </c>
      <c r="L2118" t="s">
        <v>3446</v>
      </c>
      <c r="M2118" t="s">
        <v>483</v>
      </c>
      <c r="N2118">
        <v>10.639999999999999</v>
      </c>
      <c r="O2118">
        <v>10.040000000000001</v>
      </c>
      <c r="Q2118">
        <v>2</v>
      </c>
      <c r="R2118">
        <f t="shared" si="144"/>
        <v>11</v>
      </c>
      <c r="S2118">
        <f t="shared" si="145"/>
        <v>12</v>
      </c>
      <c r="T2118">
        <f t="shared" si="146"/>
        <v>23</v>
      </c>
      <c r="U2118" t="s">
        <v>1499</v>
      </c>
      <c r="V2118" t="s">
        <v>1492</v>
      </c>
      <c r="W2118" t="s">
        <v>1471</v>
      </c>
      <c r="X2118" t="s">
        <v>1472</v>
      </c>
      <c r="Z2118" t="str" cm="1">
        <f t="array" ref="Z2118">IF(ISBLANK(AK2118),_xlfn.LET(
    _xlpm.nameBeforeSlash, IF(ISNUMBER(SEARCH("/", Y2118)), LEFT(Y2118, SEARCH("/", Y2118)-1), Y2118),
    _xlpm.matchRow, IFERROR(MATCH(_xlpm.nameBeforeSlash, AA:AA, 0), ""),
    _xlpm.difference, IF(_xlpm.matchRow="", "", ABS((R2118 + S2118)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),IF(ISBLANK(Y2118),"","Hidden"))</f>
        <v/>
      </c>
      <c r="AA2118" t="s">
        <v>5881</v>
      </c>
      <c r="AC2118" t="s">
        <v>6771</v>
      </c>
      <c r="AD2118" t="str">
        <f>_xlfn.XLOOKUP(AC2118,moves!A:A,moves!B:B)</f>
        <v>bug</v>
      </c>
      <c r="AE2118">
        <f>_xlfn.XLOOKUP(AC2118,moves!A:A,moves!D:D)</f>
        <v>4</v>
      </c>
      <c r="AF2118" t="str">
        <f>_xlfn.XLOOKUP(AC2118,moves!A:A,moves!E:E)</f>
        <v>Status symbols deal +1 damage. For each status symbol rolled: Heal 2.</v>
      </c>
      <c r="AG2118">
        <v>0</v>
      </c>
      <c r="AH2118">
        <v>1</v>
      </c>
      <c r="AI2118">
        <f t="shared" si="147"/>
        <v>1</v>
      </c>
      <c r="AJ2118" t="s">
        <v>867</v>
      </c>
      <c r="AL2118">
        <v>0</v>
      </c>
      <c r="AM2118" cm="1">
        <f t="array" ref="AM2118">IF(AL2118=1,1,
   IF(ISTEXT(AK2118),1,
   IF(AO2118&gt;1,AM2117,
   IF(AI2118=1,
      IF(SUMPRODUCT((LEN($Y$2:$Y$4096)-LEN(SUBSTITUTE($Y$2:$Y$4096,AA2118,"")))/LEN(AA2118))&gt;0,2,1),
      IF(
         SUMPRODUCT((LEN($Y$2:$Y$4096)-LEN(SUBSTITUTE($Y$2:$Y$4096,AA2118,"")))/LEN(AA2118))
         - SUMPRODUCT((LEN($Y$2:$Y$4096)-LEN(SUBSTITUTE($Y$2:$Y$4096,"Alolan "&amp;AA2118,"")))/LEN("Alolan "&amp;AA2118))
         - SUMPRODUCT((LEN($Y$2:$Y$4096)-LEN(SUBSTITUTE($Y$2:$Y$4096,"Galarian "&amp;AA2118,"")))/LEN("Galarian "&amp;AA2118))
         - SUMPRODUCT((LEN($Y$2:$Y$4096)-LEN(SUBSTITUTE($Y$2:$Y$4096,"Hisuian "&amp;AA2118,"")))/LEN("Hisuian "&amp;AA2118))
         - SUMPRODUCT((LEN($Y$2:$Y$4096)-LEN(SUBSTITUTE($Y$2:$Y$4096,"Paldean "&amp;AA2118,"")))/LEN("Paldean "&amp;AA2118))
      &gt;0,2,1)
   ))))</f>
        <v>1</v>
      </c>
      <c r="AN2118">
        <v>0</v>
      </c>
      <c r="AO2118">
        <v>0</v>
      </c>
    </row>
    <row r="2119" spans="1:41" x14ac:dyDescent="0.25">
      <c r="A2119">
        <v>795</v>
      </c>
      <c r="B2119" t="s">
        <v>609</v>
      </c>
      <c r="C2119" t="s">
        <v>1499</v>
      </c>
      <c r="D2119" t="s">
        <v>1492</v>
      </c>
      <c r="E2119">
        <v>71</v>
      </c>
      <c r="F2119">
        <v>137</v>
      </c>
      <c r="G2119">
        <v>37</v>
      </c>
      <c r="H2119">
        <v>137</v>
      </c>
      <c r="I2119">
        <v>37</v>
      </c>
      <c r="J2119">
        <v>151</v>
      </c>
      <c r="K2119" t="s">
        <v>614</v>
      </c>
      <c r="L2119" t="s">
        <v>3446</v>
      </c>
      <c r="M2119" t="s">
        <v>483</v>
      </c>
      <c r="N2119">
        <v>14.26</v>
      </c>
      <c r="O2119">
        <v>5.0600000000000005</v>
      </c>
      <c r="P2119">
        <v>2</v>
      </c>
      <c r="Q2119">
        <v>2</v>
      </c>
      <c r="R2119">
        <f t="shared" si="144"/>
        <v>16</v>
      </c>
      <c r="S2119">
        <f t="shared" si="145"/>
        <v>7</v>
      </c>
      <c r="T2119">
        <f t="shared" si="140"/>
        <v>23</v>
      </c>
      <c r="U2119" t="s">
        <v>1499</v>
      </c>
      <c r="V2119" t="s">
        <v>1492</v>
      </c>
      <c r="W2119" t="s">
        <v>1481</v>
      </c>
      <c r="X2119" t="s">
        <v>429</v>
      </c>
      <c r="Z2119" t="str" cm="1">
        <f t="array" ref="Z2119">IF(ISBLANK(AK2119),_xlfn.LET(
    _xlpm.nameBeforeSlash, IF(ISNUMBER(SEARCH("/", Y2119)), LEFT(Y2119, SEARCH("/", Y2119)-1), Y2119),
    _xlpm.matchRow, IFERROR(MATCH(_xlpm.nameBeforeSlash, AA:AA, 0), ""),
    _xlpm.difference, IF(_xlpm.matchRow="", "", ABS((R2119 + S2119)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),IF(ISBLANK(Y2119),"","Hidden"))</f>
        <v/>
      </c>
      <c r="AA2119" t="s">
        <v>609</v>
      </c>
      <c r="AC2119" t="s">
        <v>914</v>
      </c>
      <c r="AD2119" t="str">
        <f>_xlfn.XLOOKUP(AC2119,moves!A:A,moves!B:B)</f>
        <v>bug</v>
      </c>
      <c r="AE2119">
        <f>_xlfn.XLOOKUP(AC2119,moves!A:A,moves!D:D)</f>
        <v>5</v>
      </c>
      <c r="AF2119" t="str">
        <f>_xlfn.XLOOKUP(AC2119,moves!A:A,moves!E:E)</f>
        <v>This move can be used from your party: Switch the user in and then use this attack.</v>
      </c>
      <c r="AG2119">
        <v>0</v>
      </c>
      <c r="AH2119">
        <v>1</v>
      </c>
      <c r="AI2119">
        <f t="shared" si="141"/>
        <v>0</v>
      </c>
      <c r="AJ2119" t="s">
        <v>8452</v>
      </c>
      <c r="AL2119">
        <v>0</v>
      </c>
      <c r="AM2119" cm="1">
        <f t="array" ref="AM2119">IF(AL2119=1,1,
   IF(ISTEXT(AK2119),1,
   IF(AO2119&gt;1,AM2118,
   IF(AI2119=1,
      IF(SUMPRODUCT((LEN($Y$2:$Y$4096)-LEN(SUBSTITUTE($Y$2:$Y$4096,AA2119,"")))/LEN(AA2119))&gt;0,2,1),
      IF(
         SUMPRODUCT((LEN($Y$2:$Y$4096)-LEN(SUBSTITUTE($Y$2:$Y$4096,AA2119,"")))/LEN(AA2119))
         - SUMPRODUCT((LEN($Y$2:$Y$4096)-LEN(SUBSTITUTE($Y$2:$Y$4096,"Alolan "&amp;AA2119,"")))/LEN("Alolan "&amp;AA2119))
         - SUMPRODUCT((LEN($Y$2:$Y$4096)-LEN(SUBSTITUTE($Y$2:$Y$4096,"Galarian "&amp;AA2119,"")))/LEN("Galarian "&amp;AA2119))
         - SUMPRODUCT((LEN($Y$2:$Y$4096)-LEN(SUBSTITUTE($Y$2:$Y$4096,"Hisuian "&amp;AA2119,"")))/LEN("Hisuian "&amp;AA2119))
         - SUMPRODUCT((LEN($Y$2:$Y$4096)-LEN(SUBSTITUTE($Y$2:$Y$4096,"Paldean "&amp;AA2119,"")))/LEN("Paldean "&amp;AA2119))
      &gt;0,2,1)
   ))))</f>
        <v>1</v>
      </c>
      <c r="AN2119">
        <v>0</v>
      </c>
      <c r="AO2119">
        <v>0</v>
      </c>
    </row>
    <row r="2120" spans="1:41" x14ac:dyDescent="0.25">
      <c r="A2120" t="s">
        <v>4617</v>
      </c>
      <c r="B2120" t="s">
        <v>609</v>
      </c>
      <c r="C2120" t="s">
        <v>1499</v>
      </c>
      <c r="D2120" t="s">
        <v>1492</v>
      </c>
      <c r="E2120">
        <v>71</v>
      </c>
      <c r="F2120">
        <v>137</v>
      </c>
      <c r="G2120">
        <v>37</v>
      </c>
      <c r="H2120">
        <v>137</v>
      </c>
      <c r="I2120">
        <v>37</v>
      </c>
      <c r="J2120">
        <v>151</v>
      </c>
      <c r="K2120" t="s">
        <v>614</v>
      </c>
      <c r="L2120" t="s">
        <v>3446</v>
      </c>
      <c r="M2120" t="s">
        <v>483</v>
      </c>
      <c r="N2120">
        <v>14.26</v>
      </c>
      <c r="O2120">
        <v>5.0600000000000005</v>
      </c>
      <c r="P2120">
        <v>2</v>
      </c>
      <c r="Q2120">
        <v>2</v>
      </c>
      <c r="R2120">
        <f t="shared" si="144"/>
        <v>16</v>
      </c>
      <c r="S2120">
        <f t="shared" si="145"/>
        <v>7</v>
      </c>
      <c r="T2120">
        <f t="shared" si="140"/>
        <v>23</v>
      </c>
      <c r="U2120" t="s">
        <v>1499</v>
      </c>
      <c r="V2120" t="s">
        <v>1492</v>
      </c>
      <c r="W2120" t="s">
        <v>1481</v>
      </c>
      <c r="X2120" t="s">
        <v>429</v>
      </c>
      <c r="Z2120" t="str" cm="1">
        <f t="array" ref="Z2120">IF(ISBLANK(AK2120),_xlfn.LET(
    _xlpm.nameBeforeSlash, IF(ISNUMBER(SEARCH("/", Y2120)), LEFT(Y2120, SEARCH("/", Y2120)-1), Y2120),
    _xlpm.matchRow, IFERROR(MATCH(_xlpm.nameBeforeSlash, AA:AA, 0), ""),
    _xlpm.difference, IF(_xlpm.matchRow="", "", ABS((R2120 + S2120)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),IF(ISBLANK(Y2120),"","Hidden"))</f>
        <v/>
      </c>
      <c r="AA2120" t="s">
        <v>5882</v>
      </c>
      <c r="AC2120" t="s">
        <v>6772</v>
      </c>
      <c r="AD2120" t="str">
        <f>_xlfn.XLOOKUP(AC2120,moves!A:A,moves!B:B)</f>
        <v>bug</v>
      </c>
      <c r="AE2120">
        <f>_xlfn.XLOOKUP(AC2120,moves!A:A,moves!D:D)</f>
        <v>7</v>
      </c>
      <c r="AF2120" t="str">
        <f>_xlfn.XLOOKUP(AC2120,moves!A:A,moves!E:E)</f>
        <v xml:space="preserve"> </v>
      </c>
      <c r="AG2120">
        <v>0</v>
      </c>
      <c r="AH2120">
        <v>1</v>
      </c>
      <c r="AI2120">
        <f t="shared" si="141"/>
        <v>1</v>
      </c>
      <c r="AJ2120" t="s">
        <v>8452</v>
      </c>
      <c r="AL2120">
        <v>0</v>
      </c>
      <c r="AM2120" cm="1">
        <f t="array" ref="AM2120">IF(AL2120=1,1,
   IF(ISTEXT(AK2120),1,
   IF(AO2120&gt;1,AM2119,
   IF(AI2120=1,
      IF(SUMPRODUCT((LEN($Y$2:$Y$4096)-LEN(SUBSTITUTE($Y$2:$Y$4096,AA2120,"")))/LEN(AA2120))&gt;0,2,1),
      IF(
         SUMPRODUCT((LEN($Y$2:$Y$4096)-LEN(SUBSTITUTE($Y$2:$Y$4096,AA2120,"")))/LEN(AA2120))
         - SUMPRODUCT((LEN($Y$2:$Y$4096)-LEN(SUBSTITUTE($Y$2:$Y$4096,"Alolan "&amp;AA2120,"")))/LEN("Alolan "&amp;AA2120))
         - SUMPRODUCT((LEN($Y$2:$Y$4096)-LEN(SUBSTITUTE($Y$2:$Y$4096,"Galarian "&amp;AA2120,"")))/LEN("Galarian "&amp;AA2120))
         - SUMPRODUCT((LEN($Y$2:$Y$4096)-LEN(SUBSTITUTE($Y$2:$Y$4096,"Hisuian "&amp;AA2120,"")))/LEN("Hisuian "&amp;AA2120))
         - SUMPRODUCT((LEN($Y$2:$Y$4096)-LEN(SUBSTITUTE($Y$2:$Y$4096,"Paldean "&amp;AA2120,"")))/LEN("Paldean "&amp;AA2120))
      &gt;0,2,1)
   ))))</f>
        <v>1</v>
      </c>
      <c r="AN2120">
        <v>0</v>
      </c>
      <c r="AO2120">
        <v>0</v>
      </c>
    </row>
    <row r="2121" spans="1:41" x14ac:dyDescent="0.25">
      <c r="A2121">
        <v>795</v>
      </c>
      <c r="B2121" t="s">
        <v>609</v>
      </c>
      <c r="C2121" t="s">
        <v>1499</v>
      </c>
      <c r="D2121" t="s">
        <v>1492</v>
      </c>
      <c r="E2121">
        <v>71</v>
      </c>
      <c r="F2121">
        <v>137</v>
      </c>
      <c r="G2121">
        <v>37</v>
      </c>
      <c r="H2121">
        <v>137</v>
      </c>
      <c r="I2121">
        <v>37</v>
      </c>
      <c r="J2121">
        <v>151</v>
      </c>
      <c r="K2121" t="s">
        <v>614</v>
      </c>
      <c r="L2121" t="s">
        <v>3446</v>
      </c>
      <c r="M2121" t="s">
        <v>483</v>
      </c>
      <c r="N2121">
        <v>14.26</v>
      </c>
      <c r="O2121">
        <v>5.0600000000000005</v>
      </c>
      <c r="P2121">
        <v>2</v>
      </c>
      <c r="Q2121">
        <v>2</v>
      </c>
      <c r="R2121">
        <f t="shared" si="144"/>
        <v>16</v>
      </c>
      <c r="S2121">
        <f t="shared" si="145"/>
        <v>7</v>
      </c>
      <c r="T2121">
        <f t="shared" ref="T2121:T2122" si="148">SUM(S2121,R2121)</f>
        <v>23</v>
      </c>
      <c r="U2121" t="s">
        <v>1499</v>
      </c>
      <c r="V2121" t="s">
        <v>1492</v>
      </c>
      <c r="W2121" t="s">
        <v>1481</v>
      </c>
      <c r="X2121" t="s">
        <v>429</v>
      </c>
      <c r="Z2121" t="str" cm="1">
        <f t="array" ref="Z2121">IF(ISBLANK(AK2121),_xlfn.LET(
    _xlpm.nameBeforeSlash, IF(ISNUMBER(SEARCH("/", Y2121)), LEFT(Y2121, SEARCH("/", Y2121)-1), Y2121),
    _xlpm.matchRow, IFERROR(MATCH(_xlpm.nameBeforeSlash, AA:AA, 0), ""),
    _xlpm.difference, IF(_xlpm.matchRow="", "", ABS((R2121 + S2121)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),IF(ISBLANK(Y2121),"","Hidden"))</f>
        <v/>
      </c>
      <c r="AA2121" t="s">
        <v>609</v>
      </c>
      <c r="AC2121" t="s">
        <v>914</v>
      </c>
      <c r="AD2121" t="str">
        <f>_xlfn.XLOOKUP(AC2121,moves!A:A,moves!B:B)</f>
        <v>bug</v>
      </c>
      <c r="AE2121">
        <f>_xlfn.XLOOKUP(AC2121,moves!A:A,moves!D:D)</f>
        <v>5</v>
      </c>
      <c r="AF2121" t="str">
        <f>_xlfn.XLOOKUP(AC2121,moves!A:A,moves!E:E)</f>
        <v>This move can be used from your party: Switch the user in and then use this attack.</v>
      </c>
      <c r="AG2121">
        <v>0</v>
      </c>
      <c r="AH2121">
        <v>1</v>
      </c>
      <c r="AI2121">
        <f t="shared" ref="AI2121:AI2122" si="149">IF(ISNUMBER(SEARCH("Shiny ", AA2121)), 1, 0)</f>
        <v>0</v>
      </c>
      <c r="AJ2121" t="s">
        <v>867</v>
      </c>
      <c r="AL2121">
        <v>0</v>
      </c>
      <c r="AM2121" cm="1">
        <f t="array" ref="AM2121">IF(AL2121=1,1,
   IF(ISTEXT(AK2121),1,
   IF(AO2121&gt;1,AM2120,
   IF(AI2121=1,
      IF(SUMPRODUCT((LEN($Y$2:$Y$4096)-LEN(SUBSTITUTE($Y$2:$Y$4096,AA2121,"")))/LEN(AA2121))&gt;0,2,1),
      IF(
         SUMPRODUCT((LEN($Y$2:$Y$4096)-LEN(SUBSTITUTE($Y$2:$Y$4096,AA2121,"")))/LEN(AA2121))
         - SUMPRODUCT((LEN($Y$2:$Y$4096)-LEN(SUBSTITUTE($Y$2:$Y$4096,"Alolan "&amp;AA2121,"")))/LEN("Alolan "&amp;AA2121))
         - SUMPRODUCT((LEN($Y$2:$Y$4096)-LEN(SUBSTITUTE($Y$2:$Y$4096,"Galarian "&amp;AA2121,"")))/LEN("Galarian "&amp;AA2121))
         - SUMPRODUCT((LEN($Y$2:$Y$4096)-LEN(SUBSTITUTE($Y$2:$Y$4096,"Hisuian "&amp;AA2121,"")))/LEN("Hisuian "&amp;AA2121))
         - SUMPRODUCT((LEN($Y$2:$Y$4096)-LEN(SUBSTITUTE($Y$2:$Y$4096,"Paldean "&amp;AA2121,"")))/LEN("Paldean "&amp;AA2121))
      &gt;0,2,1)
   ))))</f>
        <v>1</v>
      </c>
      <c r="AN2121">
        <v>0</v>
      </c>
      <c r="AO2121">
        <v>0</v>
      </c>
    </row>
    <row r="2122" spans="1:41" x14ac:dyDescent="0.25">
      <c r="A2122" t="s">
        <v>4617</v>
      </c>
      <c r="B2122" t="s">
        <v>609</v>
      </c>
      <c r="C2122" t="s">
        <v>1499</v>
      </c>
      <c r="D2122" t="s">
        <v>1492</v>
      </c>
      <c r="E2122">
        <v>71</v>
      </c>
      <c r="F2122">
        <v>137</v>
      </c>
      <c r="G2122">
        <v>37</v>
      </c>
      <c r="H2122">
        <v>137</v>
      </c>
      <c r="I2122">
        <v>37</v>
      </c>
      <c r="J2122">
        <v>151</v>
      </c>
      <c r="K2122" t="s">
        <v>614</v>
      </c>
      <c r="L2122" t="s">
        <v>3446</v>
      </c>
      <c r="M2122" t="s">
        <v>483</v>
      </c>
      <c r="N2122">
        <v>14.26</v>
      </c>
      <c r="O2122">
        <v>5.0600000000000005</v>
      </c>
      <c r="P2122">
        <v>2</v>
      </c>
      <c r="Q2122">
        <v>2</v>
      </c>
      <c r="R2122">
        <f t="shared" si="144"/>
        <v>16</v>
      </c>
      <c r="S2122">
        <f t="shared" si="145"/>
        <v>7</v>
      </c>
      <c r="T2122">
        <f t="shared" si="148"/>
        <v>23</v>
      </c>
      <c r="U2122" t="s">
        <v>1499</v>
      </c>
      <c r="V2122" t="s">
        <v>1492</v>
      </c>
      <c r="W2122" t="s">
        <v>1481</v>
      </c>
      <c r="X2122" t="s">
        <v>429</v>
      </c>
      <c r="Z2122" t="str" cm="1">
        <f t="array" ref="Z2122">IF(ISBLANK(AK2122),_xlfn.LET(
    _xlpm.nameBeforeSlash, IF(ISNUMBER(SEARCH("/", Y2122)), LEFT(Y2122, SEARCH("/", Y2122)-1), Y2122),
    _xlpm.matchRow, IFERROR(MATCH(_xlpm.nameBeforeSlash, AA:AA, 0), ""),
    _xlpm.difference, IF(_xlpm.matchRow="", "", ABS((R2122 + S2122)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),IF(ISBLANK(Y2122),"","Hidden"))</f>
        <v/>
      </c>
      <c r="AA2122" t="s">
        <v>5882</v>
      </c>
      <c r="AC2122" t="s">
        <v>6772</v>
      </c>
      <c r="AD2122" t="str">
        <f>_xlfn.XLOOKUP(AC2122,moves!A:A,moves!B:B)</f>
        <v>bug</v>
      </c>
      <c r="AE2122">
        <f>_xlfn.XLOOKUP(AC2122,moves!A:A,moves!D:D)</f>
        <v>7</v>
      </c>
      <c r="AF2122" t="str">
        <f>_xlfn.XLOOKUP(AC2122,moves!A:A,moves!E:E)</f>
        <v xml:space="preserve"> </v>
      </c>
      <c r="AG2122">
        <v>0</v>
      </c>
      <c r="AH2122">
        <v>1</v>
      </c>
      <c r="AI2122">
        <f t="shared" si="149"/>
        <v>1</v>
      </c>
      <c r="AJ2122" t="s">
        <v>867</v>
      </c>
      <c r="AL2122">
        <v>0</v>
      </c>
      <c r="AM2122" cm="1">
        <f t="array" ref="AM2122">IF(AL2122=1,1,
   IF(ISTEXT(AK2122),1,
   IF(AO2122&gt;1,AM2121,
   IF(AI2122=1,
      IF(SUMPRODUCT((LEN($Y$2:$Y$4096)-LEN(SUBSTITUTE($Y$2:$Y$4096,AA2122,"")))/LEN(AA2122))&gt;0,2,1),
      IF(
         SUMPRODUCT((LEN($Y$2:$Y$4096)-LEN(SUBSTITUTE($Y$2:$Y$4096,AA2122,"")))/LEN(AA2122))
         - SUMPRODUCT((LEN($Y$2:$Y$4096)-LEN(SUBSTITUTE($Y$2:$Y$4096,"Alolan "&amp;AA2122,"")))/LEN("Alolan "&amp;AA2122))
         - SUMPRODUCT((LEN($Y$2:$Y$4096)-LEN(SUBSTITUTE($Y$2:$Y$4096,"Galarian "&amp;AA2122,"")))/LEN("Galarian "&amp;AA2122))
         - SUMPRODUCT((LEN($Y$2:$Y$4096)-LEN(SUBSTITUTE($Y$2:$Y$4096,"Hisuian "&amp;AA2122,"")))/LEN("Hisuian "&amp;AA2122))
         - SUMPRODUCT((LEN($Y$2:$Y$4096)-LEN(SUBSTITUTE($Y$2:$Y$4096,"Paldean "&amp;AA2122,"")))/LEN("Paldean "&amp;AA2122))
      &gt;0,2,1)
   ))))</f>
        <v>1</v>
      </c>
      <c r="AN2122">
        <v>0</v>
      </c>
      <c r="AO2122">
        <v>0</v>
      </c>
    </row>
    <row r="2123" spans="1:41" x14ac:dyDescent="0.25">
      <c r="A2123">
        <v>796</v>
      </c>
      <c r="B2123" t="s">
        <v>610</v>
      </c>
      <c r="C2123" t="s">
        <v>1521</v>
      </c>
      <c r="D2123"/>
      <c r="E2123">
        <v>83</v>
      </c>
      <c r="F2123">
        <v>89</v>
      </c>
      <c r="G2123">
        <v>71</v>
      </c>
      <c r="H2123">
        <v>173</v>
      </c>
      <c r="I2123">
        <v>71</v>
      </c>
      <c r="J2123">
        <v>83</v>
      </c>
      <c r="K2123" t="s">
        <v>613</v>
      </c>
      <c r="L2123" t="s">
        <v>3446</v>
      </c>
      <c r="M2123" t="s">
        <v>483</v>
      </c>
      <c r="N2123">
        <v>12.86</v>
      </c>
      <c r="O2123">
        <v>7.58</v>
      </c>
      <c r="Q2123">
        <v>2</v>
      </c>
      <c r="R2123">
        <f t="shared" si="144"/>
        <v>13</v>
      </c>
      <c r="S2123">
        <f t="shared" si="145"/>
        <v>10</v>
      </c>
      <c r="T2123">
        <f t="shared" si="140"/>
        <v>23</v>
      </c>
      <c r="U2123" t="s">
        <v>1521</v>
      </c>
      <c r="V2123" t="s">
        <v>1468</v>
      </c>
      <c r="W2123" t="s">
        <v>429</v>
      </c>
      <c r="X2123" t="s">
        <v>1536</v>
      </c>
      <c r="Z2123" t="str" cm="1">
        <f t="array" ref="Z2123">IF(ISBLANK(AK2123),_xlfn.LET(
    _xlpm.nameBeforeSlash, IF(ISNUMBER(SEARCH("/", Y2123)), LEFT(Y2123, SEARCH("/", Y2123)-1), Y2123),
    _xlpm.matchRow, IFERROR(MATCH(_xlpm.nameBeforeSlash, AA:AA, 0), ""),
    _xlpm.difference, IF(_xlpm.matchRow="", "", ABS((R2123 + S2123)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),IF(ISBLANK(Y2123),"","Hidden"))</f>
        <v/>
      </c>
      <c r="AA2123" t="s">
        <v>610</v>
      </c>
      <c r="AC2123" t="s">
        <v>626</v>
      </c>
      <c r="AD2123" t="str">
        <f>_xlfn.XLOOKUP(AC2123,moves!A:A,moves!B:B)</f>
        <v>electric</v>
      </c>
      <c r="AE2123">
        <f>_xlfn.XLOOKUP(AC2123,moves!A:A,moves!D:D)</f>
        <v>3</v>
      </c>
      <c r="AF2123" t="str">
        <f>_xlfn.XLOOKUP(AC2123,moves!A:A,moves!E:E)</f>
        <v>Heal 1 damage at the end of the user's turns and add 1 critical hit to the user's attack rolls.</v>
      </c>
      <c r="AG2123">
        <v>0</v>
      </c>
      <c r="AH2123">
        <v>1</v>
      </c>
      <c r="AI2123">
        <f t="shared" si="141"/>
        <v>0</v>
      </c>
      <c r="AJ2123" t="s">
        <v>8452</v>
      </c>
      <c r="AL2123">
        <v>0</v>
      </c>
      <c r="AM2123" cm="1">
        <f t="array" ref="AM2123">IF(AL2123=1,1,
   IF(ISTEXT(AK2123),1,
   IF(AO2123&gt;1,AM2122,
   IF(AI2123=1,
      IF(SUMPRODUCT((LEN($Y$2:$Y$4096)-LEN(SUBSTITUTE($Y$2:$Y$4096,AA2123,"")))/LEN(AA2123))&gt;0,2,1),
      IF(
         SUMPRODUCT((LEN($Y$2:$Y$4096)-LEN(SUBSTITUTE($Y$2:$Y$4096,AA2123,"")))/LEN(AA2123))
         - SUMPRODUCT((LEN($Y$2:$Y$4096)-LEN(SUBSTITUTE($Y$2:$Y$4096,"Alolan "&amp;AA2123,"")))/LEN("Alolan "&amp;AA2123))
         - SUMPRODUCT((LEN($Y$2:$Y$4096)-LEN(SUBSTITUTE($Y$2:$Y$4096,"Galarian "&amp;AA2123,"")))/LEN("Galarian "&amp;AA2123))
         - SUMPRODUCT((LEN($Y$2:$Y$4096)-LEN(SUBSTITUTE($Y$2:$Y$4096,"Hisuian "&amp;AA2123,"")))/LEN("Hisuian "&amp;AA2123))
         - SUMPRODUCT((LEN($Y$2:$Y$4096)-LEN(SUBSTITUTE($Y$2:$Y$4096,"Paldean "&amp;AA2123,"")))/LEN("Paldean "&amp;AA2123))
      &gt;0,2,1)
   ))))</f>
        <v>1</v>
      </c>
      <c r="AN2123">
        <v>0</v>
      </c>
      <c r="AO2123">
        <v>0</v>
      </c>
    </row>
    <row r="2124" spans="1:41" x14ac:dyDescent="0.25">
      <c r="A2124" t="s">
        <v>4618</v>
      </c>
      <c r="B2124" t="s">
        <v>610</v>
      </c>
      <c r="C2124" t="s">
        <v>1521</v>
      </c>
      <c r="D2124"/>
      <c r="E2124">
        <v>83</v>
      </c>
      <c r="F2124">
        <v>89</v>
      </c>
      <c r="G2124">
        <v>71</v>
      </c>
      <c r="H2124">
        <v>173</v>
      </c>
      <c r="I2124">
        <v>71</v>
      </c>
      <c r="J2124">
        <v>83</v>
      </c>
      <c r="K2124" t="s">
        <v>613</v>
      </c>
      <c r="L2124" t="s">
        <v>3446</v>
      </c>
      <c r="M2124" t="s">
        <v>483</v>
      </c>
      <c r="N2124">
        <v>12.86</v>
      </c>
      <c r="O2124">
        <v>7.58</v>
      </c>
      <c r="Q2124">
        <v>2</v>
      </c>
      <c r="R2124">
        <f t="shared" si="144"/>
        <v>13</v>
      </c>
      <c r="S2124">
        <f t="shared" si="145"/>
        <v>10</v>
      </c>
      <c r="T2124">
        <f t="shared" si="140"/>
        <v>23</v>
      </c>
      <c r="U2124" t="s">
        <v>1521</v>
      </c>
      <c r="V2124" t="s">
        <v>1468</v>
      </c>
      <c r="W2124" t="s">
        <v>429</v>
      </c>
      <c r="X2124" t="s">
        <v>1536</v>
      </c>
      <c r="Z2124" t="str" cm="1">
        <f t="array" ref="Z2124">IF(ISBLANK(AK2124),_xlfn.LET(
    _xlpm.nameBeforeSlash, IF(ISNUMBER(SEARCH("/", Y2124)), LEFT(Y2124, SEARCH("/", Y2124)-1), Y2124),
    _xlpm.matchRow, IFERROR(MATCH(_xlpm.nameBeforeSlash, AA:AA, 0), ""),
    _xlpm.difference, IF(_xlpm.matchRow="", "", ABS((R2124 + S2124)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),IF(ISBLANK(Y2124),"","Hidden"))</f>
        <v/>
      </c>
      <c r="AA2124" t="s">
        <v>5883</v>
      </c>
      <c r="AC2124" t="s">
        <v>6773</v>
      </c>
      <c r="AD2124" t="str">
        <f>_xlfn.XLOOKUP(AC2124,moves!A:A,moves!B:B)</f>
        <v>electric</v>
      </c>
      <c r="AE2124">
        <f>_xlfn.XLOOKUP(AC2124,moves!A:A,moves!D:D)</f>
        <v>5</v>
      </c>
      <c r="AF2124" t="str">
        <f>_xlfn.XLOOKUP(AC2124,moves!A:A,moves!E:E)</f>
        <v>If 2 or more status symbols are rolled: Deal 2 damage to a Pokémon in the target party that is not the target.</v>
      </c>
      <c r="AG2124">
        <v>0</v>
      </c>
      <c r="AH2124">
        <v>1</v>
      </c>
      <c r="AI2124">
        <f t="shared" si="141"/>
        <v>1</v>
      </c>
      <c r="AJ2124" t="s">
        <v>8452</v>
      </c>
      <c r="AL2124">
        <v>0</v>
      </c>
      <c r="AM2124" cm="1">
        <f t="array" ref="AM2124">IF(AL2124=1,1,
   IF(ISTEXT(AK2124),1,
   IF(AO2124&gt;1,AM2123,
   IF(AI2124=1,
      IF(SUMPRODUCT((LEN($Y$2:$Y$4096)-LEN(SUBSTITUTE($Y$2:$Y$4096,AA2124,"")))/LEN(AA2124))&gt;0,2,1),
      IF(
         SUMPRODUCT((LEN($Y$2:$Y$4096)-LEN(SUBSTITUTE($Y$2:$Y$4096,AA2124,"")))/LEN(AA2124))
         - SUMPRODUCT((LEN($Y$2:$Y$4096)-LEN(SUBSTITUTE($Y$2:$Y$4096,"Alolan "&amp;AA2124,"")))/LEN("Alolan "&amp;AA2124))
         - SUMPRODUCT((LEN($Y$2:$Y$4096)-LEN(SUBSTITUTE($Y$2:$Y$4096,"Galarian "&amp;AA2124,"")))/LEN("Galarian "&amp;AA2124))
         - SUMPRODUCT((LEN($Y$2:$Y$4096)-LEN(SUBSTITUTE($Y$2:$Y$4096,"Hisuian "&amp;AA2124,"")))/LEN("Hisuian "&amp;AA2124))
         - SUMPRODUCT((LEN($Y$2:$Y$4096)-LEN(SUBSTITUTE($Y$2:$Y$4096,"Paldean "&amp;AA2124,"")))/LEN("Paldean "&amp;AA2124))
      &gt;0,2,1)
   ))))</f>
        <v>1</v>
      </c>
      <c r="AN2124">
        <v>0</v>
      </c>
      <c r="AO2124">
        <v>0</v>
      </c>
    </row>
    <row r="2125" spans="1:41" x14ac:dyDescent="0.25">
      <c r="A2125">
        <v>796</v>
      </c>
      <c r="B2125" t="s">
        <v>610</v>
      </c>
      <c r="C2125" t="s">
        <v>1521</v>
      </c>
      <c r="D2125"/>
      <c r="E2125">
        <v>83</v>
      </c>
      <c r="F2125">
        <v>89</v>
      </c>
      <c r="G2125">
        <v>71</v>
      </c>
      <c r="H2125">
        <v>173</v>
      </c>
      <c r="I2125">
        <v>71</v>
      </c>
      <c r="J2125">
        <v>83</v>
      </c>
      <c r="K2125" t="s">
        <v>613</v>
      </c>
      <c r="L2125" t="s">
        <v>3446</v>
      </c>
      <c r="M2125" t="s">
        <v>483</v>
      </c>
      <c r="N2125">
        <v>12.86</v>
      </c>
      <c r="O2125">
        <v>7.58</v>
      </c>
      <c r="Q2125">
        <v>2</v>
      </c>
      <c r="R2125">
        <f t="shared" si="144"/>
        <v>13</v>
      </c>
      <c r="S2125">
        <f t="shared" si="145"/>
        <v>10</v>
      </c>
      <c r="T2125">
        <f t="shared" ref="T2125:T2128" si="150">SUM(S2125,R2125)</f>
        <v>23</v>
      </c>
      <c r="U2125" t="s">
        <v>1521</v>
      </c>
      <c r="V2125" t="s">
        <v>1468</v>
      </c>
      <c r="W2125" t="s">
        <v>429</v>
      </c>
      <c r="X2125" t="s">
        <v>1536</v>
      </c>
      <c r="Z2125" t="str" cm="1">
        <f t="array" ref="Z2125">IF(ISBLANK(AK2125),_xlfn.LET(
    _xlpm.nameBeforeSlash, IF(ISNUMBER(SEARCH("/", Y2125)), LEFT(Y2125, SEARCH("/", Y2125)-1), Y2125),
    _xlpm.matchRow, IFERROR(MATCH(_xlpm.nameBeforeSlash, AA:AA, 0), ""),
    _xlpm.difference, IF(_xlpm.matchRow="", "", ABS((R2125 + S2125)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),IF(ISBLANK(Y2125),"","Hidden"))</f>
        <v/>
      </c>
      <c r="AA2125" t="s">
        <v>610</v>
      </c>
      <c r="AC2125" t="s">
        <v>626</v>
      </c>
      <c r="AD2125" t="str">
        <f>_xlfn.XLOOKUP(AC2125,moves!A:A,moves!B:B)</f>
        <v>electric</v>
      </c>
      <c r="AE2125">
        <f>_xlfn.XLOOKUP(AC2125,moves!A:A,moves!D:D)</f>
        <v>3</v>
      </c>
      <c r="AF2125" t="str">
        <f>_xlfn.XLOOKUP(AC2125,moves!A:A,moves!E:E)</f>
        <v>Heal 1 damage at the end of the user's turns and add 1 critical hit to the user's attack rolls.</v>
      </c>
      <c r="AG2125">
        <v>0</v>
      </c>
      <c r="AH2125">
        <v>1</v>
      </c>
      <c r="AI2125">
        <f t="shared" ref="AI2125:AI2128" si="151">IF(ISNUMBER(SEARCH("Shiny ", AA2125)), 1, 0)</f>
        <v>0</v>
      </c>
      <c r="AJ2125" t="s">
        <v>867</v>
      </c>
      <c r="AL2125">
        <v>0</v>
      </c>
      <c r="AM2125" cm="1">
        <f t="array" ref="AM2125">IF(AL2125=1,1,
   IF(ISTEXT(AK2125),1,
   IF(AO2125&gt;1,AM2124,
   IF(AI2125=1,
      IF(SUMPRODUCT((LEN($Y$2:$Y$4096)-LEN(SUBSTITUTE($Y$2:$Y$4096,AA2125,"")))/LEN(AA2125))&gt;0,2,1),
      IF(
         SUMPRODUCT((LEN($Y$2:$Y$4096)-LEN(SUBSTITUTE($Y$2:$Y$4096,AA2125,"")))/LEN(AA2125))
         - SUMPRODUCT((LEN($Y$2:$Y$4096)-LEN(SUBSTITUTE($Y$2:$Y$4096,"Alolan "&amp;AA2125,"")))/LEN("Alolan "&amp;AA2125))
         - SUMPRODUCT((LEN($Y$2:$Y$4096)-LEN(SUBSTITUTE($Y$2:$Y$4096,"Galarian "&amp;AA2125,"")))/LEN("Galarian "&amp;AA2125))
         - SUMPRODUCT((LEN($Y$2:$Y$4096)-LEN(SUBSTITUTE($Y$2:$Y$4096,"Hisuian "&amp;AA2125,"")))/LEN("Hisuian "&amp;AA2125))
         - SUMPRODUCT((LEN($Y$2:$Y$4096)-LEN(SUBSTITUTE($Y$2:$Y$4096,"Paldean "&amp;AA2125,"")))/LEN("Paldean "&amp;AA2125))
      &gt;0,2,1)
   ))))</f>
        <v>1</v>
      </c>
      <c r="AN2125">
        <v>0</v>
      </c>
      <c r="AO2125">
        <v>0</v>
      </c>
    </row>
    <row r="2126" spans="1:41" x14ac:dyDescent="0.25">
      <c r="A2126" t="s">
        <v>4618</v>
      </c>
      <c r="B2126" t="s">
        <v>610</v>
      </c>
      <c r="C2126" t="s">
        <v>1521</v>
      </c>
      <c r="D2126"/>
      <c r="E2126">
        <v>83</v>
      </c>
      <c r="F2126">
        <v>89</v>
      </c>
      <c r="G2126">
        <v>71</v>
      </c>
      <c r="H2126">
        <v>173</v>
      </c>
      <c r="I2126">
        <v>71</v>
      </c>
      <c r="J2126">
        <v>83</v>
      </c>
      <c r="K2126" t="s">
        <v>613</v>
      </c>
      <c r="L2126" t="s">
        <v>3446</v>
      </c>
      <c r="M2126" t="s">
        <v>483</v>
      </c>
      <c r="N2126">
        <v>12.86</v>
      </c>
      <c r="O2126">
        <v>7.58</v>
      </c>
      <c r="Q2126">
        <v>2</v>
      </c>
      <c r="R2126">
        <f t="shared" si="144"/>
        <v>13</v>
      </c>
      <c r="S2126">
        <f t="shared" si="145"/>
        <v>10</v>
      </c>
      <c r="T2126">
        <f t="shared" si="150"/>
        <v>23</v>
      </c>
      <c r="U2126" t="s">
        <v>1521</v>
      </c>
      <c r="V2126" t="s">
        <v>1468</v>
      </c>
      <c r="W2126" t="s">
        <v>429</v>
      </c>
      <c r="X2126" t="s">
        <v>1536</v>
      </c>
      <c r="Z2126" t="str" cm="1">
        <f t="array" ref="Z2126">IF(ISBLANK(AK2126),_xlfn.LET(
    _xlpm.nameBeforeSlash, IF(ISNUMBER(SEARCH("/", Y2126)), LEFT(Y2126, SEARCH("/", Y2126)-1), Y2126),
    _xlpm.matchRow, IFERROR(MATCH(_xlpm.nameBeforeSlash, AA:AA, 0), ""),
    _xlpm.difference, IF(_xlpm.matchRow="", "", ABS((R2126 + S2126)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),IF(ISBLANK(Y2126),"","Hidden"))</f>
        <v/>
      </c>
      <c r="AA2126" t="s">
        <v>5883</v>
      </c>
      <c r="AC2126" t="s">
        <v>6773</v>
      </c>
      <c r="AD2126" t="str">
        <f>_xlfn.XLOOKUP(AC2126,moves!A:A,moves!B:B)</f>
        <v>electric</v>
      </c>
      <c r="AE2126">
        <f>_xlfn.XLOOKUP(AC2126,moves!A:A,moves!D:D)</f>
        <v>5</v>
      </c>
      <c r="AF2126" t="str">
        <f>_xlfn.XLOOKUP(AC2126,moves!A:A,moves!E:E)</f>
        <v>If 2 or more status symbols are rolled: Deal 2 damage to a Pokémon in the target party that is not the target.</v>
      </c>
      <c r="AG2126">
        <v>0</v>
      </c>
      <c r="AH2126">
        <v>1</v>
      </c>
      <c r="AI2126">
        <f t="shared" si="151"/>
        <v>1</v>
      </c>
      <c r="AJ2126" t="s">
        <v>867</v>
      </c>
      <c r="AL2126">
        <v>0</v>
      </c>
      <c r="AM2126" cm="1">
        <f t="array" ref="AM2126">IF(AL2126=1,1,
   IF(ISTEXT(AK2126),1,
   IF(AO2126&gt;1,AM2125,
   IF(AI2126=1,
      IF(SUMPRODUCT((LEN($Y$2:$Y$4096)-LEN(SUBSTITUTE($Y$2:$Y$4096,AA2126,"")))/LEN(AA2126))&gt;0,2,1),
      IF(
         SUMPRODUCT((LEN($Y$2:$Y$4096)-LEN(SUBSTITUTE($Y$2:$Y$4096,AA2126,"")))/LEN(AA2126))
         - SUMPRODUCT((LEN($Y$2:$Y$4096)-LEN(SUBSTITUTE($Y$2:$Y$4096,"Alolan "&amp;AA2126,"")))/LEN("Alolan "&amp;AA2126))
         - SUMPRODUCT((LEN($Y$2:$Y$4096)-LEN(SUBSTITUTE($Y$2:$Y$4096,"Galarian "&amp;AA2126,"")))/LEN("Galarian "&amp;AA2126))
         - SUMPRODUCT((LEN($Y$2:$Y$4096)-LEN(SUBSTITUTE($Y$2:$Y$4096,"Hisuian "&amp;AA2126,"")))/LEN("Hisuian "&amp;AA2126))
         - SUMPRODUCT((LEN($Y$2:$Y$4096)-LEN(SUBSTITUTE($Y$2:$Y$4096,"Paldean "&amp;AA2126,"")))/LEN("Paldean "&amp;AA2126))
      &gt;0,2,1)
   ))))</f>
        <v>1</v>
      </c>
      <c r="AN2126">
        <v>0</v>
      </c>
      <c r="AO2126">
        <v>0</v>
      </c>
    </row>
    <row r="2127" spans="1:41" x14ac:dyDescent="0.25">
      <c r="A2127">
        <v>797</v>
      </c>
      <c r="B2127" t="s">
        <v>611</v>
      </c>
      <c r="C2127" t="s">
        <v>1514</v>
      </c>
      <c r="D2127" t="s">
        <v>1481</v>
      </c>
      <c r="E2127">
        <v>97</v>
      </c>
      <c r="F2127">
        <v>101</v>
      </c>
      <c r="G2127">
        <v>103</v>
      </c>
      <c r="H2127">
        <v>107</v>
      </c>
      <c r="I2127">
        <v>101</v>
      </c>
      <c r="J2127">
        <v>61</v>
      </c>
      <c r="K2127" t="s">
        <v>612</v>
      </c>
      <c r="L2127" t="s">
        <v>3446</v>
      </c>
      <c r="M2127" t="s">
        <v>483</v>
      </c>
      <c r="N2127">
        <v>8.8000000000000007</v>
      </c>
      <c r="O2127">
        <v>10</v>
      </c>
      <c r="Q2127">
        <v>4</v>
      </c>
      <c r="R2127">
        <f t="shared" si="144"/>
        <v>9</v>
      </c>
      <c r="S2127">
        <f t="shared" si="145"/>
        <v>14</v>
      </c>
      <c r="T2127">
        <f t="shared" si="150"/>
        <v>23</v>
      </c>
      <c r="U2127" t="s">
        <v>1514</v>
      </c>
      <c r="V2127" t="s">
        <v>1481</v>
      </c>
      <c r="W2127" t="s">
        <v>1468</v>
      </c>
      <c r="X2127" t="s">
        <v>1512</v>
      </c>
      <c r="Z2127" t="str" cm="1">
        <f t="array" ref="Z2127">IF(ISBLANK(AK2127),_xlfn.LET(
    _xlpm.nameBeforeSlash, IF(ISNUMBER(SEARCH("/", Y2127)), LEFT(Y2127, SEARCH("/", Y2127)-1), Y2127),
    _xlpm.matchRow, IFERROR(MATCH(_xlpm.nameBeforeSlash, AA:AA, 0), ""),
    _xlpm.difference, IF(_xlpm.matchRow="", "", ABS((R2127 + S2127)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),IF(ISBLANK(Y2127),"","Hidden"))</f>
        <v/>
      </c>
      <c r="AA2127" t="s">
        <v>611</v>
      </c>
      <c r="AC2127" t="s">
        <v>1366</v>
      </c>
      <c r="AD2127" t="str">
        <f>_xlfn.XLOOKUP(AC2127,moves!A:A,moves!B:B)</f>
        <v>steel</v>
      </c>
      <c r="AE2127">
        <f>_xlfn.XLOOKUP(AC2127,moves!A:A,moves!D:D)</f>
        <v>3</v>
      </c>
      <c r="AF2127" t="str">
        <f>_xlfn.XLOOKUP(AC2127,moves!A:A,moves!E:E)</f>
        <v>Each time this move is used: Increase attack strength by 2.</v>
      </c>
      <c r="AG2127">
        <v>0</v>
      </c>
      <c r="AH2127">
        <v>1</v>
      </c>
      <c r="AI2127">
        <f t="shared" si="151"/>
        <v>0</v>
      </c>
      <c r="AJ2127" t="s">
        <v>8452</v>
      </c>
      <c r="AL2127">
        <v>0</v>
      </c>
      <c r="AM2127" cm="1">
        <f t="array" ref="AM2127">IF(AL2127=1,1,
   IF(ISTEXT(AK2127),1,
   IF(AO2127&gt;1,AM2126,
   IF(AI2127=1,
      IF(SUMPRODUCT((LEN($Y$2:$Y$4096)-LEN(SUBSTITUTE($Y$2:$Y$4096,AA2127,"")))/LEN(AA2127))&gt;0,2,1),
      IF(
         SUMPRODUCT((LEN($Y$2:$Y$4096)-LEN(SUBSTITUTE($Y$2:$Y$4096,AA2127,"")))/LEN(AA2127))
         - SUMPRODUCT((LEN($Y$2:$Y$4096)-LEN(SUBSTITUTE($Y$2:$Y$4096,"Alolan "&amp;AA2127,"")))/LEN("Alolan "&amp;AA2127))
         - SUMPRODUCT((LEN($Y$2:$Y$4096)-LEN(SUBSTITUTE($Y$2:$Y$4096,"Galarian "&amp;AA2127,"")))/LEN("Galarian "&amp;AA2127))
         - SUMPRODUCT((LEN($Y$2:$Y$4096)-LEN(SUBSTITUTE($Y$2:$Y$4096,"Hisuian "&amp;AA2127,"")))/LEN("Hisuian "&amp;AA2127))
         - SUMPRODUCT((LEN($Y$2:$Y$4096)-LEN(SUBSTITUTE($Y$2:$Y$4096,"Paldean "&amp;AA2127,"")))/LEN("Paldean "&amp;AA2127))
      &gt;0,2,1)
   ))))</f>
        <v>1</v>
      </c>
      <c r="AN2127">
        <v>0</v>
      </c>
      <c r="AO2127">
        <v>0</v>
      </c>
    </row>
    <row r="2128" spans="1:41" x14ac:dyDescent="0.25">
      <c r="A2128" t="s">
        <v>4619</v>
      </c>
      <c r="B2128" t="s">
        <v>611</v>
      </c>
      <c r="C2128" t="s">
        <v>1514</v>
      </c>
      <c r="D2128" t="s">
        <v>1481</v>
      </c>
      <c r="E2128">
        <v>97</v>
      </c>
      <c r="F2128">
        <v>101</v>
      </c>
      <c r="G2128">
        <v>103</v>
      </c>
      <c r="H2128">
        <v>107</v>
      </c>
      <c r="I2128">
        <v>101</v>
      </c>
      <c r="J2128">
        <v>61</v>
      </c>
      <c r="K2128" t="s">
        <v>612</v>
      </c>
      <c r="L2128" t="s">
        <v>3446</v>
      </c>
      <c r="M2128" t="s">
        <v>483</v>
      </c>
      <c r="N2128">
        <v>8.8000000000000007</v>
      </c>
      <c r="O2128">
        <v>10</v>
      </c>
      <c r="Q2128">
        <v>4</v>
      </c>
      <c r="R2128">
        <f t="shared" si="144"/>
        <v>9</v>
      </c>
      <c r="S2128">
        <f t="shared" si="145"/>
        <v>14</v>
      </c>
      <c r="T2128">
        <f t="shared" si="150"/>
        <v>23</v>
      </c>
      <c r="U2128" t="s">
        <v>1514</v>
      </c>
      <c r="V2128" t="s">
        <v>1481</v>
      </c>
      <c r="W2128" t="s">
        <v>1468</v>
      </c>
      <c r="X2128" t="s">
        <v>1512</v>
      </c>
      <c r="Z2128" t="str" cm="1">
        <f t="array" ref="Z2128">IF(ISBLANK(AK2128),_xlfn.LET(
    _xlpm.nameBeforeSlash, IF(ISNUMBER(SEARCH("/", Y2128)), LEFT(Y2128, SEARCH("/", Y2128)-1), Y2128),
    _xlpm.matchRow, IFERROR(MATCH(_xlpm.nameBeforeSlash, AA:AA, 0), ""),
    _xlpm.difference, IF(_xlpm.matchRow="", "", ABS((R2128 + S2128)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),IF(ISBLANK(Y2128),"","Hidden"))</f>
        <v/>
      </c>
      <c r="AA2128" t="s">
        <v>5884</v>
      </c>
      <c r="AC2128" t="s">
        <v>6774</v>
      </c>
      <c r="AD2128" t="str">
        <f>_xlfn.XLOOKUP(AC2128,moves!A:A,moves!B:B)</f>
        <v>steel</v>
      </c>
      <c r="AE2128">
        <f>_xlfn.XLOOKUP(AC2128,moves!A:A,moves!D:D)</f>
        <v>6</v>
      </c>
      <c r="AF2128" t="str">
        <f>_xlfn.XLOOKUP(AC2128,moves!A:A,moves!E:E)</f>
        <v>Status symbols deal +2 damage. For each status symbol rolled: The user takes 3 damage.</v>
      </c>
      <c r="AG2128">
        <v>0</v>
      </c>
      <c r="AH2128">
        <v>1</v>
      </c>
      <c r="AI2128">
        <f t="shared" si="151"/>
        <v>1</v>
      </c>
      <c r="AJ2128" t="s">
        <v>8452</v>
      </c>
      <c r="AL2128">
        <v>0</v>
      </c>
      <c r="AM2128" cm="1">
        <f t="array" ref="AM2128">IF(AL2128=1,1,
   IF(ISTEXT(AK2128),1,
   IF(AO2128&gt;1,AM2127,
   IF(AI2128=1,
      IF(SUMPRODUCT((LEN($Y$2:$Y$4096)-LEN(SUBSTITUTE($Y$2:$Y$4096,AA2128,"")))/LEN(AA2128))&gt;0,2,1),
      IF(
         SUMPRODUCT((LEN($Y$2:$Y$4096)-LEN(SUBSTITUTE($Y$2:$Y$4096,AA2128,"")))/LEN(AA2128))
         - SUMPRODUCT((LEN($Y$2:$Y$4096)-LEN(SUBSTITUTE($Y$2:$Y$4096,"Alolan "&amp;AA2128,"")))/LEN("Alolan "&amp;AA2128))
         - SUMPRODUCT((LEN($Y$2:$Y$4096)-LEN(SUBSTITUTE($Y$2:$Y$4096,"Galarian "&amp;AA2128,"")))/LEN("Galarian "&amp;AA2128))
         - SUMPRODUCT((LEN($Y$2:$Y$4096)-LEN(SUBSTITUTE($Y$2:$Y$4096,"Hisuian "&amp;AA2128,"")))/LEN("Hisuian "&amp;AA2128))
         - SUMPRODUCT((LEN($Y$2:$Y$4096)-LEN(SUBSTITUTE($Y$2:$Y$4096,"Paldean "&amp;AA2128,"")))/LEN("Paldean "&amp;AA2128))
      &gt;0,2,1)
   ))))</f>
        <v>1</v>
      </c>
      <c r="AN2128">
        <v>0</v>
      </c>
      <c r="AO2128">
        <v>0</v>
      </c>
    </row>
    <row r="2129" spans="1:41" x14ac:dyDescent="0.25">
      <c r="A2129">
        <v>797</v>
      </c>
      <c r="B2129" t="s">
        <v>611</v>
      </c>
      <c r="C2129" t="s">
        <v>1514</v>
      </c>
      <c r="D2129" t="s">
        <v>1481</v>
      </c>
      <c r="E2129">
        <v>97</v>
      </c>
      <c r="F2129">
        <v>101</v>
      </c>
      <c r="G2129">
        <v>103</v>
      </c>
      <c r="H2129">
        <v>107</v>
      </c>
      <c r="I2129">
        <v>101</v>
      </c>
      <c r="J2129">
        <v>61</v>
      </c>
      <c r="K2129" t="s">
        <v>612</v>
      </c>
      <c r="L2129" t="s">
        <v>3446</v>
      </c>
      <c r="M2129" t="s">
        <v>483</v>
      </c>
      <c r="N2129">
        <v>8.8000000000000007</v>
      </c>
      <c r="O2129">
        <v>10</v>
      </c>
      <c r="Q2129">
        <v>4</v>
      </c>
      <c r="R2129">
        <f t="shared" si="144"/>
        <v>9</v>
      </c>
      <c r="S2129">
        <f t="shared" si="145"/>
        <v>14</v>
      </c>
      <c r="T2129">
        <f t="shared" si="140"/>
        <v>23</v>
      </c>
      <c r="U2129" t="s">
        <v>1514</v>
      </c>
      <c r="V2129" t="s">
        <v>1481</v>
      </c>
      <c r="W2129" t="s">
        <v>1468</v>
      </c>
      <c r="X2129" t="s">
        <v>1512</v>
      </c>
      <c r="Z2129" t="str" cm="1">
        <f t="array" ref="Z2129">IF(ISBLANK(AK2129),_xlfn.LET(
    _xlpm.nameBeforeSlash, IF(ISNUMBER(SEARCH("/", Y2129)), LEFT(Y2129, SEARCH("/", Y2129)-1), Y2129),
    _xlpm.matchRow, IFERROR(MATCH(_xlpm.nameBeforeSlash, AA:AA, 0), ""),
    _xlpm.difference, IF(_xlpm.matchRow="", "", ABS((R2129 + S2129)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),IF(ISBLANK(Y2129),"","Hidden"))</f>
        <v/>
      </c>
      <c r="AA2129" t="s">
        <v>611</v>
      </c>
      <c r="AC2129" t="s">
        <v>1366</v>
      </c>
      <c r="AD2129" t="str">
        <f>_xlfn.XLOOKUP(AC2129,moves!A:A,moves!B:B)</f>
        <v>steel</v>
      </c>
      <c r="AE2129">
        <f>_xlfn.XLOOKUP(AC2129,moves!A:A,moves!D:D)</f>
        <v>3</v>
      </c>
      <c r="AF2129" t="str">
        <f>_xlfn.XLOOKUP(AC2129,moves!A:A,moves!E:E)</f>
        <v>Each time this move is used: Increase attack strength by 2.</v>
      </c>
      <c r="AG2129">
        <v>0</v>
      </c>
      <c r="AH2129">
        <v>1</v>
      </c>
      <c r="AI2129">
        <f t="shared" si="141"/>
        <v>0</v>
      </c>
      <c r="AJ2129" t="s">
        <v>867</v>
      </c>
      <c r="AL2129">
        <v>0</v>
      </c>
      <c r="AM2129" cm="1">
        <f t="array" ref="AM2129">IF(AL2129=1,1,
   IF(ISTEXT(AK2129),1,
   IF(AO2129&gt;1,AM2128,
   IF(AI2129=1,
      IF(SUMPRODUCT((LEN($Y$2:$Y$4096)-LEN(SUBSTITUTE($Y$2:$Y$4096,AA2129,"")))/LEN(AA2129))&gt;0,2,1),
      IF(
         SUMPRODUCT((LEN($Y$2:$Y$4096)-LEN(SUBSTITUTE($Y$2:$Y$4096,AA2129,"")))/LEN(AA2129))
         - SUMPRODUCT((LEN($Y$2:$Y$4096)-LEN(SUBSTITUTE($Y$2:$Y$4096,"Alolan "&amp;AA2129,"")))/LEN("Alolan "&amp;AA2129))
         - SUMPRODUCT((LEN($Y$2:$Y$4096)-LEN(SUBSTITUTE($Y$2:$Y$4096,"Galarian "&amp;AA2129,"")))/LEN("Galarian "&amp;AA2129))
         - SUMPRODUCT((LEN($Y$2:$Y$4096)-LEN(SUBSTITUTE($Y$2:$Y$4096,"Hisuian "&amp;AA2129,"")))/LEN("Hisuian "&amp;AA2129))
         - SUMPRODUCT((LEN($Y$2:$Y$4096)-LEN(SUBSTITUTE($Y$2:$Y$4096,"Paldean "&amp;AA2129,"")))/LEN("Paldean "&amp;AA2129))
      &gt;0,2,1)
   ))))</f>
        <v>1</v>
      </c>
      <c r="AN2129">
        <v>0</v>
      </c>
      <c r="AO2129">
        <v>0</v>
      </c>
    </row>
    <row r="2130" spans="1:41" x14ac:dyDescent="0.25">
      <c r="A2130" t="s">
        <v>4619</v>
      </c>
      <c r="B2130" t="s">
        <v>611</v>
      </c>
      <c r="C2130" t="s">
        <v>1514</v>
      </c>
      <c r="D2130" t="s">
        <v>1481</v>
      </c>
      <c r="E2130">
        <v>97</v>
      </c>
      <c r="F2130">
        <v>101</v>
      </c>
      <c r="G2130">
        <v>103</v>
      </c>
      <c r="H2130">
        <v>107</v>
      </c>
      <c r="I2130">
        <v>101</v>
      </c>
      <c r="J2130">
        <v>61</v>
      </c>
      <c r="K2130" t="s">
        <v>612</v>
      </c>
      <c r="L2130" t="s">
        <v>3446</v>
      </c>
      <c r="M2130" t="s">
        <v>483</v>
      </c>
      <c r="N2130">
        <v>8.8000000000000007</v>
      </c>
      <c r="O2130">
        <v>10</v>
      </c>
      <c r="Q2130">
        <v>4</v>
      </c>
      <c r="R2130">
        <f t="shared" si="144"/>
        <v>9</v>
      </c>
      <c r="S2130">
        <f t="shared" si="145"/>
        <v>14</v>
      </c>
      <c r="T2130">
        <f t="shared" si="140"/>
        <v>23</v>
      </c>
      <c r="U2130" t="s">
        <v>1514</v>
      </c>
      <c r="V2130" t="s">
        <v>1481</v>
      </c>
      <c r="W2130" t="s">
        <v>1468</v>
      </c>
      <c r="X2130" t="s">
        <v>1512</v>
      </c>
      <c r="Z2130" t="str" cm="1">
        <f t="array" ref="Z2130">IF(ISBLANK(AK2130),_xlfn.LET(
    _xlpm.nameBeforeSlash, IF(ISNUMBER(SEARCH("/", Y2130)), LEFT(Y2130, SEARCH("/", Y2130)-1), Y2130),
    _xlpm.matchRow, IFERROR(MATCH(_xlpm.nameBeforeSlash, AA:AA, 0), ""),
    _xlpm.difference, IF(_xlpm.matchRow="", "", ABS((R2130 + S2130)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),IF(ISBLANK(Y2130),"","Hidden"))</f>
        <v/>
      </c>
      <c r="AA2130" t="s">
        <v>5884</v>
      </c>
      <c r="AC2130" t="s">
        <v>6774</v>
      </c>
      <c r="AD2130" t="str">
        <f>_xlfn.XLOOKUP(AC2130,moves!A:A,moves!B:B)</f>
        <v>steel</v>
      </c>
      <c r="AE2130">
        <f>_xlfn.XLOOKUP(AC2130,moves!A:A,moves!D:D)</f>
        <v>6</v>
      </c>
      <c r="AF2130" t="str">
        <f>_xlfn.XLOOKUP(AC2130,moves!A:A,moves!E:E)</f>
        <v>Status symbols deal +2 damage. For each status symbol rolled: The user takes 3 damage.</v>
      </c>
      <c r="AG2130">
        <v>0</v>
      </c>
      <c r="AH2130">
        <v>1</v>
      </c>
      <c r="AI2130">
        <f t="shared" si="141"/>
        <v>1</v>
      </c>
      <c r="AJ2130" t="s">
        <v>867</v>
      </c>
      <c r="AL2130">
        <v>0</v>
      </c>
      <c r="AM2130" cm="1">
        <f t="array" ref="AM2130">IF(AL2130=1,1,
   IF(ISTEXT(AK2130),1,
   IF(AO2130&gt;1,AM2129,
   IF(AI2130=1,
      IF(SUMPRODUCT((LEN($Y$2:$Y$4096)-LEN(SUBSTITUTE($Y$2:$Y$4096,AA2130,"")))/LEN(AA2130))&gt;0,2,1),
      IF(
         SUMPRODUCT((LEN($Y$2:$Y$4096)-LEN(SUBSTITUTE($Y$2:$Y$4096,AA2130,"")))/LEN(AA2130))
         - SUMPRODUCT((LEN($Y$2:$Y$4096)-LEN(SUBSTITUTE($Y$2:$Y$4096,"Alolan "&amp;AA2130,"")))/LEN("Alolan "&amp;AA2130))
         - SUMPRODUCT((LEN($Y$2:$Y$4096)-LEN(SUBSTITUTE($Y$2:$Y$4096,"Galarian "&amp;AA2130,"")))/LEN("Galarian "&amp;AA2130))
         - SUMPRODUCT((LEN($Y$2:$Y$4096)-LEN(SUBSTITUTE($Y$2:$Y$4096,"Hisuian "&amp;AA2130,"")))/LEN("Hisuian "&amp;AA2130))
         - SUMPRODUCT((LEN($Y$2:$Y$4096)-LEN(SUBSTITUTE($Y$2:$Y$4096,"Paldean "&amp;AA2130,"")))/LEN("Paldean "&amp;AA2130))
      &gt;0,2,1)
   ))))</f>
        <v>1</v>
      </c>
      <c r="AN2130">
        <v>0</v>
      </c>
      <c r="AO2130">
        <v>0</v>
      </c>
    </row>
    <row r="2131" spans="1:41" x14ac:dyDescent="0.25">
      <c r="A2131">
        <v>798</v>
      </c>
      <c r="B2131" t="s">
        <v>616</v>
      </c>
      <c r="C2131" t="s">
        <v>1468</v>
      </c>
      <c r="D2131" t="s">
        <v>1514</v>
      </c>
      <c r="E2131">
        <v>59</v>
      </c>
      <c r="F2131">
        <v>181</v>
      </c>
      <c r="G2131">
        <v>131</v>
      </c>
      <c r="H2131">
        <v>59</v>
      </c>
      <c r="I2131">
        <v>31</v>
      </c>
      <c r="J2131">
        <v>109</v>
      </c>
      <c r="K2131" t="s">
        <v>617</v>
      </c>
      <c r="L2131" t="s">
        <v>3446</v>
      </c>
      <c r="M2131" t="s">
        <v>483</v>
      </c>
      <c r="N2131">
        <v>14</v>
      </c>
      <c r="O2131">
        <v>7.2200000000000006</v>
      </c>
      <c r="Q2131">
        <v>2</v>
      </c>
      <c r="R2131">
        <f t="shared" si="144"/>
        <v>14</v>
      </c>
      <c r="S2131">
        <f t="shared" si="145"/>
        <v>9</v>
      </c>
      <c r="T2131">
        <f t="shared" si="140"/>
        <v>23</v>
      </c>
      <c r="U2131" t="s">
        <v>1468</v>
      </c>
      <c r="V2131" t="s">
        <v>1514</v>
      </c>
      <c r="W2131" t="s">
        <v>1492</v>
      </c>
      <c r="X2131" t="s">
        <v>1481</v>
      </c>
      <c r="Z2131" t="str" cm="1">
        <f t="array" ref="Z2131">IF(ISBLANK(AK2131),_xlfn.LET(
    _xlpm.nameBeforeSlash, IF(ISNUMBER(SEARCH("/", Y2131)), LEFT(Y2131, SEARCH("/", Y2131)-1), Y2131),
    _xlpm.matchRow, IFERROR(MATCH(_xlpm.nameBeforeSlash, AA:AA, 0), ""),
    _xlpm.difference, IF(_xlpm.matchRow="", "", ABS((R2131 + S2131)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),IF(ISBLANK(Y2131),"","Hidden"))</f>
        <v/>
      </c>
      <c r="AA2131" t="s">
        <v>616</v>
      </c>
      <c r="AC2131" t="s">
        <v>1130</v>
      </c>
      <c r="AD2131" t="str">
        <f>_xlfn.XLOOKUP(AC2131,moves!A:A,moves!B:B)</f>
        <v>grass</v>
      </c>
      <c r="AE2131">
        <f>_xlfn.XLOOKUP(AC2131,moves!A:A,moves!D:D)</f>
        <v>5</v>
      </c>
      <c r="AF2131" t="str">
        <f>_xlfn.XLOOKUP(AC2131,moves!A:A,moves!E:E)</f>
        <v>If the target faints from this attack: Any remaining damage is applied to the next Pokémon that switches in.</v>
      </c>
      <c r="AG2131">
        <v>0</v>
      </c>
      <c r="AH2131">
        <v>1</v>
      </c>
      <c r="AI2131">
        <f t="shared" si="141"/>
        <v>0</v>
      </c>
      <c r="AJ2131" t="s">
        <v>8452</v>
      </c>
      <c r="AL2131">
        <v>0</v>
      </c>
      <c r="AM2131" cm="1">
        <f t="array" ref="AM2131">IF(AL2131=1,1,
   IF(ISTEXT(AK2131),1,
   IF(AO2131&gt;1,AM2130,
   IF(AI2131=1,
      IF(SUMPRODUCT((LEN($Y$2:$Y$4096)-LEN(SUBSTITUTE($Y$2:$Y$4096,AA2131,"")))/LEN(AA2131))&gt;0,2,1),
      IF(
         SUMPRODUCT((LEN($Y$2:$Y$4096)-LEN(SUBSTITUTE($Y$2:$Y$4096,AA2131,"")))/LEN(AA2131))
         - SUMPRODUCT((LEN($Y$2:$Y$4096)-LEN(SUBSTITUTE($Y$2:$Y$4096,"Alolan "&amp;AA2131,"")))/LEN("Alolan "&amp;AA2131))
         - SUMPRODUCT((LEN($Y$2:$Y$4096)-LEN(SUBSTITUTE($Y$2:$Y$4096,"Galarian "&amp;AA2131,"")))/LEN("Galarian "&amp;AA2131))
         - SUMPRODUCT((LEN($Y$2:$Y$4096)-LEN(SUBSTITUTE($Y$2:$Y$4096,"Hisuian "&amp;AA2131,"")))/LEN("Hisuian "&amp;AA2131))
         - SUMPRODUCT((LEN($Y$2:$Y$4096)-LEN(SUBSTITUTE($Y$2:$Y$4096,"Paldean "&amp;AA2131,"")))/LEN("Paldean "&amp;AA2131))
      &gt;0,2,1)
   ))))</f>
        <v>1</v>
      </c>
      <c r="AN2131">
        <v>0</v>
      </c>
      <c r="AO2131">
        <v>0</v>
      </c>
    </row>
    <row r="2132" spans="1:41" x14ac:dyDescent="0.25">
      <c r="A2132" t="s">
        <v>4620</v>
      </c>
      <c r="B2132" t="s">
        <v>616</v>
      </c>
      <c r="C2132" t="s">
        <v>1468</v>
      </c>
      <c r="D2132" t="s">
        <v>1514</v>
      </c>
      <c r="E2132">
        <v>59</v>
      </c>
      <c r="F2132">
        <v>181</v>
      </c>
      <c r="G2132">
        <v>131</v>
      </c>
      <c r="H2132">
        <v>59</v>
      </c>
      <c r="I2132">
        <v>31</v>
      </c>
      <c r="J2132">
        <v>109</v>
      </c>
      <c r="K2132" t="s">
        <v>617</v>
      </c>
      <c r="L2132" t="s">
        <v>3446</v>
      </c>
      <c r="M2132" t="s">
        <v>483</v>
      </c>
      <c r="N2132">
        <v>14</v>
      </c>
      <c r="O2132">
        <v>7.2200000000000006</v>
      </c>
      <c r="Q2132">
        <v>2</v>
      </c>
      <c r="R2132">
        <f t="shared" si="144"/>
        <v>14</v>
      </c>
      <c r="S2132">
        <f t="shared" si="145"/>
        <v>9</v>
      </c>
      <c r="T2132">
        <f t="shared" si="140"/>
        <v>23</v>
      </c>
      <c r="U2132" t="s">
        <v>1468</v>
      </c>
      <c r="V2132" t="s">
        <v>1514</v>
      </c>
      <c r="W2132" t="s">
        <v>1492</v>
      </c>
      <c r="X2132" t="s">
        <v>1481</v>
      </c>
      <c r="Z2132" t="str" cm="1">
        <f t="array" ref="Z2132">IF(ISBLANK(AK2132),_xlfn.LET(
    _xlpm.nameBeforeSlash, IF(ISNUMBER(SEARCH("/", Y2132)), LEFT(Y2132, SEARCH("/", Y2132)-1), Y2132),
    _xlpm.matchRow, IFERROR(MATCH(_xlpm.nameBeforeSlash, AA:AA, 0), ""),
    _xlpm.difference, IF(_xlpm.matchRow="", "", ABS((R2132 + S2132)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),IF(ISBLANK(Y2132),"","Hidden"))</f>
        <v/>
      </c>
      <c r="AA2132" t="s">
        <v>5885</v>
      </c>
      <c r="AC2132" t="s">
        <v>6776</v>
      </c>
      <c r="AD2132" t="str">
        <f>_xlfn.XLOOKUP(AC2132,moves!A:A,moves!B:B)</f>
        <v>flying</v>
      </c>
      <c r="AE2132">
        <f>_xlfn.XLOOKUP(AC2132,moves!A:A,moves!D:D)</f>
        <v>5</v>
      </c>
      <c r="AF2132" t="str">
        <f>_xlfn.XLOOKUP(AC2132,moves!A:A,moves!E:E)</f>
        <v>If the target faints from this attack: Any remaining damage is applied to the next Pokémon that switches in.</v>
      </c>
      <c r="AG2132">
        <v>0</v>
      </c>
      <c r="AH2132">
        <v>1</v>
      </c>
      <c r="AI2132">
        <f t="shared" si="141"/>
        <v>1</v>
      </c>
      <c r="AJ2132" t="s">
        <v>8452</v>
      </c>
      <c r="AL2132">
        <v>0</v>
      </c>
      <c r="AM2132" cm="1">
        <f t="array" ref="AM2132">IF(AL2132=1,1,
   IF(ISTEXT(AK2132),1,
   IF(AO2132&gt;1,AM2131,
   IF(AI2132=1,
      IF(SUMPRODUCT((LEN($Y$2:$Y$4096)-LEN(SUBSTITUTE($Y$2:$Y$4096,AA2132,"")))/LEN(AA2132))&gt;0,2,1),
      IF(
         SUMPRODUCT((LEN($Y$2:$Y$4096)-LEN(SUBSTITUTE($Y$2:$Y$4096,AA2132,"")))/LEN(AA2132))
         - SUMPRODUCT((LEN($Y$2:$Y$4096)-LEN(SUBSTITUTE($Y$2:$Y$4096,"Alolan "&amp;AA2132,"")))/LEN("Alolan "&amp;AA2132))
         - SUMPRODUCT((LEN($Y$2:$Y$4096)-LEN(SUBSTITUTE($Y$2:$Y$4096,"Galarian "&amp;AA2132,"")))/LEN("Galarian "&amp;AA2132))
         - SUMPRODUCT((LEN($Y$2:$Y$4096)-LEN(SUBSTITUTE($Y$2:$Y$4096,"Hisuian "&amp;AA2132,"")))/LEN("Hisuian "&amp;AA2132))
         - SUMPRODUCT((LEN($Y$2:$Y$4096)-LEN(SUBSTITUTE($Y$2:$Y$4096,"Paldean "&amp;AA2132,"")))/LEN("Paldean "&amp;AA2132))
      &gt;0,2,1)
   ))))</f>
        <v>1</v>
      </c>
      <c r="AN2132">
        <v>0</v>
      </c>
      <c r="AO2132">
        <v>0</v>
      </c>
    </row>
    <row r="2133" spans="1:41" x14ac:dyDescent="0.25">
      <c r="A2133">
        <v>798</v>
      </c>
      <c r="B2133" t="s">
        <v>616</v>
      </c>
      <c r="C2133" t="s">
        <v>1468</v>
      </c>
      <c r="D2133" t="s">
        <v>1514</v>
      </c>
      <c r="E2133">
        <v>59</v>
      </c>
      <c r="F2133">
        <v>181</v>
      </c>
      <c r="G2133">
        <v>131</v>
      </c>
      <c r="H2133">
        <v>59</v>
      </c>
      <c r="I2133">
        <v>31</v>
      </c>
      <c r="J2133">
        <v>109</v>
      </c>
      <c r="K2133" t="s">
        <v>617</v>
      </c>
      <c r="L2133" t="s">
        <v>3446</v>
      </c>
      <c r="M2133" t="s">
        <v>483</v>
      </c>
      <c r="N2133">
        <v>14</v>
      </c>
      <c r="O2133">
        <v>7.2200000000000006</v>
      </c>
      <c r="Q2133">
        <v>2</v>
      </c>
      <c r="R2133">
        <f t="shared" si="144"/>
        <v>14</v>
      </c>
      <c r="S2133">
        <f t="shared" si="145"/>
        <v>9</v>
      </c>
      <c r="T2133">
        <f t="shared" ref="T2133:T2134" si="152">SUM(S2133,R2133)</f>
        <v>23</v>
      </c>
      <c r="U2133" t="s">
        <v>1468</v>
      </c>
      <c r="V2133" t="s">
        <v>1514</v>
      </c>
      <c r="W2133" t="s">
        <v>1492</v>
      </c>
      <c r="X2133" t="s">
        <v>1481</v>
      </c>
      <c r="Z2133" t="str" cm="1">
        <f t="array" ref="Z2133">IF(ISBLANK(AK2133),_xlfn.LET(
    _xlpm.nameBeforeSlash, IF(ISNUMBER(SEARCH("/", Y2133)), LEFT(Y2133, SEARCH("/", Y2133)-1), Y2133),
    _xlpm.matchRow, IFERROR(MATCH(_xlpm.nameBeforeSlash, AA:AA, 0), ""),
    _xlpm.difference, IF(_xlpm.matchRow="", "", ABS((R2133 + S2133)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),IF(ISBLANK(Y2133),"","Hidden"))</f>
        <v/>
      </c>
      <c r="AA2133" t="s">
        <v>616</v>
      </c>
      <c r="AC2133" t="s">
        <v>1130</v>
      </c>
      <c r="AD2133" t="str">
        <f>_xlfn.XLOOKUP(AC2133,moves!A:A,moves!B:B)</f>
        <v>grass</v>
      </c>
      <c r="AE2133">
        <f>_xlfn.XLOOKUP(AC2133,moves!A:A,moves!D:D)</f>
        <v>5</v>
      </c>
      <c r="AF2133" t="str">
        <f>_xlfn.XLOOKUP(AC2133,moves!A:A,moves!E:E)</f>
        <v>If the target faints from this attack: Any remaining damage is applied to the next Pokémon that switches in.</v>
      </c>
      <c r="AG2133">
        <v>0</v>
      </c>
      <c r="AH2133">
        <v>1</v>
      </c>
      <c r="AI2133">
        <f t="shared" ref="AI2133:AI2134" si="153">IF(ISNUMBER(SEARCH("Shiny ", AA2133)), 1, 0)</f>
        <v>0</v>
      </c>
      <c r="AJ2133" t="s">
        <v>867</v>
      </c>
      <c r="AL2133">
        <v>0</v>
      </c>
      <c r="AM2133" cm="1">
        <f t="array" ref="AM2133">IF(AL2133=1,1,
   IF(ISTEXT(AK2133),1,
   IF(AO2133&gt;1,AM2132,
   IF(AI2133=1,
      IF(SUMPRODUCT((LEN($Y$2:$Y$4096)-LEN(SUBSTITUTE($Y$2:$Y$4096,AA2133,"")))/LEN(AA2133))&gt;0,2,1),
      IF(
         SUMPRODUCT((LEN($Y$2:$Y$4096)-LEN(SUBSTITUTE($Y$2:$Y$4096,AA2133,"")))/LEN(AA2133))
         - SUMPRODUCT((LEN($Y$2:$Y$4096)-LEN(SUBSTITUTE($Y$2:$Y$4096,"Alolan "&amp;AA2133,"")))/LEN("Alolan "&amp;AA2133))
         - SUMPRODUCT((LEN($Y$2:$Y$4096)-LEN(SUBSTITUTE($Y$2:$Y$4096,"Galarian "&amp;AA2133,"")))/LEN("Galarian "&amp;AA2133))
         - SUMPRODUCT((LEN($Y$2:$Y$4096)-LEN(SUBSTITUTE($Y$2:$Y$4096,"Hisuian "&amp;AA2133,"")))/LEN("Hisuian "&amp;AA2133))
         - SUMPRODUCT((LEN($Y$2:$Y$4096)-LEN(SUBSTITUTE($Y$2:$Y$4096,"Paldean "&amp;AA2133,"")))/LEN("Paldean "&amp;AA2133))
      &gt;0,2,1)
   ))))</f>
        <v>1</v>
      </c>
      <c r="AN2133">
        <v>0</v>
      </c>
      <c r="AO2133">
        <v>0</v>
      </c>
    </row>
    <row r="2134" spans="1:41" x14ac:dyDescent="0.25">
      <c r="A2134" t="s">
        <v>4620</v>
      </c>
      <c r="B2134" t="s">
        <v>616</v>
      </c>
      <c r="C2134" t="s">
        <v>1468</v>
      </c>
      <c r="D2134" t="s">
        <v>1514</v>
      </c>
      <c r="E2134">
        <v>59</v>
      </c>
      <c r="F2134">
        <v>181</v>
      </c>
      <c r="G2134">
        <v>131</v>
      </c>
      <c r="H2134">
        <v>59</v>
      </c>
      <c r="I2134">
        <v>31</v>
      </c>
      <c r="J2134">
        <v>109</v>
      </c>
      <c r="K2134" t="s">
        <v>617</v>
      </c>
      <c r="L2134" t="s">
        <v>3446</v>
      </c>
      <c r="M2134" t="s">
        <v>483</v>
      </c>
      <c r="N2134">
        <v>14</v>
      </c>
      <c r="O2134">
        <v>7.2200000000000006</v>
      </c>
      <c r="Q2134">
        <v>2</v>
      </c>
      <c r="R2134">
        <f t="shared" si="144"/>
        <v>14</v>
      </c>
      <c r="S2134">
        <f t="shared" si="145"/>
        <v>9</v>
      </c>
      <c r="T2134">
        <f t="shared" si="152"/>
        <v>23</v>
      </c>
      <c r="U2134" t="s">
        <v>1468</v>
      </c>
      <c r="V2134" t="s">
        <v>1514</v>
      </c>
      <c r="W2134" t="s">
        <v>1492</v>
      </c>
      <c r="X2134" t="s">
        <v>1481</v>
      </c>
      <c r="Z2134" t="str" cm="1">
        <f t="array" ref="Z2134">IF(ISBLANK(AK2134),_xlfn.LET(
    _xlpm.nameBeforeSlash, IF(ISNUMBER(SEARCH("/", Y2134)), LEFT(Y2134, SEARCH("/", Y2134)-1), Y2134),
    _xlpm.matchRow, IFERROR(MATCH(_xlpm.nameBeforeSlash, AA:AA, 0), ""),
    _xlpm.difference, IF(_xlpm.matchRow="", "", ABS((R2134 + S2134)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),IF(ISBLANK(Y2134),"","Hidden"))</f>
        <v/>
      </c>
      <c r="AA2134" t="s">
        <v>5885</v>
      </c>
      <c r="AC2134" t="s">
        <v>6776</v>
      </c>
      <c r="AD2134" t="str">
        <f>_xlfn.XLOOKUP(AC2134,moves!A:A,moves!B:B)</f>
        <v>flying</v>
      </c>
      <c r="AE2134">
        <f>_xlfn.XLOOKUP(AC2134,moves!A:A,moves!D:D)</f>
        <v>5</v>
      </c>
      <c r="AF2134" t="str">
        <f>_xlfn.XLOOKUP(AC2134,moves!A:A,moves!E:E)</f>
        <v>If the target faints from this attack: Any remaining damage is applied to the next Pokémon that switches in.</v>
      </c>
      <c r="AG2134">
        <v>0</v>
      </c>
      <c r="AH2134">
        <v>1</v>
      </c>
      <c r="AI2134">
        <f t="shared" si="153"/>
        <v>1</v>
      </c>
      <c r="AJ2134" t="s">
        <v>867</v>
      </c>
      <c r="AL2134">
        <v>0</v>
      </c>
      <c r="AM2134" cm="1">
        <f t="array" ref="AM2134">IF(AL2134=1,1,
   IF(ISTEXT(AK2134),1,
   IF(AO2134&gt;1,AM2133,
   IF(AI2134=1,
      IF(SUMPRODUCT((LEN($Y$2:$Y$4096)-LEN(SUBSTITUTE($Y$2:$Y$4096,AA2134,"")))/LEN(AA2134))&gt;0,2,1),
      IF(
         SUMPRODUCT((LEN($Y$2:$Y$4096)-LEN(SUBSTITUTE($Y$2:$Y$4096,AA2134,"")))/LEN(AA2134))
         - SUMPRODUCT((LEN($Y$2:$Y$4096)-LEN(SUBSTITUTE($Y$2:$Y$4096,"Alolan "&amp;AA2134,"")))/LEN("Alolan "&amp;AA2134))
         - SUMPRODUCT((LEN($Y$2:$Y$4096)-LEN(SUBSTITUTE($Y$2:$Y$4096,"Galarian "&amp;AA2134,"")))/LEN("Galarian "&amp;AA2134))
         - SUMPRODUCT((LEN($Y$2:$Y$4096)-LEN(SUBSTITUTE($Y$2:$Y$4096,"Hisuian "&amp;AA2134,"")))/LEN("Hisuian "&amp;AA2134))
         - SUMPRODUCT((LEN($Y$2:$Y$4096)-LEN(SUBSTITUTE($Y$2:$Y$4096,"Paldean "&amp;AA2134,"")))/LEN("Paldean "&amp;AA2134))
      &gt;0,2,1)
   ))))</f>
        <v>1</v>
      </c>
      <c r="AN2134">
        <v>0</v>
      </c>
      <c r="AO2134">
        <v>0</v>
      </c>
    </row>
    <row r="2135" spans="1:41" x14ac:dyDescent="0.25">
      <c r="A2135">
        <v>799</v>
      </c>
      <c r="B2135" t="s">
        <v>619</v>
      </c>
      <c r="C2135" t="s">
        <v>1471</v>
      </c>
      <c r="D2135" t="s">
        <v>1482</v>
      </c>
      <c r="E2135">
        <v>223</v>
      </c>
      <c r="F2135">
        <v>101</v>
      </c>
      <c r="G2135">
        <v>53</v>
      </c>
      <c r="H2135">
        <v>97</v>
      </c>
      <c r="I2135">
        <v>53</v>
      </c>
      <c r="J2135">
        <v>43</v>
      </c>
      <c r="K2135" t="s">
        <v>618</v>
      </c>
      <c r="L2135" t="s">
        <v>3446</v>
      </c>
      <c r="M2135" t="s">
        <v>483</v>
      </c>
      <c r="N2135">
        <v>7.74</v>
      </c>
      <c r="O2135">
        <v>12.1</v>
      </c>
      <c r="Q2135">
        <v>3</v>
      </c>
      <c r="R2135">
        <f t="shared" si="144"/>
        <v>8</v>
      </c>
      <c r="S2135">
        <f t="shared" si="145"/>
        <v>15</v>
      </c>
      <c r="T2135">
        <f t="shared" si="140"/>
        <v>23</v>
      </c>
      <c r="U2135" t="s">
        <v>1471</v>
      </c>
      <c r="V2135" t="s">
        <v>1482</v>
      </c>
      <c r="W2135" t="s">
        <v>1492</v>
      </c>
      <c r="X2135" t="s">
        <v>1469</v>
      </c>
      <c r="Z2135" t="str" cm="1">
        <f t="array" ref="Z2135">IF(ISBLANK(AK2135),_xlfn.LET(
    _xlpm.nameBeforeSlash, IF(ISNUMBER(SEARCH("/", Y2135)), LEFT(Y2135, SEARCH("/", Y2135)-1), Y2135),
    _xlpm.matchRow, IFERROR(MATCH(_xlpm.nameBeforeSlash, AA:AA, 0), ""),
    _xlpm.difference, IF(_xlpm.matchRow="", "", ABS((R2135 + S2135)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),IF(ISBLANK(Y2135),"","Hidden"))</f>
        <v/>
      </c>
      <c r="AA2135" t="s">
        <v>619</v>
      </c>
      <c r="AC2135" t="s">
        <v>936</v>
      </c>
      <c r="AD2135" t="str">
        <f>_xlfn.XLOOKUP(AC2135,moves!A:A,moves!B:B)</f>
        <v>dark</v>
      </c>
      <c r="AE2135" t="str">
        <f>_xlfn.XLOOKUP(AC2135,moves!A:A,moves!D:D)</f>
        <v>?</v>
      </c>
      <c r="AF2135" t="str">
        <f>_xlfn.XLOOKUP(AC2135,moves!A:A,moves!E:E)</f>
        <v>Once per target: You may choose a move the target knows. Until another move is chosen this way, this move's attack strength is equal to the chosen move and the target may no longer use that move.</v>
      </c>
      <c r="AG2135">
        <v>0</v>
      </c>
      <c r="AH2135">
        <v>1</v>
      </c>
      <c r="AI2135">
        <f t="shared" si="141"/>
        <v>0</v>
      </c>
      <c r="AJ2135" t="s">
        <v>8452</v>
      </c>
      <c r="AL2135">
        <v>0</v>
      </c>
      <c r="AM2135" cm="1">
        <f t="array" ref="AM2135">IF(AL2135=1,1,
   IF(ISTEXT(AK2135),1,
   IF(AO2135&gt;1,AM2134,
   IF(AI2135=1,
      IF(SUMPRODUCT((LEN($Y$2:$Y$4096)-LEN(SUBSTITUTE($Y$2:$Y$4096,AA2135,"")))/LEN(AA2135))&gt;0,2,1),
      IF(
         SUMPRODUCT((LEN($Y$2:$Y$4096)-LEN(SUBSTITUTE($Y$2:$Y$4096,AA2135,"")))/LEN(AA2135))
         - SUMPRODUCT((LEN($Y$2:$Y$4096)-LEN(SUBSTITUTE($Y$2:$Y$4096,"Alolan "&amp;AA2135,"")))/LEN("Alolan "&amp;AA2135))
         - SUMPRODUCT((LEN($Y$2:$Y$4096)-LEN(SUBSTITUTE($Y$2:$Y$4096,"Galarian "&amp;AA2135,"")))/LEN("Galarian "&amp;AA2135))
         - SUMPRODUCT((LEN($Y$2:$Y$4096)-LEN(SUBSTITUTE($Y$2:$Y$4096,"Hisuian "&amp;AA2135,"")))/LEN("Hisuian "&amp;AA2135))
         - SUMPRODUCT((LEN($Y$2:$Y$4096)-LEN(SUBSTITUTE($Y$2:$Y$4096,"Paldean "&amp;AA2135,"")))/LEN("Paldean "&amp;AA2135))
      &gt;0,2,1)
   ))))</f>
        <v>1</v>
      </c>
      <c r="AN2135">
        <v>0</v>
      </c>
      <c r="AO2135">
        <v>0</v>
      </c>
    </row>
    <row r="2136" spans="1:41" x14ac:dyDescent="0.25">
      <c r="A2136" t="s">
        <v>4621</v>
      </c>
      <c r="B2136" t="s">
        <v>619</v>
      </c>
      <c r="C2136" t="s">
        <v>1471</v>
      </c>
      <c r="D2136" t="s">
        <v>1482</v>
      </c>
      <c r="E2136">
        <v>223</v>
      </c>
      <c r="F2136">
        <v>101</v>
      </c>
      <c r="G2136">
        <v>53</v>
      </c>
      <c r="H2136">
        <v>97</v>
      </c>
      <c r="I2136">
        <v>53</v>
      </c>
      <c r="J2136">
        <v>43</v>
      </c>
      <c r="K2136" t="s">
        <v>618</v>
      </c>
      <c r="L2136" t="s">
        <v>3446</v>
      </c>
      <c r="M2136" t="s">
        <v>483</v>
      </c>
      <c r="N2136">
        <v>7.74</v>
      </c>
      <c r="O2136">
        <v>12.1</v>
      </c>
      <c r="Q2136">
        <v>3</v>
      </c>
      <c r="R2136">
        <f t="shared" si="144"/>
        <v>8</v>
      </c>
      <c r="S2136">
        <f t="shared" si="145"/>
        <v>15</v>
      </c>
      <c r="T2136">
        <f t="shared" ref="T2136:T2205" si="154">SUM(S2136,R2136)</f>
        <v>23</v>
      </c>
      <c r="U2136" t="s">
        <v>1471</v>
      </c>
      <c r="V2136" t="s">
        <v>1482</v>
      </c>
      <c r="W2136" t="s">
        <v>1492</v>
      </c>
      <c r="X2136" t="s">
        <v>1469</v>
      </c>
      <c r="Z2136" t="str" cm="1">
        <f t="array" ref="Z2136">IF(ISBLANK(AK2136),_xlfn.LET(
    _xlpm.nameBeforeSlash, IF(ISNUMBER(SEARCH("/", Y2136)), LEFT(Y2136, SEARCH("/", Y2136)-1), Y2136),
    _xlpm.matchRow, IFERROR(MATCH(_xlpm.nameBeforeSlash, AA:AA, 0), ""),
    _xlpm.difference, IF(_xlpm.matchRow="", "", ABS((R2136 + S2136)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),IF(ISBLANK(Y2136),"","Hidden"))</f>
        <v/>
      </c>
      <c r="AA2136" t="s">
        <v>5886</v>
      </c>
      <c r="AC2136" t="s">
        <v>6777</v>
      </c>
      <c r="AD2136" t="str">
        <f>_xlfn.XLOOKUP(AC2136,moves!A:A,moves!B:B)</f>
        <v>dark</v>
      </c>
      <c r="AE2136">
        <f>_xlfn.XLOOKUP(AC2136,moves!A:A,moves!D:D)</f>
        <v>7</v>
      </c>
      <c r="AF2136" t="str">
        <f>_xlfn.XLOOKUP(AC2136,moves!A:A,moves!E:E)</f>
        <v>Heal for half the damage dealt, rounded down. If the user heals to full health in this way: The user takes 5 damage.</v>
      </c>
      <c r="AG2136">
        <v>0</v>
      </c>
      <c r="AH2136">
        <v>1</v>
      </c>
      <c r="AI2136">
        <f t="shared" ref="AI2136:AI2205" si="155">IF(ISNUMBER(SEARCH("Shiny ", AA2136)), 1, 0)</f>
        <v>1</v>
      </c>
      <c r="AJ2136" t="s">
        <v>8452</v>
      </c>
      <c r="AL2136">
        <v>0</v>
      </c>
      <c r="AM2136" cm="1">
        <f t="array" ref="AM2136">IF(AL2136=1,1,
   IF(ISTEXT(AK2136),1,
   IF(AO2136&gt;1,AM2135,
   IF(AI2136=1,
      IF(SUMPRODUCT((LEN($Y$2:$Y$4096)-LEN(SUBSTITUTE($Y$2:$Y$4096,AA2136,"")))/LEN(AA2136))&gt;0,2,1),
      IF(
         SUMPRODUCT((LEN($Y$2:$Y$4096)-LEN(SUBSTITUTE($Y$2:$Y$4096,AA2136,"")))/LEN(AA2136))
         - SUMPRODUCT((LEN($Y$2:$Y$4096)-LEN(SUBSTITUTE($Y$2:$Y$4096,"Alolan "&amp;AA2136,"")))/LEN("Alolan "&amp;AA2136))
         - SUMPRODUCT((LEN($Y$2:$Y$4096)-LEN(SUBSTITUTE($Y$2:$Y$4096,"Galarian "&amp;AA2136,"")))/LEN("Galarian "&amp;AA2136))
         - SUMPRODUCT((LEN($Y$2:$Y$4096)-LEN(SUBSTITUTE($Y$2:$Y$4096,"Hisuian "&amp;AA2136,"")))/LEN("Hisuian "&amp;AA2136))
         - SUMPRODUCT((LEN($Y$2:$Y$4096)-LEN(SUBSTITUTE($Y$2:$Y$4096,"Paldean "&amp;AA2136,"")))/LEN("Paldean "&amp;AA2136))
      &gt;0,2,1)
   ))))</f>
        <v>1</v>
      </c>
      <c r="AN2136">
        <v>0</v>
      </c>
      <c r="AO2136">
        <v>0</v>
      </c>
    </row>
    <row r="2137" spans="1:41" x14ac:dyDescent="0.25">
      <c r="A2137">
        <v>799</v>
      </c>
      <c r="B2137" t="s">
        <v>619</v>
      </c>
      <c r="C2137" t="s">
        <v>1471</v>
      </c>
      <c r="D2137" t="s">
        <v>1482</v>
      </c>
      <c r="E2137">
        <v>223</v>
      </c>
      <c r="F2137">
        <v>101</v>
      </c>
      <c r="G2137">
        <v>53</v>
      </c>
      <c r="H2137">
        <v>97</v>
      </c>
      <c r="I2137">
        <v>53</v>
      </c>
      <c r="J2137">
        <v>43</v>
      </c>
      <c r="K2137" t="s">
        <v>618</v>
      </c>
      <c r="L2137" t="s">
        <v>3446</v>
      </c>
      <c r="M2137" t="s">
        <v>483</v>
      </c>
      <c r="N2137">
        <v>7.74</v>
      </c>
      <c r="O2137">
        <v>12.1</v>
      </c>
      <c r="Q2137">
        <v>3</v>
      </c>
      <c r="R2137">
        <f t="shared" si="144"/>
        <v>8</v>
      </c>
      <c r="S2137">
        <f t="shared" si="145"/>
        <v>15</v>
      </c>
      <c r="T2137">
        <f t="shared" si="154"/>
        <v>23</v>
      </c>
      <c r="U2137" t="s">
        <v>1471</v>
      </c>
      <c r="V2137" t="s">
        <v>1482</v>
      </c>
      <c r="W2137" t="s">
        <v>1492</v>
      </c>
      <c r="X2137" t="s">
        <v>1469</v>
      </c>
      <c r="Z2137" t="str" cm="1">
        <f t="array" ref="Z2137">IF(ISBLANK(AK2137),_xlfn.LET(
    _xlpm.nameBeforeSlash, IF(ISNUMBER(SEARCH("/", Y2137)), LEFT(Y2137, SEARCH("/", Y2137)-1), Y2137),
    _xlpm.matchRow, IFERROR(MATCH(_xlpm.nameBeforeSlash, AA:AA, 0), ""),
    _xlpm.difference, IF(_xlpm.matchRow="", "", ABS((R2137 + S2137)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),IF(ISBLANK(Y2137),"","Hidden"))</f>
        <v/>
      </c>
      <c r="AA2137" t="s">
        <v>619</v>
      </c>
      <c r="AC2137" t="s">
        <v>936</v>
      </c>
      <c r="AD2137" t="str">
        <f>_xlfn.XLOOKUP(AC2137,moves!A:A,moves!B:B)</f>
        <v>dark</v>
      </c>
      <c r="AE2137" t="str">
        <f>_xlfn.XLOOKUP(AC2137,moves!A:A,moves!D:D)</f>
        <v>?</v>
      </c>
      <c r="AF2137" t="str">
        <f>_xlfn.XLOOKUP(AC2137,moves!A:A,moves!E:E)</f>
        <v>Once per target: You may choose a move the target knows. Until another move is chosen this way, this move's attack strength is equal to the chosen move and the target may no longer use that move.</v>
      </c>
      <c r="AG2137">
        <v>0</v>
      </c>
      <c r="AH2137">
        <v>1</v>
      </c>
      <c r="AI2137">
        <f t="shared" si="155"/>
        <v>0</v>
      </c>
      <c r="AJ2137" t="s">
        <v>867</v>
      </c>
      <c r="AL2137">
        <v>0</v>
      </c>
      <c r="AM2137" cm="1">
        <f t="array" ref="AM2137">IF(AL2137=1,1,
   IF(ISTEXT(AK2137),1,
   IF(AO2137&gt;1,AM2136,
   IF(AI2137=1,
      IF(SUMPRODUCT((LEN($Y$2:$Y$4096)-LEN(SUBSTITUTE($Y$2:$Y$4096,AA2137,"")))/LEN(AA2137))&gt;0,2,1),
      IF(
         SUMPRODUCT((LEN($Y$2:$Y$4096)-LEN(SUBSTITUTE($Y$2:$Y$4096,AA2137,"")))/LEN(AA2137))
         - SUMPRODUCT((LEN($Y$2:$Y$4096)-LEN(SUBSTITUTE($Y$2:$Y$4096,"Alolan "&amp;AA2137,"")))/LEN("Alolan "&amp;AA2137))
         - SUMPRODUCT((LEN($Y$2:$Y$4096)-LEN(SUBSTITUTE($Y$2:$Y$4096,"Galarian "&amp;AA2137,"")))/LEN("Galarian "&amp;AA2137))
         - SUMPRODUCT((LEN($Y$2:$Y$4096)-LEN(SUBSTITUTE($Y$2:$Y$4096,"Hisuian "&amp;AA2137,"")))/LEN("Hisuian "&amp;AA2137))
         - SUMPRODUCT((LEN($Y$2:$Y$4096)-LEN(SUBSTITUTE($Y$2:$Y$4096,"Paldean "&amp;AA2137,"")))/LEN("Paldean "&amp;AA2137))
      &gt;0,2,1)
   ))))</f>
        <v>1</v>
      </c>
      <c r="AN2137">
        <v>0</v>
      </c>
      <c r="AO2137">
        <v>0</v>
      </c>
    </row>
    <row r="2138" spans="1:41" x14ac:dyDescent="0.25">
      <c r="A2138" t="s">
        <v>4621</v>
      </c>
      <c r="B2138" t="s">
        <v>619</v>
      </c>
      <c r="C2138" t="s">
        <v>1471</v>
      </c>
      <c r="D2138" t="s">
        <v>1482</v>
      </c>
      <c r="E2138">
        <v>223</v>
      </c>
      <c r="F2138">
        <v>101</v>
      </c>
      <c r="G2138">
        <v>53</v>
      </c>
      <c r="H2138">
        <v>97</v>
      </c>
      <c r="I2138">
        <v>53</v>
      </c>
      <c r="J2138">
        <v>43</v>
      </c>
      <c r="K2138" t="s">
        <v>618</v>
      </c>
      <c r="L2138" t="s">
        <v>3446</v>
      </c>
      <c r="M2138" t="s">
        <v>483</v>
      </c>
      <c r="N2138">
        <v>7.74</v>
      </c>
      <c r="O2138">
        <v>12.1</v>
      </c>
      <c r="Q2138">
        <v>3</v>
      </c>
      <c r="R2138">
        <f t="shared" si="144"/>
        <v>8</v>
      </c>
      <c r="S2138">
        <f t="shared" si="145"/>
        <v>15</v>
      </c>
      <c r="T2138">
        <f t="shared" ref="T2138" si="156">SUM(S2138,R2138)</f>
        <v>23</v>
      </c>
      <c r="U2138" t="s">
        <v>1471</v>
      </c>
      <c r="V2138" t="s">
        <v>1482</v>
      </c>
      <c r="W2138" t="s">
        <v>1492</v>
      </c>
      <c r="X2138" t="s">
        <v>1469</v>
      </c>
      <c r="Z2138" t="str" cm="1">
        <f t="array" ref="Z2138">IF(ISBLANK(AK2138),_xlfn.LET(
    _xlpm.nameBeforeSlash, IF(ISNUMBER(SEARCH("/", Y2138)), LEFT(Y2138, SEARCH("/", Y2138)-1), Y2138),
    _xlpm.matchRow, IFERROR(MATCH(_xlpm.nameBeforeSlash, AA:AA, 0), ""),
    _xlpm.difference, IF(_xlpm.matchRow="", "", ABS((R2138 + S2138)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),IF(ISBLANK(Y2138),"","Hidden"))</f>
        <v/>
      </c>
      <c r="AA2138" t="s">
        <v>5886</v>
      </c>
      <c r="AC2138" t="s">
        <v>6777</v>
      </c>
      <c r="AD2138" t="str">
        <f>_xlfn.XLOOKUP(AC2138,moves!A:A,moves!B:B)</f>
        <v>dark</v>
      </c>
      <c r="AE2138">
        <f>_xlfn.XLOOKUP(AC2138,moves!A:A,moves!D:D)</f>
        <v>7</v>
      </c>
      <c r="AF2138" t="str">
        <f>_xlfn.XLOOKUP(AC2138,moves!A:A,moves!E:E)</f>
        <v>Heal for half the damage dealt, rounded down. If the user heals to full health in this way: The user takes 5 damage.</v>
      </c>
      <c r="AG2138">
        <v>0</v>
      </c>
      <c r="AH2138">
        <v>1</v>
      </c>
      <c r="AI2138">
        <f t="shared" ref="AI2138" si="157">IF(ISNUMBER(SEARCH("Shiny ", AA2138)), 1, 0)</f>
        <v>1</v>
      </c>
      <c r="AJ2138" t="s">
        <v>867</v>
      </c>
      <c r="AL2138">
        <v>0</v>
      </c>
      <c r="AM2138" cm="1">
        <f t="array" ref="AM2138">IF(AL2138=1,1,
   IF(ISTEXT(AK2138),1,
   IF(AO2138&gt;1,AM2137,
   IF(AI2138=1,
      IF(SUMPRODUCT((LEN($Y$2:$Y$4096)-LEN(SUBSTITUTE($Y$2:$Y$4096,AA2138,"")))/LEN(AA2138))&gt;0,2,1),
      IF(
         SUMPRODUCT((LEN($Y$2:$Y$4096)-LEN(SUBSTITUTE($Y$2:$Y$4096,AA2138,"")))/LEN(AA2138))
         - SUMPRODUCT((LEN($Y$2:$Y$4096)-LEN(SUBSTITUTE($Y$2:$Y$4096,"Alolan "&amp;AA2138,"")))/LEN("Alolan "&amp;AA2138))
         - SUMPRODUCT((LEN($Y$2:$Y$4096)-LEN(SUBSTITUTE($Y$2:$Y$4096,"Galarian "&amp;AA2138,"")))/LEN("Galarian "&amp;AA2138))
         - SUMPRODUCT((LEN($Y$2:$Y$4096)-LEN(SUBSTITUTE($Y$2:$Y$4096,"Hisuian "&amp;AA2138,"")))/LEN("Hisuian "&amp;AA2138))
         - SUMPRODUCT((LEN($Y$2:$Y$4096)-LEN(SUBSTITUTE($Y$2:$Y$4096,"Paldean "&amp;AA2138,"")))/LEN("Paldean "&amp;AA2138))
      &gt;0,2,1)
   ))))</f>
        <v>1</v>
      </c>
      <c r="AN2138">
        <v>0</v>
      </c>
      <c r="AO2138">
        <v>0</v>
      </c>
    </row>
    <row r="2139" spans="1:41" x14ac:dyDescent="0.25">
      <c r="A2139">
        <v>800</v>
      </c>
      <c r="B2139" t="s">
        <v>705</v>
      </c>
      <c r="C2139" t="s">
        <v>429</v>
      </c>
      <c r="D2139"/>
      <c r="E2139">
        <v>97</v>
      </c>
      <c r="F2139">
        <v>107</v>
      </c>
      <c r="G2139">
        <v>101</v>
      </c>
      <c r="H2139">
        <v>127</v>
      </c>
      <c r="I2139">
        <v>89</v>
      </c>
      <c r="J2139">
        <v>79</v>
      </c>
      <c r="K2139" t="s">
        <v>669</v>
      </c>
      <c r="L2139" t="s">
        <v>3446</v>
      </c>
      <c r="M2139" t="s">
        <v>483</v>
      </c>
      <c r="N2139">
        <v>10.58</v>
      </c>
      <c r="O2139">
        <v>9.58</v>
      </c>
      <c r="Q2139">
        <v>2</v>
      </c>
      <c r="R2139">
        <f t="shared" si="144"/>
        <v>11</v>
      </c>
      <c r="S2139">
        <f t="shared" si="145"/>
        <v>12</v>
      </c>
      <c r="T2139">
        <f t="shared" si="154"/>
        <v>23</v>
      </c>
      <c r="U2139" t="s">
        <v>429</v>
      </c>
      <c r="V2139" t="s">
        <v>1471</v>
      </c>
      <c r="W2139" t="s">
        <v>1546</v>
      </c>
      <c r="X2139" t="s">
        <v>1521</v>
      </c>
      <c r="Z2139" t="str" cm="1">
        <f t="array" ref="Z2139">IF(ISBLANK(AK2139),_xlfn.LET(
    _xlpm.nameBeforeSlash, IF(ISNUMBER(SEARCH("/", Y2139)), LEFT(Y2139, SEARCH("/", Y2139)-1), Y2139),
    _xlpm.matchRow, IFERROR(MATCH(_xlpm.nameBeforeSlash, AA:AA, 0), ""),
    _xlpm.difference, IF(_xlpm.matchRow="", "", ABS((R2139 + S2139)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),IF(ISBLANK(Y2139),"","Hidden"))</f>
        <v/>
      </c>
      <c r="AA2139" t="s">
        <v>705</v>
      </c>
      <c r="AC2139" t="s">
        <v>670</v>
      </c>
      <c r="AD2139" t="str">
        <f>_xlfn.XLOOKUP(AC2139,moves!A:A,moves!B:B)</f>
        <v>psychic</v>
      </c>
      <c r="AE2139">
        <f>_xlfn.XLOOKUP(AC2139,moves!A:A,moves!D:D)</f>
        <v>7</v>
      </c>
      <c r="AF2139" t="str">
        <f>_xlfn.XLOOKUP(AC2139,moves!A:A,moves!E:E)</f>
        <v>If 2 or more status symbols are rolled: Deal 2 damage to all Pokémon in the target party that is not the target.</v>
      </c>
      <c r="AG2139">
        <v>0</v>
      </c>
      <c r="AH2139">
        <v>1</v>
      </c>
      <c r="AI2139">
        <f t="shared" si="155"/>
        <v>0</v>
      </c>
      <c r="AJ2139" t="s">
        <v>867</v>
      </c>
      <c r="AL2139">
        <v>0</v>
      </c>
      <c r="AM2139" cm="1">
        <f t="array" ref="AM2139">IF(AL2139=1,1,
   IF(ISTEXT(AK2139),1,
   IF(AO2139&gt;1,AM2138,
   IF(AI2139=1,
      IF(SUMPRODUCT((LEN($Y$2:$Y$4096)-LEN(SUBSTITUTE($Y$2:$Y$4096,AA2139,"")))/LEN(AA2139))&gt;0,2,1),
      IF(
         SUMPRODUCT((LEN($Y$2:$Y$4096)-LEN(SUBSTITUTE($Y$2:$Y$4096,AA2139,"")))/LEN(AA2139))
         - SUMPRODUCT((LEN($Y$2:$Y$4096)-LEN(SUBSTITUTE($Y$2:$Y$4096,"Alolan "&amp;AA2139,"")))/LEN("Alolan "&amp;AA2139))
         - SUMPRODUCT((LEN($Y$2:$Y$4096)-LEN(SUBSTITUTE($Y$2:$Y$4096,"Galarian "&amp;AA2139,"")))/LEN("Galarian "&amp;AA2139))
         - SUMPRODUCT((LEN($Y$2:$Y$4096)-LEN(SUBSTITUTE($Y$2:$Y$4096,"Hisuian "&amp;AA2139,"")))/LEN("Hisuian "&amp;AA2139))
         - SUMPRODUCT((LEN($Y$2:$Y$4096)-LEN(SUBSTITUTE($Y$2:$Y$4096,"Paldean "&amp;AA2139,"")))/LEN("Paldean "&amp;AA2139))
      &gt;0,2,1)
   ))))</f>
        <v>1</v>
      </c>
      <c r="AN2139">
        <v>0</v>
      </c>
      <c r="AO2139">
        <v>1</v>
      </c>
    </row>
    <row r="2140" spans="1:41" x14ac:dyDescent="0.25">
      <c r="A2140" t="s">
        <v>707</v>
      </c>
      <c r="B2140" t="s">
        <v>705</v>
      </c>
      <c r="C2140" t="s">
        <v>429</v>
      </c>
      <c r="D2140" t="s">
        <v>1514</v>
      </c>
      <c r="E2140">
        <v>97</v>
      </c>
      <c r="F2140">
        <v>157</v>
      </c>
      <c r="G2140">
        <v>127</v>
      </c>
      <c r="H2140">
        <v>113</v>
      </c>
      <c r="I2140">
        <v>109</v>
      </c>
      <c r="J2140">
        <v>77</v>
      </c>
      <c r="K2140" t="s">
        <v>669</v>
      </c>
      <c r="L2140" t="s">
        <v>3446</v>
      </c>
      <c r="M2140" t="s">
        <v>483</v>
      </c>
      <c r="N2140">
        <v>12.059999999999999</v>
      </c>
      <c r="O2140">
        <v>10.959999999999999</v>
      </c>
      <c r="Q2140">
        <v>2</v>
      </c>
      <c r="R2140">
        <f t="shared" si="144"/>
        <v>12</v>
      </c>
      <c r="S2140">
        <f t="shared" si="145"/>
        <v>13</v>
      </c>
      <c r="T2140">
        <f t="shared" si="154"/>
        <v>25</v>
      </c>
      <c r="U2140" t="s">
        <v>429</v>
      </c>
      <c r="V2140" t="s">
        <v>1514</v>
      </c>
      <c r="W2140" t="s">
        <v>1546</v>
      </c>
      <c r="X2140" t="s">
        <v>1521</v>
      </c>
      <c r="Z2140" t="str" cm="1">
        <f t="array" ref="Z2140">IF(ISBLANK(AK2140),_xlfn.LET(
    _xlpm.nameBeforeSlash, IF(ISNUMBER(SEARCH("/", Y2140)), LEFT(Y2140, SEARCH("/", Y2140)-1), Y2140),
    _xlpm.matchRow, IFERROR(MATCH(_xlpm.nameBeforeSlash, AA:AA, 0), ""),
    _xlpm.difference, IF(_xlpm.matchRow="", "", ABS((R2140 + S2140)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),IF(ISBLANK(Y2140),"","Hidden"))</f>
        <v/>
      </c>
      <c r="AA2140" t="s">
        <v>3223</v>
      </c>
      <c r="AB2140" t="s">
        <v>2706</v>
      </c>
      <c r="AC2140" t="s">
        <v>1353</v>
      </c>
      <c r="AD2140" t="str">
        <f>_xlfn.XLOOKUP(AC2140,moves!A:A,moves!B:B)</f>
        <v>steel</v>
      </c>
      <c r="AE2140">
        <f>_xlfn.XLOOKUP(AC2140,moves!A:A,moves!D:D)</f>
        <v>8</v>
      </c>
      <c r="AF2140" t="str">
        <f>_xlfn.XLOOKUP(AC2140,moves!A:A,moves!E:E)</f>
        <v>Ignore effects of the user's status conditions and the target's moves effects, abilities, and held items.</v>
      </c>
      <c r="AG2140">
        <v>0</v>
      </c>
      <c r="AH2140">
        <v>1</v>
      </c>
      <c r="AI2140">
        <f t="shared" si="155"/>
        <v>0</v>
      </c>
      <c r="AJ2140" t="s">
        <v>867</v>
      </c>
      <c r="AL2140">
        <v>0</v>
      </c>
      <c r="AM2140" cm="1">
        <f t="array" ref="AM2140">IF(AL2140=1,1,
   IF(ISTEXT(AK2140),1,
   IF(AO2140&gt;1,AM2139,
   IF(AI2140=1,
      IF(SUMPRODUCT((LEN($Y$2:$Y$4096)-LEN(SUBSTITUTE($Y$2:$Y$4096,AA2140,"")))/LEN(AA2140))&gt;0,2,1),
      IF(
         SUMPRODUCT((LEN($Y$2:$Y$4096)-LEN(SUBSTITUTE($Y$2:$Y$4096,AA2140,"")))/LEN(AA2140))
         - SUMPRODUCT((LEN($Y$2:$Y$4096)-LEN(SUBSTITUTE($Y$2:$Y$4096,"Alolan "&amp;AA2140,"")))/LEN("Alolan "&amp;AA2140))
         - SUMPRODUCT((LEN($Y$2:$Y$4096)-LEN(SUBSTITUTE($Y$2:$Y$4096,"Galarian "&amp;AA2140,"")))/LEN("Galarian "&amp;AA2140))
         - SUMPRODUCT((LEN($Y$2:$Y$4096)-LEN(SUBSTITUTE($Y$2:$Y$4096,"Hisuian "&amp;AA2140,"")))/LEN("Hisuian "&amp;AA2140))
         - SUMPRODUCT((LEN($Y$2:$Y$4096)-LEN(SUBSTITUTE($Y$2:$Y$4096,"Paldean "&amp;AA2140,"")))/LEN("Paldean "&amp;AA2140))
      &gt;0,2,1)
   ))))</f>
        <v>1</v>
      </c>
      <c r="AN2140">
        <v>0</v>
      </c>
      <c r="AO2140">
        <v>2</v>
      </c>
    </row>
    <row r="2141" spans="1:41" x14ac:dyDescent="0.25">
      <c r="A2141" t="s">
        <v>706</v>
      </c>
      <c r="B2141" t="s">
        <v>705</v>
      </c>
      <c r="C2141" t="s">
        <v>429</v>
      </c>
      <c r="D2141" t="s">
        <v>1524</v>
      </c>
      <c r="E2141">
        <v>97</v>
      </c>
      <c r="F2141">
        <v>113</v>
      </c>
      <c r="G2141">
        <v>109</v>
      </c>
      <c r="H2141">
        <v>157</v>
      </c>
      <c r="I2141">
        <v>127</v>
      </c>
      <c r="J2141">
        <v>77</v>
      </c>
      <c r="K2141" t="s">
        <v>669</v>
      </c>
      <c r="L2141" t="s">
        <v>3446</v>
      </c>
      <c r="M2141" t="s">
        <v>483</v>
      </c>
      <c r="N2141">
        <v>12.059999999999999</v>
      </c>
      <c r="O2141">
        <v>10.959999999999999</v>
      </c>
      <c r="P2141">
        <v>1</v>
      </c>
      <c r="Q2141">
        <v>1</v>
      </c>
      <c r="R2141">
        <f t="shared" si="144"/>
        <v>13</v>
      </c>
      <c r="S2141">
        <f t="shared" si="145"/>
        <v>12</v>
      </c>
      <c r="T2141">
        <f t="shared" si="154"/>
        <v>25</v>
      </c>
      <c r="U2141" t="s">
        <v>429</v>
      </c>
      <c r="V2141" t="s">
        <v>1524</v>
      </c>
      <c r="W2141" t="s">
        <v>1546</v>
      </c>
      <c r="X2141" t="s">
        <v>1521</v>
      </c>
      <c r="Z2141" t="str" cm="1">
        <f t="array" ref="Z2141">IF(ISBLANK(AK2141),_xlfn.LET(
    _xlpm.nameBeforeSlash, IF(ISNUMBER(SEARCH("/", Y2141)), LEFT(Y2141, SEARCH("/", Y2141)-1), Y2141),
    _xlpm.matchRow, IFERROR(MATCH(_xlpm.nameBeforeSlash, AA:AA, 0), ""),
    _xlpm.difference, IF(_xlpm.matchRow="", "", ABS((R2141 + S2141)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),IF(ISBLANK(Y2141),"","Hidden"))</f>
        <v/>
      </c>
      <c r="AA2141" t="s">
        <v>3224</v>
      </c>
      <c r="AB2141" t="s">
        <v>2707</v>
      </c>
      <c r="AC2141" t="s">
        <v>1104</v>
      </c>
      <c r="AD2141" t="str">
        <f>_xlfn.XLOOKUP(AC2141,moves!A:A,moves!B:B)</f>
        <v>ghost</v>
      </c>
      <c r="AE2141">
        <f>_xlfn.XLOOKUP(AC2141,moves!A:A,moves!D:D)</f>
        <v>8</v>
      </c>
      <c r="AF2141" t="str">
        <f>_xlfn.XLOOKUP(AC2141,moves!A:A,moves!E:E)</f>
        <v>Ignore effects of the user's status conditions and the target's moves effects, abilities, and held items.</v>
      </c>
      <c r="AG2141">
        <v>0</v>
      </c>
      <c r="AH2141">
        <v>1</v>
      </c>
      <c r="AI2141">
        <f t="shared" si="155"/>
        <v>0</v>
      </c>
      <c r="AJ2141" t="s">
        <v>867</v>
      </c>
      <c r="AL2141">
        <v>0</v>
      </c>
      <c r="AM2141" cm="1">
        <f t="array" ref="AM2141">IF(AL2141=1,1,
   IF(ISTEXT(AK2141),1,
   IF(AO2141&gt;1,AM2140,
   IF(AI2141=1,
      IF(SUMPRODUCT((LEN($Y$2:$Y$4096)-LEN(SUBSTITUTE($Y$2:$Y$4096,AA2141,"")))/LEN(AA2141))&gt;0,2,1),
      IF(
         SUMPRODUCT((LEN($Y$2:$Y$4096)-LEN(SUBSTITUTE($Y$2:$Y$4096,AA2141,"")))/LEN(AA2141))
         - SUMPRODUCT((LEN($Y$2:$Y$4096)-LEN(SUBSTITUTE($Y$2:$Y$4096,"Alolan "&amp;AA2141,"")))/LEN("Alolan "&amp;AA2141))
         - SUMPRODUCT((LEN($Y$2:$Y$4096)-LEN(SUBSTITUTE($Y$2:$Y$4096,"Galarian "&amp;AA2141,"")))/LEN("Galarian "&amp;AA2141))
         - SUMPRODUCT((LEN($Y$2:$Y$4096)-LEN(SUBSTITUTE($Y$2:$Y$4096,"Hisuian "&amp;AA2141,"")))/LEN("Hisuian "&amp;AA2141))
         - SUMPRODUCT((LEN($Y$2:$Y$4096)-LEN(SUBSTITUTE($Y$2:$Y$4096,"Paldean "&amp;AA2141,"")))/LEN("Paldean "&amp;AA2141))
      &gt;0,2,1)
   ))))</f>
        <v>1</v>
      </c>
      <c r="AN2141">
        <v>0</v>
      </c>
      <c r="AO2141">
        <v>3</v>
      </c>
    </row>
    <row r="2142" spans="1:41" x14ac:dyDescent="0.25">
      <c r="A2142" t="s">
        <v>3119</v>
      </c>
      <c r="B2142" t="s">
        <v>705</v>
      </c>
      <c r="C2142" t="s">
        <v>429</v>
      </c>
      <c r="D2142" t="s">
        <v>1482</v>
      </c>
      <c r="E2142">
        <v>97</v>
      </c>
      <c r="F2142">
        <v>167</v>
      </c>
      <c r="G2142">
        <v>97</v>
      </c>
      <c r="H2142">
        <v>167</v>
      </c>
      <c r="I2142">
        <v>97</v>
      </c>
      <c r="J2142">
        <v>129</v>
      </c>
      <c r="K2142" t="s">
        <v>669</v>
      </c>
      <c r="L2142" t="s">
        <v>3446</v>
      </c>
      <c r="M2142" t="s">
        <v>483</v>
      </c>
      <c r="N2142">
        <v>15.179999999999998</v>
      </c>
      <c r="O2142">
        <v>9.6999999999999993</v>
      </c>
      <c r="P2142">
        <v>1</v>
      </c>
      <c r="Q2142">
        <v>2</v>
      </c>
      <c r="R2142">
        <f t="shared" si="144"/>
        <v>16</v>
      </c>
      <c r="S2142">
        <f t="shared" si="145"/>
        <v>12</v>
      </c>
      <c r="T2142">
        <f t="shared" si="154"/>
        <v>28</v>
      </c>
      <c r="U2142" t="s">
        <v>429</v>
      </c>
      <c r="V2142" t="s">
        <v>1482</v>
      </c>
      <c r="W2142" t="s">
        <v>1546</v>
      </c>
      <c r="X2142" t="s">
        <v>1521</v>
      </c>
      <c r="Z2142" t="str" cm="1">
        <f t="array" ref="Z2142">IF(ISBLANK(AK2142),_xlfn.LET(
    _xlpm.nameBeforeSlash, IF(ISNUMBER(SEARCH("/", Y2142)), LEFT(Y2142, SEARCH("/", Y2142)-1), Y2142),
    _xlpm.matchRow, IFERROR(MATCH(_xlpm.nameBeforeSlash, AA:AA, 0), ""),
    _xlpm.difference, IF(_xlpm.matchRow="", "", ABS((R2142 + S2142)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),IF(ISBLANK(Y2142),"","Hidden"))</f>
        <v/>
      </c>
      <c r="AA2142" t="s">
        <v>3225</v>
      </c>
      <c r="AB2142" t="s">
        <v>2708</v>
      </c>
      <c r="AC2142" t="s">
        <v>2709</v>
      </c>
      <c r="AD2142" t="str">
        <f>_xlfn.XLOOKUP(AC2142,moves!A:A,moves!B:B)</f>
        <v>psychic</v>
      </c>
      <c r="AE2142">
        <f>_xlfn.XLOOKUP(AC2142,moves!A:A,moves!D:D)</f>
        <v>9</v>
      </c>
      <c r="AF2142" t="str">
        <f>_xlfn.XLOOKUP(AC2142,moves!A:A,moves!E:E)</f>
        <v>If the user is Ultra Necrozma: Ignore effects of the target's moves effects, abilities, held items and type resistances.</v>
      </c>
      <c r="AG2142">
        <v>0</v>
      </c>
      <c r="AH2142">
        <v>1</v>
      </c>
      <c r="AI2142">
        <f t="shared" si="155"/>
        <v>0</v>
      </c>
      <c r="AJ2142" t="s">
        <v>867</v>
      </c>
      <c r="AL2142">
        <v>0</v>
      </c>
      <c r="AM2142" cm="1">
        <f t="array" ref="AM2142">IF(AL2142=1,1,
   IF(ISTEXT(AK2142),1,
   IF(AO2142&gt;1,AM2141,
   IF(AI2142=1,
      IF(SUMPRODUCT((LEN($Y$2:$Y$4096)-LEN(SUBSTITUTE($Y$2:$Y$4096,AA2142,"")))/LEN(AA2142))&gt;0,2,1),
      IF(
         SUMPRODUCT((LEN($Y$2:$Y$4096)-LEN(SUBSTITUTE($Y$2:$Y$4096,AA2142,"")))/LEN(AA2142))
         - SUMPRODUCT((LEN($Y$2:$Y$4096)-LEN(SUBSTITUTE($Y$2:$Y$4096,"Alolan "&amp;AA2142,"")))/LEN("Alolan "&amp;AA2142))
         - SUMPRODUCT((LEN($Y$2:$Y$4096)-LEN(SUBSTITUTE($Y$2:$Y$4096,"Galarian "&amp;AA2142,"")))/LEN("Galarian "&amp;AA2142))
         - SUMPRODUCT((LEN($Y$2:$Y$4096)-LEN(SUBSTITUTE($Y$2:$Y$4096,"Hisuian "&amp;AA2142,"")))/LEN("Hisuian "&amp;AA2142))
         - SUMPRODUCT((LEN($Y$2:$Y$4096)-LEN(SUBSTITUTE($Y$2:$Y$4096,"Paldean "&amp;AA2142,"")))/LEN("Paldean "&amp;AA2142))
      &gt;0,2,1)
   ))))</f>
        <v>1</v>
      </c>
      <c r="AN2142">
        <v>0</v>
      </c>
      <c r="AO2142">
        <v>4</v>
      </c>
    </row>
    <row r="2143" spans="1:41" x14ac:dyDescent="0.25">
      <c r="A2143" t="s">
        <v>4622</v>
      </c>
      <c r="B2143" t="s">
        <v>705</v>
      </c>
      <c r="C2143" t="s">
        <v>429</v>
      </c>
      <c r="D2143"/>
      <c r="E2143">
        <v>97</v>
      </c>
      <c r="F2143">
        <v>107</v>
      </c>
      <c r="G2143">
        <v>101</v>
      </c>
      <c r="H2143">
        <v>127</v>
      </c>
      <c r="I2143">
        <v>89</v>
      </c>
      <c r="J2143">
        <v>79</v>
      </c>
      <c r="K2143" t="s">
        <v>669</v>
      </c>
      <c r="L2143" t="s">
        <v>3446</v>
      </c>
      <c r="M2143" t="s">
        <v>483</v>
      </c>
      <c r="N2143">
        <v>10.58</v>
      </c>
      <c r="O2143">
        <v>9.58</v>
      </c>
      <c r="Q2143">
        <v>2</v>
      </c>
      <c r="R2143">
        <f t="shared" si="144"/>
        <v>11</v>
      </c>
      <c r="S2143">
        <f t="shared" si="145"/>
        <v>12</v>
      </c>
      <c r="T2143">
        <f t="shared" si="154"/>
        <v>23</v>
      </c>
      <c r="U2143" t="s">
        <v>429</v>
      </c>
      <c r="V2143" t="s">
        <v>1471</v>
      </c>
      <c r="W2143" t="s">
        <v>1546</v>
      </c>
      <c r="X2143" t="s">
        <v>1521</v>
      </c>
      <c r="Z2143" t="str" cm="1">
        <f t="array" ref="Z2143">IF(ISBLANK(AK2143),_xlfn.LET(
    _xlpm.nameBeforeSlash, IF(ISNUMBER(SEARCH("/", Y2143)), LEFT(Y2143, SEARCH("/", Y2143)-1), Y2143),
    _xlpm.matchRow, IFERROR(MATCH(_xlpm.nameBeforeSlash, AA:AA, 0), ""),
    _xlpm.difference, IF(_xlpm.matchRow="", "", ABS((R2143 + S2143)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),IF(ISBLANK(Y2143),"","Hidden"))</f>
        <v/>
      </c>
      <c r="AA2143" t="s">
        <v>5887</v>
      </c>
      <c r="AC2143" t="s">
        <v>708</v>
      </c>
      <c r="AD2143" t="str">
        <f>_xlfn.XLOOKUP(AC2143,moves!A:A,moves!B:B)</f>
        <v>typeless</v>
      </c>
      <c r="AE2143">
        <f>_xlfn.XLOOKUP(AC2143,moves!A:A,moves!D:D)</f>
        <v>5</v>
      </c>
      <c r="AF2143" t="str">
        <f>_xlfn.XLOOKUP(AC2143,moves!A:A,moves!E:E)</f>
        <v>Inflict any status condition on the target. If any status symbols are rolled: Inflict another status condition, simultaneously.</v>
      </c>
      <c r="AG2143">
        <v>0</v>
      </c>
      <c r="AH2143">
        <v>1</v>
      </c>
      <c r="AI2143">
        <f t="shared" si="155"/>
        <v>1</v>
      </c>
      <c r="AJ2143" t="s">
        <v>867</v>
      </c>
      <c r="AL2143">
        <v>0</v>
      </c>
      <c r="AM2143" cm="1">
        <f t="array" ref="AM2143">IF(AL2143=1,1,
   IF(ISTEXT(AK2143),1,
   IF(AO2143&gt;1,AM2142,
   IF(AI2143=1,
      IF(SUMPRODUCT((LEN($Y$2:$Y$4096)-LEN(SUBSTITUTE($Y$2:$Y$4096,AA2143,"")))/LEN(AA2143))&gt;0,2,1),
      IF(
         SUMPRODUCT((LEN($Y$2:$Y$4096)-LEN(SUBSTITUTE($Y$2:$Y$4096,AA2143,"")))/LEN(AA2143))
         - SUMPRODUCT((LEN($Y$2:$Y$4096)-LEN(SUBSTITUTE($Y$2:$Y$4096,"Alolan "&amp;AA2143,"")))/LEN("Alolan "&amp;AA2143))
         - SUMPRODUCT((LEN($Y$2:$Y$4096)-LEN(SUBSTITUTE($Y$2:$Y$4096,"Galarian "&amp;AA2143,"")))/LEN("Galarian "&amp;AA2143))
         - SUMPRODUCT((LEN($Y$2:$Y$4096)-LEN(SUBSTITUTE($Y$2:$Y$4096,"Hisuian "&amp;AA2143,"")))/LEN("Hisuian "&amp;AA2143))
         - SUMPRODUCT((LEN($Y$2:$Y$4096)-LEN(SUBSTITUTE($Y$2:$Y$4096,"Paldean "&amp;AA2143,"")))/LEN("Paldean "&amp;AA2143))
      &gt;0,2,1)
   ))))</f>
        <v>1</v>
      </c>
      <c r="AN2143">
        <v>0</v>
      </c>
      <c r="AO2143">
        <v>1</v>
      </c>
    </row>
    <row r="2144" spans="1:41" x14ac:dyDescent="0.25">
      <c r="A2144" t="s">
        <v>4623</v>
      </c>
      <c r="B2144" t="s">
        <v>705</v>
      </c>
      <c r="C2144" t="s">
        <v>429</v>
      </c>
      <c r="D2144" t="s">
        <v>1514</v>
      </c>
      <c r="E2144">
        <v>97</v>
      </c>
      <c r="F2144">
        <v>157</v>
      </c>
      <c r="G2144">
        <v>127</v>
      </c>
      <c r="H2144">
        <v>113</v>
      </c>
      <c r="I2144">
        <v>109</v>
      </c>
      <c r="J2144">
        <v>77</v>
      </c>
      <c r="K2144" t="s">
        <v>669</v>
      </c>
      <c r="L2144" t="s">
        <v>3446</v>
      </c>
      <c r="M2144" t="s">
        <v>483</v>
      </c>
      <c r="N2144">
        <v>12.059999999999999</v>
      </c>
      <c r="O2144">
        <v>10.959999999999999</v>
      </c>
      <c r="Q2144">
        <v>2</v>
      </c>
      <c r="R2144">
        <f t="shared" si="144"/>
        <v>12</v>
      </c>
      <c r="S2144">
        <f t="shared" si="145"/>
        <v>13</v>
      </c>
      <c r="T2144">
        <f t="shared" si="154"/>
        <v>25</v>
      </c>
      <c r="U2144" t="s">
        <v>429</v>
      </c>
      <c r="V2144" t="s">
        <v>1514</v>
      </c>
      <c r="W2144" t="s">
        <v>1546</v>
      </c>
      <c r="X2144" t="s">
        <v>1521</v>
      </c>
      <c r="Z2144" t="str" cm="1">
        <f t="array" ref="Z2144">IF(ISBLANK(AK2144),_xlfn.LET(
    _xlpm.nameBeforeSlash, IF(ISNUMBER(SEARCH("/", Y2144)), LEFT(Y2144, SEARCH("/", Y2144)-1), Y2144),
    _xlpm.matchRow, IFERROR(MATCH(_xlpm.nameBeforeSlash, AA:AA, 0), ""),
    _xlpm.difference, IF(_xlpm.matchRow="", "", ABS((R2144 + S2144)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),IF(ISBLANK(Y2144),"","Hidden"))</f>
        <v/>
      </c>
      <c r="AA2144" t="s">
        <v>5888</v>
      </c>
      <c r="AB2144" t="s">
        <v>2706</v>
      </c>
      <c r="AC2144" t="s">
        <v>6779</v>
      </c>
      <c r="AD2144" t="str">
        <f>_xlfn.XLOOKUP(AC2144,moves!A:A,moves!B:B)</f>
        <v>steel</v>
      </c>
      <c r="AE2144">
        <f>_xlfn.XLOOKUP(AC2144,moves!A:A,moves!D:D)</f>
        <v>6</v>
      </c>
      <c r="AF2144" t="str">
        <f>_xlfn.XLOOKUP(AC2144,moves!A:A,moves!E:E)</f>
        <v>This move counts as Psychic-, Steel-, and Fire-type. Ignore effects of statuses and type resistances.</v>
      </c>
      <c r="AG2144">
        <v>0</v>
      </c>
      <c r="AH2144">
        <v>1</v>
      </c>
      <c r="AI2144">
        <f t="shared" si="155"/>
        <v>1</v>
      </c>
      <c r="AJ2144" t="s">
        <v>867</v>
      </c>
      <c r="AL2144">
        <v>0</v>
      </c>
      <c r="AM2144" cm="1">
        <f t="array" ref="AM2144">IF(AL2144=1,1,
   IF(ISTEXT(AK2144),1,
   IF(AO2144&gt;1,AM2143,
   IF(AI2144=1,
      IF(SUMPRODUCT((LEN($Y$2:$Y$4096)-LEN(SUBSTITUTE($Y$2:$Y$4096,AA2144,"")))/LEN(AA2144))&gt;0,2,1),
      IF(
         SUMPRODUCT((LEN($Y$2:$Y$4096)-LEN(SUBSTITUTE($Y$2:$Y$4096,AA2144,"")))/LEN(AA2144))
         - SUMPRODUCT((LEN($Y$2:$Y$4096)-LEN(SUBSTITUTE($Y$2:$Y$4096,"Alolan "&amp;AA2144,"")))/LEN("Alolan "&amp;AA2144))
         - SUMPRODUCT((LEN($Y$2:$Y$4096)-LEN(SUBSTITUTE($Y$2:$Y$4096,"Galarian "&amp;AA2144,"")))/LEN("Galarian "&amp;AA2144))
         - SUMPRODUCT((LEN($Y$2:$Y$4096)-LEN(SUBSTITUTE($Y$2:$Y$4096,"Hisuian "&amp;AA2144,"")))/LEN("Hisuian "&amp;AA2144))
         - SUMPRODUCT((LEN($Y$2:$Y$4096)-LEN(SUBSTITUTE($Y$2:$Y$4096,"Paldean "&amp;AA2144,"")))/LEN("Paldean "&amp;AA2144))
      &gt;0,2,1)
   ))))</f>
        <v>1</v>
      </c>
      <c r="AN2144">
        <v>0</v>
      </c>
      <c r="AO2144">
        <v>2</v>
      </c>
    </row>
    <row r="2145" spans="1:41" x14ac:dyDescent="0.25">
      <c r="A2145" t="s">
        <v>4624</v>
      </c>
      <c r="B2145" t="s">
        <v>705</v>
      </c>
      <c r="C2145" t="s">
        <v>429</v>
      </c>
      <c r="D2145" t="s">
        <v>1524</v>
      </c>
      <c r="E2145">
        <v>97</v>
      </c>
      <c r="F2145">
        <v>113</v>
      </c>
      <c r="G2145">
        <v>109</v>
      </c>
      <c r="H2145">
        <v>157</v>
      </c>
      <c r="I2145">
        <v>127</v>
      </c>
      <c r="J2145">
        <v>77</v>
      </c>
      <c r="K2145" t="s">
        <v>669</v>
      </c>
      <c r="L2145" t="s">
        <v>3446</v>
      </c>
      <c r="M2145" t="s">
        <v>483</v>
      </c>
      <c r="N2145">
        <v>12.059999999999999</v>
      </c>
      <c r="O2145">
        <v>10.959999999999999</v>
      </c>
      <c r="P2145">
        <v>1</v>
      </c>
      <c r="Q2145">
        <v>1</v>
      </c>
      <c r="R2145">
        <f t="shared" si="144"/>
        <v>13</v>
      </c>
      <c r="S2145">
        <f t="shared" si="145"/>
        <v>12</v>
      </c>
      <c r="T2145">
        <f t="shared" si="154"/>
        <v>25</v>
      </c>
      <c r="U2145" t="s">
        <v>429</v>
      </c>
      <c r="V2145" t="s">
        <v>1524</v>
      </c>
      <c r="W2145" t="s">
        <v>1546</v>
      </c>
      <c r="X2145" t="s">
        <v>1521</v>
      </c>
      <c r="Z2145" t="str" cm="1">
        <f t="array" ref="Z2145">IF(ISBLANK(AK2145),_xlfn.LET(
    _xlpm.nameBeforeSlash, IF(ISNUMBER(SEARCH("/", Y2145)), LEFT(Y2145, SEARCH("/", Y2145)-1), Y2145),
    _xlpm.matchRow, IFERROR(MATCH(_xlpm.nameBeforeSlash, AA:AA, 0), ""),
    _xlpm.difference, IF(_xlpm.matchRow="", "", ABS((R2145 + S2145)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),IF(ISBLANK(Y2145),"","Hidden"))</f>
        <v/>
      </c>
      <c r="AA2145" t="s">
        <v>5889</v>
      </c>
      <c r="AB2145" t="s">
        <v>2707</v>
      </c>
      <c r="AC2145" t="s">
        <v>6778</v>
      </c>
      <c r="AD2145" t="str">
        <f>_xlfn.XLOOKUP(AC2145,moves!A:A,moves!B:B)</f>
        <v>ghost</v>
      </c>
      <c r="AE2145">
        <f>_xlfn.XLOOKUP(AC2145,moves!A:A,moves!D:D)</f>
        <v>6</v>
      </c>
      <c r="AF2145" t="str">
        <f>_xlfn.XLOOKUP(AC2145,moves!A:A,moves!E:E)</f>
        <v>This move counts as Psychic-, Ghost-, and Fairy-type. Ignore effects of statuses and type resistances.</v>
      </c>
      <c r="AG2145">
        <v>0</v>
      </c>
      <c r="AH2145">
        <v>1</v>
      </c>
      <c r="AI2145">
        <f t="shared" si="155"/>
        <v>1</v>
      </c>
      <c r="AJ2145" t="s">
        <v>867</v>
      </c>
      <c r="AL2145">
        <v>0</v>
      </c>
      <c r="AM2145" cm="1">
        <f t="array" ref="AM2145">IF(AL2145=1,1,
   IF(ISTEXT(AK2145),1,
   IF(AO2145&gt;1,AM2144,
   IF(AI2145=1,
      IF(SUMPRODUCT((LEN($Y$2:$Y$4096)-LEN(SUBSTITUTE($Y$2:$Y$4096,AA2145,"")))/LEN(AA2145))&gt;0,2,1),
      IF(
         SUMPRODUCT((LEN($Y$2:$Y$4096)-LEN(SUBSTITUTE($Y$2:$Y$4096,AA2145,"")))/LEN(AA2145))
         - SUMPRODUCT((LEN($Y$2:$Y$4096)-LEN(SUBSTITUTE($Y$2:$Y$4096,"Alolan "&amp;AA2145,"")))/LEN("Alolan "&amp;AA2145))
         - SUMPRODUCT((LEN($Y$2:$Y$4096)-LEN(SUBSTITUTE($Y$2:$Y$4096,"Galarian "&amp;AA2145,"")))/LEN("Galarian "&amp;AA2145))
         - SUMPRODUCT((LEN($Y$2:$Y$4096)-LEN(SUBSTITUTE($Y$2:$Y$4096,"Hisuian "&amp;AA2145,"")))/LEN("Hisuian "&amp;AA2145))
         - SUMPRODUCT((LEN($Y$2:$Y$4096)-LEN(SUBSTITUTE($Y$2:$Y$4096,"Paldean "&amp;AA2145,"")))/LEN("Paldean "&amp;AA2145))
      &gt;0,2,1)
   ))))</f>
        <v>1</v>
      </c>
      <c r="AN2145">
        <v>0</v>
      </c>
      <c r="AO2145">
        <v>3</v>
      </c>
    </row>
    <row r="2146" spans="1:41" x14ac:dyDescent="0.25">
      <c r="A2146" t="s">
        <v>4625</v>
      </c>
      <c r="B2146" t="s">
        <v>705</v>
      </c>
      <c r="C2146" t="s">
        <v>429</v>
      </c>
      <c r="D2146" t="s">
        <v>1482</v>
      </c>
      <c r="E2146">
        <v>97</v>
      </c>
      <c r="F2146">
        <v>167</v>
      </c>
      <c r="G2146">
        <v>97</v>
      </c>
      <c r="H2146">
        <v>167</v>
      </c>
      <c r="I2146">
        <v>97</v>
      </c>
      <c r="J2146">
        <v>129</v>
      </c>
      <c r="K2146" t="s">
        <v>669</v>
      </c>
      <c r="L2146" t="s">
        <v>3446</v>
      </c>
      <c r="M2146" t="s">
        <v>483</v>
      </c>
      <c r="N2146">
        <v>15.179999999999998</v>
      </c>
      <c r="O2146">
        <v>9.6999999999999993</v>
      </c>
      <c r="P2146">
        <v>1</v>
      </c>
      <c r="Q2146">
        <v>2</v>
      </c>
      <c r="R2146">
        <f t="shared" si="144"/>
        <v>16</v>
      </c>
      <c r="S2146">
        <f t="shared" si="145"/>
        <v>12</v>
      </c>
      <c r="T2146">
        <f t="shared" si="154"/>
        <v>28</v>
      </c>
      <c r="U2146" t="s">
        <v>429</v>
      </c>
      <c r="V2146" t="s">
        <v>1482</v>
      </c>
      <c r="W2146" t="s">
        <v>1546</v>
      </c>
      <c r="X2146" t="s">
        <v>1521</v>
      </c>
      <c r="Z2146" t="str" cm="1">
        <f t="array" ref="Z2146">IF(ISBLANK(AK2146),_xlfn.LET(
    _xlpm.nameBeforeSlash, IF(ISNUMBER(SEARCH("/", Y2146)), LEFT(Y2146, SEARCH("/", Y2146)-1), Y2146),
    _xlpm.matchRow, IFERROR(MATCH(_xlpm.nameBeforeSlash, AA:AA, 0), ""),
    _xlpm.difference, IF(_xlpm.matchRow="", "", ABS((R2146 + S2146)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),IF(ISBLANK(Y2146),"","Hidden"))</f>
        <v/>
      </c>
      <c r="AA2146" t="s">
        <v>5890</v>
      </c>
      <c r="AB2146" t="s">
        <v>2708</v>
      </c>
      <c r="AC2146" t="s">
        <v>2709</v>
      </c>
      <c r="AD2146" t="str">
        <f>_xlfn.XLOOKUP(AC2146,moves!A:A,moves!B:B)</f>
        <v>psychic</v>
      </c>
      <c r="AE2146">
        <f>_xlfn.XLOOKUP(AC2146,moves!A:A,moves!D:D)</f>
        <v>9</v>
      </c>
      <c r="AF2146" t="str">
        <f>_xlfn.XLOOKUP(AC2146,moves!A:A,moves!E:E)</f>
        <v>If the user is Ultra Necrozma: Ignore effects of the target's moves effects, abilities, held items and type resistances.</v>
      </c>
      <c r="AG2146">
        <v>0</v>
      </c>
      <c r="AH2146">
        <v>1</v>
      </c>
      <c r="AI2146">
        <f t="shared" si="155"/>
        <v>1</v>
      </c>
      <c r="AJ2146" t="s">
        <v>867</v>
      </c>
      <c r="AL2146">
        <v>0</v>
      </c>
      <c r="AM2146" cm="1">
        <f t="array" ref="AM2146">IF(AL2146=1,1,
   IF(ISTEXT(AK2146),1,
   IF(AO2146&gt;1,AM2145,
   IF(AI2146=1,
      IF(SUMPRODUCT((LEN($Y$2:$Y$4096)-LEN(SUBSTITUTE($Y$2:$Y$4096,AA2146,"")))/LEN(AA2146))&gt;0,2,1),
      IF(
         SUMPRODUCT((LEN($Y$2:$Y$4096)-LEN(SUBSTITUTE($Y$2:$Y$4096,AA2146,"")))/LEN(AA2146))
         - SUMPRODUCT((LEN($Y$2:$Y$4096)-LEN(SUBSTITUTE($Y$2:$Y$4096,"Alolan "&amp;AA2146,"")))/LEN("Alolan "&amp;AA2146))
         - SUMPRODUCT((LEN($Y$2:$Y$4096)-LEN(SUBSTITUTE($Y$2:$Y$4096,"Galarian "&amp;AA2146,"")))/LEN("Galarian "&amp;AA2146))
         - SUMPRODUCT((LEN($Y$2:$Y$4096)-LEN(SUBSTITUTE($Y$2:$Y$4096,"Hisuian "&amp;AA2146,"")))/LEN("Hisuian "&amp;AA2146))
         - SUMPRODUCT((LEN($Y$2:$Y$4096)-LEN(SUBSTITUTE($Y$2:$Y$4096,"Paldean "&amp;AA2146,"")))/LEN("Paldean "&amp;AA2146))
      &gt;0,2,1)
   ))))</f>
        <v>1</v>
      </c>
      <c r="AN2146">
        <v>0</v>
      </c>
      <c r="AO2146">
        <v>4</v>
      </c>
    </row>
    <row r="2147" spans="1:41" x14ac:dyDescent="0.25">
      <c r="A2147">
        <v>801</v>
      </c>
      <c r="B2147" t="s">
        <v>2710</v>
      </c>
      <c r="C2147" t="s">
        <v>1514</v>
      </c>
      <c r="D2147" t="s">
        <v>1536</v>
      </c>
      <c r="E2147">
        <v>80</v>
      </c>
      <c r="F2147">
        <v>95</v>
      </c>
      <c r="G2147">
        <v>115</v>
      </c>
      <c r="H2147">
        <v>130</v>
      </c>
      <c r="I2147">
        <v>115</v>
      </c>
      <c r="J2147">
        <v>65</v>
      </c>
      <c r="K2147" t="s">
        <v>2711</v>
      </c>
      <c r="L2147" t="s">
        <v>250</v>
      </c>
      <c r="M2147" t="s">
        <v>248</v>
      </c>
      <c r="N2147">
        <v>10.050000000000001</v>
      </c>
      <c r="O2147">
        <v>10.1</v>
      </c>
      <c r="Q2147">
        <v>3</v>
      </c>
      <c r="R2147">
        <f t="shared" si="144"/>
        <v>10</v>
      </c>
      <c r="S2147">
        <f t="shared" si="145"/>
        <v>13</v>
      </c>
      <c r="T2147">
        <f t="shared" si="154"/>
        <v>23</v>
      </c>
      <c r="U2147" t="s">
        <v>1514</v>
      </c>
      <c r="V2147" t="s">
        <v>1536</v>
      </c>
      <c r="W2147" t="s">
        <v>1521</v>
      </c>
      <c r="X2147" t="s">
        <v>1492</v>
      </c>
      <c r="Z2147" t="str" cm="1">
        <f t="array" ref="Z2147">IF(ISBLANK(AK2147),_xlfn.LET(
    _xlpm.nameBeforeSlash, IF(ISNUMBER(SEARCH("/", Y2147)), LEFT(Y2147, SEARCH("/", Y2147)-1), Y2147),
    _xlpm.matchRow, IFERROR(MATCH(_xlpm.nameBeforeSlash, AA:AA, 0), ""),
    _xlpm.difference, IF(_xlpm.matchRow="", "", ABS((R2147 + S2147)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),IF(ISBLANK(Y2147),"","Hidden"))</f>
        <v/>
      </c>
      <c r="AA2147" t="s">
        <v>2710</v>
      </c>
      <c r="AC2147" t="s">
        <v>1015</v>
      </c>
      <c r="AD2147" t="str">
        <f>_xlfn.XLOOKUP(AC2147,moves!A:A,moves!B:B)</f>
        <v>fairy</v>
      </c>
      <c r="AE2147">
        <f>_xlfn.XLOOKUP(AC2147,moves!A:A,moves!D:D)</f>
        <v>6</v>
      </c>
      <c r="AF2147" t="str">
        <f>_xlfn.XLOOKUP(AC2147,moves!A:A,moves!E:E)</f>
        <v>Status symbols deal +1 damage.</v>
      </c>
      <c r="AG2147">
        <v>0</v>
      </c>
      <c r="AH2147">
        <v>1</v>
      </c>
      <c r="AI2147">
        <f t="shared" si="155"/>
        <v>0</v>
      </c>
      <c r="AJ2147" t="s">
        <v>8452</v>
      </c>
      <c r="AL2147">
        <v>0</v>
      </c>
      <c r="AM2147" cm="1">
        <f t="array" ref="AM2147">IF(AL2147=1,1,
   IF(ISTEXT(AK2147),1,
   IF(AO2147&gt;1,AM2146,
   IF(AI2147=1,
      IF(SUMPRODUCT((LEN($Y$2:$Y$4096)-LEN(SUBSTITUTE($Y$2:$Y$4096,AA2147,"")))/LEN(AA2147))&gt;0,2,1),
      IF(
         SUMPRODUCT((LEN($Y$2:$Y$4096)-LEN(SUBSTITUTE($Y$2:$Y$4096,AA2147,"")))/LEN(AA2147))
         - SUMPRODUCT((LEN($Y$2:$Y$4096)-LEN(SUBSTITUTE($Y$2:$Y$4096,"Alolan "&amp;AA2147,"")))/LEN("Alolan "&amp;AA2147))
         - SUMPRODUCT((LEN($Y$2:$Y$4096)-LEN(SUBSTITUTE($Y$2:$Y$4096,"Galarian "&amp;AA2147,"")))/LEN("Galarian "&amp;AA2147))
         - SUMPRODUCT((LEN($Y$2:$Y$4096)-LEN(SUBSTITUTE($Y$2:$Y$4096,"Hisuian "&amp;AA2147,"")))/LEN("Hisuian "&amp;AA2147))
         - SUMPRODUCT((LEN($Y$2:$Y$4096)-LEN(SUBSTITUTE($Y$2:$Y$4096,"Paldean "&amp;AA2147,"")))/LEN("Paldean "&amp;AA2147))
      &gt;0,2,1)
   ))))</f>
        <v>1</v>
      </c>
      <c r="AN2147">
        <v>0</v>
      </c>
      <c r="AO2147">
        <v>0</v>
      </c>
    </row>
    <row r="2148" spans="1:41" x14ac:dyDescent="0.25">
      <c r="A2148" t="s">
        <v>4626</v>
      </c>
      <c r="B2148" t="s">
        <v>2710</v>
      </c>
      <c r="C2148" t="s">
        <v>1514</v>
      </c>
      <c r="D2148" t="s">
        <v>1536</v>
      </c>
      <c r="E2148">
        <v>80</v>
      </c>
      <c r="F2148">
        <v>95</v>
      </c>
      <c r="G2148">
        <v>115</v>
      </c>
      <c r="H2148">
        <v>130</v>
      </c>
      <c r="I2148">
        <v>115</v>
      </c>
      <c r="J2148">
        <v>65</v>
      </c>
      <c r="K2148" t="s">
        <v>2711</v>
      </c>
      <c r="L2148" t="s">
        <v>250</v>
      </c>
      <c r="M2148" t="s">
        <v>248</v>
      </c>
      <c r="N2148">
        <v>10.050000000000001</v>
      </c>
      <c r="O2148">
        <v>10.1</v>
      </c>
      <c r="Q2148">
        <v>3</v>
      </c>
      <c r="R2148">
        <f t="shared" si="144"/>
        <v>10</v>
      </c>
      <c r="S2148">
        <f t="shared" si="145"/>
        <v>13</v>
      </c>
      <c r="T2148">
        <f t="shared" si="154"/>
        <v>23</v>
      </c>
      <c r="U2148" t="s">
        <v>1514</v>
      </c>
      <c r="V2148" t="s">
        <v>1536</v>
      </c>
      <c r="W2148" t="s">
        <v>1521</v>
      </c>
      <c r="X2148" t="s">
        <v>1492</v>
      </c>
      <c r="Z2148" t="str" cm="1">
        <f t="array" ref="Z2148">IF(ISBLANK(AK2148),_xlfn.LET(
    _xlpm.nameBeforeSlash, IF(ISNUMBER(SEARCH("/", Y2148)), LEFT(Y2148, SEARCH("/", Y2148)-1), Y2148),
    _xlpm.matchRow, IFERROR(MATCH(_xlpm.nameBeforeSlash, AA:AA, 0), ""),
    _xlpm.difference, IF(_xlpm.matchRow="", "", ABS((R2148 + S2148)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),IF(ISBLANK(Y2148),"","Hidden"))</f>
        <v/>
      </c>
      <c r="AA2148" t="s">
        <v>5891</v>
      </c>
      <c r="AC2148" t="s">
        <v>6782</v>
      </c>
      <c r="AD2148" t="str">
        <f>_xlfn.XLOOKUP(AC2148,moves!A:A,moves!B:B)</f>
        <v>steel</v>
      </c>
      <c r="AE2148">
        <f>_xlfn.XLOOKUP(AC2148,moves!A:A,moves!D:D)</f>
        <v>7</v>
      </c>
      <c r="AF2148" t="str">
        <f>_xlfn.XLOOKUP(AC2148,moves!A:A,moves!E:E)</f>
        <v>If the user has the Soul-Heart ability: Ignore the RECHARGE effect.</v>
      </c>
      <c r="AG2148">
        <v>0</v>
      </c>
      <c r="AH2148">
        <v>1</v>
      </c>
      <c r="AI2148">
        <f t="shared" si="155"/>
        <v>1</v>
      </c>
      <c r="AJ2148" t="s">
        <v>8452</v>
      </c>
      <c r="AL2148">
        <v>0</v>
      </c>
      <c r="AM2148" cm="1">
        <f t="array" ref="AM2148">IF(AL2148=1,1,
   IF(ISTEXT(AK2148),1,
   IF(AO2148&gt;1,AM2147,
   IF(AI2148=1,
      IF(SUMPRODUCT((LEN($Y$2:$Y$4096)-LEN(SUBSTITUTE($Y$2:$Y$4096,AA2148,"")))/LEN(AA2148))&gt;0,2,1),
      IF(
         SUMPRODUCT((LEN($Y$2:$Y$4096)-LEN(SUBSTITUTE($Y$2:$Y$4096,AA2148,"")))/LEN(AA2148))
         - SUMPRODUCT((LEN($Y$2:$Y$4096)-LEN(SUBSTITUTE($Y$2:$Y$4096,"Alolan "&amp;AA2148,"")))/LEN("Alolan "&amp;AA2148))
         - SUMPRODUCT((LEN($Y$2:$Y$4096)-LEN(SUBSTITUTE($Y$2:$Y$4096,"Galarian "&amp;AA2148,"")))/LEN("Galarian "&amp;AA2148))
         - SUMPRODUCT((LEN($Y$2:$Y$4096)-LEN(SUBSTITUTE($Y$2:$Y$4096,"Hisuian "&amp;AA2148,"")))/LEN("Hisuian "&amp;AA2148))
         - SUMPRODUCT((LEN($Y$2:$Y$4096)-LEN(SUBSTITUTE($Y$2:$Y$4096,"Paldean "&amp;AA2148,"")))/LEN("Paldean "&amp;AA2148))
      &gt;0,2,1)
   ))))</f>
        <v>1</v>
      </c>
      <c r="AN2148">
        <v>0</v>
      </c>
      <c r="AO2148">
        <v>0</v>
      </c>
    </row>
    <row r="2149" spans="1:41" x14ac:dyDescent="0.25">
      <c r="A2149">
        <v>802</v>
      </c>
      <c r="B2149" t="s">
        <v>2712</v>
      </c>
      <c r="C2149" t="s">
        <v>1492</v>
      </c>
      <c r="D2149" t="s">
        <v>1524</v>
      </c>
      <c r="E2149">
        <v>90</v>
      </c>
      <c r="F2149">
        <v>125</v>
      </c>
      <c r="G2149">
        <v>80</v>
      </c>
      <c r="H2149">
        <v>90</v>
      </c>
      <c r="I2149">
        <v>90</v>
      </c>
      <c r="J2149">
        <v>125</v>
      </c>
      <c r="K2149" t="s">
        <v>2713</v>
      </c>
      <c r="L2149" t="s">
        <v>247</v>
      </c>
      <c r="M2149" t="s">
        <v>248</v>
      </c>
      <c r="N2149">
        <v>12.15</v>
      </c>
      <c r="O2149">
        <v>8.6999999999999993</v>
      </c>
      <c r="P2149">
        <v>2</v>
      </c>
      <c r="R2149">
        <f t="shared" si="144"/>
        <v>14</v>
      </c>
      <c r="S2149">
        <f t="shared" si="145"/>
        <v>9</v>
      </c>
      <c r="T2149">
        <f t="shared" si="154"/>
        <v>23</v>
      </c>
      <c r="U2149" t="s">
        <v>1492</v>
      </c>
      <c r="V2149" t="s">
        <v>1524</v>
      </c>
      <c r="W2149" t="s">
        <v>1209</v>
      </c>
      <c r="X2149" t="s">
        <v>1471</v>
      </c>
      <c r="Z2149" t="str" cm="1">
        <f t="array" ref="Z2149">IF(ISBLANK(AK2149),_xlfn.LET(
    _xlpm.nameBeforeSlash, IF(ISNUMBER(SEARCH("/", Y2149)), LEFT(Y2149, SEARCH("/", Y2149)-1), Y2149),
    _xlpm.matchRow, IFERROR(MATCH(_xlpm.nameBeforeSlash, AA:AA, 0), ""),
    _xlpm.difference, IF(_xlpm.matchRow="", "", ABS((R2149 + S2149)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),IF(ISBLANK(Y2149),"","Hidden"))</f>
        <v/>
      </c>
      <c r="AA2149" t="s">
        <v>2712</v>
      </c>
      <c r="AC2149" t="s">
        <v>1110</v>
      </c>
      <c r="AD2149" t="str">
        <f>_xlfn.XLOOKUP(AC2149,moves!A:A,moves!B:B)</f>
        <v>ghost</v>
      </c>
      <c r="AE2149">
        <f>_xlfn.XLOOKUP(AC2149,moves!A:A,moves!D:D)</f>
        <v>4</v>
      </c>
      <c r="AF2149" t="str">
        <f>_xlfn.XLOOKUP(AC2149,moves!A:A,moves!E:E)</f>
        <v>Before rolling for this attack: Transfer the target's MODIFY effects to the user.</v>
      </c>
      <c r="AG2149">
        <v>0</v>
      </c>
      <c r="AH2149">
        <v>1</v>
      </c>
      <c r="AI2149">
        <f t="shared" si="155"/>
        <v>0</v>
      </c>
      <c r="AJ2149" t="s">
        <v>8452</v>
      </c>
      <c r="AL2149">
        <v>0</v>
      </c>
      <c r="AM2149" cm="1">
        <f t="array" ref="AM2149">IF(AL2149=1,1,
   IF(ISTEXT(AK2149),1,
   IF(AO2149&gt;1,AM2148,
   IF(AI2149=1,
      IF(SUMPRODUCT((LEN($Y$2:$Y$4096)-LEN(SUBSTITUTE($Y$2:$Y$4096,AA2149,"")))/LEN(AA2149))&gt;0,2,1),
      IF(
         SUMPRODUCT((LEN($Y$2:$Y$4096)-LEN(SUBSTITUTE($Y$2:$Y$4096,AA2149,"")))/LEN(AA2149))
         - SUMPRODUCT((LEN($Y$2:$Y$4096)-LEN(SUBSTITUTE($Y$2:$Y$4096,"Alolan "&amp;AA2149,"")))/LEN("Alolan "&amp;AA2149))
         - SUMPRODUCT((LEN($Y$2:$Y$4096)-LEN(SUBSTITUTE($Y$2:$Y$4096,"Galarian "&amp;AA2149,"")))/LEN("Galarian "&amp;AA2149))
         - SUMPRODUCT((LEN($Y$2:$Y$4096)-LEN(SUBSTITUTE($Y$2:$Y$4096,"Hisuian "&amp;AA2149,"")))/LEN("Hisuian "&amp;AA2149))
         - SUMPRODUCT((LEN($Y$2:$Y$4096)-LEN(SUBSTITUTE($Y$2:$Y$4096,"Paldean "&amp;AA2149,"")))/LEN("Paldean "&amp;AA2149))
      &gt;0,2,1)
   ))))</f>
        <v>1</v>
      </c>
      <c r="AN2149">
        <v>0</v>
      </c>
      <c r="AO2149">
        <v>0</v>
      </c>
    </row>
    <row r="2150" spans="1:41" x14ac:dyDescent="0.25">
      <c r="A2150" t="s">
        <v>4627</v>
      </c>
      <c r="B2150" t="s">
        <v>2712</v>
      </c>
      <c r="C2150" t="s">
        <v>1492</v>
      </c>
      <c r="D2150" t="s">
        <v>1524</v>
      </c>
      <c r="E2150">
        <v>90</v>
      </c>
      <c r="F2150">
        <v>125</v>
      </c>
      <c r="G2150">
        <v>80</v>
      </c>
      <c r="H2150">
        <v>90</v>
      </c>
      <c r="I2150">
        <v>90</v>
      </c>
      <c r="J2150">
        <v>125</v>
      </c>
      <c r="K2150" t="s">
        <v>2713</v>
      </c>
      <c r="L2150" t="s">
        <v>247</v>
      </c>
      <c r="M2150" t="s">
        <v>248</v>
      </c>
      <c r="N2150">
        <v>12.15</v>
      </c>
      <c r="O2150">
        <v>8.6999999999999993</v>
      </c>
      <c r="P2150">
        <v>2</v>
      </c>
      <c r="R2150">
        <f t="shared" si="144"/>
        <v>14</v>
      </c>
      <c r="S2150">
        <f t="shared" si="145"/>
        <v>9</v>
      </c>
      <c r="T2150">
        <f t="shared" si="154"/>
        <v>23</v>
      </c>
      <c r="U2150" t="s">
        <v>1492</v>
      </c>
      <c r="V2150" t="s">
        <v>1524</v>
      </c>
      <c r="W2150" t="s">
        <v>1209</v>
      </c>
      <c r="X2150" t="s">
        <v>1471</v>
      </c>
      <c r="Z2150" t="str" cm="1">
        <f t="array" ref="Z2150">IF(ISBLANK(AK2150),_xlfn.LET(
    _xlpm.nameBeforeSlash, IF(ISNUMBER(SEARCH("/", Y2150)), LEFT(Y2150, SEARCH("/", Y2150)-1), Y2150),
    _xlpm.matchRow, IFERROR(MATCH(_xlpm.nameBeforeSlash, AA:AA, 0), ""),
    _xlpm.difference, IF(_xlpm.matchRow="", "", ABS((R2150 + S2150)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),IF(ISBLANK(Y2150),"","Hidden"))</f>
        <v/>
      </c>
      <c r="AA2150" t="s">
        <v>5892</v>
      </c>
      <c r="AC2150" t="s">
        <v>6784</v>
      </c>
      <c r="AD2150" t="str">
        <f>_xlfn.XLOOKUP(AC2150,moves!A:A,moves!B:B)</f>
        <v>ghost</v>
      </c>
      <c r="AE2150">
        <f>_xlfn.XLOOKUP(AC2150,moves!A:A,moves!D:D)</f>
        <v>7</v>
      </c>
      <c r="AF2150" t="str">
        <f>_xlfn.XLOOKUP(AC2150,moves!A:A,moves!E:E)</f>
        <v>For each critical hit rolled: Reduce the RECHARGE by 1.</v>
      </c>
      <c r="AG2150">
        <v>0</v>
      </c>
      <c r="AH2150">
        <v>1</v>
      </c>
      <c r="AI2150">
        <f t="shared" si="155"/>
        <v>1</v>
      </c>
      <c r="AJ2150" t="s">
        <v>8452</v>
      </c>
      <c r="AL2150">
        <v>0</v>
      </c>
      <c r="AM2150" cm="1">
        <f t="array" ref="AM2150">IF(AL2150=1,1,
   IF(ISTEXT(AK2150),1,
   IF(AO2150&gt;1,AM2149,
   IF(AI2150=1,
      IF(SUMPRODUCT((LEN($Y$2:$Y$4096)-LEN(SUBSTITUTE($Y$2:$Y$4096,AA2150,"")))/LEN(AA2150))&gt;0,2,1),
      IF(
         SUMPRODUCT((LEN($Y$2:$Y$4096)-LEN(SUBSTITUTE($Y$2:$Y$4096,AA2150,"")))/LEN(AA2150))
         - SUMPRODUCT((LEN($Y$2:$Y$4096)-LEN(SUBSTITUTE($Y$2:$Y$4096,"Alolan "&amp;AA2150,"")))/LEN("Alolan "&amp;AA2150))
         - SUMPRODUCT((LEN($Y$2:$Y$4096)-LEN(SUBSTITUTE($Y$2:$Y$4096,"Galarian "&amp;AA2150,"")))/LEN("Galarian "&amp;AA2150))
         - SUMPRODUCT((LEN($Y$2:$Y$4096)-LEN(SUBSTITUTE($Y$2:$Y$4096,"Hisuian "&amp;AA2150,"")))/LEN("Hisuian "&amp;AA2150))
         - SUMPRODUCT((LEN($Y$2:$Y$4096)-LEN(SUBSTITUTE($Y$2:$Y$4096,"Paldean "&amp;AA2150,"")))/LEN("Paldean "&amp;AA2150))
      &gt;0,2,1)
   ))))</f>
        <v>1</v>
      </c>
      <c r="AN2150">
        <v>0</v>
      </c>
      <c r="AO2150">
        <v>0</v>
      </c>
    </row>
    <row r="2151" spans="1:41" x14ac:dyDescent="0.25">
      <c r="A2151">
        <v>803</v>
      </c>
      <c r="B2151" t="s">
        <v>699</v>
      </c>
      <c r="C2151" t="s">
        <v>1469</v>
      </c>
      <c r="D2151"/>
      <c r="E2151">
        <v>67</v>
      </c>
      <c r="F2151">
        <v>73</v>
      </c>
      <c r="G2151">
        <v>67</v>
      </c>
      <c r="H2151">
        <v>73</v>
      </c>
      <c r="I2151">
        <v>67</v>
      </c>
      <c r="J2151">
        <v>73</v>
      </c>
      <c r="K2151" t="s">
        <v>700</v>
      </c>
      <c r="L2151" t="s">
        <v>3446</v>
      </c>
      <c r="M2151" t="s">
        <v>483</v>
      </c>
      <c r="N2151">
        <v>7.3</v>
      </c>
      <c r="O2151">
        <v>6.7</v>
      </c>
      <c r="R2151">
        <f t="shared" si="144"/>
        <v>7</v>
      </c>
      <c r="S2151">
        <f t="shared" si="145"/>
        <v>7</v>
      </c>
      <c r="T2151">
        <f t="shared" si="154"/>
        <v>14</v>
      </c>
      <c r="U2151" t="s">
        <v>1469</v>
      </c>
      <c r="V2151" t="s">
        <v>1482</v>
      </c>
      <c r="W2151" t="s">
        <v>1499</v>
      </c>
      <c r="X2151" t="s">
        <v>1481</v>
      </c>
      <c r="Y2151" t="s">
        <v>701</v>
      </c>
      <c r="Z2151" cm="1">
        <f t="array" ref="Z2151">IF(ISBLANK(AK2151),_xlfn.LET(
    _xlpm.nameBeforeSlash, IF(ISNUMBER(SEARCH("/", Y2151)), LEFT(Y2151, SEARCH("/", Y2151)-1), Y2151),
    _xlpm.matchRow, IFERROR(MATCH(_xlpm.nameBeforeSlash, AA:AA, 0), ""),
    _xlpm.difference, IF(_xlpm.matchRow="", "", ABS((R2151 + S2151)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),IF(ISBLANK(Y2151),"","Hidden"))</f>
        <v>15</v>
      </c>
      <c r="AA2151" t="s">
        <v>699</v>
      </c>
      <c r="AC2151" t="s">
        <v>665</v>
      </c>
      <c r="AD2151" t="str">
        <f>_xlfn.XLOOKUP(AC2151,moves!A:A,moves!B:B)</f>
        <v>poison</v>
      </c>
      <c r="AE2151">
        <f>_xlfn.XLOOKUP(AC2151,moves!A:A,moves!D:D)</f>
        <v>3</v>
      </c>
      <c r="AF2151" t="str">
        <f>_xlfn.XLOOKUP(AC2151,moves!A:A,moves!E:E)</f>
        <v>If the target has any status conditions: Deal double damage.</v>
      </c>
      <c r="AG2151">
        <v>1</v>
      </c>
      <c r="AH2151">
        <v>0</v>
      </c>
      <c r="AI2151">
        <f t="shared" si="155"/>
        <v>0</v>
      </c>
      <c r="AJ2151" t="s">
        <v>870</v>
      </c>
      <c r="AL2151">
        <v>0</v>
      </c>
      <c r="AM2151" cm="1">
        <f t="array" ref="AM2151">IF(AL2151=1,1,
   IF(ISTEXT(AK2151),1,
   IF(AO2151&gt;1,AM2150,
   IF(AI2151=1,
      IF(SUMPRODUCT((LEN($Y$2:$Y$4096)-LEN(SUBSTITUTE($Y$2:$Y$4096,AA2151,"")))/LEN(AA2151))&gt;0,2,1),
      IF(
         SUMPRODUCT((LEN($Y$2:$Y$4096)-LEN(SUBSTITUTE($Y$2:$Y$4096,AA2151,"")))/LEN(AA2151))
         - SUMPRODUCT((LEN($Y$2:$Y$4096)-LEN(SUBSTITUTE($Y$2:$Y$4096,"Alolan "&amp;AA2151,"")))/LEN("Alolan "&amp;AA2151))
         - SUMPRODUCT((LEN($Y$2:$Y$4096)-LEN(SUBSTITUTE($Y$2:$Y$4096,"Galarian "&amp;AA2151,"")))/LEN("Galarian "&amp;AA2151))
         - SUMPRODUCT((LEN($Y$2:$Y$4096)-LEN(SUBSTITUTE($Y$2:$Y$4096,"Hisuian "&amp;AA2151,"")))/LEN("Hisuian "&amp;AA2151))
         - SUMPRODUCT((LEN($Y$2:$Y$4096)-LEN(SUBSTITUTE($Y$2:$Y$4096,"Paldean "&amp;AA2151,"")))/LEN("Paldean "&amp;AA2151))
      &gt;0,2,1)
   ))))</f>
        <v>1</v>
      </c>
      <c r="AN2151">
        <v>0</v>
      </c>
      <c r="AO2151">
        <v>0</v>
      </c>
    </row>
    <row r="2152" spans="1:41" x14ac:dyDescent="0.25">
      <c r="A2152" t="s">
        <v>4628</v>
      </c>
      <c r="B2152" t="s">
        <v>699</v>
      </c>
      <c r="C2152" t="s">
        <v>1469</v>
      </c>
      <c r="D2152"/>
      <c r="E2152">
        <v>67</v>
      </c>
      <c r="F2152">
        <v>73</v>
      </c>
      <c r="G2152">
        <v>67</v>
      </c>
      <c r="H2152">
        <v>73</v>
      </c>
      <c r="I2152">
        <v>67</v>
      </c>
      <c r="J2152">
        <v>73</v>
      </c>
      <c r="K2152" t="s">
        <v>700</v>
      </c>
      <c r="L2152" t="s">
        <v>3446</v>
      </c>
      <c r="M2152" t="s">
        <v>483</v>
      </c>
      <c r="N2152">
        <v>7.3</v>
      </c>
      <c r="O2152">
        <v>6.7</v>
      </c>
      <c r="R2152">
        <f t="shared" si="144"/>
        <v>7</v>
      </c>
      <c r="S2152">
        <f t="shared" si="145"/>
        <v>7</v>
      </c>
      <c r="T2152">
        <f t="shared" si="154"/>
        <v>14</v>
      </c>
      <c r="U2152" t="s">
        <v>1469</v>
      </c>
      <c r="V2152" t="s">
        <v>1482</v>
      </c>
      <c r="W2152" t="s">
        <v>1499</v>
      </c>
      <c r="X2152" t="s">
        <v>1481</v>
      </c>
      <c r="Y2152" t="s">
        <v>5893</v>
      </c>
      <c r="Z2152" cm="1">
        <f t="array" ref="Z2152">IF(ISBLANK(AK2152),_xlfn.LET(
    _xlpm.nameBeforeSlash, IF(ISNUMBER(SEARCH("/", Y2152)), LEFT(Y2152, SEARCH("/", Y2152)-1), Y2152),
    _xlpm.matchRow, IFERROR(MATCH(_xlpm.nameBeforeSlash, AA:AA, 0), ""),
    _xlpm.difference, IF(_xlpm.matchRow="", "", ABS((R2152 + S2152)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),IF(ISBLANK(Y2152),"","Hidden"))</f>
        <v>15</v>
      </c>
      <c r="AA2152" t="s">
        <v>5894</v>
      </c>
      <c r="AC2152" t="s">
        <v>921</v>
      </c>
      <c r="AD2152" t="str">
        <f>_xlfn.XLOOKUP(AC2152,moves!A:A,moves!B:B)</f>
        <v>bug</v>
      </c>
      <c r="AE2152">
        <f>_xlfn.XLOOKUP(AC2152,moves!A:A,moves!D:D)</f>
        <v>2</v>
      </c>
      <c r="AF2152" t="str">
        <f>_xlfn.XLOOKUP(AC2152,moves!A:A,moves!E:E)</f>
        <v>Regular hits deal +1 damage.</v>
      </c>
      <c r="AG2152">
        <v>1</v>
      </c>
      <c r="AH2152">
        <v>0</v>
      </c>
      <c r="AI2152">
        <f t="shared" si="155"/>
        <v>1</v>
      </c>
      <c r="AJ2152" t="s">
        <v>523</v>
      </c>
      <c r="AL2152">
        <v>0</v>
      </c>
      <c r="AM2152" cm="1">
        <f t="array" ref="AM2152">IF(AL2152=1,1,
   IF(ISTEXT(AK2152),1,
   IF(AO2152&gt;1,AM2151,
   IF(AI2152=1,
      IF(SUMPRODUCT((LEN($Y$2:$Y$4096)-LEN(SUBSTITUTE($Y$2:$Y$4096,AA2152,"")))/LEN(AA2152))&gt;0,2,1),
      IF(
         SUMPRODUCT((LEN($Y$2:$Y$4096)-LEN(SUBSTITUTE($Y$2:$Y$4096,AA2152,"")))/LEN(AA2152))
         - SUMPRODUCT((LEN($Y$2:$Y$4096)-LEN(SUBSTITUTE($Y$2:$Y$4096,"Alolan "&amp;AA2152,"")))/LEN("Alolan "&amp;AA2152))
         - SUMPRODUCT((LEN($Y$2:$Y$4096)-LEN(SUBSTITUTE($Y$2:$Y$4096,"Galarian "&amp;AA2152,"")))/LEN("Galarian "&amp;AA2152))
         - SUMPRODUCT((LEN($Y$2:$Y$4096)-LEN(SUBSTITUTE($Y$2:$Y$4096,"Hisuian "&amp;AA2152,"")))/LEN("Hisuian "&amp;AA2152))
         - SUMPRODUCT((LEN($Y$2:$Y$4096)-LEN(SUBSTITUTE($Y$2:$Y$4096,"Paldean "&amp;AA2152,"")))/LEN("Paldean "&amp;AA2152))
      &gt;0,2,1)
   ))))</f>
        <v>1</v>
      </c>
      <c r="AN2152">
        <v>0</v>
      </c>
      <c r="AO2152">
        <v>0</v>
      </c>
    </row>
    <row r="2153" spans="1:41" x14ac:dyDescent="0.25">
      <c r="A2153">
        <v>804</v>
      </c>
      <c r="B2153" t="s">
        <v>701</v>
      </c>
      <c r="C2153" t="s">
        <v>1469</v>
      </c>
      <c r="D2153" t="s">
        <v>1482</v>
      </c>
      <c r="E2153">
        <v>73</v>
      </c>
      <c r="F2153">
        <v>73</v>
      </c>
      <c r="G2153">
        <v>73</v>
      </c>
      <c r="H2153">
        <v>127</v>
      </c>
      <c r="I2153">
        <v>73</v>
      </c>
      <c r="J2153">
        <v>121</v>
      </c>
      <c r="K2153" t="s">
        <v>700</v>
      </c>
      <c r="L2153" t="s">
        <v>3446</v>
      </c>
      <c r="M2153" t="s">
        <v>483</v>
      </c>
      <c r="N2153">
        <v>11.92</v>
      </c>
      <c r="O2153">
        <v>7.3</v>
      </c>
      <c r="P2153">
        <v>1</v>
      </c>
      <c r="Q2153">
        <v>1</v>
      </c>
      <c r="R2153">
        <f t="shared" si="144"/>
        <v>13</v>
      </c>
      <c r="S2153">
        <f t="shared" si="145"/>
        <v>8</v>
      </c>
      <c r="T2153">
        <f t="shared" si="154"/>
        <v>21</v>
      </c>
      <c r="U2153" t="s">
        <v>1469</v>
      </c>
      <c r="V2153" t="s">
        <v>1482</v>
      </c>
      <c r="W2153" t="s">
        <v>1499</v>
      </c>
      <c r="X2153" t="s">
        <v>1481</v>
      </c>
      <c r="Z2153" t="str" cm="1">
        <f t="array" ref="Z2153">IF(ISBLANK(AK2153),_xlfn.LET(
    _xlpm.nameBeforeSlash, IF(ISNUMBER(SEARCH("/", Y2153)), LEFT(Y2153, SEARCH("/", Y2153)-1), Y2153),
    _xlpm.matchRow, IFERROR(MATCH(_xlpm.nameBeforeSlash, AA:AA, 0), ""),
    _xlpm.difference, IF(_xlpm.matchRow="", "", ABS((R2153 + S2153)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),IF(ISBLANK(Y2153),"","Hidden"))</f>
        <v/>
      </c>
      <c r="AA2153" t="s">
        <v>701</v>
      </c>
      <c r="AC2153" t="s">
        <v>747</v>
      </c>
      <c r="AD2153" t="str">
        <f>_xlfn.XLOOKUP(AC2153,moves!A:A,moves!B:B)</f>
        <v>poison</v>
      </c>
      <c r="AE2153">
        <f>_xlfn.XLOOKUP(AC2153,moves!A:A,moves!D:D)</f>
        <v>4</v>
      </c>
      <c r="AF2153" t="str">
        <f>_xlfn.XLOOKUP(AC2153,moves!A:A,moves!E:E)</f>
        <v>If any status symbols are rolled: Inflict the Poisoned status on the target.</v>
      </c>
      <c r="AG2153">
        <v>0</v>
      </c>
      <c r="AH2153">
        <v>0</v>
      </c>
      <c r="AI2153">
        <f t="shared" si="155"/>
        <v>0</v>
      </c>
      <c r="AJ2153" t="s">
        <v>525</v>
      </c>
      <c r="AL2153">
        <v>0</v>
      </c>
      <c r="AM2153" cm="1">
        <f t="array" ref="AM2153">IF(AL2153=1,1,
   IF(ISTEXT(AK2153),1,
   IF(AO2153&gt;1,AM2152,
   IF(AI2153=1,
      IF(SUMPRODUCT((LEN($Y$2:$Y$4096)-LEN(SUBSTITUTE($Y$2:$Y$4096,AA2153,"")))/LEN(AA2153))&gt;0,2,1),
      IF(
         SUMPRODUCT((LEN($Y$2:$Y$4096)-LEN(SUBSTITUTE($Y$2:$Y$4096,AA2153,"")))/LEN(AA2153))
         - SUMPRODUCT((LEN($Y$2:$Y$4096)-LEN(SUBSTITUTE($Y$2:$Y$4096,"Alolan "&amp;AA2153,"")))/LEN("Alolan "&amp;AA2153))
         - SUMPRODUCT((LEN($Y$2:$Y$4096)-LEN(SUBSTITUTE($Y$2:$Y$4096,"Galarian "&amp;AA2153,"")))/LEN("Galarian "&amp;AA2153))
         - SUMPRODUCT((LEN($Y$2:$Y$4096)-LEN(SUBSTITUTE($Y$2:$Y$4096,"Hisuian "&amp;AA2153,"")))/LEN("Hisuian "&amp;AA2153))
         - SUMPRODUCT((LEN($Y$2:$Y$4096)-LEN(SUBSTITUTE($Y$2:$Y$4096,"Paldean "&amp;AA2153,"")))/LEN("Paldean "&amp;AA2153))
      &gt;0,2,1)
   ))))</f>
        <v>2</v>
      </c>
      <c r="AN2153">
        <v>0</v>
      </c>
      <c r="AO2153">
        <v>0</v>
      </c>
    </row>
    <row r="2154" spans="1:41" x14ac:dyDescent="0.25">
      <c r="A2154" t="s">
        <v>4629</v>
      </c>
      <c r="B2154" t="s">
        <v>701</v>
      </c>
      <c r="C2154" t="s">
        <v>1469</v>
      </c>
      <c r="D2154" t="s">
        <v>1482</v>
      </c>
      <c r="E2154">
        <v>73</v>
      </c>
      <c r="F2154">
        <v>73</v>
      </c>
      <c r="G2154">
        <v>73</v>
      </c>
      <c r="H2154">
        <v>127</v>
      </c>
      <c r="I2154">
        <v>73</v>
      </c>
      <c r="J2154">
        <v>121</v>
      </c>
      <c r="K2154" t="s">
        <v>700</v>
      </c>
      <c r="L2154" t="s">
        <v>3446</v>
      </c>
      <c r="M2154" t="s">
        <v>483</v>
      </c>
      <c r="N2154">
        <v>11.92</v>
      </c>
      <c r="O2154">
        <v>7.3</v>
      </c>
      <c r="P2154">
        <v>1</v>
      </c>
      <c r="Q2154">
        <v>1</v>
      </c>
      <c r="R2154">
        <f t="shared" si="144"/>
        <v>13</v>
      </c>
      <c r="S2154">
        <f t="shared" si="145"/>
        <v>8</v>
      </c>
      <c r="T2154">
        <f t="shared" si="154"/>
        <v>21</v>
      </c>
      <c r="U2154" t="s">
        <v>1469</v>
      </c>
      <c r="V2154" t="s">
        <v>1482</v>
      </c>
      <c r="W2154" t="s">
        <v>1499</v>
      </c>
      <c r="X2154" t="s">
        <v>1481</v>
      </c>
      <c r="Z2154" t="str" cm="1">
        <f t="array" ref="Z2154">IF(ISBLANK(AK2154),_xlfn.LET(
    _xlpm.nameBeforeSlash, IF(ISNUMBER(SEARCH("/", Y2154)), LEFT(Y2154, SEARCH("/", Y2154)-1), Y2154),
    _xlpm.matchRow, IFERROR(MATCH(_xlpm.nameBeforeSlash, AA:AA, 0), ""),
    _xlpm.difference, IF(_xlpm.matchRow="", "", ABS((R2154 + S2154)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),IF(ISBLANK(Y2154),"","Hidden"))</f>
        <v/>
      </c>
      <c r="AA2154" t="s">
        <v>5893</v>
      </c>
      <c r="AC2154" t="s">
        <v>6787</v>
      </c>
      <c r="AD2154" t="str">
        <f>_xlfn.XLOOKUP(AC2154,moves!A:A,moves!B:B)</f>
        <v>bug</v>
      </c>
      <c r="AE2154">
        <f>_xlfn.XLOOKUP(AC2154,moves!A:A,moves!D:D)</f>
        <v>2</v>
      </c>
      <c r="AF2154" t="str">
        <f>_xlfn.XLOOKUP(AC2154,moves!A:A,moves!E:E)</f>
        <v>Each time a target faints due to this attack: Increase the user's attack strength by 2.</v>
      </c>
      <c r="AG2154">
        <v>0</v>
      </c>
      <c r="AH2154">
        <v>0</v>
      </c>
      <c r="AI2154">
        <f t="shared" si="155"/>
        <v>1</v>
      </c>
      <c r="AJ2154" t="s">
        <v>525</v>
      </c>
      <c r="AL2154">
        <v>0</v>
      </c>
      <c r="AM2154" cm="1">
        <f t="array" ref="AM2154">IF(AL2154=1,1,
   IF(ISTEXT(AK2154),1,
   IF(AO2154&gt;1,AM2153,
   IF(AI2154=1,
      IF(SUMPRODUCT((LEN($Y$2:$Y$4096)-LEN(SUBSTITUTE($Y$2:$Y$4096,AA2154,"")))/LEN(AA2154))&gt;0,2,1),
      IF(
         SUMPRODUCT((LEN($Y$2:$Y$4096)-LEN(SUBSTITUTE($Y$2:$Y$4096,AA2154,"")))/LEN(AA2154))
         - SUMPRODUCT((LEN($Y$2:$Y$4096)-LEN(SUBSTITUTE($Y$2:$Y$4096,"Alolan "&amp;AA2154,"")))/LEN("Alolan "&amp;AA2154))
         - SUMPRODUCT((LEN($Y$2:$Y$4096)-LEN(SUBSTITUTE($Y$2:$Y$4096,"Galarian "&amp;AA2154,"")))/LEN("Galarian "&amp;AA2154))
         - SUMPRODUCT((LEN($Y$2:$Y$4096)-LEN(SUBSTITUTE($Y$2:$Y$4096,"Hisuian "&amp;AA2154,"")))/LEN("Hisuian "&amp;AA2154))
         - SUMPRODUCT((LEN($Y$2:$Y$4096)-LEN(SUBSTITUTE($Y$2:$Y$4096,"Paldean "&amp;AA2154,"")))/LEN("Paldean "&amp;AA2154))
      &gt;0,2,1)
   ))))</f>
        <v>2</v>
      </c>
      <c r="AN2154">
        <v>0</v>
      </c>
      <c r="AO2154">
        <v>0</v>
      </c>
    </row>
    <row r="2155" spans="1:41" x14ac:dyDescent="0.25">
      <c r="A2155">
        <v>805</v>
      </c>
      <c r="B2155" t="s">
        <v>620</v>
      </c>
      <c r="C2155" t="s">
        <v>1546</v>
      </c>
      <c r="D2155" t="s">
        <v>1514</v>
      </c>
      <c r="E2155">
        <v>61</v>
      </c>
      <c r="F2155">
        <v>131</v>
      </c>
      <c r="G2155">
        <v>211</v>
      </c>
      <c r="H2155">
        <v>53</v>
      </c>
      <c r="I2155">
        <v>101</v>
      </c>
      <c r="J2155">
        <v>13</v>
      </c>
      <c r="K2155" t="s">
        <v>622</v>
      </c>
      <c r="L2155" t="s">
        <v>3446</v>
      </c>
      <c r="M2155" t="s">
        <v>483</v>
      </c>
      <c r="N2155">
        <v>7.6</v>
      </c>
      <c r="O2155">
        <v>11.8</v>
      </c>
      <c r="P2155">
        <v>-6</v>
      </c>
      <c r="Q2155">
        <v>9</v>
      </c>
      <c r="R2155">
        <f t="shared" si="144"/>
        <v>2</v>
      </c>
      <c r="S2155">
        <f t="shared" si="145"/>
        <v>21</v>
      </c>
      <c r="T2155">
        <f t="shared" si="154"/>
        <v>23</v>
      </c>
      <c r="U2155" t="s">
        <v>1546</v>
      </c>
      <c r="V2155" t="s">
        <v>1514</v>
      </c>
      <c r="W2155" t="s">
        <v>1521</v>
      </c>
      <c r="X2155" t="s">
        <v>1492</v>
      </c>
      <c r="Z2155" t="str" cm="1">
        <f t="array" ref="Z2155">IF(ISBLANK(AK2155),_xlfn.LET(
    _xlpm.nameBeforeSlash, IF(ISNUMBER(SEARCH("/", Y2155)), LEFT(Y2155, SEARCH("/", Y2155)-1), Y2155),
    _xlpm.matchRow, IFERROR(MATCH(_xlpm.nameBeforeSlash, AA:AA, 0), ""),
    _xlpm.difference, IF(_xlpm.matchRow="", "", ABS((R2155 + S2155)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),IF(ISBLANK(Y2155),"","Hidden"))</f>
        <v/>
      </c>
      <c r="AA2155" t="s">
        <v>620</v>
      </c>
      <c r="AC2155" t="s">
        <v>1055</v>
      </c>
      <c r="AD2155" t="str">
        <f>_xlfn.XLOOKUP(AC2155,moves!A:A,moves!B:B)</f>
        <v>fighting</v>
      </c>
      <c r="AE2155">
        <f>_xlfn.XLOOKUP(AC2155,moves!A:A,moves!D:D)</f>
        <v>3</v>
      </c>
      <c r="AF2155" t="str">
        <f>_xlfn.XLOOKUP(AC2155,moves!A:A,moves!E:E)</f>
        <v>For every 2 base health the user has more than the target: Increase attack strength by 1 (Max 6 attack strength).</v>
      </c>
      <c r="AG2155">
        <v>0</v>
      </c>
      <c r="AH2155">
        <v>1</v>
      </c>
      <c r="AI2155">
        <f t="shared" si="155"/>
        <v>0</v>
      </c>
      <c r="AJ2155" t="s">
        <v>8452</v>
      </c>
      <c r="AL2155">
        <v>0</v>
      </c>
      <c r="AM2155" cm="1">
        <f t="array" ref="AM2155">IF(AL2155=1,1,
   IF(ISTEXT(AK2155),1,
   IF(AO2155&gt;1,AM2154,
   IF(AI2155=1,
      IF(SUMPRODUCT((LEN($Y$2:$Y$4096)-LEN(SUBSTITUTE($Y$2:$Y$4096,AA2155,"")))/LEN(AA2155))&gt;0,2,1),
      IF(
         SUMPRODUCT((LEN($Y$2:$Y$4096)-LEN(SUBSTITUTE($Y$2:$Y$4096,AA2155,"")))/LEN(AA2155))
         - SUMPRODUCT((LEN($Y$2:$Y$4096)-LEN(SUBSTITUTE($Y$2:$Y$4096,"Alolan "&amp;AA2155,"")))/LEN("Alolan "&amp;AA2155))
         - SUMPRODUCT((LEN($Y$2:$Y$4096)-LEN(SUBSTITUTE($Y$2:$Y$4096,"Galarian "&amp;AA2155,"")))/LEN("Galarian "&amp;AA2155))
         - SUMPRODUCT((LEN($Y$2:$Y$4096)-LEN(SUBSTITUTE($Y$2:$Y$4096,"Hisuian "&amp;AA2155,"")))/LEN("Hisuian "&amp;AA2155))
         - SUMPRODUCT((LEN($Y$2:$Y$4096)-LEN(SUBSTITUTE($Y$2:$Y$4096,"Paldean "&amp;AA2155,"")))/LEN("Paldean "&amp;AA2155))
      &gt;0,2,1)
   ))))</f>
        <v>1</v>
      </c>
      <c r="AN2155">
        <v>0</v>
      </c>
      <c r="AO2155">
        <v>0</v>
      </c>
    </row>
    <row r="2156" spans="1:41" x14ac:dyDescent="0.25">
      <c r="A2156" t="s">
        <v>4630</v>
      </c>
      <c r="B2156" t="s">
        <v>620</v>
      </c>
      <c r="C2156" t="s">
        <v>1546</v>
      </c>
      <c r="D2156" t="s">
        <v>1514</v>
      </c>
      <c r="E2156">
        <v>61</v>
      </c>
      <c r="F2156">
        <v>131</v>
      </c>
      <c r="G2156">
        <v>211</v>
      </c>
      <c r="H2156">
        <v>53</v>
      </c>
      <c r="I2156">
        <v>101</v>
      </c>
      <c r="J2156">
        <v>13</v>
      </c>
      <c r="K2156" t="s">
        <v>622</v>
      </c>
      <c r="L2156" t="s">
        <v>3446</v>
      </c>
      <c r="M2156" t="s">
        <v>483</v>
      </c>
      <c r="N2156">
        <v>7.6</v>
      </c>
      <c r="O2156">
        <v>11.8</v>
      </c>
      <c r="P2156">
        <v>-6</v>
      </c>
      <c r="Q2156">
        <v>9</v>
      </c>
      <c r="R2156">
        <f t="shared" si="144"/>
        <v>2</v>
      </c>
      <c r="S2156">
        <f t="shared" si="145"/>
        <v>21</v>
      </c>
      <c r="T2156">
        <f t="shared" si="154"/>
        <v>23</v>
      </c>
      <c r="U2156" t="s">
        <v>1546</v>
      </c>
      <c r="V2156" t="s">
        <v>1514</v>
      </c>
      <c r="W2156" t="s">
        <v>1521</v>
      </c>
      <c r="X2156" t="s">
        <v>1492</v>
      </c>
      <c r="Z2156" t="str" cm="1">
        <f t="array" ref="Z2156">IF(ISBLANK(AK2156),_xlfn.LET(
    _xlpm.nameBeforeSlash, IF(ISNUMBER(SEARCH("/", Y2156)), LEFT(Y2156, SEARCH("/", Y2156)-1), Y2156),
    _xlpm.matchRow, IFERROR(MATCH(_xlpm.nameBeforeSlash, AA:AA, 0), ""),
    _xlpm.difference, IF(_xlpm.matchRow="", "", ABS((R2156 + S2156)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),IF(ISBLANK(Y2156),"","Hidden"))</f>
        <v/>
      </c>
      <c r="AA2156" t="s">
        <v>5895</v>
      </c>
      <c r="AC2156" t="s">
        <v>6788</v>
      </c>
      <c r="AD2156" t="str">
        <f>_xlfn.XLOOKUP(AC2156,moves!A:A,moves!B:B)</f>
        <v>rock</v>
      </c>
      <c r="AE2156">
        <f>_xlfn.XLOOKUP(AC2156,moves!A:A,moves!D:D)</f>
        <v>7</v>
      </c>
      <c r="AF2156" t="str">
        <f>_xlfn.XLOOKUP(AC2156,moves!A:A,moves!E:E)</f>
        <v>This move cannot be used if used last turn.</v>
      </c>
      <c r="AG2156">
        <v>0</v>
      </c>
      <c r="AH2156">
        <v>1</v>
      </c>
      <c r="AI2156">
        <f t="shared" si="155"/>
        <v>1</v>
      </c>
      <c r="AJ2156" t="s">
        <v>8452</v>
      </c>
      <c r="AL2156">
        <v>0</v>
      </c>
      <c r="AM2156" cm="1">
        <f t="array" ref="AM2156">IF(AL2156=1,1,
   IF(ISTEXT(AK2156),1,
   IF(AO2156&gt;1,AM2155,
   IF(AI2156=1,
      IF(SUMPRODUCT((LEN($Y$2:$Y$4096)-LEN(SUBSTITUTE($Y$2:$Y$4096,AA2156,"")))/LEN(AA2156))&gt;0,2,1),
      IF(
         SUMPRODUCT((LEN($Y$2:$Y$4096)-LEN(SUBSTITUTE($Y$2:$Y$4096,AA2156,"")))/LEN(AA2156))
         - SUMPRODUCT((LEN($Y$2:$Y$4096)-LEN(SUBSTITUTE($Y$2:$Y$4096,"Alolan "&amp;AA2156,"")))/LEN("Alolan "&amp;AA2156))
         - SUMPRODUCT((LEN($Y$2:$Y$4096)-LEN(SUBSTITUTE($Y$2:$Y$4096,"Galarian "&amp;AA2156,"")))/LEN("Galarian "&amp;AA2156))
         - SUMPRODUCT((LEN($Y$2:$Y$4096)-LEN(SUBSTITUTE($Y$2:$Y$4096,"Hisuian "&amp;AA2156,"")))/LEN("Hisuian "&amp;AA2156))
         - SUMPRODUCT((LEN($Y$2:$Y$4096)-LEN(SUBSTITUTE($Y$2:$Y$4096,"Paldean "&amp;AA2156,"")))/LEN("Paldean "&amp;AA2156))
      &gt;0,2,1)
   ))))</f>
        <v>1</v>
      </c>
      <c r="AN2156">
        <v>0</v>
      </c>
      <c r="AO2156">
        <v>0</v>
      </c>
    </row>
    <row r="2157" spans="1:41" x14ac:dyDescent="0.25">
      <c r="A2157">
        <v>805</v>
      </c>
      <c r="B2157" t="s">
        <v>620</v>
      </c>
      <c r="C2157" t="s">
        <v>1546</v>
      </c>
      <c r="D2157" t="s">
        <v>1514</v>
      </c>
      <c r="E2157">
        <v>61</v>
      </c>
      <c r="F2157">
        <v>131</v>
      </c>
      <c r="G2157">
        <v>211</v>
      </c>
      <c r="H2157">
        <v>53</v>
      </c>
      <c r="I2157">
        <v>101</v>
      </c>
      <c r="J2157">
        <v>13</v>
      </c>
      <c r="K2157" t="s">
        <v>622</v>
      </c>
      <c r="L2157" t="s">
        <v>3446</v>
      </c>
      <c r="M2157" t="s">
        <v>483</v>
      </c>
      <c r="N2157">
        <v>7.6</v>
      </c>
      <c r="O2157">
        <v>11.8</v>
      </c>
      <c r="P2157">
        <v>-6</v>
      </c>
      <c r="Q2157">
        <v>9</v>
      </c>
      <c r="R2157">
        <f t="shared" si="144"/>
        <v>2</v>
      </c>
      <c r="S2157">
        <f t="shared" si="145"/>
        <v>21</v>
      </c>
      <c r="T2157">
        <f t="shared" ref="T2157:T2158" si="158">SUM(S2157,R2157)</f>
        <v>23</v>
      </c>
      <c r="U2157" t="s">
        <v>1546</v>
      </c>
      <c r="V2157" t="s">
        <v>1514</v>
      </c>
      <c r="W2157" t="s">
        <v>1521</v>
      </c>
      <c r="X2157" t="s">
        <v>1492</v>
      </c>
      <c r="Z2157" t="str" cm="1">
        <f t="array" ref="Z2157">IF(ISBLANK(AK2157),_xlfn.LET(
    _xlpm.nameBeforeSlash, IF(ISNUMBER(SEARCH("/", Y2157)), LEFT(Y2157, SEARCH("/", Y2157)-1), Y2157),
    _xlpm.matchRow, IFERROR(MATCH(_xlpm.nameBeforeSlash, AA:AA, 0), ""),
    _xlpm.difference, IF(_xlpm.matchRow="", "", ABS((R2157 + S2157)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),IF(ISBLANK(Y2157),"","Hidden"))</f>
        <v/>
      </c>
      <c r="AA2157" t="s">
        <v>620</v>
      </c>
      <c r="AC2157" t="s">
        <v>1055</v>
      </c>
      <c r="AD2157" t="str">
        <f>_xlfn.XLOOKUP(AC2157,moves!A:A,moves!B:B)</f>
        <v>fighting</v>
      </c>
      <c r="AE2157">
        <f>_xlfn.XLOOKUP(AC2157,moves!A:A,moves!D:D)</f>
        <v>3</v>
      </c>
      <c r="AF2157" t="str">
        <f>_xlfn.XLOOKUP(AC2157,moves!A:A,moves!E:E)</f>
        <v>For every 2 base health the user has more than the target: Increase attack strength by 1 (Max 6 attack strength).</v>
      </c>
      <c r="AG2157">
        <v>0</v>
      </c>
      <c r="AH2157">
        <v>1</v>
      </c>
      <c r="AI2157">
        <f t="shared" ref="AI2157:AI2158" si="159">IF(ISNUMBER(SEARCH("Shiny ", AA2157)), 1, 0)</f>
        <v>0</v>
      </c>
      <c r="AJ2157" t="s">
        <v>867</v>
      </c>
      <c r="AL2157">
        <v>0</v>
      </c>
      <c r="AM2157" cm="1">
        <f t="array" ref="AM2157">IF(AL2157=1,1,
   IF(ISTEXT(AK2157),1,
   IF(AO2157&gt;1,AM2156,
   IF(AI2157=1,
      IF(SUMPRODUCT((LEN($Y$2:$Y$4096)-LEN(SUBSTITUTE($Y$2:$Y$4096,AA2157,"")))/LEN(AA2157))&gt;0,2,1),
      IF(
         SUMPRODUCT((LEN($Y$2:$Y$4096)-LEN(SUBSTITUTE($Y$2:$Y$4096,AA2157,"")))/LEN(AA2157))
         - SUMPRODUCT((LEN($Y$2:$Y$4096)-LEN(SUBSTITUTE($Y$2:$Y$4096,"Alolan "&amp;AA2157,"")))/LEN("Alolan "&amp;AA2157))
         - SUMPRODUCT((LEN($Y$2:$Y$4096)-LEN(SUBSTITUTE($Y$2:$Y$4096,"Galarian "&amp;AA2157,"")))/LEN("Galarian "&amp;AA2157))
         - SUMPRODUCT((LEN($Y$2:$Y$4096)-LEN(SUBSTITUTE($Y$2:$Y$4096,"Hisuian "&amp;AA2157,"")))/LEN("Hisuian "&amp;AA2157))
         - SUMPRODUCT((LEN($Y$2:$Y$4096)-LEN(SUBSTITUTE($Y$2:$Y$4096,"Paldean "&amp;AA2157,"")))/LEN("Paldean "&amp;AA2157))
      &gt;0,2,1)
   ))))</f>
        <v>1</v>
      </c>
      <c r="AN2157">
        <v>0</v>
      </c>
      <c r="AO2157">
        <v>0</v>
      </c>
    </row>
    <row r="2158" spans="1:41" x14ac:dyDescent="0.25">
      <c r="A2158" t="s">
        <v>4630</v>
      </c>
      <c r="B2158" t="s">
        <v>620</v>
      </c>
      <c r="C2158" t="s">
        <v>1546</v>
      </c>
      <c r="D2158" t="s">
        <v>1514</v>
      </c>
      <c r="E2158">
        <v>61</v>
      </c>
      <c r="F2158">
        <v>131</v>
      </c>
      <c r="G2158">
        <v>211</v>
      </c>
      <c r="H2158">
        <v>53</v>
      </c>
      <c r="I2158">
        <v>101</v>
      </c>
      <c r="J2158">
        <v>13</v>
      </c>
      <c r="K2158" t="s">
        <v>622</v>
      </c>
      <c r="L2158" t="s">
        <v>3446</v>
      </c>
      <c r="M2158" t="s">
        <v>483</v>
      </c>
      <c r="N2158">
        <v>7.6</v>
      </c>
      <c r="O2158">
        <v>11.8</v>
      </c>
      <c r="P2158">
        <v>-6</v>
      </c>
      <c r="Q2158">
        <v>9</v>
      </c>
      <c r="R2158">
        <f t="shared" si="144"/>
        <v>2</v>
      </c>
      <c r="S2158">
        <f t="shared" si="145"/>
        <v>21</v>
      </c>
      <c r="T2158">
        <f t="shared" si="158"/>
        <v>23</v>
      </c>
      <c r="U2158" t="s">
        <v>1546</v>
      </c>
      <c r="V2158" t="s">
        <v>1514</v>
      </c>
      <c r="W2158" t="s">
        <v>1521</v>
      </c>
      <c r="X2158" t="s">
        <v>1492</v>
      </c>
      <c r="Z2158" t="str" cm="1">
        <f t="array" ref="Z2158">IF(ISBLANK(AK2158),_xlfn.LET(
    _xlpm.nameBeforeSlash, IF(ISNUMBER(SEARCH("/", Y2158)), LEFT(Y2158, SEARCH("/", Y2158)-1), Y2158),
    _xlpm.matchRow, IFERROR(MATCH(_xlpm.nameBeforeSlash, AA:AA, 0), ""),
    _xlpm.difference, IF(_xlpm.matchRow="", "", ABS((R2158 + S2158)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),IF(ISBLANK(Y2158),"","Hidden"))</f>
        <v/>
      </c>
      <c r="AA2158" t="s">
        <v>5895</v>
      </c>
      <c r="AC2158" t="s">
        <v>6788</v>
      </c>
      <c r="AD2158" t="str">
        <f>_xlfn.XLOOKUP(AC2158,moves!A:A,moves!B:B)</f>
        <v>rock</v>
      </c>
      <c r="AE2158">
        <f>_xlfn.XLOOKUP(AC2158,moves!A:A,moves!D:D)</f>
        <v>7</v>
      </c>
      <c r="AF2158" t="str">
        <f>_xlfn.XLOOKUP(AC2158,moves!A:A,moves!E:E)</f>
        <v>This move cannot be used if used last turn.</v>
      </c>
      <c r="AG2158">
        <v>0</v>
      </c>
      <c r="AH2158">
        <v>1</v>
      </c>
      <c r="AI2158">
        <f t="shared" si="159"/>
        <v>1</v>
      </c>
      <c r="AJ2158" t="s">
        <v>867</v>
      </c>
      <c r="AL2158">
        <v>0</v>
      </c>
      <c r="AM2158" cm="1">
        <f t="array" ref="AM2158">IF(AL2158=1,1,
   IF(ISTEXT(AK2158),1,
   IF(AO2158&gt;1,AM2157,
   IF(AI2158=1,
      IF(SUMPRODUCT((LEN($Y$2:$Y$4096)-LEN(SUBSTITUTE($Y$2:$Y$4096,AA2158,"")))/LEN(AA2158))&gt;0,2,1),
      IF(
         SUMPRODUCT((LEN($Y$2:$Y$4096)-LEN(SUBSTITUTE($Y$2:$Y$4096,AA2158,"")))/LEN(AA2158))
         - SUMPRODUCT((LEN($Y$2:$Y$4096)-LEN(SUBSTITUTE($Y$2:$Y$4096,"Alolan "&amp;AA2158,"")))/LEN("Alolan "&amp;AA2158))
         - SUMPRODUCT((LEN($Y$2:$Y$4096)-LEN(SUBSTITUTE($Y$2:$Y$4096,"Galarian "&amp;AA2158,"")))/LEN("Galarian "&amp;AA2158))
         - SUMPRODUCT((LEN($Y$2:$Y$4096)-LEN(SUBSTITUTE($Y$2:$Y$4096,"Hisuian "&amp;AA2158,"")))/LEN("Hisuian "&amp;AA2158))
         - SUMPRODUCT((LEN($Y$2:$Y$4096)-LEN(SUBSTITUTE($Y$2:$Y$4096,"Paldean "&amp;AA2158,"")))/LEN("Paldean "&amp;AA2158))
      &gt;0,2,1)
   ))))</f>
        <v>1</v>
      </c>
      <c r="AN2158">
        <v>0</v>
      </c>
      <c r="AO2158">
        <v>0</v>
      </c>
    </row>
    <row r="2159" spans="1:41" x14ac:dyDescent="0.25">
      <c r="A2159">
        <v>806</v>
      </c>
      <c r="B2159" t="s">
        <v>621</v>
      </c>
      <c r="C2159" t="s">
        <v>1479</v>
      </c>
      <c r="D2159" t="s">
        <v>1524</v>
      </c>
      <c r="E2159">
        <v>53</v>
      </c>
      <c r="F2159">
        <v>127</v>
      </c>
      <c r="G2159">
        <v>53</v>
      </c>
      <c r="H2159">
        <v>151</v>
      </c>
      <c r="I2159">
        <v>79</v>
      </c>
      <c r="J2159">
        <v>107</v>
      </c>
      <c r="K2159" t="s">
        <v>623</v>
      </c>
      <c r="L2159" t="s">
        <v>3446</v>
      </c>
      <c r="M2159" t="s">
        <v>483</v>
      </c>
      <c r="N2159">
        <v>13.1</v>
      </c>
      <c r="O2159">
        <v>6.08</v>
      </c>
      <c r="P2159">
        <v>1</v>
      </c>
      <c r="Q2159">
        <v>3</v>
      </c>
      <c r="R2159">
        <f t="shared" si="144"/>
        <v>14</v>
      </c>
      <c r="S2159">
        <f t="shared" si="145"/>
        <v>9</v>
      </c>
      <c r="T2159">
        <f t="shared" si="154"/>
        <v>23</v>
      </c>
      <c r="U2159" t="s">
        <v>1479</v>
      </c>
      <c r="V2159" t="s">
        <v>1524</v>
      </c>
      <c r="W2159" t="s">
        <v>429</v>
      </c>
      <c r="X2159" t="s">
        <v>1471</v>
      </c>
      <c r="Z2159" t="str" cm="1">
        <f t="array" ref="Z2159">IF(ISBLANK(AK2159),_xlfn.LET(
    _xlpm.nameBeforeSlash, IF(ISNUMBER(SEARCH("/", Y2159)), LEFT(Y2159, SEARCH("/", Y2159)-1), Y2159),
    _xlpm.matchRow, IFERROR(MATCH(_xlpm.nameBeforeSlash, AA:AA, 0), ""),
    _xlpm.difference, IF(_xlpm.matchRow="", "", ABS((R2159 + S2159)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),IF(ISBLANK(Y2159),"","Hidden"))</f>
        <v/>
      </c>
      <c r="AA2159" t="s">
        <v>621</v>
      </c>
      <c r="AC2159" t="s">
        <v>624</v>
      </c>
      <c r="AD2159" t="str">
        <f>_xlfn.XLOOKUP(AC2159,moves!A:A,moves!B:B)</f>
        <v>fire</v>
      </c>
      <c r="AE2159">
        <f>_xlfn.XLOOKUP(AC2159,moves!A:A,moves!D:D)</f>
        <v>6</v>
      </c>
      <c r="AF2159" t="str">
        <f>_xlfn.XLOOKUP(AC2159,moves!A:A,moves!E:E)</f>
        <v>Critical hits deal +2 damage. For each critical hit rolled: The user takes 3 damage.</v>
      </c>
      <c r="AG2159">
        <v>0</v>
      </c>
      <c r="AH2159">
        <v>1</v>
      </c>
      <c r="AI2159">
        <f t="shared" si="155"/>
        <v>0</v>
      </c>
      <c r="AJ2159" t="s">
        <v>8452</v>
      </c>
      <c r="AL2159">
        <v>0</v>
      </c>
      <c r="AM2159" cm="1">
        <f t="array" ref="AM2159">IF(AL2159=1,1,
   IF(ISTEXT(AK2159),1,
   IF(AO2159&gt;1,AM2158,
   IF(AI2159=1,
      IF(SUMPRODUCT((LEN($Y$2:$Y$4096)-LEN(SUBSTITUTE($Y$2:$Y$4096,AA2159,"")))/LEN(AA2159))&gt;0,2,1),
      IF(
         SUMPRODUCT((LEN($Y$2:$Y$4096)-LEN(SUBSTITUTE($Y$2:$Y$4096,AA2159,"")))/LEN(AA2159))
         - SUMPRODUCT((LEN($Y$2:$Y$4096)-LEN(SUBSTITUTE($Y$2:$Y$4096,"Alolan "&amp;AA2159,"")))/LEN("Alolan "&amp;AA2159))
         - SUMPRODUCT((LEN($Y$2:$Y$4096)-LEN(SUBSTITUTE($Y$2:$Y$4096,"Galarian "&amp;AA2159,"")))/LEN("Galarian "&amp;AA2159))
         - SUMPRODUCT((LEN($Y$2:$Y$4096)-LEN(SUBSTITUTE($Y$2:$Y$4096,"Hisuian "&amp;AA2159,"")))/LEN("Hisuian "&amp;AA2159))
         - SUMPRODUCT((LEN($Y$2:$Y$4096)-LEN(SUBSTITUTE($Y$2:$Y$4096,"Paldean "&amp;AA2159,"")))/LEN("Paldean "&amp;AA2159))
      &gt;0,2,1)
   ))))</f>
        <v>1</v>
      </c>
      <c r="AN2159">
        <v>0</v>
      </c>
      <c r="AO2159">
        <v>0</v>
      </c>
    </row>
    <row r="2160" spans="1:41" x14ac:dyDescent="0.25">
      <c r="A2160" t="s">
        <v>4631</v>
      </c>
      <c r="B2160" t="s">
        <v>621</v>
      </c>
      <c r="C2160" t="s">
        <v>1479</v>
      </c>
      <c r="D2160" t="s">
        <v>1524</v>
      </c>
      <c r="E2160">
        <v>53</v>
      </c>
      <c r="F2160">
        <v>127</v>
      </c>
      <c r="G2160">
        <v>53</v>
      </c>
      <c r="H2160">
        <v>151</v>
      </c>
      <c r="I2160">
        <v>79</v>
      </c>
      <c r="J2160">
        <v>107</v>
      </c>
      <c r="K2160" t="s">
        <v>623</v>
      </c>
      <c r="L2160" t="s">
        <v>3446</v>
      </c>
      <c r="M2160" t="s">
        <v>483</v>
      </c>
      <c r="N2160">
        <v>13.1</v>
      </c>
      <c r="O2160">
        <v>6.08</v>
      </c>
      <c r="P2160">
        <v>1</v>
      </c>
      <c r="Q2160">
        <v>3</v>
      </c>
      <c r="R2160">
        <f t="shared" si="144"/>
        <v>14</v>
      </c>
      <c r="S2160">
        <f t="shared" si="145"/>
        <v>9</v>
      </c>
      <c r="T2160">
        <f t="shared" si="154"/>
        <v>23</v>
      </c>
      <c r="U2160" t="s">
        <v>1479</v>
      </c>
      <c r="V2160" t="s">
        <v>1524</v>
      </c>
      <c r="W2160" t="s">
        <v>429</v>
      </c>
      <c r="X2160" t="s">
        <v>1471</v>
      </c>
      <c r="Z2160" t="str" cm="1">
        <f t="array" ref="Z2160">IF(ISBLANK(AK2160),_xlfn.LET(
    _xlpm.nameBeforeSlash, IF(ISNUMBER(SEARCH("/", Y2160)), LEFT(Y2160, SEARCH("/", Y2160)-1), Y2160),
    _xlpm.matchRow, IFERROR(MATCH(_xlpm.nameBeforeSlash, AA:AA, 0), ""),
    _xlpm.difference, IF(_xlpm.matchRow="", "", ABS((R2160 + S2160)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),IF(ISBLANK(Y2160),"","Hidden"))</f>
        <v/>
      </c>
      <c r="AA2160" t="s">
        <v>5896</v>
      </c>
      <c r="AC2160" t="s">
        <v>6789</v>
      </c>
      <c r="AD2160" t="str">
        <f>_xlfn.XLOOKUP(AC2160,moves!A:A,moves!B:B)</f>
        <v>fire</v>
      </c>
      <c r="AE2160">
        <f>_xlfn.XLOOKUP(AC2160,moves!A:A,moves!D:D)</f>
        <v>5</v>
      </c>
      <c r="AF2160" t="str">
        <f>_xlfn.XLOOKUP(AC2160,moves!A:A,moves!E:E)</f>
        <v>For each critical hit rolled: Deal 1 damage and Inflict the Burned status on a single target. For each status symbol rolled: Deal 2 damage to a non-active Pokémon in the user's party.</v>
      </c>
      <c r="AG2160">
        <v>0</v>
      </c>
      <c r="AH2160">
        <v>1</v>
      </c>
      <c r="AI2160">
        <f t="shared" si="155"/>
        <v>1</v>
      </c>
      <c r="AJ2160" t="s">
        <v>8452</v>
      </c>
      <c r="AL2160">
        <v>0</v>
      </c>
      <c r="AM2160" cm="1">
        <f t="array" ref="AM2160">IF(AL2160=1,1,
   IF(ISTEXT(AK2160),1,
   IF(AO2160&gt;1,AM2159,
   IF(AI2160=1,
      IF(SUMPRODUCT((LEN($Y$2:$Y$4096)-LEN(SUBSTITUTE($Y$2:$Y$4096,AA2160,"")))/LEN(AA2160))&gt;0,2,1),
      IF(
         SUMPRODUCT((LEN($Y$2:$Y$4096)-LEN(SUBSTITUTE($Y$2:$Y$4096,AA2160,"")))/LEN(AA2160))
         - SUMPRODUCT((LEN($Y$2:$Y$4096)-LEN(SUBSTITUTE($Y$2:$Y$4096,"Alolan "&amp;AA2160,"")))/LEN("Alolan "&amp;AA2160))
         - SUMPRODUCT((LEN($Y$2:$Y$4096)-LEN(SUBSTITUTE($Y$2:$Y$4096,"Galarian "&amp;AA2160,"")))/LEN("Galarian "&amp;AA2160))
         - SUMPRODUCT((LEN($Y$2:$Y$4096)-LEN(SUBSTITUTE($Y$2:$Y$4096,"Hisuian "&amp;AA2160,"")))/LEN("Hisuian "&amp;AA2160))
         - SUMPRODUCT((LEN($Y$2:$Y$4096)-LEN(SUBSTITUTE($Y$2:$Y$4096,"Paldean "&amp;AA2160,"")))/LEN("Paldean "&amp;AA2160))
      &gt;0,2,1)
   ))))</f>
        <v>1</v>
      </c>
      <c r="AN2160">
        <v>0</v>
      </c>
      <c r="AO2160">
        <v>0</v>
      </c>
    </row>
    <row r="2161" spans="1:41" x14ac:dyDescent="0.25">
      <c r="A2161">
        <v>806</v>
      </c>
      <c r="B2161" t="s">
        <v>621</v>
      </c>
      <c r="C2161" t="s">
        <v>1479</v>
      </c>
      <c r="D2161" t="s">
        <v>1524</v>
      </c>
      <c r="E2161">
        <v>53</v>
      </c>
      <c r="F2161">
        <v>127</v>
      </c>
      <c r="G2161">
        <v>53</v>
      </c>
      <c r="H2161">
        <v>151</v>
      </c>
      <c r="I2161">
        <v>79</v>
      </c>
      <c r="J2161">
        <v>107</v>
      </c>
      <c r="K2161" t="s">
        <v>623</v>
      </c>
      <c r="L2161" t="s">
        <v>3446</v>
      </c>
      <c r="M2161" t="s">
        <v>483</v>
      </c>
      <c r="N2161">
        <v>13.1</v>
      </c>
      <c r="O2161">
        <v>6.08</v>
      </c>
      <c r="P2161">
        <v>1</v>
      </c>
      <c r="Q2161">
        <v>3</v>
      </c>
      <c r="R2161">
        <f t="shared" si="144"/>
        <v>14</v>
      </c>
      <c r="S2161">
        <f t="shared" si="145"/>
        <v>9</v>
      </c>
      <c r="T2161">
        <f t="shared" ref="T2161:T2162" si="160">SUM(S2161,R2161)</f>
        <v>23</v>
      </c>
      <c r="U2161" t="s">
        <v>1479</v>
      </c>
      <c r="V2161" t="s">
        <v>1524</v>
      </c>
      <c r="W2161" t="s">
        <v>429</v>
      </c>
      <c r="X2161" t="s">
        <v>1471</v>
      </c>
      <c r="Z2161" t="str" cm="1">
        <f t="array" ref="Z2161">IF(ISBLANK(AK2161),_xlfn.LET(
    _xlpm.nameBeforeSlash, IF(ISNUMBER(SEARCH("/", Y2161)), LEFT(Y2161, SEARCH("/", Y2161)-1), Y2161),
    _xlpm.matchRow, IFERROR(MATCH(_xlpm.nameBeforeSlash, AA:AA, 0), ""),
    _xlpm.difference, IF(_xlpm.matchRow="", "", ABS((R2161 + S2161)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),IF(ISBLANK(Y2161),"","Hidden"))</f>
        <v/>
      </c>
      <c r="AA2161" t="s">
        <v>621</v>
      </c>
      <c r="AC2161" t="s">
        <v>624</v>
      </c>
      <c r="AD2161" t="str">
        <f>_xlfn.XLOOKUP(AC2161,moves!A:A,moves!B:B)</f>
        <v>fire</v>
      </c>
      <c r="AE2161">
        <f>_xlfn.XLOOKUP(AC2161,moves!A:A,moves!D:D)</f>
        <v>6</v>
      </c>
      <c r="AF2161" t="str">
        <f>_xlfn.XLOOKUP(AC2161,moves!A:A,moves!E:E)</f>
        <v>Critical hits deal +2 damage. For each critical hit rolled: The user takes 3 damage.</v>
      </c>
      <c r="AG2161">
        <v>0</v>
      </c>
      <c r="AH2161">
        <v>1</v>
      </c>
      <c r="AI2161">
        <f t="shared" ref="AI2161:AI2162" si="161">IF(ISNUMBER(SEARCH("Shiny ", AA2161)), 1, 0)</f>
        <v>0</v>
      </c>
      <c r="AJ2161" t="s">
        <v>867</v>
      </c>
      <c r="AL2161">
        <v>0</v>
      </c>
      <c r="AM2161" cm="1">
        <f t="array" ref="AM2161">IF(AL2161=1,1,
   IF(ISTEXT(AK2161),1,
   IF(AO2161&gt;1,AM2160,
   IF(AI2161=1,
      IF(SUMPRODUCT((LEN($Y$2:$Y$4096)-LEN(SUBSTITUTE($Y$2:$Y$4096,AA2161,"")))/LEN(AA2161))&gt;0,2,1),
      IF(
         SUMPRODUCT((LEN($Y$2:$Y$4096)-LEN(SUBSTITUTE($Y$2:$Y$4096,AA2161,"")))/LEN(AA2161))
         - SUMPRODUCT((LEN($Y$2:$Y$4096)-LEN(SUBSTITUTE($Y$2:$Y$4096,"Alolan "&amp;AA2161,"")))/LEN("Alolan "&amp;AA2161))
         - SUMPRODUCT((LEN($Y$2:$Y$4096)-LEN(SUBSTITUTE($Y$2:$Y$4096,"Galarian "&amp;AA2161,"")))/LEN("Galarian "&amp;AA2161))
         - SUMPRODUCT((LEN($Y$2:$Y$4096)-LEN(SUBSTITUTE($Y$2:$Y$4096,"Hisuian "&amp;AA2161,"")))/LEN("Hisuian "&amp;AA2161))
         - SUMPRODUCT((LEN($Y$2:$Y$4096)-LEN(SUBSTITUTE($Y$2:$Y$4096,"Paldean "&amp;AA2161,"")))/LEN("Paldean "&amp;AA2161))
      &gt;0,2,1)
   ))))</f>
        <v>1</v>
      </c>
      <c r="AN2161">
        <v>0</v>
      </c>
      <c r="AO2161">
        <v>0</v>
      </c>
    </row>
    <row r="2162" spans="1:41" x14ac:dyDescent="0.25">
      <c r="A2162" t="s">
        <v>4631</v>
      </c>
      <c r="B2162" t="s">
        <v>621</v>
      </c>
      <c r="C2162" t="s">
        <v>1479</v>
      </c>
      <c r="D2162" t="s">
        <v>1524</v>
      </c>
      <c r="E2162">
        <v>53</v>
      </c>
      <c r="F2162">
        <v>127</v>
      </c>
      <c r="G2162">
        <v>53</v>
      </c>
      <c r="H2162">
        <v>151</v>
      </c>
      <c r="I2162">
        <v>79</v>
      </c>
      <c r="J2162">
        <v>107</v>
      </c>
      <c r="K2162" t="s">
        <v>623</v>
      </c>
      <c r="L2162" t="s">
        <v>3446</v>
      </c>
      <c r="M2162" t="s">
        <v>483</v>
      </c>
      <c r="N2162">
        <v>13.1</v>
      </c>
      <c r="O2162">
        <v>6.08</v>
      </c>
      <c r="P2162">
        <v>1</v>
      </c>
      <c r="Q2162">
        <v>3</v>
      </c>
      <c r="R2162">
        <f t="shared" si="144"/>
        <v>14</v>
      </c>
      <c r="S2162">
        <f t="shared" si="145"/>
        <v>9</v>
      </c>
      <c r="T2162">
        <f t="shared" si="160"/>
        <v>23</v>
      </c>
      <c r="U2162" t="s">
        <v>1479</v>
      </c>
      <c r="V2162" t="s">
        <v>1524</v>
      </c>
      <c r="W2162" t="s">
        <v>429</v>
      </c>
      <c r="X2162" t="s">
        <v>1471</v>
      </c>
      <c r="Z2162" t="str" cm="1">
        <f t="array" ref="Z2162">IF(ISBLANK(AK2162),_xlfn.LET(
    _xlpm.nameBeforeSlash, IF(ISNUMBER(SEARCH("/", Y2162)), LEFT(Y2162, SEARCH("/", Y2162)-1), Y2162),
    _xlpm.matchRow, IFERROR(MATCH(_xlpm.nameBeforeSlash, AA:AA, 0), ""),
    _xlpm.difference, IF(_xlpm.matchRow="", "", ABS((R2162 + S2162)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),IF(ISBLANK(Y2162),"","Hidden"))</f>
        <v/>
      </c>
      <c r="AA2162" t="s">
        <v>5896</v>
      </c>
      <c r="AC2162" t="s">
        <v>6789</v>
      </c>
      <c r="AD2162" t="str">
        <f>_xlfn.XLOOKUP(AC2162,moves!A:A,moves!B:B)</f>
        <v>fire</v>
      </c>
      <c r="AE2162">
        <f>_xlfn.XLOOKUP(AC2162,moves!A:A,moves!D:D)</f>
        <v>5</v>
      </c>
      <c r="AF2162" t="str">
        <f>_xlfn.XLOOKUP(AC2162,moves!A:A,moves!E:E)</f>
        <v>For each critical hit rolled: Deal 1 damage and Inflict the Burned status on a single target. For each status symbol rolled: Deal 2 damage to a non-active Pokémon in the user's party.</v>
      </c>
      <c r="AG2162">
        <v>0</v>
      </c>
      <c r="AH2162">
        <v>1</v>
      </c>
      <c r="AI2162">
        <f t="shared" si="161"/>
        <v>1</v>
      </c>
      <c r="AJ2162" t="s">
        <v>867</v>
      </c>
      <c r="AL2162">
        <v>0</v>
      </c>
      <c r="AM2162" cm="1">
        <f t="array" ref="AM2162">IF(AL2162=1,1,
   IF(ISTEXT(AK2162),1,
   IF(AO2162&gt;1,AM2161,
   IF(AI2162=1,
      IF(SUMPRODUCT((LEN($Y$2:$Y$4096)-LEN(SUBSTITUTE($Y$2:$Y$4096,AA2162,"")))/LEN(AA2162))&gt;0,2,1),
      IF(
         SUMPRODUCT((LEN($Y$2:$Y$4096)-LEN(SUBSTITUTE($Y$2:$Y$4096,AA2162,"")))/LEN(AA2162))
         - SUMPRODUCT((LEN($Y$2:$Y$4096)-LEN(SUBSTITUTE($Y$2:$Y$4096,"Alolan "&amp;AA2162,"")))/LEN("Alolan "&amp;AA2162))
         - SUMPRODUCT((LEN($Y$2:$Y$4096)-LEN(SUBSTITUTE($Y$2:$Y$4096,"Galarian "&amp;AA2162,"")))/LEN("Galarian "&amp;AA2162))
         - SUMPRODUCT((LEN($Y$2:$Y$4096)-LEN(SUBSTITUTE($Y$2:$Y$4096,"Hisuian "&amp;AA2162,"")))/LEN("Hisuian "&amp;AA2162))
         - SUMPRODUCT((LEN($Y$2:$Y$4096)-LEN(SUBSTITUTE($Y$2:$Y$4096,"Paldean "&amp;AA2162,"")))/LEN("Paldean "&amp;AA2162))
      &gt;0,2,1)
   ))))</f>
        <v>1</v>
      </c>
      <c r="AN2162">
        <v>0</v>
      </c>
      <c r="AO2162">
        <v>0</v>
      </c>
    </row>
    <row r="2163" spans="1:41" x14ac:dyDescent="0.25">
      <c r="A2163">
        <v>807</v>
      </c>
      <c r="B2163" t="s">
        <v>2714</v>
      </c>
      <c r="C2163" t="s">
        <v>1521</v>
      </c>
      <c r="D2163"/>
      <c r="E2163">
        <v>88</v>
      </c>
      <c r="F2163">
        <v>112</v>
      </c>
      <c r="G2163">
        <v>75</v>
      </c>
      <c r="H2163">
        <v>102</v>
      </c>
      <c r="I2163">
        <v>80</v>
      </c>
      <c r="J2163">
        <v>143</v>
      </c>
      <c r="K2163" t="s">
        <v>2715</v>
      </c>
      <c r="L2163" t="s">
        <v>247</v>
      </c>
      <c r="M2163" t="s">
        <v>251</v>
      </c>
      <c r="N2163">
        <v>12.34</v>
      </c>
      <c r="O2163">
        <v>8.17</v>
      </c>
      <c r="P2163">
        <v>3</v>
      </c>
      <c r="R2163">
        <f t="shared" si="144"/>
        <v>15</v>
      </c>
      <c r="S2163">
        <f t="shared" si="145"/>
        <v>8</v>
      </c>
      <c r="T2163">
        <f t="shared" si="154"/>
        <v>23</v>
      </c>
      <c r="U2163" t="s">
        <v>1521</v>
      </c>
      <c r="V2163" t="s">
        <v>1492</v>
      </c>
      <c r="W2163" t="s">
        <v>1471</v>
      </c>
      <c r="X2163" t="s">
        <v>1482</v>
      </c>
      <c r="Z2163" t="str" cm="1">
        <f t="array" ref="Z2163">IF(ISBLANK(AK2163),_xlfn.LET(
    _xlpm.nameBeforeSlash, IF(ISNUMBER(SEARCH("/", Y2163)), LEFT(Y2163, SEARCH("/", Y2163)-1), Y2163),
    _xlpm.matchRow, IFERROR(MATCH(_xlpm.nameBeforeSlash, AA:AA, 0), ""),
    _xlpm.difference, IF(_xlpm.matchRow="", "", ABS((R2163 + S2163)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),IF(ISBLANK(Y2163),"","Hidden"))</f>
        <v/>
      </c>
      <c r="AA2163" t="s">
        <v>2714</v>
      </c>
      <c r="AC2163" t="s">
        <v>993</v>
      </c>
      <c r="AD2163" t="str">
        <f>_xlfn.XLOOKUP(AC2163,moves!A:A,moves!B:B)</f>
        <v>electric</v>
      </c>
      <c r="AE2163">
        <f>_xlfn.XLOOKUP(AC2163,moves!A:A,moves!D:D)</f>
        <v>5</v>
      </c>
      <c r="AF2163" t="str">
        <f>_xlfn.XLOOKUP(AC2163,moves!A:A,moves!E:E)</f>
        <v>For the remainder of the round: All Normal-type moves become Electric-type moves.</v>
      </c>
      <c r="AG2163">
        <v>0</v>
      </c>
      <c r="AH2163">
        <v>1</v>
      </c>
      <c r="AI2163">
        <f t="shared" si="155"/>
        <v>0</v>
      </c>
      <c r="AJ2163" t="s">
        <v>8452</v>
      </c>
      <c r="AL2163">
        <v>0</v>
      </c>
      <c r="AM2163" cm="1">
        <f t="array" ref="AM2163">IF(AL2163=1,1,
   IF(ISTEXT(AK2163),1,
   IF(AO2163&gt;1,AM2162,
   IF(AI2163=1,
      IF(SUMPRODUCT((LEN($Y$2:$Y$4096)-LEN(SUBSTITUTE($Y$2:$Y$4096,AA2163,"")))/LEN(AA2163))&gt;0,2,1),
      IF(
         SUMPRODUCT((LEN($Y$2:$Y$4096)-LEN(SUBSTITUTE($Y$2:$Y$4096,AA2163,"")))/LEN(AA2163))
         - SUMPRODUCT((LEN($Y$2:$Y$4096)-LEN(SUBSTITUTE($Y$2:$Y$4096,"Alolan "&amp;AA2163,"")))/LEN("Alolan "&amp;AA2163))
         - SUMPRODUCT((LEN($Y$2:$Y$4096)-LEN(SUBSTITUTE($Y$2:$Y$4096,"Galarian "&amp;AA2163,"")))/LEN("Galarian "&amp;AA2163))
         - SUMPRODUCT((LEN($Y$2:$Y$4096)-LEN(SUBSTITUTE($Y$2:$Y$4096,"Hisuian "&amp;AA2163,"")))/LEN("Hisuian "&amp;AA2163))
         - SUMPRODUCT((LEN($Y$2:$Y$4096)-LEN(SUBSTITUTE($Y$2:$Y$4096,"Paldean "&amp;AA2163,"")))/LEN("Paldean "&amp;AA2163))
      &gt;0,2,1)
   ))))</f>
        <v>1</v>
      </c>
      <c r="AN2163">
        <v>0</v>
      </c>
      <c r="AO2163">
        <v>0</v>
      </c>
    </row>
    <row r="2164" spans="1:41" x14ac:dyDescent="0.25">
      <c r="A2164" t="s">
        <v>4632</v>
      </c>
      <c r="B2164" t="s">
        <v>2714</v>
      </c>
      <c r="C2164" t="s">
        <v>1521</v>
      </c>
      <c r="D2164"/>
      <c r="E2164">
        <v>88</v>
      </c>
      <c r="F2164">
        <v>112</v>
      </c>
      <c r="G2164">
        <v>75</v>
      </c>
      <c r="H2164">
        <v>102</v>
      </c>
      <c r="I2164">
        <v>80</v>
      </c>
      <c r="J2164">
        <v>143</v>
      </c>
      <c r="K2164" t="s">
        <v>2715</v>
      </c>
      <c r="L2164" t="s">
        <v>247</v>
      </c>
      <c r="M2164" t="s">
        <v>251</v>
      </c>
      <c r="N2164">
        <v>12.34</v>
      </c>
      <c r="O2164">
        <v>8.17</v>
      </c>
      <c r="P2164">
        <v>3</v>
      </c>
      <c r="R2164">
        <f t="shared" si="144"/>
        <v>15</v>
      </c>
      <c r="S2164">
        <f t="shared" si="145"/>
        <v>8</v>
      </c>
      <c r="T2164">
        <f t="shared" si="154"/>
        <v>23</v>
      </c>
      <c r="U2164" t="s">
        <v>1521</v>
      </c>
      <c r="V2164" t="s">
        <v>1492</v>
      </c>
      <c r="W2164" t="s">
        <v>1471</v>
      </c>
      <c r="X2164" t="s">
        <v>1482</v>
      </c>
      <c r="Z2164" t="str" cm="1">
        <f t="array" ref="Z2164">IF(ISBLANK(AK2164),_xlfn.LET(
    _xlpm.nameBeforeSlash, IF(ISNUMBER(SEARCH("/", Y2164)), LEFT(Y2164, SEARCH("/", Y2164)-1), Y2164),
    _xlpm.matchRow, IFERROR(MATCH(_xlpm.nameBeforeSlash, AA:AA, 0), ""),
    _xlpm.difference, IF(_xlpm.matchRow="", "", ABS((R2164 + S2164)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),IF(ISBLANK(Y2164),"","Hidden"))</f>
        <v/>
      </c>
      <c r="AA2164" t="s">
        <v>5897</v>
      </c>
      <c r="AC2164" t="s">
        <v>6790</v>
      </c>
      <c r="AD2164" t="str">
        <f>_xlfn.XLOOKUP(AC2164,moves!A:A,moves!B:B)</f>
        <v>electric</v>
      </c>
      <c r="AE2164">
        <f>_xlfn.XLOOKUP(AC2164,moves!A:A,moves!D:D)</f>
        <v>5</v>
      </c>
      <c r="AF2164" t="str">
        <f>_xlfn.XLOOKUP(AC2164,moves!A:A,moves!E:E)</f>
        <v>For each critical hit rolled: Deal 1 damage and Inflict the Paralyzed status on a single target. For each status symbol rolled: Deal 2 damage to a non-active Pokémon in the user's party.</v>
      </c>
      <c r="AG2164">
        <v>0</v>
      </c>
      <c r="AH2164">
        <v>1</v>
      </c>
      <c r="AI2164">
        <f t="shared" si="155"/>
        <v>1</v>
      </c>
      <c r="AJ2164" t="s">
        <v>8452</v>
      </c>
      <c r="AL2164">
        <v>0</v>
      </c>
      <c r="AM2164" cm="1">
        <f t="array" ref="AM2164">IF(AL2164=1,1,
   IF(ISTEXT(AK2164),1,
   IF(AO2164&gt;1,AM2163,
   IF(AI2164=1,
      IF(SUMPRODUCT((LEN($Y$2:$Y$4096)-LEN(SUBSTITUTE($Y$2:$Y$4096,AA2164,"")))/LEN(AA2164))&gt;0,2,1),
      IF(
         SUMPRODUCT((LEN($Y$2:$Y$4096)-LEN(SUBSTITUTE($Y$2:$Y$4096,AA2164,"")))/LEN(AA2164))
         - SUMPRODUCT((LEN($Y$2:$Y$4096)-LEN(SUBSTITUTE($Y$2:$Y$4096,"Alolan "&amp;AA2164,"")))/LEN("Alolan "&amp;AA2164))
         - SUMPRODUCT((LEN($Y$2:$Y$4096)-LEN(SUBSTITUTE($Y$2:$Y$4096,"Galarian "&amp;AA2164,"")))/LEN("Galarian "&amp;AA2164))
         - SUMPRODUCT((LEN($Y$2:$Y$4096)-LEN(SUBSTITUTE($Y$2:$Y$4096,"Hisuian "&amp;AA2164,"")))/LEN("Hisuian "&amp;AA2164))
         - SUMPRODUCT((LEN($Y$2:$Y$4096)-LEN(SUBSTITUTE($Y$2:$Y$4096,"Paldean "&amp;AA2164,"")))/LEN("Paldean "&amp;AA2164))
      &gt;0,2,1)
   ))))</f>
        <v>1</v>
      </c>
      <c r="AN2164">
        <v>0</v>
      </c>
      <c r="AO2164">
        <v>0</v>
      </c>
    </row>
    <row r="2165" spans="1:41" x14ac:dyDescent="0.25">
      <c r="A2165">
        <v>808</v>
      </c>
      <c r="B2165" t="s">
        <v>2716</v>
      </c>
      <c r="C2165" t="s">
        <v>1514</v>
      </c>
      <c r="D2165"/>
      <c r="E2165">
        <v>46</v>
      </c>
      <c r="F2165">
        <v>65</v>
      </c>
      <c r="G2165">
        <v>65</v>
      </c>
      <c r="H2165">
        <v>55</v>
      </c>
      <c r="I2165">
        <v>35</v>
      </c>
      <c r="J2165">
        <v>34</v>
      </c>
      <c r="K2165" t="s">
        <v>2717</v>
      </c>
      <c r="L2165" t="s">
        <v>250</v>
      </c>
      <c r="M2165" t="s">
        <v>251</v>
      </c>
      <c r="N2165">
        <v>5.16</v>
      </c>
      <c r="O2165">
        <v>4.8400000000000007</v>
      </c>
      <c r="R2165">
        <f t="shared" si="144"/>
        <v>5</v>
      </c>
      <c r="S2165">
        <f t="shared" si="145"/>
        <v>5</v>
      </c>
      <c r="T2165">
        <f t="shared" si="154"/>
        <v>10</v>
      </c>
      <c r="U2165" t="s">
        <v>1514</v>
      </c>
      <c r="V2165" t="s">
        <v>1492</v>
      </c>
      <c r="W2165" t="s">
        <v>1521</v>
      </c>
      <c r="X2165" t="s">
        <v>1209</v>
      </c>
      <c r="Y2165" t="s">
        <v>2718</v>
      </c>
      <c r="Z2165" cm="1">
        <f t="array" ref="Z2165">IF(ISBLANK(AK2165),_xlfn.LET(
    _xlpm.nameBeforeSlash, IF(ISNUMBER(SEARCH("/", Y2165)), LEFT(Y2165, SEARCH("/", Y2165)-1), Y2165),
    _xlpm.matchRow, IFERROR(MATCH(_xlpm.nameBeforeSlash, AA:AA, 0), ""),
    _xlpm.difference, IF(_xlpm.matchRow="", "", ABS((R2165 + S2165)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),IF(ISBLANK(Y2165),"","Hidden"))</f>
        <v>38</v>
      </c>
      <c r="AA2165" t="s">
        <v>2716</v>
      </c>
      <c r="AC2165" t="s">
        <v>493</v>
      </c>
      <c r="AD2165" t="str">
        <f>_xlfn.XLOOKUP(AC2165,moves!A:A,moves!B:B)</f>
        <v>electric</v>
      </c>
      <c r="AE2165">
        <f>_xlfn.XLOOKUP(AC2165,moves!A:A,moves!D:D)</f>
        <v>2</v>
      </c>
      <c r="AF2165" t="str">
        <f>_xlfn.XLOOKUP(AC2165,moves!A:A,moves!E:E)</f>
        <v>Inflict the Paralyzed status on the target.</v>
      </c>
      <c r="AG2165">
        <v>0</v>
      </c>
      <c r="AH2165">
        <v>1</v>
      </c>
      <c r="AI2165">
        <f t="shared" si="155"/>
        <v>0</v>
      </c>
      <c r="AJ2165" t="s">
        <v>8452</v>
      </c>
      <c r="AL2165">
        <v>0</v>
      </c>
      <c r="AM2165" cm="1">
        <f t="array" ref="AM2165">IF(AL2165=1,1,
   IF(ISTEXT(AK2165),1,
   IF(AO2165&gt;1,AM2164,
   IF(AI2165=1,
      IF(SUMPRODUCT((LEN($Y$2:$Y$4096)-LEN(SUBSTITUTE($Y$2:$Y$4096,AA2165,"")))/LEN(AA2165))&gt;0,2,1),
      IF(
         SUMPRODUCT((LEN($Y$2:$Y$4096)-LEN(SUBSTITUTE($Y$2:$Y$4096,AA2165,"")))/LEN(AA2165))
         - SUMPRODUCT((LEN($Y$2:$Y$4096)-LEN(SUBSTITUTE($Y$2:$Y$4096,"Alolan "&amp;AA2165,"")))/LEN("Alolan "&amp;AA2165))
         - SUMPRODUCT((LEN($Y$2:$Y$4096)-LEN(SUBSTITUTE($Y$2:$Y$4096,"Galarian "&amp;AA2165,"")))/LEN("Galarian "&amp;AA2165))
         - SUMPRODUCT((LEN($Y$2:$Y$4096)-LEN(SUBSTITUTE($Y$2:$Y$4096,"Hisuian "&amp;AA2165,"")))/LEN("Hisuian "&amp;AA2165))
         - SUMPRODUCT((LEN($Y$2:$Y$4096)-LEN(SUBSTITUTE($Y$2:$Y$4096,"Paldean "&amp;AA2165,"")))/LEN("Paldean "&amp;AA2165))
      &gt;0,2,1)
   ))))</f>
        <v>1</v>
      </c>
      <c r="AN2165">
        <v>0</v>
      </c>
      <c r="AO2165">
        <v>0</v>
      </c>
    </row>
    <row r="2166" spans="1:41" x14ac:dyDescent="0.25">
      <c r="A2166" t="s">
        <v>4633</v>
      </c>
      <c r="B2166" t="s">
        <v>2716</v>
      </c>
      <c r="C2166" t="s">
        <v>1514</v>
      </c>
      <c r="D2166"/>
      <c r="E2166">
        <v>46</v>
      </c>
      <c r="F2166">
        <v>65</v>
      </c>
      <c r="G2166">
        <v>65</v>
      </c>
      <c r="H2166">
        <v>55</v>
      </c>
      <c r="I2166">
        <v>35</v>
      </c>
      <c r="J2166">
        <v>34</v>
      </c>
      <c r="K2166" t="s">
        <v>2717</v>
      </c>
      <c r="L2166" t="s">
        <v>250</v>
      </c>
      <c r="M2166" t="s">
        <v>251</v>
      </c>
      <c r="N2166">
        <v>5.16</v>
      </c>
      <c r="O2166">
        <v>4.8400000000000007</v>
      </c>
      <c r="R2166">
        <f t="shared" si="144"/>
        <v>5</v>
      </c>
      <c r="S2166">
        <f t="shared" si="145"/>
        <v>5</v>
      </c>
      <c r="T2166">
        <f t="shared" si="154"/>
        <v>10</v>
      </c>
      <c r="U2166" t="s">
        <v>1514</v>
      </c>
      <c r="V2166" t="s">
        <v>1492</v>
      </c>
      <c r="W2166" t="s">
        <v>1521</v>
      </c>
      <c r="X2166" t="s">
        <v>1209</v>
      </c>
      <c r="Y2166" t="s">
        <v>5898</v>
      </c>
      <c r="Z2166" cm="1">
        <f t="array" ref="Z2166">IF(ISBLANK(AK2166),_xlfn.LET(
    _xlpm.nameBeforeSlash, IF(ISNUMBER(SEARCH("/", Y2166)), LEFT(Y2166, SEARCH("/", Y2166)-1), Y2166),
    _xlpm.matchRow, IFERROR(MATCH(_xlpm.nameBeforeSlash, AA:AA, 0), ""),
    _xlpm.difference, IF(_xlpm.matchRow="", "", ABS((R2166 + S2166)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),IF(ISBLANK(Y2166),"","Hidden"))</f>
        <v>38</v>
      </c>
      <c r="AA2166" t="s">
        <v>5899</v>
      </c>
      <c r="AC2166" t="s">
        <v>6793</v>
      </c>
      <c r="AD2166" t="str">
        <f>_xlfn.XLOOKUP(AC2166,moves!A:A,moves!B:B)</f>
        <v>electric</v>
      </c>
      <c r="AE2166">
        <f>_xlfn.XLOOKUP(AC2166,moves!A:A,moves!D:D)</f>
        <v>1</v>
      </c>
      <c r="AF2166" t="str">
        <f>_xlfn.XLOOKUP(AC2166,moves!A:A,moves!E:E)</f>
        <v>Inflict the Paralyzed status on the target. If the target was already Paralyzed: Increase attack strength by 2.</v>
      </c>
      <c r="AG2166">
        <v>0</v>
      </c>
      <c r="AH2166">
        <v>1</v>
      </c>
      <c r="AI2166">
        <f t="shared" si="155"/>
        <v>1</v>
      </c>
      <c r="AJ2166" t="s">
        <v>8452</v>
      </c>
      <c r="AL2166">
        <v>0</v>
      </c>
      <c r="AM2166" cm="1">
        <f t="array" ref="AM2166">IF(AL2166=1,1,
   IF(ISTEXT(AK2166),1,
   IF(AO2166&gt;1,AM2165,
   IF(AI2166=1,
      IF(SUMPRODUCT((LEN($Y$2:$Y$4096)-LEN(SUBSTITUTE($Y$2:$Y$4096,AA2166,"")))/LEN(AA2166))&gt;0,2,1),
      IF(
         SUMPRODUCT((LEN($Y$2:$Y$4096)-LEN(SUBSTITUTE($Y$2:$Y$4096,AA2166,"")))/LEN(AA2166))
         - SUMPRODUCT((LEN($Y$2:$Y$4096)-LEN(SUBSTITUTE($Y$2:$Y$4096,"Alolan "&amp;AA2166,"")))/LEN("Alolan "&amp;AA2166))
         - SUMPRODUCT((LEN($Y$2:$Y$4096)-LEN(SUBSTITUTE($Y$2:$Y$4096,"Galarian "&amp;AA2166,"")))/LEN("Galarian "&amp;AA2166))
         - SUMPRODUCT((LEN($Y$2:$Y$4096)-LEN(SUBSTITUTE($Y$2:$Y$4096,"Hisuian "&amp;AA2166,"")))/LEN("Hisuian "&amp;AA2166))
         - SUMPRODUCT((LEN($Y$2:$Y$4096)-LEN(SUBSTITUTE($Y$2:$Y$4096,"Paldean "&amp;AA2166,"")))/LEN("Paldean "&amp;AA2166))
      &gt;0,2,1)
   ))))</f>
        <v>1</v>
      </c>
      <c r="AN2166">
        <v>0</v>
      </c>
      <c r="AO2166">
        <v>0</v>
      </c>
    </row>
    <row r="2167" spans="1:41" x14ac:dyDescent="0.25">
      <c r="A2167">
        <v>809</v>
      </c>
      <c r="B2167" t="s">
        <v>2718</v>
      </c>
      <c r="C2167" t="s">
        <v>1514</v>
      </c>
      <c r="D2167"/>
      <c r="E2167">
        <v>135</v>
      </c>
      <c r="F2167">
        <v>143</v>
      </c>
      <c r="G2167">
        <v>143</v>
      </c>
      <c r="H2167">
        <v>80</v>
      </c>
      <c r="I2167">
        <v>65</v>
      </c>
      <c r="J2167">
        <v>34</v>
      </c>
      <c r="K2167" t="s">
        <v>2717</v>
      </c>
      <c r="L2167" t="s">
        <v>250</v>
      </c>
      <c r="M2167" t="s">
        <v>251</v>
      </c>
      <c r="N2167">
        <v>9.3099999999999987</v>
      </c>
      <c r="O2167">
        <v>11.64</v>
      </c>
      <c r="Q2167">
        <v>2</v>
      </c>
      <c r="R2167">
        <f t="shared" si="144"/>
        <v>9</v>
      </c>
      <c r="S2167">
        <f t="shared" si="145"/>
        <v>14</v>
      </c>
      <c r="T2167">
        <f t="shared" si="154"/>
        <v>23</v>
      </c>
      <c r="U2167" t="s">
        <v>1514</v>
      </c>
      <c r="V2167" t="s">
        <v>1492</v>
      </c>
      <c r="W2167" t="s">
        <v>1521</v>
      </c>
      <c r="X2167" t="s">
        <v>1209</v>
      </c>
      <c r="Z2167" t="str" cm="1">
        <f t="array" ref="Z2167">IF(ISBLANK(AK2167),_xlfn.LET(
    _xlpm.nameBeforeSlash, IF(ISNUMBER(SEARCH("/", Y2167)), LEFT(Y2167, SEARCH("/", Y2167)-1), Y2167),
    _xlpm.matchRow, IFERROR(MATCH(_xlpm.nameBeforeSlash, AA:AA, 0), ""),
    _xlpm.difference, IF(_xlpm.matchRow="", "", ABS((R2167 + S2167)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),IF(ISBLANK(Y2167),"","Hidden"))</f>
        <v/>
      </c>
      <c r="AA2167" t="s">
        <v>2718</v>
      </c>
      <c r="AC2167" t="s">
        <v>1368</v>
      </c>
      <c r="AD2167" t="str">
        <f>_xlfn.XLOOKUP(AC2167,moves!A:A,moves!B:B)</f>
        <v>steel</v>
      </c>
      <c r="AE2167">
        <f>_xlfn.XLOOKUP(AC2167,moves!A:A,moves!D:D)</f>
        <v>3</v>
      </c>
      <c r="AF2167" t="str">
        <f>_xlfn.XLOOKUP(AC2167,moves!A:A,moves!E:E)</f>
        <v>The user rolls twice for this attack. The first roll's status symbols deal +1 damage. The second roll's critical hits deal +1 damage.</v>
      </c>
      <c r="AG2167">
        <v>0</v>
      </c>
      <c r="AH2167">
        <v>1</v>
      </c>
      <c r="AI2167">
        <f t="shared" si="155"/>
        <v>0</v>
      </c>
      <c r="AJ2167" t="s">
        <v>8452</v>
      </c>
      <c r="AL2167">
        <v>1</v>
      </c>
      <c r="AM2167" cm="1">
        <f t="array" ref="AM2167">IF(AL2167=1,1,
   IF(ISTEXT(AK2167),1,
   IF(AO2167&gt;1,AM2166,
   IF(AI2167=1,
      IF(SUMPRODUCT((LEN($Y$2:$Y$4096)-LEN(SUBSTITUTE($Y$2:$Y$4096,AA2167,"")))/LEN(AA2167))&gt;0,2,1),
      IF(
         SUMPRODUCT((LEN($Y$2:$Y$4096)-LEN(SUBSTITUTE($Y$2:$Y$4096,AA2167,"")))/LEN(AA2167))
         - SUMPRODUCT((LEN($Y$2:$Y$4096)-LEN(SUBSTITUTE($Y$2:$Y$4096,"Alolan "&amp;AA2167,"")))/LEN("Alolan "&amp;AA2167))
         - SUMPRODUCT((LEN($Y$2:$Y$4096)-LEN(SUBSTITUTE($Y$2:$Y$4096,"Galarian "&amp;AA2167,"")))/LEN("Galarian "&amp;AA2167))
         - SUMPRODUCT((LEN($Y$2:$Y$4096)-LEN(SUBSTITUTE($Y$2:$Y$4096,"Hisuian "&amp;AA2167,"")))/LEN("Hisuian "&amp;AA2167))
         - SUMPRODUCT((LEN($Y$2:$Y$4096)-LEN(SUBSTITUTE($Y$2:$Y$4096,"Paldean "&amp;AA2167,"")))/LEN("Paldean "&amp;AA2167))
      &gt;0,2,1)
   ))))</f>
        <v>1</v>
      </c>
      <c r="AN2167">
        <v>0</v>
      </c>
      <c r="AO2167">
        <v>1</v>
      </c>
    </row>
    <row r="2168" spans="1:41" x14ac:dyDescent="0.25">
      <c r="A2168" t="s">
        <v>3315</v>
      </c>
      <c r="B2168" t="s">
        <v>2718</v>
      </c>
      <c r="C2168" t="s">
        <v>1514</v>
      </c>
      <c r="D2168"/>
      <c r="E2168">
        <v>135</v>
      </c>
      <c r="F2168">
        <v>143</v>
      </c>
      <c r="G2168">
        <v>143</v>
      </c>
      <c r="H2168">
        <v>80</v>
      </c>
      <c r="I2168">
        <v>65</v>
      </c>
      <c r="J2168">
        <v>34</v>
      </c>
      <c r="K2168" t="s">
        <v>2717</v>
      </c>
      <c r="L2168" t="s">
        <v>3446</v>
      </c>
      <c r="M2168" t="s">
        <v>3287</v>
      </c>
      <c r="N2168">
        <v>9.3099999999999987</v>
      </c>
      <c r="O2168">
        <v>11.64</v>
      </c>
      <c r="Q2168">
        <v>9</v>
      </c>
      <c r="R2168">
        <f t="shared" si="144"/>
        <v>9</v>
      </c>
      <c r="S2168">
        <f t="shared" si="145"/>
        <v>21</v>
      </c>
      <c r="T2168">
        <f t="shared" si="154"/>
        <v>30</v>
      </c>
      <c r="U2168" t="s">
        <v>1514</v>
      </c>
      <c r="V2168" t="s">
        <v>1492</v>
      </c>
      <c r="W2168" t="s">
        <v>1521</v>
      </c>
      <c r="X2168" t="s">
        <v>1209</v>
      </c>
      <c r="Z2168" t="str" cm="1">
        <f t="array" ref="Z2168">IF(ISBLANK(AK2168),_xlfn.LET(
    _xlpm.nameBeforeSlash, IF(ISNUMBER(SEARCH("/", Y2168)), LEFT(Y2168, SEARCH("/", Y2168)-1), Y2168),
    _xlpm.matchRow, IFERROR(MATCH(_xlpm.nameBeforeSlash, AA:AA, 0), ""),
    _xlpm.difference, IF(_xlpm.matchRow="", "", ABS((R2168 + S2168)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),IF(ISBLANK(Y2168),"","Hidden"))</f>
        <v/>
      </c>
      <c r="AA2168" t="s">
        <v>3419</v>
      </c>
      <c r="AB2168" t="s">
        <v>3299</v>
      </c>
      <c r="AC2168" t="s">
        <v>3343</v>
      </c>
      <c r="AD2168" t="str">
        <f>_xlfn.XLOOKUP(AC2168,moves!A:A,moves!B:B)</f>
        <v>steel</v>
      </c>
      <c r="AE2168">
        <f>_xlfn.XLOOKUP(AC2168,moves!A:A,moves!D:D)</f>
        <v>7</v>
      </c>
      <c r="AF2168" t="str">
        <f>_xlfn.XLOOKUP(AC2168,moves!A:A,moves!E:E)</f>
        <v>All opposing active Pokémon cannot use the same move they used last turn.</v>
      </c>
      <c r="AG2168">
        <v>0</v>
      </c>
      <c r="AH2168">
        <v>1</v>
      </c>
      <c r="AI2168">
        <f t="shared" si="155"/>
        <v>0</v>
      </c>
      <c r="AJ2168" t="s">
        <v>8452</v>
      </c>
      <c r="AL2168">
        <v>0</v>
      </c>
      <c r="AM2168" cm="1">
        <f t="array" ref="AM2168">IF(AL2168=1,1,
   IF(ISTEXT(AK2168),1,
   IF(AO2168&gt;1,AM2167,
   IF(AI2168=1,
      IF(SUMPRODUCT((LEN($Y$2:$Y$4096)-LEN(SUBSTITUTE($Y$2:$Y$4096,AA2168,"")))/LEN(AA2168))&gt;0,2,1),
      IF(
         SUMPRODUCT((LEN($Y$2:$Y$4096)-LEN(SUBSTITUTE($Y$2:$Y$4096,AA2168,"")))/LEN(AA2168))
         - SUMPRODUCT((LEN($Y$2:$Y$4096)-LEN(SUBSTITUTE($Y$2:$Y$4096,"Alolan "&amp;AA2168,"")))/LEN("Alolan "&amp;AA2168))
         - SUMPRODUCT((LEN($Y$2:$Y$4096)-LEN(SUBSTITUTE($Y$2:$Y$4096,"Galarian "&amp;AA2168,"")))/LEN("Galarian "&amp;AA2168))
         - SUMPRODUCT((LEN($Y$2:$Y$4096)-LEN(SUBSTITUTE($Y$2:$Y$4096,"Hisuian "&amp;AA2168,"")))/LEN("Hisuian "&amp;AA2168))
         - SUMPRODUCT((LEN($Y$2:$Y$4096)-LEN(SUBSTITUTE($Y$2:$Y$4096,"Paldean "&amp;AA2168,"")))/LEN("Paldean "&amp;AA2168))
      &gt;0,2,1)
   ))))</f>
        <v>1</v>
      </c>
      <c r="AN2168">
        <v>0</v>
      </c>
      <c r="AO2168">
        <v>2</v>
      </c>
    </row>
    <row r="2169" spans="1:41" x14ac:dyDescent="0.25">
      <c r="A2169" t="s">
        <v>4634</v>
      </c>
      <c r="B2169" t="s">
        <v>2718</v>
      </c>
      <c r="C2169" t="s">
        <v>1514</v>
      </c>
      <c r="D2169"/>
      <c r="E2169">
        <v>135</v>
      </c>
      <c r="F2169">
        <v>143</v>
      </c>
      <c r="G2169">
        <v>143</v>
      </c>
      <c r="H2169">
        <v>80</v>
      </c>
      <c r="I2169">
        <v>65</v>
      </c>
      <c r="J2169">
        <v>34</v>
      </c>
      <c r="K2169" t="s">
        <v>2717</v>
      </c>
      <c r="L2169" t="s">
        <v>250</v>
      </c>
      <c r="M2169" t="s">
        <v>251</v>
      </c>
      <c r="N2169">
        <v>9.3099999999999987</v>
      </c>
      <c r="O2169">
        <v>11.64</v>
      </c>
      <c r="Q2169">
        <v>2</v>
      </c>
      <c r="R2169">
        <f t="shared" si="144"/>
        <v>9</v>
      </c>
      <c r="S2169">
        <f t="shared" si="145"/>
        <v>14</v>
      </c>
      <c r="T2169">
        <f t="shared" si="154"/>
        <v>23</v>
      </c>
      <c r="U2169" t="s">
        <v>1514</v>
      </c>
      <c r="V2169" t="s">
        <v>1492</v>
      </c>
      <c r="W2169" t="s">
        <v>1521</v>
      </c>
      <c r="X2169" t="s">
        <v>1209</v>
      </c>
      <c r="Z2169" t="str" cm="1">
        <f t="array" ref="Z2169">IF(ISBLANK(AK2169),_xlfn.LET(
    _xlpm.nameBeforeSlash, IF(ISNUMBER(SEARCH("/", Y2169)), LEFT(Y2169, SEARCH("/", Y2169)-1), Y2169),
    _xlpm.matchRow, IFERROR(MATCH(_xlpm.nameBeforeSlash, AA:AA, 0), ""),
    _xlpm.difference, IF(_xlpm.matchRow="", "", ABS((R2169 + S2169)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),IF(ISBLANK(Y2169),"","Hidden"))</f>
        <v/>
      </c>
      <c r="AA2169" t="s">
        <v>5898</v>
      </c>
      <c r="AC2169" t="s">
        <v>6791</v>
      </c>
      <c r="AD2169" t="str">
        <f>_xlfn.XLOOKUP(AC2169,moves!A:A,moves!B:B)</f>
        <v>steel</v>
      </c>
      <c r="AE2169">
        <f>_xlfn.XLOOKUP(AC2169,moves!A:A,moves!D:D)</f>
        <v>4</v>
      </c>
      <c r="AF2169" t="str">
        <f>_xlfn.XLOOKUP(AC2169,moves!A:A,moves!E:E)</f>
        <v>If your other active Pokémon is a Steel-type: Deal 4 extra damage.</v>
      </c>
      <c r="AG2169">
        <v>0</v>
      </c>
      <c r="AH2169">
        <v>1</v>
      </c>
      <c r="AI2169">
        <f t="shared" si="155"/>
        <v>1</v>
      </c>
      <c r="AJ2169" t="s">
        <v>8452</v>
      </c>
      <c r="AL2169">
        <v>1</v>
      </c>
      <c r="AM2169" cm="1">
        <f t="array" ref="AM2169">IF(AL2169=1,1,
   IF(ISTEXT(AK2169),1,
   IF(AO2169&gt;1,AM2168,
   IF(AI2169=1,
      IF(SUMPRODUCT((LEN($Y$2:$Y$4096)-LEN(SUBSTITUTE($Y$2:$Y$4096,AA2169,"")))/LEN(AA2169))&gt;0,2,1),
      IF(
         SUMPRODUCT((LEN($Y$2:$Y$4096)-LEN(SUBSTITUTE($Y$2:$Y$4096,AA2169,"")))/LEN(AA2169))
         - SUMPRODUCT((LEN($Y$2:$Y$4096)-LEN(SUBSTITUTE($Y$2:$Y$4096,"Alolan "&amp;AA2169,"")))/LEN("Alolan "&amp;AA2169))
         - SUMPRODUCT((LEN($Y$2:$Y$4096)-LEN(SUBSTITUTE($Y$2:$Y$4096,"Galarian "&amp;AA2169,"")))/LEN("Galarian "&amp;AA2169))
         - SUMPRODUCT((LEN($Y$2:$Y$4096)-LEN(SUBSTITUTE($Y$2:$Y$4096,"Hisuian "&amp;AA2169,"")))/LEN("Hisuian "&amp;AA2169))
         - SUMPRODUCT((LEN($Y$2:$Y$4096)-LEN(SUBSTITUTE($Y$2:$Y$4096,"Paldean "&amp;AA2169,"")))/LEN("Paldean "&amp;AA2169))
      &gt;0,2,1)
   ))))</f>
        <v>1</v>
      </c>
      <c r="AN2169">
        <v>0</v>
      </c>
      <c r="AO2169">
        <v>1</v>
      </c>
    </row>
    <row r="2170" spans="1:41" x14ac:dyDescent="0.25">
      <c r="A2170" t="s">
        <v>4635</v>
      </c>
      <c r="B2170" t="s">
        <v>2718</v>
      </c>
      <c r="C2170" t="s">
        <v>1514</v>
      </c>
      <c r="D2170"/>
      <c r="E2170">
        <v>135</v>
      </c>
      <c r="F2170">
        <v>143</v>
      </c>
      <c r="G2170">
        <v>143</v>
      </c>
      <c r="H2170">
        <v>80</v>
      </c>
      <c r="I2170">
        <v>65</v>
      </c>
      <c r="J2170">
        <v>34</v>
      </c>
      <c r="K2170" t="s">
        <v>2717</v>
      </c>
      <c r="L2170" t="s">
        <v>3446</v>
      </c>
      <c r="M2170" t="s">
        <v>3287</v>
      </c>
      <c r="N2170">
        <v>9.3099999999999987</v>
      </c>
      <c r="O2170">
        <v>11.64</v>
      </c>
      <c r="Q2170">
        <v>9</v>
      </c>
      <c r="R2170">
        <f t="shared" si="144"/>
        <v>9</v>
      </c>
      <c r="S2170">
        <f t="shared" si="145"/>
        <v>21</v>
      </c>
      <c r="T2170">
        <f t="shared" si="154"/>
        <v>30</v>
      </c>
      <c r="U2170" t="s">
        <v>1514</v>
      </c>
      <c r="V2170" t="s">
        <v>1492</v>
      </c>
      <c r="W2170" t="s">
        <v>1521</v>
      </c>
      <c r="X2170" t="s">
        <v>1209</v>
      </c>
      <c r="Z2170" t="str" cm="1">
        <f t="array" ref="Z2170">IF(ISBLANK(AK2170),_xlfn.LET(
    _xlpm.nameBeforeSlash, IF(ISNUMBER(SEARCH("/", Y2170)), LEFT(Y2170, SEARCH("/", Y2170)-1), Y2170),
    _xlpm.matchRow, IFERROR(MATCH(_xlpm.nameBeforeSlash, AA:AA, 0), ""),
    _xlpm.difference, IF(_xlpm.matchRow="", "", ABS((R2170 + S2170)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),IF(ISBLANK(Y2170),"","Hidden"))</f>
        <v/>
      </c>
      <c r="AA2170" t="s">
        <v>5900</v>
      </c>
      <c r="AB2170" t="s">
        <v>3299</v>
      </c>
      <c r="AC2170" t="s">
        <v>6792</v>
      </c>
      <c r="AD2170" t="str">
        <f>_xlfn.XLOOKUP(AC2170,moves!A:A,moves!B:B)</f>
        <v>steel</v>
      </c>
      <c r="AE2170">
        <f>_xlfn.XLOOKUP(AC2170,moves!A:A,moves!D:D)</f>
        <v>5</v>
      </c>
      <c r="AF2170" t="str">
        <f>_xlfn.XLOOKUP(AC2170,moves!A:A,moves!E:E)</f>
        <v>For each rolled dice removed from this roll by move effects: Add two of that dice to the roll. Dice added this way cannot be removed.</v>
      </c>
      <c r="AG2170">
        <v>0</v>
      </c>
      <c r="AH2170">
        <v>1</v>
      </c>
      <c r="AI2170">
        <f t="shared" si="155"/>
        <v>1</v>
      </c>
      <c r="AJ2170" t="s">
        <v>8452</v>
      </c>
      <c r="AL2170">
        <v>0</v>
      </c>
      <c r="AM2170" cm="1">
        <f t="array" ref="AM2170">IF(AL2170=1,1,
   IF(ISTEXT(AK2170),1,
   IF(AO2170&gt;1,AM2169,
   IF(AI2170=1,
      IF(SUMPRODUCT((LEN($Y$2:$Y$4096)-LEN(SUBSTITUTE($Y$2:$Y$4096,AA2170,"")))/LEN(AA2170))&gt;0,2,1),
      IF(
         SUMPRODUCT((LEN($Y$2:$Y$4096)-LEN(SUBSTITUTE($Y$2:$Y$4096,AA2170,"")))/LEN(AA2170))
         - SUMPRODUCT((LEN($Y$2:$Y$4096)-LEN(SUBSTITUTE($Y$2:$Y$4096,"Alolan "&amp;AA2170,"")))/LEN("Alolan "&amp;AA2170))
         - SUMPRODUCT((LEN($Y$2:$Y$4096)-LEN(SUBSTITUTE($Y$2:$Y$4096,"Galarian "&amp;AA2170,"")))/LEN("Galarian "&amp;AA2170))
         - SUMPRODUCT((LEN($Y$2:$Y$4096)-LEN(SUBSTITUTE($Y$2:$Y$4096,"Hisuian "&amp;AA2170,"")))/LEN("Hisuian "&amp;AA2170))
         - SUMPRODUCT((LEN($Y$2:$Y$4096)-LEN(SUBSTITUTE($Y$2:$Y$4096,"Paldean "&amp;AA2170,"")))/LEN("Paldean "&amp;AA2170))
      &gt;0,2,1)
   ))))</f>
        <v>1</v>
      </c>
      <c r="AN2170">
        <v>0</v>
      </c>
      <c r="AO2170">
        <v>2</v>
      </c>
    </row>
    <row r="2171" spans="1:41" x14ac:dyDescent="0.25">
      <c r="A2171">
        <v>810</v>
      </c>
      <c r="B2171" t="s">
        <v>2719</v>
      </c>
      <c r="C2171" t="s">
        <v>1468</v>
      </c>
      <c r="D2171"/>
      <c r="E2171">
        <v>50</v>
      </c>
      <c r="F2171">
        <v>65</v>
      </c>
      <c r="G2171">
        <v>50</v>
      </c>
      <c r="H2171">
        <v>40</v>
      </c>
      <c r="I2171">
        <v>40</v>
      </c>
      <c r="J2171">
        <v>65</v>
      </c>
      <c r="K2171" t="s">
        <v>270</v>
      </c>
      <c r="L2171" t="s">
        <v>247</v>
      </c>
      <c r="M2171" t="s">
        <v>251</v>
      </c>
      <c r="N2171">
        <v>6.25</v>
      </c>
      <c r="O2171">
        <v>4.7</v>
      </c>
      <c r="R2171">
        <f t="shared" si="144"/>
        <v>6</v>
      </c>
      <c r="S2171">
        <f t="shared" si="145"/>
        <v>5</v>
      </c>
      <c r="T2171">
        <f t="shared" si="154"/>
        <v>11</v>
      </c>
      <c r="U2171" t="s">
        <v>1468</v>
      </c>
      <c r="V2171" t="s">
        <v>1492</v>
      </c>
      <c r="W2171" t="s">
        <v>1512</v>
      </c>
      <c r="X2171" t="s">
        <v>1472</v>
      </c>
      <c r="Y2171" t="s">
        <v>2720</v>
      </c>
      <c r="Z2171" cm="1">
        <f t="array" ref="Z2171">IF(ISBLANK(AK2171),_xlfn.LET(
    _xlpm.nameBeforeSlash, IF(ISNUMBER(SEARCH("/", Y2171)), LEFT(Y2171, SEARCH("/", Y2171)-1), Y2171),
    _xlpm.matchRow, IFERROR(MATCH(_xlpm.nameBeforeSlash, AA:AA, 0), ""),
    _xlpm.difference, IF(_xlpm.matchRow="", "", ABS((R2171 + S2171)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),IF(ISBLANK(Y2171),"","Hidden"))</f>
        <v>8</v>
      </c>
      <c r="AA2171" t="s">
        <v>2719</v>
      </c>
      <c r="AC2171" t="s">
        <v>1157</v>
      </c>
      <c r="AD2171" t="str">
        <f>_xlfn.XLOOKUP(AC2171,moves!A:A,moves!B:B)</f>
        <v>grass</v>
      </c>
      <c r="AE2171">
        <f>_xlfn.XLOOKUP(AC2171,moves!A:A,moves!D:D)</f>
        <v>2</v>
      </c>
      <c r="AF2171" t="str">
        <f>_xlfn.XLOOKUP(AC2171,moves!A:A,moves!E:E)</f>
        <v>Regular hits deal +1 damage.</v>
      </c>
      <c r="AG2171">
        <v>0</v>
      </c>
      <c r="AH2171">
        <v>0</v>
      </c>
      <c r="AI2171">
        <f t="shared" si="155"/>
        <v>0</v>
      </c>
      <c r="AJ2171" t="s">
        <v>523</v>
      </c>
      <c r="AL2171">
        <v>0</v>
      </c>
      <c r="AM2171" cm="1">
        <f t="array" ref="AM2171">IF(AL2171=1,1,
   IF(ISTEXT(AK2171),1,
   IF(AO2171&gt;1,AM2170,
   IF(AI2171=1,
      IF(SUMPRODUCT((LEN($Y$2:$Y$4096)-LEN(SUBSTITUTE($Y$2:$Y$4096,AA2171,"")))/LEN(AA2171))&gt;0,2,1),
      IF(
         SUMPRODUCT((LEN($Y$2:$Y$4096)-LEN(SUBSTITUTE($Y$2:$Y$4096,AA2171,"")))/LEN(AA2171))
         - SUMPRODUCT((LEN($Y$2:$Y$4096)-LEN(SUBSTITUTE($Y$2:$Y$4096,"Alolan "&amp;AA2171,"")))/LEN("Alolan "&amp;AA2171))
         - SUMPRODUCT((LEN($Y$2:$Y$4096)-LEN(SUBSTITUTE($Y$2:$Y$4096,"Galarian "&amp;AA2171,"")))/LEN("Galarian "&amp;AA2171))
         - SUMPRODUCT((LEN($Y$2:$Y$4096)-LEN(SUBSTITUTE($Y$2:$Y$4096,"Hisuian "&amp;AA2171,"")))/LEN("Hisuian "&amp;AA2171))
         - SUMPRODUCT((LEN($Y$2:$Y$4096)-LEN(SUBSTITUTE($Y$2:$Y$4096,"Paldean "&amp;AA2171,"")))/LEN("Paldean "&amp;AA2171))
      &gt;0,2,1)
   ))))</f>
        <v>1</v>
      </c>
      <c r="AN2171">
        <v>0</v>
      </c>
      <c r="AO2171">
        <v>0</v>
      </c>
    </row>
    <row r="2172" spans="1:41" x14ac:dyDescent="0.25">
      <c r="A2172" t="s">
        <v>4636</v>
      </c>
      <c r="B2172" t="s">
        <v>2719</v>
      </c>
      <c r="C2172" t="s">
        <v>1468</v>
      </c>
      <c r="D2172"/>
      <c r="E2172">
        <v>50</v>
      </c>
      <c r="F2172">
        <v>65</v>
      </c>
      <c r="G2172">
        <v>50</v>
      </c>
      <c r="H2172">
        <v>40</v>
      </c>
      <c r="I2172">
        <v>40</v>
      </c>
      <c r="J2172">
        <v>65</v>
      </c>
      <c r="K2172" t="s">
        <v>270</v>
      </c>
      <c r="L2172" t="s">
        <v>247</v>
      </c>
      <c r="M2172" t="s">
        <v>251</v>
      </c>
      <c r="N2172">
        <v>6.25</v>
      </c>
      <c r="O2172">
        <v>4.7</v>
      </c>
      <c r="R2172">
        <f t="shared" si="144"/>
        <v>6</v>
      </c>
      <c r="S2172">
        <f t="shared" si="145"/>
        <v>5</v>
      </c>
      <c r="T2172">
        <f t="shared" si="154"/>
        <v>11</v>
      </c>
      <c r="U2172" t="s">
        <v>1468</v>
      </c>
      <c r="V2172" t="s">
        <v>1492</v>
      </c>
      <c r="W2172" t="s">
        <v>1512</v>
      </c>
      <c r="X2172" t="s">
        <v>1472</v>
      </c>
      <c r="Y2172" t="s">
        <v>5901</v>
      </c>
      <c r="Z2172" cm="1">
        <f t="array" ref="Z2172">IF(ISBLANK(AK2172),_xlfn.LET(
    _xlpm.nameBeforeSlash, IF(ISNUMBER(SEARCH("/", Y2172)), LEFT(Y2172, SEARCH("/", Y2172)-1), Y2172),
    _xlpm.matchRow, IFERROR(MATCH(_xlpm.nameBeforeSlash, AA:AA, 0), ""),
    _xlpm.difference, IF(_xlpm.matchRow="", "", ABS((R2172 + S2172)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),IF(ISBLANK(Y2172),"","Hidden"))</f>
        <v>8</v>
      </c>
      <c r="AA2172" t="s">
        <v>5902</v>
      </c>
      <c r="AC2172" t="s">
        <v>1253</v>
      </c>
      <c r="AD2172" t="str">
        <f>_xlfn.XLOOKUP(AC2172,moves!A:A,moves!B:B)</f>
        <v>normal</v>
      </c>
      <c r="AE2172">
        <f>_xlfn.XLOOKUP(AC2172,moves!A:A,moves!D:D)</f>
        <v>1</v>
      </c>
      <c r="AF2172" t="str">
        <f>_xlfn.XLOOKUP(AC2172,moves!A:A,moves!E:E)</f>
        <v>This move can only be used if the user has used no other moves/actions since becoming active. The target loses their turn this round.</v>
      </c>
      <c r="AG2172">
        <v>0</v>
      </c>
      <c r="AH2172">
        <v>0</v>
      </c>
      <c r="AI2172">
        <f t="shared" si="155"/>
        <v>1</v>
      </c>
      <c r="AJ2172" t="s">
        <v>523</v>
      </c>
      <c r="AL2172">
        <v>0</v>
      </c>
      <c r="AM2172" cm="1">
        <f t="array" ref="AM2172">IF(AL2172=1,1,
   IF(ISTEXT(AK2172),1,
   IF(AO2172&gt;1,AM2171,
   IF(AI2172=1,
      IF(SUMPRODUCT((LEN($Y$2:$Y$4096)-LEN(SUBSTITUTE($Y$2:$Y$4096,AA2172,"")))/LEN(AA2172))&gt;0,2,1),
      IF(
         SUMPRODUCT((LEN($Y$2:$Y$4096)-LEN(SUBSTITUTE($Y$2:$Y$4096,AA2172,"")))/LEN(AA2172))
         - SUMPRODUCT((LEN($Y$2:$Y$4096)-LEN(SUBSTITUTE($Y$2:$Y$4096,"Alolan "&amp;AA2172,"")))/LEN("Alolan "&amp;AA2172))
         - SUMPRODUCT((LEN($Y$2:$Y$4096)-LEN(SUBSTITUTE($Y$2:$Y$4096,"Galarian "&amp;AA2172,"")))/LEN("Galarian "&amp;AA2172))
         - SUMPRODUCT((LEN($Y$2:$Y$4096)-LEN(SUBSTITUTE($Y$2:$Y$4096,"Hisuian "&amp;AA2172,"")))/LEN("Hisuian "&amp;AA2172))
         - SUMPRODUCT((LEN($Y$2:$Y$4096)-LEN(SUBSTITUTE($Y$2:$Y$4096,"Paldean "&amp;AA2172,"")))/LEN("Paldean "&amp;AA2172))
      &gt;0,2,1)
   ))))</f>
        <v>1</v>
      </c>
      <c r="AN2172">
        <v>0</v>
      </c>
      <c r="AO2172">
        <v>0</v>
      </c>
    </row>
    <row r="2173" spans="1:41" x14ac:dyDescent="0.25">
      <c r="A2173">
        <v>811</v>
      </c>
      <c r="B2173" t="s">
        <v>2720</v>
      </c>
      <c r="C2173" t="s">
        <v>1468</v>
      </c>
      <c r="D2173"/>
      <c r="E2173">
        <v>70</v>
      </c>
      <c r="F2173">
        <v>85</v>
      </c>
      <c r="G2173">
        <v>70</v>
      </c>
      <c r="H2173">
        <v>55</v>
      </c>
      <c r="I2173">
        <v>60</v>
      </c>
      <c r="J2173">
        <v>80</v>
      </c>
      <c r="K2173" t="s">
        <v>2721</v>
      </c>
      <c r="L2173" t="s">
        <v>247</v>
      </c>
      <c r="M2173" t="s">
        <v>251</v>
      </c>
      <c r="N2173">
        <v>8</v>
      </c>
      <c r="O2173">
        <v>6.7</v>
      </c>
      <c r="R2173">
        <f t="shared" si="144"/>
        <v>8</v>
      </c>
      <c r="S2173">
        <f t="shared" si="145"/>
        <v>7</v>
      </c>
      <c r="T2173">
        <f t="shared" si="154"/>
        <v>15</v>
      </c>
      <c r="U2173" t="s">
        <v>1468</v>
      </c>
      <c r="V2173" t="s">
        <v>1492</v>
      </c>
      <c r="W2173" t="s">
        <v>1512</v>
      </c>
      <c r="X2173" t="s">
        <v>1472</v>
      </c>
      <c r="Y2173" t="s">
        <v>2722</v>
      </c>
      <c r="Z2173" cm="1">
        <f t="array" ref="Z2173">IF(ISBLANK(AK2173),_xlfn.LET(
    _xlpm.nameBeforeSlash, IF(ISNUMBER(SEARCH("/", Y2173)), LEFT(Y2173, SEARCH("/", Y2173)-1), Y2173),
    _xlpm.matchRow, IFERROR(MATCH(_xlpm.nameBeforeSlash, AA:AA, 0), ""),
    _xlpm.difference, IF(_xlpm.matchRow="", "", ABS((R2173 + S2173)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),IF(ISBLANK(Y2173),"","Hidden"))</f>
        <v>14</v>
      </c>
      <c r="AA2173" t="s">
        <v>2720</v>
      </c>
      <c r="AC2173" t="s">
        <v>1142</v>
      </c>
      <c r="AD2173" t="str">
        <f>_xlfn.XLOOKUP(AC2173,moves!A:A,moves!B:B)</f>
        <v>grass</v>
      </c>
      <c r="AE2173">
        <f>_xlfn.XLOOKUP(AC2173,moves!A:A,moves!D:D)</f>
        <v>4</v>
      </c>
      <c r="AF2173" t="str">
        <f>_xlfn.XLOOKUP(AC2173,moves!A:A,moves!E:E)</f>
        <v>Decrease the target's initiative by 2.</v>
      </c>
      <c r="AG2173">
        <v>0</v>
      </c>
      <c r="AH2173">
        <v>0</v>
      </c>
      <c r="AI2173">
        <f t="shared" si="155"/>
        <v>0</v>
      </c>
      <c r="AJ2173" t="s">
        <v>524</v>
      </c>
      <c r="AL2173">
        <v>0</v>
      </c>
      <c r="AM2173" cm="1">
        <f t="array" ref="AM2173">IF(AL2173=1,1,
   IF(ISTEXT(AK2173),1,
   IF(AO2173&gt;1,AM2172,
   IF(AI2173=1,
      IF(SUMPRODUCT((LEN($Y$2:$Y$4096)-LEN(SUBSTITUTE($Y$2:$Y$4096,AA2173,"")))/LEN(AA2173))&gt;0,2,1),
      IF(
         SUMPRODUCT((LEN($Y$2:$Y$4096)-LEN(SUBSTITUTE($Y$2:$Y$4096,AA2173,"")))/LEN(AA2173))
         - SUMPRODUCT((LEN($Y$2:$Y$4096)-LEN(SUBSTITUTE($Y$2:$Y$4096,"Alolan "&amp;AA2173,"")))/LEN("Alolan "&amp;AA2173))
         - SUMPRODUCT((LEN($Y$2:$Y$4096)-LEN(SUBSTITUTE($Y$2:$Y$4096,"Galarian "&amp;AA2173,"")))/LEN("Galarian "&amp;AA2173))
         - SUMPRODUCT((LEN($Y$2:$Y$4096)-LEN(SUBSTITUTE($Y$2:$Y$4096,"Hisuian "&amp;AA2173,"")))/LEN("Hisuian "&amp;AA2173))
         - SUMPRODUCT((LEN($Y$2:$Y$4096)-LEN(SUBSTITUTE($Y$2:$Y$4096,"Paldean "&amp;AA2173,"")))/LEN("Paldean "&amp;AA2173))
      &gt;0,2,1)
   ))))</f>
        <v>2</v>
      </c>
      <c r="AN2173">
        <v>0</v>
      </c>
      <c r="AO2173">
        <v>0</v>
      </c>
    </row>
    <row r="2174" spans="1:41" x14ac:dyDescent="0.25">
      <c r="A2174" t="s">
        <v>4637</v>
      </c>
      <c r="B2174" t="s">
        <v>2720</v>
      </c>
      <c r="C2174" t="s">
        <v>1468</v>
      </c>
      <c r="D2174"/>
      <c r="E2174">
        <v>70</v>
      </c>
      <c r="F2174">
        <v>85</v>
      </c>
      <c r="G2174">
        <v>70</v>
      </c>
      <c r="H2174">
        <v>55</v>
      </c>
      <c r="I2174">
        <v>60</v>
      </c>
      <c r="J2174">
        <v>80</v>
      </c>
      <c r="K2174" t="s">
        <v>2721</v>
      </c>
      <c r="L2174" t="s">
        <v>247</v>
      </c>
      <c r="M2174" t="s">
        <v>251</v>
      </c>
      <c r="N2174">
        <v>8</v>
      </c>
      <c r="O2174">
        <v>6.7</v>
      </c>
      <c r="R2174">
        <f t="shared" si="144"/>
        <v>8</v>
      </c>
      <c r="S2174">
        <f t="shared" si="145"/>
        <v>7</v>
      </c>
      <c r="T2174">
        <f t="shared" si="154"/>
        <v>15</v>
      </c>
      <c r="U2174" t="s">
        <v>1468</v>
      </c>
      <c r="V2174" t="s">
        <v>1492</v>
      </c>
      <c r="W2174" t="s">
        <v>1512</v>
      </c>
      <c r="X2174" t="s">
        <v>1472</v>
      </c>
      <c r="Y2174" t="s">
        <v>5903</v>
      </c>
      <c r="Z2174" cm="1">
        <f t="array" ref="Z2174">IF(ISBLANK(AK2174),_xlfn.LET(
    _xlpm.nameBeforeSlash, IF(ISNUMBER(SEARCH("/", Y2174)), LEFT(Y2174, SEARCH("/", Y2174)-1), Y2174),
    _xlpm.matchRow, IFERROR(MATCH(_xlpm.nameBeforeSlash, AA:AA, 0), ""),
    _xlpm.difference, IF(_xlpm.matchRow="", "", ABS((R2174 + S2174)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),IF(ISBLANK(Y2174),"","Hidden"))</f>
        <v>14</v>
      </c>
      <c r="AA2174" t="s">
        <v>5901</v>
      </c>
      <c r="AC2174" t="s">
        <v>406</v>
      </c>
      <c r="AD2174" t="str">
        <f>_xlfn.XLOOKUP(AC2174,moves!A:A,moves!B:B)</f>
        <v>normal</v>
      </c>
      <c r="AE2174">
        <f>_xlfn.XLOOKUP(AC2174,moves!A:A,moves!D:D)</f>
        <v>2</v>
      </c>
      <c r="AF2174" t="str">
        <f>_xlfn.XLOOKUP(AC2174,moves!A:A,moves!E:E)</f>
        <v>Regular hits deal +1 damage.</v>
      </c>
      <c r="AG2174">
        <v>0</v>
      </c>
      <c r="AH2174">
        <v>0</v>
      </c>
      <c r="AI2174">
        <f t="shared" si="155"/>
        <v>1</v>
      </c>
      <c r="AJ2174" t="s">
        <v>524</v>
      </c>
      <c r="AL2174">
        <v>0</v>
      </c>
      <c r="AM2174" cm="1">
        <f t="array" ref="AM2174">IF(AL2174=1,1,
   IF(ISTEXT(AK2174),1,
   IF(AO2174&gt;1,AM2173,
   IF(AI2174=1,
      IF(SUMPRODUCT((LEN($Y$2:$Y$4096)-LEN(SUBSTITUTE($Y$2:$Y$4096,AA2174,"")))/LEN(AA2174))&gt;0,2,1),
      IF(
         SUMPRODUCT((LEN($Y$2:$Y$4096)-LEN(SUBSTITUTE($Y$2:$Y$4096,AA2174,"")))/LEN(AA2174))
         - SUMPRODUCT((LEN($Y$2:$Y$4096)-LEN(SUBSTITUTE($Y$2:$Y$4096,"Alolan "&amp;AA2174,"")))/LEN("Alolan "&amp;AA2174))
         - SUMPRODUCT((LEN($Y$2:$Y$4096)-LEN(SUBSTITUTE($Y$2:$Y$4096,"Galarian "&amp;AA2174,"")))/LEN("Galarian "&amp;AA2174))
         - SUMPRODUCT((LEN($Y$2:$Y$4096)-LEN(SUBSTITUTE($Y$2:$Y$4096,"Hisuian "&amp;AA2174,"")))/LEN("Hisuian "&amp;AA2174))
         - SUMPRODUCT((LEN($Y$2:$Y$4096)-LEN(SUBSTITUTE($Y$2:$Y$4096,"Paldean "&amp;AA2174,"")))/LEN("Paldean "&amp;AA2174))
      &gt;0,2,1)
   ))))</f>
        <v>2</v>
      </c>
      <c r="AN2174">
        <v>0</v>
      </c>
      <c r="AO2174">
        <v>0</v>
      </c>
    </row>
    <row r="2175" spans="1:41" x14ac:dyDescent="0.25">
      <c r="A2175">
        <v>812</v>
      </c>
      <c r="B2175" t="s">
        <v>2722</v>
      </c>
      <c r="C2175" t="s">
        <v>1468</v>
      </c>
      <c r="D2175"/>
      <c r="E2175">
        <v>100</v>
      </c>
      <c r="F2175">
        <v>125</v>
      </c>
      <c r="G2175">
        <v>90</v>
      </c>
      <c r="H2175">
        <v>60</v>
      </c>
      <c r="I2175">
        <v>70</v>
      </c>
      <c r="J2175">
        <v>85</v>
      </c>
      <c r="K2175" t="s">
        <v>2723</v>
      </c>
      <c r="L2175" t="s">
        <v>247</v>
      </c>
      <c r="M2175" t="s">
        <v>251</v>
      </c>
      <c r="N2175">
        <v>10.25</v>
      </c>
      <c r="O2175">
        <v>8.8000000000000007</v>
      </c>
      <c r="Q2175">
        <v>2</v>
      </c>
      <c r="R2175">
        <f t="shared" si="144"/>
        <v>10</v>
      </c>
      <c r="S2175">
        <f t="shared" si="145"/>
        <v>11</v>
      </c>
      <c r="T2175">
        <f t="shared" si="154"/>
        <v>21</v>
      </c>
      <c r="U2175" t="s">
        <v>1468</v>
      </c>
      <c r="V2175" t="s">
        <v>1492</v>
      </c>
      <c r="W2175" t="s">
        <v>1512</v>
      </c>
      <c r="X2175" t="s">
        <v>1472</v>
      </c>
      <c r="Z2175" t="str" cm="1">
        <f t="array" ref="Z2175">IF(ISBLANK(AK2175),_xlfn.LET(
    _xlpm.nameBeforeSlash, IF(ISNUMBER(SEARCH("/", Y2175)), LEFT(Y2175, SEARCH("/", Y2175)-1), Y2175),
    _xlpm.matchRow, IFERROR(MATCH(_xlpm.nameBeforeSlash, AA:AA, 0), ""),
    _xlpm.difference, IF(_xlpm.matchRow="", "", ABS((R2175 + S2175)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),IF(ISBLANK(Y2175),"","Hidden"))</f>
        <v/>
      </c>
      <c r="AA2175" t="s">
        <v>2722</v>
      </c>
      <c r="AC2175" t="s">
        <v>1222</v>
      </c>
      <c r="AD2175" t="str">
        <f>_xlfn.XLOOKUP(AC2175,moves!A:A,moves!B:B)</f>
        <v>normal</v>
      </c>
      <c r="AE2175">
        <f>_xlfn.XLOOKUP(AC2175,moves!A:A,moves!D:D)</f>
        <v>7</v>
      </c>
      <c r="AF2175" t="str">
        <f>_xlfn.XLOOKUP(AC2175,moves!A:A,moves!E:E)</f>
        <v xml:space="preserve"> </v>
      </c>
      <c r="AG2175">
        <v>0</v>
      </c>
      <c r="AH2175">
        <v>0</v>
      </c>
      <c r="AI2175">
        <f t="shared" si="155"/>
        <v>0</v>
      </c>
      <c r="AJ2175" t="s">
        <v>525</v>
      </c>
      <c r="AL2175">
        <v>0</v>
      </c>
      <c r="AM2175" cm="1">
        <f t="array" ref="AM2175">IF(AL2175=1,1,
   IF(ISTEXT(AK2175),1,
   IF(AO2175&gt;1,AM2174,
   IF(AI2175=1,
      IF(SUMPRODUCT((LEN($Y$2:$Y$4096)-LEN(SUBSTITUTE($Y$2:$Y$4096,AA2175,"")))/LEN(AA2175))&gt;0,2,1),
      IF(
         SUMPRODUCT((LEN($Y$2:$Y$4096)-LEN(SUBSTITUTE($Y$2:$Y$4096,AA2175,"")))/LEN(AA2175))
         - SUMPRODUCT((LEN($Y$2:$Y$4096)-LEN(SUBSTITUTE($Y$2:$Y$4096,"Alolan "&amp;AA2175,"")))/LEN("Alolan "&amp;AA2175))
         - SUMPRODUCT((LEN($Y$2:$Y$4096)-LEN(SUBSTITUTE($Y$2:$Y$4096,"Galarian "&amp;AA2175,"")))/LEN("Galarian "&amp;AA2175))
         - SUMPRODUCT((LEN($Y$2:$Y$4096)-LEN(SUBSTITUTE($Y$2:$Y$4096,"Hisuian "&amp;AA2175,"")))/LEN("Hisuian "&amp;AA2175))
         - SUMPRODUCT((LEN($Y$2:$Y$4096)-LEN(SUBSTITUTE($Y$2:$Y$4096,"Paldean "&amp;AA2175,"")))/LEN("Paldean "&amp;AA2175))
      &gt;0,2,1)
   ))))</f>
        <v>2</v>
      </c>
      <c r="AN2175">
        <v>0</v>
      </c>
      <c r="AO2175">
        <v>1</v>
      </c>
    </row>
    <row r="2176" spans="1:41" x14ac:dyDescent="0.25">
      <c r="A2176" t="s">
        <v>3332</v>
      </c>
      <c r="B2176" t="s">
        <v>2722</v>
      </c>
      <c r="C2176" t="s">
        <v>1468</v>
      </c>
      <c r="D2176"/>
      <c r="E2176">
        <v>100</v>
      </c>
      <c r="F2176">
        <v>125</v>
      </c>
      <c r="G2176">
        <v>90</v>
      </c>
      <c r="H2176">
        <v>60</v>
      </c>
      <c r="I2176">
        <v>70</v>
      </c>
      <c r="J2176">
        <v>85</v>
      </c>
      <c r="K2176" t="s">
        <v>2723</v>
      </c>
      <c r="L2176" t="s">
        <v>3446</v>
      </c>
      <c r="M2176" t="s">
        <v>3287</v>
      </c>
      <c r="N2176">
        <v>10.25</v>
      </c>
      <c r="O2176">
        <v>8.8000000000000007</v>
      </c>
      <c r="Q2176">
        <v>11</v>
      </c>
      <c r="R2176">
        <f t="shared" si="144"/>
        <v>10</v>
      </c>
      <c r="S2176">
        <f t="shared" si="145"/>
        <v>20</v>
      </c>
      <c r="T2176">
        <f t="shared" si="154"/>
        <v>30</v>
      </c>
      <c r="U2176" t="s">
        <v>1468</v>
      </c>
      <c r="V2176" t="s">
        <v>1492</v>
      </c>
      <c r="W2176" t="s">
        <v>1512</v>
      </c>
      <c r="X2176" t="s">
        <v>1472</v>
      </c>
      <c r="Z2176" t="str" cm="1">
        <f t="array" ref="Z2176">IF(ISBLANK(AK2176),_xlfn.LET(
    _xlpm.nameBeforeSlash, IF(ISNUMBER(SEARCH("/", Y2176)), LEFT(Y2176, SEARCH("/", Y2176)-1), Y2176),
    _xlpm.matchRow, IFERROR(MATCH(_xlpm.nameBeforeSlash, AA:AA, 0), ""),
    _xlpm.difference, IF(_xlpm.matchRow="", "", ABS((R2176 + S2176)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),IF(ISBLANK(Y2176),"","Hidden"))</f>
        <v/>
      </c>
      <c r="AA2176" t="s">
        <v>3420</v>
      </c>
      <c r="AB2176" t="s">
        <v>3299</v>
      </c>
      <c r="AC2176" t="s">
        <v>3344</v>
      </c>
      <c r="AD2176" t="str">
        <f>_xlfn.XLOOKUP(AC2176,moves!A:A,moves!B:B)</f>
        <v>grass</v>
      </c>
      <c r="AE2176">
        <f>_xlfn.XLOOKUP(AC2176,moves!A:A,moves!D:D)</f>
        <v>6</v>
      </c>
      <c r="AF2176" t="str">
        <f>_xlfn.XLOOKUP(AC2176,moves!A:A,moves!E:E)</f>
        <v>Ignore effects of the target's moves effects, abilities, and held items.</v>
      </c>
      <c r="AG2176">
        <v>0</v>
      </c>
      <c r="AH2176">
        <v>0</v>
      </c>
      <c r="AI2176">
        <f t="shared" si="155"/>
        <v>0</v>
      </c>
      <c r="AJ2176" t="s">
        <v>525</v>
      </c>
      <c r="AL2176">
        <v>0</v>
      </c>
      <c r="AM2176" cm="1">
        <f t="array" ref="AM2176">IF(AL2176=1,1,
   IF(ISTEXT(AK2176),1,
   IF(AO2176&gt;1,AM2175,
   IF(AI2176=1,
      IF(SUMPRODUCT((LEN($Y$2:$Y$4096)-LEN(SUBSTITUTE($Y$2:$Y$4096,AA2176,"")))/LEN(AA2176))&gt;0,2,1),
      IF(
         SUMPRODUCT((LEN($Y$2:$Y$4096)-LEN(SUBSTITUTE($Y$2:$Y$4096,AA2176,"")))/LEN(AA2176))
         - SUMPRODUCT((LEN($Y$2:$Y$4096)-LEN(SUBSTITUTE($Y$2:$Y$4096,"Alolan "&amp;AA2176,"")))/LEN("Alolan "&amp;AA2176))
         - SUMPRODUCT((LEN($Y$2:$Y$4096)-LEN(SUBSTITUTE($Y$2:$Y$4096,"Galarian "&amp;AA2176,"")))/LEN("Galarian "&amp;AA2176))
         - SUMPRODUCT((LEN($Y$2:$Y$4096)-LEN(SUBSTITUTE($Y$2:$Y$4096,"Hisuian "&amp;AA2176,"")))/LEN("Hisuian "&amp;AA2176))
         - SUMPRODUCT((LEN($Y$2:$Y$4096)-LEN(SUBSTITUTE($Y$2:$Y$4096,"Paldean "&amp;AA2176,"")))/LEN("Paldean "&amp;AA2176))
      &gt;0,2,1)
   ))))</f>
        <v>2</v>
      </c>
      <c r="AN2176">
        <v>0</v>
      </c>
      <c r="AO2176">
        <v>2</v>
      </c>
    </row>
    <row r="2177" spans="1:41" x14ac:dyDescent="0.25">
      <c r="A2177" t="s">
        <v>4638</v>
      </c>
      <c r="B2177" t="s">
        <v>2722</v>
      </c>
      <c r="C2177" t="s">
        <v>1468</v>
      </c>
      <c r="D2177"/>
      <c r="E2177">
        <v>100</v>
      </c>
      <c r="F2177">
        <v>125</v>
      </c>
      <c r="G2177">
        <v>90</v>
      </c>
      <c r="H2177">
        <v>60</v>
      </c>
      <c r="I2177">
        <v>70</v>
      </c>
      <c r="J2177">
        <v>85</v>
      </c>
      <c r="K2177" t="s">
        <v>2723</v>
      </c>
      <c r="L2177" t="s">
        <v>247</v>
      </c>
      <c r="M2177" t="s">
        <v>251</v>
      </c>
      <c r="N2177">
        <v>10.25</v>
      </c>
      <c r="O2177">
        <v>8.8000000000000007</v>
      </c>
      <c r="Q2177">
        <v>2</v>
      </c>
      <c r="R2177">
        <f t="shared" si="144"/>
        <v>10</v>
      </c>
      <c r="S2177">
        <f t="shared" si="145"/>
        <v>11</v>
      </c>
      <c r="T2177">
        <f t="shared" si="154"/>
        <v>21</v>
      </c>
      <c r="U2177" t="s">
        <v>1468</v>
      </c>
      <c r="V2177" t="s">
        <v>1492</v>
      </c>
      <c r="W2177" t="s">
        <v>1512</v>
      </c>
      <c r="X2177" t="s">
        <v>1472</v>
      </c>
      <c r="Z2177" t="str" cm="1">
        <f t="array" ref="Z2177">IF(ISBLANK(AK2177),_xlfn.LET(
    _xlpm.nameBeforeSlash, IF(ISNUMBER(SEARCH("/", Y2177)), LEFT(Y2177, SEARCH("/", Y2177)-1), Y2177),
    _xlpm.matchRow, IFERROR(MATCH(_xlpm.nameBeforeSlash, AA:AA, 0), ""),
    _xlpm.difference, IF(_xlpm.matchRow="", "", ABS((R2177 + S2177)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),IF(ISBLANK(Y2177),"","Hidden"))</f>
        <v/>
      </c>
      <c r="AA2177" t="s">
        <v>5903</v>
      </c>
      <c r="AC2177" t="s">
        <v>6794</v>
      </c>
      <c r="AD2177" t="str">
        <f>_xlfn.XLOOKUP(AC2177,moves!A:A,moves!B:B)</f>
        <v>grass</v>
      </c>
      <c r="AE2177">
        <f>_xlfn.XLOOKUP(AC2177,moves!A:A,moves!D:D)</f>
        <v>3</v>
      </c>
      <c r="AF2177" t="str">
        <f>_xlfn.XLOOKUP(AC2177,moves!A:A,moves!E:E)</f>
        <v>For every Pokémon from the Forest biome in your party: Increase attack strength by 1.</v>
      </c>
      <c r="AG2177">
        <v>0</v>
      </c>
      <c r="AH2177">
        <v>0</v>
      </c>
      <c r="AI2177">
        <f t="shared" si="155"/>
        <v>1</v>
      </c>
      <c r="AJ2177" t="s">
        <v>525</v>
      </c>
      <c r="AL2177">
        <v>0</v>
      </c>
      <c r="AM2177" cm="1">
        <f t="array" ref="AM2177">IF(AL2177=1,1,
   IF(ISTEXT(AK2177),1,
   IF(AO2177&gt;1,AM2176,
   IF(AI2177=1,
      IF(SUMPRODUCT((LEN($Y$2:$Y$4096)-LEN(SUBSTITUTE($Y$2:$Y$4096,AA2177,"")))/LEN(AA2177))&gt;0,2,1),
      IF(
         SUMPRODUCT((LEN($Y$2:$Y$4096)-LEN(SUBSTITUTE($Y$2:$Y$4096,AA2177,"")))/LEN(AA2177))
         - SUMPRODUCT((LEN($Y$2:$Y$4096)-LEN(SUBSTITUTE($Y$2:$Y$4096,"Alolan "&amp;AA2177,"")))/LEN("Alolan "&amp;AA2177))
         - SUMPRODUCT((LEN($Y$2:$Y$4096)-LEN(SUBSTITUTE($Y$2:$Y$4096,"Galarian "&amp;AA2177,"")))/LEN("Galarian "&amp;AA2177))
         - SUMPRODUCT((LEN($Y$2:$Y$4096)-LEN(SUBSTITUTE($Y$2:$Y$4096,"Hisuian "&amp;AA2177,"")))/LEN("Hisuian "&amp;AA2177))
         - SUMPRODUCT((LEN($Y$2:$Y$4096)-LEN(SUBSTITUTE($Y$2:$Y$4096,"Paldean "&amp;AA2177,"")))/LEN("Paldean "&amp;AA2177))
      &gt;0,2,1)
   ))))</f>
        <v>2</v>
      </c>
      <c r="AN2177">
        <v>0</v>
      </c>
      <c r="AO2177">
        <v>1</v>
      </c>
    </row>
    <row r="2178" spans="1:41" x14ac:dyDescent="0.25">
      <c r="A2178" t="s">
        <v>4639</v>
      </c>
      <c r="B2178" t="s">
        <v>2722</v>
      </c>
      <c r="C2178" t="s">
        <v>1468</v>
      </c>
      <c r="D2178"/>
      <c r="E2178">
        <v>100</v>
      </c>
      <c r="F2178">
        <v>125</v>
      </c>
      <c r="G2178">
        <v>90</v>
      </c>
      <c r="H2178">
        <v>60</v>
      </c>
      <c r="I2178">
        <v>70</v>
      </c>
      <c r="J2178">
        <v>85</v>
      </c>
      <c r="K2178" t="s">
        <v>2723</v>
      </c>
      <c r="L2178" t="s">
        <v>3446</v>
      </c>
      <c r="M2178" t="s">
        <v>3287</v>
      </c>
      <c r="N2178">
        <v>10.25</v>
      </c>
      <c r="O2178">
        <v>8.8000000000000007</v>
      </c>
      <c r="Q2178">
        <v>11</v>
      </c>
      <c r="R2178">
        <f t="shared" ref="R2178:R2241" si="162">MROUND(N2178,1)+P2178</f>
        <v>10</v>
      </c>
      <c r="S2178">
        <f t="shared" ref="S2178:S2241" si="163">MROUND(O2178,1)+Q2178</f>
        <v>20</v>
      </c>
      <c r="T2178">
        <f t="shared" si="154"/>
        <v>30</v>
      </c>
      <c r="U2178" t="s">
        <v>1468</v>
      </c>
      <c r="V2178" t="s">
        <v>1492</v>
      </c>
      <c r="W2178" t="s">
        <v>1512</v>
      </c>
      <c r="X2178" t="s">
        <v>1472</v>
      </c>
      <c r="Z2178" t="str" cm="1">
        <f t="array" ref="Z2178">IF(ISBLANK(AK2178),_xlfn.LET(
    _xlpm.nameBeforeSlash, IF(ISNUMBER(SEARCH("/", Y2178)), LEFT(Y2178, SEARCH("/", Y2178)-1), Y2178),
    _xlpm.matchRow, IFERROR(MATCH(_xlpm.nameBeforeSlash, AA:AA, 0), ""),
    _xlpm.difference, IF(_xlpm.matchRow="", "", ABS((R2178 + S2178)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),IF(ISBLANK(Y2178),"","Hidden"))</f>
        <v/>
      </c>
      <c r="AA2178" t="s">
        <v>5904</v>
      </c>
      <c r="AB2178" t="s">
        <v>3299</v>
      </c>
      <c r="AC2178" t="s">
        <v>6795</v>
      </c>
      <c r="AD2178" t="str">
        <f>_xlfn.XLOOKUP(AC2178,moves!A:A,moves!B:B)</f>
        <v>grass</v>
      </c>
      <c r="AE2178">
        <f>_xlfn.XLOOKUP(AC2178,moves!A:A,moves!D:D)</f>
        <v>3</v>
      </c>
      <c r="AF2178" t="str">
        <f>_xlfn.XLOOKUP(AC2178,moves!A:A,moves!E:E)</f>
        <v>Before rolling, the user may take any amount of damage. For each damage you took in this way: Deal 2 extra damage.</v>
      </c>
      <c r="AG2178">
        <v>0</v>
      </c>
      <c r="AH2178">
        <v>0</v>
      </c>
      <c r="AI2178">
        <f t="shared" si="155"/>
        <v>1</v>
      </c>
      <c r="AJ2178" t="s">
        <v>525</v>
      </c>
      <c r="AL2178">
        <v>0</v>
      </c>
      <c r="AM2178" cm="1">
        <f t="array" ref="AM2178">IF(AL2178=1,1,
   IF(ISTEXT(AK2178),1,
   IF(AO2178&gt;1,AM2177,
   IF(AI2178=1,
      IF(SUMPRODUCT((LEN($Y$2:$Y$4096)-LEN(SUBSTITUTE($Y$2:$Y$4096,AA2178,"")))/LEN(AA2178))&gt;0,2,1),
      IF(
         SUMPRODUCT((LEN($Y$2:$Y$4096)-LEN(SUBSTITUTE($Y$2:$Y$4096,AA2178,"")))/LEN(AA2178))
         - SUMPRODUCT((LEN($Y$2:$Y$4096)-LEN(SUBSTITUTE($Y$2:$Y$4096,"Alolan "&amp;AA2178,"")))/LEN("Alolan "&amp;AA2178))
         - SUMPRODUCT((LEN($Y$2:$Y$4096)-LEN(SUBSTITUTE($Y$2:$Y$4096,"Galarian "&amp;AA2178,"")))/LEN("Galarian "&amp;AA2178))
         - SUMPRODUCT((LEN($Y$2:$Y$4096)-LEN(SUBSTITUTE($Y$2:$Y$4096,"Hisuian "&amp;AA2178,"")))/LEN("Hisuian "&amp;AA2178))
         - SUMPRODUCT((LEN($Y$2:$Y$4096)-LEN(SUBSTITUTE($Y$2:$Y$4096,"Paldean "&amp;AA2178,"")))/LEN("Paldean "&amp;AA2178))
      &gt;0,2,1)
   ))))</f>
        <v>2</v>
      </c>
      <c r="AN2178">
        <v>0</v>
      </c>
      <c r="AO2178">
        <v>2</v>
      </c>
    </row>
    <row r="2179" spans="1:41" x14ac:dyDescent="0.25">
      <c r="A2179">
        <v>813</v>
      </c>
      <c r="B2179" t="s">
        <v>2724</v>
      </c>
      <c r="C2179" t="s">
        <v>1479</v>
      </c>
      <c r="D2179"/>
      <c r="E2179">
        <v>50</v>
      </c>
      <c r="F2179">
        <v>71</v>
      </c>
      <c r="G2179">
        <v>40</v>
      </c>
      <c r="H2179">
        <v>40</v>
      </c>
      <c r="I2179">
        <v>40</v>
      </c>
      <c r="J2179">
        <v>69</v>
      </c>
      <c r="K2179" t="s">
        <v>300</v>
      </c>
      <c r="L2179" t="s">
        <v>250</v>
      </c>
      <c r="M2179" t="s">
        <v>251</v>
      </c>
      <c r="N2179">
        <v>6.7099999999999991</v>
      </c>
      <c r="O2179">
        <v>4.4000000000000004</v>
      </c>
      <c r="R2179">
        <f t="shared" si="162"/>
        <v>7</v>
      </c>
      <c r="S2179">
        <f t="shared" si="163"/>
        <v>4</v>
      </c>
      <c r="T2179">
        <f t="shared" si="154"/>
        <v>11</v>
      </c>
      <c r="U2179" t="s">
        <v>1479</v>
      </c>
      <c r="V2179" t="s">
        <v>1481</v>
      </c>
      <c r="W2179" t="s">
        <v>1492</v>
      </c>
      <c r="X2179" t="s">
        <v>1512</v>
      </c>
      <c r="Y2179" t="s">
        <v>2725</v>
      </c>
      <c r="Z2179" cm="1">
        <f t="array" ref="Z2179">IF(ISBLANK(AK2179),_xlfn.LET(
    _xlpm.nameBeforeSlash, IF(ISNUMBER(SEARCH("/", Y2179)), LEFT(Y2179, SEARCH("/", Y2179)-1), Y2179),
    _xlpm.matchRow, IFERROR(MATCH(_xlpm.nameBeforeSlash, AA:AA, 0), ""),
    _xlpm.difference, IF(_xlpm.matchRow="", "", ABS((R2179 + S2179)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),IF(ISBLANK(Y2179),"","Hidden"))</f>
        <v>8</v>
      </c>
      <c r="AA2179" t="s">
        <v>2724</v>
      </c>
      <c r="AC2179" t="s">
        <v>711</v>
      </c>
      <c r="AD2179" t="str">
        <f>_xlfn.XLOOKUP(AC2179,moves!A:A,moves!B:B)</f>
        <v>fire</v>
      </c>
      <c r="AE2179">
        <f>_xlfn.XLOOKUP(AC2179,moves!A:A,moves!D:D)</f>
        <v>2</v>
      </c>
      <c r="AF2179" t="str">
        <f>_xlfn.XLOOKUP(AC2179,moves!A:A,moves!E:E)</f>
        <v>Inflict the Burned status on the target.</v>
      </c>
      <c r="AG2179">
        <v>0</v>
      </c>
      <c r="AH2179">
        <v>0</v>
      </c>
      <c r="AI2179">
        <f t="shared" si="155"/>
        <v>0</v>
      </c>
      <c r="AJ2179" t="s">
        <v>523</v>
      </c>
      <c r="AL2179">
        <v>0</v>
      </c>
      <c r="AM2179" cm="1">
        <f t="array" ref="AM2179">IF(AL2179=1,1,
   IF(ISTEXT(AK2179),1,
   IF(AO2179&gt;1,AM2178,
   IF(AI2179=1,
      IF(SUMPRODUCT((LEN($Y$2:$Y$4096)-LEN(SUBSTITUTE($Y$2:$Y$4096,AA2179,"")))/LEN(AA2179))&gt;0,2,1),
      IF(
         SUMPRODUCT((LEN($Y$2:$Y$4096)-LEN(SUBSTITUTE($Y$2:$Y$4096,AA2179,"")))/LEN(AA2179))
         - SUMPRODUCT((LEN($Y$2:$Y$4096)-LEN(SUBSTITUTE($Y$2:$Y$4096,"Alolan "&amp;AA2179,"")))/LEN("Alolan "&amp;AA2179))
         - SUMPRODUCT((LEN($Y$2:$Y$4096)-LEN(SUBSTITUTE($Y$2:$Y$4096,"Galarian "&amp;AA2179,"")))/LEN("Galarian "&amp;AA2179))
         - SUMPRODUCT((LEN($Y$2:$Y$4096)-LEN(SUBSTITUTE($Y$2:$Y$4096,"Hisuian "&amp;AA2179,"")))/LEN("Hisuian "&amp;AA2179))
         - SUMPRODUCT((LEN($Y$2:$Y$4096)-LEN(SUBSTITUTE($Y$2:$Y$4096,"Paldean "&amp;AA2179,"")))/LEN("Paldean "&amp;AA2179))
      &gt;0,2,1)
   ))))</f>
        <v>1</v>
      </c>
      <c r="AN2179">
        <v>0</v>
      </c>
      <c r="AO2179">
        <v>0</v>
      </c>
    </row>
    <row r="2180" spans="1:41" x14ac:dyDescent="0.25">
      <c r="A2180" t="s">
        <v>4640</v>
      </c>
      <c r="B2180" t="s">
        <v>2724</v>
      </c>
      <c r="C2180" t="s">
        <v>1479</v>
      </c>
      <c r="D2180"/>
      <c r="E2180">
        <v>50</v>
      </c>
      <c r="F2180">
        <v>71</v>
      </c>
      <c r="G2180">
        <v>40</v>
      </c>
      <c r="H2180">
        <v>40</v>
      </c>
      <c r="I2180">
        <v>40</v>
      </c>
      <c r="J2180">
        <v>69</v>
      </c>
      <c r="K2180" t="s">
        <v>300</v>
      </c>
      <c r="L2180" t="s">
        <v>250</v>
      </c>
      <c r="M2180" t="s">
        <v>251</v>
      </c>
      <c r="N2180">
        <v>6.7099999999999991</v>
      </c>
      <c r="O2180">
        <v>4.4000000000000004</v>
      </c>
      <c r="R2180">
        <f t="shared" si="162"/>
        <v>7</v>
      </c>
      <c r="S2180">
        <f t="shared" si="163"/>
        <v>4</v>
      </c>
      <c r="T2180">
        <f t="shared" si="154"/>
        <v>11</v>
      </c>
      <c r="U2180" t="s">
        <v>1479</v>
      </c>
      <c r="V2180" t="s">
        <v>1481</v>
      </c>
      <c r="W2180" t="s">
        <v>1492</v>
      </c>
      <c r="X2180" t="s">
        <v>1512</v>
      </c>
      <c r="Y2180" t="s">
        <v>5905</v>
      </c>
      <c r="Z2180" cm="1">
        <f t="array" ref="Z2180">IF(ISBLANK(AK2180),_xlfn.LET(
    _xlpm.nameBeforeSlash, IF(ISNUMBER(SEARCH("/", Y2180)), LEFT(Y2180, SEARCH("/", Y2180)-1), Y2180),
    _xlpm.matchRow, IFERROR(MATCH(_xlpm.nameBeforeSlash, AA:AA, 0), ""),
    _xlpm.difference, IF(_xlpm.matchRow="", "", ABS((R2180 + S2180)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),IF(ISBLANK(Y2180),"","Hidden"))</f>
        <v>8</v>
      </c>
      <c r="AA2180" t="s">
        <v>5906</v>
      </c>
      <c r="AC2180" t="s">
        <v>645</v>
      </c>
      <c r="AD2180" t="str">
        <f>_xlfn.XLOOKUP(AC2180,moves!A:A,moves!B:B)</f>
        <v>normal</v>
      </c>
      <c r="AE2180">
        <f>_xlfn.XLOOKUP(AC2180,moves!A:A,moves!D:D)</f>
        <v>2</v>
      </c>
      <c r="AF2180" t="str">
        <f>_xlfn.XLOOKUP(AC2180,moves!A:A,moves!E:E)</f>
        <v xml:space="preserve"> </v>
      </c>
      <c r="AG2180">
        <v>0</v>
      </c>
      <c r="AH2180">
        <v>0</v>
      </c>
      <c r="AI2180">
        <f t="shared" si="155"/>
        <v>1</v>
      </c>
      <c r="AJ2180" t="s">
        <v>523</v>
      </c>
      <c r="AL2180">
        <v>0</v>
      </c>
      <c r="AM2180" cm="1">
        <f t="array" ref="AM2180">IF(AL2180=1,1,
   IF(ISTEXT(AK2180),1,
   IF(AO2180&gt;1,AM2179,
   IF(AI2180=1,
      IF(SUMPRODUCT((LEN($Y$2:$Y$4096)-LEN(SUBSTITUTE($Y$2:$Y$4096,AA2180,"")))/LEN(AA2180))&gt;0,2,1),
      IF(
         SUMPRODUCT((LEN($Y$2:$Y$4096)-LEN(SUBSTITUTE($Y$2:$Y$4096,AA2180,"")))/LEN(AA2180))
         - SUMPRODUCT((LEN($Y$2:$Y$4096)-LEN(SUBSTITUTE($Y$2:$Y$4096,"Alolan "&amp;AA2180,"")))/LEN("Alolan "&amp;AA2180))
         - SUMPRODUCT((LEN($Y$2:$Y$4096)-LEN(SUBSTITUTE($Y$2:$Y$4096,"Galarian "&amp;AA2180,"")))/LEN("Galarian "&amp;AA2180))
         - SUMPRODUCT((LEN($Y$2:$Y$4096)-LEN(SUBSTITUTE($Y$2:$Y$4096,"Hisuian "&amp;AA2180,"")))/LEN("Hisuian "&amp;AA2180))
         - SUMPRODUCT((LEN($Y$2:$Y$4096)-LEN(SUBSTITUTE($Y$2:$Y$4096,"Paldean "&amp;AA2180,"")))/LEN("Paldean "&amp;AA2180))
      &gt;0,2,1)
   ))))</f>
        <v>1</v>
      </c>
      <c r="AN2180">
        <v>0</v>
      </c>
      <c r="AO2180">
        <v>0</v>
      </c>
    </row>
    <row r="2181" spans="1:41" x14ac:dyDescent="0.25">
      <c r="A2181">
        <v>814</v>
      </c>
      <c r="B2181" t="s">
        <v>2725</v>
      </c>
      <c r="C2181" t="s">
        <v>1479</v>
      </c>
      <c r="D2181"/>
      <c r="E2181">
        <v>65</v>
      </c>
      <c r="F2181">
        <v>86</v>
      </c>
      <c r="G2181">
        <v>60</v>
      </c>
      <c r="H2181">
        <v>55</v>
      </c>
      <c r="I2181">
        <v>60</v>
      </c>
      <c r="J2181">
        <v>94</v>
      </c>
      <c r="K2181" t="s">
        <v>300</v>
      </c>
      <c r="L2181" t="s">
        <v>250</v>
      </c>
      <c r="M2181" t="s">
        <v>251</v>
      </c>
      <c r="N2181">
        <v>8.61</v>
      </c>
      <c r="O2181">
        <v>6.2</v>
      </c>
      <c r="R2181">
        <f t="shared" si="162"/>
        <v>9</v>
      </c>
      <c r="S2181">
        <f t="shared" si="163"/>
        <v>6</v>
      </c>
      <c r="T2181">
        <f t="shared" si="154"/>
        <v>15</v>
      </c>
      <c r="U2181" t="s">
        <v>1479</v>
      </c>
      <c r="V2181" t="s">
        <v>1481</v>
      </c>
      <c r="W2181" t="s">
        <v>1492</v>
      </c>
      <c r="X2181" t="s">
        <v>1512</v>
      </c>
      <c r="Y2181" t="s">
        <v>2726</v>
      </c>
      <c r="Z2181" cm="1">
        <f t="array" ref="Z2181">IF(ISBLANK(AK2181),_xlfn.LET(
    _xlpm.nameBeforeSlash, IF(ISNUMBER(SEARCH("/", Y2181)), LEFT(Y2181, SEARCH("/", Y2181)-1), Y2181),
    _xlpm.matchRow, IFERROR(MATCH(_xlpm.nameBeforeSlash, AA:AA, 0), ""),
    _xlpm.difference, IF(_xlpm.matchRow="", "", ABS((R2181 + S2181)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),IF(ISBLANK(Y2181),"","Hidden"))</f>
        <v>14</v>
      </c>
      <c r="AA2181" t="s">
        <v>2725</v>
      </c>
      <c r="AC2181" t="s">
        <v>1279</v>
      </c>
      <c r="AD2181" t="str">
        <f>_xlfn.XLOOKUP(AC2181,moves!A:A,moves!B:B)</f>
        <v>normal</v>
      </c>
      <c r="AE2181">
        <f>_xlfn.XLOOKUP(AC2181,moves!A:A,moves!D:D)</f>
        <v>1</v>
      </c>
      <c r="AF2181" t="str">
        <f>_xlfn.XLOOKUP(AC2181,moves!A:A,moves!E:E)</f>
        <v>Any PERSISTING effects on both sides are swapped.</v>
      </c>
      <c r="AG2181">
        <v>0</v>
      </c>
      <c r="AH2181">
        <v>0</v>
      </c>
      <c r="AI2181">
        <f t="shared" si="155"/>
        <v>0</v>
      </c>
      <c r="AJ2181" t="s">
        <v>524</v>
      </c>
      <c r="AL2181">
        <v>0</v>
      </c>
      <c r="AM2181" cm="1">
        <f t="array" ref="AM2181">IF(AL2181=1,1,
   IF(ISTEXT(AK2181),1,
   IF(AO2181&gt;1,AM2180,
   IF(AI2181=1,
      IF(SUMPRODUCT((LEN($Y$2:$Y$4096)-LEN(SUBSTITUTE($Y$2:$Y$4096,AA2181,"")))/LEN(AA2181))&gt;0,2,1),
      IF(
         SUMPRODUCT((LEN($Y$2:$Y$4096)-LEN(SUBSTITUTE($Y$2:$Y$4096,AA2181,"")))/LEN(AA2181))
         - SUMPRODUCT((LEN($Y$2:$Y$4096)-LEN(SUBSTITUTE($Y$2:$Y$4096,"Alolan "&amp;AA2181,"")))/LEN("Alolan "&amp;AA2181))
         - SUMPRODUCT((LEN($Y$2:$Y$4096)-LEN(SUBSTITUTE($Y$2:$Y$4096,"Galarian "&amp;AA2181,"")))/LEN("Galarian "&amp;AA2181))
         - SUMPRODUCT((LEN($Y$2:$Y$4096)-LEN(SUBSTITUTE($Y$2:$Y$4096,"Hisuian "&amp;AA2181,"")))/LEN("Hisuian "&amp;AA2181))
         - SUMPRODUCT((LEN($Y$2:$Y$4096)-LEN(SUBSTITUTE($Y$2:$Y$4096,"Paldean "&amp;AA2181,"")))/LEN("Paldean "&amp;AA2181))
      &gt;0,2,1)
   ))))</f>
        <v>2</v>
      </c>
      <c r="AN2181">
        <v>0</v>
      </c>
      <c r="AO2181">
        <v>0</v>
      </c>
    </row>
    <row r="2182" spans="1:41" x14ac:dyDescent="0.25">
      <c r="A2182" t="s">
        <v>4641</v>
      </c>
      <c r="B2182" t="s">
        <v>2725</v>
      </c>
      <c r="C2182" t="s">
        <v>1479</v>
      </c>
      <c r="D2182"/>
      <c r="E2182">
        <v>65</v>
      </c>
      <c r="F2182">
        <v>86</v>
      </c>
      <c r="G2182">
        <v>60</v>
      </c>
      <c r="H2182">
        <v>55</v>
      </c>
      <c r="I2182">
        <v>60</v>
      </c>
      <c r="J2182">
        <v>94</v>
      </c>
      <c r="K2182" t="s">
        <v>300</v>
      </c>
      <c r="L2182" t="s">
        <v>250</v>
      </c>
      <c r="M2182" t="s">
        <v>251</v>
      </c>
      <c r="N2182">
        <v>8.61</v>
      </c>
      <c r="O2182">
        <v>6.2</v>
      </c>
      <c r="R2182">
        <f t="shared" si="162"/>
        <v>9</v>
      </c>
      <c r="S2182">
        <f t="shared" si="163"/>
        <v>6</v>
      </c>
      <c r="T2182">
        <f t="shared" si="154"/>
        <v>15</v>
      </c>
      <c r="U2182" t="s">
        <v>1479</v>
      </c>
      <c r="V2182" t="s">
        <v>1481</v>
      </c>
      <c r="W2182" t="s">
        <v>1492</v>
      </c>
      <c r="X2182" t="s">
        <v>1512</v>
      </c>
      <c r="Y2182" t="s">
        <v>5907</v>
      </c>
      <c r="Z2182" cm="1">
        <f t="array" ref="Z2182">IF(ISBLANK(AK2182),_xlfn.LET(
    _xlpm.nameBeforeSlash, IF(ISNUMBER(SEARCH("/", Y2182)), LEFT(Y2182, SEARCH("/", Y2182)-1), Y2182),
    _xlpm.matchRow, IFERROR(MATCH(_xlpm.nameBeforeSlash, AA:AA, 0), ""),
    _xlpm.difference, IF(_xlpm.matchRow="", "", ABS((R2182 + S2182)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),IF(ISBLANK(Y2182),"","Hidden"))</f>
        <v>14</v>
      </c>
      <c r="AA2182" t="s">
        <v>5905</v>
      </c>
      <c r="AC2182" t="s">
        <v>1084</v>
      </c>
      <c r="AD2182" t="str">
        <f>_xlfn.XLOOKUP(AC2182,moves!A:A,moves!B:B)</f>
        <v>fire</v>
      </c>
      <c r="AE2182">
        <f>_xlfn.XLOOKUP(AC2182,moves!A:A,moves!D:D)</f>
        <v>3</v>
      </c>
      <c r="AF2182" t="str">
        <f>_xlfn.XLOOKUP(AC2182,moves!A:A,moves!E:E)</f>
        <v>Each time this move is used: Initiative is increased by 1.</v>
      </c>
      <c r="AG2182">
        <v>0</v>
      </c>
      <c r="AH2182">
        <v>0</v>
      </c>
      <c r="AI2182">
        <f t="shared" si="155"/>
        <v>1</v>
      </c>
      <c r="AJ2182" t="s">
        <v>524</v>
      </c>
      <c r="AL2182">
        <v>0</v>
      </c>
      <c r="AM2182" cm="1">
        <f t="array" ref="AM2182">IF(AL2182=1,1,
   IF(ISTEXT(AK2182),1,
   IF(AO2182&gt;1,AM2181,
   IF(AI2182=1,
      IF(SUMPRODUCT((LEN($Y$2:$Y$4096)-LEN(SUBSTITUTE($Y$2:$Y$4096,AA2182,"")))/LEN(AA2182))&gt;0,2,1),
      IF(
         SUMPRODUCT((LEN($Y$2:$Y$4096)-LEN(SUBSTITUTE($Y$2:$Y$4096,AA2182,"")))/LEN(AA2182))
         - SUMPRODUCT((LEN($Y$2:$Y$4096)-LEN(SUBSTITUTE($Y$2:$Y$4096,"Alolan "&amp;AA2182,"")))/LEN("Alolan "&amp;AA2182))
         - SUMPRODUCT((LEN($Y$2:$Y$4096)-LEN(SUBSTITUTE($Y$2:$Y$4096,"Galarian "&amp;AA2182,"")))/LEN("Galarian "&amp;AA2182))
         - SUMPRODUCT((LEN($Y$2:$Y$4096)-LEN(SUBSTITUTE($Y$2:$Y$4096,"Hisuian "&amp;AA2182,"")))/LEN("Hisuian "&amp;AA2182))
         - SUMPRODUCT((LEN($Y$2:$Y$4096)-LEN(SUBSTITUTE($Y$2:$Y$4096,"Paldean "&amp;AA2182,"")))/LEN("Paldean "&amp;AA2182))
      &gt;0,2,1)
   ))))</f>
        <v>2</v>
      </c>
      <c r="AN2182">
        <v>0</v>
      </c>
      <c r="AO2182">
        <v>0</v>
      </c>
    </row>
    <row r="2183" spans="1:41" x14ac:dyDescent="0.25">
      <c r="A2183">
        <v>815</v>
      </c>
      <c r="B2183" t="s">
        <v>2726</v>
      </c>
      <c r="C2183" t="s">
        <v>1479</v>
      </c>
      <c r="D2183"/>
      <c r="E2183">
        <v>80</v>
      </c>
      <c r="F2183">
        <v>116</v>
      </c>
      <c r="G2183">
        <v>75</v>
      </c>
      <c r="H2183">
        <v>65</v>
      </c>
      <c r="I2183">
        <v>75</v>
      </c>
      <c r="J2183">
        <v>119</v>
      </c>
      <c r="K2183" t="s">
        <v>2727</v>
      </c>
      <c r="L2183" t="s">
        <v>250</v>
      </c>
      <c r="M2183" t="s">
        <v>251</v>
      </c>
      <c r="N2183">
        <v>11.209999999999999</v>
      </c>
      <c r="O2183">
        <v>7.7</v>
      </c>
      <c r="P2183">
        <v>1</v>
      </c>
      <c r="Q2183">
        <v>1</v>
      </c>
      <c r="R2183">
        <f t="shared" si="162"/>
        <v>12</v>
      </c>
      <c r="S2183">
        <f t="shared" si="163"/>
        <v>9</v>
      </c>
      <c r="T2183">
        <f t="shared" si="154"/>
        <v>21</v>
      </c>
      <c r="U2183" t="s">
        <v>1479</v>
      </c>
      <c r="V2183" t="s">
        <v>1481</v>
      </c>
      <c r="W2183" t="s">
        <v>1492</v>
      </c>
      <c r="X2183" t="s">
        <v>1512</v>
      </c>
      <c r="Z2183" t="str" cm="1">
        <f t="array" ref="Z2183">IF(ISBLANK(AK2183),_xlfn.LET(
    _xlpm.nameBeforeSlash, IF(ISNUMBER(SEARCH("/", Y2183)), LEFT(Y2183, SEARCH("/", Y2183)-1), Y2183),
    _xlpm.matchRow, IFERROR(MATCH(_xlpm.nameBeforeSlash, AA:AA, 0), ""),
    _xlpm.difference, IF(_xlpm.matchRow="", "", ABS((R2183 + S2183)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),IF(ISBLANK(Y2183),"","Hidden"))</f>
        <v/>
      </c>
      <c r="AA2183" t="s">
        <v>2726</v>
      </c>
      <c r="AC2183" t="s">
        <v>1075</v>
      </c>
      <c r="AD2183" t="str">
        <f>_xlfn.XLOOKUP(AC2183,moves!A:A,moves!B:B)</f>
        <v>fire</v>
      </c>
      <c r="AE2183">
        <f>_xlfn.XLOOKUP(AC2183,moves!A:A,moves!D:D)</f>
        <v>5</v>
      </c>
      <c r="AF2183" t="str">
        <f>_xlfn.XLOOKUP(AC2183,moves!A:A,moves!E:E)</f>
        <v>If the user is Frozen: Before rolling, remove the Frozen status from the user. If 2 or more status symbols are rolled: Inflict the Burned status on the target.</v>
      </c>
      <c r="AG2183">
        <v>0</v>
      </c>
      <c r="AH2183">
        <v>0</v>
      </c>
      <c r="AI2183">
        <f t="shared" si="155"/>
        <v>0</v>
      </c>
      <c r="AJ2183" t="s">
        <v>525</v>
      </c>
      <c r="AL2183">
        <v>0</v>
      </c>
      <c r="AM2183" cm="1">
        <f t="array" ref="AM2183">IF(AL2183=1,1,
   IF(ISTEXT(AK2183),1,
   IF(AO2183&gt;1,AM2182,
   IF(AI2183=1,
      IF(SUMPRODUCT((LEN($Y$2:$Y$4096)-LEN(SUBSTITUTE($Y$2:$Y$4096,AA2183,"")))/LEN(AA2183))&gt;0,2,1),
      IF(
         SUMPRODUCT((LEN($Y$2:$Y$4096)-LEN(SUBSTITUTE($Y$2:$Y$4096,AA2183,"")))/LEN(AA2183))
         - SUMPRODUCT((LEN($Y$2:$Y$4096)-LEN(SUBSTITUTE($Y$2:$Y$4096,"Alolan "&amp;AA2183,"")))/LEN("Alolan "&amp;AA2183))
         - SUMPRODUCT((LEN($Y$2:$Y$4096)-LEN(SUBSTITUTE($Y$2:$Y$4096,"Galarian "&amp;AA2183,"")))/LEN("Galarian "&amp;AA2183))
         - SUMPRODUCT((LEN($Y$2:$Y$4096)-LEN(SUBSTITUTE($Y$2:$Y$4096,"Hisuian "&amp;AA2183,"")))/LEN("Hisuian "&amp;AA2183))
         - SUMPRODUCT((LEN($Y$2:$Y$4096)-LEN(SUBSTITUTE($Y$2:$Y$4096,"Paldean "&amp;AA2183,"")))/LEN("Paldean "&amp;AA2183))
      &gt;0,2,1)
   ))))</f>
        <v>2</v>
      </c>
      <c r="AN2183">
        <v>0</v>
      </c>
      <c r="AO2183">
        <v>1</v>
      </c>
    </row>
    <row r="2184" spans="1:41" x14ac:dyDescent="0.25">
      <c r="A2184" t="s">
        <v>3330</v>
      </c>
      <c r="B2184" t="s">
        <v>2726</v>
      </c>
      <c r="C2184" t="s">
        <v>1479</v>
      </c>
      <c r="D2184"/>
      <c r="E2184">
        <v>80</v>
      </c>
      <c r="F2184">
        <v>116</v>
      </c>
      <c r="G2184">
        <v>75</v>
      </c>
      <c r="H2184">
        <v>65</v>
      </c>
      <c r="I2184">
        <v>75</v>
      </c>
      <c r="J2184">
        <v>119</v>
      </c>
      <c r="K2184" t="s">
        <v>2727</v>
      </c>
      <c r="L2184" t="s">
        <v>3446</v>
      </c>
      <c r="M2184" t="s">
        <v>3287</v>
      </c>
      <c r="N2184">
        <v>11.209999999999999</v>
      </c>
      <c r="O2184">
        <v>7.7</v>
      </c>
      <c r="P2184">
        <v>1</v>
      </c>
      <c r="Q2184">
        <v>10</v>
      </c>
      <c r="R2184">
        <f t="shared" si="162"/>
        <v>12</v>
      </c>
      <c r="S2184">
        <f t="shared" si="163"/>
        <v>18</v>
      </c>
      <c r="T2184">
        <f t="shared" si="154"/>
        <v>30</v>
      </c>
      <c r="U2184" t="s">
        <v>1479</v>
      </c>
      <c r="V2184" t="s">
        <v>1481</v>
      </c>
      <c r="W2184" t="s">
        <v>1492</v>
      </c>
      <c r="X2184" t="s">
        <v>1512</v>
      </c>
      <c r="Z2184" t="str" cm="1">
        <f t="array" ref="Z2184">IF(ISBLANK(AK2184),_xlfn.LET(
    _xlpm.nameBeforeSlash, IF(ISNUMBER(SEARCH("/", Y2184)), LEFT(Y2184, SEARCH("/", Y2184)-1), Y2184),
    _xlpm.matchRow, IFERROR(MATCH(_xlpm.nameBeforeSlash, AA:AA, 0), ""),
    _xlpm.difference, IF(_xlpm.matchRow="", "", ABS((R2184 + S2184)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),IF(ISBLANK(Y2184),"","Hidden"))</f>
        <v/>
      </c>
      <c r="AA2184" t="s">
        <v>3421</v>
      </c>
      <c r="AB2184" t="s">
        <v>3299</v>
      </c>
      <c r="AC2184" t="s">
        <v>3345</v>
      </c>
      <c r="AD2184" t="str">
        <f>_xlfn.XLOOKUP(AC2184,moves!A:A,moves!B:B)</f>
        <v>fire</v>
      </c>
      <c r="AE2184">
        <f>_xlfn.XLOOKUP(AC2184,moves!A:A,moves!D:D)</f>
        <v>5</v>
      </c>
      <c r="AF2184" t="str">
        <f>_xlfn.XLOOKUP(AC2184,moves!A:A,moves!E:E)</f>
        <v>Ignore effects of the user's staus conditions and the target's moves effects, abilities, and held items.</v>
      </c>
      <c r="AG2184">
        <v>0</v>
      </c>
      <c r="AH2184">
        <v>0</v>
      </c>
      <c r="AI2184">
        <f t="shared" si="155"/>
        <v>0</v>
      </c>
      <c r="AJ2184" t="s">
        <v>525</v>
      </c>
      <c r="AL2184">
        <v>0</v>
      </c>
      <c r="AM2184" cm="1">
        <f t="array" ref="AM2184">IF(AL2184=1,1,
   IF(ISTEXT(AK2184),1,
   IF(AO2184&gt;1,AM2183,
   IF(AI2184=1,
      IF(SUMPRODUCT((LEN($Y$2:$Y$4096)-LEN(SUBSTITUTE($Y$2:$Y$4096,AA2184,"")))/LEN(AA2184))&gt;0,2,1),
      IF(
         SUMPRODUCT((LEN($Y$2:$Y$4096)-LEN(SUBSTITUTE($Y$2:$Y$4096,AA2184,"")))/LEN(AA2184))
         - SUMPRODUCT((LEN($Y$2:$Y$4096)-LEN(SUBSTITUTE($Y$2:$Y$4096,"Alolan "&amp;AA2184,"")))/LEN("Alolan "&amp;AA2184))
         - SUMPRODUCT((LEN($Y$2:$Y$4096)-LEN(SUBSTITUTE($Y$2:$Y$4096,"Galarian "&amp;AA2184,"")))/LEN("Galarian "&amp;AA2184))
         - SUMPRODUCT((LEN($Y$2:$Y$4096)-LEN(SUBSTITUTE($Y$2:$Y$4096,"Hisuian "&amp;AA2184,"")))/LEN("Hisuian "&amp;AA2184))
         - SUMPRODUCT((LEN($Y$2:$Y$4096)-LEN(SUBSTITUTE($Y$2:$Y$4096,"Paldean "&amp;AA2184,"")))/LEN("Paldean "&amp;AA2184))
      &gt;0,2,1)
   ))))</f>
        <v>2</v>
      </c>
      <c r="AN2184">
        <v>0</v>
      </c>
      <c r="AO2184">
        <v>2</v>
      </c>
    </row>
    <row r="2185" spans="1:41" x14ac:dyDescent="0.25">
      <c r="A2185" t="s">
        <v>4642</v>
      </c>
      <c r="B2185" t="s">
        <v>2726</v>
      </c>
      <c r="C2185" t="s">
        <v>1479</v>
      </c>
      <c r="D2185"/>
      <c r="E2185">
        <v>80</v>
      </c>
      <c r="F2185">
        <v>116</v>
      </c>
      <c r="G2185">
        <v>75</v>
      </c>
      <c r="H2185">
        <v>65</v>
      </c>
      <c r="I2185">
        <v>75</v>
      </c>
      <c r="J2185">
        <v>119</v>
      </c>
      <c r="K2185" t="s">
        <v>2727</v>
      </c>
      <c r="L2185" t="s">
        <v>250</v>
      </c>
      <c r="M2185" t="s">
        <v>251</v>
      </c>
      <c r="N2185">
        <v>11.209999999999999</v>
      </c>
      <c r="O2185">
        <v>7.7</v>
      </c>
      <c r="P2185">
        <v>1</v>
      </c>
      <c r="Q2185">
        <v>1</v>
      </c>
      <c r="R2185">
        <f t="shared" si="162"/>
        <v>12</v>
      </c>
      <c r="S2185">
        <f t="shared" si="163"/>
        <v>9</v>
      </c>
      <c r="T2185">
        <f t="shared" si="154"/>
        <v>21</v>
      </c>
      <c r="U2185" t="s">
        <v>1479</v>
      </c>
      <c r="V2185" t="s">
        <v>1481</v>
      </c>
      <c r="W2185" t="s">
        <v>1492</v>
      </c>
      <c r="X2185" t="s">
        <v>1512</v>
      </c>
      <c r="Z2185" t="str" cm="1">
        <f t="array" ref="Z2185">IF(ISBLANK(AK2185),_xlfn.LET(
    _xlpm.nameBeforeSlash, IF(ISNUMBER(SEARCH("/", Y2185)), LEFT(Y2185, SEARCH("/", Y2185)-1), Y2185),
    _xlpm.matchRow, IFERROR(MATCH(_xlpm.nameBeforeSlash, AA:AA, 0), ""),
    _xlpm.difference, IF(_xlpm.matchRow="", "", ABS((R2185 + S2185)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),IF(ISBLANK(Y2185),"","Hidden"))</f>
        <v/>
      </c>
      <c r="AA2185" t="s">
        <v>5907</v>
      </c>
      <c r="AC2185" t="s">
        <v>6796</v>
      </c>
      <c r="AD2185" t="str">
        <f>_xlfn.XLOOKUP(AC2185,moves!A:A,moves!B:B)</f>
        <v>fire</v>
      </c>
      <c r="AE2185">
        <f>_xlfn.XLOOKUP(AC2185,moves!A:A,moves!D:D)</f>
        <v>4</v>
      </c>
      <c r="AF2185" t="str">
        <f>_xlfn.XLOOKUP(AC2185,moves!A:A,moves!E:E)</f>
        <v>The user may target any Pokémon in the opposing party.</v>
      </c>
      <c r="AG2185">
        <v>0</v>
      </c>
      <c r="AH2185">
        <v>0</v>
      </c>
      <c r="AI2185">
        <f t="shared" si="155"/>
        <v>1</v>
      </c>
      <c r="AJ2185" t="s">
        <v>525</v>
      </c>
      <c r="AL2185">
        <v>0</v>
      </c>
      <c r="AM2185" cm="1">
        <f t="array" ref="AM2185">IF(AL2185=1,1,
   IF(ISTEXT(AK2185),1,
   IF(AO2185&gt;1,AM2184,
   IF(AI2185=1,
      IF(SUMPRODUCT((LEN($Y$2:$Y$4096)-LEN(SUBSTITUTE($Y$2:$Y$4096,AA2185,"")))/LEN(AA2185))&gt;0,2,1),
      IF(
         SUMPRODUCT((LEN($Y$2:$Y$4096)-LEN(SUBSTITUTE($Y$2:$Y$4096,AA2185,"")))/LEN(AA2185))
         - SUMPRODUCT((LEN($Y$2:$Y$4096)-LEN(SUBSTITUTE($Y$2:$Y$4096,"Alolan "&amp;AA2185,"")))/LEN("Alolan "&amp;AA2185))
         - SUMPRODUCT((LEN($Y$2:$Y$4096)-LEN(SUBSTITUTE($Y$2:$Y$4096,"Galarian "&amp;AA2185,"")))/LEN("Galarian "&amp;AA2185))
         - SUMPRODUCT((LEN($Y$2:$Y$4096)-LEN(SUBSTITUTE($Y$2:$Y$4096,"Hisuian "&amp;AA2185,"")))/LEN("Hisuian "&amp;AA2185))
         - SUMPRODUCT((LEN($Y$2:$Y$4096)-LEN(SUBSTITUTE($Y$2:$Y$4096,"Paldean "&amp;AA2185,"")))/LEN("Paldean "&amp;AA2185))
      &gt;0,2,1)
   ))))</f>
        <v>2</v>
      </c>
      <c r="AN2185">
        <v>0</v>
      </c>
      <c r="AO2185">
        <v>1</v>
      </c>
    </row>
    <row r="2186" spans="1:41" x14ac:dyDescent="0.25">
      <c r="A2186" t="s">
        <v>4643</v>
      </c>
      <c r="B2186" t="s">
        <v>2726</v>
      </c>
      <c r="C2186" t="s">
        <v>1479</v>
      </c>
      <c r="D2186"/>
      <c r="E2186">
        <v>80</v>
      </c>
      <c r="F2186">
        <v>116</v>
      </c>
      <c r="G2186">
        <v>75</v>
      </c>
      <c r="H2186">
        <v>65</v>
      </c>
      <c r="I2186">
        <v>75</v>
      </c>
      <c r="J2186">
        <v>119</v>
      </c>
      <c r="K2186" t="s">
        <v>2727</v>
      </c>
      <c r="L2186" t="s">
        <v>3446</v>
      </c>
      <c r="M2186" t="s">
        <v>3287</v>
      </c>
      <c r="N2186">
        <v>11.209999999999999</v>
      </c>
      <c r="O2186">
        <v>7.7</v>
      </c>
      <c r="P2186">
        <v>1</v>
      </c>
      <c r="Q2186">
        <v>10</v>
      </c>
      <c r="R2186">
        <f t="shared" si="162"/>
        <v>12</v>
      </c>
      <c r="S2186">
        <f t="shared" si="163"/>
        <v>18</v>
      </c>
      <c r="T2186">
        <f t="shared" si="154"/>
        <v>30</v>
      </c>
      <c r="U2186" t="s">
        <v>1479</v>
      </c>
      <c r="V2186" t="s">
        <v>1481</v>
      </c>
      <c r="W2186" t="s">
        <v>1492</v>
      </c>
      <c r="X2186" t="s">
        <v>1512</v>
      </c>
      <c r="Z2186" t="str" cm="1">
        <f t="array" ref="Z2186">IF(ISBLANK(AK2186),_xlfn.LET(
    _xlpm.nameBeforeSlash, IF(ISNUMBER(SEARCH("/", Y2186)), LEFT(Y2186, SEARCH("/", Y2186)-1), Y2186),
    _xlpm.matchRow, IFERROR(MATCH(_xlpm.nameBeforeSlash, AA:AA, 0), ""),
    _xlpm.difference, IF(_xlpm.matchRow="", "", ABS((R2186 + S2186)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),IF(ISBLANK(Y2186),"","Hidden"))</f>
        <v/>
      </c>
      <c r="AA2186" t="s">
        <v>5908</v>
      </c>
      <c r="AB2186" t="s">
        <v>3299</v>
      </c>
      <c r="AC2186" t="s">
        <v>6797</v>
      </c>
      <c r="AD2186" t="str">
        <f>_xlfn.XLOOKUP(AC2186,moves!A:A,moves!B:B)</f>
        <v>typeless</v>
      </c>
      <c r="AE2186">
        <f>_xlfn.XLOOKUP(AC2186,moves!A:A,moves!D:D)</f>
        <v>5</v>
      </c>
      <c r="AF2186" t="str">
        <f>_xlfn.XLOOKUP(AC2186,moves!A:A,moves!E:E)</f>
        <v>Choose any type. This attack and the user becomes the chosen type.</v>
      </c>
      <c r="AG2186">
        <v>0</v>
      </c>
      <c r="AH2186">
        <v>0</v>
      </c>
      <c r="AI2186">
        <f t="shared" si="155"/>
        <v>1</v>
      </c>
      <c r="AJ2186" t="s">
        <v>525</v>
      </c>
      <c r="AL2186">
        <v>0</v>
      </c>
      <c r="AM2186" cm="1">
        <f t="array" ref="AM2186">IF(AL2186=1,1,
   IF(ISTEXT(AK2186),1,
   IF(AO2186&gt;1,AM2185,
   IF(AI2186=1,
      IF(SUMPRODUCT((LEN($Y$2:$Y$4096)-LEN(SUBSTITUTE($Y$2:$Y$4096,AA2186,"")))/LEN(AA2186))&gt;0,2,1),
      IF(
         SUMPRODUCT((LEN($Y$2:$Y$4096)-LEN(SUBSTITUTE($Y$2:$Y$4096,AA2186,"")))/LEN(AA2186))
         - SUMPRODUCT((LEN($Y$2:$Y$4096)-LEN(SUBSTITUTE($Y$2:$Y$4096,"Alolan "&amp;AA2186,"")))/LEN("Alolan "&amp;AA2186))
         - SUMPRODUCT((LEN($Y$2:$Y$4096)-LEN(SUBSTITUTE($Y$2:$Y$4096,"Galarian "&amp;AA2186,"")))/LEN("Galarian "&amp;AA2186))
         - SUMPRODUCT((LEN($Y$2:$Y$4096)-LEN(SUBSTITUTE($Y$2:$Y$4096,"Hisuian "&amp;AA2186,"")))/LEN("Hisuian "&amp;AA2186))
         - SUMPRODUCT((LEN($Y$2:$Y$4096)-LEN(SUBSTITUTE($Y$2:$Y$4096,"Paldean "&amp;AA2186,"")))/LEN("Paldean "&amp;AA2186))
      &gt;0,2,1)
   ))))</f>
        <v>2</v>
      </c>
      <c r="AN2186">
        <v>0</v>
      </c>
      <c r="AO2186">
        <v>2</v>
      </c>
    </row>
    <row r="2187" spans="1:41" x14ac:dyDescent="0.25">
      <c r="A2187">
        <v>816</v>
      </c>
      <c r="B2187" t="s">
        <v>2728</v>
      </c>
      <c r="C2187" t="s">
        <v>1490</v>
      </c>
      <c r="D2187"/>
      <c r="E2187">
        <v>50</v>
      </c>
      <c r="F2187">
        <v>40</v>
      </c>
      <c r="G2187">
        <v>40</v>
      </c>
      <c r="H2187">
        <v>70</v>
      </c>
      <c r="I2187">
        <v>40</v>
      </c>
      <c r="J2187">
        <v>70</v>
      </c>
      <c r="K2187" t="s">
        <v>2729</v>
      </c>
      <c r="L2187" t="s">
        <v>252</v>
      </c>
      <c r="M2187" t="s">
        <v>249</v>
      </c>
      <c r="N2187">
        <v>6.7</v>
      </c>
      <c r="O2187">
        <v>4.4000000000000004</v>
      </c>
      <c r="R2187">
        <f t="shared" si="162"/>
        <v>7</v>
      </c>
      <c r="S2187">
        <f t="shared" si="163"/>
        <v>4</v>
      </c>
      <c r="T2187">
        <f t="shared" si="154"/>
        <v>11</v>
      </c>
      <c r="U2187" t="s">
        <v>1490</v>
      </c>
      <c r="V2187" t="s">
        <v>1499</v>
      </c>
      <c r="W2187" t="s">
        <v>1209</v>
      </c>
      <c r="X2187" t="s">
        <v>1471</v>
      </c>
      <c r="Y2187" t="s">
        <v>2730</v>
      </c>
      <c r="Z2187" cm="1">
        <f t="array" ref="Z2187">IF(ISBLANK(AK2187),_xlfn.LET(
    _xlpm.nameBeforeSlash, IF(ISNUMBER(SEARCH("/", Y2187)), LEFT(Y2187, SEARCH("/", Y2187)-1), Y2187),
    _xlpm.matchRow, IFERROR(MATCH(_xlpm.nameBeforeSlash, AA:AA, 0), ""),
    _xlpm.difference, IF(_xlpm.matchRow="", "", ABS((R2187 + S2187)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),IF(ISBLANK(Y2187),"","Hidden"))</f>
        <v>8</v>
      </c>
      <c r="AA2187" t="s">
        <v>2728</v>
      </c>
      <c r="AC2187" t="s">
        <v>521</v>
      </c>
      <c r="AD2187" t="str">
        <f>_xlfn.XLOOKUP(AC2187,moves!A:A,moves!B:B)</f>
        <v>water</v>
      </c>
      <c r="AE2187">
        <f>_xlfn.XLOOKUP(AC2187,moves!A:A,moves!D:D)</f>
        <v>2</v>
      </c>
      <c r="AF2187" t="str">
        <f>_xlfn.XLOOKUP(AC2187,moves!A:A,moves!E:E)</f>
        <v>When the target next attacks: Remove 1 regular hit from the roll.</v>
      </c>
      <c r="AG2187">
        <v>0</v>
      </c>
      <c r="AH2187">
        <v>0</v>
      </c>
      <c r="AI2187">
        <f t="shared" si="155"/>
        <v>0</v>
      </c>
      <c r="AJ2187" t="s">
        <v>523</v>
      </c>
      <c r="AL2187">
        <v>0</v>
      </c>
      <c r="AM2187" cm="1">
        <f t="array" ref="AM2187">IF(AL2187=1,1,
   IF(ISTEXT(AK2187),1,
   IF(AO2187&gt;1,AM2186,
   IF(AI2187=1,
      IF(SUMPRODUCT((LEN($Y$2:$Y$4096)-LEN(SUBSTITUTE($Y$2:$Y$4096,AA2187,"")))/LEN(AA2187))&gt;0,2,1),
      IF(
         SUMPRODUCT((LEN($Y$2:$Y$4096)-LEN(SUBSTITUTE($Y$2:$Y$4096,AA2187,"")))/LEN(AA2187))
         - SUMPRODUCT((LEN($Y$2:$Y$4096)-LEN(SUBSTITUTE($Y$2:$Y$4096,"Alolan "&amp;AA2187,"")))/LEN("Alolan "&amp;AA2187))
         - SUMPRODUCT((LEN($Y$2:$Y$4096)-LEN(SUBSTITUTE($Y$2:$Y$4096,"Galarian "&amp;AA2187,"")))/LEN("Galarian "&amp;AA2187))
         - SUMPRODUCT((LEN($Y$2:$Y$4096)-LEN(SUBSTITUTE($Y$2:$Y$4096,"Hisuian "&amp;AA2187,"")))/LEN("Hisuian "&amp;AA2187))
         - SUMPRODUCT((LEN($Y$2:$Y$4096)-LEN(SUBSTITUTE($Y$2:$Y$4096,"Paldean "&amp;AA2187,"")))/LEN("Paldean "&amp;AA2187))
      &gt;0,2,1)
   ))))</f>
        <v>1</v>
      </c>
      <c r="AN2187">
        <v>0</v>
      </c>
      <c r="AO2187">
        <v>0</v>
      </c>
    </row>
    <row r="2188" spans="1:41" x14ac:dyDescent="0.25">
      <c r="A2188" t="s">
        <v>4644</v>
      </c>
      <c r="B2188" t="s">
        <v>2728</v>
      </c>
      <c r="C2188" t="s">
        <v>1490</v>
      </c>
      <c r="D2188"/>
      <c r="E2188">
        <v>50</v>
      </c>
      <c r="F2188">
        <v>40</v>
      </c>
      <c r="G2188">
        <v>40</v>
      </c>
      <c r="H2188">
        <v>70</v>
      </c>
      <c r="I2188">
        <v>40</v>
      </c>
      <c r="J2188">
        <v>70</v>
      </c>
      <c r="K2188" t="s">
        <v>2729</v>
      </c>
      <c r="L2188" t="s">
        <v>252</v>
      </c>
      <c r="M2188" t="s">
        <v>249</v>
      </c>
      <c r="N2188">
        <v>6.7</v>
      </c>
      <c r="O2188">
        <v>4.4000000000000004</v>
      </c>
      <c r="R2188">
        <f t="shared" si="162"/>
        <v>7</v>
      </c>
      <c r="S2188">
        <f t="shared" si="163"/>
        <v>4</v>
      </c>
      <c r="T2188">
        <f t="shared" si="154"/>
        <v>11</v>
      </c>
      <c r="U2188" t="s">
        <v>1490</v>
      </c>
      <c r="V2188" t="s">
        <v>1499</v>
      </c>
      <c r="W2188" t="s">
        <v>1209</v>
      </c>
      <c r="X2188" t="s">
        <v>1471</v>
      </c>
      <c r="Y2188" t="s">
        <v>5909</v>
      </c>
      <c r="Z2188" cm="1">
        <f t="array" ref="Z2188">IF(ISBLANK(AK2188),_xlfn.LET(
    _xlpm.nameBeforeSlash, IF(ISNUMBER(SEARCH("/", Y2188)), LEFT(Y2188, SEARCH("/", Y2188)-1), Y2188),
    _xlpm.matchRow, IFERROR(MATCH(_xlpm.nameBeforeSlash, AA:AA, 0), ""),
    _xlpm.difference, IF(_xlpm.matchRow="", "", ABS((R2188 + S2188)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),IF(ISBLANK(Y2188),"","Hidden"))</f>
        <v>8</v>
      </c>
      <c r="AA2188" t="s">
        <v>5910</v>
      </c>
      <c r="AC2188" t="s">
        <v>6802</v>
      </c>
      <c r="AD2188" t="str">
        <f>_xlfn.XLOOKUP(AC2188,moves!A:A,moves!B:B)</f>
        <v>ice</v>
      </c>
      <c r="AE2188">
        <f>_xlfn.XLOOKUP(AC2188,moves!A:A,moves!D:D)</f>
        <v>0</v>
      </c>
      <c r="AF2188" t="str">
        <f>_xlfn.XLOOKUP(AC2188,moves!A:A,moves!E:E)</f>
        <v>Remove all PERSISTING and MODIFY effects on all active Pokémon.</v>
      </c>
      <c r="AG2188">
        <v>0</v>
      </c>
      <c r="AH2188">
        <v>0</v>
      </c>
      <c r="AI2188">
        <f t="shared" si="155"/>
        <v>1</v>
      </c>
      <c r="AJ2188" t="s">
        <v>523</v>
      </c>
      <c r="AL2188">
        <v>0</v>
      </c>
      <c r="AM2188" cm="1">
        <f t="array" ref="AM2188">IF(AL2188=1,1,
   IF(ISTEXT(AK2188),1,
   IF(AO2188&gt;1,AM2187,
   IF(AI2188=1,
      IF(SUMPRODUCT((LEN($Y$2:$Y$4096)-LEN(SUBSTITUTE($Y$2:$Y$4096,AA2188,"")))/LEN(AA2188))&gt;0,2,1),
      IF(
         SUMPRODUCT((LEN($Y$2:$Y$4096)-LEN(SUBSTITUTE($Y$2:$Y$4096,AA2188,"")))/LEN(AA2188))
         - SUMPRODUCT((LEN($Y$2:$Y$4096)-LEN(SUBSTITUTE($Y$2:$Y$4096,"Alolan "&amp;AA2188,"")))/LEN("Alolan "&amp;AA2188))
         - SUMPRODUCT((LEN($Y$2:$Y$4096)-LEN(SUBSTITUTE($Y$2:$Y$4096,"Galarian "&amp;AA2188,"")))/LEN("Galarian "&amp;AA2188))
         - SUMPRODUCT((LEN($Y$2:$Y$4096)-LEN(SUBSTITUTE($Y$2:$Y$4096,"Hisuian "&amp;AA2188,"")))/LEN("Hisuian "&amp;AA2188))
         - SUMPRODUCT((LEN($Y$2:$Y$4096)-LEN(SUBSTITUTE($Y$2:$Y$4096,"Paldean "&amp;AA2188,"")))/LEN("Paldean "&amp;AA2188))
      &gt;0,2,1)
   ))))</f>
        <v>1</v>
      </c>
      <c r="AN2188">
        <v>0</v>
      </c>
      <c r="AO2188">
        <v>0</v>
      </c>
    </row>
    <row r="2189" spans="1:41" x14ac:dyDescent="0.25">
      <c r="A2189">
        <v>817</v>
      </c>
      <c r="B2189" t="s">
        <v>2730</v>
      </c>
      <c r="C2189" t="s">
        <v>1490</v>
      </c>
      <c r="D2189"/>
      <c r="E2189">
        <v>65</v>
      </c>
      <c r="F2189">
        <v>60</v>
      </c>
      <c r="G2189">
        <v>55</v>
      </c>
      <c r="H2189">
        <v>95</v>
      </c>
      <c r="I2189">
        <v>55</v>
      </c>
      <c r="J2189">
        <v>90</v>
      </c>
      <c r="K2189" t="s">
        <v>2729</v>
      </c>
      <c r="L2189" t="s">
        <v>252</v>
      </c>
      <c r="M2189" t="s">
        <v>249</v>
      </c>
      <c r="N2189">
        <v>8.9499999999999993</v>
      </c>
      <c r="O2189">
        <v>5.9</v>
      </c>
      <c r="R2189">
        <f t="shared" si="162"/>
        <v>9</v>
      </c>
      <c r="S2189">
        <f t="shared" si="163"/>
        <v>6</v>
      </c>
      <c r="T2189">
        <f t="shared" si="154"/>
        <v>15</v>
      </c>
      <c r="U2189" t="s">
        <v>1490</v>
      </c>
      <c r="V2189" t="s">
        <v>1499</v>
      </c>
      <c r="W2189" t="s">
        <v>1209</v>
      </c>
      <c r="X2189" t="s">
        <v>1471</v>
      </c>
      <c r="Y2189" t="s">
        <v>2731</v>
      </c>
      <c r="Z2189" cm="1">
        <f t="array" ref="Z2189">IF(ISBLANK(AK2189),_xlfn.LET(
    _xlpm.nameBeforeSlash, IF(ISNUMBER(SEARCH("/", Y2189)), LEFT(Y2189, SEARCH("/", Y2189)-1), Y2189),
    _xlpm.matchRow, IFERROR(MATCH(_xlpm.nameBeforeSlash, AA:AA, 0), ""),
    _xlpm.difference, IF(_xlpm.matchRow="", "", ABS((R2189 + S2189)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),IF(ISBLANK(Y2189),"","Hidden"))</f>
        <v>14</v>
      </c>
      <c r="AA2189" t="s">
        <v>2730</v>
      </c>
      <c r="AC2189" t="s">
        <v>475</v>
      </c>
      <c r="AD2189" t="str">
        <f>_xlfn.XLOOKUP(AC2189,moves!A:A,moves!B:B)</f>
        <v>water</v>
      </c>
      <c r="AE2189">
        <f>_xlfn.XLOOKUP(AC2189,moves!A:A,moves!D:D)</f>
        <v>3</v>
      </c>
      <c r="AF2189" t="str">
        <f>_xlfn.XLOOKUP(AC2189,moves!A:A,moves!E:E)</f>
        <v>If any status symbols are rolled: Inflict the Confused status on the target.</v>
      </c>
      <c r="AG2189">
        <v>0</v>
      </c>
      <c r="AH2189">
        <v>0</v>
      </c>
      <c r="AI2189">
        <f t="shared" si="155"/>
        <v>0</v>
      </c>
      <c r="AJ2189" t="s">
        <v>524</v>
      </c>
      <c r="AL2189">
        <v>0</v>
      </c>
      <c r="AM2189" cm="1">
        <f t="array" ref="AM2189">IF(AL2189=1,1,
   IF(ISTEXT(AK2189),1,
   IF(AO2189&gt;1,AM2188,
   IF(AI2189=1,
      IF(SUMPRODUCT((LEN($Y$2:$Y$4096)-LEN(SUBSTITUTE($Y$2:$Y$4096,AA2189,"")))/LEN(AA2189))&gt;0,2,1),
      IF(
         SUMPRODUCT((LEN($Y$2:$Y$4096)-LEN(SUBSTITUTE($Y$2:$Y$4096,AA2189,"")))/LEN(AA2189))
         - SUMPRODUCT((LEN($Y$2:$Y$4096)-LEN(SUBSTITUTE($Y$2:$Y$4096,"Alolan "&amp;AA2189,"")))/LEN("Alolan "&amp;AA2189))
         - SUMPRODUCT((LEN($Y$2:$Y$4096)-LEN(SUBSTITUTE($Y$2:$Y$4096,"Galarian "&amp;AA2189,"")))/LEN("Galarian "&amp;AA2189))
         - SUMPRODUCT((LEN($Y$2:$Y$4096)-LEN(SUBSTITUTE($Y$2:$Y$4096,"Hisuian "&amp;AA2189,"")))/LEN("Hisuian "&amp;AA2189))
         - SUMPRODUCT((LEN($Y$2:$Y$4096)-LEN(SUBSTITUTE($Y$2:$Y$4096,"Paldean "&amp;AA2189,"")))/LEN("Paldean "&amp;AA2189))
      &gt;0,2,1)
   ))))</f>
        <v>2</v>
      </c>
      <c r="AN2189">
        <v>0</v>
      </c>
      <c r="AO2189">
        <v>0</v>
      </c>
    </row>
    <row r="2190" spans="1:41" x14ac:dyDescent="0.25">
      <c r="A2190" t="s">
        <v>4645</v>
      </c>
      <c r="B2190" t="s">
        <v>2730</v>
      </c>
      <c r="C2190" t="s">
        <v>1490</v>
      </c>
      <c r="D2190"/>
      <c r="E2190">
        <v>65</v>
      </c>
      <c r="F2190">
        <v>60</v>
      </c>
      <c r="G2190">
        <v>55</v>
      </c>
      <c r="H2190">
        <v>95</v>
      </c>
      <c r="I2190">
        <v>55</v>
      </c>
      <c r="J2190">
        <v>90</v>
      </c>
      <c r="K2190" t="s">
        <v>2729</v>
      </c>
      <c r="L2190" t="s">
        <v>252</v>
      </c>
      <c r="M2190" t="s">
        <v>249</v>
      </c>
      <c r="N2190">
        <v>8.9499999999999993</v>
      </c>
      <c r="O2190">
        <v>5.9</v>
      </c>
      <c r="R2190">
        <f t="shared" si="162"/>
        <v>9</v>
      </c>
      <c r="S2190">
        <f t="shared" si="163"/>
        <v>6</v>
      </c>
      <c r="T2190">
        <f t="shared" si="154"/>
        <v>15</v>
      </c>
      <c r="U2190" t="s">
        <v>1490</v>
      </c>
      <c r="V2190" t="s">
        <v>1499</v>
      </c>
      <c r="W2190" t="s">
        <v>1209</v>
      </c>
      <c r="X2190" t="s">
        <v>1471</v>
      </c>
      <c r="Y2190" t="s">
        <v>5911</v>
      </c>
      <c r="Z2190" cm="1">
        <f t="array" ref="Z2190">IF(ISBLANK(AK2190),_xlfn.LET(
    _xlpm.nameBeforeSlash, IF(ISNUMBER(SEARCH("/", Y2190)), LEFT(Y2190, SEARCH("/", Y2190)-1), Y2190),
    _xlpm.matchRow, IFERROR(MATCH(_xlpm.nameBeforeSlash, AA:AA, 0), ""),
    _xlpm.difference, IF(_xlpm.matchRow="", "", ABS((R2190 + S2190)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),IF(ISBLANK(Y2190),"","Hidden"))</f>
        <v>14</v>
      </c>
      <c r="AA2190" t="s">
        <v>5909</v>
      </c>
      <c r="AC2190" t="s">
        <v>948</v>
      </c>
      <c r="AD2190" t="str">
        <f>_xlfn.XLOOKUP(AC2190,moves!A:A,moves!B:B)</f>
        <v>dark</v>
      </c>
      <c r="AE2190">
        <f>_xlfn.XLOOKUP(AC2190,moves!A:A,moves!D:D)</f>
        <v>3</v>
      </c>
      <c r="AF2190" t="str">
        <f>_xlfn.XLOOKUP(AC2190,moves!A:A,moves!E:E)</f>
        <v xml:space="preserve"> </v>
      </c>
      <c r="AG2190">
        <v>0</v>
      </c>
      <c r="AH2190">
        <v>0</v>
      </c>
      <c r="AI2190">
        <f t="shared" si="155"/>
        <v>1</v>
      </c>
      <c r="AJ2190" t="s">
        <v>524</v>
      </c>
      <c r="AL2190">
        <v>0</v>
      </c>
      <c r="AM2190" cm="1">
        <f t="array" ref="AM2190">IF(AL2190=1,1,
   IF(ISTEXT(AK2190),1,
   IF(AO2190&gt;1,AM2189,
   IF(AI2190=1,
      IF(SUMPRODUCT((LEN($Y$2:$Y$4096)-LEN(SUBSTITUTE($Y$2:$Y$4096,AA2190,"")))/LEN(AA2190))&gt;0,2,1),
      IF(
         SUMPRODUCT((LEN($Y$2:$Y$4096)-LEN(SUBSTITUTE($Y$2:$Y$4096,AA2190,"")))/LEN(AA2190))
         - SUMPRODUCT((LEN($Y$2:$Y$4096)-LEN(SUBSTITUTE($Y$2:$Y$4096,"Alolan "&amp;AA2190,"")))/LEN("Alolan "&amp;AA2190))
         - SUMPRODUCT((LEN($Y$2:$Y$4096)-LEN(SUBSTITUTE($Y$2:$Y$4096,"Galarian "&amp;AA2190,"")))/LEN("Galarian "&amp;AA2190))
         - SUMPRODUCT((LEN($Y$2:$Y$4096)-LEN(SUBSTITUTE($Y$2:$Y$4096,"Hisuian "&amp;AA2190,"")))/LEN("Hisuian "&amp;AA2190))
         - SUMPRODUCT((LEN($Y$2:$Y$4096)-LEN(SUBSTITUTE($Y$2:$Y$4096,"Paldean "&amp;AA2190,"")))/LEN("Paldean "&amp;AA2190))
      &gt;0,2,1)
   ))))</f>
        <v>2</v>
      </c>
      <c r="AN2190">
        <v>0</v>
      </c>
      <c r="AO2190">
        <v>0</v>
      </c>
    </row>
    <row r="2191" spans="1:41" x14ac:dyDescent="0.25">
      <c r="A2191">
        <v>818</v>
      </c>
      <c r="B2191" t="s">
        <v>2731</v>
      </c>
      <c r="C2191" t="s">
        <v>1490</v>
      </c>
      <c r="D2191"/>
      <c r="E2191">
        <v>70</v>
      </c>
      <c r="F2191">
        <v>85</v>
      </c>
      <c r="G2191">
        <v>65</v>
      </c>
      <c r="H2191">
        <v>125</v>
      </c>
      <c r="I2191">
        <v>65</v>
      </c>
      <c r="J2191">
        <v>120</v>
      </c>
      <c r="K2191" t="s">
        <v>2732</v>
      </c>
      <c r="L2191" t="s">
        <v>252</v>
      </c>
      <c r="M2191" t="s">
        <v>249</v>
      </c>
      <c r="N2191">
        <v>11.9</v>
      </c>
      <c r="O2191">
        <v>6.7</v>
      </c>
      <c r="P2191">
        <v>1</v>
      </c>
      <c r="Q2191">
        <v>1</v>
      </c>
      <c r="R2191">
        <f t="shared" si="162"/>
        <v>13</v>
      </c>
      <c r="S2191">
        <f t="shared" si="163"/>
        <v>8</v>
      </c>
      <c r="T2191">
        <f t="shared" si="154"/>
        <v>21</v>
      </c>
      <c r="U2191" t="s">
        <v>1490</v>
      </c>
      <c r="V2191" t="s">
        <v>1499</v>
      </c>
      <c r="W2191" t="s">
        <v>1209</v>
      </c>
      <c r="X2191" t="s">
        <v>1471</v>
      </c>
      <c r="Z2191" t="str" cm="1">
        <f t="array" ref="Z2191">IF(ISBLANK(AK2191),_xlfn.LET(
    _xlpm.nameBeforeSlash, IF(ISNUMBER(SEARCH("/", Y2191)), LEFT(Y2191, SEARCH("/", Y2191)-1), Y2191),
    _xlpm.matchRow, IFERROR(MATCH(_xlpm.nameBeforeSlash, AA:AA, 0), ""),
    _xlpm.difference, IF(_xlpm.matchRow="", "", ABS((R2191 + S2191)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),IF(ISBLANK(Y2191),"","Hidden"))</f>
        <v/>
      </c>
      <c r="AA2191" t="s">
        <v>2731</v>
      </c>
      <c r="AC2191" t="s">
        <v>1404</v>
      </c>
      <c r="AD2191" t="str">
        <f>_xlfn.XLOOKUP(AC2191,moves!A:A,moves!B:B)</f>
        <v>water</v>
      </c>
      <c r="AE2191">
        <f>_xlfn.XLOOKUP(AC2191,moves!A:A,moves!D:D)</f>
        <v>4</v>
      </c>
      <c r="AF2191" t="str">
        <f>_xlfn.XLOOKUP(AC2191,moves!A:A,moves!E:E)</f>
        <v>Ignore effects of the target's abilities and type resistances.</v>
      </c>
      <c r="AG2191">
        <v>0</v>
      </c>
      <c r="AH2191">
        <v>0</v>
      </c>
      <c r="AI2191">
        <f t="shared" si="155"/>
        <v>0</v>
      </c>
      <c r="AJ2191" t="s">
        <v>525</v>
      </c>
      <c r="AL2191">
        <v>0</v>
      </c>
      <c r="AM2191" cm="1">
        <f t="array" ref="AM2191">IF(AL2191=1,1,
   IF(ISTEXT(AK2191),1,
   IF(AO2191&gt;1,AM2190,
   IF(AI2191=1,
      IF(SUMPRODUCT((LEN($Y$2:$Y$4096)-LEN(SUBSTITUTE($Y$2:$Y$4096,AA2191,"")))/LEN(AA2191))&gt;0,2,1),
      IF(
         SUMPRODUCT((LEN($Y$2:$Y$4096)-LEN(SUBSTITUTE($Y$2:$Y$4096,AA2191,"")))/LEN(AA2191))
         - SUMPRODUCT((LEN($Y$2:$Y$4096)-LEN(SUBSTITUTE($Y$2:$Y$4096,"Alolan "&amp;AA2191,"")))/LEN("Alolan "&amp;AA2191))
         - SUMPRODUCT((LEN($Y$2:$Y$4096)-LEN(SUBSTITUTE($Y$2:$Y$4096,"Galarian "&amp;AA2191,"")))/LEN("Galarian "&amp;AA2191))
         - SUMPRODUCT((LEN($Y$2:$Y$4096)-LEN(SUBSTITUTE($Y$2:$Y$4096,"Hisuian "&amp;AA2191,"")))/LEN("Hisuian "&amp;AA2191))
         - SUMPRODUCT((LEN($Y$2:$Y$4096)-LEN(SUBSTITUTE($Y$2:$Y$4096,"Paldean "&amp;AA2191,"")))/LEN("Paldean "&amp;AA2191))
      &gt;0,2,1)
   ))))</f>
        <v>2</v>
      </c>
      <c r="AN2191">
        <v>0</v>
      </c>
      <c r="AO2191">
        <v>1</v>
      </c>
    </row>
    <row r="2192" spans="1:41" x14ac:dyDescent="0.25">
      <c r="A2192" t="s">
        <v>3331</v>
      </c>
      <c r="B2192" t="s">
        <v>2731</v>
      </c>
      <c r="C2192" t="s">
        <v>1490</v>
      </c>
      <c r="D2192"/>
      <c r="E2192">
        <v>70</v>
      </c>
      <c r="F2192">
        <v>85</v>
      </c>
      <c r="G2192">
        <v>65</v>
      </c>
      <c r="H2192">
        <v>125</v>
      </c>
      <c r="I2192">
        <v>65</v>
      </c>
      <c r="J2192">
        <v>120</v>
      </c>
      <c r="K2192" t="s">
        <v>2732</v>
      </c>
      <c r="L2192" t="s">
        <v>3446</v>
      </c>
      <c r="M2192" t="s">
        <v>3287</v>
      </c>
      <c r="N2192">
        <v>11.9</v>
      </c>
      <c r="O2192">
        <v>6.7</v>
      </c>
      <c r="P2192">
        <v>1</v>
      </c>
      <c r="Q2192">
        <v>10</v>
      </c>
      <c r="R2192">
        <f t="shared" si="162"/>
        <v>13</v>
      </c>
      <c r="S2192">
        <f t="shared" si="163"/>
        <v>17</v>
      </c>
      <c r="T2192">
        <f t="shared" si="154"/>
        <v>30</v>
      </c>
      <c r="U2192" t="s">
        <v>1490</v>
      </c>
      <c r="V2192" t="s">
        <v>1499</v>
      </c>
      <c r="W2192" t="s">
        <v>1209</v>
      </c>
      <c r="X2192" t="s">
        <v>1471</v>
      </c>
      <c r="Z2192" t="str" cm="1">
        <f t="array" ref="Z2192">IF(ISBLANK(AK2192),_xlfn.LET(
    _xlpm.nameBeforeSlash, IF(ISNUMBER(SEARCH("/", Y2192)), LEFT(Y2192, SEARCH("/", Y2192)-1), Y2192),
    _xlpm.matchRow, IFERROR(MATCH(_xlpm.nameBeforeSlash, AA:AA, 0), ""),
    _xlpm.difference, IF(_xlpm.matchRow="", "", ABS((R2192 + S2192)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),IF(ISBLANK(Y2192),"","Hidden"))</f>
        <v/>
      </c>
      <c r="AA2192" t="s">
        <v>3422</v>
      </c>
      <c r="AB2192" t="s">
        <v>3299</v>
      </c>
      <c r="AC2192" t="s">
        <v>3346</v>
      </c>
      <c r="AD2192" t="str">
        <f>_xlfn.XLOOKUP(AC2192,moves!A:A,moves!B:B)</f>
        <v>water</v>
      </c>
      <c r="AE2192">
        <f>_xlfn.XLOOKUP(AC2192,moves!A:A,moves!D:D)</f>
        <v>5</v>
      </c>
      <c r="AF2192" t="str">
        <f>_xlfn.XLOOKUP(AC2192,moves!A:A,moves!E:E)</f>
        <v>Ignore effects of the target's moves effects, abilities, and held items.</v>
      </c>
      <c r="AG2192">
        <v>0</v>
      </c>
      <c r="AH2192">
        <v>0</v>
      </c>
      <c r="AI2192">
        <f t="shared" si="155"/>
        <v>0</v>
      </c>
      <c r="AJ2192" t="s">
        <v>525</v>
      </c>
      <c r="AL2192">
        <v>0</v>
      </c>
      <c r="AM2192" cm="1">
        <f t="array" ref="AM2192">IF(AL2192=1,1,
   IF(ISTEXT(AK2192),1,
   IF(AO2192&gt;1,AM2191,
   IF(AI2192=1,
      IF(SUMPRODUCT((LEN($Y$2:$Y$4096)-LEN(SUBSTITUTE($Y$2:$Y$4096,AA2192,"")))/LEN(AA2192))&gt;0,2,1),
      IF(
         SUMPRODUCT((LEN($Y$2:$Y$4096)-LEN(SUBSTITUTE($Y$2:$Y$4096,AA2192,"")))/LEN(AA2192))
         - SUMPRODUCT((LEN($Y$2:$Y$4096)-LEN(SUBSTITUTE($Y$2:$Y$4096,"Alolan "&amp;AA2192,"")))/LEN("Alolan "&amp;AA2192))
         - SUMPRODUCT((LEN($Y$2:$Y$4096)-LEN(SUBSTITUTE($Y$2:$Y$4096,"Galarian "&amp;AA2192,"")))/LEN("Galarian "&amp;AA2192))
         - SUMPRODUCT((LEN($Y$2:$Y$4096)-LEN(SUBSTITUTE($Y$2:$Y$4096,"Hisuian "&amp;AA2192,"")))/LEN("Hisuian "&amp;AA2192))
         - SUMPRODUCT((LEN($Y$2:$Y$4096)-LEN(SUBSTITUTE($Y$2:$Y$4096,"Paldean "&amp;AA2192,"")))/LEN("Paldean "&amp;AA2192))
      &gt;0,2,1)
   ))))</f>
        <v>2</v>
      </c>
      <c r="AN2192">
        <v>0</v>
      </c>
      <c r="AO2192">
        <v>2</v>
      </c>
    </row>
    <row r="2193" spans="1:41" x14ac:dyDescent="0.25">
      <c r="A2193" t="s">
        <v>4646</v>
      </c>
      <c r="B2193" t="s">
        <v>2731</v>
      </c>
      <c r="C2193" t="s">
        <v>1490</v>
      </c>
      <c r="D2193"/>
      <c r="E2193">
        <v>70</v>
      </c>
      <c r="F2193">
        <v>85</v>
      </c>
      <c r="G2193">
        <v>65</v>
      </c>
      <c r="H2193">
        <v>125</v>
      </c>
      <c r="I2193">
        <v>65</v>
      </c>
      <c r="J2193">
        <v>120</v>
      </c>
      <c r="K2193" t="s">
        <v>2732</v>
      </c>
      <c r="L2193" t="s">
        <v>252</v>
      </c>
      <c r="M2193" t="s">
        <v>249</v>
      </c>
      <c r="N2193">
        <v>11.9</v>
      </c>
      <c r="O2193">
        <v>6.7</v>
      </c>
      <c r="P2193">
        <v>1</v>
      </c>
      <c r="Q2193">
        <v>1</v>
      </c>
      <c r="R2193">
        <f t="shared" si="162"/>
        <v>13</v>
      </c>
      <c r="S2193">
        <f t="shared" si="163"/>
        <v>8</v>
      </c>
      <c r="T2193">
        <f t="shared" si="154"/>
        <v>21</v>
      </c>
      <c r="U2193" t="s">
        <v>1490</v>
      </c>
      <c r="V2193" t="s">
        <v>1499</v>
      </c>
      <c r="W2193" t="s">
        <v>1209</v>
      </c>
      <c r="X2193" t="s">
        <v>1471</v>
      </c>
      <c r="Z2193" t="str" cm="1">
        <f t="array" ref="Z2193">IF(ISBLANK(AK2193),_xlfn.LET(
    _xlpm.nameBeforeSlash, IF(ISNUMBER(SEARCH("/", Y2193)), LEFT(Y2193, SEARCH("/", Y2193)-1), Y2193),
    _xlpm.matchRow, IFERROR(MATCH(_xlpm.nameBeforeSlash, AA:AA, 0), ""),
    _xlpm.difference, IF(_xlpm.matchRow="", "", ABS((R2193 + S2193)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),IF(ISBLANK(Y2193),"","Hidden"))</f>
        <v/>
      </c>
      <c r="AA2193" t="s">
        <v>5911</v>
      </c>
      <c r="AC2193" t="s">
        <v>6799</v>
      </c>
      <c r="AD2193" t="str">
        <f>_xlfn.XLOOKUP(AC2193,moves!A:A,moves!B:B)</f>
        <v>water</v>
      </c>
      <c r="AE2193">
        <f>_xlfn.XLOOKUP(AC2193,moves!A:A,moves!D:D)</f>
        <v>2</v>
      </c>
      <c r="AF2193" t="str">
        <f>_xlfn.XLOOKUP(AC2193,moves!A:A,moves!E:E)</f>
        <v>The user may target any Pokémon in the opposing party.</v>
      </c>
      <c r="AG2193">
        <v>0</v>
      </c>
      <c r="AH2193">
        <v>0</v>
      </c>
      <c r="AI2193">
        <f t="shared" si="155"/>
        <v>1</v>
      </c>
      <c r="AJ2193" t="s">
        <v>525</v>
      </c>
      <c r="AL2193">
        <v>0</v>
      </c>
      <c r="AM2193" cm="1">
        <f t="array" ref="AM2193">IF(AL2193=1,1,
   IF(ISTEXT(AK2193),1,
   IF(AO2193&gt;1,AM2192,
   IF(AI2193=1,
      IF(SUMPRODUCT((LEN($Y$2:$Y$4096)-LEN(SUBSTITUTE($Y$2:$Y$4096,AA2193,"")))/LEN(AA2193))&gt;0,2,1),
      IF(
         SUMPRODUCT((LEN($Y$2:$Y$4096)-LEN(SUBSTITUTE($Y$2:$Y$4096,AA2193,"")))/LEN(AA2193))
         - SUMPRODUCT((LEN($Y$2:$Y$4096)-LEN(SUBSTITUTE($Y$2:$Y$4096,"Alolan "&amp;AA2193,"")))/LEN("Alolan "&amp;AA2193))
         - SUMPRODUCT((LEN($Y$2:$Y$4096)-LEN(SUBSTITUTE($Y$2:$Y$4096,"Galarian "&amp;AA2193,"")))/LEN("Galarian "&amp;AA2193))
         - SUMPRODUCT((LEN($Y$2:$Y$4096)-LEN(SUBSTITUTE($Y$2:$Y$4096,"Hisuian "&amp;AA2193,"")))/LEN("Hisuian "&amp;AA2193))
         - SUMPRODUCT((LEN($Y$2:$Y$4096)-LEN(SUBSTITUTE($Y$2:$Y$4096,"Paldean "&amp;AA2193,"")))/LEN("Paldean "&amp;AA2193))
      &gt;0,2,1)
   ))))</f>
        <v>2</v>
      </c>
      <c r="AN2193">
        <v>0</v>
      </c>
      <c r="AO2193">
        <v>1</v>
      </c>
    </row>
    <row r="2194" spans="1:41" x14ac:dyDescent="0.25">
      <c r="A2194" t="s">
        <v>4647</v>
      </c>
      <c r="B2194" t="s">
        <v>2731</v>
      </c>
      <c r="C2194" t="s">
        <v>1490</v>
      </c>
      <c r="D2194"/>
      <c r="E2194">
        <v>70</v>
      </c>
      <c r="F2194">
        <v>85</v>
      </c>
      <c r="G2194">
        <v>65</v>
      </c>
      <c r="H2194">
        <v>125</v>
      </c>
      <c r="I2194">
        <v>65</v>
      </c>
      <c r="J2194">
        <v>120</v>
      </c>
      <c r="K2194" t="s">
        <v>2732</v>
      </c>
      <c r="L2194" t="s">
        <v>3446</v>
      </c>
      <c r="M2194" t="s">
        <v>3287</v>
      </c>
      <c r="N2194">
        <v>11.9</v>
      </c>
      <c r="O2194">
        <v>6.7</v>
      </c>
      <c r="P2194">
        <v>1</v>
      </c>
      <c r="Q2194">
        <v>10</v>
      </c>
      <c r="R2194">
        <f t="shared" si="162"/>
        <v>13</v>
      </c>
      <c r="S2194">
        <f t="shared" si="163"/>
        <v>17</v>
      </c>
      <c r="T2194">
        <f t="shared" si="154"/>
        <v>30</v>
      </c>
      <c r="U2194" t="s">
        <v>1490</v>
      </c>
      <c r="V2194" t="s">
        <v>1499</v>
      </c>
      <c r="W2194" t="s">
        <v>1209</v>
      </c>
      <c r="X2194" t="s">
        <v>1471</v>
      </c>
      <c r="Z2194" t="str" cm="1">
        <f t="array" ref="Z2194">IF(ISBLANK(AK2194),_xlfn.LET(
    _xlpm.nameBeforeSlash, IF(ISNUMBER(SEARCH("/", Y2194)), LEFT(Y2194, SEARCH("/", Y2194)-1), Y2194),
    _xlpm.matchRow, IFERROR(MATCH(_xlpm.nameBeforeSlash, AA:AA, 0), ""),
    _xlpm.difference, IF(_xlpm.matchRow="", "", ABS((R2194 + S2194)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),IF(ISBLANK(Y2194),"","Hidden"))</f>
        <v/>
      </c>
      <c r="AA2194" t="s">
        <v>5912</v>
      </c>
      <c r="AB2194" t="s">
        <v>3299</v>
      </c>
      <c r="AC2194" t="s">
        <v>6798</v>
      </c>
      <c r="AD2194" t="str">
        <f>_xlfn.XLOOKUP(AC2194,moves!A:A,moves!B:B)</f>
        <v>water</v>
      </c>
      <c r="AE2194">
        <f>_xlfn.XLOOKUP(AC2194,moves!A:A,moves!D:D)</f>
        <v>5</v>
      </c>
      <c r="AF2194" t="str">
        <f>_xlfn.XLOOKUP(AC2194,moves!A:A,moves!E:E)</f>
        <v>If no status symbols are rolled: Critical hits deal +2 damage.</v>
      </c>
      <c r="AG2194">
        <v>0</v>
      </c>
      <c r="AH2194">
        <v>0</v>
      </c>
      <c r="AI2194">
        <f t="shared" si="155"/>
        <v>1</v>
      </c>
      <c r="AJ2194" t="s">
        <v>525</v>
      </c>
      <c r="AL2194">
        <v>0</v>
      </c>
      <c r="AM2194" cm="1">
        <f t="array" ref="AM2194">IF(AL2194=1,1,
   IF(ISTEXT(AK2194),1,
   IF(AO2194&gt;1,AM2193,
   IF(AI2194=1,
      IF(SUMPRODUCT((LEN($Y$2:$Y$4096)-LEN(SUBSTITUTE($Y$2:$Y$4096,AA2194,"")))/LEN(AA2194))&gt;0,2,1),
      IF(
         SUMPRODUCT((LEN($Y$2:$Y$4096)-LEN(SUBSTITUTE($Y$2:$Y$4096,AA2194,"")))/LEN(AA2194))
         - SUMPRODUCT((LEN($Y$2:$Y$4096)-LEN(SUBSTITUTE($Y$2:$Y$4096,"Alolan "&amp;AA2194,"")))/LEN("Alolan "&amp;AA2194))
         - SUMPRODUCT((LEN($Y$2:$Y$4096)-LEN(SUBSTITUTE($Y$2:$Y$4096,"Galarian "&amp;AA2194,"")))/LEN("Galarian "&amp;AA2194))
         - SUMPRODUCT((LEN($Y$2:$Y$4096)-LEN(SUBSTITUTE($Y$2:$Y$4096,"Hisuian "&amp;AA2194,"")))/LEN("Hisuian "&amp;AA2194))
         - SUMPRODUCT((LEN($Y$2:$Y$4096)-LEN(SUBSTITUTE($Y$2:$Y$4096,"Paldean "&amp;AA2194,"")))/LEN("Paldean "&amp;AA2194))
      &gt;0,2,1)
   ))))</f>
        <v>2</v>
      </c>
      <c r="AN2194">
        <v>0</v>
      </c>
      <c r="AO2194">
        <v>2</v>
      </c>
    </row>
    <row r="2195" spans="1:41" x14ac:dyDescent="0.25">
      <c r="A2195">
        <v>819</v>
      </c>
      <c r="B2195" t="s">
        <v>2733</v>
      </c>
      <c r="C2195" t="s">
        <v>1512</v>
      </c>
      <c r="D2195"/>
      <c r="E2195">
        <v>70</v>
      </c>
      <c r="F2195">
        <v>55</v>
      </c>
      <c r="G2195">
        <v>55</v>
      </c>
      <c r="H2195">
        <v>35</v>
      </c>
      <c r="I2195">
        <v>35</v>
      </c>
      <c r="J2195">
        <v>25</v>
      </c>
      <c r="K2195" t="s">
        <v>2734</v>
      </c>
      <c r="L2195" t="s">
        <v>250</v>
      </c>
      <c r="M2195" t="s">
        <v>249</v>
      </c>
      <c r="N2195">
        <v>4.0999999999999996</v>
      </c>
      <c r="O2195">
        <v>5.5</v>
      </c>
      <c r="R2195">
        <f t="shared" si="162"/>
        <v>4</v>
      </c>
      <c r="S2195">
        <f t="shared" si="163"/>
        <v>6</v>
      </c>
      <c r="T2195">
        <f t="shared" si="154"/>
        <v>10</v>
      </c>
      <c r="U2195" t="s">
        <v>1512</v>
      </c>
      <c r="V2195" t="s">
        <v>1469</v>
      </c>
      <c r="W2195" t="s">
        <v>1468</v>
      </c>
      <c r="X2195" t="s">
        <v>1471</v>
      </c>
      <c r="Y2195" t="s">
        <v>2735</v>
      </c>
      <c r="Z2195" cm="1">
        <f t="array" ref="Z2195">IF(ISBLANK(AK2195),_xlfn.LET(
    _xlpm.nameBeforeSlash, IF(ISNUMBER(SEARCH("/", Y2195)), LEFT(Y2195, SEARCH("/", Y2195)-1), Y2195),
    _xlpm.matchRow, IFERROR(MATCH(_xlpm.nameBeforeSlash, AA:AA, 0), ""),
    _xlpm.difference, IF(_xlpm.matchRow="", "", ABS((R2195 + S2195)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),IF(ISBLANK(Y2195),"","Hidden"))</f>
        <v>10</v>
      </c>
      <c r="AA2195" t="s">
        <v>2733</v>
      </c>
      <c r="AC2195" t="s">
        <v>1251</v>
      </c>
      <c r="AD2195" t="str">
        <f>_xlfn.XLOOKUP(AC2195,moves!A:A,moves!B:B)</f>
        <v>normal</v>
      </c>
      <c r="AE2195">
        <f>_xlfn.XLOOKUP(AC2195,moves!A:A,moves!D:D)</f>
        <v>2</v>
      </c>
      <c r="AF2195" t="str">
        <f>_xlfn.XLOOKUP(AC2195,moves!A:A,moves!E:E)</f>
        <v>If the target has a held item and the user does not: Steal the target's held item until the end of battle.</v>
      </c>
      <c r="AG2195">
        <v>0</v>
      </c>
      <c r="AH2195">
        <v>0</v>
      </c>
      <c r="AI2195">
        <f t="shared" si="155"/>
        <v>0</v>
      </c>
      <c r="AJ2195" t="s">
        <v>523</v>
      </c>
      <c r="AL2195">
        <v>0</v>
      </c>
      <c r="AM2195" cm="1">
        <f t="array" ref="AM2195">IF(AL2195=1,1,
   IF(ISTEXT(AK2195),1,
   IF(AO2195&gt;1,AM2194,
   IF(AI2195=1,
      IF(SUMPRODUCT((LEN($Y$2:$Y$4096)-LEN(SUBSTITUTE($Y$2:$Y$4096,AA2195,"")))/LEN(AA2195))&gt;0,2,1),
      IF(
         SUMPRODUCT((LEN($Y$2:$Y$4096)-LEN(SUBSTITUTE($Y$2:$Y$4096,AA2195,"")))/LEN(AA2195))
         - SUMPRODUCT((LEN($Y$2:$Y$4096)-LEN(SUBSTITUTE($Y$2:$Y$4096,"Alolan "&amp;AA2195,"")))/LEN("Alolan "&amp;AA2195))
         - SUMPRODUCT((LEN($Y$2:$Y$4096)-LEN(SUBSTITUTE($Y$2:$Y$4096,"Galarian "&amp;AA2195,"")))/LEN("Galarian "&amp;AA2195))
         - SUMPRODUCT((LEN($Y$2:$Y$4096)-LEN(SUBSTITUTE($Y$2:$Y$4096,"Hisuian "&amp;AA2195,"")))/LEN("Hisuian "&amp;AA2195))
         - SUMPRODUCT((LEN($Y$2:$Y$4096)-LEN(SUBSTITUTE($Y$2:$Y$4096,"Paldean "&amp;AA2195,"")))/LEN("Paldean "&amp;AA2195))
      &gt;0,2,1)
   ))))</f>
        <v>1</v>
      </c>
      <c r="AN2195">
        <v>0</v>
      </c>
      <c r="AO2195">
        <v>0</v>
      </c>
    </row>
    <row r="2196" spans="1:41" x14ac:dyDescent="0.25">
      <c r="A2196" t="s">
        <v>4648</v>
      </c>
      <c r="B2196" t="s">
        <v>2733</v>
      </c>
      <c r="C2196" t="s">
        <v>1512</v>
      </c>
      <c r="D2196"/>
      <c r="E2196">
        <v>70</v>
      </c>
      <c r="F2196">
        <v>55</v>
      </c>
      <c r="G2196">
        <v>55</v>
      </c>
      <c r="H2196">
        <v>35</v>
      </c>
      <c r="I2196">
        <v>35</v>
      </c>
      <c r="J2196">
        <v>25</v>
      </c>
      <c r="K2196" t="s">
        <v>2734</v>
      </c>
      <c r="L2196" t="s">
        <v>250</v>
      </c>
      <c r="M2196" t="s">
        <v>249</v>
      </c>
      <c r="N2196">
        <v>4.0999999999999996</v>
      </c>
      <c r="O2196">
        <v>5.5</v>
      </c>
      <c r="R2196">
        <f t="shared" si="162"/>
        <v>4</v>
      </c>
      <c r="S2196">
        <f t="shared" si="163"/>
        <v>6</v>
      </c>
      <c r="T2196">
        <f t="shared" si="154"/>
        <v>10</v>
      </c>
      <c r="U2196" t="s">
        <v>1512</v>
      </c>
      <c r="V2196" t="s">
        <v>1469</v>
      </c>
      <c r="W2196" t="s">
        <v>1468</v>
      </c>
      <c r="X2196" t="s">
        <v>1471</v>
      </c>
      <c r="Y2196" t="s">
        <v>5913</v>
      </c>
      <c r="Z2196" cm="1">
        <f t="array" ref="Z2196">IF(ISBLANK(AK2196),_xlfn.LET(
    _xlpm.nameBeforeSlash, IF(ISNUMBER(SEARCH("/", Y2196)), LEFT(Y2196, SEARCH("/", Y2196)-1), Y2196),
    _xlpm.matchRow, IFERROR(MATCH(_xlpm.nameBeforeSlash, AA:AA, 0), ""),
    _xlpm.difference, IF(_xlpm.matchRow="", "", ABS((R2196 + S2196)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),IF(ISBLANK(Y2196),"","Hidden"))</f>
        <v>10</v>
      </c>
      <c r="AA2196" t="s">
        <v>5914</v>
      </c>
      <c r="AC2196" t="s">
        <v>444</v>
      </c>
      <c r="AD2196" t="str">
        <f>_xlfn.XLOOKUP(AC2196,moves!A:A,moves!B:B)</f>
        <v>normal</v>
      </c>
      <c r="AE2196">
        <f>_xlfn.XLOOKUP(AC2196,moves!A:A,moves!D:D)</f>
        <v>2</v>
      </c>
      <c r="AF2196" t="str">
        <f>_xlfn.XLOOKUP(AC2196,moves!A:A,moves!E:E)</f>
        <v>When the target next attacks: Remove 1 regular hit from the roll.</v>
      </c>
      <c r="AG2196">
        <v>0</v>
      </c>
      <c r="AH2196">
        <v>0</v>
      </c>
      <c r="AI2196">
        <f t="shared" si="155"/>
        <v>1</v>
      </c>
      <c r="AJ2196" t="s">
        <v>523</v>
      </c>
      <c r="AL2196">
        <v>0</v>
      </c>
      <c r="AM2196" cm="1">
        <f t="array" ref="AM2196">IF(AL2196=1,1,
   IF(ISTEXT(AK2196),1,
   IF(AO2196&gt;1,AM2195,
   IF(AI2196=1,
      IF(SUMPRODUCT((LEN($Y$2:$Y$4096)-LEN(SUBSTITUTE($Y$2:$Y$4096,AA2196,"")))/LEN(AA2196))&gt;0,2,1),
      IF(
         SUMPRODUCT((LEN($Y$2:$Y$4096)-LEN(SUBSTITUTE($Y$2:$Y$4096,AA2196,"")))/LEN(AA2196))
         - SUMPRODUCT((LEN($Y$2:$Y$4096)-LEN(SUBSTITUTE($Y$2:$Y$4096,"Alolan "&amp;AA2196,"")))/LEN("Alolan "&amp;AA2196))
         - SUMPRODUCT((LEN($Y$2:$Y$4096)-LEN(SUBSTITUTE($Y$2:$Y$4096,"Galarian "&amp;AA2196,"")))/LEN("Galarian "&amp;AA2196))
         - SUMPRODUCT((LEN($Y$2:$Y$4096)-LEN(SUBSTITUTE($Y$2:$Y$4096,"Hisuian "&amp;AA2196,"")))/LEN("Hisuian "&amp;AA2196))
         - SUMPRODUCT((LEN($Y$2:$Y$4096)-LEN(SUBSTITUTE($Y$2:$Y$4096,"Paldean "&amp;AA2196,"")))/LEN("Paldean "&amp;AA2196))
      &gt;0,2,1)
   ))))</f>
        <v>1</v>
      </c>
      <c r="AN2196">
        <v>0</v>
      </c>
      <c r="AO2196">
        <v>0</v>
      </c>
    </row>
    <row r="2197" spans="1:41" x14ac:dyDescent="0.25">
      <c r="A2197">
        <v>820</v>
      </c>
      <c r="B2197" t="s">
        <v>2735</v>
      </c>
      <c r="C2197" t="s">
        <v>1512</v>
      </c>
      <c r="D2197"/>
      <c r="E2197">
        <v>120</v>
      </c>
      <c r="F2197">
        <v>95</v>
      </c>
      <c r="G2197">
        <v>95</v>
      </c>
      <c r="H2197">
        <v>55</v>
      </c>
      <c r="I2197">
        <v>75</v>
      </c>
      <c r="J2197">
        <v>20</v>
      </c>
      <c r="K2197" t="s">
        <v>2736</v>
      </c>
      <c r="L2197" t="s">
        <v>250</v>
      </c>
      <c r="M2197" t="s">
        <v>249</v>
      </c>
      <c r="N2197">
        <v>6.1</v>
      </c>
      <c r="O2197">
        <v>9.9</v>
      </c>
      <c r="R2197">
        <f t="shared" si="162"/>
        <v>6</v>
      </c>
      <c r="S2197">
        <f t="shared" si="163"/>
        <v>10</v>
      </c>
      <c r="T2197">
        <f t="shared" si="154"/>
        <v>16</v>
      </c>
      <c r="U2197" t="s">
        <v>1512</v>
      </c>
      <c r="V2197" t="s">
        <v>1469</v>
      </c>
      <c r="W2197" t="s">
        <v>1468</v>
      </c>
      <c r="X2197" t="s">
        <v>1471</v>
      </c>
      <c r="Z2197" t="str" cm="1">
        <f t="array" ref="Z2197">IF(ISBLANK(AK2197),_xlfn.LET(
    _xlpm.nameBeforeSlash, IF(ISNUMBER(SEARCH("/", Y2197)), LEFT(Y2197, SEARCH("/", Y2197)-1), Y2197),
    _xlpm.matchRow, IFERROR(MATCH(_xlpm.nameBeforeSlash, AA:AA, 0), ""),
    _xlpm.difference, IF(_xlpm.matchRow="", "", ABS((R2197 + S2197)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),IF(ISBLANK(Y2197),"","Hidden"))</f>
        <v/>
      </c>
      <c r="AA2197" t="s">
        <v>2735</v>
      </c>
      <c r="AC2197" t="s">
        <v>743</v>
      </c>
      <c r="AD2197" t="str">
        <f>_xlfn.XLOOKUP(AC2197,moves!A:A,moves!B:B)</f>
        <v>poison</v>
      </c>
      <c r="AE2197">
        <f>_xlfn.XLOOKUP(AC2197,moves!A:A,moves!D:D)</f>
        <v>4</v>
      </c>
      <c r="AF2197" t="str">
        <f>_xlfn.XLOOKUP(AC2197,moves!A:A,moves!E:E)</f>
        <v>To use this move: The user must consume an Apricorn from the bag of the user. Increase the attack strength by 1/2/3 depending on the tier of the Apricon consumed.</v>
      </c>
      <c r="AG2197">
        <v>0</v>
      </c>
      <c r="AH2197">
        <v>0</v>
      </c>
      <c r="AI2197">
        <f t="shared" si="155"/>
        <v>0</v>
      </c>
      <c r="AJ2197" t="s">
        <v>524</v>
      </c>
      <c r="AL2197">
        <v>0</v>
      </c>
      <c r="AM2197" cm="1">
        <f t="array" ref="AM2197">IF(AL2197=1,1,
   IF(ISTEXT(AK2197),1,
   IF(AO2197&gt;1,AM2196,
   IF(AI2197=1,
      IF(SUMPRODUCT((LEN($Y$2:$Y$4096)-LEN(SUBSTITUTE($Y$2:$Y$4096,AA2197,"")))/LEN(AA2197))&gt;0,2,1),
      IF(
         SUMPRODUCT((LEN($Y$2:$Y$4096)-LEN(SUBSTITUTE($Y$2:$Y$4096,AA2197,"")))/LEN(AA2197))
         - SUMPRODUCT((LEN($Y$2:$Y$4096)-LEN(SUBSTITUTE($Y$2:$Y$4096,"Alolan "&amp;AA2197,"")))/LEN("Alolan "&amp;AA2197))
         - SUMPRODUCT((LEN($Y$2:$Y$4096)-LEN(SUBSTITUTE($Y$2:$Y$4096,"Galarian "&amp;AA2197,"")))/LEN("Galarian "&amp;AA2197))
         - SUMPRODUCT((LEN($Y$2:$Y$4096)-LEN(SUBSTITUTE($Y$2:$Y$4096,"Hisuian "&amp;AA2197,"")))/LEN("Hisuian "&amp;AA2197))
         - SUMPRODUCT((LEN($Y$2:$Y$4096)-LEN(SUBSTITUTE($Y$2:$Y$4096,"Paldean "&amp;AA2197,"")))/LEN("Paldean "&amp;AA2197))
      &gt;0,2,1)
   ))))</f>
        <v>2</v>
      </c>
      <c r="AN2197">
        <v>0</v>
      </c>
      <c r="AO2197">
        <v>0</v>
      </c>
    </row>
    <row r="2198" spans="1:41" x14ac:dyDescent="0.25">
      <c r="A2198" t="s">
        <v>4649</v>
      </c>
      <c r="B2198" t="s">
        <v>2735</v>
      </c>
      <c r="C2198" t="s">
        <v>1512</v>
      </c>
      <c r="D2198"/>
      <c r="E2198">
        <v>120</v>
      </c>
      <c r="F2198">
        <v>95</v>
      </c>
      <c r="G2198">
        <v>95</v>
      </c>
      <c r="H2198">
        <v>55</v>
      </c>
      <c r="I2198">
        <v>75</v>
      </c>
      <c r="J2198">
        <v>20</v>
      </c>
      <c r="K2198" t="s">
        <v>2736</v>
      </c>
      <c r="L2198" t="s">
        <v>250</v>
      </c>
      <c r="M2198" t="s">
        <v>249</v>
      </c>
      <c r="N2198">
        <v>6.1</v>
      </c>
      <c r="O2198">
        <v>9.9</v>
      </c>
      <c r="R2198">
        <f t="shared" si="162"/>
        <v>6</v>
      </c>
      <c r="S2198">
        <f t="shared" si="163"/>
        <v>10</v>
      </c>
      <c r="T2198">
        <f t="shared" si="154"/>
        <v>16</v>
      </c>
      <c r="U2198" t="s">
        <v>1512</v>
      </c>
      <c r="V2198" t="s">
        <v>1469</v>
      </c>
      <c r="W2198" t="s">
        <v>1468</v>
      </c>
      <c r="X2198" t="s">
        <v>1471</v>
      </c>
      <c r="Z2198" t="str" cm="1">
        <f t="array" ref="Z2198">IF(ISBLANK(AK2198),_xlfn.LET(
    _xlpm.nameBeforeSlash, IF(ISNUMBER(SEARCH("/", Y2198)), LEFT(Y2198, SEARCH("/", Y2198)-1), Y2198),
    _xlpm.matchRow, IFERROR(MATCH(_xlpm.nameBeforeSlash, AA:AA, 0), ""),
    _xlpm.difference, IF(_xlpm.matchRow="", "", ABS((R2198 + S2198)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),IF(ISBLANK(Y2198),"","Hidden"))</f>
        <v/>
      </c>
      <c r="AA2198" t="s">
        <v>5913</v>
      </c>
      <c r="AC2198" t="s">
        <v>1148</v>
      </c>
      <c r="AD2198" t="str">
        <f>_xlfn.XLOOKUP(AC2198,moves!A:A,moves!B:B)</f>
        <v>grass</v>
      </c>
      <c r="AE2198">
        <f>_xlfn.XLOOKUP(AC2198,moves!A:A,moves!D:D)</f>
        <v>3</v>
      </c>
      <c r="AF2198" t="str">
        <f>_xlfn.XLOOKUP(AC2198,moves!A:A,moves!E:E)</f>
        <v>Critical hits deal +1 damage but status symbols deal -1 damage.</v>
      </c>
      <c r="AG2198">
        <v>0</v>
      </c>
      <c r="AH2198">
        <v>0</v>
      </c>
      <c r="AI2198">
        <f t="shared" si="155"/>
        <v>1</v>
      </c>
      <c r="AJ2198" t="s">
        <v>524</v>
      </c>
      <c r="AL2198">
        <v>0</v>
      </c>
      <c r="AM2198" cm="1">
        <f t="array" ref="AM2198">IF(AL2198=1,1,
   IF(ISTEXT(AK2198),1,
   IF(AO2198&gt;1,AM2197,
   IF(AI2198=1,
      IF(SUMPRODUCT((LEN($Y$2:$Y$4096)-LEN(SUBSTITUTE($Y$2:$Y$4096,AA2198,"")))/LEN(AA2198))&gt;0,2,1),
      IF(
         SUMPRODUCT((LEN($Y$2:$Y$4096)-LEN(SUBSTITUTE($Y$2:$Y$4096,AA2198,"")))/LEN(AA2198))
         - SUMPRODUCT((LEN($Y$2:$Y$4096)-LEN(SUBSTITUTE($Y$2:$Y$4096,"Alolan "&amp;AA2198,"")))/LEN("Alolan "&amp;AA2198))
         - SUMPRODUCT((LEN($Y$2:$Y$4096)-LEN(SUBSTITUTE($Y$2:$Y$4096,"Galarian "&amp;AA2198,"")))/LEN("Galarian "&amp;AA2198))
         - SUMPRODUCT((LEN($Y$2:$Y$4096)-LEN(SUBSTITUTE($Y$2:$Y$4096,"Hisuian "&amp;AA2198,"")))/LEN("Hisuian "&amp;AA2198))
         - SUMPRODUCT((LEN($Y$2:$Y$4096)-LEN(SUBSTITUTE($Y$2:$Y$4096,"Paldean "&amp;AA2198,"")))/LEN("Paldean "&amp;AA2198))
      &gt;0,2,1)
   ))))</f>
        <v>2</v>
      </c>
      <c r="AN2198">
        <v>0</v>
      </c>
      <c r="AO2198">
        <v>0</v>
      </c>
    </row>
    <row r="2199" spans="1:41" x14ac:dyDescent="0.25">
      <c r="A2199">
        <v>821</v>
      </c>
      <c r="B2199" t="s">
        <v>2737</v>
      </c>
      <c r="C2199" t="s">
        <v>1481</v>
      </c>
      <c r="D2199"/>
      <c r="E2199">
        <v>38</v>
      </c>
      <c r="F2199">
        <v>47</v>
      </c>
      <c r="G2199">
        <v>35</v>
      </c>
      <c r="H2199">
        <v>33</v>
      </c>
      <c r="I2199">
        <v>35</v>
      </c>
      <c r="J2199">
        <v>57</v>
      </c>
      <c r="K2199" t="s">
        <v>1513</v>
      </c>
      <c r="L2199" t="s">
        <v>250</v>
      </c>
      <c r="M2199" t="s">
        <v>248</v>
      </c>
      <c r="N2199">
        <v>4.9599999999999991</v>
      </c>
      <c r="O2199">
        <v>3.62</v>
      </c>
      <c r="R2199">
        <f t="shared" si="162"/>
        <v>5</v>
      </c>
      <c r="S2199">
        <f t="shared" si="163"/>
        <v>4</v>
      </c>
      <c r="T2199">
        <f t="shared" si="154"/>
        <v>9</v>
      </c>
      <c r="U2199" t="s">
        <v>1481</v>
      </c>
      <c r="V2199" t="s">
        <v>1514</v>
      </c>
      <c r="W2199" t="s">
        <v>1471</v>
      </c>
      <c r="X2199" t="s">
        <v>1492</v>
      </c>
      <c r="Y2199" t="s">
        <v>2738</v>
      </c>
      <c r="Z2199" cm="1">
        <f t="array" ref="Z2199">IF(ISBLANK(AK2199),_xlfn.LET(
    _xlpm.nameBeforeSlash, IF(ISNUMBER(SEARCH("/", Y2199)), LEFT(Y2199, SEARCH("/", Y2199)-1), Y2199),
    _xlpm.matchRow, IFERROR(MATCH(_xlpm.nameBeforeSlash, AA:AA, 0), ""),
    _xlpm.difference, IF(_xlpm.matchRow="", "", ABS((R2199 + S2199)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),IF(ISBLANK(Y2199),"","Hidden"))</f>
        <v>9</v>
      </c>
      <c r="AA2199" t="s">
        <v>2737</v>
      </c>
      <c r="AC2199" t="s">
        <v>1102</v>
      </c>
      <c r="AD2199" t="str">
        <f>_xlfn.XLOOKUP(AC2199,moves!A:A,moves!B:B)</f>
        <v>flying</v>
      </c>
      <c r="AE2199">
        <f>_xlfn.XLOOKUP(AC2199,moves!A:A,moves!D:D)</f>
        <v>3</v>
      </c>
      <c r="AF2199" t="str">
        <f>_xlfn.XLOOKUP(AC2199,moves!A:A,moves!E:E)</f>
        <v>Consume an Apricorn from the bag of the target. The target decides which one.</v>
      </c>
      <c r="AG2199">
        <v>1</v>
      </c>
      <c r="AH2199">
        <v>0</v>
      </c>
      <c r="AI2199">
        <f t="shared" si="155"/>
        <v>0</v>
      </c>
      <c r="AJ2199" t="s">
        <v>870</v>
      </c>
      <c r="AL2199">
        <v>0</v>
      </c>
      <c r="AM2199" cm="1">
        <f t="array" ref="AM2199">IF(AL2199=1,1,
   IF(ISTEXT(AK2199),1,
   IF(AO2199&gt;1,AM2198,
   IF(AI2199=1,
      IF(SUMPRODUCT((LEN($Y$2:$Y$4096)-LEN(SUBSTITUTE($Y$2:$Y$4096,AA2199,"")))/LEN(AA2199))&gt;0,2,1),
      IF(
         SUMPRODUCT((LEN($Y$2:$Y$4096)-LEN(SUBSTITUTE($Y$2:$Y$4096,AA2199,"")))/LEN(AA2199))
         - SUMPRODUCT((LEN($Y$2:$Y$4096)-LEN(SUBSTITUTE($Y$2:$Y$4096,"Alolan "&amp;AA2199,"")))/LEN("Alolan "&amp;AA2199))
         - SUMPRODUCT((LEN($Y$2:$Y$4096)-LEN(SUBSTITUTE($Y$2:$Y$4096,"Galarian "&amp;AA2199,"")))/LEN("Galarian "&amp;AA2199))
         - SUMPRODUCT((LEN($Y$2:$Y$4096)-LEN(SUBSTITUTE($Y$2:$Y$4096,"Hisuian "&amp;AA2199,"")))/LEN("Hisuian "&amp;AA2199))
         - SUMPRODUCT((LEN($Y$2:$Y$4096)-LEN(SUBSTITUTE($Y$2:$Y$4096,"Paldean "&amp;AA2199,"")))/LEN("Paldean "&amp;AA2199))
      &gt;0,2,1)
   ))))</f>
        <v>1</v>
      </c>
      <c r="AN2199">
        <v>0</v>
      </c>
      <c r="AO2199">
        <v>0</v>
      </c>
    </row>
    <row r="2200" spans="1:41" x14ac:dyDescent="0.25">
      <c r="A2200" t="s">
        <v>4650</v>
      </c>
      <c r="B2200" t="s">
        <v>2737</v>
      </c>
      <c r="C2200" t="s">
        <v>1481</v>
      </c>
      <c r="D2200"/>
      <c r="E2200">
        <v>38</v>
      </c>
      <c r="F2200">
        <v>47</v>
      </c>
      <c r="G2200">
        <v>35</v>
      </c>
      <c r="H2200">
        <v>33</v>
      </c>
      <c r="I2200">
        <v>35</v>
      </c>
      <c r="J2200">
        <v>57</v>
      </c>
      <c r="K2200" t="s">
        <v>1513</v>
      </c>
      <c r="L2200" t="s">
        <v>250</v>
      </c>
      <c r="M2200" t="s">
        <v>248</v>
      </c>
      <c r="N2200">
        <v>4.9599999999999991</v>
      </c>
      <c r="O2200">
        <v>3.62</v>
      </c>
      <c r="R2200">
        <f t="shared" si="162"/>
        <v>5</v>
      </c>
      <c r="S2200">
        <f t="shared" si="163"/>
        <v>4</v>
      </c>
      <c r="T2200">
        <f t="shared" si="154"/>
        <v>9</v>
      </c>
      <c r="U2200" t="s">
        <v>1481</v>
      </c>
      <c r="V2200" t="s">
        <v>1514</v>
      </c>
      <c r="W2200" t="s">
        <v>1471</v>
      </c>
      <c r="X2200" t="s">
        <v>1492</v>
      </c>
      <c r="Y2200" t="s">
        <v>5915</v>
      </c>
      <c r="Z2200" cm="1">
        <f t="array" ref="Z2200">IF(ISBLANK(AK2200),_xlfn.LET(
    _xlpm.nameBeforeSlash, IF(ISNUMBER(SEARCH("/", Y2200)), LEFT(Y2200, SEARCH("/", Y2200)-1), Y2200),
    _xlpm.matchRow, IFERROR(MATCH(_xlpm.nameBeforeSlash, AA:AA, 0), ""),
    _xlpm.difference, IF(_xlpm.matchRow="", "", ABS((R2200 + S2200)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),IF(ISBLANK(Y2200),"","Hidden"))</f>
        <v>9</v>
      </c>
      <c r="AA2200" t="s">
        <v>5916</v>
      </c>
      <c r="AC2200" t="s">
        <v>652</v>
      </c>
      <c r="AD2200" t="str">
        <f>_xlfn.XLOOKUP(AC2200,moves!A:A,moves!B:B)</f>
        <v>flying</v>
      </c>
      <c r="AE2200">
        <f>_xlfn.XLOOKUP(AC2200,moves!A:A,moves!D:D)</f>
        <v>2</v>
      </c>
      <c r="AF2200" t="str">
        <f>_xlfn.XLOOKUP(AC2200,moves!A:A,moves!E:E)</f>
        <v>When the target is next attacked: Add 1 critical hit to the roll.</v>
      </c>
      <c r="AG2200">
        <v>1</v>
      </c>
      <c r="AH2200">
        <v>0</v>
      </c>
      <c r="AI2200">
        <f t="shared" si="155"/>
        <v>1</v>
      </c>
      <c r="AJ2200" t="s">
        <v>523</v>
      </c>
      <c r="AL2200">
        <v>0</v>
      </c>
      <c r="AM2200" cm="1">
        <f t="array" ref="AM2200">IF(AL2200=1,1,
   IF(ISTEXT(AK2200),1,
   IF(AO2200&gt;1,AM2199,
   IF(AI2200=1,
      IF(SUMPRODUCT((LEN($Y$2:$Y$4096)-LEN(SUBSTITUTE($Y$2:$Y$4096,AA2200,"")))/LEN(AA2200))&gt;0,2,1),
      IF(
         SUMPRODUCT((LEN($Y$2:$Y$4096)-LEN(SUBSTITUTE($Y$2:$Y$4096,AA2200,"")))/LEN(AA2200))
         - SUMPRODUCT((LEN($Y$2:$Y$4096)-LEN(SUBSTITUTE($Y$2:$Y$4096,"Alolan "&amp;AA2200,"")))/LEN("Alolan "&amp;AA2200))
         - SUMPRODUCT((LEN($Y$2:$Y$4096)-LEN(SUBSTITUTE($Y$2:$Y$4096,"Galarian "&amp;AA2200,"")))/LEN("Galarian "&amp;AA2200))
         - SUMPRODUCT((LEN($Y$2:$Y$4096)-LEN(SUBSTITUTE($Y$2:$Y$4096,"Hisuian "&amp;AA2200,"")))/LEN("Hisuian "&amp;AA2200))
         - SUMPRODUCT((LEN($Y$2:$Y$4096)-LEN(SUBSTITUTE($Y$2:$Y$4096,"Paldean "&amp;AA2200,"")))/LEN("Paldean "&amp;AA2200))
      &gt;0,2,1)
   ))))</f>
        <v>1</v>
      </c>
      <c r="AN2200">
        <v>0</v>
      </c>
      <c r="AO2200">
        <v>0</v>
      </c>
    </row>
    <row r="2201" spans="1:41" x14ac:dyDescent="0.25">
      <c r="A2201">
        <v>822</v>
      </c>
      <c r="B2201" t="s">
        <v>2738</v>
      </c>
      <c r="C2201" t="s">
        <v>1481</v>
      </c>
      <c r="D2201"/>
      <c r="E2201">
        <v>68</v>
      </c>
      <c r="F2201">
        <v>67</v>
      </c>
      <c r="G2201">
        <v>55</v>
      </c>
      <c r="H2201">
        <v>43</v>
      </c>
      <c r="I2201">
        <v>55</v>
      </c>
      <c r="J2201">
        <v>77</v>
      </c>
      <c r="K2201" t="s">
        <v>2739</v>
      </c>
      <c r="L2201" t="s">
        <v>250</v>
      </c>
      <c r="M2201" t="s">
        <v>248</v>
      </c>
      <c r="N2201">
        <v>6.8599999999999994</v>
      </c>
      <c r="O2201">
        <v>6.0200000000000005</v>
      </c>
      <c r="Q2201">
        <v>1</v>
      </c>
      <c r="R2201">
        <f t="shared" si="162"/>
        <v>7</v>
      </c>
      <c r="S2201">
        <f t="shared" si="163"/>
        <v>7</v>
      </c>
      <c r="T2201">
        <f t="shared" si="154"/>
        <v>14</v>
      </c>
      <c r="U2201" t="s">
        <v>1481</v>
      </c>
      <c r="V2201" t="s">
        <v>1514</v>
      </c>
      <c r="W2201" t="s">
        <v>1471</v>
      </c>
      <c r="X2201" t="s">
        <v>1492</v>
      </c>
      <c r="Y2201" t="s">
        <v>2740</v>
      </c>
      <c r="Z2201" cm="1">
        <f t="array" ref="Z2201">IF(ISBLANK(AK2201),_xlfn.LET(
    _xlpm.nameBeforeSlash, IF(ISNUMBER(SEARCH("/", Y2201)), LEFT(Y2201, SEARCH("/", Y2201)-1), Y2201),
    _xlpm.matchRow, IFERROR(MATCH(_xlpm.nameBeforeSlash, AA:AA, 0), ""),
    _xlpm.difference, IF(_xlpm.matchRow="", "", ABS((R2201 + S2201)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),IF(ISBLANK(Y2201),"","Hidden"))</f>
        <v>15</v>
      </c>
      <c r="AA2201" t="s">
        <v>2738</v>
      </c>
      <c r="AC2201" t="s">
        <v>1103</v>
      </c>
      <c r="AD2201" t="str">
        <f>_xlfn.XLOOKUP(AC2201,moves!A:A,moves!B:B)</f>
        <v>flying</v>
      </c>
      <c r="AE2201">
        <f>_xlfn.XLOOKUP(AC2201,moves!A:A,moves!D:D)</f>
        <v>1</v>
      </c>
      <c r="AF2201" t="str">
        <f>_xlfn.XLOOKUP(AC2201,moves!A:A,moves!E:E)</f>
        <v>Increase the initiative of all your currently active Pokémon by 5 and change the weather condition to Strong Winds.</v>
      </c>
      <c r="AG2201">
        <v>0</v>
      </c>
      <c r="AH2201">
        <v>0</v>
      </c>
      <c r="AI2201">
        <f t="shared" si="155"/>
        <v>0</v>
      </c>
      <c r="AJ2201" t="s">
        <v>524</v>
      </c>
      <c r="AL2201">
        <v>0</v>
      </c>
      <c r="AM2201" cm="1">
        <f t="array" ref="AM2201">IF(AL2201=1,1,
   IF(ISTEXT(AK2201),1,
   IF(AO2201&gt;1,AM2200,
   IF(AI2201=1,
      IF(SUMPRODUCT((LEN($Y$2:$Y$4096)-LEN(SUBSTITUTE($Y$2:$Y$4096,AA2201,"")))/LEN(AA2201))&gt;0,2,1),
      IF(
         SUMPRODUCT((LEN($Y$2:$Y$4096)-LEN(SUBSTITUTE($Y$2:$Y$4096,AA2201,"")))/LEN(AA2201))
         - SUMPRODUCT((LEN($Y$2:$Y$4096)-LEN(SUBSTITUTE($Y$2:$Y$4096,"Alolan "&amp;AA2201,"")))/LEN("Alolan "&amp;AA2201))
         - SUMPRODUCT((LEN($Y$2:$Y$4096)-LEN(SUBSTITUTE($Y$2:$Y$4096,"Galarian "&amp;AA2201,"")))/LEN("Galarian "&amp;AA2201))
         - SUMPRODUCT((LEN($Y$2:$Y$4096)-LEN(SUBSTITUTE($Y$2:$Y$4096,"Hisuian "&amp;AA2201,"")))/LEN("Hisuian "&amp;AA2201))
         - SUMPRODUCT((LEN($Y$2:$Y$4096)-LEN(SUBSTITUTE($Y$2:$Y$4096,"Paldean "&amp;AA2201,"")))/LEN("Paldean "&amp;AA2201))
      &gt;0,2,1)
   ))))</f>
        <v>2</v>
      </c>
      <c r="AN2201">
        <v>0</v>
      </c>
      <c r="AO2201">
        <v>0</v>
      </c>
    </row>
    <row r="2202" spans="1:41" x14ac:dyDescent="0.25">
      <c r="A2202" t="s">
        <v>4651</v>
      </c>
      <c r="B2202" t="s">
        <v>2738</v>
      </c>
      <c r="C2202" t="s">
        <v>1481</v>
      </c>
      <c r="D2202"/>
      <c r="E2202">
        <v>68</v>
      </c>
      <c r="F2202">
        <v>67</v>
      </c>
      <c r="G2202">
        <v>55</v>
      </c>
      <c r="H2202">
        <v>43</v>
      </c>
      <c r="I2202">
        <v>55</v>
      </c>
      <c r="J2202">
        <v>77</v>
      </c>
      <c r="K2202" t="s">
        <v>2739</v>
      </c>
      <c r="L2202" t="s">
        <v>250</v>
      </c>
      <c r="M2202" t="s">
        <v>248</v>
      </c>
      <c r="N2202">
        <v>6.8599999999999994</v>
      </c>
      <c r="O2202">
        <v>6.0200000000000005</v>
      </c>
      <c r="Q2202">
        <v>1</v>
      </c>
      <c r="R2202">
        <f t="shared" si="162"/>
        <v>7</v>
      </c>
      <c r="S2202">
        <f t="shared" si="163"/>
        <v>7</v>
      </c>
      <c r="T2202">
        <f t="shared" si="154"/>
        <v>14</v>
      </c>
      <c r="U2202" t="s">
        <v>1481</v>
      </c>
      <c r="V2202" t="s">
        <v>1514</v>
      </c>
      <c r="W2202" t="s">
        <v>1471</v>
      </c>
      <c r="X2202" t="s">
        <v>1492</v>
      </c>
      <c r="Y2202" t="s">
        <v>5917</v>
      </c>
      <c r="Z2202" cm="1">
        <f t="array" ref="Z2202">IF(ISBLANK(AK2202),_xlfn.LET(
    _xlpm.nameBeforeSlash, IF(ISNUMBER(SEARCH("/", Y2202)), LEFT(Y2202, SEARCH("/", Y2202)-1), Y2202),
    _xlpm.matchRow, IFERROR(MATCH(_xlpm.nameBeforeSlash, AA:AA, 0), ""),
    _xlpm.difference, IF(_xlpm.matchRow="", "", ABS((R2202 + S2202)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),IF(ISBLANK(Y2202),"","Hidden"))</f>
        <v>15</v>
      </c>
      <c r="AA2202" t="s">
        <v>5915</v>
      </c>
      <c r="AC2202" t="s">
        <v>958</v>
      </c>
      <c r="AD2202" t="str">
        <f>_xlfn.XLOOKUP(AC2202,moves!A:A,moves!B:B)</f>
        <v>dark</v>
      </c>
      <c r="AE2202">
        <f>_xlfn.XLOOKUP(AC2202,moves!A:A,moves!D:D)</f>
        <v>2</v>
      </c>
      <c r="AF2202" t="str">
        <f>_xlfn.XLOOKUP(AC2202,moves!A:A,moves!E:E)</f>
        <v>When the target next attacks: Their moves have no move effects. Moves with ? attack strength that are affected by this effect have 1 attack strength.</v>
      </c>
      <c r="AG2202">
        <v>0</v>
      </c>
      <c r="AH2202">
        <v>0</v>
      </c>
      <c r="AI2202">
        <f t="shared" si="155"/>
        <v>1</v>
      </c>
      <c r="AJ2202" t="s">
        <v>524</v>
      </c>
      <c r="AL2202">
        <v>0</v>
      </c>
      <c r="AM2202" cm="1">
        <f t="array" ref="AM2202">IF(AL2202=1,1,
   IF(ISTEXT(AK2202),1,
   IF(AO2202&gt;1,AM2201,
   IF(AI2202=1,
      IF(SUMPRODUCT((LEN($Y$2:$Y$4096)-LEN(SUBSTITUTE($Y$2:$Y$4096,AA2202,"")))/LEN(AA2202))&gt;0,2,1),
      IF(
         SUMPRODUCT((LEN($Y$2:$Y$4096)-LEN(SUBSTITUTE($Y$2:$Y$4096,AA2202,"")))/LEN(AA2202))
         - SUMPRODUCT((LEN($Y$2:$Y$4096)-LEN(SUBSTITUTE($Y$2:$Y$4096,"Alolan "&amp;AA2202,"")))/LEN("Alolan "&amp;AA2202))
         - SUMPRODUCT((LEN($Y$2:$Y$4096)-LEN(SUBSTITUTE($Y$2:$Y$4096,"Galarian "&amp;AA2202,"")))/LEN("Galarian "&amp;AA2202))
         - SUMPRODUCT((LEN($Y$2:$Y$4096)-LEN(SUBSTITUTE($Y$2:$Y$4096,"Hisuian "&amp;AA2202,"")))/LEN("Hisuian "&amp;AA2202))
         - SUMPRODUCT((LEN($Y$2:$Y$4096)-LEN(SUBSTITUTE($Y$2:$Y$4096,"Paldean "&amp;AA2202,"")))/LEN("Paldean "&amp;AA2202))
      &gt;0,2,1)
   ))))</f>
        <v>2</v>
      </c>
      <c r="AN2202">
        <v>0</v>
      </c>
      <c r="AO2202">
        <v>0</v>
      </c>
    </row>
    <row r="2203" spans="1:41" x14ac:dyDescent="0.25">
      <c r="A2203">
        <v>823</v>
      </c>
      <c r="B2203" t="s">
        <v>2740</v>
      </c>
      <c r="C2203" t="s">
        <v>1481</v>
      </c>
      <c r="D2203" t="s">
        <v>1514</v>
      </c>
      <c r="E2203">
        <v>98</v>
      </c>
      <c r="F2203">
        <v>87</v>
      </c>
      <c r="G2203">
        <v>105</v>
      </c>
      <c r="H2203">
        <v>53</v>
      </c>
      <c r="I2203">
        <v>85</v>
      </c>
      <c r="J2203">
        <v>67</v>
      </c>
      <c r="K2203" t="s">
        <v>2739</v>
      </c>
      <c r="L2203" t="s">
        <v>250</v>
      </c>
      <c r="M2203" t="s">
        <v>248</v>
      </c>
      <c r="N2203">
        <v>7.56</v>
      </c>
      <c r="O2203">
        <v>9.620000000000001</v>
      </c>
      <c r="Q2203">
        <v>3</v>
      </c>
      <c r="R2203">
        <f t="shared" si="162"/>
        <v>8</v>
      </c>
      <c r="S2203">
        <f t="shared" si="163"/>
        <v>13</v>
      </c>
      <c r="T2203">
        <f t="shared" si="154"/>
        <v>21</v>
      </c>
      <c r="U2203" t="s">
        <v>1481</v>
      </c>
      <c r="V2203" t="s">
        <v>1514</v>
      </c>
      <c r="W2203" t="s">
        <v>1471</v>
      </c>
      <c r="X2203" t="s">
        <v>1492</v>
      </c>
      <c r="Z2203" t="str" cm="1">
        <f t="array" ref="Z2203">IF(ISBLANK(AK2203),_xlfn.LET(
    _xlpm.nameBeforeSlash, IF(ISNUMBER(SEARCH("/", Y2203)), LEFT(Y2203, SEARCH("/", Y2203)-1), Y2203),
    _xlpm.matchRow, IFERROR(MATCH(_xlpm.nameBeforeSlash, AA:AA, 0), ""),
    _xlpm.difference, IF(_xlpm.matchRow="", "", ABS((R2203 + S2203)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),IF(ISBLANK(Y2203),"","Hidden"))</f>
        <v/>
      </c>
      <c r="AA2203" t="s">
        <v>2740</v>
      </c>
      <c r="AC2203" t="s">
        <v>1055</v>
      </c>
      <c r="AD2203" t="str">
        <f>_xlfn.XLOOKUP(AC2203,moves!A:A,moves!B:B)</f>
        <v>fighting</v>
      </c>
      <c r="AE2203">
        <f>_xlfn.XLOOKUP(AC2203,moves!A:A,moves!D:D)</f>
        <v>3</v>
      </c>
      <c r="AF2203" t="str">
        <f>_xlfn.XLOOKUP(AC2203,moves!A:A,moves!E:E)</f>
        <v>For every 2 base health the user has more than the target: Increase attack strength by 1 (Max 6 attack strength).</v>
      </c>
      <c r="AG2203">
        <v>0</v>
      </c>
      <c r="AH2203">
        <v>0</v>
      </c>
      <c r="AI2203">
        <f t="shared" si="155"/>
        <v>0</v>
      </c>
      <c r="AJ2203" t="s">
        <v>525</v>
      </c>
      <c r="AL2203">
        <v>0</v>
      </c>
      <c r="AM2203" cm="1">
        <f t="array" ref="AM2203">IF(AL2203=1,1,
   IF(ISTEXT(AK2203),1,
   IF(AO2203&gt;1,AM2202,
   IF(AI2203=1,
      IF(SUMPRODUCT((LEN($Y$2:$Y$4096)-LEN(SUBSTITUTE($Y$2:$Y$4096,AA2203,"")))/LEN(AA2203))&gt;0,2,1),
      IF(
         SUMPRODUCT((LEN($Y$2:$Y$4096)-LEN(SUBSTITUTE($Y$2:$Y$4096,AA2203,"")))/LEN(AA2203))
         - SUMPRODUCT((LEN($Y$2:$Y$4096)-LEN(SUBSTITUTE($Y$2:$Y$4096,"Alolan "&amp;AA2203,"")))/LEN("Alolan "&amp;AA2203))
         - SUMPRODUCT((LEN($Y$2:$Y$4096)-LEN(SUBSTITUTE($Y$2:$Y$4096,"Galarian "&amp;AA2203,"")))/LEN("Galarian "&amp;AA2203))
         - SUMPRODUCT((LEN($Y$2:$Y$4096)-LEN(SUBSTITUTE($Y$2:$Y$4096,"Hisuian "&amp;AA2203,"")))/LEN("Hisuian "&amp;AA2203))
         - SUMPRODUCT((LEN($Y$2:$Y$4096)-LEN(SUBSTITUTE($Y$2:$Y$4096,"Paldean "&amp;AA2203,"")))/LEN("Paldean "&amp;AA2203))
      &gt;0,2,1)
   ))))</f>
        <v>2</v>
      </c>
      <c r="AN2203">
        <v>0</v>
      </c>
      <c r="AO2203">
        <v>1</v>
      </c>
    </row>
    <row r="2204" spans="1:41" x14ac:dyDescent="0.25">
      <c r="A2204" t="s">
        <v>3316</v>
      </c>
      <c r="B2204" t="s">
        <v>2740</v>
      </c>
      <c r="C2204" t="s">
        <v>1481</v>
      </c>
      <c r="D2204" t="s">
        <v>1514</v>
      </c>
      <c r="E2204">
        <v>98</v>
      </c>
      <c r="F2204">
        <v>87</v>
      </c>
      <c r="G2204">
        <v>105</v>
      </c>
      <c r="H2204">
        <v>53</v>
      </c>
      <c r="I2204">
        <v>85</v>
      </c>
      <c r="J2204">
        <v>67</v>
      </c>
      <c r="K2204" t="s">
        <v>2739</v>
      </c>
      <c r="L2204" t="s">
        <v>3446</v>
      </c>
      <c r="M2204" t="s">
        <v>3287</v>
      </c>
      <c r="N2204">
        <v>7.56</v>
      </c>
      <c r="O2204">
        <v>9.620000000000001</v>
      </c>
      <c r="Q2204">
        <v>12</v>
      </c>
      <c r="R2204">
        <f t="shared" si="162"/>
        <v>8</v>
      </c>
      <c r="S2204">
        <f t="shared" si="163"/>
        <v>22</v>
      </c>
      <c r="T2204">
        <f t="shared" si="154"/>
        <v>30</v>
      </c>
      <c r="U2204" t="s">
        <v>1481</v>
      </c>
      <c r="V2204" t="s">
        <v>1514</v>
      </c>
      <c r="W2204" t="s">
        <v>1471</v>
      </c>
      <c r="X2204" t="s">
        <v>1492</v>
      </c>
      <c r="Z2204" t="str" cm="1">
        <f t="array" ref="Z2204">IF(ISBLANK(AK2204),_xlfn.LET(
    _xlpm.nameBeforeSlash, IF(ISNUMBER(SEARCH("/", Y2204)), LEFT(Y2204, SEARCH("/", Y2204)-1), Y2204),
    _xlpm.matchRow, IFERROR(MATCH(_xlpm.nameBeforeSlash, AA:AA, 0), ""),
    _xlpm.difference, IF(_xlpm.matchRow="", "", ABS((R2204 + S2204)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),IF(ISBLANK(Y2204),"","Hidden"))</f>
        <v/>
      </c>
      <c r="AA2204" t="s">
        <v>3423</v>
      </c>
      <c r="AB2204" t="s">
        <v>3299</v>
      </c>
      <c r="AC2204" t="s">
        <v>3347</v>
      </c>
      <c r="AD2204" t="str">
        <f>_xlfn.XLOOKUP(AC2204,moves!A:A,moves!B:B)</f>
        <v>flying</v>
      </c>
      <c r="AE2204">
        <f>_xlfn.XLOOKUP(AC2204,moves!A:A,moves!D:D)</f>
        <v>7</v>
      </c>
      <c r="AF2204" t="str">
        <f>_xlfn.XLOOKUP(AC2204,moves!A:A,moves!E:E)</f>
        <v>For each Hazardous Terrain token active on the user's side: Deal 1 extra damage. Then, decrease the state of all Hazardous Terrain Tokens by 1 on the user's side of the arena.</v>
      </c>
      <c r="AG2204">
        <v>0</v>
      </c>
      <c r="AH2204">
        <v>0</v>
      </c>
      <c r="AI2204">
        <f t="shared" si="155"/>
        <v>0</v>
      </c>
      <c r="AJ2204" t="s">
        <v>525</v>
      </c>
      <c r="AL2204">
        <v>0</v>
      </c>
      <c r="AM2204" cm="1">
        <f t="array" ref="AM2204">IF(AL2204=1,1,
   IF(ISTEXT(AK2204),1,
   IF(AO2204&gt;1,AM2203,
   IF(AI2204=1,
      IF(SUMPRODUCT((LEN($Y$2:$Y$4096)-LEN(SUBSTITUTE($Y$2:$Y$4096,AA2204,"")))/LEN(AA2204))&gt;0,2,1),
      IF(
         SUMPRODUCT((LEN($Y$2:$Y$4096)-LEN(SUBSTITUTE($Y$2:$Y$4096,AA2204,"")))/LEN(AA2204))
         - SUMPRODUCT((LEN($Y$2:$Y$4096)-LEN(SUBSTITUTE($Y$2:$Y$4096,"Alolan "&amp;AA2204,"")))/LEN("Alolan "&amp;AA2204))
         - SUMPRODUCT((LEN($Y$2:$Y$4096)-LEN(SUBSTITUTE($Y$2:$Y$4096,"Galarian "&amp;AA2204,"")))/LEN("Galarian "&amp;AA2204))
         - SUMPRODUCT((LEN($Y$2:$Y$4096)-LEN(SUBSTITUTE($Y$2:$Y$4096,"Hisuian "&amp;AA2204,"")))/LEN("Hisuian "&amp;AA2204))
         - SUMPRODUCT((LEN($Y$2:$Y$4096)-LEN(SUBSTITUTE($Y$2:$Y$4096,"Paldean "&amp;AA2204,"")))/LEN("Paldean "&amp;AA2204))
      &gt;0,2,1)
   ))))</f>
        <v>2</v>
      </c>
      <c r="AN2204">
        <v>0</v>
      </c>
      <c r="AO2204">
        <v>2</v>
      </c>
    </row>
    <row r="2205" spans="1:41" x14ac:dyDescent="0.25">
      <c r="A2205" t="s">
        <v>4652</v>
      </c>
      <c r="B2205" t="s">
        <v>2740</v>
      </c>
      <c r="C2205" t="s">
        <v>1481</v>
      </c>
      <c r="D2205" t="s">
        <v>1514</v>
      </c>
      <c r="E2205">
        <v>98</v>
      </c>
      <c r="F2205">
        <v>87</v>
      </c>
      <c r="G2205">
        <v>105</v>
      </c>
      <c r="H2205">
        <v>53</v>
      </c>
      <c r="I2205">
        <v>85</v>
      </c>
      <c r="J2205">
        <v>67</v>
      </c>
      <c r="K2205" t="s">
        <v>2739</v>
      </c>
      <c r="L2205" t="s">
        <v>250</v>
      </c>
      <c r="M2205" t="s">
        <v>248</v>
      </c>
      <c r="N2205">
        <v>7.56</v>
      </c>
      <c r="O2205">
        <v>9.620000000000001</v>
      </c>
      <c r="Q2205">
        <v>3</v>
      </c>
      <c r="R2205">
        <f t="shared" si="162"/>
        <v>8</v>
      </c>
      <c r="S2205">
        <f t="shared" si="163"/>
        <v>13</v>
      </c>
      <c r="T2205">
        <f t="shared" si="154"/>
        <v>21</v>
      </c>
      <c r="U2205" t="s">
        <v>1481</v>
      </c>
      <c r="V2205" t="s">
        <v>1514</v>
      </c>
      <c r="W2205" t="s">
        <v>1471</v>
      </c>
      <c r="X2205" t="s">
        <v>1492</v>
      </c>
      <c r="Z2205" t="str" cm="1">
        <f t="array" ref="Z2205">IF(ISBLANK(AK2205),_xlfn.LET(
    _xlpm.nameBeforeSlash, IF(ISNUMBER(SEARCH("/", Y2205)), LEFT(Y2205, SEARCH("/", Y2205)-1), Y2205),
    _xlpm.matchRow, IFERROR(MATCH(_xlpm.nameBeforeSlash, AA:AA, 0), ""),
    _xlpm.difference, IF(_xlpm.matchRow="", "", ABS((R2205 + S2205)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),IF(ISBLANK(Y2205),"","Hidden"))</f>
        <v/>
      </c>
      <c r="AA2205" t="s">
        <v>5917</v>
      </c>
      <c r="AC2205" t="s">
        <v>1352</v>
      </c>
      <c r="AD2205" t="str">
        <f>_xlfn.XLOOKUP(AC2205,moves!A:A,moves!B:B)</f>
        <v>steel</v>
      </c>
      <c r="AE2205">
        <f>_xlfn.XLOOKUP(AC2205,moves!A:A,moves!D:D)</f>
        <v>8</v>
      </c>
      <c r="AF2205" t="str">
        <f>_xlfn.XLOOKUP(AC2205,moves!A:A,moves!E:E)</f>
        <v>The user takes damage equal to half its base health, rounded up.</v>
      </c>
      <c r="AG2205">
        <v>0</v>
      </c>
      <c r="AH2205">
        <v>0</v>
      </c>
      <c r="AI2205">
        <f t="shared" si="155"/>
        <v>1</v>
      </c>
      <c r="AJ2205" t="s">
        <v>525</v>
      </c>
      <c r="AL2205">
        <v>0</v>
      </c>
      <c r="AM2205" cm="1">
        <f t="array" ref="AM2205">IF(AL2205=1,1,
   IF(ISTEXT(AK2205),1,
   IF(AO2205&gt;1,AM2204,
   IF(AI2205=1,
      IF(SUMPRODUCT((LEN($Y$2:$Y$4096)-LEN(SUBSTITUTE($Y$2:$Y$4096,AA2205,"")))/LEN(AA2205))&gt;0,2,1),
      IF(
         SUMPRODUCT((LEN($Y$2:$Y$4096)-LEN(SUBSTITUTE($Y$2:$Y$4096,AA2205,"")))/LEN(AA2205))
         - SUMPRODUCT((LEN($Y$2:$Y$4096)-LEN(SUBSTITUTE($Y$2:$Y$4096,"Alolan "&amp;AA2205,"")))/LEN("Alolan "&amp;AA2205))
         - SUMPRODUCT((LEN($Y$2:$Y$4096)-LEN(SUBSTITUTE($Y$2:$Y$4096,"Galarian "&amp;AA2205,"")))/LEN("Galarian "&amp;AA2205))
         - SUMPRODUCT((LEN($Y$2:$Y$4096)-LEN(SUBSTITUTE($Y$2:$Y$4096,"Hisuian "&amp;AA2205,"")))/LEN("Hisuian "&amp;AA2205))
         - SUMPRODUCT((LEN($Y$2:$Y$4096)-LEN(SUBSTITUTE($Y$2:$Y$4096,"Paldean "&amp;AA2205,"")))/LEN("Paldean "&amp;AA2205))
      &gt;0,2,1)
   ))))</f>
        <v>2</v>
      </c>
      <c r="AN2205">
        <v>0</v>
      </c>
      <c r="AO2205">
        <v>1</v>
      </c>
    </row>
    <row r="2206" spans="1:41" x14ac:dyDescent="0.25">
      <c r="A2206" t="s">
        <v>4653</v>
      </c>
      <c r="B2206" t="s">
        <v>2740</v>
      </c>
      <c r="C2206" t="s">
        <v>1481</v>
      </c>
      <c r="D2206" t="s">
        <v>1514</v>
      </c>
      <c r="E2206">
        <v>98</v>
      </c>
      <c r="F2206">
        <v>87</v>
      </c>
      <c r="G2206">
        <v>105</v>
      </c>
      <c r="H2206">
        <v>53</v>
      </c>
      <c r="I2206">
        <v>85</v>
      </c>
      <c r="J2206">
        <v>67</v>
      </c>
      <c r="K2206" t="s">
        <v>2739</v>
      </c>
      <c r="L2206" t="s">
        <v>3446</v>
      </c>
      <c r="M2206" t="s">
        <v>3287</v>
      </c>
      <c r="N2206">
        <v>7.56</v>
      </c>
      <c r="O2206">
        <v>9.620000000000001</v>
      </c>
      <c r="Q2206">
        <v>12</v>
      </c>
      <c r="R2206">
        <f t="shared" si="162"/>
        <v>8</v>
      </c>
      <c r="S2206">
        <f t="shared" si="163"/>
        <v>22</v>
      </c>
      <c r="T2206">
        <f t="shared" ref="T2206:T2269" si="164">SUM(S2206,R2206)</f>
        <v>30</v>
      </c>
      <c r="U2206" t="s">
        <v>1481</v>
      </c>
      <c r="V2206" t="s">
        <v>1514</v>
      </c>
      <c r="W2206" t="s">
        <v>1471</v>
      </c>
      <c r="X2206" t="s">
        <v>1492</v>
      </c>
      <c r="Z2206" t="str" cm="1">
        <f t="array" ref="Z2206">IF(ISBLANK(AK2206),_xlfn.LET(
    _xlpm.nameBeforeSlash, IF(ISNUMBER(SEARCH("/", Y2206)), LEFT(Y2206, SEARCH("/", Y2206)-1), Y2206),
    _xlpm.matchRow, IFERROR(MATCH(_xlpm.nameBeforeSlash, AA:AA, 0), ""),
    _xlpm.difference, IF(_xlpm.matchRow="", "", ABS((R2206 + S2206)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),IF(ISBLANK(Y2206),"","Hidden"))</f>
        <v/>
      </c>
      <c r="AA2206" t="s">
        <v>5918</v>
      </c>
      <c r="AB2206" t="s">
        <v>3299</v>
      </c>
      <c r="AC2206" t="s">
        <v>6803</v>
      </c>
      <c r="AD2206" t="str">
        <f>_xlfn.XLOOKUP(AC2206,moves!A:A,moves!B:B)</f>
        <v>flying</v>
      </c>
      <c r="AE2206">
        <f>_xlfn.XLOOKUP(AC2206,moves!A:A,moves!D:D)</f>
        <v>5</v>
      </c>
      <c r="AF2206" t="str">
        <f>_xlfn.XLOOKUP(AC2206,moves!A:A,moves!E:E)</f>
        <v>Critical hits deal +1 damage. If the weather condition is not Rain or Strong Winds: Status symbols deal -2 damage</v>
      </c>
      <c r="AG2206">
        <v>0</v>
      </c>
      <c r="AH2206">
        <v>0</v>
      </c>
      <c r="AI2206">
        <f t="shared" ref="AI2206:AI2269" si="165">IF(ISNUMBER(SEARCH("Shiny ", AA2206)), 1, 0)</f>
        <v>1</v>
      </c>
      <c r="AJ2206" t="s">
        <v>525</v>
      </c>
      <c r="AL2206">
        <v>0</v>
      </c>
      <c r="AM2206" cm="1">
        <f t="array" ref="AM2206">IF(AL2206=1,1,
   IF(ISTEXT(AK2206),1,
   IF(AO2206&gt;1,AM2205,
   IF(AI2206=1,
      IF(SUMPRODUCT((LEN($Y$2:$Y$4096)-LEN(SUBSTITUTE($Y$2:$Y$4096,AA2206,"")))/LEN(AA2206))&gt;0,2,1),
      IF(
         SUMPRODUCT((LEN($Y$2:$Y$4096)-LEN(SUBSTITUTE($Y$2:$Y$4096,AA2206,"")))/LEN(AA2206))
         - SUMPRODUCT((LEN($Y$2:$Y$4096)-LEN(SUBSTITUTE($Y$2:$Y$4096,"Alolan "&amp;AA2206,"")))/LEN("Alolan "&amp;AA2206))
         - SUMPRODUCT((LEN($Y$2:$Y$4096)-LEN(SUBSTITUTE($Y$2:$Y$4096,"Galarian "&amp;AA2206,"")))/LEN("Galarian "&amp;AA2206))
         - SUMPRODUCT((LEN($Y$2:$Y$4096)-LEN(SUBSTITUTE($Y$2:$Y$4096,"Hisuian "&amp;AA2206,"")))/LEN("Hisuian "&amp;AA2206))
         - SUMPRODUCT((LEN($Y$2:$Y$4096)-LEN(SUBSTITUTE($Y$2:$Y$4096,"Paldean "&amp;AA2206,"")))/LEN("Paldean "&amp;AA2206))
      &gt;0,2,1)
   ))))</f>
        <v>2</v>
      </c>
      <c r="AN2206">
        <v>0</v>
      </c>
      <c r="AO2206">
        <v>2</v>
      </c>
    </row>
    <row r="2207" spans="1:41" x14ac:dyDescent="0.25">
      <c r="A2207">
        <v>824</v>
      </c>
      <c r="B2207" t="s">
        <v>2741</v>
      </c>
      <c r="C2207" t="s">
        <v>1499</v>
      </c>
      <c r="D2207"/>
      <c r="E2207">
        <v>25</v>
      </c>
      <c r="F2207">
        <v>20</v>
      </c>
      <c r="G2207">
        <v>20</v>
      </c>
      <c r="H2207">
        <v>25</v>
      </c>
      <c r="I2207">
        <v>45</v>
      </c>
      <c r="J2207">
        <v>45</v>
      </c>
      <c r="K2207" t="s">
        <v>2592</v>
      </c>
      <c r="L2207" t="s">
        <v>247</v>
      </c>
      <c r="M2207" t="s">
        <v>248</v>
      </c>
      <c r="N2207">
        <v>3.25</v>
      </c>
      <c r="O2207">
        <v>2.95</v>
      </c>
      <c r="R2207">
        <f t="shared" si="162"/>
        <v>3</v>
      </c>
      <c r="S2207">
        <f t="shared" si="163"/>
        <v>3</v>
      </c>
      <c r="T2207">
        <f t="shared" si="164"/>
        <v>6</v>
      </c>
      <c r="U2207" t="s">
        <v>1499</v>
      </c>
      <c r="V2207" t="s">
        <v>429</v>
      </c>
      <c r="W2207" t="s">
        <v>1468</v>
      </c>
      <c r="X2207" t="s">
        <v>1524</v>
      </c>
      <c r="Y2207" t="s">
        <v>2742</v>
      </c>
      <c r="Z2207" cm="1">
        <f t="array" ref="Z2207">IF(ISBLANK(AK2207),_xlfn.LET(
    _xlpm.nameBeforeSlash, IF(ISNUMBER(SEARCH("/", Y2207)), LEFT(Y2207, SEARCH("/", Y2207)-1), Y2207),
    _xlpm.matchRow, IFERROR(MATCH(_xlpm.nameBeforeSlash, AA:AA, 0), ""),
    _xlpm.difference, IF(_xlpm.matchRow="", "", ABS((R2207 + S2207)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),IF(ISBLANK(Y2207),"","Hidden"))</f>
        <v>7</v>
      </c>
      <c r="AA2207" t="s">
        <v>2741</v>
      </c>
      <c r="AC2207" t="s">
        <v>740</v>
      </c>
      <c r="AD2207" t="str">
        <f>_xlfn.XLOOKUP(AC2207,moves!A:A,moves!B:B)</f>
        <v>bug</v>
      </c>
      <c r="AE2207">
        <f>_xlfn.XLOOKUP(AC2207,moves!A:A,moves!D:D)</f>
        <v>2</v>
      </c>
      <c r="AF2207" t="str">
        <f>_xlfn.XLOOKUP(AC2207,moves!A:A,moves!E:E)</f>
        <v>When the user is next attacked: Remove 1 critical hit from the roll.</v>
      </c>
      <c r="AG2207">
        <v>1</v>
      </c>
      <c r="AH2207">
        <v>0</v>
      </c>
      <c r="AI2207">
        <f t="shared" si="165"/>
        <v>0</v>
      </c>
      <c r="AJ2207" t="s">
        <v>870</v>
      </c>
      <c r="AL2207">
        <v>0</v>
      </c>
      <c r="AM2207" cm="1">
        <f t="array" ref="AM2207">IF(AL2207=1,1,
   IF(ISTEXT(AK2207),1,
   IF(AO2207&gt;1,AM2206,
   IF(AI2207=1,
      IF(SUMPRODUCT((LEN($Y$2:$Y$4096)-LEN(SUBSTITUTE($Y$2:$Y$4096,AA2207,"")))/LEN(AA2207))&gt;0,2,1),
      IF(
         SUMPRODUCT((LEN($Y$2:$Y$4096)-LEN(SUBSTITUTE($Y$2:$Y$4096,AA2207,"")))/LEN(AA2207))
         - SUMPRODUCT((LEN($Y$2:$Y$4096)-LEN(SUBSTITUTE($Y$2:$Y$4096,"Alolan "&amp;AA2207,"")))/LEN("Alolan "&amp;AA2207))
         - SUMPRODUCT((LEN($Y$2:$Y$4096)-LEN(SUBSTITUTE($Y$2:$Y$4096,"Galarian "&amp;AA2207,"")))/LEN("Galarian "&amp;AA2207))
         - SUMPRODUCT((LEN($Y$2:$Y$4096)-LEN(SUBSTITUTE($Y$2:$Y$4096,"Hisuian "&amp;AA2207,"")))/LEN("Hisuian "&amp;AA2207))
         - SUMPRODUCT((LEN($Y$2:$Y$4096)-LEN(SUBSTITUTE($Y$2:$Y$4096,"Paldean "&amp;AA2207,"")))/LEN("Paldean "&amp;AA2207))
      &gt;0,2,1)
   ))))</f>
        <v>1</v>
      </c>
      <c r="AN2207">
        <v>0</v>
      </c>
      <c r="AO2207">
        <v>0</v>
      </c>
    </row>
    <row r="2208" spans="1:41" x14ac:dyDescent="0.25">
      <c r="A2208" t="s">
        <v>4654</v>
      </c>
      <c r="B2208" t="s">
        <v>2741</v>
      </c>
      <c r="C2208" t="s">
        <v>1499</v>
      </c>
      <c r="D2208"/>
      <c r="E2208">
        <v>25</v>
      </c>
      <c r="F2208">
        <v>20</v>
      </c>
      <c r="G2208">
        <v>20</v>
      </c>
      <c r="H2208">
        <v>25</v>
      </c>
      <c r="I2208">
        <v>45</v>
      </c>
      <c r="J2208">
        <v>45</v>
      </c>
      <c r="K2208" t="s">
        <v>2592</v>
      </c>
      <c r="L2208" t="s">
        <v>247</v>
      </c>
      <c r="M2208" t="s">
        <v>248</v>
      </c>
      <c r="N2208">
        <v>3.25</v>
      </c>
      <c r="O2208">
        <v>2.95</v>
      </c>
      <c r="R2208">
        <f t="shared" si="162"/>
        <v>3</v>
      </c>
      <c r="S2208">
        <f t="shared" si="163"/>
        <v>3</v>
      </c>
      <c r="T2208">
        <f t="shared" si="164"/>
        <v>6</v>
      </c>
      <c r="U2208" t="s">
        <v>1499</v>
      </c>
      <c r="V2208" t="s">
        <v>429</v>
      </c>
      <c r="W2208" t="s">
        <v>1468</v>
      </c>
      <c r="X2208" t="s">
        <v>1524</v>
      </c>
      <c r="Y2208" t="s">
        <v>5919</v>
      </c>
      <c r="Z2208" cm="1">
        <f t="array" ref="Z2208">IF(ISBLANK(AK2208),_xlfn.LET(
    _xlpm.nameBeforeSlash, IF(ISNUMBER(SEARCH("/", Y2208)), LEFT(Y2208, SEARCH("/", Y2208)-1), Y2208),
    _xlpm.matchRow, IFERROR(MATCH(_xlpm.nameBeforeSlash, AA:AA, 0), ""),
    _xlpm.difference, IF(_xlpm.matchRow="", "", ABS((R2208 + S2208)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),IF(ISBLANK(Y2208),"","Hidden"))</f>
        <v>7</v>
      </c>
      <c r="AA2208" t="s">
        <v>5920</v>
      </c>
      <c r="AC2208" t="s">
        <v>740</v>
      </c>
      <c r="AD2208" t="str">
        <f>_xlfn.XLOOKUP(AC2208,moves!A:A,moves!B:B)</f>
        <v>bug</v>
      </c>
      <c r="AE2208">
        <f>_xlfn.XLOOKUP(AC2208,moves!A:A,moves!D:D)</f>
        <v>2</v>
      </c>
      <c r="AF2208" t="str">
        <f>_xlfn.XLOOKUP(AC2208,moves!A:A,moves!E:E)</f>
        <v>When the user is next attacked: Remove 1 critical hit from the roll.</v>
      </c>
      <c r="AG2208">
        <v>1</v>
      </c>
      <c r="AH2208">
        <v>0</v>
      </c>
      <c r="AI2208">
        <f t="shared" si="165"/>
        <v>1</v>
      </c>
      <c r="AJ2208" t="s">
        <v>523</v>
      </c>
      <c r="AL2208">
        <v>0</v>
      </c>
      <c r="AM2208" cm="1">
        <f t="array" ref="AM2208">IF(AL2208=1,1,
   IF(ISTEXT(AK2208),1,
   IF(AO2208&gt;1,AM2207,
   IF(AI2208=1,
      IF(SUMPRODUCT((LEN($Y$2:$Y$4096)-LEN(SUBSTITUTE($Y$2:$Y$4096,AA2208,"")))/LEN(AA2208))&gt;0,2,1),
      IF(
         SUMPRODUCT((LEN($Y$2:$Y$4096)-LEN(SUBSTITUTE($Y$2:$Y$4096,AA2208,"")))/LEN(AA2208))
         - SUMPRODUCT((LEN($Y$2:$Y$4096)-LEN(SUBSTITUTE($Y$2:$Y$4096,"Alolan "&amp;AA2208,"")))/LEN("Alolan "&amp;AA2208))
         - SUMPRODUCT((LEN($Y$2:$Y$4096)-LEN(SUBSTITUTE($Y$2:$Y$4096,"Galarian "&amp;AA2208,"")))/LEN("Galarian "&amp;AA2208))
         - SUMPRODUCT((LEN($Y$2:$Y$4096)-LEN(SUBSTITUTE($Y$2:$Y$4096,"Hisuian "&amp;AA2208,"")))/LEN("Hisuian "&amp;AA2208))
         - SUMPRODUCT((LEN($Y$2:$Y$4096)-LEN(SUBSTITUTE($Y$2:$Y$4096,"Paldean "&amp;AA2208,"")))/LEN("Paldean "&amp;AA2208))
      &gt;0,2,1)
   ))))</f>
        <v>1</v>
      </c>
      <c r="AN2208">
        <v>0</v>
      </c>
      <c r="AO2208">
        <v>0</v>
      </c>
    </row>
    <row r="2209" spans="1:41" x14ac:dyDescent="0.25">
      <c r="A2209">
        <v>825</v>
      </c>
      <c r="B2209" t="s">
        <v>2742</v>
      </c>
      <c r="C2209" t="s">
        <v>1499</v>
      </c>
      <c r="D2209" t="s">
        <v>429</v>
      </c>
      <c r="E2209">
        <v>50</v>
      </c>
      <c r="F2209">
        <v>35</v>
      </c>
      <c r="G2209">
        <v>80</v>
      </c>
      <c r="H2209">
        <v>50</v>
      </c>
      <c r="I2209">
        <v>90</v>
      </c>
      <c r="J2209">
        <v>30</v>
      </c>
      <c r="K2209" t="s">
        <v>2743</v>
      </c>
      <c r="L2209" t="s">
        <v>247</v>
      </c>
      <c r="M2209" t="s">
        <v>248</v>
      </c>
      <c r="N2209">
        <v>4.05</v>
      </c>
      <c r="O2209">
        <v>7.1</v>
      </c>
      <c r="R2209">
        <f t="shared" si="162"/>
        <v>4</v>
      </c>
      <c r="S2209">
        <f t="shared" si="163"/>
        <v>7</v>
      </c>
      <c r="T2209">
        <f t="shared" si="164"/>
        <v>11</v>
      </c>
      <c r="U2209" t="s">
        <v>1499</v>
      </c>
      <c r="V2209" t="s">
        <v>429</v>
      </c>
      <c r="W2209" t="s">
        <v>1468</v>
      </c>
      <c r="X2209" t="s">
        <v>1524</v>
      </c>
      <c r="Y2209" t="s">
        <v>2744</v>
      </c>
      <c r="Z2209" cm="1">
        <f t="array" ref="Z2209">IF(ISBLANK(AK2209),_xlfn.LET(
    _xlpm.nameBeforeSlash, IF(ISNUMBER(SEARCH("/", Y2209)), LEFT(Y2209, SEARCH("/", Y2209)-1), Y2209),
    _xlpm.matchRow, IFERROR(MATCH(_xlpm.nameBeforeSlash, AA:AA, 0), ""),
    _xlpm.difference, IF(_xlpm.matchRow="", "", ABS((R2209 + S2209)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),IF(ISBLANK(Y2209),"","Hidden"))</f>
        <v>17</v>
      </c>
      <c r="AA2209" t="s">
        <v>2742</v>
      </c>
      <c r="AC2209" t="s">
        <v>430</v>
      </c>
      <c r="AD2209" t="str">
        <f>_xlfn.XLOOKUP(AC2209,moves!A:A,moves!B:B)</f>
        <v>psychic</v>
      </c>
      <c r="AE2209">
        <f>_xlfn.XLOOKUP(AC2209,moves!A:A,moves!D:D)</f>
        <v>2</v>
      </c>
      <c r="AF2209" t="str">
        <f>_xlfn.XLOOKUP(AC2209,moves!A:A,moves!E:E)</f>
        <v>Inflict the Confused status on the target.</v>
      </c>
      <c r="AG2209">
        <v>0</v>
      </c>
      <c r="AH2209">
        <v>0</v>
      </c>
      <c r="AI2209">
        <f t="shared" si="165"/>
        <v>0</v>
      </c>
      <c r="AJ2209" t="s">
        <v>523</v>
      </c>
      <c r="AL2209">
        <v>0</v>
      </c>
      <c r="AM2209" cm="1">
        <f t="array" ref="AM2209">IF(AL2209=1,1,
   IF(ISTEXT(AK2209),1,
   IF(AO2209&gt;1,AM2208,
   IF(AI2209=1,
      IF(SUMPRODUCT((LEN($Y$2:$Y$4096)-LEN(SUBSTITUTE($Y$2:$Y$4096,AA2209,"")))/LEN(AA2209))&gt;0,2,1),
      IF(
         SUMPRODUCT((LEN($Y$2:$Y$4096)-LEN(SUBSTITUTE($Y$2:$Y$4096,AA2209,"")))/LEN(AA2209))
         - SUMPRODUCT((LEN($Y$2:$Y$4096)-LEN(SUBSTITUTE($Y$2:$Y$4096,"Alolan "&amp;AA2209,"")))/LEN("Alolan "&amp;AA2209))
         - SUMPRODUCT((LEN($Y$2:$Y$4096)-LEN(SUBSTITUTE($Y$2:$Y$4096,"Galarian "&amp;AA2209,"")))/LEN("Galarian "&amp;AA2209))
         - SUMPRODUCT((LEN($Y$2:$Y$4096)-LEN(SUBSTITUTE($Y$2:$Y$4096,"Hisuian "&amp;AA2209,"")))/LEN("Hisuian "&amp;AA2209))
         - SUMPRODUCT((LEN($Y$2:$Y$4096)-LEN(SUBSTITUTE($Y$2:$Y$4096,"Paldean "&amp;AA2209,"")))/LEN("Paldean "&amp;AA2209))
      &gt;0,2,1)
   ))))</f>
        <v>2</v>
      </c>
      <c r="AN2209">
        <v>0</v>
      </c>
      <c r="AO2209">
        <v>0</v>
      </c>
    </row>
    <row r="2210" spans="1:41" x14ac:dyDescent="0.25">
      <c r="A2210" t="s">
        <v>4655</v>
      </c>
      <c r="B2210" t="s">
        <v>2742</v>
      </c>
      <c r="C2210" t="s">
        <v>1499</v>
      </c>
      <c r="D2210" t="s">
        <v>429</v>
      </c>
      <c r="E2210">
        <v>50</v>
      </c>
      <c r="F2210">
        <v>35</v>
      </c>
      <c r="G2210">
        <v>80</v>
      </c>
      <c r="H2210">
        <v>50</v>
      </c>
      <c r="I2210">
        <v>90</v>
      </c>
      <c r="J2210">
        <v>30</v>
      </c>
      <c r="K2210" t="s">
        <v>2743</v>
      </c>
      <c r="L2210" t="s">
        <v>247</v>
      </c>
      <c r="M2210" t="s">
        <v>248</v>
      </c>
      <c r="N2210">
        <v>4.05</v>
      </c>
      <c r="O2210">
        <v>7.1</v>
      </c>
      <c r="R2210">
        <f t="shared" si="162"/>
        <v>4</v>
      </c>
      <c r="S2210">
        <f t="shared" si="163"/>
        <v>7</v>
      </c>
      <c r="T2210">
        <f t="shared" si="164"/>
        <v>11</v>
      </c>
      <c r="U2210" t="s">
        <v>1499</v>
      </c>
      <c r="V2210" t="s">
        <v>429</v>
      </c>
      <c r="W2210" t="s">
        <v>1468</v>
      </c>
      <c r="X2210" t="s">
        <v>1524</v>
      </c>
      <c r="Y2210" t="s">
        <v>5921</v>
      </c>
      <c r="Z2210" cm="1">
        <f t="array" ref="Z2210">IF(ISBLANK(AK2210),_xlfn.LET(
    _xlpm.nameBeforeSlash, IF(ISNUMBER(SEARCH("/", Y2210)), LEFT(Y2210, SEARCH("/", Y2210)-1), Y2210),
    _xlpm.matchRow, IFERROR(MATCH(_xlpm.nameBeforeSlash, AA:AA, 0), ""),
    _xlpm.difference, IF(_xlpm.matchRow="", "", ABS((R2210 + S2210)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),IF(ISBLANK(Y2210),"","Hidden"))</f>
        <v>17</v>
      </c>
      <c r="AA2210" t="s">
        <v>5919</v>
      </c>
      <c r="AC2210" t="s">
        <v>430</v>
      </c>
      <c r="AD2210" t="str">
        <f>_xlfn.XLOOKUP(AC2210,moves!A:A,moves!B:B)</f>
        <v>psychic</v>
      </c>
      <c r="AE2210">
        <f>_xlfn.XLOOKUP(AC2210,moves!A:A,moves!D:D)</f>
        <v>2</v>
      </c>
      <c r="AF2210" t="str">
        <f>_xlfn.XLOOKUP(AC2210,moves!A:A,moves!E:E)</f>
        <v>Inflict the Confused status on the target.</v>
      </c>
      <c r="AG2210">
        <v>0</v>
      </c>
      <c r="AH2210">
        <v>0</v>
      </c>
      <c r="AI2210">
        <f t="shared" si="165"/>
        <v>1</v>
      </c>
      <c r="AJ2210" t="s">
        <v>523</v>
      </c>
      <c r="AL2210">
        <v>0</v>
      </c>
      <c r="AM2210" cm="1">
        <f t="array" ref="AM2210">IF(AL2210=1,1,
   IF(ISTEXT(AK2210),1,
   IF(AO2210&gt;1,AM2209,
   IF(AI2210=1,
      IF(SUMPRODUCT((LEN($Y$2:$Y$4096)-LEN(SUBSTITUTE($Y$2:$Y$4096,AA2210,"")))/LEN(AA2210))&gt;0,2,1),
      IF(
         SUMPRODUCT((LEN($Y$2:$Y$4096)-LEN(SUBSTITUTE($Y$2:$Y$4096,AA2210,"")))/LEN(AA2210))
         - SUMPRODUCT((LEN($Y$2:$Y$4096)-LEN(SUBSTITUTE($Y$2:$Y$4096,"Alolan "&amp;AA2210,"")))/LEN("Alolan "&amp;AA2210))
         - SUMPRODUCT((LEN($Y$2:$Y$4096)-LEN(SUBSTITUTE($Y$2:$Y$4096,"Galarian "&amp;AA2210,"")))/LEN("Galarian "&amp;AA2210))
         - SUMPRODUCT((LEN($Y$2:$Y$4096)-LEN(SUBSTITUTE($Y$2:$Y$4096,"Hisuian "&amp;AA2210,"")))/LEN("Hisuian "&amp;AA2210))
         - SUMPRODUCT((LEN($Y$2:$Y$4096)-LEN(SUBSTITUTE($Y$2:$Y$4096,"Paldean "&amp;AA2210,"")))/LEN("Paldean "&amp;AA2210))
      &gt;0,2,1)
   ))))</f>
        <v>2</v>
      </c>
      <c r="AN2210">
        <v>0</v>
      </c>
      <c r="AO2210">
        <v>0</v>
      </c>
    </row>
    <row r="2211" spans="1:41" x14ac:dyDescent="0.25">
      <c r="A2211">
        <v>826</v>
      </c>
      <c r="B2211" t="s">
        <v>2744</v>
      </c>
      <c r="C2211" t="s">
        <v>1499</v>
      </c>
      <c r="D2211" t="s">
        <v>429</v>
      </c>
      <c r="E2211">
        <v>60</v>
      </c>
      <c r="F2211">
        <v>45</v>
      </c>
      <c r="G2211">
        <v>110</v>
      </c>
      <c r="H2211">
        <v>80</v>
      </c>
      <c r="I2211">
        <v>120</v>
      </c>
      <c r="J2211">
        <v>90</v>
      </c>
      <c r="K2211" t="s">
        <v>2745</v>
      </c>
      <c r="L2211" t="s">
        <v>247</v>
      </c>
      <c r="M2211" t="s">
        <v>248</v>
      </c>
      <c r="N2211">
        <v>8.0500000000000007</v>
      </c>
      <c r="O2211">
        <v>9.3000000000000007</v>
      </c>
      <c r="P2211">
        <v>1</v>
      </c>
      <c r="Q2211">
        <v>2</v>
      </c>
      <c r="R2211">
        <f t="shared" si="162"/>
        <v>9</v>
      </c>
      <c r="S2211">
        <f t="shared" si="163"/>
        <v>11</v>
      </c>
      <c r="T2211">
        <f t="shared" si="164"/>
        <v>20</v>
      </c>
      <c r="U2211" t="s">
        <v>1499</v>
      </c>
      <c r="V2211" t="s">
        <v>429</v>
      </c>
      <c r="W2211" t="s">
        <v>1468</v>
      </c>
      <c r="X2211" t="s">
        <v>1524</v>
      </c>
      <c r="Z2211" t="str" cm="1">
        <f t="array" ref="Z2211">IF(ISBLANK(AK2211),_xlfn.LET(
    _xlpm.nameBeforeSlash, IF(ISNUMBER(SEARCH("/", Y2211)), LEFT(Y2211, SEARCH("/", Y2211)-1), Y2211),
    _xlpm.matchRow, IFERROR(MATCH(_xlpm.nameBeforeSlash, AA:AA, 0), ""),
    _xlpm.difference, IF(_xlpm.matchRow="", "", ABS((R2211 + S2211)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),IF(ISBLANK(Y2211),"","Hidden"))</f>
        <v/>
      </c>
      <c r="AA2211" t="s">
        <v>2744</v>
      </c>
      <c r="AC2211" t="s">
        <v>1328</v>
      </c>
      <c r="AD2211" t="str">
        <f>_xlfn.XLOOKUP(AC2211,moves!A:A,moves!B:B)</f>
        <v>psychic</v>
      </c>
      <c r="AE2211">
        <f>_xlfn.XLOOKUP(AC2211,moves!A:A,moves!D:D)</f>
        <v>4</v>
      </c>
      <c r="AF2211" t="str">
        <f>_xlfn.XLOOKUP(AC2211,moves!A:A,moves!E:E)</f>
        <v>Before damage is dealt: The user may switch the target's health and initiative.</v>
      </c>
      <c r="AG2211">
        <v>0</v>
      </c>
      <c r="AH2211">
        <v>0</v>
      </c>
      <c r="AI2211">
        <f t="shared" si="165"/>
        <v>0</v>
      </c>
      <c r="AJ2211" t="s">
        <v>525</v>
      </c>
      <c r="AL2211">
        <v>0</v>
      </c>
      <c r="AM2211" cm="1">
        <f t="array" ref="AM2211">IF(AL2211=1,1,
   IF(ISTEXT(AK2211),1,
   IF(AO2211&gt;1,AM2210,
   IF(AI2211=1,
      IF(SUMPRODUCT((LEN($Y$2:$Y$4096)-LEN(SUBSTITUTE($Y$2:$Y$4096,AA2211,"")))/LEN(AA2211))&gt;0,2,1),
      IF(
         SUMPRODUCT((LEN($Y$2:$Y$4096)-LEN(SUBSTITUTE($Y$2:$Y$4096,AA2211,"")))/LEN(AA2211))
         - SUMPRODUCT((LEN($Y$2:$Y$4096)-LEN(SUBSTITUTE($Y$2:$Y$4096,"Alolan "&amp;AA2211,"")))/LEN("Alolan "&amp;AA2211))
         - SUMPRODUCT((LEN($Y$2:$Y$4096)-LEN(SUBSTITUTE($Y$2:$Y$4096,"Galarian "&amp;AA2211,"")))/LEN("Galarian "&amp;AA2211))
         - SUMPRODUCT((LEN($Y$2:$Y$4096)-LEN(SUBSTITUTE($Y$2:$Y$4096,"Hisuian "&amp;AA2211,"")))/LEN("Hisuian "&amp;AA2211))
         - SUMPRODUCT((LEN($Y$2:$Y$4096)-LEN(SUBSTITUTE($Y$2:$Y$4096,"Paldean "&amp;AA2211,"")))/LEN("Paldean "&amp;AA2211))
      &gt;0,2,1)
   ))))</f>
        <v>2</v>
      </c>
      <c r="AN2211">
        <v>0</v>
      </c>
      <c r="AO2211">
        <v>1</v>
      </c>
    </row>
    <row r="2212" spans="1:41" x14ac:dyDescent="0.25">
      <c r="A2212" t="s">
        <v>3317</v>
      </c>
      <c r="B2212" t="s">
        <v>2744</v>
      </c>
      <c r="C2212" t="s">
        <v>1499</v>
      </c>
      <c r="D2212" t="s">
        <v>429</v>
      </c>
      <c r="E2212">
        <v>60</v>
      </c>
      <c r="F2212">
        <v>45</v>
      </c>
      <c r="G2212">
        <v>110</v>
      </c>
      <c r="H2212">
        <v>80</v>
      </c>
      <c r="I2212">
        <v>120</v>
      </c>
      <c r="J2212">
        <v>90</v>
      </c>
      <c r="K2212" t="s">
        <v>2745</v>
      </c>
      <c r="L2212" t="s">
        <v>3446</v>
      </c>
      <c r="M2212" t="s">
        <v>3287</v>
      </c>
      <c r="N2212">
        <v>8.0500000000000007</v>
      </c>
      <c r="O2212">
        <v>9.3000000000000007</v>
      </c>
      <c r="P2212">
        <v>1</v>
      </c>
      <c r="Q2212">
        <v>12</v>
      </c>
      <c r="R2212">
        <f t="shared" si="162"/>
        <v>9</v>
      </c>
      <c r="S2212">
        <f t="shared" si="163"/>
        <v>21</v>
      </c>
      <c r="T2212">
        <f t="shared" si="164"/>
        <v>30</v>
      </c>
      <c r="U2212" t="s">
        <v>1499</v>
      </c>
      <c r="V2212" t="s">
        <v>429</v>
      </c>
      <c r="W2212" t="s">
        <v>1468</v>
      </c>
      <c r="X2212" t="s">
        <v>1524</v>
      </c>
      <c r="Z2212" t="str" cm="1">
        <f t="array" ref="Z2212">IF(ISBLANK(AK2212),_xlfn.LET(
    _xlpm.nameBeforeSlash, IF(ISNUMBER(SEARCH("/", Y2212)), LEFT(Y2212, SEARCH("/", Y2212)-1), Y2212),
    _xlpm.matchRow, IFERROR(MATCH(_xlpm.nameBeforeSlash, AA:AA, 0), ""),
    _xlpm.difference, IF(_xlpm.matchRow="", "", ABS((R2212 + S2212)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),IF(ISBLANK(Y2212),"","Hidden"))</f>
        <v/>
      </c>
      <c r="AA2212" t="s">
        <v>3424</v>
      </c>
      <c r="AB2212" t="s">
        <v>3299</v>
      </c>
      <c r="AC2212" t="s">
        <v>3348</v>
      </c>
      <c r="AD2212" t="str">
        <f>_xlfn.XLOOKUP(AC2212,moves!A:A,moves!B:B)</f>
        <v>psychic</v>
      </c>
      <c r="AE2212">
        <f>_xlfn.XLOOKUP(AC2212,moves!A:A,moves!D:D)</f>
        <v>5</v>
      </c>
      <c r="AF2212" t="str">
        <f>_xlfn.XLOOKUP(AC2212,moves!A:A,moves!E:E)</f>
        <v>All Hazardous Terrain effects immediately reactivate on all opposing active Pokémon. Ground-type moves against the opposing active Pokémon now ignore type resistances.</v>
      </c>
      <c r="AG2212">
        <v>0</v>
      </c>
      <c r="AH2212">
        <v>0</v>
      </c>
      <c r="AI2212">
        <f t="shared" si="165"/>
        <v>0</v>
      </c>
      <c r="AJ2212" t="s">
        <v>525</v>
      </c>
      <c r="AL2212">
        <v>0</v>
      </c>
      <c r="AM2212" cm="1">
        <f t="array" ref="AM2212">IF(AL2212=1,1,
   IF(ISTEXT(AK2212),1,
   IF(AO2212&gt;1,AM2211,
   IF(AI2212=1,
      IF(SUMPRODUCT((LEN($Y$2:$Y$4096)-LEN(SUBSTITUTE($Y$2:$Y$4096,AA2212,"")))/LEN(AA2212))&gt;0,2,1),
      IF(
         SUMPRODUCT((LEN($Y$2:$Y$4096)-LEN(SUBSTITUTE($Y$2:$Y$4096,AA2212,"")))/LEN(AA2212))
         - SUMPRODUCT((LEN($Y$2:$Y$4096)-LEN(SUBSTITUTE($Y$2:$Y$4096,"Alolan "&amp;AA2212,"")))/LEN("Alolan "&amp;AA2212))
         - SUMPRODUCT((LEN($Y$2:$Y$4096)-LEN(SUBSTITUTE($Y$2:$Y$4096,"Galarian "&amp;AA2212,"")))/LEN("Galarian "&amp;AA2212))
         - SUMPRODUCT((LEN($Y$2:$Y$4096)-LEN(SUBSTITUTE($Y$2:$Y$4096,"Hisuian "&amp;AA2212,"")))/LEN("Hisuian "&amp;AA2212))
         - SUMPRODUCT((LEN($Y$2:$Y$4096)-LEN(SUBSTITUTE($Y$2:$Y$4096,"Paldean "&amp;AA2212,"")))/LEN("Paldean "&amp;AA2212))
      &gt;0,2,1)
   ))))</f>
        <v>2</v>
      </c>
      <c r="AN2212">
        <v>0</v>
      </c>
      <c r="AO2212">
        <v>2</v>
      </c>
    </row>
    <row r="2213" spans="1:41" x14ac:dyDescent="0.25">
      <c r="A2213" t="s">
        <v>4656</v>
      </c>
      <c r="B2213" t="s">
        <v>2744</v>
      </c>
      <c r="C2213" t="s">
        <v>1499</v>
      </c>
      <c r="D2213" t="s">
        <v>429</v>
      </c>
      <c r="E2213">
        <v>60</v>
      </c>
      <c r="F2213">
        <v>45</v>
      </c>
      <c r="G2213">
        <v>110</v>
      </c>
      <c r="H2213">
        <v>80</v>
      </c>
      <c r="I2213">
        <v>120</v>
      </c>
      <c r="J2213">
        <v>90</v>
      </c>
      <c r="K2213" t="s">
        <v>2745</v>
      </c>
      <c r="L2213" t="s">
        <v>247</v>
      </c>
      <c r="M2213" t="s">
        <v>248</v>
      </c>
      <c r="N2213">
        <v>8.0500000000000007</v>
      </c>
      <c r="O2213">
        <v>9.3000000000000007</v>
      </c>
      <c r="P2213">
        <v>1</v>
      </c>
      <c r="Q2213">
        <v>2</v>
      </c>
      <c r="R2213">
        <f t="shared" si="162"/>
        <v>9</v>
      </c>
      <c r="S2213">
        <f t="shared" si="163"/>
        <v>11</v>
      </c>
      <c r="T2213">
        <f t="shared" si="164"/>
        <v>20</v>
      </c>
      <c r="U2213" t="s">
        <v>1499</v>
      </c>
      <c r="V2213" t="s">
        <v>429</v>
      </c>
      <c r="W2213" t="s">
        <v>1468</v>
      </c>
      <c r="X2213" t="s">
        <v>1524</v>
      </c>
      <c r="Z2213" t="str" cm="1">
        <f t="array" ref="Z2213">IF(ISBLANK(AK2213),_xlfn.LET(
    _xlpm.nameBeforeSlash, IF(ISNUMBER(SEARCH("/", Y2213)), LEFT(Y2213, SEARCH("/", Y2213)-1), Y2213),
    _xlpm.matchRow, IFERROR(MATCH(_xlpm.nameBeforeSlash, AA:AA, 0), ""),
    _xlpm.difference, IF(_xlpm.matchRow="", "", ABS((R2213 + S2213)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),IF(ISBLANK(Y2213),"","Hidden"))</f>
        <v/>
      </c>
      <c r="AA2213" t="s">
        <v>5921</v>
      </c>
      <c r="AC2213" t="s">
        <v>6805</v>
      </c>
      <c r="AD2213" t="str">
        <f>_xlfn.XLOOKUP(AC2213,moves!A:A,moves!B:B)</f>
        <v>psychic</v>
      </c>
      <c r="AE2213" t="str">
        <f>_xlfn.XLOOKUP(AC2213,moves!A:A,moves!D:D)</f>
        <v>-</v>
      </c>
      <c r="AF2213" t="str">
        <f>_xlfn.XLOOKUP(AC2213,moves!A:A,moves!E:E)</f>
        <v>Deal 1 damage to the target. The user may use a second move this turn.</v>
      </c>
      <c r="AG2213">
        <v>0</v>
      </c>
      <c r="AH2213">
        <v>0</v>
      </c>
      <c r="AI2213">
        <f t="shared" si="165"/>
        <v>1</v>
      </c>
      <c r="AJ2213" t="s">
        <v>525</v>
      </c>
      <c r="AL2213">
        <v>0</v>
      </c>
      <c r="AM2213" cm="1">
        <f t="array" ref="AM2213">IF(AL2213=1,1,
   IF(ISTEXT(AK2213),1,
   IF(AO2213&gt;1,AM2212,
   IF(AI2213=1,
      IF(SUMPRODUCT((LEN($Y$2:$Y$4096)-LEN(SUBSTITUTE($Y$2:$Y$4096,AA2213,"")))/LEN(AA2213))&gt;0,2,1),
      IF(
         SUMPRODUCT((LEN($Y$2:$Y$4096)-LEN(SUBSTITUTE($Y$2:$Y$4096,AA2213,"")))/LEN(AA2213))
         - SUMPRODUCT((LEN($Y$2:$Y$4096)-LEN(SUBSTITUTE($Y$2:$Y$4096,"Alolan "&amp;AA2213,"")))/LEN("Alolan "&amp;AA2213))
         - SUMPRODUCT((LEN($Y$2:$Y$4096)-LEN(SUBSTITUTE($Y$2:$Y$4096,"Galarian "&amp;AA2213,"")))/LEN("Galarian "&amp;AA2213))
         - SUMPRODUCT((LEN($Y$2:$Y$4096)-LEN(SUBSTITUTE($Y$2:$Y$4096,"Hisuian "&amp;AA2213,"")))/LEN("Hisuian "&amp;AA2213))
         - SUMPRODUCT((LEN($Y$2:$Y$4096)-LEN(SUBSTITUTE($Y$2:$Y$4096,"Paldean "&amp;AA2213,"")))/LEN("Paldean "&amp;AA2213))
      &gt;0,2,1)
   ))))</f>
        <v>2</v>
      </c>
      <c r="AN2213">
        <v>0</v>
      </c>
      <c r="AO2213">
        <v>1</v>
      </c>
    </row>
    <row r="2214" spans="1:41" x14ac:dyDescent="0.25">
      <c r="A2214" t="s">
        <v>4657</v>
      </c>
      <c r="B2214" t="s">
        <v>2744</v>
      </c>
      <c r="C2214" t="s">
        <v>1499</v>
      </c>
      <c r="D2214" t="s">
        <v>429</v>
      </c>
      <c r="E2214">
        <v>60</v>
      </c>
      <c r="F2214">
        <v>45</v>
      </c>
      <c r="G2214">
        <v>110</v>
      </c>
      <c r="H2214">
        <v>80</v>
      </c>
      <c r="I2214">
        <v>120</v>
      </c>
      <c r="J2214">
        <v>90</v>
      </c>
      <c r="K2214" t="s">
        <v>2745</v>
      </c>
      <c r="L2214" t="s">
        <v>3446</v>
      </c>
      <c r="M2214" t="s">
        <v>3287</v>
      </c>
      <c r="N2214">
        <v>8.0500000000000007</v>
      </c>
      <c r="O2214">
        <v>9.3000000000000007</v>
      </c>
      <c r="P2214">
        <v>1</v>
      </c>
      <c r="Q2214">
        <v>12</v>
      </c>
      <c r="R2214">
        <f t="shared" si="162"/>
        <v>9</v>
      </c>
      <c r="S2214">
        <f t="shared" si="163"/>
        <v>21</v>
      </c>
      <c r="T2214">
        <f t="shared" si="164"/>
        <v>30</v>
      </c>
      <c r="U2214" t="s">
        <v>1499</v>
      </c>
      <c r="V2214" t="s">
        <v>429</v>
      </c>
      <c r="W2214" t="s">
        <v>1468</v>
      </c>
      <c r="X2214" t="s">
        <v>1524</v>
      </c>
      <c r="Z2214" t="str" cm="1">
        <f t="array" ref="Z2214">IF(ISBLANK(AK2214),_xlfn.LET(
    _xlpm.nameBeforeSlash, IF(ISNUMBER(SEARCH("/", Y2214)), LEFT(Y2214, SEARCH("/", Y2214)-1), Y2214),
    _xlpm.matchRow, IFERROR(MATCH(_xlpm.nameBeforeSlash, AA:AA, 0), ""),
    _xlpm.difference, IF(_xlpm.matchRow="", "", ABS((R2214 + S2214)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),IF(ISBLANK(Y2214),"","Hidden"))</f>
        <v/>
      </c>
      <c r="AA2214" t="s">
        <v>5922</v>
      </c>
      <c r="AB2214" t="s">
        <v>3299</v>
      </c>
      <c r="AC2214" t="s">
        <v>6804</v>
      </c>
      <c r="AD2214" t="str">
        <f>_xlfn.XLOOKUP(AC2214,moves!A:A,moves!B:B)</f>
        <v>psychic</v>
      </c>
      <c r="AE2214">
        <f>_xlfn.XLOOKUP(AC2214,moves!A:A,moves!D:D)</f>
        <v>3</v>
      </c>
      <c r="AF2214" t="str">
        <f>_xlfn.XLOOKUP(AC2214,moves!A:A,moves!E:E)</f>
        <v>If the target is already Confused: Deal 3 extra damage to that target.</v>
      </c>
      <c r="AG2214">
        <v>0</v>
      </c>
      <c r="AH2214">
        <v>0</v>
      </c>
      <c r="AI2214">
        <f t="shared" si="165"/>
        <v>1</v>
      </c>
      <c r="AJ2214" t="s">
        <v>525</v>
      </c>
      <c r="AL2214">
        <v>0</v>
      </c>
      <c r="AM2214" cm="1">
        <f t="array" ref="AM2214">IF(AL2214=1,1,
   IF(ISTEXT(AK2214),1,
   IF(AO2214&gt;1,AM2213,
   IF(AI2214=1,
      IF(SUMPRODUCT((LEN($Y$2:$Y$4096)-LEN(SUBSTITUTE($Y$2:$Y$4096,AA2214,"")))/LEN(AA2214))&gt;0,2,1),
      IF(
         SUMPRODUCT((LEN($Y$2:$Y$4096)-LEN(SUBSTITUTE($Y$2:$Y$4096,AA2214,"")))/LEN(AA2214))
         - SUMPRODUCT((LEN($Y$2:$Y$4096)-LEN(SUBSTITUTE($Y$2:$Y$4096,"Alolan "&amp;AA2214,"")))/LEN("Alolan "&amp;AA2214))
         - SUMPRODUCT((LEN($Y$2:$Y$4096)-LEN(SUBSTITUTE($Y$2:$Y$4096,"Galarian "&amp;AA2214,"")))/LEN("Galarian "&amp;AA2214))
         - SUMPRODUCT((LEN($Y$2:$Y$4096)-LEN(SUBSTITUTE($Y$2:$Y$4096,"Hisuian "&amp;AA2214,"")))/LEN("Hisuian "&amp;AA2214))
         - SUMPRODUCT((LEN($Y$2:$Y$4096)-LEN(SUBSTITUTE($Y$2:$Y$4096,"Paldean "&amp;AA2214,"")))/LEN("Paldean "&amp;AA2214))
      &gt;0,2,1)
   ))))</f>
        <v>2</v>
      </c>
      <c r="AN2214">
        <v>0</v>
      </c>
      <c r="AO2214">
        <v>2</v>
      </c>
    </row>
    <row r="2215" spans="1:41" x14ac:dyDescent="0.25">
      <c r="A2215">
        <v>827</v>
      </c>
      <c r="B2215" t="s">
        <v>2746</v>
      </c>
      <c r="C2215" t="s">
        <v>1471</v>
      </c>
      <c r="D2215"/>
      <c r="E2215">
        <v>40</v>
      </c>
      <c r="F2215">
        <v>28</v>
      </c>
      <c r="G2215">
        <v>28</v>
      </c>
      <c r="H2215">
        <v>47</v>
      </c>
      <c r="I2215">
        <v>52</v>
      </c>
      <c r="J2215">
        <v>50</v>
      </c>
      <c r="K2215" t="s">
        <v>1560</v>
      </c>
      <c r="L2215" t="s">
        <v>250</v>
      </c>
      <c r="M2215" t="s">
        <v>249</v>
      </c>
      <c r="N2215">
        <v>4.63</v>
      </c>
      <c r="O2215">
        <v>4</v>
      </c>
      <c r="R2215">
        <f t="shared" si="162"/>
        <v>5</v>
      </c>
      <c r="S2215">
        <f t="shared" si="163"/>
        <v>4</v>
      </c>
      <c r="T2215">
        <f t="shared" si="164"/>
        <v>9</v>
      </c>
      <c r="U2215" t="s">
        <v>1471</v>
      </c>
      <c r="V2215" t="s">
        <v>1512</v>
      </c>
      <c r="W2215" t="s">
        <v>1524</v>
      </c>
      <c r="X2215" t="s">
        <v>1536</v>
      </c>
      <c r="Y2215" t="s">
        <v>2747</v>
      </c>
      <c r="Z2215" cm="1">
        <f t="array" ref="Z2215">IF(ISBLANK(AK2215),_xlfn.LET(
    _xlpm.nameBeforeSlash, IF(ISNUMBER(SEARCH("/", Y2215)), LEFT(Y2215, SEARCH("/", Y2215)-1), Y2215),
    _xlpm.matchRow, IFERROR(MATCH(_xlpm.nameBeforeSlash, AA:AA, 0), ""),
    _xlpm.difference, IF(_xlpm.matchRow="", "", ABS((R2215 + S2215)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),IF(ISBLANK(Y2215),"","Hidden"))</f>
        <v>11</v>
      </c>
      <c r="AA2215" t="s">
        <v>2746</v>
      </c>
      <c r="AC2215" t="s">
        <v>957</v>
      </c>
      <c r="AD2215" t="str">
        <f>_xlfn.XLOOKUP(AC2215,moves!A:A,moves!B:B)</f>
        <v>dark</v>
      </c>
      <c r="AE2215">
        <f>_xlfn.XLOOKUP(AC2215,moves!A:A,moves!D:D)</f>
        <v>2</v>
      </c>
      <c r="AF2215" t="str">
        <f>_xlfn.XLOOKUP(AC2215,moves!A:A,moves!E:E)</f>
        <v>When the targets next attack: Decrease the target's attack strength by 1.</v>
      </c>
      <c r="AG2215">
        <v>0</v>
      </c>
      <c r="AH2215">
        <v>0</v>
      </c>
      <c r="AI2215">
        <f t="shared" si="165"/>
        <v>0</v>
      </c>
      <c r="AJ2215" t="s">
        <v>523</v>
      </c>
      <c r="AL2215">
        <v>0</v>
      </c>
      <c r="AM2215" cm="1">
        <f t="array" ref="AM2215">IF(AL2215=1,1,
   IF(ISTEXT(AK2215),1,
   IF(AO2215&gt;1,AM2214,
   IF(AI2215=1,
      IF(SUMPRODUCT((LEN($Y$2:$Y$4096)-LEN(SUBSTITUTE($Y$2:$Y$4096,AA2215,"")))/LEN(AA2215))&gt;0,2,1),
      IF(
         SUMPRODUCT((LEN($Y$2:$Y$4096)-LEN(SUBSTITUTE($Y$2:$Y$4096,AA2215,"")))/LEN(AA2215))
         - SUMPRODUCT((LEN($Y$2:$Y$4096)-LEN(SUBSTITUTE($Y$2:$Y$4096,"Alolan "&amp;AA2215,"")))/LEN("Alolan "&amp;AA2215))
         - SUMPRODUCT((LEN($Y$2:$Y$4096)-LEN(SUBSTITUTE($Y$2:$Y$4096,"Galarian "&amp;AA2215,"")))/LEN("Galarian "&amp;AA2215))
         - SUMPRODUCT((LEN($Y$2:$Y$4096)-LEN(SUBSTITUTE($Y$2:$Y$4096,"Hisuian "&amp;AA2215,"")))/LEN("Hisuian "&amp;AA2215))
         - SUMPRODUCT((LEN($Y$2:$Y$4096)-LEN(SUBSTITUTE($Y$2:$Y$4096,"Paldean "&amp;AA2215,"")))/LEN("Paldean "&amp;AA2215))
      &gt;0,2,1)
   ))))</f>
        <v>1</v>
      </c>
      <c r="AN2215">
        <v>0</v>
      </c>
      <c r="AO2215">
        <v>0</v>
      </c>
    </row>
    <row r="2216" spans="1:41" x14ac:dyDescent="0.25">
      <c r="A2216" t="s">
        <v>4658</v>
      </c>
      <c r="B2216" t="s">
        <v>2746</v>
      </c>
      <c r="C2216" t="s">
        <v>1471</v>
      </c>
      <c r="D2216"/>
      <c r="E2216">
        <v>40</v>
      </c>
      <c r="F2216">
        <v>28</v>
      </c>
      <c r="G2216">
        <v>28</v>
      </c>
      <c r="H2216">
        <v>47</v>
      </c>
      <c r="I2216">
        <v>52</v>
      </c>
      <c r="J2216">
        <v>50</v>
      </c>
      <c r="K2216" t="s">
        <v>1560</v>
      </c>
      <c r="L2216" t="s">
        <v>250</v>
      </c>
      <c r="M2216" t="s">
        <v>249</v>
      </c>
      <c r="N2216">
        <v>4.63</v>
      </c>
      <c r="O2216">
        <v>4</v>
      </c>
      <c r="R2216">
        <f t="shared" si="162"/>
        <v>5</v>
      </c>
      <c r="S2216">
        <f t="shared" si="163"/>
        <v>4</v>
      </c>
      <c r="T2216">
        <f t="shared" si="164"/>
        <v>9</v>
      </c>
      <c r="U2216" t="s">
        <v>1471</v>
      </c>
      <c r="V2216" t="s">
        <v>1512</v>
      </c>
      <c r="W2216" t="s">
        <v>1524</v>
      </c>
      <c r="X2216" t="s">
        <v>1536</v>
      </c>
      <c r="Y2216" t="s">
        <v>5923</v>
      </c>
      <c r="Z2216" cm="1">
        <f t="array" ref="Z2216">IF(ISBLANK(AK2216),_xlfn.LET(
    _xlpm.nameBeforeSlash, IF(ISNUMBER(SEARCH("/", Y2216)), LEFT(Y2216, SEARCH("/", Y2216)-1), Y2216),
    _xlpm.matchRow, IFERROR(MATCH(_xlpm.nameBeforeSlash, AA:AA, 0), ""),
    _xlpm.difference, IF(_xlpm.matchRow="", "", ABS((R2216 + S2216)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),IF(ISBLANK(Y2216),"","Hidden"))</f>
        <v>11</v>
      </c>
      <c r="AA2216" t="s">
        <v>5924</v>
      </c>
      <c r="AC2216" t="s">
        <v>6671</v>
      </c>
      <c r="AD2216" t="str">
        <f>_xlfn.XLOOKUP(AC2216,moves!A:A,moves!B:B)</f>
        <v>dark</v>
      </c>
      <c r="AE2216">
        <f>_xlfn.XLOOKUP(AC2216,moves!A:A,moves!D:D)</f>
        <v>1</v>
      </c>
      <c r="AF2216" t="str">
        <f>_xlfn.XLOOKUP(AC2216,moves!A:A,moves!E:E)</f>
        <v>For each other non-fainted Pokémon in the user's party: Increase attack strength by 1.</v>
      </c>
      <c r="AG2216">
        <v>0</v>
      </c>
      <c r="AH2216">
        <v>0</v>
      </c>
      <c r="AI2216">
        <f t="shared" si="165"/>
        <v>1</v>
      </c>
      <c r="AJ2216" t="s">
        <v>523</v>
      </c>
      <c r="AL2216">
        <v>0</v>
      </c>
      <c r="AM2216" cm="1">
        <f t="array" ref="AM2216">IF(AL2216=1,1,
   IF(ISTEXT(AK2216),1,
   IF(AO2216&gt;1,AM2215,
   IF(AI2216=1,
      IF(SUMPRODUCT((LEN($Y$2:$Y$4096)-LEN(SUBSTITUTE($Y$2:$Y$4096,AA2216,"")))/LEN(AA2216))&gt;0,2,1),
      IF(
         SUMPRODUCT((LEN($Y$2:$Y$4096)-LEN(SUBSTITUTE($Y$2:$Y$4096,AA2216,"")))/LEN(AA2216))
         - SUMPRODUCT((LEN($Y$2:$Y$4096)-LEN(SUBSTITUTE($Y$2:$Y$4096,"Alolan "&amp;AA2216,"")))/LEN("Alolan "&amp;AA2216))
         - SUMPRODUCT((LEN($Y$2:$Y$4096)-LEN(SUBSTITUTE($Y$2:$Y$4096,"Galarian "&amp;AA2216,"")))/LEN("Galarian "&amp;AA2216))
         - SUMPRODUCT((LEN($Y$2:$Y$4096)-LEN(SUBSTITUTE($Y$2:$Y$4096,"Hisuian "&amp;AA2216,"")))/LEN("Hisuian "&amp;AA2216))
         - SUMPRODUCT((LEN($Y$2:$Y$4096)-LEN(SUBSTITUTE($Y$2:$Y$4096,"Paldean "&amp;AA2216,"")))/LEN("Paldean "&amp;AA2216))
      &gt;0,2,1)
   ))))</f>
        <v>1</v>
      </c>
      <c r="AN2216">
        <v>0</v>
      </c>
      <c r="AO2216">
        <v>0</v>
      </c>
    </row>
    <row r="2217" spans="1:41" x14ac:dyDescent="0.25">
      <c r="A2217">
        <v>828</v>
      </c>
      <c r="B2217" t="s">
        <v>2747</v>
      </c>
      <c r="C2217" t="s">
        <v>1471</v>
      </c>
      <c r="D2217"/>
      <c r="E2217">
        <v>70</v>
      </c>
      <c r="F2217">
        <v>58</v>
      </c>
      <c r="G2217">
        <v>58</v>
      </c>
      <c r="H2217">
        <v>87</v>
      </c>
      <c r="I2217">
        <v>92</v>
      </c>
      <c r="J2217">
        <v>90</v>
      </c>
      <c r="K2217" t="s">
        <v>1560</v>
      </c>
      <c r="L2217" t="s">
        <v>250</v>
      </c>
      <c r="M2217" t="s">
        <v>249</v>
      </c>
      <c r="N2217">
        <v>8.5299999999999994</v>
      </c>
      <c r="O2217">
        <v>7.3</v>
      </c>
      <c r="R2217">
        <f t="shared" si="162"/>
        <v>9</v>
      </c>
      <c r="S2217">
        <f t="shared" si="163"/>
        <v>7</v>
      </c>
      <c r="T2217">
        <f t="shared" si="164"/>
        <v>16</v>
      </c>
      <c r="U2217" t="s">
        <v>1471</v>
      </c>
      <c r="V2217" t="s">
        <v>1512</v>
      </c>
      <c r="W2217" t="s">
        <v>1524</v>
      </c>
      <c r="X2217" t="s">
        <v>1536</v>
      </c>
      <c r="Z2217" t="str" cm="1">
        <f t="array" ref="Z2217">IF(ISBLANK(AK2217),_xlfn.LET(
    _xlpm.nameBeforeSlash, IF(ISNUMBER(SEARCH("/", Y2217)), LEFT(Y2217, SEARCH("/", Y2217)-1), Y2217),
    _xlpm.matchRow, IFERROR(MATCH(_xlpm.nameBeforeSlash, AA:AA, 0), ""),
    _xlpm.difference, IF(_xlpm.matchRow="", "", ABS((R2217 + S2217)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),IF(ISBLANK(Y2217),"","Hidden"))</f>
        <v/>
      </c>
      <c r="AA2217" t="s">
        <v>2747</v>
      </c>
      <c r="AC2217" t="s">
        <v>713</v>
      </c>
      <c r="AD2217" t="str">
        <f>_xlfn.XLOOKUP(AC2217,moves!A:A,moves!B:B)</f>
        <v>dark</v>
      </c>
      <c r="AE2217" t="str">
        <f>_xlfn.XLOOKUP(AC2217,moves!A:A,moves!D:D)</f>
        <v>?</v>
      </c>
      <c r="AF2217" t="str">
        <f>_xlfn.XLOOKUP(AC2217,moves!A:A,moves!E:E)</f>
        <v>Copy the attack strength of a move the target knows (Min 1 attack strength).</v>
      </c>
      <c r="AG2217">
        <v>0</v>
      </c>
      <c r="AH2217">
        <v>0</v>
      </c>
      <c r="AI2217">
        <f t="shared" si="165"/>
        <v>0</v>
      </c>
      <c r="AJ2217" t="s">
        <v>524</v>
      </c>
      <c r="AL2217">
        <v>0</v>
      </c>
      <c r="AM2217" cm="1">
        <f t="array" ref="AM2217">IF(AL2217=1,1,
   IF(ISTEXT(AK2217),1,
   IF(AO2217&gt;1,AM2216,
   IF(AI2217=1,
      IF(SUMPRODUCT((LEN($Y$2:$Y$4096)-LEN(SUBSTITUTE($Y$2:$Y$4096,AA2217,"")))/LEN(AA2217))&gt;0,2,1),
      IF(
         SUMPRODUCT((LEN($Y$2:$Y$4096)-LEN(SUBSTITUTE($Y$2:$Y$4096,AA2217,"")))/LEN(AA2217))
         - SUMPRODUCT((LEN($Y$2:$Y$4096)-LEN(SUBSTITUTE($Y$2:$Y$4096,"Alolan "&amp;AA2217,"")))/LEN("Alolan "&amp;AA2217))
         - SUMPRODUCT((LEN($Y$2:$Y$4096)-LEN(SUBSTITUTE($Y$2:$Y$4096,"Galarian "&amp;AA2217,"")))/LEN("Galarian "&amp;AA2217))
         - SUMPRODUCT((LEN($Y$2:$Y$4096)-LEN(SUBSTITUTE($Y$2:$Y$4096,"Hisuian "&amp;AA2217,"")))/LEN("Hisuian "&amp;AA2217))
         - SUMPRODUCT((LEN($Y$2:$Y$4096)-LEN(SUBSTITUTE($Y$2:$Y$4096,"Paldean "&amp;AA2217,"")))/LEN("Paldean "&amp;AA2217))
      &gt;0,2,1)
   ))))</f>
        <v>2</v>
      </c>
      <c r="AN2217">
        <v>0</v>
      </c>
      <c r="AO2217">
        <v>0</v>
      </c>
    </row>
    <row r="2218" spans="1:41" x14ac:dyDescent="0.25">
      <c r="A2218" t="s">
        <v>4659</v>
      </c>
      <c r="B2218" t="s">
        <v>2747</v>
      </c>
      <c r="C2218" t="s">
        <v>1471</v>
      </c>
      <c r="D2218"/>
      <c r="E2218">
        <v>70</v>
      </c>
      <c r="F2218">
        <v>58</v>
      </c>
      <c r="G2218">
        <v>58</v>
      </c>
      <c r="H2218">
        <v>87</v>
      </c>
      <c r="I2218">
        <v>92</v>
      </c>
      <c r="J2218">
        <v>90</v>
      </c>
      <c r="K2218" t="s">
        <v>1560</v>
      </c>
      <c r="L2218" t="s">
        <v>250</v>
      </c>
      <c r="M2218" t="s">
        <v>249</v>
      </c>
      <c r="N2218">
        <v>8.5299999999999994</v>
      </c>
      <c r="O2218">
        <v>7.3</v>
      </c>
      <c r="R2218">
        <f t="shared" si="162"/>
        <v>9</v>
      </c>
      <c r="S2218">
        <f t="shared" si="163"/>
        <v>7</v>
      </c>
      <c r="T2218">
        <f t="shared" si="164"/>
        <v>16</v>
      </c>
      <c r="U2218" t="s">
        <v>1471</v>
      </c>
      <c r="V2218" t="s">
        <v>1512</v>
      </c>
      <c r="W2218" t="s">
        <v>1524</v>
      </c>
      <c r="X2218" t="s">
        <v>1536</v>
      </c>
      <c r="Z2218" t="str" cm="1">
        <f t="array" ref="Z2218">IF(ISBLANK(AK2218),_xlfn.LET(
    _xlpm.nameBeforeSlash, IF(ISNUMBER(SEARCH("/", Y2218)), LEFT(Y2218, SEARCH("/", Y2218)-1), Y2218),
    _xlpm.matchRow, IFERROR(MATCH(_xlpm.nameBeforeSlash, AA:AA, 0), ""),
    _xlpm.difference, IF(_xlpm.matchRow="", "", ABS((R2218 + S2218)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),IF(ISBLANK(Y2218),"","Hidden"))</f>
        <v/>
      </c>
      <c r="AA2218" t="s">
        <v>5923</v>
      </c>
      <c r="AC2218" t="s">
        <v>454</v>
      </c>
      <c r="AD2218" t="str">
        <f>_xlfn.XLOOKUP(AC2218,moves!A:A,moves!B:B)</f>
        <v>dark</v>
      </c>
      <c r="AE2218">
        <f>_xlfn.XLOOKUP(AC2218,moves!A:A,moves!D:D)</f>
        <v>4</v>
      </c>
      <c r="AF2218" t="str">
        <f>_xlfn.XLOOKUP(AC2218,moves!A:A,moves!E:E)</f>
        <v>Critical hits deal +1 damage.</v>
      </c>
      <c r="AG2218">
        <v>0</v>
      </c>
      <c r="AH2218">
        <v>0</v>
      </c>
      <c r="AI2218">
        <f t="shared" si="165"/>
        <v>1</v>
      </c>
      <c r="AJ2218" t="s">
        <v>524</v>
      </c>
      <c r="AL2218">
        <v>0</v>
      </c>
      <c r="AM2218" cm="1">
        <f t="array" ref="AM2218">IF(AL2218=1,1,
   IF(ISTEXT(AK2218),1,
   IF(AO2218&gt;1,AM2217,
   IF(AI2218=1,
      IF(SUMPRODUCT((LEN($Y$2:$Y$4096)-LEN(SUBSTITUTE($Y$2:$Y$4096,AA2218,"")))/LEN(AA2218))&gt;0,2,1),
      IF(
         SUMPRODUCT((LEN($Y$2:$Y$4096)-LEN(SUBSTITUTE($Y$2:$Y$4096,AA2218,"")))/LEN(AA2218))
         - SUMPRODUCT((LEN($Y$2:$Y$4096)-LEN(SUBSTITUTE($Y$2:$Y$4096,"Alolan "&amp;AA2218,"")))/LEN("Alolan "&amp;AA2218))
         - SUMPRODUCT((LEN($Y$2:$Y$4096)-LEN(SUBSTITUTE($Y$2:$Y$4096,"Galarian "&amp;AA2218,"")))/LEN("Galarian "&amp;AA2218))
         - SUMPRODUCT((LEN($Y$2:$Y$4096)-LEN(SUBSTITUTE($Y$2:$Y$4096,"Hisuian "&amp;AA2218,"")))/LEN("Hisuian "&amp;AA2218))
         - SUMPRODUCT((LEN($Y$2:$Y$4096)-LEN(SUBSTITUTE($Y$2:$Y$4096,"Paldean "&amp;AA2218,"")))/LEN("Paldean "&amp;AA2218))
      &gt;0,2,1)
   ))))</f>
        <v>2</v>
      </c>
      <c r="AN2218">
        <v>0</v>
      </c>
      <c r="AO2218">
        <v>0</v>
      </c>
    </row>
    <row r="2219" spans="1:41" x14ac:dyDescent="0.25">
      <c r="A2219">
        <v>829</v>
      </c>
      <c r="B2219" t="s">
        <v>2748</v>
      </c>
      <c r="C2219" t="s">
        <v>1468</v>
      </c>
      <c r="D2219"/>
      <c r="E2219">
        <v>40</v>
      </c>
      <c r="F2219">
        <v>40</v>
      </c>
      <c r="G2219">
        <v>60</v>
      </c>
      <c r="H2219">
        <v>40</v>
      </c>
      <c r="I2219">
        <v>60</v>
      </c>
      <c r="J2219">
        <v>10</v>
      </c>
      <c r="K2219" t="s">
        <v>691</v>
      </c>
      <c r="L2219" t="s">
        <v>250</v>
      </c>
      <c r="M2219" t="s">
        <v>249</v>
      </c>
      <c r="N2219">
        <v>2.8</v>
      </c>
      <c r="O2219">
        <v>5.2</v>
      </c>
      <c r="R2219">
        <f t="shared" si="162"/>
        <v>3</v>
      </c>
      <c r="S2219">
        <f t="shared" si="163"/>
        <v>5</v>
      </c>
      <c r="T2219">
        <f t="shared" si="164"/>
        <v>8</v>
      </c>
      <c r="U2219" t="s">
        <v>1468</v>
      </c>
      <c r="V2219" t="s">
        <v>1512</v>
      </c>
      <c r="W2219" t="s">
        <v>1499</v>
      </c>
      <c r="X2219" t="s">
        <v>429</v>
      </c>
      <c r="Y2219" t="s">
        <v>2749</v>
      </c>
      <c r="Z2219" cm="1">
        <f t="array" ref="Z2219">IF(ISBLANK(AK2219),_xlfn.LET(
    _xlpm.nameBeforeSlash, IF(ISNUMBER(SEARCH("/", Y2219)), LEFT(Y2219, SEARCH("/", Y2219)-1), Y2219),
    _xlpm.matchRow, IFERROR(MATCH(_xlpm.nameBeforeSlash, AA:AA, 0), ""),
    _xlpm.difference, IF(_xlpm.matchRow="", "", ABS((R2219 + S2219)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),IF(ISBLANK(Y2219),"","Hidden"))</f>
        <v>12</v>
      </c>
      <c r="AA2219" t="s">
        <v>2748</v>
      </c>
      <c r="AC2219" t="s">
        <v>1159</v>
      </c>
      <c r="AD2219" t="str">
        <f>_xlfn.XLOOKUP(AC2219,moves!A:A,moves!B:B)</f>
        <v>grass</v>
      </c>
      <c r="AE2219">
        <f>_xlfn.XLOOKUP(AC2219,moves!A:A,moves!D:D)</f>
        <v>2</v>
      </c>
      <c r="AF2219" t="str">
        <f>_xlfn.XLOOKUP(AC2219,moves!A:A,moves!E:E)</f>
        <v>When the user is next attacked: Remove 1 regular hit from the roll.</v>
      </c>
      <c r="AG2219">
        <v>0</v>
      </c>
      <c r="AH2219">
        <v>0</v>
      </c>
      <c r="AI2219">
        <f t="shared" si="165"/>
        <v>0</v>
      </c>
      <c r="AJ2219" t="s">
        <v>523</v>
      </c>
      <c r="AL2219">
        <v>0</v>
      </c>
      <c r="AM2219" cm="1">
        <f t="array" ref="AM2219">IF(AL2219=1,1,
   IF(ISTEXT(AK2219),1,
   IF(AO2219&gt;1,AM2218,
   IF(AI2219=1,
      IF(SUMPRODUCT((LEN($Y$2:$Y$4096)-LEN(SUBSTITUTE($Y$2:$Y$4096,AA2219,"")))/LEN(AA2219))&gt;0,2,1),
      IF(
         SUMPRODUCT((LEN($Y$2:$Y$4096)-LEN(SUBSTITUTE($Y$2:$Y$4096,AA2219,"")))/LEN(AA2219))
         - SUMPRODUCT((LEN($Y$2:$Y$4096)-LEN(SUBSTITUTE($Y$2:$Y$4096,"Alolan "&amp;AA2219,"")))/LEN("Alolan "&amp;AA2219))
         - SUMPRODUCT((LEN($Y$2:$Y$4096)-LEN(SUBSTITUTE($Y$2:$Y$4096,"Galarian "&amp;AA2219,"")))/LEN("Galarian "&amp;AA2219))
         - SUMPRODUCT((LEN($Y$2:$Y$4096)-LEN(SUBSTITUTE($Y$2:$Y$4096,"Hisuian "&amp;AA2219,"")))/LEN("Hisuian "&amp;AA2219))
         - SUMPRODUCT((LEN($Y$2:$Y$4096)-LEN(SUBSTITUTE($Y$2:$Y$4096,"Paldean "&amp;AA2219,"")))/LEN("Paldean "&amp;AA2219))
      &gt;0,2,1)
   ))))</f>
        <v>1</v>
      </c>
      <c r="AN2219">
        <v>0</v>
      </c>
      <c r="AO2219">
        <v>0</v>
      </c>
    </row>
    <row r="2220" spans="1:41" x14ac:dyDescent="0.25">
      <c r="A2220" t="s">
        <v>4660</v>
      </c>
      <c r="B2220" t="s">
        <v>2748</v>
      </c>
      <c r="C2220" t="s">
        <v>1468</v>
      </c>
      <c r="D2220"/>
      <c r="E2220">
        <v>40</v>
      </c>
      <c r="F2220">
        <v>40</v>
      </c>
      <c r="G2220">
        <v>60</v>
      </c>
      <c r="H2220">
        <v>40</v>
      </c>
      <c r="I2220">
        <v>60</v>
      </c>
      <c r="J2220">
        <v>10</v>
      </c>
      <c r="K2220" t="s">
        <v>691</v>
      </c>
      <c r="L2220" t="s">
        <v>250</v>
      </c>
      <c r="M2220" t="s">
        <v>249</v>
      </c>
      <c r="N2220">
        <v>2.8</v>
      </c>
      <c r="O2220">
        <v>5.2</v>
      </c>
      <c r="R2220">
        <f t="shared" si="162"/>
        <v>3</v>
      </c>
      <c r="S2220">
        <f t="shared" si="163"/>
        <v>5</v>
      </c>
      <c r="T2220">
        <f t="shared" si="164"/>
        <v>8</v>
      </c>
      <c r="U2220" t="s">
        <v>1468</v>
      </c>
      <c r="V2220" t="s">
        <v>1512</v>
      </c>
      <c r="W2220" t="s">
        <v>1499</v>
      </c>
      <c r="X2220" t="s">
        <v>429</v>
      </c>
      <c r="Y2220" t="s">
        <v>5925</v>
      </c>
      <c r="Z2220" cm="1">
        <f t="array" ref="Z2220">IF(ISBLANK(AK2220),_xlfn.LET(
    _xlpm.nameBeforeSlash, IF(ISNUMBER(SEARCH("/", Y2220)), LEFT(Y2220, SEARCH("/", Y2220)-1), Y2220),
    _xlpm.matchRow, IFERROR(MATCH(_xlpm.nameBeforeSlash, AA:AA, 0), ""),
    _xlpm.difference, IF(_xlpm.matchRow="", "", ABS((R2220 + S2220)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),IF(ISBLANK(Y2220),"","Hidden"))</f>
        <v>12</v>
      </c>
      <c r="AA2220" t="s">
        <v>5926</v>
      </c>
      <c r="AC2220" t="s">
        <v>1165</v>
      </c>
      <c r="AD2220" t="str">
        <f>_xlfn.XLOOKUP(AC2220,moves!A:A,moves!B:B)</f>
        <v>grass</v>
      </c>
      <c r="AE2220">
        <f>_xlfn.XLOOKUP(AC2220,moves!A:A,moves!D:D)</f>
        <v>1</v>
      </c>
      <c r="AF2220" t="str">
        <f>_xlfn.XLOOKUP(AC2220,moves!A:A,moves!E:E)</f>
        <v>Heal 1 and Remove all status conditions from all Pokémon in the user's party.</v>
      </c>
      <c r="AG2220">
        <v>0</v>
      </c>
      <c r="AH2220">
        <v>0</v>
      </c>
      <c r="AI2220">
        <f t="shared" si="165"/>
        <v>1</v>
      </c>
      <c r="AJ2220" t="s">
        <v>523</v>
      </c>
      <c r="AL2220">
        <v>0</v>
      </c>
      <c r="AM2220" cm="1">
        <f t="array" ref="AM2220">IF(AL2220=1,1,
   IF(ISTEXT(AK2220),1,
   IF(AO2220&gt;1,AM2219,
   IF(AI2220=1,
      IF(SUMPRODUCT((LEN($Y$2:$Y$4096)-LEN(SUBSTITUTE($Y$2:$Y$4096,AA2220,"")))/LEN(AA2220))&gt;0,2,1),
      IF(
         SUMPRODUCT((LEN($Y$2:$Y$4096)-LEN(SUBSTITUTE($Y$2:$Y$4096,AA2220,"")))/LEN(AA2220))
         - SUMPRODUCT((LEN($Y$2:$Y$4096)-LEN(SUBSTITUTE($Y$2:$Y$4096,"Alolan "&amp;AA2220,"")))/LEN("Alolan "&amp;AA2220))
         - SUMPRODUCT((LEN($Y$2:$Y$4096)-LEN(SUBSTITUTE($Y$2:$Y$4096,"Galarian "&amp;AA2220,"")))/LEN("Galarian "&amp;AA2220))
         - SUMPRODUCT((LEN($Y$2:$Y$4096)-LEN(SUBSTITUTE($Y$2:$Y$4096,"Hisuian "&amp;AA2220,"")))/LEN("Hisuian "&amp;AA2220))
         - SUMPRODUCT((LEN($Y$2:$Y$4096)-LEN(SUBSTITUTE($Y$2:$Y$4096,"Paldean "&amp;AA2220,"")))/LEN("Paldean "&amp;AA2220))
      &gt;0,2,1)
   ))))</f>
        <v>1</v>
      </c>
      <c r="AN2220">
        <v>0</v>
      </c>
      <c r="AO2220">
        <v>0</v>
      </c>
    </row>
    <row r="2221" spans="1:41" x14ac:dyDescent="0.25">
      <c r="A2221">
        <v>830</v>
      </c>
      <c r="B2221" t="s">
        <v>2749</v>
      </c>
      <c r="C2221" t="s">
        <v>1468</v>
      </c>
      <c r="D2221"/>
      <c r="E2221">
        <v>60</v>
      </c>
      <c r="F2221">
        <v>50</v>
      </c>
      <c r="G2221">
        <v>90</v>
      </c>
      <c r="H2221">
        <v>80</v>
      </c>
      <c r="I2221">
        <v>120</v>
      </c>
      <c r="J2221">
        <v>60</v>
      </c>
      <c r="K2221" t="s">
        <v>2750</v>
      </c>
      <c r="L2221" t="s">
        <v>250</v>
      </c>
      <c r="M2221" t="s">
        <v>249</v>
      </c>
      <c r="N2221">
        <v>6.9</v>
      </c>
      <c r="O2221">
        <v>8.6999999999999993</v>
      </c>
      <c r="R2221">
        <f t="shared" si="162"/>
        <v>7</v>
      </c>
      <c r="S2221">
        <f t="shared" si="163"/>
        <v>9</v>
      </c>
      <c r="T2221">
        <f t="shared" si="164"/>
        <v>16</v>
      </c>
      <c r="U2221" t="s">
        <v>1468</v>
      </c>
      <c r="V2221" t="s">
        <v>1512</v>
      </c>
      <c r="W2221" t="s">
        <v>1499</v>
      </c>
      <c r="X2221" t="s">
        <v>429</v>
      </c>
      <c r="Z2221" t="str" cm="1">
        <f t="array" ref="Z2221">IF(ISBLANK(AK2221),_xlfn.LET(
    _xlpm.nameBeforeSlash, IF(ISNUMBER(SEARCH("/", Y2221)), LEFT(Y2221, SEARCH("/", Y2221)-1), Y2221),
    _xlpm.matchRow, IFERROR(MATCH(_xlpm.nameBeforeSlash, AA:AA, 0), ""),
    _xlpm.difference, IF(_xlpm.matchRow="", "", ABS((R2221 + S2221)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),IF(ISBLANK(Y2221),"","Hidden"))</f>
        <v/>
      </c>
      <c r="AA2221" t="s">
        <v>2749</v>
      </c>
      <c r="AC2221" t="s">
        <v>1166</v>
      </c>
      <c r="AD2221" t="str">
        <f>_xlfn.XLOOKUP(AC2221,moves!A:A,moves!B:B)</f>
        <v>grass</v>
      </c>
      <c r="AE2221">
        <f>_xlfn.XLOOKUP(AC2221,moves!A:A,moves!D:D)</f>
        <v>1</v>
      </c>
      <c r="AF2221" t="str">
        <f>_xlfn.XLOOKUP(AC2221,moves!A:A,moves!E:E)</f>
        <v>When the user is next attacked: Remove all regular hits from the roll.</v>
      </c>
      <c r="AG2221">
        <v>0</v>
      </c>
      <c r="AH2221">
        <v>0</v>
      </c>
      <c r="AI2221">
        <f t="shared" si="165"/>
        <v>0</v>
      </c>
      <c r="AJ2221" t="s">
        <v>524</v>
      </c>
      <c r="AL2221">
        <v>0</v>
      </c>
      <c r="AM2221" cm="1">
        <f t="array" ref="AM2221">IF(AL2221=1,1,
   IF(ISTEXT(AK2221),1,
   IF(AO2221&gt;1,AM2220,
   IF(AI2221=1,
      IF(SUMPRODUCT((LEN($Y$2:$Y$4096)-LEN(SUBSTITUTE($Y$2:$Y$4096,AA2221,"")))/LEN(AA2221))&gt;0,2,1),
      IF(
         SUMPRODUCT((LEN($Y$2:$Y$4096)-LEN(SUBSTITUTE($Y$2:$Y$4096,AA2221,"")))/LEN(AA2221))
         - SUMPRODUCT((LEN($Y$2:$Y$4096)-LEN(SUBSTITUTE($Y$2:$Y$4096,"Alolan "&amp;AA2221,"")))/LEN("Alolan "&amp;AA2221))
         - SUMPRODUCT((LEN($Y$2:$Y$4096)-LEN(SUBSTITUTE($Y$2:$Y$4096,"Galarian "&amp;AA2221,"")))/LEN("Galarian "&amp;AA2221))
         - SUMPRODUCT((LEN($Y$2:$Y$4096)-LEN(SUBSTITUTE($Y$2:$Y$4096,"Hisuian "&amp;AA2221,"")))/LEN("Hisuian "&amp;AA2221))
         - SUMPRODUCT((LEN($Y$2:$Y$4096)-LEN(SUBSTITUTE($Y$2:$Y$4096,"Paldean "&amp;AA2221,"")))/LEN("Paldean "&amp;AA2221))
      &gt;0,2,1)
   ))))</f>
        <v>2</v>
      </c>
      <c r="AN2221">
        <v>0</v>
      </c>
      <c r="AO2221">
        <v>0</v>
      </c>
    </row>
    <row r="2222" spans="1:41" x14ac:dyDescent="0.25">
      <c r="A2222" t="s">
        <v>4661</v>
      </c>
      <c r="B2222" t="s">
        <v>2749</v>
      </c>
      <c r="C2222" t="s">
        <v>1468</v>
      </c>
      <c r="D2222"/>
      <c r="E2222">
        <v>60</v>
      </c>
      <c r="F2222">
        <v>50</v>
      </c>
      <c r="G2222">
        <v>90</v>
      </c>
      <c r="H2222">
        <v>80</v>
      </c>
      <c r="I2222">
        <v>120</v>
      </c>
      <c r="J2222">
        <v>60</v>
      </c>
      <c r="K2222" t="s">
        <v>2750</v>
      </c>
      <c r="L2222" t="s">
        <v>250</v>
      </c>
      <c r="M2222" t="s">
        <v>249</v>
      </c>
      <c r="N2222">
        <v>6.9</v>
      </c>
      <c r="O2222">
        <v>8.6999999999999993</v>
      </c>
      <c r="R2222">
        <f t="shared" si="162"/>
        <v>7</v>
      </c>
      <c r="S2222">
        <f t="shared" si="163"/>
        <v>9</v>
      </c>
      <c r="T2222">
        <f t="shared" si="164"/>
        <v>16</v>
      </c>
      <c r="U2222" t="s">
        <v>1468</v>
      </c>
      <c r="V2222" t="s">
        <v>1512</v>
      </c>
      <c r="W2222" t="s">
        <v>1499</v>
      </c>
      <c r="X2222" t="s">
        <v>429</v>
      </c>
      <c r="Z2222" t="str" cm="1">
        <f t="array" ref="Z2222">IF(ISBLANK(AK2222),_xlfn.LET(
    _xlpm.nameBeforeSlash, IF(ISNUMBER(SEARCH("/", Y2222)), LEFT(Y2222, SEARCH("/", Y2222)-1), Y2222),
    _xlpm.matchRow, IFERROR(MATCH(_xlpm.nameBeforeSlash, AA:AA, 0), ""),
    _xlpm.difference, IF(_xlpm.matchRow="", "", ABS((R2222 + S2222)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),IF(ISBLANK(Y2222),"","Hidden"))</f>
        <v/>
      </c>
      <c r="AA2222" t="s">
        <v>5925</v>
      </c>
      <c r="AC2222" t="s">
        <v>517</v>
      </c>
      <c r="AD2222" t="str">
        <f>_xlfn.XLOOKUP(AC2222,moves!A:A,moves!B:B)</f>
        <v>grass</v>
      </c>
      <c r="AE2222">
        <f>_xlfn.XLOOKUP(AC2222,moves!A:A,moves!D:D)</f>
        <v>5</v>
      </c>
      <c r="AF2222" t="str">
        <f>_xlfn.XLOOKUP(AC2222,moves!A:A,moves!E:E)</f>
        <v xml:space="preserve">During this attack and when the user is next attacked: Status symbols deal +1 damage. </v>
      </c>
      <c r="AG2222">
        <v>0</v>
      </c>
      <c r="AH2222">
        <v>0</v>
      </c>
      <c r="AI2222">
        <f t="shared" si="165"/>
        <v>1</v>
      </c>
      <c r="AJ2222" t="s">
        <v>524</v>
      </c>
      <c r="AL2222">
        <v>0</v>
      </c>
      <c r="AM2222" cm="1">
        <f t="array" ref="AM2222">IF(AL2222=1,1,
   IF(ISTEXT(AK2222),1,
   IF(AO2222&gt;1,AM2221,
   IF(AI2222=1,
      IF(SUMPRODUCT((LEN($Y$2:$Y$4096)-LEN(SUBSTITUTE($Y$2:$Y$4096,AA2222,"")))/LEN(AA2222))&gt;0,2,1),
      IF(
         SUMPRODUCT((LEN($Y$2:$Y$4096)-LEN(SUBSTITUTE($Y$2:$Y$4096,AA2222,"")))/LEN(AA2222))
         - SUMPRODUCT((LEN($Y$2:$Y$4096)-LEN(SUBSTITUTE($Y$2:$Y$4096,"Alolan "&amp;AA2222,"")))/LEN("Alolan "&amp;AA2222))
         - SUMPRODUCT((LEN($Y$2:$Y$4096)-LEN(SUBSTITUTE($Y$2:$Y$4096,"Galarian "&amp;AA2222,"")))/LEN("Galarian "&amp;AA2222))
         - SUMPRODUCT((LEN($Y$2:$Y$4096)-LEN(SUBSTITUTE($Y$2:$Y$4096,"Hisuian "&amp;AA2222,"")))/LEN("Hisuian "&amp;AA2222))
         - SUMPRODUCT((LEN($Y$2:$Y$4096)-LEN(SUBSTITUTE($Y$2:$Y$4096,"Paldean "&amp;AA2222,"")))/LEN("Paldean "&amp;AA2222))
      &gt;0,2,1)
   ))))</f>
        <v>2</v>
      </c>
      <c r="AN2222">
        <v>0</v>
      </c>
      <c r="AO2222">
        <v>0</v>
      </c>
    </row>
    <row r="2223" spans="1:41" x14ac:dyDescent="0.25">
      <c r="A2223">
        <v>831</v>
      </c>
      <c r="B2223" t="s">
        <v>2751</v>
      </c>
      <c r="C2223" t="s">
        <v>1512</v>
      </c>
      <c r="D2223"/>
      <c r="E2223">
        <v>42</v>
      </c>
      <c r="F2223">
        <v>40</v>
      </c>
      <c r="G2223">
        <v>55</v>
      </c>
      <c r="H2223">
        <v>40</v>
      </c>
      <c r="I2223">
        <v>45</v>
      </c>
      <c r="J2223">
        <v>48</v>
      </c>
      <c r="K2223" t="s">
        <v>2752</v>
      </c>
      <c r="L2223" t="s">
        <v>250</v>
      </c>
      <c r="M2223" t="s">
        <v>248</v>
      </c>
      <c r="N2223">
        <v>4.32</v>
      </c>
      <c r="O2223">
        <v>4.68</v>
      </c>
      <c r="R2223">
        <f t="shared" si="162"/>
        <v>4</v>
      </c>
      <c r="S2223">
        <f t="shared" si="163"/>
        <v>5</v>
      </c>
      <c r="T2223">
        <f t="shared" si="164"/>
        <v>9</v>
      </c>
      <c r="U2223" t="s">
        <v>1512</v>
      </c>
      <c r="V2223" t="s">
        <v>1492</v>
      </c>
      <c r="W2223" t="s">
        <v>1468</v>
      </c>
      <c r="X2223" t="s">
        <v>429</v>
      </c>
      <c r="Y2223" t="s">
        <v>2753</v>
      </c>
      <c r="Z2223" cm="1">
        <f t="array" ref="Z2223">IF(ISBLANK(AK2223),_xlfn.LET(
    _xlpm.nameBeforeSlash, IF(ISNUMBER(SEARCH("/", Y2223)), LEFT(Y2223, SEARCH("/", Y2223)-1), Y2223),
    _xlpm.matchRow, IFERROR(MATCH(_xlpm.nameBeforeSlash, AA:AA, 0), ""),
    _xlpm.difference, IF(_xlpm.matchRow="", "", ABS((R2223 + S2223)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),IF(ISBLANK(Y2223),"","Hidden"))</f>
        <v>16</v>
      </c>
      <c r="AA2223" t="s">
        <v>2751</v>
      </c>
      <c r="AC2223" t="s">
        <v>505</v>
      </c>
      <c r="AD2223" t="str">
        <f>_xlfn.XLOOKUP(AC2223,moves!A:A,moves!B:B)</f>
        <v>normal</v>
      </c>
      <c r="AE2223">
        <f>_xlfn.XLOOKUP(AC2223,moves!A:A,moves!D:D)</f>
        <v>3</v>
      </c>
      <c r="AF2223" t="str">
        <f>_xlfn.XLOOKUP(AC2223,moves!A:A,moves!E:E)</f>
        <v>If any status symbols are rolled: Inflict the Paralyzed status on the target.</v>
      </c>
      <c r="AG2223">
        <v>0</v>
      </c>
      <c r="AH2223">
        <v>0</v>
      </c>
      <c r="AI2223">
        <f t="shared" si="165"/>
        <v>0</v>
      </c>
      <c r="AJ2223" t="s">
        <v>523</v>
      </c>
      <c r="AL2223">
        <v>0</v>
      </c>
      <c r="AM2223" cm="1">
        <f t="array" ref="AM2223">IF(AL2223=1,1,
   IF(ISTEXT(AK2223),1,
   IF(AO2223&gt;1,AM2222,
   IF(AI2223=1,
      IF(SUMPRODUCT((LEN($Y$2:$Y$4096)-LEN(SUBSTITUTE($Y$2:$Y$4096,AA2223,"")))/LEN(AA2223))&gt;0,2,1),
      IF(
         SUMPRODUCT((LEN($Y$2:$Y$4096)-LEN(SUBSTITUTE($Y$2:$Y$4096,AA2223,"")))/LEN(AA2223))
         - SUMPRODUCT((LEN($Y$2:$Y$4096)-LEN(SUBSTITUTE($Y$2:$Y$4096,"Alolan "&amp;AA2223,"")))/LEN("Alolan "&amp;AA2223))
         - SUMPRODUCT((LEN($Y$2:$Y$4096)-LEN(SUBSTITUTE($Y$2:$Y$4096,"Galarian "&amp;AA2223,"")))/LEN("Galarian "&amp;AA2223))
         - SUMPRODUCT((LEN($Y$2:$Y$4096)-LEN(SUBSTITUTE($Y$2:$Y$4096,"Hisuian "&amp;AA2223,"")))/LEN("Hisuian "&amp;AA2223))
         - SUMPRODUCT((LEN($Y$2:$Y$4096)-LEN(SUBSTITUTE($Y$2:$Y$4096,"Paldean "&amp;AA2223,"")))/LEN("Paldean "&amp;AA2223))
      &gt;0,2,1)
   ))))</f>
        <v>1</v>
      </c>
      <c r="AN2223">
        <v>0</v>
      </c>
      <c r="AO2223">
        <v>0</v>
      </c>
    </row>
    <row r="2224" spans="1:41" x14ac:dyDescent="0.25">
      <c r="A2224" t="s">
        <v>4662</v>
      </c>
      <c r="B2224" t="s">
        <v>2751</v>
      </c>
      <c r="C2224" t="s">
        <v>1512</v>
      </c>
      <c r="D2224"/>
      <c r="E2224">
        <v>42</v>
      </c>
      <c r="F2224">
        <v>40</v>
      </c>
      <c r="G2224">
        <v>55</v>
      </c>
      <c r="H2224">
        <v>40</v>
      </c>
      <c r="I2224">
        <v>45</v>
      </c>
      <c r="J2224">
        <v>48</v>
      </c>
      <c r="K2224" t="s">
        <v>2752</v>
      </c>
      <c r="L2224" t="s">
        <v>250</v>
      </c>
      <c r="M2224" t="s">
        <v>248</v>
      </c>
      <c r="N2224">
        <v>4.32</v>
      </c>
      <c r="O2224">
        <v>4.68</v>
      </c>
      <c r="R2224">
        <f t="shared" si="162"/>
        <v>4</v>
      </c>
      <c r="S2224">
        <f t="shared" si="163"/>
        <v>5</v>
      </c>
      <c r="T2224">
        <f t="shared" si="164"/>
        <v>9</v>
      </c>
      <c r="U2224" t="s">
        <v>1512</v>
      </c>
      <c r="V2224" t="s">
        <v>1492</v>
      </c>
      <c r="W2224" t="s">
        <v>1468</v>
      </c>
      <c r="X2224" t="s">
        <v>429</v>
      </c>
      <c r="Y2224" t="s">
        <v>5927</v>
      </c>
      <c r="Z2224" cm="1">
        <f t="array" ref="Z2224">IF(ISBLANK(AK2224),_xlfn.LET(
    _xlpm.nameBeforeSlash, IF(ISNUMBER(SEARCH("/", Y2224)), LEFT(Y2224, SEARCH("/", Y2224)-1), Y2224),
    _xlpm.matchRow, IFERROR(MATCH(_xlpm.nameBeforeSlash, AA:AA, 0), ""),
    _xlpm.difference, IF(_xlpm.matchRow="", "", ABS((R2224 + S2224)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),IF(ISBLANK(Y2224),"","Hidden"))</f>
        <v>16</v>
      </c>
      <c r="AA2224" t="s">
        <v>5928</v>
      </c>
      <c r="AC2224" t="s">
        <v>1062</v>
      </c>
      <c r="AD2224" t="str">
        <f>_xlfn.XLOOKUP(AC2224,moves!A:A,moves!B:B)</f>
        <v>fighting</v>
      </c>
      <c r="AE2224">
        <f>_xlfn.XLOOKUP(AC2224,moves!A:A,moves!D:D)</f>
        <v>2</v>
      </c>
      <c r="AF2224" t="str">
        <f>_xlfn.XLOOKUP(AC2224,moves!A:A,moves!E:E)</f>
        <v>Regular hits deal +1 damage.</v>
      </c>
      <c r="AG2224">
        <v>0</v>
      </c>
      <c r="AH2224">
        <v>0</v>
      </c>
      <c r="AI2224">
        <f t="shared" si="165"/>
        <v>1</v>
      </c>
      <c r="AJ2224" t="s">
        <v>523</v>
      </c>
      <c r="AL2224">
        <v>0</v>
      </c>
      <c r="AM2224" cm="1">
        <f t="array" ref="AM2224">IF(AL2224=1,1,
   IF(ISTEXT(AK2224),1,
   IF(AO2224&gt;1,AM2223,
   IF(AI2224=1,
      IF(SUMPRODUCT((LEN($Y$2:$Y$4096)-LEN(SUBSTITUTE($Y$2:$Y$4096,AA2224,"")))/LEN(AA2224))&gt;0,2,1),
      IF(
         SUMPRODUCT((LEN($Y$2:$Y$4096)-LEN(SUBSTITUTE($Y$2:$Y$4096,AA2224,"")))/LEN(AA2224))
         - SUMPRODUCT((LEN($Y$2:$Y$4096)-LEN(SUBSTITUTE($Y$2:$Y$4096,"Alolan "&amp;AA2224,"")))/LEN("Alolan "&amp;AA2224))
         - SUMPRODUCT((LEN($Y$2:$Y$4096)-LEN(SUBSTITUTE($Y$2:$Y$4096,"Galarian "&amp;AA2224,"")))/LEN("Galarian "&amp;AA2224))
         - SUMPRODUCT((LEN($Y$2:$Y$4096)-LEN(SUBSTITUTE($Y$2:$Y$4096,"Hisuian "&amp;AA2224,"")))/LEN("Hisuian "&amp;AA2224))
         - SUMPRODUCT((LEN($Y$2:$Y$4096)-LEN(SUBSTITUTE($Y$2:$Y$4096,"Paldean "&amp;AA2224,"")))/LEN("Paldean "&amp;AA2224))
      &gt;0,2,1)
   ))))</f>
        <v>1</v>
      </c>
      <c r="AN2224">
        <v>0</v>
      </c>
      <c r="AO2224">
        <v>0</v>
      </c>
    </row>
    <row r="2225" spans="1:41" x14ac:dyDescent="0.25">
      <c r="A2225">
        <v>832</v>
      </c>
      <c r="B2225" t="s">
        <v>2753</v>
      </c>
      <c r="C2225" t="s">
        <v>1512</v>
      </c>
      <c r="D2225"/>
      <c r="E2225">
        <v>72</v>
      </c>
      <c r="F2225">
        <v>80</v>
      </c>
      <c r="G2225">
        <v>100</v>
      </c>
      <c r="H2225">
        <v>60</v>
      </c>
      <c r="I2225">
        <v>90</v>
      </c>
      <c r="J2225">
        <v>88</v>
      </c>
      <c r="K2225" t="s">
        <v>2752</v>
      </c>
      <c r="L2225" t="s">
        <v>250</v>
      </c>
      <c r="M2225" t="s">
        <v>248</v>
      </c>
      <c r="N2225">
        <v>8.120000000000001</v>
      </c>
      <c r="O2225">
        <v>8.58</v>
      </c>
      <c r="R2225">
        <f t="shared" si="162"/>
        <v>8</v>
      </c>
      <c r="S2225">
        <f t="shared" si="163"/>
        <v>9</v>
      </c>
      <c r="T2225">
        <f t="shared" si="164"/>
        <v>17</v>
      </c>
      <c r="U2225" t="s">
        <v>1512</v>
      </c>
      <c r="V2225" t="s">
        <v>1492</v>
      </c>
      <c r="W2225" t="s">
        <v>1468</v>
      </c>
      <c r="X2225" t="s">
        <v>429</v>
      </c>
      <c r="Z2225" t="str" cm="1">
        <f t="array" ref="Z2225">IF(ISBLANK(AK2225),_xlfn.LET(
    _xlpm.nameBeforeSlash, IF(ISNUMBER(SEARCH("/", Y2225)), LEFT(Y2225, SEARCH("/", Y2225)-1), Y2225),
    _xlpm.matchRow, IFERROR(MATCH(_xlpm.nameBeforeSlash, AA:AA, 0), ""),
    _xlpm.difference, IF(_xlpm.matchRow="", "", ABS((R2225 + S2225)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),IF(ISBLANK(Y2225),"","Hidden"))</f>
        <v/>
      </c>
      <c r="AA2225" t="s">
        <v>2753</v>
      </c>
      <c r="AC2225" t="s">
        <v>503</v>
      </c>
      <c r="AD2225" t="str">
        <f>_xlfn.XLOOKUP(AC2225,moves!A:A,moves!B:B)</f>
        <v>normal</v>
      </c>
      <c r="AE2225">
        <f>_xlfn.XLOOKUP(AC2225,moves!A:A,moves!D:D)</f>
        <v>5</v>
      </c>
      <c r="AF2225" t="str">
        <f>_xlfn.XLOOKUP(AC2225,moves!A:A,moves!E:E)</f>
        <v>Critical hits deal +2 damage. For each critical hit rolled: The user takes 2 damage.</v>
      </c>
      <c r="AG2225">
        <v>0</v>
      </c>
      <c r="AH2225">
        <v>0</v>
      </c>
      <c r="AI2225">
        <f t="shared" si="165"/>
        <v>0</v>
      </c>
      <c r="AJ2225" t="s">
        <v>525</v>
      </c>
      <c r="AL2225">
        <v>0</v>
      </c>
      <c r="AM2225" cm="1">
        <f t="array" ref="AM2225">IF(AL2225=1,1,
   IF(ISTEXT(AK2225),1,
   IF(AO2225&gt;1,AM2224,
   IF(AI2225=1,
      IF(SUMPRODUCT((LEN($Y$2:$Y$4096)-LEN(SUBSTITUTE($Y$2:$Y$4096,AA2225,"")))/LEN(AA2225))&gt;0,2,1),
      IF(
         SUMPRODUCT((LEN($Y$2:$Y$4096)-LEN(SUBSTITUTE($Y$2:$Y$4096,AA2225,"")))/LEN(AA2225))
         - SUMPRODUCT((LEN($Y$2:$Y$4096)-LEN(SUBSTITUTE($Y$2:$Y$4096,"Alolan "&amp;AA2225,"")))/LEN("Alolan "&amp;AA2225))
         - SUMPRODUCT((LEN($Y$2:$Y$4096)-LEN(SUBSTITUTE($Y$2:$Y$4096,"Galarian "&amp;AA2225,"")))/LEN("Galarian "&amp;AA2225))
         - SUMPRODUCT((LEN($Y$2:$Y$4096)-LEN(SUBSTITUTE($Y$2:$Y$4096,"Hisuian "&amp;AA2225,"")))/LEN("Hisuian "&amp;AA2225))
         - SUMPRODUCT((LEN($Y$2:$Y$4096)-LEN(SUBSTITUTE($Y$2:$Y$4096,"Paldean "&amp;AA2225,"")))/LEN("Paldean "&amp;AA2225))
      &gt;0,2,1)
   ))))</f>
        <v>2</v>
      </c>
      <c r="AN2225">
        <v>0</v>
      </c>
      <c r="AO2225">
        <v>0</v>
      </c>
    </row>
    <row r="2226" spans="1:41" x14ac:dyDescent="0.25">
      <c r="A2226" t="s">
        <v>4663</v>
      </c>
      <c r="B2226" t="s">
        <v>2753</v>
      </c>
      <c r="C2226" t="s">
        <v>1512</v>
      </c>
      <c r="D2226"/>
      <c r="E2226">
        <v>72</v>
      </c>
      <c r="F2226">
        <v>80</v>
      </c>
      <c r="G2226">
        <v>100</v>
      </c>
      <c r="H2226">
        <v>60</v>
      </c>
      <c r="I2226">
        <v>90</v>
      </c>
      <c r="J2226">
        <v>88</v>
      </c>
      <c r="K2226" t="s">
        <v>2752</v>
      </c>
      <c r="L2226" t="s">
        <v>250</v>
      </c>
      <c r="M2226" t="s">
        <v>248</v>
      </c>
      <c r="N2226">
        <v>8.120000000000001</v>
      </c>
      <c r="O2226">
        <v>8.58</v>
      </c>
      <c r="R2226">
        <f t="shared" si="162"/>
        <v>8</v>
      </c>
      <c r="S2226">
        <f t="shared" si="163"/>
        <v>9</v>
      </c>
      <c r="T2226">
        <f t="shared" si="164"/>
        <v>17</v>
      </c>
      <c r="U2226" t="s">
        <v>1512</v>
      </c>
      <c r="V2226" t="s">
        <v>1492</v>
      </c>
      <c r="W2226" t="s">
        <v>1468</v>
      </c>
      <c r="X2226" t="s">
        <v>429</v>
      </c>
      <c r="Z2226" t="str" cm="1">
        <f t="array" ref="Z2226">IF(ISBLANK(AK2226),_xlfn.LET(
    _xlpm.nameBeforeSlash, IF(ISNUMBER(SEARCH("/", Y2226)), LEFT(Y2226, SEARCH("/", Y2226)-1), Y2226),
    _xlpm.matchRow, IFERROR(MATCH(_xlpm.nameBeforeSlash, AA:AA, 0), ""),
    _xlpm.difference, IF(_xlpm.matchRow="", "", ABS((R2226 + S2226)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),IF(ISBLANK(Y2226),"","Hidden"))</f>
        <v/>
      </c>
      <c r="AA2226" t="s">
        <v>5927</v>
      </c>
      <c r="AC2226" t="s">
        <v>1166</v>
      </c>
      <c r="AD2226" t="str">
        <f>_xlfn.XLOOKUP(AC2226,moves!A:A,moves!B:B)</f>
        <v>grass</v>
      </c>
      <c r="AE2226">
        <f>_xlfn.XLOOKUP(AC2226,moves!A:A,moves!D:D)</f>
        <v>1</v>
      </c>
      <c r="AF2226" t="str">
        <f>_xlfn.XLOOKUP(AC2226,moves!A:A,moves!E:E)</f>
        <v>When the user is next attacked: Remove all regular hits from the roll.</v>
      </c>
      <c r="AG2226">
        <v>0</v>
      </c>
      <c r="AH2226">
        <v>0</v>
      </c>
      <c r="AI2226">
        <f t="shared" si="165"/>
        <v>1</v>
      </c>
      <c r="AJ2226" t="s">
        <v>525</v>
      </c>
      <c r="AL2226">
        <v>0</v>
      </c>
      <c r="AM2226" cm="1">
        <f t="array" ref="AM2226">IF(AL2226=1,1,
   IF(ISTEXT(AK2226),1,
   IF(AO2226&gt;1,AM2225,
   IF(AI2226=1,
      IF(SUMPRODUCT((LEN($Y$2:$Y$4096)-LEN(SUBSTITUTE($Y$2:$Y$4096,AA2226,"")))/LEN(AA2226))&gt;0,2,1),
      IF(
         SUMPRODUCT((LEN($Y$2:$Y$4096)-LEN(SUBSTITUTE($Y$2:$Y$4096,AA2226,"")))/LEN(AA2226))
         - SUMPRODUCT((LEN($Y$2:$Y$4096)-LEN(SUBSTITUTE($Y$2:$Y$4096,"Alolan "&amp;AA2226,"")))/LEN("Alolan "&amp;AA2226))
         - SUMPRODUCT((LEN($Y$2:$Y$4096)-LEN(SUBSTITUTE($Y$2:$Y$4096,"Galarian "&amp;AA2226,"")))/LEN("Galarian "&amp;AA2226))
         - SUMPRODUCT((LEN($Y$2:$Y$4096)-LEN(SUBSTITUTE($Y$2:$Y$4096,"Hisuian "&amp;AA2226,"")))/LEN("Hisuian "&amp;AA2226))
         - SUMPRODUCT((LEN($Y$2:$Y$4096)-LEN(SUBSTITUTE($Y$2:$Y$4096,"Paldean "&amp;AA2226,"")))/LEN("Paldean "&amp;AA2226))
      &gt;0,2,1)
   ))))</f>
        <v>2</v>
      </c>
      <c r="AN2226">
        <v>0</v>
      </c>
      <c r="AO2226">
        <v>0</v>
      </c>
    </row>
    <row r="2227" spans="1:41" x14ac:dyDescent="0.25">
      <c r="A2227">
        <v>833</v>
      </c>
      <c r="B2227" t="s">
        <v>2754</v>
      </c>
      <c r="C2227" t="s">
        <v>1490</v>
      </c>
      <c r="D2227"/>
      <c r="E2227">
        <v>50</v>
      </c>
      <c r="F2227">
        <v>64</v>
      </c>
      <c r="G2227">
        <v>50</v>
      </c>
      <c r="H2227">
        <v>38</v>
      </c>
      <c r="I2227">
        <v>38</v>
      </c>
      <c r="J2227">
        <v>44</v>
      </c>
      <c r="K2227" t="s">
        <v>2755</v>
      </c>
      <c r="L2227" t="s">
        <v>252</v>
      </c>
      <c r="M2227" t="s">
        <v>249</v>
      </c>
      <c r="N2227">
        <v>5.34</v>
      </c>
      <c r="O2227">
        <v>4.6399999999999997</v>
      </c>
      <c r="R2227">
        <f t="shared" si="162"/>
        <v>5</v>
      </c>
      <c r="S2227">
        <f t="shared" si="163"/>
        <v>5</v>
      </c>
      <c r="T2227">
        <f t="shared" si="164"/>
        <v>10</v>
      </c>
      <c r="U2227" t="s">
        <v>1490</v>
      </c>
      <c r="V2227" t="s">
        <v>1546</v>
      </c>
      <c r="W2227" t="s">
        <v>1471</v>
      </c>
      <c r="X2227" t="s">
        <v>1472</v>
      </c>
      <c r="Y2227" t="s">
        <v>2756</v>
      </c>
      <c r="Z2227" cm="1">
        <f t="array" ref="Z2227">IF(ISBLANK(AK2227),_xlfn.LET(
    _xlpm.nameBeforeSlash, IF(ISNUMBER(SEARCH("/", Y2227)), LEFT(Y2227, SEARCH("/", Y2227)-1), Y2227),
    _xlpm.matchRow, IFERROR(MATCH(_xlpm.nameBeforeSlash, AA:AA, 0), ""),
    _xlpm.difference, IF(_xlpm.matchRow="", "", ABS((R2227 + S2227)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),IF(ISBLANK(Y2227),"","Hidden"))</f>
        <v>15</v>
      </c>
      <c r="AA2227" t="s">
        <v>2754</v>
      </c>
      <c r="AC2227" t="s">
        <v>460</v>
      </c>
      <c r="AD2227" t="str">
        <f>_xlfn.XLOOKUP(AC2227,moves!A:A,moves!B:B)</f>
        <v>dark</v>
      </c>
      <c r="AE2227">
        <f>_xlfn.XLOOKUP(AC2227,moves!A:A,moves!D:D)</f>
        <v>3</v>
      </c>
      <c r="AF2227" t="str">
        <f>_xlfn.XLOOKUP(AC2227,moves!A:A,moves!E:E)</f>
        <v>When the target is next attacked: Add 1 regular hit to the roll.</v>
      </c>
      <c r="AG2227">
        <v>0</v>
      </c>
      <c r="AH2227">
        <v>0</v>
      </c>
      <c r="AI2227">
        <f t="shared" si="165"/>
        <v>0</v>
      </c>
      <c r="AJ2227" t="s">
        <v>523</v>
      </c>
      <c r="AL2227">
        <v>0</v>
      </c>
      <c r="AM2227" cm="1">
        <f t="array" ref="AM2227">IF(AL2227=1,1,
   IF(ISTEXT(AK2227),1,
   IF(AO2227&gt;1,AM2226,
   IF(AI2227=1,
      IF(SUMPRODUCT((LEN($Y$2:$Y$4096)-LEN(SUBSTITUTE($Y$2:$Y$4096,AA2227,"")))/LEN(AA2227))&gt;0,2,1),
      IF(
         SUMPRODUCT((LEN($Y$2:$Y$4096)-LEN(SUBSTITUTE($Y$2:$Y$4096,AA2227,"")))/LEN(AA2227))
         - SUMPRODUCT((LEN($Y$2:$Y$4096)-LEN(SUBSTITUTE($Y$2:$Y$4096,"Alolan "&amp;AA2227,"")))/LEN("Alolan "&amp;AA2227))
         - SUMPRODUCT((LEN($Y$2:$Y$4096)-LEN(SUBSTITUTE($Y$2:$Y$4096,"Galarian "&amp;AA2227,"")))/LEN("Galarian "&amp;AA2227))
         - SUMPRODUCT((LEN($Y$2:$Y$4096)-LEN(SUBSTITUTE($Y$2:$Y$4096,"Hisuian "&amp;AA2227,"")))/LEN("Hisuian "&amp;AA2227))
         - SUMPRODUCT((LEN($Y$2:$Y$4096)-LEN(SUBSTITUTE($Y$2:$Y$4096,"Paldean "&amp;AA2227,"")))/LEN("Paldean "&amp;AA2227))
      &gt;0,2,1)
   ))))</f>
        <v>1</v>
      </c>
      <c r="AN2227">
        <v>0</v>
      </c>
      <c r="AO2227">
        <v>0</v>
      </c>
    </row>
    <row r="2228" spans="1:41" x14ac:dyDescent="0.25">
      <c r="A2228" t="s">
        <v>4664</v>
      </c>
      <c r="B2228" t="s">
        <v>2754</v>
      </c>
      <c r="C2228" t="s">
        <v>1490</v>
      </c>
      <c r="D2228"/>
      <c r="E2228">
        <v>50</v>
      </c>
      <c r="F2228">
        <v>64</v>
      </c>
      <c r="G2228">
        <v>50</v>
      </c>
      <c r="H2228">
        <v>38</v>
      </c>
      <c r="I2228">
        <v>38</v>
      </c>
      <c r="J2228">
        <v>44</v>
      </c>
      <c r="K2228" t="s">
        <v>2755</v>
      </c>
      <c r="L2228" t="s">
        <v>252</v>
      </c>
      <c r="M2228" t="s">
        <v>249</v>
      </c>
      <c r="N2228">
        <v>5.34</v>
      </c>
      <c r="O2228">
        <v>4.6399999999999997</v>
      </c>
      <c r="R2228">
        <f t="shared" si="162"/>
        <v>5</v>
      </c>
      <c r="S2228">
        <f t="shared" si="163"/>
        <v>5</v>
      </c>
      <c r="T2228">
        <f t="shared" si="164"/>
        <v>10</v>
      </c>
      <c r="U2228" t="s">
        <v>1490</v>
      </c>
      <c r="V2228" t="s">
        <v>1546</v>
      </c>
      <c r="W2228" t="s">
        <v>1471</v>
      </c>
      <c r="X2228" t="s">
        <v>1472</v>
      </c>
      <c r="Y2228" t="s">
        <v>5929</v>
      </c>
      <c r="Z2228" cm="1">
        <f t="array" ref="Z2228">IF(ISBLANK(AK2228),_xlfn.LET(
    _xlpm.nameBeforeSlash, IF(ISNUMBER(SEARCH("/", Y2228)), LEFT(Y2228, SEARCH("/", Y2228)-1), Y2228),
    _xlpm.matchRow, IFERROR(MATCH(_xlpm.nameBeforeSlash, AA:AA, 0), ""),
    _xlpm.difference, IF(_xlpm.matchRow="", "", ABS((R2228 + S2228)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),IF(ISBLANK(Y2228),"","Hidden"))</f>
        <v>15</v>
      </c>
      <c r="AA2228" t="s">
        <v>5930</v>
      </c>
      <c r="AC2228" t="s">
        <v>6399</v>
      </c>
      <c r="AD2228" t="str">
        <f>_xlfn.XLOOKUP(AC2228,moves!A:A,moves!B:B)</f>
        <v>rock</v>
      </c>
      <c r="AE2228">
        <f>_xlfn.XLOOKUP(AC2228,moves!A:A,moves!D:D)</f>
        <v>0</v>
      </c>
      <c r="AF2228" t="str">
        <f>_xlfn.XLOOKUP(AC2228,moves!A:A,moves!E:E)</f>
        <v>Each time this move is used: Increase the user's Initiative by 3.</v>
      </c>
      <c r="AG2228">
        <v>0</v>
      </c>
      <c r="AH2228">
        <v>0</v>
      </c>
      <c r="AI2228">
        <f t="shared" si="165"/>
        <v>1</v>
      </c>
      <c r="AJ2228" t="s">
        <v>523</v>
      </c>
      <c r="AL2228">
        <v>0</v>
      </c>
      <c r="AM2228" cm="1">
        <f t="array" ref="AM2228">IF(AL2228=1,1,
   IF(ISTEXT(AK2228),1,
   IF(AO2228&gt;1,AM2227,
   IF(AI2228=1,
      IF(SUMPRODUCT((LEN($Y$2:$Y$4096)-LEN(SUBSTITUTE($Y$2:$Y$4096,AA2228,"")))/LEN(AA2228))&gt;0,2,1),
      IF(
         SUMPRODUCT((LEN($Y$2:$Y$4096)-LEN(SUBSTITUTE($Y$2:$Y$4096,AA2228,"")))/LEN(AA2228))
         - SUMPRODUCT((LEN($Y$2:$Y$4096)-LEN(SUBSTITUTE($Y$2:$Y$4096,"Alolan "&amp;AA2228,"")))/LEN("Alolan "&amp;AA2228))
         - SUMPRODUCT((LEN($Y$2:$Y$4096)-LEN(SUBSTITUTE($Y$2:$Y$4096,"Galarian "&amp;AA2228,"")))/LEN("Galarian "&amp;AA2228))
         - SUMPRODUCT((LEN($Y$2:$Y$4096)-LEN(SUBSTITUTE($Y$2:$Y$4096,"Hisuian "&amp;AA2228,"")))/LEN("Hisuian "&amp;AA2228))
         - SUMPRODUCT((LEN($Y$2:$Y$4096)-LEN(SUBSTITUTE($Y$2:$Y$4096,"Paldean "&amp;AA2228,"")))/LEN("Paldean "&amp;AA2228))
      &gt;0,2,1)
   ))))</f>
        <v>1</v>
      </c>
      <c r="AN2228">
        <v>0</v>
      </c>
      <c r="AO2228">
        <v>0</v>
      </c>
    </row>
    <row r="2229" spans="1:41" x14ac:dyDescent="0.25">
      <c r="A2229">
        <v>834</v>
      </c>
      <c r="B2229" t="s">
        <v>2756</v>
      </c>
      <c r="C2229" t="s">
        <v>1490</v>
      </c>
      <c r="D2229" t="s">
        <v>1546</v>
      </c>
      <c r="E2229">
        <v>90</v>
      </c>
      <c r="F2229">
        <v>115</v>
      </c>
      <c r="G2229">
        <v>90</v>
      </c>
      <c r="H2229">
        <v>48</v>
      </c>
      <c r="I2229">
        <v>68</v>
      </c>
      <c r="J2229">
        <v>74</v>
      </c>
      <c r="K2229" t="s">
        <v>1895</v>
      </c>
      <c r="L2229" t="s">
        <v>252</v>
      </c>
      <c r="M2229" t="s">
        <v>249</v>
      </c>
      <c r="N2229">
        <v>9.19</v>
      </c>
      <c r="O2229">
        <v>8.34</v>
      </c>
      <c r="R2229">
        <f t="shared" si="162"/>
        <v>9</v>
      </c>
      <c r="S2229">
        <f t="shared" si="163"/>
        <v>8</v>
      </c>
      <c r="T2229">
        <f t="shared" si="164"/>
        <v>17</v>
      </c>
      <c r="U2229" t="s">
        <v>1490</v>
      </c>
      <c r="V2229" t="s">
        <v>1546</v>
      </c>
      <c r="W2229" t="s">
        <v>1471</v>
      </c>
      <c r="X2229" t="s">
        <v>1472</v>
      </c>
      <c r="Z2229" t="str" cm="1">
        <f t="array" ref="Z2229">IF(ISBLANK(AK2229),_xlfn.LET(
    _xlpm.nameBeforeSlash, IF(ISNUMBER(SEARCH("/", Y2229)), LEFT(Y2229, SEARCH("/", Y2229)-1), Y2229),
    _xlpm.matchRow, IFERROR(MATCH(_xlpm.nameBeforeSlash, AA:AA, 0), ""),
    _xlpm.difference, IF(_xlpm.matchRow="", "", ABS((R2229 + S2229)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),IF(ISBLANK(Y2229),"","Hidden"))</f>
        <v/>
      </c>
      <c r="AA2229" t="s">
        <v>2756</v>
      </c>
      <c r="AC2229" t="s">
        <v>942</v>
      </c>
      <c r="AD2229" t="str">
        <f>_xlfn.XLOOKUP(AC2229,moves!A:A,moves!B:B)</f>
        <v>dark</v>
      </c>
      <c r="AE2229">
        <f>_xlfn.XLOOKUP(AC2229,moves!A:A,moves!D:D)</f>
        <v>4</v>
      </c>
      <c r="AF2229" t="str">
        <f>_xlfn.XLOOKUP(AC2229,moves!A:A,moves!E:E)</f>
        <v>The user and the target may no longer switch out or flee the battle.</v>
      </c>
      <c r="AG2229">
        <v>0</v>
      </c>
      <c r="AH2229">
        <v>0</v>
      </c>
      <c r="AI2229">
        <f t="shared" si="165"/>
        <v>0</v>
      </c>
      <c r="AJ2229" t="s">
        <v>525</v>
      </c>
      <c r="AL2229">
        <v>0</v>
      </c>
      <c r="AM2229" cm="1">
        <f t="array" ref="AM2229">IF(AL2229=1,1,
   IF(ISTEXT(AK2229),1,
   IF(AO2229&gt;1,AM2228,
   IF(AI2229=1,
      IF(SUMPRODUCT((LEN($Y$2:$Y$4096)-LEN(SUBSTITUTE($Y$2:$Y$4096,AA2229,"")))/LEN(AA2229))&gt;0,2,1),
      IF(
         SUMPRODUCT((LEN($Y$2:$Y$4096)-LEN(SUBSTITUTE($Y$2:$Y$4096,AA2229,"")))/LEN(AA2229))
         - SUMPRODUCT((LEN($Y$2:$Y$4096)-LEN(SUBSTITUTE($Y$2:$Y$4096,"Alolan "&amp;AA2229,"")))/LEN("Alolan "&amp;AA2229))
         - SUMPRODUCT((LEN($Y$2:$Y$4096)-LEN(SUBSTITUTE($Y$2:$Y$4096,"Galarian "&amp;AA2229,"")))/LEN("Galarian "&amp;AA2229))
         - SUMPRODUCT((LEN($Y$2:$Y$4096)-LEN(SUBSTITUTE($Y$2:$Y$4096,"Hisuian "&amp;AA2229,"")))/LEN("Hisuian "&amp;AA2229))
         - SUMPRODUCT((LEN($Y$2:$Y$4096)-LEN(SUBSTITUTE($Y$2:$Y$4096,"Paldean "&amp;AA2229,"")))/LEN("Paldean "&amp;AA2229))
      &gt;0,2,1)
   ))))</f>
        <v>2</v>
      </c>
      <c r="AN2229">
        <v>0</v>
      </c>
      <c r="AO2229">
        <v>1</v>
      </c>
    </row>
    <row r="2230" spans="1:41" x14ac:dyDescent="0.25">
      <c r="A2230" t="s">
        <v>3318</v>
      </c>
      <c r="B2230" t="s">
        <v>2756</v>
      </c>
      <c r="C2230" t="s">
        <v>1490</v>
      </c>
      <c r="D2230" t="s">
        <v>1546</v>
      </c>
      <c r="E2230">
        <v>90</v>
      </c>
      <c r="F2230">
        <v>115</v>
      </c>
      <c r="G2230">
        <v>90</v>
      </c>
      <c r="H2230">
        <v>48</v>
      </c>
      <c r="I2230">
        <v>68</v>
      </c>
      <c r="J2230">
        <v>74</v>
      </c>
      <c r="K2230" t="s">
        <v>1895</v>
      </c>
      <c r="L2230" t="s">
        <v>3446</v>
      </c>
      <c r="M2230" t="s">
        <v>3287</v>
      </c>
      <c r="N2230">
        <v>9.19</v>
      </c>
      <c r="O2230">
        <v>8.34</v>
      </c>
      <c r="Q2230">
        <v>13</v>
      </c>
      <c r="R2230">
        <f t="shared" si="162"/>
        <v>9</v>
      </c>
      <c r="S2230">
        <f t="shared" si="163"/>
        <v>21</v>
      </c>
      <c r="T2230">
        <f t="shared" si="164"/>
        <v>30</v>
      </c>
      <c r="U2230" t="s">
        <v>1490</v>
      </c>
      <c r="V2230" t="s">
        <v>1546</v>
      </c>
      <c r="W2230" t="s">
        <v>1471</v>
      </c>
      <c r="X2230" t="s">
        <v>1472</v>
      </c>
      <c r="Z2230" t="str" cm="1">
        <f t="array" ref="Z2230">IF(ISBLANK(AK2230),_xlfn.LET(
    _xlpm.nameBeforeSlash, IF(ISNUMBER(SEARCH("/", Y2230)), LEFT(Y2230, SEARCH("/", Y2230)-1), Y2230),
    _xlpm.matchRow, IFERROR(MATCH(_xlpm.nameBeforeSlash, AA:AA, 0), ""),
    _xlpm.difference, IF(_xlpm.matchRow="", "", ABS((R2230 + S2230)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),IF(ISBLANK(Y2230),"","Hidden"))</f>
        <v/>
      </c>
      <c r="AA2230" t="s">
        <v>3425</v>
      </c>
      <c r="AB2230" t="s">
        <v>3299</v>
      </c>
      <c r="AC2230" t="s">
        <v>3349</v>
      </c>
      <c r="AD2230" t="str">
        <f>_xlfn.XLOOKUP(AC2230,moves!A:A,moves!B:B)</f>
        <v>water</v>
      </c>
      <c r="AE2230">
        <f>_xlfn.XLOOKUP(AC2230,moves!A:A,moves!D:D)</f>
        <v>6</v>
      </c>
      <c r="AF2230" t="str">
        <f>_xlfn.XLOOKUP(AC2230,moves!A:A,moves!E:E)</f>
        <v>Increase the Stealth Rock or Spikes Hazardous Terrain Token by 1 on the opposing side of the arena.</v>
      </c>
      <c r="AG2230">
        <v>0</v>
      </c>
      <c r="AH2230">
        <v>0</v>
      </c>
      <c r="AI2230">
        <f t="shared" si="165"/>
        <v>0</v>
      </c>
      <c r="AJ2230" t="s">
        <v>525</v>
      </c>
      <c r="AL2230">
        <v>0</v>
      </c>
      <c r="AM2230" cm="1">
        <f t="array" ref="AM2230">IF(AL2230=1,1,
   IF(ISTEXT(AK2230),1,
   IF(AO2230&gt;1,AM2229,
   IF(AI2230=1,
      IF(SUMPRODUCT((LEN($Y$2:$Y$4096)-LEN(SUBSTITUTE($Y$2:$Y$4096,AA2230,"")))/LEN(AA2230))&gt;0,2,1),
      IF(
         SUMPRODUCT((LEN($Y$2:$Y$4096)-LEN(SUBSTITUTE($Y$2:$Y$4096,AA2230,"")))/LEN(AA2230))
         - SUMPRODUCT((LEN($Y$2:$Y$4096)-LEN(SUBSTITUTE($Y$2:$Y$4096,"Alolan "&amp;AA2230,"")))/LEN("Alolan "&amp;AA2230))
         - SUMPRODUCT((LEN($Y$2:$Y$4096)-LEN(SUBSTITUTE($Y$2:$Y$4096,"Galarian "&amp;AA2230,"")))/LEN("Galarian "&amp;AA2230))
         - SUMPRODUCT((LEN($Y$2:$Y$4096)-LEN(SUBSTITUTE($Y$2:$Y$4096,"Hisuian "&amp;AA2230,"")))/LEN("Hisuian "&amp;AA2230))
         - SUMPRODUCT((LEN($Y$2:$Y$4096)-LEN(SUBSTITUTE($Y$2:$Y$4096,"Paldean "&amp;AA2230,"")))/LEN("Paldean "&amp;AA2230))
      &gt;0,2,1)
   ))))</f>
        <v>2</v>
      </c>
      <c r="AN2230">
        <v>0</v>
      </c>
      <c r="AO2230">
        <v>2</v>
      </c>
    </row>
    <row r="2231" spans="1:41" x14ac:dyDescent="0.25">
      <c r="A2231" t="s">
        <v>4665</v>
      </c>
      <c r="B2231" t="s">
        <v>2756</v>
      </c>
      <c r="C2231" t="s">
        <v>1490</v>
      </c>
      <c r="D2231" t="s">
        <v>1546</v>
      </c>
      <c r="E2231">
        <v>90</v>
      </c>
      <c r="F2231">
        <v>115</v>
      </c>
      <c r="G2231">
        <v>90</v>
      </c>
      <c r="H2231">
        <v>48</v>
      </c>
      <c r="I2231">
        <v>68</v>
      </c>
      <c r="J2231">
        <v>74</v>
      </c>
      <c r="K2231" t="s">
        <v>1895</v>
      </c>
      <c r="L2231" t="s">
        <v>252</v>
      </c>
      <c r="M2231" t="s">
        <v>249</v>
      </c>
      <c r="N2231">
        <v>9.19</v>
      </c>
      <c r="O2231">
        <v>8.34</v>
      </c>
      <c r="R2231">
        <f t="shared" si="162"/>
        <v>9</v>
      </c>
      <c r="S2231">
        <f t="shared" si="163"/>
        <v>8</v>
      </c>
      <c r="T2231">
        <f t="shared" si="164"/>
        <v>17</v>
      </c>
      <c r="U2231" t="s">
        <v>1490</v>
      </c>
      <c r="V2231" t="s">
        <v>1546</v>
      </c>
      <c r="W2231" t="s">
        <v>1471</v>
      </c>
      <c r="X2231" t="s">
        <v>1472</v>
      </c>
      <c r="Z2231" t="str" cm="1">
        <f t="array" ref="Z2231">IF(ISBLANK(AK2231),_xlfn.LET(
    _xlpm.nameBeforeSlash, IF(ISNUMBER(SEARCH("/", Y2231)), LEFT(Y2231, SEARCH("/", Y2231)-1), Y2231),
    _xlpm.matchRow, IFERROR(MATCH(_xlpm.nameBeforeSlash, AA:AA, 0), ""),
    _xlpm.difference, IF(_xlpm.matchRow="", "", ABS((R2231 + S2231)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),IF(ISBLANK(Y2231),"","Hidden"))</f>
        <v/>
      </c>
      <c r="AA2231" t="s">
        <v>5929</v>
      </c>
      <c r="AC2231" t="s">
        <v>1399</v>
      </c>
      <c r="AD2231" t="str">
        <f>_xlfn.XLOOKUP(AC2231,moves!A:A,moves!B:B)</f>
        <v>water</v>
      </c>
      <c r="AE2231">
        <f>_xlfn.XLOOKUP(AC2231,moves!A:A,moves!D:D)</f>
        <v>4</v>
      </c>
      <c r="AF2231" t="str">
        <f>_xlfn.XLOOKUP(AC2231,moves!A:A,moves!E:E)</f>
        <v>If any critical hits are rolled: When the target is next attacked, Add 1 critical hit to the roll.</v>
      </c>
      <c r="AG2231">
        <v>0</v>
      </c>
      <c r="AH2231">
        <v>0</v>
      </c>
      <c r="AI2231">
        <f t="shared" si="165"/>
        <v>1</v>
      </c>
      <c r="AJ2231" t="s">
        <v>525</v>
      </c>
      <c r="AL2231">
        <v>0</v>
      </c>
      <c r="AM2231" cm="1">
        <f t="array" ref="AM2231">IF(AL2231=1,1,
   IF(ISTEXT(AK2231),1,
   IF(AO2231&gt;1,AM2230,
   IF(AI2231=1,
      IF(SUMPRODUCT((LEN($Y$2:$Y$4096)-LEN(SUBSTITUTE($Y$2:$Y$4096,AA2231,"")))/LEN(AA2231))&gt;0,2,1),
      IF(
         SUMPRODUCT((LEN($Y$2:$Y$4096)-LEN(SUBSTITUTE($Y$2:$Y$4096,AA2231,"")))/LEN(AA2231))
         - SUMPRODUCT((LEN($Y$2:$Y$4096)-LEN(SUBSTITUTE($Y$2:$Y$4096,"Alolan "&amp;AA2231,"")))/LEN("Alolan "&amp;AA2231))
         - SUMPRODUCT((LEN($Y$2:$Y$4096)-LEN(SUBSTITUTE($Y$2:$Y$4096,"Galarian "&amp;AA2231,"")))/LEN("Galarian "&amp;AA2231))
         - SUMPRODUCT((LEN($Y$2:$Y$4096)-LEN(SUBSTITUTE($Y$2:$Y$4096,"Hisuian "&amp;AA2231,"")))/LEN("Hisuian "&amp;AA2231))
         - SUMPRODUCT((LEN($Y$2:$Y$4096)-LEN(SUBSTITUTE($Y$2:$Y$4096,"Paldean "&amp;AA2231,"")))/LEN("Paldean "&amp;AA2231))
      &gt;0,2,1)
   ))))</f>
        <v>2</v>
      </c>
      <c r="AN2231">
        <v>0</v>
      </c>
      <c r="AO2231">
        <v>1</v>
      </c>
    </row>
    <row r="2232" spans="1:41" x14ac:dyDescent="0.25">
      <c r="A2232" t="s">
        <v>4666</v>
      </c>
      <c r="B2232" t="s">
        <v>2756</v>
      </c>
      <c r="C2232" t="s">
        <v>1490</v>
      </c>
      <c r="D2232" t="s">
        <v>1546</v>
      </c>
      <c r="E2232">
        <v>90</v>
      </c>
      <c r="F2232">
        <v>115</v>
      </c>
      <c r="G2232">
        <v>90</v>
      </c>
      <c r="H2232">
        <v>48</v>
      </c>
      <c r="I2232">
        <v>68</v>
      </c>
      <c r="J2232">
        <v>74</v>
      </c>
      <c r="K2232" t="s">
        <v>1895</v>
      </c>
      <c r="L2232" t="s">
        <v>3446</v>
      </c>
      <c r="M2232" t="s">
        <v>3287</v>
      </c>
      <c r="N2232">
        <v>9.19</v>
      </c>
      <c r="O2232">
        <v>8.34</v>
      </c>
      <c r="Q2232">
        <v>13</v>
      </c>
      <c r="R2232">
        <f t="shared" si="162"/>
        <v>9</v>
      </c>
      <c r="S2232">
        <f t="shared" si="163"/>
        <v>21</v>
      </c>
      <c r="T2232">
        <f t="shared" si="164"/>
        <v>30</v>
      </c>
      <c r="U2232" t="s">
        <v>1490</v>
      </c>
      <c r="V2232" t="s">
        <v>1546</v>
      </c>
      <c r="W2232" t="s">
        <v>1471</v>
      </c>
      <c r="X2232" t="s">
        <v>1472</v>
      </c>
      <c r="Z2232" t="str" cm="1">
        <f t="array" ref="Z2232">IF(ISBLANK(AK2232),_xlfn.LET(
    _xlpm.nameBeforeSlash, IF(ISNUMBER(SEARCH("/", Y2232)), LEFT(Y2232, SEARCH("/", Y2232)-1), Y2232),
    _xlpm.matchRow, IFERROR(MATCH(_xlpm.nameBeforeSlash, AA:AA, 0), ""),
    _xlpm.difference, IF(_xlpm.matchRow="", "", ABS((R2232 + S2232)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),IF(ISBLANK(Y2232),"","Hidden"))</f>
        <v/>
      </c>
      <c r="AA2232" t="s">
        <v>5931</v>
      </c>
      <c r="AB2232" t="s">
        <v>3299</v>
      </c>
      <c r="AC2232" t="s">
        <v>6807</v>
      </c>
      <c r="AD2232" t="str">
        <f>_xlfn.XLOOKUP(AC2232,moves!A:A,moves!B:B)</f>
        <v>rock</v>
      </c>
      <c r="AE2232">
        <f>_xlfn.XLOOKUP(AC2232,moves!A:A,moves!D:D)</f>
        <v>4</v>
      </c>
      <c r="AF2232" t="str">
        <f>_xlfn.XLOOKUP(AC2232,moves!A:A,moves!E:E)</f>
        <v>When the target next attacks: Decrease attack strength by 2.</v>
      </c>
      <c r="AG2232">
        <v>0</v>
      </c>
      <c r="AH2232">
        <v>0</v>
      </c>
      <c r="AI2232">
        <f t="shared" si="165"/>
        <v>1</v>
      </c>
      <c r="AJ2232" t="s">
        <v>525</v>
      </c>
      <c r="AL2232">
        <v>0</v>
      </c>
      <c r="AM2232" cm="1">
        <f t="array" ref="AM2232">IF(AL2232=1,1,
   IF(ISTEXT(AK2232),1,
   IF(AO2232&gt;1,AM2231,
   IF(AI2232=1,
      IF(SUMPRODUCT((LEN($Y$2:$Y$4096)-LEN(SUBSTITUTE($Y$2:$Y$4096,AA2232,"")))/LEN(AA2232))&gt;0,2,1),
      IF(
         SUMPRODUCT((LEN($Y$2:$Y$4096)-LEN(SUBSTITUTE($Y$2:$Y$4096,AA2232,"")))/LEN(AA2232))
         - SUMPRODUCT((LEN($Y$2:$Y$4096)-LEN(SUBSTITUTE($Y$2:$Y$4096,"Alolan "&amp;AA2232,"")))/LEN("Alolan "&amp;AA2232))
         - SUMPRODUCT((LEN($Y$2:$Y$4096)-LEN(SUBSTITUTE($Y$2:$Y$4096,"Galarian "&amp;AA2232,"")))/LEN("Galarian "&amp;AA2232))
         - SUMPRODUCT((LEN($Y$2:$Y$4096)-LEN(SUBSTITUTE($Y$2:$Y$4096,"Hisuian "&amp;AA2232,"")))/LEN("Hisuian "&amp;AA2232))
         - SUMPRODUCT((LEN($Y$2:$Y$4096)-LEN(SUBSTITUTE($Y$2:$Y$4096,"Paldean "&amp;AA2232,"")))/LEN("Paldean "&amp;AA2232))
      &gt;0,2,1)
   ))))</f>
        <v>2</v>
      </c>
      <c r="AN2232">
        <v>0</v>
      </c>
      <c r="AO2232">
        <v>2</v>
      </c>
    </row>
    <row r="2233" spans="1:41" x14ac:dyDescent="0.25">
      <c r="A2233">
        <v>835</v>
      </c>
      <c r="B2233" t="s">
        <v>2757</v>
      </c>
      <c r="C2233" t="s">
        <v>1521</v>
      </c>
      <c r="D2233"/>
      <c r="E2233">
        <v>59</v>
      </c>
      <c r="F2233">
        <v>45</v>
      </c>
      <c r="G2233">
        <v>50</v>
      </c>
      <c r="H2233">
        <v>40</v>
      </c>
      <c r="I2233">
        <v>50</v>
      </c>
      <c r="J2233">
        <v>26</v>
      </c>
      <c r="K2233" t="s">
        <v>1601</v>
      </c>
      <c r="L2233" t="s">
        <v>250</v>
      </c>
      <c r="M2233" t="s">
        <v>251</v>
      </c>
      <c r="N2233">
        <v>3.69</v>
      </c>
      <c r="O2233">
        <v>5.36</v>
      </c>
      <c r="R2233">
        <f t="shared" si="162"/>
        <v>4</v>
      </c>
      <c r="S2233">
        <f t="shared" si="163"/>
        <v>5</v>
      </c>
      <c r="T2233">
        <f t="shared" si="164"/>
        <v>9</v>
      </c>
      <c r="U2233" t="s">
        <v>1521</v>
      </c>
      <c r="V2233" t="s">
        <v>1512</v>
      </c>
      <c r="W2233" t="s">
        <v>1536</v>
      </c>
      <c r="X2233" t="s">
        <v>1471</v>
      </c>
      <c r="Y2233" t="s">
        <v>2758</v>
      </c>
      <c r="Z2233" cm="1">
        <f t="array" ref="Z2233">IF(ISBLANK(AK2233),_xlfn.LET(
    _xlpm.nameBeforeSlash, IF(ISNUMBER(SEARCH("/", Y2233)), LEFT(Y2233, SEARCH("/", Y2233)-1), Y2233),
    _xlpm.matchRow, IFERROR(MATCH(_xlpm.nameBeforeSlash, AA:AA, 0), ""),
    _xlpm.difference, IF(_xlpm.matchRow="", "", ABS((R2233 + S2233)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),IF(ISBLANK(Y2233),"","Hidden"))</f>
        <v>11</v>
      </c>
      <c r="AA2233" t="s">
        <v>2757</v>
      </c>
      <c r="AC2233" t="s">
        <v>553</v>
      </c>
      <c r="AD2233" t="str">
        <f>_xlfn.XLOOKUP(AC2233,moves!A:A,moves!B:B)</f>
        <v>electric</v>
      </c>
      <c r="AE2233">
        <f>_xlfn.XLOOKUP(AC2233,moves!A:A,moves!D:D)</f>
        <v>1</v>
      </c>
      <c r="AF2233" t="str">
        <f>_xlfn.XLOOKUP(AC2233,moves!A:A,moves!E:E)</f>
        <v>Inflict the Paralyzed status on the target. If the target was already Paralyzed: Increase attack strength by 2.</v>
      </c>
      <c r="AG2233">
        <v>0</v>
      </c>
      <c r="AH2233">
        <v>0</v>
      </c>
      <c r="AI2233">
        <f t="shared" si="165"/>
        <v>0</v>
      </c>
      <c r="AJ2233" t="s">
        <v>523</v>
      </c>
      <c r="AL2233">
        <v>0</v>
      </c>
      <c r="AM2233" cm="1">
        <f t="array" ref="AM2233">IF(AL2233=1,1,
   IF(ISTEXT(AK2233),1,
   IF(AO2233&gt;1,AM2232,
   IF(AI2233=1,
      IF(SUMPRODUCT((LEN($Y$2:$Y$4096)-LEN(SUBSTITUTE($Y$2:$Y$4096,AA2233,"")))/LEN(AA2233))&gt;0,2,1),
      IF(
         SUMPRODUCT((LEN($Y$2:$Y$4096)-LEN(SUBSTITUTE($Y$2:$Y$4096,AA2233,"")))/LEN(AA2233))
         - SUMPRODUCT((LEN($Y$2:$Y$4096)-LEN(SUBSTITUTE($Y$2:$Y$4096,"Alolan "&amp;AA2233,"")))/LEN("Alolan "&amp;AA2233))
         - SUMPRODUCT((LEN($Y$2:$Y$4096)-LEN(SUBSTITUTE($Y$2:$Y$4096,"Galarian "&amp;AA2233,"")))/LEN("Galarian "&amp;AA2233))
         - SUMPRODUCT((LEN($Y$2:$Y$4096)-LEN(SUBSTITUTE($Y$2:$Y$4096,"Hisuian "&amp;AA2233,"")))/LEN("Hisuian "&amp;AA2233))
         - SUMPRODUCT((LEN($Y$2:$Y$4096)-LEN(SUBSTITUTE($Y$2:$Y$4096,"Paldean "&amp;AA2233,"")))/LEN("Paldean "&amp;AA2233))
      &gt;0,2,1)
   ))))</f>
        <v>1</v>
      </c>
      <c r="AN2233">
        <v>0</v>
      </c>
      <c r="AO2233">
        <v>0</v>
      </c>
    </row>
    <row r="2234" spans="1:41" x14ac:dyDescent="0.25">
      <c r="A2234" t="s">
        <v>4667</v>
      </c>
      <c r="B2234" t="s">
        <v>2757</v>
      </c>
      <c r="C2234" t="s">
        <v>1521</v>
      </c>
      <c r="D2234"/>
      <c r="E2234">
        <v>59</v>
      </c>
      <c r="F2234">
        <v>45</v>
      </c>
      <c r="G2234">
        <v>50</v>
      </c>
      <c r="H2234">
        <v>40</v>
      </c>
      <c r="I2234">
        <v>50</v>
      </c>
      <c r="J2234">
        <v>26</v>
      </c>
      <c r="K2234" t="s">
        <v>1601</v>
      </c>
      <c r="L2234" t="s">
        <v>250</v>
      </c>
      <c r="M2234" t="s">
        <v>251</v>
      </c>
      <c r="N2234">
        <v>3.69</v>
      </c>
      <c r="O2234">
        <v>5.36</v>
      </c>
      <c r="R2234">
        <f t="shared" si="162"/>
        <v>4</v>
      </c>
      <c r="S2234">
        <f t="shared" si="163"/>
        <v>5</v>
      </c>
      <c r="T2234">
        <f t="shared" si="164"/>
        <v>9</v>
      </c>
      <c r="U2234" t="s">
        <v>1521</v>
      </c>
      <c r="V2234" t="s">
        <v>1512</v>
      </c>
      <c r="W2234" t="s">
        <v>1536</v>
      </c>
      <c r="X2234" t="s">
        <v>1471</v>
      </c>
      <c r="Y2234" t="s">
        <v>5932</v>
      </c>
      <c r="Z2234" cm="1">
        <f t="array" ref="Z2234">IF(ISBLANK(AK2234),_xlfn.LET(
    _xlpm.nameBeforeSlash, IF(ISNUMBER(SEARCH("/", Y2234)), LEFT(Y2234, SEARCH("/", Y2234)-1), Y2234),
    _xlpm.matchRow, IFERROR(MATCH(_xlpm.nameBeforeSlash, AA:AA, 0), ""),
    _xlpm.difference, IF(_xlpm.matchRow="", "", ABS((R2234 + S2234)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),IF(ISBLANK(Y2234),"","Hidden"))</f>
        <v>11</v>
      </c>
      <c r="AA2234" t="s">
        <v>5933</v>
      </c>
      <c r="AC2234" t="s">
        <v>6754</v>
      </c>
      <c r="AD2234" t="str">
        <f>_xlfn.XLOOKUP(AC2234,moves!A:A,moves!B:B)</f>
        <v>normal</v>
      </c>
      <c r="AE2234">
        <f>_xlfn.XLOOKUP(AC2234,moves!A:A,moves!D:D)</f>
        <v>1</v>
      </c>
      <c r="AF2234" t="str">
        <f>_xlfn.XLOOKUP(AC2234,moves!A:A,moves!E:E)</f>
        <v>The target must switch out.</v>
      </c>
      <c r="AG2234">
        <v>0</v>
      </c>
      <c r="AH2234">
        <v>0</v>
      </c>
      <c r="AI2234">
        <f t="shared" si="165"/>
        <v>1</v>
      </c>
      <c r="AJ2234" t="s">
        <v>523</v>
      </c>
      <c r="AL2234">
        <v>0</v>
      </c>
      <c r="AM2234" cm="1">
        <f t="array" ref="AM2234">IF(AL2234=1,1,
   IF(ISTEXT(AK2234),1,
   IF(AO2234&gt;1,AM2233,
   IF(AI2234=1,
      IF(SUMPRODUCT((LEN($Y$2:$Y$4096)-LEN(SUBSTITUTE($Y$2:$Y$4096,AA2234,"")))/LEN(AA2234))&gt;0,2,1),
      IF(
         SUMPRODUCT((LEN($Y$2:$Y$4096)-LEN(SUBSTITUTE($Y$2:$Y$4096,AA2234,"")))/LEN(AA2234))
         - SUMPRODUCT((LEN($Y$2:$Y$4096)-LEN(SUBSTITUTE($Y$2:$Y$4096,"Alolan "&amp;AA2234,"")))/LEN("Alolan "&amp;AA2234))
         - SUMPRODUCT((LEN($Y$2:$Y$4096)-LEN(SUBSTITUTE($Y$2:$Y$4096,"Galarian "&amp;AA2234,"")))/LEN("Galarian "&amp;AA2234))
         - SUMPRODUCT((LEN($Y$2:$Y$4096)-LEN(SUBSTITUTE($Y$2:$Y$4096,"Hisuian "&amp;AA2234,"")))/LEN("Hisuian "&amp;AA2234))
         - SUMPRODUCT((LEN($Y$2:$Y$4096)-LEN(SUBSTITUTE($Y$2:$Y$4096,"Paldean "&amp;AA2234,"")))/LEN("Paldean "&amp;AA2234))
      &gt;0,2,1)
   ))))</f>
        <v>1</v>
      </c>
      <c r="AN2234">
        <v>0</v>
      </c>
      <c r="AO2234">
        <v>0</v>
      </c>
    </row>
    <row r="2235" spans="1:41" x14ac:dyDescent="0.25">
      <c r="A2235">
        <v>836</v>
      </c>
      <c r="B2235" t="s">
        <v>2758</v>
      </c>
      <c r="C2235" t="s">
        <v>1521</v>
      </c>
      <c r="D2235"/>
      <c r="E2235">
        <v>69</v>
      </c>
      <c r="F2235">
        <v>90</v>
      </c>
      <c r="G2235">
        <v>60</v>
      </c>
      <c r="H2235">
        <v>90</v>
      </c>
      <c r="I2235">
        <v>60</v>
      </c>
      <c r="J2235">
        <v>121</v>
      </c>
      <c r="K2235" t="s">
        <v>2759</v>
      </c>
      <c r="L2235" t="s">
        <v>250</v>
      </c>
      <c r="M2235" t="s">
        <v>251</v>
      </c>
      <c r="N2235">
        <v>10.24</v>
      </c>
      <c r="O2235">
        <v>6.36</v>
      </c>
      <c r="R2235">
        <f t="shared" si="162"/>
        <v>10</v>
      </c>
      <c r="S2235">
        <f t="shared" si="163"/>
        <v>6</v>
      </c>
      <c r="T2235">
        <f t="shared" si="164"/>
        <v>16</v>
      </c>
      <c r="U2235" t="s">
        <v>1521</v>
      </c>
      <c r="V2235" t="s">
        <v>1512</v>
      </c>
      <c r="W2235" t="s">
        <v>1536</v>
      </c>
      <c r="X2235" t="s">
        <v>1471</v>
      </c>
      <c r="Z2235" t="str" cm="1">
        <f t="array" ref="Z2235">IF(ISBLANK(AK2235),_xlfn.LET(
    _xlpm.nameBeforeSlash, IF(ISNUMBER(SEARCH("/", Y2235)), LEFT(Y2235, SEARCH("/", Y2235)-1), Y2235),
    _xlpm.matchRow, IFERROR(MATCH(_xlpm.nameBeforeSlash, AA:AA, 0), ""),
    _xlpm.difference, IF(_xlpm.matchRow="", "", ABS((R2235 + S2235)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),IF(ISBLANK(Y2235),"","Hidden"))</f>
        <v/>
      </c>
      <c r="AA2235" t="s">
        <v>2758</v>
      </c>
      <c r="AC2235" t="s">
        <v>587</v>
      </c>
      <c r="AD2235" t="str">
        <f>_xlfn.XLOOKUP(AC2235,moves!A:A,moves!B:B)</f>
        <v>electric</v>
      </c>
      <c r="AE2235">
        <f>_xlfn.XLOOKUP(AC2235,moves!A:A,moves!D:D)</f>
        <v>4</v>
      </c>
      <c r="AF2235" t="str">
        <f>_xlfn.XLOOKUP(AC2235,moves!A:A,moves!E:E)</f>
        <v>If the user knows another Electric-type move: Deal 2 extra damage.</v>
      </c>
      <c r="AG2235">
        <v>0</v>
      </c>
      <c r="AH2235">
        <v>0</v>
      </c>
      <c r="AI2235">
        <f t="shared" si="165"/>
        <v>0</v>
      </c>
      <c r="AJ2235" t="s">
        <v>524</v>
      </c>
      <c r="AL2235">
        <v>0</v>
      </c>
      <c r="AM2235" cm="1">
        <f t="array" ref="AM2235">IF(AL2235=1,1,
   IF(ISTEXT(AK2235),1,
   IF(AO2235&gt;1,AM2234,
   IF(AI2235=1,
      IF(SUMPRODUCT((LEN($Y$2:$Y$4096)-LEN(SUBSTITUTE($Y$2:$Y$4096,AA2235,"")))/LEN(AA2235))&gt;0,2,1),
      IF(
         SUMPRODUCT((LEN($Y$2:$Y$4096)-LEN(SUBSTITUTE($Y$2:$Y$4096,AA2235,"")))/LEN(AA2235))
         - SUMPRODUCT((LEN($Y$2:$Y$4096)-LEN(SUBSTITUTE($Y$2:$Y$4096,"Alolan "&amp;AA2235,"")))/LEN("Alolan "&amp;AA2235))
         - SUMPRODUCT((LEN($Y$2:$Y$4096)-LEN(SUBSTITUTE($Y$2:$Y$4096,"Galarian "&amp;AA2235,"")))/LEN("Galarian "&amp;AA2235))
         - SUMPRODUCT((LEN($Y$2:$Y$4096)-LEN(SUBSTITUTE($Y$2:$Y$4096,"Hisuian "&amp;AA2235,"")))/LEN("Hisuian "&amp;AA2235))
         - SUMPRODUCT((LEN($Y$2:$Y$4096)-LEN(SUBSTITUTE($Y$2:$Y$4096,"Paldean "&amp;AA2235,"")))/LEN("Paldean "&amp;AA2235))
      &gt;0,2,1)
   ))))</f>
        <v>2</v>
      </c>
      <c r="AN2235">
        <v>0</v>
      </c>
      <c r="AO2235">
        <v>0</v>
      </c>
    </row>
    <row r="2236" spans="1:41" x14ac:dyDescent="0.25">
      <c r="A2236" t="s">
        <v>4668</v>
      </c>
      <c r="B2236" t="s">
        <v>2758</v>
      </c>
      <c r="C2236" t="s">
        <v>1521</v>
      </c>
      <c r="D2236"/>
      <c r="E2236">
        <v>69</v>
      </c>
      <c r="F2236">
        <v>90</v>
      </c>
      <c r="G2236">
        <v>60</v>
      </c>
      <c r="H2236">
        <v>90</v>
      </c>
      <c r="I2236">
        <v>60</v>
      </c>
      <c r="J2236">
        <v>121</v>
      </c>
      <c r="K2236" t="s">
        <v>2759</v>
      </c>
      <c r="L2236" t="s">
        <v>250</v>
      </c>
      <c r="M2236" t="s">
        <v>251</v>
      </c>
      <c r="N2236">
        <v>10.24</v>
      </c>
      <c r="O2236">
        <v>6.36</v>
      </c>
      <c r="R2236">
        <f t="shared" si="162"/>
        <v>10</v>
      </c>
      <c r="S2236">
        <f t="shared" si="163"/>
        <v>6</v>
      </c>
      <c r="T2236">
        <f t="shared" si="164"/>
        <v>16</v>
      </c>
      <c r="U2236" t="s">
        <v>1521</v>
      </c>
      <c r="V2236" t="s">
        <v>1512</v>
      </c>
      <c r="W2236" t="s">
        <v>1536</v>
      </c>
      <c r="X2236" t="s">
        <v>1471</v>
      </c>
      <c r="Z2236" t="str" cm="1">
        <f t="array" ref="Z2236">IF(ISBLANK(AK2236),_xlfn.LET(
    _xlpm.nameBeforeSlash, IF(ISNUMBER(SEARCH("/", Y2236)), LEFT(Y2236, SEARCH("/", Y2236)-1), Y2236),
    _xlpm.matchRow, IFERROR(MATCH(_xlpm.nameBeforeSlash, AA:AA, 0), ""),
    _xlpm.difference, IF(_xlpm.matchRow="", "", ABS((R2236 + S2236)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),IF(ISBLANK(Y2236),"","Hidden"))</f>
        <v/>
      </c>
      <c r="AA2236" t="s">
        <v>5932</v>
      </c>
      <c r="AC2236" t="s">
        <v>442</v>
      </c>
      <c r="AD2236" t="str">
        <f>_xlfn.XLOOKUP(AC2236,moves!A:A,moves!B:B)</f>
        <v>fairy</v>
      </c>
      <c r="AE2236">
        <f>_xlfn.XLOOKUP(AC2236,moves!A:A,moves!D:D)</f>
        <v>4</v>
      </c>
      <c r="AF2236" t="str">
        <f>_xlfn.XLOOKUP(AC2236,moves!A:A,moves!E:E)</f>
        <v>When the target next attacks: Remove 1 regular hit from the roll.</v>
      </c>
      <c r="AG2236">
        <v>0</v>
      </c>
      <c r="AH2236">
        <v>0</v>
      </c>
      <c r="AI2236">
        <f t="shared" si="165"/>
        <v>1</v>
      </c>
      <c r="AJ2236" t="s">
        <v>524</v>
      </c>
      <c r="AL2236">
        <v>0</v>
      </c>
      <c r="AM2236" cm="1">
        <f t="array" ref="AM2236">IF(AL2236=1,1,
   IF(ISTEXT(AK2236),1,
   IF(AO2236&gt;1,AM2235,
   IF(AI2236=1,
      IF(SUMPRODUCT((LEN($Y$2:$Y$4096)-LEN(SUBSTITUTE($Y$2:$Y$4096,AA2236,"")))/LEN(AA2236))&gt;0,2,1),
      IF(
         SUMPRODUCT((LEN($Y$2:$Y$4096)-LEN(SUBSTITUTE($Y$2:$Y$4096,AA2236,"")))/LEN(AA2236))
         - SUMPRODUCT((LEN($Y$2:$Y$4096)-LEN(SUBSTITUTE($Y$2:$Y$4096,"Alolan "&amp;AA2236,"")))/LEN("Alolan "&amp;AA2236))
         - SUMPRODUCT((LEN($Y$2:$Y$4096)-LEN(SUBSTITUTE($Y$2:$Y$4096,"Galarian "&amp;AA2236,"")))/LEN("Galarian "&amp;AA2236))
         - SUMPRODUCT((LEN($Y$2:$Y$4096)-LEN(SUBSTITUTE($Y$2:$Y$4096,"Hisuian "&amp;AA2236,"")))/LEN("Hisuian "&amp;AA2236))
         - SUMPRODUCT((LEN($Y$2:$Y$4096)-LEN(SUBSTITUTE($Y$2:$Y$4096,"Paldean "&amp;AA2236,"")))/LEN("Paldean "&amp;AA2236))
      &gt;0,2,1)
   ))))</f>
        <v>2</v>
      </c>
      <c r="AN2236">
        <v>0</v>
      </c>
      <c r="AO2236">
        <v>0</v>
      </c>
    </row>
    <row r="2237" spans="1:41" x14ac:dyDescent="0.25">
      <c r="A2237">
        <v>837</v>
      </c>
      <c r="B2237" t="s">
        <v>2760</v>
      </c>
      <c r="C2237" t="s">
        <v>1546</v>
      </c>
      <c r="D2237"/>
      <c r="E2237">
        <v>30</v>
      </c>
      <c r="F2237">
        <v>40</v>
      </c>
      <c r="G2237">
        <v>50</v>
      </c>
      <c r="H2237">
        <v>40</v>
      </c>
      <c r="I2237">
        <v>50</v>
      </c>
      <c r="J2237">
        <v>30</v>
      </c>
      <c r="K2237" t="s">
        <v>1995</v>
      </c>
      <c r="L2237" t="s">
        <v>253</v>
      </c>
      <c r="M2237" t="s">
        <v>251</v>
      </c>
      <c r="N2237">
        <v>3.6</v>
      </c>
      <c r="O2237">
        <v>4.2</v>
      </c>
      <c r="R2237">
        <f t="shared" si="162"/>
        <v>4</v>
      </c>
      <c r="S2237">
        <f t="shared" si="163"/>
        <v>4</v>
      </c>
      <c r="T2237">
        <f t="shared" si="164"/>
        <v>8</v>
      </c>
      <c r="U2237" t="s">
        <v>1546</v>
      </c>
      <c r="V2237" t="s">
        <v>1479</v>
      </c>
      <c r="W2237" t="s">
        <v>1472</v>
      </c>
      <c r="X2237" t="s">
        <v>1514</v>
      </c>
      <c r="Y2237" t="s">
        <v>2761</v>
      </c>
      <c r="Z2237" cm="1">
        <f t="array" ref="Z2237">IF(ISBLANK(AK2237),_xlfn.LET(
    _xlpm.nameBeforeSlash, IF(ISNUMBER(SEARCH("/", Y2237)), LEFT(Y2237, SEARCH("/", Y2237)-1), Y2237),
    _xlpm.matchRow, IFERROR(MATCH(_xlpm.nameBeforeSlash, AA:AA, 0), ""),
    _xlpm.difference, IF(_xlpm.matchRow="", "", ABS((R2237 + S2237)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),IF(ISBLANK(Y2237),"","Hidden"))</f>
        <v>10</v>
      </c>
      <c r="AA2237" t="s">
        <v>2760</v>
      </c>
      <c r="AC2237" t="s">
        <v>558</v>
      </c>
      <c r="AD2237" t="str">
        <f>_xlfn.XLOOKUP(AC2237,moves!A:A,moves!B:B)</f>
        <v>rock</v>
      </c>
      <c r="AE2237">
        <f>_xlfn.XLOOKUP(AC2237,moves!A:A,moves!D:D)</f>
        <v>2</v>
      </c>
      <c r="AF2237" t="str">
        <f>_xlfn.XLOOKUP(AC2237,moves!A:A,moves!E:E)</f>
        <v>Deal 2 extra damage to Flying-type Pokémon.</v>
      </c>
      <c r="AG2237">
        <v>1</v>
      </c>
      <c r="AH2237">
        <v>0</v>
      </c>
      <c r="AI2237">
        <f t="shared" si="165"/>
        <v>0</v>
      </c>
      <c r="AJ2237" t="s">
        <v>870</v>
      </c>
      <c r="AL2237">
        <v>0</v>
      </c>
      <c r="AM2237" cm="1">
        <f t="array" ref="AM2237">IF(AL2237=1,1,
   IF(ISTEXT(AK2237),1,
   IF(AO2237&gt;1,AM2236,
   IF(AI2237=1,
      IF(SUMPRODUCT((LEN($Y$2:$Y$4096)-LEN(SUBSTITUTE($Y$2:$Y$4096,AA2237,"")))/LEN(AA2237))&gt;0,2,1),
      IF(
         SUMPRODUCT((LEN($Y$2:$Y$4096)-LEN(SUBSTITUTE($Y$2:$Y$4096,AA2237,"")))/LEN(AA2237))
         - SUMPRODUCT((LEN($Y$2:$Y$4096)-LEN(SUBSTITUTE($Y$2:$Y$4096,"Alolan "&amp;AA2237,"")))/LEN("Alolan "&amp;AA2237))
         - SUMPRODUCT((LEN($Y$2:$Y$4096)-LEN(SUBSTITUTE($Y$2:$Y$4096,"Galarian "&amp;AA2237,"")))/LEN("Galarian "&amp;AA2237))
         - SUMPRODUCT((LEN($Y$2:$Y$4096)-LEN(SUBSTITUTE($Y$2:$Y$4096,"Hisuian "&amp;AA2237,"")))/LEN("Hisuian "&amp;AA2237))
         - SUMPRODUCT((LEN($Y$2:$Y$4096)-LEN(SUBSTITUTE($Y$2:$Y$4096,"Paldean "&amp;AA2237,"")))/LEN("Paldean "&amp;AA2237))
      &gt;0,2,1)
   ))))</f>
        <v>1</v>
      </c>
      <c r="AN2237">
        <v>0</v>
      </c>
      <c r="AO2237">
        <v>0</v>
      </c>
    </row>
    <row r="2238" spans="1:41" x14ac:dyDescent="0.25">
      <c r="A2238" t="s">
        <v>4669</v>
      </c>
      <c r="B2238" t="s">
        <v>2760</v>
      </c>
      <c r="C2238" t="s">
        <v>1546</v>
      </c>
      <c r="D2238"/>
      <c r="E2238">
        <v>30</v>
      </c>
      <c r="F2238">
        <v>40</v>
      </c>
      <c r="G2238">
        <v>50</v>
      </c>
      <c r="H2238">
        <v>40</v>
      </c>
      <c r="I2238">
        <v>50</v>
      </c>
      <c r="J2238">
        <v>30</v>
      </c>
      <c r="K2238" t="s">
        <v>1995</v>
      </c>
      <c r="L2238" t="s">
        <v>253</v>
      </c>
      <c r="M2238" t="s">
        <v>251</v>
      </c>
      <c r="N2238">
        <v>3.6</v>
      </c>
      <c r="O2238">
        <v>4.2</v>
      </c>
      <c r="R2238">
        <f t="shared" si="162"/>
        <v>4</v>
      </c>
      <c r="S2238">
        <f t="shared" si="163"/>
        <v>4</v>
      </c>
      <c r="T2238">
        <f t="shared" si="164"/>
        <v>8</v>
      </c>
      <c r="U2238" t="s">
        <v>1546</v>
      </c>
      <c r="V2238" t="s">
        <v>1479</v>
      </c>
      <c r="W2238" t="s">
        <v>1472</v>
      </c>
      <c r="X2238" t="s">
        <v>1514</v>
      </c>
      <c r="Y2238" t="s">
        <v>5934</v>
      </c>
      <c r="Z2238" cm="1">
        <f t="array" ref="Z2238">IF(ISBLANK(AK2238),_xlfn.LET(
    _xlpm.nameBeforeSlash, IF(ISNUMBER(SEARCH("/", Y2238)), LEFT(Y2238, SEARCH("/", Y2238)-1), Y2238),
    _xlpm.matchRow, IFERROR(MATCH(_xlpm.nameBeforeSlash, AA:AA, 0), ""),
    _xlpm.difference, IF(_xlpm.matchRow="", "", ABS((R2238 + S2238)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),IF(ISBLANK(Y2238),"","Hidden"))</f>
        <v>10</v>
      </c>
      <c r="AA2238" t="s">
        <v>5935</v>
      </c>
      <c r="AC2238" t="s">
        <v>6399</v>
      </c>
      <c r="AD2238" t="str">
        <f>_xlfn.XLOOKUP(AC2238,moves!A:A,moves!B:B)</f>
        <v>rock</v>
      </c>
      <c r="AE2238">
        <f>_xlfn.XLOOKUP(AC2238,moves!A:A,moves!D:D)</f>
        <v>0</v>
      </c>
      <c r="AF2238" t="str">
        <f>_xlfn.XLOOKUP(AC2238,moves!A:A,moves!E:E)</f>
        <v>Each time this move is used: Increase the user's Initiative by 3.</v>
      </c>
      <c r="AG2238">
        <v>1</v>
      </c>
      <c r="AH2238">
        <v>0</v>
      </c>
      <c r="AI2238">
        <f t="shared" si="165"/>
        <v>1</v>
      </c>
      <c r="AJ2238" t="s">
        <v>523</v>
      </c>
      <c r="AL2238">
        <v>0</v>
      </c>
      <c r="AM2238" cm="1">
        <f t="array" ref="AM2238">IF(AL2238=1,1,
   IF(ISTEXT(AK2238),1,
   IF(AO2238&gt;1,AM2237,
   IF(AI2238=1,
      IF(SUMPRODUCT((LEN($Y$2:$Y$4096)-LEN(SUBSTITUTE($Y$2:$Y$4096,AA2238,"")))/LEN(AA2238))&gt;0,2,1),
      IF(
         SUMPRODUCT((LEN($Y$2:$Y$4096)-LEN(SUBSTITUTE($Y$2:$Y$4096,AA2238,"")))/LEN(AA2238))
         - SUMPRODUCT((LEN($Y$2:$Y$4096)-LEN(SUBSTITUTE($Y$2:$Y$4096,"Alolan "&amp;AA2238,"")))/LEN("Alolan "&amp;AA2238))
         - SUMPRODUCT((LEN($Y$2:$Y$4096)-LEN(SUBSTITUTE($Y$2:$Y$4096,"Galarian "&amp;AA2238,"")))/LEN("Galarian "&amp;AA2238))
         - SUMPRODUCT((LEN($Y$2:$Y$4096)-LEN(SUBSTITUTE($Y$2:$Y$4096,"Hisuian "&amp;AA2238,"")))/LEN("Hisuian "&amp;AA2238))
         - SUMPRODUCT((LEN($Y$2:$Y$4096)-LEN(SUBSTITUTE($Y$2:$Y$4096,"Paldean "&amp;AA2238,"")))/LEN("Paldean "&amp;AA2238))
      &gt;0,2,1)
   ))))</f>
        <v>1</v>
      </c>
      <c r="AN2238">
        <v>0</v>
      </c>
      <c r="AO2238">
        <v>0</v>
      </c>
    </row>
    <row r="2239" spans="1:41" x14ac:dyDescent="0.25">
      <c r="A2239">
        <v>838</v>
      </c>
      <c r="B2239" t="s">
        <v>2761</v>
      </c>
      <c r="C2239" t="s">
        <v>1546</v>
      </c>
      <c r="D2239" t="s">
        <v>1479</v>
      </c>
      <c r="E2239">
        <v>80</v>
      </c>
      <c r="F2239">
        <v>60</v>
      </c>
      <c r="G2239">
        <v>90</v>
      </c>
      <c r="H2239">
        <v>60</v>
      </c>
      <c r="I2239">
        <v>70</v>
      </c>
      <c r="J2239">
        <v>50</v>
      </c>
      <c r="K2239" t="s">
        <v>1995</v>
      </c>
      <c r="L2239" t="s">
        <v>253</v>
      </c>
      <c r="M2239" t="s">
        <v>251</v>
      </c>
      <c r="N2239">
        <v>5.6</v>
      </c>
      <c r="O2239">
        <v>8</v>
      </c>
      <c r="R2239">
        <f t="shared" si="162"/>
        <v>6</v>
      </c>
      <c r="S2239">
        <f t="shared" si="163"/>
        <v>8</v>
      </c>
      <c r="T2239">
        <f t="shared" si="164"/>
        <v>14</v>
      </c>
      <c r="U2239" t="s">
        <v>1546</v>
      </c>
      <c r="V2239" t="s">
        <v>1479</v>
      </c>
      <c r="W2239" t="s">
        <v>1472</v>
      </c>
      <c r="X2239" t="s">
        <v>1514</v>
      </c>
      <c r="Y2239" t="s">
        <v>2762</v>
      </c>
      <c r="Z2239" cm="1">
        <f t="array" ref="Z2239">IF(ISBLANK(AK2239),_xlfn.LET(
    _xlpm.nameBeforeSlash, IF(ISNUMBER(SEARCH("/", Y2239)), LEFT(Y2239, SEARCH("/", Y2239)-1), Y2239),
    _xlpm.matchRow, IFERROR(MATCH(_xlpm.nameBeforeSlash, AA:AA, 0), ""),
    _xlpm.difference, IF(_xlpm.matchRow="", "", ABS((R2239 + S2239)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),IF(ISBLANK(Y2239),"","Hidden"))</f>
        <v>14</v>
      </c>
      <c r="AA2239" t="s">
        <v>2761</v>
      </c>
      <c r="AC2239" t="s">
        <v>1085</v>
      </c>
      <c r="AD2239" t="str">
        <f>_xlfn.XLOOKUP(AC2239,moves!A:A,moves!B:B)</f>
        <v>fire</v>
      </c>
      <c r="AE2239">
        <f>_xlfn.XLOOKUP(AC2239,moves!A:A,moves!D:D)</f>
        <v>3</v>
      </c>
      <c r="AF2239" t="str">
        <f>_xlfn.XLOOKUP(AC2239,moves!A:A,moves!E:E)</f>
        <v>Consume an Apricorn from the bag of the target. The target decides which one.</v>
      </c>
      <c r="AG2239">
        <v>0</v>
      </c>
      <c r="AH2239">
        <v>0</v>
      </c>
      <c r="AI2239">
        <f t="shared" si="165"/>
        <v>0</v>
      </c>
      <c r="AJ2239" t="s">
        <v>524</v>
      </c>
      <c r="AL2239">
        <v>0</v>
      </c>
      <c r="AM2239" cm="1">
        <f t="array" ref="AM2239">IF(AL2239=1,1,
   IF(ISTEXT(AK2239),1,
   IF(AO2239&gt;1,AM2238,
   IF(AI2239=1,
      IF(SUMPRODUCT((LEN($Y$2:$Y$4096)-LEN(SUBSTITUTE($Y$2:$Y$4096,AA2239,"")))/LEN(AA2239))&gt;0,2,1),
      IF(
         SUMPRODUCT((LEN($Y$2:$Y$4096)-LEN(SUBSTITUTE($Y$2:$Y$4096,AA2239,"")))/LEN(AA2239))
         - SUMPRODUCT((LEN($Y$2:$Y$4096)-LEN(SUBSTITUTE($Y$2:$Y$4096,"Alolan "&amp;AA2239,"")))/LEN("Alolan "&amp;AA2239))
         - SUMPRODUCT((LEN($Y$2:$Y$4096)-LEN(SUBSTITUTE($Y$2:$Y$4096,"Galarian "&amp;AA2239,"")))/LEN("Galarian "&amp;AA2239))
         - SUMPRODUCT((LEN($Y$2:$Y$4096)-LEN(SUBSTITUTE($Y$2:$Y$4096,"Hisuian "&amp;AA2239,"")))/LEN("Hisuian "&amp;AA2239))
         - SUMPRODUCT((LEN($Y$2:$Y$4096)-LEN(SUBSTITUTE($Y$2:$Y$4096,"Paldean "&amp;AA2239,"")))/LEN("Paldean "&amp;AA2239))
      &gt;0,2,1)
   ))))</f>
        <v>2</v>
      </c>
      <c r="AN2239">
        <v>0</v>
      </c>
      <c r="AO2239">
        <v>0</v>
      </c>
    </row>
    <row r="2240" spans="1:41" x14ac:dyDescent="0.25">
      <c r="A2240" t="s">
        <v>4670</v>
      </c>
      <c r="B2240" t="s">
        <v>2761</v>
      </c>
      <c r="C2240" t="s">
        <v>1546</v>
      </c>
      <c r="D2240" t="s">
        <v>1479</v>
      </c>
      <c r="E2240">
        <v>80</v>
      </c>
      <c r="F2240">
        <v>60</v>
      </c>
      <c r="G2240">
        <v>90</v>
      </c>
      <c r="H2240">
        <v>60</v>
      </c>
      <c r="I2240">
        <v>70</v>
      </c>
      <c r="J2240">
        <v>50</v>
      </c>
      <c r="K2240" t="s">
        <v>1995</v>
      </c>
      <c r="L2240" t="s">
        <v>253</v>
      </c>
      <c r="M2240" t="s">
        <v>251</v>
      </c>
      <c r="N2240">
        <v>5.6</v>
      </c>
      <c r="O2240">
        <v>8</v>
      </c>
      <c r="R2240">
        <f t="shared" si="162"/>
        <v>6</v>
      </c>
      <c r="S2240">
        <f t="shared" si="163"/>
        <v>8</v>
      </c>
      <c r="T2240">
        <f t="shared" si="164"/>
        <v>14</v>
      </c>
      <c r="U2240" t="s">
        <v>1546</v>
      </c>
      <c r="V2240" t="s">
        <v>1479</v>
      </c>
      <c r="W2240" t="s">
        <v>1472</v>
      </c>
      <c r="X2240" t="s">
        <v>1514</v>
      </c>
      <c r="Y2240" t="s">
        <v>5936</v>
      </c>
      <c r="Z2240" cm="1">
        <f t="array" ref="Z2240">IF(ISBLANK(AK2240),_xlfn.LET(
    _xlpm.nameBeforeSlash, IF(ISNUMBER(SEARCH("/", Y2240)), LEFT(Y2240, SEARCH("/", Y2240)-1), Y2240),
    _xlpm.matchRow, IFERROR(MATCH(_xlpm.nameBeforeSlash, AA:AA, 0), ""),
    _xlpm.difference, IF(_xlpm.matchRow="", "", ABS((R2240 + S2240)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),IF(ISBLANK(Y2240),"","Hidden"))</f>
        <v>14</v>
      </c>
      <c r="AA2240" t="s">
        <v>5934</v>
      </c>
      <c r="AC2240" t="s">
        <v>1084</v>
      </c>
      <c r="AD2240" t="str">
        <f>_xlfn.XLOOKUP(AC2240,moves!A:A,moves!B:B)</f>
        <v>fire</v>
      </c>
      <c r="AE2240">
        <f>_xlfn.XLOOKUP(AC2240,moves!A:A,moves!D:D)</f>
        <v>3</v>
      </c>
      <c r="AF2240" t="str">
        <f>_xlfn.XLOOKUP(AC2240,moves!A:A,moves!E:E)</f>
        <v>Each time this move is used: Initiative is increased by 1.</v>
      </c>
      <c r="AG2240">
        <v>0</v>
      </c>
      <c r="AH2240">
        <v>0</v>
      </c>
      <c r="AI2240">
        <f t="shared" si="165"/>
        <v>1</v>
      </c>
      <c r="AJ2240" t="s">
        <v>524</v>
      </c>
      <c r="AL2240">
        <v>0</v>
      </c>
      <c r="AM2240" cm="1">
        <f t="array" ref="AM2240">IF(AL2240=1,1,
   IF(ISTEXT(AK2240),1,
   IF(AO2240&gt;1,AM2239,
   IF(AI2240=1,
      IF(SUMPRODUCT((LEN($Y$2:$Y$4096)-LEN(SUBSTITUTE($Y$2:$Y$4096,AA2240,"")))/LEN(AA2240))&gt;0,2,1),
      IF(
         SUMPRODUCT((LEN($Y$2:$Y$4096)-LEN(SUBSTITUTE($Y$2:$Y$4096,AA2240,"")))/LEN(AA2240))
         - SUMPRODUCT((LEN($Y$2:$Y$4096)-LEN(SUBSTITUTE($Y$2:$Y$4096,"Alolan "&amp;AA2240,"")))/LEN("Alolan "&amp;AA2240))
         - SUMPRODUCT((LEN($Y$2:$Y$4096)-LEN(SUBSTITUTE($Y$2:$Y$4096,"Galarian "&amp;AA2240,"")))/LEN("Galarian "&amp;AA2240))
         - SUMPRODUCT((LEN($Y$2:$Y$4096)-LEN(SUBSTITUTE($Y$2:$Y$4096,"Hisuian "&amp;AA2240,"")))/LEN("Hisuian "&amp;AA2240))
         - SUMPRODUCT((LEN($Y$2:$Y$4096)-LEN(SUBSTITUTE($Y$2:$Y$4096,"Paldean "&amp;AA2240,"")))/LEN("Paldean "&amp;AA2240))
      &gt;0,2,1)
   ))))</f>
        <v>2</v>
      </c>
      <c r="AN2240">
        <v>0</v>
      </c>
      <c r="AO2240">
        <v>0</v>
      </c>
    </row>
    <row r="2241" spans="1:41" x14ac:dyDescent="0.25">
      <c r="A2241">
        <v>839</v>
      </c>
      <c r="B2241" t="s">
        <v>2762</v>
      </c>
      <c r="C2241" t="s">
        <v>1546</v>
      </c>
      <c r="D2241" t="s">
        <v>1479</v>
      </c>
      <c r="E2241">
        <v>110</v>
      </c>
      <c r="F2241">
        <v>80</v>
      </c>
      <c r="G2241">
        <v>120</v>
      </c>
      <c r="H2241">
        <v>80</v>
      </c>
      <c r="I2241">
        <v>90</v>
      </c>
      <c r="J2241">
        <v>30</v>
      </c>
      <c r="K2241" t="s">
        <v>1995</v>
      </c>
      <c r="L2241" t="s">
        <v>253</v>
      </c>
      <c r="M2241" t="s">
        <v>251</v>
      </c>
      <c r="N2241">
        <v>6</v>
      </c>
      <c r="O2241">
        <v>10.7</v>
      </c>
      <c r="Q2241">
        <v>3</v>
      </c>
      <c r="R2241">
        <f t="shared" si="162"/>
        <v>6</v>
      </c>
      <c r="S2241">
        <f t="shared" si="163"/>
        <v>14</v>
      </c>
      <c r="T2241">
        <f t="shared" si="164"/>
        <v>20</v>
      </c>
      <c r="U2241" t="s">
        <v>1546</v>
      </c>
      <c r="V2241" t="s">
        <v>1479</v>
      </c>
      <c r="W2241" t="s">
        <v>1472</v>
      </c>
      <c r="X2241" t="s">
        <v>1514</v>
      </c>
      <c r="Z2241" t="str" cm="1">
        <f t="array" ref="Z2241">IF(ISBLANK(AK2241),_xlfn.LET(
    _xlpm.nameBeforeSlash, IF(ISNUMBER(SEARCH("/", Y2241)), LEFT(Y2241, SEARCH("/", Y2241)-1), Y2241),
    _xlpm.matchRow, IFERROR(MATCH(_xlpm.nameBeforeSlash, AA:AA, 0), ""),
    _xlpm.difference, IF(_xlpm.matchRow="", "", ABS((R2241 + S2241)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),IF(ISBLANK(Y2241),"","Hidden"))</f>
        <v/>
      </c>
      <c r="AA2241" t="s">
        <v>2762</v>
      </c>
      <c r="AC2241" t="s">
        <v>1349</v>
      </c>
      <c r="AD2241" t="str">
        <f>_xlfn.XLOOKUP(AC2241,moves!A:A,moves!B:B)</f>
        <v>rock</v>
      </c>
      <c r="AE2241">
        <f>_xlfn.XLOOKUP(AC2241,moves!A:A,moves!D:D)</f>
        <v>1</v>
      </c>
      <c r="AF2241" t="str">
        <f>_xlfn.XLOOKUP(AC2241,moves!A:A,moves!E:E)</f>
        <v>When the target is attacked: The target takes double damage from Fire-type moves.</v>
      </c>
      <c r="AG2241">
        <v>0</v>
      </c>
      <c r="AH2241">
        <v>0</v>
      </c>
      <c r="AI2241">
        <f t="shared" si="165"/>
        <v>0</v>
      </c>
      <c r="AJ2241" t="s">
        <v>525</v>
      </c>
      <c r="AL2241">
        <v>0</v>
      </c>
      <c r="AM2241" cm="1">
        <f t="array" ref="AM2241">IF(AL2241=1,1,
   IF(ISTEXT(AK2241),1,
   IF(AO2241&gt;1,AM2240,
   IF(AI2241=1,
      IF(SUMPRODUCT((LEN($Y$2:$Y$4096)-LEN(SUBSTITUTE($Y$2:$Y$4096,AA2241,"")))/LEN(AA2241))&gt;0,2,1),
      IF(
         SUMPRODUCT((LEN($Y$2:$Y$4096)-LEN(SUBSTITUTE($Y$2:$Y$4096,AA2241,"")))/LEN(AA2241))
         - SUMPRODUCT((LEN($Y$2:$Y$4096)-LEN(SUBSTITUTE($Y$2:$Y$4096,"Alolan "&amp;AA2241,"")))/LEN("Alolan "&amp;AA2241))
         - SUMPRODUCT((LEN($Y$2:$Y$4096)-LEN(SUBSTITUTE($Y$2:$Y$4096,"Galarian "&amp;AA2241,"")))/LEN("Galarian "&amp;AA2241))
         - SUMPRODUCT((LEN($Y$2:$Y$4096)-LEN(SUBSTITUTE($Y$2:$Y$4096,"Hisuian "&amp;AA2241,"")))/LEN("Hisuian "&amp;AA2241))
         - SUMPRODUCT((LEN($Y$2:$Y$4096)-LEN(SUBSTITUTE($Y$2:$Y$4096,"Paldean "&amp;AA2241,"")))/LEN("Paldean "&amp;AA2241))
      &gt;0,2,1)
   ))))</f>
        <v>2</v>
      </c>
      <c r="AN2241">
        <v>0</v>
      </c>
      <c r="AO2241">
        <v>1</v>
      </c>
    </row>
    <row r="2242" spans="1:41" x14ac:dyDescent="0.25">
      <c r="A2242" t="s">
        <v>3319</v>
      </c>
      <c r="B2242" t="s">
        <v>2762</v>
      </c>
      <c r="C2242" t="s">
        <v>1546</v>
      </c>
      <c r="D2242" t="s">
        <v>1479</v>
      </c>
      <c r="E2242">
        <v>110</v>
      </c>
      <c r="F2242">
        <v>80</v>
      </c>
      <c r="G2242">
        <v>120</v>
      </c>
      <c r="H2242">
        <v>80</v>
      </c>
      <c r="I2242">
        <v>90</v>
      </c>
      <c r="J2242">
        <v>30</v>
      </c>
      <c r="K2242" t="s">
        <v>1995</v>
      </c>
      <c r="L2242" t="s">
        <v>3446</v>
      </c>
      <c r="M2242" t="s">
        <v>3287</v>
      </c>
      <c r="N2242">
        <v>6</v>
      </c>
      <c r="O2242">
        <v>10.7</v>
      </c>
      <c r="Q2242">
        <v>3</v>
      </c>
      <c r="R2242">
        <f t="shared" ref="R2242:R2305" si="166">MROUND(N2242,1)+P2242</f>
        <v>6</v>
      </c>
      <c r="S2242">
        <f t="shared" ref="S2242:S2305" si="167">MROUND(O2242,1)+Q2242</f>
        <v>14</v>
      </c>
      <c r="T2242">
        <f t="shared" si="164"/>
        <v>20</v>
      </c>
      <c r="U2242" t="s">
        <v>1546</v>
      </c>
      <c r="V2242" t="s">
        <v>1479</v>
      </c>
      <c r="W2242" t="s">
        <v>1472</v>
      </c>
      <c r="X2242" t="s">
        <v>1514</v>
      </c>
      <c r="Z2242" t="str" cm="1">
        <f t="array" ref="Z2242">IF(ISBLANK(AK2242),_xlfn.LET(
    _xlpm.nameBeforeSlash, IF(ISNUMBER(SEARCH("/", Y2242)), LEFT(Y2242, SEARCH("/", Y2242)-1), Y2242),
    _xlpm.matchRow, IFERROR(MATCH(_xlpm.nameBeforeSlash, AA:AA, 0), ""),
    _xlpm.difference, IF(_xlpm.matchRow="", "", ABS((R2242 + S2242)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),IF(ISBLANK(Y2242),"","Hidden"))</f>
        <v/>
      </c>
      <c r="AA2242" t="s">
        <v>9109</v>
      </c>
      <c r="AC2242" t="s">
        <v>3364</v>
      </c>
      <c r="AD2242" t="str">
        <f>_xlfn.XLOOKUP(AC2242,moves!A:A,moves!B:B)</f>
        <v>rock</v>
      </c>
      <c r="AE2242">
        <f>_xlfn.XLOOKUP(AC2242,moves!A:A,moves!D:D)</f>
        <v>5</v>
      </c>
      <c r="AF2242" t="str">
        <f>_xlfn.XLOOKUP(AC2242,moves!A:A,moves!E:E)</f>
        <v>All opposing non Rock-type active Pokémon take 2 damage at the end of their turns.</v>
      </c>
      <c r="AG2242">
        <v>0</v>
      </c>
      <c r="AH2242">
        <v>0</v>
      </c>
      <c r="AI2242">
        <f t="shared" si="165"/>
        <v>0</v>
      </c>
      <c r="AJ2242" t="s">
        <v>525</v>
      </c>
      <c r="AL2242">
        <v>0</v>
      </c>
      <c r="AM2242" cm="1">
        <f t="array" ref="AM2242">IF(AL2242=1,1,
   IF(ISTEXT(AK2242),1,
   IF(AO2242&gt;1,AM2241,
   IF(AI2242=1,
      IF(SUMPRODUCT((LEN($Y$2:$Y$4096)-LEN(SUBSTITUTE($Y$2:$Y$4096,AA2242,"")))/LEN(AA2242))&gt;0,2,1),
      IF(
         SUMPRODUCT((LEN($Y$2:$Y$4096)-LEN(SUBSTITUTE($Y$2:$Y$4096,AA2242,"")))/LEN(AA2242))
         - SUMPRODUCT((LEN($Y$2:$Y$4096)-LEN(SUBSTITUTE($Y$2:$Y$4096,"Alolan "&amp;AA2242,"")))/LEN("Alolan "&amp;AA2242))
         - SUMPRODUCT((LEN($Y$2:$Y$4096)-LEN(SUBSTITUTE($Y$2:$Y$4096,"Galarian "&amp;AA2242,"")))/LEN("Galarian "&amp;AA2242))
         - SUMPRODUCT((LEN($Y$2:$Y$4096)-LEN(SUBSTITUTE($Y$2:$Y$4096,"Hisuian "&amp;AA2242,"")))/LEN("Hisuian "&amp;AA2242))
         - SUMPRODUCT((LEN($Y$2:$Y$4096)-LEN(SUBSTITUTE($Y$2:$Y$4096,"Paldean "&amp;AA2242,"")))/LEN("Paldean "&amp;AA2242))
      &gt;0,2,1)
   ))))</f>
        <v>2</v>
      </c>
      <c r="AN2242">
        <v>0</v>
      </c>
      <c r="AO2242">
        <v>2</v>
      </c>
    </row>
    <row r="2243" spans="1:41" x14ac:dyDescent="0.25">
      <c r="A2243" t="s">
        <v>4671</v>
      </c>
      <c r="B2243" t="s">
        <v>2762</v>
      </c>
      <c r="C2243" t="s">
        <v>1546</v>
      </c>
      <c r="D2243" t="s">
        <v>1479</v>
      </c>
      <c r="E2243">
        <v>110</v>
      </c>
      <c r="F2243">
        <v>80</v>
      </c>
      <c r="G2243">
        <v>120</v>
      </c>
      <c r="H2243">
        <v>80</v>
      </c>
      <c r="I2243">
        <v>90</v>
      </c>
      <c r="J2243">
        <v>30</v>
      </c>
      <c r="K2243" t="s">
        <v>1995</v>
      </c>
      <c r="L2243" t="s">
        <v>253</v>
      </c>
      <c r="M2243" t="s">
        <v>251</v>
      </c>
      <c r="N2243">
        <v>6</v>
      </c>
      <c r="O2243">
        <v>10.7</v>
      </c>
      <c r="Q2243">
        <v>3</v>
      </c>
      <c r="R2243">
        <f t="shared" si="166"/>
        <v>6</v>
      </c>
      <c r="S2243">
        <f t="shared" si="167"/>
        <v>14</v>
      </c>
      <c r="T2243">
        <f t="shared" si="164"/>
        <v>20</v>
      </c>
      <c r="U2243" t="s">
        <v>1546</v>
      </c>
      <c r="V2243" t="s">
        <v>1479</v>
      </c>
      <c r="W2243" t="s">
        <v>1472</v>
      </c>
      <c r="X2243" t="s">
        <v>1514</v>
      </c>
      <c r="Z2243" t="str" cm="1">
        <f t="array" ref="Z2243">IF(ISBLANK(AK2243),_xlfn.LET(
    _xlpm.nameBeforeSlash, IF(ISNUMBER(SEARCH("/", Y2243)), LEFT(Y2243, SEARCH("/", Y2243)-1), Y2243),
    _xlpm.matchRow, IFERROR(MATCH(_xlpm.nameBeforeSlash, AA:AA, 0), ""),
    _xlpm.difference, IF(_xlpm.matchRow="", "", ABS((R2243 + S2243)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),IF(ISBLANK(Y2243),"","Hidden"))</f>
        <v/>
      </c>
      <c r="AA2243" t="s">
        <v>5936</v>
      </c>
      <c r="AC2243" t="s">
        <v>6810</v>
      </c>
      <c r="AD2243" t="str">
        <f>_xlfn.XLOOKUP(AC2243,moves!A:A,moves!B:B)</f>
        <v>rock</v>
      </c>
      <c r="AE2243">
        <f>_xlfn.XLOOKUP(AC2243,moves!A:A,moves!D:D)</f>
        <v>4</v>
      </c>
      <c r="AF2243" t="str">
        <f>_xlfn.XLOOKUP(AC2243,moves!A:A,moves!E:E)</f>
        <v>This move counts as a dual Rock- and Fire-type move when attacking.</v>
      </c>
      <c r="AG2243">
        <v>0</v>
      </c>
      <c r="AH2243">
        <v>0</v>
      </c>
      <c r="AI2243">
        <f t="shared" si="165"/>
        <v>1</v>
      </c>
      <c r="AJ2243" t="s">
        <v>525</v>
      </c>
      <c r="AL2243">
        <v>0</v>
      </c>
      <c r="AM2243" cm="1">
        <f t="array" ref="AM2243">IF(AL2243=1,1,
   IF(ISTEXT(AK2243),1,
   IF(AO2243&gt;1,AM2242,
   IF(AI2243=1,
      IF(SUMPRODUCT((LEN($Y$2:$Y$4096)-LEN(SUBSTITUTE($Y$2:$Y$4096,AA2243,"")))/LEN(AA2243))&gt;0,2,1),
      IF(
         SUMPRODUCT((LEN($Y$2:$Y$4096)-LEN(SUBSTITUTE($Y$2:$Y$4096,AA2243,"")))/LEN(AA2243))
         - SUMPRODUCT((LEN($Y$2:$Y$4096)-LEN(SUBSTITUTE($Y$2:$Y$4096,"Alolan "&amp;AA2243,"")))/LEN("Alolan "&amp;AA2243))
         - SUMPRODUCT((LEN($Y$2:$Y$4096)-LEN(SUBSTITUTE($Y$2:$Y$4096,"Galarian "&amp;AA2243,"")))/LEN("Galarian "&amp;AA2243))
         - SUMPRODUCT((LEN($Y$2:$Y$4096)-LEN(SUBSTITUTE($Y$2:$Y$4096,"Hisuian "&amp;AA2243,"")))/LEN("Hisuian "&amp;AA2243))
         - SUMPRODUCT((LEN($Y$2:$Y$4096)-LEN(SUBSTITUTE($Y$2:$Y$4096,"Paldean "&amp;AA2243,"")))/LEN("Paldean "&amp;AA2243))
      &gt;0,2,1)
   ))))</f>
        <v>2</v>
      </c>
      <c r="AN2243">
        <v>0</v>
      </c>
      <c r="AO2243">
        <v>1</v>
      </c>
    </row>
    <row r="2244" spans="1:41" x14ac:dyDescent="0.25">
      <c r="A2244" t="s">
        <v>6204</v>
      </c>
      <c r="B2244" t="s">
        <v>2762</v>
      </c>
      <c r="C2244" t="s">
        <v>1546</v>
      </c>
      <c r="D2244" t="s">
        <v>1479</v>
      </c>
      <c r="E2244">
        <v>110</v>
      </c>
      <c r="F2244">
        <v>80</v>
      </c>
      <c r="G2244">
        <v>120</v>
      </c>
      <c r="H2244">
        <v>80</v>
      </c>
      <c r="I2244">
        <v>90</v>
      </c>
      <c r="J2244">
        <v>30</v>
      </c>
      <c r="K2244" t="s">
        <v>1995</v>
      </c>
      <c r="L2244" t="s">
        <v>3446</v>
      </c>
      <c r="M2244" t="s">
        <v>3287</v>
      </c>
      <c r="N2244">
        <v>6</v>
      </c>
      <c r="O2244">
        <v>10.7</v>
      </c>
      <c r="Q2244">
        <v>3</v>
      </c>
      <c r="R2244">
        <f t="shared" si="166"/>
        <v>6</v>
      </c>
      <c r="S2244">
        <f t="shared" si="167"/>
        <v>14</v>
      </c>
      <c r="T2244">
        <f t="shared" si="164"/>
        <v>20</v>
      </c>
      <c r="U2244" t="s">
        <v>1546</v>
      </c>
      <c r="V2244" t="s">
        <v>1479</v>
      </c>
      <c r="W2244" t="s">
        <v>1472</v>
      </c>
      <c r="X2244" t="s">
        <v>1514</v>
      </c>
      <c r="Z2244" t="str" cm="1">
        <f t="array" ref="Z2244">IF(ISBLANK(AK2244),_xlfn.LET(
    _xlpm.nameBeforeSlash, IF(ISNUMBER(SEARCH("/", Y2244)), LEFT(Y2244, SEARCH("/", Y2244)-1), Y2244),
    _xlpm.matchRow, IFERROR(MATCH(_xlpm.nameBeforeSlash, AA:AA, 0), ""),
    _xlpm.difference, IF(_xlpm.matchRow="", "", ABS((R2244 + S2244)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),IF(ISBLANK(Y2244),"","Hidden"))</f>
        <v/>
      </c>
      <c r="AA2244" t="s">
        <v>9110</v>
      </c>
      <c r="AC2244" t="s">
        <v>6809</v>
      </c>
      <c r="AD2244" t="str">
        <f>_xlfn.XLOOKUP(AC2244,moves!A:A,moves!B:B)</f>
        <v>rock</v>
      </c>
      <c r="AE2244">
        <f>_xlfn.XLOOKUP(AC2244,moves!A:A,moves!D:D)</f>
        <v>6</v>
      </c>
      <c r="AF2244" t="str">
        <f>_xlfn.XLOOKUP(AC2244,moves!A:A,moves!E:E)</f>
        <v>Change the weather condition to Sandstorm.</v>
      </c>
      <c r="AG2244">
        <v>0</v>
      </c>
      <c r="AH2244">
        <v>0</v>
      </c>
      <c r="AI2244">
        <f t="shared" si="165"/>
        <v>1</v>
      </c>
      <c r="AJ2244" t="s">
        <v>525</v>
      </c>
      <c r="AL2244">
        <v>0</v>
      </c>
      <c r="AM2244" cm="1">
        <f t="array" ref="AM2244">IF(AL2244=1,1,
   IF(ISTEXT(AK2244),1,
   IF(AO2244&gt;1,AM2243,
   IF(AI2244=1,
      IF(SUMPRODUCT((LEN($Y$2:$Y$4096)-LEN(SUBSTITUTE($Y$2:$Y$4096,AA2244,"")))/LEN(AA2244))&gt;0,2,1),
      IF(
         SUMPRODUCT((LEN($Y$2:$Y$4096)-LEN(SUBSTITUTE($Y$2:$Y$4096,AA2244,"")))/LEN(AA2244))
         - SUMPRODUCT((LEN($Y$2:$Y$4096)-LEN(SUBSTITUTE($Y$2:$Y$4096,"Alolan "&amp;AA2244,"")))/LEN("Alolan "&amp;AA2244))
         - SUMPRODUCT((LEN($Y$2:$Y$4096)-LEN(SUBSTITUTE($Y$2:$Y$4096,"Galarian "&amp;AA2244,"")))/LEN("Galarian "&amp;AA2244))
         - SUMPRODUCT((LEN($Y$2:$Y$4096)-LEN(SUBSTITUTE($Y$2:$Y$4096,"Hisuian "&amp;AA2244,"")))/LEN("Hisuian "&amp;AA2244))
         - SUMPRODUCT((LEN($Y$2:$Y$4096)-LEN(SUBSTITUTE($Y$2:$Y$4096,"Paldean "&amp;AA2244,"")))/LEN("Paldean "&amp;AA2244))
      &gt;0,2,1)
   ))))</f>
        <v>2</v>
      </c>
      <c r="AN2244">
        <v>0</v>
      </c>
      <c r="AO2244">
        <v>2</v>
      </c>
    </row>
    <row r="2245" spans="1:41" x14ac:dyDescent="0.25">
      <c r="A2245">
        <v>840</v>
      </c>
      <c r="B2245" t="s">
        <v>2763</v>
      </c>
      <c r="C2245" t="s">
        <v>1468</v>
      </c>
      <c r="D2245" t="s">
        <v>1482</v>
      </c>
      <c r="E2245">
        <v>40</v>
      </c>
      <c r="F2245">
        <v>40</v>
      </c>
      <c r="G2245">
        <v>80</v>
      </c>
      <c r="H2245">
        <v>40</v>
      </c>
      <c r="I2245">
        <v>40</v>
      </c>
      <c r="J2245">
        <v>20</v>
      </c>
      <c r="K2245" t="s">
        <v>2764</v>
      </c>
      <c r="L2245" t="s">
        <v>247</v>
      </c>
      <c r="M2245" t="s">
        <v>251</v>
      </c>
      <c r="N2245">
        <v>3.2</v>
      </c>
      <c r="O2245">
        <v>5.2</v>
      </c>
      <c r="R2245">
        <f t="shared" si="166"/>
        <v>3</v>
      </c>
      <c r="S2245">
        <f t="shared" si="167"/>
        <v>5</v>
      </c>
      <c r="T2245">
        <f t="shared" si="164"/>
        <v>8</v>
      </c>
      <c r="U2245" t="s">
        <v>1468</v>
      </c>
      <c r="V2245" t="s">
        <v>1482</v>
      </c>
      <c r="W2245" t="s">
        <v>1499</v>
      </c>
      <c r="X2245" t="s">
        <v>1490</v>
      </c>
      <c r="Y2245" t="s">
        <v>2765</v>
      </c>
      <c r="Z2245" cm="1">
        <f t="array" ref="Z2245">IF(ISBLANK(AK2245),_xlfn.LET(
    _xlpm.nameBeforeSlash, IF(ISNUMBER(SEARCH("/", Y2245)), LEFT(Y2245, SEARCH("/", Y2245)-1), Y2245),
    _xlpm.matchRow, IFERROR(MATCH(_xlpm.nameBeforeSlash, AA:AA, 0), ""),
    _xlpm.difference, IF(_xlpm.matchRow="", "", ABS((R2245 + S2245)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),IF(ISBLANK(Y2245),"","Hidden"))</f>
        <v>12</v>
      </c>
      <c r="AA2245" t="s">
        <v>2763</v>
      </c>
      <c r="AC2245" t="s">
        <v>1415</v>
      </c>
      <c r="AD2245" t="str">
        <f>_xlfn.XLOOKUP(AC2245,moves!A:A,moves!B:B)</f>
        <v>water</v>
      </c>
      <c r="AE2245">
        <f>_xlfn.XLOOKUP(AC2245,moves!A:A,moves!D:D)</f>
        <v>1</v>
      </c>
      <c r="AF2245" t="str">
        <f>_xlfn.XLOOKUP(AC2245,moves!A:A,moves!E:E)</f>
        <v>Each time this move is used: Remove 1 regular hit from incoming attack rolls.</v>
      </c>
      <c r="AG2245">
        <v>1</v>
      </c>
      <c r="AH2245">
        <v>0</v>
      </c>
      <c r="AI2245">
        <f t="shared" si="165"/>
        <v>0</v>
      </c>
      <c r="AJ2245" t="s">
        <v>870</v>
      </c>
      <c r="AL2245">
        <v>0</v>
      </c>
      <c r="AM2245" cm="1">
        <f t="array" ref="AM2245">IF(AL2245=1,1,
   IF(ISTEXT(AK2245),1,
   IF(AO2245&gt;1,AM2244,
   IF(AI2245=1,
      IF(SUMPRODUCT((LEN($Y$2:$Y$4096)-LEN(SUBSTITUTE($Y$2:$Y$4096,AA2245,"")))/LEN(AA2245))&gt;0,2,1),
      IF(
         SUMPRODUCT((LEN($Y$2:$Y$4096)-LEN(SUBSTITUTE($Y$2:$Y$4096,AA2245,"")))/LEN(AA2245))
         - SUMPRODUCT((LEN($Y$2:$Y$4096)-LEN(SUBSTITUTE($Y$2:$Y$4096,"Alolan "&amp;AA2245,"")))/LEN("Alolan "&amp;AA2245))
         - SUMPRODUCT((LEN($Y$2:$Y$4096)-LEN(SUBSTITUTE($Y$2:$Y$4096,"Galarian "&amp;AA2245,"")))/LEN("Galarian "&amp;AA2245))
         - SUMPRODUCT((LEN($Y$2:$Y$4096)-LEN(SUBSTITUTE($Y$2:$Y$4096,"Hisuian "&amp;AA2245,"")))/LEN("Hisuian "&amp;AA2245))
         - SUMPRODUCT((LEN($Y$2:$Y$4096)-LEN(SUBSTITUTE($Y$2:$Y$4096,"Paldean "&amp;AA2245,"")))/LEN("Paldean "&amp;AA2245))
      &gt;0,2,1)
   ))))</f>
        <v>1</v>
      </c>
      <c r="AN2245">
        <v>0</v>
      </c>
      <c r="AO2245">
        <v>0</v>
      </c>
    </row>
    <row r="2246" spans="1:41" x14ac:dyDescent="0.25">
      <c r="A2246" t="s">
        <v>4672</v>
      </c>
      <c r="B2246" t="s">
        <v>2763</v>
      </c>
      <c r="C2246" t="s">
        <v>1468</v>
      </c>
      <c r="D2246" t="s">
        <v>1482</v>
      </c>
      <c r="E2246">
        <v>40</v>
      </c>
      <c r="F2246">
        <v>40</v>
      </c>
      <c r="G2246">
        <v>80</v>
      </c>
      <c r="H2246">
        <v>40</v>
      </c>
      <c r="I2246">
        <v>40</v>
      </c>
      <c r="J2246">
        <v>20</v>
      </c>
      <c r="K2246" t="s">
        <v>2764</v>
      </c>
      <c r="L2246" t="s">
        <v>247</v>
      </c>
      <c r="M2246" t="s">
        <v>251</v>
      </c>
      <c r="N2246">
        <v>3.2</v>
      </c>
      <c r="O2246">
        <v>5.2</v>
      </c>
      <c r="R2246">
        <f t="shared" si="166"/>
        <v>3</v>
      </c>
      <c r="S2246">
        <f t="shared" si="167"/>
        <v>5</v>
      </c>
      <c r="T2246">
        <f t="shared" si="164"/>
        <v>8</v>
      </c>
      <c r="U2246" t="s">
        <v>1468</v>
      </c>
      <c r="V2246" t="s">
        <v>1482</v>
      </c>
      <c r="W2246" t="s">
        <v>1499</v>
      </c>
      <c r="X2246" t="s">
        <v>1490</v>
      </c>
      <c r="Y2246" t="s">
        <v>6193</v>
      </c>
      <c r="Z2246" cm="1">
        <f t="array" ref="Z2246">IF(ISBLANK(AK2246),_xlfn.LET(
    _xlpm.nameBeforeSlash, IF(ISNUMBER(SEARCH("/", Y2246)), LEFT(Y2246, SEARCH("/", Y2246)-1), Y2246),
    _xlpm.matchRow, IFERROR(MATCH(_xlpm.nameBeforeSlash, AA:AA, 0), ""),
    _xlpm.difference, IF(_xlpm.matchRow="", "", ABS((R2246 + S2246)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),IF(ISBLANK(Y2246),"","Hidden"))</f>
        <v>12</v>
      </c>
      <c r="AA2246" t="s">
        <v>5937</v>
      </c>
      <c r="AC2246" t="s">
        <v>1415</v>
      </c>
      <c r="AD2246" t="str">
        <f>_xlfn.XLOOKUP(AC2246,moves!A:A,moves!B:B)</f>
        <v>water</v>
      </c>
      <c r="AE2246">
        <f>_xlfn.XLOOKUP(AC2246,moves!A:A,moves!D:D)</f>
        <v>1</v>
      </c>
      <c r="AF2246" t="str">
        <f>_xlfn.XLOOKUP(AC2246,moves!A:A,moves!E:E)</f>
        <v>Each time this move is used: Remove 1 regular hit from incoming attack rolls.</v>
      </c>
      <c r="AG2246">
        <v>1</v>
      </c>
      <c r="AH2246">
        <v>0</v>
      </c>
      <c r="AI2246">
        <f t="shared" si="165"/>
        <v>1</v>
      </c>
      <c r="AJ2246" t="s">
        <v>523</v>
      </c>
      <c r="AL2246">
        <v>0</v>
      </c>
      <c r="AM2246" cm="1">
        <f t="array" ref="AM2246">IF(AL2246=1,1,
   IF(ISTEXT(AK2246),1,
   IF(AO2246&gt;1,AM2245,
   IF(AI2246=1,
      IF(SUMPRODUCT((LEN($Y$2:$Y$4096)-LEN(SUBSTITUTE($Y$2:$Y$4096,AA2246,"")))/LEN(AA2246))&gt;0,2,1),
      IF(
         SUMPRODUCT((LEN($Y$2:$Y$4096)-LEN(SUBSTITUTE($Y$2:$Y$4096,AA2246,"")))/LEN(AA2246))
         - SUMPRODUCT((LEN($Y$2:$Y$4096)-LEN(SUBSTITUTE($Y$2:$Y$4096,"Alolan "&amp;AA2246,"")))/LEN("Alolan "&amp;AA2246))
         - SUMPRODUCT((LEN($Y$2:$Y$4096)-LEN(SUBSTITUTE($Y$2:$Y$4096,"Galarian "&amp;AA2246,"")))/LEN("Galarian "&amp;AA2246))
         - SUMPRODUCT((LEN($Y$2:$Y$4096)-LEN(SUBSTITUTE($Y$2:$Y$4096,"Hisuian "&amp;AA2246,"")))/LEN("Hisuian "&amp;AA2246))
         - SUMPRODUCT((LEN($Y$2:$Y$4096)-LEN(SUBSTITUTE($Y$2:$Y$4096,"Paldean "&amp;AA2246,"")))/LEN("Paldean "&amp;AA2246))
      &gt;0,2,1)
   ))))</f>
        <v>1</v>
      </c>
      <c r="AN2246">
        <v>0</v>
      </c>
      <c r="AO2246">
        <v>0</v>
      </c>
    </row>
    <row r="2247" spans="1:41" x14ac:dyDescent="0.25">
      <c r="A2247">
        <v>841</v>
      </c>
      <c r="B2247" t="s">
        <v>2766</v>
      </c>
      <c r="C2247" t="s">
        <v>1468</v>
      </c>
      <c r="D2247" t="s">
        <v>1482</v>
      </c>
      <c r="E2247">
        <v>70</v>
      </c>
      <c r="F2247">
        <v>110</v>
      </c>
      <c r="G2247">
        <v>80</v>
      </c>
      <c r="H2247">
        <v>95</v>
      </c>
      <c r="I2247">
        <v>60</v>
      </c>
      <c r="J2247">
        <v>70</v>
      </c>
      <c r="K2247" t="s">
        <v>2767</v>
      </c>
      <c r="L2247" t="s">
        <v>247</v>
      </c>
      <c r="M2247" t="s">
        <v>251</v>
      </c>
      <c r="N2247">
        <v>9.25</v>
      </c>
      <c r="O2247">
        <v>7</v>
      </c>
      <c r="R2247">
        <f t="shared" si="166"/>
        <v>9</v>
      </c>
      <c r="S2247">
        <f t="shared" si="167"/>
        <v>7</v>
      </c>
      <c r="T2247">
        <f t="shared" si="164"/>
        <v>16</v>
      </c>
      <c r="U2247" t="s">
        <v>1468</v>
      </c>
      <c r="V2247" t="s">
        <v>1482</v>
      </c>
      <c r="W2247" t="s">
        <v>1499</v>
      </c>
      <c r="X2247" t="s">
        <v>1481</v>
      </c>
      <c r="Z2247" t="str" cm="1">
        <f t="array" ref="Z2247">IF(ISBLANK(AK2247),_xlfn.LET(
    _xlpm.nameBeforeSlash, IF(ISNUMBER(SEARCH("/", Y2247)), LEFT(Y2247, SEARCH("/", Y2247)-1), Y2247),
    _xlpm.matchRow, IFERROR(MATCH(_xlpm.nameBeforeSlash, AA:AA, 0), ""),
    _xlpm.difference, IF(_xlpm.matchRow="", "", ABS((R2247 + S2247)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),IF(ISBLANK(Y2247),"","Hidden"))</f>
        <v/>
      </c>
      <c r="AA2247" t="s">
        <v>2766</v>
      </c>
      <c r="AC2247" t="s">
        <v>1135</v>
      </c>
      <c r="AD2247" t="str">
        <f>_xlfn.XLOOKUP(AC2247,moves!A:A,moves!B:B)</f>
        <v>grass</v>
      </c>
      <c r="AE2247">
        <f>_xlfn.XLOOKUP(AC2247,moves!A:A,moves!D:D)</f>
        <v>4</v>
      </c>
      <c r="AF2247" t="str">
        <f>_xlfn.XLOOKUP(AC2247,moves!A:A,moves!E:E)</f>
        <v>Deals 2 extra damage to non Flying-type Pokémon.</v>
      </c>
      <c r="AG2247">
        <v>0</v>
      </c>
      <c r="AH2247">
        <v>0</v>
      </c>
      <c r="AI2247">
        <f t="shared" si="165"/>
        <v>0</v>
      </c>
      <c r="AJ2247" t="s">
        <v>524</v>
      </c>
      <c r="AL2247">
        <v>0</v>
      </c>
      <c r="AM2247" cm="1">
        <f t="array" ref="AM2247">IF(AL2247=1,1,
   IF(ISTEXT(AK2247),1,
   IF(AO2247&gt;1,AM2246,
   IF(AI2247=1,
      IF(SUMPRODUCT((LEN($Y$2:$Y$4096)-LEN(SUBSTITUTE($Y$2:$Y$4096,AA2247,"")))/LEN(AA2247))&gt;0,2,1),
      IF(
         SUMPRODUCT((LEN($Y$2:$Y$4096)-LEN(SUBSTITUTE($Y$2:$Y$4096,AA2247,"")))/LEN(AA2247))
         - SUMPRODUCT((LEN($Y$2:$Y$4096)-LEN(SUBSTITUTE($Y$2:$Y$4096,"Alolan "&amp;AA2247,"")))/LEN("Alolan "&amp;AA2247))
         - SUMPRODUCT((LEN($Y$2:$Y$4096)-LEN(SUBSTITUTE($Y$2:$Y$4096,"Galarian "&amp;AA2247,"")))/LEN("Galarian "&amp;AA2247))
         - SUMPRODUCT((LEN($Y$2:$Y$4096)-LEN(SUBSTITUTE($Y$2:$Y$4096,"Hisuian "&amp;AA2247,"")))/LEN("Hisuian "&amp;AA2247))
         - SUMPRODUCT((LEN($Y$2:$Y$4096)-LEN(SUBSTITUTE($Y$2:$Y$4096,"Paldean "&amp;AA2247,"")))/LEN("Paldean "&amp;AA2247))
      &gt;0,2,1)
   ))))</f>
        <v>2</v>
      </c>
      <c r="AN2247">
        <v>0</v>
      </c>
      <c r="AO2247">
        <v>1</v>
      </c>
    </row>
    <row r="2248" spans="1:41" x14ac:dyDescent="0.25">
      <c r="A2248" t="s">
        <v>3320</v>
      </c>
      <c r="B2248" t="s">
        <v>2766</v>
      </c>
      <c r="C2248" t="s">
        <v>1468</v>
      </c>
      <c r="D2248" t="s">
        <v>1482</v>
      </c>
      <c r="E2248">
        <v>70</v>
      </c>
      <c r="F2248">
        <v>110</v>
      </c>
      <c r="G2248">
        <v>80</v>
      </c>
      <c r="H2248">
        <v>95</v>
      </c>
      <c r="I2248">
        <v>60</v>
      </c>
      <c r="J2248">
        <v>70</v>
      </c>
      <c r="K2248" t="s">
        <v>2767</v>
      </c>
      <c r="L2248" t="s">
        <v>3446</v>
      </c>
      <c r="M2248" t="s">
        <v>3287</v>
      </c>
      <c r="N2248">
        <v>9.25</v>
      </c>
      <c r="O2248">
        <v>7</v>
      </c>
      <c r="Q2248">
        <v>14</v>
      </c>
      <c r="R2248">
        <f t="shared" si="166"/>
        <v>9</v>
      </c>
      <c r="S2248">
        <f t="shared" si="167"/>
        <v>21</v>
      </c>
      <c r="T2248">
        <f t="shared" si="164"/>
        <v>30</v>
      </c>
      <c r="U2248" t="s">
        <v>1468</v>
      </c>
      <c r="V2248" t="s">
        <v>1482</v>
      </c>
      <c r="W2248" t="s">
        <v>1499</v>
      </c>
      <c r="X2248" t="s">
        <v>1481</v>
      </c>
      <c r="Z2248" t="str" cm="1">
        <f t="array" ref="Z2248">IF(ISBLANK(AK2248),_xlfn.LET(
    _xlpm.nameBeforeSlash, IF(ISNUMBER(SEARCH("/", Y2248)), LEFT(Y2248, SEARCH("/", Y2248)-1), Y2248),
    _xlpm.matchRow, IFERROR(MATCH(_xlpm.nameBeforeSlash, AA:AA, 0), ""),
    _xlpm.difference, IF(_xlpm.matchRow="", "", ABS((R2248 + S2248)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),IF(ISBLANK(Y2248),"","Hidden"))</f>
        <v/>
      </c>
      <c r="AA2248" t="s">
        <v>3426</v>
      </c>
      <c r="AB2248" t="s">
        <v>3299</v>
      </c>
      <c r="AC2248" t="s">
        <v>3350</v>
      </c>
      <c r="AD2248" t="str">
        <f>_xlfn.XLOOKUP(AC2248,moves!A:A,moves!B:B)</f>
        <v>grass</v>
      </c>
      <c r="AE2248">
        <f>_xlfn.XLOOKUP(AC2248,moves!A:A,moves!D:D)</f>
        <v>5</v>
      </c>
      <c r="AF2248" t="str">
        <f>_xlfn.XLOOKUP(AC2248,moves!A:A,moves!E:E)</f>
        <v>Moves against the target gain the effect: Status symbols deal +1 damage.</v>
      </c>
      <c r="AG2248">
        <v>0</v>
      </c>
      <c r="AH2248">
        <v>0</v>
      </c>
      <c r="AI2248">
        <f t="shared" si="165"/>
        <v>0</v>
      </c>
      <c r="AJ2248" t="s">
        <v>524</v>
      </c>
      <c r="AL2248">
        <v>0</v>
      </c>
      <c r="AM2248" cm="1">
        <f t="array" ref="AM2248">IF(AL2248=1,1,
   IF(ISTEXT(AK2248),1,
   IF(AO2248&gt;1,AM2247,
   IF(AI2248=1,
      IF(SUMPRODUCT((LEN($Y$2:$Y$4096)-LEN(SUBSTITUTE($Y$2:$Y$4096,AA2248,"")))/LEN(AA2248))&gt;0,2,1),
      IF(
         SUMPRODUCT((LEN($Y$2:$Y$4096)-LEN(SUBSTITUTE($Y$2:$Y$4096,AA2248,"")))/LEN(AA2248))
         - SUMPRODUCT((LEN($Y$2:$Y$4096)-LEN(SUBSTITUTE($Y$2:$Y$4096,"Alolan "&amp;AA2248,"")))/LEN("Alolan "&amp;AA2248))
         - SUMPRODUCT((LEN($Y$2:$Y$4096)-LEN(SUBSTITUTE($Y$2:$Y$4096,"Galarian "&amp;AA2248,"")))/LEN("Galarian "&amp;AA2248))
         - SUMPRODUCT((LEN($Y$2:$Y$4096)-LEN(SUBSTITUTE($Y$2:$Y$4096,"Hisuian "&amp;AA2248,"")))/LEN("Hisuian "&amp;AA2248))
         - SUMPRODUCT((LEN($Y$2:$Y$4096)-LEN(SUBSTITUTE($Y$2:$Y$4096,"Paldean "&amp;AA2248,"")))/LEN("Paldean "&amp;AA2248))
      &gt;0,2,1)
   ))))</f>
        <v>2</v>
      </c>
      <c r="AN2248">
        <v>0</v>
      </c>
      <c r="AO2248">
        <v>2</v>
      </c>
    </row>
    <row r="2249" spans="1:41" x14ac:dyDescent="0.25">
      <c r="A2249" t="s">
        <v>4673</v>
      </c>
      <c r="B2249" t="s">
        <v>2766</v>
      </c>
      <c r="C2249" t="s">
        <v>1468</v>
      </c>
      <c r="D2249" t="s">
        <v>1482</v>
      </c>
      <c r="E2249">
        <v>70</v>
      </c>
      <c r="F2249">
        <v>110</v>
      </c>
      <c r="G2249">
        <v>80</v>
      </c>
      <c r="H2249">
        <v>95</v>
      </c>
      <c r="I2249">
        <v>60</v>
      </c>
      <c r="J2249">
        <v>70</v>
      </c>
      <c r="K2249" t="s">
        <v>2767</v>
      </c>
      <c r="L2249" t="s">
        <v>247</v>
      </c>
      <c r="M2249" t="s">
        <v>251</v>
      </c>
      <c r="N2249">
        <v>9.25</v>
      </c>
      <c r="O2249">
        <v>7</v>
      </c>
      <c r="R2249">
        <f t="shared" si="166"/>
        <v>9</v>
      </c>
      <c r="S2249">
        <f t="shared" si="167"/>
        <v>7</v>
      </c>
      <c r="T2249">
        <f t="shared" si="164"/>
        <v>16</v>
      </c>
      <c r="U2249" t="s">
        <v>1468</v>
      </c>
      <c r="V2249" t="s">
        <v>1482</v>
      </c>
      <c r="W2249" t="s">
        <v>1499</v>
      </c>
      <c r="X2249" t="s">
        <v>1481</v>
      </c>
      <c r="Z2249" t="str" cm="1">
        <f t="array" ref="Z2249">IF(ISBLANK(AK2249),_xlfn.LET(
    _xlpm.nameBeforeSlash, IF(ISNUMBER(SEARCH("/", Y2249)), LEFT(Y2249, SEARCH("/", Y2249)-1), Y2249),
    _xlpm.matchRow, IFERROR(MATCH(_xlpm.nameBeforeSlash, AA:AA, 0), ""),
    _xlpm.difference, IF(_xlpm.matchRow="", "", ABS((R2249 + S2249)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),IF(ISBLANK(Y2249),"","Hidden"))</f>
        <v/>
      </c>
      <c r="AA2249" t="s">
        <v>5938</v>
      </c>
      <c r="AC2249" t="s">
        <v>6815</v>
      </c>
      <c r="AD2249" t="str">
        <f>_xlfn.XLOOKUP(AC2249,moves!A:A,moves!B:B)</f>
        <v>grass</v>
      </c>
      <c r="AE2249">
        <f>_xlfn.XLOOKUP(AC2249,moves!A:A,moves!D:D)</f>
        <v>3</v>
      </c>
      <c r="AF2249" t="str">
        <f>_xlfn.XLOOKUP(AC2249,moves!A:A,moves!E:E)</f>
        <v>Increase the target's battle fatigue by 2. The target may no longer switch out or flee the battle.</v>
      </c>
      <c r="AG2249">
        <v>0</v>
      </c>
      <c r="AH2249">
        <v>0</v>
      </c>
      <c r="AI2249">
        <f t="shared" si="165"/>
        <v>1</v>
      </c>
      <c r="AJ2249" t="s">
        <v>524</v>
      </c>
      <c r="AL2249">
        <v>0</v>
      </c>
      <c r="AM2249" cm="1">
        <f t="array" ref="AM2249">IF(AL2249=1,1,
   IF(ISTEXT(AK2249),1,
   IF(AO2249&gt;1,AM2248,
   IF(AI2249=1,
      IF(SUMPRODUCT((LEN($Y$2:$Y$4096)-LEN(SUBSTITUTE($Y$2:$Y$4096,AA2249,"")))/LEN(AA2249))&gt;0,2,1),
      IF(
         SUMPRODUCT((LEN($Y$2:$Y$4096)-LEN(SUBSTITUTE($Y$2:$Y$4096,AA2249,"")))/LEN(AA2249))
         - SUMPRODUCT((LEN($Y$2:$Y$4096)-LEN(SUBSTITUTE($Y$2:$Y$4096,"Alolan "&amp;AA2249,"")))/LEN("Alolan "&amp;AA2249))
         - SUMPRODUCT((LEN($Y$2:$Y$4096)-LEN(SUBSTITUTE($Y$2:$Y$4096,"Galarian "&amp;AA2249,"")))/LEN("Galarian "&amp;AA2249))
         - SUMPRODUCT((LEN($Y$2:$Y$4096)-LEN(SUBSTITUTE($Y$2:$Y$4096,"Hisuian "&amp;AA2249,"")))/LEN("Hisuian "&amp;AA2249))
         - SUMPRODUCT((LEN($Y$2:$Y$4096)-LEN(SUBSTITUTE($Y$2:$Y$4096,"Paldean "&amp;AA2249,"")))/LEN("Paldean "&amp;AA2249))
      &gt;0,2,1)
   ))))</f>
        <v>2</v>
      </c>
      <c r="AN2249">
        <v>0</v>
      </c>
      <c r="AO2249">
        <v>1</v>
      </c>
    </row>
    <row r="2250" spans="1:41" x14ac:dyDescent="0.25">
      <c r="A2250" t="s">
        <v>4674</v>
      </c>
      <c r="B2250" t="s">
        <v>2766</v>
      </c>
      <c r="C2250" t="s">
        <v>1468</v>
      </c>
      <c r="D2250" t="s">
        <v>1482</v>
      </c>
      <c r="E2250">
        <v>70</v>
      </c>
      <c r="F2250">
        <v>110</v>
      </c>
      <c r="G2250">
        <v>80</v>
      </c>
      <c r="H2250">
        <v>95</v>
      </c>
      <c r="I2250">
        <v>60</v>
      </c>
      <c r="J2250">
        <v>70</v>
      </c>
      <c r="K2250" t="s">
        <v>2767</v>
      </c>
      <c r="L2250" t="s">
        <v>3446</v>
      </c>
      <c r="M2250" t="s">
        <v>3287</v>
      </c>
      <c r="N2250">
        <v>9.25</v>
      </c>
      <c r="O2250">
        <v>7</v>
      </c>
      <c r="Q2250">
        <v>14</v>
      </c>
      <c r="R2250">
        <f t="shared" si="166"/>
        <v>9</v>
      </c>
      <c r="S2250">
        <f t="shared" si="167"/>
        <v>21</v>
      </c>
      <c r="T2250">
        <f t="shared" si="164"/>
        <v>30</v>
      </c>
      <c r="U2250" t="s">
        <v>1468</v>
      </c>
      <c r="V2250" t="s">
        <v>1482</v>
      </c>
      <c r="W2250" t="s">
        <v>1499</v>
      </c>
      <c r="X2250" t="s">
        <v>1481</v>
      </c>
      <c r="Z2250" t="str" cm="1">
        <f t="array" ref="Z2250">IF(ISBLANK(AK2250),_xlfn.LET(
    _xlpm.nameBeforeSlash, IF(ISNUMBER(SEARCH("/", Y2250)), LEFT(Y2250, SEARCH("/", Y2250)-1), Y2250),
    _xlpm.matchRow, IFERROR(MATCH(_xlpm.nameBeforeSlash, AA:AA, 0), ""),
    _xlpm.difference, IF(_xlpm.matchRow="", "", ABS((R2250 + S2250)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),IF(ISBLANK(Y2250),"","Hidden"))</f>
        <v/>
      </c>
      <c r="AA2250" t="s">
        <v>5939</v>
      </c>
      <c r="AB2250" t="s">
        <v>3299</v>
      </c>
      <c r="AC2250" t="s">
        <v>6814</v>
      </c>
      <c r="AD2250" t="str">
        <f>_xlfn.XLOOKUP(AC2250,moves!A:A,moves!B:B)</f>
        <v>grass</v>
      </c>
      <c r="AE2250">
        <f>_xlfn.XLOOKUP(AC2250,moves!A:A,moves!D:D)</f>
        <v>9</v>
      </c>
      <c r="AF2250" t="str">
        <f>_xlfn.XLOOKUP(AC2250,moves!A:A,moves!E:E)</f>
        <v>For every 2 damage the user has: Decrease attack strength by 1.</v>
      </c>
      <c r="AG2250">
        <v>0</v>
      </c>
      <c r="AH2250">
        <v>0</v>
      </c>
      <c r="AI2250">
        <f t="shared" si="165"/>
        <v>1</v>
      </c>
      <c r="AJ2250" t="s">
        <v>524</v>
      </c>
      <c r="AL2250">
        <v>0</v>
      </c>
      <c r="AM2250" cm="1">
        <f t="array" ref="AM2250">IF(AL2250=1,1,
   IF(ISTEXT(AK2250),1,
   IF(AO2250&gt;1,AM2249,
   IF(AI2250=1,
      IF(SUMPRODUCT((LEN($Y$2:$Y$4096)-LEN(SUBSTITUTE($Y$2:$Y$4096,AA2250,"")))/LEN(AA2250))&gt;0,2,1),
      IF(
         SUMPRODUCT((LEN($Y$2:$Y$4096)-LEN(SUBSTITUTE($Y$2:$Y$4096,AA2250,"")))/LEN(AA2250))
         - SUMPRODUCT((LEN($Y$2:$Y$4096)-LEN(SUBSTITUTE($Y$2:$Y$4096,"Alolan "&amp;AA2250,"")))/LEN("Alolan "&amp;AA2250))
         - SUMPRODUCT((LEN($Y$2:$Y$4096)-LEN(SUBSTITUTE($Y$2:$Y$4096,"Galarian "&amp;AA2250,"")))/LEN("Galarian "&amp;AA2250))
         - SUMPRODUCT((LEN($Y$2:$Y$4096)-LEN(SUBSTITUTE($Y$2:$Y$4096,"Hisuian "&amp;AA2250,"")))/LEN("Hisuian "&amp;AA2250))
         - SUMPRODUCT((LEN($Y$2:$Y$4096)-LEN(SUBSTITUTE($Y$2:$Y$4096,"Paldean "&amp;AA2250,"")))/LEN("Paldean "&amp;AA2250))
      &gt;0,2,1)
   ))))</f>
        <v>2</v>
      </c>
      <c r="AN2250">
        <v>0</v>
      </c>
      <c r="AO2250">
        <v>2</v>
      </c>
    </row>
    <row r="2251" spans="1:41" x14ac:dyDescent="0.25">
      <c r="A2251">
        <v>842</v>
      </c>
      <c r="B2251" t="s">
        <v>2768</v>
      </c>
      <c r="C2251" t="s">
        <v>1468</v>
      </c>
      <c r="D2251" t="s">
        <v>1482</v>
      </c>
      <c r="E2251">
        <v>110</v>
      </c>
      <c r="F2251">
        <v>85</v>
      </c>
      <c r="G2251">
        <v>80</v>
      </c>
      <c r="H2251">
        <v>100</v>
      </c>
      <c r="I2251">
        <v>80</v>
      </c>
      <c r="J2251">
        <v>30</v>
      </c>
      <c r="K2251" t="s">
        <v>2769</v>
      </c>
      <c r="L2251" t="s">
        <v>247</v>
      </c>
      <c r="M2251" t="s">
        <v>251</v>
      </c>
      <c r="N2251">
        <v>7.05</v>
      </c>
      <c r="O2251">
        <v>9.1999999999999993</v>
      </c>
      <c r="R2251">
        <f t="shared" si="166"/>
        <v>7</v>
      </c>
      <c r="S2251">
        <f t="shared" si="167"/>
        <v>9</v>
      </c>
      <c r="T2251">
        <f t="shared" si="164"/>
        <v>16</v>
      </c>
      <c r="U2251" t="s">
        <v>1468</v>
      </c>
      <c r="V2251" t="s">
        <v>1482</v>
      </c>
      <c r="W2251" t="s">
        <v>1499</v>
      </c>
      <c r="X2251" t="s">
        <v>1514</v>
      </c>
      <c r="Z2251" t="str" cm="1">
        <f t="array" ref="Z2251">IF(ISBLANK(AK2251),_xlfn.LET(
    _xlpm.nameBeforeSlash, IF(ISNUMBER(SEARCH("/", Y2251)), LEFT(Y2251, SEARCH("/", Y2251)-1), Y2251),
    _xlpm.matchRow, IFERROR(MATCH(_xlpm.nameBeforeSlash, AA:AA, 0), ""),
    _xlpm.difference, IF(_xlpm.matchRow="", "", ABS((R2251 + S2251)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),IF(ISBLANK(Y2251),"","Hidden"))</f>
        <v/>
      </c>
      <c r="AA2251" t="s">
        <v>2768</v>
      </c>
      <c r="AC2251" t="s">
        <v>1140</v>
      </c>
      <c r="AD2251" t="str">
        <f>_xlfn.XLOOKUP(AC2251,moves!A:A,moves!B:B)</f>
        <v>grass</v>
      </c>
      <c r="AE2251">
        <f>_xlfn.XLOOKUP(AC2251,moves!A:A,moves!D:D)</f>
        <v>4</v>
      </c>
      <c r="AF2251" t="str">
        <f>_xlfn.XLOOKUP(AC2251,moves!A:A,moves!E:E)</f>
        <v>When the target is next attacked: Add 1 regular hit to the roll.</v>
      </c>
      <c r="AG2251">
        <v>0</v>
      </c>
      <c r="AH2251">
        <v>0</v>
      </c>
      <c r="AI2251">
        <f t="shared" si="165"/>
        <v>0</v>
      </c>
      <c r="AJ2251" t="s">
        <v>524</v>
      </c>
      <c r="AL2251">
        <v>0</v>
      </c>
      <c r="AM2251" cm="1">
        <f t="array" ref="AM2251">IF(AL2251=1,1,
   IF(ISTEXT(AK2251),1,
   IF(AO2251&gt;1,AM2250,
   IF(AI2251=1,
      IF(SUMPRODUCT((LEN($Y$2:$Y$4096)-LEN(SUBSTITUTE($Y$2:$Y$4096,AA2251,"")))/LEN(AA2251))&gt;0,2,1),
      IF(
         SUMPRODUCT((LEN($Y$2:$Y$4096)-LEN(SUBSTITUTE($Y$2:$Y$4096,AA2251,"")))/LEN(AA2251))
         - SUMPRODUCT((LEN($Y$2:$Y$4096)-LEN(SUBSTITUTE($Y$2:$Y$4096,"Alolan "&amp;AA2251,"")))/LEN("Alolan "&amp;AA2251))
         - SUMPRODUCT((LEN($Y$2:$Y$4096)-LEN(SUBSTITUTE($Y$2:$Y$4096,"Galarian "&amp;AA2251,"")))/LEN("Galarian "&amp;AA2251))
         - SUMPRODUCT((LEN($Y$2:$Y$4096)-LEN(SUBSTITUTE($Y$2:$Y$4096,"Hisuian "&amp;AA2251,"")))/LEN("Hisuian "&amp;AA2251))
         - SUMPRODUCT((LEN($Y$2:$Y$4096)-LEN(SUBSTITUTE($Y$2:$Y$4096,"Paldean "&amp;AA2251,"")))/LEN("Paldean "&amp;AA2251))
      &gt;0,2,1)
   ))))</f>
        <v>2</v>
      </c>
      <c r="AN2251">
        <v>0</v>
      </c>
      <c r="AO2251">
        <v>1</v>
      </c>
    </row>
    <row r="2252" spans="1:41" x14ac:dyDescent="0.25">
      <c r="A2252" t="s">
        <v>3321</v>
      </c>
      <c r="B2252" t="s">
        <v>2768</v>
      </c>
      <c r="C2252" t="s">
        <v>1468</v>
      </c>
      <c r="D2252" t="s">
        <v>1482</v>
      </c>
      <c r="E2252">
        <v>110</v>
      </c>
      <c r="F2252">
        <v>85</v>
      </c>
      <c r="G2252">
        <v>80</v>
      </c>
      <c r="H2252">
        <v>100</v>
      </c>
      <c r="I2252">
        <v>80</v>
      </c>
      <c r="J2252">
        <v>30</v>
      </c>
      <c r="K2252" t="s">
        <v>2769</v>
      </c>
      <c r="L2252" t="s">
        <v>3446</v>
      </c>
      <c r="M2252" t="s">
        <v>3287</v>
      </c>
      <c r="N2252">
        <v>7.05</v>
      </c>
      <c r="O2252">
        <v>9.1999999999999993</v>
      </c>
      <c r="Q2252">
        <v>14</v>
      </c>
      <c r="R2252">
        <f t="shared" si="166"/>
        <v>7</v>
      </c>
      <c r="S2252">
        <f t="shared" si="167"/>
        <v>23</v>
      </c>
      <c r="T2252">
        <f t="shared" si="164"/>
        <v>30</v>
      </c>
      <c r="U2252" t="s">
        <v>1468</v>
      </c>
      <c r="V2252" t="s">
        <v>1482</v>
      </c>
      <c r="W2252" t="s">
        <v>1499</v>
      </c>
      <c r="X2252" t="s">
        <v>1514</v>
      </c>
      <c r="Z2252" t="str" cm="1">
        <f t="array" ref="Z2252">IF(ISBLANK(AK2252),_xlfn.LET(
    _xlpm.nameBeforeSlash, IF(ISNUMBER(SEARCH("/", Y2252)), LEFT(Y2252, SEARCH("/", Y2252)-1), Y2252),
    _xlpm.matchRow, IFERROR(MATCH(_xlpm.nameBeforeSlash, AA:AA, 0), ""),
    _xlpm.difference, IF(_xlpm.matchRow="", "", ABS((R2252 + S2252)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),IF(ISBLANK(Y2252),"","Hidden"))</f>
        <v/>
      </c>
      <c r="AA2252" t="s">
        <v>3427</v>
      </c>
      <c r="AB2252" t="s">
        <v>3299</v>
      </c>
      <c r="AC2252" t="s">
        <v>3351</v>
      </c>
      <c r="AD2252" t="str">
        <f>_xlfn.XLOOKUP(AC2252,moves!A:A,moves!B:B)</f>
        <v>grass</v>
      </c>
      <c r="AE2252">
        <f>_xlfn.XLOOKUP(AC2252,moves!A:A,moves!D:D)</f>
        <v>4</v>
      </c>
      <c r="AF2252" t="str">
        <f>_xlfn.XLOOKUP(AC2252,moves!A:A,moves!E:E)</f>
        <v>Remove all status conditions on all Pokémon in the user's party.</v>
      </c>
      <c r="AG2252">
        <v>0</v>
      </c>
      <c r="AH2252">
        <v>0</v>
      </c>
      <c r="AI2252">
        <f t="shared" si="165"/>
        <v>0</v>
      </c>
      <c r="AJ2252" t="s">
        <v>524</v>
      </c>
      <c r="AL2252">
        <v>0</v>
      </c>
      <c r="AM2252" cm="1">
        <f t="array" ref="AM2252">IF(AL2252=1,1,
   IF(ISTEXT(AK2252),1,
   IF(AO2252&gt;1,AM2251,
   IF(AI2252=1,
      IF(SUMPRODUCT((LEN($Y$2:$Y$4096)-LEN(SUBSTITUTE($Y$2:$Y$4096,AA2252,"")))/LEN(AA2252))&gt;0,2,1),
      IF(
         SUMPRODUCT((LEN($Y$2:$Y$4096)-LEN(SUBSTITUTE($Y$2:$Y$4096,AA2252,"")))/LEN(AA2252))
         - SUMPRODUCT((LEN($Y$2:$Y$4096)-LEN(SUBSTITUTE($Y$2:$Y$4096,"Alolan "&amp;AA2252,"")))/LEN("Alolan "&amp;AA2252))
         - SUMPRODUCT((LEN($Y$2:$Y$4096)-LEN(SUBSTITUTE($Y$2:$Y$4096,"Galarian "&amp;AA2252,"")))/LEN("Galarian "&amp;AA2252))
         - SUMPRODUCT((LEN($Y$2:$Y$4096)-LEN(SUBSTITUTE($Y$2:$Y$4096,"Hisuian "&amp;AA2252,"")))/LEN("Hisuian "&amp;AA2252))
         - SUMPRODUCT((LEN($Y$2:$Y$4096)-LEN(SUBSTITUTE($Y$2:$Y$4096,"Paldean "&amp;AA2252,"")))/LEN("Paldean "&amp;AA2252))
      &gt;0,2,1)
   ))))</f>
        <v>2</v>
      </c>
      <c r="AN2252">
        <v>0</v>
      </c>
      <c r="AO2252">
        <v>2</v>
      </c>
    </row>
    <row r="2253" spans="1:41" x14ac:dyDescent="0.25">
      <c r="A2253" t="s">
        <v>4675</v>
      </c>
      <c r="B2253" t="s">
        <v>2768</v>
      </c>
      <c r="C2253" t="s">
        <v>1468</v>
      </c>
      <c r="D2253" t="s">
        <v>1482</v>
      </c>
      <c r="E2253">
        <v>110</v>
      </c>
      <c r="F2253">
        <v>85</v>
      </c>
      <c r="G2253">
        <v>80</v>
      </c>
      <c r="H2253">
        <v>100</v>
      </c>
      <c r="I2253">
        <v>80</v>
      </c>
      <c r="J2253">
        <v>30</v>
      </c>
      <c r="K2253" t="s">
        <v>2769</v>
      </c>
      <c r="L2253" t="s">
        <v>247</v>
      </c>
      <c r="M2253" t="s">
        <v>251</v>
      </c>
      <c r="N2253">
        <v>7.05</v>
      </c>
      <c r="O2253">
        <v>9.1999999999999993</v>
      </c>
      <c r="R2253">
        <f t="shared" si="166"/>
        <v>7</v>
      </c>
      <c r="S2253">
        <f t="shared" si="167"/>
        <v>9</v>
      </c>
      <c r="T2253">
        <f t="shared" si="164"/>
        <v>16</v>
      </c>
      <c r="U2253" t="s">
        <v>1468</v>
      </c>
      <c r="V2253" t="s">
        <v>1482</v>
      </c>
      <c r="W2253" t="s">
        <v>1499</v>
      </c>
      <c r="X2253" t="s">
        <v>1514</v>
      </c>
      <c r="Z2253" t="str" cm="1">
        <f t="array" ref="Z2253">IF(ISBLANK(AK2253),_xlfn.LET(
    _xlpm.nameBeforeSlash, IF(ISNUMBER(SEARCH("/", Y2253)), LEFT(Y2253, SEARCH("/", Y2253)-1), Y2253),
    _xlpm.matchRow, IFERROR(MATCH(_xlpm.nameBeforeSlash, AA:AA, 0), ""),
    _xlpm.difference, IF(_xlpm.matchRow="", "", ABS((R2253 + S2253)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),IF(ISBLANK(Y2253),"","Hidden"))</f>
        <v/>
      </c>
      <c r="AA2253" t="s">
        <v>5940</v>
      </c>
      <c r="AC2253" t="s">
        <v>6813</v>
      </c>
      <c r="AD2253" t="str">
        <f>_xlfn.XLOOKUP(AC2253,moves!A:A,moves!B:B)</f>
        <v>grass</v>
      </c>
      <c r="AE2253">
        <f>_xlfn.XLOOKUP(AC2253,moves!A:A,moves!D:D)</f>
        <v>4</v>
      </c>
      <c r="AF2253" t="str">
        <f>_xlfn.XLOOKUP(AC2253,moves!A:A,moves!E:E)</f>
        <v>Heal 3.</v>
      </c>
      <c r="AG2253">
        <v>0</v>
      </c>
      <c r="AH2253">
        <v>0</v>
      </c>
      <c r="AI2253">
        <f t="shared" si="165"/>
        <v>1</v>
      </c>
      <c r="AJ2253" t="s">
        <v>524</v>
      </c>
      <c r="AL2253">
        <v>0</v>
      </c>
      <c r="AM2253" cm="1">
        <f t="array" ref="AM2253">IF(AL2253=1,1,
   IF(ISTEXT(AK2253),1,
   IF(AO2253&gt;1,AM2252,
   IF(AI2253=1,
      IF(SUMPRODUCT((LEN($Y$2:$Y$4096)-LEN(SUBSTITUTE($Y$2:$Y$4096,AA2253,"")))/LEN(AA2253))&gt;0,2,1),
      IF(
         SUMPRODUCT((LEN($Y$2:$Y$4096)-LEN(SUBSTITUTE($Y$2:$Y$4096,AA2253,"")))/LEN(AA2253))
         - SUMPRODUCT((LEN($Y$2:$Y$4096)-LEN(SUBSTITUTE($Y$2:$Y$4096,"Alolan "&amp;AA2253,"")))/LEN("Alolan "&amp;AA2253))
         - SUMPRODUCT((LEN($Y$2:$Y$4096)-LEN(SUBSTITUTE($Y$2:$Y$4096,"Galarian "&amp;AA2253,"")))/LEN("Galarian "&amp;AA2253))
         - SUMPRODUCT((LEN($Y$2:$Y$4096)-LEN(SUBSTITUTE($Y$2:$Y$4096,"Hisuian "&amp;AA2253,"")))/LEN("Hisuian "&amp;AA2253))
         - SUMPRODUCT((LEN($Y$2:$Y$4096)-LEN(SUBSTITUTE($Y$2:$Y$4096,"Paldean "&amp;AA2253,"")))/LEN("Paldean "&amp;AA2253))
      &gt;0,2,1)
   ))))</f>
        <v>2</v>
      </c>
      <c r="AN2253">
        <v>0</v>
      </c>
      <c r="AO2253">
        <v>1</v>
      </c>
    </row>
    <row r="2254" spans="1:41" x14ac:dyDescent="0.25">
      <c r="A2254" t="s">
        <v>4676</v>
      </c>
      <c r="B2254" t="s">
        <v>2768</v>
      </c>
      <c r="C2254" t="s">
        <v>1468</v>
      </c>
      <c r="D2254" t="s">
        <v>1482</v>
      </c>
      <c r="E2254">
        <v>110</v>
      </c>
      <c r="F2254">
        <v>85</v>
      </c>
      <c r="G2254">
        <v>80</v>
      </c>
      <c r="H2254">
        <v>100</v>
      </c>
      <c r="I2254">
        <v>80</v>
      </c>
      <c r="J2254">
        <v>30</v>
      </c>
      <c r="K2254" t="s">
        <v>2769</v>
      </c>
      <c r="L2254" t="s">
        <v>3446</v>
      </c>
      <c r="M2254" t="s">
        <v>3287</v>
      </c>
      <c r="N2254">
        <v>7.05</v>
      </c>
      <c r="O2254">
        <v>9.1999999999999993</v>
      </c>
      <c r="Q2254">
        <v>14</v>
      </c>
      <c r="R2254">
        <f t="shared" si="166"/>
        <v>7</v>
      </c>
      <c r="S2254">
        <f t="shared" si="167"/>
        <v>23</v>
      </c>
      <c r="T2254">
        <f t="shared" si="164"/>
        <v>30</v>
      </c>
      <c r="U2254" t="s">
        <v>1468</v>
      </c>
      <c r="V2254" t="s">
        <v>1482</v>
      </c>
      <c r="W2254" t="s">
        <v>1499</v>
      </c>
      <c r="X2254" t="s">
        <v>1514</v>
      </c>
      <c r="Z2254" t="str" cm="1">
        <f t="array" ref="Z2254">IF(ISBLANK(AK2254),_xlfn.LET(
    _xlpm.nameBeforeSlash, IF(ISNUMBER(SEARCH("/", Y2254)), LEFT(Y2254, SEARCH("/", Y2254)-1), Y2254),
    _xlpm.matchRow, IFERROR(MATCH(_xlpm.nameBeforeSlash, AA:AA, 0), ""),
    _xlpm.difference, IF(_xlpm.matchRow="", "", ABS((R2254 + S2254)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),IF(ISBLANK(Y2254),"","Hidden"))</f>
        <v/>
      </c>
      <c r="AA2254" t="s">
        <v>5941</v>
      </c>
      <c r="AB2254" t="s">
        <v>3299</v>
      </c>
      <c r="AC2254" t="s">
        <v>6814</v>
      </c>
      <c r="AD2254" t="str">
        <f>_xlfn.XLOOKUP(AC2254,moves!A:A,moves!B:B)</f>
        <v>grass</v>
      </c>
      <c r="AE2254">
        <f>_xlfn.XLOOKUP(AC2254,moves!A:A,moves!D:D)</f>
        <v>9</v>
      </c>
      <c r="AF2254" t="str">
        <f>_xlfn.XLOOKUP(AC2254,moves!A:A,moves!E:E)</f>
        <v>For every 2 damage the user has: Decrease attack strength by 1.</v>
      </c>
      <c r="AG2254">
        <v>0</v>
      </c>
      <c r="AH2254">
        <v>0</v>
      </c>
      <c r="AI2254">
        <f t="shared" si="165"/>
        <v>1</v>
      </c>
      <c r="AJ2254" t="s">
        <v>524</v>
      </c>
      <c r="AL2254">
        <v>0</v>
      </c>
      <c r="AM2254" cm="1">
        <f t="array" ref="AM2254">IF(AL2254=1,1,
   IF(ISTEXT(AK2254),1,
   IF(AO2254&gt;1,AM2253,
   IF(AI2254=1,
      IF(SUMPRODUCT((LEN($Y$2:$Y$4096)-LEN(SUBSTITUTE($Y$2:$Y$4096,AA2254,"")))/LEN(AA2254))&gt;0,2,1),
      IF(
         SUMPRODUCT((LEN($Y$2:$Y$4096)-LEN(SUBSTITUTE($Y$2:$Y$4096,AA2254,"")))/LEN(AA2254))
         - SUMPRODUCT((LEN($Y$2:$Y$4096)-LEN(SUBSTITUTE($Y$2:$Y$4096,"Alolan "&amp;AA2254,"")))/LEN("Alolan "&amp;AA2254))
         - SUMPRODUCT((LEN($Y$2:$Y$4096)-LEN(SUBSTITUTE($Y$2:$Y$4096,"Galarian "&amp;AA2254,"")))/LEN("Galarian "&amp;AA2254))
         - SUMPRODUCT((LEN($Y$2:$Y$4096)-LEN(SUBSTITUTE($Y$2:$Y$4096,"Hisuian "&amp;AA2254,"")))/LEN("Hisuian "&amp;AA2254))
         - SUMPRODUCT((LEN($Y$2:$Y$4096)-LEN(SUBSTITUTE($Y$2:$Y$4096,"Paldean "&amp;AA2254,"")))/LEN("Paldean "&amp;AA2254))
      &gt;0,2,1)
   ))))</f>
        <v>2</v>
      </c>
      <c r="AN2254">
        <v>0</v>
      </c>
      <c r="AO2254">
        <v>2</v>
      </c>
    </row>
    <row r="2255" spans="1:41" x14ac:dyDescent="0.25">
      <c r="A2255">
        <v>843</v>
      </c>
      <c r="B2255" t="s">
        <v>2770</v>
      </c>
      <c r="C2255" t="s">
        <v>1472</v>
      </c>
      <c r="D2255"/>
      <c r="E2255">
        <v>52</v>
      </c>
      <c r="F2255">
        <v>57</v>
      </c>
      <c r="G2255">
        <v>75</v>
      </c>
      <c r="H2255">
        <v>35</v>
      </c>
      <c r="I2255">
        <v>50</v>
      </c>
      <c r="J2255">
        <v>46</v>
      </c>
      <c r="K2255" t="s">
        <v>2771</v>
      </c>
      <c r="L2255" t="s">
        <v>253</v>
      </c>
      <c r="M2255" t="s">
        <v>251</v>
      </c>
      <c r="N2255">
        <v>5.0400000000000009</v>
      </c>
      <c r="O2255">
        <v>5.83</v>
      </c>
      <c r="R2255">
        <f t="shared" si="166"/>
        <v>5</v>
      </c>
      <c r="S2255">
        <f t="shared" si="167"/>
        <v>6</v>
      </c>
      <c r="T2255">
        <f t="shared" si="164"/>
        <v>11</v>
      </c>
      <c r="U2255" t="s">
        <v>1472</v>
      </c>
      <c r="V2255" t="s">
        <v>1469</v>
      </c>
      <c r="W2255" t="s">
        <v>1546</v>
      </c>
      <c r="X2255" t="s">
        <v>1471</v>
      </c>
      <c r="Y2255" t="s">
        <v>2772</v>
      </c>
      <c r="Z2255" cm="1">
        <f t="array" ref="Z2255">IF(ISBLANK(AK2255),_xlfn.LET(
    _xlpm.nameBeforeSlash, IF(ISNUMBER(SEARCH("/", Y2255)), LEFT(Y2255, SEARCH("/", Y2255)-1), Y2255),
    _xlpm.matchRow, IFERROR(MATCH(_xlpm.nameBeforeSlash, AA:AA, 0), ""),
    _xlpm.difference, IF(_xlpm.matchRow="", "", ABS((R2255 + S2255)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),IF(ISBLANK(Y2255),"","Hidden"))</f>
        <v>15</v>
      </c>
      <c r="AA2255" t="s">
        <v>2770</v>
      </c>
      <c r="AC2255" t="s">
        <v>1184</v>
      </c>
      <c r="AD2255" t="str">
        <f>_xlfn.XLOOKUP(AC2255,moves!A:A,moves!B:B)</f>
        <v>ground</v>
      </c>
      <c r="AE2255">
        <f>_xlfn.XLOOKUP(AC2255,moves!A:A,moves!D:D)</f>
        <v>3</v>
      </c>
      <c r="AF2255" t="str">
        <f>_xlfn.XLOOKUP(AC2255,moves!A:A,moves!E:E)</f>
        <v xml:space="preserve"> </v>
      </c>
      <c r="AG2255">
        <v>0</v>
      </c>
      <c r="AH2255">
        <v>0</v>
      </c>
      <c r="AI2255">
        <f t="shared" si="165"/>
        <v>0</v>
      </c>
      <c r="AJ2255" t="s">
        <v>523</v>
      </c>
      <c r="AL2255">
        <v>0</v>
      </c>
      <c r="AM2255" cm="1">
        <f t="array" ref="AM2255">IF(AL2255=1,1,
   IF(ISTEXT(AK2255),1,
   IF(AO2255&gt;1,AM2254,
   IF(AI2255=1,
      IF(SUMPRODUCT((LEN($Y$2:$Y$4096)-LEN(SUBSTITUTE($Y$2:$Y$4096,AA2255,"")))/LEN(AA2255))&gt;0,2,1),
      IF(
         SUMPRODUCT((LEN($Y$2:$Y$4096)-LEN(SUBSTITUTE($Y$2:$Y$4096,AA2255,"")))/LEN(AA2255))
         - SUMPRODUCT((LEN($Y$2:$Y$4096)-LEN(SUBSTITUTE($Y$2:$Y$4096,"Alolan "&amp;AA2255,"")))/LEN("Alolan "&amp;AA2255))
         - SUMPRODUCT((LEN($Y$2:$Y$4096)-LEN(SUBSTITUTE($Y$2:$Y$4096,"Galarian "&amp;AA2255,"")))/LEN("Galarian "&amp;AA2255))
         - SUMPRODUCT((LEN($Y$2:$Y$4096)-LEN(SUBSTITUTE($Y$2:$Y$4096,"Hisuian "&amp;AA2255,"")))/LEN("Hisuian "&amp;AA2255))
         - SUMPRODUCT((LEN($Y$2:$Y$4096)-LEN(SUBSTITUTE($Y$2:$Y$4096,"Paldean "&amp;AA2255,"")))/LEN("Paldean "&amp;AA2255))
      &gt;0,2,1)
   ))))</f>
        <v>1</v>
      </c>
      <c r="AN2255">
        <v>0</v>
      </c>
      <c r="AO2255">
        <v>0</v>
      </c>
    </row>
    <row r="2256" spans="1:41" x14ac:dyDescent="0.25">
      <c r="A2256" t="s">
        <v>4677</v>
      </c>
      <c r="B2256" t="s">
        <v>2770</v>
      </c>
      <c r="C2256" t="s">
        <v>1472</v>
      </c>
      <c r="D2256"/>
      <c r="E2256">
        <v>52</v>
      </c>
      <c r="F2256">
        <v>57</v>
      </c>
      <c r="G2256">
        <v>75</v>
      </c>
      <c r="H2256">
        <v>35</v>
      </c>
      <c r="I2256">
        <v>50</v>
      </c>
      <c r="J2256">
        <v>46</v>
      </c>
      <c r="K2256" t="s">
        <v>2771</v>
      </c>
      <c r="L2256" t="s">
        <v>253</v>
      </c>
      <c r="M2256" t="s">
        <v>251</v>
      </c>
      <c r="N2256">
        <v>5.0400000000000009</v>
      </c>
      <c r="O2256">
        <v>5.83</v>
      </c>
      <c r="R2256">
        <f t="shared" si="166"/>
        <v>5</v>
      </c>
      <c r="S2256">
        <f t="shared" si="167"/>
        <v>6</v>
      </c>
      <c r="T2256">
        <f t="shared" si="164"/>
        <v>11</v>
      </c>
      <c r="U2256" t="s">
        <v>1472</v>
      </c>
      <c r="V2256" t="s">
        <v>1469</v>
      </c>
      <c r="W2256" t="s">
        <v>1546</v>
      </c>
      <c r="X2256" t="s">
        <v>1471</v>
      </c>
      <c r="Y2256" t="s">
        <v>5942</v>
      </c>
      <c r="Z2256" cm="1">
        <f t="array" ref="Z2256">IF(ISBLANK(AK2256),_xlfn.LET(
    _xlpm.nameBeforeSlash, IF(ISNUMBER(SEARCH("/", Y2256)), LEFT(Y2256, SEARCH("/", Y2256)-1), Y2256),
    _xlpm.matchRow, IFERROR(MATCH(_xlpm.nameBeforeSlash, AA:AA, 0), ""),
    _xlpm.difference, IF(_xlpm.matchRow="", "", ABS((R2256 + S2256)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),IF(ISBLANK(Y2256),"","Hidden"))</f>
        <v>15</v>
      </c>
      <c r="AA2256" t="s">
        <v>5943</v>
      </c>
      <c r="AC2256" t="s">
        <v>6634</v>
      </c>
      <c r="AD2256" t="str">
        <f>_xlfn.XLOOKUP(AC2256,moves!A:A,moves!B:B)</f>
        <v>poison</v>
      </c>
      <c r="AE2256">
        <f>_xlfn.XLOOKUP(AC2256,moves!A:A,moves!D:D)</f>
        <v>0</v>
      </c>
      <c r="AF2256" t="str">
        <f>_xlfn.XLOOKUP(AC2256,moves!A:A,moves!E:E)</f>
        <v>Each time this move is used: Remove 1 regular hit from incoming attack rolls and Add 1 status symbol to the user's attack rolls.</v>
      </c>
      <c r="AG2256">
        <v>0</v>
      </c>
      <c r="AH2256">
        <v>0</v>
      </c>
      <c r="AI2256">
        <f t="shared" si="165"/>
        <v>1</v>
      </c>
      <c r="AJ2256" t="s">
        <v>523</v>
      </c>
      <c r="AL2256">
        <v>0</v>
      </c>
      <c r="AM2256" cm="1">
        <f t="array" ref="AM2256">IF(AL2256=1,1,
   IF(ISTEXT(AK2256),1,
   IF(AO2256&gt;1,AM2255,
   IF(AI2256=1,
      IF(SUMPRODUCT((LEN($Y$2:$Y$4096)-LEN(SUBSTITUTE($Y$2:$Y$4096,AA2256,"")))/LEN(AA2256))&gt;0,2,1),
      IF(
         SUMPRODUCT((LEN($Y$2:$Y$4096)-LEN(SUBSTITUTE($Y$2:$Y$4096,AA2256,"")))/LEN(AA2256))
         - SUMPRODUCT((LEN($Y$2:$Y$4096)-LEN(SUBSTITUTE($Y$2:$Y$4096,"Alolan "&amp;AA2256,"")))/LEN("Alolan "&amp;AA2256))
         - SUMPRODUCT((LEN($Y$2:$Y$4096)-LEN(SUBSTITUTE($Y$2:$Y$4096,"Galarian "&amp;AA2256,"")))/LEN("Galarian "&amp;AA2256))
         - SUMPRODUCT((LEN($Y$2:$Y$4096)-LEN(SUBSTITUTE($Y$2:$Y$4096,"Hisuian "&amp;AA2256,"")))/LEN("Hisuian "&amp;AA2256))
         - SUMPRODUCT((LEN($Y$2:$Y$4096)-LEN(SUBSTITUTE($Y$2:$Y$4096,"Paldean "&amp;AA2256,"")))/LEN("Paldean "&amp;AA2256))
      &gt;0,2,1)
   ))))</f>
        <v>1</v>
      </c>
      <c r="AN2256">
        <v>0</v>
      </c>
      <c r="AO2256">
        <v>0</v>
      </c>
    </row>
    <row r="2257" spans="1:41" x14ac:dyDescent="0.25">
      <c r="A2257">
        <v>844</v>
      </c>
      <c r="B2257" t="s">
        <v>2772</v>
      </c>
      <c r="C2257" t="s">
        <v>1472</v>
      </c>
      <c r="D2257"/>
      <c r="E2257">
        <v>72</v>
      </c>
      <c r="F2257">
        <v>107</v>
      </c>
      <c r="G2257">
        <v>125</v>
      </c>
      <c r="H2257">
        <v>65</v>
      </c>
      <c r="I2257">
        <v>70</v>
      </c>
      <c r="J2257">
        <v>71</v>
      </c>
      <c r="K2257" t="s">
        <v>2771</v>
      </c>
      <c r="L2257" t="s">
        <v>253</v>
      </c>
      <c r="M2257" t="s">
        <v>251</v>
      </c>
      <c r="N2257">
        <v>8.84</v>
      </c>
      <c r="O2257">
        <v>8.73</v>
      </c>
      <c r="R2257">
        <f t="shared" si="166"/>
        <v>9</v>
      </c>
      <c r="S2257">
        <f t="shared" si="167"/>
        <v>9</v>
      </c>
      <c r="T2257">
        <f t="shared" si="164"/>
        <v>18</v>
      </c>
      <c r="U2257" t="s">
        <v>1472</v>
      </c>
      <c r="V2257" t="s">
        <v>1469</v>
      </c>
      <c r="W2257" t="s">
        <v>1546</v>
      </c>
      <c r="X2257" t="s">
        <v>1471</v>
      </c>
      <c r="Z2257" t="str" cm="1">
        <f t="array" ref="Z2257">IF(ISBLANK(AK2257),_xlfn.LET(
    _xlpm.nameBeforeSlash, IF(ISNUMBER(SEARCH("/", Y2257)), LEFT(Y2257, SEARCH("/", Y2257)-1), Y2257),
    _xlpm.matchRow, IFERROR(MATCH(_xlpm.nameBeforeSlash, AA:AA, 0), ""),
    _xlpm.difference, IF(_xlpm.matchRow="", "", ABS((R2257 + S2257)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),IF(ISBLANK(Y2257),"","Hidden"))</f>
        <v/>
      </c>
      <c r="AA2257" t="s">
        <v>2772</v>
      </c>
      <c r="AC2257" t="s">
        <v>1189</v>
      </c>
      <c r="AD2257" t="str">
        <f>_xlfn.XLOOKUP(AC2257,moves!A:A,moves!B:B)</f>
        <v>ground</v>
      </c>
      <c r="AE2257">
        <f>_xlfn.XLOOKUP(AC2257,moves!A:A,moves!D:D)</f>
        <v>3</v>
      </c>
      <c r="AF2257" t="str">
        <f>_xlfn.XLOOKUP(AC2257,moves!A:A,moves!E:E)</f>
        <v>Increase the target's battle fatigue by 2. The target may no longer switch out or flee the battle.</v>
      </c>
      <c r="AG2257">
        <v>0</v>
      </c>
      <c r="AH2257">
        <v>0</v>
      </c>
      <c r="AI2257">
        <f t="shared" si="165"/>
        <v>0</v>
      </c>
      <c r="AJ2257" t="s">
        <v>525</v>
      </c>
      <c r="AL2257">
        <v>0</v>
      </c>
      <c r="AM2257" cm="1">
        <f t="array" ref="AM2257">IF(AL2257=1,1,
   IF(ISTEXT(AK2257),1,
   IF(AO2257&gt;1,AM2256,
   IF(AI2257=1,
      IF(SUMPRODUCT((LEN($Y$2:$Y$4096)-LEN(SUBSTITUTE($Y$2:$Y$4096,AA2257,"")))/LEN(AA2257))&gt;0,2,1),
      IF(
         SUMPRODUCT((LEN($Y$2:$Y$4096)-LEN(SUBSTITUTE($Y$2:$Y$4096,AA2257,"")))/LEN(AA2257))
         - SUMPRODUCT((LEN($Y$2:$Y$4096)-LEN(SUBSTITUTE($Y$2:$Y$4096,"Alolan "&amp;AA2257,"")))/LEN("Alolan "&amp;AA2257))
         - SUMPRODUCT((LEN($Y$2:$Y$4096)-LEN(SUBSTITUTE($Y$2:$Y$4096,"Galarian "&amp;AA2257,"")))/LEN("Galarian "&amp;AA2257))
         - SUMPRODUCT((LEN($Y$2:$Y$4096)-LEN(SUBSTITUTE($Y$2:$Y$4096,"Hisuian "&amp;AA2257,"")))/LEN("Hisuian "&amp;AA2257))
         - SUMPRODUCT((LEN($Y$2:$Y$4096)-LEN(SUBSTITUTE($Y$2:$Y$4096,"Paldean "&amp;AA2257,"")))/LEN("Paldean "&amp;AA2257))
      &gt;0,2,1)
   ))))</f>
        <v>2</v>
      </c>
      <c r="AN2257">
        <v>0</v>
      </c>
      <c r="AO2257">
        <v>1</v>
      </c>
    </row>
    <row r="2258" spans="1:41" x14ac:dyDescent="0.25">
      <c r="A2258" t="s">
        <v>3322</v>
      </c>
      <c r="B2258" t="s">
        <v>2772</v>
      </c>
      <c r="C2258" t="s">
        <v>1472</v>
      </c>
      <c r="D2258"/>
      <c r="E2258">
        <v>72</v>
      </c>
      <c r="F2258">
        <v>107</v>
      </c>
      <c r="G2258">
        <v>125</v>
      </c>
      <c r="H2258">
        <v>65</v>
      </c>
      <c r="I2258">
        <v>70</v>
      </c>
      <c r="J2258">
        <v>71</v>
      </c>
      <c r="K2258" t="s">
        <v>2771</v>
      </c>
      <c r="L2258" t="s">
        <v>3446</v>
      </c>
      <c r="M2258" t="s">
        <v>3287</v>
      </c>
      <c r="N2258">
        <v>8.84</v>
      </c>
      <c r="O2258">
        <v>8.73</v>
      </c>
      <c r="Q2258">
        <v>12</v>
      </c>
      <c r="R2258">
        <f t="shared" si="166"/>
        <v>9</v>
      </c>
      <c r="S2258">
        <f t="shared" si="167"/>
        <v>21</v>
      </c>
      <c r="T2258">
        <f t="shared" si="164"/>
        <v>30</v>
      </c>
      <c r="U2258" t="s">
        <v>1472</v>
      </c>
      <c r="V2258" t="s">
        <v>1469</v>
      </c>
      <c r="W2258" t="s">
        <v>1546</v>
      </c>
      <c r="X2258" t="s">
        <v>1471</v>
      </c>
      <c r="Z2258" t="str" cm="1">
        <f t="array" ref="Z2258">IF(ISBLANK(AK2258),_xlfn.LET(
    _xlpm.nameBeforeSlash, IF(ISNUMBER(SEARCH("/", Y2258)), LEFT(Y2258, SEARCH("/", Y2258)-1), Y2258),
    _xlpm.matchRow, IFERROR(MATCH(_xlpm.nameBeforeSlash, AA:AA, 0), ""),
    _xlpm.difference, IF(_xlpm.matchRow="", "", ABS((R2258 + S2258)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),IF(ISBLANK(Y2258),"","Hidden"))</f>
        <v/>
      </c>
      <c r="AA2258" t="s">
        <v>3428</v>
      </c>
      <c r="AB2258" t="s">
        <v>3299</v>
      </c>
      <c r="AC2258" t="s">
        <v>3352</v>
      </c>
      <c r="AD2258" t="str">
        <f>_xlfn.XLOOKUP(AC2258,moves!A:A,moves!B:B)</f>
        <v>ground</v>
      </c>
      <c r="AE2258">
        <f>_xlfn.XLOOKUP(AC2258,moves!A:A,moves!D:D)</f>
        <v>5</v>
      </c>
      <c r="AF2258" t="str">
        <f>_xlfn.XLOOKUP(AC2258,moves!A:A,moves!E:E)</f>
        <v>The target takes 2 damage at the end of their turns. The target may no longer switch out or flee the battle.</v>
      </c>
      <c r="AG2258">
        <v>0</v>
      </c>
      <c r="AH2258">
        <v>0</v>
      </c>
      <c r="AI2258">
        <f t="shared" si="165"/>
        <v>0</v>
      </c>
      <c r="AJ2258" t="s">
        <v>525</v>
      </c>
      <c r="AL2258">
        <v>0</v>
      </c>
      <c r="AM2258" cm="1">
        <f t="array" ref="AM2258">IF(AL2258=1,1,
   IF(ISTEXT(AK2258),1,
   IF(AO2258&gt;1,AM2257,
   IF(AI2258=1,
      IF(SUMPRODUCT((LEN($Y$2:$Y$4096)-LEN(SUBSTITUTE($Y$2:$Y$4096,AA2258,"")))/LEN(AA2258))&gt;0,2,1),
      IF(
         SUMPRODUCT((LEN($Y$2:$Y$4096)-LEN(SUBSTITUTE($Y$2:$Y$4096,AA2258,"")))/LEN(AA2258))
         - SUMPRODUCT((LEN($Y$2:$Y$4096)-LEN(SUBSTITUTE($Y$2:$Y$4096,"Alolan "&amp;AA2258,"")))/LEN("Alolan "&amp;AA2258))
         - SUMPRODUCT((LEN($Y$2:$Y$4096)-LEN(SUBSTITUTE($Y$2:$Y$4096,"Galarian "&amp;AA2258,"")))/LEN("Galarian "&amp;AA2258))
         - SUMPRODUCT((LEN($Y$2:$Y$4096)-LEN(SUBSTITUTE($Y$2:$Y$4096,"Hisuian "&amp;AA2258,"")))/LEN("Hisuian "&amp;AA2258))
         - SUMPRODUCT((LEN($Y$2:$Y$4096)-LEN(SUBSTITUTE($Y$2:$Y$4096,"Paldean "&amp;AA2258,"")))/LEN("Paldean "&amp;AA2258))
      &gt;0,2,1)
   ))))</f>
        <v>2</v>
      </c>
      <c r="AN2258">
        <v>0</v>
      </c>
      <c r="AO2258">
        <v>2</v>
      </c>
    </row>
    <row r="2259" spans="1:41" x14ac:dyDescent="0.25">
      <c r="A2259" t="s">
        <v>4678</v>
      </c>
      <c r="B2259" t="s">
        <v>2772</v>
      </c>
      <c r="C2259" t="s">
        <v>1472</v>
      </c>
      <c r="D2259"/>
      <c r="E2259">
        <v>72</v>
      </c>
      <c r="F2259">
        <v>107</v>
      </c>
      <c r="G2259">
        <v>125</v>
      </c>
      <c r="H2259">
        <v>65</v>
      </c>
      <c r="I2259">
        <v>70</v>
      </c>
      <c r="J2259">
        <v>71</v>
      </c>
      <c r="K2259" t="s">
        <v>2771</v>
      </c>
      <c r="L2259" t="s">
        <v>253</v>
      </c>
      <c r="M2259" t="s">
        <v>251</v>
      </c>
      <c r="N2259">
        <v>8.84</v>
      </c>
      <c r="O2259">
        <v>8.73</v>
      </c>
      <c r="R2259">
        <f t="shared" si="166"/>
        <v>9</v>
      </c>
      <c r="S2259">
        <f t="shared" si="167"/>
        <v>9</v>
      </c>
      <c r="T2259">
        <f t="shared" si="164"/>
        <v>18</v>
      </c>
      <c r="U2259" t="s">
        <v>1472</v>
      </c>
      <c r="V2259" t="s">
        <v>1469</v>
      </c>
      <c r="W2259" t="s">
        <v>1546</v>
      </c>
      <c r="X2259" t="s">
        <v>1471</v>
      </c>
      <c r="Z2259" t="str" cm="1">
        <f t="array" ref="Z2259">IF(ISBLANK(AK2259),_xlfn.LET(
    _xlpm.nameBeforeSlash, IF(ISNUMBER(SEARCH("/", Y2259)), LEFT(Y2259, SEARCH("/", Y2259)-1), Y2259),
    _xlpm.matchRow, IFERROR(MATCH(_xlpm.nameBeforeSlash, AA:AA, 0), ""),
    _xlpm.difference, IF(_xlpm.matchRow="", "", ABS((R2259 + S2259)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),IF(ISBLANK(Y2259),"","Hidden"))</f>
        <v/>
      </c>
      <c r="AA2259" t="s">
        <v>5942</v>
      </c>
      <c r="AC2259" t="s">
        <v>458</v>
      </c>
      <c r="AD2259" t="str">
        <f>_xlfn.XLOOKUP(AC2259,moves!A:A,moves!B:B)</f>
        <v>ground</v>
      </c>
      <c r="AE2259">
        <f>_xlfn.XLOOKUP(AC2259,moves!A:A,moves!D:D)</f>
        <v>2</v>
      </c>
      <c r="AF2259" t="str">
        <f>_xlfn.XLOOKUP(AC2259,moves!A:A,moves!E:E)</f>
        <v>Increase the target's battle fatigue by 2. The target may no longer switch out or flee the battle.</v>
      </c>
      <c r="AG2259">
        <v>0</v>
      </c>
      <c r="AH2259">
        <v>0</v>
      </c>
      <c r="AI2259">
        <f t="shared" si="165"/>
        <v>1</v>
      </c>
      <c r="AJ2259" t="s">
        <v>525</v>
      </c>
      <c r="AL2259">
        <v>0</v>
      </c>
      <c r="AM2259" cm="1">
        <f t="array" ref="AM2259">IF(AL2259=1,1,
   IF(ISTEXT(AK2259),1,
   IF(AO2259&gt;1,AM2258,
   IF(AI2259=1,
      IF(SUMPRODUCT((LEN($Y$2:$Y$4096)-LEN(SUBSTITUTE($Y$2:$Y$4096,AA2259,"")))/LEN(AA2259))&gt;0,2,1),
      IF(
         SUMPRODUCT((LEN($Y$2:$Y$4096)-LEN(SUBSTITUTE($Y$2:$Y$4096,AA2259,"")))/LEN(AA2259))
         - SUMPRODUCT((LEN($Y$2:$Y$4096)-LEN(SUBSTITUTE($Y$2:$Y$4096,"Alolan "&amp;AA2259,"")))/LEN("Alolan "&amp;AA2259))
         - SUMPRODUCT((LEN($Y$2:$Y$4096)-LEN(SUBSTITUTE($Y$2:$Y$4096,"Galarian "&amp;AA2259,"")))/LEN("Galarian "&amp;AA2259))
         - SUMPRODUCT((LEN($Y$2:$Y$4096)-LEN(SUBSTITUTE($Y$2:$Y$4096,"Hisuian "&amp;AA2259,"")))/LEN("Hisuian "&amp;AA2259))
         - SUMPRODUCT((LEN($Y$2:$Y$4096)-LEN(SUBSTITUTE($Y$2:$Y$4096,"Paldean "&amp;AA2259,"")))/LEN("Paldean "&amp;AA2259))
      &gt;0,2,1)
   ))))</f>
        <v>2</v>
      </c>
      <c r="AN2259">
        <v>0</v>
      </c>
      <c r="AO2259">
        <v>1</v>
      </c>
    </row>
    <row r="2260" spans="1:41" x14ac:dyDescent="0.25">
      <c r="A2260" t="s">
        <v>4679</v>
      </c>
      <c r="B2260" t="s">
        <v>2772</v>
      </c>
      <c r="C2260" t="s">
        <v>1472</v>
      </c>
      <c r="D2260"/>
      <c r="E2260">
        <v>72</v>
      </c>
      <c r="F2260">
        <v>107</v>
      </c>
      <c r="G2260">
        <v>125</v>
      </c>
      <c r="H2260">
        <v>65</v>
      </c>
      <c r="I2260">
        <v>70</v>
      </c>
      <c r="J2260">
        <v>71</v>
      </c>
      <c r="K2260" t="s">
        <v>2771</v>
      </c>
      <c r="L2260" t="s">
        <v>3446</v>
      </c>
      <c r="M2260" t="s">
        <v>3287</v>
      </c>
      <c r="N2260">
        <v>8.84</v>
      </c>
      <c r="O2260">
        <v>8.73</v>
      </c>
      <c r="Q2260">
        <v>12</v>
      </c>
      <c r="R2260">
        <f t="shared" si="166"/>
        <v>9</v>
      </c>
      <c r="S2260">
        <f t="shared" si="167"/>
        <v>21</v>
      </c>
      <c r="T2260">
        <f t="shared" si="164"/>
        <v>30</v>
      </c>
      <c r="U2260" t="s">
        <v>1472</v>
      </c>
      <c r="V2260" t="s">
        <v>1469</v>
      </c>
      <c r="W2260" t="s">
        <v>1546</v>
      </c>
      <c r="X2260" t="s">
        <v>1471</v>
      </c>
      <c r="Z2260" t="str" cm="1">
        <f t="array" ref="Z2260">IF(ISBLANK(AK2260),_xlfn.LET(
    _xlpm.nameBeforeSlash, IF(ISNUMBER(SEARCH("/", Y2260)), LEFT(Y2260, SEARCH("/", Y2260)-1), Y2260),
    _xlpm.matchRow, IFERROR(MATCH(_xlpm.nameBeforeSlash, AA:AA, 0), ""),
    _xlpm.difference, IF(_xlpm.matchRow="", "", ABS((R2260 + S2260)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),IF(ISBLANK(Y2260),"","Hidden"))</f>
        <v/>
      </c>
      <c r="AA2260" t="s">
        <v>5944</v>
      </c>
      <c r="AB2260" t="s">
        <v>3299</v>
      </c>
      <c r="AC2260" t="s">
        <v>6818</v>
      </c>
      <c r="AD2260" t="str">
        <f>_xlfn.XLOOKUP(AC2260,moves!A:A,moves!B:B)</f>
        <v>ground</v>
      </c>
      <c r="AE2260">
        <f>_xlfn.XLOOKUP(AC2260,moves!A:A,moves!D:D)</f>
        <v>3</v>
      </c>
      <c r="AF2260" t="str">
        <f>_xlfn.XLOOKUP(AC2260,moves!A:A,moves!E:E)</f>
        <v>The targets take 1 damage at the end of their turns. The targets may no longer switch out or flee the battle.</v>
      </c>
      <c r="AG2260">
        <v>0</v>
      </c>
      <c r="AH2260">
        <v>0</v>
      </c>
      <c r="AI2260">
        <f t="shared" si="165"/>
        <v>1</v>
      </c>
      <c r="AJ2260" t="s">
        <v>525</v>
      </c>
      <c r="AL2260">
        <v>0</v>
      </c>
      <c r="AM2260" cm="1">
        <f t="array" ref="AM2260">IF(AL2260=1,1,
   IF(ISTEXT(AK2260),1,
   IF(AO2260&gt;1,AM2259,
   IF(AI2260=1,
      IF(SUMPRODUCT((LEN($Y$2:$Y$4096)-LEN(SUBSTITUTE($Y$2:$Y$4096,AA2260,"")))/LEN(AA2260))&gt;0,2,1),
      IF(
         SUMPRODUCT((LEN($Y$2:$Y$4096)-LEN(SUBSTITUTE($Y$2:$Y$4096,AA2260,"")))/LEN(AA2260))
         - SUMPRODUCT((LEN($Y$2:$Y$4096)-LEN(SUBSTITUTE($Y$2:$Y$4096,"Alolan "&amp;AA2260,"")))/LEN("Alolan "&amp;AA2260))
         - SUMPRODUCT((LEN($Y$2:$Y$4096)-LEN(SUBSTITUTE($Y$2:$Y$4096,"Galarian "&amp;AA2260,"")))/LEN("Galarian "&amp;AA2260))
         - SUMPRODUCT((LEN($Y$2:$Y$4096)-LEN(SUBSTITUTE($Y$2:$Y$4096,"Hisuian "&amp;AA2260,"")))/LEN("Hisuian "&amp;AA2260))
         - SUMPRODUCT((LEN($Y$2:$Y$4096)-LEN(SUBSTITUTE($Y$2:$Y$4096,"Paldean "&amp;AA2260,"")))/LEN("Paldean "&amp;AA2260))
      &gt;0,2,1)
   ))))</f>
        <v>2</v>
      </c>
      <c r="AN2260">
        <v>0</v>
      </c>
      <c r="AO2260">
        <v>2</v>
      </c>
    </row>
    <row r="2261" spans="1:41" x14ac:dyDescent="0.25">
      <c r="A2261">
        <v>845</v>
      </c>
      <c r="B2261" t="s">
        <v>2773</v>
      </c>
      <c r="C2261" t="s">
        <v>1481</v>
      </c>
      <c r="D2261" t="s">
        <v>1490</v>
      </c>
      <c r="E2261">
        <v>70</v>
      </c>
      <c r="F2261">
        <v>85</v>
      </c>
      <c r="G2261">
        <v>55</v>
      </c>
      <c r="H2261">
        <v>85</v>
      </c>
      <c r="I2261">
        <v>95</v>
      </c>
      <c r="J2261">
        <v>85</v>
      </c>
      <c r="K2261" t="s">
        <v>2774</v>
      </c>
      <c r="L2261" t="s">
        <v>252</v>
      </c>
      <c r="M2261" t="s">
        <v>249</v>
      </c>
      <c r="N2261">
        <v>8.5</v>
      </c>
      <c r="O2261">
        <v>7.3</v>
      </c>
      <c r="R2261">
        <f t="shared" si="166"/>
        <v>9</v>
      </c>
      <c r="S2261">
        <f t="shared" si="167"/>
        <v>7</v>
      </c>
      <c r="T2261">
        <f t="shared" si="164"/>
        <v>16</v>
      </c>
      <c r="U2261" t="s">
        <v>1481</v>
      </c>
      <c r="V2261" t="s">
        <v>1490</v>
      </c>
      <c r="W2261" t="s">
        <v>1469</v>
      </c>
      <c r="X2261" t="s">
        <v>1499</v>
      </c>
      <c r="Z2261" t="str" cm="1">
        <f t="array" ref="Z2261">IF(ISBLANK(AK2261),_xlfn.LET(
    _xlpm.nameBeforeSlash, IF(ISNUMBER(SEARCH("/", Y2261)), LEFT(Y2261, SEARCH("/", Y2261)-1), Y2261),
    _xlpm.matchRow, IFERROR(MATCH(_xlpm.nameBeforeSlash, AA:AA, 0), ""),
    _xlpm.difference, IF(_xlpm.matchRow="", "", ABS((R2261 + S2261)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),IF(ISBLANK(Y2261),"","Hidden"))</f>
        <v/>
      </c>
      <c r="AA2261" t="s">
        <v>2773</v>
      </c>
      <c r="AC2261" t="s">
        <v>1402</v>
      </c>
      <c r="AD2261" t="str">
        <f>_xlfn.XLOOKUP(AC2261,moves!A:A,moves!B:B)</f>
        <v>water</v>
      </c>
      <c r="AE2261">
        <f>_xlfn.XLOOKUP(AC2261,moves!A:A,moves!D:D)</f>
        <v>4</v>
      </c>
      <c r="AF2261" t="str">
        <f>_xlfn.XLOOKUP(AC2261,moves!A:A,moves!E:E)</f>
        <v xml:space="preserve"> </v>
      </c>
      <c r="AG2261">
        <v>0</v>
      </c>
      <c r="AH2261">
        <v>0</v>
      </c>
      <c r="AI2261">
        <f t="shared" si="165"/>
        <v>0</v>
      </c>
      <c r="AJ2261" t="s">
        <v>524</v>
      </c>
      <c r="AL2261">
        <v>0</v>
      </c>
      <c r="AM2261" cm="1">
        <f t="array" ref="AM2261">IF(AL2261=1,1,
   IF(ISTEXT(AK2261),1,
   IF(AO2261&gt;1,AM2260,
   IF(AI2261=1,
      IF(SUMPRODUCT((LEN($Y$2:$Y$4096)-LEN(SUBSTITUTE($Y$2:$Y$4096,AA2261,"")))/LEN(AA2261))&gt;0,2,1),
      IF(
         SUMPRODUCT((LEN($Y$2:$Y$4096)-LEN(SUBSTITUTE($Y$2:$Y$4096,AA2261,"")))/LEN(AA2261))
         - SUMPRODUCT((LEN($Y$2:$Y$4096)-LEN(SUBSTITUTE($Y$2:$Y$4096,"Alolan "&amp;AA2261,"")))/LEN("Alolan "&amp;AA2261))
         - SUMPRODUCT((LEN($Y$2:$Y$4096)-LEN(SUBSTITUTE($Y$2:$Y$4096,"Galarian "&amp;AA2261,"")))/LEN("Galarian "&amp;AA2261))
         - SUMPRODUCT((LEN($Y$2:$Y$4096)-LEN(SUBSTITUTE($Y$2:$Y$4096,"Hisuian "&amp;AA2261,"")))/LEN("Hisuian "&amp;AA2261))
         - SUMPRODUCT((LEN($Y$2:$Y$4096)-LEN(SUBSTITUTE($Y$2:$Y$4096,"Paldean "&amp;AA2261,"")))/LEN("Paldean "&amp;AA2261))
      &gt;0,2,1)
   ))))</f>
        <v>1</v>
      </c>
      <c r="AN2261">
        <v>0</v>
      </c>
      <c r="AO2261">
        <v>0</v>
      </c>
    </row>
    <row r="2262" spans="1:41" x14ac:dyDescent="0.25">
      <c r="A2262" t="s">
        <v>4680</v>
      </c>
      <c r="B2262" t="s">
        <v>2773</v>
      </c>
      <c r="C2262" t="s">
        <v>1481</v>
      </c>
      <c r="D2262" t="s">
        <v>1490</v>
      </c>
      <c r="E2262">
        <v>70</v>
      </c>
      <c r="F2262">
        <v>85</v>
      </c>
      <c r="G2262">
        <v>55</v>
      </c>
      <c r="H2262">
        <v>85</v>
      </c>
      <c r="I2262">
        <v>95</v>
      </c>
      <c r="J2262">
        <v>85</v>
      </c>
      <c r="K2262" t="s">
        <v>2774</v>
      </c>
      <c r="L2262" t="s">
        <v>252</v>
      </c>
      <c r="M2262" t="s">
        <v>249</v>
      </c>
      <c r="N2262">
        <v>8.5</v>
      </c>
      <c r="O2262">
        <v>7.3</v>
      </c>
      <c r="R2262">
        <f t="shared" si="166"/>
        <v>9</v>
      </c>
      <c r="S2262">
        <f t="shared" si="167"/>
        <v>7</v>
      </c>
      <c r="T2262">
        <f t="shared" si="164"/>
        <v>16</v>
      </c>
      <c r="U2262" t="s">
        <v>1481</v>
      </c>
      <c r="V2262" t="s">
        <v>1490</v>
      </c>
      <c r="W2262" t="s">
        <v>1469</v>
      </c>
      <c r="X2262" t="s">
        <v>1499</v>
      </c>
      <c r="Z2262" t="str" cm="1">
        <f t="array" ref="Z2262">IF(ISBLANK(AK2262),_xlfn.LET(
    _xlpm.nameBeforeSlash, IF(ISNUMBER(SEARCH("/", Y2262)), LEFT(Y2262, SEARCH("/", Y2262)-1), Y2262),
    _xlpm.matchRow, IFERROR(MATCH(_xlpm.nameBeforeSlash, AA:AA, 0), ""),
    _xlpm.difference, IF(_xlpm.matchRow="", "", ABS((R2262 + S2262)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),IF(ISBLANK(Y2262),"","Hidden"))</f>
        <v/>
      </c>
      <c r="AA2262" t="s">
        <v>5945</v>
      </c>
      <c r="AC2262" t="s">
        <v>6819</v>
      </c>
      <c r="AD2262" t="str">
        <f>_xlfn.XLOOKUP(AC2262,moves!A:A,moves!B:B)</f>
        <v>water</v>
      </c>
      <c r="AE2262">
        <f>_xlfn.XLOOKUP(AC2262,moves!A:A,moves!D:D)</f>
        <v>4</v>
      </c>
      <c r="AF2262" t="str">
        <f>_xlfn.XLOOKUP(AC2262,moves!A:A,moves!E:E)</f>
        <v>If you roll at least twice the number of critical hits than status symbols: Critical hits deal +1 damage and this move counts as a dual Electric- and Water-type move.</v>
      </c>
      <c r="AG2262">
        <v>0</v>
      </c>
      <c r="AH2262">
        <v>0</v>
      </c>
      <c r="AI2262">
        <f t="shared" si="165"/>
        <v>1</v>
      </c>
      <c r="AJ2262" t="s">
        <v>524</v>
      </c>
      <c r="AL2262">
        <v>0</v>
      </c>
      <c r="AM2262" cm="1">
        <f t="array" ref="AM2262">IF(AL2262=1,1,
   IF(ISTEXT(AK2262),1,
   IF(AO2262&gt;1,AM2261,
   IF(AI2262=1,
      IF(SUMPRODUCT((LEN($Y$2:$Y$4096)-LEN(SUBSTITUTE($Y$2:$Y$4096,AA2262,"")))/LEN(AA2262))&gt;0,2,1),
      IF(
         SUMPRODUCT((LEN($Y$2:$Y$4096)-LEN(SUBSTITUTE($Y$2:$Y$4096,AA2262,"")))/LEN(AA2262))
         - SUMPRODUCT((LEN($Y$2:$Y$4096)-LEN(SUBSTITUTE($Y$2:$Y$4096,"Alolan "&amp;AA2262,"")))/LEN("Alolan "&amp;AA2262))
         - SUMPRODUCT((LEN($Y$2:$Y$4096)-LEN(SUBSTITUTE($Y$2:$Y$4096,"Galarian "&amp;AA2262,"")))/LEN("Galarian "&amp;AA2262))
         - SUMPRODUCT((LEN($Y$2:$Y$4096)-LEN(SUBSTITUTE($Y$2:$Y$4096,"Hisuian "&amp;AA2262,"")))/LEN("Hisuian "&amp;AA2262))
         - SUMPRODUCT((LEN($Y$2:$Y$4096)-LEN(SUBSTITUTE($Y$2:$Y$4096,"Paldean "&amp;AA2262,"")))/LEN("Paldean "&amp;AA2262))
      &gt;0,2,1)
   ))))</f>
        <v>1</v>
      </c>
      <c r="AN2262">
        <v>0</v>
      </c>
      <c r="AO2262">
        <v>0</v>
      </c>
    </row>
    <row r="2263" spans="1:41" x14ac:dyDescent="0.25">
      <c r="A2263">
        <v>846</v>
      </c>
      <c r="B2263" t="s">
        <v>2775</v>
      </c>
      <c r="C2263" t="s">
        <v>1490</v>
      </c>
      <c r="D2263"/>
      <c r="E2263">
        <v>41</v>
      </c>
      <c r="F2263">
        <v>63</v>
      </c>
      <c r="G2263">
        <v>40</v>
      </c>
      <c r="H2263">
        <v>40</v>
      </c>
      <c r="I2263">
        <v>30</v>
      </c>
      <c r="J2263">
        <v>66</v>
      </c>
      <c r="K2263" t="s">
        <v>2776</v>
      </c>
      <c r="L2263" t="s">
        <v>252</v>
      </c>
      <c r="M2263" t="s">
        <v>248</v>
      </c>
      <c r="N2263">
        <v>6.19</v>
      </c>
      <c r="O2263">
        <v>3.7400000000000007</v>
      </c>
      <c r="R2263">
        <f t="shared" si="166"/>
        <v>6</v>
      </c>
      <c r="S2263">
        <f t="shared" si="167"/>
        <v>4</v>
      </c>
      <c r="T2263">
        <f t="shared" si="164"/>
        <v>10</v>
      </c>
      <c r="U2263" t="s">
        <v>1490</v>
      </c>
      <c r="V2263" t="s">
        <v>1471</v>
      </c>
      <c r="W2263" t="s">
        <v>1512</v>
      </c>
      <c r="X2263" t="s">
        <v>429</v>
      </c>
      <c r="Y2263" t="s">
        <v>2777</v>
      </c>
      <c r="Z2263" cm="1">
        <f t="array" ref="Z2263">IF(ISBLANK(AK2263),_xlfn.LET(
    _xlpm.nameBeforeSlash, IF(ISNUMBER(SEARCH("/", Y2263)), LEFT(Y2263, SEARCH("/", Y2263)-1), Y2263),
    _xlpm.matchRow, IFERROR(MATCH(_xlpm.nameBeforeSlash, AA:AA, 0), ""),
    _xlpm.difference, IF(_xlpm.matchRow="", "", ABS((R2263 + S2263)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),IF(ISBLANK(Y2263),"","Hidden"))</f>
        <v>16</v>
      </c>
      <c r="AA2263" t="s">
        <v>2775</v>
      </c>
      <c r="AC2263" t="s">
        <v>561</v>
      </c>
      <c r="AD2263" t="str">
        <f>_xlfn.XLOOKUP(AC2263,moves!A:A,moves!B:B)</f>
        <v>water</v>
      </c>
      <c r="AE2263">
        <f>_xlfn.XLOOKUP(AC2263,moves!A:A,moves!D:D)</f>
        <v>2</v>
      </c>
      <c r="AF2263" t="str">
        <f>_xlfn.XLOOKUP(AC2263,moves!A:A,moves!E:E)</f>
        <v xml:space="preserve"> </v>
      </c>
      <c r="AG2263">
        <v>0</v>
      </c>
      <c r="AH2263">
        <v>0</v>
      </c>
      <c r="AI2263">
        <f t="shared" si="165"/>
        <v>0</v>
      </c>
      <c r="AJ2263" t="s">
        <v>523</v>
      </c>
      <c r="AL2263">
        <v>0</v>
      </c>
      <c r="AM2263" cm="1">
        <f t="array" ref="AM2263">IF(AL2263=1,1,
   IF(ISTEXT(AK2263),1,
   IF(AO2263&gt;1,AM2262,
   IF(AI2263=1,
      IF(SUMPRODUCT((LEN($Y$2:$Y$4096)-LEN(SUBSTITUTE($Y$2:$Y$4096,AA2263,"")))/LEN(AA2263))&gt;0,2,1),
      IF(
         SUMPRODUCT((LEN($Y$2:$Y$4096)-LEN(SUBSTITUTE($Y$2:$Y$4096,AA2263,"")))/LEN(AA2263))
         - SUMPRODUCT((LEN($Y$2:$Y$4096)-LEN(SUBSTITUTE($Y$2:$Y$4096,"Alolan "&amp;AA2263,"")))/LEN("Alolan "&amp;AA2263))
         - SUMPRODUCT((LEN($Y$2:$Y$4096)-LEN(SUBSTITUTE($Y$2:$Y$4096,"Galarian "&amp;AA2263,"")))/LEN("Galarian "&amp;AA2263))
         - SUMPRODUCT((LEN($Y$2:$Y$4096)-LEN(SUBSTITUTE($Y$2:$Y$4096,"Hisuian "&amp;AA2263,"")))/LEN("Hisuian "&amp;AA2263))
         - SUMPRODUCT((LEN($Y$2:$Y$4096)-LEN(SUBSTITUTE($Y$2:$Y$4096,"Paldean "&amp;AA2263,"")))/LEN("Paldean "&amp;AA2263))
      &gt;0,2,1)
   ))))</f>
        <v>1</v>
      </c>
      <c r="AN2263">
        <v>0</v>
      </c>
      <c r="AO2263">
        <v>0</v>
      </c>
    </row>
    <row r="2264" spans="1:41" x14ac:dyDescent="0.25">
      <c r="A2264" t="s">
        <v>4681</v>
      </c>
      <c r="B2264" t="s">
        <v>2775</v>
      </c>
      <c r="C2264" t="s">
        <v>1490</v>
      </c>
      <c r="D2264"/>
      <c r="E2264">
        <v>41</v>
      </c>
      <c r="F2264">
        <v>63</v>
      </c>
      <c r="G2264">
        <v>40</v>
      </c>
      <c r="H2264">
        <v>40</v>
      </c>
      <c r="I2264">
        <v>30</v>
      </c>
      <c r="J2264">
        <v>66</v>
      </c>
      <c r="K2264" t="s">
        <v>2776</v>
      </c>
      <c r="L2264" t="s">
        <v>252</v>
      </c>
      <c r="M2264" t="s">
        <v>248</v>
      </c>
      <c r="N2264">
        <v>6.19</v>
      </c>
      <c r="O2264">
        <v>3.7400000000000007</v>
      </c>
      <c r="R2264">
        <f t="shared" si="166"/>
        <v>6</v>
      </c>
      <c r="S2264">
        <f t="shared" si="167"/>
        <v>4</v>
      </c>
      <c r="T2264">
        <f t="shared" si="164"/>
        <v>10</v>
      </c>
      <c r="U2264" t="s">
        <v>1490</v>
      </c>
      <c r="V2264" t="s">
        <v>1471</v>
      </c>
      <c r="W2264" t="s">
        <v>1512</v>
      </c>
      <c r="X2264" t="s">
        <v>429</v>
      </c>
      <c r="Y2264" t="s">
        <v>5946</v>
      </c>
      <c r="Z2264" cm="1">
        <f t="array" ref="Z2264">IF(ISBLANK(AK2264),_xlfn.LET(
    _xlpm.nameBeforeSlash, IF(ISNUMBER(SEARCH("/", Y2264)), LEFT(Y2264, SEARCH("/", Y2264)-1), Y2264),
    _xlpm.matchRow, IFERROR(MATCH(_xlpm.nameBeforeSlash, AA:AA, 0), ""),
    _xlpm.difference, IF(_xlpm.matchRow="", "", ABS((R2264 + S2264)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),IF(ISBLANK(Y2264),"","Hidden"))</f>
        <v>16</v>
      </c>
      <c r="AA2264" t="s">
        <v>5947</v>
      </c>
      <c r="AC2264" t="s">
        <v>460</v>
      </c>
      <c r="AD2264" t="str">
        <f>_xlfn.XLOOKUP(AC2264,moves!A:A,moves!B:B)</f>
        <v>dark</v>
      </c>
      <c r="AE2264">
        <f>_xlfn.XLOOKUP(AC2264,moves!A:A,moves!D:D)</f>
        <v>3</v>
      </c>
      <c r="AF2264" t="str">
        <f>_xlfn.XLOOKUP(AC2264,moves!A:A,moves!E:E)</f>
        <v>When the target is next attacked: Add 1 regular hit to the roll.</v>
      </c>
      <c r="AG2264">
        <v>0</v>
      </c>
      <c r="AH2264">
        <v>0</v>
      </c>
      <c r="AI2264">
        <f t="shared" si="165"/>
        <v>1</v>
      </c>
      <c r="AJ2264" t="s">
        <v>523</v>
      </c>
      <c r="AL2264">
        <v>0</v>
      </c>
      <c r="AM2264" cm="1">
        <f t="array" ref="AM2264">IF(AL2264=1,1,
   IF(ISTEXT(AK2264),1,
   IF(AO2264&gt;1,AM2263,
   IF(AI2264=1,
      IF(SUMPRODUCT((LEN($Y$2:$Y$4096)-LEN(SUBSTITUTE($Y$2:$Y$4096,AA2264,"")))/LEN(AA2264))&gt;0,2,1),
      IF(
         SUMPRODUCT((LEN($Y$2:$Y$4096)-LEN(SUBSTITUTE($Y$2:$Y$4096,AA2264,"")))/LEN(AA2264))
         - SUMPRODUCT((LEN($Y$2:$Y$4096)-LEN(SUBSTITUTE($Y$2:$Y$4096,"Alolan "&amp;AA2264,"")))/LEN("Alolan "&amp;AA2264))
         - SUMPRODUCT((LEN($Y$2:$Y$4096)-LEN(SUBSTITUTE($Y$2:$Y$4096,"Galarian "&amp;AA2264,"")))/LEN("Galarian "&amp;AA2264))
         - SUMPRODUCT((LEN($Y$2:$Y$4096)-LEN(SUBSTITUTE($Y$2:$Y$4096,"Hisuian "&amp;AA2264,"")))/LEN("Hisuian "&amp;AA2264))
         - SUMPRODUCT((LEN($Y$2:$Y$4096)-LEN(SUBSTITUTE($Y$2:$Y$4096,"Paldean "&amp;AA2264,"")))/LEN("Paldean "&amp;AA2264))
      &gt;0,2,1)
   ))))</f>
        <v>1</v>
      </c>
      <c r="AN2264">
        <v>0</v>
      </c>
      <c r="AO2264">
        <v>0</v>
      </c>
    </row>
    <row r="2265" spans="1:41" x14ac:dyDescent="0.25">
      <c r="A2265">
        <v>847</v>
      </c>
      <c r="B2265" t="s">
        <v>2777</v>
      </c>
      <c r="C2265" t="s">
        <v>1490</v>
      </c>
      <c r="D2265"/>
      <c r="E2265">
        <v>61</v>
      </c>
      <c r="F2265">
        <v>123</v>
      </c>
      <c r="G2265">
        <v>60</v>
      </c>
      <c r="H2265">
        <v>60</v>
      </c>
      <c r="I2265">
        <v>50</v>
      </c>
      <c r="J2265">
        <v>136</v>
      </c>
      <c r="K2265" t="s">
        <v>2778</v>
      </c>
      <c r="L2265" t="s">
        <v>252</v>
      </c>
      <c r="M2265" t="s">
        <v>248</v>
      </c>
      <c r="N2265">
        <v>12.190000000000001</v>
      </c>
      <c r="O2265">
        <v>5.74</v>
      </c>
      <c r="R2265">
        <f t="shared" si="166"/>
        <v>12</v>
      </c>
      <c r="S2265">
        <f t="shared" si="167"/>
        <v>6</v>
      </c>
      <c r="T2265">
        <f t="shared" si="164"/>
        <v>18</v>
      </c>
      <c r="U2265" t="s">
        <v>1490</v>
      </c>
      <c r="V2265" t="s">
        <v>1471</v>
      </c>
      <c r="W2265" t="s">
        <v>1512</v>
      </c>
      <c r="X2265" t="s">
        <v>429</v>
      </c>
      <c r="Z2265" t="str" cm="1">
        <f t="array" ref="Z2265">IF(ISBLANK(AK2265),_xlfn.LET(
    _xlpm.nameBeforeSlash, IF(ISNUMBER(SEARCH("/", Y2265)), LEFT(Y2265, SEARCH("/", Y2265)-1), Y2265),
    _xlpm.matchRow, IFERROR(MATCH(_xlpm.nameBeforeSlash, AA:AA, 0), ""),
    _xlpm.difference, IF(_xlpm.matchRow="", "", ABS((R2265 + S2265)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),IF(ISBLANK(Y2265),"","Hidden"))</f>
        <v/>
      </c>
      <c r="AA2265" t="s">
        <v>2777</v>
      </c>
      <c r="AC2265" t="s">
        <v>555</v>
      </c>
      <c r="AD2265" t="str">
        <f>_xlfn.XLOOKUP(AC2265,moves!A:A,moves!B:B)</f>
        <v>water</v>
      </c>
      <c r="AE2265">
        <f>_xlfn.XLOOKUP(AC2265,moves!A:A,moves!D:D)</f>
        <v>3</v>
      </c>
      <c r="AF2265" t="str">
        <f>_xlfn.XLOOKUP(AC2265,moves!A:A,moves!E:E)</f>
        <v xml:space="preserve"> </v>
      </c>
      <c r="AG2265">
        <v>0</v>
      </c>
      <c r="AH2265">
        <v>0</v>
      </c>
      <c r="AI2265">
        <f t="shared" si="165"/>
        <v>0</v>
      </c>
      <c r="AJ2265" t="s">
        <v>525</v>
      </c>
      <c r="AL2265">
        <v>0</v>
      </c>
      <c r="AM2265" cm="1">
        <f t="array" ref="AM2265">IF(AL2265=1,1,
   IF(ISTEXT(AK2265),1,
   IF(AO2265&gt;1,AM2264,
   IF(AI2265=1,
      IF(SUMPRODUCT((LEN($Y$2:$Y$4096)-LEN(SUBSTITUTE($Y$2:$Y$4096,AA2265,"")))/LEN(AA2265))&gt;0,2,1),
      IF(
         SUMPRODUCT((LEN($Y$2:$Y$4096)-LEN(SUBSTITUTE($Y$2:$Y$4096,AA2265,"")))/LEN(AA2265))
         - SUMPRODUCT((LEN($Y$2:$Y$4096)-LEN(SUBSTITUTE($Y$2:$Y$4096,"Alolan "&amp;AA2265,"")))/LEN("Alolan "&amp;AA2265))
         - SUMPRODUCT((LEN($Y$2:$Y$4096)-LEN(SUBSTITUTE($Y$2:$Y$4096,"Galarian "&amp;AA2265,"")))/LEN("Galarian "&amp;AA2265))
         - SUMPRODUCT((LEN($Y$2:$Y$4096)-LEN(SUBSTITUTE($Y$2:$Y$4096,"Hisuian "&amp;AA2265,"")))/LEN("Hisuian "&amp;AA2265))
         - SUMPRODUCT((LEN($Y$2:$Y$4096)-LEN(SUBSTITUTE($Y$2:$Y$4096,"Paldean "&amp;AA2265,"")))/LEN("Paldean "&amp;AA2265))
      &gt;0,2,1)
   ))))</f>
        <v>2</v>
      </c>
      <c r="AN2265">
        <v>0</v>
      </c>
      <c r="AO2265">
        <v>0</v>
      </c>
    </row>
    <row r="2266" spans="1:41" x14ac:dyDescent="0.25">
      <c r="A2266" t="s">
        <v>4682</v>
      </c>
      <c r="B2266" t="s">
        <v>2777</v>
      </c>
      <c r="C2266" t="s">
        <v>1490</v>
      </c>
      <c r="D2266"/>
      <c r="E2266">
        <v>61</v>
      </c>
      <c r="F2266">
        <v>123</v>
      </c>
      <c r="G2266">
        <v>60</v>
      </c>
      <c r="H2266">
        <v>60</v>
      </c>
      <c r="I2266">
        <v>50</v>
      </c>
      <c r="J2266">
        <v>136</v>
      </c>
      <c r="K2266" t="s">
        <v>2778</v>
      </c>
      <c r="L2266" t="s">
        <v>252</v>
      </c>
      <c r="M2266" t="s">
        <v>248</v>
      </c>
      <c r="N2266">
        <v>12.190000000000001</v>
      </c>
      <c r="O2266">
        <v>5.74</v>
      </c>
      <c r="R2266">
        <f t="shared" si="166"/>
        <v>12</v>
      </c>
      <c r="S2266">
        <f t="shared" si="167"/>
        <v>6</v>
      </c>
      <c r="T2266">
        <f t="shared" si="164"/>
        <v>18</v>
      </c>
      <c r="U2266" t="s">
        <v>1490</v>
      </c>
      <c r="V2266" t="s">
        <v>1471</v>
      </c>
      <c r="W2266" t="s">
        <v>1512</v>
      </c>
      <c r="X2266" t="s">
        <v>429</v>
      </c>
      <c r="Z2266" t="str" cm="1">
        <f t="array" ref="Z2266">IF(ISBLANK(AK2266),_xlfn.LET(
    _xlpm.nameBeforeSlash, IF(ISNUMBER(SEARCH("/", Y2266)), LEFT(Y2266, SEARCH("/", Y2266)-1), Y2266),
    _xlpm.matchRow, IFERROR(MATCH(_xlpm.nameBeforeSlash, AA:AA, 0), ""),
    _xlpm.difference, IF(_xlpm.matchRow="", "", ABS((R2266 + S2266)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),IF(ISBLANK(Y2266),"","Hidden"))</f>
        <v/>
      </c>
      <c r="AA2266" t="s">
        <v>5946</v>
      </c>
      <c r="AC2266" t="s">
        <v>1402</v>
      </c>
      <c r="AD2266" t="str">
        <f>_xlfn.XLOOKUP(AC2266,moves!A:A,moves!B:B)</f>
        <v>water</v>
      </c>
      <c r="AE2266">
        <f>_xlfn.XLOOKUP(AC2266,moves!A:A,moves!D:D)</f>
        <v>4</v>
      </c>
      <c r="AF2266" t="str">
        <f>_xlfn.XLOOKUP(AC2266,moves!A:A,moves!E:E)</f>
        <v xml:space="preserve"> </v>
      </c>
      <c r="AG2266">
        <v>0</v>
      </c>
      <c r="AH2266">
        <v>0</v>
      </c>
      <c r="AI2266">
        <f t="shared" si="165"/>
        <v>1</v>
      </c>
      <c r="AJ2266" t="s">
        <v>525</v>
      </c>
      <c r="AL2266">
        <v>0</v>
      </c>
      <c r="AM2266" cm="1">
        <f t="array" ref="AM2266">IF(AL2266=1,1,
   IF(ISTEXT(AK2266),1,
   IF(AO2266&gt;1,AM2265,
   IF(AI2266=1,
      IF(SUMPRODUCT((LEN($Y$2:$Y$4096)-LEN(SUBSTITUTE($Y$2:$Y$4096,AA2266,"")))/LEN(AA2266))&gt;0,2,1),
      IF(
         SUMPRODUCT((LEN($Y$2:$Y$4096)-LEN(SUBSTITUTE($Y$2:$Y$4096,AA2266,"")))/LEN(AA2266))
         - SUMPRODUCT((LEN($Y$2:$Y$4096)-LEN(SUBSTITUTE($Y$2:$Y$4096,"Alolan "&amp;AA2266,"")))/LEN("Alolan "&amp;AA2266))
         - SUMPRODUCT((LEN($Y$2:$Y$4096)-LEN(SUBSTITUTE($Y$2:$Y$4096,"Galarian "&amp;AA2266,"")))/LEN("Galarian "&amp;AA2266))
         - SUMPRODUCT((LEN($Y$2:$Y$4096)-LEN(SUBSTITUTE($Y$2:$Y$4096,"Hisuian "&amp;AA2266,"")))/LEN("Hisuian "&amp;AA2266))
         - SUMPRODUCT((LEN($Y$2:$Y$4096)-LEN(SUBSTITUTE($Y$2:$Y$4096,"Paldean "&amp;AA2266,"")))/LEN("Paldean "&amp;AA2266))
      &gt;0,2,1)
   ))))</f>
        <v>2</v>
      </c>
      <c r="AN2266">
        <v>0</v>
      </c>
      <c r="AO2266">
        <v>0</v>
      </c>
    </row>
    <row r="2267" spans="1:41" x14ac:dyDescent="0.25">
      <c r="A2267">
        <v>848</v>
      </c>
      <c r="B2267" t="s">
        <v>2779</v>
      </c>
      <c r="C2267" t="s">
        <v>1521</v>
      </c>
      <c r="D2267" t="s">
        <v>1469</v>
      </c>
      <c r="E2267">
        <v>40</v>
      </c>
      <c r="F2267">
        <v>38</v>
      </c>
      <c r="G2267">
        <v>35</v>
      </c>
      <c r="H2267">
        <v>54</v>
      </c>
      <c r="I2267">
        <v>35</v>
      </c>
      <c r="J2267">
        <v>40</v>
      </c>
      <c r="K2267" t="s">
        <v>2780</v>
      </c>
      <c r="L2267" t="s">
        <v>250</v>
      </c>
      <c r="M2267" t="s">
        <v>251</v>
      </c>
      <c r="N2267">
        <v>4.68</v>
      </c>
      <c r="O2267">
        <v>3.7</v>
      </c>
      <c r="R2267">
        <f t="shared" si="166"/>
        <v>5</v>
      </c>
      <c r="S2267">
        <f t="shared" si="167"/>
        <v>4</v>
      </c>
      <c r="T2267">
        <f t="shared" si="164"/>
        <v>9</v>
      </c>
      <c r="U2267" t="s">
        <v>1521</v>
      </c>
      <c r="V2267" t="s">
        <v>1469</v>
      </c>
      <c r="W2267" t="s">
        <v>1471</v>
      </c>
      <c r="X2267" t="s">
        <v>1512</v>
      </c>
      <c r="Y2267" t="s">
        <v>3285</v>
      </c>
      <c r="Z2267" cm="1">
        <f t="array" ref="Z2267">IF(ISBLANK(AK2267),_xlfn.LET(
    _xlpm.nameBeforeSlash, IF(ISNUMBER(SEARCH("/", Y2267)), LEFT(Y2267, SEARCH("/", Y2267)-1), Y2267),
    _xlpm.matchRow, IFERROR(MATCH(_xlpm.nameBeforeSlash, AA:AA, 0), ""),
    _xlpm.difference, IF(_xlpm.matchRow="", "", ABS((R2267 + S2267)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),IF(ISBLANK(Y2267),"","Hidden"))</f>
        <v>17</v>
      </c>
      <c r="AA2267" t="s">
        <v>2779</v>
      </c>
      <c r="AC2267" t="s">
        <v>553</v>
      </c>
      <c r="AD2267" t="str">
        <f>_xlfn.XLOOKUP(AC2267,moves!A:A,moves!B:B)</f>
        <v>electric</v>
      </c>
      <c r="AE2267">
        <f>_xlfn.XLOOKUP(AC2267,moves!A:A,moves!D:D)</f>
        <v>1</v>
      </c>
      <c r="AF2267" t="str">
        <f>_xlfn.XLOOKUP(AC2267,moves!A:A,moves!E:E)</f>
        <v>Inflict the Paralyzed status on the target. If the target was already Paralyzed: Increase attack strength by 2.</v>
      </c>
      <c r="AG2267">
        <v>0</v>
      </c>
      <c r="AH2267">
        <v>0</v>
      </c>
      <c r="AI2267">
        <f t="shared" si="165"/>
        <v>0</v>
      </c>
      <c r="AJ2267" t="s">
        <v>523</v>
      </c>
      <c r="AL2267">
        <v>0</v>
      </c>
      <c r="AM2267" cm="1">
        <f t="array" ref="AM2267">IF(AL2267=1,1,
   IF(ISTEXT(AK2267),1,
   IF(AO2267&gt;1,AM2266,
   IF(AI2267=1,
      IF(SUMPRODUCT((LEN($Y$2:$Y$4096)-LEN(SUBSTITUTE($Y$2:$Y$4096,AA2267,"")))/LEN(AA2267))&gt;0,2,1),
      IF(
         SUMPRODUCT((LEN($Y$2:$Y$4096)-LEN(SUBSTITUTE($Y$2:$Y$4096,AA2267,"")))/LEN(AA2267))
         - SUMPRODUCT((LEN($Y$2:$Y$4096)-LEN(SUBSTITUTE($Y$2:$Y$4096,"Alolan "&amp;AA2267,"")))/LEN("Alolan "&amp;AA2267))
         - SUMPRODUCT((LEN($Y$2:$Y$4096)-LEN(SUBSTITUTE($Y$2:$Y$4096,"Galarian "&amp;AA2267,"")))/LEN("Galarian "&amp;AA2267))
         - SUMPRODUCT((LEN($Y$2:$Y$4096)-LEN(SUBSTITUTE($Y$2:$Y$4096,"Hisuian "&amp;AA2267,"")))/LEN("Hisuian "&amp;AA2267))
         - SUMPRODUCT((LEN($Y$2:$Y$4096)-LEN(SUBSTITUTE($Y$2:$Y$4096,"Paldean "&amp;AA2267,"")))/LEN("Paldean "&amp;AA2267))
      &gt;0,2,1)
   ))))</f>
        <v>1</v>
      </c>
      <c r="AN2267">
        <v>0</v>
      </c>
      <c r="AO2267">
        <v>0</v>
      </c>
    </row>
    <row r="2268" spans="1:41" x14ac:dyDescent="0.25">
      <c r="A2268" t="s">
        <v>4683</v>
      </c>
      <c r="B2268" t="s">
        <v>2779</v>
      </c>
      <c r="C2268" t="s">
        <v>1521</v>
      </c>
      <c r="D2268" t="s">
        <v>1469</v>
      </c>
      <c r="E2268">
        <v>40</v>
      </c>
      <c r="F2268">
        <v>38</v>
      </c>
      <c r="G2268">
        <v>35</v>
      </c>
      <c r="H2268">
        <v>54</v>
      </c>
      <c r="I2268">
        <v>35</v>
      </c>
      <c r="J2268">
        <v>40</v>
      </c>
      <c r="K2268" t="s">
        <v>2780</v>
      </c>
      <c r="L2268" t="s">
        <v>250</v>
      </c>
      <c r="M2268" t="s">
        <v>251</v>
      </c>
      <c r="N2268">
        <v>4.68</v>
      </c>
      <c r="O2268">
        <v>3.7</v>
      </c>
      <c r="R2268">
        <f t="shared" si="166"/>
        <v>5</v>
      </c>
      <c r="S2268">
        <f t="shared" si="167"/>
        <v>4</v>
      </c>
      <c r="T2268">
        <f t="shared" si="164"/>
        <v>9</v>
      </c>
      <c r="U2268" t="s">
        <v>1521</v>
      </c>
      <c r="V2268" t="s">
        <v>1469</v>
      </c>
      <c r="W2268" t="s">
        <v>1471</v>
      </c>
      <c r="X2268" t="s">
        <v>1512</v>
      </c>
      <c r="Y2268" t="s">
        <v>6194</v>
      </c>
      <c r="Z2268" cm="1">
        <f t="array" ref="Z2268">IF(ISBLANK(AK2268),_xlfn.LET(
    _xlpm.nameBeforeSlash, IF(ISNUMBER(SEARCH("/", Y2268)), LEFT(Y2268, SEARCH("/", Y2268)-1), Y2268),
    _xlpm.matchRow, IFERROR(MATCH(_xlpm.nameBeforeSlash, AA:AA, 0), ""),
    _xlpm.difference, IF(_xlpm.matchRow="", "", ABS((R2268 + S2268)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),IF(ISBLANK(Y2268),"","Hidden"))</f>
        <v>17</v>
      </c>
      <c r="AA2268" t="s">
        <v>5948</v>
      </c>
      <c r="AC2268" t="s">
        <v>1301</v>
      </c>
      <c r="AD2268" t="str">
        <f>_xlfn.XLOOKUP(AC2268,moves!A:A,moves!B:B)</f>
        <v>poison</v>
      </c>
      <c r="AE2268">
        <f>_xlfn.XLOOKUP(AC2268,moves!A:A,moves!D:D)</f>
        <v>2</v>
      </c>
      <c r="AF2268" t="str">
        <f>_xlfn.XLOOKUP(AC2268,moves!A:A,moves!E:E)</f>
        <v>Inflict the Poisoned status on the target.</v>
      </c>
      <c r="AG2268">
        <v>0</v>
      </c>
      <c r="AH2268">
        <v>0</v>
      </c>
      <c r="AI2268">
        <f t="shared" si="165"/>
        <v>1</v>
      </c>
      <c r="AJ2268" t="s">
        <v>523</v>
      </c>
      <c r="AL2268">
        <v>0</v>
      </c>
      <c r="AM2268" cm="1">
        <f t="array" ref="AM2268">IF(AL2268=1,1,
   IF(ISTEXT(AK2268),1,
   IF(AO2268&gt;1,AM2267,
   IF(AI2268=1,
      IF(SUMPRODUCT((LEN($Y$2:$Y$4096)-LEN(SUBSTITUTE($Y$2:$Y$4096,AA2268,"")))/LEN(AA2268))&gt;0,2,1),
      IF(
         SUMPRODUCT((LEN($Y$2:$Y$4096)-LEN(SUBSTITUTE($Y$2:$Y$4096,AA2268,"")))/LEN(AA2268))
         - SUMPRODUCT((LEN($Y$2:$Y$4096)-LEN(SUBSTITUTE($Y$2:$Y$4096,"Alolan "&amp;AA2268,"")))/LEN("Alolan "&amp;AA2268))
         - SUMPRODUCT((LEN($Y$2:$Y$4096)-LEN(SUBSTITUTE($Y$2:$Y$4096,"Galarian "&amp;AA2268,"")))/LEN("Galarian "&amp;AA2268))
         - SUMPRODUCT((LEN($Y$2:$Y$4096)-LEN(SUBSTITUTE($Y$2:$Y$4096,"Hisuian "&amp;AA2268,"")))/LEN("Hisuian "&amp;AA2268))
         - SUMPRODUCT((LEN($Y$2:$Y$4096)-LEN(SUBSTITUTE($Y$2:$Y$4096,"Paldean "&amp;AA2268,"")))/LEN("Paldean "&amp;AA2268))
      &gt;0,2,1)
   ))))</f>
        <v>1</v>
      </c>
      <c r="AN2268">
        <v>0</v>
      </c>
      <c r="AO2268">
        <v>0</v>
      </c>
    </row>
    <row r="2269" spans="1:41" x14ac:dyDescent="0.25">
      <c r="A2269">
        <v>849</v>
      </c>
      <c r="B2269" t="s">
        <v>2781</v>
      </c>
      <c r="C2269" t="s">
        <v>1521</v>
      </c>
      <c r="D2269" t="s">
        <v>1469</v>
      </c>
      <c r="E2269">
        <v>75</v>
      </c>
      <c r="F2269">
        <v>98</v>
      </c>
      <c r="G2269">
        <v>70</v>
      </c>
      <c r="H2269">
        <v>114</v>
      </c>
      <c r="I2269">
        <v>70</v>
      </c>
      <c r="J2269">
        <v>75</v>
      </c>
      <c r="K2269" t="s">
        <v>2782</v>
      </c>
      <c r="L2269" t="s">
        <v>250</v>
      </c>
      <c r="M2269" t="s">
        <v>251</v>
      </c>
      <c r="N2269">
        <v>9.68</v>
      </c>
      <c r="O2269">
        <v>7.2</v>
      </c>
      <c r="Q2269">
        <v>1</v>
      </c>
      <c r="R2269">
        <f t="shared" si="166"/>
        <v>10</v>
      </c>
      <c r="S2269">
        <f t="shared" si="167"/>
        <v>8</v>
      </c>
      <c r="T2269">
        <f t="shared" si="164"/>
        <v>18</v>
      </c>
      <c r="U2269" t="s">
        <v>1521</v>
      </c>
      <c r="V2269" t="s">
        <v>1469</v>
      </c>
      <c r="W2269" t="s">
        <v>1471</v>
      </c>
      <c r="X2269" t="s">
        <v>1512</v>
      </c>
      <c r="Z2269" t="str" cm="1">
        <f t="array" ref="Z2269">IF(ISBLANK(AK2269),_xlfn.LET(
    _xlpm.nameBeforeSlash, IF(ISNUMBER(SEARCH("/", Y2269)), LEFT(Y2269, SEARCH("/", Y2269)-1), Y2269),
    _xlpm.matchRow, IFERROR(MATCH(_xlpm.nameBeforeSlash, AA:AA, 0), ""),
    _xlpm.difference, IF(_xlpm.matchRow="", "", ABS((R2269 + S2269)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),IF(ISBLANK(Y2269),"","Hidden"))</f>
        <v/>
      </c>
      <c r="AA2269" t="s">
        <v>3226</v>
      </c>
      <c r="AB2269" t="s">
        <v>2783</v>
      </c>
      <c r="AC2269" t="s">
        <v>1004</v>
      </c>
      <c r="AD2269" t="str">
        <f>_xlfn.XLOOKUP(AC2269,moves!A:A,moves!B:B)</f>
        <v>electric</v>
      </c>
      <c r="AE2269">
        <f>_xlfn.XLOOKUP(AC2269,moves!A:A,moves!D:D)</f>
        <v>4</v>
      </c>
      <c r="AF2269" t="str">
        <f>_xlfn.XLOOKUP(AC2269,moves!A:A,moves!E:E)</f>
        <v>Ignore the effects of PROTECT moves.</v>
      </c>
      <c r="AG2269">
        <v>0</v>
      </c>
      <c r="AH2269">
        <v>0</v>
      </c>
      <c r="AI2269">
        <f t="shared" si="165"/>
        <v>0</v>
      </c>
      <c r="AJ2269" t="s">
        <v>525</v>
      </c>
      <c r="AL2269">
        <v>0</v>
      </c>
      <c r="AM2269" cm="1">
        <f t="array" ref="AM2269">IF(AL2269=1,1,
   IF(ISTEXT(AK2269),1,
   IF(AO2269&gt;1,AM2268,
   IF(AI2269=1,
      IF(SUMPRODUCT((LEN($Y$2:$Y$4096)-LEN(SUBSTITUTE($Y$2:$Y$4096,AA2269,"")))/LEN(AA2269))&gt;0,2,1),
      IF(
         SUMPRODUCT((LEN($Y$2:$Y$4096)-LEN(SUBSTITUTE($Y$2:$Y$4096,AA2269,"")))/LEN(AA2269))
         - SUMPRODUCT((LEN($Y$2:$Y$4096)-LEN(SUBSTITUTE($Y$2:$Y$4096,"Alolan "&amp;AA2269,"")))/LEN("Alolan "&amp;AA2269))
         - SUMPRODUCT((LEN($Y$2:$Y$4096)-LEN(SUBSTITUTE($Y$2:$Y$4096,"Galarian "&amp;AA2269,"")))/LEN("Galarian "&amp;AA2269))
         - SUMPRODUCT((LEN($Y$2:$Y$4096)-LEN(SUBSTITUTE($Y$2:$Y$4096,"Hisuian "&amp;AA2269,"")))/LEN("Hisuian "&amp;AA2269))
         - SUMPRODUCT((LEN($Y$2:$Y$4096)-LEN(SUBSTITUTE($Y$2:$Y$4096,"Paldean "&amp;AA2269,"")))/LEN("Paldean "&amp;AA2269))
      &gt;0,2,1)
   ))))</f>
        <v>2</v>
      </c>
      <c r="AN2269">
        <v>0</v>
      </c>
      <c r="AO2269">
        <v>1</v>
      </c>
    </row>
    <row r="2270" spans="1:41" x14ac:dyDescent="0.25">
      <c r="A2270" t="s">
        <v>3323</v>
      </c>
      <c r="B2270" t="s">
        <v>2781</v>
      </c>
      <c r="C2270" t="s">
        <v>1521</v>
      </c>
      <c r="D2270" t="s">
        <v>1469</v>
      </c>
      <c r="E2270">
        <v>75</v>
      </c>
      <c r="F2270">
        <v>98</v>
      </c>
      <c r="G2270">
        <v>70</v>
      </c>
      <c r="H2270">
        <v>114</v>
      </c>
      <c r="I2270">
        <v>70</v>
      </c>
      <c r="J2270">
        <v>75</v>
      </c>
      <c r="K2270" t="s">
        <v>2782</v>
      </c>
      <c r="L2270" t="s">
        <v>3446</v>
      </c>
      <c r="M2270" t="s">
        <v>3287</v>
      </c>
      <c r="N2270">
        <v>9.68</v>
      </c>
      <c r="O2270">
        <v>7.2</v>
      </c>
      <c r="Q2270">
        <v>13</v>
      </c>
      <c r="R2270">
        <f t="shared" si="166"/>
        <v>10</v>
      </c>
      <c r="S2270">
        <f t="shared" si="167"/>
        <v>20</v>
      </c>
      <c r="T2270">
        <f t="shared" ref="T2270:T2333" si="168">SUM(S2270,R2270)</f>
        <v>30</v>
      </c>
      <c r="U2270" t="s">
        <v>1521</v>
      </c>
      <c r="V2270" t="s">
        <v>1469</v>
      </c>
      <c r="W2270" t="s">
        <v>1471</v>
      </c>
      <c r="X2270" t="s">
        <v>1512</v>
      </c>
      <c r="Z2270" t="str" cm="1">
        <f t="array" ref="Z2270">IF(ISBLANK(AK2270),_xlfn.LET(
    _xlpm.nameBeforeSlash, IF(ISNUMBER(SEARCH("/", Y2270)), LEFT(Y2270, SEARCH("/", Y2270)-1), Y2270),
    _xlpm.matchRow, IFERROR(MATCH(_xlpm.nameBeforeSlash, AA:AA, 0), ""),
    _xlpm.difference, IF(_xlpm.matchRow="", "", ABS((R2270 + S2270)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),IF(ISBLANK(Y2270),"","Hidden"))</f>
        <v/>
      </c>
      <c r="AA2270" t="s">
        <v>3436</v>
      </c>
      <c r="AB2270" t="s">
        <v>3299</v>
      </c>
      <c r="AC2270" t="s">
        <v>3353</v>
      </c>
      <c r="AD2270" t="str">
        <f>_xlfn.XLOOKUP(AC2270,moves!A:A,moves!B:B)</f>
        <v>electric</v>
      </c>
      <c r="AE2270">
        <f>_xlfn.XLOOKUP(AC2270,moves!A:A,moves!D:D)</f>
        <v>6</v>
      </c>
      <c r="AF2270" t="str">
        <f>_xlfn.XLOOKUP(AC2270,moves!A:A,moves!E:E)</f>
        <v>Roll a status dice. If the Poisoned or Paralyzed status is rolled: Inflict both the Poisoned and Paralyzed statuses on the target, simultaneously.</v>
      </c>
      <c r="AG2270">
        <v>0</v>
      </c>
      <c r="AH2270">
        <v>0</v>
      </c>
      <c r="AI2270">
        <f t="shared" ref="AI2270:AI2333" si="169">IF(ISNUMBER(SEARCH("Shiny ", AA2270)), 1, 0)</f>
        <v>0</v>
      </c>
      <c r="AJ2270" t="s">
        <v>525</v>
      </c>
      <c r="AL2270">
        <v>0</v>
      </c>
      <c r="AM2270" cm="1">
        <f t="array" ref="AM2270">IF(AL2270=1,1,
   IF(ISTEXT(AK2270),1,
   IF(AO2270&gt;1,AM2269,
   IF(AI2270=1,
      IF(SUMPRODUCT((LEN($Y$2:$Y$4096)-LEN(SUBSTITUTE($Y$2:$Y$4096,AA2270,"")))/LEN(AA2270))&gt;0,2,1),
      IF(
         SUMPRODUCT((LEN($Y$2:$Y$4096)-LEN(SUBSTITUTE($Y$2:$Y$4096,AA2270,"")))/LEN(AA2270))
         - SUMPRODUCT((LEN($Y$2:$Y$4096)-LEN(SUBSTITUTE($Y$2:$Y$4096,"Alolan "&amp;AA2270,"")))/LEN("Alolan "&amp;AA2270))
         - SUMPRODUCT((LEN($Y$2:$Y$4096)-LEN(SUBSTITUTE($Y$2:$Y$4096,"Galarian "&amp;AA2270,"")))/LEN("Galarian "&amp;AA2270))
         - SUMPRODUCT((LEN($Y$2:$Y$4096)-LEN(SUBSTITUTE($Y$2:$Y$4096,"Hisuian "&amp;AA2270,"")))/LEN("Hisuian "&amp;AA2270))
         - SUMPRODUCT((LEN($Y$2:$Y$4096)-LEN(SUBSTITUTE($Y$2:$Y$4096,"Paldean "&amp;AA2270,"")))/LEN("Paldean "&amp;AA2270))
      &gt;0,2,1)
   ))))</f>
        <v>2</v>
      </c>
      <c r="AN2270">
        <v>0</v>
      </c>
      <c r="AO2270">
        <v>2</v>
      </c>
    </row>
    <row r="2271" spans="1:41" x14ac:dyDescent="0.25">
      <c r="A2271" t="s">
        <v>2784</v>
      </c>
      <c r="B2271" t="s">
        <v>2781</v>
      </c>
      <c r="C2271" t="s">
        <v>1521</v>
      </c>
      <c r="D2271" t="s">
        <v>1469</v>
      </c>
      <c r="E2271">
        <v>75</v>
      </c>
      <c r="F2271">
        <v>98</v>
      </c>
      <c r="G2271">
        <v>70</v>
      </c>
      <c r="H2271">
        <v>114</v>
      </c>
      <c r="I2271">
        <v>70</v>
      </c>
      <c r="J2271">
        <v>75</v>
      </c>
      <c r="K2271" t="s">
        <v>2782</v>
      </c>
      <c r="L2271" t="s">
        <v>250</v>
      </c>
      <c r="M2271" t="s">
        <v>251</v>
      </c>
      <c r="N2271">
        <v>9.68</v>
      </c>
      <c r="O2271">
        <v>7.2</v>
      </c>
      <c r="Q2271">
        <v>1</v>
      </c>
      <c r="R2271">
        <f t="shared" si="166"/>
        <v>10</v>
      </c>
      <c r="S2271">
        <f t="shared" si="167"/>
        <v>8</v>
      </c>
      <c r="T2271">
        <f t="shared" si="168"/>
        <v>18</v>
      </c>
      <c r="U2271" t="s">
        <v>1521</v>
      </c>
      <c r="V2271" t="s">
        <v>1469</v>
      </c>
      <c r="W2271" t="s">
        <v>1471</v>
      </c>
      <c r="X2271" t="s">
        <v>1512</v>
      </c>
      <c r="Z2271" t="str" cm="1">
        <f t="array" ref="Z2271">IF(ISBLANK(AK2271),_xlfn.LET(
    _xlpm.nameBeforeSlash, IF(ISNUMBER(SEARCH("/", Y2271)), LEFT(Y2271, SEARCH("/", Y2271)-1), Y2271),
    _xlpm.matchRow, IFERROR(MATCH(_xlpm.nameBeforeSlash, AA:AA, 0), ""),
    _xlpm.difference, IF(_xlpm.matchRow="", "", ABS((R2271 + S2271)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),IF(ISBLANK(Y2271),"","Hidden"))</f>
        <v/>
      </c>
      <c r="AA2271" t="s">
        <v>3227</v>
      </c>
      <c r="AB2271" t="s">
        <v>2785</v>
      </c>
      <c r="AC2271" t="s">
        <v>1004</v>
      </c>
      <c r="AD2271" t="str">
        <f>_xlfn.XLOOKUP(AC2271,moves!A:A,moves!B:B)</f>
        <v>electric</v>
      </c>
      <c r="AE2271">
        <f>_xlfn.XLOOKUP(AC2271,moves!A:A,moves!D:D)</f>
        <v>4</v>
      </c>
      <c r="AF2271" t="str">
        <f>_xlfn.XLOOKUP(AC2271,moves!A:A,moves!E:E)</f>
        <v>Ignore the effects of PROTECT moves.</v>
      </c>
      <c r="AG2271">
        <v>0</v>
      </c>
      <c r="AH2271">
        <v>0</v>
      </c>
      <c r="AI2271">
        <f t="shared" si="169"/>
        <v>0</v>
      </c>
      <c r="AJ2271" t="s">
        <v>525</v>
      </c>
      <c r="AL2271">
        <v>0</v>
      </c>
      <c r="AM2271" cm="1">
        <f t="array" ref="AM2271">IF(AL2271=1,1,
   IF(ISTEXT(AK2271),1,
   IF(AO2271&gt;1,AM2270,
   IF(AI2271=1,
      IF(SUMPRODUCT((LEN($Y$2:$Y$4096)-LEN(SUBSTITUTE($Y$2:$Y$4096,AA2271,"")))/LEN(AA2271))&gt;0,2,1),
      IF(
         SUMPRODUCT((LEN($Y$2:$Y$4096)-LEN(SUBSTITUTE($Y$2:$Y$4096,AA2271,"")))/LEN(AA2271))
         - SUMPRODUCT((LEN($Y$2:$Y$4096)-LEN(SUBSTITUTE($Y$2:$Y$4096,"Alolan "&amp;AA2271,"")))/LEN("Alolan "&amp;AA2271))
         - SUMPRODUCT((LEN($Y$2:$Y$4096)-LEN(SUBSTITUTE($Y$2:$Y$4096,"Galarian "&amp;AA2271,"")))/LEN("Galarian "&amp;AA2271))
         - SUMPRODUCT((LEN($Y$2:$Y$4096)-LEN(SUBSTITUTE($Y$2:$Y$4096,"Hisuian "&amp;AA2271,"")))/LEN("Hisuian "&amp;AA2271))
         - SUMPRODUCT((LEN($Y$2:$Y$4096)-LEN(SUBSTITUTE($Y$2:$Y$4096,"Paldean "&amp;AA2271,"")))/LEN("Paldean "&amp;AA2271))
      &gt;0,2,1)
   ))))</f>
        <v>2</v>
      </c>
      <c r="AN2271">
        <v>0</v>
      </c>
      <c r="AO2271">
        <v>1</v>
      </c>
    </row>
    <row r="2272" spans="1:41" x14ac:dyDescent="0.25">
      <c r="A2272" t="s">
        <v>3323</v>
      </c>
      <c r="B2272" t="s">
        <v>2781</v>
      </c>
      <c r="C2272" t="s">
        <v>1521</v>
      </c>
      <c r="D2272" t="s">
        <v>1469</v>
      </c>
      <c r="E2272">
        <v>75</v>
      </c>
      <c r="F2272">
        <v>98</v>
      </c>
      <c r="G2272">
        <v>70</v>
      </c>
      <c r="H2272">
        <v>114</v>
      </c>
      <c r="I2272">
        <v>70</v>
      </c>
      <c r="J2272">
        <v>75</v>
      </c>
      <c r="K2272" t="s">
        <v>2782</v>
      </c>
      <c r="L2272" t="s">
        <v>3446</v>
      </c>
      <c r="M2272" t="s">
        <v>3287</v>
      </c>
      <c r="N2272">
        <v>9.68</v>
      </c>
      <c r="O2272">
        <v>7.2</v>
      </c>
      <c r="Q2272">
        <v>13</v>
      </c>
      <c r="R2272">
        <f t="shared" si="166"/>
        <v>10</v>
      </c>
      <c r="S2272">
        <f t="shared" si="167"/>
        <v>20</v>
      </c>
      <c r="T2272">
        <f t="shared" si="168"/>
        <v>30</v>
      </c>
      <c r="U2272" t="s">
        <v>1521</v>
      </c>
      <c r="V2272" t="s">
        <v>1469</v>
      </c>
      <c r="W2272" t="s">
        <v>1471</v>
      </c>
      <c r="X2272" t="s">
        <v>1512</v>
      </c>
      <c r="Z2272" t="str" cm="1">
        <f t="array" ref="Z2272">IF(ISBLANK(AK2272),_xlfn.LET(
    _xlpm.nameBeforeSlash, IF(ISNUMBER(SEARCH("/", Y2272)), LEFT(Y2272, SEARCH("/", Y2272)-1), Y2272),
    _xlpm.matchRow, IFERROR(MATCH(_xlpm.nameBeforeSlash, AA:AA, 0), ""),
    _xlpm.difference, IF(_xlpm.matchRow="", "", ABS((R2272 + S2272)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),IF(ISBLANK(Y2272),"","Hidden"))</f>
        <v/>
      </c>
      <c r="AA2272" t="s">
        <v>3437</v>
      </c>
      <c r="AB2272" t="s">
        <v>3299</v>
      </c>
      <c r="AC2272" t="s">
        <v>3353</v>
      </c>
      <c r="AD2272" t="str">
        <f>_xlfn.XLOOKUP(AC2272,moves!A:A,moves!B:B)</f>
        <v>electric</v>
      </c>
      <c r="AE2272">
        <f>_xlfn.XLOOKUP(AC2272,moves!A:A,moves!D:D)</f>
        <v>6</v>
      </c>
      <c r="AF2272" t="str">
        <f>_xlfn.XLOOKUP(AC2272,moves!A:A,moves!E:E)</f>
        <v>Roll a status dice. If the Poisoned or Paralyzed status is rolled: Inflict both the Poisoned and Paralyzed statuses on the target, simultaneously.</v>
      </c>
      <c r="AG2272">
        <v>0</v>
      </c>
      <c r="AH2272">
        <v>0</v>
      </c>
      <c r="AI2272">
        <f t="shared" si="169"/>
        <v>0</v>
      </c>
      <c r="AJ2272" t="s">
        <v>525</v>
      </c>
      <c r="AL2272">
        <v>0</v>
      </c>
      <c r="AM2272" cm="1">
        <f t="array" ref="AM2272">IF(AL2272=1,1,
   IF(ISTEXT(AK2272),1,
   IF(AO2272&gt;1,AM2271,
   IF(AI2272=1,
      IF(SUMPRODUCT((LEN($Y$2:$Y$4096)-LEN(SUBSTITUTE($Y$2:$Y$4096,AA2272,"")))/LEN(AA2272))&gt;0,2,1),
      IF(
         SUMPRODUCT((LEN($Y$2:$Y$4096)-LEN(SUBSTITUTE($Y$2:$Y$4096,AA2272,"")))/LEN(AA2272))
         - SUMPRODUCT((LEN($Y$2:$Y$4096)-LEN(SUBSTITUTE($Y$2:$Y$4096,"Alolan "&amp;AA2272,"")))/LEN("Alolan "&amp;AA2272))
         - SUMPRODUCT((LEN($Y$2:$Y$4096)-LEN(SUBSTITUTE($Y$2:$Y$4096,"Galarian "&amp;AA2272,"")))/LEN("Galarian "&amp;AA2272))
         - SUMPRODUCT((LEN($Y$2:$Y$4096)-LEN(SUBSTITUTE($Y$2:$Y$4096,"Hisuian "&amp;AA2272,"")))/LEN("Hisuian "&amp;AA2272))
         - SUMPRODUCT((LEN($Y$2:$Y$4096)-LEN(SUBSTITUTE($Y$2:$Y$4096,"Paldean "&amp;AA2272,"")))/LEN("Paldean "&amp;AA2272))
      &gt;0,2,1)
   ))))</f>
        <v>2</v>
      </c>
      <c r="AN2272">
        <v>0</v>
      </c>
      <c r="AO2272">
        <v>2</v>
      </c>
    </row>
    <row r="2273" spans="1:41" x14ac:dyDescent="0.25">
      <c r="A2273" t="s">
        <v>4684</v>
      </c>
      <c r="B2273" t="s">
        <v>2781</v>
      </c>
      <c r="C2273" t="s">
        <v>1521</v>
      </c>
      <c r="D2273" t="s">
        <v>1469</v>
      </c>
      <c r="E2273">
        <v>75</v>
      </c>
      <c r="F2273">
        <v>98</v>
      </c>
      <c r="G2273">
        <v>70</v>
      </c>
      <c r="H2273">
        <v>114</v>
      </c>
      <c r="I2273">
        <v>70</v>
      </c>
      <c r="J2273">
        <v>75</v>
      </c>
      <c r="K2273" t="s">
        <v>2782</v>
      </c>
      <c r="L2273" t="s">
        <v>250</v>
      </c>
      <c r="M2273" t="s">
        <v>251</v>
      </c>
      <c r="N2273">
        <v>9.68</v>
      </c>
      <c r="O2273">
        <v>7.2</v>
      </c>
      <c r="Q2273">
        <v>1</v>
      </c>
      <c r="R2273">
        <f t="shared" si="166"/>
        <v>10</v>
      </c>
      <c r="S2273">
        <f t="shared" si="167"/>
        <v>8</v>
      </c>
      <c r="T2273">
        <f t="shared" si="168"/>
        <v>18</v>
      </c>
      <c r="U2273" t="s">
        <v>1521</v>
      </c>
      <c r="V2273" t="s">
        <v>1469</v>
      </c>
      <c r="W2273" t="s">
        <v>1471</v>
      </c>
      <c r="X2273" t="s">
        <v>1512</v>
      </c>
      <c r="Z2273" t="str" cm="1">
        <f t="array" ref="Z2273">IF(ISBLANK(AK2273),_xlfn.LET(
    _xlpm.nameBeforeSlash, IF(ISNUMBER(SEARCH("/", Y2273)), LEFT(Y2273, SEARCH("/", Y2273)-1), Y2273),
    _xlpm.matchRow, IFERROR(MATCH(_xlpm.nameBeforeSlash, AA:AA, 0), ""),
    _xlpm.difference, IF(_xlpm.matchRow="", "", ABS((R2273 + S2273)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),IF(ISBLANK(Y2273),"","Hidden"))</f>
        <v/>
      </c>
      <c r="AA2273" t="s">
        <v>5949</v>
      </c>
      <c r="AB2273" t="s">
        <v>2783</v>
      </c>
      <c r="AC2273" t="s">
        <v>1222</v>
      </c>
      <c r="AD2273" t="str">
        <f>_xlfn.XLOOKUP(AC2273,moves!A:A,moves!B:B)</f>
        <v>normal</v>
      </c>
      <c r="AE2273">
        <f>_xlfn.XLOOKUP(AC2273,moves!A:A,moves!D:D)</f>
        <v>7</v>
      </c>
      <c r="AF2273" t="str">
        <f>_xlfn.XLOOKUP(AC2273,moves!A:A,moves!E:E)</f>
        <v xml:space="preserve"> </v>
      </c>
      <c r="AG2273">
        <v>0</v>
      </c>
      <c r="AH2273">
        <v>0</v>
      </c>
      <c r="AI2273">
        <f t="shared" si="169"/>
        <v>1</v>
      </c>
      <c r="AJ2273" t="s">
        <v>525</v>
      </c>
      <c r="AL2273">
        <v>0</v>
      </c>
      <c r="AM2273" cm="1">
        <f t="array" ref="AM2273">IF(AL2273=1,1,
   IF(ISTEXT(AK2273),1,
   IF(AO2273&gt;1,AM2272,
   IF(AI2273=1,
      IF(SUMPRODUCT((LEN($Y$2:$Y$4096)-LEN(SUBSTITUTE($Y$2:$Y$4096,AA2273,"")))/LEN(AA2273))&gt;0,2,1),
      IF(
         SUMPRODUCT((LEN($Y$2:$Y$4096)-LEN(SUBSTITUTE($Y$2:$Y$4096,AA2273,"")))/LEN(AA2273))
         - SUMPRODUCT((LEN($Y$2:$Y$4096)-LEN(SUBSTITUTE($Y$2:$Y$4096,"Alolan "&amp;AA2273,"")))/LEN("Alolan "&amp;AA2273))
         - SUMPRODUCT((LEN($Y$2:$Y$4096)-LEN(SUBSTITUTE($Y$2:$Y$4096,"Galarian "&amp;AA2273,"")))/LEN("Galarian "&amp;AA2273))
         - SUMPRODUCT((LEN($Y$2:$Y$4096)-LEN(SUBSTITUTE($Y$2:$Y$4096,"Hisuian "&amp;AA2273,"")))/LEN("Hisuian "&amp;AA2273))
         - SUMPRODUCT((LEN($Y$2:$Y$4096)-LEN(SUBSTITUTE($Y$2:$Y$4096,"Paldean "&amp;AA2273,"")))/LEN("Paldean "&amp;AA2273))
      &gt;0,2,1)
   ))))</f>
        <v>2</v>
      </c>
      <c r="AN2273">
        <v>0</v>
      </c>
      <c r="AO2273">
        <v>1</v>
      </c>
    </row>
    <row r="2274" spans="1:41" x14ac:dyDescent="0.25">
      <c r="A2274" t="s">
        <v>4685</v>
      </c>
      <c r="B2274" t="s">
        <v>2781</v>
      </c>
      <c r="C2274" t="s">
        <v>1521</v>
      </c>
      <c r="D2274" t="s">
        <v>1469</v>
      </c>
      <c r="E2274">
        <v>75</v>
      </c>
      <c r="F2274">
        <v>98</v>
      </c>
      <c r="G2274">
        <v>70</v>
      </c>
      <c r="H2274">
        <v>114</v>
      </c>
      <c r="I2274">
        <v>70</v>
      </c>
      <c r="J2274">
        <v>75</v>
      </c>
      <c r="K2274" t="s">
        <v>2782</v>
      </c>
      <c r="L2274" t="s">
        <v>3446</v>
      </c>
      <c r="M2274" t="s">
        <v>3287</v>
      </c>
      <c r="N2274">
        <v>9.68</v>
      </c>
      <c r="O2274">
        <v>7.2</v>
      </c>
      <c r="Q2274">
        <v>13</v>
      </c>
      <c r="R2274">
        <f t="shared" si="166"/>
        <v>10</v>
      </c>
      <c r="S2274">
        <f t="shared" si="167"/>
        <v>20</v>
      </c>
      <c r="T2274">
        <f t="shared" si="168"/>
        <v>30</v>
      </c>
      <c r="U2274" t="s">
        <v>1521</v>
      </c>
      <c r="V2274" t="s">
        <v>1469</v>
      </c>
      <c r="W2274" t="s">
        <v>1471</v>
      </c>
      <c r="X2274" t="s">
        <v>1512</v>
      </c>
      <c r="Z2274" t="str" cm="1">
        <f t="array" ref="Z2274">IF(ISBLANK(AK2274),_xlfn.LET(
    _xlpm.nameBeforeSlash, IF(ISNUMBER(SEARCH("/", Y2274)), LEFT(Y2274, SEARCH("/", Y2274)-1), Y2274),
    _xlpm.matchRow, IFERROR(MATCH(_xlpm.nameBeforeSlash, AA:AA, 0), ""),
    _xlpm.difference, IF(_xlpm.matchRow="", "", ABS((R2274 + S2274)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),IF(ISBLANK(Y2274),"","Hidden"))</f>
        <v/>
      </c>
      <c r="AA2274" t="s">
        <v>5950</v>
      </c>
      <c r="AB2274" t="s">
        <v>3299</v>
      </c>
      <c r="AC2274" t="s">
        <v>6821</v>
      </c>
      <c r="AD2274" t="str">
        <f>_xlfn.XLOOKUP(AC2274,moves!A:A,moves!B:B)</f>
        <v>poison</v>
      </c>
      <c r="AE2274">
        <f>_xlfn.XLOOKUP(AC2274,moves!A:A,moves!D:D)</f>
        <v>5</v>
      </c>
      <c r="AF2274" t="str">
        <f>_xlfn.XLOOKUP(AC2274,moves!A:A,moves!E:E)</f>
        <v>If any status symbols are rolled: Inflict the Poisoned or Paralyzed status on the target, ignoring effect exclusivity.</v>
      </c>
      <c r="AG2274">
        <v>0</v>
      </c>
      <c r="AH2274">
        <v>0</v>
      </c>
      <c r="AI2274">
        <f t="shared" si="169"/>
        <v>1</v>
      </c>
      <c r="AJ2274" t="s">
        <v>525</v>
      </c>
      <c r="AL2274">
        <v>0</v>
      </c>
      <c r="AM2274" cm="1">
        <f t="array" ref="AM2274">IF(AL2274=1,1,
   IF(ISTEXT(AK2274),1,
   IF(AO2274&gt;1,AM2273,
   IF(AI2274=1,
      IF(SUMPRODUCT((LEN($Y$2:$Y$4096)-LEN(SUBSTITUTE($Y$2:$Y$4096,AA2274,"")))/LEN(AA2274))&gt;0,2,1),
      IF(
         SUMPRODUCT((LEN($Y$2:$Y$4096)-LEN(SUBSTITUTE($Y$2:$Y$4096,AA2274,"")))/LEN(AA2274))
         - SUMPRODUCT((LEN($Y$2:$Y$4096)-LEN(SUBSTITUTE($Y$2:$Y$4096,"Alolan "&amp;AA2274,"")))/LEN("Alolan "&amp;AA2274))
         - SUMPRODUCT((LEN($Y$2:$Y$4096)-LEN(SUBSTITUTE($Y$2:$Y$4096,"Galarian "&amp;AA2274,"")))/LEN("Galarian "&amp;AA2274))
         - SUMPRODUCT((LEN($Y$2:$Y$4096)-LEN(SUBSTITUTE($Y$2:$Y$4096,"Hisuian "&amp;AA2274,"")))/LEN("Hisuian "&amp;AA2274))
         - SUMPRODUCT((LEN($Y$2:$Y$4096)-LEN(SUBSTITUTE($Y$2:$Y$4096,"Paldean "&amp;AA2274,"")))/LEN("Paldean "&amp;AA2274))
      &gt;0,2,1)
   ))))</f>
        <v>2</v>
      </c>
      <c r="AN2274">
        <v>0</v>
      </c>
      <c r="AO2274">
        <v>2</v>
      </c>
    </row>
    <row r="2275" spans="1:41" x14ac:dyDescent="0.25">
      <c r="A2275" t="s">
        <v>4686</v>
      </c>
      <c r="B2275" t="s">
        <v>2781</v>
      </c>
      <c r="C2275" t="s">
        <v>1521</v>
      </c>
      <c r="D2275" t="s">
        <v>1469</v>
      </c>
      <c r="E2275">
        <v>75</v>
      </c>
      <c r="F2275">
        <v>98</v>
      </c>
      <c r="G2275">
        <v>70</v>
      </c>
      <c r="H2275">
        <v>114</v>
      </c>
      <c r="I2275">
        <v>70</v>
      </c>
      <c r="J2275">
        <v>75</v>
      </c>
      <c r="K2275" t="s">
        <v>2782</v>
      </c>
      <c r="L2275" t="s">
        <v>250</v>
      </c>
      <c r="M2275" t="s">
        <v>251</v>
      </c>
      <c r="N2275">
        <v>9.68</v>
      </c>
      <c r="O2275">
        <v>7.2</v>
      </c>
      <c r="Q2275">
        <v>1</v>
      </c>
      <c r="R2275">
        <f t="shared" si="166"/>
        <v>10</v>
      </c>
      <c r="S2275">
        <f t="shared" si="167"/>
        <v>8</v>
      </c>
      <c r="T2275">
        <f t="shared" si="168"/>
        <v>18</v>
      </c>
      <c r="U2275" t="s">
        <v>1521</v>
      </c>
      <c r="V2275" t="s">
        <v>1469</v>
      </c>
      <c r="W2275" t="s">
        <v>1471</v>
      </c>
      <c r="X2275" t="s">
        <v>1512</v>
      </c>
      <c r="Z2275" t="str" cm="1">
        <f t="array" ref="Z2275">IF(ISBLANK(AK2275),_xlfn.LET(
    _xlpm.nameBeforeSlash, IF(ISNUMBER(SEARCH("/", Y2275)), LEFT(Y2275, SEARCH("/", Y2275)-1), Y2275),
    _xlpm.matchRow, IFERROR(MATCH(_xlpm.nameBeforeSlash, AA:AA, 0), ""),
    _xlpm.difference, IF(_xlpm.matchRow="", "", ABS((R2275 + S2275)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),IF(ISBLANK(Y2275),"","Hidden"))</f>
        <v/>
      </c>
      <c r="AA2275" t="s">
        <v>5951</v>
      </c>
      <c r="AB2275" t="s">
        <v>2785</v>
      </c>
      <c r="AC2275" t="s">
        <v>1222</v>
      </c>
      <c r="AD2275" t="str">
        <f>_xlfn.XLOOKUP(AC2275,moves!A:A,moves!B:B)</f>
        <v>normal</v>
      </c>
      <c r="AE2275">
        <f>_xlfn.XLOOKUP(AC2275,moves!A:A,moves!D:D)</f>
        <v>7</v>
      </c>
      <c r="AF2275" t="str">
        <f>_xlfn.XLOOKUP(AC2275,moves!A:A,moves!E:E)</f>
        <v xml:space="preserve"> </v>
      </c>
      <c r="AG2275">
        <v>0</v>
      </c>
      <c r="AH2275">
        <v>0</v>
      </c>
      <c r="AI2275">
        <f t="shared" si="169"/>
        <v>1</v>
      </c>
      <c r="AJ2275" t="s">
        <v>525</v>
      </c>
      <c r="AL2275">
        <v>0</v>
      </c>
      <c r="AM2275" cm="1">
        <f t="array" ref="AM2275">IF(AL2275=1,1,
   IF(ISTEXT(AK2275),1,
   IF(AO2275&gt;1,AM2274,
   IF(AI2275=1,
      IF(SUMPRODUCT((LEN($Y$2:$Y$4096)-LEN(SUBSTITUTE($Y$2:$Y$4096,AA2275,"")))/LEN(AA2275))&gt;0,2,1),
      IF(
         SUMPRODUCT((LEN($Y$2:$Y$4096)-LEN(SUBSTITUTE($Y$2:$Y$4096,AA2275,"")))/LEN(AA2275))
         - SUMPRODUCT((LEN($Y$2:$Y$4096)-LEN(SUBSTITUTE($Y$2:$Y$4096,"Alolan "&amp;AA2275,"")))/LEN("Alolan "&amp;AA2275))
         - SUMPRODUCT((LEN($Y$2:$Y$4096)-LEN(SUBSTITUTE($Y$2:$Y$4096,"Galarian "&amp;AA2275,"")))/LEN("Galarian "&amp;AA2275))
         - SUMPRODUCT((LEN($Y$2:$Y$4096)-LEN(SUBSTITUTE($Y$2:$Y$4096,"Hisuian "&amp;AA2275,"")))/LEN("Hisuian "&amp;AA2275))
         - SUMPRODUCT((LEN($Y$2:$Y$4096)-LEN(SUBSTITUTE($Y$2:$Y$4096,"Paldean "&amp;AA2275,"")))/LEN("Paldean "&amp;AA2275))
      &gt;0,2,1)
   ))))</f>
        <v>2</v>
      </c>
      <c r="AN2275">
        <v>0</v>
      </c>
      <c r="AO2275">
        <v>1</v>
      </c>
    </row>
    <row r="2276" spans="1:41" x14ac:dyDescent="0.25">
      <c r="A2276" t="s">
        <v>4685</v>
      </c>
      <c r="B2276" t="s">
        <v>2781</v>
      </c>
      <c r="C2276" t="s">
        <v>1521</v>
      </c>
      <c r="D2276" t="s">
        <v>1469</v>
      </c>
      <c r="E2276">
        <v>75</v>
      </c>
      <c r="F2276">
        <v>98</v>
      </c>
      <c r="G2276">
        <v>70</v>
      </c>
      <c r="H2276">
        <v>114</v>
      </c>
      <c r="I2276">
        <v>70</v>
      </c>
      <c r="J2276">
        <v>75</v>
      </c>
      <c r="K2276" t="s">
        <v>2782</v>
      </c>
      <c r="L2276" t="s">
        <v>3446</v>
      </c>
      <c r="M2276" t="s">
        <v>3287</v>
      </c>
      <c r="N2276">
        <v>9.68</v>
      </c>
      <c r="O2276">
        <v>7.2</v>
      </c>
      <c r="Q2276">
        <v>13</v>
      </c>
      <c r="R2276">
        <f t="shared" si="166"/>
        <v>10</v>
      </c>
      <c r="S2276">
        <f t="shared" si="167"/>
        <v>20</v>
      </c>
      <c r="T2276">
        <f t="shared" si="168"/>
        <v>30</v>
      </c>
      <c r="U2276" t="s">
        <v>1521</v>
      </c>
      <c r="V2276" t="s">
        <v>1469</v>
      </c>
      <c r="W2276" t="s">
        <v>1471</v>
      </c>
      <c r="X2276" t="s">
        <v>1512</v>
      </c>
      <c r="Z2276" t="str" cm="1">
        <f t="array" ref="Z2276">IF(ISBLANK(AK2276),_xlfn.LET(
    _xlpm.nameBeforeSlash, IF(ISNUMBER(SEARCH("/", Y2276)), LEFT(Y2276, SEARCH("/", Y2276)-1), Y2276),
    _xlpm.matchRow, IFERROR(MATCH(_xlpm.nameBeforeSlash, AA:AA, 0), ""),
    _xlpm.difference, IF(_xlpm.matchRow="", "", ABS((R2276 + S2276)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),IF(ISBLANK(Y2276),"","Hidden"))</f>
        <v/>
      </c>
      <c r="AA2276" t="s">
        <v>8533</v>
      </c>
      <c r="AB2276" t="s">
        <v>3299</v>
      </c>
      <c r="AC2276" t="s">
        <v>6821</v>
      </c>
      <c r="AD2276" t="str">
        <f>_xlfn.XLOOKUP(AC2276,moves!A:A,moves!B:B)</f>
        <v>poison</v>
      </c>
      <c r="AE2276">
        <f>_xlfn.XLOOKUP(AC2276,moves!A:A,moves!D:D)</f>
        <v>5</v>
      </c>
      <c r="AF2276" t="str">
        <f>_xlfn.XLOOKUP(AC2276,moves!A:A,moves!E:E)</f>
        <v>If any status symbols are rolled: Inflict the Poisoned or Paralyzed status on the target, ignoring effect exclusivity.</v>
      </c>
      <c r="AG2276">
        <v>0</v>
      </c>
      <c r="AH2276">
        <v>0</v>
      </c>
      <c r="AI2276">
        <f t="shared" si="169"/>
        <v>1</v>
      </c>
      <c r="AJ2276" t="s">
        <v>525</v>
      </c>
      <c r="AL2276">
        <v>0</v>
      </c>
      <c r="AM2276" cm="1">
        <f t="array" ref="AM2276">IF(AL2276=1,1,
   IF(ISTEXT(AK2276),1,
   IF(AO2276&gt;1,AM2275,
   IF(AI2276=1,
      IF(SUMPRODUCT((LEN($Y$2:$Y$4096)-LEN(SUBSTITUTE($Y$2:$Y$4096,AA2276,"")))/LEN(AA2276))&gt;0,2,1),
      IF(
         SUMPRODUCT((LEN($Y$2:$Y$4096)-LEN(SUBSTITUTE($Y$2:$Y$4096,AA2276,"")))/LEN(AA2276))
         - SUMPRODUCT((LEN($Y$2:$Y$4096)-LEN(SUBSTITUTE($Y$2:$Y$4096,"Alolan "&amp;AA2276,"")))/LEN("Alolan "&amp;AA2276))
         - SUMPRODUCT((LEN($Y$2:$Y$4096)-LEN(SUBSTITUTE($Y$2:$Y$4096,"Galarian "&amp;AA2276,"")))/LEN("Galarian "&amp;AA2276))
         - SUMPRODUCT((LEN($Y$2:$Y$4096)-LEN(SUBSTITUTE($Y$2:$Y$4096,"Hisuian "&amp;AA2276,"")))/LEN("Hisuian "&amp;AA2276))
         - SUMPRODUCT((LEN($Y$2:$Y$4096)-LEN(SUBSTITUTE($Y$2:$Y$4096,"Paldean "&amp;AA2276,"")))/LEN("Paldean "&amp;AA2276))
      &gt;0,2,1)
   ))))</f>
        <v>2</v>
      </c>
      <c r="AN2276">
        <v>0</v>
      </c>
      <c r="AO2276">
        <v>2</v>
      </c>
    </row>
    <row r="2277" spans="1:41" x14ac:dyDescent="0.25">
      <c r="A2277">
        <v>850</v>
      </c>
      <c r="B2277" t="s">
        <v>2786</v>
      </c>
      <c r="C2277" t="s">
        <v>1479</v>
      </c>
      <c r="D2277" t="s">
        <v>1499</v>
      </c>
      <c r="E2277">
        <v>50</v>
      </c>
      <c r="F2277">
        <v>65</v>
      </c>
      <c r="G2277">
        <v>45</v>
      </c>
      <c r="H2277">
        <v>50</v>
      </c>
      <c r="I2277">
        <v>50</v>
      </c>
      <c r="J2277">
        <v>45</v>
      </c>
      <c r="K2277" t="s">
        <v>2787</v>
      </c>
      <c r="L2277" t="s">
        <v>247</v>
      </c>
      <c r="M2277" t="s">
        <v>251</v>
      </c>
      <c r="N2277">
        <v>5.55</v>
      </c>
      <c r="O2277">
        <v>4.8499999999999996</v>
      </c>
      <c r="R2277">
        <f t="shared" si="166"/>
        <v>6</v>
      </c>
      <c r="S2277">
        <f t="shared" si="167"/>
        <v>5</v>
      </c>
      <c r="T2277">
        <f t="shared" si="168"/>
        <v>11</v>
      </c>
      <c r="U2277" t="s">
        <v>1479</v>
      </c>
      <c r="V2277" t="s">
        <v>1499</v>
      </c>
      <c r="W2277" t="s">
        <v>1469</v>
      </c>
      <c r="X2277" t="s">
        <v>1471</v>
      </c>
      <c r="Y2277" t="s">
        <v>2788</v>
      </c>
      <c r="Z2277" cm="1">
        <f t="array" ref="Z2277">IF(ISBLANK(AK2277),_xlfn.LET(
    _xlpm.nameBeforeSlash, IF(ISNUMBER(SEARCH("/", Y2277)), LEFT(Y2277, SEARCH("/", Y2277)-1), Y2277),
    _xlpm.matchRow, IFERROR(MATCH(_xlpm.nameBeforeSlash, AA:AA, 0), ""),
    _xlpm.difference, IF(_xlpm.matchRow="", "", ABS((R2277 + S2277)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),IF(ISBLANK(Y2277),"","Hidden"))</f>
        <v>15</v>
      </c>
      <c r="AA2277" t="s">
        <v>2786</v>
      </c>
      <c r="AC2277" t="s">
        <v>876</v>
      </c>
      <c r="AD2277" t="str">
        <f>_xlfn.XLOOKUP(AC2277,moves!A:A,moves!B:B)</f>
        <v>bug</v>
      </c>
      <c r="AE2277">
        <f>_xlfn.XLOOKUP(AC2277,moves!A:A,moves!D:D)</f>
        <v>3</v>
      </c>
      <c r="AF2277" t="str">
        <f>_xlfn.XLOOKUP(AC2277,moves!A:A,moves!E:E)</f>
        <v>This move can be used from your party: Switch the user in and then use this attack.</v>
      </c>
      <c r="AG2277">
        <v>0</v>
      </c>
      <c r="AH2277">
        <v>0</v>
      </c>
      <c r="AI2277">
        <f t="shared" si="169"/>
        <v>0</v>
      </c>
      <c r="AJ2277" t="s">
        <v>523</v>
      </c>
      <c r="AL2277">
        <v>0</v>
      </c>
      <c r="AM2277" cm="1">
        <f t="array" ref="AM2277">IF(AL2277=1,1,
   IF(ISTEXT(AK2277),1,
   IF(AO2277&gt;1,AM2276,
   IF(AI2277=1,
      IF(SUMPRODUCT((LEN($Y$2:$Y$4096)-LEN(SUBSTITUTE($Y$2:$Y$4096,AA2277,"")))/LEN(AA2277))&gt;0,2,1),
      IF(
         SUMPRODUCT((LEN($Y$2:$Y$4096)-LEN(SUBSTITUTE($Y$2:$Y$4096,AA2277,"")))/LEN(AA2277))
         - SUMPRODUCT((LEN($Y$2:$Y$4096)-LEN(SUBSTITUTE($Y$2:$Y$4096,"Alolan "&amp;AA2277,"")))/LEN("Alolan "&amp;AA2277))
         - SUMPRODUCT((LEN($Y$2:$Y$4096)-LEN(SUBSTITUTE($Y$2:$Y$4096,"Galarian "&amp;AA2277,"")))/LEN("Galarian "&amp;AA2277))
         - SUMPRODUCT((LEN($Y$2:$Y$4096)-LEN(SUBSTITUTE($Y$2:$Y$4096,"Hisuian "&amp;AA2277,"")))/LEN("Hisuian "&amp;AA2277))
         - SUMPRODUCT((LEN($Y$2:$Y$4096)-LEN(SUBSTITUTE($Y$2:$Y$4096,"Paldean "&amp;AA2277,"")))/LEN("Paldean "&amp;AA2277))
      &gt;0,2,1)
   ))))</f>
        <v>1</v>
      </c>
      <c r="AN2277">
        <v>0</v>
      </c>
      <c r="AO2277">
        <v>0</v>
      </c>
    </row>
    <row r="2278" spans="1:41" x14ac:dyDescent="0.25">
      <c r="A2278" t="s">
        <v>4687</v>
      </c>
      <c r="B2278" t="s">
        <v>2786</v>
      </c>
      <c r="C2278" t="s">
        <v>1479</v>
      </c>
      <c r="D2278" t="s">
        <v>1499</v>
      </c>
      <c r="E2278">
        <v>50</v>
      </c>
      <c r="F2278">
        <v>65</v>
      </c>
      <c r="G2278">
        <v>45</v>
      </c>
      <c r="H2278">
        <v>50</v>
      </c>
      <c r="I2278">
        <v>50</v>
      </c>
      <c r="J2278">
        <v>45</v>
      </c>
      <c r="K2278" t="s">
        <v>2787</v>
      </c>
      <c r="L2278" t="s">
        <v>247</v>
      </c>
      <c r="M2278" t="s">
        <v>251</v>
      </c>
      <c r="N2278">
        <v>5.55</v>
      </c>
      <c r="O2278">
        <v>4.8499999999999996</v>
      </c>
      <c r="R2278">
        <f t="shared" si="166"/>
        <v>6</v>
      </c>
      <c r="S2278">
        <f t="shared" si="167"/>
        <v>5</v>
      </c>
      <c r="T2278">
        <f t="shared" si="168"/>
        <v>11</v>
      </c>
      <c r="U2278" t="s">
        <v>1479</v>
      </c>
      <c r="V2278" t="s">
        <v>1499</v>
      </c>
      <c r="W2278" t="s">
        <v>1469</v>
      </c>
      <c r="X2278" t="s">
        <v>1471</v>
      </c>
      <c r="Y2278" t="s">
        <v>5952</v>
      </c>
      <c r="Z2278" cm="1">
        <f t="array" ref="Z2278">IF(ISBLANK(AK2278),_xlfn.LET(
    _xlpm.nameBeforeSlash, IF(ISNUMBER(SEARCH("/", Y2278)), LEFT(Y2278, SEARCH("/", Y2278)-1), Y2278),
    _xlpm.matchRow, IFERROR(MATCH(_xlpm.nameBeforeSlash, AA:AA, 0), ""),
    _xlpm.difference, IF(_xlpm.matchRow="", "", ABS((R2278 + S2278)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),IF(ISBLANK(Y2278),"","Hidden"))</f>
        <v>15</v>
      </c>
      <c r="AA2278" t="s">
        <v>5953</v>
      </c>
      <c r="AC2278" t="s">
        <v>6634</v>
      </c>
      <c r="AD2278" t="str">
        <f>_xlfn.XLOOKUP(AC2278,moves!A:A,moves!B:B)</f>
        <v>poison</v>
      </c>
      <c r="AE2278">
        <f>_xlfn.XLOOKUP(AC2278,moves!A:A,moves!D:D)</f>
        <v>0</v>
      </c>
      <c r="AF2278" t="str">
        <f>_xlfn.XLOOKUP(AC2278,moves!A:A,moves!E:E)</f>
        <v>Each time this move is used: Remove 1 regular hit from incoming attack rolls and Add 1 status symbol to the user's attack rolls.</v>
      </c>
      <c r="AG2278">
        <v>0</v>
      </c>
      <c r="AH2278">
        <v>0</v>
      </c>
      <c r="AI2278">
        <f t="shared" si="169"/>
        <v>1</v>
      </c>
      <c r="AJ2278" t="s">
        <v>523</v>
      </c>
      <c r="AL2278">
        <v>0</v>
      </c>
      <c r="AM2278" cm="1">
        <f t="array" ref="AM2278">IF(AL2278=1,1,
   IF(ISTEXT(AK2278),1,
   IF(AO2278&gt;1,AM2277,
   IF(AI2278=1,
      IF(SUMPRODUCT((LEN($Y$2:$Y$4096)-LEN(SUBSTITUTE($Y$2:$Y$4096,AA2278,"")))/LEN(AA2278))&gt;0,2,1),
      IF(
         SUMPRODUCT((LEN($Y$2:$Y$4096)-LEN(SUBSTITUTE($Y$2:$Y$4096,AA2278,"")))/LEN(AA2278))
         - SUMPRODUCT((LEN($Y$2:$Y$4096)-LEN(SUBSTITUTE($Y$2:$Y$4096,"Alolan "&amp;AA2278,"")))/LEN("Alolan "&amp;AA2278))
         - SUMPRODUCT((LEN($Y$2:$Y$4096)-LEN(SUBSTITUTE($Y$2:$Y$4096,"Galarian "&amp;AA2278,"")))/LEN("Galarian "&amp;AA2278))
         - SUMPRODUCT((LEN($Y$2:$Y$4096)-LEN(SUBSTITUTE($Y$2:$Y$4096,"Hisuian "&amp;AA2278,"")))/LEN("Hisuian "&amp;AA2278))
         - SUMPRODUCT((LEN($Y$2:$Y$4096)-LEN(SUBSTITUTE($Y$2:$Y$4096,"Paldean "&amp;AA2278,"")))/LEN("Paldean "&amp;AA2278))
      &gt;0,2,1)
   ))))</f>
        <v>1</v>
      </c>
      <c r="AN2278">
        <v>0</v>
      </c>
      <c r="AO2278">
        <v>0</v>
      </c>
    </row>
    <row r="2279" spans="1:41" x14ac:dyDescent="0.25">
      <c r="A2279">
        <v>851</v>
      </c>
      <c r="B2279" t="s">
        <v>2788</v>
      </c>
      <c r="C2279" t="s">
        <v>1479</v>
      </c>
      <c r="D2279" t="s">
        <v>1499</v>
      </c>
      <c r="E2279">
        <v>100</v>
      </c>
      <c r="F2279">
        <v>115</v>
      </c>
      <c r="G2279">
        <v>65</v>
      </c>
      <c r="H2279">
        <v>90</v>
      </c>
      <c r="I2279">
        <v>90</v>
      </c>
      <c r="J2279">
        <v>65</v>
      </c>
      <c r="K2279" t="s">
        <v>2787</v>
      </c>
      <c r="L2279" t="s">
        <v>247</v>
      </c>
      <c r="M2279" t="s">
        <v>251</v>
      </c>
      <c r="N2279">
        <v>9.25</v>
      </c>
      <c r="O2279">
        <v>8.65</v>
      </c>
      <c r="R2279">
        <f t="shared" si="166"/>
        <v>9</v>
      </c>
      <c r="S2279">
        <f t="shared" si="167"/>
        <v>9</v>
      </c>
      <c r="T2279">
        <f t="shared" si="168"/>
        <v>18</v>
      </c>
      <c r="U2279" t="s">
        <v>1479</v>
      </c>
      <c r="V2279" t="s">
        <v>1499</v>
      </c>
      <c r="W2279" t="s">
        <v>1469</v>
      </c>
      <c r="X2279" t="s">
        <v>1471</v>
      </c>
      <c r="Z2279" t="str" cm="1">
        <f t="array" ref="Z2279">IF(ISBLANK(AK2279),_xlfn.LET(
    _xlpm.nameBeforeSlash, IF(ISNUMBER(SEARCH("/", Y2279)), LEFT(Y2279, SEARCH("/", Y2279)-1), Y2279),
    _xlpm.matchRow, IFERROR(MATCH(_xlpm.nameBeforeSlash, AA:AA, 0), ""),
    _xlpm.difference, IF(_xlpm.matchRow="", "", ABS((R2279 + S2279)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),IF(ISBLANK(Y2279),"","Hidden"))</f>
        <v/>
      </c>
      <c r="AA2279" t="s">
        <v>2788</v>
      </c>
      <c r="AC2279" t="s">
        <v>850</v>
      </c>
      <c r="AD2279" t="str">
        <f>_xlfn.XLOOKUP(AC2279,moves!A:A,moves!B:B)</f>
        <v>fire</v>
      </c>
      <c r="AE2279">
        <f>_xlfn.XLOOKUP(AC2279,moves!A:A,moves!D:D)</f>
        <v>2</v>
      </c>
      <c r="AF2279" t="str">
        <f>_xlfn.XLOOKUP(AC2279,moves!A:A,moves!E:E)</f>
        <v>Inflict both the Burned and Poisoned statuses on the target, simultaneously.</v>
      </c>
      <c r="AG2279">
        <v>0</v>
      </c>
      <c r="AH2279">
        <v>0</v>
      </c>
      <c r="AI2279">
        <f t="shared" si="169"/>
        <v>0</v>
      </c>
      <c r="AJ2279" t="s">
        <v>525</v>
      </c>
      <c r="AL2279">
        <v>0</v>
      </c>
      <c r="AM2279" cm="1">
        <f t="array" ref="AM2279">IF(AL2279=1,1,
   IF(ISTEXT(AK2279),1,
   IF(AO2279&gt;1,AM2278,
   IF(AI2279=1,
      IF(SUMPRODUCT((LEN($Y$2:$Y$4096)-LEN(SUBSTITUTE($Y$2:$Y$4096,AA2279,"")))/LEN(AA2279))&gt;0,2,1),
      IF(
         SUMPRODUCT((LEN($Y$2:$Y$4096)-LEN(SUBSTITUTE($Y$2:$Y$4096,AA2279,"")))/LEN(AA2279))
         - SUMPRODUCT((LEN($Y$2:$Y$4096)-LEN(SUBSTITUTE($Y$2:$Y$4096,"Alolan "&amp;AA2279,"")))/LEN("Alolan "&amp;AA2279))
         - SUMPRODUCT((LEN($Y$2:$Y$4096)-LEN(SUBSTITUTE($Y$2:$Y$4096,"Galarian "&amp;AA2279,"")))/LEN("Galarian "&amp;AA2279))
         - SUMPRODUCT((LEN($Y$2:$Y$4096)-LEN(SUBSTITUTE($Y$2:$Y$4096,"Hisuian "&amp;AA2279,"")))/LEN("Hisuian "&amp;AA2279))
         - SUMPRODUCT((LEN($Y$2:$Y$4096)-LEN(SUBSTITUTE($Y$2:$Y$4096,"Paldean "&amp;AA2279,"")))/LEN("Paldean "&amp;AA2279))
      &gt;0,2,1)
   ))))</f>
        <v>2</v>
      </c>
      <c r="AN2279">
        <v>0</v>
      </c>
      <c r="AO2279">
        <v>1</v>
      </c>
    </row>
    <row r="2280" spans="1:41" x14ac:dyDescent="0.25">
      <c r="A2280" t="s">
        <v>3324</v>
      </c>
      <c r="B2280" t="s">
        <v>2788</v>
      </c>
      <c r="C2280" t="s">
        <v>1479</v>
      </c>
      <c r="D2280" t="s">
        <v>1499</v>
      </c>
      <c r="E2280">
        <v>100</v>
      </c>
      <c r="F2280">
        <v>115</v>
      </c>
      <c r="G2280">
        <v>65</v>
      </c>
      <c r="H2280">
        <v>90</v>
      </c>
      <c r="I2280">
        <v>90</v>
      </c>
      <c r="J2280">
        <v>65</v>
      </c>
      <c r="K2280" t="s">
        <v>2787</v>
      </c>
      <c r="L2280" t="s">
        <v>3446</v>
      </c>
      <c r="M2280" t="s">
        <v>3287</v>
      </c>
      <c r="N2280">
        <v>9.25</v>
      </c>
      <c r="O2280">
        <v>8.65</v>
      </c>
      <c r="Q2280">
        <v>12</v>
      </c>
      <c r="R2280">
        <f t="shared" si="166"/>
        <v>9</v>
      </c>
      <c r="S2280">
        <f t="shared" si="167"/>
        <v>21</v>
      </c>
      <c r="T2280">
        <f t="shared" si="168"/>
        <v>30</v>
      </c>
      <c r="U2280" t="s">
        <v>1479</v>
      </c>
      <c r="V2280" t="s">
        <v>1499</v>
      </c>
      <c r="W2280" t="s">
        <v>1469</v>
      </c>
      <c r="X2280" t="s">
        <v>1471</v>
      </c>
      <c r="Z2280" t="str" cm="1">
        <f t="array" ref="Z2280">IF(ISBLANK(AK2280),_xlfn.LET(
    _xlpm.nameBeforeSlash, IF(ISNUMBER(SEARCH("/", Y2280)), LEFT(Y2280, SEARCH("/", Y2280)-1), Y2280),
    _xlpm.matchRow, IFERROR(MATCH(_xlpm.nameBeforeSlash, AA:AA, 0), ""),
    _xlpm.difference, IF(_xlpm.matchRow="", "", ABS((R2280 + S2280)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),IF(ISBLANK(Y2280),"","Hidden"))</f>
        <v/>
      </c>
      <c r="AA2280" t="s">
        <v>3429</v>
      </c>
      <c r="AB2280" t="s">
        <v>3299</v>
      </c>
      <c r="AC2280" t="s">
        <v>3354</v>
      </c>
      <c r="AD2280" t="str">
        <f>_xlfn.XLOOKUP(AC2280,moves!A:A,moves!B:B)</f>
        <v>fire</v>
      </c>
      <c r="AE2280">
        <f>_xlfn.XLOOKUP(AC2280,moves!A:A,moves!D:D)</f>
        <v>5</v>
      </c>
      <c r="AF2280" t="str">
        <f>_xlfn.XLOOKUP(AC2280,moves!A:A,moves!E:E)</f>
        <v>The target takes 2 damage at the end of their turns. The target may no longer switch out or flee the battle.</v>
      </c>
      <c r="AG2280">
        <v>0</v>
      </c>
      <c r="AH2280">
        <v>0</v>
      </c>
      <c r="AI2280">
        <f t="shared" si="169"/>
        <v>0</v>
      </c>
      <c r="AJ2280" t="s">
        <v>525</v>
      </c>
      <c r="AL2280">
        <v>0</v>
      </c>
      <c r="AM2280" cm="1">
        <f t="array" ref="AM2280">IF(AL2280=1,1,
   IF(ISTEXT(AK2280),1,
   IF(AO2280&gt;1,AM2279,
   IF(AI2280=1,
      IF(SUMPRODUCT((LEN($Y$2:$Y$4096)-LEN(SUBSTITUTE($Y$2:$Y$4096,AA2280,"")))/LEN(AA2280))&gt;0,2,1),
      IF(
         SUMPRODUCT((LEN($Y$2:$Y$4096)-LEN(SUBSTITUTE($Y$2:$Y$4096,AA2280,"")))/LEN(AA2280))
         - SUMPRODUCT((LEN($Y$2:$Y$4096)-LEN(SUBSTITUTE($Y$2:$Y$4096,"Alolan "&amp;AA2280,"")))/LEN("Alolan "&amp;AA2280))
         - SUMPRODUCT((LEN($Y$2:$Y$4096)-LEN(SUBSTITUTE($Y$2:$Y$4096,"Galarian "&amp;AA2280,"")))/LEN("Galarian "&amp;AA2280))
         - SUMPRODUCT((LEN($Y$2:$Y$4096)-LEN(SUBSTITUTE($Y$2:$Y$4096,"Hisuian "&amp;AA2280,"")))/LEN("Hisuian "&amp;AA2280))
         - SUMPRODUCT((LEN($Y$2:$Y$4096)-LEN(SUBSTITUTE($Y$2:$Y$4096,"Paldean "&amp;AA2280,"")))/LEN("Paldean "&amp;AA2280))
      &gt;0,2,1)
   ))))</f>
        <v>2</v>
      </c>
      <c r="AN2280">
        <v>0</v>
      </c>
      <c r="AO2280">
        <v>2</v>
      </c>
    </row>
    <row r="2281" spans="1:41" x14ac:dyDescent="0.25">
      <c r="A2281" t="s">
        <v>4688</v>
      </c>
      <c r="B2281" t="s">
        <v>2788</v>
      </c>
      <c r="C2281" t="s">
        <v>1479</v>
      </c>
      <c r="D2281" t="s">
        <v>1499</v>
      </c>
      <c r="E2281">
        <v>100</v>
      </c>
      <c r="F2281">
        <v>115</v>
      </c>
      <c r="G2281">
        <v>65</v>
      </c>
      <c r="H2281">
        <v>90</v>
      </c>
      <c r="I2281">
        <v>90</v>
      </c>
      <c r="J2281">
        <v>65</v>
      </c>
      <c r="K2281" t="s">
        <v>2787</v>
      </c>
      <c r="L2281" t="s">
        <v>247</v>
      </c>
      <c r="M2281" t="s">
        <v>251</v>
      </c>
      <c r="N2281">
        <v>9.25</v>
      </c>
      <c r="O2281">
        <v>8.65</v>
      </c>
      <c r="R2281">
        <f t="shared" si="166"/>
        <v>9</v>
      </c>
      <c r="S2281">
        <f t="shared" si="167"/>
        <v>9</v>
      </c>
      <c r="T2281">
        <f t="shared" si="168"/>
        <v>18</v>
      </c>
      <c r="U2281" t="s">
        <v>1479</v>
      </c>
      <c r="V2281" t="s">
        <v>1499</v>
      </c>
      <c r="W2281" t="s">
        <v>1469</v>
      </c>
      <c r="X2281" t="s">
        <v>1471</v>
      </c>
      <c r="Z2281" t="str" cm="1">
        <f t="array" ref="Z2281">IF(ISBLANK(AK2281),_xlfn.LET(
    _xlpm.nameBeforeSlash, IF(ISNUMBER(SEARCH("/", Y2281)), LEFT(Y2281, SEARCH("/", Y2281)-1), Y2281),
    _xlpm.matchRow, IFERROR(MATCH(_xlpm.nameBeforeSlash, AA:AA, 0), ""),
    _xlpm.difference, IF(_xlpm.matchRow="", "", ABS((R2281 + S2281)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),IF(ISBLANK(Y2281),"","Hidden"))</f>
        <v/>
      </c>
      <c r="AA2281" t="s">
        <v>5952</v>
      </c>
      <c r="AC2281" t="s">
        <v>6824</v>
      </c>
      <c r="AD2281" t="str">
        <f>_xlfn.XLOOKUP(AC2281,moves!A:A,moves!B:B)</f>
        <v>fire</v>
      </c>
      <c r="AE2281">
        <f>_xlfn.XLOOKUP(AC2281,moves!A:A,moves!D:D)</f>
        <v>7</v>
      </c>
      <c r="AF2281" t="str">
        <f>_xlfn.XLOOKUP(AC2281,moves!A:A,moves!E:E)</f>
        <v>This move can only be used if the user is a Fire-type. The user loses its Fire typing.</v>
      </c>
      <c r="AG2281">
        <v>0</v>
      </c>
      <c r="AH2281">
        <v>0</v>
      </c>
      <c r="AI2281">
        <f t="shared" si="169"/>
        <v>1</v>
      </c>
      <c r="AJ2281" t="s">
        <v>525</v>
      </c>
      <c r="AL2281">
        <v>0</v>
      </c>
      <c r="AM2281" cm="1">
        <f t="array" ref="AM2281">IF(AL2281=1,1,
   IF(ISTEXT(AK2281),1,
   IF(AO2281&gt;1,AM2280,
   IF(AI2281=1,
      IF(SUMPRODUCT((LEN($Y$2:$Y$4096)-LEN(SUBSTITUTE($Y$2:$Y$4096,AA2281,"")))/LEN(AA2281))&gt;0,2,1),
      IF(
         SUMPRODUCT((LEN($Y$2:$Y$4096)-LEN(SUBSTITUTE($Y$2:$Y$4096,AA2281,"")))/LEN(AA2281))
         - SUMPRODUCT((LEN($Y$2:$Y$4096)-LEN(SUBSTITUTE($Y$2:$Y$4096,"Alolan "&amp;AA2281,"")))/LEN("Alolan "&amp;AA2281))
         - SUMPRODUCT((LEN($Y$2:$Y$4096)-LEN(SUBSTITUTE($Y$2:$Y$4096,"Galarian "&amp;AA2281,"")))/LEN("Galarian "&amp;AA2281))
         - SUMPRODUCT((LEN($Y$2:$Y$4096)-LEN(SUBSTITUTE($Y$2:$Y$4096,"Hisuian "&amp;AA2281,"")))/LEN("Hisuian "&amp;AA2281))
         - SUMPRODUCT((LEN($Y$2:$Y$4096)-LEN(SUBSTITUTE($Y$2:$Y$4096,"Paldean "&amp;AA2281,"")))/LEN("Paldean "&amp;AA2281))
      &gt;0,2,1)
   ))))</f>
        <v>2</v>
      </c>
      <c r="AN2281">
        <v>0</v>
      </c>
      <c r="AO2281">
        <v>1</v>
      </c>
    </row>
    <row r="2282" spans="1:41" x14ac:dyDescent="0.25">
      <c r="A2282" t="s">
        <v>4689</v>
      </c>
      <c r="B2282" t="s">
        <v>2788</v>
      </c>
      <c r="C2282" t="s">
        <v>1479</v>
      </c>
      <c r="D2282" t="s">
        <v>1499</v>
      </c>
      <c r="E2282">
        <v>100</v>
      </c>
      <c r="F2282">
        <v>115</v>
      </c>
      <c r="G2282">
        <v>65</v>
      </c>
      <c r="H2282">
        <v>90</v>
      </c>
      <c r="I2282">
        <v>90</v>
      </c>
      <c r="J2282">
        <v>65</v>
      </c>
      <c r="K2282" t="s">
        <v>2787</v>
      </c>
      <c r="L2282" t="s">
        <v>3446</v>
      </c>
      <c r="M2282" t="s">
        <v>3287</v>
      </c>
      <c r="N2282">
        <v>9.25</v>
      </c>
      <c r="O2282">
        <v>8.65</v>
      </c>
      <c r="Q2282">
        <v>12</v>
      </c>
      <c r="R2282">
        <f t="shared" si="166"/>
        <v>9</v>
      </c>
      <c r="S2282">
        <f t="shared" si="167"/>
        <v>21</v>
      </c>
      <c r="T2282">
        <f t="shared" si="168"/>
        <v>30</v>
      </c>
      <c r="U2282" t="s">
        <v>1479</v>
      </c>
      <c r="V2282" t="s">
        <v>1499</v>
      </c>
      <c r="W2282" t="s">
        <v>1469</v>
      </c>
      <c r="X2282" t="s">
        <v>1471</v>
      </c>
      <c r="Z2282" t="str" cm="1">
        <f t="array" ref="Z2282">IF(ISBLANK(AK2282),_xlfn.LET(
    _xlpm.nameBeforeSlash, IF(ISNUMBER(SEARCH("/", Y2282)), LEFT(Y2282, SEARCH("/", Y2282)-1), Y2282),
    _xlpm.matchRow, IFERROR(MATCH(_xlpm.nameBeforeSlash, AA:AA, 0), ""),
    _xlpm.difference, IF(_xlpm.matchRow="", "", ABS((R2282 + S2282)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),IF(ISBLANK(Y2282),"","Hidden"))</f>
        <v/>
      </c>
      <c r="AA2282" t="s">
        <v>5954</v>
      </c>
      <c r="AB2282" t="s">
        <v>3299</v>
      </c>
      <c r="AC2282" t="s">
        <v>6823</v>
      </c>
      <c r="AD2282" t="str">
        <f>_xlfn.XLOOKUP(AC2282,moves!A:A,moves!B:B)</f>
        <v>fire</v>
      </c>
      <c r="AE2282">
        <f>_xlfn.XLOOKUP(AC2282,moves!A:A,moves!D:D)</f>
        <v>0</v>
      </c>
      <c r="AF2282" t="str">
        <f>_xlfn.XLOOKUP(AC2282,moves!A:A,moves!E:E)</f>
        <v>Discard the top 10 cards of the Chance Deck. For each Fortune discarded: Deal 2 extra damage. For each Utility discarded: Deal 1 extra damage. For each Disaster discarded: Take 2 damage.</v>
      </c>
      <c r="AG2282">
        <v>0</v>
      </c>
      <c r="AH2282">
        <v>0</v>
      </c>
      <c r="AI2282">
        <f t="shared" si="169"/>
        <v>1</v>
      </c>
      <c r="AJ2282" t="s">
        <v>525</v>
      </c>
      <c r="AL2282">
        <v>0</v>
      </c>
      <c r="AM2282" cm="1">
        <f t="array" ref="AM2282">IF(AL2282=1,1,
   IF(ISTEXT(AK2282),1,
   IF(AO2282&gt;1,AM2281,
   IF(AI2282=1,
      IF(SUMPRODUCT((LEN($Y$2:$Y$4096)-LEN(SUBSTITUTE($Y$2:$Y$4096,AA2282,"")))/LEN(AA2282))&gt;0,2,1),
      IF(
         SUMPRODUCT((LEN($Y$2:$Y$4096)-LEN(SUBSTITUTE($Y$2:$Y$4096,AA2282,"")))/LEN(AA2282))
         - SUMPRODUCT((LEN($Y$2:$Y$4096)-LEN(SUBSTITUTE($Y$2:$Y$4096,"Alolan "&amp;AA2282,"")))/LEN("Alolan "&amp;AA2282))
         - SUMPRODUCT((LEN($Y$2:$Y$4096)-LEN(SUBSTITUTE($Y$2:$Y$4096,"Galarian "&amp;AA2282,"")))/LEN("Galarian "&amp;AA2282))
         - SUMPRODUCT((LEN($Y$2:$Y$4096)-LEN(SUBSTITUTE($Y$2:$Y$4096,"Hisuian "&amp;AA2282,"")))/LEN("Hisuian "&amp;AA2282))
         - SUMPRODUCT((LEN($Y$2:$Y$4096)-LEN(SUBSTITUTE($Y$2:$Y$4096,"Paldean "&amp;AA2282,"")))/LEN("Paldean "&amp;AA2282))
      &gt;0,2,1)
   ))))</f>
        <v>2</v>
      </c>
      <c r="AN2282">
        <v>0</v>
      </c>
      <c r="AO2282">
        <v>2</v>
      </c>
    </row>
    <row r="2283" spans="1:41" x14ac:dyDescent="0.25">
      <c r="A2283">
        <v>852</v>
      </c>
      <c r="B2283" t="s">
        <v>2789</v>
      </c>
      <c r="C2283" t="s">
        <v>1492</v>
      </c>
      <c r="D2283"/>
      <c r="E2283">
        <v>50</v>
      </c>
      <c r="F2283">
        <v>68</v>
      </c>
      <c r="G2283">
        <v>60</v>
      </c>
      <c r="H2283">
        <v>50</v>
      </c>
      <c r="I2283">
        <v>50</v>
      </c>
      <c r="J2283">
        <v>32</v>
      </c>
      <c r="K2283" t="s">
        <v>2790</v>
      </c>
      <c r="L2283" t="s">
        <v>252</v>
      </c>
      <c r="M2283" t="s">
        <v>248</v>
      </c>
      <c r="N2283">
        <v>5.18</v>
      </c>
      <c r="O2283">
        <v>5.3</v>
      </c>
      <c r="R2283">
        <f t="shared" si="166"/>
        <v>5</v>
      </c>
      <c r="S2283">
        <f t="shared" si="167"/>
        <v>5</v>
      </c>
      <c r="T2283">
        <f t="shared" si="168"/>
        <v>10</v>
      </c>
      <c r="U2283" t="s">
        <v>1492</v>
      </c>
      <c r="V2283" t="s">
        <v>1471</v>
      </c>
      <c r="W2283" t="s">
        <v>1490</v>
      </c>
      <c r="X2283" t="s">
        <v>1209</v>
      </c>
      <c r="Y2283" t="s">
        <v>2791</v>
      </c>
      <c r="Z2283" cm="1">
        <f t="array" ref="Z2283">IF(ISBLANK(AK2283),_xlfn.LET(
    _xlpm.nameBeforeSlash, IF(ISNUMBER(SEARCH("/", Y2283)), LEFT(Y2283, SEARCH("/", Y2283)-1), Y2283),
    _xlpm.matchRow, IFERROR(MATCH(_xlpm.nameBeforeSlash, AA:AA, 0), ""),
    _xlpm.difference, IF(_xlpm.matchRow="", "", ABS((R2283 + S2283)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),IF(ISBLANK(Y2283),"","Hidden"))</f>
        <v>10</v>
      </c>
      <c r="AA2283" t="s">
        <v>2789</v>
      </c>
      <c r="AC2283" t="s">
        <v>1051</v>
      </c>
      <c r="AD2283" t="str">
        <f>_xlfn.XLOOKUP(AC2283,moves!A:A,moves!B:B)</f>
        <v>fighting</v>
      </c>
      <c r="AE2283">
        <f>_xlfn.XLOOKUP(AC2283,moves!A:A,moves!D:D)</f>
        <v>4</v>
      </c>
      <c r="AF2283" t="str">
        <f>_xlfn.XLOOKUP(AC2283,moves!A:A,moves!E:E)</f>
        <v>Status symbols deal -1 damage. For each critical hit rolled: The user takes 1 damage.</v>
      </c>
      <c r="AG2283">
        <v>0</v>
      </c>
      <c r="AH2283">
        <v>0</v>
      </c>
      <c r="AI2283">
        <f t="shared" si="169"/>
        <v>0</v>
      </c>
      <c r="AJ2283" t="s">
        <v>523</v>
      </c>
      <c r="AL2283">
        <v>0</v>
      </c>
      <c r="AM2283" cm="1">
        <f t="array" ref="AM2283">IF(AL2283=1,1,
   IF(ISTEXT(AK2283),1,
   IF(AO2283&gt;1,AM2282,
   IF(AI2283=1,
      IF(SUMPRODUCT((LEN($Y$2:$Y$4096)-LEN(SUBSTITUTE($Y$2:$Y$4096,AA2283,"")))/LEN(AA2283))&gt;0,2,1),
      IF(
         SUMPRODUCT((LEN($Y$2:$Y$4096)-LEN(SUBSTITUTE($Y$2:$Y$4096,AA2283,"")))/LEN(AA2283))
         - SUMPRODUCT((LEN($Y$2:$Y$4096)-LEN(SUBSTITUTE($Y$2:$Y$4096,"Alolan "&amp;AA2283,"")))/LEN("Alolan "&amp;AA2283))
         - SUMPRODUCT((LEN($Y$2:$Y$4096)-LEN(SUBSTITUTE($Y$2:$Y$4096,"Galarian "&amp;AA2283,"")))/LEN("Galarian "&amp;AA2283))
         - SUMPRODUCT((LEN($Y$2:$Y$4096)-LEN(SUBSTITUTE($Y$2:$Y$4096,"Hisuian "&amp;AA2283,"")))/LEN("Hisuian "&amp;AA2283))
         - SUMPRODUCT((LEN($Y$2:$Y$4096)-LEN(SUBSTITUTE($Y$2:$Y$4096,"Paldean "&amp;AA2283,"")))/LEN("Paldean "&amp;AA2283))
      &gt;0,2,1)
   ))))</f>
        <v>1</v>
      </c>
      <c r="AN2283">
        <v>0</v>
      </c>
      <c r="AO2283">
        <v>0</v>
      </c>
    </row>
    <row r="2284" spans="1:41" x14ac:dyDescent="0.25">
      <c r="A2284" t="s">
        <v>4690</v>
      </c>
      <c r="B2284" t="s">
        <v>2789</v>
      </c>
      <c r="C2284" t="s">
        <v>1492</v>
      </c>
      <c r="D2284"/>
      <c r="E2284">
        <v>50</v>
      </c>
      <c r="F2284">
        <v>68</v>
      </c>
      <c r="G2284">
        <v>60</v>
      </c>
      <c r="H2284">
        <v>50</v>
      </c>
      <c r="I2284">
        <v>50</v>
      </c>
      <c r="J2284">
        <v>32</v>
      </c>
      <c r="K2284" t="s">
        <v>2790</v>
      </c>
      <c r="L2284" t="s">
        <v>252</v>
      </c>
      <c r="M2284" t="s">
        <v>248</v>
      </c>
      <c r="N2284">
        <v>5.18</v>
      </c>
      <c r="O2284">
        <v>5.3</v>
      </c>
      <c r="R2284">
        <f t="shared" si="166"/>
        <v>5</v>
      </c>
      <c r="S2284">
        <f t="shared" si="167"/>
        <v>5</v>
      </c>
      <c r="T2284">
        <f t="shared" si="168"/>
        <v>10</v>
      </c>
      <c r="U2284" t="s">
        <v>1492</v>
      </c>
      <c r="V2284" t="s">
        <v>1471</v>
      </c>
      <c r="W2284" t="s">
        <v>1490</v>
      </c>
      <c r="X2284" t="s">
        <v>1209</v>
      </c>
      <c r="Y2284" t="s">
        <v>5955</v>
      </c>
      <c r="Z2284" cm="1">
        <f t="array" ref="Z2284">IF(ISBLANK(AK2284),_xlfn.LET(
    _xlpm.nameBeforeSlash, IF(ISNUMBER(SEARCH("/", Y2284)), LEFT(Y2284, SEARCH("/", Y2284)-1), Y2284),
    _xlpm.matchRow, IFERROR(MATCH(_xlpm.nameBeforeSlash, AA:AA, 0), ""),
    _xlpm.difference, IF(_xlpm.matchRow="", "", ABS((R2284 + S2284)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),IF(ISBLANK(Y2284),"","Hidden"))</f>
        <v>10</v>
      </c>
      <c r="AA2284" t="s">
        <v>5956</v>
      </c>
      <c r="AC2284" t="s">
        <v>6507</v>
      </c>
      <c r="AD2284" t="str">
        <f>_xlfn.XLOOKUP(AC2284,moves!A:A,moves!B:B)</f>
        <v>fighting</v>
      </c>
      <c r="AE2284">
        <f>_xlfn.XLOOKUP(AC2284,moves!A:A,moves!D:D)</f>
        <v>2</v>
      </c>
      <c r="AF2284" t="str">
        <f>_xlfn.XLOOKUP(AC2284,moves!A:A,moves!E:E)</f>
        <v>This move can be used outside of battle once per turn: Use 2 less movement when moving up in elevation once this turn.</v>
      </c>
      <c r="AG2284">
        <v>0</v>
      </c>
      <c r="AH2284">
        <v>0</v>
      </c>
      <c r="AI2284">
        <f t="shared" si="169"/>
        <v>1</v>
      </c>
      <c r="AJ2284" t="s">
        <v>523</v>
      </c>
      <c r="AL2284">
        <v>0</v>
      </c>
      <c r="AM2284" cm="1">
        <f t="array" ref="AM2284">IF(AL2284=1,1,
   IF(ISTEXT(AK2284),1,
   IF(AO2284&gt;1,AM2283,
   IF(AI2284=1,
      IF(SUMPRODUCT((LEN($Y$2:$Y$4096)-LEN(SUBSTITUTE($Y$2:$Y$4096,AA2284,"")))/LEN(AA2284))&gt;0,2,1),
      IF(
         SUMPRODUCT((LEN($Y$2:$Y$4096)-LEN(SUBSTITUTE($Y$2:$Y$4096,AA2284,"")))/LEN(AA2284))
         - SUMPRODUCT((LEN($Y$2:$Y$4096)-LEN(SUBSTITUTE($Y$2:$Y$4096,"Alolan "&amp;AA2284,"")))/LEN("Alolan "&amp;AA2284))
         - SUMPRODUCT((LEN($Y$2:$Y$4096)-LEN(SUBSTITUTE($Y$2:$Y$4096,"Galarian "&amp;AA2284,"")))/LEN("Galarian "&amp;AA2284))
         - SUMPRODUCT((LEN($Y$2:$Y$4096)-LEN(SUBSTITUTE($Y$2:$Y$4096,"Hisuian "&amp;AA2284,"")))/LEN("Hisuian "&amp;AA2284))
         - SUMPRODUCT((LEN($Y$2:$Y$4096)-LEN(SUBSTITUTE($Y$2:$Y$4096,"Paldean "&amp;AA2284,"")))/LEN("Paldean "&amp;AA2284))
      &gt;0,2,1)
   ))))</f>
        <v>1</v>
      </c>
      <c r="AN2284">
        <v>0</v>
      </c>
      <c r="AO2284">
        <v>0</v>
      </c>
    </row>
    <row r="2285" spans="1:41" x14ac:dyDescent="0.25">
      <c r="A2285">
        <v>853</v>
      </c>
      <c r="B2285" t="s">
        <v>2791</v>
      </c>
      <c r="C2285" t="s">
        <v>1492</v>
      </c>
      <c r="D2285"/>
      <c r="E2285">
        <v>80</v>
      </c>
      <c r="F2285">
        <v>118</v>
      </c>
      <c r="G2285">
        <v>90</v>
      </c>
      <c r="H2285">
        <v>70</v>
      </c>
      <c r="I2285">
        <v>80</v>
      </c>
      <c r="J2285">
        <v>42</v>
      </c>
      <c r="K2285" t="s">
        <v>2792</v>
      </c>
      <c r="L2285" t="s">
        <v>252</v>
      </c>
      <c r="M2285" t="s">
        <v>248</v>
      </c>
      <c r="N2285">
        <v>8.2799999999999994</v>
      </c>
      <c r="O2285">
        <v>8.3000000000000007</v>
      </c>
      <c r="R2285">
        <f t="shared" si="166"/>
        <v>8</v>
      </c>
      <c r="S2285">
        <f t="shared" si="167"/>
        <v>8</v>
      </c>
      <c r="T2285">
        <f t="shared" si="168"/>
        <v>16</v>
      </c>
      <c r="U2285" t="s">
        <v>1492</v>
      </c>
      <c r="V2285" t="s">
        <v>1471</v>
      </c>
      <c r="W2285" t="s">
        <v>1490</v>
      </c>
      <c r="X2285" t="s">
        <v>1209</v>
      </c>
      <c r="Z2285" t="str" cm="1">
        <f t="array" ref="Z2285">IF(ISBLANK(AK2285),_xlfn.LET(
    _xlpm.nameBeforeSlash, IF(ISNUMBER(SEARCH("/", Y2285)), LEFT(Y2285, SEARCH("/", Y2285)-1), Y2285),
    _xlpm.matchRow, IFERROR(MATCH(_xlpm.nameBeforeSlash, AA:AA, 0), ""),
    _xlpm.difference, IF(_xlpm.matchRow="", "", ABS((R2285 + S2285)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),IF(ISBLANK(Y2285),"","Hidden"))</f>
        <v/>
      </c>
      <c r="AA2285" t="s">
        <v>2791</v>
      </c>
      <c r="AC2285" t="s">
        <v>462</v>
      </c>
      <c r="AD2285" t="str">
        <f>_xlfn.XLOOKUP(AC2285,moves!A:A,moves!B:B)</f>
        <v>water</v>
      </c>
      <c r="AE2285">
        <f>_xlfn.XLOOKUP(AC2285,moves!A:A,moves!D:D)</f>
        <v>4</v>
      </c>
      <c r="AF2285" t="str">
        <f>_xlfn.XLOOKUP(AC2285,moves!A:A,moves!E:E)</f>
        <v>Critical hits deal +2 damage.</v>
      </c>
      <c r="AG2285">
        <v>0</v>
      </c>
      <c r="AH2285">
        <v>0</v>
      </c>
      <c r="AI2285">
        <f t="shared" si="169"/>
        <v>0</v>
      </c>
      <c r="AJ2285" t="s">
        <v>524</v>
      </c>
      <c r="AL2285">
        <v>0</v>
      </c>
      <c r="AM2285" cm="1">
        <f t="array" ref="AM2285">IF(AL2285=1,1,
   IF(ISTEXT(AK2285),1,
   IF(AO2285&gt;1,AM2284,
   IF(AI2285=1,
      IF(SUMPRODUCT((LEN($Y$2:$Y$4096)-LEN(SUBSTITUTE($Y$2:$Y$4096,AA2285,"")))/LEN(AA2285))&gt;0,2,1),
      IF(
         SUMPRODUCT((LEN($Y$2:$Y$4096)-LEN(SUBSTITUTE($Y$2:$Y$4096,AA2285,"")))/LEN(AA2285))
         - SUMPRODUCT((LEN($Y$2:$Y$4096)-LEN(SUBSTITUTE($Y$2:$Y$4096,"Alolan "&amp;AA2285,"")))/LEN("Alolan "&amp;AA2285))
         - SUMPRODUCT((LEN($Y$2:$Y$4096)-LEN(SUBSTITUTE($Y$2:$Y$4096,"Galarian "&amp;AA2285,"")))/LEN("Galarian "&amp;AA2285))
         - SUMPRODUCT((LEN($Y$2:$Y$4096)-LEN(SUBSTITUTE($Y$2:$Y$4096,"Hisuian "&amp;AA2285,"")))/LEN("Hisuian "&amp;AA2285))
         - SUMPRODUCT((LEN($Y$2:$Y$4096)-LEN(SUBSTITUTE($Y$2:$Y$4096,"Paldean "&amp;AA2285,"")))/LEN("Paldean "&amp;AA2285))
      &gt;0,2,1)
   ))))</f>
        <v>2</v>
      </c>
      <c r="AN2285">
        <v>0</v>
      </c>
      <c r="AO2285">
        <v>0</v>
      </c>
    </row>
    <row r="2286" spans="1:41" x14ac:dyDescent="0.25">
      <c r="A2286" t="s">
        <v>4691</v>
      </c>
      <c r="B2286" t="s">
        <v>2791</v>
      </c>
      <c r="C2286" t="s">
        <v>1492</v>
      </c>
      <c r="D2286"/>
      <c r="E2286">
        <v>80</v>
      </c>
      <c r="F2286">
        <v>118</v>
      </c>
      <c r="G2286">
        <v>90</v>
      </c>
      <c r="H2286">
        <v>70</v>
      </c>
      <c r="I2286">
        <v>80</v>
      </c>
      <c r="J2286">
        <v>42</v>
      </c>
      <c r="K2286" t="s">
        <v>2792</v>
      </c>
      <c r="L2286" t="s">
        <v>252</v>
      </c>
      <c r="M2286" t="s">
        <v>248</v>
      </c>
      <c r="N2286">
        <v>8.2799999999999994</v>
      </c>
      <c r="O2286">
        <v>8.3000000000000007</v>
      </c>
      <c r="R2286">
        <f t="shared" si="166"/>
        <v>8</v>
      </c>
      <c r="S2286">
        <f t="shared" si="167"/>
        <v>8</v>
      </c>
      <c r="T2286">
        <f t="shared" si="168"/>
        <v>16</v>
      </c>
      <c r="U2286" t="s">
        <v>1492</v>
      </c>
      <c r="V2286" t="s">
        <v>1471</v>
      </c>
      <c r="W2286" t="s">
        <v>1490</v>
      </c>
      <c r="X2286" t="s">
        <v>1209</v>
      </c>
      <c r="Z2286" t="str" cm="1">
        <f t="array" ref="Z2286">IF(ISBLANK(AK2286),_xlfn.LET(
    _xlpm.nameBeforeSlash, IF(ISNUMBER(SEARCH("/", Y2286)), LEFT(Y2286, SEARCH("/", Y2286)-1), Y2286),
    _xlpm.matchRow, IFERROR(MATCH(_xlpm.nameBeforeSlash, AA:AA, 0), ""),
    _xlpm.difference, IF(_xlpm.matchRow="", "", ABS((R2286 + S2286)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),IF(ISBLANK(Y2286),"","Hidden"))</f>
        <v/>
      </c>
      <c r="AA2286" t="s">
        <v>5955</v>
      </c>
      <c r="AC2286" t="s">
        <v>722</v>
      </c>
      <c r="AD2286" t="str">
        <f>_xlfn.XLOOKUP(AC2286,moves!A:A,moves!B:B)</f>
        <v>dark</v>
      </c>
      <c r="AE2286">
        <f>_xlfn.XLOOKUP(AC2286,moves!A:A,moves!D:D)</f>
        <v>2</v>
      </c>
      <c r="AF2286" t="str">
        <f>_xlfn.XLOOKUP(AC2286,moves!A:A,moves!E:E)</f>
        <v>Inflict both the Drowsy and Confused statuses on the target, simultaneously.</v>
      </c>
      <c r="AG2286">
        <v>0</v>
      </c>
      <c r="AH2286">
        <v>0</v>
      </c>
      <c r="AI2286">
        <f t="shared" si="169"/>
        <v>1</v>
      </c>
      <c r="AJ2286" t="s">
        <v>524</v>
      </c>
      <c r="AL2286">
        <v>0</v>
      </c>
      <c r="AM2286" cm="1">
        <f t="array" ref="AM2286">IF(AL2286=1,1,
   IF(ISTEXT(AK2286),1,
   IF(AO2286&gt;1,AM2285,
   IF(AI2286=1,
      IF(SUMPRODUCT((LEN($Y$2:$Y$4096)-LEN(SUBSTITUTE($Y$2:$Y$4096,AA2286,"")))/LEN(AA2286))&gt;0,2,1),
      IF(
         SUMPRODUCT((LEN($Y$2:$Y$4096)-LEN(SUBSTITUTE($Y$2:$Y$4096,AA2286,"")))/LEN(AA2286))
         - SUMPRODUCT((LEN($Y$2:$Y$4096)-LEN(SUBSTITUTE($Y$2:$Y$4096,"Alolan "&amp;AA2286,"")))/LEN("Alolan "&amp;AA2286))
         - SUMPRODUCT((LEN($Y$2:$Y$4096)-LEN(SUBSTITUTE($Y$2:$Y$4096,"Galarian "&amp;AA2286,"")))/LEN("Galarian "&amp;AA2286))
         - SUMPRODUCT((LEN($Y$2:$Y$4096)-LEN(SUBSTITUTE($Y$2:$Y$4096,"Hisuian "&amp;AA2286,"")))/LEN("Hisuian "&amp;AA2286))
         - SUMPRODUCT((LEN($Y$2:$Y$4096)-LEN(SUBSTITUTE($Y$2:$Y$4096,"Paldean "&amp;AA2286,"")))/LEN("Paldean "&amp;AA2286))
      &gt;0,2,1)
   ))))</f>
        <v>2</v>
      </c>
      <c r="AN2286">
        <v>0</v>
      </c>
      <c r="AO2286">
        <v>0</v>
      </c>
    </row>
    <row r="2287" spans="1:41" x14ac:dyDescent="0.25">
      <c r="A2287">
        <v>854</v>
      </c>
      <c r="B2287" t="s">
        <v>2793</v>
      </c>
      <c r="C2287" t="s">
        <v>1524</v>
      </c>
      <c r="D2287"/>
      <c r="E2287">
        <v>40</v>
      </c>
      <c r="F2287">
        <v>45</v>
      </c>
      <c r="G2287">
        <v>45</v>
      </c>
      <c r="H2287">
        <v>74</v>
      </c>
      <c r="I2287">
        <v>54</v>
      </c>
      <c r="J2287">
        <v>50</v>
      </c>
      <c r="K2287" t="s">
        <v>2794</v>
      </c>
      <c r="L2287" t="s">
        <v>250</v>
      </c>
      <c r="M2287" t="s">
        <v>248</v>
      </c>
      <c r="N2287">
        <v>6.15</v>
      </c>
      <c r="O2287">
        <v>4.57</v>
      </c>
      <c r="R2287">
        <f t="shared" si="166"/>
        <v>6</v>
      </c>
      <c r="S2287">
        <f t="shared" si="167"/>
        <v>5</v>
      </c>
      <c r="T2287">
        <f t="shared" si="168"/>
        <v>11</v>
      </c>
      <c r="U2287" t="s">
        <v>1524</v>
      </c>
      <c r="V2287" t="s">
        <v>1471</v>
      </c>
      <c r="W2287" t="s">
        <v>1468</v>
      </c>
      <c r="X2287" t="s">
        <v>1512</v>
      </c>
      <c r="Y2287" t="s">
        <v>2795</v>
      </c>
      <c r="Z2287" cm="1">
        <f t="array" ref="Z2287">IF(ISBLANK(AK2287),_xlfn.LET(
    _xlpm.nameBeforeSlash, IF(ISNUMBER(SEARCH("/", Y2287)), LEFT(Y2287, SEARCH("/", Y2287)-1), Y2287),
    _xlpm.matchRow, IFERROR(MATCH(_xlpm.nameBeforeSlash, AA:AA, 0), ""),
    _xlpm.difference, IF(_xlpm.matchRow="", "", ABS((R2287 + S2287)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),IF(ISBLANK(Y2287),"","Hidden"))</f>
        <v>15</v>
      </c>
      <c r="AA2287" t="s">
        <v>2793</v>
      </c>
      <c r="AC2287" t="s">
        <v>1125</v>
      </c>
      <c r="AD2287" t="str">
        <f>_xlfn.XLOOKUP(AC2287,moves!A:A,moves!B:B)</f>
        <v>ghost</v>
      </c>
      <c r="AE2287">
        <f>_xlfn.XLOOKUP(AC2287,moves!A:A,moves!D:D)</f>
        <v>1</v>
      </c>
      <c r="AF2287" t="str">
        <f>_xlfn.XLOOKUP(AC2287,moves!A:A,moves!E:E)</f>
        <v>Inflict the Paralyzed status on the target. If the target was already Paralyzed: Increased attack strength by 2.</v>
      </c>
      <c r="AG2287">
        <v>0</v>
      </c>
      <c r="AH2287">
        <v>0</v>
      </c>
      <c r="AI2287">
        <f t="shared" si="169"/>
        <v>0</v>
      </c>
      <c r="AJ2287" t="s">
        <v>523</v>
      </c>
      <c r="AL2287">
        <v>0</v>
      </c>
      <c r="AM2287" cm="1">
        <f t="array" ref="AM2287">IF(AL2287=1,1,
   IF(ISTEXT(AK2287),1,
   IF(AO2287&gt;1,AM2286,
   IF(AI2287=1,
      IF(SUMPRODUCT((LEN($Y$2:$Y$4096)-LEN(SUBSTITUTE($Y$2:$Y$4096,AA2287,"")))/LEN(AA2287))&gt;0,2,1),
      IF(
         SUMPRODUCT((LEN($Y$2:$Y$4096)-LEN(SUBSTITUTE($Y$2:$Y$4096,AA2287,"")))/LEN(AA2287))
         - SUMPRODUCT((LEN($Y$2:$Y$4096)-LEN(SUBSTITUTE($Y$2:$Y$4096,"Alolan "&amp;AA2287,"")))/LEN("Alolan "&amp;AA2287))
         - SUMPRODUCT((LEN($Y$2:$Y$4096)-LEN(SUBSTITUTE($Y$2:$Y$4096,"Galarian "&amp;AA2287,"")))/LEN("Galarian "&amp;AA2287))
         - SUMPRODUCT((LEN($Y$2:$Y$4096)-LEN(SUBSTITUTE($Y$2:$Y$4096,"Hisuian "&amp;AA2287,"")))/LEN("Hisuian "&amp;AA2287))
         - SUMPRODUCT((LEN($Y$2:$Y$4096)-LEN(SUBSTITUTE($Y$2:$Y$4096,"Paldean "&amp;AA2287,"")))/LEN("Paldean "&amp;AA2287))
      &gt;0,2,1)
   ))))</f>
        <v>1</v>
      </c>
      <c r="AN2287">
        <v>0</v>
      </c>
      <c r="AO2287">
        <v>0</v>
      </c>
    </row>
    <row r="2288" spans="1:41" x14ac:dyDescent="0.25">
      <c r="A2288" t="s">
        <v>4692</v>
      </c>
      <c r="B2288" t="s">
        <v>2793</v>
      </c>
      <c r="C2288" t="s">
        <v>1524</v>
      </c>
      <c r="D2288"/>
      <c r="E2288">
        <v>40</v>
      </c>
      <c r="F2288">
        <v>45</v>
      </c>
      <c r="G2288">
        <v>45</v>
      </c>
      <c r="H2288">
        <v>74</v>
      </c>
      <c r="I2288">
        <v>54</v>
      </c>
      <c r="J2288">
        <v>50</v>
      </c>
      <c r="K2288" t="s">
        <v>2794</v>
      </c>
      <c r="L2288" t="s">
        <v>250</v>
      </c>
      <c r="M2288" t="s">
        <v>248</v>
      </c>
      <c r="N2288">
        <v>6.15</v>
      </c>
      <c r="O2288">
        <v>4.57</v>
      </c>
      <c r="R2288">
        <f t="shared" si="166"/>
        <v>6</v>
      </c>
      <c r="S2288">
        <f t="shared" si="167"/>
        <v>5</v>
      </c>
      <c r="T2288">
        <f t="shared" si="168"/>
        <v>11</v>
      </c>
      <c r="U2288" t="s">
        <v>1524</v>
      </c>
      <c r="V2288" t="s">
        <v>1471</v>
      </c>
      <c r="W2288" t="s">
        <v>1468</v>
      </c>
      <c r="X2288" t="s">
        <v>1512</v>
      </c>
      <c r="Y2288" t="s">
        <v>5957</v>
      </c>
      <c r="Z2288" cm="1">
        <f t="array" ref="Z2288">IF(ISBLANK(AK2288),_xlfn.LET(
    _xlpm.nameBeforeSlash, IF(ISNUMBER(SEARCH("/", Y2288)), LEFT(Y2288, SEARCH("/", Y2288)-1), Y2288),
    _xlpm.matchRow, IFERROR(MATCH(_xlpm.nameBeforeSlash, AA:AA, 0), ""),
    _xlpm.difference, IF(_xlpm.matchRow="", "", ABS((R2288 + S2288)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),IF(ISBLANK(Y2288),"","Hidden"))</f>
        <v>15</v>
      </c>
      <c r="AA2288" t="s">
        <v>5958</v>
      </c>
      <c r="AC2288" t="s">
        <v>1272</v>
      </c>
      <c r="AD2288" t="str">
        <f>_xlfn.XLOOKUP(AC2288,moves!A:A,moves!B:B)</f>
        <v>normal</v>
      </c>
      <c r="AE2288">
        <f>_xlfn.XLOOKUP(AC2288,moves!A:A,moves!D:D)</f>
        <v>0</v>
      </c>
      <c r="AF2288" t="str">
        <f>_xlfn.XLOOKUP(AC2288,moves!A:A,moves!E:E)</f>
        <v>Add 2 critical hits and 2 status symbols to the user's attack rolls. When the user is attacked: Add 1 critical hit to the attack roll.</v>
      </c>
      <c r="AG2288">
        <v>0</v>
      </c>
      <c r="AH2288">
        <v>0</v>
      </c>
      <c r="AI2288">
        <f t="shared" si="169"/>
        <v>1</v>
      </c>
      <c r="AJ2288" t="s">
        <v>523</v>
      </c>
      <c r="AL2288">
        <v>0</v>
      </c>
      <c r="AM2288" cm="1">
        <f t="array" ref="AM2288">IF(AL2288=1,1,
   IF(ISTEXT(AK2288),1,
   IF(AO2288&gt;1,AM2287,
   IF(AI2288=1,
      IF(SUMPRODUCT((LEN($Y$2:$Y$4096)-LEN(SUBSTITUTE($Y$2:$Y$4096,AA2288,"")))/LEN(AA2288))&gt;0,2,1),
      IF(
         SUMPRODUCT((LEN($Y$2:$Y$4096)-LEN(SUBSTITUTE($Y$2:$Y$4096,AA2288,"")))/LEN(AA2288))
         - SUMPRODUCT((LEN($Y$2:$Y$4096)-LEN(SUBSTITUTE($Y$2:$Y$4096,"Alolan "&amp;AA2288,"")))/LEN("Alolan "&amp;AA2288))
         - SUMPRODUCT((LEN($Y$2:$Y$4096)-LEN(SUBSTITUTE($Y$2:$Y$4096,"Galarian "&amp;AA2288,"")))/LEN("Galarian "&amp;AA2288))
         - SUMPRODUCT((LEN($Y$2:$Y$4096)-LEN(SUBSTITUTE($Y$2:$Y$4096,"Hisuian "&amp;AA2288,"")))/LEN("Hisuian "&amp;AA2288))
         - SUMPRODUCT((LEN($Y$2:$Y$4096)-LEN(SUBSTITUTE($Y$2:$Y$4096,"Paldean "&amp;AA2288,"")))/LEN("Paldean "&amp;AA2288))
      &gt;0,2,1)
   ))))</f>
        <v>1</v>
      </c>
      <c r="AN2288">
        <v>0</v>
      </c>
      <c r="AO2288">
        <v>0</v>
      </c>
    </row>
    <row r="2289" spans="1:41" x14ac:dyDescent="0.25">
      <c r="A2289">
        <v>855</v>
      </c>
      <c r="B2289" t="s">
        <v>2795</v>
      </c>
      <c r="C2289" t="s">
        <v>1524</v>
      </c>
      <c r="D2289"/>
      <c r="E2289">
        <v>60</v>
      </c>
      <c r="F2289">
        <v>65</v>
      </c>
      <c r="G2289">
        <v>65</v>
      </c>
      <c r="H2289">
        <v>134</v>
      </c>
      <c r="I2289">
        <v>114</v>
      </c>
      <c r="J2289">
        <v>70</v>
      </c>
      <c r="K2289" t="s">
        <v>2794</v>
      </c>
      <c r="L2289" t="s">
        <v>250</v>
      </c>
      <c r="M2289" t="s">
        <v>248</v>
      </c>
      <c r="N2289">
        <v>10.15</v>
      </c>
      <c r="O2289">
        <v>7.7699999999999987</v>
      </c>
      <c r="R2289">
        <f t="shared" si="166"/>
        <v>10</v>
      </c>
      <c r="S2289">
        <f t="shared" si="167"/>
        <v>8</v>
      </c>
      <c r="T2289">
        <f t="shared" si="168"/>
        <v>18</v>
      </c>
      <c r="U2289" t="s">
        <v>1524</v>
      </c>
      <c r="V2289" t="s">
        <v>1471</v>
      </c>
      <c r="W2289" t="s">
        <v>1468</v>
      </c>
      <c r="X2289" t="s">
        <v>1512</v>
      </c>
      <c r="Z2289" t="str" cm="1">
        <f t="array" ref="Z2289">IF(ISBLANK(AK2289),_xlfn.LET(
    _xlpm.nameBeforeSlash, IF(ISNUMBER(SEARCH("/", Y2289)), LEFT(Y2289, SEARCH("/", Y2289)-1), Y2289),
    _xlpm.matchRow, IFERROR(MATCH(_xlpm.nameBeforeSlash, AA:AA, 0), ""),
    _xlpm.difference, IF(_xlpm.matchRow="", "", ABS((R2289 + S2289)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),IF(ISBLANK(Y2289),"","Hidden"))</f>
        <v/>
      </c>
      <c r="AA2289" t="s">
        <v>2795</v>
      </c>
      <c r="AC2289" t="s">
        <v>1263</v>
      </c>
      <c r="AD2289" t="str">
        <f>_xlfn.XLOOKUP(AC2289,moves!A:A,moves!B:B)</f>
        <v>normal</v>
      </c>
      <c r="AE2289">
        <f>_xlfn.XLOOKUP(AC2289,moves!A:A,moves!D:D)</f>
        <v>2</v>
      </c>
      <c r="AF2289" t="str">
        <f>_xlfn.XLOOKUP(AC2289,moves!A:A,moves!E:E)</f>
        <v>All one-time use items on all currently active Pokémon no longer have an effect.</v>
      </c>
      <c r="AG2289">
        <v>0</v>
      </c>
      <c r="AH2289">
        <v>0</v>
      </c>
      <c r="AI2289">
        <f t="shared" si="169"/>
        <v>0</v>
      </c>
      <c r="AJ2289" t="s">
        <v>525</v>
      </c>
      <c r="AL2289">
        <v>0</v>
      </c>
      <c r="AM2289" cm="1">
        <f t="array" ref="AM2289">IF(AL2289=1,1,
   IF(ISTEXT(AK2289),1,
   IF(AO2289&gt;1,AM2288,
   IF(AI2289=1,
      IF(SUMPRODUCT((LEN($Y$2:$Y$4096)-LEN(SUBSTITUTE($Y$2:$Y$4096,AA2289,"")))/LEN(AA2289))&gt;0,2,1),
      IF(
         SUMPRODUCT((LEN($Y$2:$Y$4096)-LEN(SUBSTITUTE($Y$2:$Y$4096,AA2289,"")))/LEN(AA2289))
         - SUMPRODUCT((LEN($Y$2:$Y$4096)-LEN(SUBSTITUTE($Y$2:$Y$4096,"Alolan "&amp;AA2289,"")))/LEN("Alolan "&amp;AA2289))
         - SUMPRODUCT((LEN($Y$2:$Y$4096)-LEN(SUBSTITUTE($Y$2:$Y$4096,"Galarian "&amp;AA2289,"")))/LEN("Galarian "&amp;AA2289))
         - SUMPRODUCT((LEN($Y$2:$Y$4096)-LEN(SUBSTITUTE($Y$2:$Y$4096,"Hisuian "&amp;AA2289,"")))/LEN("Hisuian "&amp;AA2289))
         - SUMPRODUCT((LEN($Y$2:$Y$4096)-LEN(SUBSTITUTE($Y$2:$Y$4096,"Paldean "&amp;AA2289,"")))/LEN("Paldean "&amp;AA2289))
      &gt;0,2,1)
   ))))</f>
        <v>2</v>
      </c>
      <c r="AN2289">
        <v>0</v>
      </c>
      <c r="AO2289">
        <v>0</v>
      </c>
    </row>
    <row r="2290" spans="1:41" x14ac:dyDescent="0.25">
      <c r="A2290" t="s">
        <v>4693</v>
      </c>
      <c r="B2290" t="s">
        <v>2795</v>
      </c>
      <c r="C2290" t="s">
        <v>1524</v>
      </c>
      <c r="D2290"/>
      <c r="E2290">
        <v>60</v>
      </c>
      <c r="F2290">
        <v>65</v>
      </c>
      <c r="G2290">
        <v>65</v>
      </c>
      <c r="H2290">
        <v>134</v>
      </c>
      <c r="I2290">
        <v>114</v>
      </c>
      <c r="J2290">
        <v>70</v>
      </c>
      <c r="K2290" t="s">
        <v>2794</v>
      </c>
      <c r="L2290" t="s">
        <v>250</v>
      </c>
      <c r="M2290" t="s">
        <v>248</v>
      </c>
      <c r="N2290">
        <v>10.15</v>
      </c>
      <c r="O2290">
        <v>7.7699999999999987</v>
      </c>
      <c r="R2290">
        <f t="shared" si="166"/>
        <v>10</v>
      </c>
      <c r="S2290">
        <f t="shared" si="167"/>
        <v>8</v>
      </c>
      <c r="T2290">
        <f t="shared" si="168"/>
        <v>18</v>
      </c>
      <c r="U2290" t="s">
        <v>1524</v>
      </c>
      <c r="V2290" t="s">
        <v>1471</v>
      </c>
      <c r="W2290" t="s">
        <v>1468</v>
      </c>
      <c r="X2290" t="s">
        <v>1512</v>
      </c>
      <c r="Z2290" t="str" cm="1">
        <f t="array" ref="Z2290">IF(ISBLANK(AK2290),_xlfn.LET(
    _xlpm.nameBeforeSlash, IF(ISNUMBER(SEARCH("/", Y2290)), LEFT(Y2290, SEARCH("/", Y2290)-1), Y2290),
    _xlpm.matchRow, IFERROR(MATCH(_xlpm.nameBeforeSlash, AA:AA, 0), ""),
    _xlpm.difference, IF(_xlpm.matchRow="", "", ABS((R2290 + S2290)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),IF(ISBLANK(Y2290),"","Hidden"))</f>
        <v/>
      </c>
      <c r="AA2290" t="s">
        <v>5957</v>
      </c>
      <c r="AC2290" t="s">
        <v>1114</v>
      </c>
      <c r="AD2290" t="str">
        <f>_xlfn.XLOOKUP(AC2290,moves!A:A,moves!B:B)</f>
        <v>ghost</v>
      </c>
      <c r="AE2290">
        <f>_xlfn.XLOOKUP(AC2290,moves!A:A,moves!D:D)</f>
        <v>4</v>
      </c>
      <c r="AF2290" t="str">
        <f>_xlfn.XLOOKUP(AC2290,moves!A:A,moves!E:E)</f>
        <v>When the target is next attacked: Add 1 regular hit to the roll.</v>
      </c>
      <c r="AG2290">
        <v>0</v>
      </c>
      <c r="AH2290">
        <v>0</v>
      </c>
      <c r="AI2290">
        <f t="shared" si="169"/>
        <v>1</v>
      </c>
      <c r="AJ2290" t="s">
        <v>525</v>
      </c>
      <c r="AL2290">
        <v>0</v>
      </c>
      <c r="AM2290" cm="1">
        <f t="array" ref="AM2290">IF(AL2290=1,1,
   IF(ISTEXT(AK2290),1,
   IF(AO2290&gt;1,AM2289,
   IF(AI2290=1,
      IF(SUMPRODUCT((LEN($Y$2:$Y$4096)-LEN(SUBSTITUTE($Y$2:$Y$4096,AA2290,"")))/LEN(AA2290))&gt;0,2,1),
      IF(
         SUMPRODUCT((LEN($Y$2:$Y$4096)-LEN(SUBSTITUTE($Y$2:$Y$4096,AA2290,"")))/LEN(AA2290))
         - SUMPRODUCT((LEN($Y$2:$Y$4096)-LEN(SUBSTITUTE($Y$2:$Y$4096,"Alolan "&amp;AA2290,"")))/LEN("Alolan "&amp;AA2290))
         - SUMPRODUCT((LEN($Y$2:$Y$4096)-LEN(SUBSTITUTE($Y$2:$Y$4096,"Galarian "&amp;AA2290,"")))/LEN("Galarian "&amp;AA2290))
         - SUMPRODUCT((LEN($Y$2:$Y$4096)-LEN(SUBSTITUTE($Y$2:$Y$4096,"Hisuian "&amp;AA2290,"")))/LEN("Hisuian "&amp;AA2290))
         - SUMPRODUCT((LEN($Y$2:$Y$4096)-LEN(SUBSTITUTE($Y$2:$Y$4096,"Paldean "&amp;AA2290,"")))/LEN("Paldean "&amp;AA2290))
      &gt;0,2,1)
   ))))</f>
        <v>2</v>
      </c>
      <c r="AN2290">
        <v>0</v>
      </c>
      <c r="AO2290">
        <v>0</v>
      </c>
    </row>
    <row r="2291" spans="1:41" x14ac:dyDescent="0.25">
      <c r="A2291">
        <v>856</v>
      </c>
      <c r="B2291" t="s">
        <v>2796</v>
      </c>
      <c r="C2291" t="s">
        <v>429</v>
      </c>
      <c r="D2291"/>
      <c r="E2291">
        <v>42</v>
      </c>
      <c r="F2291">
        <v>30</v>
      </c>
      <c r="G2291">
        <v>45</v>
      </c>
      <c r="H2291">
        <v>56</v>
      </c>
      <c r="I2291">
        <v>53</v>
      </c>
      <c r="J2291">
        <v>39</v>
      </c>
      <c r="K2291" t="s">
        <v>2797</v>
      </c>
      <c r="L2291" t="s">
        <v>247</v>
      </c>
      <c r="M2291" t="s">
        <v>248</v>
      </c>
      <c r="N2291">
        <v>4.66</v>
      </c>
      <c r="O2291">
        <v>4.62</v>
      </c>
      <c r="R2291">
        <f t="shared" si="166"/>
        <v>5</v>
      </c>
      <c r="S2291">
        <f t="shared" si="167"/>
        <v>5</v>
      </c>
      <c r="T2291">
        <f t="shared" si="168"/>
        <v>10</v>
      </c>
      <c r="U2291" t="s">
        <v>429</v>
      </c>
      <c r="V2291" t="s">
        <v>1536</v>
      </c>
      <c r="W2291" t="s">
        <v>1468</v>
      </c>
      <c r="X2291" t="s">
        <v>1524</v>
      </c>
      <c r="Y2291" t="s">
        <v>2798</v>
      </c>
      <c r="Z2291" cm="1">
        <f t="array" ref="Z2291">IF(ISBLANK(AK2291),_xlfn.LET(
    _xlpm.nameBeforeSlash, IF(ISNUMBER(SEARCH("/", Y2291)), LEFT(Y2291, SEARCH("/", Y2291)-1), Y2291),
    _xlpm.matchRow, IFERROR(MATCH(_xlpm.nameBeforeSlash, AA:AA, 0), ""),
    _xlpm.difference, IF(_xlpm.matchRow="", "", ABS((R2291 + S2291)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),IF(ISBLANK(Y2291),"","Hidden"))</f>
        <v>7</v>
      </c>
      <c r="AA2291" t="s">
        <v>2796</v>
      </c>
      <c r="AC2291" t="s">
        <v>430</v>
      </c>
      <c r="AD2291" t="str">
        <f>_xlfn.XLOOKUP(AC2291,moves!A:A,moves!B:B)</f>
        <v>psychic</v>
      </c>
      <c r="AE2291">
        <f>_xlfn.XLOOKUP(AC2291,moves!A:A,moves!D:D)</f>
        <v>2</v>
      </c>
      <c r="AF2291" t="str">
        <f>_xlfn.XLOOKUP(AC2291,moves!A:A,moves!E:E)</f>
        <v>Inflict the Confused status on the target.</v>
      </c>
      <c r="AG2291">
        <v>1</v>
      </c>
      <c r="AH2291">
        <v>0</v>
      </c>
      <c r="AI2291">
        <f t="shared" si="169"/>
        <v>0</v>
      </c>
      <c r="AJ2291" t="s">
        <v>870</v>
      </c>
      <c r="AL2291">
        <v>0</v>
      </c>
      <c r="AM2291" cm="1">
        <f t="array" ref="AM2291">IF(AL2291=1,1,
   IF(ISTEXT(AK2291),1,
   IF(AO2291&gt;1,AM2290,
   IF(AI2291=1,
      IF(SUMPRODUCT((LEN($Y$2:$Y$4096)-LEN(SUBSTITUTE($Y$2:$Y$4096,AA2291,"")))/LEN(AA2291))&gt;0,2,1),
      IF(
         SUMPRODUCT((LEN($Y$2:$Y$4096)-LEN(SUBSTITUTE($Y$2:$Y$4096,AA2291,"")))/LEN(AA2291))
         - SUMPRODUCT((LEN($Y$2:$Y$4096)-LEN(SUBSTITUTE($Y$2:$Y$4096,"Alolan "&amp;AA2291,"")))/LEN("Alolan "&amp;AA2291))
         - SUMPRODUCT((LEN($Y$2:$Y$4096)-LEN(SUBSTITUTE($Y$2:$Y$4096,"Galarian "&amp;AA2291,"")))/LEN("Galarian "&amp;AA2291))
         - SUMPRODUCT((LEN($Y$2:$Y$4096)-LEN(SUBSTITUTE($Y$2:$Y$4096,"Hisuian "&amp;AA2291,"")))/LEN("Hisuian "&amp;AA2291))
         - SUMPRODUCT((LEN($Y$2:$Y$4096)-LEN(SUBSTITUTE($Y$2:$Y$4096,"Paldean "&amp;AA2291,"")))/LEN("Paldean "&amp;AA2291))
      &gt;0,2,1)
   ))))</f>
        <v>1</v>
      </c>
      <c r="AN2291">
        <v>0</v>
      </c>
      <c r="AO2291">
        <v>0</v>
      </c>
    </row>
    <row r="2292" spans="1:41" x14ac:dyDescent="0.25">
      <c r="A2292" t="s">
        <v>4694</v>
      </c>
      <c r="B2292" t="s">
        <v>2796</v>
      </c>
      <c r="C2292" t="s">
        <v>429</v>
      </c>
      <c r="D2292"/>
      <c r="E2292">
        <v>42</v>
      </c>
      <c r="F2292">
        <v>30</v>
      </c>
      <c r="G2292">
        <v>45</v>
      </c>
      <c r="H2292">
        <v>56</v>
      </c>
      <c r="I2292">
        <v>53</v>
      </c>
      <c r="J2292">
        <v>39</v>
      </c>
      <c r="K2292" t="s">
        <v>2797</v>
      </c>
      <c r="L2292" t="s">
        <v>247</v>
      </c>
      <c r="M2292" t="s">
        <v>248</v>
      </c>
      <c r="N2292">
        <v>4.66</v>
      </c>
      <c r="O2292">
        <v>4.62</v>
      </c>
      <c r="R2292">
        <f t="shared" si="166"/>
        <v>5</v>
      </c>
      <c r="S2292">
        <f t="shared" si="167"/>
        <v>5</v>
      </c>
      <c r="T2292">
        <f t="shared" si="168"/>
        <v>10</v>
      </c>
      <c r="U2292" t="s">
        <v>429</v>
      </c>
      <c r="V2292" t="s">
        <v>1536</v>
      </c>
      <c r="W2292" t="s">
        <v>1468</v>
      </c>
      <c r="X2292" t="s">
        <v>1524</v>
      </c>
      <c r="Y2292" t="s">
        <v>5959</v>
      </c>
      <c r="Z2292" cm="1">
        <f t="array" ref="Z2292">IF(ISBLANK(AK2292),_xlfn.LET(
    _xlpm.nameBeforeSlash, IF(ISNUMBER(SEARCH("/", Y2292)), LEFT(Y2292, SEARCH("/", Y2292)-1), Y2292),
    _xlpm.matchRow, IFERROR(MATCH(_xlpm.nameBeforeSlash, AA:AA, 0), ""),
    _xlpm.difference, IF(_xlpm.matchRow="", "", ABS((R2292 + S2292)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),IF(ISBLANK(Y2292),"","Hidden"))</f>
        <v>7</v>
      </c>
      <c r="AA2292" t="s">
        <v>5960</v>
      </c>
      <c r="AC2292" t="s">
        <v>840</v>
      </c>
      <c r="AD2292" t="str">
        <f>_xlfn.XLOOKUP(AC2292,moves!A:A,moves!B:B)</f>
        <v>fairy</v>
      </c>
      <c r="AE2292">
        <f>_xlfn.XLOOKUP(AC2292,moves!A:A,moves!D:D)</f>
        <v>2</v>
      </c>
      <c r="AF2292" t="str">
        <f>_xlfn.XLOOKUP(AC2292,moves!A:A,moves!E:E)</f>
        <v>Heal 1 and inflict the Drowsy status on the target.</v>
      </c>
      <c r="AG2292">
        <v>1</v>
      </c>
      <c r="AH2292">
        <v>0</v>
      </c>
      <c r="AI2292">
        <f t="shared" si="169"/>
        <v>1</v>
      </c>
      <c r="AJ2292" t="s">
        <v>523</v>
      </c>
      <c r="AL2292">
        <v>0</v>
      </c>
      <c r="AM2292" cm="1">
        <f t="array" ref="AM2292">IF(AL2292=1,1,
   IF(ISTEXT(AK2292),1,
   IF(AO2292&gt;1,AM2291,
   IF(AI2292=1,
      IF(SUMPRODUCT((LEN($Y$2:$Y$4096)-LEN(SUBSTITUTE($Y$2:$Y$4096,AA2292,"")))/LEN(AA2292))&gt;0,2,1),
      IF(
         SUMPRODUCT((LEN($Y$2:$Y$4096)-LEN(SUBSTITUTE($Y$2:$Y$4096,AA2292,"")))/LEN(AA2292))
         - SUMPRODUCT((LEN($Y$2:$Y$4096)-LEN(SUBSTITUTE($Y$2:$Y$4096,"Alolan "&amp;AA2292,"")))/LEN("Alolan "&amp;AA2292))
         - SUMPRODUCT((LEN($Y$2:$Y$4096)-LEN(SUBSTITUTE($Y$2:$Y$4096,"Galarian "&amp;AA2292,"")))/LEN("Galarian "&amp;AA2292))
         - SUMPRODUCT((LEN($Y$2:$Y$4096)-LEN(SUBSTITUTE($Y$2:$Y$4096,"Hisuian "&amp;AA2292,"")))/LEN("Hisuian "&amp;AA2292))
         - SUMPRODUCT((LEN($Y$2:$Y$4096)-LEN(SUBSTITUTE($Y$2:$Y$4096,"Paldean "&amp;AA2292,"")))/LEN("Paldean "&amp;AA2292))
      &gt;0,2,1)
   ))))</f>
        <v>1</v>
      </c>
      <c r="AN2292">
        <v>0</v>
      </c>
      <c r="AO2292">
        <v>0</v>
      </c>
    </row>
    <row r="2293" spans="1:41" x14ac:dyDescent="0.25">
      <c r="A2293">
        <v>857</v>
      </c>
      <c r="B2293" t="s">
        <v>2798</v>
      </c>
      <c r="C2293" t="s">
        <v>429</v>
      </c>
      <c r="D2293"/>
      <c r="E2293">
        <v>57</v>
      </c>
      <c r="F2293">
        <v>40</v>
      </c>
      <c r="G2293">
        <v>65</v>
      </c>
      <c r="H2293">
        <v>86</v>
      </c>
      <c r="I2293">
        <v>73</v>
      </c>
      <c r="J2293">
        <v>49</v>
      </c>
      <c r="K2293" t="s">
        <v>2799</v>
      </c>
      <c r="L2293" t="s">
        <v>247</v>
      </c>
      <c r="M2293" t="s">
        <v>248</v>
      </c>
      <c r="N2293">
        <v>6.6599999999999993</v>
      </c>
      <c r="O2293">
        <v>6.419999999999999</v>
      </c>
      <c r="R2293">
        <f t="shared" si="166"/>
        <v>7</v>
      </c>
      <c r="S2293">
        <f t="shared" si="167"/>
        <v>6</v>
      </c>
      <c r="T2293">
        <f t="shared" si="168"/>
        <v>13</v>
      </c>
      <c r="U2293" t="s">
        <v>429</v>
      </c>
      <c r="V2293" t="s">
        <v>1536</v>
      </c>
      <c r="W2293" t="s">
        <v>1468</v>
      </c>
      <c r="X2293" t="s">
        <v>1524</v>
      </c>
      <c r="Y2293" t="s">
        <v>2800</v>
      </c>
      <c r="Z2293" cm="1">
        <f t="array" ref="Z2293">IF(ISBLANK(AK2293),_xlfn.LET(
    _xlpm.nameBeforeSlash, IF(ISNUMBER(SEARCH("/", Y2293)), LEFT(Y2293, SEARCH("/", Y2293)-1), Y2293),
    _xlpm.matchRow, IFERROR(MATCH(_xlpm.nameBeforeSlash, AA:AA, 0), ""),
    _xlpm.difference, IF(_xlpm.matchRow="", "", ABS((R2293 + S2293)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),IF(ISBLANK(Y2293),"","Hidden"))</f>
        <v>15</v>
      </c>
      <c r="AA2293" t="s">
        <v>2798</v>
      </c>
      <c r="AC2293" t="s">
        <v>628</v>
      </c>
      <c r="AD2293" t="str">
        <f>_xlfn.XLOOKUP(AC2293,moves!A:A,moves!B:B)</f>
        <v>fairy</v>
      </c>
      <c r="AE2293">
        <f>_xlfn.XLOOKUP(AC2293,moves!A:A,moves!D:D)</f>
        <v>4</v>
      </c>
      <c r="AF2293" t="str">
        <f>_xlfn.XLOOKUP(AC2293,moves!A:A,moves!E:E)</f>
        <v>When the target next attacks: Status symbols deal -1 damage.</v>
      </c>
      <c r="AG2293">
        <v>0</v>
      </c>
      <c r="AH2293">
        <v>0</v>
      </c>
      <c r="AI2293">
        <f t="shared" si="169"/>
        <v>0</v>
      </c>
      <c r="AJ2293" t="s">
        <v>524</v>
      </c>
      <c r="AL2293">
        <v>0</v>
      </c>
      <c r="AM2293" cm="1">
        <f t="array" ref="AM2293">IF(AL2293=1,1,
   IF(ISTEXT(AK2293),1,
   IF(AO2293&gt;1,AM2292,
   IF(AI2293=1,
      IF(SUMPRODUCT((LEN($Y$2:$Y$4096)-LEN(SUBSTITUTE($Y$2:$Y$4096,AA2293,"")))/LEN(AA2293))&gt;0,2,1),
      IF(
         SUMPRODUCT((LEN($Y$2:$Y$4096)-LEN(SUBSTITUTE($Y$2:$Y$4096,AA2293,"")))/LEN(AA2293))
         - SUMPRODUCT((LEN($Y$2:$Y$4096)-LEN(SUBSTITUTE($Y$2:$Y$4096,"Alolan "&amp;AA2293,"")))/LEN("Alolan "&amp;AA2293))
         - SUMPRODUCT((LEN($Y$2:$Y$4096)-LEN(SUBSTITUTE($Y$2:$Y$4096,"Galarian "&amp;AA2293,"")))/LEN("Galarian "&amp;AA2293))
         - SUMPRODUCT((LEN($Y$2:$Y$4096)-LEN(SUBSTITUTE($Y$2:$Y$4096,"Hisuian "&amp;AA2293,"")))/LEN("Hisuian "&amp;AA2293))
         - SUMPRODUCT((LEN($Y$2:$Y$4096)-LEN(SUBSTITUTE($Y$2:$Y$4096,"Paldean "&amp;AA2293,"")))/LEN("Paldean "&amp;AA2293))
      &gt;0,2,1)
   ))))</f>
        <v>2</v>
      </c>
      <c r="AN2293">
        <v>0</v>
      </c>
      <c r="AO2293">
        <v>0</v>
      </c>
    </row>
    <row r="2294" spans="1:41" x14ac:dyDescent="0.25">
      <c r="A2294" t="s">
        <v>4695</v>
      </c>
      <c r="B2294" t="s">
        <v>2798</v>
      </c>
      <c r="C2294" t="s">
        <v>429</v>
      </c>
      <c r="D2294"/>
      <c r="E2294">
        <v>57</v>
      </c>
      <c r="F2294">
        <v>40</v>
      </c>
      <c r="G2294">
        <v>65</v>
      </c>
      <c r="H2294">
        <v>86</v>
      </c>
      <c r="I2294">
        <v>73</v>
      </c>
      <c r="J2294">
        <v>49</v>
      </c>
      <c r="K2294" t="s">
        <v>2799</v>
      </c>
      <c r="L2294" t="s">
        <v>247</v>
      </c>
      <c r="M2294" t="s">
        <v>248</v>
      </c>
      <c r="N2294">
        <v>6.6599999999999993</v>
      </c>
      <c r="O2294">
        <v>6.419999999999999</v>
      </c>
      <c r="R2294">
        <f t="shared" si="166"/>
        <v>7</v>
      </c>
      <c r="S2294">
        <f t="shared" si="167"/>
        <v>6</v>
      </c>
      <c r="T2294">
        <f t="shared" si="168"/>
        <v>13</v>
      </c>
      <c r="U2294" t="s">
        <v>429</v>
      </c>
      <c r="V2294" t="s">
        <v>1536</v>
      </c>
      <c r="W2294" t="s">
        <v>1468</v>
      </c>
      <c r="X2294" t="s">
        <v>1524</v>
      </c>
      <c r="Y2294" t="s">
        <v>5961</v>
      </c>
      <c r="Z2294" cm="1">
        <f t="array" ref="Z2294">IF(ISBLANK(AK2294),_xlfn.LET(
    _xlpm.nameBeforeSlash, IF(ISNUMBER(SEARCH("/", Y2294)), LEFT(Y2294, SEARCH("/", Y2294)-1), Y2294),
    _xlpm.matchRow, IFERROR(MATCH(_xlpm.nameBeforeSlash, AA:AA, 0), ""),
    _xlpm.difference, IF(_xlpm.matchRow="", "", ABS((R2294 + S2294)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),IF(ISBLANK(Y2294),"","Hidden"))</f>
        <v>15</v>
      </c>
      <c r="AA2294" t="s">
        <v>5959</v>
      </c>
      <c r="AC2294" t="s">
        <v>6404</v>
      </c>
      <c r="AD2294" t="str">
        <f>_xlfn.XLOOKUP(AC2294,moves!A:A,moves!B:B)</f>
        <v>psychic</v>
      </c>
      <c r="AE2294" t="str">
        <f>_xlfn.XLOOKUP(AC2294,moves!A:A,moves!D:D)</f>
        <v>-</v>
      </c>
      <c r="AF2294" t="str">
        <f>_xlfn.XLOOKUP(AC2294,moves!A:A,moves!E:E)</f>
        <v>The user faints. The Pokémon that switches into this spot is fully restored. This move cannot be used if there are no other Pokémon to switch in.</v>
      </c>
      <c r="AG2294">
        <v>0</v>
      </c>
      <c r="AH2294">
        <v>0</v>
      </c>
      <c r="AI2294">
        <f t="shared" si="169"/>
        <v>1</v>
      </c>
      <c r="AJ2294" t="s">
        <v>524</v>
      </c>
      <c r="AL2294">
        <v>0</v>
      </c>
      <c r="AM2294" cm="1">
        <f t="array" ref="AM2294">IF(AL2294=1,1,
   IF(ISTEXT(AK2294),1,
   IF(AO2294&gt;1,AM2293,
   IF(AI2294=1,
      IF(SUMPRODUCT((LEN($Y$2:$Y$4096)-LEN(SUBSTITUTE($Y$2:$Y$4096,AA2294,"")))/LEN(AA2294))&gt;0,2,1),
      IF(
         SUMPRODUCT((LEN($Y$2:$Y$4096)-LEN(SUBSTITUTE($Y$2:$Y$4096,AA2294,"")))/LEN(AA2294))
         - SUMPRODUCT((LEN($Y$2:$Y$4096)-LEN(SUBSTITUTE($Y$2:$Y$4096,"Alolan "&amp;AA2294,"")))/LEN("Alolan "&amp;AA2294))
         - SUMPRODUCT((LEN($Y$2:$Y$4096)-LEN(SUBSTITUTE($Y$2:$Y$4096,"Galarian "&amp;AA2294,"")))/LEN("Galarian "&amp;AA2294))
         - SUMPRODUCT((LEN($Y$2:$Y$4096)-LEN(SUBSTITUTE($Y$2:$Y$4096,"Hisuian "&amp;AA2294,"")))/LEN("Hisuian "&amp;AA2294))
         - SUMPRODUCT((LEN($Y$2:$Y$4096)-LEN(SUBSTITUTE($Y$2:$Y$4096,"Paldean "&amp;AA2294,"")))/LEN("Paldean "&amp;AA2294))
      &gt;0,2,1)
   ))))</f>
        <v>2</v>
      </c>
      <c r="AN2294">
        <v>0</v>
      </c>
      <c r="AO2294">
        <v>0</v>
      </c>
    </row>
    <row r="2295" spans="1:41" x14ac:dyDescent="0.25">
      <c r="A2295">
        <v>858</v>
      </c>
      <c r="B2295" t="s">
        <v>2800</v>
      </c>
      <c r="C2295" t="s">
        <v>429</v>
      </c>
      <c r="D2295" t="s">
        <v>1536</v>
      </c>
      <c r="E2295">
        <v>57</v>
      </c>
      <c r="F2295">
        <v>90</v>
      </c>
      <c r="G2295">
        <v>95</v>
      </c>
      <c r="H2295">
        <v>136</v>
      </c>
      <c r="I2295">
        <v>103</v>
      </c>
      <c r="J2295">
        <v>29</v>
      </c>
      <c r="K2295" t="s">
        <v>2801</v>
      </c>
      <c r="L2295" t="s">
        <v>247</v>
      </c>
      <c r="M2295" t="s">
        <v>248</v>
      </c>
      <c r="N2295">
        <v>8.86</v>
      </c>
      <c r="O2295">
        <v>8.2199999999999989</v>
      </c>
      <c r="P2295">
        <v>-3</v>
      </c>
      <c r="Q2295">
        <v>6</v>
      </c>
      <c r="R2295">
        <f t="shared" si="166"/>
        <v>6</v>
      </c>
      <c r="S2295">
        <f t="shared" si="167"/>
        <v>14</v>
      </c>
      <c r="T2295">
        <f t="shared" si="168"/>
        <v>20</v>
      </c>
      <c r="U2295" t="s">
        <v>429</v>
      </c>
      <c r="V2295" t="s">
        <v>1536</v>
      </c>
      <c r="W2295" t="s">
        <v>1468</v>
      </c>
      <c r="X2295" t="s">
        <v>1524</v>
      </c>
      <c r="Z2295" t="str" cm="1">
        <f t="array" ref="Z2295">IF(ISBLANK(AK2295),_xlfn.LET(
    _xlpm.nameBeforeSlash, IF(ISNUMBER(SEARCH("/", Y2295)), LEFT(Y2295, SEARCH("/", Y2295)-1), Y2295),
    _xlpm.matchRow, IFERROR(MATCH(_xlpm.nameBeforeSlash, AA:AA, 0), ""),
    _xlpm.difference, IF(_xlpm.matchRow="", "", ABS((R2295 + S2295)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),IF(ISBLANK(Y2295),"","Hidden"))</f>
        <v/>
      </c>
      <c r="AA2295" t="s">
        <v>2800</v>
      </c>
      <c r="AC2295" t="s">
        <v>1323</v>
      </c>
      <c r="AD2295" t="str">
        <f>_xlfn.XLOOKUP(AC2295,moves!A:A,moves!B:B)</f>
        <v>psychic</v>
      </c>
      <c r="AE2295">
        <f>_xlfn.XLOOKUP(AC2295,moves!A:A,moves!D:D)</f>
        <v>4</v>
      </c>
      <c r="AF2295" t="str">
        <f>_xlfn.XLOOKUP(AC2295,moves!A:A,moves!E:E)</f>
        <v>Before rolling for this attack, all MODIFY effects on the user are transferred to the target.</v>
      </c>
      <c r="AG2295">
        <v>0</v>
      </c>
      <c r="AH2295">
        <v>0</v>
      </c>
      <c r="AI2295">
        <f t="shared" si="169"/>
        <v>0</v>
      </c>
      <c r="AJ2295" t="s">
        <v>525</v>
      </c>
      <c r="AL2295">
        <v>0</v>
      </c>
      <c r="AM2295" cm="1">
        <f t="array" ref="AM2295">IF(AL2295=1,1,
   IF(ISTEXT(AK2295),1,
   IF(AO2295&gt;1,AM2294,
   IF(AI2295=1,
      IF(SUMPRODUCT((LEN($Y$2:$Y$4096)-LEN(SUBSTITUTE($Y$2:$Y$4096,AA2295,"")))/LEN(AA2295))&gt;0,2,1),
      IF(
         SUMPRODUCT((LEN($Y$2:$Y$4096)-LEN(SUBSTITUTE($Y$2:$Y$4096,AA2295,"")))/LEN(AA2295))
         - SUMPRODUCT((LEN($Y$2:$Y$4096)-LEN(SUBSTITUTE($Y$2:$Y$4096,"Alolan "&amp;AA2295,"")))/LEN("Alolan "&amp;AA2295))
         - SUMPRODUCT((LEN($Y$2:$Y$4096)-LEN(SUBSTITUTE($Y$2:$Y$4096,"Galarian "&amp;AA2295,"")))/LEN("Galarian "&amp;AA2295))
         - SUMPRODUCT((LEN($Y$2:$Y$4096)-LEN(SUBSTITUTE($Y$2:$Y$4096,"Hisuian "&amp;AA2295,"")))/LEN("Hisuian "&amp;AA2295))
         - SUMPRODUCT((LEN($Y$2:$Y$4096)-LEN(SUBSTITUTE($Y$2:$Y$4096,"Paldean "&amp;AA2295,"")))/LEN("Paldean "&amp;AA2295))
      &gt;0,2,1)
   ))))</f>
        <v>2</v>
      </c>
      <c r="AN2295">
        <v>0</v>
      </c>
      <c r="AO2295">
        <v>1</v>
      </c>
    </row>
    <row r="2296" spans="1:41" x14ac:dyDescent="0.25">
      <c r="A2296" t="s">
        <v>3325</v>
      </c>
      <c r="B2296" t="s">
        <v>2800</v>
      </c>
      <c r="C2296" t="s">
        <v>429</v>
      </c>
      <c r="D2296" t="s">
        <v>1536</v>
      </c>
      <c r="E2296">
        <v>57</v>
      </c>
      <c r="F2296">
        <v>90</v>
      </c>
      <c r="G2296">
        <v>95</v>
      </c>
      <c r="H2296">
        <v>136</v>
      </c>
      <c r="I2296">
        <v>103</v>
      </c>
      <c r="J2296">
        <v>29</v>
      </c>
      <c r="K2296" t="s">
        <v>2801</v>
      </c>
      <c r="L2296" t="s">
        <v>3446</v>
      </c>
      <c r="M2296" t="s">
        <v>3287</v>
      </c>
      <c r="N2296">
        <v>8.86</v>
      </c>
      <c r="O2296">
        <v>8.2199999999999989</v>
      </c>
      <c r="P2296">
        <v>-3</v>
      </c>
      <c r="Q2296">
        <v>16</v>
      </c>
      <c r="R2296">
        <f t="shared" si="166"/>
        <v>6</v>
      </c>
      <c r="S2296">
        <f t="shared" si="167"/>
        <v>24</v>
      </c>
      <c r="T2296">
        <f t="shared" si="168"/>
        <v>30</v>
      </c>
      <c r="U2296" t="s">
        <v>429</v>
      </c>
      <c r="V2296" t="s">
        <v>1536</v>
      </c>
      <c r="W2296" t="s">
        <v>1468</v>
      </c>
      <c r="X2296" t="s">
        <v>1524</v>
      </c>
      <c r="Z2296" t="str" cm="1">
        <f t="array" ref="Z2296">IF(ISBLANK(AK2296),_xlfn.LET(
    _xlpm.nameBeforeSlash, IF(ISNUMBER(SEARCH("/", Y2296)), LEFT(Y2296, SEARCH("/", Y2296)-1), Y2296),
    _xlpm.matchRow, IFERROR(MATCH(_xlpm.nameBeforeSlash, AA:AA, 0), ""),
    _xlpm.difference, IF(_xlpm.matchRow="", "", ABS((R2296 + S2296)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),IF(ISBLANK(Y2296),"","Hidden"))</f>
        <v/>
      </c>
      <c r="AA2296" t="s">
        <v>3430</v>
      </c>
      <c r="AB2296" t="s">
        <v>3299</v>
      </c>
      <c r="AC2296" t="s">
        <v>3355</v>
      </c>
      <c r="AD2296" t="str">
        <f>_xlfn.XLOOKUP(AC2296,moves!A:A,moves!B:B)</f>
        <v>fairy</v>
      </c>
      <c r="AE2296">
        <f>_xlfn.XLOOKUP(AC2296,moves!A:A,moves!D:D)</f>
        <v>5</v>
      </c>
      <c r="AF2296" t="str">
        <f>_xlfn.XLOOKUP(AC2296,moves!A:A,moves!E:E)</f>
        <v>Inflict the Confused status on all opposing active Pokémon.</v>
      </c>
      <c r="AG2296">
        <v>0</v>
      </c>
      <c r="AH2296">
        <v>0</v>
      </c>
      <c r="AI2296">
        <f t="shared" si="169"/>
        <v>0</v>
      </c>
      <c r="AJ2296" t="s">
        <v>525</v>
      </c>
      <c r="AL2296">
        <v>0</v>
      </c>
      <c r="AM2296" cm="1">
        <f t="array" ref="AM2296">IF(AL2296=1,1,
   IF(ISTEXT(AK2296),1,
   IF(AO2296&gt;1,AM2295,
   IF(AI2296=1,
      IF(SUMPRODUCT((LEN($Y$2:$Y$4096)-LEN(SUBSTITUTE($Y$2:$Y$4096,AA2296,"")))/LEN(AA2296))&gt;0,2,1),
      IF(
         SUMPRODUCT((LEN($Y$2:$Y$4096)-LEN(SUBSTITUTE($Y$2:$Y$4096,AA2296,"")))/LEN(AA2296))
         - SUMPRODUCT((LEN($Y$2:$Y$4096)-LEN(SUBSTITUTE($Y$2:$Y$4096,"Alolan "&amp;AA2296,"")))/LEN("Alolan "&amp;AA2296))
         - SUMPRODUCT((LEN($Y$2:$Y$4096)-LEN(SUBSTITUTE($Y$2:$Y$4096,"Galarian "&amp;AA2296,"")))/LEN("Galarian "&amp;AA2296))
         - SUMPRODUCT((LEN($Y$2:$Y$4096)-LEN(SUBSTITUTE($Y$2:$Y$4096,"Hisuian "&amp;AA2296,"")))/LEN("Hisuian "&amp;AA2296))
         - SUMPRODUCT((LEN($Y$2:$Y$4096)-LEN(SUBSTITUTE($Y$2:$Y$4096,"Paldean "&amp;AA2296,"")))/LEN("Paldean "&amp;AA2296))
      &gt;0,2,1)
   ))))</f>
        <v>2</v>
      </c>
      <c r="AN2296">
        <v>0</v>
      </c>
      <c r="AO2296">
        <v>2</v>
      </c>
    </row>
    <row r="2297" spans="1:41" x14ac:dyDescent="0.25">
      <c r="A2297" t="s">
        <v>4696</v>
      </c>
      <c r="B2297" t="s">
        <v>2800</v>
      </c>
      <c r="C2297" t="s">
        <v>429</v>
      </c>
      <c r="D2297" t="s">
        <v>1536</v>
      </c>
      <c r="E2297">
        <v>57</v>
      </c>
      <c r="F2297">
        <v>90</v>
      </c>
      <c r="G2297">
        <v>95</v>
      </c>
      <c r="H2297">
        <v>136</v>
      </c>
      <c r="I2297">
        <v>103</v>
      </c>
      <c r="J2297">
        <v>29</v>
      </c>
      <c r="K2297" t="s">
        <v>2801</v>
      </c>
      <c r="L2297" t="s">
        <v>247</v>
      </c>
      <c r="M2297" t="s">
        <v>248</v>
      </c>
      <c r="N2297">
        <v>8.86</v>
      </c>
      <c r="O2297">
        <v>8.2199999999999989</v>
      </c>
      <c r="P2297">
        <v>-3</v>
      </c>
      <c r="Q2297">
        <v>6</v>
      </c>
      <c r="R2297">
        <f t="shared" si="166"/>
        <v>6</v>
      </c>
      <c r="S2297">
        <f t="shared" si="167"/>
        <v>14</v>
      </c>
      <c r="T2297">
        <f t="shared" si="168"/>
        <v>20</v>
      </c>
      <c r="U2297" t="s">
        <v>429</v>
      </c>
      <c r="V2297" t="s">
        <v>1536</v>
      </c>
      <c r="W2297" t="s">
        <v>1468</v>
      </c>
      <c r="X2297" t="s">
        <v>1524</v>
      </c>
      <c r="Z2297" t="str" cm="1">
        <f t="array" ref="Z2297">IF(ISBLANK(AK2297),_xlfn.LET(
    _xlpm.nameBeforeSlash, IF(ISNUMBER(SEARCH("/", Y2297)), LEFT(Y2297, SEARCH("/", Y2297)-1), Y2297),
    _xlpm.matchRow, IFERROR(MATCH(_xlpm.nameBeforeSlash, AA:AA, 0), ""),
    _xlpm.difference, IF(_xlpm.matchRow="", "", ABS((R2297 + S2297)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),IF(ISBLANK(Y2297),"","Hidden"))</f>
        <v/>
      </c>
      <c r="AA2297" t="s">
        <v>5961</v>
      </c>
      <c r="AC2297" t="s">
        <v>6826</v>
      </c>
      <c r="AD2297" t="str">
        <f>_xlfn.XLOOKUP(AC2297,moves!A:A,moves!B:B)</f>
        <v>psychic</v>
      </c>
      <c r="AE2297">
        <f>_xlfn.XLOOKUP(AC2297,moves!A:A,moves!D:D)</f>
        <v>3</v>
      </c>
      <c r="AF2297" t="str">
        <f>_xlfn.XLOOKUP(AC2297,moves!A:A,moves!E:E)</f>
        <v>If the user took damage this round: Heal 2 and Deal 2 damage to any opposing active Pokémon.</v>
      </c>
      <c r="AG2297">
        <v>0</v>
      </c>
      <c r="AH2297">
        <v>0</v>
      </c>
      <c r="AI2297">
        <f t="shared" si="169"/>
        <v>1</v>
      </c>
      <c r="AJ2297" t="s">
        <v>525</v>
      </c>
      <c r="AL2297">
        <v>0</v>
      </c>
      <c r="AM2297" cm="1">
        <f t="array" ref="AM2297">IF(AL2297=1,1,
   IF(ISTEXT(AK2297),1,
   IF(AO2297&gt;1,AM2296,
   IF(AI2297=1,
      IF(SUMPRODUCT((LEN($Y$2:$Y$4096)-LEN(SUBSTITUTE($Y$2:$Y$4096,AA2297,"")))/LEN(AA2297))&gt;0,2,1),
      IF(
         SUMPRODUCT((LEN($Y$2:$Y$4096)-LEN(SUBSTITUTE($Y$2:$Y$4096,AA2297,"")))/LEN(AA2297))
         - SUMPRODUCT((LEN($Y$2:$Y$4096)-LEN(SUBSTITUTE($Y$2:$Y$4096,"Alolan "&amp;AA2297,"")))/LEN("Alolan "&amp;AA2297))
         - SUMPRODUCT((LEN($Y$2:$Y$4096)-LEN(SUBSTITUTE($Y$2:$Y$4096,"Galarian "&amp;AA2297,"")))/LEN("Galarian "&amp;AA2297))
         - SUMPRODUCT((LEN($Y$2:$Y$4096)-LEN(SUBSTITUTE($Y$2:$Y$4096,"Hisuian "&amp;AA2297,"")))/LEN("Hisuian "&amp;AA2297))
         - SUMPRODUCT((LEN($Y$2:$Y$4096)-LEN(SUBSTITUTE($Y$2:$Y$4096,"Paldean "&amp;AA2297,"")))/LEN("Paldean "&amp;AA2297))
      &gt;0,2,1)
   ))))</f>
        <v>2</v>
      </c>
      <c r="AN2297">
        <v>0</v>
      </c>
      <c r="AO2297">
        <v>1</v>
      </c>
    </row>
    <row r="2298" spans="1:41" x14ac:dyDescent="0.25">
      <c r="A2298" t="s">
        <v>4697</v>
      </c>
      <c r="B2298" t="s">
        <v>2800</v>
      </c>
      <c r="C2298" t="s">
        <v>429</v>
      </c>
      <c r="D2298" t="s">
        <v>1536</v>
      </c>
      <c r="E2298">
        <v>57</v>
      </c>
      <c r="F2298">
        <v>90</v>
      </c>
      <c r="G2298">
        <v>95</v>
      </c>
      <c r="H2298">
        <v>136</v>
      </c>
      <c r="I2298">
        <v>103</v>
      </c>
      <c r="J2298">
        <v>29</v>
      </c>
      <c r="K2298" t="s">
        <v>2801</v>
      </c>
      <c r="L2298" t="s">
        <v>3446</v>
      </c>
      <c r="M2298" t="s">
        <v>3287</v>
      </c>
      <c r="N2298">
        <v>8.86</v>
      </c>
      <c r="O2298">
        <v>8.2199999999999989</v>
      </c>
      <c r="P2298">
        <v>-3</v>
      </c>
      <c r="Q2298">
        <v>16</v>
      </c>
      <c r="R2298">
        <f t="shared" si="166"/>
        <v>6</v>
      </c>
      <c r="S2298">
        <f t="shared" si="167"/>
        <v>24</v>
      </c>
      <c r="T2298">
        <f t="shared" si="168"/>
        <v>30</v>
      </c>
      <c r="U2298" t="s">
        <v>429</v>
      </c>
      <c r="V2298" t="s">
        <v>1536</v>
      </c>
      <c r="W2298" t="s">
        <v>1468</v>
      </c>
      <c r="X2298" t="s">
        <v>1524</v>
      </c>
      <c r="Z2298" t="str" cm="1">
        <f t="array" ref="Z2298">IF(ISBLANK(AK2298),_xlfn.LET(
    _xlpm.nameBeforeSlash, IF(ISNUMBER(SEARCH("/", Y2298)), LEFT(Y2298, SEARCH("/", Y2298)-1), Y2298),
    _xlpm.matchRow, IFERROR(MATCH(_xlpm.nameBeforeSlash, AA:AA, 0), ""),
    _xlpm.difference, IF(_xlpm.matchRow="", "", ABS((R2298 + S2298)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),IF(ISBLANK(Y2298),"","Hidden"))</f>
        <v/>
      </c>
      <c r="AA2298" t="s">
        <v>5962</v>
      </c>
      <c r="AB2298" t="s">
        <v>3299</v>
      </c>
      <c r="AC2298" t="s">
        <v>6825</v>
      </c>
      <c r="AD2298" t="str">
        <f>_xlfn.XLOOKUP(AC2298,moves!A:A,moves!B:B)</f>
        <v>ghost</v>
      </c>
      <c r="AE2298">
        <f>_xlfn.XLOOKUP(AC2298,moves!A:A,moves!D:D)</f>
        <v>4</v>
      </c>
      <c r="AF2298" t="str">
        <f>_xlfn.XLOOKUP(AC2298,moves!A:A,moves!E:E)</f>
        <v>For each fainted Pokémon in your party: Increase attack strength by 1.</v>
      </c>
      <c r="AG2298">
        <v>0</v>
      </c>
      <c r="AH2298">
        <v>0</v>
      </c>
      <c r="AI2298">
        <f t="shared" si="169"/>
        <v>1</v>
      </c>
      <c r="AJ2298" t="s">
        <v>525</v>
      </c>
      <c r="AL2298">
        <v>0</v>
      </c>
      <c r="AM2298" cm="1">
        <f t="array" ref="AM2298">IF(AL2298=1,1,
   IF(ISTEXT(AK2298),1,
   IF(AO2298&gt;1,AM2297,
   IF(AI2298=1,
      IF(SUMPRODUCT((LEN($Y$2:$Y$4096)-LEN(SUBSTITUTE($Y$2:$Y$4096,AA2298,"")))/LEN(AA2298))&gt;0,2,1),
      IF(
         SUMPRODUCT((LEN($Y$2:$Y$4096)-LEN(SUBSTITUTE($Y$2:$Y$4096,AA2298,"")))/LEN(AA2298))
         - SUMPRODUCT((LEN($Y$2:$Y$4096)-LEN(SUBSTITUTE($Y$2:$Y$4096,"Alolan "&amp;AA2298,"")))/LEN("Alolan "&amp;AA2298))
         - SUMPRODUCT((LEN($Y$2:$Y$4096)-LEN(SUBSTITUTE($Y$2:$Y$4096,"Galarian "&amp;AA2298,"")))/LEN("Galarian "&amp;AA2298))
         - SUMPRODUCT((LEN($Y$2:$Y$4096)-LEN(SUBSTITUTE($Y$2:$Y$4096,"Hisuian "&amp;AA2298,"")))/LEN("Hisuian "&amp;AA2298))
         - SUMPRODUCT((LEN($Y$2:$Y$4096)-LEN(SUBSTITUTE($Y$2:$Y$4096,"Paldean "&amp;AA2298,"")))/LEN("Paldean "&amp;AA2298))
      &gt;0,2,1)
   ))))</f>
        <v>2</v>
      </c>
      <c r="AN2298">
        <v>0</v>
      </c>
      <c r="AO2298">
        <v>2</v>
      </c>
    </row>
    <row r="2299" spans="1:41" x14ac:dyDescent="0.25">
      <c r="A2299">
        <v>859</v>
      </c>
      <c r="B2299" t="s">
        <v>2802</v>
      </c>
      <c r="C2299" t="s">
        <v>1471</v>
      </c>
      <c r="D2299" t="s">
        <v>1536</v>
      </c>
      <c r="E2299">
        <v>45</v>
      </c>
      <c r="F2299">
        <v>45</v>
      </c>
      <c r="G2299">
        <v>30</v>
      </c>
      <c r="H2299">
        <v>55</v>
      </c>
      <c r="I2299">
        <v>40</v>
      </c>
      <c r="J2299">
        <v>50</v>
      </c>
      <c r="K2299" t="s">
        <v>1915</v>
      </c>
      <c r="L2299" t="s">
        <v>250</v>
      </c>
      <c r="M2299" t="s">
        <v>248</v>
      </c>
      <c r="N2299">
        <v>5.2</v>
      </c>
      <c r="O2299">
        <v>3.9</v>
      </c>
      <c r="R2299">
        <f t="shared" si="166"/>
        <v>5</v>
      </c>
      <c r="S2299">
        <f t="shared" si="167"/>
        <v>4</v>
      </c>
      <c r="T2299">
        <f t="shared" si="168"/>
        <v>9</v>
      </c>
      <c r="U2299" t="s">
        <v>1471</v>
      </c>
      <c r="V2299" t="s">
        <v>1536</v>
      </c>
      <c r="W2299" t="s">
        <v>1492</v>
      </c>
      <c r="X2299" t="s">
        <v>429</v>
      </c>
      <c r="Y2299" t="s">
        <v>2803</v>
      </c>
      <c r="Z2299" cm="1">
        <f t="array" ref="Z2299">IF(ISBLANK(AK2299),_xlfn.LET(
    _xlpm.nameBeforeSlash, IF(ISNUMBER(SEARCH("/", Y2299)), LEFT(Y2299, SEARCH("/", Y2299)-1), Y2299),
    _xlpm.matchRow, IFERROR(MATCH(_xlpm.nameBeforeSlash, AA:AA, 0), ""),
    _xlpm.difference, IF(_xlpm.matchRow="", "", ABS((R2299 + S2299)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),IF(ISBLANK(Y2299),"","Hidden"))</f>
        <v>8</v>
      </c>
      <c r="AA2299" t="s">
        <v>2802</v>
      </c>
      <c r="AC2299" t="s">
        <v>960</v>
      </c>
      <c r="AD2299" t="str">
        <f>_xlfn.XLOOKUP(AC2299,moves!A:A,moves!B:B)</f>
        <v>dark</v>
      </c>
      <c r="AE2299">
        <f>_xlfn.XLOOKUP(AC2299,moves!A:A,moves!D:D)</f>
        <v>1</v>
      </c>
      <c r="AF2299" t="str">
        <f>_xlfn.XLOOKUP(AC2299,moves!A:A,moves!E:E)</f>
        <v>When the target is next attacked: Add 1 critical hit to the roll.</v>
      </c>
      <c r="AG2299">
        <v>1</v>
      </c>
      <c r="AH2299">
        <v>0</v>
      </c>
      <c r="AI2299">
        <f t="shared" si="169"/>
        <v>0</v>
      </c>
      <c r="AJ2299" t="s">
        <v>870</v>
      </c>
      <c r="AL2299">
        <v>0</v>
      </c>
      <c r="AM2299" cm="1">
        <f t="array" ref="AM2299">IF(AL2299=1,1,
   IF(ISTEXT(AK2299),1,
   IF(AO2299&gt;1,AM2298,
   IF(AI2299=1,
      IF(SUMPRODUCT((LEN($Y$2:$Y$4096)-LEN(SUBSTITUTE($Y$2:$Y$4096,AA2299,"")))/LEN(AA2299))&gt;0,2,1),
      IF(
         SUMPRODUCT((LEN($Y$2:$Y$4096)-LEN(SUBSTITUTE($Y$2:$Y$4096,AA2299,"")))/LEN(AA2299))
         - SUMPRODUCT((LEN($Y$2:$Y$4096)-LEN(SUBSTITUTE($Y$2:$Y$4096,"Alolan "&amp;AA2299,"")))/LEN("Alolan "&amp;AA2299))
         - SUMPRODUCT((LEN($Y$2:$Y$4096)-LEN(SUBSTITUTE($Y$2:$Y$4096,"Galarian "&amp;AA2299,"")))/LEN("Galarian "&amp;AA2299))
         - SUMPRODUCT((LEN($Y$2:$Y$4096)-LEN(SUBSTITUTE($Y$2:$Y$4096,"Hisuian "&amp;AA2299,"")))/LEN("Hisuian "&amp;AA2299))
         - SUMPRODUCT((LEN($Y$2:$Y$4096)-LEN(SUBSTITUTE($Y$2:$Y$4096,"Paldean "&amp;AA2299,"")))/LEN("Paldean "&amp;AA2299))
      &gt;0,2,1)
   ))))</f>
        <v>1</v>
      </c>
      <c r="AN2299">
        <v>0</v>
      </c>
      <c r="AO2299">
        <v>0</v>
      </c>
    </row>
    <row r="2300" spans="1:41" x14ac:dyDescent="0.25">
      <c r="A2300" t="s">
        <v>4698</v>
      </c>
      <c r="B2300" t="s">
        <v>2802</v>
      </c>
      <c r="C2300" t="s">
        <v>1471</v>
      </c>
      <c r="D2300" t="s">
        <v>1536</v>
      </c>
      <c r="E2300">
        <v>45</v>
      </c>
      <c r="F2300">
        <v>45</v>
      </c>
      <c r="G2300">
        <v>30</v>
      </c>
      <c r="H2300">
        <v>55</v>
      </c>
      <c r="I2300">
        <v>40</v>
      </c>
      <c r="J2300">
        <v>50</v>
      </c>
      <c r="K2300" t="s">
        <v>1915</v>
      </c>
      <c r="L2300" t="s">
        <v>250</v>
      </c>
      <c r="M2300" t="s">
        <v>248</v>
      </c>
      <c r="N2300">
        <v>5.2</v>
      </c>
      <c r="O2300">
        <v>3.9</v>
      </c>
      <c r="R2300">
        <f t="shared" si="166"/>
        <v>5</v>
      </c>
      <c r="S2300">
        <f t="shared" si="167"/>
        <v>4</v>
      </c>
      <c r="T2300">
        <f t="shared" si="168"/>
        <v>9</v>
      </c>
      <c r="U2300" t="s">
        <v>1471</v>
      </c>
      <c r="V2300" t="s">
        <v>1536</v>
      </c>
      <c r="W2300" t="s">
        <v>1492</v>
      </c>
      <c r="X2300" t="s">
        <v>429</v>
      </c>
      <c r="Y2300" t="s">
        <v>5963</v>
      </c>
      <c r="Z2300" cm="1">
        <f t="array" ref="Z2300">IF(ISBLANK(AK2300),_xlfn.LET(
    _xlpm.nameBeforeSlash, IF(ISNUMBER(SEARCH("/", Y2300)), LEFT(Y2300, SEARCH("/", Y2300)-1), Y2300),
    _xlpm.matchRow, IFERROR(MATCH(_xlpm.nameBeforeSlash, AA:AA, 0), ""),
    _xlpm.difference, IF(_xlpm.matchRow="", "", ABS((R2300 + S2300)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),IF(ISBLANK(Y2300),"","Hidden"))</f>
        <v>8</v>
      </c>
      <c r="AA2300" t="s">
        <v>5964</v>
      </c>
      <c r="AC2300" t="s">
        <v>840</v>
      </c>
      <c r="AD2300" t="str">
        <f>_xlfn.XLOOKUP(AC2300,moves!A:A,moves!B:B)</f>
        <v>fairy</v>
      </c>
      <c r="AE2300">
        <f>_xlfn.XLOOKUP(AC2300,moves!A:A,moves!D:D)</f>
        <v>2</v>
      </c>
      <c r="AF2300" t="str">
        <f>_xlfn.XLOOKUP(AC2300,moves!A:A,moves!E:E)</f>
        <v>Heal 1 and inflict the Drowsy status on the target.</v>
      </c>
      <c r="AG2300">
        <v>1</v>
      </c>
      <c r="AH2300">
        <v>0</v>
      </c>
      <c r="AI2300">
        <f t="shared" si="169"/>
        <v>1</v>
      </c>
      <c r="AJ2300" t="s">
        <v>523</v>
      </c>
      <c r="AL2300">
        <v>0</v>
      </c>
      <c r="AM2300" cm="1">
        <f t="array" ref="AM2300">IF(AL2300=1,1,
   IF(ISTEXT(AK2300),1,
   IF(AO2300&gt;1,AM2299,
   IF(AI2300=1,
      IF(SUMPRODUCT((LEN($Y$2:$Y$4096)-LEN(SUBSTITUTE($Y$2:$Y$4096,AA2300,"")))/LEN(AA2300))&gt;0,2,1),
      IF(
         SUMPRODUCT((LEN($Y$2:$Y$4096)-LEN(SUBSTITUTE($Y$2:$Y$4096,AA2300,"")))/LEN(AA2300))
         - SUMPRODUCT((LEN($Y$2:$Y$4096)-LEN(SUBSTITUTE($Y$2:$Y$4096,"Alolan "&amp;AA2300,"")))/LEN("Alolan "&amp;AA2300))
         - SUMPRODUCT((LEN($Y$2:$Y$4096)-LEN(SUBSTITUTE($Y$2:$Y$4096,"Galarian "&amp;AA2300,"")))/LEN("Galarian "&amp;AA2300))
         - SUMPRODUCT((LEN($Y$2:$Y$4096)-LEN(SUBSTITUTE($Y$2:$Y$4096,"Hisuian "&amp;AA2300,"")))/LEN("Hisuian "&amp;AA2300))
         - SUMPRODUCT((LEN($Y$2:$Y$4096)-LEN(SUBSTITUTE($Y$2:$Y$4096,"Paldean "&amp;AA2300,"")))/LEN("Paldean "&amp;AA2300))
      &gt;0,2,1)
   ))))</f>
        <v>1</v>
      </c>
      <c r="AN2300">
        <v>0</v>
      </c>
      <c r="AO2300">
        <v>0</v>
      </c>
    </row>
    <row r="2301" spans="1:41" x14ac:dyDescent="0.25">
      <c r="A2301">
        <v>860</v>
      </c>
      <c r="B2301" t="s">
        <v>2803</v>
      </c>
      <c r="C2301" t="s">
        <v>1471</v>
      </c>
      <c r="D2301" t="s">
        <v>1536</v>
      </c>
      <c r="E2301">
        <v>65</v>
      </c>
      <c r="F2301">
        <v>60</v>
      </c>
      <c r="G2301">
        <v>45</v>
      </c>
      <c r="H2301">
        <v>75</v>
      </c>
      <c r="I2301">
        <v>55</v>
      </c>
      <c r="J2301">
        <v>70</v>
      </c>
      <c r="K2301" t="s">
        <v>2143</v>
      </c>
      <c r="L2301" t="s">
        <v>250</v>
      </c>
      <c r="M2301" t="s">
        <v>248</v>
      </c>
      <c r="N2301">
        <v>7.15</v>
      </c>
      <c r="O2301">
        <v>5.6</v>
      </c>
      <c r="R2301">
        <f t="shared" si="166"/>
        <v>7</v>
      </c>
      <c r="S2301">
        <f t="shared" si="167"/>
        <v>6</v>
      </c>
      <c r="T2301">
        <f t="shared" si="168"/>
        <v>13</v>
      </c>
      <c r="U2301" t="s">
        <v>1471</v>
      </c>
      <c r="V2301" t="s">
        <v>1536</v>
      </c>
      <c r="W2301" t="s">
        <v>1492</v>
      </c>
      <c r="X2301" t="s">
        <v>429</v>
      </c>
      <c r="Y2301" t="s">
        <v>2804</v>
      </c>
      <c r="Z2301" cm="1">
        <f t="array" ref="Z2301">IF(ISBLANK(AK2301),_xlfn.LET(
    _xlpm.nameBeforeSlash, IF(ISNUMBER(SEARCH("/", Y2301)), LEFT(Y2301, SEARCH("/", Y2301)-1), Y2301),
    _xlpm.matchRow, IFERROR(MATCH(_xlpm.nameBeforeSlash, AA:AA, 0), ""),
    _xlpm.difference, IF(_xlpm.matchRow="", "", ABS((R2301 + S2301)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),IF(ISBLANK(Y2301),"","Hidden"))</f>
        <v>15</v>
      </c>
      <c r="AA2301" t="s">
        <v>2803</v>
      </c>
      <c r="AC2301" t="s">
        <v>945</v>
      </c>
      <c r="AD2301" t="str">
        <f>_xlfn.XLOOKUP(AC2301,moves!A:A,moves!B:B)</f>
        <v>dark</v>
      </c>
      <c r="AE2301">
        <f>_xlfn.XLOOKUP(AC2301,moves!A:A,moves!D:D)</f>
        <v>4</v>
      </c>
      <c r="AF2301" t="str">
        <f>_xlfn.XLOOKUP(AC2301,moves!A:A,moves!E:E)</f>
        <v>Status symbols deal +1 damage.</v>
      </c>
      <c r="AG2301">
        <v>0</v>
      </c>
      <c r="AH2301">
        <v>0</v>
      </c>
      <c r="AI2301">
        <f t="shared" si="169"/>
        <v>0</v>
      </c>
      <c r="AJ2301" t="s">
        <v>524</v>
      </c>
      <c r="AL2301">
        <v>0</v>
      </c>
      <c r="AM2301" cm="1">
        <f t="array" ref="AM2301">IF(AL2301=1,1,
   IF(ISTEXT(AK2301),1,
   IF(AO2301&gt;1,AM2300,
   IF(AI2301=1,
      IF(SUMPRODUCT((LEN($Y$2:$Y$4096)-LEN(SUBSTITUTE($Y$2:$Y$4096,AA2301,"")))/LEN(AA2301))&gt;0,2,1),
      IF(
         SUMPRODUCT((LEN($Y$2:$Y$4096)-LEN(SUBSTITUTE($Y$2:$Y$4096,AA2301,"")))/LEN(AA2301))
         - SUMPRODUCT((LEN($Y$2:$Y$4096)-LEN(SUBSTITUTE($Y$2:$Y$4096,"Alolan "&amp;AA2301,"")))/LEN("Alolan "&amp;AA2301))
         - SUMPRODUCT((LEN($Y$2:$Y$4096)-LEN(SUBSTITUTE($Y$2:$Y$4096,"Galarian "&amp;AA2301,"")))/LEN("Galarian "&amp;AA2301))
         - SUMPRODUCT((LEN($Y$2:$Y$4096)-LEN(SUBSTITUTE($Y$2:$Y$4096,"Hisuian "&amp;AA2301,"")))/LEN("Hisuian "&amp;AA2301))
         - SUMPRODUCT((LEN($Y$2:$Y$4096)-LEN(SUBSTITUTE($Y$2:$Y$4096,"Paldean "&amp;AA2301,"")))/LEN("Paldean "&amp;AA2301))
      &gt;0,2,1)
   ))))</f>
        <v>2</v>
      </c>
      <c r="AN2301">
        <v>0</v>
      </c>
      <c r="AO2301">
        <v>0</v>
      </c>
    </row>
    <row r="2302" spans="1:41" x14ac:dyDescent="0.25">
      <c r="A2302" t="s">
        <v>4699</v>
      </c>
      <c r="B2302" t="s">
        <v>2803</v>
      </c>
      <c r="C2302" t="s">
        <v>1471</v>
      </c>
      <c r="D2302" t="s">
        <v>1536</v>
      </c>
      <c r="E2302">
        <v>65</v>
      </c>
      <c r="F2302">
        <v>60</v>
      </c>
      <c r="G2302">
        <v>45</v>
      </c>
      <c r="H2302">
        <v>75</v>
      </c>
      <c r="I2302">
        <v>55</v>
      </c>
      <c r="J2302">
        <v>70</v>
      </c>
      <c r="K2302" t="s">
        <v>2143</v>
      </c>
      <c r="L2302" t="s">
        <v>250</v>
      </c>
      <c r="M2302" t="s">
        <v>248</v>
      </c>
      <c r="N2302">
        <v>7.15</v>
      </c>
      <c r="O2302">
        <v>5.6</v>
      </c>
      <c r="R2302">
        <f t="shared" si="166"/>
        <v>7</v>
      </c>
      <c r="S2302">
        <f t="shared" si="167"/>
        <v>6</v>
      </c>
      <c r="T2302">
        <f t="shared" si="168"/>
        <v>13</v>
      </c>
      <c r="U2302" t="s">
        <v>1471</v>
      </c>
      <c r="V2302" t="s">
        <v>1536</v>
      </c>
      <c r="W2302" t="s">
        <v>1492</v>
      </c>
      <c r="X2302" t="s">
        <v>429</v>
      </c>
      <c r="Y2302" t="s">
        <v>5965</v>
      </c>
      <c r="Z2302" cm="1">
        <f t="array" ref="Z2302">IF(ISBLANK(AK2302),_xlfn.LET(
    _xlpm.nameBeforeSlash, IF(ISNUMBER(SEARCH("/", Y2302)), LEFT(Y2302, SEARCH("/", Y2302)-1), Y2302),
    _xlpm.matchRow, IFERROR(MATCH(_xlpm.nameBeforeSlash, AA:AA, 0), ""),
    _xlpm.difference, IF(_xlpm.matchRow="", "", ABS((R2302 + S2302)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),IF(ISBLANK(Y2302),"","Hidden"))</f>
        <v>15</v>
      </c>
      <c r="AA2302" t="s">
        <v>5963</v>
      </c>
      <c r="AC2302" t="s">
        <v>948</v>
      </c>
      <c r="AD2302" t="str">
        <f>_xlfn.XLOOKUP(AC2302,moves!A:A,moves!B:B)</f>
        <v>dark</v>
      </c>
      <c r="AE2302">
        <f>_xlfn.XLOOKUP(AC2302,moves!A:A,moves!D:D)</f>
        <v>3</v>
      </c>
      <c r="AF2302" t="str">
        <f>_xlfn.XLOOKUP(AC2302,moves!A:A,moves!E:E)</f>
        <v xml:space="preserve"> </v>
      </c>
      <c r="AG2302">
        <v>0</v>
      </c>
      <c r="AH2302">
        <v>0</v>
      </c>
      <c r="AI2302">
        <f t="shared" si="169"/>
        <v>1</v>
      </c>
      <c r="AJ2302" t="s">
        <v>524</v>
      </c>
      <c r="AL2302">
        <v>0</v>
      </c>
      <c r="AM2302" cm="1">
        <f t="array" ref="AM2302">IF(AL2302=1,1,
   IF(ISTEXT(AK2302),1,
   IF(AO2302&gt;1,AM2301,
   IF(AI2302=1,
      IF(SUMPRODUCT((LEN($Y$2:$Y$4096)-LEN(SUBSTITUTE($Y$2:$Y$4096,AA2302,"")))/LEN(AA2302))&gt;0,2,1),
      IF(
         SUMPRODUCT((LEN($Y$2:$Y$4096)-LEN(SUBSTITUTE($Y$2:$Y$4096,AA2302,"")))/LEN(AA2302))
         - SUMPRODUCT((LEN($Y$2:$Y$4096)-LEN(SUBSTITUTE($Y$2:$Y$4096,"Alolan "&amp;AA2302,"")))/LEN("Alolan "&amp;AA2302))
         - SUMPRODUCT((LEN($Y$2:$Y$4096)-LEN(SUBSTITUTE($Y$2:$Y$4096,"Galarian "&amp;AA2302,"")))/LEN("Galarian "&amp;AA2302))
         - SUMPRODUCT((LEN($Y$2:$Y$4096)-LEN(SUBSTITUTE($Y$2:$Y$4096,"Hisuian "&amp;AA2302,"")))/LEN("Hisuian "&amp;AA2302))
         - SUMPRODUCT((LEN($Y$2:$Y$4096)-LEN(SUBSTITUTE($Y$2:$Y$4096,"Paldean "&amp;AA2302,"")))/LEN("Paldean "&amp;AA2302))
      &gt;0,2,1)
   ))))</f>
        <v>2</v>
      </c>
      <c r="AN2302">
        <v>0</v>
      </c>
      <c r="AO2302">
        <v>0</v>
      </c>
    </row>
    <row r="2303" spans="1:41" x14ac:dyDescent="0.25">
      <c r="A2303">
        <v>861</v>
      </c>
      <c r="B2303" t="s">
        <v>2804</v>
      </c>
      <c r="C2303" t="s">
        <v>1471</v>
      </c>
      <c r="D2303" t="s">
        <v>1536</v>
      </c>
      <c r="E2303">
        <v>95</v>
      </c>
      <c r="F2303">
        <v>120</v>
      </c>
      <c r="G2303">
        <v>65</v>
      </c>
      <c r="H2303">
        <v>95</v>
      </c>
      <c r="I2303">
        <v>75</v>
      </c>
      <c r="J2303">
        <v>60</v>
      </c>
      <c r="K2303" t="s">
        <v>2805</v>
      </c>
      <c r="L2303" t="s">
        <v>250</v>
      </c>
      <c r="M2303" t="s">
        <v>248</v>
      </c>
      <c r="N2303">
        <v>9.35</v>
      </c>
      <c r="O2303">
        <v>8</v>
      </c>
      <c r="Q2303">
        <v>3</v>
      </c>
      <c r="R2303">
        <f t="shared" si="166"/>
        <v>9</v>
      </c>
      <c r="S2303">
        <f t="shared" si="167"/>
        <v>11</v>
      </c>
      <c r="T2303">
        <f t="shared" si="168"/>
        <v>20</v>
      </c>
      <c r="U2303" t="s">
        <v>1471</v>
      </c>
      <c r="V2303" t="s">
        <v>1536</v>
      </c>
      <c r="W2303" t="s">
        <v>1492</v>
      </c>
      <c r="X2303" t="s">
        <v>429</v>
      </c>
      <c r="Z2303" t="str" cm="1">
        <f t="array" ref="Z2303">IF(ISBLANK(AK2303),_xlfn.LET(
    _xlpm.nameBeforeSlash, IF(ISNUMBER(SEARCH("/", Y2303)), LEFT(Y2303, SEARCH("/", Y2303)-1), Y2303),
    _xlpm.matchRow, IFERROR(MATCH(_xlpm.nameBeforeSlash, AA:AA, 0), ""),
    _xlpm.difference, IF(_xlpm.matchRow="", "", ABS((R2303 + S2303)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),IF(ISBLANK(Y2303),"","Hidden"))</f>
        <v/>
      </c>
      <c r="AA2303" t="s">
        <v>2804</v>
      </c>
      <c r="AC2303" t="s">
        <v>1020</v>
      </c>
      <c r="AD2303" t="str">
        <f>_xlfn.XLOOKUP(AC2303,moves!A:A,moves!B:B)</f>
        <v>fairy</v>
      </c>
      <c r="AE2303">
        <f>_xlfn.XLOOKUP(AC2303,moves!A:A,moves!D:D)</f>
        <v>4</v>
      </c>
      <c r="AF2303" t="str">
        <f>_xlfn.XLOOKUP(AC2303,moves!A:A,moves!E:E)</f>
        <v>When the target next attacks: Decrease attack strength by 1.</v>
      </c>
      <c r="AG2303">
        <v>0</v>
      </c>
      <c r="AH2303">
        <v>0</v>
      </c>
      <c r="AI2303">
        <f t="shared" si="169"/>
        <v>0</v>
      </c>
      <c r="AJ2303" t="s">
        <v>525</v>
      </c>
      <c r="AL2303">
        <v>0</v>
      </c>
      <c r="AM2303" cm="1">
        <f t="array" ref="AM2303">IF(AL2303=1,1,
   IF(ISTEXT(AK2303),1,
   IF(AO2303&gt;1,AM2302,
   IF(AI2303=1,
      IF(SUMPRODUCT((LEN($Y$2:$Y$4096)-LEN(SUBSTITUTE($Y$2:$Y$4096,AA2303,"")))/LEN(AA2303))&gt;0,2,1),
      IF(
         SUMPRODUCT((LEN($Y$2:$Y$4096)-LEN(SUBSTITUTE($Y$2:$Y$4096,AA2303,"")))/LEN(AA2303))
         - SUMPRODUCT((LEN($Y$2:$Y$4096)-LEN(SUBSTITUTE($Y$2:$Y$4096,"Alolan "&amp;AA2303,"")))/LEN("Alolan "&amp;AA2303))
         - SUMPRODUCT((LEN($Y$2:$Y$4096)-LEN(SUBSTITUTE($Y$2:$Y$4096,"Galarian "&amp;AA2303,"")))/LEN("Galarian "&amp;AA2303))
         - SUMPRODUCT((LEN($Y$2:$Y$4096)-LEN(SUBSTITUTE($Y$2:$Y$4096,"Hisuian "&amp;AA2303,"")))/LEN("Hisuian "&amp;AA2303))
         - SUMPRODUCT((LEN($Y$2:$Y$4096)-LEN(SUBSTITUTE($Y$2:$Y$4096,"Paldean "&amp;AA2303,"")))/LEN("Paldean "&amp;AA2303))
      &gt;0,2,1)
   ))))</f>
        <v>2</v>
      </c>
      <c r="AN2303">
        <v>0</v>
      </c>
      <c r="AO2303">
        <v>1</v>
      </c>
    </row>
    <row r="2304" spans="1:41" x14ac:dyDescent="0.25">
      <c r="A2304" t="s">
        <v>3326</v>
      </c>
      <c r="B2304" t="s">
        <v>2804</v>
      </c>
      <c r="C2304" t="s">
        <v>1471</v>
      </c>
      <c r="D2304" t="s">
        <v>1536</v>
      </c>
      <c r="E2304">
        <v>95</v>
      </c>
      <c r="F2304">
        <v>120</v>
      </c>
      <c r="G2304">
        <v>65</v>
      </c>
      <c r="H2304">
        <v>95</v>
      </c>
      <c r="I2304">
        <v>75</v>
      </c>
      <c r="J2304">
        <v>60</v>
      </c>
      <c r="K2304" t="s">
        <v>2805</v>
      </c>
      <c r="L2304" t="s">
        <v>3446</v>
      </c>
      <c r="M2304" t="s">
        <v>3287</v>
      </c>
      <c r="N2304">
        <v>9.35</v>
      </c>
      <c r="O2304">
        <v>8</v>
      </c>
      <c r="Q2304">
        <v>13</v>
      </c>
      <c r="R2304">
        <f t="shared" si="166"/>
        <v>9</v>
      </c>
      <c r="S2304">
        <f t="shared" si="167"/>
        <v>21</v>
      </c>
      <c r="T2304">
        <f t="shared" si="168"/>
        <v>30</v>
      </c>
      <c r="U2304" t="s">
        <v>1471</v>
      </c>
      <c r="V2304" t="s">
        <v>1536</v>
      </c>
      <c r="W2304" t="s">
        <v>1492</v>
      </c>
      <c r="X2304" t="s">
        <v>429</v>
      </c>
      <c r="Z2304" t="str" cm="1">
        <f t="array" ref="Z2304">IF(ISBLANK(AK2304),_xlfn.LET(
    _xlpm.nameBeforeSlash, IF(ISNUMBER(SEARCH("/", Y2304)), LEFT(Y2304, SEARCH("/", Y2304)-1), Y2304),
    _xlpm.matchRow, IFERROR(MATCH(_xlpm.nameBeforeSlash, AA:AA, 0), ""),
    _xlpm.difference, IF(_xlpm.matchRow="", "", ABS((R2304 + S2304)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),IF(ISBLANK(Y2304),"","Hidden"))</f>
        <v/>
      </c>
      <c r="AA2304" t="s">
        <v>3431</v>
      </c>
      <c r="AB2304" t="s">
        <v>3299</v>
      </c>
      <c r="AC2304" t="s">
        <v>3356</v>
      </c>
      <c r="AD2304" t="str">
        <f>_xlfn.XLOOKUP(AC2304,moves!A:A,moves!B:B)</f>
        <v>dark</v>
      </c>
      <c r="AE2304">
        <f>_xlfn.XLOOKUP(AC2304,moves!A:A,moves!D:D)</f>
        <v>4</v>
      </c>
      <c r="AF2304" t="str">
        <f>_xlfn.XLOOKUP(AC2304,moves!A:A,moves!E:E)</f>
        <v>If 2 or more critical hits are rolled: Inflict the Drowsy status on the target. If the target was already Drowsy: the target loses their turn this round.</v>
      </c>
      <c r="AG2304">
        <v>0</v>
      </c>
      <c r="AH2304">
        <v>0</v>
      </c>
      <c r="AI2304">
        <f t="shared" si="169"/>
        <v>0</v>
      </c>
      <c r="AJ2304" t="s">
        <v>525</v>
      </c>
      <c r="AL2304">
        <v>0</v>
      </c>
      <c r="AM2304" cm="1">
        <f t="array" ref="AM2304">IF(AL2304=1,1,
   IF(ISTEXT(AK2304),1,
   IF(AO2304&gt;1,AM2303,
   IF(AI2304=1,
      IF(SUMPRODUCT((LEN($Y$2:$Y$4096)-LEN(SUBSTITUTE($Y$2:$Y$4096,AA2304,"")))/LEN(AA2304))&gt;0,2,1),
      IF(
         SUMPRODUCT((LEN($Y$2:$Y$4096)-LEN(SUBSTITUTE($Y$2:$Y$4096,AA2304,"")))/LEN(AA2304))
         - SUMPRODUCT((LEN($Y$2:$Y$4096)-LEN(SUBSTITUTE($Y$2:$Y$4096,"Alolan "&amp;AA2304,"")))/LEN("Alolan "&amp;AA2304))
         - SUMPRODUCT((LEN($Y$2:$Y$4096)-LEN(SUBSTITUTE($Y$2:$Y$4096,"Galarian "&amp;AA2304,"")))/LEN("Galarian "&amp;AA2304))
         - SUMPRODUCT((LEN($Y$2:$Y$4096)-LEN(SUBSTITUTE($Y$2:$Y$4096,"Hisuian "&amp;AA2304,"")))/LEN("Hisuian "&amp;AA2304))
         - SUMPRODUCT((LEN($Y$2:$Y$4096)-LEN(SUBSTITUTE($Y$2:$Y$4096,"Paldean "&amp;AA2304,"")))/LEN("Paldean "&amp;AA2304))
      &gt;0,2,1)
   ))))</f>
        <v>2</v>
      </c>
      <c r="AN2304">
        <v>0</v>
      </c>
      <c r="AO2304">
        <v>2</v>
      </c>
    </row>
    <row r="2305" spans="1:41" x14ac:dyDescent="0.25">
      <c r="A2305" t="s">
        <v>4700</v>
      </c>
      <c r="B2305" t="s">
        <v>2804</v>
      </c>
      <c r="C2305" t="s">
        <v>1471</v>
      </c>
      <c r="D2305" t="s">
        <v>1536</v>
      </c>
      <c r="E2305">
        <v>95</v>
      </c>
      <c r="F2305">
        <v>120</v>
      </c>
      <c r="G2305">
        <v>65</v>
      </c>
      <c r="H2305">
        <v>95</v>
      </c>
      <c r="I2305">
        <v>75</v>
      </c>
      <c r="J2305">
        <v>60</v>
      </c>
      <c r="K2305" t="s">
        <v>2805</v>
      </c>
      <c r="L2305" t="s">
        <v>250</v>
      </c>
      <c r="M2305" t="s">
        <v>248</v>
      </c>
      <c r="N2305">
        <v>9.35</v>
      </c>
      <c r="O2305">
        <v>8</v>
      </c>
      <c r="Q2305">
        <v>3</v>
      </c>
      <c r="R2305">
        <f t="shared" si="166"/>
        <v>9</v>
      </c>
      <c r="S2305">
        <f t="shared" si="167"/>
        <v>11</v>
      </c>
      <c r="T2305">
        <f t="shared" si="168"/>
        <v>20</v>
      </c>
      <c r="U2305" t="s">
        <v>1471</v>
      </c>
      <c r="V2305" t="s">
        <v>1536</v>
      </c>
      <c r="W2305" t="s">
        <v>1492</v>
      </c>
      <c r="X2305" t="s">
        <v>429</v>
      </c>
      <c r="Z2305" t="str" cm="1">
        <f t="array" ref="Z2305">IF(ISBLANK(AK2305),_xlfn.LET(
    _xlpm.nameBeforeSlash, IF(ISNUMBER(SEARCH("/", Y2305)), LEFT(Y2305, SEARCH("/", Y2305)-1), Y2305),
    _xlpm.matchRow, IFERROR(MATCH(_xlpm.nameBeforeSlash, AA:AA, 0), ""),
    _xlpm.difference, IF(_xlpm.matchRow="", "", ABS((R2305 + S2305)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),IF(ISBLANK(Y2305),"","Hidden"))</f>
        <v/>
      </c>
      <c r="AA2305" t="s">
        <v>5965</v>
      </c>
      <c r="AC2305" t="s">
        <v>6828</v>
      </c>
      <c r="AD2305" t="str">
        <f>_xlfn.XLOOKUP(AC2305,moves!A:A,moves!B:B)</f>
        <v>dark</v>
      </c>
      <c r="AE2305">
        <f>_xlfn.XLOOKUP(AC2305,moves!A:A,moves!D:D)</f>
        <v>4</v>
      </c>
      <c r="AF2305" t="str">
        <f>_xlfn.XLOOKUP(AC2305,moves!A:A,moves!E:E)</f>
        <v>When the target next attacks: If the move is not Dark-type, decrease attack strength by 1.</v>
      </c>
      <c r="AG2305">
        <v>0</v>
      </c>
      <c r="AH2305">
        <v>0</v>
      </c>
      <c r="AI2305">
        <f t="shared" si="169"/>
        <v>1</v>
      </c>
      <c r="AJ2305" t="s">
        <v>525</v>
      </c>
      <c r="AL2305">
        <v>0</v>
      </c>
      <c r="AM2305" cm="1">
        <f t="array" ref="AM2305">IF(AL2305=1,1,
   IF(ISTEXT(AK2305),1,
   IF(AO2305&gt;1,AM2304,
   IF(AI2305=1,
      IF(SUMPRODUCT((LEN($Y$2:$Y$4096)-LEN(SUBSTITUTE($Y$2:$Y$4096,AA2305,"")))/LEN(AA2305))&gt;0,2,1),
      IF(
         SUMPRODUCT((LEN($Y$2:$Y$4096)-LEN(SUBSTITUTE($Y$2:$Y$4096,AA2305,"")))/LEN(AA2305))
         - SUMPRODUCT((LEN($Y$2:$Y$4096)-LEN(SUBSTITUTE($Y$2:$Y$4096,"Alolan "&amp;AA2305,"")))/LEN("Alolan "&amp;AA2305))
         - SUMPRODUCT((LEN($Y$2:$Y$4096)-LEN(SUBSTITUTE($Y$2:$Y$4096,"Galarian "&amp;AA2305,"")))/LEN("Galarian "&amp;AA2305))
         - SUMPRODUCT((LEN($Y$2:$Y$4096)-LEN(SUBSTITUTE($Y$2:$Y$4096,"Hisuian "&amp;AA2305,"")))/LEN("Hisuian "&amp;AA2305))
         - SUMPRODUCT((LEN($Y$2:$Y$4096)-LEN(SUBSTITUTE($Y$2:$Y$4096,"Paldean "&amp;AA2305,"")))/LEN("Paldean "&amp;AA2305))
      &gt;0,2,1)
   ))))</f>
        <v>2</v>
      </c>
      <c r="AN2305">
        <v>0</v>
      </c>
      <c r="AO2305">
        <v>1</v>
      </c>
    </row>
    <row r="2306" spans="1:41" x14ac:dyDescent="0.25">
      <c r="A2306" t="s">
        <v>4701</v>
      </c>
      <c r="B2306" t="s">
        <v>2804</v>
      </c>
      <c r="C2306" t="s">
        <v>1471</v>
      </c>
      <c r="D2306" t="s">
        <v>1536</v>
      </c>
      <c r="E2306">
        <v>95</v>
      </c>
      <c r="F2306">
        <v>120</v>
      </c>
      <c r="G2306">
        <v>65</v>
      </c>
      <c r="H2306">
        <v>95</v>
      </c>
      <c r="I2306">
        <v>75</v>
      </c>
      <c r="J2306">
        <v>60</v>
      </c>
      <c r="K2306" t="s">
        <v>2805</v>
      </c>
      <c r="L2306" t="s">
        <v>3446</v>
      </c>
      <c r="M2306" t="s">
        <v>3287</v>
      </c>
      <c r="N2306">
        <v>9.35</v>
      </c>
      <c r="O2306">
        <v>8</v>
      </c>
      <c r="Q2306">
        <v>13</v>
      </c>
      <c r="R2306">
        <f t="shared" ref="R2306:R2369" si="170">MROUND(N2306,1)+P2306</f>
        <v>9</v>
      </c>
      <c r="S2306">
        <f t="shared" ref="S2306:S2369" si="171">MROUND(O2306,1)+Q2306</f>
        <v>21</v>
      </c>
      <c r="T2306">
        <f t="shared" si="168"/>
        <v>30</v>
      </c>
      <c r="U2306" t="s">
        <v>1471</v>
      </c>
      <c r="V2306" t="s">
        <v>1536</v>
      </c>
      <c r="W2306" t="s">
        <v>1492</v>
      </c>
      <c r="X2306" t="s">
        <v>429</v>
      </c>
      <c r="Z2306" t="str" cm="1">
        <f t="array" ref="Z2306">IF(ISBLANK(AK2306),_xlfn.LET(
    _xlpm.nameBeforeSlash, IF(ISNUMBER(SEARCH("/", Y2306)), LEFT(Y2306, SEARCH("/", Y2306)-1), Y2306),
    _xlpm.matchRow, IFERROR(MATCH(_xlpm.nameBeforeSlash, AA:AA, 0), ""),
    _xlpm.difference, IF(_xlpm.matchRow="", "", ABS((R2306 + S2306)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),IF(ISBLANK(Y2306),"","Hidden"))</f>
        <v/>
      </c>
      <c r="AA2306" t="s">
        <v>5966</v>
      </c>
      <c r="AB2306" t="s">
        <v>3299</v>
      </c>
      <c r="AC2306" t="s">
        <v>6827</v>
      </c>
      <c r="AD2306" t="str">
        <f>_xlfn.XLOOKUP(AC2306,moves!A:A,moves!B:B)</f>
        <v>dark</v>
      </c>
      <c r="AE2306">
        <f>_xlfn.XLOOKUP(AC2306,moves!A:A,moves!D:D)</f>
        <v>3</v>
      </c>
      <c r="AF2306" t="str">
        <f>_xlfn.XLOOKUP(AC2306,moves!A:A,moves!E:E)</f>
        <v>For each other Dark-type move any active Pokémon knows: Deal 2 extra damage.</v>
      </c>
      <c r="AG2306">
        <v>0</v>
      </c>
      <c r="AH2306">
        <v>0</v>
      </c>
      <c r="AI2306">
        <f t="shared" si="169"/>
        <v>1</v>
      </c>
      <c r="AJ2306" t="s">
        <v>525</v>
      </c>
      <c r="AL2306">
        <v>0</v>
      </c>
      <c r="AM2306" cm="1">
        <f t="array" ref="AM2306">IF(AL2306=1,1,
   IF(ISTEXT(AK2306),1,
   IF(AO2306&gt;1,AM2305,
   IF(AI2306=1,
      IF(SUMPRODUCT((LEN($Y$2:$Y$4096)-LEN(SUBSTITUTE($Y$2:$Y$4096,AA2306,"")))/LEN(AA2306))&gt;0,2,1),
      IF(
         SUMPRODUCT((LEN($Y$2:$Y$4096)-LEN(SUBSTITUTE($Y$2:$Y$4096,AA2306,"")))/LEN(AA2306))
         - SUMPRODUCT((LEN($Y$2:$Y$4096)-LEN(SUBSTITUTE($Y$2:$Y$4096,"Alolan "&amp;AA2306,"")))/LEN("Alolan "&amp;AA2306))
         - SUMPRODUCT((LEN($Y$2:$Y$4096)-LEN(SUBSTITUTE($Y$2:$Y$4096,"Galarian "&amp;AA2306,"")))/LEN("Galarian "&amp;AA2306))
         - SUMPRODUCT((LEN($Y$2:$Y$4096)-LEN(SUBSTITUTE($Y$2:$Y$4096,"Hisuian "&amp;AA2306,"")))/LEN("Hisuian "&amp;AA2306))
         - SUMPRODUCT((LEN($Y$2:$Y$4096)-LEN(SUBSTITUTE($Y$2:$Y$4096,"Paldean "&amp;AA2306,"")))/LEN("Paldean "&amp;AA2306))
      &gt;0,2,1)
   ))))</f>
        <v>2</v>
      </c>
      <c r="AN2306">
        <v>0</v>
      </c>
      <c r="AO2306">
        <v>2</v>
      </c>
    </row>
    <row r="2307" spans="1:41" x14ac:dyDescent="0.25">
      <c r="A2307">
        <v>862</v>
      </c>
      <c r="B2307" t="s">
        <v>1905</v>
      </c>
      <c r="C2307" t="s">
        <v>1471</v>
      </c>
      <c r="D2307" t="s">
        <v>1512</v>
      </c>
      <c r="E2307">
        <v>93</v>
      </c>
      <c r="F2307">
        <v>90</v>
      </c>
      <c r="G2307">
        <v>101</v>
      </c>
      <c r="H2307">
        <v>60</v>
      </c>
      <c r="I2307">
        <v>81</v>
      </c>
      <c r="J2307">
        <v>95</v>
      </c>
      <c r="K2307" t="s">
        <v>2806</v>
      </c>
      <c r="L2307" t="s">
        <v>250</v>
      </c>
      <c r="M2307" t="s">
        <v>248</v>
      </c>
      <c r="N2307">
        <v>8.9</v>
      </c>
      <c r="O2307">
        <v>9.18</v>
      </c>
      <c r="P2307">
        <v>1</v>
      </c>
      <c r="Q2307">
        <v>1</v>
      </c>
      <c r="R2307">
        <f t="shared" si="170"/>
        <v>10</v>
      </c>
      <c r="S2307">
        <f t="shared" si="171"/>
        <v>10</v>
      </c>
      <c r="T2307">
        <f t="shared" si="168"/>
        <v>20</v>
      </c>
      <c r="U2307" t="s">
        <v>1471</v>
      </c>
      <c r="V2307" t="s">
        <v>1512</v>
      </c>
      <c r="W2307" t="s">
        <v>1492</v>
      </c>
      <c r="X2307" t="s">
        <v>1524</v>
      </c>
      <c r="Z2307" t="str" cm="1">
        <f t="array" ref="Z2307">IF(ISBLANK(AK2307),_xlfn.LET(
    _xlpm.nameBeforeSlash, IF(ISNUMBER(SEARCH("/", Y2307)), LEFT(Y2307, SEARCH("/", Y2307)-1), Y2307),
    _xlpm.matchRow, IFERROR(MATCH(_xlpm.nameBeforeSlash, AA:AA, 0), ""),
    _xlpm.difference, IF(_xlpm.matchRow="", "", ABS((R2307 + S2307)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),IF(ISBLANK(Y2307),"","Hidden"))</f>
        <v/>
      </c>
      <c r="AA2307" t="s">
        <v>1905</v>
      </c>
      <c r="AC2307" t="s">
        <v>935</v>
      </c>
      <c r="AD2307" t="str">
        <f>_xlfn.XLOOKUP(AC2307,moves!A:A,moves!B:B)</f>
        <v>dark</v>
      </c>
      <c r="AE2307" t="str">
        <f>_xlfn.XLOOKUP(AC2307,moves!A:A,moves!D:D)</f>
        <v>-</v>
      </c>
      <c r="AF2307" t="str">
        <f>_xlfn.XLOOKUP(AC2307,moves!A:A,moves!E:E)</f>
        <v>Reduce the attack strength of all moves next round used by all Pokémon that targeted the user this round by 1.</v>
      </c>
      <c r="AG2307">
        <v>0</v>
      </c>
      <c r="AH2307">
        <v>0</v>
      </c>
      <c r="AI2307">
        <f t="shared" si="169"/>
        <v>0</v>
      </c>
      <c r="AJ2307" t="s">
        <v>525</v>
      </c>
      <c r="AL2307">
        <v>0</v>
      </c>
      <c r="AM2307" cm="1">
        <f t="array" ref="AM2307">IF(AL2307=1,1,
   IF(ISTEXT(AK2307),1,
   IF(AO2307&gt;1,AM2306,
   IF(AI2307=1,
      IF(SUMPRODUCT((LEN($Y$2:$Y$4096)-LEN(SUBSTITUTE($Y$2:$Y$4096,AA2307,"")))/LEN(AA2307))&gt;0,2,1),
      IF(
         SUMPRODUCT((LEN($Y$2:$Y$4096)-LEN(SUBSTITUTE($Y$2:$Y$4096,AA2307,"")))/LEN(AA2307))
         - SUMPRODUCT((LEN($Y$2:$Y$4096)-LEN(SUBSTITUTE($Y$2:$Y$4096,"Alolan "&amp;AA2307,"")))/LEN("Alolan "&amp;AA2307))
         - SUMPRODUCT((LEN($Y$2:$Y$4096)-LEN(SUBSTITUTE($Y$2:$Y$4096,"Galarian "&amp;AA2307,"")))/LEN("Galarian "&amp;AA2307))
         - SUMPRODUCT((LEN($Y$2:$Y$4096)-LEN(SUBSTITUTE($Y$2:$Y$4096,"Hisuian "&amp;AA2307,"")))/LEN("Hisuian "&amp;AA2307))
         - SUMPRODUCT((LEN($Y$2:$Y$4096)-LEN(SUBSTITUTE($Y$2:$Y$4096,"Paldean "&amp;AA2307,"")))/LEN("Paldean "&amp;AA2307))
      &gt;0,2,1)
   ))))</f>
        <v>2</v>
      </c>
      <c r="AN2307">
        <v>0</v>
      </c>
      <c r="AO2307">
        <v>0</v>
      </c>
    </row>
    <row r="2308" spans="1:41" x14ac:dyDescent="0.25">
      <c r="A2308" t="s">
        <v>4702</v>
      </c>
      <c r="B2308" t="s">
        <v>1905</v>
      </c>
      <c r="C2308" t="s">
        <v>1471</v>
      </c>
      <c r="D2308" t="s">
        <v>1512</v>
      </c>
      <c r="E2308">
        <v>93</v>
      </c>
      <c r="F2308">
        <v>90</v>
      </c>
      <c r="G2308">
        <v>101</v>
      </c>
      <c r="H2308">
        <v>60</v>
      </c>
      <c r="I2308">
        <v>81</v>
      </c>
      <c r="J2308">
        <v>95</v>
      </c>
      <c r="K2308" t="s">
        <v>2806</v>
      </c>
      <c r="L2308" t="s">
        <v>250</v>
      </c>
      <c r="M2308" t="s">
        <v>248</v>
      </c>
      <c r="N2308">
        <v>8.9</v>
      </c>
      <c r="O2308">
        <v>9.18</v>
      </c>
      <c r="P2308">
        <v>1</v>
      </c>
      <c r="Q2308">
        <v>1</v>
      </c>
      <c r="R2308">
        <f t="shared" si="170"/>
        <v>10</v>
      </c>
      <c r="S2308">
        <f t="shared" si="171"/>
        <v>10</v>
      </c>
      <c r="T2308">
        <f t="shared" si="168"/>
        <v>20</v>
      </c>
      <c r="U2308" t="s">
        <v>1471</v>
      </c>
      <c r="V2308" t="s">
        <v>1512</v>
      </c>
      <c r="W2308" t="s">
        <v>1492</v>
      </c>
      <c r="X2308" t="s">
        <v>1524</v>
      </c>
      <c r="Z2308" t="str" cm="1">
        <f t="array" ref="Z2308">IF(ISBLANK(AK2308),_xlfn.LET(
    _xlpm.nameBeforeSlash, IF(ISNUMBER(SEARCH("/", Y2308)), LEFT(Y2308, SEARCH("/", Y2308)-1), Y2308),
    _xlpm.matchRow, IFERROR(MATCH(_xlpm.nameBeforeSlash, AA:AA, 0), ""),
    _xlpm.difference, IF(_xlpm.matchRow="", "", ABS((R2308 + S2308)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),IF(ISBLANK(Y2308),"","Hidden"))</f>
        <v/>
      </c>
      <c r="AA2308" t="s">
        <v>5277</v>
      </c>
      <c r="AC2308" t="s">
        <v>6830</v>
      </c>
      <c r="AD2308" t="str">
        <f>_xlfn.XLOOKUP(AC2308,moves!A:A,moves!B:B)</f>
        <v>dark</v>
      </c>
      <c r="AE2308">
        <f>_xlfn.XLOOKUP(AC2308,moves!A:A,moves!D:D)</f>
        <v>3</v>
      </c>
      <c r="AF2308" t="str">
        <f>_xlfn.XLOOKUP(AC2308,moves!A:A,moves!E:E)</f>
        <v>When the targets next attack: Decrease the target's attack strength by 1.</v>
      </c>
      <c r="AG2308">
        <v>0</v>
      </c>
      <c r="AH2308">
        <v>0</v>
      </c>
      <c r="AI2308">
        <f t="shared" si="169"/>
        <v>1</v>
      </c>
      <c r="AJ2308" t="s">
        <v>525</v>
      </c>
      <c r="AL2308">
        <v>0</v>
      </c>
      <c r="AM2308" cm="1">
        <f t="array" ref="AM2308">IF(AL2308=1,1,
   IF(ISTEXT(AK2308),1,
   IF(AO2308&gt;1,AM2307,
   IF(AI2308=1,
      IF(SUMPRODUCT((LEN($Y$2:$Y$4096)-LEN(SUBSTITUTE($Y$2:$Y$4096,AA2308,"")))/LEN(AA2308))&gt;0,2,1),
      IF(
         SUMPRODUCT((LEN($Y$2:$Y$4096)-LEN(SUBSTITUTE($Y$2:$Y$4096,AA2308,"")))/LEN(AA2308))
         - SUMPRODUCT((LEN($Y$2:$Y$4096)-LEN(SUBSTITUTE($Y$2:$Y$4096,"Alolan "&amp;AA2308,"")))/LEN("Alolan "&amp;AA2308))
         - SUMPRODUCT((LEN($Y$2:$Y$4096)-LEN(SUBSTITUTE($Y$2:$Y$4096,"Galarian "&amp;AA2308,"")))/LEN("Galarian "&amp;AA2308))
         - SUMPRODUCT((LEN($Y$2:$Y$4096)-LEN(SUBSTITUTE($Y$2:$Y$4096,"Hisuian "&amp;AA2308,"")))/LEN("Hisuian "&amp;AA2308))
         - SUMPRODUCT((LEN($Y$2:$Y$4096)-LEN(SUBSTITUTE($Y$2:$Y$4096,"Paldean "&amp;AA2308,"")))/LEN("Paldean "&amp;AA2308))
      &gt;0,2,1)
   ))))</f>
        <v>2</v>
      </c>
      <c r="AN2308">
        <v>0</v>
      </c>
      <c r="AO2308">
        <v>0</v>
      </c>
    </row>
    <row r="2309" spans="1:41" x14ac:dyDescent="0.25">
      <c r="A2309">
        <v>863</v>
      </c>
      <c r="B2309" t="s">
        <v>1592</v>
      </c>
      <c r="C2309" t="s">
        <v>1514</v>
      </c>
      <c r="D2309"/>
      <c r="E2309">
        <v>70</v>
      </c>
      <c r="F2309">
        <v>110</v>
      </c>
      <c r="G2309">
        <v>100</v>
      </c>
      <c r="H2309">
        <v>50</v>
      </c>
      <c r="I2309">
        <v>60</v>
      </c>
      <c r="J2309">
        <v>50</v>
      </c>
      <c r="K2309" t="s">
        <v>2807</v>
      </c>
      <c r="L2309" t="s">
        <v>253</v>
      </c>
      <c r="M2309" t="s">
        <v>248</v>
      </c>
      <c r="N2309">
        <v>8</v>
      </c>
      <c r="O2309">
        <v>7.6</v>
      </c>
      <c r="R2309">
        <f t="shared" si="170"/>
        <v>8</v>
      </c>
      <c r="S2309">
        <f t="shared" si="171"/>
        <v>8</v>
      </c>
      <c r="T2309">
        <f t="shared" si="168"/>
        <v>16</v>
      </c>
      <c r="U2309" t="s">
        <v>1514</v>
      </c>
      <c r="V2309" t="s">
        <v>1512</v>
      </c>
      <c r="W2309" t="s">
        <v>1471</v>
      </c>
      <c r="X2309" t="s">
        <v>1524</v>
      </c>
      <c r="Z2309" t="str" cm="1">
        <f t="array" ref="Z2309">IF(ISBLANK(AK2309),_xlfn.LET(
    _xlpm.nameBeforeSlash, IF(ISNUMBER(SEARCH("/", Y2309)), LEFT(Y2309, SEARCH("/", Y2309)-1), Y2309),
    _xlpm.matchRow, IFERROR(MATCH(_xlpm.nameBeforeSlash, AA:AA, 0), ""),
    _xlpm.difference, IF(_xlpm.matchRow="", "", ABS((R2309 + S2309)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),IF(ISBLANK(Y2309),"","Hidden"))</f>
        <v/>
      </c>
      <c r="AA2309" t="s">
        <v>1592</v>
      </c>
      <c r="AC2309" t="s">
        <v>1364</v>
      </c>
      <c r="AD2309" t="str">
        <f>_xlfn.XLOOKUP(AC2309,moves!A:A,moves!B:B)</f>
        <v>steel</v>
      </c>
      <c r="AE2309">
        <f>_xlfn.XLOOKUP(AC2309,moves!A:A,moves!D:D)</f>
        <v>4</v>
      </c>
      <c r="AF2309" t="str">
        <f>_xlfn.XLOOKUP(AC2309,moves!A:A,moves!E:E)</f>
        <v>If 2 or more status symbols are rolled: The target skips their turn this round and the user's battle fatigue increases by 1 extra. This move cannot be used if the user has 5 fatigue.</v>
      </c>
      <c r="AG2309">
        <v>0</v>
      </c>
      <c r="AH2309">
        <v>0</v>
      </c>
      <c r="AI2309">
        <f t="shared" si="169"/>
        <v>0</v>
      </c>
      <c r="AJ2309" t="s">
        <v>524</v>
      </c>
      <c r="AL2309">
        <v>0</v>
      </c>
      <c r="AM2309" cm="1">
        <f t="array" ref="AM2309">IF(AL2309=1,1,
   IF(ISTEXT(AK2309),1,
   IF(AO2309&gt;1,AM2308,
   IF(AI2309=1,
      IF(SUMPRODUCT((LEN($Y$2:$Y$4096)-LEN(SUBSTITUTE($Y$2:$Y$4096,AA2309,"")))/LEN(AA2309))&gt;0,2,1),
      IF(
         SUMPRODUCT((LEN($Y$2:$Y$4096)-LEN(SUBSTITUTE($Y$2:$Y$4096,AA2309,"")))/LEN(AA2309))
         - SUMPRODUCT((LEN($Y$2:$Y$4096)-LEN(SUBSTITUTE($Y$2:$Y$4096,"Alolan "&amp;AA2309,"")))/LEN("Alolan "&amp;AA2309))
         - SUMPRODUCT((LEN($Y$2:$Y$4096)-LEN(SUBSTITUTE($Y$2:$Y$4096,"Galarian "&amp;AA2309,"")))/LEN("Galarian "&amp;AA2309))
         - SUMPRODUCT((LEN($Y$2:$Y$4096)-LEN(SUBSTITUTE($Y$2:$Y$4096,"Hisuian "&amp;AA2309,"")))/LEN("Hisuian "&amp;AA2309))
         - SUMPRODUCT((LEN($Y$2:$Y$4096)-LEN(SUBSTITUTE($Y$2:$Y$4096,"Paldean "&amp;AA2309,"")))/LEN("Paldean "&amp;AA2309))
      &gt;0,2,1)
   ))))</f>
        <v>2</v>
      </c>
      <c r="AN2309">
        <v>0</v>
      </c>
      <c r="AO2309">
        <v>0</v>
      </c>
    </row>
    <row r="2310" spans="1:41" x14ac:dyDescent="0.25">
      <c r="A2310" t="s">
        <v>4703</v>
      </c>
      <c r="B2310" t="s">
        <v>1592</v>
      </c>
      <c r="C2310" t="s">
        <v>1514</v>
      </c>
      <c r="D2310"/>
      <c r="E2310">
        <v>70</v>
      </c>
      <c r="F2310">
        <v>110</v>
      </c>
      <c r="G2310">
        <v>100</v>
      </c>
      <c r="H2310">
        <v>50</v>
      </c>
      <c r="I2310">
        <v>60</v>
      </c>
      <c r="J2310">
        <v>50</v>
      </c>
      <c r="K2310" t="s">
        <v>2807</v>
      </c>
      <c r="L2310" t="s">
        <v>253</v>
      </c>
      <c r="M2310" t="s">
        <v>248</v>
      </c>
      <c r="N2310">
        <v>8</v>
      </c>
      <c r="O2310">
        <v>7.6</v>
      </c>
      <c r="R2310">
        <f t="shared" si="170"/>
        <v>8</v>
      </c>
      <c r="S2310">
        <f t="shared" si="171"/>
        <v>8</v>
      </c>
      <c r="T2310">
        <f t="shared" si="168"/>
        <v>16</v>
      </c>
      <c r="U2310" t="s">
        <v>1514</v>
      </c>
      <c r="V2310" t="s">
        <v>1512</v>
      </c>
      <c r="W2310" t="s">
        <v>1471</v>
      </c>
      <c r="X2310" t="s">
        <v>1524</v>
      </c>
      <c r="Z2310" t="str" cm="1">
        <f t="array" ref="Z2310">IF(ISBLANK(AK2310),_xlfn.LET(
    _xlpm.nameBeforeSlash, IF(ISNUMBER(SEARCH("/", Y2310)), LEFT(Y2310, SEARCH("/", Y2310)-1), Y2310),
    _xlpm.matchRow, IFERROR(MATCH(_xlpm.nameBeforeSlash, AA:AA, 0), ""),
    _xlpm.difference, IF(_xlpm.matchRow="", "", ABS((R2310 + S2310)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),IF(ISBLANK(Y2310),"","Hidden"))</f>
        <v/>
      </c>
      <c r="AA2310" t="s">
        <v>4995</v>
      </c>
      <c r="AC2310" t="s">
        <v>6831</v>
      </c>
      <c r="AD2310" t="str">
        <f>_xlfn.XLOOKUP(AC2310,moves!A:A,moves!B:B)</f>
        <v>steel</v>
      </c>
      <c r="AE2310">
        <f>_xlfn.XLOOKUP(AC2310,moves!A:A,moves!D:D)</f>
        <v>2</v>
      </c>
      <c r="AF2310" t="str">
        <f>_xlfn.XLOOKUP(AC2310,moves!A:A,moves!E:E)</f>
        <v>The user may spend a Pokecoin. If so: Increase attack strength by 5.</v>
      </c>
      <c r="AG2310">
        <v>0</v>
      </c>
      <c r="AH2310">
        <v>0</v>
      </c>
      <c r="AI2310">
        <f t="shared" si="169"/>
        <v>1</v>
      </c>
      <c r="AJ2310" t="s">
        <v>524</v>
      </c>
      <c r="AL2310">
        <v>0</v>
      </c>
      <c r="AM2310" cm="1">
        <f t="array" ref="AM2310">IF(AL2310=1,1,
   IF(ISTEXT(AK2310),1,
   IF(AO2310&gt;1,AM2309,
   IF(AI2310=1,
      IF(SUMPRODUCT((LEN($Y$2:$Y$4096)-LEN(SUBSTITUTE($Y$2:$Y$4096,AA2310,"")))/LEN(AA2310))&gt;0,2,1),
      IF(
         SUMPRODUCT((LEN($Y$2:$Y$4096)-LEN(SUBSTITUTE($Y$2:$Y$4096,AA2310,"")))/LEN(AA2310))
         - SUMPRODUCT((LEN($Y$2:$Y$4096)-LEN(SUBSTITUTE($Y$2:$Y$4096,"Alolan "&amp;AA2310,"")))/LEN("Alolan "&amp;AA2310))
         - SUMPRODUCT((LEN($Y$2:$Y$4096)-LEN(SUBSTITUTE($Y$2:$Y$4096,"Galarian "&amp;AA2310,"")))/LEN("Galarian "&amp;AA2310))
         - SUMPRODUCT((LEN($Y$2:$Y$4096)-LEN(SUBSTITUTE($Y$2:$Y$4096,"Hisuian "&amp;AA2310,"")))/LEN("Hisuian "&amp;AA2310))
         - SUMPRODUCT((LEN($Y$2:$Y$4096)-LEN(SUBSTITUTE($Y$2:$Y$4096,"Paldean "&amp;AA2310,"")))/LEN("Paldean "&amp;AA2310))
      &gt;0,2,1)
   ))))</f>
        <v>2</v>
      </c>
      <c r="AN2310">
        <v>0</v>
      </c>
      <c r="AO2310">
        <v>0</v>
      </c>
    </row>
    <row r="2311" spans="1:41" x14ac:dyDescent="0.25">
      <c r="A2311">
        <v>864</v>
      </c>
      <c r="B2311" t="s">
        <v>1841</v>
      </c>
      <c r="C2311" t="s">
        <v>1524</v>
      </c>
      <c r="D2311"/>
      <c r="E2311">
        <v>60</v>
      </c>
      <c r="F2311">
        <v>95</v>
      </c>
      <c r="G2311">
        <v>50</v>
      </c>
      <c r="H2311">
        <v>145</v>
      </c>
      <c r="I2311">
        <v>130</v>
      </c>
      <c r="J2311">
        <v>30</v>
      </c>
      <c r="K2311" t="s">
        <v>1839</v>
      </c>
      <c r="L2311" t="s">
        <v>252</v>
      </c>
      <c r="M2311" t="s">
        <v>248</v>
      </c>
      <c r="N2311">
        <v>9.4</v>
      </c>
      <c r="O2311">
        <v>7.8</v>
      </c>
      <c r="P2311">
        <v>-4</v>
      </c>
      <c r="Q2311">
        <v>5</v>
      </c>
      <c r="R2311">
        <f t="shared" si="170"/>
        <v>5</v>
      </c>
      <c r="S2311">
        <f t="shared" si="171"/>
        <v>13</v>
      </c>
      <c r="T2311">
        <f t="shared" si="168"/>
        <v>18</v>
      </c>
      <c r="U2311" t="s">
        <v>1524</v>
      </c>
      <c r="V2311" t="s">
        <v>1546</v>
      </c>
      <c r="W2311" t="s">
        <v>1490</v>
      </c>
      <c r="X2311" t="s">
        <v>1468</v>
      </c>
      <c r="Z2311" t="str" cm="1">
        <f t="array" ref="Z2311">IF(ISBLANK(AK2311),_xlfn.LET(
    _xlpm.nameBeforeSlash, IF(ISNUMBER(SEARCH("/", Y2311)), LEFT(Y2311, SEARCH("/", Y2311)-1), Y2311),
    _xlpm.matchRow, IFERROR(MATCH(_xlpm.nameBeforeSlash, AA:AA, 0), ""),
    _xlpm.difference, IF(_xlpm.matchRow="", "", ABS((R2311 + S2311)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),IF(ISBLANK(Y2311),"","Hidden"))</f>
        <v/>
      </c>
      <c r="AA2311" t="s">
        <v>1841</v>
      </c>
      <c r="AC2311" t="s">
        <v>435</v>
      </c>
      <c r="AD2311" t="str">
        <f>_xlfn.XLOOKUP(AC2311,moves!A:A,moves!B:B)</f>
        <v>ghost</v>
      </c>
      <c r="AE2311">
        <f>_xlfn.XLOOKUP(AC2311,moves!A:A,moves!D:D)</f>
        <v>3</v>
      </c>
      <c r="AF2311" t="str">
        <f>_xlfn.XLOOKUP(AC2311,moves!A:A,moves!E:E)</f>
        <v>If the target has any status conditions: Deal double damage.</v>
      </c>
      <c r="AG2311">
        <v>0</v>
      </c>
      <c r="AH2311">
        <v>0</v>
      </c>
      <c r="AI2311">
        <f t="shared" si="169"/>
        <v>0</v>
      </c>
      <c r="AJ2311" t="s">
        <v>525</v>
      </c>
      <c r="AL2311">
        <v>0</v>
      </c>
      <c r="AM2311" cm="1">
        <f t="array" ref="AM2311">IF(AL2311=1,1,
   IF(ISTEXT(AK2311),1,
   IF(AO2311&gt;1,AM2310,
   IF(AI2311=1,
      IF(SUMPRODUCT((LEN($Y$2:$Y$4096)-LEN(SUBSTITUTE($Y$2:$Y$4096,AA2311,"")))/LEN(AA2311))&gt;0,2,1),
      IF(
         SUMPRODUCT((LEN($Y$2:$Y$4096)-LEN(SUBSTITUTE($Y$2:$Y$4096,AA2311,"")))/LEN(AA2311))
         - SUMPRODUCT((LEN($Y$2:$Y$4096)-LEN(SUBSTITUTE($Y$2:$Y$4096,"Alolan "&amp;AA2311,"")))/LEN("Alolan "&amp;AA2311))
         - SUMPRODUCT((LEN($Y$2:$Y$4096)-LEN(SUBSTITUTE($Y$2:$Y$4096,"Galarian "&amp;AA2311,"")))/LEN("Galarian "&amp;AA2311))
         - SUMPRODUCT((LEN($Y$2:$Y$4096)-LEN(SUBSTITUTE($Y$2:$Y$4096,"Hisuian "&amp;AA2311,"")))/LEN("Hisuian "&amp;AA2311))
         - SUMPRODUCT((LEN($Y$2:$Y$4096)-LEN(SUBSTITUTE($Y$2:$Y$4096,"Paldean "&amp;AA2311,"")))/LEN("Paldean "&amp;AA2311))
      &gt;0,2,1)
   ))))</f>
        <v>2</v>
      </c>
      <c r="AN2311">
        <v>0</v>
      </c>
      <c r="AO2311">
        <v>0</v>
      </c>
    </row>
    <row r="2312" spans="1:41" x14ac:dyDescent="0.25">
      <c r="A2312" t="s">
        <v>4704</v>
      </c>
      <c r="B2312" t="s">
        <v>1841</v>
      </c>
      <c r="C2312" t="s">
        <v>1524</v>
      </c>
      <c r="D2312"/>
      <c r="E2312">
        <v>60</v>
      </c>
      <c r="F2312">
        <v>95</v>
      </c>
      <c r="G2312">
        <v>50</v>
      </c>
      <c r="H2312">
        <v>145</v>
      </c>
      <c r="I2312">
        <v>130</v>
      </c>
      <c r="J2312">
        <v>30</v>
      </c>
      <c r="K2312" t="s">
        <v>1839</v>
      </c>
      <c r="L2312" t="s">
        <v>252</v>
      </c>
      <c r="M2312" t="s">
        <v>248</v>
      </c>
      <c r="N2312">
        <v>9.4</v>
      </c>
      <c r="O2312">
        <v>7.8</v>
      </c>
      <c r="P2312">
        <v>-4</v>
      </c>
      <c r="Q2312">
        <v>5</v>
      </c>
      <c r="R2312">
        <f t="shared" si="170"/>
        <v>5</v>
      </c>
      <c r="S2312">
        <f t="shared" si="171"/>
        <v>13</v>
      </c>
      <c r="T2312">
        <f t="shared" si="168"/>
        <v>18</v>
      </c>
      <c r="U2312" t="s">
        <v>1524</v>
      </c>
      <c r="V2312" t="s">
        <v>1546</v>
      </c>
      <c r="W2312" t="s">
        <v>1490</v>
      </c>
      <c r="X2312" t="s">
        <v>1468</v>
      </c>
      <c r="Z2312" t="str" cm="1">
        <f t="array" ref="Z2312">IF(ISBLANK(AK2312),_xlfn.LET(
    _xlpm.nameBeforeSlash, IF(ISNUMBER(SEARCH("/", Y2312)), LEFT(Y2312, SEARCH("/", Y2312)-1), Y2312),
    _xlpm.matchRow, IFERROR(MATCH(_xlpm.nameBeforeSlash, AA:AA, 0), ""),
    _xlpm.difference, IF(_xlpm.matchRow="", "", ABS((R2312 + S2312)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),IF(ISBLANK(Y2312),"","Hidden"))</f>
        <v/>
      </c>
      <c r="AA2312" t="s">
        <v>5227</v>
      </c>
      <c r="AC2312" t="s">
        <v>1169</v>
      </c>
      <c r="AD2312" t="str">
        <f>_xlfn.XLOOKUP(AC2312,moves!A:A,moves!B:B)</f>
        <v>grass</v>
      </c>
      <c r="AE2312">
        <f>_xlfn.XLOOKUP(AC2312,moves!A:A,moves!D:D)</f>
        <v>0</v>
      </c>
      <c r="AF2312" t="str">
        <f>_xlfn.XLOOKUP(AC2312,moves!A:A,moves!E:E)</f>
        <v>Heal for half of the attack strength of one of the target's moves, rounded down. When the target next attacks: Decrease attack strength by 2.</v>
      </c>
      <c r="AG2312">
        <v>0</v>
      </c>
      <c r="AH2312">
        <v>0</v>
      </c>
      <c r="AI2312">
        <f t="shared" si="169"/>
        <v>1</v>
      </c>
      <c r="AJ2312" t="s">
        <v>525</v>
      </c>
      <c r="AL2312">
        <v>0</v>
      </c>
      <c r="AM2312" cm="1">
        <f t="array" ref="AM2312">IF(AL2312=1,1,
   IF(ISTEXT(AK2312),1,
   IF(AO2312&gt;1,AM2311,
   IF(AI2312=1,
      IF(SUMPRODUCT((LEN($Y$2:$Y$4096)-LEN(SUBSTITUTE($Y$2:$Y$4096,AA2312,"")))/LEN(AA2312))&gt;0,2,1),
      IF(
         SUMPRODUCT((LEN($Y$2:$Y$4096)-LEN(SUBSTITUTE($Y$2:$Y$4096,AA2312,"")))/LEN(AA2312))
         - SUMPRODUCT((LEN($Y$2:$Y$4096)-LEN(SUBSTITUTE($Y$2:$Y$4096,"Alolan "&amp;AA2312,"")))/LEN("Alolan "&amp;AA2312))
         - SUMPRODUCT((LEN($Y$2:$Y$4096)-LEN(SUBSTITUTE($Y$2:$Y$4096,"Galarian "&amp;AA2312,"")))/LEN("Galarian "&amp;AA2312))
         - SUMPRODUCT((LEN($Y$2:$Y$4096)-LEN(SUBSTITUTE($Y$2:$Y$4096,"Hisuian "&amp;AA2312,"")))/LEN("Hisuian "&amp;AA2312))
         - SUMPRODUCT((LEN($Y$2:$Y$4096)-LEN(SUBSTITUTE($Y$2:$Y$4096,"Paldean "&amp;AA2312,"")))/LEN("Paldean "&amp;AA2312))
      &gt;0,2,1)
   ))))</f>
        <v>2</v>
      </c>
      <c r="AN2312">
        <v>0</v>
      </c>
      <c r="AO2312">
        <v>0</v>
      </c>
    </row>
    <row r="2313" spans="1:41" x14ac:dyDescent="0.25">
      <c r="A2313">
        <v>865</v>
      </c>
      <c r="B2313" t="s">
        <v>1649</v>
      </c>
      <c r="C2313" t="s">
        <v>1492</v>
      </c>
      <c r="D2313"/>
      <c r="E2313">
        <v>62</v>
      </c>
      <c r="F2313">
        <v>135</v>
      </c>
      <c r="G2313">
        <v>95</v>
      </c>
      <c r="H2313">
        <v>68</v>
      </c>
      <c r="I2313">
        <v>82</v>
      </c>
      <c r="J2313">
        <v>65</v>
      </c>
      <c r="K2313" t="s">
        <v>1647</v>
      </c>
      <c r="L2313" t="s">
        <v>247</v>
      </c>
      <c r="M2313" t="s">
        <v>251</v>
      </c>
      <c r="N2313">
        <v>10.029999999999999</v>
      </c>
      <c r="O2313">
        <v>7.7899999999999991</v>
      </c>
      <c r="Q2313">
        <v>1</v>
      </c>
      <c r="R2313">
        <f t="shared" si="170"/>
        <v>10</v>
      </c>
      <c r="S2313">
        <f t="shared" si="171"/>
        <v>9</v>
      </c>
      <c r="T2313">
        <f t="shared" si="168"/>
        <v>19</v>
      </c>
      <c r="U2313" t="s">
        <v>1492</v>
      </c>
      <c r="V2313" t="s">
        <v>1481</v>
      </c>
      <c r="W2313" t="s">
        <v>1468</v>
      </c>
      <c r="X2313" t="s">
        <v>1471</v>
      </c>
      <c r="Z2313" t="str" cm="1">
        <f t="array" ref="Z2313">IF(ISBLANK(AK2313),_xlfn.LET(
    _xlpm.nameBeforeSlash, IF(ISNUMBER(SEARCH("/", Y2313)), LEFT(Y2313, SEARCH("/", Y2313)-1), Y2313),
    _xlpm.matchRow, IFERROR(MATCH(_xlpm.nameBeforeSlash, AA:AA, 0), ""),
    _xlpm.difference, IF(_xlpm.matchRow="", "", ABS((R2313 + S2313)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),IF(ISBLANK(Y2313),"","Hidden"))</f>
        <v/>
      </c>
      <c r="AA2313" t="s">
        <v>1649</v>
      </c>
      <c r="AC2313" t="s">
        <v>1034</v>
      </c>
      <c r="AD2313" t="str">
        <f>_xlfn.XLOOKUP(AC2313,moves!A:A,moves!B:B)</f>
        <v>fighting</v>
      </c>
      <c r="AE2313">
        <f>_xlfn.XLOOKUP(AC2313,moves!A:A,moves!D:D)</f>
        <v>7</v>
      </c>
      <c r="AF2313" t="str">
        <f>_xlfn.XLOOKUP(AC2313,moves!A:A,moves!E:E)</f>
        <v xml:space="preserve"> </v>
      </c>
      <c r="AG2313">
        <v>0</v>
      </c>
      <c r="AH2313">
        <v>0</v>
      </c>
      <c r="AI2313">
        <f t="shared" si="169"/>
        <v>0</v>
      </c>
      <c r="AJ2313" t="s">
        <v>525</v>
      </c>
      <c r="AL2313">
        <v>0</v>
      </c>
      <c r="AM2313" cm="1">
        <f t="array" ref="AM2313">IF(AL2313=1,1,
   IF(ISTEXT(AK2313),1,
   IF(AO2313&gt;1,AM2312,
   IF(AI2313=1,
      IF(SUMPRODUCT((LEN($Y$2:$Y$4096)-LEN(SUBSTITUTE($Y$2:$Y$4096,AA2313,"")))/LEN(AA2313))&gt;0,2,1),
      IF(
         SUMPRODUCT((LEN($Y$2:$Y$4096)-LEN(SUBSTITUTE($Y$2:$Y$4096,AA2313,"")))/LEN(AA2313))
         - SUMPRODUCT((LEN($Y$2:$Y$4096)-LEN(SUBSTITUTE($Y$2:$Y$4096,"Alolan "&amp;AA2313,"")))/LEN("Alolan "&amp;AA2313))
         - SUMPRODUCT((LEN($Y$2:$Y$4096)-LEN(SUBSTITUTE($Y$2:$Y$4096,"Galarian "&amp;AA2313,"")))/LEN("Galarian "&amp;AA2313))
         - SUMPRODUCT((LEN($Y$2:$Y$4096)-LEN(SUBSTITUTE($Y$2:$Y$4096,"Hisuian "&amp;AA2313,"")))/LEN("Hisuian "&amp;AA2313))
         - SUMPRODUCT((LEN($Y$2:$Y$4096)-LEN(SUBSTITUTE($Y$2:$Y$4096,"Paldean "&amp;AA2313,"")))/LEN("Paldean "&amp;AA2313))
      &gt;0,2,1)
   ))))</f>
        <v>2</v>
      </c>
      <c r="AN2313">
        <v>0</v>
      </c>
      <c r="AO2313">
        <v>0</v>
      </c>
    </row>
    <row r="2314" spans="1:41" x14ac:dyDescent="0.25">
      <c r="A2314" t="s">
        <v>4705</v>
      </c>
      <c r="B2314" t="s">
        <v>1649</v>
      </c>
      <c r="C2314" t="s">
        <v>1492</v>
      </c>
      <c r="D2314"/>
      <c r="E2314">
        <v>62</v>
      </c>
      <c r="F2314">
        <v>135</v>
      </c>
      <c r="G2314">
        <v>95</v>
      </c>
      <c r="H2314">
        <v>68</v>
      </c>
      <c r="I2314">
        <v>82</v>
      </c>
      <c r="J2314">
        <v>65</v>
      </c>
      <c r="K2314" t="s">
        <v>1647</v>
      </c>
      <c r="L2314" t="s">
        <v>247</v>
      </c>
      <c r="M2314" t="s">
        <v>251</v>
      </c>
      <c r="N2314">
        <v>10.029999999999999</v>
      </c>
      <c r="O2314">
        <v>7.7899999999999991</v>
      </c>
      <c r="Q2314">
        <v>1</v>
      </c>
      <c r="R2314">
        <f t="shared" si="170"/>
        <v>10</v>
      </c>
      <c r="S2314">
        <f t="shared" si="171"/>
        <v>9</v>
      </c>
      <c r="T2314">
        <f t="shared" si="168"/>
        <v>19</v>
      </c>
      <c r="U2314" t="s">
        <v>1492</v>
      </c>
      <c r="V2314" t="s">
        <v>1481</v>
      </c>
      <c r="W2314" t="s">
        <v>1468</v>
      </c>
      <c r="X2314" t="s">
        <v>1471</v>
      </c>
      <c r="Z2314" t="str" cm="1">
        <f t="array" ref="Z2314">IF(ISBLANK(AK2314),_xlfn.LET(
    _xlpm.nameBeforeSlash, IF(ISNUMBER(SEARCH("/", Y2314)), LEFT(Y2314, SEARCH("/", Y2314)-1), Y2314),
    _xlpm.matchRow, IFERROR(MATCH(_xlpm.nameBeforeSlash, AA:AA, 0), ""),
    _xlpm.difference, IF(_xlpm.matchRow="", "", ABS((R2314 + S2314)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),IF(ISBLANK(Y2314),"","Hidden"))</f>
        <v/>
      </c>
      <c r="AA2314" t="s">
        <v>5041</v>
      </c>
      <c r="AC2314" t="s">
        <v>6833</v>
      </c>
      <c r="AD2314" t="str">
        <f>_xlfn.XLOOKUP(AC2314,moves!A:A,moves!B:B)</f>
        <v>fighting</v>
      </c>
      <c r="AE2314">
        <f>_xlfn.XLOOKUP(AC2314,moves!A:A,moves!D:D)</f>
        <v>2</v>
      </c>
      <c r="AF2314" t="str">
        <f>_xlfn.XLOOKUP(AC2314,moves!A:A,moves!E:E)</f>
        <v>For each non-fainted Pokémon in the target's party: Increase attack strength by 1.</v>
      </c>
      <c r="AG2314">
        <v>0</v>
      </c>
      <c r="AH2314">
        <v>0</v>
      </c>
      <c r="AI2314">
        <f t="shared" si="169"/>
        <v>1</v>
      </c>
      <c r="AJ2314" t="s">
        <v>525</v>
      </c>
      <c r="AL2314">
        <v>0</v>
      </c>
      <c r="AM2314" cm="1">
        <f t="array" ref="AM2314">IF(AL2314=1,1,
   IF(ISTEXT(AK2314),1,
   IF(AO2314&gt;1,AM2313,
   IF(AI2314=1,
      IF(SUMPRODUCT((LEN($Y$2:$Y$4096)-LEN(SUBSTITUTE($Y$2:$Y$4096,AA2314,"")))/LEN(AA2314))&gt;0,2,1),
      IF(
         SUMPRODUCT((LEN($Y$2:$Y$4096)-LEN(SUBSTITUTE($Y$2:$Y$4096,AA2314,"")))/LEN(AA2314))
         - SUMPRODUCT((LEN($Y$2:$Y$4096)-LEN(SUBSTITUTE($Y$2:$Y$4096,"Alolan "&amp;AA2314,"")))/LEN("Alolan "&amp;AA2314))
         - SUMPRODUCT((LEN($Y$2:$Y$4096)-LEN(SUBSTITUTE($Y$2:$Y$4096,"Galarian "&amp;AA2314,"")))/LEN("Galarian "&amp;AA2314))
         - SUMPRODUCT((LEN($Y$2:$Y$4096)-LEN(SUBSTITUTE($Y$2:$Y$4096,"Hisuian "&amp;AA2314,"")))/LEN("Hisuian "&amp;AA2314))
         - SUMPRODUCT((LEN($Y$2:$Y$4096)-LEN(SUBSTITUTE($Y$2:$Y$4096,"Paldean "&amp;AA2314,"")))/LEN("Paldean "&amp;AA2314))
      &gt;0,2,1)
   ))))</f>
        <v>2</v>
      </c>
      <c r="AN2314">
        <v>0</v>
      </c>
      <c r="AO2314">
        <v>0</v>
      </c>
    </row>
    <row r="2315" spans="1:41" x14ac:dyDescent="0.25">
      <c r="A2315">
        <v>866</v>
      </c>
      <c r="B2315" t="s">
        <v>1713</v>
      </c>
      <c r="C2315" t="s">
        <v>1209</v>
      </c>
      <c r="D2315" t="s">
        <v>429</v>
      </c>
      <c r="E2315">
        <v>80</v>
      </c>
      <c r="F2315">
        <v>85</v>
      </c>
      <c r="G2315">
        <v>75</v>
      </c>
      <c r="H2315">
        <v>110</v>
      </c>
      <c r="I2315">
        <v>100</v>
      </c>
      <c r="J2315">
        <v>70</v>
      </c>
      <c r="K2315" t="s">
        <v>2808</v>
      </c>
      <c r="L2315" t="s">
        <v>250</v>
      </c>
      <c r="M2315" t="s">
        <v>248</v>
      </c>
      <c r="N2315">
        <v>9.15</v>
      </c>
      <c r="O2315">
        <v>8.4499999999999993</v>
      </c>
      <c r="Q2315">
        <v>2</v>
      </c>
      <c r="R2315">
        <f t="shared" si="170"/>
        <v>9</v>
      </c>
      <c r="S2315">
        <f t="shared" si="171"/>
        <v>10</v>
      </c>
      <c r="T2315">
        <f t="shared" si="168"/>
        <v>19</v>
      </c>
      <c r="U2315" t="s">
        <v>1209</v>
      </c>
      <c r="V2315" t="s">
        <v>429</v>
      </c>
      <c r="W2315" t="s">
        <v>1471</v>
      </c>
      <c r="X2315" t="s">
        <v>1536</v>
      </c>
      <c r="Z2315" t="str" cm="1">
        <f t="array" ref="Z2315">IF(ISBLANK(AK2315),_xlfn.LET(
    _xlpm.nameBeforeSlash, IF(ISNUMBER(SEARCH("/", Y2315)), LEFT(Y2315, SEARCH("/", Y2315)-1), Y2315),
    _xlpm.matchRow, IFERROR(MATCH(_xlpm.nameBeforeSlash, AA:AA, 0), ""),
    _xlpm.difference, IF(_xlpm.matchRow="", "", ABS((R2315 + S2315)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),IF(ISBLANK(Y2315),"","Hidden"))</f>
        <v/>
      </c>
      <c r="AA2315" t="s">
        <v>1713</v>
      </c>
      <c r="AC2315" t="s">
        <v>1322</v>
      </c>
      <c r="AD2315" t="str">
        <f>_xlfn.XLOOKUP(AC2315,moves!A:A,moves!B:B)</f>
        <v>psychic</v>
      </c>
      <c r="AE2315">
        <f>_xlfn.XLOOKUP(AC2315,moves!A:A,moves!D:D)</f>
        <v>3</v>
      </c>
      <c r="AF2315" t="str">
        <f>_xlfn.XLOOKUP(AC2315,moves!A:A,moves!E:E)</f>
        <v>If the user used a Psychic-type move last turn: Increase attack strength by 1 and gain MULTI.</v>
      </c>
      <c r="AG2315">
        <v>0</v>
      </c>
      <c r="AH2315">
        <v>0</v>
      </c>
      <c r="AI2315">
        <f t="shared" si="169"/>
        <v>0</v>
      </c>
      <c r="AJ2315" t="s">
        <v>525</v>
      </c>
      <c r="AL2315">
        <v>0</v>
      </c>
      <c r="AM2315" cm="1">
        <f t="array" ref="AM2315">IF(AL2315=1,1,
   IF(ISTEXT(AK2315),1,
   IF(AO2315&gt;1,AM2314,
   IF(AI2315=1,
      IF(SUMPRODUCT((LEN($Y$2:$Y$4096)-LEN(SUBSTITUTE($Y$2:$Y$4096,AA2315,"")))/LEN(AA2315))&gt;0,2,1),
      IF(
         SUMPRODUCT((LEN($Y$2:$Y$4096)-LEN(SUBSTITUTE($Y$2:$Y$4096,AA2315,"")))/LEN(AA2315))
         - SUMPRODUCT((LEN($Y$2:$Y$4096)-LEN(SUBSTITUTE($Y$2:$Y$4096,"Alolan "&amp;AA2315,"")))/LEN("Alolan "&amp;AA2315))
         - SUMPRODUCT((LEN($Y$2:$Y$4096)-LEN(SUBSTITUTE($Y$2:$Y$4096,"Galarian "&amp;AA2315,"")))/LEN("Galarian "&amp;AA2315))
         - SUMPRODUCT((LEN($Y$2:$Y$4096)-LEN(SUBSTITUTE($Y$2:$Y$4096,"Hisuian "&amp;AA2315,"")))/LEN("Hisuian "&amp;AA2315))
         - SUMPRODUCT((LEN($Y$2:$Y$4096)-LEN(SUBSTITUTE($Y$2:$Y$4096,"Paldean "&amp;AA2315,"")))/LEN("Paldean "&amp;AA2315))
      &gt;0,2,1)
   ))))</f>
        <v>2</v>
      </c>
      <c r="AN2315">
        <v>0</v>
      </c>
      <c r="AO2315">
        <v>0</v>
      </c>
    </row>
    <row r="2316" spans="1:41" x14ac:dyDescent="0.25">
      <c r="A2316" t="s">
        <v>4706</v>
      </c>
      <c r="B2316" t="s">
        <v>1713</v>
      </c>
      <c r="C2316" t="s">
        <v>1209</v>
      </c>
      <c r="D2316" t="s">
        <v>429</v>
      </c>
      <c r="E2316">
        <v>80</v>
      </c>
      <c r="F2316">
        <v>85</v>
      </c>
      <c r="G2316">
        <v>75</v>
      </c>
      <c r="H2316">
        <v>110</v>
      </c>
      <c r="I2316">
        <v>100</v>
      </c>
      <c r="J2316">
        <v>70</v>
      </c>
      <c r="K2316" t="s">
        <v>2808</v>
      </c>
      <c r="L2316" t="s">
        <v>250</v>
      </c>
      <c r="M2316" t="s">
        <v>248</v>
      </c>
      <c r="N2316">
        <v>9.15</v>
      </c>
      <c r="O2316">
        <v>8.4499999999999993</v>
      </c>
      <c r="Q2316">
        <v>2</v>
      </c>
      <c r="R2316">
        <f t="shared" si="170"/>
        <v>9</v>
      </c>
      <c r="S2316">
        <f t="shared" si="171"/>
        <v>10</v>
      </c>
      <c r="T2316">
        <f t="shared" si="168"/>
        <v>19</v>
      </c>
      <c r="U2316" t="s">
        <v>1209</v>
      </c>
      <c r="V2316" t="s">
        <v>429</v>
      </c>
      <c r="W2316" t="s">
        <v>1471</v>
      </c>
      <c r="X2316" t="s">
        <v>1536</v>
      </c>
      <c r="Z2316" t="str" cm="1">
        <f t="array" ref="Z2316">IF(ISBLANK(AK2316),_xlfn.LET(
    _xlpm.nameBeforeSlash, IF(ISNUMBER(SEARCH("/", Y2316)), LEFT(Y2316, SEARCH("/", Y2316)-1), Y2316),
    _xlpm.matchRow, IFERROR(MATCH(_xlpm.nameBeforeSlash, AA:AA, 0), ""),
    _xlpm.difference, IF(_xlpm.matchRow="", "", ABS((R2316 + S2316)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),IF(ISBLANK(Y2316),"","Hidden"))</f>
        <v/>
      </c>
      <c r="AA2316" t="s">
        <v>5099</v>
      </c>
      <c r="AC2316" t="s">
        <v>422</v>
      </c>
      <c r="AD2316" t="str">
        <f>_xlfn.XLOOKUP(AC2316,moves!A:A,moves!B:B)</f>
        <v>ice</v>
      </c>
      <c r="AE2316">
        <f>_xlfn.XLOOKUP(AC2316,moves!A:A,moves!D:D)</f>
        <v>4</v>
      </c>
      <c r="AF2316" t="str">
        <f>_xlfn.XLOOKUP(AC2316,moves!A:A,moves!E:E)</f>
        <v>If 2 or more status symbols are rolled: Inflict the Frozen status on the target.</v>
      </c>
      <c r="AG2316">
        <v>0</v>
      </c>
      <c r="AH2316">
        <v>0</v>
      </c>
      <c r="AI2316">
        <f t="shared" si="169"/>
        <v>1</v>
      </c>
      <c r="AJ2316" t="s">
        <v>525</v>
      </c>
      <c r="AL2316">
        <v>0</v>
      </c>
      <c r="AM2316" cm="1">
        <f t="array" ref="AM2316">IF(AL2316=1,1,
   IF(ISTEXT(AK2316),1,
   IF(AO2316&gt;1,AM2315,
   IF(AI2316=1,
      IF(SUMPRODUCT((LEN($Y$2:$Y$4096)-LEN(SUBSTITUTE($Y$2:$Y$4096,AA2316,"")))/LEN(AA2316))&gt;0,2,1),
      IF(
         SUMPRODUCT((LEN($Y$2:$Y$4096)-LEN(SUBSTITUTE($Y$2:$Y$4096,AA2316,"")))/LEN(AA2316))
         - SUMPRODUCT((LEN($Y$2:$Y$4096)-LEN(SUBSTITUTE($Y$2:$Y$4096,"Alolan "&amp;AA2316,"")))/LEN("Alolan "&amp;AA2316))
         - SUMPRODUCT((LEN($Y$2:$Y$4096)-LEN(SUBSTITUTE($Y$2:$Y$4096,"Galarian "&amp;AA2316,"")))/LEN("Galarian "&amp;AA2316))
         - SUMPRODUCT((LEN($Y$2:$Y$4096)-LEN(SUBSTITUTE($Y$2:$Y$4096,"Hisuian "&amp;AA2316,"")))/LEN("Hisuian "&amp;AA2316))
         - SUMPRODUCT((LEN($Y$2:$Y$4096)-LEN(SUBSTITUTE($Y$2:$Y$4096,"Paldean "&amp;AA2316,"")))/LEN("Paldean "&amp;AA2316))
      &gt;0,2,1)
   ))))</f>
        <v>2</v>
      </c>
      <c r="AN2316">
        <v>0</v>
      </c>
      <c r="AO2316">
        <v>0</v>
      </c>
    </row>
    <row r="2317" spans="1:41" x14ac:dyDescent="0.25">
      <c r="A2317">
        <v>867</v>
      </c>
      <c r="B2317" t="s">
        <v>2247</v>
      </c>
      <c r="C2317" t="s">
        <v>1472</v>
      </c>
      <c r="D2317" t="s">
        <v>1524</v>
      </c>
      <c r="E2317">
        <v>58</v>
      </c>
      <c r="F2317">
        <v>95</v>
      </c>
      <c r="G2317">
        <v>145</v>
      </c>
      <c r="H2317">
        <v>50</v>
      </c>
      <c r="I2317">
        <v>105</v>
      </c>
      <c r="J2317">
        <v>30</v>
      </c>
      <c r="K2317" t="s">
        <v>2809</v>
      </c>
      <c r="L2317" t="s">
        <v>253</v>
      </c>
      <c r="M2317" t="s">
        <v>249</v>
      </c>
      <c r="N2317">
        <v>6.45</v>
      </c>
      <c r="O2317">
        <v>9.82</v>
      </c>
      <c r="R2317">
        <f t="shared" si="170"/>
        <v>6</v>
      </c>
      <c r="S2317">
        <f t="shared" si="171"/>
        <v>10</v>
      </c>
      <c r="T2317">
        <f t="shared" si="168"/>
        <v>16</v>
      </c>
      <c r="U2317" t="s">
        <v>1472</v>
      </c>
      <c r="V2317" t="s">
        <v>1524</v>
      </c>
      <c r="W2317" t="s">
        <v>429</v>
      </c>
      <c r="X2317" t="s">
        <v>1471</v>
      </c>
      <c r="Z2317" t="str" cm="1">
        <f t="array" ref="Z2317">IF(ISBLANK(AK2317),_xlfn.LET(
    _xlpm.nameBeforeSlash, IF(ISNUMBER(SEARCH("/", Y2317)), LEFT(Y2317, SEARCH("/", Y2317)-1), Y2317),
    _xlpm.matchRow, IFERROR(MATCH(_xlpm.nameBeforeSlash, AA:AA, 0), ""),
    _xlpm.difference, IF(_xlpm.matchRow="", "", ABS((R2317 + S2317)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),IF(ISBLANK(Y2317),"","Hidden"))</f>
        <v/>
      </c>
      <c r="AA2317" t="s">
        <v>2247</v>
      </c>
      <c r="AC2317" t="s">
        <v>1120</v>
      </c>
      <c r="AD2317" t="str">
        <f>_xlfn.XLOOKUP(AC2317,moves!A:A,moves!B:B)</f>
        <v>ghost</v>
      </c>
      <c r="AE2317">
        <f>_xlfn.XLOOKUP(AC2317,moves!A:A,moves!D:D)</f>
        <v>3</v>
      </c>
      <c r="AF2317" t="str">
        <f>_xlfn.XLOOKUP(AC2317,moves!A:A,moves!E:E)</f>
        <v>Regular hits deal +1 damage.</v>
      </c>
      <c r="AG2317">
        <v>0</v>
      </c>
      <c r="AH2317">
        <v>0</v>
      </c>
      <c r="AI2317">
        <f t="shared" si="169"/>
        <v>0</v>
      </c>
      <c r="AJ2317" t="s">
        <v>524</v>
      </c>
      <c r="AL2317">
        <v>0</v>
      </c>
      <c r="AM2317" cm="1">
        <f t="array" ref="AM2317">IF(AL2317=1,1,
   IF(ISTEXT(AK2317),1,
   IF(AO2317&gt;1,AM2316,
   IF(AI2317=1,
      IF(SUMPRODUCT((LEN($Y$2:$Y$4096)-LEN(SUBSTITUTE($Y$2:$Y$4096,AA2317,"")))/LEN(AA2317))&gt;0,2,1),
      IF(
         SUMPRODUCT((LEN($Y$2:$Y$4096)-LEN(SUBSTITUTE($Y$2:$Y$4096,AA2317,"")))/LEN(AA2317))
         - SUMPRODUCT((LEN($Y$2:$Y$4096)-LEN(SUBSTITUTE($Y$2:$Y$4096,"Alolan "&amp;AA2317,"")))/LEN("Alolan "&amp;AA2317))
         - SUMPRODUCT((LEN($Y$2:$Y$4096)-LEN(SUBSTITUTE($Y$2:$Y$4096,"Galarian "&amp;AA2317,"")))/LEN("Galarian "&amp;AA2317))
         - SUMPRODUCT((LEN($Y$2:$Y$4096)-LEN(SUBSTITUTE($Y$2:$Y$4096,"Hisuian "&amp;AA2317,"")))/LEN("Hisuian "&amp;AA2317))
         - SUMPRODUCT((LEN($Y$2:$Y$4096)-LEN(SUBSTITUTE($Y$2:$Y$4096,"Paldean "&amp;AA2317,"")))/LEN("Paldean "&amp;AA2317))
      &gt;0,2,1)
   ))))</f>
        <v>2</v>
      </c>
      <c r="AN2317">
        <v>0</v>
      </c>
      <c r="AO2317">
        <v>0</v>
      </c>
    </row>
    <row r="2318" spans="1:41" x14ac:dyDescent="0.25">
      <c r="A2318" t="s">
        <v>4707</v>
      </c>
      <c r="B2318" t="s">
        <v>2247</v>
      </c>
      <c r="C2318" t="s">
        <v>1472</v>
      </c>
      <c r="D2318" t="s">
        <v>1524</v>
      </c>
      <c r="E2318">
        <v>58</v>
      </c>
      <c r="F2318">
        <v>95</v>
      </c>
      <c r="G2318">
        <v>145</v>
      </c>
      <c r="H2318">
        <v>50</v>
      </c>
      <c r="I2318">
        <v>105</v>
      </c>
      <c r="J2318">
        <v>30</v>
      </c>
      <c r="K2318" t="s">
        <v>2809</v>
      </c>
      <c r="L2318" t="s">
        <v>253</v>
      </c>
      <c r="M2318" t="s">
        <v>249</v>
      </c>
      <c r="N2318">
        <v>6.45</v>
      </c>
      <c r="O2318">
        <v>9.82</v>
      </c>
      <c r="R2318">
        <f t="shared" si="170"/>
        <v>6</v>
      </c>
      <c r="S2318">
        <f t="shared" si="171"/>
        <v>10</v>
      </c>
      <c r="T2318">
        <f t="shared" si="168"/>
        <v>16</v>
      </c>
      <c r="U2318" t="s">
        <v>1472</v>
      </c>
      <c r="V2318" t="s">
        <v>1524</v>
      </c>
      <c r="W2318" t="s">
        <v>429</v>
      </c>
      <c r="X2318" t="s">
        <v>1471</v>
      </c>
      <c r="Z2318" t="str" cm="1">
        <f t="array" ref="Z2318">IF(ISBLANK(AK2318),_xlfn.LET(
    _xlpm.nameBeforeSlash, IF(ISNUMBER(SEARCH("/", Y2318)), LEFT(Y2318, SEARCH("/", Y2318)-1), Y2318),
    _xlpm.matchRow, IFERROR(MATCH(_xlpm.nameBeforeSlash, AA:AA, 0), ""),
    _xlpm.difference, IF(_xlpm.matchRow="", "", ABS((R2318 + S2318)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),IF(ISBLANK(Y2318),"","Hidden"))</f>
        <v/>
      </c>
      <c r="AA2318" t="s">
        <v>5604</v>
      </c>
      <c r="AC2318" t="s">
        <v>418</v>
      </c>
      <c r="AD2318" t="str">
        <f>_xlfn.XLOOKUP(AC2318,moves!A:A,moves!B:B)</f>
        <v>ground</v>
      </c>
      <c r="AE2318">
        <f>_xlfn.XLOOKUP(AC2318,moves!A:A,moves!D:D)</f>
        <v>4</v>
      </c>
      <c r="AF2318" t="str">
        <f>_xlfn.XLOOKUP(AC2318,moves!A:A,moves!E:E)</f>
        <v>If 2 or more status symbols are rolled: Deal 2 damage to a Pokémon in the target party that is not the target.</v>
      </c>
      <c r="AG2318">
        <v>0</v>
      </c>
      <c r="AH2318">
        <v>0</v>
      </c>
      <c r="AI2318">
        <f t="shared" si="169"/>
        <v>1</v>
      </c>
      <c r="AJ2318" t="s">
        <v>524</v>
      </c>
      <c r="AL2318">
        <v>0</v>
      </c>
      <c r="AM2318" cm="1">
        <f t="array" ref="AM2318">IF(AL2318=1,1,
   IF(ISTEXT(AK2318),1,
   IF(AO2318&gt;1,AM2317,
   IF(AI2318=1,
      IF(SUMPRODUCT((LEN($Y$2:$Y$4096)-LEN(SUBSTITUTE($Y$2:$Y$4096,AA2318,"")))/LEN(AA2318))&gt;0,2,1),
      IF(
         SUMPRODUCT((LEN($Y$2:$Y$4096)-LEN(SUBSTITUTE($Y$2:$Y$4096,AA2318,"")))/LEN(AA2318))
         - SUMPRODUCT((LEN($Y$2:$Y$4096)-LEN(SUBSTITUTE($Y$2:$Y$4096,"Alolan "&amp;AA2318,"")))/LEN("Alolan "&amp;AA2318))
         - SUMPRODUCT((LEN($Y$2:$Y$4096)-LEN(SUBSTITUTE($Y$2:$Y$4096,"Galarian "&amp;AA2318,"")))/LEN("Galarian "&amp;AA2318))
         - SUMPRODUCT((LEN($Y$2:$Y$4096)-LEN(SUBSTITUTE($Y$2:$Y$4096,"Hisuian "&amp;AA2318,"")))/LEN("Hisuian "&amp;AA2318))
         - SUMPRODUCT((LEN($Y$2:$Y$4096)-LEN(SUBSTITUTE($Y$2:$Y$4096,"Paldean "&amp;AA2318,"")))/LEN("Paldean "&amp;AA2318))
      &gt;0,2,1)
   ))))</f>
        <v>2</v>
      </c>
      <c r="AN2318">
        <v>0</v>
      </c>
      <c r="AO2318">
        <v>0</v>
      </c>
    </row>
    <row r="2319" spans="1:41" x14ac:dyDescent="0.25">
      <c r="A2319">
        <v>868</v>
      </c>
      <c r="B2319" t="s">
        <v>2810</v>
      </c>
      <c r="C2319" t="s">
        <v>1536</v>
      </c>
      <c r="D2319"/>
      <c r="E2319">
        <v>45</v>
      </c>
      <c r="F2319">
        <v>40</v>
      </c>
      <c r="G2319">
        <v>40</v>
      </c>
      <c r="H2319">
        <v>50</v>
      </c>
      <c r="I2319">
        <v>61</v>
      </c>
      <c r="J2319">
        <v>34</v>
      </c>
      <c r="K2319" t="s">
        <v>2811</v>
      </c>
      <c r="L2319" t="s">
        <v>250</v>
      </c>
      <c r="M2319" t="s">
        <v>249</v>
      </c>
      <c r="N2319">
        <v>4.26</v>
      </c>
      <c r="O2319">
        <v>4.83</v>
      </c>
      <c r="R2319">
        <f t="shared" si="170"/>
        <v>4</v>
      </c>
      <c r="S2319">
        <f t="shared" si="171"/>
        <v>5</v>
      </c>
      <c r="T2319">
        <f t="shared" si="168"/>
        <v>9</v>
      </c>
      <c r="U2319" t="s">
        <v>1536</v>
      </c>
      <c r="V2319" t="s">
        <v>1468</v>
      </c>
      <c r="W2319" t="s">
        <v>1492</v>
      </c>
      <c r="X2319" t="s">
        <v>1469</v>
      </c>
      <c r="Y2319" t="s">
        <v>3133</v>
      </c>
      <c r="Z2319" cm="1">
        <f t="array" ref="Z2319">IF(ISBLANK(AK2319),_xlfn.LET(
    _xlpm.nameBeforeSlash, IF(ISNUMBER(SEARCH("/", Y2319)), LEFT(Y2319, SEARCH("/", Y2319)-1), Y2319),
    _xlpm.matchRow, IFERROR(MATCH(_xlpm.nameBeforeSlash, AA:AA, 0), ""),
    _xlpm.difference, IF(_xlpm.matchRow="", "", ABS((R2319 + S2319)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),IF(ISBLANK(Y2319),"","Hidden"))</f>
        <v>16</v>
      </c>
      <c r="AA2319" t="s">
        <v>2810</v>
      </c>
      <c r="AC2319" t="s">
        <v>1026</v>
      </c>
      <c r="AD2319" t="str">
        <f>_xlfn.XLOOKUP(AC2319,moves!A:A,moves!B:B)</f>
        <v>fairy</v>
      </c>
      <c r="AE2319">
        <f>_xlfn.XLOOKUP(AC2319,moves!A:A,moves!D:D)</f>
        <v>1</v>
      </c>
      <c r="AF2319" t="str">
        <f>_xlfn.XLOOKUP(AC2319,moves!A:A,moves!E:E)</f>
        <v>When the user is next attacked: Remove 1 critical hit from the roll.</v>
      </c>
      <c r="AG2319">
        <v>0</v>
      </c>
      <c r="AH2319">
        <v>0</v>
      </c>
      <c r="AI2319">
        <f t="shared" si="169"/>
        <v>0</v>
      </c>
      <c r="AJ2319" t="s">
        <v>523</v>
      </c>
      <c r="AL2319">
        <v>0</v>
      </c>
      <c r="AM2319" cm="1">
        <f t="array" ref="AM2319">IF(AL2319=1,1,
   IF(ISTEXT(AK2319),1,
   IF(AO2319&gt;1,AM2318,
   IF(AI2319=1,
      IF(SUMPRODUCT((LEN($Y$2:$Y$4096)-LEN(SUBSTITUTE($Y$2:$Y$4096,AA2319,"")))/LEN(AA2319))&gt;0,2,1),
      IF(
         SUMPRODUCT((LEN($Y$2:$Y$4096)-LEN(SUBSTITUTE($Y$2:$Y$4096,AA2319,"")))/LEN(AA2319))
         - SUMPRODUCT((LEN($Y$2:$Y$4096)-LEN(SUBSTITUTE($Y$2:$Y$4096,"Alolan "&amp;AA2319,"")))/LEN("Alolan "&amp;AA2319))
         - SUMPRODUCT((LEN($Y$2:$Y$4096)-LEN(SUBSTITUTE($Y$2:$Y$4096,"Galarian "&amp;AA2319,"")))/LEN("Galarian "&amp;AA2319))
         - SUMPRODUCT((LEN($Y$2:$Y$4096)-LEN(SUBSTITUTE($Y$2:$Y$4096,"Hisuian "&amp;AA2319,"")))/LEN("Hisuian "&amp;AA2319))
         - SUMPRODUCT((LEN($Y$2:$Y$4096)-LEN(SUBSTITUTE($Y$2:$Y$4096,"Paldean "&amp;AA2319,"")))/LEN("Paldean "&amp;AA2319))
      &gt;0,2,1)
   ))))</f>
        <v>1</v>
      </c>
      <c r="AN2319">
        <v>0</v>
      </c>
      <c r="AO2319">
        <v>0</v>
      </c>
    </row>
    <row r="2320" spans="1:41" x14ac:dyDescent="0.25">
      <c r="A2320" t="s">
        <v>4708</v>
      </c>
      <c r="B2320" t="s">
        <v>2810</v>
      </c>
      <c r="C2320" t="s">
        <v>1536</v>
      </c>
      <c r="D2320"/>
      <c r="E2320">
        <v>45</v>
      </c>
      <c r="F2320">
        <v>40</v>
      </c>
      <c r="G2320">
        <v>40</v>
      </c>
      <c r="H2320">
        <v>50</v>
      </c>
      <c r="I2320">
        <v>61</v>
      </c>
      <c r="J2320">
        <v>34</v>
      </c>
      <c r="K2320" t="s">
        <v>2811</v>
      </c>
      <c r="L2320" t="s">
        <v>250</v>
      </c>
      <c r="M2320" t="s">
        <v>249</v>
      </c>
      <c r="N2320">
        <v>4.26</v>
      </c>
      <c r="O2320">
        <v>4.83</v>
      </c>
      <c r="R2320">
        <f t="shared" si="170"/>
        <v>4</v>
      </c>
      <c r="S2320">
        <f t="shared" si="171"/>
        <v>5</v>
      </c>
      <c r="T2320">
        <f t="shared" si="168"/>
        <v>9</v>
      </c>
      <c r="U2320" t="s">
        <v>1536</v>
      </c>
      <c r="V2320" t="s">
        <v>1468</v>
      </c>
      <c r="W2320" t="s">
        <v>1492</v>
      </c>
      <c r="X2320" t="s">
        <v>1469</v>
      </c>
      <c r="Y2320" t="s">
        <v>6195</v>
      </c>
      <c r="Z2320" cm="1">
        <f t="array" ref="Z2320">IF(ISBLANK(AK2320),_xlfn.LET(
    _xlpm.nameBeforeSlash, IF(ISNUMBER(SEARCH("/", Y2320)), LEFT(Y2320, SEARCH("/", Y2320)-1), Y2320),
    _xlpm.matchRow, IFERROR(MATCH(_xlpm.nameBeforeSlash, AA:AA, 0), ""),
    _xlpm.difference, IF(_xlpm.matchRow="", "", ABS((R2320 + S2320)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),IF(ISBLANK(Y2320),"","Hidden"))</f>
        <v>16</v>
      </c>
      <c r="AA2320" t="s">
        <v>5967</v>
      </c>
      <c r="AC2320" t="s">
        <v>744</v>
      </c>
      <c r="AD2320" t="str">
        <f>_xlfn.XLOOKUP(AC2320,moves!A:A,moves!B:B)</f>
        <v>fairy</v>
      </c>
      <c r="AE2320">
        <f>_xlfn.XLOOKUP(AC2320,moves!A:A,moves!D:D)</f>
        <v>1</v>
      </c>
      <c r="AF2320" t="str">
        <f>_xlfn.XLOOKUP(AC2320,moves!A:A,moves!E:E)</f>
        <v>Inflict the Confused status on the target. If the target was already Confused: Increased attack strength by 2.</v>
      </c>
      <c r="AG2320">
        <v>0</v>
      </c>
      <c r="AH2320">
        <v>0</v>
      </c>
      <c r="AI2320">
        <f t="shared" si="169"/>
        <v>1</v>
      </c>
      <c r="AJ2320" t="s">
        <v>523</v>
      </c>
      <c r="AL2320">
        <v>0</v>
      </c>
      <c r="AM2320" cm="1">
        <f t="array" ref="AM2320">IF(AL2320=1,1,
   IF(ISTEXT(AK2320),1,
   IF(AO2320&gt;1,AM2319,
   IF(AI2320=1,
      IF(SUMPRODUCT((LEN($Y$2:$Y$4096)-LEN(SUBSTITUTE($Y$2:$Y$4096,AA2320,"")))/LEN(AA2320))&gt;0,2,1),
      IF(
         SUMPRODUCT((LEN($Y$2:$Y$4096)-LEN(SUBSTITUTE($Y$2:$Y$4096,AA2320,"")))/LEN(AA2320))
         - SUMPRODUCT((LEN($Y$2:$Y$4096)-LEN(SUBSTITUTE($Y$2:$Y$4096,"Alolan "&amp;AA2320,"")))/LEN("Alolan "&amp;AA2320))
         - SUMPRODUCT((LEN($Y$2:$Y$4096)-LEN(SUBSTITUTE($Y$2:$Y$4096,"Galarian "&amp;AA2320,"")))/LEN("Galarian "&amp;AA2320))
         - SUMPRODUCT((LEN($Y$2:$Y$4096)-LEN(SUBSTITUTE($Y$2:$Y$4096,"Hisuian "&amp;AA2320,"")))/LEN("Hisuian "&amp;AA2320))
         - SUMPRODUCT((LEN($Y$2:$Y$4096)-LEN(SUBSTITUTE($Y$2:$Y$4096,"Paldean "&amp;AA2320,"")))/LEN("Paldean "&amp;AA2320))
      &gt;0,2,1)
   ))))</f>
        <v>1</v>
      </c>
      <c r="AN2320">
        <v>0</v>
      </c>
      <c r="AO2320">
        <v>0</v>
      </c>
    </row>
    <row r="2321" spans="1:41" x14ac:dyDescent="0.25">
      <c r="A2321">
        <v>869</v>
      </c>
      <c r="B2321" t="s">
        <v>2812</v>
      </c>
      <c r="C2321" t="s">
        <v>1536</v>
      </c>
      <c r="D2321"/>
      <c r="E2321">
        <v>65</v>
      </c>
      <c r="F2321">
        <v>60</v>
      </c>
      <c r="G2321">
        <v>75</v>
      </c>
      <c r="H2321">
        <v>110</v>
      </c>
      <c r="I2321">
        <v>121</v>
      </c>
      <c r="J2321">
        <v>64</v>
      </c>
      <c r="K2321" t="s">
        <v>2811</v>
      </c>
      <c r="L2321" t="s">
        <v>250</v>
      </c>
      <c r="M2321" t="s">
        <v>249</v>
      </c>
      <c r="N2321">
        <v>8.66</v>
      </c>
      <c r="O2321">
        <v>8.48</v>
      </c>
      <c r="R2321">
        <f t="shared" si="170"/>
        <v>9</v>
      </c>
      <c r="S2321">
        <f t="shared" si="171"/>
        <v>8</v>
      </c>
      <c r="T2321">
        <f t="shared" si="168"/>
        <v>17</v>
      </c>
      <c r="U2321" t="s">
        <v>1536</v>
      </c>
      <c r="V2321" t="s">
        <v>1468</v>
      </c>
      <c r="W2321" t="s">
        <v>1492</v>
      </c>
      <c r="X2321" t="s">
        <v>1469</v>
      </c>
      <c r="Z2321" t="str" cm="1">
        <f t="array" ref="Z2321">IF(ISBLANK(AK2321),_xlfn.LET(
    _xlpm.nameBeforeSlash, IF(ISNUMBER(SEARCH("/", Y2321)), LEFT(Y2321, SEARCH("/", Y2321)-1), Y2321),
    _xlpm.matchRow, IFERROR(MATCH(_xlpm.nameBeforeSlash, AA:AA, 0), ""),
    _xlpm.difference, IF(_xlpm.matchRow="", "", ABS((R2321 + S2321)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),IF(ISBLANK(Y2321),"","Hidden"))</f>
        <v/>
      </c>
      <c r="AA2321" t="s">
        <v>3126</v>
      </c>
      <c r="AB2321" t="s">
        <v>3228</v>
      </c>
      <c r="AC2321" t="s">
        <v>1028</v>
      </c>
      <c r="AD2321" t="str">
        <f>_xlfn.XLOOKUP(AC2321,moves!A:A,moves!B:B)</f>
        <v>fairy</v>
      </c>
      <c r="AE2321">
        <f>_xlfn.XLOOKUP(AC2321,moves!A:A,moves!D:D)</f>
        <v>0</v>
      </c>
      <c r="AF2321" t="str">
        <f>_xlfn.XLOOKUP(AC2321,moves!A:A,moves!E:E)</f>
        <v>Add 1 critical hit OR 1 status symbol to the target's rolls.</v>
      </c>
      <c r="AG2321">
        <v>0</v>
      </c>
      <c r="AH2321">
        <v>0</v>
      </c>
      <c r="AI2321">
        <f t="shared" si="169"/>
        <v>0</v>
      </c>
      <c r="AJ2321" t="s">
        <v>525</v>
      </c>
      <c r="AL2321">
        <v>0</v>
      </c>
      <c r="AM2321" cm="1">
        <f t="array" ref="AM2321">IF(AL2321=1,1,
   IF(ISTEXT(AK2321),1,
   IF(AO2321&gt;1,AM2320,
   IF(AI2321=1,
      IF(SUMPRODUCT((LEN($Y$2:$Y$4096)-LEN(SUBSTITUTE($Y$2:$Y$4096,AA2321,"")))/LEN(AA2321))&gt;0,2,1),
      IF(
         SUMPRODUCT((LEN($Y$2:$Y$4096)-LEN(SUBSTITUTE($Y$2:$Y$4096,AA2321,"")))/LEN(AA2321))
         - SUMPRODUCT((LEN($Y$2:$Y$4096)-LEN(SUBSTITUTE($Y$2:$Y$4096,"Alolan "&amp;AA2321,"")))/LEN("Alolan "&amp;AA2321))
         - SUMPRODUCT((LEN($Y$2:$Y$4096)-LEN(SUBSTITUTE($Y$2:$Y$4096,"Galarian "&amp;AA2321,"")))/LEN("Galarian "&amp;AA2321))
         - SUMPRODUCT((LEN($Y$2:$Y$4096)-LEN(SUBSTITUTE($Y$2:$Y$4096,"Hisuian "&amp;AA2321,"")))/LEN("Hisuian "&amp;AA2321))
         - SUMPRODUCT((LEN($Y$2:$Y$4096)-LEN(SUBSTITUTE($Y$2:$Y$4096,"Paldean "&amp;AA2321,"")))/LEN("Paldean "&amp;AA2321))
      &gt;0,2,1)
   ))))</f>
        <v>2</v>
      </c>
      <c r="AN2321">
        <v>0</v>
      </c>
      <c r="AO2321">
        <v>1</v>
      </c>
    </row>
    <row r="2322" spans="1:41" x14ac:dyDescent="0.25">
      <c r="A2322" t="s">
        <v>3327</v>
      </c>
      <c r="B2322" t="s">
        <v>2812</v>
      </c>
      <c r="C2322" t="s">
        <v>1536</v>
      </c>
      <c r="D2322"/>
      <c r="E2322">
        <v>65</v>
      </c>
      <c r="F2322">
        <v>60</v>
      </c>
      <c r="G2322">
        <v>75</v>
      </c>
      <c r="H2322">
        <v>110</v>
      </c>
      <c r="I2322">
        <v>121</v>
      </c>
      <c r="J2322">
        <v>64</v>
      </c>
      <c r="K2322" t="s">
        <v>2811</v>
      </c>
      <c r="L2322" t="s">
        <v>3446</v>
      </c>
      <c r="M2322" t="s">
        <v>3287</v>
      </c>
      <c r="N2322">
        <v>8.66</v>
      </c>
      <c r="O2322">
        <v>8.48</v>
      </c>
      <c r="Q2322">
        <v>13</v>
      </c>
      <c r="R2322">
        <f t="shared" si="170"/>
        <v>9</v>
      </c>
      <c r="S2322">
        <f t="shared" si="171"/>
        <v>21</v>
      </c>
      <c r="T2322">
        <f t="shared" si="168"/>
        <v>30</v>
      </c>
      <c r="U2322" t="s">
        <v>1536</v>
      </c>
      <c r="V2322" t="s">
        <v>1468</v>
      </c>
      <c r="W2322" t="s">
        <v>1492</v>
      </c>
      <c r="X2322" t="s">
        <v>1469</v>
      </c>
      <c r="Z2322" t="str" cm="1">
        <f t="array" ref="Z2322">IF(ISBLANK(AK2322),_xlfn.LET(
    _xlpm.nameBeforeSlash, IF(ISNUMBER(SEARCH("/", Y2322)), LEFT(Y2322, SEARCH("/", Y2322)-1), Y2322),
    _xlpm.matchRow, IFERROR(MATCH(_xlpm.nameBeforeSlash, AA:AA, 0), ""),
    _xlpm.difference, IF(_xlpm.matchRow="", "", ABS((R2322 + S2322)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),IF(ISBLANK(Y2322),"","Hidden"))</f>
        <v/>
      </c>
      <c r="AA2322" t="s">
        <v>3432</v>
      </c>
      <c r="AB2322" t="s">
        <v>3299</v>
      </c>
      <c r="AC2322" t="s">
        <v>3357</v>
      </c>
      <c r="AD2322" t="str">
        <f>_xlfn.XLOOKUP(AC2322,moves!A:A,moves!B:B)</f>
        <v>fairy</v>
      </c>
      <c r="AE2322">
        <f>_xlfn.XLOOKUP(AC2322,moves!A:A,moves!D:D)</f>
        <v>5</v>
      </c>
      <c r="AF2322" t="str">
        <f>_xlfn.XLOOKUP(AC2322,moves!A:A,moves!E:E)</f>
        <v>Heal all the Pokémon in the user's party by 1/6 of the damage dealt, rounded down.</v>
      </c>
      <c r="AG2322">
        <v>0</v>
      </c>
      <c r="AH2322">
        <v>0</v>
      </c>
      <c r="AI2322">
        <f t="shared" si="169"/>
        <v>0</v>
      </c>
      <c r="AJ2322" t="s">
        <v>525</v>
      </c>
      <c r="AL2322">
        <v>0</v>
      </c>
      <c r="AM2322" cm="1">
        <f t="array" ref="AM2322">IF(AL2322=1,1,
   IF(ISTEXT(AK2322),1,
   IF(AO2322&gt;1,AM2321,
   IF(AI2322=1,
      IF(SUMPRODUCT((LEN($Y$2:$Y$4096)-LEN(SUBSTITUTE($Y$2:$Y$4096,AA2322,"")))/LEN(AA2322))&gt;0,2,1),
      IF(
         SUMPRODUCT((LEN($Y$2:$Y$4096)-LEN(SUBSTITUTE($Y$2:$Y$4096,AA2322,"")))/LEN(AA2322))
         - SUMPRODUCT((LEN($Y$2:$Y$4096)-LEN(SUBSTITUTE($Y$2:$Y$4096,"Alolan "&amp;AA2322,"")))/LEN("Alolan "&amp;AA2322))
         - SUMPRODUCT((LEN($Y$2:$Y$4096)-LEN(SUBSTITUTE($Y$2:$Y$4096,"Galarian "&amp;AA2322,"")))/LEN("Galarian "&amp;AA2322))
         - SUMPRODUCT((LEN($Y$2:$Y$4096)-LEN(SUBSTITUTE($Y$2:$Y$4096,"Hisuian "&amp;AA2322,"")))/LEN("Hisuian "&amp;AA2322))
         - SUMPRODUCT((LEN($Y$2:$Y$4096)-LEN(SUBSTITUTE($Y$2:$Y$4096,"Paldean "&amp;AA2322,"")))/LEN("Paldean "&amp;AA2322))
      &gt;0,2,1)
   ))))</f>
        <v>2</v>
      </c>
      <c r="AN2322">
        <v>0</v>
      </c>
      <c r="AO2322">
        <v>2</v>
      </c>
    </row>
    <row r="2323" spans="1:41" x14ac:dyDescent="0.25">
      <c r="A2323" t="s">
        <v>3094</v>
      </c>
      <c r="B2323" t="s">
        <v>2812</v>
      </c>
      <c r="C2323" t="s">
        <v>1536</v>
      </c>
      <c r="D2323"/>
      <c r="E2323">
        <v>65</v>
      </c>
      <c r="F2323">
        <v>60</v>
      </c>
      <c r="G2323">
        <v>75</v>
      </c>
      <c r="H2323">
        <v>110</v>
      </c>
      <c r="I2323">
        <v>121</v>
      </c>
      <c r="J2323">
        <v>64</v>
      </c>
      <c r="K2323" t="s">
        <v>2811</v>
      </c>
      <c r="L2323" t="s">
        <v>250</v>
      </c>
      <c r="M2323" t="s">
        <v>249</v>
      </c>
      <c r="N2323">
        <v>8.66</v>
      </c>
      <c r="O2323">
        <v>8.48</v>
      </c>
      <c r="R2323">
        <f t="shared" si="170"/>
        <v>9</v>
      </c>
      <c r="S2323">
        <f t="shared" si="171"/>
        <v>8</v>
      </c>
      <c r="T2323">
        <f t="shared" si="168"/>
        <v>17</v>
      </c>
      <c r="U2323" t="s">
        <v>1536</v>
      </c>
      <c r="V2323" t="s">
        <v>1468</v>
      </c>
      <c r="W2323" t="s">
        <v>1492</v>
      </c>
      <c r="X2323" t="s">
        <v>1469</v>
      </c>
      <c r="Z2323" t="str" cm="1">
        <f t="array" ref="Z2323">IF(ISBLANK(AK2323),_xlfn.LET(
    _xlpm.nameBeforeSlash, IF(ISNUMBER(SEARCH("/", Y2323)), LEFT(Y2323, SEARCH("/", Y2323)-1), Y2323),
    _xlpm.matchRow, IFERROR(MATCH(_xlpm.nameBeforeSlash, AA:AA, 0), ""),
    _xlpm.difference, IF(_xlpm.matchRow="", "", ABS((R2323 + S2323)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),IF(ISBLANK(Y2323),"","Hidden"))</f>
        <v/>
      </c>
      <c r="AA2323" t="s">
        <v>3127</v>
      </c>
      <c r="AB2323" t="s">
        <v>3229</v>
      </c>
      <c r="AC2323" t="s">
        <v>1028</v>
      </c>
      <c r="AD2323" t="str">
        <f>_xlfn.XLOOKUP(AC2323,moves!A:A,moves!B:B)</f>
        <v>fairy</v>
      </c>
      <c r="AE2323">
        <f>_xlfn.XLOOKUP(AC2323,moves!A:A,moves!D:D)</f>
        <v>0</v>
      </c>
      <c r="AF2323" t="str">
        <f>_xlfn.XLOOKUP(AC2323,moves!A:A,moves!E:E)</f>
        <v>Add 1 critical hit OR 1 status symbol to the target's rolls.</v>
      </c>
      <c r="AG2323">
        <v>0</v>
      </c>
      <c r="AH2323">
        <v>0</v>
      </c>
      <c r="AI2323">
        <f t="shared" si="169"/>
        <v>0</v>
      </c>
      <c r="AJ2323" t="s">
        <v>525</v>
      </c>
      <c r="AL2323">
        <v>0</v>
      </c>
      <c r="AM2323" cm="1">
        <f t="array" ref="AM2323">IF(AL2323=1,1,
   IF(ISTEXT(AK2323),1,
   IF(AO2323&gt;1,AM2322,
   IF(AI2323=1,
      IF(SUMPRODUCT((LEN($Y$2:$Y$4096)-LEN(SUBSTITUTE($Y$2:$Y$4096,AA2323,"")))/LEN(AA2323))&gt;0,2,1),
      IF(
         SUMPRODUCT((LEN($Y$2:$Y$4096)-LEN(SUBSTITUTE($Y$2:$Y$4096,AA2323,"")))/LEN(AA2323))
         - SUMPRODUCT((LEN($Y$2:$Y$4096)-LEN(SUBSTITUTE($Y$2:$Y$4096,"Alolan "&amp;AA2323,"")))/LEN("Alolan "&amp;AA2323))
         - SUMPRODUCT((LEN($Y$2:$Y$4096)-LEN(SUBSTITUTE($Y$2:$Y$4096,"Galarian "&amp;AA2323,"")))/LEN("Galarian "&amp;AA2323))
         - SUMPRODUCT((LEN($Y$2:$Y$4096)-LEN(SUBSTITUTE($Y$2:$Y$4096,"Hisuian "&amp;AA2323,"")))/LEN("Hisuian "&amp;AA2323))
         - SUMPRODUCT((LEN($Y$2:$Y$4096)-LEN(SUBSTITUTE($Y$2:$Y$4096,"Paldean "&amp;AA2323,"")))/LEN("Paldean "&amp;AA2323))
      &gt;0,2,1)
   ))))</f>
        <v>2</v>
      </c>
      <c r="AN2323">
        <v>0</v>
      </c>
      <c r="AO2323">
        <v>1</v>
      </c>
    </row>
    <row r="2324" spans="1:41" x14ac:dyDescent="0.25">
      <c r="A2324" t="s">
        <v>3327</v>
      </c>
      <c r="B2324" t="s">
        <v>2812</v>
      </c>
      <c r="C2324" t="s">
        <v>1536</v>
      </c>
      <c r="D2324"/>
      <c r="E2324">
        <v>65</v>
      </c>
      <c r="F2324">
        <v>60</v>
      </c>
      <c r="G2324">
        <v>75</v>
      </c>
      <c r="H2324">
        <v>110</v>
      </c>
      <c r="I2324">
        <v>121</v>
      </c>
      <c r="J2324">
        <v>64</v>
      </c>
      <c r="K2324" t="s">
        <v>2811</v>
      </c>
      <c r="L2324" t="s">
        <v>3446</v>
      </c>
      <c r="M2324" t="s">
        <v>3287</v>
      </c>
      <c r="N2324">
        <v>8.66</v>
      </c>
      <c r="O2324">
        <v>8.48</v>
      </c>
      <c r="Q2324">
        <v>13</v>
      </c>
      <c r="R2324">
        <f t="shared" si="170"/>
        <v>9</v>
      </c>
      <c r="S2324">
        <f t="shared" si="171"/>
        <v>21</v>
      </c>
      <c r="T2324">
        <f t="shared" si="168"/>
        <v>30</v>
      </c>
      <c r="U2324" t="s">
        <v>1536</v>
      </c>
      <c r="V2324" t="s">
        <v>1468</v>
      </c>
      <c r="W2324" t="s">
        <v>1492</v>
      </c>
      <c r="X2324" t="s">
        <v>1469</v>
      </c>
      <c r="Z2324" t="str" cm="1">
        <f t="array" ref="Z2324">IF(ISBLANK(AK2324),_xlfn.LET(
    _xlpm.nameBeforeSlash, IF(ISNUMBER(SEARCH("/", Y2324)), LEFT(Y2324, SEARCH("/", Y2324)-1), Y2324),
    _xlpm.matchRow, IFERROR(MATCH(_xlpm.nameBeforeSlash, AA:AA, 0), ""),
    _xlpm.difference, IF(_xlpm.matchRow="", "", ABS((R2324 + S2324)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),IF(ISBLANK(Y2324),"","Hidden"))</f>
        <v/>
      </c>
      <c r="AA2324" t="s">
        <v>3432</v>
      </c>
      <c r="AB2324" t="s">
        <v>3299</v>
      </c>
      <c r="AC2324" t="s">
        <v>3357</v>
      </c>
      <c r="AD2324" t="str">
        <f>_xlfn.XLOOKUP(AC2324,moves!A:A,moves!B:B)</f>
        <v>fairy</v>
      </c>
      <c r="AE2324">
        <f>_xlfn.XLOOKUP(AC2324,moves!A:A,moves!D:D)</f>
        <v>5</v>
      </c>
      <c r="AF2324" t="str">
        <f>_xlfn.XLOOKUP(AC2324,moves!A:A,moves!E:E)</f>
        <v>Heal all the Pokémon in the user's party by 1/6 of the damage dealt, rounded down.</v>
      </c>
      <c r="AG2324">
        <v>0</v>
      </c>
      <c r="AH2324">
        <v>0</v>
      </c>
      <c r="AI2324">
        <f t="shared" si="169"/>
        <v>0</v>
      </c>
      <c r="AJ2324" t="s">
        <v>525</v>
      </c>
      <c r="AL2324">
        <v>0</v>
      </c>
      <c r="AM2324" cm="1">
        <f t="array" ref="AM2324">IF(AL2324=1,1,
   IF(ISTEXT(AK2324),1,
   IF(AO2324&gt;1,AM2323,
   IF(AI2324=1,
      IF(SUMPRODUCT((LEN($Y$2:$Y$4096)-LEN(SUBSTITUTE($Y$2:$Y$4096,AA2324,"")))/LEN(AA2324))&gt;0,2,1),
      IF(
         SUMPRODUCT((LEN($Y$2:$Y$4096)-LEN(SUBSTITUTE($Y$2:$Y$4096,AA2324,"")))/LEN(AA2324))
         - SUMPRODUCT((LEN($Y$2:$Y$4096)-LEN(SUBSTITUTE($Y$2:$Y$4096,"Alolan "&amp;AA2324,"")))/LEN("Alolan "&amp;AA2324))
         - SUMPRODUCT((LEN($Y$2:$Y$4096)-LEN(SUBSTITUTE($Y$2:$Y$4096,"Galarian "&amp;AA2324,"")))/LEN("Galarian "&amp;AA2324))
         - SUMPRODUCT((LEN($Y$2:$Y$4096)-LEN(SUBSTITUTE($Y$2:$Y$4096,"Hisuian "&amp;AA2324,"")))/LEN("Hisuian "&amp;AA2324))
         - SUMPRODUCT((LEN($Y$2:$Y$4096)-LEN(SUBSTITUTE($Y$2:$Y$4096,"Paldean "&amp;AA2324,"")))/LEN("Paldean "&amp;AA2324))
      &gt;0,2,1)
   ))))</f>
        <v>2</v>
      </c>
      <c r="AN2324">
        <v>0</v>
      </c>
      <c r="AO2324">
        <v>2</v>
      </c>
    </row>
    <row r="2325" spans="1:41" x14ac:dyDescent="0.25">
      <c r="A2325" t="s">
        <v>3095</v>
      </c>
      <c r="B2325" t="s">
        <v>2812</v>
      </c>
      <c r="C2325" t="s">
        <v>1536</v>
      </c>
      <c r="D2325"/>
      <c r="E2325">
        <v>65</v>
      </c>
      <c r="F2325">
        <v>60</v>
      </c>
      <c r="G2325">
        <v>75</v>
      </c>
      <c r="H2325">
        <v>110</v>
      </c>
      <c r="I2325">
        <v>121</v>
      </c>
      <c r="J2325">
        <v>64</v>
      </c>
      <c r="K2325" t="s">
        <v>2811</v>
      </c>
      <c r="L2325" t="s">
        <v>250</v>
      </c>
      <c r="M2325" t="s">
        <v>249</v>
      </c>
      <c r="N2325">
        <v>8.66</v>
      </c>
      <c r="O2325">
        <v>8.48</v>
      </c>
      <c r="R2325">
        <f t="shared" si="170"/>
        <v>9</v>
      </c>
      <c r="S2325">
        <f t="shared" si="171"/>
        <v>8</v>
      </c>
      <c r="T2325">
        <f t="shared" si="168"/>
        <v>17</v>
      </c>
      <c r="U2325" t="s">
        <v>1536</v>
      </c>
      <c r="V2325" t="s">
        <v>1468</v>
      </c>
      <c r="W2325" t="s">
        <v>1492</v>
      </c>
      <c r="X2325" t="s">
        <v>1469</v>
      </c>
      <c r="Z2325" t="str" cm="1">
        <f t="array" ref="Z2325">IF(ISBLANK(AK2325),_xlfn.LET(
    _xlpm.nameBeforeSlash, IF(ISNUMBER(SEARCH("/", Y2325)), LEFT(Y2325, SEARCH("/", Y2325)-1), Y2325),
    _xlpm.matchRow, IFERROR(MATCH(_xlpm.nameBeforeSlash, AA:AA, 0), ""),
    _xlpm.difference, IF(_xlpm.matchRow="", "", ABS((R2325 + S2325)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),IF(ISBLANK(Y2325),"","Hidden"))</f>
        <v/>
      </c>
      <c r="AA2325" t="s">
        <v>3128</v>
      </c>
      <c r="AB2325" t="s">
        <v>3230</v>
      </c>
      <c r="AC2325" t="s">
        <v>1028</v>
      </c>
      <c r="AD2325" t="str">
        <f>_xlfn.XLOOKUP(AC2325,moves!A:A,moves!B:B)</f>
        <v>fairy</v>
      </c>
      <c r="AE2325">
        <f>_xlfn.XLOOKUP(AC2325,moves!A:A,moves!D:D)</f>
        <v>0</v>
      </c>
      <c r="AF2325" t="str">
        <f>_xlfn.XLOOKUP(AC2325,moves!A:A,moves!E:E)</f>
        <v>Add 1 critical hit OR 1 status symbol to the target's rolls.</v>
      </c>
      <c r="AG2325">
        <v>0</v>
      </c>
      <c r="AH2325">
        <v>0</v>
      </c>
      <c r="AI2325">
        <f t="shared" si="169"/>
        <v>0</v>
      </c>
      <c r="AJ2325" t="s">
        <v>525</v>
      </c>
      <c r="AL2325">
        <v>0</v>
      </c>
      <c r="AM2325" cm="1">
        <f t="array" ref="AM2325">IF(AL2325=1,1,
   IF(ISTEXT(AK2325),1,
   IF(AO2325&gt;1,AM2324,
   IF(AI2325=1,
      IF(SUMPRODUCT((LEN($Y$2:$Y$4096)-LEN(SUBSTITUTE($Y$2:$Y$4096,AA2325,"")))/LEN(AA2325))&gt;0,2,1),
      IF(
         SUMPRODUCT((LEN($Y$2:$Y$4096)-LEN(SUBSTITUTE($Y$2:$Y$4096,AA2325,"")))/LEN(AA2325))
         - SUMPRODUCT((LEN($Y$2:$Y$4096)-LEN(SUBSTITUTE($Y$2:$Y$4096,"Alolan "&amp;AA2325,"")))/LEN("Alolan "&amp;AA2325))
         - SUMPRODUCT((LEN($Y$2:$Y$4096)-LEN(SUBSTITUTE($Y$2:$Y$4096,"Galarian "&amp;AA2325,"")))/LEN("Galarian "&amp;AA2325))
         - SUMPRODUCT((LEN($Y$2:$Y$4096)-LEN(SUBSTITUTE($Y$2:$Y$4096,"Hisuian "&amp;AA2325,"")))/LEN("Hisuian "&amp;AA2325))
         - SUMPRODUCT((LEN($Y$2:$Y$4096)-LEN(SUBSTITUTE($Y$2:$Y$4096,"Paldean "&amp;AA2325,"")))/LEN("Paldean "&amp;AA2325))
      &gt;0,2,1)
   ))))</f>
        <v>2</v>
      </c>
      <c r="AN2325">
        <v>0</v>
      </c>
      <c r="AO2325">
        <v>1</v>
      </c>
    </row>
    <row r="2326" spans="1:41" x14ac:dyDescent="0.25">
      <c r="A2326" t="s">
        <v>3327</v>
      </c>
      <c r="B2326" t="s">
        <v>2812</v>
      </c>
      <c r="C2326" t="s">
        <v>1536</v>
      </c>
      <c r="D2326"/>
      <c r="E2326">
        <v>65</v>
      </c>
      <c r="F2326">
        <v>60</v>
      </c>
      <c r="G2326">
        <v>75</v>
      </c>
      <c r="H2326">
        <v>110</v>
      </c>
      <c r="I2326">
        <v>121</v>
      </c>
      <c r="J2326">
        <v>64</v>
      </c>
      <c r="K2326" t="s">
        <v>2811</v>
      </c>
      <c r="L2326" t="s">
        <v>3446</v>
      </c>
      <c r="M2326" t="s">
        <v>3287</v>
      </c>
      <c r="N2326">
        <v>8.66</v>
      </c>
      <c r="O2326">
        <v>8.48</v>
      </c>
      <c r="Q2326">
        <v>13</v>
      </c>
      <c r="R2326">
        <f t="shared" si="170"/>
        <v>9</v>
      </c>
      <c r="S2326">
        <f t="shared" si="171"/>
        <v>21</v>
      </c>
      <c r="T2326">
        <f t="shared" si="168"/>
        <v>30</v>
      </c>
      <c r="U2326" t="s">
        <v>1536</v>
      </c>
      <c r="V2326" t="s">
        <v>1468</v>
      </c>
      <c r="W2326" t="s">
        <v>1492</v>
      </c>
      <c r="X2326" t="s">
        <v>1469</v>
      </c>
      <c r="Z2326" t="str" cm="1">
        <f t="array" ref="Z2326">IF(ISBLANK(AK2326),_xlfn.LET(
    _xlpm.nameBeforeSlash, IF(ISNUMBER(SEARCH("/", Y2326)), LEFT(Y2326, SEARCH("/", Y2326)-1), Y2326),
    _xlpm.matchRow, IFERROR(MATCH(_xlpm.nameBeforeSlash, AA:AA, 0), ""),
    _xlpm.difference, IF(_xlpm.matchRow="", "", ABS((R2326 + S2326)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),IF(ISBLANK(Y2326),"","Hidden"))</f>
        <v/>
      </c>
      <c r="AA2326" t="s">
        <v>3432</v>
      </c>
      <c r="AB2326" t="s">
        <v>3299</v>
      </c>
      <c r="AC2326" t="s">
        <v>3357</v>
      </c>
      <c r="AD2326" t="str">
        <f>_xlfn.XLOOKUP(AC2326,moves!A:A,moves!B:B)</f>
        <v>fairy</v>
      </c>
      <c r="AE2326">
        <f>_xlfn.XLOOKUP(AC2326,moves!A:A,moves!D:D)</f>
        <v>5</v>
      </c>
      <c r="AF2326" t="str">
        <f>_xlfn.XLOOKUP(AC2326,moves!A:A,moves!E:E)</f>
        <v>Heal all the Pokémon in the user's party by 1/6 of the damage dealt, rounded down.</v>
      </c>
      <c r="AG2326">
        <v>0</v>
      </c>
      <c r="AH2326">
        <v>0</v>
      </c>
      <c r="AI2326">
        <f t="shared" si="169"/>
        <v>0</v>
      </c>
      <c r="AJ2326" t="s">
        <v>525</v>
      </c>
      <c r="AL2326">
        <v>0</v>
      </c>
      <c r="AM2326" cm="1">
        <f t="array" ref="AM2326">IF(AL2326=1,1,
   IF(ISTEXT(AK2326),1,
   IF(AO2326&gt;1,AM2325,
   IF(AI2326=1,
      IF(SUMPRODUCT((LEN($Y$2:$Y$4096)-LEN(SUBSTITUTE($Y$2:$Y$4096,AA2326,"")))/LEN(AA2326))&gt;0,2,1),
      IF(
         SUMPRODUCT((LEN($Y$2:$Y$4096)-LEN(SUBSTITUTE($Y$2:$Y$4096,AA2326,"")))/LEN(AA2326))
         - SUMPRODUCT((LEN($Y$2:$Y$4096)-LEN(SUBSTITUTE($Y$2:$Y$4096,"Alolan "&amp;AA2326,"")))/LEN("Alolan "&amp;AA2326))
         - SUMPRODUCT((LEN($Y$2:$Y$4096)-LEN(SUBSTITUTE($Y$2:$Y$4096,"Galarian "&amp;AA2326,"")))/LEN("Galarian "&amp;AA2326))
         - SUMPRODUCT((LEN($Y$2:$Y$4096)-LEN(SUBSTITUTE($Y$2:$Y$4096,"Hisuian "&amp;AA2326,"")))/LEN("Hisuian "&amp;AA2326))
         - SUMPRODUCT((LEN($Y$2:$Y$4096)-LEN(SUBSTITUTE($Y$2:$Y$4096,"Paldean "&amp;AA2326,"")))/LEN("Paldean "&amp;AA2326))
      &gt;0,2,1)
   ))))</f>
        <v>2</v>
      </c>
      <c r="AN2326">
        <v>0</v>
      </c>
      <c r="AO2326">
        <v>2</v>
      </c>
    </row>
    <row r="2327" spans="1:41" x14ac:dyDescent="0.25">
      <c r="A2327" t="s">
        <v>3097</v>
      </c>
      <c r="B2327" t="s">
        <v>2812</v>
      </c>
      <c r="C2327" t="s">
        <v>1536</v>
      </c>
      <c r="D2327"/>
      <c r="E2327">
        <v>65</v>
      </c>
      <c r="F2327">
        <v>60</v>
      </c>
      <c r="G2327">
        <v>75</v>
      </c>
      <c r="H2327">
        <v>110</v>
      </c>
      <c r="I2327">
        <v>121</v>
      </c>
      <c r="J2327">
        <v>64</v>
      </c>
      <c r="K2327" t="s">
        <v>2811</v>
      </c>
      <c r="L2327" t="s">
        <v>250</v>
      </c>
      <c r="M2327" t="s">
        <v>249</v>
      </c>
      <c r="N2327">
        <v>8.66</v>
      </c>
      <c r="O2327">
        <v>8.48</v>
      </c>
      <c r="R2327">
        <f t="shared" si="170"/>
        <v>9</v>
      </c>
      <c r="S2327">
        <f t="shared" si="171"/>
        <v>8</v>
      </c>
      <c r="T2327">
        <f t="shared" si="168"/>
        <v>17</v>
      </c>
      <c r="U2327" t="s">
        <v>1536</v>
      </c>
      <c r="V2327" t="s">
        <v>1468</v>
      </c>
      <c r="W2327" t="s">
        <v>1492</v>
      </c>
      <c r="X2327" t="s">
        <v>1469</v>
      </c>
      <c r="Z2327" t="str" cm="1">
        <f t="array" ref="Z2327">IF(ISBLANK(AK2327),_xlfn.LET(
    _xlpm.nameBeforeSlash, IF(ISNUMBER(SEARCH("/", Y2327)), LEFT(Y2327, SEARCH("/", Y2327)-1), Y2327),
    _xlpm.matchRow, IFERROR(MATCH(_xlpm.nameBeforeSlash, AA:AA, 0), ""),
    _xlpm.difference, IF(_xlpm.matchRow="", "", ABS((R2327 + S2327)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),IF(ISBLANK(Y2327),"","Hidden"))</f>
        <v/>
      </c>
      <c r="AA2327" t="s">
        <v>3129</v>
      </c>
      <c r="AB2327" t="s">
        <v>3231</v>
      </c>
      <c r="AC2327" t="s">
        <v>1028</v>
      </c>
      <c r="AD2327" t="str">
        <f>_xlfn.XLOOKUP(AC2327,moves!A:A,moves!B:B)</f>
        <v>fairy</v>
      </c>
      <c r="AE2327">
        <f>_xlfn.XLOOKUP(AC2327,moves!A:A,moves!D:D)</f>
        <v>0</v>
      </c>
      <c r="AF2327" t="str">
        <f>_xlfn.XLOOKUP(AC2327,moves!A:A,moves!E:E)</f>
        <v>Add 1 critical hit OR 1 status symbol to the target's rolls.</v>
      </c>
      <c r="AG2327">
        <v>0</v>
      </c>
      <c r="AH2327">
        <v>0</v>
      </c>
      <c r="AI2327">
        <f t="shared" si="169"/>
        <v>0</v>
      </c>
      <c r="AJ2327" t="s">
        <v>525</v>
      </c>
      <c r="AL2327">
        <v>0</v>
      </c>
      <c r="AM2327" cm="1">
        <f t="array" ref="AM2327">IF(AL2327=1,1,
   IF(ISTEXT(AK2327),1,
   IF(AO2327&gt;1,AM2326,
   IF(AI2327=1,
      IF(SUMPRODUCT((LEN($Y$2:$Y$4096)-LEN(SUBSTITUTE($Y$2:$Y$4096,AA2327,"")))/LEN(AA2327))&gt;0,2,1),
      IF(
         SUMPRODUCT((LEN($Y$2:$Y$4096)-LEN(SUBSTITUTE($Y$2:$Y$4096,AA2327,"")))/LEN(AA2327))
         - SUMPRODUCT((LEN($Y$2:$Y$4096)-LEN(SUBSTITUTE($Y$2:$Y$4096,"Alolan "&amp;AA2327,"")))/LEN("Alolan "&amp;AA2327))
         - SUMPRODUCT((LEN($Y$2:$Y$4096)-LEN(SUBSTITUTE($Y$2:$Y$4096,"Galarian "&amp;AA2327,"")))/LEN("Galarian "&amp;AA2327))
         - SUMPRODUCT((LEN($Y$2:$Y$4096)-LEN(SUBSTITUTE($Y$2:$Y$4096,"Hisuian "&amp;AA2327,"")))/LEN("Hisuian "&amp;AA2327))
         - SUMPRODUCT((LEN($Y$2:$Y$4096)-LEN(SUBSTITUTE($Y$2:$Y$4096,"Paldean "&amp;AA2327,"")))/LEN("Paldean "&amp;AA2327))
      &gt;0,2,1)
   ))))</f>
        <v>2</v>
      </c>
      <c r="AN2327">
        <v>0</v>
      </c>
      <c r="AO2327">
        <v>1</v>
      </c>
    </row>
    <row r="2328" spans="1:41" x14ac:dyDescent="0.25">
      <c r="A2328" t="s">
        <v>3327</v>
      </c>
      <c r="B2328" t="s">
        <v>2812</v>
      </c>
      <c r="C2328" t="s">
        <v>1536</v>
      </c>
      <c r="D2328"/>
      <c r="E2328">
        <v>65</v>
      </c>
      <c r="F2328">
        <v>60</v>
      </c>
      <c r="G2328">
        <v>75</v>
      </c>
      <c r="H2328">
        <v>110</v>
      </c>
      <c r="I2328">
        <v>121</v>
      </c>
      <c r="J2328">
        <v>64</v>
      </c>
      <c r="K2328" t="s">
        <v>2811</v>
      </c>
      <c r="L2328" t="s">
        <v>3446</v>
      </c>
      <c r="M2328" t="s">
        <v>3287</v>
      </c>
      <c r="N2328">
        <v>8.66</v>
      </c>
      <c r="O2328">
        <v>8.48</v>
      </c>
      <c r="Q2328">
        <v>13</v>
      </c>
      <c r="R2328">
        <f t="shared" si="170"/>
        <v>9</v>
      </c>
      <c r="S2328">
        <f t="shared" si="171"/>
        <v>21</v>
      </c>
      <c r="T2328">
        <f t="shared" si="168"/>
        <v>30</v>
      </c>
      <c r="U2328" t="s">
        <v>1536</v>
      </c>
      <c r="V2328" t="s">
        <v>1468</v>
      </c>
      <c r="W2328" t="s">
        <v>1492</v>
      </c>
      <c r="X2328" t="s">
        <v>1469</v>
      </c>
      <c r="Z2328" t="str" cm="1">
        <f t="array" ref="Z2328">IF(ISBLANK(AK2328),_xlfn.LET(
    _xlpm.nameBeforeSlash, IF(ISNUMBER(SEARCH("/", Y2328)), LEFT(Y2328, SEARCH("/", Y2328)-1), Y2328),
    _xlpm.matchRow, IFERROR(MATCH(_xlpm.nameBeforeSlash, AA:AA, 0), ""),
    _xlpm.difference, IF(_xlpm.matchRow="", "", ABS((R2328 + S2328)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),IF(ISBLANK(Y2328),"","Hidden"))</f>
        <v/>
      </c>
      <c r="AA2328" t="s">
        <v>3432</v>
      </c>
      <c r="AB2328" t="s">
        <v>3299</v>
      </c>
      <c r="AC2328" t="s">
        <v>3357</v>
      </c>
      <c r="AD2328" t="str">
        <f>_xlfn.XLOOKUP(AC2328,moves!A:A,moves!B:B)</f>
        <v>fairy</v>
      </c>
      <c r="AE2328">
        <f>_xlfn.XLOOKUP(AC2328,moves!A:A,moves!D:D)</f>
        <v>5</v>
      </c>
      <c r="AF2328" t="str">
        <f>_xlfn.XLOOKUP(AC2328,moves!A:A,moves!E:E)</f>
        <v>Heal all the Pokémon in the user's party by 1/6 of the damage dealt, rounded down.</v>
      </c>
      <c r="AG2328">
        <v>0</v>
      </c>
      <c r="AH2328">
        <v>0</v>
      </c>
      <c r="AI2328">
        <f t="shared" si="169"/>
        <v>0</v>
      </c>
      <c r="AJ2328" t="s">
        <v>525</v>
      </c>
      <c r="AL2328">
        <v>0</v>
      </c>
      <c r="AM2328" cm="1">
        <f t="array" ref="AM2328">IF(AL2328=1,1,
   IF(ISTEXT(AK2328),1,
   IF(AO2328&gt;1,AM2327,
   IF(AI2328=1,
      IF(SUMPRODUCT((LEN($Y$2:$Y$4096)-LEN(SUBSTITUTE($Y$2:$Y$4096,AA2328,"")))/LEN(AA2328))&gt;0,2,1),
      IF(
         SUMPRODUCT((LEN($Y$2:$Y$4096)-LEN(SUBSTITUTE($Y$2:$Y$4096,AA2328,"")))/LEN(AA2328))
         - SUMPRODUCT((LEN($Y$2:$Y$4096)-LEN(SUBSTITUTE($Y$2:$Y$4096,"Alolan "&amp;AA2328,"")))/LEN("Alolan "&amp;AA2328))
         - SUMPRODUCT((LEN($Y$2:$Y$4096)-LEN(SUBSTITUTE($Y$2:$Y$4096,"Galarian "&amp;AA2328,"")))/LEN("Galarian "&amp;AA2328))
         - SUMPRODUCT((LEN($Y$2:$Y$4096)-LEN(SUBSTITUTE($Y$2:$Y$4096,"Hisuian "&amp;AA2328,"")))/LEN("Hisuian "&amp;AA2328))
         - SUMPRODUCT((LEN($Y$2:$Y$4096)-LEN(SUBSTITUTE($Y$2:$Y$4096,"Paldean "&amp;AA2328,"")))/LEN("Paldean "&amp;AA2328))
      &gt;0,2,1)
   ))))</f>
        <v>2</v>
      </c>
      <c r="AN2328">
        <v>0</v>
      </c>
      <c r="AO2328">
        <v>2</v>
      </c>
    </row>
    <row r="2329" spans="1:41" x14ac:dyDescent="0.25">
      <c r="A2329" t="s">
        <v>3096</v>
      </c>
      <c r="B2329" t="s">
        <v>2812</v>
      </c>
      <c r="C2329" t="s">
        <v>1536</v>
      </c>
      <c r="D2329"/>
      <c r="E2329">
        <v>65</v>
      </c>
      <c r="F2329">
        <v>60</v>
      </c>
      <c r="G2329">
        <v>75</v>
      </c>
      <c r="H2329">
        <v>110</v>
      </c>
      <c r="I2329">
        <v>121</v>
      </c>
      <c r="J2329">
        <v>64</v>
      </c>
      <c r="K2329" t="s">
        <v>2811</v>
      </c>
      <c r="L2329" t="s">
        <v>250</v>
      </c>
      <c r="M2329" t="s">
        <v>249</v>
      </c>
      <c r="N2329">
        <v>8.66</v>
      </c>
      <c r="O2329">
        <v>8.48</v>
      </c>
      <c r="R2329">
        <f t="shared" si="170"/>
        <v>9</v>
      </c>
      <c r="S2329">
        <f t="shared" si="171"/>
        <v>8</v>
      </c>
      <c r="T2329">
        <f t="shared" si="168"/>
        <v>17</v>
      </c>
      <c r="U2329" t="s">
        <v>1536</v>
      </c>
      <c r="V2329" t="s">
        <v>1468</v>
      </c>
      <c r="W2329" t="s">
        <v>1492</v>
      </c>
      <c r="X2329" t="s">
        <v>1469</v>
      </c>
      <c r="Z2329" t="str" cm="1">
        <f t="array" ref="Z2329">IF(ISBLANK(AK2329),_xlfn.LET(
    _xlpm.nameBeforeSlash, IF(ISNUMBER(SEARCH("/", Y2329)), LEFT(Y2329, SEARCH("/", Y2329)-1), Y2329),
    _xlpm.matchRow, IFERROR(MATCH(_xlpm.nameBeforeSlash, AA:AA, 0), ""),
    _xlpm.difference, IF(_xlpm.matchRow="", "", ABS((R2329 + S2329)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),IF(ISBLANK(Y2329),"","Hidden"))</f>
        <v/>
      </c>
      <c r="AA2329" t="s">
        <v>3130</v>
      </c>
      <c r="AB2329" t="s">
        <v>3232</v>
      </c>
      <c r="AC2329" t="s">
        <v>1028</v>
      </c>
      <c r="AD2329" t="str">
        <f>_xlfn.XLOOKUP(AC2329,moves!A:A,moves!B:B)</f>
        <v>fairy</v>
      </c>
      <c r="AE2329">
        <f>_xlfn.XLOOKUP(AC2329,moves!A:A,moves!D:D)</f>
        <v>0</v>
      </c>
      <c r="AF2329" t="str">
        <f>_xlfn.XLOOKUP(AC2329,moves!A:A,moves!E:E)</f>
        <v>Add 1 critical hit OR 1 status symbol to the target's rolls.</v>
      </c>
      <c r="AG2329">
        <v>0</v>
      </c>
      <c r="AH2329">
        <v>0</v>
      </c>
      <c r="AI2329">
        <f t="shared" si="169"/>
        <v>0</v>
      </c>
      <c r="AJ2329" t="s">
        <v>525</v>
      </c>
      <c r="AL2329">
        <v>0</v>
      </c>
      <c r="AM2329" cm="1">
        <f t="array" ref="AM2329">IF(AL2329=1,1,
   IF(ISTEXT(AK2329),1,
   IF(AO2329&gt;1,AM2328,
   IF(AI2329=1,
      IF(SUMPRODUCT((LEN($Y$2:$Y$4096)-LEN(SUBSTITUTE($Y$2:$Y$4096,AA2329,"")))/LEN(AA2329))&gt;0,2,1),
      IF(
         SUMPRODUCT((LEN($Y$2:$Y$4096)-LEN(SUBSTITUTE($Y$2:$Y$4096,AA2329,"")))/LEN(AA2329))
         - SUMPRODUCT((LEN($Y$2:$Y$4096)-LEN(SUBSTITUTE($Y$2:$Y$4096,"Alolan "&amp;AA2329,"")))/LEN("Alolan "&amp;AA2329))
         - SUMPRODUCT((LEN($Y$2:$Y$4096)-LEN(SUBSTITUTE($Y$2:$Y$4096,"Galarian "&amp;AA2329,"")))/LEN("Galarian "&amp;AA2329))
         - SUMPRODUCT((LEN($Y$2:$Y$4096)-LEN(SUBSTITUTE($Y$2:$Y$4096,"Hisuian "&amp;AA2329,"")))/LEN("Hisuian "&amp;AA2329))
         - SUMPRODUCT((LEN($Y$2:$Y$4096)-LEN(SUBSTITUTE($Y$2:$Y$4096,"Paldean "&amp;AA2329,"")))/LEN("Paldean "&amp;AA2329))
      &gt;0,2,1)
   ))))</f>
        <v>2</v>
      </c>
      <c r="AN2329">
        <v>0</v>
      </c>
      <c r="AO2329">
        <v>1</v>
      </c>
    </row>
    <row r="2330" spans="1:41" x14ac:dyDescent="0.25">
      <c r="A2330" t="s">
        <v>3327</v>
      </c>
      <c r="B2330" t="s">
        <v>2812</v>
      </c>
      <c r="C2330" t="s">
        <v>1536</v>
      </c>
      <c r="D2330"/>
      <c r="E2330">
        <v>65</v>
      </c>
      <c r="F2330">
        <v>60</v>
      </c>
      <c r="G2330">
        <v>75</v>
      </c>
      <c r="H2330">
        <v>110</v>
      </c>
      <c r="I2330">
        <v>121</v>
      </c>
      <c r="J2330">
        <v>64</v>
      </c>
      <c r="K2330" t="s">
        <v>2811</v>
      </c>
      <c r="L2330" t="s">
        <v>3446</v>
      </c>
      <c r="M2330" t="s">
        <v>3287</v>
      </c>
      <c r="N2330">
        <v>8.66</v>
      </c>
      <c r="O2330">
        <v>8.48</v>
      </c>
      <c r="Q2330">
        <v>13</v>
      </c>
      <c r="R2330">
        <f t="shared" si="170"/>
        <v>9</v>
      </c>
      <c r="S2330">
        <f t="shared" si="171"/>
        <v>21</v>
      </c>
      <c r="T2330">
        <f t="shared" si="168"/>
        <v>30</v>
      </c>
      <c r="U2330" t="s">
        <v>1536</v>
      </c>
      <c r="V2330" t="s">
        <v>1468</v>
      </c>
      <c r="W2330" t="s">
        <v>1492</v>
      </c>
      <c r="X2330" t="s">
        <v>1469</v>
      </c>
      <c r="Z2330" t="str" cm="1">
        <f t="array" ref="Z2330">IF(ISBLANK(AK2330),_xlfn.LET(
    _xlpm.nameBeforeSlash, IF(ISNUMBER(SEARCH("/", Y2330)), LEFT(Y2330, SEARCH("/", Y2330)-1), Y2330),
    _xlpm.matchRow, IFERROR(MATCH(_xlpm.nameBeforeSlash, AA:AA, 0), ""),
    _xlpm.difference, IF(_xlpm.matchRow="", "", ABS((R2330 + S2330)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),IF(ISBLANK(Y2330),"","Hidden"))</f>
        <v/>
      </c>
      <c r="AA2330" t="s">
        <v>3432</v>
      </c>
      <c r="AB2330" t="s">
        <v>3299</v>
      </c>
      <c r="AC2330" t="s">
        <v>3357</v>
      </c>
      <c r="AD2330" t="str">
        <f>_xlfn.XLOOKUP(AC2330,moves!A:A,moves!B:B)</f>
        <v>fairy</v>
      </c>
      <c r="AE2330">
        <f>_xlfn.XLOOKUP(AC2330,moves!A:A,moves!D:D)</f>
        <v>5</v>
      </c>
      <c r="AF2330" t="str">
        <f>_xlfn.XLOOKUP(AC2330,moves!A:A,moves!E:E)</f>
        <v>Heal all the Pokémon in the user's party by 1/6 of the damage dealt, rounded down.</v>
      </c>
      <c r="AG2330">
        <v>0</v>
      </c>
      <c r="AH2330">
        <v>0</v>
      </c>
      <c r="AI2330">
        <f t="shared" si="169"/>
        <v>0</v>
      </c>
      <c r="AJ2330" t="s">
        <v>525</v>
      </c>
      <c r="AL2330">
        <v>0</v>
      </c>
      <c r="AM2330" cm="1">
        <f t="array" ref="AM2330">IF(AL2330=1,1,
   IF(ISTEXT(AK2330),1,
   IF(AO2330&gt;1,AM2329,
   IF(AI2330=1,
      IF(SUMPRODUCT((LEN($Y$2:$Y$4096)-LEN(SUBSTITUTE($Y$2:$Y$4096,AA2330,"")))/LEN(AA2330))&gt;0,2,1),
      IF(
         SUMPRODUCT((LEN($Y$2:$Y$4096)-LEN(SUBSTITUTE($Y$2:$Y$4096,AA2330,"")))/LEN(AA2330))
         - SUMPRODUCT((LEN($Y$2:$Y$4096)-LEN(SUBSTITUTE($Y$2:$Y$4096,"Alolan "&amp;AA2330,"")))/LEN("Alolan "&amp;AA2330))
         - SUMPRODUCT((LEN($Y$2:$Y$4096)-LEN(SUBSTITUTE($Y$2:$Y$4096,"Galarian "&amp;AA2330,"")))/LEN("Galarian "&amp;AA2330))
         - SUMPRODUCT((LEN($Y$2:$Y$4096)-LEN(SUBSTITUTE($Y$2:$Y$4096,"Hisuian "&amp;AA2330,"")))/LEN("Hisuian "&amp;AA2330))
         - SUMPRODUCT((LEN($Y$2:$Y$4096)-LEN(SUBSTITUTE($Y$2:$Y$4096,"Paldean "&amp;AA2330,"")))/LEN("Paldean "&amp;AA2330))
      &gt;0,2,1)
   ))))</f>
        <v>2</v>
      </c>
      <c r="AN2330">
        <v>0</v>
      </c>
      <c r="AO2330">
        <v>2</v>
      </c>
    </row>
    <row r="2331" spans="1:41" x14ac:dyDescent="0.25">
      <c r="A2331" t="s">
        <v>3098</v>
      </c>
      <c r="B2331" t="s">
        <v>2812</v>
      </c>
      <c r="C2331" t="s">
        <v>1536</v>
      </c>
      <c r="D2331"/>
      <c r="E2331">
        <v>65</v>
      </c>
      <c r="F2331">
        <v>60</v>
      </c>
      <c r="G2331">
        <v>75</v>
      </c>
      <c r="H2331">
        <v>110</v>
      </c>
      <c r="I2331">
        <v>121</v>
      </c>
      <c r="J2331">
        <v>64</v>
      </c>
      <c r="K2331" t="s">
        <v>2811</v>
      </c>
      <c r="L2331" t="s">
        <v>250</v>
      </c>
      <c r="M2331" t="s">
        <v>249</v>
      </c>
      <c r="N2331">
        <v>8.66</v>
      </c>
      <c r="O2331">
        <v>8.48</v>
      </c>
      <c r="R2331">
        <f t="shared" si="170"/>
        <v>9</v>
      </c>
      <c r="S2331">
        <f t="shared" si="171"/>
        <v>8</v>
      </c>
      <c r="T2331">
        <f t="shared" si="168"/>
        <v>17</v>
      </c>
      <c r="U2331" t="s">
        <v>1536</v>
      </c>
      <c r="V2331" t="s">
        <v>1468</v>
      </c>
      <c r="W2331" t="s">
        <v>1492</v>
      </c>
      <c r="X2331" t="s">
        <v>1469</v>
      </c>
      <c r="Z2331" t="str" cm="1">
        <f t="array" ref="Z2331">IF(ISBLANK(AK2331),_xlfn.LET(
    _xlpm.nameBeforeSlash, IF(ISNUMBER(SEARCH("/", Y2331)), LEFT(Y2331, SEARCH("/", Y2331)-1), Y2331),
    _xlpm.matchRow, IFERROR(MATCH(_xlpm.nameBeforeSlash, AA:AA, 0), ""),
    _xlpm.difference, IF(_xlpm.matchRow="", "", ABS((R2331 + S2331)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),IF(ISBLANK(Y2331),"","Hidden"))</f>
        <v/>
      </c>
      <c r="AA2331" t="s">
        <v>3131</v>
      </c>
      <c r="AB2331" t="s">
        <v>3233</v>
      </c>
      <c r="AC2331" t="s">
        <v>1028</v>
      </c>
      <c r="AD2331" t="str">
        <f>_xlfn.XLOOKUP(AC2331,moves!A:A,moves!B:B)</f>
        <v>fairy</v>
      </c>
      <c r="AE2331">
        <f>_xlfn.XLOOKUP(AC2331,moves!A:A,moves!D:D)</f>
        <v>0</v>
      </c>
      <c r="AF2331" t="str">
        <f>_xlfn.XLOOKUP(AC2331,moves!A:A,moves!E:E)</f>
        <v>Add 1 critical hit OR 1 status symbol to the target's rolls.</v>
      </c>
      <c r="AG2331">
        <v>0</v>
      </c>
      <c r="AH2331">
        <v>0</v>
      </c>
      <c r="AI2331">
        <f t="shared" si="169"/>
        <v>0</v>
      </c>
      <c r="AJ2331" t="s">
        <v>525</v>
      </c>
      <c r="AL2331">
        <v>0</v>
      </c>
      <c r="AM2331" cm="1">
        <f t="array" ref="AM2331">IF(AL2331=1,1,
   IF(ISTEXT(AK2331),1,
   IF(AO2331&gt;1,AM2330,
   IF(AI2331=1,
      IF(SUMPRODUCT((LEN($Y$2:$Y$4096)-LEN(SUBSTITUTE($Y$2:$Y$4096,AA2331,"")))/LEN(AA2331))&gt;0,2,1),
      IF(
         SUMPRODUCT((LEN($Y$2:$Y$4096)-LEN(SUBSTITUTE($Y$2:$Y$4096,AA2331,"")))/LEN(AA2331))
         - SUMPRODUCT((LEN($Y$2:$Y$4096)-LEN(SUBSTITUTE($Y$2:$Y$4096,"Alolan "&amp;AA2331,"")))/LEN("Alolan "&amp;AA2331))
         - SUMPRODUCT((LEN($Y$2:$Y$4096)-LEN(SUBSTITUTE($Y$2:$Y$4096,"Galarian "&amp;AA2331,"")))/LEN("Galarian "&amp;AA2331))
         - SUMPRODUCT((LEN($Y$2:$Y$4096)-LEN(SUBSTITUTE($Y$2:$Y$4096,"Hisuian "&amp;AA2331,"")))/LEN("Hisuian "&amp;AA2331))
         - SUMPRODUCT((LEN($Y$2:$Y$4096)-LEN(SUBSTITUTE($Y$2:$Y$4096,"Paldean "&amp;AA2331,"")))/LEN("Paldean "&amp;AA2331))
      &gt;0,2,1)
   ))))</f>
        <v>2</v>
      </c>
      <c r="AN2331">
        <v>0</v>
      </c>
      <c r="AO2331">
        <v>1</v>
      </c>
    </row>
    <row r="2332" spans="1:41" x14ac:dyDescent="0.25">
      <c r="A2332" t="s">
        <v>3327</v>
      </c>
      <c r="B2332" t="s">
        <v>2812</v>
      </c>
      <c r="C2332" t="s">
        <v>1536</v>
      </c>
      <c r="D2332"/>
      <c r="E2332">
        <v>65</v>
      </c>
      <c r="F2332">
        <v>60</v>
      </c>
      <c r="G2332">
        <v>75</v>
      </c>
      <c r="H2332">
        <v>110</v>
      </c>
      <c r="I2332">
        <v>121</v>
      </c>
      <c r="J2332">
        <v>64</v>
      </c>
      <c r="K2332" t="s">
        <v>2811</v>
      </c>
      <c r="L2332" t="s">
        <v>3446</v>
      </c>
      <c r="M2332" t="s">
        <v>3287</v>
      </c>
      <c r="N2332">
        <v>8.66</v>
      </c>
      <c r="O2332">
        <v>8.48</v>
      </c>
      <c r="Q2332">
        <v>13</v>
      </c>
      <c r="R2332">
        <f t="shared" si="170"/>
        <v>9</v>
      </c>
      <c r="S2332">
        <f t="shared" si="171"/>
        <v>21</v>
      </c>
      <c r="T2332">
        <f t="shared" si="168"/>
        <v>30</v>
      </c>
      <c r="U2332" t="s">
        <v>1536</v>
      </c>
      <c r="V2332" t="s">
        <v>1468</v>
      </c>
      <c r="W2332" t="s">
        <v>1492</v>
      </c>
      <c r="X2332" t="s">
        <v>1469</v>
      </c>
      <c r="Z2332" t="str" cm="1">
        <f t="array" ref="Z2332">IF(ISBLANK(AK2332),_xlfn.LET(
    _xlpm.nameBeforeSlash, IF(ISNUMBER(SEARCH("/", Y2332)), LEFT(Y2332, SEARCH("/", Y2332)-1), Y2332),
    _xlpm.matchRow, IFERROR(MATCH(_xlpm.nameBeforeSlash, AA:AA, 0), ""),
    _xlpm.difference, IF(_xlpm.matchRow="", "", ABS((R2332 + S2332)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),IF(ISBLANK(Y2332),"","Hidden"))</f>
        <v/>
      </c>
      <c r="AA2332" t="s">
        <v>3432</v>
      </c>
      <c r="AB2332" t="s">
        <v>3299</v>
      </c>
      <c r="AC2332" t="s">
        <v>3357</v>
      </c>
      <c r="AD2332" t="str">
        <f>_xlfn.XLOOKUP(AC2332,moves!A:A,moves!B:B)</f>
        <v>fairy</v>
      </c>
      <c r="AE2332">
        <f>_xlfn.XLOOKUP(AC2332,moves!A:A,moves!D:D)</f>
        <v>5</v>
      </c>
      <c r="AF2332" t="str">
        <f>_xlfn.XLOOKUP(AC2332,moves!A:A,moves!E:E)</f>
        <v>Heal all the Pokémon in the user's party by 1/6 of the damage dealt, rounded down.</v>
      </c>
      <c r="AG2332">
        <v>0</v>
      </c>
      <c r="AH2332">
        <v>0</v>
      </c>
      <c r="AI2332">
        <f t="shared" si="169"/>
        <v>0</v>
      </c>
      <c r="AJ2332" t="s">
        <v>525</v>
      </c>
      <c r="AL2332">
        <v>0</v>
      </c>
      <c r="AM2332" cm="1">
        <f t="array" ref="AM2332">IF(AL2332=1,1,
   IF(ISTEXT(AK2332),1,
   IF(AO2332&gt;1,AM2331,
   IF(AI2332=1,
      IF(SUMPRODUCT((LEN($Y$2:$Y$4096)-LEN(SUBSTITUTE($Y$2:$Y$4096,AA2332,"")))/LEN(AA2332))&gt;0,2,1),
      IF(
         SUMPRODUCT((LEN($Y$2:$Y$4096)-LEN(SUBSTITUTE($Y$2:$Y$4096,AA2332,"")))/LEN(AA2332))
         - SUMPRODUCT((LEN($Y$2:$Y$4096)-LEN(SUBSTITUTE($Y$2:$Y$4096,"Alolan "&amp;AA2332,"")))/LEN("Alolan "&amp;AA2332))
         - SUMPRODUCT((LEN($Y$2:$Y$4096)-LEN(SUBSTITUTE($Y$2:$Y$4096,"Galarian "&amp;AA2332,"")))/LEN("Galarian "&amp;AA2332))
         - SUMPRODUCT((LEN($Y$2:$Y$4096)-LEN(SUBSTITUTE($Y$2:$Y$4096,"Hisuian "&amp;AA2332,"")))/LEN("Hisuian "&amp;AA2332))
         - SUMPRODUCT((LEN($Y$2:$Y$4096)-LEN(SUBSTITUTE($Y$2:$Y$4096,"Paldean "&amp;AA2332,"")))/LEN("Paldean "&amp;AA2332))
      &gt;0,2,1)
   ))))</f>
        <v>2</v>
      </c>
      <c r="AN2332">
        <v>0</v>
      </c>
      <c r="AO2332">
        <v>2</v>
      </c>
    </row>
    <row r="2333" spans="1:41" x14ac:dyDescent="0.25">
      <c r="A2333" t="s">
        <v>3099</v>
      </c>
      <c r="B2333" t="s">
        <v>2812</v>
      </c>
      <c r="C2333" t="s">
        <v>1536</v>
      </c>
      <c r="D2333"/>
      <c r="E2333">
        <v>65</v>
      </c>
      <c r="F2333">
        <v>60</v>
      </c>
      <c r="G2333">
        <v>75</v>
      </c>
      <c r="H2333">
        <v>110</v>
      </c>
      <c r="I2333">
        <v>121</v>
      </c>
      <c r="J2333">
        <v>64</v>
      </c>
      <c r="K2333" t="s">
        <v>2811</v>
      </c>
      <c r="L2333" t="s">
        <v>250</v>
      </c>
      <c r="M2333" t="s">
        <v>249</v>
      </c>
      <c r="N2333">
        <v>8.66</v>
      </c>
      <c r="O2333">
        <v>8.48</v>
      </c>
      <c r="R2333">
        <f t="shared" si="170"/>
        <v>9</v>
      </c>
      <c r="S2333">
        <f t="shared" si="171"/>
        <v>8</v>
      </c>
      <c r="T2333">
        <f t="shared" si="168"/>
        <v>17</v>
      </c>
      <c r="U2333" t="s">
        <v>1536</v>
      </c>
      <c r="V2333" t="s">
        <v>1468</v>
      </c>
      <c r="W2333" t="s">
        <v>1492</v>
      </c>
      <c r="X2333" t="s">
        <v>1469</v>
      </c>
      <c r="Z2333" t="str" cm="1">
        <f t="array" ref="Z2333">IF(ISBLANK(AK2333),_xlfn.LET(
    _xlpm.nameBeforeSlash, IF(ISNUMBER(SEARCH("/", Y2333)), LEFT(Y2333, SEARCH("/", Y2333)-1), Y2333),
    _xlpm.matchRow, IFERROR(MATCH(_xlpm.nameBeforeSlash, AA:AA, 0), ""),
    _xlpm.difference, IF(_xlpm.matchRow="", "", ABS((R2333 + S2333)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),IF(ISBLANK(Y2333),"","Hidden"))</f>
        <v/>
      </c>
      <c r="AA2333" t="s">
        <v>3132</v>
      </c>
      <c r="AB2333" t="s">
        <v>3234</v>
      </c>
      <c r="AC2333" t="s">
        <v>1028</v>
      </c>
      <c r="AD2333" t="str">
        <f>_xlfn.XLOOKUP(AC2333,moves!A:A,moves!B:B)</f>
        <v>fairy</v>
      </c>
      <c r="AE2333">
        <f>_xlfn.XLOOKUP(AC2333,moves!A:A,moves!D:D)</f>
        <v>0</v>
      </c>
      <c r="AF2333" t="str">
        <f>_xlfn.XLOOKUP(AC2333,moves!A:A,moves!E:E)</f>
        <v>Add 1 critical hit OR 1 status symbol to the target's rolls.</v>
      </c>
      <c r="AG2333">
        <v>0</v>
      </c>
      <c r="AH2333">
        <v>0</v>
      </c>
      <c r="AI2333">
        <f t="shared" si="169"/>
        <v>0</v>
      </c>
      <c r="AJ2333" t="s">
        <v>525</v>
      </c>
      <c r="AL2333">
        <v>0</v>
      </c>
      <c r="AM2333" cm="1">
        <f t="array" ref="AM2333">IF(AL2333=1,1,
   IF(ISTEXT(AK2333),1,
   IF(AO2333&gt;1,AM2332,
   IF(AI2333=1,
      IF(SUMPRODUCT((LEN($Y$2:$Y$4096)-LEN(SUBSTITUTE($Y$2:$Y$4096,AA2333,"")))/LEN(AA2333))&gt;0,2,1),
      IF(
         SUMPRODUCT((LEN($Y$2:$Y$4096)-LEN(SUBSTITUTE($Y$2:$Y$4096,AA2333,"")))/LEN(AA2333))
         - SUMPRODUCT((LEN($Y$2:$Y$4096)-LEN(SUBSTITUTE($Y$2:$Y$4096,"Alolan "&amp;AA2333,"")))/LEN("Alolan "&amp;AA2333))
         - SUMPRODUCT((LEN($Y$2:$Y$4096)-LEN(SUBSTITUTE($Y$2:$Y$4096,"Galarian "&amp;AA2333,"")))/LEN("Galarian "&amp;AA2333))
         - SUMPRODUCT((LEN($Y$2:$Y$4096)-LEN(SUBSTITUTE($Y$2:$Y$4096,"Hisuian "&amp;AA2333,"")))/LEN("Hisuian "&amp;AA2333))
         - SUMPRODUCT((LEN($Y$2:$Y$4096)-LEN(SUBSTITUTE($Y$2:$Y$4096,"Paldean "&amp;AA2333,"")))/LEN("Paldean "&amp;AA2333))
      &gt;0,2,1)
   ))))</f>
        <v>2</v>
      </c>
      <c r="AN2333">
        <v>0</v>
      </c>
      <c r="AO2333">
        <v>1</v>
      </c>
    </row>
    <row r="2334" spans="1:41" x14ac:dyDescent="0.25">
      <c r="A2334" t="s">
        <v>3327</v>
      </c>
      <c r="B2334" t="s">
        <v>2812</v>
      </c>
      <c r="C2334" t="s">
        <v>1536</v>
      </c>
      <c r="D2334"/>
      <c r="E2334">
        <v>65</v>
      </c>
      <c r="F2334">
        <v>60</v>
      </c>
      <c r="G2334">
        <v>75</v>
      </c>
      <c r="H2334">
        <v>110</v>
      </c>
      <c r="I2334">
        <v>121</v>
      </c>
      <c r="J2334">
        <v>64</v>
      </c>
      <c r="K2334" t="s">
        <v>2811</v>
      </c>
      <c r="L2334" t="s">
        <v>3446</v>
      </c>
      <c r="M2334" t="s">
        <v>3287</v>
      </c>
      <c r="N2334">
        <v>8.66</v>
      </c>
      <c r="O2334">
        <v>8.48</v>
      </c>
      <c r="Q2334">
        <v>13</v>
      </c>
      <c r="R2334">
        <f t="shared" si="170"/>
        <v>9</v>
      </c>
      <c r="S2334">
        <f t="shared" si="171"/>
        <v>21</v>
      </c>
      <c r="T2334">
        <f t="shared" ref="T2334:T2397" si="172">SUM(S2334,R2334)</f>
        <v>30</v>
      </c>
      <c r="U2334" t="s">
        <v>1536</v>
      </c>
      <c r="V2334" t="s">
        <v>1468</v>
      </c>
      <c r="W2334" t="s">
        <v>1492</v>
      </c>
      <c r="X2334" t="s">
        <v>1469</v>
      </c>
      <c r="Z2334" t="str" cm="1">
        <f t="array" ref="Z2334">IF(ISBLANK(AK2334),_xlfn.LET(
    _xlpm.nameBeforeSlash, IF(ISNUMBER(SEARCH("/", Y2334)), LEFT(Y2334, SEARCH("/", Y2334)-1), Y2334),
    _xlpm.matchRow, IFERROR(MATCH(_xlpm.nameBeforeSlash, AA:AA, 0), ""),
    _xlpm.difference, IF(_xlpm.matchRow="", "", ABS((R2334 + S2334)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),IF(ISBLANK(Y2334),"","Hidden"))</f>
        <v/>
      </c>
      <c r="AA2334" t="s">
        <v>3432</v>
      </c>
      <c r="AB2334" t="s">
        <v>3299</v>
      </c>
      <c r="AC2334" t="s">
        <v>3357</v>
      </c>
      <c r="AD2334" t="str">
        <f>_xlfn.XLOOKUP(AC2334,moves!A:A,moves!B:B)</f>
        <v>fairy</v>
      </c>
      <c r="AE2334">
        <f>_xlfn.XLOOKUP(AC2334,moves!A:A,moves!D:D)</f>
        <v>5</v>
      </c>
      <c r="AF2334" t="str">
        <f>_xlfn.XLOOKUP(AC2334,moves!A:A,moves!E:E)</f>
        <v>Heal all the Pokémon in the user's party by 1/6 of the damage dealt, rounded down.</v>
      </c>
      <c r="AG2334">
        <v>0</v>
      </c>
      <c r="AH2334">
        <v>0</v>
      </c>
      <c r="AI2334">
        <f t="shared" ref="AI2334:AI2397" si="173">IF(ISNUMBER(SEARCH("Shiny ", AA2334)), 1, 0)</f>
        <v>0</v>
      </c>
      <c r="AJ2334" t="s">
        <v>525</v>
      </c>
      <c r="AL2334">
        <v>0</v>
      </c>
      <c r="AM2334" cm="1">
        <f t="array" ref="AM2334">IF(AL2334=1,1,
   IF(ISTEXT(AK2334),1,
   IF(AO2334&gt;1,AM2333,
   IF(AI2334=1,
      IF(SUMPRODUCT((LEN($Y$2:$Y$4096)-LEN(SUBSTITUTE($Y$2:$Y$4096,AA2334,"")))/LEN(AA2334))&gt;0,2,1),
      IF(
         SUMPRODUCT((LEN($Y$2:$Y$4096)-LEN(SUBSTITUTE($Y$2:$Y$4096,AA2334,"")))/LEN(AA2334))
         - SUMPRODUCT((LEN($Y$2:$Y$4096)-LEN(SUBSTITUTE($Y$2:$Y$4096,"Alolan "&amp;AA2334,"")))/LEN("Alolan "&amp;AA2334))
         - SUMPRODUCT((LEN($Y$2:$Y$4096)-LEN(SUBSTITUTE($Y$2:$Y$4096,"Galarian "&amp;AA2334,"")))/LEN("Galarian "&amp;AA2334))
         - SUMPRODUCT((LEN($Y$2:$Y$4096)-LEN(SUBSTITUTE($Y$2:$Y$4096,"Hisuian "&amp;AA2334,"")))/LEN("Hisuian "&amp;AA2334))
         - SUMPRODUCT((LEN($Y$2:$Y$4096)-LEN(SUBSTITUTE($Y$2:$Y$4096,"Paldean "&amp;AA2334,"")))/LEN("Paldean "&amp;AA2334))
      &gt;0,2,1)
   ))))</f>
        <v>2</v>
      </c>
      <c r="AN2334">
        <v>0</v>
      </c>
      <c r="AO2334">
        <v>2</v>
      </c>
    </row>
    <row r="2335" spans="1:41" x14ac:dyDescent="0.25">
      <c r="A2335" t="s">
        <v>4709</v>
      </c>
      <c r="B2335" t="s">
        <v>2812</v>
      </c>
      <c r="C2335" t="s">
        <v>1536</v>
      </c>
      <c r="D2335"/>
      <c r="E2335">
        <v>65</v>
      </c>
      <c r="F2335">
        <v>60</v>
      </c>
      <c r="G2335">
        <v>75</v>
      </c>
      <c r="H2335">
        <v>110</v>
      </c>
      <c r="I2335">
        <v>121</v>
      </c>
      <c r="J2335">
        <v>64</v>
      </c>
      <c r="K2335" t="s">
        <v>2811</v>
      </c>
      <c r="L2335" t="s">
        <v>250</v>
      </c>
      <c r="M2335" t="s">
        <v>249</v>
      </c>
      <c r="N2335">
        <v>8.66</v>
      </c>
      <c r="O2335">
        <v>8.48</v>
      </c>
      <c r="R2335">
        <f t="shared" si="170"/>
        <v>9</v>
      </c>
      <c r="S2335">
        <f t="shared" si="171"/>
        <v>8</v>
      </c>
      <c r="T2335">
        <f t="shared" si="172"/>
        <v>17</v>
      </c>
      <c r="U2335" t="s">
        <v>1536</v>
      </c>
      <c r="V2335" t="s">
        <v>1468</v>
      </c>
      <c r="W2335" t="s">
        <v>1492</v>
      </c>
      <c r="X2335" t="s">
        <v>1469</v>
      </c>
      <c r="Z2335" t="str" cm="1">
        <f t="array" ref="Z2335">IF(ISBLANK(AK2335),_xlfn.LET(
    _xlpm.nameBeforeSlash, IF(ISNUMBER(SEARCH("/", Y2335)), LEFT(Y2335, SEARCH("/", Y2335)-1), Y2335),
    _xlpm.matchRow, IFERROR(MATCH(_xlpm.nameBeforeSlash, AA:AA, 0), ""),
    _xlpm.difference, IF(_xlpm.matchRow="", "", ABS((R2335 + S2335)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),IF(ISBLANK(Y2335),"","Hidden"))</f>
        <v/>
      </c>
      <c r="AA2335" t="s">
        <v>5968</v>
      </c>
      <c r="AB2335" t="s">
        <v>3228</v>
      </c>
      <c r="AC2335" t="s">
        <v>6835</v>
      </c>
      <c r="AD2335" t="str">
        <f>_xlfn.XLOOKUP(AC2335,moves!A:A,moves!B:B)</f>
        <v>typeless</v>
      </c>
      <c r="AE2335">
        <f>_xlfn.XLOOKUP(AC2335,moves!A:A,moves!D:D)</f>
        <v>3</v>
      </c>
      <c r="AF2335" t="str">
        <f>_xlfn.XLOOKUP(AC2335,moves!A:A,moves!E:E)</f>
        <v>Generate 2 Metronome moves. The types of this move are the types of the Metronome moves.</v>
      </c>
      <c r="AG2335">
        <v>0</v>
      </c>
      <c r="AH2335">
        <v>0</v>
      </c>
      <c r="AI2335">
        <f t="shared" si="173"/>
        <v>1</v>
      </c>
      <c r="AJ2335" t="s">
        <v>525</v>
      </c>
      <c r="AL2335">
        <v>0</v>
      </c>
      <c r="AM2335" cm="1">
        <f t="array" ref="AM2335">IF(AL2335=1,1,
   IF(ISTEXT(AK2335),1,
   IF(AO2335&gt;1,AM2334,
   IF(AI2335=1,
      IF(SUMPRODUCT((LEN($Y$2:$Y$4096)-LEN(SUBSTITUTE($Y$2:$Y$4096,AA2335,"")))/LEN(AA2335))&gt;0,2,1),
      IF(
         SUMPRODUCT((LEN($Y$2:$Y$4096)-LEN(SUBSTITUTE($Y$2:$Y$4096,AA2335,"")))/LEN(AA2335))
         - SUMPRODUCT((LEN($Y$2:$Y$4096)-LEN(SUBSTITUTE($Y$2:$Y$4096,"Alolan "&amp;AA2335,"")))/LEN("Alolan "&amp;AA2335))
         - SUMPRODUCT((LEN($Y$2:$Y$4096)-LEN(SUBSTITUTE($Y$2:$Y$4096,"Galarian "&amp;AA2335,"")))/LEN("Galarian "&amp;AA2335))
         - SUMPRODUCT((LEN($Y$2:$Y$4096)-LEN(SUBSTITUTE($Y$2:$Y$4096,"Hisuian "&amp;AA2335,"")))/LEN("Hisuian "&amp;AA2335))
         - SUMPRODUCT((LEN($Y$2:$Y$4096)-LEN(SUBSTITUTE($Y$2:$Y$4096,"Paldean "&amp;AA2335,"")))/LEN("Paldean "&amp;AA2335))
      &gt;0,2,1)
   ))))</f>
        <v>2</v>
      </c>
      <c r="AN2335">
        <v>0</v>
      </c>
      <c r="AO2335">
        <v>1</v>
      </c>
    </row>
    <row r="2336" spans="1:41" x14ac:dyDescent="0.25">
      <c r="A2336" t="s">
        <v>4710</v>
      </c>
      <c r="B2336" t="s">
        <v>2812</v>
      </c>
      <c r="C2336" t="s">
        <v>1536</v>
      </c>
      <c r="D2336"/>
      <c r="E2336">
        <v>65</v>
      </c>
      <c r="F2336">
        <v>60</v>
      </c>
      <c r="G2336">
        <v>75</v>
      </c>
      <c r="H2336">
        <v>110</v>
      </c>
      <c r="I2336">
        <v>121</v>
      </c>
      <c r="J2336">
        <v>64</v>
      </c>
      <c r="K2336" t="s">
        <v>2811</v>
      </c>
      <c r="L2336" t="s">
        <v>3446</v>
      </c>
      <c r="M2336" t="s">
        <v>3287</v>
      </c>
      <c r="N2336">
        <v>8.66</v>
      </c>
      <c r="O2336">
        <v>8.48</v>
      </c>
      <c r="Q2336">
        <v>13</v>
      </c>
      <c r="R2336">
        <f t="shared" si="170"/>
        <v>9</v>
      </c>
      <c r="S2336">
        <f t="shared" si="171"/>
        <v>21</v>
      </c>
      <c r="T2336">
        <f t="shared" si="172"/>
        <v>30</v>
      </c>
      <c r="U2336" t="s">
        <v>1536</v>
      </c>
      <c r="V2336" t="s">
        <v>1468</v>
      </c>
      <c r="W2336" t="s">
        <v>1492</v>
      </c>
      <c r="X2336" t="s">
        <v>1469</v>
      </c>
      <c r="Z2336" t="str" cm="1">
        <f t="array" ref="Z2336">IF(ISBLANK(AK2336),_xlfn.LET(
    _xlpm.nameBeforeSlash, IF(ISNUMBER(SEARCH("/", Y2336)), LEFT(Y2336, SEARCH("/", Y2336)-1), Y2336),
    _xlpm.matchRow, IFERROR(MATCH(_xlpm.nameBeforeSlash, AA:AA, 0), ""),
    _xlpm.difference, IF(_xlpm.matchRow="", "", ABS((R2336 + S2336)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),IF(ISBLANK(Y2336),"","Hidden"))</f>
        <v/>
      </c>
      <c r="AA2336" t="s">
        <v>5969</v>
      </c>
      <c r="AB2336" t="s">
        <v>3299</v>
      </c>
      <c r="AC2336" t="s">
        <v>6834</v>
      </c>
      <c r="AD2336" t="str">
        <f>_xlfn.XLOOKUP(AC2336,moves!A:A,moves!B:B)</f>
        <v>typeless</v>
      </c>
      <c r="AE2336">
        <f>_xlfn.XLOOKUP(AC2336,moves!A:A,moves!D:D)</f>
        <v>4</v>
      </c>
      <c r="AF2336" t="str">
        <f>_xlfn.XLOOKUP(AC2336,moves!A:A,moves!E:E)</f>
        <v>Generate 3 Metronome moves. Choose the type of one of those moves as the type of this move.</v>
      </c>
      <c r="AG2336">
        <v>0</v>
      </c>
      <c r="AH2336">
        <v>0</v>
      </c>
      <c r="AI2336">
        <f t="shared" si="173"/>
        <v>1</v>
      </c>
      <c r="AJ2336" t="s">
        <v>525</v>
      </c>
      <c r="AL2336">
        <v>0</v>
      </c>
      <c r="AM2336" cm="1">
        <f t="array" ref="AM2336">IF(AL2336=1,1,
   IF(ISTEXT(AK2336),1,
   IF(AO2336&gt;1,AM2335,
   IF(AI2336=1,
      IF(SUMPRODUCT((LEN($Y$2:$Y$4096)-LEN(SUBSTITUTE($Y$2:$Y$4096,AA2336,"")))/LEN(AA2336))&gt;0,2,1),
      IF(
         SUMPRODUCT((LEN($Y$2:$Y$4096)-LEN(SUBSTITUTE($Y$2:$Y$4096,AA2336,"")))/LEN(AA2336))
         - SUMPRODUCT((LEN($Y$2:$Y$4096)-LEN(SUBSTITUTE($Y$2:$Y$4096,"Alolan "&amp;AA2336,"")))/LEN("Alolan "&amp;AA2336))
         - SUMPRODUCT((LEN($Y$2:$Y$4096)-LEN(SUBSTITUTE($Y$2:$Y$4096,"Galarian "&amp;AA2336,"")))/LEN("Galarian "&amp;AA2336))
         - SUMPRODUCT((LEN($Y$2:$Y$4096)-LEN(SUBSTITUTE($Y$2:$Y$4096,"Hisuian "&amp;AA2336,"")))/LEN("Hisuian "&amp;AA2336))
         - SUMPRODUCT((LEN($Y$2:$Y$4096)-LEN(SUBSTITUTE($Y$2:$Y$4096,"Paldean "&amp;AA2336,"")))/LEN("Paldean "&amp;AA2336))
      &gt;0,2,1)
   ))))</f>
        <v>2</v>
      </c>
      <c r="AN2336">
        <v>0</v>
      </c>
      <c r="AO2336">
        <v>2</v>
      </c>
    </row>
    <row r="2337" spans="1:41" x14ac:dyDescent="0.25">
      <c r="A2337" t="s">
        <v>4711</v>
      </c>
      <c r="B2337" t="s">
        <v>2812</v>
      </c>
      <c r="C2337" t="s">
        <v>1536</v>
      </c>
      <c r="D2337"/>
      <c r="E2337">
        <v>65</v>
      </c>
      <c r="F2337">
        <v>60</v>
      </c>
      <c r="G2337">
        <v>75</v>
      </c>
      <c r="H2337">
        <v>110</v>
      </c>
      <c r="I2337">
        <v>121</v>
      </c>
      <c r="J2337">
        <v>64</v>
      </c>
      <c r="K2337" t="s">
        <v>2811</v>
      </c>
      <c r="L2337" t="s">
        <v>250</v>
      </c>
      <c r="M2337" t="s">
        <v>249</v>
      </c>
      <c r="N2337">
        <v>8.66</v>
      </c>
      <c r="O2337">
        <v>8.48</v>
      </c>
      <c r="R2337">
        <f t="shared" si="170"/>
        <v>9</v>
      </c>
      <c r="S2337">
        <f t="shared" si="171"/>
        <v>8</v>
      </c>
      <c r="T2337">
        <f t="shared" si="172"/>
        <v>17</v>
      </c>
      <c r="U2337" t="s">
        <v>1536</v>
      </c>
      <c r="V2337" t="s">
        <v>1468</v>
      </c>
      <c r="W2337" t="s">
        <v>1492</v>
      </c>
      <c r="X2337" t="s">
        <v>1469</v>
      </c>
      <c r="Z2337" t="str" cm="1">
        <f t="array" ref="Z2337">IF(ISBLANK(AK2337),_xlfn.LET(
    _xlpm.nameBeforeSlash, IF(ISNUMBER(SEARCH("/", Y2337)), LEFT(Y2337, SEARCH("/", Y2337)-1), Y2337),
    _xlpm.matchRow, IFERROR(MATCH(_xlpm.nameBeforeSlash, AA:AA, 0), ""),
    _xlpm.difference, IF(_xlpm.matchRow="", "", ABS((R2337 + S2337)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),IF(ISBLANK(Y2337),"","Hidden"))</f>
        <v/>
      </c>
      <c r="AA2337" t="s">
        <v>5970</v>
      </c>
      <c r="AB2337" t="s">
        <v>3229</v>
      </c>
      <c r="AC2337" t="s">
        <v>6835</v>
      </c>
      <c r="AD2337" t="str">
        <f>_xlfn.XLOOKUP(AC2337,moves!A:A,moves!B:B)</f>
        <v>typeless</v>
      </c>
      <c r="AE2337">
        <f>_xlfn.XLOOKUP(AC2337,moves!A:A,moves!D:D)</f>
        <v>3</v>
      </c>
      <c r="AF2337" t="str">
        <f>_xlfn.XLOOKUP(AC2337,moves!A:A,moves!E:E)</f>
        <v>Generate 2 Metronome moves. The types of this move are the types of the Metronome moves.</v>
      </c>
      <c r="AG2337">
        <v>0</v>
      </c>
      <c r="AH2337">
        <v>0</v>
      </c>
      <c r="AI2337">
        <f t="shared" si="173"/>
        <v>1</v>
      </c>
      <c r="AJ2337" t="s">
        <v>525</v>
      </c>
      <c r="AL2337">
        <v>0</v>
      </c>
      <c r="AM2337" cm="1">
        <f t="array" ref="AM2337">IF(AL2337=1,1,
   IF(ISTEXT(AK2337),1,
   IF(AO2337&gt;1,AM2336,
   IF(AI2337=1,
      IF(SUMPRODUCT((LEN($Y$2:$Y$4096)-LEN(SUBSTITUTE($Y$2:$Y$4096,AA2337,"")))/LEN(AA2337))&gt;0,2,1),
      IF(
         SUMPRODUCT((LEN($Y$2:$Y$4096)-LEN(SUBSTITUTE($Y$2:$Y$4096,AA2337,"")))/LEN(AA2337))
         - SUMPRODUCT((LEN($Y$2:$Y$4096)-LEN(SUBSTITUTE($Y$2:$Y$4096,"Alolan "&amp;AA2337,"")))/LEN("Alolan "&amp;AA2337))
         - SUMPRODUCT((LEN($Y$2:$Y$4096)-LEN(SUBSTITUTE($Y$2:$Y$4096,"Galarian "&amp;AA2337,"")))/LEN("Galarian "&amp;AA2337))
         - SUMPRODUCT((LEN($Y$2:$Y$4096)-LEN(SUBSTITUTE($Y$2:$Y$4096,"Hisuian "&amp;AA2337,"")))/LEN("Hisuian "&amp;AA2337))
         - SUMPRODUCT((LEN($Y$2:$Y$4096)-LEN(SUBSTITUTE($Y$2:$Y$4096,"Paldean "&amp;AA2337,"")))/LEN("Paldean "&amp;AA2337))
      &gt;0,2,1)
   ))))</f>
        <v>2</v>
      </c>
      <c r="AN2337">
        <v>0</v>
      </c>
      <c r="AO2337">
        <v>1</v>
      </c>
    </row>
    <row r="2338" spans="1:41" x14ac:dyDescent="0.25">
      <c r="A2338" t="s">
        <v>4710</v>
      </c>
      <c r="B2338" t="s">
        <v>2812</v>
      </c>
      <c r="C2338" t="s">
        <v>1536</v>
      </c>
      <c r="D2338"/>
      <c r="E2338">
        <v>65</v>
      </c>
      <c r="F2338">
        <v>60</v>
      </c>
      <c r="G2338">
        <v>75</v>
      </c>
      <c r="H2338">
        <v>110</v>
      </c>
      <c r="I2338">
        <v>121</v>
      </c>
      <c r="J2338">
        <v>64</v>
      </c>
      <c r="K2338" t="s">
        <v>2811</v>
      </c>
      <c r="L2338" t="s">
        <v>3446</v>
      </c>
      <c r="M2338" t="s">
        <v>3287</v>
      </c>
      <c r="N2338">
        <v>8.66</v>
      </c>
      <c r="O2338">
        <v>8.48</v>
      </c>
      <c r="Q2338">
        <v>13</v>
      </c>
      <c r="R2338">
        <f t="shared" si="170"/>
        <v>9</v>
      </c>
      <c r="S2338">
        <f t="shared" si="171"/>
        <v>21</v>
      </c>
      <c r="T2338">
        <f t="shared" si="172"/>
        <v>30</v>
      </c>
      <c r="U2338" t="s">
        <v>1536</v>
      </c>
      <c r="V2338" t="s">
        <v>1468</v>
      </c>
      <c r="W2338" t="s">
        <v>1492</v>
      </c>
      <c r="X2338" t="s">
        <v>1469</v>
      </c>
      <c r="Z2338" t="str" cm="1">
        <f t="array" ref="Z2338">IF(ISBLANK(AK2338),_xlfn.LET(
    _xlpm.nameBeforeSlash, IF(ISNUMBER(SEARCH("/", Y2338)), LEFT(Y2338, SEARCH("/", Y2338)-1), Y2338),
    _xlpm.matchRow, IFERROR(MATCH(_xlpm.nameBeforeSlash, AA:AA, 0), ""),
    _xlpm.difference, IF(_xlpm.matchRow="", "", ABS((R2338 + S2338)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),IF(ISBLANK(Y2338),"","Hidden"))</f>
        <v/>
      </c>
      <c r="AA2338" t="s">
        <v>5969</v>
      </c>
      <c r="AB2338" t="s">
        <v>3299</v>
      </c>
      <c r="AC2338" t="s">
        <v>6834</v>
      </c>
      <c r="AD2338" t="str">
        <f>_xlfn.XLOOKUP(AC2338,moves!A:A,moves!B:B)</f>
        <v>typeless</v>
      </c>
      <c r="AE2338">
        <f>_xlfn.XLOOKUP(AC2338,moves!A:A,moves!D:D)</f>
        <v>4</v>
      </c>
      <c r="AF2338" t="str">
        <f>_xlfn.XLOOKUP(AC2338,moves!A:A,moves!E:E)</f>
        <v>Generate 3 Metronome moves. Choose the type of one of those moves as the type of this move.</v>
      </c>
      <c r="AG2338">
        <v>0</v>
      </c>
      <c r="AH2338">
        <v>0</v>
      </c>
      <c r="AI2338">
        <f t="shared" si="173"/>
        <v>1</v>
      </c>
      <c r="AJ2338" t="s">
        <v>525</v>
      </c>
      <c r="AL2338">
        <v>0</v>
      </c>
      <c r="AM2338" cm="1">
        <f t="array" ref="AM2338">IF(AL2338=1,1,
   IF(ISTEXT(AK2338),1,
   IF(AO2338&gt;1,AM2337,
   IF(AI2338=1,
      IF(SUMPRODUCT((LEN($Y$2:$Y$4096)-LEN(SUBSTITUTE($Y$2:$Y$4096,AA2338,"")))/LEN(AA2338))&gt;0,2,1),
      IF(
         SUMPRODUCT((LEN($Y$2:$Y$4096)-LEN(SUBSTITUTE($Y$2:$Y$4096,AA2338,"")))/LEN(AA2338))
         - SUMPRODUCT((LEN($Y$2:$Y$4096)-LEN(SUBSTITUTE($Y$2:$Y$4096,"Alolan "&amp;AA2338,"")))/LEN("Alolan "&amp;AA2338))
         - SUMPRODUCT((LEN($Y$2:$Y$4096)-LEN(SUBSTITUTE($Y$2:$Y$4096,"Galarian "&amp;AA2338,"")))/LEN("Galarian "&amp;AA2338))
         - SUMPRODUCT((LEN($Y$2:$Y$4096)-LEN(SUBSTITUTE($Y$2:$Y$4096,"Hisuian "&amp;AA2338,"")))/LEN("Hisuian "&amp;AA2338))
         - SUMPRODUCT((LEN($Y$2:$Y$4096)-LEN(SUBSTITUTE($Y$2:$Y$4096,"Paldean "&amp;AA2338,"")))/LEN("Paldean "&amp;AA2338))
      &gt;0,2,1)
   ))))</f>
        <v>2</v>
      </c>
      <c r="AN2338">
        <v>0</v>
      </c>
      <c r="AO2338">
        <v>2</v>
      </c>
    </row>
    <row r="2339" spans="1:41" x14ac:dyDescent="0.25">
      <c r="A2339" t="s">
        <v>4712</v>
      </c>
      <c r="B2339" t="s">
        <v>2812</v>
      </c>
      <c r="C2339" t="s">
        <v>1536</v>
      </c>
      <c r="D2339"/>
      <c r="E2339">
        <v>65</v>
      </c>
      <c r="F2339">
        <v>60</v>
      </c>
      <c r="G2339">
        <v>75</v>
      </c>
      <c r="H2339">
        <v>110</v>
      </c>
      <c r="I2339">
        <v>121</v>
      </c>
      <c r="J2339">
        <v>64</v>
      </c>
      <c r="K2339" t="s">
        <v>2811</v>
      </c>
      <c r="L2339" t="s">
        <v>250</v>
      </c>
      <c r="M2339" t="s">
        <v>249</v>
      </c>
      <c r="N2339">
        <v>8.66</v>
      </c>
      <c r="O2339">
        <v>8.48</v>
      </c>
      <c r="R2339">
        <f t="shared" si="170"/>
        <v>9</v>
      </c>
      <c r="S2339">
        <f t="shared" si="171"/>
        <v>8</v>
      </c>
      <c r="T2339">
        <f t="shared" si="172"/>
        <v>17</v>
      </c>
      <c r="U2339" t="s">
        <v>1536</v>
      </c>
      <c r="V2339" t="s">
        <v>1468</v>
      </c>
      <c r="W2339" t="s">
        <v>1492</v>
      </c>
      <c r="X2339" t="s">
        <v>1469</v>
      </c>
      <c r="Z2339" t="str" cm="1">
        <f t="array" ref="Z2339">IF(ISBLANK(AK2339),_xlfn.LET(
    _xlpm.nameBeforeSlash, IF(ISNUMBER(SEARCH("/", Y2339)), LEFT(Y2339, SEARCH("/", Y2339)-1), Y2339),
    _xlpm.matchRow, IFERROR(MATCH(_xlpm.nameBeforeSlash, AA:AA, 0), ""),
    _xlpm.difference, IF(_xlpm.matchRow="", "", ABS((R2339 + S2339)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),IF(ISBLANK(Y2339),"","Hidden"))</f>
        <v/>
      </c>
      <c r="AA2339" t="s">
        <v>5971</v>
      </c>
      <c r="AB2339" t="s">
        <v>3230</v>
      </c>
      <c r="AC2339" t="s">
        <v>6835</v>
      </c>
      <c r="AD2339" t="str">
        <f>_xlfn.XLOOKUP(AC2339,moves!A:A,moves!B:B)</f>
        <v>typeless</v>
      </c>
      <c r="AE2339">
        <f>_xlfn.XLOOKUP(AC2339,moves!A:A,moves!D:D)</f>
        <v>3</v>
      </c>
      <c r="AF2339" t="str">
        <f>_xlfn.XLOOKUP(AC2339,moves!A:A,moves!E:E)</f>
        <v>Generate 2 Metronome moves. The types of this move are the types of the Metronome moves.</v>
      </c>
      <c r="AG2339">
        <v>0</v>
      </c>
      <c r="AH2339">
        <v>0</v>
      </c>
      <c r="AI2339">
        <f t="shared" si="173"/>
        <v>1</v>
      </c>
      <c r="AJ2339" t="s">
        <v>525</v>
      </c>
      <c r="AL2339">
        <v>0</v>
      </c>
      <c r="AM2339" cm="1">
        <f t="array" ref="AM2339">IF(AL2339=1,1,
   IF(ISTEXT(AK2339),1,
   IF(AO2339&gt;1,AM2338,
   IF(AI2339=1,
      IF(SUMPRODUCT((LEN($Y$2:$Y$4096)-LEN(SUBSTITUTE($Y$2:$Y$4096,AA2339,"")))/LEN(AA2339))&gt;0,2,1),
      IF(
         SUMPRODUCT((LEN($Y$2:$Y$4096)-LEN(SUBSTITUTE($Y$2:$Y$4096,AA2339,"")))/LEN(AA2339))
         - SUMPRODUCT((LEN($Y$2:$Y$4096)-LEN(SUBSTITUTE($Y$2:$Y$4096,"Alolan "&amp;AA2339,"")))/LEN("Alolan "&amp;AA2339))
         - SUMPRODUCT((LEN($Y$2:$Y$4096)-LEN(SUBSTITUTE($Y$2:$Y$4096,"Galarian "&amp;AA2339,"")))/LEN("Galarian "&amp;AA2339))
         - SUMPRODUCT((LEN($Y$2:$Y$4096)-LEN(SUBSTITUTE($Y$2:$Y$4096,"Hisuian "&amp;AA2339,"")))/LEN("Hisuian "&amp;AA2339))
         - SUMPRODUCT((LEN($Y$2:$Y$4096)-LEN(SUBSTITUTE($Y$2:$Y$4096,"Paldean "&amp;AA2339,"")))/LEN("Paldean "&amp;AA2339))
      &gt;0,2,1)
   ))))</f>
        <v>2</v>
      </c>
      <c r="AN2339">
        <v>0</v>
      </c>
      <c r="AO2339">
        <v>1</v>
      </c>
    </row>
    <row r="2340" spans="1:41" x14ac:dyDescent="0.25">
      <c r="A2340" t="s">
        <v>4710</v>
      </c>
      <c r="B2340" t="s">
        <v>2812</v>
      </c>
      <c r="C2340" t="s">
        <v>1536</v>
      </c>
      <c r="D2340"/>
      <c r="E2340">
        <v>65</v>
      </c>
      <c r="F2340">
        <v>60</v>
      </c>
      <c r="G2340">
        <v>75</v>
      </c>
      <c r="H2340">
        <v>110</v>
      </c>
      <c r="I2340">
        <v>121</v>
      </c>
      <c r="J2340">
        <v>64</v>
      </c>
      <c r="K2340" t="s">
        <v>2811</v>
      </c>
      <c r="L2340" t="s">
        <v>3446</v>
      </c>
      <c r="M2340" t="s">
        <v>3287</v>
      </c>
      <c r="N2340">
        <v>8.66</v>
      </c>
      <c r="O2340">
        <v>8.48</v>
      </c>
      <c r="Q2340">
        <v>13</v>
      </c>
      <c r="R2340">
        <f t="shared" si="170"/>
        <v>9</v>
      </c>
      <c r="S2340">
        <f t="shared" si="171"/>
        <v>21</v>
      </c>
      <c r="T2340">
        <f t="shared" si="172"/>
        <v>30</v>
      </c>
      <c r="U2340" t="s">
        <v>1536</v>
      </c>
      <c r="V2340" t="s">
        <v>1468</v>
      </c>
      <c r="W2340" t="s">
        <v>1492</v>
      </c>
      <c r="X2340" t="s">
        <v>1469</v>
      </c>
      <c r="Z2340" t="str" cm="1">
        <f t="array" ref="Z2340">IF(ISBLANK(AK2340),_xlfn.LET(
    _xlpm.nameBeforeSlash, IF(ISNUMBER(SEARCH("/", Y2340)), LEFT(Y2340, SEARCH("/", Y2340)-1), Y2340),
    _xlpm.matchRow, IFERROR(MATCH(_xlpm.nameBeforeSlash, AA:AA, 0), ""),
    _xlpm.difference, IF(_xlpm.matchRow="", "", ABS((R2340 + S2340)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),IF(ISBLANK(Y2340),"","Hidden"))</f>
        <v/>
      </c>
      <c r="AA2340" t="s">
        <v>5969</v>
      </c>
      <c r="AB2340" t="s">
        <v>3299</v>
      </c>
      <c r="AC2340" t="s">
        <v>6834</v>
      </c>
      <c r="AD2340" t="str">
        <f>_xlfn.XLOOKUP(AC2340,moves!A:A,moves!B:B)</f>
        <v>typeless</v>
      </c>
      <c r="AE2340">
        <f>_xlfn.XLOOKUP(AC2340,moves!A:A,moves!D:D)</f>
        <v>4</v>
      </c>
      <c r="AF2340" t="str">
        <f>_xlfn.XLOOKUP(AC2340,moves!A:A,moves!E:E)</f>
        <v>Generate 3 Metronome moves. Choose the type of one of those moves as the type of this move.</v>
      </c>
      <c r="AG2340">
        <v>0</v>
      </c>
      <c r="AH2340">
        <v>0</v>
      </c>
      <c r="AI2340">
        <f t="shared" si="173"/>
        <v>1</v>
      </c>
      <c r="AJ2340" t="s">
        <v>525</v>
      </c>
      <c r="AL2340">
        <v>0</v>
      </c>
      <c r="AM2340" cm="1">
        <f t="array" ref="AM2340">IF(AL2340=1,1,
   IF(ISTEXT(AK2340),1,
   IF(AO2340&gt;1,AM2339,
   IF(AI2340=1,
      IF(SUMPRODUCT((LEN($Y$2:$Y$4096)-LEN(SUBSTITUTE($Y$2:$Y$4096,AA2340,"")))/LEN(AA2340))&gt;0,2,1),
      IF(
         SUMPRODUCT((LEN($Y$2:$Y$4096)-LEN(SUBSTITUTE($Y$2:$Y$4096,AA2340,"")))/LEN(AA2340))
         - SUMPRODUCT((LEN($Y$2:$Y$4096)-LEN(SUBSTITUTE($Y$2:$Y$4096,"Alolan "&amp;AA2340,"")))/LEN("Alolan "&amp;AA2340))
         - SUMPRODUCT((LEN($Y$2:$Y$4096)-LEN(SUBSTITUTE($Y$2:$Y$4096,"Galarian "&amp;AA2340,"")))/LEN("Galarian "&amp;AA2340))
         - SUMPRODUCT((LEN($Y$2:$Y$4096)-LEN(SUBSTITUTE($Y$2:$Y$4096,"Hisuian "&amp;AA2340,"")))/LEN("Hisuian "&amp;AA2340))
         - SUMPRODUCT((LEN($Y$2:$Y$4096)-LEN(SUBSTITUTE($Y$2:$Y$4096,"Paldean "&amp;AA2340,"")))/LEN("Paldean "&amp;AA2340))
      &gt;0,2,1)
   ))))</f>
        <v>2</v>
      </c>
      <c r="AN2340">
        <v>0</v>
      </c>
      <c r="AO2340">
        <v>2</v>
      </c>
    </row>
    <row r="2341" spans="1:41" x14ac:dyDescent="0.25">
      <c r="A2341" t="s">
        <v>4713</v>
      </c>
      <c r="B2341" t="s">
        <v>2812</v>
      </c>
      <c r="C2341" t="s">
        <v>1536</v>
      </c>
      <c r="D2341"/>
      <c r="E2341">
        <v>65</v>
      </c>
      <c r="F2341">
        <v>60</v>
      </c>
      <c r="G2341">
        <v>75</v>
      </c>
      <c r="H2341">
        <v>110</v>
      </c>
      <c r="I2341">
        <v>121</v>
      </c>
      <c r="J2341">
        <v>64</v>
      </c>
      <c r="K2341" t="s">
        <v>2811</v>
      </c>
      <c r="L2341" t="s">
        <v>250</v>
      </c>
      <c r="M2341" t="s">
        <v>249</v>
      </c>
      <c r="N2341">
        <v>8.66</v>
      </c>
      <c r="O2341">
        <v>8.48</v>
      </c>
      <c r="R2341">
        <f t="shared" si="170"/>
        <v>9</v>
      </c>
      <c r="S2341">
        <f t="shared" si="171"/>
        <v>8</v>
      </c>
      <c r="T2341">
        <f t="shared" si="172"/>
        <v>17</v>
      </c>
      <c r="U2341" t="s">
        <v>1536</v>
      </c>
      <c r="V2341" t="s">
        <v>1468</v>
      </c>
      <c r="W2341" t="s">
        <v>1492</v>
      </c>
      <c r="X2341" t="s">
        <v>1469</v>
      </c>
      <c r="Z2341" t="str" cm="1">
        <f t="array" ref="Z2341">IF(ISBLANK(AK2341),_xlfn.LET(
    _xlpm.nameBeforeSlash, IF(ISNUMBER(SEARCH("/", Y2341)), LEFT(Y2341, SEARCH("/", Y2341)-1), Y2341),
    _xlpm.matchRow, IFERROR(MATCH(_xlpm.nameBeforeSlash, AA:AA, 0), ""),
    _xlpm.difference, IF(_xlpm.matchRow="", "", ABS((R2341 + S2341)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),IF(ISBLANK(Y2341),"","Hidden"))</f>
        <v/>
      </c>
      <c r="AA2341" t="s">
        <v>5972</v>
      </c>
      <c r="AB2341" t="s">
        <v>3231</v>
      </c>
      <c r="AC2341" t="s">
        <v>6835</v>
      </c>
      <c r="AD2341" t="str">
        <f>_xlfn.XLOOKUP(AC2341,moves!A:A,moves!B:B)</f>
        <v>typeless</v>
      </c>
      <c r="AE2341">
        <f>_xlfn.XLOOKUP(AC2341,moves!A:A,moves!D:D)</f>
        <v>3</v>
      </c>
      <c r="AF2341" t="str">
        <f>_xlfn.XLOOKUP(AC2341,moves!A:A,moves!E:E)</f>
        <v>Generate 2 Metronome moves. The types of this move are the types of the Metronome moves.</v>
      </c>
      <c r="AG2341">
        <v>0</v>
      </c>
      <c r="AH2341">
        <v>0</v>
      </c>
      <c r="AI2341">
        <f t="shared" si="173"/>
        <v>1</v>
      </c>
      <c r="AJ2341" t="s">
        <v>525</v>
      </c>
      <c r="AL2341">
        <v>0</v>
      </c>
      <c r="AM2341" cm="1">
        <f t="array" ref="AM2341">IF(AL2341=1,1,
   IF(ISTEXT(AK2341),1,
   IF(AO2341&gt;1,AM2340,
   IF(AI2341=1,
      IF(SUMPRODUCT((LEN($Y$2:$Y$4096)-LEN(SUBSTITUTE($Y$2:$Y$4096,AA2341,"")))/LEN(AA2341))&gt;0,2,1),
      IF(
         SUMPRODUCT((LEN($Y$2:$Y$4096)-LEN(SUBSTITUTE($Y$2:$Y$4096,AA2341,"")))/LEN(AA2341))
         - SUMPRODUCT((LEN($Y$2:$Y$4096)-LEN(SUBSTITUTE($Y$2:$Y$4096,"Alolan "&amp;AA2341,"")))/LEN("Alolan "&amp;AA2341))
         - SUMPRODUCT((LEN($Y$2:$Y$4096)-LEN(SUBSTITUTE($Y$2:$Y$4096,"Galarian "&amp;AA2341,"")))/LEN("Galarian "&amp;AA2341))
         - SUMPRODUCT((LEN($Y$2:$Y$4096)-LEN(SUBSTITUTE($Y$2:$Y$4096,"Hisuian "&amp;AA2341,"")))/LEN("Hisuian "&amp;AA2341))
         - SUMPRODUCT((LEN($Y$2:$Y$4096)-LEN(SUBSTITUTE($Y$2:$Y$4096,"Paldean "&amp;AA2341,"")))/LEN("Paldean "&amp;AA2341))
      &gt;0,2,1)
   ))))</f>
        <v>2</v>
      </c>
      <c r="AN2341">
        <v>0</v>
      </c>
      <c r="AO2341">
        <v>1</v>
      </c>
    </row>
    <row r="2342" spans="1:41" x14ac:dyDescent="0.25">
      <c r="A2342" t="s">
        <v>4710</v>
      </c>
      <c r="B2342" t="s">
        <v>2812</v>
      </c>
      <c r="C2342" t="s">
        <v>1536</v>
      </c>
      <c r="D2342"/>
      <c r="E2342">
        <v>65</v>
      </c>
      <c r="F2342">
        <v>60</v>
      </c>
      <c r="G2342">
        <v>75</v>
      </c>
      <c r="H2342">
        <v>110</v>
      </c>
      <c r="I2342">
        <v>121</v>
      </c>
      <c r="J2342">
        <v>64</v>
      </c>
      <c r="K2342" t="s">
        <v>2811</v>
      </c>
      <c r="L2342" t="s">
        <v>3446</v>
      </c>
      <c r="M2342" t="s">
        <v>3287</v>
      </c>
      <c r="N2342">
        <v>8.66</v>
      </c>
      <c r="O2342">
        <v>8.48</v>
      </c>
      <c r="Q2342">
        <v>13</v>
      </c>
      <c r="R2342">
        <f t="shared" si="170"/>
        <v>9</v>
      </c>
      <c r="S2342">
        <f t="shared" si="171"/>
        <v>21</v>
      </c>
      <c r="T2342">
        <f t="shared" si="172"/>
        <v>30</v>
      </c>
      <c r="U2342" t="s">
        <v>1536</v>
      </c>
      <c r="V2342" t="s">
        <v>1468</v>
      </c>
      <c r="W2342" t="s">
        <v>1492</v>
      </c>
      <c r="X2342" t="s">
        <v>1469</v>
      </c>
      <c r="Z2342" t="str" cm="1">
        <f t="array" ref="Z2342">IF(ISBLANK(AK2342),_xlfn.LET(
    _xlpm.nameBeforeSlash, IF(ISNUMBER(SEARCH("/", Y2342)), LEFT(Y2342, SEARCH("/", Y2342)-1), Y2342),
    _xlpm.matchRow, IFERROR(MATCH(_xlpm.nameBeforeSlash, AA:AA, 0), ""),
    _xlpm.difference, IF(_xlpm.matchRow="", "", ABS((R2342 + S2342)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),IF(ISBLANK(Y2342),"","Hidden"))</f>
        <v/>
      </c>
      <c r="AA2342" t="s">
        <v>5969</v>
      </c>
      <c r="AB2342" t="s">
        <v>3299</v>
      </c>
      <c r="AC2342" t="s">
        <v>6834</v>
      </c>
      <c r="AD2342" t="str">
        <f>_xlfn.XLOOKUP(AC2342,moves!A:A,moves!B:B)</f>
        <v>typeless</v>
      </c>
      <c r="AE2342">
        <f>_xlfn.XLOOKUP(AC2342,moves!A:A,moves!D:D)</f>
        <v>4</v>
      </c>
      <c r="AF2342" t="str">
        <f>_xlfn.XLOOKUP(AC2342,moves!A:A,moves!E:E)</f>
        <v>Generate 3 Metronome moves. Choose the type of one of those moves as the type of this move.</v>
      </c>
      <c r="AG2342">
        <v>0</v>
      </c>
      <c r="AH2342">
        <v>0</v>
      </c>
      <c r="AI2342">
        <f t="shared" si="173"/>
        <v>1</v>
      </c>
      <c r="AJ2342" t="s">
        <v>525</v>
      </c>
      <c r="AL2342">
        <v>0</v>
      </c>
      <c r="AM2342" cm="1">
        <f t="array" ref="AM2342">IF(AL2342=1,1,
   IF(ISTEXT(AK2342),1,
   IF(AO2342&gt;1,AM2341,
   IF(AI2342=1,
      IF(SUMPRODUCT((LEN($Y$2:$Y$4096)-LEN(SUBSTITUTE($Y$2:$Y$4096,AA2342,"")))/LEN(AA2342))&gt;0,2,1),
      IF(
         SUMPRODUCT((LEN($Y$2:$Y$4096)-LEN(SUBSTITUTE($Y$2:$Y$4096,AA2342,"")))/LEN(AA2342))
         - SUMPRODUCT((LEN($Y$2:$Y$4096)-LEN(SUBSTITUTE($Y$2:$Y$4096,"Alolan "&amp;AA2342,"")))/LEN("Alolan "&amp;AA2342))
         - SUMPRODUCT((LEN($Y$2:$Y$4096)-LEN(SUBSTITUTE($Y$2:$Y$4096,"Galarian "&amp;AA2342,"")))/LEN("Galarian "&amp;AA2342))
         - SUMPRODUCT((LEN($Y$2:$Y$4096)-LEN(SUBSTITUTE($Y$2:$Y$4096,"Hisuian "&amp;AA2342,"")))/LEN("Hisuian "&amp;AA2342))
         - SUMPRODUCT((LEN($Y$2:$Y$4096)-LEN(SUBSTITUTE($Y$2:$Y$4096,"Paldean "&amp;AA2342,"")))/LEN("Paldean "&amp;AA2342))
      &gt;0,2,1)
   ))))</f>
        <v>2</v>
      </c>
      <c r="AN2342">
        <v>0</v>
      </c>
      <c r="AO2342">
        <v>2</v>
      </c>
    </row>
    <row r="2343" spans="1:41" x14ac:dyDescent="0.25">
      <c r="A2343" t="s">
        <v>4714</v>
      </c>
      <c r="B2343" t="s">
        <v>2812</v>
      </c>
      <c r="C2343" t="s">
        <v>1536</v>
      </c>
      <c r="D2343"/>
      <c r="E2343">
        <v>65</v>
      </c>
      <c r="F2343">
        <v>60</v>
      </c>
      <c r="G2343">
        <v>75</v>
      </c>
      <c r="H2343">
        <v>110</v>
      </c>
      <c r="I2343">
        <v>121</v>
      </c>
      <c r="J2343">
        <v>64</v>
      </c>
      <c r="K2343" t="s">
        <v>2811</v>
      </c>
      <c r="L2343" t="s">
        <v>250</v>
      </c>
      <c r="M2343" t="s">
        <v>249</v>
      </c>
      <c r="N2343">
        <v>8.66</v>
      </c>
      <c r="O2343">
        <v>8.48</v>
      </c>
      <c r="R2343">
        <f t="shared" si="170"/>
        <v>9</v>
      </c>
      <c r="S2343">
        <f t="shared" si="171"/>
        <v>8</v>
      </c>
      <c r="T2343">
        <f t="shared" si="172"/>
        <v>17</v>
      </c>
      <c r="U2343" t="s">
        <v>1536</v>
      </c>
      <c r="V2343" t="s">
        <v>1468</v>
      </c>
      <c r="W2343" t="s">
        <v>1492</v>
      </c>
      <c r="X2343" t="s">
        <v>1469</v>
      </c>
      <c r="Z2343" t="str" cm="1">
        <f t="array" ref="Z2343">IF(ISBLANK(AK2343),_xlfn.LET(
    _xlpm.nameBeforeSlash, IF(ISNUMBER(SEARCH("/", Y2343)), LEFT(Y2343, SEARCH("/", Y2343)-1), Y2343),
    _xlpm.matchRow, IFERROR(MATCH(_xlpm.nameBeforeSlash, AA:AA, 0), ""),
    _xlpm.difference, IF(_xlpm.matchRow="", "", ABS((R2343 + S2343)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),IF(ISBLANK(Y2343),"","Hidden"))</f>
        <v/>
      </c>
      <c r="AA2343" t="s">
        <v>5973</v>
      </c>
      <c r="AB2343" t="s">
        <v>3232</v>
      </c>
      <c r="AC2343" t="s">
        <v>6835</v>
      </c>
      <c r="AD2343" t="str">
        <f>_xlfn.XLOOKUP(AC2343,moves!A:A,moves!B:B)</f>
        <v>typeless</v>
      </c>
      <c r="AE2343">
        <f>_xlfn.XLOOKUP(AC2343,moves!A:A,moves!D:D)</f>
        <v>3</v>
      </c>
      <c r="AF2343" t="str">
        <f>_xlfn.XLOOKUP(AC2343,moves!A:A,moves!E:E)</f>
        <v>Generate 2 Metronome moves. The types of this move are the types of the Metronome moves.</v>
      </c>
      <c r="AG2343">
        <v>0</v>
      </c>
      <c r="AH2343">
        <v>0</v>
      </c>
      <c r="AI2343">
        <f t="shared" si="173"/>
        <v>1</v>
      </c>
      <c r="AJ2343" t="s">
        <v>525</v>
      </c>
      <c r="AL2343">
        <v>0</v>
      </c>
      <c r="AM2343" cm="1">
        <f t="array" ref="AM2343">IF(AL2343=1,1,
   IF(ISTEXT(AK2343),1,
   IF(AO2343&gt;1,AM2342,
   IF(AI2343=1,
      IF(SUMPRODUCT((LEN($Y$2:$Y$4096)-LEN(SUBSTITUTE($Y$2:$Y$4096,AA2343,"")))/LEN(AA2343))&gt;0,2,1),
      IF(
         SUMPRODUCT((LEN($Y$2:$Y$4096)-LEN(SUBSTITUTE($Y$2:$Y$4096,AA2343,"")))/LEN(AA2343))
         - SUMPRODUCT((LEN($Y$2:$Y$4096)-LEN(SUBSTITUTE($Y$2:$Y$4096,"Alolan "&amp;AA2343,"")))/LEN("Alolan "&amp;AA2343))
         - SUMPRODUCT((LEN($Y$2:$Y$4096)-LEN(SUBSTITUTE($Y$2:$Y$4096,"Galarian "&amp;AA2343,"")))/LEN("Galarian "&amp;AA2343))
         - SUMPRODUCT((LEN($Y$2:$Y$4096)-LEN(SUBSTITUTE($Y$2:$Y$4096,"Hisuian "&amp;AA2343,"")))/LEN("Hisuian "&amp;AA2343))
         - SUMPRODUCT((LEN($Y$2:$Y$4096)-LEN(SUBSTITUTE($Y$2:$Y$4096,"Paldean "&amp;AA2343,"")))/LEN("Paldean "&amp;AA2343))
      &gt;0,2,1)
   ))))</f>
        <v>2</v>
      </c>
      <c r="AN2343">
        <v>0</v>
      </c>
      <c r="AO2343">
        <v>1</v>
      </c>
    </row>
    <row r="2344" spans="1:41" x14ac:dyDescent="0.25">
      <c r="A2344" t="s">
        <v>4710</v>
      </c>
      <c r="B2344" t="s">
        <v>2812</v>
      </c>
      <c r="C2344" t="s">
        <v>1536</v>
      </c>
      <c r="D2344"/>
      <c r="E2344">
        <v>65</v>
      </c>
      <c r="F2344">
        <v>60</v>
      </c>
      <c r="G2344">
        <v>75</v>
      </c>
      <c r="H2344">
        <v>110</v>
      </c>
      <c r="I2344">
        <v>121</v>
      </c>
      <c r="J2344">
        <v>64</v>
      </c>
      <c r="K2344" t="s">
        <v>2811</v>
      </c>
      <c r="L2344" t="s">
        <v>3446</v>
      </c>
      <c r="M2344" t="s">
        <v>3287</v>
      </c>
      <c r="N2344">
        <v>8.66</v>
      </c>
      <c r="O2344">
        <v>8.48</v>
      </c>
      <c r="Q2344">
        <v>13</v>
      </c>
      <c r="R2344">
        <f t="shared" si="170"/>
        <v>9</v>
      </c>
      <c r="S2344">
        <f t="shared" si="171"/>
        <v>21</v>
      </c>
      <c r="T2344">
        <f t="shared" si="172"/>
        <v>30</v>
      </c>
      <c r="U2344" t="s">
        <v>1536</v>
      </c>
      <c r="V2344" t="s">
        <v>1468</v>
      </c>
      <c r="W2344" t="s">
        <v>1492</v>
      </c>
      <c r="X2344" t="s">
        <v>1469</v>
      </c>
      <c r="Z2344" t="str" cm="1">
        <f t="array" ref="Z2344">IF(ISBLANK(AK2344),_xlfn.LET(
    _xlpm.nameBeforeSlash, IF(ISNUMBER(SEARCH("/", Y2344)), LEFT(Y2344, SEARCH("/", Y2344)-1), Y2344),
    _xlpm.matchRow, IFERROR(MATCH(_xlpm.nameBeforeSlash, AA:AA, 0), ""),
    _xlpm.difference, IF(_xlpm.matchRow="", "", ABS((R2344 + S2344)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),IF(ISBLANK(Y2344),"","Hidden"))</f>
        <v/>
      </c>
      <c r="AA2344" t="s">
        <v>5969</v>
      </c>
      <c r="AB2344" t="s">
        <v>3299</v>
      </c>
      <c r="AC2344" t="s">
        <v>6834</v>
      </c>
      <c r="AD2344" t="str">
        <f>_xlfn.XLOOKUP(AC2344,moves!A:A,moves!B:B)</f>
        <v>typeless</v>
      </c>
      <c r="AE2344">
        <f>_xlfn.XLOOKUP(AC2344,moves!A:A,moves!D:D)</f>
        <v>4</v>
      </c>
      <c r="AF2344" t="str">
        <f>_xlfn.XLOOKUP(AC2344,moves!A:A,moves!E:E)</f>
        <v>Generate 3 Metronome moves. Choose the type of one of those moves as the type of this move.</v>
      </c>
      <c r="AG2344">
        <v>0</v>
      </c>
      <c r="AH2344">
        <v>0</v>
      </c>
      <c r="AI2344">
        <f t="shared" si="173"/>
        <v>1</v>
      </c>
      <c r="AJ2344" t="s">
        <v>525</v>
      </c>
      <c r="AL2344">
        <v>0</v>
      </c>
      <c r="AM2344" cm="1">
        <f t="array" ref="AM2344">IF(AL2344=1,1,
   IF(ISTEXT(AK2344),1,
   IF(AO2344&gt;1,AM2343,
   IF(AI2344=1,
      IF(SUMPRODUCT((LEN($Y$2:$Y$4096)-LEN(SUBSTITUTE($Y$2:$Y$4096,AA2344,"")))/LEN(AA2344))&gt;0,2,1),
      IF(
         SUMPRODUCT((LEN($Y$2:$Y$4096)-LEN(SUBSTITUTE($Y$2:$Y$4096,AA2344,"")))/LEN(AA2344))
         - SUMPRODUCT((LEN($Y$2:$Y$4096)-LEN(SUBSTITUTE($Y$2:$Y$4096,"Alolan "&amp;AA2344,"")))/LEN("Alolan "&amp;AA2344))
         - SUMPRODUCT((LEN($Y$2:$Y$4096)-LEN(SUBSTITUTE($Y$2:$Y$4096,"Galarian "&amp;AA2344,"")))/LEN("Galarian "&amp;AA2344))
         - SUMPRODUCT((LEN($Y$2:$Y$4096)-LEN(SUBSTITUTE($Y$2:$Y$4096,"Hisuian "&amp;AA2344,"")))/LEN("Hisuian "&amp;AA2344))
         - SUMPRODUCT((LEN($Y$2:$Y$4096)-LEN(SUBSTITUTE($Y$2:$Y$4096,"Paldean "&amp;AA2344,"")))/LEN("Paldean "&amp;AA2344))
      &gt;0,2,1)
   ))))</f>
        <v>2</v>
      </c>
      <c r="AN2344">
        <v>0</v>
      </c>
      <c r="AO2344">
        <v>2</v>
      </c>
    </row>
    <row r="2345" spans="1:41" x14ac:dyDescent="0.25">
      <c r="A2345" t="s">
        <v>4715</v>
      </c>
      <c r="B2345" t="s">
        <v>2812</v>
      </c>
      <c r="C2345" t="s">
        <v>1536</v>
      </c>
      <c r="D2345"/>
      <c r="E2345">
        <v>65</v>
      </c>
      <c r="F2345">
        <v>60</v>
      </c>
      <c r="G2345">
        <v>75</v>
      </c>
      <c r="H2345">
        <v>110</v>
      </c>
      <c r="I2345">
        <v>121</v>
      </c>
      <c r="J2345">
        <v>64</v>
      </c>
      <c r="K2345" t="s">
        <v>2811</v>
      </c>
      <c r="L2345" t="s">
        <v>250</v>
      </c>
      <c r="M2345" t="s">
        <v>249</v>
      </c>
      <c r="N2345">
        <v>8.66</v>
      </c>
      <c r="O2345">
        <v>8.48</v>
      </c>
      <c r="R2345">
        <f t="shared" si="170"/>
        <v>9</v>
      </c>
      <c r="S2345">
        <f t="shared" si="171"/>
        <v>8</v>
      </c>
      <c r="T2345">
        <f t="shared" si="172"/>
        <v>17</v>
      </c>
      <c r="U2345" t="s">
        <v>1536</v>
      </c>
      <c r="V2345" t="s">
        <v>1468</v>
      </c>
      <c r="W2345" t="s">
        <v>1492</v>
      </c>
      <c r="X2345" t="s">
        <v>1469</v>
      </c>
      <c r="Z2345" t="str" cm="1">
        <f t="array" ref="Z2345">IF(ISBLANK(AK2345),_xlfn.LET(
    _xlpm.nameBeforeSlash, IF(ISNUMBER(SEARCH("/", Y2345)), LEFT(Y2345, SEARCH("/", Y2345)-1), Y2345),
    _xlpm.matchRow, IFERROR(MATCH(_xlpm.nameBeforeSlash, AA:AA, 0), ""),
    _xlpm.difference, IF(_xlpm.matchRow="", "", ABS((R2345 + S2345)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),IF(ISBLANK(Y2345),"","Hidden"))</f>
        <v/>
      </c>
      <c r="AA2345" t="s">
        <v>5974</v>
      </c>
      <c r="AB2345" t="s">
        <v>3233</v>
      </c>
      <c r="AC2345" t="s">
        <v>6835</v>
      </c>
      <c r="AD2345" t="str">
        <f>_xlfn.XLOOKUP(AC2345,moves!A:A,moves!B:B)</f>
        <v>typeless</v>
      </c>
      <c r="AE2345">
        <f>_xlfn.XLOOKUP(AC2345,moves!A:A,moves!D:D)</f>
        <v>3</v>
      </c>
      <c r="AF2345" t="str">
        <f>_xlfn.XLOOKUP(AC2345,moves!A:A,moves!E:E)</f>
        <v>Generate 2 Metronome moves. The types of this move are the types of the Metronome moves.</v>
      </c>
      <c r="AG2345">
        <v>0</v>
      </c>
      <c r="AH2345">
        <v>0</v>
      </c>
      <c r="AI2345">
        <f t="shared" si="173"/>
        <v>1</v>
      </c>
      <c r="AJ2345" t="s">
        <v>525</v>
      </c>
      <c r="AL2345">
        <v>0</v>
      </c>
      <c r="AM2345" cm="1">
        <f t="array" ref="AM2345">IF(AL2345=1,1,
   IF(ISTEXT(AK2345),1,
   IF(AO2345&gt;1,AM2344,
   IF(AI2345=1,
      IF(SUMPRODUCT((LEN($Y$2:$Y$4096)-LEN(SUBSTITUTE($Y$2:$Y$4096,AA2345,"")))/LEN(AA2345))&gt;0,2,1),
      IF(
         SUMPRODUCT((LEN($Y$2:$Y$4096)-LEN(SUBSTITUTE($Y$2:$Y$4096,AA2345,"")))/LEN(AA2345))
         - SUMPRODUCT((LEN($Y$2:$Y$4096)-LEN(SUBSTITUTE($Y$2:$Y$4096,"Alolan "&amp;AA2345,"")))/LEN("Alolan "&amp;AA2345))
         - SUMPRODUCT((LEN($Y$2:$Y$4096)-LEN(SUBSTITUTE($Y$2:$Y$4096,"Galarian "&amp;AA2345,"")))/LEN("Galarian "&amp;AA2345))
         - SUMPRODUCT((LEN($Y$2:$Y$4096)-LEN(SUBSTITUTE($Y$2:$Y$4096,"Hisuian "&amp;AA2345,"")))/LEN("Hisuian "&amp;AA2345))
         - SUMPRODUCT((LEN($Y$2:$Y$4096)-LEN(SUBSTITUTE($Y$2:$Y$4096,"Paldean "&amp;AA2345,"")))/LEN("Paldean "&amp;AA2345))
      &gt;0,2,1)
   ))))</f>
        <v>2</v>
      </c>
      <c r="AN2345">
        <v>0</v>
      </c>
      <c r="AO2345">
        <v>1</v>
      </c>
    </row>
    <row r="2346" spans="1:41" x14ac:dyDescent="0.25">
      <c r="A2346" t="s">
        <v>4710</v>
      </c>
      <c r="B2346" t="s">
        <v>2812</v>
      </c>
      <c r="C2346" t="s">
        <v>1536</v>
      </c>
      <c r="D2346"/>
      <c r="E2346">
        <v>65</v>
      </c>
      <c r="F2346">
        <v>60</v>
      </c>
      <c r="G2346">
        <v>75</v>
      </c>
      <c r="H2346">
        <v>110</v>
      </c>
      <c r="I2346">
        <v>121</v>
      </c>
      <c r="J2346">
        <v>64</v>
      </c>
      <c r="K2346" t="s">
        <v>2811</v>
      </c>
      <c r="L2346" t="s">
        <v>3446</v>
      </c>
      <c r="M2346" t="s">
        <v>3287</v>
      </c>
      <c r="N2346">
        <v>8.66</v>
      </c>
      <c r="O2346">
        <v>8.48</v>
      </c>
      <c r="Q2346">
        <v>13</v>
      </c>
      <c r="R2346">
        <f t="shared" si="170"/>
        <v>9</v>
      </c>
      <c r="S2346">
        <f t="shared" si="171"/>
        <v>21</v>
      </c>
      <c r="T2346">
        <f t="shared" si="172"/>
        <v>30</v>
      </c>
      <c r="U2346" t="s">
        <v>1536</v>
      </c>
      <c r="V2346" t="s">
        <v>1468</v>
      </c>
      <c r="W2346" t="s">
        <v>1492</v>
      </c>
      <c r="X2346" t="s">
        <v>1469</v>
      </c>
      <c r="Z2346" t="str" cm="1">
        <f t="array" ref="Z2346">IF(ISBLANK(AK2346),_xlfn.LET(
    _xlpm.nameBeforeSlash, IF(ISNUMBER(SEARCH("/", Y2346)), LEFT(Y2346, SEARCH("/", Y2346)-1), Y2346),
    _xlpm.matchRow, IFERROR(MATCH(_xlpm.nameBeforeSlash, AA:AA, 0), ""),
    _xlpm.difference, IF(_xlpm.matchRow="", "", ABS((R2346 + S2346)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),IF(ISBLANK(Y2346),"","Hidden"))</f>
        <v/>
      </c>
      <c r="AA2346" t="s">
        <v>5969</v>
      </c>
      <c r="AB2346" t="s">
        <v>3299</v>
      </c>
      <c r="AC2346" t="s">
        <v>6834</v>
      </c>
      <c r="AD2346" t="str">
        <f>_xlfn.XLOOKUP(AC2346,moves!A:A,moves!B:B)</f>
        <v>typeless</v>
      </c>
      <c r="AE2346">
        <f>_xlfn.XLOOKUP(AC2346,moves!A:A,moves!D:D)</f>
        <v>4</v>
      </c>
      <c r="AF2346" t="str">
        <f>_xlfn.XLOOKUP(AC2346,moves!A:A,moves!E:E)</f>
        <v>Generate 3 Metronome moves. Choose the type of one of those moves as the type of this move.</v>
      </c>
      <c r="AG2346">
        <v>0</v>
      </c>
      <c r="AH2346">
        <v>0</v>
      </c>
      <c r="AI2346">
        <f t="shared" si="173"/>
        <v>1</v>
      </c>
      <c r="AJ2346" t="s">
        <v>525</v>
      </c>
      <c r="AL2346">
        <v>0</v>
      </c>
      <c r="AM2346" cm="1">
        <f t="array" ref="AM2346">IF(AL2346=1,1,
   IF(ISTEXT(AK2346),1,
   IF(AO2346&gt;1,AM2345,
   IF(AI2346=1,
      IF(SUMPRODUCT((LEN($Y$2:$Y$4096)-LEN(SUBSTITUTE($Y$2:$Y$4096,AA2346,"")))/LEN(AA2346))&gt;0,2,1),
      IF(
         SUMPRODUCT((LEN($Y$2:$Y$4096)-LEN(SUBSTITUTE($Y$2:$Y$4096,AA2346,"")))/LEN(AA2346))
         - SUMPRODUCT((LEN($Y$2:$Y$4096)-LEN(SUBSTITUTE($Y$2:$Y$4096,"Alolan "&amp;AA2346,"")))/LEN("Alolan "&amp;AA2346))
         - SUMPRODUCT((LEN($Y$2:$Y$4096)-LEN(SUBSTITUTE($Y$2:$Y$4096,"Galarian "&amp;AA2346,"")))/LEN("Galarian "&amp;AA2346))
         - SUMPRODUCT((LEN($Y$2:$Y$4096)-LEN(SUBSTITUTE($Y$2:$Y$4096,"Hisuian "&amp;AA2346,"")))/LEN("Hisuian "&amp;AA2346))
         - SUMPRODUCT((LEN($Y$2:$Y$4096)-LEN(SUBSTITUTE($Y$2:$Y$4096,"Paldean "&amp;AA2346,"")))/LEN("Paldean "&amp;AA2346))
      &gt;0,2,1)
   ))))</f>
        <v>2</v>
      </c>
      <c r="AN2346">
        <v>0</v>
      </c>
      <c r="AO2346">
        <v>2</v>
      </c>
    </row>
    <row r="2347" spans="1:41" x14ac:dyDescent="0.25">
      <c r="A2347" t="s">
        <v>4716</v>
      </c>
      <c r="B2347" t="s">
        <v>2812</v>
      </c>
      <c r="C2347" t="s">
        <v>1536</v>
      </c>
      <c r="D2347"/>
      <c r="E2347">
        <v>65</v>
      </c>
      <c r="F2347">
        <v>60</v>
      </c>
      <c r="G2347">
        <v>75</v>
      </c>
      <c r="H2347">
        <v>110</v>
      </c>
      <c r="I2347">
        <v>121</v>
      </c>
      <c r="J2347">
        <v>64</v>
      </c>
      <c r="K2347" t="s">
        <v>2811</v>
      </c>
      <c r="L2347" t="s">
        <v>250</v>
      </c>
      <c r="M2347" t="s">
        <v>249</v>
      </c>
      <c r="N2347">
        <v>8.66</v>
      </c>
      <c r="O2347">
        <v>8.48</v>
      </c>
      <c r="R2347">
        <f t="shared" si="170"/>
        <v>9</v>
      </c>
      <c r="S2347">
        <f t="shared" si="171"/>
        <v>8</v>
      </c>
      <c r="T2347">
        <f t="shared" si="172"/>
        <v>17</v>
      </c>
      <c r="U2347" t="s">
        <v>1536</v>
      </c>
      <c r="V2347" t="s">
        <v>1468</v>
      </c>
      <c r="W2347" t="s">
        <v>1492</v>
      </c>
      <c r="X2347" t="s">
        <v>1469</v>
      </c>
      <c r="Z2347" t="str" cm="1">
        <f t="array" ref="Z2347">IF(ISBLANK(AK2347),_xlfn.LET(
    _xlpm.nameBeforeSlash, IF(ISNUMBER(SEARCH("/", Y2347)), LEFT(Y2347, SEARCH("/", Y2347)-1), Y2347),
    _xlpm.matchRow, IFERROR(MATCH(_xlpm.nameBeforeSlash, AA:AA, 0), ""),
    _xlpm.difference, IF(_xlpm.matchRow="", "", ABS((R2347 + S2347)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),IF(ISBLANK(Y2347),"","Hidden"))</f>
        <v/>
      </c>
      <c r="AA2347" t="s">
        <v>5975</v>
      </c>
      <c r="AB2347" t="s">
        <v>3234</v>
      </c>
      <c r="AC2347" t="s">
        <v>6835</v>
      </c>
      <c r="AD2347" t="str">
        <f>_xlfn.XLOOKUP(AC2347,moves!A:A,moves!B:B)</f>
        <v>typeless</v>
      </c>
      <c r="AE2347">
        <f>_xlfn.XLOOKUP(AC2347,moves!A:A,moves!D:D)</f>
        <v>3</v>
      </c>
      <c r="AF2347" t="str">
        <f>_xlfn.XLOOKUP(AC2347,moves!A:A,moves!E:E)</f>
        <v>Generate 2 Metronome moves. The types of this move are the types of the Metronome moves.</v>
      </c>
      <c r="AG2347">
        <v>0</v>
      </c>
      <c r="AH2347">
        <v>0</v>
      </c>
      <c r="AI2347">
        <f t="shared" si="173"/>
        <v>1</v>
      </c>
      <c r="AJ2347" t="s">
        <v>525</v>
      </c>
      <c r="AL2347">
        <v>0</v>
      </c>
      <c r="AM2347" cm="1">
        <f t="array" ref="AM2347">IF(AL2347=1,1,
   IF(ISTEXT(AK2347),1,
   IF(AO2347&gt;1,AM2346,
   IF(AI2347=1,
      IF(SUMPRODUCT((LEN($Y$2:$Y$4096)-LEN(SUBSTITUTE($Y$2:$Y$4096,AA2347,"")))/LEN(AA2347))&gt;0,2,1),
      IF(
         SUMPRODUCT((LEN($Y$2:$Y$4096)-LEN(SUBSTITUTE($Y$2:$Y$4096,AA2347,"")))/LEN(AA2347))
         - SUMPRODUCT((LEN($Y$2:$Y$4096)-LEN(SUBSTITUTE($Y$2:$Y$4096,"Alolan "&amp;AA2347,"")))/LEN("Alolan "&amp;AA2347))
         - SUMPRODUCT((LEN($Y$2:$Y$4096)-LEN(SUBSTITUTE($Y$2:$Y$4096,"Galarian "&amp;AA2347,"")))/LEN("Galarian "&amp;AA2347))
         - SUMPRODUCT((LEN($Y$2:$Y$4096)-LEN(SUBSTITUTE($Y$2:$Y$4096,"Hisuian "&amp;AA2347,"")))/LEN("Hisuian "&amp;AA2347))
         - SUMPRODUCT((LEN($Y$2:$Y$4096)-LEN(SUBSTITUTE($Y$2:$Y$4096,"Paldean "&amp;AA2347,"")))/LEN("Paldean "&amp;AA2347))
      &gt;0,2,1)
   ))))</f>
        <v>2</v>
      </c>
      <c r="AN2347">
        <v>0</v>
      </c>
      <c r="AO2347">
        <v>1</v>
      </c>
    </row>
    <row r="2348" spans="1:41" x14ac:dyDescent="0.25">
      <c r="A2348" t="s">
        <v>4710</v>
      </c>
      <c r="B2348" t="s">
        <v>2812</v>
      </c>
      <c r="C2348" t="s">
        <v>1536</v>
      </c>
      <c r="D2348"/>
      <c r="E2348">
        <v>65</v>
      </c>
      <c r="F2348">
        <v>60</v>
      </c>
      <c r="G2348">
        <v>75</v>
      </c>
      <c r="H2348">
        <v>110</v>
      </c>
      <c r="I2348">
        <v>121</v>
      </c>
      <c r="J2348">
        <v>64</v>
      </c>
      <c r="K2348" t="s">
        <v>2811</v>
      </c>
      <c r="L2348" t="s">
        <v>3446</v>
      </c>
      <c r="M2348" t="s">
        <v>3287</v>
      </c>
      <c r="N2348">
        <v>8.66</v>
      </c>
      <c r="O2348">
        <v>8.48</v>
      </c>
      <c r="Q2348">
        <v>13</v>
      </c>
      <c r="R2348">
        <f t="shared" si="170"/>
        <v>9</v>
      </c>
      <c r="S2348">
        <f t="shared" si="171"/>
        <v>21</v>
      </c>
      <c r="T2348">
        <f t="shared" si="172"/>
        <v>30</v>
      </c>
      <c r="U2348" t="s">
        <v>1536</v>
      </c>
      <c r="V2348" t="s">
        <v>1468</v>
      </c>
      <c r="W2348" t="s">
        <v>1492</v>
      </c>
      <c r="X2348" t="s">
        <v>1469</v>
      </c>
      <c r="Z2348" t="str" cm="1">
        <f t="array" ref="Z2348">IF(ISBLANK(AK2348),_xlfn.LET(
    _xlpm.nameBeforeSlash, IF(ISNUMBER(SEARCH("/", Y2348)), LEFT(Y2348, SEARCH("/", Y2348)-1), Y2348),
    _xlpm.matchRow, IFERROR(MATCH(_xlpm.nameBeforeSlash, AA:AA, 0), ""),
    _xlpm.difference, IF(_xlpm.matchRow="", "", ABS((R2348 + S2348)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),IF(ISBLANK(Y2348),"","Hidden"))</f>
        <v/>
      </c>
      <c r="AA2348" t="s">
        <v>5969</v>
      </c>
      <c r="AB2348" t="s">
        <v>3299</v>
      </c>
      <c r="AC2348" t="s">
        <v>6834</v>
      </c>
      <c r="AD2348" t="str">
        <f>_xlfn.XLOOKUP(AC2348,moves!A:A,moves!B:B)</f>
        <v>typeless</v>
      </c>
      <c r="AE2348">
        <f>_xlfn.XLOOKUP(AC2348,moves!A:A,moves!D:D)</f>
        <v>4</v>
      </c>
      <c r="AF2348" t="str">
        <f>_xlfn.XLOOKUP(AC2348,moves!A:A,moves!E:E)</f>
        <v>Generate 3 Metronome moves. Choose the type of one of those moves as the type of this move.</v>
      </c>
      <c r="AG2348">
        <v>0</v>
      </c>
      <c r="AH2348">
        <v>0</v>
      </c>
      <c r="AI2348">
        <f t="shared" si="173"/>
        <v>1</v>
      </c>
      <c r="AJ2348" t="s">
        <v>525</v>
      </c>
      <c r="AL2348">
        <v>0</v>
      </c>
      <c r="AM2348" cm="1">
        <f t="array" ref="AM2348">IF(AL2348=1,1,
   IF(ISTEXT(AK2348),1,
   IF(AO2348&gt;1,AM2347,
   IF(AI2348=1,
      IF(SUMPRODUCT((LEN($Y$2:$Y$4096)-LEN(SUBSTITUTE($Y$2:$Y$4096,AA2348,"")))/LEN(AA2348))&gt;0,2,1),
      IF(
         SUMPRODUCT((LEN($Y$2:$Y$4096)-LEN(SUBSTITUTE($Y$2:$Y$4096,AA2348,"")))/LEN(AA2348))
         - SUMPRODUCT((LEN($Y$2:$Y$4096)-LEN(SUBSTITUTE($Y$2:$Y$4096,"Alolan "&amp;AA2348,"")))/LEN("Alolan "&amp;AA2348))
         - SUMPRODUCT((LEN($Y$2:$Y$4096)-LEN(SUBSTITUTE($Y$2:$Y$4096,"Galarian "&amp;AA2348,"")))/LEN("Galarian "&amp;AA2348))
         - SUMPRODUCT((LEN($Y$2:$Y$4096)-LEN(SUBSTITUTE($Y$2:$Y$4096,"Hisuian "&amp;AA2348,"")))/LEN("Hisuian "&amp;AA2348))
         - SUMPRODUCT((LEN($Y$2:$Y$4096)-LEN(SUBSTITUTE($Y$2:$Y$4096,"Paldean "&amp;AA2348,"")))/LEN("Paldean "&amp;AA2348))
      &gt;0,2,1)
   ))))</f>
        <v>2</v>
      </c>
      <c r="AN2348">
        <v>0</v>
      </c>
      <c r="AO2348">
        <v>2</v>
      </c>
    </row>
    <row r="2349" spans="1:41" x14ac:dyDescent="0.25">
      <c r="A2349">
        <v>870</v>
      </c>
      <c r="B2349" t="s">
        <v>2813</v>
      </c>
      <c r="C2349" t="s">
        <v>1492</v>
      </c>
      <c r="D2349"/>
      <c r="E2349">
        <v>65</v>
      </c>
      <c r="F2349">
        <v>100</v>
      </c>
      <c r="G2349">
        <v>100</v>
      </c>
      <c r="H2349">
        <v>70</v>
      </c>
      <c r="I2349">
        <v>60</v>
      </c>
      <c r="J2349">
        <v>75</v>
      </c>
      <c r="K2349" t="s">
        <v>2814</v>
      </c>
      <c r="L2349" t="s">
        <v>253</v>
      </c>
      <c r="M2349" t="s">
        <v>251</v>
      </c>
      <c r="N2349">
        <v>8.6999999999999993</v>
      </c>
      <c r="O2349">
        <v>7.4</v>
      </c>
      <c r="R2349">
        <f t="shared" si="170"/>
        <v>9</v>
      </c>
      <c r="S2349">
        <f t="shared" si="171"/>
        <v>7</v>
      </c>
      <c r="T2349">
        <f t="shared" si="172"/>
        <v>16</v>
      </c>
      <c r="U2349" t="s">
        <v>1492</v>
      </c>
      <c r="V2349" t="s">
        <v>1499</v>
      </c>
      <c r="W2349" t="s">
        <v>1514</v>
      </c>
      <c r="X2349" t="s">
        <v>1512</v>
      </c>
      <c r="Z2349" t="str" cm="1">
        <f t="array" ref="Z2349">IF(ISBLANK(AK2349),_xlfn.LET(
    _xlpm.nameBeforeSlash, IF(ISNUMBER(SEARCH("/", Y2349)), LEFT(Y2349, SEARCH("/", Y2349)-1), Y2349),
    _xlpm.matchRow, IFERROR(MATCH(_xlpm.nameBeforeSlash, AA:AA, 0), ""),
    _xlpm.difference, IF(_xlpm.matchRow="", "", ABS((R2349 + S2349)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),IF(ISBLANK(Y2349),"","Hidden"))</f>
        <v/>
      </c>
      <c r="AA2349" t="s">
        <v>2813</v>
      </c>
      <c r="AC2349" t="s">
        <v>1065</v>
      </c>
      <c r="AD2349" t="str">
        <f>_xlfn.XLOOKUP(AC2349,moves!A:A,moves!B:B)</f>
        <v>fighting</v>
      </c>
      <c r="AE2349">
        <f>_xlfn.XLOOKUP(AC2349,moves!A:A,moves!D:D)</f>
        <v>0</v>
      </c>
      <c r="AF2349" t="str">
        <f>_xlfn.XLOOKUP(AC2349,moves!A:A,moves!E:E)</f>
        <v>Increase the user's attack strength by 1, Initiative by 2, and Remove 1 regular hit from incoming attacks. The user may no longer switch out or flee the battle.</v>
      </c>
      <c r="AG2349">
        <v>0</v>
      </c>
      <c r="AH2349">
        <v>0</v>
      </c>
      <c r="AI2349">
        <f t="shared" si="173"/>
        <v>0</v>
      </c>
      <c r="AJ2349" t="s">
        <v>524</v>
      </c>
      <c r="AL2349">
        <v>0</v>
      </c>
      <c r="AM2349" cm="1">
        <f t="array" ref="AM2349">IF(AL2349=1,1,
   IF(ISTEXT(AK2349),1,
   IF(AO2349&gt;1,AM2348,
   IF(AI2349=1,
      IF(SUMPRODUCT((LEN($Y$2:$Y$4096)-LEN(SUBSTITUTE($Y$2:$Y$4096,AA2349,"")))/LEN(AA2349))&gt;0,2,1),
      IF(
         SUMPRODUCT((LEN($Y$2:$Y$4096)-LEN(SUBSTITUTE($Y$2:$Y$4096,AA2349,"")))/LEN(AA2349))
         - SUMPRODUCT((LEN($Y$2:$Y$4096)-LEN(SUBSTITUTE($Y$2:$Y$4096,"Alolan "&amp;AA2349,"")))/LEN("Alolan "&amp;AA2349))
         - SUMPRODUCT((LEN($Y$2:$Y$4096)-LEN(SUBSTITUTE($Y$2:$Y$4096,"Galarian "&amp;AA2349,"")))/LEN("Galarian "&amp;AA2349))
         - SUMPRODUCT((LEN($Y$2:$Y$4096)-LEN(SUBSTITUTE($Y$2:$Y$4096,"Hisuian "&amp;AA2349,"")))/LEN("Hisuian "&amp;AA2349))
         - SUMPRODUCT((LEN($Y$2:$Y$4096)-LEN(SUBSTITUTE($Y$2:$Y$4096,"Paldean "&amp;AA2349,"")))/LEN("Paldean "&amp;AA2349))
      &gt;0,2,1)
   ))))</f>
        <v>1</v>
      </c>
      <c r="AN2349">
        <v>0</v>
      </c>
      <c r="AO2349">
        <v>0</v>
      </c>
    </row>
    <row r="2350" spans="1:41" x14ac:dyDescent="0.25">
      <c r="A2350" t="s">
        <v>4717</v>
      </c>
      <c r="B2350" t="s">
        <v>2813</v>
      </c>
      <c r="C2350" t="s">
        <v>1492</v>
      </c>
      <c r="D2350"/>
      <c r="E2350">
        <v>65</v>
      </c>
      <c r="F2350">
        <v>100</v>
      </c>
      <c r="G2350">
        <v>100</v>
      </c>
      <c r="H2350">
        <v>70</v>
      </c>
      <c r="I2350">
        <v>60</v>
      </c>
      <c r="J2350">
        <v>75</v>
      </c>
      <c r="K2350" t="s">
        <v>2814</v>
      </c>
      <c r="L2350" t="s">
        <v>253</v>
      </c>
      <c r="M2350" t="s">
        <v>251</v>
      </c>
      <c r="N2350">
        <v>8.6999999999999993</v>
      </c>
      <c r="O2350">
        <v>7.4</v>
      </c>
      <c r="R2350">
        <f t="shared" si="170"/>
        <v>9</v>
      </c>
      <c r="S2350">
        <f t="shared" si="171"/>
        <v>7</v>
      </c>
      <c r="T2350">
        <f t="shared" si="172"/>
        <v>16</v>
      </c>
      <c r="U2350" t="s">
        <v>1492</v>
      </c>
      <c r="V2350" t="s">
        <v>1499</v>
      </c>
      <c r="W2350" t="s">
        <v>1514</v>
      </c>
      <c r="X2350" t="s">
        <v>1512</v>
      </c>
      <c r="Z2350" t="str" cm="1">
        <f t="array" ref="Z2350">IF(ISBLANK(AK2350),_xlfn.LET(
    _xlpm.nameBeforeSlash, IF(ISNUMBER(SEARCH("/", Y2350)), LEFT(Y2350, SEARCH("/", Y2350)-1), Y2350),
    _xlpm.matchRow, IFERROR(MATCH(_xlpm.nameBeforeSlash, AA:AA, 0), ""),
    _xlpm.difference, IF(_xlpm.matchRow="", "", ABS((R2350 + S2350)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),IF(ISBLANK(Y2350),"","Hidden"))</f>
        <v/>
      </c>
      <c r="AA2350" t="s">
        <v>5976</v>
      </c>
      <c r="AC2350" t="s">
        <v>6837</v>
      </c>
      <c r="AD2350" t="str">
        <f>_xlfn.XLOOKUP(AC2350,moves!A:A,moves!B:B)</f>
        <v>fighting</v>
      </c>
      <c r="AE2350">
        <f>_xlfn.XLOOKUP(AC2350,moves!A:A,moves!D:D)</f>
        <v>0</v>
      </c>
      <c r="AF2350" t="str">
        <f>_xlfn.XLOOKUP(AC2350,moves!A:A,moves!E:E)</f>
        <v>The user takes 2 less damage from non-super effective moves.</v>
      </c>
      <c r="AG2350">
        <v>0</v>
      </c>
      <c r="AH2350">
        <v>0</v>
      </c>
      <c r="AI2350">
        <f t="shared" si="173"/>
        <v>1</v>
      </c>
      <c r="AJ2350" t="s">
        <v>524</v>
      </c>
      <c r="AL2350">
        <v>0</v>
      </c>
      <c r="AM2350" cm="1">
        <f t="array" ref="AM2350">IF(AL2350=1,1,
   IF(ISTEXT(AK2350),1,
   IF(AO2350&gt;1,AM2349,
   IF(AI2350=1,
      IF(SUMPRODUCT((LEN($Y$2:$Y$4096)-LEN(SUBSTITUTE($Y$2:$Y$4096,AA2350,"")))/LEN(AA2350))&gt;0,2,1),
      IF(
         SUMPRODUCT((LEN($Y$2:$Y$4096)-LEN(SUBSTITUTE($Y$2:$Y$4096,AA2350,"")))/LEN(AA2350))
         - SUMPRODUCT((LEN($Y$2:$Y$4096)-LEN(SUBSTITUTE($Y$2:$Y$4096,"Alolan "&amp;AA2350,"")))/LEN("Alolan "&amp;AA2350))
         - SUMPRODUCT((LEN($Y$2:$Y$4096)-LEN(SUBSTITUTE($Y$2:$Y$4096,"Galarian "&amp;AA2350,"")))/LEN("Galarian "&amp;AA2350))
         - SUMPRODUCT((LEN($Y$2:$Y$4096)-LEN(SUBSTITUTE($Y$2:$Y$4096,"Hisuian "&amp;AA2350,"")))/LEN("Hisuian "&amp;AA2350))
         - SUMPRODUCT((LEN($Y$2:$Y$4096)-LEN(SUBSTITUTE($Y$2:$Y$4096,"Paldean "&amp;AA2350,"")))/LEN("Paldean "&amp;AA2350))
      &gt;0,2,1)
   ))))</f>
        <v>1</v>
      </c>
      <c r="AN2350">
        <v>0</v>
      </c>
      <c r="AO2350">
        <v>0</v>
      </c>
    </row>
    <row r="2351" spans="1:41" x14ac:dyDescent="0.25">
      <c r="A2351">
        <v>871</v>
      </c>
      <c r="B2351" t="s">
        <v>2815</v>
      </c>
      <c r="C2351" t="s">
        <v>1521</v>
      </c>
      <c r="D2351"/>
      <c r="E2351">
        <v>48</v>
      </c>
      <c r="F2351">
        <v>101</v>
      </c>
      <c r="G2351">
        <v>95</v>
      </c>
      <c r="H2351">
        <v>91</v>
      </c>
      <c r="I2351">
        <v>85</v>
      </c>
      <c r="J2351">
        <v>15</v>
      </c>
      <c r="K2351" t="s">
        <v>2816</v>
      </c>
      <c r="L2351" t="s">
        <v>252</v>
      </c>
      <c r="M2351" t="s">
        <v>251</v>
      </c>
      <c r="N2351">
        <v>6.56</v>
      </c>
      <c r="O2351">
        <v>7.32</v>
      </c>
      <c r="R2351">
        <f t="shared" si="170"/>
        <v>7</v>
      </c>
      <c r="S2351">
        <f t="shared" si="171"/>
        <v>7</v>
      </c>
      <c r="T2351">
        <f t="shared" si="172"/>
        <v>14</v>
      </c>
      <c r="U2351" t="s">
        <v>1521</v>
      </c>
      <c r="V2351" t="s">
        <v>1469</v>
      </c>
      <c r="W2351" t="s">
        <v>1490</v>
      </c>
      <c r="X2351" t="s">
        <v>1524</v>
      </c>
      <c r="Z2351" t="str" cm="1">
        <f t="array" ref="Z2351">IF(ISBLANK(AK2351),_xlfn.LET(
    _xlpm.nameBeforeSlash, IF(ISNUMBER(SEARCH("/", Y2351)), LEFT(Y2351, SEARCH("/", Y2351)-1), Y2351),
    _xlpm.matchRow, IFERROR(MATCH(_xlpm.nameBeforeSlash, AA:AA, 0), ""),
    _xlpm.difference, IF(_xlpm.matchRow="", "", ABS((R2351 + S2351)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),IF(ISBLANK(Y2351),"","Hidden"))</f>
        <v/>
      </c>
      <c r="AA2351" t="s">
        <v>2815</v>
      </c>
      <c r="AC2351" t="s">
        <v>998</v>
      </c>
      <c r="AD2351" t="str">
        <f>_xlfn.XLOOKUP(AC2351,moves!A:A,moves!B:B)</f>
        <v>electric</v>
      </c>
      <c r="AE2351">
        <f>_xlfn.XLOOKUP(AC2351,moves!A:A,moves!D:D)</f>
        <v>4</v>
      </c>
      <c r="AF2351" t="str">
        <f>_xlfn.XLOOKUP(AC2351,moves!A:A,moves!E:E)</f>
        <v>When the target next attacks: Status symbols deal -1 damage.</v>
      </c>
      <c r="AG2351">
        <v>0</v>
      </c>
      <c r="AH2351">
        <v>0</v>
      </c>
      <c r="AI2351">
        <f t="shared" si="173"/>
        <v>0</v>
      </c>
      <c r="AJ2351" t="s">
        <v>524</v>
      </c>
      <c r="AL2351">
        <v>0</v>
      </c>
      <c r="AM2351" cm="1">
        <f t="array" ref="AM2351">IF(AL2351=1,1,
   IF(ISTEXT(AK2351),1,
   IF(AO2351&gt;1,AM2350,
   IF(AI2351=1,
      IF(SUMPRODUCT((LEN($Y$2:$Y$4096)-LEN(SUBSTITUTE($Y$2:$Y$4096,AA2351,"")))/LEN(AA2351))&gt;0,2,1),
      IF(
         SUMPRODUCT((LEN($Y$2:$Y$4096)-LEN(SUBSTITUTE($Y$2:$Y$4096,AA2351,"")))/LEN(AA2351))
         - SUMPRODUCT((LEN($Y$2:$Y$4096)-LEN(SUBSTITUTE($Y$2:$Y$4096,"Alolan "&amp;AA2351,"")))/LEN("Alolan "&amp;AA2351))
         - SUMPRODUCT((LEN($Y$2:$Y$4096)-LEN(SUBSTITUTE($Y$2:$Y$4096,"Galarian "&amp;AA2351,"")))/LEN("Galarian "&amp;AA2351))
         - SUMPRODUCT((LEN($Y$2:$Y$4096)-LEN(SUBSTITUTE($Y$2:$Y$4096,"Hisuian "&amp;AA2351,"")))/LEN("Hisuian "&amp;AA2351))
         - SUMPRODUCT((LEN($Y$2:$Y$4096)-LEN(SUBSTITUTE($Y$2:$Y$4096,"Paldean "&amp;AA2351,"")))/LEN("Paldean "&amp;AA2351))
      &gt;0,2,1)
   ))))</f>
        <v>1</v>
      </c>
      <c r="AN2351">
        <v>0</v>
      </c>
      <c r="AO2351">
        <v>0</v>
      </c>
    </row>
    <row r="2352" spans="1:41" x14ac:dyDescent="0.25">
      <c r="A2352" t="s">
        <v>4718</v>
      </c>
      <c r="B2352" t="s">
        <v>2815</v>
      </c>
      <c r="C2352" t="s">
        <v>1521</v>
      </c>
      <c r="D2352"/>
      <c r="E2352">
        <v>48</v>
      </c>
      <c r="F2352">
        <v>101</v>
      </c>
      <c r="G2352">
        <v>95</v>
      </c>
      <c r="H2352">
        <v>91</v>
      </c>
      <c r="I2352">
        <v>85</v>
      </c>
      <c r="J2352">
        <v>15</v>
      </c>
      <c r="K2352" t="s">
        <v>2816</v>
      </c>
      <c r="L2352" t="s">
        <v>252</v>
      </c>
      <c r="M2352" t="s">
        <v>251</v>
      </c>
      <c r="N2352">
        <v>6.56</v>
      </c>
      <c r="O2352">
        <v>7.32</v>
      </c>
      <c r="R2352">
        <f t="shared" si="170"/>
        <v>7</v>
      </c>
      <c r="S2352">
        <f t="shared" si="171"/>
        <v>7</v>
      </c>
      <c r="T2352">
        <f t="shared" si="172"/>
        <v>14</v>
      </c>
      <c r="U2352" t="s">
        <v>1521</v>
      </c>
      <c r="V2352" t="s">
        <v>1469</v>
      </c>
      <c r="W2352" t="s">
        <v>1490</v>
      </c>
      <c r="X2352" t="s">
        <v>1524</v>
      </c>
      <c r="Z2352" t="str" cm="1">
        <f t="array" ref="Z2352">IF(ISBLANK(AK2352),_xlfn.LET(
    _xlpm.nameBeforeSlash, IF(ISNUMBER(SEARCH("/", Y2352)), LEFT(Y2352, SEARCH("/", Y2352)-1), Y2352),
    _xlpm.matchRow, IFERROR(MATCH(_xlpm.nameBeforeSlash, AA:AA, 0), ""),
    _xlpm.difference, IF(_xlpm.matchRow="", "", ABS((R2352 + S2352)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),IF(ISBLANK(Y2352),"","Hidden"))</f>
        <v/>
      </c>
      <c r="AA2352" t="s">
        <v>5977</v>
      </c>
      <c r="AC2352" t="s">
        <v>747</v>
      </c>
      <c r="AD2352" t="str">
        <f>_xlfn.XLOOKUP(AC2352,moves!A:A,moves!B:B)</f>
        <v>poison</v>
      </c>
      <c r="AE2352">
        <f>_xlfn.XLOOKUP(AC2352,moves!A:A,moves!D:D)</f>
        <v>4</v>
      </c>
      <c r="AF2352" t="str">
        <f>_xlfn.XLOOKUP(AC2352,moves!A:A,moves!E:E)</f>
        <v>If any status symbols are rolled: Inflict the Poisoned status on the target.</v>
      </c>
      <c r="AG2352">
        <v>0</v>
      </c>
      <c r="AH2352">
        <v>0</v>
      </c>
      <c r="AI2352">
        <f t="shared" si="173"/>
        <v>1</v>
      </c>
      <c r="AJ2352" t="s">
        <v>524</v>
      </c>
      <c r="AL2352">
        <v>0</v>
      </c>
      <c r="AM2352" cm="1">
        <f t="array" ref="AM2352">IF(AL2352=1,1,
   IF(ISTEXT(AK2352),1,
   IF(AO2352&gt;1,AM2351,
   IF(AI2352=1,
      IF(SUMPRODUCT((LEN($Y$2:$Y$4096)-LEN(SUBSTITUTE($Y$2:$Y$4096,AA2352,"")))/LEN(AA2352))&gt;0,2,1),
      IF(
         SUMPRODUCT((LEN($Y$2:$Y$4096)-LEN(SUBSTITUTE($Y$2:$Y$4096,AA2352,"")))/LEN(AA2352))
         - SUMPRODUCT((LEN($Y$2:$Y$4096)-LEN(SUBSTITUTE($Y$2:$Y$4096,"Alolan "&amp;AA2352,"")))/LEN("Alolan "&amp;AA2352))
         - SUMPRODUCT((LEN($Y$2:$Y$4096)-LEN(SUBSTITUTE($Y$2:$Y$4096,"Galarian "&amp;AA2352,"")))/LEN("Galarian "&amp;AA2352))
         - SUMPRODUCT((LEN($Y$2:$Y$4096)-LEN(SUBSTITUTE($Y$2:$Y$4096,"Hisuian "&amp;AA2352,"")))/LEN("Hisuian "&amp;AA2352))
         - SUMPRODUCT((LEN($Y$2:$Y$4096)-LEN(SUBSTITUTE($Y$2:$Y$4096,"Paldean "&amp;AA2352,"")))/LEN("Paldean "&amp;AA2352))
      &gt;0,2,1)
   ))))</f>
        <v>1</v>
      </c>
      <c r="AN2352">
        <v>0</v>
      </c>
      <c r="AO2352">
        <v>0</v>
      </c>
    </row>
    <row r="2353" spans="1:41" x14ac:dyDescent="0.25">
      <c r="A2353">
        <v>872</v>
      </c>
      <c r="B2353" t="s">
        <v>2817</v>
      </c>
      <c r="C2353" t="s">
        <v>1209</v>
      </c>
      <c r="D2353" t="s">
        <v>1499</v>
      </c>
      <c r="E2353">
        <v>30</v>
      </c>
      <c r="F2353">
        <v>25</v>
      </c>
      <c r="G2353">
        <v>35</v>
      </c>
      <c r="H2353">
        <v>45</v>
      </c>
      <c r="I2353">
        <v>30</v>
      </c>
      <c r="J2353">
        <v>20</v>
      </c>
      <c r="K2353" t="s">
        <v>1500</v>
      </c>
      <c r="L2353" t="s">
        <v>247</v>
      </c>
      <c r="M2353" t="s">
        <v>248</v>
      </c>
      <c r="N2353">
        <v>3.3</v>
      </c>
      <c r="O2353">
        <v>3.15</v>
      </c>
      <c r="R2353">
        <f t="shared" si="170"/>
        <v>3</v>
      </c>
      <c r="S2353">
        <f t="shared" si="171"/>
        <v>3</v>
      </c>
      <c r="T2353">
        <f t="shared" si="172"/>
        <v>6</v>
      </c>
      <c r="U2353" t="s">
        <v>1209</v>
      </c>
      <c r="V2353" t="s">
        <v>1499</v>
      </c>
      <c r="W2353" t="s">
        <v>1481</v>
      </c>
      <c r="X2353" t="s">
        <v>1536</v>
      </c>
      <c r="Y2353" t="s">
        <v>2818</v>
      </c>
      <c r="Z2353" cm="1">
        <f t="array" ref="Z2353">IF(ISBLANK(AK2353),_xlfn.LET(
    _xlpm.nameBeforeSlash, IF(ISNUMBER(SEARCH("/", Y2353)), LEFT(Y2353, SEARCH("/", Y2353)-1), Y2353),
    _xlpm.matchRow, IFERROR(MATCH(_xlpm.nameBeforeSlash, AA:AA, 0), ""),
    _xlpm.difference, IF(_xlpm.matchRow="", "", ABS((R2353 + S2353)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),IF(ISBLANK(Y2353),"","Hidden"))</f>
        <v>19</v>
      </c>
      <c r="AA2353" t="s">
        <v>2817</v>
      </c>
      <c r="AC2353" t="s">
        <v>2819</v>
      </c>
      <c r="AD2353" t="str">
        <f>_xlfn.XLOOKUP(AC2353,moves!A:A,moves!B:B)</f>
        <v>ice</v>
      </c>
      <c r="AE2353">
        <f>_xlfn.XLOOKUP(AC2353,moves!A:A,moves!D:D)</f>
        <v>2</v>
      </c>
      <c r="AF2353" t="str">
        <f>_xlfn.XLOOKUP(AC2353,moves!A:A,moves!E:E)</f>
        <v>Inflict the Frozen status on the target.</v>
      </c>
      <c r="AG2353">
        <v>0</v>
      </c>
      <c r="AH2353">
        <v>0</v>
      </c>
      <c r="AI2353">
        <f t="shared" si="173"/>
        <v>0</v>
      </c>
      <c r="AJ2353" t="s">
        <v>523</v>
      </c>
      <c r="AL2353">
        <v>0</v>
      </c>
      <c r="AM2353" cm="1">
        <f t="array" ref="AM2353">IF(AL2353=1,1,
   IF(ISTEXT(AK2353),1,
   IF(AO2353&gt;1,AM2352,
   IF(AI2353=1,
      IF(SUMPRODUCT((LEN($Y$2:$Y$4096)-LEN(SUBSTITUTE($Y$2:$Y$4096,AA2353,"")))/LEN(AA2353))&gt;0,2,1),
      IF(
         SUMPRODUCT((LEN($Y$2:$Y$4096)-LEN(SUBSTITUTE($Y$2:$Y$4096,AA2353,"")))/LEN(AA2353))
         - SUMPRODUCT((LEN($Y$2:$Y$4096)-LEN(SUBSTITUTE($Y$2:$Y$4096,"Alolan "&amp;AA2353,"")))/LEN("Alolan "&amp;AA2353))
         - SUMPRODUCT((LEN($Y$2:$Y$4096)-LEN(SUBSTITUTE($Y$2:$Y$4096,"Galarian "&amp;AA2353,"")))/LEN("Galarian "&amp;AA2353))
         - SUMPRODUCT((LEN($Y$2:$Y$4096)-LEN(SUBSTITUTE($Y$2:$Y$4096,"Hisuian "&amp;AA2353,"")))/LEN("Hisuian "&amp;AA2353))
         - SUMPRODUCT((LEN($Y$2:$Y$4096)-LEN(SUBSTITUTE($Y$2:$Y$4096,"Paldean "&amp;AA2353,"")))/LEN("Paldean "&amp;AA2353))
      &gt;0,2,1)
   ))))</f>
        <v>1</v>
      </c>
      <c r="AN2353">
        <v>0</v>
      </c>
      <c r="AO2353">
        <v>0</v>
      </c>
    </row>
    <row r="2354" spans="1:41" x14ac:dyDescent="0.25">
      <c r="A2354" t="s">
        <v>4719</v>
      </c>
      <c r="B2354" t="s">
        <v>2817</v>
      </c>
      <c r="C2354" t="s">
        <v>1209</v>
      </c>
      <c r="D2354" t="s">
        <v>1499</v>
      </c>
      <c r="E2354">
        <v>30</v>
      </c>
      <c r="F2354">
        <v>25</v>
      </c>
      <c r="G2354">
        <v>35</v>
      </c>
      <c r="H2354">
        <v>45</v>
      </c>
      <c r="I2354">
        <v>30</v>
      </c>
      <c r="J2354">
        <v>20</v>
      </c>
      <c r="K2354" t="s">
        <v>1500</v>
      </c>
      <c r="L2354" t="s">
        <v>247</v>
      </c>
      <c r="M2354" t="s">
        <v>248</v>
      </c>
      <c r="N2354">
        <v>3.3</v>
      </c>
      <c r="O2354">
        <v>3.15</v>
      </c>
      <c r="R2354">
        <f t="shared" si="170"/>
        <v>3</v>
      </c>
      <c r="S2354">
        <f t="shared" si="171"/>
        <v>3</v>
      </c>
      <c r="T2354">
        <f t="shared" si="172"/>
        <v>6</v>
      </c>
      <c r="U2354" t="s">
        <v>1209</v>
      </c>
      <c r="V2354" t="s">
        <v>1499</v>
      </c>
      <c r="W2354" t="s">
        <v>1481</v>
      </c>
      <c r="X2354" t="s">
        <v>1536</v>
      </c>
      <c r="Y2354" t="s">
        <v>5978</v>
      </c>
      <c r="Z2354" cm="1">
        <f t="array" ref="Z2354">IF(ISBLANK(AK2354),_xlfn.LET(
    _xlpm.nameBeforeSlash, IF(ISNUMBER(SEARCH("/", Y2354)), LEFT(Y2354, SEARCH("/", Y2354)-1), Y2354),
    _xlpm.matchRow, IFERROR(MATCH(_xlpm.nameBeforeSlash, AA:AA, 0), ""),
    _xlpm.difference, IF(_xlpm.matchRow="", "", ABS((R2354 + S2354)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),IF(ISBLANK(Y2354),"","Hidden"))</f>
        <v>19</v>
      </c>
      <c r="AA2354" t="s">
        <v>5979</v>
      </c>
      <c r="AC2354" t="s">
        <v>6532</v>
      </c>
      <c r="AD2354" t="str">
        <f>_xlfn.XLOOKUP(AC2354,moves!A:A,moves!B:B)</f>
        <v>bug</v>
      </c>
      <c r="AE2354">
        <f>_xlfn.XLOOKUP(AC2354,moves!A:A,moves!D:D)</f>
        <v>2</v>
      </c>
      <c r="AF2354" t="str">
        <f>_xlfn.XLOOKUP(AC2354,moves!A:A,moves!E:E)</f>
        <v>The target takes 2 damage at the end of their turns.</v>
      </c>
      <c r="AG2354">
        <v>0</v>
      </c>
      <c r="AH2354">
        <v>0</v>
      </c>
      <c r="AI2354">
        <f t="shared" si="173"/>
        <v>1</v>
      </c>
      <c r="AJ2354" t="s">
        <v>523</v>
      </c>
      <c r="AL2354">
        <v>0</v>
      </c>
      <c r="AM2354" cm="1">
        <f t="array" ref="AM2354">IF(AL2354=1,1,
   IF(ISTEXT(AK2354),1,
   IF(AO2354&gt;1,AM2353,
   IF(AI2354=1,
      IF(SUMPRODUCT((LEN($Y$2:$Y$4096)-LEN(SUBSTITUTE($Y$2:$Y$4096,AA2354,"")))/LEN(AA2354))&gt;0,2,1),
      IF(
         SUMPRODUCT((LEN($Y$2:$Y$4096)-LEN(SUBSTITUTE($Y$2:$Y$4096,AA2354,"")))/LEN(AA2354))
         - SUMPRODUCT((LEN($Y$2:$Y$4096)-LEN(SUBSTITUTE($Y$2:$Y$4096,"Alolan "&amp;AA2354,"")))/LEN("Alolan "&amp;AA2354))
         - SUMPRODUCT((LEN($Y$2:$Y$4096)-LEN(SUBSTITUTE($Y$2:$Y$4096,"Galarian "&amp;AA2354,"")))/LEN("Galarian "&amp;AA2354))
         - SUMPRODUCT((LEN($Y$2:$Y$4096)-LEN(SUBSTITUTE($Y$2:$Y$4096,"Hisuian "&amp;AA2354,"")))/LEN("Hisuian "&amp;AA2354))
         - SUMPRODUCT((LEN($Y$2:$Y$4096)-LEN(SUBSTITUTE($Y$2:$Y$4096,"Paldean "&amp;AA2354,"")))/LEN("Paldean "&amp;AA2354))
      &gt;0,2,1)
   ))))</f>
        <v>1</v>
      </c>
      <c r="AN2354">
        <v>0</v>
      </c>
      <c r="AO2354">
        <v>0</v>
      </c>
    </row>
    <row r="2355" spans="1:41" x14ac:dyDescent="0.25">
      <c r="A2355">
        <v>873</v>
      </c>
      <c r="B2355" t="s">
        <v>2818</v>
      </c>
      <c r="C2355" t="s">
        <v>1209</v>
      </c>
      <c r="D2355" t="s">
        <v>1499</v>
      </c>
      <c r="E2355">
        <v>70</v>
      </c>
      <c r="F2355">
        <v>65</v>
      </c>
      <c r="G2355">
        <v>60</v>
      </c>
      <c r="H2355">
        <v>125</v>
      </c>
      <c r="I2355">
        <v>90</v>
      </c>
      <c r="J2355">
        <v>65</v>
      </c>
      <c r="K2355" t="s">
        <v>2820</v>
      </c>
      <c r="L2355" t="s">
        <v>247</v>
      </c>
      <c r="M2355" t="s">
        <v>248</v>
      </c>
      <c r="N2355">
        <v>9.5</v>
      </c>
      <c r="O2355">
        <v>7.3</v>
      </c>
      <c r="R2355">
        <f t="shared" si="170"/>
        <v>10</v>
      </c>
      <c r="S2355">
        <f t="shared" si="171"/>
        <v>7</v>
      </c>
      <c r="T2355">
        <f t="shared" si="172"/>
        <v>17</v>
      </c>
      <c r="U2355" t="s">
        <v>1209</v>
      </c>
      <c r="V2355" t="s">
        <v>1499</v>
      </c>
      <c r="W2355" t="s">
        <v>1481</v>
      </c>
      <c r="X2355" t="s">
        <v>1536</v>
      </c>
      <c r="Z2355" t="str" cm="1">
        <f t="array" ref="Z2355">IF(ISBLANK(AK2355),_xlfn.LET(
    _xlpm.nameBeforeSlash, IF(ISNUMBER(SEARCH("/", Y2355)), LEFT(Y2355, SEARCH("/", Y2355)-1), Y2355),
    _xlpm.matchRow, IFERROR(MATCH(_xlpm.nameBeforeSlash, AA:AA, 0), ""),
    _xlpm.difference, IF(_xlpm.matchRow="", "", ABS((R2355 + S2355)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),IF(ISBLANK(Y2355),"","Hidden"))</f>
        <v/>
      </c>
      <c r="AA2355" t="s">
        <v>2818</v>
      </c>
      <c r="AC2355" t="s">
        <v>423</v>
      </c>
      <c r="AD2355" t="str">
        <f>_xlfn.XLOOKUP(AC2355,moves!A:A,moves!B:B)</f>
        <v>ice</v>
      </c>
      <c r="AE2355">
        <f>_xlfn.XLOOKUP(AC2355,moves!A:A,moves!D:D)</f>
        <v>4</v>
      </c>
      <c r="AF2355" t="str">
        <f>_xlfn.XLOOKUP(AC2355,moves!A:A,moves!E:E)</f>
        <v>If any status symbols are rolled: Inflict the Frozen status on the target.</v>
      </c>
      <c r="AG2355">
        <v>0</v>
      </c>
      <c r="AH2355">
        <v>0</v>
      </c>
      <c r="AI2355">
        <f t="shared" si="173"/>
        <v>0</v>
      </c>
      <c r="AJ2355" t="s">
        <v>525</v>
      </c>
      <c r="AL2355">
        <v>0</v>
      </c>
      <c r="AM2355" cm="1">
        <f t="array" ref="AM2355">IF(AL2355=1,1,
   IF(ISTEXT(AK2355),1,
   IF(AO2355&gt;1,AM2354,
   IF(AI2355=1,
      IF(SUMPRODUCT((LEN($Y$2:$Y$4096)-LEN(SUBSTITUTE($Y$2:$Y$4096,AA2355,"")))/LEN(AA2355))&gt;0,2,1),
      IF(
         SUMPRODUCT((LEN($Y$2:$Y$4096)-LEN(SUBSTITUTE($Y$2:$Y$4096,AA2355,"")))/LEN(AA2355))
         - SUMPRODUCT((LEN($Y$2:$Y$4096)-LEN(SUBSTITUTE($Y$2:$Y$4096,"Alolan "&amp;AA2355,"")))/LEN("Alolan "&amp;AA2355))
         - SUMPRODUCT((LEN($Y$2:$Y$4096)-LEN(SUBSTITUTE($Y$2:$Y$4096,"Galarian "&amp;AA2355,"")))/LEN("Galarian "&amp;AA2355))
         - SUMPRODUCT((LEN($Y$2:$Y$4096)-LEN(SUBSTITUTE($Y$2:$Y$4096,"Hisuian "&amp;AA2355,"")))/LEN("Hisuian "&amp;AA2355))
         - SUMPRODUCT((LEN($Y$2:$Y$4096)-LEN(SUBSTITUTE($Y$2:$Y$4096,"Paldean "&amp;AA2355,"")))/LEN("Paldean "&amp;AA2355))
      &gt;0,2,1)
   ))))</f>
        <v>2</v>
      </c>
      <c r="AN2355">
        <v>0</v>
      </c>
      <c r="AO2355">
        <v>0</v>
      </c>
    </row>
    <row r="2356" spans="1:41" x14ac:dyDescent="0.25">
      <c r="A2356" t="s">
        <v>4720</v>
      </c>
      <c r="B2356" t="s">
        <v>2818</v>
      </c>
      <c r="C2356" t="s">
        <v>1209</v>
      </c>
      <c r="D2356" t="s">
        <v>1499</v>
      </c>
      <c r="E2356">
        <v>70</v>
      </c>
      <c r="F2356">
        <v>65</v>
      </c>
      <c r="G2356">
        <v>60</v>
      </c>
      <c r="H2356">
        <v>125</v>
      </c>
      <c r="I2356">
        <v>90</v>
      </c>
      <c r="J2356">
        <v>65</v>
      </c>
      <c r="K2356" t="s">
        <v>2820</v>
      </c>
      <c r="L2356" t="s">
        <v>247</v>
      </c>
      <c r="M2356" t="s">
        <v>248</v>
      </c>
      <c r="N2356">
        <v>9.5</v>
      </c>
      <c r="O2356">
        <v>7.3</v>
      </c>
      <c r="R2356">
        <f t="shared" si="170"/>
        <v>10</v>
      </c>
      <c r="S2356">
        <f t="shared" si="171"/>
        <v>7</v>
      </c>
      <c r="T2356">
        <f t="shared" si="172"/>
        <v>17</v>
      </c>
      <c r="U2356" t="s">
        <v>1209</v>
      </c>
      <c r="V2356" t="s">
        <v>1499</v>
      </c>
      <c r="W2356" t="s">
        <v>1481</v>
      </c>
      <c r="X2356" t="s">
        <v>1536</v>
      </c>
      <c r="Z2356" t="str" cm="1">
        <f t="array" ref="Z2356">IF(ISBLANK(AK2356),_xlfn.LET(
    _xlpm.nameBeforeSlash, IF(ISNUMBER(SEARCH("/", Y2356)), LEFT(Y2356, SEARCH("/", Y2356)-1), Y2356),
    _xlpm.matchRow, IFERROR(MATCH(_xlpm.nameBeforeSlash, AA:AA, 0), ""),
    _xlpm.difference, IF(_xlpm.matchRow="", "", ABS((R2356 + S2356)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),IF(ISBLANK(Y2356),"","Hidden"))</f>
        <v/>
      </c>
      <c r="AA2356" t="s">
        <v>5978</v>
      </c>
      <c r="AC2356" t="s">
        <v>422</v>
      </c>
      <c r="AD2356" t="str">
        <f>_xlfn.XLOOKUP(AC2356,moves!A:A,moves!B:B)</f>
        <v>ice</v>
      </c>
      <c r="AE2356">
        <f>_xlfn.XLOOKUP(AC2356,moves!A:A,moves!D:D)</f>
        <v>4</v>
      </c>
      <c r="AF2356" t="str">
        <f>_xlfn.XLOOKUP(AC2356,moves!A:A,moves!E:E)</f>
        <v>If 2 or more status symbols are rolled: Inflict the Frozen status on the target.</v>
      </c>
      <c r="AG2356">
        <v>0</v>
      </c>
      <c r="AH2356">
        <v>0</v>
      </c>
      <c r="AI2356">
        <f t="shared" si="173"/>
        <v>1</v>
      </c>
      <c r="AJ2356" t="s">
        <v>525</v>
      </c>
      <c r="AL2356">
        <v>0</v>
      </c>
      <c r="AM2356" cm="1">
        <f t="array" ref="AM2356">IF(AL2356=1,1,
   IF(ISTEXT(AK2356),1,
   IF(AO2356&gt;1,AM2355,
   IF(AI2356=1,
      IF(SUMPRODUCT((LEN($Y$2:$Y$4096)-LEN(SUBSTITUTE($Y$2:$Y$4096,AA2356,"")))/LEN(AA2356))&gt;0,2,1),
      IF(
         SUMPRODUCT((LEN($Y$2:$Y$4096)-LEN(SUBSTITUTE($Y$2:$Y$4096,AA2356,"")))/LEN(AA2356))
         - SUMPRODUCT((LEN($Y$2:$Y$4096)-LEN(SUBSTITUTE($Y$2:$Y$4096,"Alolan "&amp;AA2356,"")))/LEN("Alolan "&amp;AA2356))
         - SUMPRODUCT((LEN($Y$2:$Y$4096)-LEN(SUBSTITUTE($Y$2:$Y$4096,"Galarian "&amp;AA2356,"")))/LEN("Galarian "&amp;AA2356))
         - SUMPRODUCT((LEN($Y$2:$Y$4096)-LEN(SUBSTITUTE($Y$2:$Y$4096,"Hisuian "&amp;AA2356,"")))/LEN("Hisuian "&amp;AA2356))
         - SUMPRODUCT((LEN($Y$2:$Y$4096)-LEN(SUBSTITUTE($Y$2:$Y$4096,"Paldean "&amp;AA2356,"")))/LEN("Paldean "&amp;AA2356))
      &gt;0,2,1)
   ))))</f>
        <v>2</v>
      </c>
      <c r="AN2356">
        <v>0</v>
      </c>
      <c r="AO2356">
        <v>0</v>
      </c>
    </row>
    <row r="2357" spans="1:41" x14ac:dyDescent="0.25">
      <c r="A2357">
        <v>874</v>
      </c>
      <c r="B2357" t="s">
        <v>2821</v>
      </c>
      <c r="C2357" t="s">
        <v>1546</v>
      </c>
      <c r="D2357"/>
      <c r="E2357">
        <v>100</v>
      </c>
      <c r="F2357">
        <v>125</v>
      </c>
      <c r="G2357">
        <v>135</v>
      </c>
      <c r="H2357">
        <v>20</v>
      </c>
      <c r="I2357">
        <v>20</v>
      </c>
      <c r="J2357">
        <v>70</v>
      </c>
      <c r="K2357" t="s">
        <v>2822</v>
      </c>
      <c r="L2357" t="s">
        <v>253</v>
      </c>
      <c r="M2357" t="s">
        <v>249</v>
      </c>
      <c r="N2357">
        <v>9.25</v>
      </c>
      <c r="O2357">
        <v>8.65</v>
      </c>
      <c r="R2357">
        <f t="shared" si="170"/>
        <v>9</v>
      </c>
      <c r="S2357">
        <f t="shared" si="171"/>
        <v>9</v>
      </c>
      <c r="T2357">
        <f t="shared" si="172"/>
        <v>18</v>
      </c>
      <c r="U2357" t="s">
        <v>1546</v>
      </c>
      <c r="V2357" t="s">
        <v>1514</v>
      </c>
      <c r="W2357" t="s">
        <v>1492</v>
      </c>
      <c r="X2357" t="s">
        <v>1472</v>
      </c>
      <c r="Z2357" t="str" cm="1">
        <f t="array" ref="Z2357">IF(ISBLANK(AK2357),_xlfn.LET(
    _xlpm.nameBeforeSlash, IF(ISNUMBER(SEARCH("/", Y2357)), LEFT(Y2357, SEARCH("/", Y2357)-1), Y2357),
    _xlpm.matchRow, IFERROR(MATCH(_xlpm.nameBeforeSlash, AA:AA, 0), ""),
    _xlpm.difference, IF(_xlpm.matchRow="", "", ABS((R2357 + S2357)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),IF(ISBLANK(Y2357),"","Hidden"))</f>
        <v/>
      </c>
      <c r="AA2357" t="s">
        <v>2821</v>
      </c>
      <c r="AC2357" t="s">
        <v>488</v>
      </c>
      <c r="AD2357" t="str">
        <f>_xlfn.XLOOKUP(AC2357,moves!A:A,moves!B:B)</f>
        <v>steel</v>
      </c>
      <c r="AE2357" t="str">
        <f>_xlfn.XLOOKUP(AC2357,moves!A:A,moves!D:D)</f>
        <v>?</v>
      </c>
      <c r="AF2357" t="str">
        <f>_xlfn.XLOOKUP(AC2357,moves!A:A,moves!E:E)</f>
        <v>Attack strength is equal to half the base health of the user, rounded down (Max 6 attack strength).</v>
      </c>
      <c r="AG2357">
        <v>0</v>
      </c>
      <c r="AH2357">
        <v>0</v>
      </c>
      <c r="AI2357">
        <f t="shared" si="173"/>
        <v>0</v>
      </c>
      <c r="AJ2357" t="s">
        <v>525</v>
      </c>
      <c r="AL2357">
        <v>0</v>
      </c>
      <c r="AM2357" cm="1">
        <f t="array" ref="AM2357">IF(AL2357=1,1,
   IF(ISTEXT(AK2357),1,
   IF(AO2357&gt;1,AM2356,
   IF(AI2357=1,
      IF(SUMPRODUCT((LEN($Y$2:$Y$4096)-LEN(SUBSTITUTE($Y$2:$Y$4096,AA2357,"")))/LEN(AA2357))&gt;0,2,1),
      IF(
         SUMPRODUCT((LEN($Y$2:$Y$4096)-LEN(SUBSTITUTE($Y$2:$Y$4096,AA2357,"")))/LEN(AA2357))
         - SUMPRODUCT((LEN($Y$2:$Y$4096)-LEN(SUBSTITUTE($Y$2:$Y$4096,"Alolan "&amp;AA2357,"")))/LEN("Alolan "&amp;AA2357))
         - SUMPRODUCT((LEN($Y$2:$Y$4096)-LEN(SUBSTITUTE($Y$2:$Y$4096,"Galarian "&amp;AA2357,"")))/LEN("Galarian "&amp;AA2357))
         - SUMPRODUCT((LEN($Y$2:$Y$4096)-LEN(SUBSTITUTE($Y$2:$Y$4096,"Hisuian "&amp;AA2357,"")))/LEN("Hisuian "&amp;AA2357))
         - SUMPRODUCT((LEN($Y$2:$Y$4096)-LEN(SUBSTITUTE($Y$2:$Y$4096,"Paldean "&amp;AA2357,"")))/LEN("Paldean "&amp;AA2357))
      &gt;0,2,1)
   ))))</f>
        <v>1</v>
      </c>
      <c r="AN2357">
        <v>0</v>
      </c>
      <c r="AO2357">
        <v>0</v>
      </c>
    </row>
    <row r="2358" spans="1:41" x14ac:dyDescent="0.25">
      <c r="A2358" t="s">
        <v>4721</v>
      </c>
      <c r="B2358" t="s">
        <v>2821</v>
      </c>
      <c r="C2358" t="s">
        <v>1546</v>
      </c>
      <c r="D2358"/>
      <c r="E2358">
        <v>100</v>
      </c>
      <c r="F2358">
        <v>125</v>
      </c>
      <c r="G2358">
        <v>135</v>
      </c>
      <c r="H2358">
        <v>20</v>
      </c>
      <c r="I2358">
        <v>20</v>
      </c>
      <c r="J2358">
        <v>70</v>
      </c>
      <c r="K2358" t="s">
        <v>2822</v>
      </c>
      <c r="L2358" t="s">
        <v>253</v>
      </c>
      <c r="M2358" t="s">
        <v>249</v>
      </c>
      <c r="N2358">
        <v>9.25</v>
      </c>
      <c r="O2358">
        <v>8.65</v>
      </c>
      <c r="R2358">
        <f t="shared" si="170"/>
        <v>9</v>
      </c>
      <c r="S2358">
        <f t="shared" si="171"/>
        <v>9</v>
      </c>
      <c r="T2358">
        <f t="shared" si="172"/>
        <v>18</v>
      </c>
      <c r="U2358" t="s">
        <v>1546</v>
      </c>
      <c r="V2358" t="s">
        <v>1514</v>
      </c>
      <c r="W2358" t="s">
        <v>1492</v>
      </c>
      <c r="X2358" t="s">
        <v>1472</v>
      </c>
      <c r="Z2358" t="str" cm="1">
        <f t="array" ref="Z2358">IF(ISBLANK(AK2358),_xlfn.LET(
    _xlpm.nameBeforeSlash, IF(ISNUMBER(SEARCH("/", Y2358)), LEFT(Y2358, SEARCH("/", Y2358)-1), Y2358),
    _xlpm.matchRow, IFERROR(MATCH(_xlpm.nameBeforeSlash, AA:AA, 0), ""),
    _xlpm.difference, IF(_xlpm.matchRow="", "", ABS((R2358 + S2358)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),IF(ISBLANK(Y2358),"","Hidden"))</f>
        <v/>
      </c>
      <c r="AA2358" t="s">
        <v>5980</v>
      </c>
      <c r="AC2358" t="s">
        <v>432</v>
      </c>
      <c r="AD2358" t="str">
        <f>_xlfn.XLOOKUP(AC2358,moves!A:A,moves!B:B)</f>
        <v>rock</v>
      </c>
      <c r="AE2358">
        <f>_xlfn.XLOOKUP(AC2358,moves!A:A,moves!D:D)</f>
        <v>5</v>
      </c>
      <c r="AF2358" t="str">
        <f>_xlfn.XLOOKUP(AC2358,moves!A:A,moves!E:E)</f>
        <v>Critical hits deal +1 damage. Status symbols deal -1 damage.</v>
      </c>
      <c r="AG2358">
        <v>0</v>
      </c>
      <c r="AH2358">
        <v>0</v>
      </c>
      <c r="AI2358">
        <f t="shared" si="173"/>
        <v>1</v>
      </c>
      <c r="AJ2358" t="s">
        <v>525</v>
      </c>
      <c r="AL2358">
        <v>0</v>
      </c>
      <c r="AM2358" cm="1">
        <f t="array" ref="AM2358">IF(AL2358=1,1,
   IF(ISTEXT(AK2358),1,
   IF(AO2358&gt;1,AM2357,
   IF(AI2358=1,
      IF(SUMPRODUCT((LEN($Y$2:$Y$4096)-LEN(SUBSTITUTE($Y$2:$Y$4096,AA2358,"")))/LEN(AA2358))&gt;0,2,1),
      IF(
         SUMPRODUCT((LEN($Y$2:$Y$4096)-LEN(SUBSTITUTE($Y$2:$Y$4096,AA2358,"")))/LEN(AA2358))
         - SUMPRODUCT((LEN($Y$2:$Y$4096)-LEN(SUBSTITUTE($Y$2:$Y$4096,"Alolan "&amp;AA2358,"")))/LEN("Alolan "&amp;AA2358))
         - SUMPRODUCT((LEN($Y$2:$Y$4096)-LEN(SUBSTITUTE($Y$2:$Y$4096,"Galarian "&amp;AA2358,"")))/LEN("Galarian "&amp;AA2358))
         - SUMPRODUCT((LEN($Y$2:$Y$4096)-LEN(SUBSTITUTE($Y$2:$Y$4096,"Hisuian "&amp;AA2358,"")))/LEN("Hisuian "&amp;AA2358))
         - SUMPRODUCT((LEN($Y$2:$Y$4096)-LEN(SUBSTITUTE($Y$2:$Y$4096,"Paldean "&amp;AA2358,"")))/LEN("Paldean "&amp;AA2358))
      &gt;0,2,1)
   ))))</f>
        <v>1</v>
      </c>
      <c r="AN2358">
        <v>0</v>
      </c>
      <c r="AO2358">
        <v>0</v>
      </c>
    </row>
    <row r="2359" spans="1:41" x14ac:dyDescent="0.25">
      <c r="A2359">
        <v>875</v>
      </c>
      <c r="B2359" t="s">
        <v>2823</v>
      </c>
      <c r="C2359" t="s">
        <v>1209</v>
      </c>
      <c r="D2359"/>
      <c r="E2359">
        <v>75</v>
      </c>
      <c r="F2359">
        <v>80</v>
      </c>
      <c r="G2359">
        <v>110</v>
      </c>
      <c r="H2359">
        <v>65</v>
      </c>
      <c r="I2359">
        <v>90</v>
      </c>
      <c r="J2359">
        <v>50</v>
      </c>
      <c r="K2359" t="s">
        <v>273</v>
      </c>
      <c r="L2359" t="s">
        <v>252</v>
      </c>
      <c r="M2359" t="s">
        <v>248</v>
      </c>
      <c r="N2359">
        <v>6.65</v>
      </c>
      <c r="O2359">
        <v>9</v>
      </c>
      <c r="P2359">
        <v>-2</v>
      </c>
      <c r="R2359">
        <f t="shared" si="170"/>
        <v>5</v>
      </c>
      <c r="S2359">
        <f t="shared" si="171"/>
        <v>9</v>
      </c>
      <c r="T2359">
        <f t="shared" si="172"/>
        <v>14</v>
      </c>
      <c r="U2359" t="s">
        <v>1209</v>
      </c>
      <c r="V2359" t="s">
        <v>1490</v>
      </c>
      <c r="W2359" t="s">
        <v>1512</v>
      </c>
      <c r="X2359" t="s">
        <v>429</v>
      </c>
      <c r="Z2359" t="str" cm="1">
        <f t="array" ref="Z2359">IF(ISBLANK(AK2359),_xlfn.LET(
    _xlpm.nameBeforeSlash, IF(ISNUMBER(SEARCH("/", Y2359)), LEFT(Y2359, SEARCH("/", Y2359)-1), Y2359),
    _xlpm.matchRow, IFERROR(MATCH(_xlpm.nameBeforeSlash, AA:AA, 0), ""),
    _xlpm.difference, IF(_xlpm.matchRow="", "", ABS((R2359 + S2359)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),IF(ISBLANK(Y2359),"","Hidden"))</f>
        <v/>
      </c>
      <c r="AA2359" t="s">
        <v>2823</v>
      </c>
      <c r="AB2359" t="s">
        <v>1216</v>
      </c>
      <c r="AC2359" t="s">
        <v>1216</v>
      </c>
      <c r="AD2359" t="str">
        <f>_xlfn.XLOOKUP(AC2359,moves!A:A,moves!B:B)</f>
        <v>ice</v>
      </c>
      <c r="AE2359">
        <f>_xlfn.XLOOKUP(AC2359,moves!A:A,moves!D:D)</f>
        <v>1</v>
      </c>
      <c r="AF2359" t="str">
        <f>_xlfn.XLOOKUP(AC2359,moves!A:A,moves!E:E)</f>
        <v>When the user is next attacked: Ignore all damage.</v>
      </c>
      <c r="AG2359">
        <v>0</v>
      </c>
      <c r="AH2359">
        <v>0</v>
      </c>
      <c r="AI2359">
        <f t="shared" si="173"/>
        <v>0</v>
      </c>
      <c r="AJ2359" t="s">
        <v>524</v>
      </c>
      <c r="AL2359">
        <v>0</v>
      </c>
      <c r="AM2359" cm="1">
        <f t="array" ref="AM2359">IF(AL2359=1,1,
   IF(ISTEXT(AK2359),1,
   IF(AO2359&gt;1,AM2358,
   IF(AI2359=1,
      IF(SUMPRODUCT((LEN($Y$2:$Y$4096)-LEN(SUBSTITUTE($Y$2:$Y$4096,AA2359,"")))/LEN(AA2359))&gt;0,2,1),
      IF(
         SUMPRODUCT((LEN($Y$2:$Y$4096)-LEN(SUBSTITUTE($Y$2:$Y$4096,AA2359,"")))/LEN(AA2359))
         - SUMPRODUCT((LEN($Y$2:$Y$4096)-LEN(SUBSTITUTE($Y$2:$Y$4096,"Alolan "&amp;AA2359,"")))/LEN("Alolan "&amp;AA2359))
         - SUMPRODUCT((LEN($Y$2:$Y$4096)-LEN(SUBSTITUTE($Y$2:$Y$4096,"Galarian "&amp;AA2359,"")))/LEN("Galarian "&amp;AA2359))
         - SUMPRODUCT((LEN($Y$2:$Y$4096)-LEN(SUBSTITUTE($Y$2:$Y$4096,"Hisuian "&amp;AA2359,"")))/LEN("Hisuian "&amp;AA2359))
         - SUMPRODUCT((LEN($Y$2:$Y$4096)-LEN(SUBSTITUTE($Y$2:$Y$4096,"Paldean "&amp;AA2359,"")))/LEN("Paldean "&amp;AA2359))
      &gt;0,2,1)
   ))))</f>
        <v>1</v>
      </c>
      <c r="AN2359">
        <v>0</v>
      </c>
      <c r="AO2359">
        <v>1</v>
      </c>
    </row>
    <row r="2360" spans="1:41" x14ac:dyDescent="0.25">
      <c r="A2360" t="s">
        <v>2824</v>
      </c>
      <c r="B2360" t="s">
        <v>2823</v>
      </c>
      <c r="C2360" t="s">
        <v>1209</v>
      </c>
      <c r="D2360"/>
      <c r="E2360">
        <v>75</v>
      </c>
      <c r="F2360">
        <v>80</v>
      </c>
      <c r="G2360">
        <v>70</v>
      </c>
      <c r="H2360">
        <v>65</v>
      </c>
      <c r="I2360">
        <v>50</v>
      </c>
      <c r="J2360">
        <v>130</v>
      </c>
      <c r="K2360" t="s">
        <v>273</v>
      </c>
      <c r="L2360" t="s">
        <v>252</v>
      </c>
      <c r="M2360" t="s">
        <v>248</v>
      </c>
      <c r="N2360">
        <v>9.85</v>
      </c>
      <c r="O2360">
        <v>6.6</v>
      </c>
      <c r="P2360">
        <v>1</v>
      </c>
      <c r="Q2360">
        <v>2</v>
      </c>
      <c r="R2360">
        <f t="shared" si="170"/>
        <v>11</v>
      </c>
      <c r="S2360">
        <f t="shared" si="171"/>
        <v>9</v>
      </c>
      <c r="T2360">
        <f t="shared" si="172"/>
        <v>20</v>
      </c>
      <c r="U2360" t="s">
        <v>1209</v>
      </c>
      <c r="V2360" t="s">
        <v>1490</v>
      </c>
      <c r="W2360" t="s">
        <v>1512</v>
      </c>
      <c r="X2360" t="s">
        <v>429</v>
      </c>
      <c r="Z2360" t="str" cm="1">
        <f t="array" ref="Z2360">IF(ISBLANK(AK2360),_xlfn.LET(
    _xlpm.nameBeforeSlash, IF(ISNUMBER(SEARCH("/", Y2360)), LEFT(Y2360, SEARCH("/", Y2360)-1), Y2360),
    _xlpm.matchRow, IFERROR(MATCH(_xlpm.nameBeforeSlash, AA:AA, 0), ""),
    _xlpm.difference, IF(_xlpm.matchRow="", "", ABS((R2360 + S2360)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),IF(ISBLANK(Y2360),"","Hidden"))</f>
        <v/>
      </c>
      <c r="AA2360" t="s">
        <v>3235</v>
      </c>
      <c r="AB2360" t="s">
        <v>2825</v>
      </c>
      <c r="AC2360" t="s">
        <v>1406</v>
      </c>
      <c r="AD2360" t="str">
        <f>_xlfn.XLOOKUP(AC2360,moves!A:A,moves!B:B)</f>
        <v>water</v>
      </c>
      <c r="AE2360">
        <f>_xlfn.XLOOKUP(AC2360,moves!A:A,moves!D:D)</f>
        <v>4</v>
      </c>
      <c r="AF2360" t="str">
        <f>_xlfn.XLOOKUP(AC2360,moves!A:A,moves!E:E)</f>
        <v>Status symbols deal +1 damage.</v>
      </c>
      <c r="AG2360">
        <v>0</v>
      </c>
      <c r="AH2360">
        <v>0</v>
      </c>
      <c r="AI2360">
        <f t="shared" si="173"/>
        <v>0</v>
      </c>
      <c r="AJ2360" t="s">
        <v>524</v>
      </c>
      <c r="AL2360">
        <v>0</v>
      </c>
      <c r="AM2360" cm="1">
        <f t="array" ref="AM2360">IF(AL2360=1,1,
   IF(ISTEXT(AK2360),1,
   IF(AO2360&gt;1,AM2359,
   IF(AI2360=1,
      IF(SUMPRODUCT((LEN($Y$2:$Y$4096)-LEN(SUBSTITUTE($Y$2:$Y$4096,AA2360,"")))/LEN(AA2360))&gt;0,2,1),
      IF(
         SUMPRODUCT((LEN($Y$2:$Y$4096)-LEN(SUBSTITUTE($Y$2:$Y$4096,AA2360,"")))/LEN(AA2360))
         - SUMPRODUCT((LEN($Y$2:$Y$4096)-LEN(SUBSTITUTE($Y$2:$Y$4096,"Alolan "&amp;AA2360,"")))/LEN("Alolan "&amp;AA2360))
         - SUMPRODUCT((LEN($Y$2:$Y$4096)-LEN(SUBSTITUTE($Y$2:$Y$4096,"Galarian "&amp;AA2360,"")))/LEN("Galarian "&amp;AA2360))
         - SUMPRODUCT((LEN($Y$2:$Y$4096)-LEN(SUBSTITUTE($Y$2:$Y$4096,"Hisuian "&amp;AA2360,"")))/LEN("Hisuian "&amp;AA2360))
         - SUMPRODUCT((LEN($Y$2:$Y$4096)-LEN(SUBSTITUTE($Y$2:$Y$4096,"Paldean "&amp;AA2360,"")))/LEN("Paldean "&amp;AA2360))
      &gt;0,2,1)
   ))))</f>
        <v>1</v>
      </c>
      <c r="AN2360">
        <v>0</v>
      </c>
      <c r="AO2360">
        <v>2</v>
      </c>
    </row>
    <row r="2361" spans="1:41" x14ac:dyDescent="0.25">
      <c r="A2361" t="s">
        <v>4722</v>
      </c>
      <c r="B2361" t="s">
        <v>2823</v>
      </c>
      <c r="C2361" t="s">
        <v>1209</v>
      </c>
      <c r="D2361"/>
      <c r="E2361">
        <v>75</v>
      </c>
      <c r="F2361">
        <v>80</v>
      </c>
      <c r="G2361">
        <v>110</v>
      </c>
      <c r="H2361">
        <v>65</v>
      </c>
      <c r="I2361">
        <v>90</v>
      </c>
      <c r="J2361">
        <v>50</v>
      </c>
      <c r="K2361" t="s">
        <v>273</v>
      </c>
      <c r="L2361" t="s">
        <v>252</v>
      </c>
      <c r="M2361" t="s">
        <v>248</v>
      </c>
      <c r="N2361">
        <v>6.65</v>
      </c>
      <c r="O2361">
        <v>9</v>
      </c>
      <c r="P2361">
        <v>-2</v>
      </c>
      <c r="R2361">
        <f t="shared" si="170"/>
        <v>5</v>
      </c>
      <c r="S2361">
        <f t="shared" si="171"/>
        <v>9</v>
      </c>
      <c r="T2361">
        <f t="shared" si="172"/>
        <v>14</v>
      </c>
      <c r="U2361" t="s">
        <v>1209</v>
      </c>
      <c r="V2361" t="s">
        <v>1490</v>
      </c>
      <c r="W2361" t="s">
        <v>1512</v>
      </c>
      <c r="X2361" t="s">
        <v>429</v>
      </c>
      <c r="Z2361" t="str" cm="1">
        <f t="array" ref="Z2361">IF(ISBLANK(AK2361),_xlfn.LET(
    _xlpm.nameBeforeSlash, IF(ISNUMBER(SEARCH("/", Y2361)), LEFT(Y2361, SEARCH("/", Y2361)-1), Y2361),
    _xlpm.matchRow, IFERROR(MATCH(_xlpm.nameBeforeSlash, AA:AA, 0), ""),
    _xlpm.difference, IF(_xlpm.matchRow="", "", ABS((R2361 + S2361)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),IF(ISBLANK(Y2361),"","Hidden"))</f>
        <v/>
      </c>
      <c r="AA2361" t="s">
        <v>5981</v>
      </c>
      <c r="AB2361" t="s">
        <v>1216</v>
      </c>
      <c r="AC2361" t="s">
        <v>1216</v>
      </c>
      <c r="AD2361" t="str">
        <f>_xlfn.XLOOKUP(AC2361,moves!A:A,moves!B:B)</f>
        <v>ice</v>
      </c>
      <c r="AE2361">
        <f>_xlfn.XLOOKUP(AC2361,moves!A:A,moves!D:D)</f>
        <v>1</v>
      </c>
      <c r="AF2361" t="str">
        <f>_xlfn.XLOOKUP(AC2361,moves!A:A,moves!E:E)</f>
        <v>When the user is next attacked: Ignore all damage.</v>
      </c>
      <c r="AG2361">
        <v>0</v>
      </c>
      <c r="AH2361">
        <v>0</v>
      </c>
      <c r="AI2361">
        <f t="shared" si="173"/>
        <v>1</v>
      </c>
      <c r="AJ2361" t="s">
        <v>524</v>
      </c>
      <c r="AL2361">
        <v>0</v>
      </c>
      <c r="AM2361" cm="1">
        <f t="array" ref="AM2361">IF(AL2361=1,1,
   IF(ISTEXT(AK2361),1,
   IF(AO2361&gt;1,AM2360,
   IF(AI2361=1,
      IF(SUMPRODUCT((LEN($Y$2:$Y$4096)-LEN(SUBSTITUTE($Y$2:$Y$4096,AA2361,"")))/LEN(AA2361))&gt;0,2,1),
      IF(
         SUMPRODUCT((LEN($Y$2:$Y$4096)-LEN(SUBSTITUTE($Y$2:$Y$4096,AA2361,"")))/LEN(AA2361))
         - SUMPRODUCT((LEN($Y$2:$Y$4096)-LEN(SUBSTITUTE($Y$2:$Y$4096,"Alolan "&amp;AA2361,"")))/LEN("Alolan "&amp;AA2361))
         - SUMPRODUCT((LEN($Y$2:$Y$4096)-LEN(SUBSTITUTE($Y$2:$Y$4096,"Galarian "&amp;AA2361,"")))/LEN("Galarian "&amp;AA2361))
         - SUMPRODUCT((LEN($Y$2:$Y$4096)-LEN(SUBSTITUTE($Y$2:$Y$4096,"Hisuian "&amp;AA2361,"")))/LEN("Hisuian "&amp;AA2361))
         - SUMPRODUCT((LEN($Y$2:$Y$4096)-LEN(SUBSTITUTE($Y$2:$Y$4096,"Paldean "&amp;AA2361,"")))/LEN("Paldean "&amp;AA2361))
      &gt;0,2,1)
   ))))</f>
        <v>1</v>
      </c>
      <c r="AN2361">
        <v>0</v>
      </c>
      <c r="AO2361">
        <v>1</v>
      </c>
    </row>
    <row r="2362" spans="1:41" x14ac:dyDescent="0.25">
      <c r="A2362" t="s">
        <v>4723</v>
      </c>
      <c r="B2362" t="s">
        <v>2823</v>
      </c>
      <c r="C2362" t="s">
        <v>1209</v>
      </c>
      <c r="D2362"/>
      <c r="E2362">
        <v>75</v>
      </c>
      <c r="F2362">
        <v>80</v>
      </c>
      <c r="G2362">
        <v>70</v>
      </c>
      <c r="H2362">
        <v>65</v>
      </c>
      <c r="I2362">
        <v>50</v>
      </c>
      <c r="J2362">
        <v>130</v>
      </c>
      <c r="K2362" t="s">
        <v>273</v>
      </c>
      <c r="L2362" t="s">
        <v>252</v>
      </c>
      <c r="M2362" t="s">
        <v>248</v>
      </c>
      <c r="N2362">
        <v>9.85</v>
      </c>
      <c r="O2362">
        <v>6.6</v>
      </c>
      <c r="P2362">
        <v>1</v>
      </c>
      <c r="Q2362">
        <v>2</v>
      </c>
      <c r="R2362">
        <f t="shared" si="170"/>
        <v>11</v>
      </c>
      <c r="S2362">
        <f t="shared" si="171"/>
        <v>9</v>
      </c>
      <c r="T2362">
        <f t="shared" si="172"/>
        <v>20</v>
      </c>
      <c r="U2362" t="s">
        <v>1209</v>
      </c>
      <c r="V2362" t="s">
        <v>1490</v>
      </c>
      <c r="W2362" t="s">
        <v>1512</v>
      </c>
      <c r="X2362" t="s">
        <v>429</v>
      </c>
      <c r="Z2362" t="str" cm="1">
        <f t="array" ref="Z2362">IF(ISBLANK(AK2362),_xlfn.LET(
    _xlpm.nameBeforeSlash, IF(ISNUMBER(SEARCH("/", Y2362)), LEFT(Y2362, SEARCH("/", Y2362)-1), Y2362),
    _xlpm.matchRow, IFERROR(MATCH(_xlpm.nameBeforeSlash, AA:AA, 0), ""),
    _xlpm.difference, IF(_xlpm.matchRow="", "", ABS((R2362 + S2362)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),IF(ISBLANK(Y2362),"","Hidden"))</f>
        <v/>
      </c>
      <c r="AA2362" t="s">
        <v>5982</v>
      </c>
      <c r="AB2362" t="s">
        <v>2825</v>
      </c>
      <c r="AC2362" t="s">
        <v>1406</v>
      </c>
      <c r="AD2362" t="str">
        <f>_xlfn.XLOOKUP(AC2362,moves!A:A,moves!B:B)</f>
        <v>water</v>
      </c>
      <c r="AE2362">
        <f>_xlfn.XLOOKUP(AC2362,moves!A:A,moves!D:D)</f>
        <v>4</v>
      </c>
      <c r="AF2362" t="str">
        <f>_xlfn.XLOOKUP(AC2362,moves!A:A,moves!E:E)</f>
        <v>Status symbols deal +1 damage.</v>
      </c>
      <c r="AG2362">
        <v>0</v>
      </c>
      <c r="AH2362">
        <v>0</v>
      </c>
      <c r="AI2362">
        <f t="shared" si="173"/>
        <v>1</v>
      </c>
      <c r="AJ2362" t="s">
        <v>524</v>
      </c>
      <c r="AL2362">
        <v>0</v>
      </c>
      <c r="AM2362" cm="1">
        <f t="array" ref="AM2362">IF(AL2362=1,1,
   IF(ISTEXT(AK2362),1,
   IF(AO2362&gt;1,AM2361,
   IF(AI2362=1,
      IF(SUMPRODUCT((LEN($Y$2:$Y$4096)-LEN(SUBSTITUTE($Y$2:$Y$4096,AA2362,"")))/LEN(AA2362))&gt;0,2,1),
      IF(
         SUMPRODUCT((LEN($Y$2:$Y$4096)-LEN(SUBSTITUTE($Y$2:$Y$4096,AA2362,"")))/LEN(AA2362))
         - SUMPRODUCT((LEN($Y$2:$Y$4096)-LEN(SUBSTITUTE($Y$2:$Y$4096,"Alolan "&amp;AA2362,"")))/LEN("Alolan "&amp;AA2362))
         - SUMPRODUCT((LEN($Y$2:$Y$4096)-LEN(SUBSTITUTE($Y$2:$Y$4096,"Galarian "&amp;AA2362,"")))/LEN("Galarian "&amp;AA2362))
         - SUMPRODUCT((LEN($Y$2:$Y$4096)-LEN(SUBSTITUTE($Y$2:$Y$4096,"Hisuian "&amp;AA2362,"")))/LEN("Hisuian "&amp;AA2362))
         - SUMPRODUCT((LEN($Y$2:$Y$4096)-LEN(SUBSTITUTE($Y$2:$Y$4096,"Paldean "&amp;AA2362,"")))/LEN("Paldean "&amp;AA2362))
      &gt;0,2,1)
   ))))</f>
        <v>1</v>
      </c>
      <c r="AN2362">
        <v>0</v>
      </c>
      <c r="AO2362">
        <v>2</v>
      </c>
    </row>
    <row r="2363" spans="1:41" x14ac:dyDescent="0.25">
      <c r="A2363">
        <v>876</v>
      </c>
      <c r="B2363" t="s">
        <v>2826</v>
      </c>
      <c r="C2363" t="s">
        <v>429</v>
      </c>
      <c r="D2363" t="s">
        <v>1512</v>
      </c>
      <c r="E2363">
        <v>60</v>
      </c>
      <c r="F2363">
        <v>65</v>
      </c>
      <c r="G2363">
        <v>55</v>
      </c>
      <c r="H2363">
        <v>105</v>
      </c>
      <c r="I2363">
        <v>95</v>
      </c>
      <c r="J2363">
        <v>95</v>
      </c>
      <c r="K2363" t="s">
        <v>363</v>
      </c>
      <c r="L2363" t="s">
        <v>250</v>
      </c>
      <c r="M2363" t="s">
        <v>248</v>
      </c>
      <c r="N2363">
        <v>9.6999999999999993</v>
      </c>
      <c r="O2363">
        <v>6.9</v>
      </c>
      <c r="R2363">
        <f t="shared" si="170"/>
        <v>10</v>
      </c>
      <c r="S2363">
        <f t="shared" si="171"/>
        <v>7</v>
      </c>
      <c r="T2363">
        <f t="shared" si="172"/>
        <v>17</v>
      </c>
      <c r="U2363" t="s">
        <v>429</v>
      </c>
      <c r="V2363" t="s">
        <v>1512</v>
      </c>
      <c r="W2363" t="s">
        <v>1536</v>
      </c>
      <c r="X2363" t="s">
        <v>1468</v>
      </c>
      <c r="Z2363" t="str" cm="1">
        <f t="array" ref="Z2363">IF(ISBLANK(AK2363),_xlfn.LET(
    _xlpm.nameBeforeSlash, IF(ISNUMBER(SEARCH("/", Y2363)), LEFT(Y2363, SEARCH("/", Y2363)-1), Y2363),
    _xlpm.matchRow, IFERROR(MATCH(_xlpm.nameBeforeSlash, AA:AA, 0), ""),
    _xlpm.difference, IF(_xlpm.matchRow="", "", ABS((R2363 + S2363)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),IF(ISBLANK(Y2363),"","Hidden"))</f>
        <v/>
      </c>
      <c r="AA2363" t="s">
        <v>3236</v>
      </c>
      <c r="AB2363" t="s">
        <v>1557</v>
      </c>
      <c r="AC2363" t="s">
        <v>1223</v>
      </c>
      <c r="AD2363" t="str">
        <f>_xlfn.XLOOKUP(AC2363,moves!A:A,moves!B:B)</f>
        <v>normal</v>
      </c>
      <c r="AE2363">
        <f>_xlfn.XLOOKUP(AC2363,moves!A:A,moves!D:D)</f>
        <v>8</v>
      </c>
      <c r="AF2363" t="str">
        <f>_xlfn.XLOOKUP(AC2363,moves!A:A,moves!E:E)</f>
        <v>This move can only be used if the user has used two different moves prior to this move.</v>
      </c>
      <c r="AG2363">
        <v>0</v>
      </c>
      <c r="AH2363">
        <v>0</v>
      </c>
      <c r="AI2363">
        <f t="shared" si="173"/>
        <v>0</v>
      </c>
      <c r="AJ2363" t="s">
        <v>525</v>
      </c>
      <c r="AL2363">
        <v>0</v>
      </c>
      <c r="AM2363" cm="1">
        <f t="array" ref="AM2363">IF(AL2363=1,1,
   IF(ISTEXT(AK2363),1,
   IF(AO2363&gt;1,AM2362,
   IF(AI2363=1,
      IF(SUMPRODUCT((LEN($Y$2:$Y$4096)-LEN(SUBSTITUTE($Y$2:$Y$4096,AA2363,"")))/LEN(AA2363))&gt;0,2,1),
      IF(
         SUMPRODUCT((LEN($Y$2:$Y$4096)-LEN(SUBSTITUTE($Y$2:$Y$4096,AA2363,"")))/LEN(AA2363))
         - SUMPRODUCT((LEN($Y$2:$Y$4096)-LEN(SUBSTITUTE($Y$2:$Y$4096,"Alolan "&amp;AA2363,"")))/LEN("Alolan "&amp;AA2363))
         - SUMPRODUCT((LEN($Y$2:$Y$4096)-LEN(SUBSTITUTE($Y$2:$Y$4096,"Galarian "&amp;AA2363,"")))/LEN("Galarian "&amp;AA2363))
         - SUMPRODUCT((LEN($Y$2:$Y$4096)-LEN(SUBSTITUTE($Y$2:$Y$4096,"Hisuian "&amp;AA2363,"")))/LEN("Hisuian "&amp;AA2363))
         - SUMPRODUCT((LEN($Y$2:$Y$4096)-LEN(SUBSTITUTE($Y$2:$Y$4096,"Paldean "&amp;AA2363,"")))/LEN("Paldean "&amp;AA2363))
      &gt;0,2,1)
   ))))</f>
        <v>1</v>
      </c>
      <c r="AN2363">
        <v>0</v>
      </c>
      <c r="AO2363">
        <v>0</v>
      </c>
    </row>
    <row r="2364" spans="1:41" x14ac:dyDescent="0.25">
      <c r="A2364" t="s">
        <v>2827</v>
      </c>
      <c r="B2364" t="s">
        <v>2826</v>
      </c>
      <c r="C2364" t="s">
        <v>429</v>
      </c>
      <c r="D2364" t="s">
        <v>1512</v>
      </c>
      <c r="E2364">
        <v>70</v>
      </c>
      <c r="F2364">
        <v>55</v>
      </c>
      <c r="G2364">
        <v>65</v>
      </c>
      <c r="H2364">
        <v>95</v>
      </c>
      <c r="I2364">
        <v>105</v>
      </c>
      <c r="J2364">
        <v>85</v>
      </c>
      <c r="K2364" t="s">
        <v>363</v>
      </c>
      <c r="L2364" t="s">
        <v>250</v>
      </c>
      <c r="M2364" t="s">
        <v>248</v>
      </c>
      <c r="N2364">
        <v>8.6999999999999993</v>
      </c>
      <c r="O2364">
        <v>7.9</v>
      </c>
      <c r="R2364">
        <f t="shared" si="170"/>
        <v>9</v>
      </c>
      <c r="S2364">
        <f t="shared" si="171"/>
        <v>8</v>
      </c>
      <c r="T2364">
        <f t="shared" si="172"/>
        <v>17</v>
      </c>
      <c r="U2364" t="s">
        <v>429</v>
      </c>
      <c r="V2364" t="s">
        <v>1512</v>
      </c>
      <c r="W2364" t="s">
        <v>1536</v>
      </c>
      <c r="X2364" t="s">
        <v>1468</v>
      </c>
      <c r="Z2364" t="str" cm="1">
        <f t="array" ref="Z2364">IF(ISBLANK(AK2364),_xlfn.LET(
    _xlpm.nameBeforeSlash, IF(ISNUMBER(SEARCH("/", Y2364)), LEFT(Y2364, SEARCH("/", Y2364)-1), Y2364),
    _xlpm.matchRow, IFERROR(MATCH(_xlpm.nameBeforeSlash, AA:AA, 0), ""),
    _xlpm.difference, IF(_xlpm.matchRow="", "", ABS((R2364 + S2364)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),IF(ISBLANK(Y2364),"","Hidden"))</f>
        <v/>
      </c>
      <c r="AA2364" t="s">
        <v>3237</v>
      </c>
      <c r="AB2364" t="s">
        <v>1554</v>
      </c>
      <c r="AC2364" t="s">
        <v>429</v>
      </c>
      <c r="AD2364" t="str">
        <f>_xlfn.XLOOKUP(AC2364,moves!A:A,moves!B:B)</f>
        <v>psychic</v>
      </c>
      <c r="AE2364">
        <f>_xlfn.XLOOKUP(AC2364,moves!A:A,moves!D:D)</f>
        <v>5</v>
      </c>
      <c r="AF2364" t="str">
        <f>_xlfn.XLOOKUP(AC2364,moves!A:A,moves!E:E)</f>
        <v>If 2 or more status symbols are rolled: Inflict the Confused status on the target.</v>
      </c>
      <c r="AG2364">
        <v>0</v>
      </c>
      <c r="AH2364">
        <v>0</v>
      </c>
      <c r="AI2364">
        <f t="shared" si="173"/>
        <v>0</v>
      </c>
      <c r="AJ2364" t="s">
        <v>525</v>
      </c>
      <c r="AL2364">
        <v>0</v>
      </c>
      <c r="AM2364" cm="1">
        <f t="array" ref="AM2364">IF(AL2364=1,1,
   IF(ISTEXT(AK2364),1,
   IF(AO2364&gt;1,AM2363,
   IF(AI2364=1,
      IF(SUMPRODUCT((LEN($Y$2:$Y$4096)-LEN(SUBSTITUTE($Y$2:$Y$4096,AA2364,"")))/LEN(AA2364))&gt;0,2,1),
      IF(
         SUMPRODUCT((LEN($Y$2:$Y$4096)-LEN(SUBSTITUTE($Y$2:$Y$4096,AA2364,"")))/LEN(AA2364))
         - SUMPRODUCT((LEN($Y$2:$Y$4096)-LEN(SUBSTITUTE($Y$2:$Y$4096,"Alolan "&amp;AA2364,"")))/LEN("Alolan "&amp;AA2364))
         - SUMPRODUCT((LEN($Y$2:$Y$4096)-LEN(SUBSTITUTE($Y$2:$Y$4096,"Galarian "&amp;AA2364,"")))/LEN("Galarian "&amp;AA2364))
         - SUMPRODUCT((LEN($Y$2:$Y$4096)-LEN(SUBSTITUTE($Y$2:$Y$4096,"Hisuian "&amp;AA2364,"")))/LEN("Hisuian "&amp;AA2364))
         - SUMPRODUCT((LEN($Y$2:$Y$4096)-LEN(SUBSTITUTE($Y$2:$Y$4096,"Paldean "&amp;AA2364,"")))/LEN("Paldean "&amp;AA2364))
      &gt;0,2,1)
   ))))</f>
        <v>1</v>
      </c>
      <c r="AN2364">
        <v>0</v>
      </c>
      <c r="AO2364">
        <v>0</v>
      </c>
    </row>
    <row r="2365" spans="1:41" x14ac:dyDescent="0.25">
      <c r="A2365" t="s">
        <v>4724</v>
      </c>
      <c r="B2365" t="s">
        <v>2826</v>
      </c>
      <c r="C2365" t="s">
        <v>429</v>
      </c>
      <c r="D2365" t="s">
        <v>1512</v>
      </c>
      <c r="E2365">
        <v>60</v>
      </c>
      <c r="F2365">
        <v>65</v>
      </c>
      <c r="G2365">
        <v>55</v>
      </c>
      <c r="H2365">
        <v>105</v>
      </c>
      <c r="I2365">
        <v>95</v>
      </c>
      <c r="J2365">
        <v>95</v>
      </c>
      <c r="K2365" t="s">
        <v>363</v>
      </c>
      <c r="L2365" t="s">
        <v>250</v>
      </c>
      <c r="M2365" t="s">
        <v>248</v>
      </c>
      <c r="N2365">
        <v>9.6999999999999993</v>
      </c>
      <c r="O2365">
        <v>6.9</v>
      </c>
      <c r="R2365">
        <f t="shared" si="170"/>
        <v>10</v>
      </c>
      <c r="S2365">
        <f t="shared" si="171"/>
        <v>7</v>
      </c>
      <c r="T2365">
        <f t="shared" si="172"/>
        <v>17</v>
      </c>
      <c r="U2365" t="s">
        <v>429</v>
      </c>
      <c r="V2365" t="s">
        <v>1512</v>
      </c>
      <c r="W2365" t="s">
        <v>1536</v>
      </c>
      <c r="X2365" t="s">
        <v>1468</v>
      </c>
      <c r="Z2365" t="str" cm="1">
        <f t="array" ref="Z2365">IF(ISBLANK(AK2365),_xlfn.LET(
    _xlpm.nameBeforeSlash, IF(ISNUMBER(SEARCH("/", Y2365)), LEFT(Y2365, SEARCH("/", Y2365)-1), Y2365),
    _xlpm.matchRow, IFERROR(MATCH(_xlpm.nameBeforeSlash, AA:AA, 0), ""),
    _xlpm.difference, IF(_xlpm.matchRow="", "", ABS((R2365 + S2365)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),IF(ISBLANK(Y2365),"","Hidden"))</f>
        <v/>
      </c>
      <c r="AA2365" t="s">
        <v>5983</v>
      </c>
      <c r="AB2365" t="s">
        <v>1557</v>
      </c>
      <c r="AC2365" t="s">
        <v>1445</v>
      </c>
      <c r="AD2365" t="str">
        <f>_xlfn.XLOOKUP(AC2365,moves!A:A,moves!B:B)</f>
        <v>psychic</v>
      </c>
      <c r="AE2365" t="str">
        <f>_xlfn.XLOOKUP(AC2365,moves!A:A,moves!D:D)</f>
        <v>?</v>
      </c>
      <c r="AF2365" t="str">
        <f>_xlfn.XLOOKUP(AC2365,moves!A:A,moves!E:E)</f>
        <v>Attack strength is equal to the number of permanent stat buffs the user has (Max 7 attack strength).</v>
      </c>
      <c r="AG2365">
        <v>0</v>
      </c>
      <c r="AH2365">
        <v>0</v>
      </c>
      <c r="AI2365">
        <f t="shared" si="173"/>
        <v>1</v>
      </c>
      <c r="AJ2365" t="s">
        <v>525</v>
      </c>
      <c r="AL2365">
        <v>0</v>
      </c>
      <c r="AM2365" cm="1">
        <f t="array" ref="AM2365">IF(AL2365=1,1,
   IF(ISTEXT(AK2365),1,
   IF(AO2365&gt;1,AM2364,
   IF(AI2365=1,
      IF(SUMPRODUCT((LEN($Y$2:$Y$4096)-LEN(SUBSTITUTE($Y$2:$Y$4096,AA2365,"")))/LEN(AA2365))&gt;0,2,1),
      IF(
         SUMPRODUCT((LEN($Y$2:$Y$4096)-LEN(SUBSTITUTE($Y$2:$Y$4096,AA2365,"")))/LEN(AA2365))
         - SUMPRODUCT((LEN($Y$2:$Y$4096)-LEN(SUBSTITUTE($Y$2:$Y$4096,"Alolan "&amp;AA2365,"")))/LEN("Alolan "&amp;AA2365))
         - SUMPRODUCT((LEN($Y$2:$Y$4096)-LEN(SUBSTITUTE($Y$2:$Y$4096,"Galarian "&amp;AA2365,"")))/LEN("Galarian "&amp;AA2365))
         - SUMPRODUCT((LEN($Y$2:$Y$4096)-LEN(SUBSTITUTE($Y$2:$Y$4096,"Hisuian "&amp;AA2365,"")))/LEN("Hisuian "&amp;AA2365))
         - SUMPRODUCT((LEN($Y$2:$Y$4096)-LEN(SUBSTITUTE($Y$2:$Y$4096,"Paldean "&amp;AA2365,"")))/LEN("Paldean "&amp;AA2365))
      &gt;0,2,1)
   ))))</f>
        <v>1</v>
      </c>
      <c r="AN2365">
        <v>0</v>
      </c>
      <c r="AO2365">
        <v>0</v>
      </c>
    </row>
    <row r="2366" spans="1:41" x14ac:dyDescent="0.25">
      <c r="A2366" t="s">
        <v>4725</v>
      </c>
      <c r="B2366" t="s">
        <v>2826</v>
      </c>
      <c r="C2366" t="s">
        <v>429</v>
      </c>
      <c r="D2366" t="s">
        <v>1512</v>
      </c>
      <c r="E2366">
        <v>70</v>
      </c>
      <c r="F2366">
        <v>55</v>
      </c>
      <c r="G2366">
        <v>65</v>
      </c>
      <c r="H2366">
        <v>95</v>
      </c>
      <c r="I2366">
        <v>105</v>
      </c>
      <c r="J2366">
        <v>85</v>
      </c>
      <c r="K2366" t="s">
        <v>363</v>
      </c>
      <c r="L2366" t="s">
        <v>250</v>
      </c>
      <c r="M2366" t="s">
        <v>248</v>
      </c>
      <c r="N2366">
        <v>8.6999999999999993</v>
      </c>
      <c r="O2366">
        <v>7.9</v>
      </c>
      <c r="R2366">
        <f t="shared" si="170"/>
        <v>9</v>
      </c>
      <c r="S2366">
        <f t="shared" si="171"/>
        <v>8</v>
      </c>
      <c r="T2366">
        <f t="shared" si="172"/>
        <v>17</v>
      </c>
      <c r="U2366" t="s">
        <v>429</v>
      </c>
      <c r="V2366" t="s">
        <v>1512</v>
      </c>
      <c r="W2366" t="s">
        <v>1536</v>
      </c>
      <c r="X2366" t="s">
        <v>1468</v>
      </c>
      <c r="Z2366" t="str" cm="1">
        <f t="array" ref="Z2366">IF(ISBLANK(AK2366),_xlfn.LET(
    _xlpm.nameBeforeSlash, IF(ISNUMBER(SEARCH("/", Y2366)), LEFT(Y2366, SEARCH("/", Y2366)-1), Y2366),
    _xlpm.matchRow, IFERROR(MATCH(_xlpm.nameBeforeSlash, AA:AA, 0), ""),
    _xlpm.difference, IF(_xlpm.matchRow="", "", ABS((R2366 + S2366)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),IF(ISBLANK(Y2366),"","Hidden"))</f>
        <v/>
      </c>
      <c r="AA2366" t="s">
        <v>5984</v>
      </c>
      <c r="AB2366" t="s">
        <v>1554</v>
      </c>
      <c r="AC2366" t="s">
        <v>6404</v>
      </c>
      <c r="AD2366" t="str">
        <f>_xlfn.XLOOKUP(AC2366,moves!A:A,moves!B:B)</f>
        <v>psychic</v>
      </c>
      <c r="AE2366" t="str">
        <f>_xlfn.XLOOKUP(AC2366,moves!A:A,moves!D:D)</f>
        <v>-</v>
      </c>
      <c r="AF2366" t="str">
        <f>_xlfn.XLOOKUP(AC2366,moves!A:A,moves!E:E)</f>
        <v>The user faints. The Pokémon that switches into this spot is fully restored. This move cannot be used if there are no other Pokémon to switch in.</v>
      </c>
      <c r="AG2366">
        <v>0</v>
      </c>
      <c r="AH2366">
        <v>0</v>
      </c>
      <c r="AI2366">
        <f t="shared" si="173"/>
        <v>1</v>
      </c>
      <c r="AJ2366" t="s">
        <v>525</v>
      </c>
      <c r="AL2366">
        <v>0</v>
      </c>
      <c r="AM2366" cm="1">
        <f t="array" ref="AM2366">IF(AL2366=1,1,
   IF(ISTEXT(AK2366),1,
   IF(AO2366&gt;1,AM2365,
   IF(AI2366=1,
      IF(SUMPRODUCT((LEN($Y$2:$Y$4096)-LEN(SUBSTITUTE($Y$2:$Y$4096,AA2366,"")))/LEN(AA2366))&gt;0,2,1),
      IF(
         SUMPRODUCT((LEN($Y$2:$Y$4096)-LEN(SUBSTITUTE($Y$2:$Y$4096,AA2366,"")))/LEN(AA2366))
         - SUMPRODUCT((LEN($Y$2:$Y$4096)-LEN(SUBSTITUTE($Y$2:$Y$4096,"Alolan "&amp;AA2366,"")))/LEN("Alolan "&amp;AA2366))
         - SUMPRODUCT((LEN($Y$2:$Y$4096)-LEN(SUBSTITUTE($Y$2:$Y$4096,"Galarian "&amp;AA2366,"")))/LEN("Galarian "&amp;AA2366))
         - SUMPRODUCT((LEN($Y$2:$Y$4096)-LEN(SUBSTITUTE($Y$2:$Y$4096,"Hisuian "&amp;AA2366,"")))/LEN("Hisuian "&amp;AA2366))
         - SUMPRODUCT((LEN($Y$2:$Y$4096)-LEN(SUBSTITUTE($Y$2:$Y$4096,"Paldean "&amp;AA2366,"")))/LEN("Paldean "&amp;AA2366))
      &gt;0,2,1)
   ))))</f>
        <v>1</v>
      </c>
      <c r="AN2366">
        <v>0</v>
      </c>
      <c r="AO2366">
        <v>0</v>
      </c>
    </row>
    <row r="2367" spans="1:41" x14ac:dyDescent="0.25">
      <c r="A2367">
        <v>877</v>
      </c>
      <c r="B2367" t="s">
        <v>846</v>
      </c>
      <c r="C2367" t="s">
        <v>1521</v>
      </c>
      <c r="D2367" t="s">
        <v>1471</v>
      </c>
      <c r="E2367">
        <v>58</v>
      </c>
      <c r="F2367">
        <v>95</v>
      </c>
      <c r="G2367">
        <v>58</v>
      </c>
      <c r="H2367">
        <v>70</v>
      </c>
      <c r="I2367">
        <v>58</v>
      </c>
      <c r="J2367">
        <v>97</v>
      </c>
      <c r="K2367" t="s">
        <v>847</v>
      </c>
      <c r="L2367" t="s">
        <v>250</v>
      </c>
      <c r="M2367" t="s">
        <v>249</v>
      </c>
      <c r="N2367">
        <v>9.3300000000000018</v>
      </c>
      <c r="O2367">
        <v>5.8</v>
      </c>
      <c r="R2367">
        <f t="shared" si="170"/>
        <v>9</v>
      </c>
      <c r="S2367">
        <f t="shared" si="171"/>
        <v>6</v>
      </c>
      <c r="T2367">
        <f t="shared" si="172"/>
        <v>15</v>
      </c>
      <c r="U2367" t="s">
        <v>1521</v>
      </c>
      <c r="V2367" t="s">
        <v>1471</v>
      </c>
      <c r="W2367" t="s">
        <v>1468</v>
      </c>
      <c r="X2367" t="s">
        <v>1492</v>
      </c>
      <c r="Z2367" t="str" cm="1">
        <f t="array" ref="Z2367">IF(ISBLANK(AK2367),_xlfn.LET(
    _xlpm.nameBeforeSlash, IF(ISNUMBER(SEARCH("/", Y2367)), LEFT(Y2367, SEARCH("/", Y2367)-1), Y2367),
    _xlpm.matchRow, IFERROR(MATCH(_xlpm.nameBeforeSlash, AA:AA, 0), ""),
    _xlpm.difference, IF(_xlpm.matchRow="", "", ABS((R2367 + S2367)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),IF(ISBLANK(Y2367),"","Hidden"))</f>
        <v/>
      </c>
      <c r="AA2367" t="s">
        <v>846</v>
      </c>
      <c r="AB2367" t="s">
        <v>2828</v>
      </c>
      <c r="AC2367" t="s">
        <v>988</v>
      </c>
      <c r="AD2367" t="str">
        <f>_xlfn.XLOOKUP(AC2367,moves!A:A,moves!B:B)</f>
        <v>electric</v>
      </c>
      <c r="AE2367">
        <f>_xlfn.XLOOKUP(AC2367,moves!A:A,moves!D:D)</f>
        <v>5</v>
      </c>
      <c r="AF2367" t="str">
        <f>_xlfn.XLOOKUP(AC2367,moves!A:A,moves!E:E)</f>
        <v>Increase the user's initiative by 2</v>
      </c>
      <c r="AG2367">
        <v>0</v>
      </c>
      <c r="AH2367">
        <v>0</v>
      </c>
      <c r="AI2367">
        <f t="shared" si="173"/>
        <v>0</v>
      </c>
      <c r="AJ2367" t="s">
        <v>524</v>
      </c>
      <c r="AL2367">
        <v>0</v>
      </c>
      <c r="AM2367" cm="1">
        <f t="array" ref="AM2367">IF(AL2367=1,1,
   IF(ISTEXT(AK2367),1,
   IF(AO2367&gt;1,AM2366,
   IF(AI2367=1,
      IF(SUMPRODUCT((LEN($Y$2:$Y$4096)-LEN(SUBSTITUTE($Y$2:$Y$4096,AA2367,"")))/LEN(AA2367))&gt;0,2,1),
      IF(
         SUMPRODUCT((LEN($Y$2:$Y$4096)-LEN(SUBSTITUTE($Y$2:$Y$4096,AA2367,"")))/LEN(AA2367))
         - SUMPRODUCT((LEN($Y$2:$Y$4096)-LEN(SUBSTITUTE($Y$2:$Y$4096,"Alolan "&amp;AA2367,"")))/LEN("Alolan "&amp;AA2367))
         - SUMPRODUCT((LEN($Y$2:$Y$4096)-LEN(SUBSTITUTE($Y$2:$Y$4096,"Galarian "&amp;AA2367,"")))/LEN("Galarian "&amp;AA2367))
         - SUMPRODUCT((LEN($Y$2:$Y$4096)-LEN(SUBSTITUTE($Y$2:$Y$4096,"Hisuian "&amp;AA2367,"")))/LEN("Hisuian "&amp;AA2367))
         - SUMPRODUCT((LEN($Y$2:$Y$4096)-LEN(SUBSTITUTE($Y$2:$Y$4096,"Paldean "&amp;AA2367,"")))/LEN("Paldean "&amp;AA2367))
      &gt;0,2,1)
   ))))</f>
        <v>1</v>
      </c>
      <c r="AN2367">
        <v>0</v>
      </c>
      <c r="AO2367">
        <v>1</v>
      </c>
    </row>
    <row r="2368" spans="1:41" x14ac:dyDescent="0.25">
      <c r="A2368" t="s">
        <v>848</v>
      </c>
      <c r="B2368" t="s">
        <v>846</v>
      </c>
      <c r="C2368" t="s">
        <v>1521</v>
      </c>
      <c r="D2368" t="s">
        <v>1471</v>
      </c>
      <c r="E2368">
        <v>58</v>
      </c>
      <c r="F2368">
        <v>95</v>
      </c>
      <c r="G2368">
        <v>58</v>
      </c>
      <c r="H2368">
        <v>70</v>
      </c>
      <c r="I2368">
        <v>58</v>
      </c>
      <c r="J2368">
        <v>97</v>
      </c>
      <c r="K2368" t="s">
        <v>847</v>
      </c>
      <c r="L2368" t="s">
        <v>250</v>
      </c>
      <c r="M2368" t="s">
        <v>249</v>
      </c>
      <c r="N2368">
        <v>9.3300000000000018</v>
      </c>
      <c r="O2368">
        <v>5.8</v>
      </c>
      <c r="R2368">
        <f t="shared" si="170"/>
        <v>9</v>
      </c>
      <c r="S2368">
        <f t="shared" si="171"/>
        <v>6</v>
      </c>
      <c r="T2368">
        <f t="shared" si="172"/>
        <v>15</v>
      </c>
      <c r="U2368" t="s">
        <v>1521</v>
      </c>
      <c r="V2368" t="s">
        <v>1471</v>
      </c>
      <c r="W2368" t="s">
        <v>1468</v>
      </c>
      <c r="X2368" t="s">
        <v>1492</v>
      </c>
      <c r="Z2368" t="str" cm="1">
        <f t="array" ref="Z2368">IF(ISBLANK(AK2368),_xlfn.LET(
    _xlpm.nameBeforeSlash, IF(ISNUMBER(SEARCH("/", Y2368)), LEFT(Y2368, SEARCH("/", Y2368)-1), Y2368),
    _xlpm.matchRow, IFERROR(MATCH(_xlpm.nameBeforeSlash, AA:AA, 0), ""),
    _xlpm.difference, IF(_xlpm.matchRow="", "", ABS((R2368 + S2368)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),IF(ISBLANK(Y2368),"","Hidden"))</f>
        <v/>
      </c>
      <c r="AA2368" t="s">
        <v>3240</v>
      </c>
      <c r="AB2368" t="s">
        <v>2829</v>
      </c>
      <c r="AC2368" t="s">
        <v>849</v>
      </c>
      <c r="AD2368" t="str">
        <f>_xlfn.XLOOKUP(AC2368,moves!A:A,moves!B:B)</f>
        <v>dark</v>
      </c>
      <c r="AE2368">
        <f>_xlfn.XLOOKUP(AC2368,moves!A:A,moves!D:D)</f>
        <v>3</v>
      </c>
      <c r="AF2368" t="str">
        <f>_xlfn.XLOOKUP(AC2368,moves!A:A,moves!E:E)</f>
        <v>The user may consume a Tier 3 Apricorn or a Berry. If so: Increase attack strength by 3.</v>
      </c>
      <c r="AG2368">
        <v>0</v>
      </c>
      <c r="AH2368">
        <v>0</v>
      </c>
      <c r="AI2368">
        <f t="shared" si="173"/>
        <v>0</v>
      </c>
      <c r="AJ2368" t="s">
        <v>524</v>
      </c>
      <c r="AL2368">
        <v>0</v>
      </c>
      <c r="AM2368" cm="1">
        <f t="array" ref="AM2368">IF(AL2368=1,1,
   IF(ISTEXT(AK2368),1,
   IF(AO2368&gt;1,AM2367,
   IF(AI2368=1,
      IF(SUMPRODUCT((LEN($Y$2:$Y$4096)-LEN(SUBSTITUTE($Y$2:$Y$4096,AA2368,"")))/LEN(AA2368))&gt;0,2,1),
      IF(
         SUMPRODUCT((LEN($Y$2:$Y$4096)-LEN(SUBSTITUTE($Y$2:$Y$4096,AA2368,"")))/LEN(AA2368))
         - SUMPRODUCT((LEN($Y$2:$Y$4096)-LEN(SUBSTITUTE($Y$2:$Y$4096,"Alolan "&amp;AA2368,"")))/LEN("Alolan "&amp;AA2368))
         - SUMPRODUCT((LEN($Y$2:$Y$4096)-LEN(SUBSTITUTE($Y$2:$Y$4096,"Galarian "&amp;AA2368,"")))/LEN("Galarian "&amp;AA2368))
         - SUMPRODUCT((LEN($Y$2:$Y$4096)-LEN(SUBSTITUTE($Y$2:$Y$4096,"Hisuian "&amp;AA2368,"")))/LEN("Hisuian "&amp;AA2368))
         - SUMPRODUCT((LEN($Y$2:$Y$4096)-LEN(SUBSTITUTE($Y$2:$Y$4096,"Paldean "&amp;AA2368,"")))/LEN("Paldean "&amp;AA2368))
      &gt;0,2,1)
   ))))</f>
        <v>1</v>
      </c>
      <c r="AN2368">
        <v>0</v>
      </c>
      <c r="AO2368">
        <v>2</v>
      </c>
    </row>
    <row r="2369" spans="1:41" x14ac:dyDescent="0.25">
      <c r="A2369" t="s">
        <v>4726</v>
      </c>
      <c r="B2369" t="s">
        <v>846</v>
      </c>
      <c r="C2369" t="s">
        <v>1521</v>
      </c>
      <c r="D2369" t="s">
        <v>1471</v>
      </c>
      <c r="E2369">
        <v>58</v>
      </c>
      <c r="F2369">
        <v>95</v>
      </c>
      <c r="G2369">
        <v>58</v>
      </c>
      <c r="H2369">
        <v>70</v>
      </c>
      <c r="I2369">
        <v>58</v>
      </c>
      <c r="J2369">
        <v>97</v>
      </c>
      <c r="K2369" t="s">
        <v>847</v>
      </c>
      <c r="L2369" t="s">
        <v>250</v>
      </c>
      <c r="M2369" t="s">
        <v>249</v>
      </c>
      <c r="N2369">
        <v>9.3300000000000018</v>
      </c>
      <c r="O2369">
        <v>5.8</v>
      </c>
      <c r="R2369">
        <f t="shared" si="170"/>
        <v>9</v>
      </c>
      <c r="S2369">
        <f t="shared" si="171"/>
        <v>6</v>
      </c>
      <c r="T2369">
        <f t="shared" si="172"/>
        <v>15</v>
      </c>
      <c r="U2369" t="s">
        <v>1521</v>
      </c>
      <c r="V2369" t="s">
        <v>1471</v>
      </c>
      <c r="W2369" t="s">
        <v>1468</v>
      </c>
      <c r="X2369" t="s">
        <v>1492</v>
      </c>
      <c r="Z2369" t="str" cm="1">
        <f t="array" ref="Z2369">IF(ISBLANK(AK2369),_xlfn.LET(
    _xlpm.nameBeforeSlash, IF(ISNUMBER(SEARCH("/", Y2369)), LEFT(Y2369, SEARCH("/", Y2369)-1), Y2369),
    _xlpm.matchRow, IFERROR(MATCH(_xlpm.nameBeforeSlash, AA:AA, 0), ""),
    _xlpm.difference, IF(_xlpm.matchRow="", "", ABS((R2369 + S2369)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),IF(ISBLANK(Y2369),"","Hidden"))</f>
        <v/>
      </c>
      <c r="AA2369" t="s">
        <v>5985</v>
      </c>
      <c r="AB2369" t="s">
        <v>2828</v>
      </c>
      <c r="AC2369" t="s">
        <v>988</v>
      </c>
      <c r="AD2369" t="str">
        <f>_xlfn.XLOOKUP(AC2369,moves!A:A,moves!B:B)</f>
        <v>electric</v>
      </c>
      <c r="AE2369">
        <f>_xlfn.XLOOKUP(AC2369,moves!A:A,moves!D:D)</f>
        <v>5</v>
      </c>
      <c r="AF2369" t="str">
        <f>_xlfn.XLOOKUP(AC2369,moves!A:A,moves!E:E)</f>
        <v>Increase the user's initiative by 2</v>
      </c>
      <c r="AG2369">
        <v>0</v>
      </c>
      <c r="AH2369">
        <v>0</v>
      </c>
      <c r="AI2369">
        <f t="shared" si="173"/>
        <v>1</v>
      </c>
      <c r="AJ2369" t="s">
        <v>524</v>
      </c>
      <c r="AL2369">
        <v>0</v>
      </c>
      <c r="AM2369" cm="1">
        <f t="array" ref="AM2369">IF(AL2369=1,1,
   IF(ISTEXT(AK2369),1,
   IF(AO2369&gt;1,AM2368,
   IF(AI2369=1,
      IF(SUMPRODUCT((LEN($Y$2:$Y$4096)-LEN(SUBSTITUTE($Y$2:$Y$4096,AA2369,"")))/LEN(AA2369))&gt;0,2,1),
      IF(
         SUMPRODUCT((LEN($Y$2:$Y$4096)-LEN(SUBSTITUTE($Y$2:$Y$4096,AA2369,"")))/LEN(AA2369))
         - SUMPRODUCT((LEN($Y$2:$Y$4096)-LEN(SUBSTITUTE($Y$2:$Y$4096,"Alolan "&amp;AA2369,"")))/LEN("Alolan "&amp;AA2369))
         - SUMPRODUCT((LEN($Y$2:$Y$4096)-LEN(SUBSTITUTE($Y$2:$Y$4096,"Galarian "&amp;AA2369,"")))/LEN("Galarian "&amp;AA2369))
         - SUMPRODUCT((LEN($Y$2:$Y$4096)-LEN(SUBSTITUTE($Y$2:$Y$4096,"Hisuian "&amp;AA2369,"")))/LEN("Hisuian "&amp;AA2369))
         - SUMPRODUCT((LEN($Y$2:$Y$4096)-LEN(SUBSTITUTE($Y$2:$Y$4096,"Paldean "&amp;AA2369,"")))/LEN("Paldean "&amp;AA2369))
      &gt;0,2,1)
   ))))</f>
        <v>1</v>
      </c>
      <c r="AN2369">
        <v>0</v>
      </c>
      <c r="AO2369">
        <v>1</v>
      </c>
    </row>
    <row r="2370" spans="1:41" x14ac:dyDescent="0.25">
      <c r="A2370" t="s">
        <v>4727</v>
      </c>
      <c r="B2370" t="s">
        <v>846</v>
      </c>
      <c r="C2370" t="s">
        <v>1521</v>
      </c>
      <c r="D2370" t="s">
        <v>1471</v>
      </c>
      <c r="E2370">
        <v>58</v>
      </c>
      <c r="F2370">
        <v>95</v>
      </c>
      <c r="G2370">
        <v>58</v>
      </c>
      <c r="H2370">
        <v>70</v>
      </c>
      <c r="I2370">
        <v>58</v>
      </c>
      <c r="J2370">
        <v>97</v>
      </c>
      <c r="K2370" t="s">
        <v>847</v>
      </c>
      <c r="L2370" t="s">
        <v>250</v>
      </c>
      <c r="M2370" t="s">
        <v>249</v>
      </c>
      <c r="N2370">
        <v>9.3300000000000018</v>
      </c>
      <c r="O2370">
        <v>5.8</v>
      </c>
      <c r="R2370">
        <f t="shared" ref="R2370:R2433" si="174">MROUND(N2370,1)+P2370</f>
        <v>9</v>
      </c>
      <c r="S2370">
        <f t="shared" ref="S2370:S2433" si="175">MROUND(O2370,1)+Q2370</f>
        <v>6</v>
      </c>
      <c r="T2370">
        <f t="shared" si="172"/>
        <v>15</v>
      </c>
      <c r="U2370" t="s">
        <v>1521</v>
      </c>
      <c r="V2370" t="s">
        <v>1471</v>
      </c>
      <c r="W2370" t="s">
        <v>1468</v>
      </c>
      <c r="X2370" t="s">
        <v>1492</v>
      </c>
      <c r="Z2370" t="str" cm="1">
        <f t="array" ref="Z2370">IF(ISBLANK(AK2370),_xlfn.LET(
    _xlpm.nameBeforeSlash, IF(ISNUMBER(SEARCH("/", Y2370)), LEFT(Y2370, SEARCH("/", Y2370)-1), Y2370),
    _xlpm.matchRow, IFERROR(MATCH(_xlpm.nameBeforeSlash, AA:AA, 0), ""),
    _xlpm.difference, IF(_xlpm.matchRow="", "", ABS((R2370 + S2370)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),IF(ISBLANK(Y2370),"","Hidden"))</f>
        <v/>
      </c>
      <c r="AA2370" t="s">
        <v>5986</v>
      </c>
      <c r="AB2370" t="s">
        <v>2829</v>
      </c>
      <c r="AC2370" t="s">
        <v>849</v>
      </c>
      <c r="AD2370" t="str">
        <f>_xlfn.XLOOKUP(AC2370,moves!A:A,moves!B:B)</f>
        <v>dark</v>
      </c>
      <c r="AE2370">
        <f>_xlfn.XLOOKUP(AC2370,moves!A:A,moves!D:D)</f>
        <v>3</v>
      </c>
      <c r="AF2370" t="str">
        <f>_xlfn.XLOOKUP(AC2370,moves!A:A,moves!E:E)</f>
        <v>The user may consume a Tier 3 Apricorn or a Berry. If so: Increase attack strength by 3.</v>
      </c>
      <c r="AG2370">
        <v>0</v>
      </c>
      <c r="AH2370">
        <v>0</v>
      </c>
      <c r="AI2370">
        <f t="shared" si="173"/>
        <v>1</v>
      </c>
      <c r="AJ2370" t="s">
        <v>524</v>
      </c>
      <c r="AL2370">
        <v>0</v>
      </c>
      <c r="AM2370" cm="1">
        <f t="array" ref="AM2370">IF(AL2370=1,1,
   IF(ISTEXT(AK2370),1,
   IF(AO2370&gt;1,AM2369,
   IF(AI2370=1,
      IF(SUMPRODUCT((LEN($Y$2:$Y$4096)-LEN(SUBSTITUTE($Y$2:$Y$4096,AA2370,"")))/LEN(AA2370))&gt;0,2,1),
      IF(
         SUMPRODUCT((LEN($Y$2:$Y$4096)-LEN(SUBSTITUTE($Y$2:$Y$4096,AA2370,"")))/LEN(AA2370))
         - SUMPRODUCT((LEN($Y$2:$Y$4096)-LEN(SUBSTITUTE($Y$2:$Y$4096,"Alolan "&amp;AA2370,"")))/LEN("Alolan "&amp;AA2370))
         - SUMPRODUCT((LEN($Y$2:$Y$4096)-LEN(SUBSTITUTE($Y$2:$Y$4096,"Galarian "&amp;AA2370,"")))/LEN("Galarian "&amp;AA2370))
         - SUMPRODUCT((LEN($Y$2:$Y$4096)-LEN(SUBSTITUTE($Y$2:$Y$4096,"Hisuian "&amp;AA2370,"")))/LEN("Hisuian "&amp;AA2370))
         - SUMPRODUCT((LEN($Y$2:$Y$4096)-LEN(SUBSTITUTE($Y$2:$Y$4096,"Paldean "&amp;AA2370,"")))/LEN("Paldean "&amp;AA2370))
      &gt;0,2,1)
   ))))</f>
        <v>1</v>
      </c>
      <c r="AN2370">
        <v>0</v>
      </c>
      <c r="AO2370">
        <v>2</v>
      </c>
    </row>
    <row r="2371" spans="1:41" x14ac:dyDescent="0.25">
      <c r="A2371">
        <v>878</v>
      </c>
      <c r="B2371" t="s">
        <v>2830</v>
      </c>
      <c r="C2371" t="s">
        <v>1514</v>
      </c>
      <c r="D2371"/>
      <c r="E2371">
        <v>72</v>
      </c>
      <c r="F2371">
        <v>80</v>
      </c>
      <c r="G2371">
        <v>49</v>
      </c>
      <c r="H2371">
        <v>40</v>
      </c>
      <c r="I2371">
        <v>49</v>
      </c>
      <c r="J2371">
        <v>40</v>
      </c>
      <c r="K2371" t="s">
        <v>2831</v>
      </c>
      <c r="L2371" t="s">
        <v>253</v>
      </c>
      <c r="M2371" t="s">
        <v>248</v>
      </c>
      <c r="N2371">
        <v>6</v>
      </c>
      <c r="O2371">
        <v>5.82</v>
      </c>
      <c r="R2371">
        <f t="shared" si="174"/>
        <v>6</v>
      </c>
      <c r="S2371">
        <f t="shared" si="175"/>
        <v>6</v>
      </c>
      <c r="T2371">
        <f t="shared" si="172"/>
        <v>12</v>
      </c>
      <c r="U2371" t="s">
        <v>1514</v>
      </c>
      <c r="V2371" t="s">
        <v>1492</v>
      </c>
      <c r="W2371" t="s">
        <v>1472</v>
      </c>
      <c r="X2371" t="s">
        <v>1536</v>
      </c>
      <c r="Y2371" t="s">
        <v>2832</v>
      </c>
      <c r="Z2371" cm="1">
        <f t="array" ref="Z2371">IF(ISBLANK(AK2371),_xlfn.LET(
    _xlpm.nameBeforeSlash, IF(ISNUMBER(SEARCH("/", Y2371)), LEFT(Y2371, SEARCH("/", Y2371)-1), Y2371),
    _xlpm.matchRow, IFERROR(MATCH(_xlpm.nameBeforeSlash, AA:AA, 0), ""),
    _xlpm.difference, IF(_xlpm.matchRow="", "", ABS((R2371 + S2371)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),IF(ISBLANK(Y2371),"","Hidden"))</f>
        <v>16</v>
      </c>
      <c r="AA2371" t="s">
        <v>2830</v>
      </c>
      <c r="AC2371" t="s">
        <v>506</v>
      </c>
      <c r="AD2371" t="str">
        <f>_xlfn.XLOOKUP(AC2371,moves!A:A,moves!B:B)</f>
        <v>ground</v>
      </c>
      <c r="AE2371">
        <f>_xlfn.XLOOKUP(AC2371,moves!A:A,moves!D:D)</f>
        <v>3</v>
      </c>
      <c r="AF2371" t="str">
        <f>_xlfn.XLOOKUP(AC2371,moves!A:A,moves!E:E)</f>
        <v>When the target is next attacked: Add 2 status symbol to the roll.</v>
      </c>
      <c r="AG2371">
        <v>1</v>
      </c>
      <c r="AH2371">
        <v>0</v>
      </c>
      <c r="AI2371">
        <f t="shared" si="173"/>
        <v>0</v>
      </c>
      <c r="AJ2371" t="s">
        <v>870</v>
      </c>
      <c r="AL2371">
        <v>0</v>
      </c>
      <c r="AM2371" cm="1">
        <f t="array" ref="AM2371">IF(AL2371=1,1,
   IF(ISTEXT(AK2371),1,
   IF(AO2371&gt;1,AM2370,
   IF(AI2371=1,
      IF(SUMPRODUCT((LEN($Y$2:$Y$4096)-LEN(SUBSTITUTE($Y$2:$Y$4096,AA2371,"")))/LEN(AA2371))&gt;0,2,1),
      IF(
         SUMPRODUCT((LEN($Y$2:$Y$4096)-LEN(SUBSTITUTE($Y$2:$Y$4096,AA2371,"")))/LEN(AA2371))
         - SUMPRODUCT((LEN($Y$2:$Y$4096)-LEN(SUBSTITUTE($Y$2:$Y$4096,"Alolan "&amp;AA2371,"")))/LEN("Alolan "&amp;AA2371))
         - SUMPRODUCT((LEN($Y$2:$Y$4096)-LEN(SUBSTITUTE($Y$2:$Y$4096,"Galarian "&amp;AA2371,"")))/LEN("Galarian "&amp;AA2371))
         - SUMPRODUCT((LEN($Y$2:$Y$4096)-LEN(SUBSTITUTE($Y$2:$Y$4096,"Hisuian "&amp;AA2371,"")))/LEN("Hisuian "&amp;AA2371))
         - SUMPRODUCT((LEN($Y$2:$Y$4096)-LEN(SUBSTITUTE($Y$2:$Y$4096,"Paldean "&amp;AA2371,"")))/LEN("Paldean "&amp;AA2371))
      &gt;0,2,1)
   ))))</f>
        <v>1</v>
      </c>
      <c r="AN2371">
        <v>0</v>
      </c>
      <c r="AO2371">
        <v>0</v>
      </c>
    </row>
    <row r="2372" spans="1:41" x14ac:dyDescent="0.25">
      <c r="A2372" t="s">
        <v>4728</v>
      </c>
      <c r="B2372" t="s">
        <v>2830</v>
      </c>
      <c r="C2372" t="s">
        <v>1514</v>
      </c>
      <c r="D2372"/>
      <c r="E2372">
        <v>72</v>
      </c>
      <c r="F2372">
        <v>80</v>
      </c>
      <c r="G2372">
        <v>49</v>
      </c>
      <c r="H2372">
        <v>40</v>
      </c>
      <c r="I2372">
        <v>49</v>
      </c>
      <c r="J2372">
        <v>40</v>
      </c>
      <c r="K2372" t="s">
        <v>2831</v>
      </c>
      <c r="L2372" t="s">
        <v>253</v>
      </c>
      <c r="M2372" t="s">
        <v>248</v>
      </c>
      <c r="N2372">
        <v>6</v>
      </c>
      <c r="O2372">
        <v>5.82</v>
      </c>
      <c r="R2372">
        <f t="shared" si="174"/>
        <v>6</v>
      </c>
      <c r="S2372">
        <f t="shared" si="175"/>
        <v>6</v>
      </c>
      <c r="T2372">
        <f t="shared" si="172"/>
        <v>12</v>
      </c>
      <c r="U2372" t="s">
        <v>1514</v>
      </c>
      <c r="V2372" t="s">
        <v>1492</v>
      </c>
      <c r="W2372" t="s">
        <v>1472</v>
      </c>
      <c r="X2372" t="s">
        <v>1536</v>
      </c>
      <c r="Y2372" t="s">
        <v>5987</v>
      </c>
      <c r="Z2372" cm="1">
        <f t="array" ref="Z2372">IF(ISBLANK(AK2372),_xlfn.LET(
    _xlpm.nameBeforeSlash, IF(ISNUMBER(SEARCH("/", Y2372)), LEFT(Y2372, SEARCH("/", Y2372)-1), Y2372),
    _xlpm.matchRow, IFERROR(MATCH(_xlpm.nameBeforeSlash, AA:AA, 0), ""),
    _xlpm.difference, IF(_xlpm.matchRow="", "", ABS((R2372 + S2372)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),IF(ISBLANK(Y2372),"","Hidden"))</f>
        <v>16</v>
      </c>
      <c r="AA2372" t="s">
        <v>5988</v>
      </c>
      <c r="AC2372" t="s">
        <v>6507</v>
      </c>
      <c r="AD2372" t="str">
        <f>_xlfn.XLOOKUP(AC2372,moves!A:A,moves!B:B)</f>
        <v>fighting</v>
      </c>
      <c r="AE2372">
        <f>_xlfn.XLOOKUP(AC2372,moves!A:A,moves!D:D)</f>
        <v>2</v>
      </c>
      <c r="AF2372" t="str">
        <f>_xlfn.XLOOKUP(AC2372,moves!A:A,moves!E:E)</f>
        <v>This move can be used outside of battle once per turn: Use 2 less movement when moving up in elevation once this turn.</v>
      </c>
      <c r="AG2372">
        <v>1</v>
      </c>
      <c r="AH2372">
        <v>0</v>
      </c>
      <c r="AI2372">
        <f t="shared" si="173"/>
        <v>1</v>
      </c>
      <c r="AJ2372" t="s">
        <v>523</v>
      </c>
      <c r="AL2372">
        <v>0</v>
      </c>
      <c r="AM2372" cm="1">
        <f t="array" ref="AM2372">IF(AL2372=1,1,
   IF(ISTEXT(AK2372),1,
   IF(AO2372&gt;1,AM2371,
   IF(AI2372=1,
      IF(SUMPRODUCT((LEN($Y$2:$Y$4096)-LEN(SUBSTITUTE($Y$2:$Y$4096,AA2372,"")))/LEN(AA2372))&gt;0,2,1),
      IF(
         SUMPRODUCT((LEN($Y$2:$Y$4096)-LEN(SUBSTITUTE($Y$2:$Y$4096,AA2372,"")))/LEN(AA2372))
         - SUMPRODUCT((LEN($Y$2:$Y$4096)-LEN(SUBSTITUTE($Y$2:$Y$4096,"Alolan "&amp;AA2372,"")))/LEN("Alolan "&amp;AA2372))
         - SUMPRODUCT((LEN($Y$2:$Y$4096)-LEN(SUBSTITUTE($Y$2:$Y$4096,"Galarian "&amp;AA2372,"")))/LEN("Galarian "&amp;AA2372))
         - SUMPRODUCT((LEN($Y$2:$Y$4096)-LEN(SUBSTITUTE($Y$2:$Y$4096,"Hisuian "&amp;AA2372,"")))/LEN("Hisuian "&amp;AA2372))
         - SUMPRODUCT((LEN($Y$2:$Y$4096)-LEN(SUBSTITUTE($Y$2:$Y$4096,"Paldean "&amp;AA2372,"")))/LEN("Paldean "&amp;AA2372))
      &gt;0,2,1)
   ))))</f>
        <v>1</v>
      </c>
      <c r="AN2372">
        <v>0</v>
      </c>
      <c r="AO2372">
        <v>0</v>
      </c>
    </row>
    <row r="2373" spans="1:41" x14ac:dyDescent="0.25">
      <c r="A2373">
        <v>879</v>
      </c>
      <c r="B2373" t="s">
        <v>2832</v>
      </c>
      <c r="C2373" t="s">
        <v>1514</v>
      </c>
      <c r="D2373"/>
      <c r="E2373">
        <v>122</v>
      </c>
      <c r="F2373">
        <v>130</v>
      </c>
      <c r="G2373">
        <v>69</v>
      </c>
      <c r="H2373">
        <v>80</v>
      </c>
      <c r="I2373">
        <v>69</v>
      </c>
      <c r="J2373">
        <v>30</v>
      </c>
      <c r="K2373" t="s">
        <v>2831</v>
      </c>
      <c r="L2373" t="s">
        <v>253</v>
      </c>
      <c r="M2373" t="s">
        <v>248</v>
      </c>
      <c r="N2373">
        <v>8.5</v>
      </c>
      <c r="O2373">
        <v>9.02</v>
      </c>
      <c r="P2373">
        <v>-1</v>
      </c>
      <c r="Q2373">
        <v>3</v>
      </c>
      <c r="R2373">
        <f t="shared" si="174"/>
        <v>8</v>
      </c>
      <c r="S2373">
        <f t="shared" si="175"/>
        <v>12</v>
      </c>
      <c r="T2373">
        <f t="shared" si="172"/>
        <v>20</v>
      </c>
      <c r="U2373" t="s">
        <v>1514</v>
      </c>
      <c r="V2373" t="s">
        <v>1492</v>
      </c>
      <c r="W2373" t="s">
        <v>1472</v>
      </c>
      <c r="X2373" t="s">
        <v>1536</v>
      </c>
      <c r="Z2373" t="str" cm="1">
        <f t="array" ref="Z2373">IF(ISBLANK(AK2373),_xlfn.LET(
    _xlpm.nameBeforeSlash, IF(ISNUMBER(SEARCH("/", Y2373)), LEFT(Y2373, SEARCH("/", Y2373)-1), Y2373),
    _xlpm.matchRow, IFERROR(MATCH(_xlpm.nameBeforeSlash, AA:AA, 0), ""),
    _xlpm.difference, IF(_xlpm.matchRow="", "", ABS((R2373 + S2373)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),IF(ISBLANK(Y2373),"","Hidden"))</f>
        <v/>
      </c>
      <c r="AA2373" t="s">
        <v>2832</v>
      </c>
      <c r="AC2373" t="s">
        <v>1364</v>
      </c>
      <c r="AD2373" t="str">
        <f>_xlfn.XLOOKUP(AC2373,moves!A:A,moves!B:B)</f>
        <v>steel</v>
      </c>
      <c r="AE2373">
        <f>_xlfn.XLOOKUP(AC2373,moves!A:A,moves!D:D)</f>
        <v>4</v>
      </c>
      <c r="AF2373" t="str">
        <f>_xlfn.XLOOKUP(AC2373,moves!A:A,moves!E:E)</f>
        <v>If 2 or more status symbols are rolled: The target skips their turn this round and the user's battle fatigue increases by 1 extra. This move cannot be used if the user has 5 fatigue.</v>
      </c>
      <c r="AG2373">
        <v>0</v>
      </c>
      <c r="AH2373">
        <v>0</v>
      </c>
      <c r="AI2373">
        <f t="shared" si="173"/>
        <v>0</v>
      </c>
      <c r="AJ2373" t="s">
        <v>525</v>
      </c>
      <c r="AL2373">
        <v>0</v>
      </c>
      <c r="AM2373" cm="1">
        <f t="array" ref="AM2373">IF(AL2373=1,1,
   IF(ISTEXT(AK2373),1,
   IF(AO2373&gt;1,AM2372,
   IF(AI2373=1,
      IF(SUMPRODUCT((LEN($Y$2:$Y$4096)-LEN(SUBSTITUTE($Y$2:$Y$4096,AA2373,"")))/LEN(AA2373))&gt;0,2,1),
      IF(
         SUMPRODUCT((LEN($Y$2:$Y$4096)-LEN(SUBSTITUTE($Y$2:$Y$4096,AA2373,"")))/LEN(AA2373))
         - SUMPRODUCT((LEN($Y$2:$Y$4096)-LEN(SUBSTITUTE($Y$2:$Y$4096,"Alolan "&amp;AA2373,"")))/LEN("Alolan "&amp;AA2373))
         - SUMPRODUCT((LEN($Y$2:$Y$4096)-LEN(SUBSTITUTE($Y$2:$Y$4096,"Galarian "&amp;AA2373,"")))/LEN("Galarian "&amp;AA2373))
         - SUMPRODUCT((LEN($Y$2:$Y$4096)-LEN(SUBSTITUTE($Y$2:$Y$4096,"Hisuian "&amp;AA2373,"")))/LEN("Hisuian "&amp;AA2373))
         - SUMPRODUCT((LEN($Y$2:$Y$4096)-LEN(SUBSTITUTE($Y$2:$Y$4096,"Paldean "&amp;AA2373,"")))/LEN("Paldean "&amp;AA2373))
      &gt;0,2,1)
   ))))</f>
        <v>2</v>
      </c>
      <c r="AN2373">
        <v>0</v>
      </c>
      <c r="AO2373">
        <v>1</v>
      </c>
    </row>
    <row r="2374" spans="1:41" x14ac:dyDescent="0.25">
      <c r="A2374" t="s">
        <v>3328</v>
      </c>
      <c r="B2374" t="s">
        <v>2832</v>
      </c>
      <c r="C2374" t="s">
        <v>1514</v>
      </c>
      <c r="D2374"/>
      <c r="E2374">
        <v>122</v>
      </c>
      <c r="F2374">
        <v>130</v>
      </c>
      <c r="G2374">
        <v>69</v>
      </c>
      <c r="H2374">
        <v>80</v>
      </c>
      <c r="I2374">
        <v>69</v>
      </c>
      <c r="J2374">
        <v>30</v>
      </c>
      <c r="K2374" t="s">
        <v>2831</v>
      </c>
      <c r="L2374" t="s">
        <v>3446</v>
      </c>
      <c r="M2374" t="s">
        <v>3287</v>
      </c>
      <c r="N2374">
        <v>8.5</v>
      </c>
      <c r="O2374">
        <v>9.02</v>
      </c>
      <c r="P2374">
        <v>-1</v>
      </c>
      <c r="Q2374">
        <v>13</v>
      </c>
      <c r="R2374">
        <f t="shared" si="174"/>
        <v>8</v>
      </c>
      <c r="S2374">
        <f t="shared" si="175"/>
        <v>22</v>
      </c>
      <c r="T2374">
        <f t="shared" si="172"/>
        <v>30</v>
      </c>
      <c r="U2374" t="s">
        <v>1514</v>
      </c>
      <c r="V2374" t="s">
        <v>1492</v>
      </c>
      <c r="W2374" t="s">
        <v>1472</v>
      </c>
      <c r="X2374" t="s">
        <v>1536</v>
      </c>
      <c r="Z2374" t="str" cm="1">
        <f t="array" ref="Z2374">IF(ISBLANK(AK2374),_xlfn.LET(
    _xlpm.nameBeforeSlash, IF(ISNUMBER(SEARCH("/", Y2374)), LEFT(Y2374, SEARCH("/", Y2374)-1), Y2374),
    _xlpm.matchRow, IFERROR(MATCH(_xlpm.nameBeforeSlash, AA:AA, 0), ""),
    _xlpm.difference, IF(_xlpm.matchRow="", "", ABS((R2374 + S2374)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),IF(ISBLANK(Y2374),"","Hidden"))</f>
        <v/>
      </c>
      <c r="AA2374" t="s">
        <v>3433</v>
      </c>
      <c r="AB2374" t="s">
        <v>3299</v>
      </c>
      <c r="AC2374" t="s">
        <v>3358</v>
      </c>
      <c r="AD2374" t="str">
        <f>_xlfn.XLOOKUP(AC2374,moves!A:A,moves!B:B)</f>
        <v>steel</v>
      </c>
      <c r="AE2374">
        <f>_xlfn.XLOOKUP(AC2374,moves!A:A,moves!D:D)</f>
        <v>5</v>
      </c>
      <c r="AF2374" t="str">
        <f>_xlfn.XLOOKUP(AC2374,moves!A:A,moves!E:E)</f>
        <v>Increase the state of any Hazardous Terrain Token by 1 on the target's side of the arena.</v>
      </c>
      <c r="AG2374">
        <v>0</v>
      </c>
      <c r="AH2374">
        <v>0</v>
      </c>
      <c r="AI2374">
        <f t="shared" si="173"/>
        <v>0</v>
      </c>
      <c r="AJ2374" t="s">
        <v>525</v>
      </c>
      <c r="AL2374">
        <v>0</v>
      </c>
      <c r="AM2374" cm="1">
        <f t="array" ref="AM2374">IF(AL2374=1,1,
   IF(ISTEXT(AK2374),1,
   IF(AO2374&gt;1,AM2373,
   IF(AI2374=1,
      IF(SUMPRODUCT((LEN($Y$2:$Y$4096)-LEN(SUBSTITUTE($Y$2:$Y$4096,AA2374,"")))/LEN(AA2374))&gt;0,2,1),
      IF(
         SUMPRODUCT((LEN($Y$2:$Y$4096)-LEN(SUBSTITUTE($Y$2:$Y$4096,AA2374,"")))/LEN(AA2374))
         - SUMPRODUCT((LEN($Y$2:$Y$4096)-LEN(SUBSTITUTE($Y$2:$Y$4096,"Alolan "&amp;AA2374,"")))/LEN("Alolan "&amp;AA2374))
         - SUMPRODUCT((LEN($Y$2:$Y$4096)-LEN(SUBSTITUTE($Y$2:$Y$4096,"Galarian "&amp;AA2374,"")))/LEN("Galarian "&amp;AA2374))
         - SUMPRODUCT((LEN($Y$2:$Y$4096)-LEN(SUBSTITUTE($Y$2:$Y$4096,"Hisuian "&amp;AA2374,"")))/LEN("Hisuian "&amp;AA2374))
         - SUMPRODUCT((LEN($Y$2:$Y$4096)-LEN(SUBSTITUTE($Y$2:$Y$4096,"Paldean "&amp;AA2374,"")))/LEN("Paldean "&amp;AA2374))
      &gt;0,2,1)
   ))))</f>
        <v>2</v>
      </c>
      <c r="AN2374">
        <v>0</v>
      </c>
      <c r="AO2374">
        <v>2</v>
      </c>
    </row>
    <row r="2375" spans="1:41" x14ac:dyDescent="0.25">
      <c r="A2375" t="s">
        <v>4729</v>
      </c>
      <c r="B2375" t="s">
        <v>2832</v>
      </c>
      <c r="C2375" t="s">
        <v>1514</v>
      </c>
      <c r="D2375"/>
      <c r="E2375">
        <v>122</v>
      </c>
      <c r="F2375">
        <v>130</v>
      </c>
      <c r="G2375">
        <v>69</v>
      </c>
      <c r="H2375">
        <v>80</v>
      </c>
      <c r="I2375">
        <v>69</v>
      </c>
      <c r="J2375">
        <v>30</v>
      </c>
      <c r="K2375" t="s">
        <v>2831</v>
      </c>
      <c r="L2375" t="s">
        <v>253</v>
      </c>
      <c r="M2375" t="s">
        <v>248</v>
      </c>
      <c r="N2375">
        <v>8.5</v>
      </c>
      <c r="O2375">
        <v>9.02</v>
      </c>
      <c r="P2375">
        <v>-1</v>
      </c>
      <c r="Q2375">
        <v>3</v>
      </c>
      <c r="R2375">
        <f t="shared" si="174"/>
        <v>8</v>
      </c>
      <c r="S2375">
        <f t="shared" si="175"/>
        <v>12</v>
      </c>
      <c r="T2375">
        <f t="shared" si="172"/>
        <v>20</v>
      </c>
      <c r="U2375" t="s">
        <v>1514</v>
      </c>
      <c r="V2375" t="s">
        <v>1492</v>
      </c>
      <c r="W2375" t="s">
        <v>1472</v>
      </c>
      <c r="X2375" t="s">
        <v>1536</v>
      </c>
      <c r="Z2375" t="str" cm="1">
        <f t="array" ref="Z2375">IF(ISBLANK(AK2375),_xlfn.LET(
    _xlpm.nameBeforeSlash, IF(ISNUMBER(SEARCH("/", Y2375)), LEFT(Y2375, SEARCH("/", Y2375)-1), Y2375),
    _xlpm.matchRow, IFERROR(MATCH(_xlpm.nameBeforeSlash, AA:AA, 0), ""),
    _xlpm.difference, IF(_xlpm.matchRow="", "", ABS((R2375 + S2375)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),IF(ISBLANK(Y2375),"","Hidden"))</f>
        <v/>
      </c>
      <c r="AA2375" t="s">
        <v>5987</v>
      </c>
      <c r="AC2375" t="s">
        <v>6839</v>
      </c>
      <c r="AD2375" t="str">
        <f>_xlfn.XLOOKUP(AC2375,moves!A:A,moves!B:B)</f>
        <v>steel</v>
      </c>
      <c r="AE2375">
        <f>_xlfn.XLOOKUP(AC2375,moves!A:A,moves!D:D)</f>
        <v>3</v>
      </c>
      <c r="AF2375" t="str">
        <f>_xlfn.XLOOKUP(AC2375,moves!A:A,moves!E:E)</f>
        <v>For every 2 base health the user has more than the target: Increase attack strength by 1 (Max 6 attack strength).</v>
      </c>
      <c r="AG2375">
        <v>0</v>
      </c>
      <c r="AH2375">
        <v>0</v>
      </c>
      <c r="AI2375">
        <f t="shared" si="173"/>
        <v>1</v>
      </c>
      <c r="AJ2375" t="s">
        <v>525</v>
      </c>
      <c r="AL2375">
        <v>0</v>
      </c>
      <c r="AM2375" cm="1">
        <f t="array" ref="AM2375">IF(AL2375=1,1,
   IF(ISTEXT(AK2375),1,
   IF(AO2375&gt;1,AM2374,
   IF(AI2375=1,
      IF(SUMPRODUCT((LEN($Y$2:$Y$4096)-LEN(SUBSTITUTE($Y$2:$Y$4096,AA2375,"")))/LEN(AA2375))&gt;0,2,1),
      IF(
         SUMPRODUCT((LEN($Y$2:$Y$4096)-LEN(SUBSTITUTE($Y$2:$Y$4096,AA2375,"")))/LEN(AA2375))
         - SUMPRODUCT((LEN($Y$2:$Y$4096)-LEN(SUBSTITUTE($Y$2:$Y$4096,"Alolan "&amp;AA2375,"")))/LEN("Alolan "&amp;AA2375))
         - SUMPRODUCT((LEN($Y$2:$Y$4096)-LEN(SUBSTITUTE($Y$2:$Y$4096,"Galarian "&amp;AA2375,"")))/LEN("Galarian "&amp;AA2375))
         - SUMPRODUCT((LEN($Y$2:$Y$4096)-LEN(SUBSTITUTE($Y$2:$Y$4096,"Hisuian "&amp;AA2375,"")))/LEN("Hisuian "&amp;AA2375))
         - SUMPRODUCT((LEN($Y$2:$Y$4096)-LEN(SUBSTITUTE($Y$2:$Y$4096,"Paldean "&amp;AA2375,"")))/LEN("Paldean "&amp;AA2375))
      &gt;0,2,1)
   ))))</f>
        <v>2</v>
      </c>
      <c r="AN2375">
        <v>0</v>
      </c>
      <c r="AO2375">
        <v>1</v>
      </c>
    </row>
    <row r="2376" spans="1:41" x14ac:dyDescent="0.25">
      <c r="A2376" t="s">
        <v>4730</v>
      </c>
      <c r="B2376" t="s">
        <v>2832</v>
      </c>
      <c r="C2376" t="s">
        <v>1514</v>
      </c>
      <c r="D2376"/>
      <c r="E2376">
        <v>122</v>
      </c>
      <c r="F2376">
        <v>130</v>
      </c>
      <c r="G2376">
        <v>69</v>
      </c>
      <c r="H2376">
        <v>80</v>
      </c>
      <c r="I2376">
        <v>69</v>
      </c>
      <c r="J2376">
        <v>30</v>
      </c>
      <c r="K2376" t="s">
        <v>2831</v>
      </c>
      <c r="L2376" t="s">
        <v>3446</v>
      </c>
      <c r="M2376" t="s">
        <v>3287</v>
      </c>
      <c r="N2376">
        <v>8.5</v>
      </c>
      <c r="O2376">
        <v>9.02</v>
      </c>
      <c r="P2376">
        <v>-1</v>
      </c>
      <c r="Q2376">
        <v>13</v>
      </c>
      <c r="R2376">
        <f t="shared" si="174"/>
        <v>8</v>
      </c>
      <c r="S2376">
        <f t="shared" si="175"/>
        <v>22</v>
      </c>
      <c r="T2376">
        <f t="shared" si="172"/>
        <v>30</v>
      </c>
      <c r="U2376" t="s">
        <v>1514</v>
      </c>
      <c r="V2376" t="s">
        <v>1492</v>
      </c>
      <c r="W2376" t="s">
        <v>1472</v>
      </c>
      <c r="X2376" t="s">
        <v>1536</v>
      </c>
      <c r="Z2376" t="str" cm="1">
        <f t="array" ref="Z2376">IF(ISBLANK(AK2376),_xlfn.LET(
    _xlpm.nameBeforeSlash, IF(ISNUMBER(SEARCH("/", Y2376)), LEFT(Y2376, SEARCH("/", Y2376)-1), Y2376),
    _xlpm.matchRow, IFERROR(MATCH(_xlpm.nameBeforeSlash, AA:AA, 0), ""),
    _xlpm.difference, IF(_xlpm.matchRow="", "", ABS((R2376 + S2376)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),IF(ISBLANK(Y2376),"","Hidden"))</f>
        <v/>
      </c>
      <c r="AA2376" t="s">
        <v>5989</v>
      </c>
      <c r="AB2376" t="s">
        <v>3299</v>
      </c>
      <c r="AC2376" t="s">
        <v>6838</v>
      </c>
      <c r="AD2376" t="str">
        <f>_xlfn.XLOOKUP(AC2376,moves!A:A,moves!B:B)</f>
        <v>steel</v>
      </c>
      <c r="AE2376">
        <f>_xlfn.XLOOKUP(AC2376,moves!A:A,moves!D:D)</f>
        <v>5</v>
      </c>
      <c r="AF2376" t="str">
        <f>_xlfn.XLOOKUP(AC2376,moves!A:A,moves!E:E)</f>
        <v>If 2 or more status symbols are rolled: The target skips their turn this round and the user's battle fatigue increases by 1 extra.</v>
      </c>
      <c r="AG2376">
        <v>0</v>
      </c>
      <c r="AH2376">
        <v>0</v>
      </c>
      <c r="AI2376">
        <f t="shared" si="173"/>
        <v>1</v>
      </c>
      <c r="AJ2376" t="s">
        <v>525</v>
      </c>
      <c r="AL2376">
        <v>0</v>
      </c>
      <c r="AM2376" cm="1">
        <f t="array" ref="AM2376">IF(AL2376=1,1,
   IF(ISTEXT(AK2376),1,
   IF(AO2376&gt;1,AM2375,
   IF(AI2376=1,
      IF(SUMPRODUCT((LEN($Y$2:$Y$4096)-LEN(SUBSTITUTE($Y$2:$Y$4096,AA2376,"")))/LEN(AA2376))&gt;0,2,1),
      IF(
         SUMPRODUCT((LEN($Y$2:$Y$4096)-LEN(SUBSTITUTE($Y$2:$Y$4096,AA2376,"")))/LEN(AA2376))
         - SUMPRODUCT((LEN($Y$2:$Y$4096)-LEN(SUBSTITUTE($Y$2:$Y$4096,"Alolan "&amp;AA2376,"")))/LEN("Alolan "&amp;AA2376))
         - SUMPRODUCT((LEN($Y$2:$Y$4096)-LEN(SUBSTITUTE($Y$2:$Y$4096,"Galarian "&amp;AA2376,"")))/LEN("Galarian "&amp;AA2376))
         - SUMPRODUCT((LEN($Y$2:$Y$4096)-LEN(SUBSTITUTE($Y$2:$Y$4096,"Hisuian "&amp;AA2376,"")))/LEN("Hisuian "&amp;AA2376))
         - SUMPRODUCT((LEN($Y$2:$Y$4096)-LEN(SUBSTITUTE($Y$2:$Y$4096,"Paldean "&amp;AA2376,"")))/LEN("Paldean "&amp;AA2376))
      &gt;0,2,1)
   ))))</f>
        <v>2</v>
      </c>
      <c r="AN2376">
        <v>0</v>
      </c>
      <c r="AO2376">
        <v>2</v>
      </c>
    </row>
    <row r="2377" spans="1:41" x14ac:dyDescent="0.25">
      <c r="A2377">
        <v>884</v>
      </c>
      <c r="B2377" t="s">
        <v>2837</v>
      </c>
      <c r="C2377" t="s">
        <v>1514</v>
      </c>
      <c r="D2377" t="s">
        <v>1482</v>
      </c>
      <c r="E2377">
        <v>70</v>
      </c>
      <c r="F2377">
        <v>95</v>
      </c>
      <c r="G2377">
        <v>115</v>
      </c>
      <c r="H2377">
        <v>120</v>
      </c>
      <c r="I2377">
        <v>50</v>
      </c>
      <c r="J2377">
        <v>85</v>
      </c>
      <c r="K2377" t="s">
        <v>2838</v>
      </c>
      <c r="L2377" t="s">
        <v>253</v>
      </c>
      <c r="M2377" t="s">
        <v>248</v>
      </c>
      <c r="N2377">
        <v>10.35</v>
      </c>
      <c r="O2377">
        <v>7.75</v>
      </c>
      <c r="R2377">
        <f t="shared" si="174"/>
        <v>10</v>
      </c>
      <c r="S2377">
        <f t="shared" si="175"/>
        <v>8</v>
      </c>
      <c r="T2377">
        <f t="shared" si="172"/>
        <v>18</v>
      </c>
      <c r="U2377" t="s">
        <v>1514</v>
      </c>
      <c r="V2377" t="s">
        <v>1482</v>
      </c>
      <c r="W2377" t="s">
        <v>1521</v>
      </c>
      <c r="X2377" t="s">
        <v>1492</v>
      </c>
      <c r="Y2377" t="s">
        <v>2839</v>
      </c>
      <c r="Z2377" cm="1">
        <f t="array" ref="Z2377">IF(ISBLANK(AK2377),_xlfn.LET(
    _xlpm.nameBeforeSlash, IF(ISNUMBER(SEARCH("/", Y2377)), LEFT(Y2377, SEARCH("/", Y2377)-1), Y2377),
    _xlpm.matchRow, IFERROR(MATCH(_xlpm.nameBeforeSlash, AA:AA, 0), ""),
    _xlpm.difference, IF(_xlpm.matchRow="", "", ABS((R2377 + S2377)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),IF(ISBLANK(Y2377),"","Hidden"))</f>
        <v>12</v>
      </c>
      <c r="AA2377" t="s">
        <v>2837</v>
      </c>
      <c r="AC2377" t="s">
        <v>1350</v>
      </c>
      <c r="AD2377" t="str">
        <f>_xlfn.XLOOKUP(AC2377,moves!A:A,moves!B:B)</f>
        <v>steel</v>
      </c>
      <c r="AE2377" t="str">
        <f>_xlfn.XLOOKUP(AC2377,moves!A:A,moves!D:D)</f>
        <v>?</v>
      </c>
      <c r="AF2377" t="str">
        <f>_xlfn.XLOOKUP(AC2377,moves!A:A,moves!E:E)</f>
        <v xml:space="preserve">Attack strength is equal to two more than the attack strength of the move that last attacked the user. </v>
      </c>
      <c r="AG2377">
        <v>0</v>
      </c>
      <c r="AH2377">
        <v>0</v>
      </c>
      <c r="AI2377">
        <f t="shared" si="173"/>
        <v>0</v>
      </c>
      <c r="AJ2377" t="s">
        <v>525</v>
      </c>
      <c r="AL2377">
        <v>0</v>
      </c>
      <c r="AM2377" cm="1">
        <f t="array" ref="AM2377">IF(AL2377=1,1,
   IF(ISTEXT(AK2377),1,
   IF(AO2377&gt;1,AM2376,
   IF(AI2377=1,
      IF(SUMPRODUCT((LEN($Y$2:$Y$4096)-LEN(SUBSTITUTE($Y$2:$Y$4096,AA2377,"")))/LEN(AA2377))&gt;0,2,1),
      IF(
         SUMPRODUCT((LEN($Y$2:$Y$4096)-LEN(SUBSTITUTE($Y$2:$Y$4096,AA2377,"")))/LEN(AA2377))
         - SUMPRODUCT((LEN($Y$2:$Y$4096)-LEN(SUBSTITUTE($Y$2:$Y$4096,"Alolan "&amp;AA2377,"")))/LEN("Alolan "&amp;AA2377))
         - SUMPRODUCT((LEN($Y$2:$Y$4096)-LEN(SUBSTITUTE($Y$2:$Y$4096,"Galarian "&amp;AA2377,"")))/LEN("Galarian "&amp;AA2377))
         - SUMPRODUCT((LEN($Y$2:$Y$4096)-LEN(SUBSTITUTE($Y$2:$Y$4096,"Hisuian "&amp;AA2377,"")))/LEN("Hisuian "&amp;AA2377))
         - SUMPRODUCT((LEN($Y$2:$Y$4096)-LEN(SUBSTITUTE($Y$2:$Y$4096,"Paldean "&amp;AA2377,"")))/LEN("Paldean "&amp;AA2377))
      &gt;0,2,1)
   ))))</f>
        <v>1</v>
      </c>
      <c r="AN2377">
        <v>0</v>
      </c>
      <c r="AO2377">
        <v>1</v>
      </c>
    </row>
    <row r="2378" spans="1:41" x14ac:dyDescent="0.25">
      <c r="A2378" t="s">
        <v>3329</v>
      </c>
      <c r="B2378" t="s">
        <v>2837</v>
      </c>
      <c r="C2378" t="s">
        <v>1514</v>
      </c>
      <c r="D2378" t="s">
        <v>1482</v>
      </c>
      <c r="E2378">
        <v>70</v>
      </c>
      <c r="F2378">
        <v>95</v>
      </c>
      <c r="G2378">
        <v>115</v>
      </c>
      <c r="H2378">
        <v>120</v>
      </c>
      <c r="I2378">
        <v>50</v>
      </c>
      <c r="J2378">
        <v>85</v>
      </c>
      <c r="K2378" t="s">
        <v>2838</v>
      </c>
      <c r="L2378" t="s">
        <v>3446</v>
      </c>
      <c r="M2378" t="s">
        <v>3287</v>
      </c>
      <c r="N2378">
        <v>10.35</v>
      </c>
      <c r="O2378">
        <v>7.75</v>
      </c>
      <c r="Q2378">
        <v>12</v>
      </c>
      <c r="R2378">
        <f t="shared" si="174"/>
        <v>10</v>
      </c>
      <c r="S2378">
        <f t="shared" si="175"/>
        <v>20</v>
      </c>
      <c r="T2378">
        <f t="shared" si="172"/>
        <v>30</v>
      </c>
      <c r="U2378" t="s">
        <v>1514</v>
      </c>
      <c r="V2378" t="s">
        <v>1482</v>
      </c>
      <c r="W2378" t="s">
        <v>1521</v>
      </c>
      <c r="X2378" t="s">
        <v>1492</v>
      </c>
      <c r="Z2378" t="str" cm="1">
        <f t="array" ref="Z2378">IF(ISBLANK(AK2378),_xlfn.LET(
    _xlpm.nameBeforeSlash, IF(ISNUMBER(SEARCH("/", Y2378)), LEFT(Y2378, SEARCH("/", Y2378)-1), Y2378),
    _xlpm.matchRow, IFERROR(MATCH(_xlpm.nameBeforeSlash, AA:AA, 0), ""),
    _xlpm.difference, IF(_xlpm.matchRow="", "", ABS((R2378 + S2378)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),IF(ISBLANK(Y2378),"","Hidden"))</f>
        <v/>
      </c>
      <c r="AA2378" t="s">
        <v>3434</v>
      </c>
      <c r="AB2378" t="s">
        <v>3299</v>
      </c>
      <c r="AC2378" t="s">
        <v>3359</v>
      </c>
      <c r="AD2378" t="str">
        <f>_xlfn.XLOOKUP(AC2378,moves!A:A,moves!B:B)</f>
        <v>dragon</v>
      </c>
      <c r="AE2378">
        <f>_xlfn.XLOOKUP(AC2378,moves!A:A,moves!D:D)</f>
        <v>6</v>
      </c>
      <c r="AF2378" t="str">
        <f>_xlfn.XLOOKUP(AC2378,moves!A:A,moves!E:E)</f>
        <v>Increase the target's battle fatigue by 2.</v>
      </c>
      <c r="AG2378">
        <v>0</v>
      </c>
      <c r="AH2378">
        <v>0</v>
      </c>
      <c r="AI2378">
        <f t="shared" si="173"/>
        <v>0</v>
      </c>
      <c r="AJ2378" t="s">
        <v>525</v>
      </c>
      <c r="AL2378">
        <v>0</v>
      </c>
      <c r="AM2378" cm="1">
        <f t="array" ref="AM2378">IF(AL2378=1,1,
   IF(ISTEXT(AK2378),1,
   IF(AO2378&gt;1,AM2377,
   IF(AI2378=1,
      IF(SUMPRODUCT((LEN($Y$2:$Y$4096)-LEN(SUBSTITUTE($Y$2:$Y$4096,AA2378,"")))/LEN(AA2378))&gt;0,2,1),
      IF(
         SUMPRODUCT((LEN($Y$2:$Y$4096)-LEN(SUBSTITUTE($Y$2:$Y$4096,AA2378,"")))/LEN(AA2378))
         - SUMPRODUCT((LEN($Y$2:$Y$4096)-LEN(SUBSTITUTE($Y$2:$Y$4096,"Alolan "&amp;AA2378,"")))/LEN("Alolan "&amp;AA2378))
         - SUMPRODUCT((LEN($Y$2:$Y$4096)-LEN(SUBSTITUTE($Y$2:$Y$4096,"Galarian "&amp;AA2378,"")))/LEN("Galarian "&amp;AA2378))
         - SUMPRODUCT((LEN($Y$2:$Y$4096)-LEN(SUBSTITUTE($Y$2:$Y$4096,"Hisuian "&amp;AA2378,"")))/LEN("Hisuian "&amp;AA2378))
         - SUMPRODUCT((LEN($Y$2:$Y$4096)-LEN(SUBSTITUTE($Y$2:$Y$4096,"Paldean "&amp;AA2378,"")))/LEN("Paldean "&amp;AA2378))
      &gt;0,2,1)
   ))))</f>
        <v>1</v>
      </c>
      <c r="AN2378">
        <v>0</v>
      </c>
      <c r="AO2378">
        <v>2</v>
      </c>
    </row>
    <row r="2379" spans="1:41" x14ac:dyDescent="0.25">
      <c r="A2379" t="s">
        <v>4731</v>
      </c>
      <c r="B2379" t="s">
        <v>2837</v>
      </c>
      <c r="C2379" t="s">
        <v>1514</v>
      </c>
      <c r="D2379" t="s">
        <v>1482</v>
      </c>
      <c r="E2379">
        <v>70</v>
      </c>
      <c r="F2379">
        <v>95</v>
      </c>
      <c r="G2379">
        <v>115</v>
      </c>
      <c r="H2379">
        <v>120</v>
      </c>
      <c r="I2379">
        <v>50</v>
      </c>
      <c r="J2379">
        <v>85</v>
      </c>
      <c r="K2379" t="s">
        <v>2838</v>
      </c>
      <c r="L2379" t="s">
        <v>253</v>
      </c>
      <c r="M2379" t="s">
        <v>248</v>
      </c>
      <c r="N2379">
        <v>10.35</v>
      </c>
      <c r="O2379">
        <v>7.75</v>
      </c>
      <c r="R2379">
        <f t="shared" si="174"/>
        <v>10</v>
      </c>
      <c r="S2379">
        <f t="shared" si="175"/>
        <v>8</v>
      </c>
      <c r="T2379">
        <f t="shared" si="172"/>
        <v>18</v>
      </c>
      <c r="U2379" t="s">
        <v>1514</v>
      </c>
      <c r="V2379" t="s">
        <v>1482</v>
      </c>
      <c r="W2379" t="s">
        <v>1521</v>
      </c>
      <c r="X2379" t="s">
        <v>1492</v>
      </c>
      <c r="Y2379" t="s">
        <v>5990</v>
      </c>
      <c r="Z2379" cm="1">
        <f t="array" ref="Z2379">IF(ISBLANK(AK2379),_xlfn.LET(
    _xlpm.nameBeforeSlash, IF(ISNUMBER(SEARCH("/", Y2379)), LEFT(Y2379, SEARCH("/", Y2379)-1), Y2379),
    _xlpm.matchRow, IFERROR(MATCH(_xlpm.nameBeforeSlash, AA:AA, 0), ""),
    _xlpm.difference, IF(_xlpm.matchRow="", "", ABS((R2379 + S2379)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),IF(ISBLANK(Y2379),"","Hidden"))</f>
        <v>12</v>
      </c>
      <c r="AA2379" t="s">
        <v>5991</v>
      </c>
      <c r="AC2379" t="s">
        <v>6685</v>
      </c>
      <c r="AD2379" t="str">
        <f>_xlfn.XLOOKUP(AC2379,moves!A:A,moves!B:B)</f>
        <v>dragon</v>
      </c>
      <c r="AE2379">
        <f>_xlfn.XLOOKUP(AC2379,moves!A:A,moves!D:D)</f>
        <v>3</v>
      </c>
      <c r="AF2379" t="str">
        <f>_xlfn.XLOOKUP(AC2379,moves!A:A,moves!E:E)</f>
        <v>When the target next attacks: Decrease attack strength by 1.</v>
      </c>
      <c r="AG2379">
        <v>0</v>
      </c>
      <c r="AH2379">
        <v>0</v>
      </c>
      <c r="AI2379">
        <f t="shared" si="173"/>
        <v>1</v>
      </c>
      <c r="AJ2379" t="s">
        <v>525</v>
      </c>
      <c r="AL2379">
        <v>0</v>
      </c>
      <c r="AM2379" cm="1">
        <f t="array" ref="AM2379">IF(AL2379=1,1,
   IF(ISTEXT(AK2379),1,
   IF(AO2379&gt;1,AM2378,
   IF(AI2379=1,
      IF(SUMPRODUCT((LEN($Y$2:$Y$4096)-LEN(SUBSTITUTE($Y$2:$Y$4096,AA2379,"")))/LEN(AA2379))&gt;0,2,1),
      IF(
         SUMPRODUCT((LEN($Y$2:$Y$4096)-LEN(SUBSTITUTE($Y$2:$Y$4096,AA2379,"")))/LEN(AA2379))
         - SUMPRODUCT((LEN($Y$2:$Y$4096)-LEN(SUBSTITUTE($Y$2:$Y$4096,"Alolan "&amp;AA2379,"")))/LEN("Alolan "&amp;AA2379))
         - SUMPRODUCT((LEN($Y$2:$Y$4096)-LEN(SUBSTITUTE($Y$2:$Y$4096,"Galarian "&amp;AA2379,"")))/LEN("Galarian "&amp;AA2379))
         - SUMPRODUCT((LEN($Y$2:$Y$4096)-LEN(SUBSTITUTE($Y$2:$Y$4096,"Hisuian "&amp;AA2379,"")))/LEN("Hisuian "&amp;AA2379))
         - SUMPRODUCT((LEN($Y$2:$Y$4096)-LEN(SUBSTITUTE($Y$2:$Y$4096,"Paldean "&amp;AA2379,"")))/LEN("Paldean "&amp;AA2379))
      &gt;0,2,1)
   ))))</f>
        <v>1</v>
      </c>
      <c r="AN2379">
        <v>0</v>
      </c>
      <c r="AO2379">
        <v>1</v>
      </c>
    </row>
    <row r="2380" spans="1:41" x14ac:dyDescent="0.25">
      <c r="A2380" t="s">
        <v>4732</v>
      </c>
      <c r="B2380" t="s">
        <v>2837</v>
      </c>
      <c r="C2380" t="s">
        <v>1514</v>
      </c>
      <c r="D2380" t="s">
        <v>1482</v>
      </c>
      <c r="E2380">
        <v>70</v>
      </c>
      <c r="F2380">
        <v>95</v>
      </c>
      <c r="G2380">
        <v>115</v>
      </c>
      <c r="H2380">
        <v>120</v>
      </c>
      <c r="I2380">
        <v>50</v>
      </c>
      <c r="J2380">
        <v>85</v>
      </c>
      <c r="K2380" t="s">
        <v>2838</v>
      </c>
      <c r="L2380" t="s">
        <v>3446</v>
      </c>
      <c r="M2380" t="s">
        <v>3287</v>
      </c>
      <c r="N2380">
        <v>10.35</v>
      </c>
      <c r="O2380">
        <v>7.75</v>
      </c>
      <c r="Q2380">
        <v>12</v>
      </c>
      <c r="R2380">
        <f t="shared" si="174"/>
        <v>10</v>
      </c>
      <c r="S2380">
        <f t="shared" si="175"/>
        <v>20</v>
      </c>
      <c r="T2380">
        <f t="shared" si="172"/>
        <v>30</v>
      </c>
      <c r="U2380" t="s">
        <v>1514</v>
      </c>
      <c r="V2380" t="s">
        <v>1482</v>
      </c>
      <c r="W2380" t="s">
        <v>1521</v>
      </c>
      <c r="X2380" t="s">
        <v>1492</v>
      </c>
      <c r="Z2380" t="str" cm="1">
        <f t="array" ref="Z2380">IF(ISBLANK(AK2380),_xlfn.LET(
    _xlpm.nameBeforeSlash, IF(ISNUMBER(SEARCH("/", Y2380)), LEFT(Y2380, SEARCH("/", Y2380)-1), Y2380),
    _xlpm.matchRow, IFERROR(MATCH(_xlpm.nameBeforeSlash, AA:AA, 0), ""),
    _xlpm.difference, IF(_xlpm.matchRow="", "", ABS((R2380 + S2380)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),IF(ISBLANK(Y2380),"","Hidden"))</f>
        <v/>
      </c>
      <c r="AA2380" t="s">
        <v>5992</v>
      </c>
      <c r="AB2380" t="s">
        <v>3299</v>
      </c>
      <c r="AC2380" t="s">
        <v>6840</v>
      </c>
      <c r="AD2380" t="str">
        <f>_xlfn.XLOOKUP(AC2380,moves!A:A,moves!B:B)</f>
        <v>dragon</v>
      </c>
      <c r="AE2380">
        <f>_xlfn.XLOOKUP(AC2380,moves!A:A,moves!D:D)</f>
        <v>5</v>
      </c>
      <c r="AF2380" t="str">
        <f>_xlfn.XLOOKUP(AC2380,moves!A:A,moves!E:E)</f>
        <v>Ignore effects of the target's moves effects, abilities, and held items.</v>
      </c>
      <c r="AG2380">
        <v>0</v>
      </c>
      <c r="AH2380">
        <v>0</v>
      </c>
      <c r="AI2380">
        <f t="shared" si="173"/>
        <v>1</v>
      </c>
      <c r="AJ2380" t="s">
        <v>525</v>
      </c>
      <c r="AL2380">
        <v>0</v>
      </c>
      <c r="AM2380" cm="1">
        <f t="array" ref="AM2380">IF(AL2380=1,1,
   IF(ISTEXT(AK2380),1,
   IF(AO2380&gt;1,AM2379,
   IF(AI2380=1,
      IF(SUMPRODUCT((LEN($Y$2:$Y$4096)-LEN(SUBSTITUTE($Y$2:$Y$4096,AA2380,"")))/LEN(AA2380))&gt;0,2,1),
      IF(
         SUMPRODUCT((LEN($Y$2:$Y$4096)-LEN(SUBSTITUTE($Y$2:$Y$4096,AA2380,"")))/LEN(AA2380))
         - SUMPRODUCT((LEN($Y$2:$Y$4096)-LEN(SUBSTITUTE($Y$2:$Y$4096,"Alolan "&amp;AA2380,"")))/LEN("Alolan "&amp;AA2380))
         - SUMPRODUCT((LEN($Y$2:$Y$4096)-LEN(SUBSTITUTE($Y$2:$Y$4096,"Galarian "&amp;AA2380,"")))/LEN("Galarian "&amp;AA2380))
         - SUMPRODUCT((LEN($Y$2:$Y$4096)-LEN(SUBSTITUTE($Y$2:$Y$4096,"Hisuian "&amp;AA2380,"")))/LEN("Hisuian "&amp;AA2380))
         - SUMPRODUCT((LEN($Y$2:$Y$4096)-LEN(SUBSTITUTE($Y$2:$Y$4096,"Paldean "&amp;AA2380,"")))/LEN("Paldean "&amp;AA2380))
      &gt;0,2,1)
   ))))</f>
        <v>1</v>
      </c>
      <c r="AN2380">
        <v>0</v>
      </c>
      <c r="AO2380">
        <v>2</v>
      </c>
    </row>
    <row r="2381" spans="1:41" x14ac:dyDescent="0.25">
      <c r="A2381">
        <v>885</v>
      </c>
      <c r="B2381" t="s">
        <v>2840</v>
      </c>
      <c r="C2381" t="s">
        <v>1482</v>
      </c>
      <c r="D2381" t="s">
        <v>1524</v>
      </c>
      <c r="E2381">
        <v>28</v>
      </c>
      <c r="F2381">
        <v>60</v>
      </c>
      <c r="G2381">
        <v>30</v>
      </c>
      <c r="H2381">
        <v>40</v>
      </c>
      <c r="I2381">
        <v>30</v>
      </c>
      <c r="J2381">
        <v>82</v>
      </c>
      <c r="K2381" t="s">
        <v>2841</v>
      </c>
      <c r="L2381" t="s">
        <v>252</v>
      </c>
      <c r="M2381" t="s">
        <v>248</v>
      </c>
      <c r="N2381">
        <v>6.6800000000000015</v>
      </c>
      <c r="O2381">
        <v>2.9200000000000004</v>
      </c>
      <c r="P2381">
        <v>1</v>
      </c>
      <c r="R2381">
        <f t="shared" si="174"/>
        <v>8</v>
      </c>
      <c r="S2381">
        <f t="shared" si="175"/>
        <v>3</v>
      </c>
      <c r="T2381">
        <f t="shared" si="172"/>
        <v>11</v>
      </c>
      <c r="U2381" t="s">
        <v>1482</v>
      </c>
      <c r="V2381" t="s">
        <v>1524</v>
      </c>
      <c r="W2381" t="s">
        <v>1471</v>
      </c>
      <c r="X2381" t="s">
        <v>1479</v>
      </c>
      <c r="Y2381" t="s">
        <v>2842</v>
      </c>
      <c r="Z2381" cm="1">
        <f t="array" ref="Z2381">IF(ISBLANK(AK2381),_xlfn.LET(
    _xlpm.nameBeforeSlash, IF(ISNUMBER(SEARCH("/", Y2381)), LEFT(Y2381, SEARCH("/", Y2381)-1), Y2381),
    _xlpm.matchRow, IFERROR(MATCH(_xlpm.nameBeforeSlash, AA:AA, 0), ""),
    _xlpm.difference, IF(_xlpm.matchRow="", "", ABS((R2381 + S2381)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),IF(ISBLANK(Y2381),"","Hidden"))</f>
        <v>9</v>
      </c>
      <c r="AA2381" t="s">
        <v>2840</v>
      </c>
      <c r="AC2381" t="s">
        <v>1125</v>
      </c>
      <c r="AD2381" t="str">
        <f>_xlfn.XLOOKUP(AC2381,moves!A:A,moves!B:B)</f>
        <v>ghost</v>
      </c>
      <c r="AE2381">
        <f>_xlfn.XLOOKUP(AC2381,moves!A:A,moves!D:D)</f>
        <v>1</v>
      </c>
      <c r="AF2381" t="str">
        <f>_xlfn.XLOOKUP(AC2381,moves!A:A,moves!E:E)</f>
        <v>Inflict the Paralyzed status on the target. If the target was already Paralyzed: Increased attack strength by 2.</v>
      </c>
      <c r="AG2381">
        <v>1</v>
      </c>
      <c r="AH2381">
        <v>0</v>
      </c>
      <c r="AI2381">
        <f t="shared" si="173"/>
        <v>0</v>
      </c>
      <c r="AJ2381" t="s">
        <v>870</v>
      </c>
      <c r="AL2381">
        <v>0</v>
      </c>
      <c r="AM2381" cm="1">
        <f t="array" ref="AM2381">IF(AL2381=1,1,
   IF(ISTEXT(AK2381),1,
   IF(AO2381&gt;1,AM2380,
   IF(AI2381=1,
      IF(SUMPRODUCT((LEN($Y$2:$Y$4096)-LEN(SUBSTITUTE($Y$2:$Y$4096,AA2381,"")))/LEN(AA2381))&gt;0,2,1),
      IF(
         SUMPRODUCT((LEN($Y$2:$Y$4096)-LEN(SUBSTITUTE($Y$2:$Y$4096,AA2381,"")))/LEN(AA2381))
         - SUMPRODUCT((LEN($Y$2:$Y$4096)-LEN(SUBSTITUTE($Y$2:$Y$4096,"Alolan "&amp;AA2381,"")))/LEN("Alolan "&amp;AA2381))
         - SUMPRODUCT((LEN($Y$2:$Y$4096)-LEN(SUBSTITUTE($Y$2:$Y$4096,"Galarian "&amp;AA2381,"")))/LEN("Galarian "&amp;AA2381))
         - SUMPRODUCT((LEN($Y$2:$Y$4096)-LEN(SUBSTITUTE($Y$2:$Y$4096,"Hisuian "&amp;AA2381,"")))/LEN("Hisuian "&amp;AA2381))
         - SUMPRODUCT((LEN($Y$2:$Y$4096)-LEN(SUBSTITUTE($Y$2:$Y$4096,"Paldean "&amp;AA2381,"")))/LEN("Paldean "&amp;AA2381))
      &gt;0,2,1)
   ))))</f>
        <v>1</v>
      </c>
      <c r="AN2381">
        <v>0</v>
      </c>
      <c r="AO2381">
        <v>0</v>
      </c>
    </row>
    <row r="2382" spans="1:41" x14ac:dyDescent="0.25">
      <c r="A2382" t="s">
        <v>4733</v>
      </c>
      <c r="B2382" t="s">
        <v>2840</v>
      </c>
      <c r="C2382" t="s">
        <v>1482</v>
      </c>
      <c r="D2382" t="s">
        <v>1524</v>
      </c>
      <c r="E2382">
        <v>28</v>
      </c>
      <c r="F2382">
        <v>60</v>
      </c>
      <c r="G2382">
        <v>30</v>
      </c>
      <c r="H2382">
        <v>40</v>
      </c>
      <c r="I2382">
        <v>30</v>
      </c>
      <c r="J2382">
        <v>82</v>
      </c>
      <c r="K2382" t="s">
        <v>2841</v>
      </c>
      <c r="L2382" t="s">
        <v>252</v>
      </c>
      <c r="M2382" t="s">
        <v>248</v>
      </c>
      <c r="N2382">
        <v>6.6800000000000015</v>
      </c>
      <c r="O2382">
        <v>2.9200000000000004</v>
      </c>
      <c r="P2382">
        <v>1</v>
      </c>
      <c r="R2382">
        <f t="shared" si="174"/>
        <v>8</v>
      </c>
      <c r="S2382">
        <f t="shared" si="175"/>
        <v>3</v>
      </c>
      <c r="T2382">
        <f t="shared" si="172"/>
        <v>11</v>
      </c>
      <c r="U2382" t="s">
        <v>1482</v>
      </c>
      <c r="V2382" t="s">
        <v>1524</v>
      </c>
      <c r="W2382" t="s">
        <v>1471</v>
      </c>
      <c r="X2382" t="s">
        <v>1479</v>
      </c>
      <c r="Y2382" t="s">
        <v>5993</v>
      </c>
      <c r="Z2382" cm="1">
        <f t="array" ref="Z2382">IF(ISBLANK(AK2382),_xlfn.LET(
    _xlpm.nameBeforeSlash, IF(ISNUMBER(SEARCH("/", Y2382)), LEFT(Y2382, SEARCH("/", Y2382)-1), Y2382),
    _xlpm.matchRow, IFERROR(MATCH(_xlpm.nameBeforeSlash, AA:AA, 0), ""),
    _xlpm.difference, IF(_xlpm.matchRow="", "", ABS((R2382 + S2382)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),IF(ISBLANK(Y2382),"","Hidden"))</f>
        <v>9</v>
      </c>
      <c r="AA2382" t="s">
        <v>5994</v>
      </c>
      <c r="AC2382" t="s">
        <v>646</v>
      </c>
      <c r="AD2382" t="str">
        <f>_xlfn.XLOOKUP(AC2382,moves!A:A,moves!B:B)</f>
        <v>fire</v>
      </c>
      <c r="AE2382">
        <f>_xlfn.XLOOKUP(AC2382,moves!A:A,moves!D:D)</f>
        <v>1</v>
      </c>
      <c r="AF2382" t="str">
        <f>_xlfn.XLOOKUP(AC2382,moves!A:A,moves!E:E)</f>
        <v>Inflict the Burned status on the target. If the target was already Burned: Increase attack strength by 2.</v>
      </c>
      <c r="AG2382">
        <v>1</v>
      </c>
      <c r="AH2382">
        <v>0</v>
      </c>
      <c r="AI2382">
        <f t="shared" si="173"/>
        <v>1</v>
      </c>
      <c r="AJ2382" t="s">
        <v>523</v>
      </c>
      <c r="AL2382">
        <v>0</v>
      </c>
      <c r="AM2382" cm="1">
        <f t="array" ref="AM2382">IF(AL2382=1,1,
   IF(ISTEXT(AK2382),1,
   IF(AO2382&gt;1,AM2381,
   IF(AI2382=1,
      IF(SUMPRODUCT((LEN($Y$2:$Y$4096)-LEN(SUBSTITUTE($Y$2:$Y$4096,AA2382,"")))/LEN(AA2382))&gt;0,2,1),
      IF(
         SUMPRODUCT((LEN($Y$2:$Y$4096)-LEN(SUBSTITUTE($Y$2:$Y$4096,AA2382,"")))/LEN(AA2382))
         - SUMPRODUCT((LEN($Y$2:$Y$4096)-LEN(SUBSTITUTE($Y$2:$Y$4096,"Alolan "&amp;AA2382,"")))/LEN("Alolan "&amp;AA2382))
         - SUMPRODUCT((LEN($Y$2:$Y$4096)-LEN(SUBSTITUTE($Y$2:$Y$4096,"Galarian "&amp;AA2382,"")))/LEN("Galarian "&amp;AA2382))
         - SUMPRODUCT((LEN($Y$2:$Y$4096)-LEN(SUBSTITUTE($Y$2:$Y$4096,"Hisuian "&amp;AA2382,"")))/LEN("Hisuian "&amp;AA2382))
         - SUMPRODUCT((LEN($Y$2:$Y$4096)-LEN(SUBSTITUTE($Y$2:$Y$4096,"Paldean "&amp;AA2382,"")))/LEN("Paldean "&amp;AA2382))
      &gt;0,2,1)
   ))))</f>
        <v>1</v>
      </c>
      <c r="AN2382">
        <v>0</v>
      </c>
      <c r="AO2382">
        <v>0</v>
      </c>
    </row>
    <row r="2383" spans="1:41" x14ac:dyDescent="0.25">
      <c r="A2383">
        <v>886</v>
      </c>
      <c r="B2383" t="s">
        <v>2842</v>
      </c>
      <c r="C2383" t="s">
        <v>1482</v>
      </c>
      <c r="D2383" t="s">
        <v>1524</v>
      </c>
      <c r="E2383">
        <v>68</v>
      </c>
      <c r="F2383">
        <v>80</v>
      </c>
      <c r="G2383">
        <v>50</v>
      </c>
      <c r="H2383">
        <v>60</v>
      </c>
      <c r="I2383">
        <v>50</v>
      </c>
      <c r="J2383">
        <v>102</v>
      </c>
      <c r="K2383" t="s">
        <v>2843</v>
      </c>
      <c r="L2383" t="s">
        <v>252</v>
      </c>
      <c r="M2383" t="s">
        <v>248</v>
      </c>
      <c r="N2383">
        <v>8.6800000000000015</v>
      </c>
      <c r="O2383">
        <v>5.7200000000000006</v>
      </c>
      <c r="P2383">
        <v>1</v>
      </c>
      <c r="R2383">
        <f t="shared" si="174"/>
        <v>10</v>
      </c>
      <c r="S2383">
        <f t="shared" si="175"/>
        <v>6</v>
      </c>
      <c r="T2383">
        <f t="shared" si="172"/>
        <v>16</v>
      </c>
      <c r="U2383" t="s">
        <v>1482</v>
      </c>
      <c r="V2383" t="s">
        <v>1524</v>
      </c>
      <c r="W2383" t="s">
        <v>1471</v>
      </c>
      <c r="X2383" t="s">
        <v>1479</v>
      </c>
      <c r="Y2383" t="s">
        <v>2844</v>
      </c>
      <c r="Z2383" cm="1">
        <f t="array" ref="Z2383">IF(ISBLANK(AK2383),_xlfn.LET(
    _xlpm.nameBeforeSlash, IF(ISNUMBER(SEARCH("/", Y2383)), LEFT(Y2383, SEARCH("/", Y2383)-1), Y2383),
    _xlpm.matchRow, IFERROR(MATCH(_xlpm.nameBeforeSlash, AA:AA, 0), ""),
    _xlpm.difference, IF(_xlpm.matchRow="", "", ABS((R2383 + S2383)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),IF(ISBLANK(Y2383),"","Hidden"))</f>
        <v>14</v>
      </c>
      <c r="AA2383" t="s">
        <v>2842</v>
      </c>
      <c r="AC2383" t="s">
        <v>1114</v>
      </c>
      <c r="AD2383" t="str">
        <f>_xlfn.XLOOKUP(AC2383,moves!A:A,moves!B:B)</f>
        <v>ghost</v>
      </c>
      <c r="AE2383">
        <f>_xlfn.XLOOKUP(AC2383,moves!A:A,moves!D:D)</f>
        <v>4</v>
      </c>
      <c r="AF2383" t="str">
        <f>_xlfn.XLOOKUP(AC2383,moves!A:A,moves!E:E)</f>
        <v>When the target is next attacked: Add 1 regular hit to the roll.</v>
      </c>
      <c r="AG2383">
        <v>0</v>
      </c>
      <c r="AH2383">
        <v>0</v>
      </c>
      <c r="AI2383">
        <f t="shared" si="173"/>
        <v>0</v>
      </c>
      <c r="AJ2383" t="s">
        <v>524</v>
      </c>
      <c r="AL2383">
        <v>0</v>
      </c>
      <c r="AM2383" cm="1">
        <f t="array" ref="AM2383">IF(AL2383=1,1,
   IF(ISTEXT(AK2383),1,
   IF(AO2383&gt;1,AM2382,
   IF(AI2383=1,
      IF(SUMPRODUCT((LEN($Y$2:$Y$4096)-LEN(SUBSTITUTE($Y$2:$Y$4096,AA2383,"")))/LEN(AA2383))&gt;0,2,1),
      IF(
         SUMPRODUCT((LEN($Y$2:$Y$4096)-LEN(SUBSTITUTE($Y$2:$Y$4096,AA2383,"")))/LEN(AA2383))
         - SUMPRODUCT((LEN($Y$2:$Y$4096)-LEN(SUBSTITUTE($Y$2:$Y$4096,"Alolan "&amp;AA2383,"")))/LEN("Alolan "&amp;AA2383))
         - SUMPRODUCT((LEN($Y$2:$Y$4096)-LEN(SUBSTITUTE($Y$2:$Y$4096,"Galarian "&amp;AA2383,"")))/LEN("Galarian "&amp;AA2383))
         - SUMPRODUCT((LEN($Y$2:$Y$4096)-LEN(SUBSTITUTE($Y$2:$Y$4096,"Hisuian "&amp;AA2383,"")))/LEN("Hisuian "&amp;AA2383))
         - SUMPRODUCT((LEN($Y$2:$Y$4096)-LEN(SUBSTITUTE($Y$2:$Y$4096,"Paldean "&amp;AA2383,"")))/LEN("Paldean "&amp;AA2383))
      &gt;0,2,1)
   ))))</f>
        <v>2</v>
      </c>
      <c r="AN2383">
        <v>0</v>
      </c>
      <c r="AO2383">
        <v>0</v>
      </c>
    </row>
    <row r="2384" spans="1:41" x14ac:dyDescent="0.25">
      <c r="A2384" t="s">
        <v>4734</v>
      </c>
      <c r="B2384" t="s">
        <v>2842</v>
      </c>
      <c r="C2384" t="s">
        <v>1482</v>
      </c>
      <c r="D2384" t="s">
        <v>1524</v>
      </c>
      <c r="E2384">
        <v>68</v>
      </c>
      <c r="F2384">
        <v>80</v>
      </c>
      <c r="G2384">
        <v>50</v>
      </c>
      <c r="H2384">
        <v>60</v>
      </c>
      <c r="I2384">
        <v>50</v>
      </c>
      <c r="J2384">
        <v>102</v>
      </c>
      <c r="K2384" t="s">
        <v>2843</v>
      </c>
      <c r="L2384" t="s">
        <v>252</v>
      </c>
      <c r="M2384" t="s">
        <v>248</v>
      </c>
      <c r="N2384">
        <v>8.6800000000000015</v>
      </c>
      <c r="O2384">
        <v>5.7200000000000006</v>
      </c>
      <c r="P2384">
        <v>1</v>
      </c>
      <c r="R2384">
        <f t="shared" si="174"/>
        <v>10</v>
      </c>
      <c r="S2384">
        <f t="shared" si="175"/>
        <v>6</v>
      </c>
      <c r="T2384">
        <f t="shared" si="172"/>
        <v>16</v>
      </c>
      <c r="U2384" t="s">
        <v>1482</v>
      </c>
      <c r="V2384" t="s">
        <v>1524</v>
      </c>
      <c r="W2384" t="s">
        <v>1471</v>
      </c>
      <c r="X2384" t="s">
        <v>1479</v>
      </c>
      <c r="Y2384" t="s">
        <v>5995</v>
      </c>
      <c r="Z2384" cm="1">
        <f t="array" ref="Z2384">IF(ISBLANK(AK2384),_xlfn.LET(
    _xlpm.nameBeforeSlash, IF(ISNUMBER(SEARCH("/", Y2384)), LEFT(Y2384, SEARCH("/", Y2384)-1), Y2384),
    _xlpm.matchRow, IFERROR(MATCH(_xlpm.nameBeforeSlash, AA:AA, 0), ""),
    _xlpm.difference, IF(_xlpm.matchRow="", "", ABS((R2384 + S2384)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),IF(ISBLANK(Y2384),"","Hidden"))</f>
        <v>14</v>
      </c>
      <c r="AA2384" t="s">
        <v>5993</v>
      </c>
      <c r="AC2384" t="s">
        <v>862</v>
      </c>
      <c r="AD2384" t="str">
        <f>_xlfn.XLOOKUP(AC2384,moves!A:A,moves!B:B)</f>
        <v>dragon</v>
      </c>
      <c r="AE2384">
        <f>_xlfn.XLOOKUP(AC2384,moves!A:A,moves!D:D)</f>
        <v>3</v>
      </c>
      <c r="AF2384" t="str">
        <f>_xlfn.XLOOKUP(AC2384,moves!A:A,moves!E:E)</f>
        <v>If any status symbols are rolled: Inflict the Paralyzed status on the target.</v>
      </c>
      <c r="AG2384">
        <v>0</v>
      </c>
      <c r="AH2384">
        <v>0</v>
      </c>
      <c r="AI2384">
        <f t="shared" si="173"/>
        <v>1</v>
      </c>
      <c r="AJ2384" t="s">
        <v>524</v>
      </c>
      <c r="AL2384">
        <v>0</v>
      </c>
      <c r="AM2384" cm="1">
        <f t="array" ref="AM2384">IF(AL2384=1,1,
   IF(ISTEXT(AK2384),1,
   IF(AO2384&gt;1,AM2383,
   IF(AI2384=1,
      IF(SUMPRODUCT((LEN($Y$2:$Y$4096)-LEN(SUBSTITUTE($Y$2:$Y$4096,AA2384,"")))/LEN(AA2384))&gt;0,2,1),
      IF(
         SUMPRODUCT((LEN($Y$2:$Y$4096)-LEN(SUBSTITUTE($Y$2:$Y$4096,AA2384,"")))/LEN(AA2384))
         - SUMPRODUCT((LEN($Y$2:$Y$4096)-LEN(SUBSTITUTE($Y$2:$Y$4096,"Alolan "&amp;AA2384,"")))/LEN("Alolan "&amp;AA2384))
         - SUMPRODUCT((LEN($Y$2:$Y$4096)-LEN(SUBSTITUTE($Y$2:$Y$4096,"Galarian "&amp;AA2384,"")))/LEN("Galarian "&amp;AA2384))
         - SUMPRODUCT((LEN($Y$2:$Y$4096)-LEN(SUBSTITUTE($Y$2:$Y$4096,"Hisuian "&amp;AA2384,"")))/LEN("Hisuian "&amp;AA2384))
         - SUMPRODUCT((LEN($Y$2:$Y$4096)-LEN(SUBSTITUTE($Y$2:$Y$4096,"Paldean "&amp;AA2384,"")))/LEN("Paldean "&amp;AA2384))
      &gt;0,2,1)
   ))))</f>
        <v>2</v>
      </c>
      <c r="AN2384">
        <v>0</v>
      </c>
      <c r="AO2384">
        <v>0</v>
      </c>
    </row>
    <row r="2385" spans="1:41" x14ac:dyDescent="0.25">
      <c r="A2385">
        <v>887</v>
      </c>
      <c r="B2385" t="s">
        <v>2844</v>
      </c>
      <c r="C2385" t="s">
        <v>1482</v>
      </c>
      <c r="D2385" t="s">
        <v>1524</v>
      </c>
      <c r="E2385">
        <v>88</v>
      </c>
      <c r="F2385">
        <v>120</v>
      </c>
      <c r="G2385">
        <v>75</v>
      </c>
      <c r="H2385">
        <v>100</v>
      </c>
      <c r="I2385">
        <v>75</v>
      </c>
      <c r="J2385">
        <v>142</v>
      </c>
      <c r="K2385" t="s">
        <v>2845</v>
      </c>
      <c r="L2385" t="s">
        <v>252</v>
      </c>
      <c r="M2385" t="s">
        <v>248</v>
      </c>
      <c r="N2385">
        <v>12.680000000000001</v>
      </c>
      <c r="O2385">
        <v>8.02</v>
      </c>
      <c r="P2385">
        <v>1</v>
      </c>
      <c r="R2385">
        <f t="shared" si="174"/>
        <v>14</v>
      </c>
      <c r="S2385">
        <f t="shared" si="175"/>
        <v>8</v>
      </c>
      <c r="T2385">
        <f t="shared" si="172"/>
        <v>22</v>
      </c>
      <c r="U2385" t="s">
        <v>1482</v>
      </c>
      <c r="V2385" t="s">
        <v>1524</v>
      </c>
      <c r="W2385" t="s">
        <v>1471</v>
      </c>
      <c r="X2385" t="s">
        <v>1479</v>
      </c>
      <c r="Z2385" t="str" cm="1">
        <f t="array" ref="Z2385">IF(ISBLANK(AK2385),_xlfn.LET(
    _xlpm.nameBeforeSlash, IF(ISNUMBER(SEARCH("/", Y2385)), LEFT(Y2385, SEARCH("/", Y2385)-1), Y2385),
    _xlpm.matchRow, IFERROR(MATCH(_xlpm.nameBeforeSlash, AA:AA, 0), ""),
    _xlpm.difference, IF(_xlpm.matchRow="", "", ABS((R2385 + S2385)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),IF(ISBLANK(Y2385),"","Hidden"))</f>
        <v/>
      </c>
      <c r="AA2385" t="s">
        <v>2844</v>
      </c>
      <c r="AC2385" t="s">
        <v>977</v>
      </c>
      <c r="AD2385" t="str">
        <f>_xlfn.XLOOKUP(AC2385,moves!A:A,moves!B:B)</f>
        <v>dragon</v>
      </c>
      <c r="AE2385">
        <f>_xlfn.XLOOKUP(AC2385,moves!A:A,moves!D:D)</f>
        <v>4</v>
      </c>
      <c r="AF2385" t="str">
        <f>_xlfn.XLOOKUP(AC2385,moves!A:A,moves!E:E)</f>
        <v>For each status symbol rolled: The user may deal 2 damage to one Pokémon in the target party other than the target, ignoring resistance and weakness. Each target must be different.</v>
      </c>
      <c r="AG2385">
        <v>0</v>
      </c>
      <c r="AH2385">
        <v>0</v>
      </c>
      <c r="AI2385">
        <f t="shared" si="173"/>
        <v>0</v>
      </c>
      <c r="AJ2385" t="s">
        <v>525</v>
      </c>
      <c r="AL2385">
        <v>0</v>
      </c>
      <c r="AM2385" cm="1">
        <f t="array" ref="AM2385">IF(AL2385=1,1,
   IF(ISTEXT(AK2385),1,
   IF(AO2385&gt;1,AM2384,
   IF(AI2385=1,
      IF(SUMPRODUCT((LEN($Y$2:$Y$4096)-LEN(SUBSTITUTE($Y$2:$Y$4096,AA2385,"")))/LEN(AA2385))&gt;0,2,1),
      IF(
         SUMPRODUCT((LEN($Y$2:$Y$4096)-LEN(SUBSTITUTE($Y$2:$Y$4096,AA2385,"")))/LEN(AA2385))
         - SUMPRODUCT((LEN($Y$2:$Y$4096)-LEN(SUBSTITUTE($Y$2:$Y$4096,"Alolan "&amp;AA2385,"")))/LEN("Alolan "&amp;AA2385))
         - SUMPRODUCT((LEN($Y$2:$Y$4096)-LEN(SUBSTITUTE($Y$2:$Y$4096,"Galarian "&amp;AA2385,"")))/LEN("Galarian "&amp;AA2385))
         - SUMPRODUCT((LEN($Y$2:$Y$4096)-LEN(SUBSTITUTE($Y$2:$Y$4096,"Hisuian "&amp;AA2385,"")))/LEN("Hisuian "&amp;AA2385))
         - SUMPRODUCT((LEN($Y$2:$Y$4096)-LEN(SUBSTITUTE($Y$2:$Y$4096,"Paldean "&amp;AA2385,"")))/LEN("Paldean "&amp;AA2385))
      &gt;0,2,1)
   ))))</f>
        <v>2</v>
      </c>
      <c r="AN2385">
        <v>0</v>
      </c>
      <c r="AO2385">
        <v>0</v>
      </c>
    </row>
    <row r="2386" spans="1:41" x14ac:dyDescent="0.25">
      <c r="A2386" t="s">
        <v>4735</v>
      </c>
      <c r="B2386" t="s">
        <v>2844</v>
      </c>
      <c r="C2386" t="s">
        <v>1482</v>
      </c>
      <c r="D2386" t="s">
        <v>1524</v>
      </c>
      <c r="E2386">
        <v>88</v>
      </c>
      <c r="F2386">
        <v>120</v>
      </c>
      <c r="G2386">
        <v>75</v>
      </c>
      <c r="H2386">
        <v>100</v>
      </c>
      <c r="I2386">
        <v>75</v>
      </c>
      <c r="J2386">
        <v>142</v>
      </c>
      <c r="K2386" t="s">
        <v>2845</v>
      </c>
      <c r="L2386" t="s">
        <v>252</v>
      </c>
      <c r="M2386" t="s">
        <v>248</v>
      </c>
      <c r="N2386">
        <v>12.680000000000001</v>
      </c>
      <c r="O2386">
        <v>8.02</v>
      </c>
      <c r="P2386">
        <v>1</v>
      </c>
      <c r="R2386">
        <f t="shared" si="174"/>
        <v>14</v>
      </c>
      <c r="S2386">
        <f t="shared" si="175"/>
        <v>8</v>
      </c>
      <c r="T2386">
        <f t="shared" si="172"/>
        <v>22</v>
      </c>
      <c r="U2386" t="s">
        <v>1482</v>
      </c>
      <c r="V2386" t="s">
        <v>1524</v>
      </c>
      <c r="W2386" t="s">
        <v>1471</v>
      </c>
      <c r="X2386" t="s">
        <v>1479</v>
      </c>
      <c r="Z2386" t="str" cm="1">
        <f t="array" ref="Z2386">IF(ISBLANK(AK2386),_xlfn.LET(
    _xlpm.nameBeforeSlash, IF(ISNUMBER(SEARCH("/", Y2386)), LEFT(Y2386, SEARCH("/", Y2386)-1), Y2386),
    _xlpm.matchRow, IFERROR(MATCH(_xlpm.nameBeforeSlash, AA:AA, 0), ""),
    _xlpm.difference, IF(_xlpm.matchRow="", "", ABS((R2386 + S2386)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),IF(ISBLANK(Y2386),"","Hidden"))</f>
        <v/>
      </c>
      <c r="AA2386" t="s">
        <v>5995</v>
      </c>
      <c r="AC2386" t="s">
        <v>6595</v>
      </c>
      <c r="AD2386" t="str">
        <f>_xlfn.XLOOKUP(AC2386,moves!A:A,moves!B:B)</f>
        <v>dragon</v>
      </c>
      <c r="AE2386">
        <f>_xlfn.XLOOKUP(AC2386,moves!A:A,moves!D:D)</f>
        <v>4</v>
      </c>
      <c r="AF2386" t="str">
        <f>_xlfn.XLOOKUP(AC2386,moves!A:A,moves!E:E)</f>
        <v>Ignore effects of the target's moves effects, abilities, and held items.</v>
      </c>
      <c r="AG2386">
        <v>0</v>
      </c>
      <c r="AH2386">
        <v>0</v>
      </c>
      <c r="AI2386">
        <f t="shared" si="173"/>
        <v>1</v>
      </c>
      <c r="AJ2386" t="s">
        <v>525</v>
      </c>
      <c r="AL2386">
        <v>0</v>
      </c>
      <c r="AM2386" cm="1">
        <f t="array" ref="AM2386">IF(AL2386=1,1,
   IF(ISTEXT(AK2386),1,
   IF(AO2386&gt;1,AM2385,
   IF(AI2386=1,
      IF(SUMPRODUCT((LEN($Y$2:$Y$4096)-LEN(SUBSTITUTE($Y$2:$Y$4096,AA2386,"")))/LEN(AA2386))&gt;0,2,1),
      IF(
         SUMPRODUCT((LEN($Y$2:$Y$4096)-LEN(SUBSTITUTE($Y$2:$Y$4096,AA2386,"")))/LEN(AA2386))
         - SUMPRODUCT((LEN($Y$2:$Y$4096)-LEN(SUBSTITUTE($Y$2:$Y$4096,"Alolan "&amp;AA2386,"")))/LEN("Alolan "&amp;AA2386))
         - SUMPRODUCT((LEN($Y$2:$Y$4096)-LEN(SUBSTITUTE($Y$2:$Y$4096,"Galarian "&amp;AA2386,"")))/LEN("Galarian "&amp;AA2386))
         - SUMPRODUCT((LEN($Y$2:$Y$4096)-LEN(SUBSTITUTE($Y$2:$Y$4096,"Hisuian "&amp;AA2386,"")))/LEN("Hisuian "&amp;AA2386))
         - SUMPRODUCT((LEN($Y$2:$Y$4096)-LEN(SUBSTITUTE($Y$2:$Y$4096,"Paldean "&amp;AA2386,"")))/LEN("Paldean "&amp;AA2386))
      &gt;0,2,1)
   ))))</f>
        <v>2</v>
      </c>
      <c r="AN2386">
        <v>0</v>
      </c>
      <c r="AO2386">
        <v>0</v>
      </c>
    </row>
    <row r="2387" spans="1:41" x14ac:dyDescent="0.25">
      <c r="A2387">
        <v>888</v>
      </c>
      <c r="B2387" t="s">
        <v>2846</v>
      </c>
      <c r="C2387" t="s">
        <v>1536</v>
      </c>
      <c r="D2387"/>
      <c r="E2387">
        <v>92</v>
      </c>
      <c r="F2387">
        <v>120</v>
      </c>
      <c r="G2387">
        <v>115</v>
      </c>
      <c r="H2387">
        <v>80</v>
      </c>
      <c r="I2387">
        <v>115</v>
      </c>
      <c r="J2387">
        <v>138</v>
      </c>
      <c r="K2387" t="s">
        <v>2847</v>
      </c>
      <c r="L2387" t="s">
        <v>247</v>
      </c>
      <c r="M2387" t="s">
        <v>248</v>
      </c>
      <c r="N2387">
        <v>12.32</v>
      </c>
      <c r="O2387">
        <v>10.580000000000002</v>
      </c>
      <c r="R2387">
        <f t="shared" si="174"/>
        <v>12</v>
      </c>
      <c r="S2387">
        <f t="shared" si="175"/>
        <v>11</v>
      </c>
      <c r="T2387">
        <f t="shared" si="172"/>
        <v>23</v>
      </c>
      <c r="U2387" t="s">
        <v>1536</v>
      </c>
      <c r="V2387" t="s">
        <v>1514</v>
      </c>
      <c r="W2387" t="s">
        <v>1492</v>
      </c>
      <c r="X2387" t="s">
        <v>1512</v>
      </c>
      <c r="Z2387" t="str" cm="1">
        <f t="array" ref="Z2387">IF(ISBLANK(AK2387),_xlfn.LET(
    _xlpm.nameBeforeSlash, IF(ISNUMBER(SEARCH("/", Y2387)), LEFT(Y2387, SEARCH("/", Y2387)-1), Y2387),
    _xlpm.matchRow, IFERROR(MATCH(_xlpm.nameBeforeSlash, AA:AA, 0), ""),
    _xlpm.difference, IF(_xlpm.matchRow="", "", ABS((R2387 + S2387)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),IF(ISBLANK(Y2387),"","Hidden"))</f>
        <v/>
      </c>
      <c r="AA2387" t="s">
        <v>2846</v>
      </c>
      <c r="AB2387" t="s">
        <v>2848</v>
      </c>
      <c r="AC2387" t="s">
        <v>1364</v>
      </c>
      <c r="AD2387" t="str">
        <f>_xlfn.XLOOKUP(AC2387,moves!A:A,moves!B:B)</f>
        <v>steel</v>
      </c>
      <c r="AE2387">
        <f>_xlfn.XLOOKUP(AC2387,moves!A:A,moves!D:D)</f>
        <v>4</v>
      </c>
      <c r="AF2387" t="str">
        <f>_xlfn.XLOOKUP(AC2387,moves!A:A,moves!E:E)</f>
        <v>If 2 or more status symbols are rolled: The target skips their turn this round and the user's battle fatigue increases by 1 extra. This move cannot be used if the user has 5 fatigue.</v>
      </c>
      <c r="AG2387">
        <v>0</v>
      </c>
      <c r="AH2387">
        <v>1</v>
      </c>
      <c r="AI2387">
        <f t="shared" si="173"/>
        <v>0</v>
      </c>
      <c r="AJ2387" t="s">
        <v>8452</v>
      </c>
      <c r="AL2387">
        <v>0</v>
      </c>
      <c r="AM2387" cm="1">
        <f t="array" ref="AM2387">IF(AL2387=1,1,
   IF(ISTEXT(AK2387),1,
   IF(AO2387&gt;1,AM2386,
   IF(AI2387=1,
      IF(SUMPRODUCT((LEN($Y$2:$Y$4096)-LEN(SUBSTITUTE($Y$2:$Y$4096,AA2387,"")))/LEN(AA2387))&gt;0,2,1),
      IF(
         SUMPRODUCT((LEN($Y$2:$Y$4096)-LEN(SUBSTITUTE($Y$2:$Y$4096,AA2387,"")))/LEN(AA2387))
         - SUMPRODUCT((LEN($Y$2:$Y$4096)-LEN(SUBSTITUTE($Y$2:$Y$4096,"Alolan "&amp;AA2387,"")))/LEN("Alolan "&amp;AA2387))
         - SUMPRODUCT((LEN($Y$2:$Y$4096)-LEN(SUBSTITUTE($Y$2:$Y$4096,"Galarian "&amp;AA2387,"")))/LEN("Galarian "&amp;AA2387))
         - SUMPRODUCT((LEN($Y$2:$Y$4096)-LEN(SUBSTITUTE($Y$2:$Y$4096,"Hisuian "&amp;AA2387,"")))/LEN("Hisuian "&amp;AA2387))
         - SUMPRODUCT((LEN($Y$2:$Y$4096)-LEN(SUBSTITUTE($Y$2:$Y$4096,"Paldean "&amp;AA2387,"")))/LEN("Paldean "&amp;AA2387))
      &gt;0,2,1)
   ))))</f>
        <v>1</v>
      </c>
      <c r="AN2387">
        <v>0</v>
      </c>
      <c r="AO2387">
        <v>1</v>
      </c>
    </row>
    <row r="2388" spans="1:41" x14ac:dyDescent="0.25">
      <c r="A2388" t="s">
        <v>2849</v>
      </c>
      <c r="B2388" t="s">
        <v>2846</v>
      </c>
      <c r="C2388" t="s">
        <v>1536</v>
      </c>
      <c r="D2388" t="s">
        <v>1514</v>
      </c>
      <c r="E2388">
        <v>92</v>
      </c>
      <c r="F2388">
        <v>150</v>
      </c>
      <c r="G2388">
        <v>115</v>
      </c>
      <c r="H2388">
        <v>80</v>
      </c>
      <c r="I2388">
        <v>115</v>
      </c>
      <c r="J2388">
        <v>148</v>
      </c>
      <c r="K2388" t="s">
        <v>2847</v>
      </c>
      <c r="L2388" t="s">
        <v>247</v>
      </c>
      <c r="M2388" t="s">
        <v>248</v>
      </c>
      <c r="N2388">
        <v>14.219999999999999</v>
      </c>
      <c r="O2388">
        <v>10.580000000000002</v>
      </c>
      <c r="R2388">
        <f t="shared" si="174"/>
        <v>14</v>
      </c>
      <c r="S2388">
        <f t="shared" si="175"/>
        <v>11</v>
      </c>
      <c r="T2388">
        <f t="shared" si="172"/>
        <v>25</v>
      </c>
      <c r="U2388" t="s">
        <v>1536</v>
      </c>
      <c r="V2388" t="s">
        <v>1514</v>
      </c>
      <c r="W2388" t="s">
        <v>1492</v>
      </c>
      <c r="X2388" t="s">
        <v>1512</v>
      </c>
      <c r="Z2388" t="str" cm="1">
        <f t="array" ref="Z2388">IF(ISBLANK(AK2388),_xlfn.LET(
    _xlpm.nameBeforeSlash, IF(ISNUMBER(SEARCH("/", Y2388)), LEFT(Y2388, SEARCH("/", Y2388)-1), Y2388),
    _xlpm.matchRow, IFERROR(MATCH(_xlpm.nameBeforeSlash, AA:AA, 0), ""),
    _xlpm.difference, IF(_xlpm.matchRow="", "", ABS((R2388 + S2388)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),IF(ISBLANK(Y2388),"","Hidden"))</f>
        <v/>
      </c>
      <c r="AA2388" t="s">
        <v>3241</v>
      </c>
      <c r="AB2388" t="s">
        <v>2850</v>
      </c>
      <c r="AC2388" t="s">
        <v>1359</v>
      </c>
      <c r="AD2388" t="str">
        <f>_xlfn.XLOOKUP(AC2388,moves!A:A,moves!B:B)</f>
        <v>steel</v>
      </c>
      <c r="AE2388">
        <f>_xlfn.XLOOKUP(AC2388,moves!A:A,moves!D:D)</f>
        <v>4</v>
      </c>
      <c r="AF2388" t="str">
        <f>_xlfn.XLOOKUP(AC2388,moves!A:A,moves!E:E)</f>
        <v>If the target is in a changed form: Deal double damage.</v>
      </c>
      <c r="AG2388">
        <v>0</v>
      </c>
      <c r="AH2388">
        <v>1</v>
      </c>
      <c r="AI2388">
        <f t="shared" si="173"/>
        <v>0</v>
      </c>
      <c r="AJ2388" t="s">
        <v>8452</v>
      </c>
      <c r="AL2388">
        <v>0</v>
      </c>
      <c r="AM2388" cm="1">
        <f t="array" ref="AM2388">IF(AL2388=1,1,
   IF(ISTEXT(AK2388),1,
   IF(AO2388&gt;1,AM2387,
   IF(AI2388=1,
      IF(SUMPRODUCT((LEN($Y$2:$Y$4096)-LEN(SUBSTITUTE($Y$2:$Y$4096,AA2388,"")))/LEN(AA2388))&gt;0,2,1),
      IF(
         SUMPRODUCT((LEN($Y$2:$Y$4096)-LEN(SUBSTITUTE($Y$2:$Y$4096,AA2388,"")))/LEN(AA2388))
         - SUMPRODUCT((LEN($Y$2:$Y$4096)-LEN(SUBSTITUTE($Y$2:$Y$4096,"Alolan "&amp;AA2388,"")))/LEN("Alolan "&amp;AA2388))
         - SUMPRODUCT((LEN($Y$2:$Y$4096)-LEN(SUBSTITUTE($Y$2:$Y$4096,"Galarian "&amp;AA2388,"")))/LEN("Galarian "&amp;AA2388))
         - SUMPRODUCT((LEN($Y$2:$Y$4096)-LEN(SUBSTITUTE($Y$2:$Y$4096,"Hisuian "&amp;AA2388,"")))/LEN("Hisuian "&amp;AA2388))
         - SUMPRODUCT((LEN($Y$2:$Y$4096)-LEN(SUBSTITUTE($Y$2:$Y$4096,"Paldean "&amp;AA2388,"")))/LEN("Paldean "&amp;AA2388))
      &gt;0,2,1)
   ))))</f>
        <v>1</v>
      </c>
      <c r="AN2388">
        <v>0</v>
      </c>
      <c r="AO2388">
        <v>2</v>
      </c>
    </row>
    <row r="2389" spans="1:41" x14ac:dyDescent="0.25">
      <c r="A2389" t="s">
        <v>4736</v>
      </c>
      <c r="B2389" t="s">
        <v>2846</v>
      </c>
      <c r="C2389" t="s">
        <v>1536</v>
      </c>
      <c r="D2389"/>
      <c r="E2389">
        <v>92</v>
      </c>
      <c r="F2389">
        <v>120</v>
      </c>
      <c r="G2389">
        <v>115</v>
      </c>
      <c r="H2389">
        <v>80</v>
      </c>
      <c r="I2389">
        <v>115</v>
      </c>
      <c r="J2389">
        <v>138</v>
      </c>
      <c r="K2389" t="s">
        <v>2847</v>
      </c>
      <c r="L2389" t="s">
        <v>247</v>
      </c>
      <c r="M2389" t="s">
        <v>248</v>
      </c>
      <c r="N2389">
        <v>12.32</v>
      </c>
      <c r="O2389">
        <v>10.580000000000002</v>
      </c>
      <c r="R2389">
        <f t="shared" si="174"/>
        <v>12</v>
      </c>
      <c r="S2389">
        <f t="shared" si="175"/>
        <v>11</v>
      </c>
      <c r="T2389">
        <f t="shared" si="172"/>
        <v>23</v>
      </c>
      <c r="U2389" t="s">
        <v>1536</v>
      </c>
      <c r="V2389" t="s">
        <v>1514</v>
      </c>
      <c r="W2389" t="s">
        <v>1492</v>
      </c>
      <c r="X2389" t="s">
        <v>1512</v>
      </c>
      <c r="Z2389" t="str" cm="1">
        <f t="array" ref="Z2389">IF(ISBLANK(AK2389),_xlfn.LET(
    _xlpm.nameBeforeSlash, IF(ISNUMBER(SEARCH("/", Y2389)), LEFT(Y2389, SEARCH("/", Y2389)-1), Y2389),
    _xlpm.matchRow, IFERROR(MATCH(_xlpm.nameBeforeSlash, AA:AA, 0), ""),
    _xlpm.difference, IF(_xlpm.matchRow="", "", ABS((R2389 + S2389)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),IF(ISBLANK(Y2389),"","Hidden"))</f>
        <v/>
      </c>
      <c r="AA2389" t="s">
        <v>5996</v>
      </c>
      <c r="AB2389" t="s">
        <v>2848</v>
      </c>
      <c r="AC2389" t="s">
        <v>6844</v>
      </c>
      <c r="AD2389" t="str">
        <f>_xlfn.XLOOKUP(AC2389,moves!A:A,moves!B:B)</f>
        <v>fairy</v>
      </c>
      <c r="AE2389">
        <f>_xlfn.XLOOKUP(AC2389,moves!A:A,moves!D:D)</f>
        <v>1</v>
      </c>
      <c r="AF2389" t="str">
        <f>_xlfn.XLOOKUP(AC2389,moves!A:A,moves!E:E)</f>
        <v>For each move that dealt damage since the user was active: Increase attack strength by 1.</v>
      </c>
      <c r="AG2389">
        <v>0</v>
      </c>
      <c r="AH2389">
        <v>1</v>
      </c>
      <c r="AI2389">
        <f t="shared" si="173"/>
        <v>1</v>
      </c>
      <c r="AJ2389" t="s">
        <v>8452</v>
      </c>
      <c r="AL2389">
        <v>0</v>
      </c>
      <c r="AM2389" cm="1">
        <f t="array" ref="AM2389">IF(AL2389=1,1,
   IF(ISTEXT(AK2389),1,
   IF(AO2389&gt;1,AM2388,
   IF(AI2389=1,
      IF(SUMPRODUCT((LEN($Y$2:$Y$4096)-LEN(SUBSTITUTE($Y$2:$Y$4096,AA2389,"")))/LEN(AA2389))&gt;0,2,1),
      IF(
         SUMPRODUCT((LEN($Y$2:$Y$4096)-LEN(SUBSTITUTE($Y$2:$Y$4096,AA2389,"")))/LEN(AA2389))
         - SUMPRODUCT((LEN($Y$2:$Y$4096)-LEN(SUBSTITUTE($Y$2:$Y$4096,"Alolan "&amp;AA2389,"")))/LEN("Alolan "&amp;AA2389))
         - SUMPRODUCT((LEN($Y$2:$Y$4096)-LEN(SUBSTITUTE($Y$2:$Y$4096,"Galarian "&amp;AA2389,"")))/LEN("Galarian "&amp;AA2389))
         - SUMPRODUCT((LEN($Y$2:$Y$4096)-LEN(SUBSTITUTE($Y$2:$Y$4096,"Hisuian "&amp;AA2389,"")))/LEN("Hisuian "&amp;AA2389))
         - SUMPRODUCT((LEN($Y$2:$Y$4096)-LEN(SUBSTITUTE($Y$2:$Y$4096,"Paldean "&amp;AA2389,"")))/LEN("Paldean "&amp;AA2389))
      &gt;0,2,1)
   ))))</f>
        <v>1</v>
      </c>
      <c r="AN2389">
        <v>0</v>
      </c>
      <c r="AO2389">
        <v>1</v>
      </c>
    </row>
    <row r="2390" spans="1:41" x14ac:dyDescent="0.25">
      <c r="A2390" t="s">
        <v>4737</v>
      </c>
      <c r="B2390" t="s">
        <v>2846</v>
      </c>
      <c r="C2390" t="s">
        <v>1536</v>
      </c>
      <c r="D2390" t="s">
        <v>1514</v>
      </c>
      <c r="E2390">
        <v>92</v>
      </c>
      <c r="F2390">
        <v>150</v>
      </c>
      <c r="G2390">
        <v>115</v>
      </c>
      <c r="H2390">
        <v>80</v>
      </c>
      <c r="I2390">
        <v>115</v>
      </c>
      <c r="J2390">
        <v>148</v>
      </c>
      <c r="K2390" t="s">
        <v>2847</v>
      </c>
      <c r="L2390" t="s">
        <v>247</v>
      </c>
      <c r="M2390" t="s">
        <v>248</v>
      </c>
      <c r="N2390">
        <v>14.219999999999999</v>
      </c>
      <c r="O2390">
        <v>10.580000000000002</v>
      </c>
      <c r="R2390">
        <f t="shared" si="174"/>
        <v>14</v>
      </c>
      <c r="S2390">
        <f t="shared" si="175"/>
        <v>11</v>
      </c>
      <c r="T2390">
        <f t="shared" si="172"/>
        <v>25</v>
      </c>
      <c r="U2390" t="s">
        <v>1536</v>
      </c>
      <c r="V2390" t="s">
        <v>1514</v>
      </c>
      <c r="W2390" t="s">
        <v>1492</v>
      </c>
      <c r="X2390" t="s">
        <v>1512</v>
      </c>
      <c r="Z2390" t="str" cm="1">
        <f t="array" ref="Z2390">IF(ISBLANK(AK2390),_xlfn.LET(
    _xlpm.nameBeforeSlash, IF(ISNUMBER(SEARCH("/", Y2390)), LEFT(Y2390, SEARCH("/", Y2390)-1), Y2390),
    _xlpm.matchRow, IFERROR(MATCH(_xlpm.nameBeforeSlash, AA:AA, 0), ""),
    _xlpm.difference, IF(_xlpm.matchRow="", "", ABS((R2390 + S2390)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),IF(ISBLANK(Y2390),"","Hidden"))</f>
        <v/>
      </c>
      <c r="AA2390" t="s">
        <v>5997</v>
      </c>
      <c r="AB2390" t="s">
        <v>2850</v>
      </c>
      <c r="AC2390" t="s">
        <v>6841</v>
      </c>
      <c r="AD2390" t="str">
        <f>_xlfn.XLOOKUP(AC2390,moves!A:A,moves!B:B)</f>
        <v>steel</v>
      </c>
      <c r="AE2390" t="str">
        <f>_xlfn.XLOOKUP(AC2390,moves!A:A,moves!D:D)</f>
        <v>-</v>
      </c>
      <c r="AF2390" t="str">
        <f>_xlfn.XLOOKUP(AC2390,moves!A:A,moves!E:E)</f>
        <v>When the target next attacks: Add 1 critical hit to the roll. The user may use a second move this turn.</v>
      </c>
      <c r="AG2390">
        <v>0</v>
      </c>
      <c r="AH2390">
        <v>1</v>
      </c>
      <c r="AI2390">
        <f t="shared" si="173"/>
        <v>1</v>
      </c>
      <c r="AJ2390" t="s">
        <v>8452</v>
      </c>
      <c r="AL2390">
        <v>0</v>
      </c>
      <c r="AM2390" cm="1">
        <f t="array" ref="AM2390">IF(AL2390=1,1,
   IF(ISTEXT(AK2390),1,
   IF(AO2390&gt;1,AM2389,
   IF(AI2390=1,
      IF(SUMPRODUCT((LEN($Y$2:$Y$4096)-LEN(SUBSTITUTE($Y$2:$Y$4096,AA2390,"")))/LEN(AA2390))&gt;0,2,1),
      IF(
         SUMPRODUCT((LEN($Y$2:$Y$4096)-LEN(SUBSTITUTE($Y$2:$Y$4096,AA2390,"")))/LEN(AA2390))
         - SUMPRODUCT((LEN($Y$2:$Y$4096)-LEN(SUBSTITUTE($Y$2:$Y$4096,"Alolan "&amp;AA2390,"")))/LEN("Alolan "&amp;AA2390))
         - SUMPRODUCT((LEN($Y$2:$Y$4096)-LEN(SUBSTITUTE($Y$2:$Y$4096,"Galarian "&amp;AA2390,"")))/LEN("Galarian "&amp;AA2390))
         - SUMPRODUCT((LEN($Y$2:$Y$4096)-LEN(SUBSTITUTE($Y$2:$Y$4096,"Hisuian "&amp;AA2390,"")))/LEN("Hisuian "&amp;AA2390))
         - SUMPRODUCT((LEN($Y$2:$Y$4096)-LEN(SUBSTITUTE($Y$2:$Y$4096,"Paldean "&amp;AA2390,"")))/LEN("Paldean "&amp;AA2390))
      &gt;0,2,1)
   ))))</f>
        <v>1</v>
      </c>
      <c r="AN2390">
        <v>0</v>
      </c>
      <c r="AO2390">
        <v>2</v>
      </c>
    </row>
    <row r="2391" spans="1:41" x14ac:dyDescent="0.25">
      <c r="A2391">
        <v>889</v>
      </c>
      <c r="B2391" t="s">
        <v>2851</v>
      </c>
      <c r="C2391" t="s">
        <v>1492</v>
      </c>
      <c r="D2391"/>
      <c r="E2391">
        <v>92</v>
      </c>
      <c r="F2391">
        <v>120</v>
      </c>
      <c r="G2391">
        <v>115</v>
      </c>
      <c r="H2391">
        <v>80</v>
      </c>
      <c r="I2391">
        <v>115</v>
      </c>
      <c r="J2391">
        <v>138</v>
      </c>
      <c r="K2391" t="s">
        <v>2847</v>
      </c>
      <c r="L2391" t="s">
        <v>247</v>
      </c>
      <c r="M2391" t="s">
        <v>248</v>
      </c>
      <c r="N2391">
        <v>12.32</v>
      </c>
      <c r="O2391">
        <v>10.580000000000002</v>
      </c>
      <c r="R2391">
        <f t="shared" si="174"/>
        <v>12</v>
      </c>
      <c r="S2391">
        <f t="shared" si="175"/>
        <v>11</v>
      </c>
      <c r="T2391">
        <f t="shared" si="172"/>
        <v>23</v>
      </c>
      <c r="U2391" t="s">
        <v>1492</v>
      </c>
      <c r="V2391" t="s">
        <v>1514</v>
      </c>
      <c r="W2391" t="s">
        <v>1536</v>
      </c>
      <c r="X2391" t="s">
        <v>1512</v>
      </c>
      <c r="Z2391" t="str" cm="1">
        <f t="array" ref="Z2391">IF(ISBLANK(AK2391),_xlfn.LET(
    _xlpm.nameBeforeSlash, IF(ISNUMBER(SEARCH("/", Y2391)), LEFT(Y2391, SEARCH("/", Y2391)-1), Y2391),
    _xlpm.matchRow, IFERROR(MATCH(_xlpm.nameBeforeSlash, AA:AA, 0), ""),
    _xlpm.difference, IF(_xlpm.matchRow="", "", ABS((R2391 + S2391)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),IF(ISBLANK(Y2391),"","Hidden"))</f>
        <v/>
      </c>
      <c r="AA2391" t="s">
        <v>2851</v>
      </c>
      <c r="AB2391" t="s">
        <v>2848</v>
      </c>
      <c r="AC2391" t="s">
        <v>1364</v>
      </c>
      <c r="AD2391" t="str">
        <f>_xlfn.XLOOKUP(AC2391,moves!A:A,moves!B:B)</f>
        <v>steel</v>
      </c>
      <c r="AE2391">
        <f>_xlfn.XLOOKUP(AC2391,moves!A:A,moves!D:D)</f>
        <v>4</v>
      </c>
      <c r="AF2391" t="str">
        <f>_xlfn.XLOOKUP(AC2391,moves!A:A,moves!E:E)</f>
        <v>If 2 or more status symbols are rolled: The target skips their turn this round and the user's battle fatigue increases by 1 extra. This move cannot be used if the user has 5 fatigue.</v>
      </c>
      <c r="AG2391">
        <v>0</v>
      </c>
      <c r="AH2391">
        <v>1</v>
      </c>
      <c r="AI2391">
        <f t="shared" si="173"/>
        <v>0</v>
      </c>
      <c r="AJ2391" t="s">
        <v>8452</v>
      </c>
      <c r="AL2391">
        <v>0</v>
      </c>
      <c r="AM2391" cm="1">
        <f t="array" ref="AM2391">IF(AL2391=1,1,
   IF(ISTEXT(AK2391),1,
   IF(AO2391&gt;1,AM2390,
   IF(AI2391=1,
      IF(SUMPRODUCT((LEN($Y$2:$Y$4096)-LEN(SUBSTITUTE($Y$2:$Y$4096,AA2391,"")))/LEN(AA2391))&gt;0,2,1),
      IF(
         SUMPRODUCT((LEN($Y$2:$Y$4096)-LEN(SUBSTITUTE($Y$2:$Y$4096,AA2391,"")))/LEN(AA2391))
         - SUMPRODUCT((LEN($Y$2:$Y$4096)-LEN(SUBSTITUTE($Y$2:$Y$4096,"Alolan "&amp;AA2391,"")))/LEN("Alolan "&amp;AA2391))
         - SUMPRODUCT((LEN($Y$2:$Y$4096)-LEN(SUBSTITUTE($Y$2:$Y$4096,"Galarian "&amp;AA2391,"")))/LEN("Galarian "&amp;AA2391))
         - SUMPRODUCT((LEN($Y$2:$Y$4096)-LEN(SUBSTITUTE($Y$2:$Y$4096,"Hisuian "&amp;AA2391,"")))/LEN("Hisuian "&amp;AA2391))
         - SUMPRODUCT((LEN($Y$2:$Y$4096)-LEN(SUBSTITUTE($Y$2:$Y$4096,"Paldean "&amp;AA2391,"")))/LEN("Paldean "&amp;AA2391))
      &gt;0,2,1)
   ))))</f>
        <v>1</v>
      </c>
      <c r="AN2391">
        <v>0</v>
      </c>
      <c r="AO2391">
        <v>1</v>
      </c>
    </row>
    <row r="2392" spans="1:41" x14ac:dyDescent="0.25">
      <c r="A2392" t="s">
        <v>2852</v>
      </c>
      <c r="B2392" t="s">
        <v>2851</v>
      </c>
      <c r="C2392" t="s">
        <v>1492</v>
      </c>
      <c r="D2392" t="s">
        <v>1514</v>
      </c>
      <c r="E2392">
        <v>92</v>
      </c>
      <c r="F2392">
        <v>120</v>
      </c>
      <c r="G2392">
        <v>140</v>
      </c>
      <c r="H2392">
        <v>80</v>
      </c>
      <c r="I2392">
        <v>140</v>
      </c>
      <c r="J2392">
        <v>128</v>
      </c>
      <c r="K2392" t="s">
        <v>2847</v>
      </c>
      <c r="L2392" t="s">
        <v>247</v>
      </c>
      <c r="M2392" t="s">
        <v>248</v>
      </c>
      <c r="N2392">
        <v>11.92</v>
      </c>
      <c r="O2392">
        <v>12.080000000000002</v>
      </c>
      <c r="Q2392">
        <v>1</v>
      </c>
      <c r="R2392">
        <f t="shared" si="174"/>
        <v>12</v>
      </c>
      <c r="S2392">
        <f t="shared" si="175"/>
        <v>13</v>
      </c>
      <c r="T2392">
        <f t="shared" si="172"/>
        <v>25</v>
      </c>
      <c r="U2392" t="s">
        <v>1492</v>
      </c>
      <c r="V2392" t="s">
        <v>1514</v>
      </c>
      <c r="W2392" t="s">
        <v>1536</v>
      </c>
      <c r="X2392" t="s">
        <v>1512</v>
      </c>
      <c r="Z2392" t="str" cm="1">
        <f t="array" ref="Z2392">IF(ISBLANK(AK2392),_xlfn.LET(
    _xlpm.nameBeforeSlash, IF(ISNUMBER(SEARCH("/", Y2392)), LEFT(Y2392, SEARCH("/", Y2392)-1), Y2392),
    _xlpm.matchRow, IFERROR(MATCH(_xlpm.nameBeforeSlash, AA:AA, 0), ""),
    _xlpm.difference, IF(_xlpm.matchRow="", "", ABS((R2392 + S2392)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),IF(ISBLANK(Y2392),"","Hidden"))</f>
        <v/>
      </c>
      <c r="AA2392" t="s">
        <v>3242</v>
      </c>
      <c r="AB2392" t="s">
        <v>2853</v>
      </c>
      <c r="AC2392" t="s">
        <v>1360</v>
      </c>
      <c r="AD2392" t="str">
        <f>_xlfn.XLOOKUP(AC2392,moves!A:A,moves!B:B)</f>
        <v>steel</v>
      </c>
      <c r="AE2392">
        <f>_xlfn.XLOOKUP(AC2392,moves!A:A,moves!D:D)</f>
        <v>4</v>
      </c>
      <c r="AF2392" t="str">
        <f>_xlfn.XLOOKUP(AC2392,moves!A:A,moves!E:E)</f>
        <v>If the target is in a changed form: Deal double damage.</v>
      </c>
      <c r="AG2392">
        <v>0</v>
      </c>
      <c r="AH2392">
        <v>1</v>
      </c>
      <c r="AI2392">
        <f t="shared" si="173"/>
        <v>0</v>
      </c>
      <c r="AJ2392" t="s">
        <v>8452</v>
      </c>
      <c r="AL2392">
        <v>0</v>
      </c>
      <c r="AM2392" cm="1">
        <f t="array" ref="AM2392">IF(AL2392=1,1,
   IF(ISTEXT(AK2392),1,
   IF(AO2392&gt;1,AM2391,
   IF(AI2392=1,
      IF(SUMPRODUCT((LEN($Y$2:$Y$4096)-LEN(SUBSTITUTE($Y$2:$Y$4096,AA2392,"")))/LEN(AA2392))&gt;0,2,1),
      IF(
         SUMPRODUCT((LEN($Y$2:$Y$4096)-LEN(SUBSTITUTE($Y$2:$Y$4096,AA2392,"")))/LEN(AA2392))
         - SUMPRODUCT((LEN($Y$2:$Y$4096)-LEN(SUBSTITUTE($Y$2:$Y$4096,"Alolan "&amp;AA2392,"")))/LEN("Alolan "&amp;AA2392))
         - SUMPRODUCT((LEN($Y$2:$Y$4096)-LEN(SUBSTITUTE($Y$2:$Y$4096,"Galarian "&amp;AA2392,"")))/LEN("Galarian "&amp;AA2392))
         - SUMPRODUCT((LEN($Y$2:$Y$4096)-LEN(SUBSTITUTE($Y$2:$Y$4096,"Hisuian "&amp;AA2392,"")))/LEN("Hisuian "&amp;AA2392))
         - SUMPRODUCT((LEN($Y$2:$Y$4096)-LEN(SUBSTITUTE($Y$2:$Y$4096,"Paldean "&amp;AA2392,"")))/LEN("Paldean "&amp;AA2392))
      &gt;0,2,1)
   ))))</f>
        <v>1</v>
      </c>
      <c r="AN2392">
        <v>0</v>
      </c>
      <c r="AO2392">
        <v>2</v>
      </c>
    </row>
    <row r="2393" spans="1:41" x14ac:dyDescent="0.25">
      <c r="A2393" t="s">
        <v>4738</v>
      </c>
      <c r="B2393" t="s">
        <v>2851</v>
      </c>
      <c r="C2393" t="s">
        <v>1492</v>
      </c>
      <c r="D2393"/>
      <c r="E2393">
        <v>92</v>
      </c>
      <c r="F2393">
        <v>120</v>
      </c>
      <c r="G2393">
        <v>115</v>
      </c>
      <c r="H2393">
        <v>80</v>
      </c>
      <c r="I2393">
        <v>115</v>
      </c>
      <c r="J2393">
        <v>138</v>
      </c>
      <c r="K2393" t="s">
        <v>2847</v>
      </c>
      <c r="L2393" t="s">
        <v>247</v>
      </c>
      <c r="M2393" t="s">
        <v>248</v>
      </c>
      <c r="N2393">
        <v>12.32</v>
      </c>
      <c r="O2393">
        <v>10.580000000000002</v>
      </c>
      <c r="R2393">
        <f t="shared" si="174"/>
        <v>12</v>
      </c>
      <c r="S2393">
        <f t="shared" si="175"/>
        <v>11</v>
      </c>
      <c r="T2393">
        <f t="shared" si="172"/>
        <v>23</v>
      </c>
      <c r="U2393" t="s">
        <v>1492</v>
      </c>
      <c r="V2393" t="s">
        <v>1514</v>
      </c>
      <c r="W2393" t="s">
        <v>1536</v>
      </c>
      <c r="X2393" t="s">
        <v>1512</v>
      </c>
      <c r="Z2393" t="str" cm="1">
        <f t="array" ref="Z2393">IF(ISBLANK(AK2393),_xlfn.LET(
    _xlpm.nameBeforeSlash, IF(ISNUMBER(SEARCH("/", Y2393)), LEFT(Y2393, SEARCH("/", Y2393)-1), Y2393),
    _xlpm.matchRow, IFERROR(MATCH(_xlpm.nameBeforeSlash, AA:AA, 0), ""),
    _xlpm.difference, IF(_xlpm.matchRow="", "", ABS((R2393 + S2393)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),IF(ISBLANK(Y2393),"","Hidden"))</f>
        <v/>
      </c>
      <c r="AA2393" t="s">
        <v>5998</v>
      </c>
      <c r="AB2393" t="s">
        <v>2848</v>
      </c>
      <c r="AC2393" t="s">
        <v>6843</v>
      </c>
      <c r="AD2393" t="str">
        <f>_xlfn.XLOOKUP(AC2393,moves!A:A,moves!B:B)</f>
        <v>fighting</v>
      </c>
      <c r="AE2393">
        <f>_xlfn.XLOOKUP(AC2393,moves!A:A,moves!D:D)</f>
        <v>5</v>
      </c>
      <c r="AF2393" t="str">
        <f>_xlfn.XLOOKUP(AC2393,moves!A:A,moves!E:E)</f>
        <v>When the target next attacks the user: Decrease attack strength by 2.</v>
      </c>
      <c r="AG2393">
        <v>0</v>
      </c>
      <c r="AH2393">
        <v>1</v>
      </c>
      <c r="AI2393">
        <f t="shared" si="173"/>
        <v>1</v>
      </c>
      <c r="AJ2393" t="s">
        <v>8452</v>
      </c>
      <c r="AL2393">
        <v>0</v>
      </c>
      <c r="AM2393" cm="1">
        <f t="array" ref="AM2393">IF(AL2393=1,1,
   IF(ISTEXT(AK2393),1,
   IF(AO2393&gt;1,AM2392,
   IF(AI2393=1,
      IF(SUMPRODUCT((LEN($Y$2:$Y$4096)-LEN(SUBSTITUTE($Y$2:$Y$4096,AA2393,"")))/LEN(AA2393))&gt;0,2,1),
      IF(
         SUMPRODUCT((LEN($Y$2:$Y$4096)-LEN(SUBSTITUTE($Y$2:$Y$4096,AA2393,"")))/LEN(AA2393))
         - SUMPRODUCT((LEN($Y$2:$Y$4096)-LEN(SUBSTITUTE($Y$2:$Y$4096,"Alolan "&amp;AA2393,"")))/LEN("Alolan "&amp;AA2393))
         - SUMPRODUCT((LEN($Y$2:$Y$4096)-LEN(SUBSTITUTE($Y$2:$Y$4096,"Galarian "&amp;AA2393,"")))/LEN("Galarian "&amp;AA2393))
         - SUMPRODUCT((LEN($Y$2:$Y$4096)-LEN(SUBSTITUTE($Y$2:$Y$4096,"Hisuian "&amp;AA2393,"")))/LEN("Hisuian "&amp;AA2393))
         - SUMPRODUCT((LEN($Y$2:$Y$4096)-LEN(SUBSTITUTE($Y$2:$Y$4096,"Paldean "&amp;AA2393,"")))/LEN("Paldean "&amp;AA2393))
      &gt;0,2,1)
   ))))</f>
        <v>1</v>
      </c>
      <c r="AN2393">
        <v>0</v>
      </c>
      <c r="AO2393">
        <v>1</v>
      </c>
    </row>
    <row r="2394" spans="1:41" x14ac:dyDescent="0.25">
      <c r="A2394" t="s">
        <v>4739</v>
      </c>
      <c r="B2394" t="s">
        <v>2851</v>
      </c>
      <c r="C2394" t="s">
        <v>1492</v>
      </c>
      <c r="D2394" t="s">
        <v>1514</v>
      </c>
      <c r="E2394">
        <v>92</v>
      </c>
      <c r="F2394">
        <v>120</v>
      </c>
      <c r="G2394">
        <v>140</v>
      </c>
      <c r="H2394">
        <v>80</v>
      </c>
      <c r="I2394">
        <v>140</v>
      </c>
      <c r="J2394">
        <v>128</v>
      </c>
      <c r="K2394" t="s">
        <v>2847</v>
      </c>
      <c r="L2394" t="s">
        <v>247</v>
      </c>
      <c r="M2394" t="s">
        <v>248</v>
      </c>
      <c r="N2394">
        <v>11.92</v>
      </c>
      <c r="O2394">
        <v>12.080000000000002</v>
      </c>
      <c r="Q2394">
        <v>1</v>
      </c>
      <c r="R2394">
        <f t="shared" si="174"/>
        <v>12</v>
      </c>
      <c r="S2394">
        <f t="shared" si="175"/>
        <v>13</v>
      </c>
      <c r="T2394">
        <f t="shared" si="172"/>
        <v>25</v>
      </c>
      <c r="U2394" t="s">
        <v>1492</v>
      </c>
      <c r="V2394" t="s">
        <v>1514</v>
      </c>
      <c r="W2394" t="s">
        <v>1536</v>
      </c>
      <c r="X2394" t="s">
        <v>1512</v>
      </c>
      <c r="Z2394" t="str" cm="1">
        <f t="array" ref="Z2394">IF(ISBLANK(AK2394),_xlfn.LET(
    _xlpm.nameBeforeSlash, IF(ISNUMBER(SEARCH("/", Y2394)), LEFT(Y2394, SEARCH("/", Y2394)-1), Y2394),
    _xlpm.matchRow, IFERROR(MATCH(_xlpm.nameBeforeSlash, AA:AA, 0), ""),
    _xlpm.difference, IF(_xlpm.matchRow="", "", ABS((R2394 + S2394)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),IF(ISBLANK(Y2394),"","Hidden"))</f>
        <v/>
      </c>
      <c r="AA2394" t="s">
        <v>5999</v>
      </c>
      <c r="AB2394" t="s">
        <v>2853</v>
      </c>
      <c r="AC2394" t="s">
        <v>6842</v>
      </c>
      <c r="AD2394" t="str">
        <f>_xlfn.XLOOKUP(AC2394,moves!A:A,moves!B:B)</f>
        <v>steel</v>
      </c>
      <c r="AE2394" t="str">
        <f>_xlfn.XLOOKUP(AC2394,moves!A:A,moves!D:D)</f>
        <v>-</v>
      </c>
      <c r="AF2394" t="str">
        <f>_xlfn.XLOOKUP(AC2394,moves!A:A,moves!E:E)</f>
        <v>When the target is next attacked: Remove 1 critical hit from the roll. The user may use another move this turn.</v>
      </c>
      <c r="AG2394">
        <v>0</v>
      </c>
      <c r="AH2394">
        <v>1</v>
      </c>
      <c r="AI2394">
        <f t="shared" si="173"/>
        <v>1</v>
      </c>
      <c r="AJ2394" t="s">
        <v>8452</v>
      </c>
      <c r="AL2394">
        <v>0</v>
      </c>
      <c r="AM2394" cm="1">
        <f t="array" ref="AM2394">IF(AL2394=1,1,
   IF(ISTEXT(AK2394),1,
   IF(AO2394&gt;1,AM2393,
   IF(AI2394=1,
      IF(SUMPRODUCT((LEN($Y$2:$Y$4096)-LEN(SUBSTITUTE($Y$2:$Y$4096,AA2394,"")))/LEN(AA2394))&gt;0,2,1),
      IF(
         SUMPRODUCT((LEN($Y$2:$Y$4096)-LEN(SUBSTITUTE($Y$2:$Y$4096,AA2394,"")))/LEN(AA2394))
         - SUMPRODUCT((LEN($Y$2:$Y$4096)-LEN(SUBSTITUTE($Y$2:$Y$4096,"Alolan "&amp;AA2394,"")))/LEN("Alolan "&amp;AA2394))
         - SUMPRODUCT((LEN($Y$2:$Y$4096)-LEN(SUBSTITUTE($Y$2:$Y$4096,"Galarian "&amp;AA2394,"")))/LEN("Galarian "&amp;AA2394))
         - SUMPRODUCT((LEN($Y$2:$Y$4096)-LEN(SUBSTITUTE($Y$2:$Y$4096,"Hisuian "&amp;AA2394,"")))/LEN("Hisuian "&amp;AA2394))
         - SUMPRODUCT((LEN($Y$2:$Y$4096)-LEN(SUBSTITUTE($Y$2:$Y$4096,"Paldean "&amp;AA2394,"")))/LEN("Paldean "&amp;AA2394))
      &gt;0,2,1)
   ))))</f>
        <v>1</v>
      </c>
      <c r="AN2394">
        <v>0</v>
      </c>
      <c r="AO2394">
        <v>2</v>
      </c>
    </row>
    <row r="2395" spans="1:41" x14ac:dyDescent="0.25">
      <c r="A2395">
        <v>890</v>
      </c>
      <c r="B2395" t="s">
        <v>2854</v>
      </c>
      <c r="C2395" t="s">
        <v>1469</v>
      </c>
      <c r="D2395" t="s">
        <v>1482</v>
      </c>
      <c r="E2395">
        <v>140</v>
      </c>
      <c r="F2395">
        <v>85</v>
      </c>
      <c r="G2395">
        <v>95</v>
      </c>
      <c r="H2395">
        <v>145</v>
      </c>
      <c r="I2395">
        <v>95</v>
      </c>
      <c r="J2395">
        <v>130</v>
      </c>
      <c r="K2395" t="s">
        <v>2855</v>
      </c>
      <c r="L2395" t="s">
        <v>3446</v>
      </c>
      <c r="M2395" t="s">
        <v>483</v>
      </c>
      <c r="N2395">
        <v>13.3</v>
      </c>
      <c r="O2395">
        <v>11.3</v>
      </c>
      <c r="R2395">
        <f t="shared" si="174"/>
        <v>13</v>
      </c>
      <c r="S2395">
        <f t="shared" si="175"/>
        <v>11</v>
      </c>
      <c r="T2395">
        <f t="shared" si="172"/>
        <v>24</v>
      </c>
      <c r="U2395" t="s">
        <v>1469</v>
      </c>
      <c r="V2395" t="s">
        <v>1482</v>
      </c>
      <c r="W2395" t="s">
        <v>429</v>
      </c>
      <c r="X2395" t="s">
        <v>1479</v>
      </c>
      <c r="Z2395" t="str" cm="1">
        <f t="array" ref="Z2395">IF(ISBLANK(AK2395),_xlfn.LET(
    _xlpm.nameBeforeSlash, IF(ISNUMBER(SEARCH("/", Y2395)), LEFT(Y2395, SEARCH("/", Y2395)-1), Y2395),
    _xlpm.matchRow, IFERROR(MATCH(_xlpm.nameBeforeSlash, AA:AA, 0), ""),
    _xlpm.difference, IF(_xlpm.matchRow="", "", ABS((R2395 + S2395)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),IF(ISBLANK(Y2395),"","Hidden"))</f>
        <v/>
      </c>
      <c r="AA2395" t="s">
        <v>2854</v>
      </c>
      <c r="AC2395" t="s">
        <v>1294</v>
      </c>
      <c r="AD2395" t="str">
        <f>_xlfn.XLOOKUP(AC2395,moves!A:A,moves!B:B)</f>
        <v>poison</v>
      </c>
      <c r="AE2395">
        <f>_xlfn.XLOOKUP(AC2395,moves!A:A,moves!D:D)</f>
        <v>5</v>
      </c>
      <c r="AF2395" t="str">
        <f>_xlfn.XLOOKUP(AC2395,moves!A:A,moves!E:E)</f>
        <v>Status symbols deal +1 damage. If any status symbols are rolled: Inflict the Poisoned status on the target.</v>
      </c>
      <c r="AG2395">
        <v>0</v>
      </c>
      <c r="AH2395">
        <v>1</v>
      </c>
      <c r="AI2395">
        <f t="shared" si="173"/>
        <v>0</v>
      </c>
      <c r="AJ2395" t="s">
        <v>867</v>
      </c>
      <c r="AL2395">
        <v>0</v>
      </c>
      <c r="AM2395" cm="1">
        <f t="array" ref="AM2395">IF(AL2395=1,1,
   IF(ISTEXT(AK2395),1,
   IF(AO2395&gt;1,AM2394,
   IF(AI2395=1,
      IF(SUMPRODUCT((LEN($Y$2:$Y$4096)-LEN(SUBSTITUTE($Y$2:$Y$4096,AA2395,"")))/LEN(AA2395))&gt;0,2,1),
      IF(
         SUMPRODUCT((LEN($Y$2:$Y$4096)-LEN(SUBSTITUTE($Y$2:$Y$4096,AA2395,"")))/LEN(AA2395))
         - SUMPRODUCT((LEN($Y$2:$Y$4096)-LEN(SUBSTITUTE($Y$2:$Y$4096,"Alolan "&amp;AA2395,"")))/LEN("Alolan "&amp;AA2395))
         - SUMPRODUCT((LEN($Y$2:$Y$4096)-LEN(SUBSTITUTE($Y$2:$Y$4096,"Galarian "&amp;AA2395,"")))/LEN("Galarian "&amp;AA2395))
         - SUMPRODUCT((LEN($Y$2:$Y$4096)-LEN(SUBSTITUTE($Y$2:$Y$4096,"Hisuian "&amp;AA2395,"")))/LEN("Hisuian "&amp;AA2395))
         - SUMPRODUCT((LEN($Y$2:$Y$4096)-LEN(SUBSTITUTE($Y$2:$Y$4096,"Paldean "&amp;AA2395,"")))/LEN("Paldean "&amp;AA2395))
      &gt;0,2,1)
   ))))</f>
        <v>1</v>
      </c>
      <c r="AN2395">
        <v>0</v>
      </c>
      <c r="AO2395">
        <v>1</v>
      </c>
    </row>
    <row r="2396" spans="1:41" x14ac:dyDescent="0.25">
      <c r="A2396" t="s">
        <v>2856</v>
      </c>
      <c r="B2396" t="s">
        <v>2854</v>
      </c>
      <c r="C2396" t="s">
        <v>1469</v>
      </c>
      <c r="D2396" t="s">
        <v>1482</v>
      </c>
      <c r="E2396">
        <v>140</v>
      </c>
      <c r="F2396">
        <v>85</v>
      </c>
      <c r="G2396">
        <v>95</v>
      </c>
      <c r="H2396">
        <v>145</v>
      </c>
      <c r="I2396">
        <v>95</v>
      </c>
      <c r="J2396">
        <v>130</v>
      </c>
      <c r="K2396" t="s">
        <v>2855</v>
      </c>
      <c r="L2396" t="s">
        <v>3446</v>
      </c>
      <c r="M2396" t="s">
        <v>483</v>
      </c>
      <c r="N2396">
        <v>13.3</v>
      </c>
      <c r="O2396">
        <v>11.3</v>
      </c>
      <c r="Q2396">
        <v>6</v>
      </c>
      <c r="R2396">
        <f t="shared" si="174"/>
        <v>13</v>
      </c>
      <c r="S2396">
        <f t="shared" si="175"/>
        <v>17</v>
      </c>
      <c r="T2396">
        <f t="shared" si="172"/>
        <v>30</v>
      </c>
      <c r="U2396" t="s">
        <v>1469</v>
      </c>
      <c r="V2396" t="s">
        <v>1482</v>
      </c>
      <c r="W2396" t="s">
        <v>429</v>
      </c>
      <c r="X2396" t="s">
        <v>1479</v>
      </c>
      <c r="Z2396" t="str" cm="1">
        <f t="array" ref="Z2396">IF(ISBLANK(AK2396),_xlfn.LET(
    _xlpm.nameBeforeSlash, IF(ISNUMBER(SEARCH("/", Y2396)), LEFT(Y2396, SEARCH("/", Y2396)-1), Y2396),
    _xlpm.matchRow, IFERROR(MATCH(_xlpm.nameBeforeSlash, AA:AA, 0), ""),
    _xlpm.difference, IF(_xlpm.matchRow="", "", ABS((R2396 + S2396)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),IF(ISBLANK(Y2396),"","Hidden"))</f>
        <v/>
      </c>
      <c r="AA2396" t="s">
        <v>3243</v>
      </c>
      <c r="AB2396" t="s">
        <v>2857</v>
      </c>
      <c r="AC2396" t="s">
        <v>965</v>
      </c>
      <c r="AD2396" t="str">
        <f>_xlfn.XLOOKUP(AC2396,moves!A:A,moves!B:B)</f>
        <v>dragon</v>
      </c>
      <c r="AE2396">
        <f>_xlfn.XLOOKUP(AC2396,moves!A:A,moves!D:D)</f>
        <v>9</v>
      </c>
      <c r="AF2396" t="str">
        <f>_xlfn.XLOOKUP(AC2396,moves!A:A,moves!E:E)</f>
        <v>If the target is dynamaxed: Deal double damage.</v>
      </c>
      <c r="AG2396">
        <v>0</v>
      </c>
      <c r="AH2396">
        <v>1</v>
      </c>
      <c r="AI2396">
        <f t="shared" si="173"/>
        <v>0</v>
      </c>
      <c r="AJ2396" t="s">
        <v>867</v>
      </c>
      <c r="AL2396">
        <v>0</v>
      </c>
      <c r="AM2396" cm="1">
        <f t="array" ref="AM2396">IF(AL2396=1,1,
   IF(ISTEXT(AK2396),1,
   IF(AO2396&gt;1,AM2395,
   IF(AI2396=1,
      IF(SUMPRODUCT((LEN($Y$2:$Y$4096)-LEN(SUBSTITUTE($Y$2:$Y$4096,AA2396,"")))/LEN(AA2396))&gt;0,2,1),
      IF(
         SUMPRODUCT((LEN($Y$2:$Y$4096)-LEN(SUBSTITUTE($Y$2:$Y$4096,AA2396,"")))/LEN(AA2396))
         - SUMPRODUCT((LEN($Y$2:$Y$4096)-LEN(SUBSTITUTE($Y$2:$Y$4096,"Alolan "&amp;AA2396,"")))/LEN("Alolan "&amp;AA2396))
         - SUMPRODUCT((LEN($Y$2:$Y$4096)-LEN(SUBSTITUTE($Y$2:$Y$4096,"Galarian "&amp;AA2396,"")))/LEN("Galarian "&amp;AA2396))
         - SUMPRODUCT((LEN($Y$2:$Y$4096)-LEN(SUBSTITUTE($Y$2:$Y$4096,"Hisuian "&amp;AA2396,"")))/LEN("Hisuian "&amp;AA2396))
         - SUMPRODUCT((LEN($Y$2:$Y$4096)-LEN(SUBSTITUTE($Y$2:$Y$4096,"Paldean "&amp;AA2396,"")))/LEN("Paldean "&amp;AA2396))
      &gt;0,2,1)
   ))))</f>
        <v>1</v>
      </c>
      <c r="AN2396">
        <v>0</v>
      </c>
      <c r="AO2396">
        <v>2</v>
      </c>
    </row>
    <row r="2397" spans="1:41" x14ac:dyDescent="0.25">
      <c r="A2397" t="s">
        <v>4740</v>
      </c>
      <c r="B2397" t="s">
        <v>2854</v>
      </c>
      <c r="C2397" t="s">
        <v>1469</v>
      </c>
      <c r="D2397" t="s">
        <v>1482</v>
      </c>
      <c r="E2397">
        <v>140</v>
      </c>
      <c r="F2397">
        <v>85</v>
      </c>
      <c r="G2397">
        <v>95</v>
      </c>
      <c r="H2397">
        <v>145</v>
      </c>
      <c r="I2397">
        <v>95</v>
      </c>
      <c r="J2397">
        <v>130</v>
      </c>
      <c r="K2397" t="s">
        <v>2855</v>
      </c>
      <c r="L2397" t="s">
        <v>3446</v>
      </c>
      <c r="M2397" t="s">
        <v>483</v>
      </c>
      <c r="N2397">
        <v>13.3</v>
      </c>
      <c r="O2397">
        <v>11.3</v>
      </c>
      <c r="R2397">
        <f t="shared" si="174"/>
        <v>13</v>
      </c>
      <c r="S2397">
        <f t="shared" si="175"/>
        <v>11</v>
      </c>
      <c r="T2397">
        <f t="shared" si="172"/>
        <v>24</v>
      </c>
      <c r="U2397" t="s">
        <v>1469</v>
      </c>
      <c r="V2397" t="s">
        <v>1482</v>
      </c>
      <c r="W2397" t="s">
        <v>429</v>
      </c>
      <c r="X2397" t="s">
        <v>1479</v>
      </c>
      <c r="Z2397" t="str" cm="1">
        <f t="array" ref="Z2397">IF(ISBLANK(AK2397),_xlfn.LET(
    _xlpm.nameBeforeSlash, IF(ISNUMBER(SEARCH("/", Y2397)), LEFT(Y2397, SEARCH("/", Y2397)-1), Y2397),
    _xlpm.matchRow, IFERROR(MATCH(_xlpm.nameBeforeSlash, AA:AA, 0), ""),
    _xlpm.difference, IF(_xlpm.matchRow="", "", ABS((R2397 + S2397)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),IF(ISBLANK(Y2397),"","Hidden"))</f>
        <v/>
      </c>
      <c r="AA2397" t="s">
        <v>6000</v>
      </c>
      <c r="AC2397" t="s">
        <v>6848</v>
      </c>
      <c r="AD2397" t="str">
        <f>_xlfn.XLOOKUP(AC2397,moves!A:A,moves!B:B)</f>
        <v>poison</v>
      </c>
      <c r="AE2397">
        <f>_xlfn.XLOOKUP(AC2397,moves!A:A,moves!D:D)</f>
        <v>3</v>
      </c>
      <c r="AF2397" t="str">
        <f>_xlfn.XLOOKUP(AC2397,moves!A:A,moves!E:E)</f>
        <v>Each time a target faints due to this attack: Increase the user's attack strength by 2.</v>
      </c>
      <c r="AG2397">
        <v>0</v>
      </c>
      <c r="AH2397">
        <v>1</v>
      </c>
      <c r="AI2397">
        <f t="shared" si="173"/>
        <v>1</v>
      </c>
      <c r="AJ2397" t="s">
        <v>867</v>
      </c>
      <c r="AL2397">
        <v>0</v>
      </c>
      <c r="AM2397" cm="1">
        <f t="array" ref="AM2397">IF(AL2397=1,1,
   IF(ISTEXT(AK2397),1,
   IF(AO2397&gt;1,AM2396,
   IF(AI2397=1,
      IF(SUMPRODUCT((LEN($Y$2:$Y$4096)-LEN(SUBSTITUTE($Y$2:$Y$4096,AA2397,"")))/LEN(AA2397))&gt;0,2,1),
      IF(
         SUMPRODUCT((LEN($Y$2:$Y$4096)-LEN(SUBSTITUTE($Y$2:$Y$4096,AA2397,"")))/LEN(AA2397))
         - SUMPRODUCT((LEN($Y$2:$Y$4096)-LEN(SUBSTITUTE($Y$2:$Y$4096,"Alolan "&amp;AA2397,"")))/LEN("Alolan "&amp;AA2397))
         - SUMPRODUCT((LEN($Y$2:$Y$4096)-LEN(SUBSTITUTE($Y$2:$Y$4096,"Galarian "&amp;AA2397,"")))/LEN("Galarian "&amp;AA2397))
         - SUMPRODUCT((LEN($Y$2:$Y$4096)-LEN(SUBSTITUTE($Y$2:$Y$4096,"Hisuian "&amp;AA2397,"")))/LEN("Hisuian "&amp;AA2397))
         - SUMPRODUCT((LEN($Y$2:$Y$4096)-LEN(SUBSTITUTE($Y$2:$Y$4096,"Paldean "&amp;AA2397,"")))/LEN("Paldean "&amp;AA2397))
      &gt;0,2,1)
   ))))</f>
        <v>1</v>
      </c>
      <c r="AN2397">
        <v>0</v>
      </c>
      <c r="AO2397">
        <v>1</v>
      </c>
    </row>
    <row r="2398" spans="1:41" x14ac:dyDescent="0.25">
      <c r="A2398" t="s">
        <v>4741</v>
      </c>
      <c r="B2398" t="s">
        <v>2854</v>
      </c>
      <c r="C2398" t="s">
        <v>1469</v>
      </c>
      <c r="D2398" t="s">
        <v>1482</v>
      </c>
      <c r="E2398">
        <v>140</v>
      </c>
      <c r="F2398">
        <v>85</v>
      </c>
      <c r="G2398">
        <v>95</v>
      </c>
      <c r="H2398">
        <v>145</v>
      </c>
      <c r="I2398">
        <v>95</v>
      </c>
      <c r="J2398">
        <v>130</v>
      </c>
      <c r="K2398" t="s">
        <v>2855</v>
      </c>
      <c r="L2398" t="s">
        <v>3446</v>
      </c>
      <c r="M2398" t="s">
        <v>483</v>
      </c>
      <c r="N2398">
        <v>13.3</v>
      </c>
      <c r="O2398">
        <v>11.3</v>
      </c>
      <c r="Q2398">
        <v>6</v>
      </c>
      <c r="R2398">
        <f t="shared" si="174"/>
        <v>13</v>
      </c>
      <c r="S2398">
        <f t="shared" si="175"/>
        <v>17</v>
      </c>
      <c r="T2398">
        <f t="shared" ref="T2398:T2461" si="176">SUM(S2398,R2398)</f>
        <v>30</v>
      </c>
      <c r="U2398" t="s">
        <v>1469</v>
      </c>
      <c r="V2398" t="s">
        <v>1482</v>
      </c>
      <c r="W2398" t="s">
        <v>429</v>
      </c>
      <c r="X2398" t="s">
        <v>1479</v>
      </c>
      <c r="Z2398" t="str" cm="1">
        <f t="array" ref="Z2398">IF(ISBLANK(AK2398),_xlfn.LET(
    _xlpm.nameBeforeSlash, IF(ISNUMBER(SEARCH("/", Y2398)), LEFT(Y2398, SEARCH("/", Y2398)-1), Y2398),
    _xlpm.matchRow, IFERROR(MATCH(_xlpm.nameBeforeSlash, AA:AA, 0), ""),
    _xlpm.difference, IF(_xlpm.matchRow="", "", ABS((R2398 + S2398)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),IF(ISBLANK(Y2398),"","Hidden"))</f>
        <v/>
      </c>
      <c r="AA2398" t="s">
        <v>6001</v>
      </c>
      <c r="AB2398" t="s">
        <v>2857</v>
      </c>
      <c r="AC2398" t="s">
        <v>6849</v>
      </c>
      <c r="AD2398" t="str">
        <f>_xlfn.XLOOKUP(AC2398,moves!A:A,moves!B:B)</f>
        <v>dragon</v>
      </c>
      <c r="AE2398">
        <f>_xlfn.XLOOKUP(AC2398,moves!A:A,moves!D:D)</f>
        <v>6</v>
      </c>
      <c r="AF2398" t="str">
        <f>_xlfn.XLOOKUP(AC2398,moves!A:A,moves!E:E)</f>
        <v>If the target can Dynamax: Dynamax that Pokémon. If the target is in Dynamax form: Deal double damage.</v>
      </c>
      <c r="AG2398">
        <v>0</v>
      </c>
      <c r="AH2398">
        <v>1</v>
      </c>
      <c r="AI2398">
        <f t="shared" ref="AI2398:AI2461" si="177">IF(ISNUMBER(SEARCH("Shiny ", AA2398)), 1, 0)</f>
        <v>1</v>
      </c>
      <c r="AJ2398" t="s">
        <v>867</v>
      </c>
      <c r="AL2398">
        <v>0</v>
      </c>
      <c r="AM2398" cm="1">
        <f t="array" ref="AM2398">IF(AL2398=1,1,
   IF(ISTEXT(AK2398),1,
   IF(AO2398&gt;1,AM2397,
   IF(AI2398=1,
      IF(SUMPRODUCT((LEN($Y$2:$Y$4096)-LEN(SUBSTITUTE($Y$2:$Y$4096,AA2398,"")))/LEN(AA2398))&gt;0,2,1),
      IF(
         SUMPRODUCT((LEN($Y$2:$Y$4096)-LEN(SUBSTITUTE($Y$2:$Y$4096,AA2398,"")))/LEN(AA2398))
         - SUMPRODUCT((LEN($Y$2:$Y$4096)-LEN(SUBSTITUTE($Y$2:$Y$4096,"Alolan "&amp;AA2398,"")))/LEN("Alolan "&amp;AA2398))
         - SUMPRODUCT((LEN($Y$2:$Y$4096)-LEN(SUBSTITUTE($Y$2:$Y$4096,"Galarian "&amp;AA2398,"")))/LEN("Galarian "&amp;AA2398))
         - SUMPRODUCT((LEN($Y$2:$Y$4096)-LEN(SUBSTITUTE($Y$2:$Y$4096,"Hisuian "&amp;AA2398,"")))/LEN("Hisuian "&amp;AA2398))
         - SUMPRODUCT((LEN($Y$2:$Y$4096)-LEN(SUBSTITUTE($Y$2:$Y$4096,"Paldean "&amp;AA2398,"")))/LEN("Paldean "&amp;AA2398))
      &gt;0,2,1)
   ))))</f>
        <v>1</v>
      </c>
      <c r="AN2398">
        <v>0</v>
      </c>
      <c r="AO2398">
        <v>2</v>
      </c>
    </row>
    <row r="2399" spans="1:41" x14ac:dyDescent="0.25">
      <c r="A2399">
        <v>891</v>
      </c>
      <c r="B2399" t="s">
        <v>2858</v>
      </c>
      <c r="C2399" t="s">
        <v>1492</v>
      </c>
      <c r="D2399"/>
      <c r="E2399">
        <v>60</v>
      </c>
      <c r="F2399">
        <v>90</v>
      </c>
      <c r="G2399">
        <v>60</v>
      </c>
      <c r="H2399">
        <v>53</v>
      </c>
      <c r="I2399">
        <v>50</v>
      </c>
      <c r="J2399">
        <v>72</v>
      </c>
      <c r="K2399" t="s">
        <v>2859</v>
      </c>
      <c r="L2399" t="s">
        <v>253</v>
      </c>
      <c r="M2399" t="s">
        <v>249</v>
      </c>
      <c r="N2399">
        <v>7.9099999999999993</v>
      </c>
      <c r="O2399">
        <v>5.7</v>
      </c>
      <c r="R2399">
        <f t="shared" si="174"/>
        <v>8</v>
      </c>
      <c r="S2399">
        <f t="shared" si="175"/>
        <v>6</v>
      </c>
      <c r="T2399">
        <f t="shared" si="176"/>
        <v>14</v>
      </c>
      <c r="U2399" t="s">
        <v>1492</v>
      </c>
      <c r="V2399" t="s">
        <v>1512</v>
      </c>
      <c r="W2399" t="s">
        <v>1514</v>
      </c>
      <c r="X2399" t="s">
        <v>1481</v>
      </c>
      <c r="Y2399" t="s">
        <v>3251</v>
      </c>
      <c r="Z2399" t="s">
        <v>8945</v>
      </c>
      <c r="AA2399" t="s">
        <v>2858</v>
      </c>
      <c r="AC2399" t="s">
        <v>1219</v>
      </c>
      <c r="AD2399" t="str">
        <f>_xlfn.XLOOKUP(AC2399,moves!A:A,moves!B:B)</f>
        <v>normal</v>
      </c>
      <c r="AE2399" t="str">
        <f>_xlfn.XLOOKUP(AC2399,moves!A:A,moves!D:D)</f>
        <v>-</v>
      </c>
      <c r="AF2399" t="str">
        <f>_xlfn.XLOOKUP(AC2399,moves!A:A,moves!E:E)</f>
        <v>Until the end of the round: If an attack would knock you out, survive with 1 HP. This move cannot be used if it was used last round.</v>
      </c>
      <c r="AG2399">
        <v>0</v>
      </c>
      <c r="AH2399">
        <v>1</v>
      </c>
      <c r="AI2399">
        <f t="shared" si="177"/>
        <v>0</v>
      </c>
      <c r="AJ2399" t="s">
        <v>8452</v>
      </c>
      <c r="AL2399">
        <v>0</v>
      </c>
      <c r="AM2399" cm="1">
        <f t="array" ref="AM2399">IF(AL2399=1,1,
   IF(ISTEXT(AK2399),1,
   IF(AO2399&gt;1,AM2398,
   IF(AI2399=1,
      IF(SUMPRODUCT((LEN($Y$2:$Y$4096)-LEN(SUBSTITUTE($Y$2:$Y$4096,AA2399,"")))/LEN(AA2399))&gt;0,2,1),
      IF(
         SUMPRODUCT((LEN($Y$2:$Y$4096)-LEN(SUBSTITUTE($Y$2:$Y$4096,AA2399,"")))/LEN(AA2399))
         - SUMPRODUCT((LEN($Y$2:$Y$4096)-LEN(SUBSTITUTE($Y$2:$Y$4096,"Alolan "&amp;AA2399,"")))/LEN("Alolan "&amp;AA2399))
         - SUMPRODUCT((LEN($Y$2:$Y$4096)-LEN(SUBSTITUTE($Y$2:$Y$4096,"Galarian "&amp;AA2399,"")))/LEN("Galarian "&amp;AA2399))
         - SUMPRODUCT((LEN($Y$2:$Y$4096)-LEN(SUBSTITUTE($Y$2:$Y$4096,"Hisuian "&amp;AA2399,"")))/LEN("Hisuian "&amp;AA2399))
         - SUMPRODUCT((LEN($Y$2:$Y$4096)-LEN(SUBSTITUTE($Y$2:$Y$4096,"Paldean "&amp;AA2399,"")))/LEN("Paldean "&amp;AA2399))
      &gt;0,2,1)
   ))))</f>
        <v>1</v>
      </c>
      <c r="AN2399">
        <v>0</v>
      </c>
      <c r="AO2399">
        <v>0</v>
      </c>
    </row>
    <row r="2400" spans="1:41" x14ac:dyDescent="0.25">
      <c r="A2400" t="s">
        <v>4742</v>
      </c>
      <c r="B2400" t="s">
        <v>2858</v>
      </c>
      <c r="C2400" t="s">
        <v>1492</v>
      </c>
      <c r="D2400"/>
      <c r="E2400">
        <v>60</v>
      </c>
      <c r="F2400">
        <v>90</v>
      </c>
      <c r="G2400">
        <v>60</v>
      </c>
      <c r="H2400">
        <v>53</v>
      </c>
      <c r="I2400">
        <v>50</v>
      </c>
      <c r="J2400">
        <v>72</v>
      </c>
      <c r="K2400" t="s">
        <v>2859</v>
      </c>
      <c r="L2400" t="s">
        <v>253</v>
      </c>
      <c r="M2400" t="s">
        <v>249</v>
      </c>
      <c r="N2400">
        <v>7.9099999999999993</v>
      </c>
      <c r="O2400">
        <v>5.7</v>
      </c>
      <c r="R2400">
        <f t="shared" si="174"/>
        <v>8</v>
      </c>
      <c r="S2400">
        <f t="shared" si="175"/>
        <v>6</v>
      </c>
      <c r="T2400">
        <f t="shared" si="176"/>
        <v>14</v>
      </c>
      <c r="U2400" t="s">
        <v>1492</v>
      </c>
      <c r="V2400" t="s">
        <v>1512</v>
      </c>
      <c r="W2400" t="s">
        <v>1514</v>
      </c>
      <c r="X2400" t="s">
        <v>1481</v>
      </c>
      <c r="Y2400" t="s">
        <v>6196</v>
      </c>
      <c r="Z2400" t="s">
        <v>8945</v>
      </c>
      <c r="AA2400" t="s">
        <v>6002</v>
      </c>
      <c r="AC2400" t="s">
        <v>6507</v>
      </c>
      <c r="AD2400" t="str">
        <f>_xlfn.XLOOKUP(AC2400,moves!A:A,moves!B:B)</f>
        <v>fighting</v>
      </c>
      <c r="AE2400">
        <f>_xlfn.XLOOKUP(AC2400,moves!A:A,moves!D:D)</f>
        <v>2</v>
      </c>
      <c r="AF2400" t="str">
        <f>_xlfn.XLOOKUP(AC2400,moves!A:A,moves!E:E)</f>
        <v>This move can be used outside of battle once per turn: Use 2 less movement when moving up in elevation once this turn.</v>
      </c>
      <c r="AG2400">
        <v>0</v>
      </c>
      <c r="AH2400">
        <v>1</v>
      </c>
      <c r="AI2400">
        <f t="shared" si="177"/>
        <v>1</v>
      </c>
      <c r="AJ2400" t="s">
        <v>8452</v>
      </c>
      <c r="AL2400">
        <v>0</v>
      </c>
      <c r="AM2400" cm="1">
        <f t="array" ref="AM2400">IF(AL2400=1,1,
   IF(ISTEXT(AK2400),1,
   IF(AO2400&gt;1,AM2399,
   IF(AI2400=1,
      IF(SUMPRODUCT((LEN($Y$2:$Y$4096)-LEN(SUBSTITUTE($Y$2:$Y$4096,AA2400,"")))/LEN(AA2400))&gt;0,2,1),
      IF(
         SUMPRODUCT((LEN($Y$2:$Y$4096)-LEN(SUBSTITUTE($Y$2:$Y$4096,AA2400,"")))/LEN(AA2400))
         - SUMPRODUCT((LEN($Y$2:$Y$4096)-LEN(SUBSTITUTE($Y$2:$Y$4096,"Alolan "&amp;AA2400,"")))/LEN("Alolan "&amp;AA2400))
         - SUMPRODUCT((LEN($Y$2:$Y$4096)-LEN(SUBSTITUTE($Y$2:$Y$4096,"Galarian "&amp;AA2400,"")))/LEN("Galarian "&amp;AA2400))
         - SUMPRODUCT((LEN($Y$2:$Y$4096)-LEN(SUBSTITUTE($Y$2:$Y$4096,"Hisuian "&amp;AA2400,"")))/LEN("Hisuian "&amp;AA2400))
         - SUMPRODUCT((LEN($Y$2:$Y$4096)-LEN(SUBSTITUTE($Y$2:$Y$4096,"Paldean "&amp;AA2400,"")))/LEN("Paldean "&amp;AA2400))
      &gt;0,2,1)
   ))))</f>
        <v>1</v>
      </c>
      <c r="AN2400">
        <v>0</v>
      </c>
      <c r="AO2400">
        <v>0</v>
      </c>
    </row>
    <row r="2401" spans="1:41" x14ac:dyDescent="0.25">
      <c r="A2401">
        <v>892</v>
      </c>
      <c r="B2401" t="s">
        <v>2860</v>
      </c>
      <c r="C2401" t="s">
        <v>1492</v>
      </c>
      <c r="D2401" t="s">
        <v>1471</v>
      </c>
      <c r="E2401">
        <v>100</v>
      </c>
      <c r="F2401">
        <v>130</v>
      </c>
      <c r="G2401">
        <v>100</v>
      </c>
      <c r="H2401">
        <v>63</v>
      </c>
      <c r="I2401">
        <v>60</v>
      </c>
      <c r="J2401">
        <v>97</v>
      </c>
      <c r="K2401" t="s">
        <v>2859</v>
      </c>
      <c r="L2401" t="s">
        <v>253</v>
      </c>
      <c r="M2401" t="s">
        <v>249</v>
      </c>
      <c r="N2401">
        <v>11.010000000000002</v>
      </c>
      <c r="O2401">
        <v>8.8000000000000007</v>
      </c>
      <c r="P2401">
        <v>1</v>
      </c>
      <c r="Q2401">
        <v>2</v>
      </c>
      <c r="R2401">
        <f t="shared" si="174"/>
        <v>12</v>
      </c>
      <c r="S2401">
        <f t="shared" si="175"/>
        <v>11</v>
      </c>
      <c r="T2401">
        <f t="shared" si="176"/>
        <v>23</v>
      </c>
      <c r="U2401" t="s">
        <v>1492</v>
      </c>
      <c r="V2401" t="s">
        <v>1471</v>
      </c>
      <c r="W2401" t="s">
        <v>1514</v>
      </c>
      <c r="X2401" t="s">
        <v>1481</v>
      </c>
      <c r="Z2401" t="str" cm="1">
        <f t="array" ref="Z2401">IF(ISBLANK(AK2401),_xlfn.LET(
    _xlpm.nameBeforeSlash, IF(ISNUMBER(SEARCH("/", Y2401)), LEFT(Y2401, SEARCH("/", Y2401)-1), Y2401),
    _xlpm.matchRow, IFERROR(MATCH(_xlpm.nameBeforeSlash, AA:AA, 0), ""),
    _xlpm.difference, IF(_xlpm.matchRow="", "", ABS((R2401 + S2401)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),IF(ISBLANK(Y2401),"","Hidden"))</f>
        <v/>
      </c>
      <c r="AA2401" t="s">
        <v>3244</v>
      </c>
      <c r="AB2401" t="s">
        <v>3246</v>
      </c>
      <c r="AC2401" t="s">
        <v>955</v>
      </c>
      <c r="AD2401" t="str">
        <f>_xlfn.XLOOKUP(AC2401,moves!A:A,moves!B:B)</f>
        <v>dark</v>
      </c>
      <c r="AE2401">
        <f>_xlfn.XLOOKUP(AC2401,moves!A:A,moves!D:D)</f>
        <v>3</v>
      </c>
      <c r="AF2401" t="str">
        <f>_xlfn.XLOOKUP(AC2401,moves!A:A,moves!E:E)</f>
        <v>Add 1 critical hit to this move's roll. Critical hits deal +1 damage.</v>
      </c>
      <c r="AG2401">
        <v>0</v>
      </c>
      <c r="AH2401">
        <v>1</v>
      </c>
      <c r="AI2401">
        <f t="shared" si="177"/>
        <v>0</v>
      </c>
      <c r="AJ2401" t="s">
        <v>8452</v>
      </c>
      <c r="AL2401">
        <v>1</v>
      </c>
      <c r="AM2401" cm="1">
        <f t="array" ref="AM2401">IF(AL2401=1,1,
   IF(ISTEXT(AK2401),1,
   IF(AO2401&gt;1,AM2400,
   IF(AI2401=1,
      IF(SUMPRODUCT((LEN($Y$2:$Y$4096)-LEN(SUBSTITUTE($Y$2:$Y$4096,AA2401,"")))/LEN(AA2401))&gt;0,2,1),
      IF(
         SUMPRODUCT((LEN($Y$2:$Y$4096)-LEN(SUBSTITUTE($Y$2:$Y$4096,AA2401,"")))/LEN(AA2401))
         - SUMPRODUCT((LEN($Y$2:$Y$4096)-LEN(SUBSTITUTE($Y$2:$Y$4096,"Alolan "&amp;AA2401,"")))/LEN("Alolan "&amp;AA2401))
         - SUMPRODUCT((LEN($Y$2:$Y$4096)-LEN(SUBSTITUTE($Y$2:$Y$4096,"Galarian "&amp;AA2401,"")))/LEN("Galarian "&amp;AA2401))
         - SUMPRODUCT((LEN($Y$2:$Y$4096)-LEN(SUBSTITUTE($Y$2:$Y$4096,"Hisuian "&amp;AA2401,"")))/LEN("Hisuian "&amp;AA2401))
         - SUMPRODUCT((LEN($Y$2:$Y$4096)-LEN(SUBSTITUTE($Y$2:$Y$4096,"Paldean "&amp;AA2401,"")))/LEN("Paldean "&amp;AA2401))
      &gt;0,2,1)
   ))))</f>
        <v>1</v>
      </c>
      <c r="AN2401">
        <v>0</v>
      </c>
      <c r="AO2401">
        <v>1</v>
      </c>
    </row>
    <row r="2402" spans="1:41" x14ac:dyDescent="0.25">
      <c r="A2402" t="s">
        <v>3333</v>
      </c>
      <c r="B2402" t="s">
        <v>2860</v>
      </c>
      <c r="C2402" t="s">
        <v>1492</v>
      </c>
      <c r="D2402" t="s">
        <v>1471</v>
      </c>
      <c r="E2402">
        <v>100</v>
      </c>
      <c r="F2402">
        <v>130</v>
      </c>
      <c r="G2402">
        <v>100</v>
      </c>
      <c r="H2402">
        <v>63</v>
      </c>
      <c r="I2402">
        <v>60</v>
      </c>
      <c r="J2402">
        <v>97</v>
      </c>
      <c r="K2402" t="s">
        <v>2859</v>
      </c>
      <c r="L2402" t="s">
        <v>3446</v>
      </c>
      <c r="M2402" t="s">
        <v>3287</v>
      </c>
      <c r="N2402">
        <v>11.010000000000002</v>
      </c>
      <c r="O2402">
        <v>8.8000000000000007</v>
      </c>
      <c r="P2402">
        <v>1</v>
      </c>
      <c r="Q2402">
        <v>9</v>
      </c>
      <c r="R2402">
        <f t="shared" si="174"/>
        <v>12</v>
      </c>
      <c r="S2402">
        <f t="shared" si="175"/>
        <v>18</v>
      </c>
      <c r="T2402">
        <f t="shared" si="176"/>
        <v>30</v>
      </c>
      <c r="U2402" t="s">
        <v>1492</v>
      </c>
      <c r="V2402" t="s">
        <v>1471</v>
      </c>
      <c r="W2402" t="s">
        <v>1514</v>
      </c>
      <c r="X2402" t="s">
        <v>1481</v>
      </c>
      <c r="Z2402" t="str" cm="1">
        <f t="array" ref="Z2402">IF(ISBLANK(AK2402),_xlfn.LET(
    _xlpm.nameBeforeSlash, IF(ISNUMBER(SEARCH("/", Y2402)), LEFT(Y2402, SEARCH("/", Y2402)-1), Y2402),
    _xlpm.matchRow, IFERROR(MATCH(_xlpm.nameBeforeSlash, AA:AA, 0), ""),
    _xlpm.difference, IF(_xlpm.matchRow="", "", ABS((R2402 + S2402)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),IF(ISBLANK(Y2402),"","Hidden"))</f>
        <v/>
      </c>
      <c r="AA2402" t="s">
        <v>6945</v>
      </c>
      <c r="AB2402" t="s">
        <v>3299</v>
      </c>
      <c r="AC2402" t="s">
        <v>3360</v>
      </c>
      <c r="AD2402" t="str">
        <f>_xlfn.XLOOKUP(AC2402,moves!A:A,moves!B:B)</f>
        <v>dark</v>
      </c>
      <c r="AE2402">
        <f>_xlfn.XLOOKUP(AC2402,moves!A:A,moves!D:D)</f>
        <v>6</v>
      </c>
      <c r="AF2402" t="str">
        <f>_xlfn.XLOOKUP(AC2402,moves!A:A,moves!E:E)</f>
        <v>Ignore the effects of target MODIFY and PROTECT moves.</v>
      </c>
      <c r="AG2402">
        <v>0</v>
      </c>
      <c r="AH2402">
        <v>1</v>
      </c>
      <c r="AI2402">
        <f t="shared" si="177"/>
        <v>0</v>
      </c>
      <c r="AJ2402" t="s">
        <v>8452</v>
      </c>
      <c r="AL2402">
        <v>1</v>
      </c>
      <c r="AM2402" cm="1">
        <f t="array" ref="AM2402">IF(AL2402=1,1,
   IF(ISTEXT(AK2402),1,
   IF(AO2402&gt;1,AM2401,
   IF(AI2402=1,
      IF(SUMPRODUCT((LEN($Y$2:$Y$4096)-LEN(SUBSTITUTE($Y$2:$Y$4096,AA2402,"")))/LEN(AA2402))&gt;0,2,1),
      IF(
         SUMPRODUCT((LEN($Y$2:$Y$4096)-LEN(SUBSTITUTE($Y$2:$Y$4096,AA2402,"")))/LEN(AA2402))
         - SUMPRODUCT((LEN($Y$2:$Y$4096)-LEN(SUBSTITUTE($Y$2:$Y$4096,"Alolan "&amp;AA2402,"")))/LEN("Alolan "&amp;AA2402))
         - SUMPRODUCT((LEN($Y$2:$Y$4096)-LEN(SUBSTITUTE($Y$2:$Y$4096,"Galarian "&amp;AA2402,"")))/LEN("Galarian "&amp;AA2402))
         - SUMPRODUCT((LEN($Y$2:$Y$4096)-LEN(SUBSTITUTE($Y$2:$Y$4096,"Hisuian "&amp;AA2402,"")))/LEN("Hisuian "&amp;AA2402))
         - SUMPRODUCT((LEN($Y$2:$Y$4096)-LEN(SUBSTITUTE($Y$2:$Y$4096,"Paldean "&amp;AA2402,"")))/LEN("Paldean "&amp;AA2402))
      &gt;0,2,1)
   ))))</f>
        <v>1</v>
      </c>
      <c r="AN2402">
        <v>0</v>
      </c>
      <c r="AO2402">
        <v>2</v>
      </c>
    </row>
    <row r="2403" spans="1:41" x14ac:dyDescent="0.25">
      <c r="A2403" t="s">
        <v>2861</v>
      </c>
      <c r="B2403" t="s">
        <v>2860</v>
      </c>
      <c r="C2403" t="s">
        <v>1492</v>
      </c>
      <c r="D2403" t="s">
        <v>1490</v>
      </c>
      <c r="E2403">
        <v>100</v>
      </c>
      <c r="F2403">
        <v>130</v>
      </c>
      <c r="G2403">
        <v>100</v>
      </c>
      <c r="H2403">
        <v>63</v>
      </c>
      <c r="I2403">
        <v>60</v>
      </c>
      <c r="J2403">
        <v>97</v>
      </c>
      <c r="K2403" t="s">
        <v>2859</v>
      </c>
      <c r="L2403" t="s">
        <v>253</v>
      </c>
      <c r="M2403" t="s">
        <v>249</v>
      </c>
      <c r="N2403">
        <v>11.010000000000002</v>
      </c>
      <c r="O2403">
        <v>8.8000000000000007</v>
      </c>
      <c r="P2403">
        <v>1</v>
      </c>
      <c r="Q2403">
        <v>2</v>
      </c>
      <c r="R2403">
        <f t="shared" si="174"/>
        <v>12</v>
      </c>
      <c r="S2403">
        <f t="shared" si="175"/>
        <v>11</v>
      </c>
      <c r="T2403">
        <f t="shared" si="176"/>
        <v>23</v>
      </c>
      <c r="U2403" t="s">
        <v>1492</v>
      </c>
      <c r="V2403" t="s">
        <v>1490</v>
      </c>
      <c r="W2403" t="s">
        <v>1514</v>
      </c>
      <c r="X2403" t="s">
        <v>1481</v>
      </c>
      <c r="Z2403" t="str" cm="1">
        <f t="array" ref="Z2403">IF(ISBLANK(AK2403),_xlfn.LET(
    _xlpm.nameBeforeSlash, IF(ISNUMBER(SEARCH("/", Y2403)), LEFT(Y2403, SEARCH("/", Y2403)-1), Y2403),
    _xlpm.matchRow, IFERROR(MATCH(_xlpm.nameBeforeSlash, AA:AA, 0), ""),
    _xlpm.difference, IF(_xlpm.matchRow="", "", ABS((R2403 + S2403)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),IF(ISBLANK(Y2403),"","Hidden"))</f>
        <v/>
      </c>
      <c r="AA2403" t="s">
        <v>3245</v>
      </c>
      <c r="AB2403" t="s">
        <v>3247</v>
      </c>
      <c r="AC2403" t="s">
        <v>1397</v>
      </c>
      <c r="AD2403" t="str">
        <f>_xlfn.XLOOKUP(AC2403,moves!A:A,moves!B:B)</f>
        <v>water</v>
      </c>
      <c r="AE2403">
        <f>_xlfn.XLOOKUP(AC2403,moves!A:A,moves!D:D)</f>
        <v>4</v>
      </c>
      <c r="AF2403" t="str">
        <f>_xlfn.XLOOKUP(AC2403,moves!A:A,moves!E:E)</f>
        <v>Status symbols and critical hits deal +1 damage.</v>
      </c>
      <c r="AG2403">
        <v>0</v>
      </c>
      <c r="AH2403">
        <v>1</v>
      </c>
      <c r="AI2403">
        <f t="shared" si="177"/>
        <v>0</v>
      </c>
      <c r="AJ2403" t="s">
        <v>8452</v>
      </c>
      <c r="AL2403">
        <v>1</v>
      </c>
      <c r="AM2403" cm="1">
        <f t="array" ref="AM2403">IF(AL2403=1,1,
   IF(ISTEXT(AK2403),1,
   IF(AO2403&gt;1,AM2402,
   IF(AI2403=1,
      IF(SUMPRODUCT((LEN($Y$2:$Y$4096)-LEN(SUBSTITUTE($Y$2:$Y$4096,AA2403,"")))/LEN(AA2403))&gt;0,2,1),
      IF(
         SUMPRODUCT((LEN($Y$2:$Y$4096)-LEN(SUBSTITUTE($Y$2:$Y$4096,AA2403,"")))/LEN(AA2403))
         - SUMPRODUCT((LEN($Y$2:$Y$4096)-LEN(SUBSTITUTE($Y$2:$Y$4096,"Alolan "&amp;AA2403,"")))/LEN("Alolan "&amp;AA2403))
         - SUMPRODUCT((LEN($Y$2:$Y$4096)-LEN(SUBSTITUTE($Y$2:$Y$4096,"Galarian "&amp;AA2403,"")))/LEN("Galarian "&amp;AA2403))
         - SUMPRODUCT((LEN($Y$2:$Y$4096)-LEN(SUBSTITUTE($Y$2:$Y$4096,"Hisuian "&amp;AA2403,"")))/LEN("Hisuian "&amp;AA2403))
         - SUMPRODUCT((LEN($Y$2:$Y$4096)-LEN(SUBSTITUTE($Y$2:$Y$4096,"Paldean "&amp;AA2403,"")))/LEN("Paldean "&amp;AA2403))
      &gt;0,2,1)
   ))))</f>
        <v>1</v>
      </c>
      <c r="AN2403">
        <v>0</v>
      </c>
      <c r="AO2403">
        <v>1</v>
      </c>
    </row>
    <row r="2404" spans="1:41" x14ac:dyDescent="0.25">
      <c r="A2404" t="s">
        <v>3334</v>
      </c>
      <c r="B2404" t="s">
        <v>2860</v>
      </c>
      <c r="C2404" t="s">
        <v>1492</v>
      </c>
      <c r="D2404" t="s">
        <v>1490</v>
      </c>
      <c r="E2404">
        <v>100</v>
      </c>
      <c r="F2404">
        <v>130</v>
      </c>
      <c r="G2404">
        <v>100</v>
      </c>
      <c r="H2404">
        <v>63</v>
      </c>
      <c r="I2404">
        <v>60</v>
      </c>
      <c r="J2404">
        <v>97</v>
      </c>
      <c r="K2404" t="s">
        <v>2859</v>
      </c>
      <c r="L2404" t="s">
        <v>3446</v>
      </c>
      <c r="M2404" t="s">
        <v>3287</v>
      </c>
      <c r="N2404">
        <v>11.010000000000002</v>
      </c>
      <c r="O2404">
        <v>8.8000000000000007</v>
      </c>
      <c r="P2404">
        <v>1</v>
      </c>
      <c r="Q2404">
        <v>9</v>
      </c>
      <c r="R2404">
        <f t="shared" si="174"/>
        <v>12</v>
      </c>
      <c r="S2404">
        <f t="shared" si="175"/>
        <v>18</v>
      </c>
      <c r="T2404">
        <f t="shared" si="176"/>
        <v>30</v>
      </c>
      <c r="U2404" t="s">
        <v>1492</v>
      </c>
      <c r="V2404" t="s">
        <v>1490</v>
      </c>
      <c r="W2404" t="s">
        <v>1514</v>
      </c>
      <c r="X2404" t="s">
        <v>1481</v>
      </c>
      <c r="Z2404" t="str" cm="1">
        <f t="array" ref="Z2404">IF(ISBLANK(AK2404),_xlfn.LET(
    _xlpm.nameBeforeSlash, IF(ISNUMBER(SEARCH("/", Y2404)), LEFT(Y2404, SEARCH("/", Y2404)-1), Y2404),
    _xlpm.matchRow, IFERROR(MATCH(_xlpm.nameBeforeSlash, AA:AA, 0), ""),
    _xlpm.difference, IF(_xlpm.matchRow="", "", ABS((R2404 + S2404)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),IF(ISBLANK(Y2404),"","Hidden"))</f>
        <v/>
      </c>
      <c r="AA2404" t="s">
        <v>6948</v>
      </c>
      <c r="AB2404" t="s">
        <v>3299</v>
      </c>
      <c r="AC2404" t="s">
        <v>3361</v>
      </c>
      <c r="AD2404" t="str">
        <f>_xlfn.XLOOKUP(AC2404,moves!A:A,moves!B:B)</f>
        <v>water</v>
      </c>
      <c r="AE2404">
        <f>_xlfn.XLOOKUP(AC2404,moves!A:A,moves!D:D)</f>
        <v>5</v>
      </c>
      <c r="AF2404" t="str">
        <f>_xlfn.XLOOKUP(AC2404,moves!A:A,moves!E:E)</f>
        <v>Ignore the effects of PROTECT moves. The dice rolled by this attack cannot be replaced or removed by any effect.</v>
      </c>
      <c r="AG2404">
        <v>0</v>
      </c>
      <c r="AH2404">
        <v>1</v>
      </c>
      <c r="AI2404">
        <f t="shared" si="177"/>
        <v>0</v>
      </c>
      <c r="AJ2404" t="s">
        <v>8452</v>
      </c>
      <c r="AL2404">
        <v>1</v>
      </c>
      <c r="AM2404" cm="1">
        <f t="array" ref="AM2404">IF(AL2404=1,1,
   IF(ISTEXT(AK2404),1,
   IF(AO2404&gt;1,AM2403,
   IF(AI2404=1,
      IF(SUMPRODUCT((LEN($Y$2:$Y$4096)-LEN(SUBSTITUTE($Y$2:$Y$4096,AA2404,"")))/LEN(AA2404))&gt;0,2,1),
      IF(
         SUMPRODUCT((LEN($Y$2:$Y$4096)-LEN(SUBSTITUTE($Y$2:$Y$4096,AA2404,"")))/LEN(AA2404))
         - SUMPRODUCT((LEN($Y$2:$Y$4096)-LEN(SUBSTITUTE($Y$2:$Y$4096,"Alolan "&amp;AA2404,"")))/LEN("Alolan "&amp;AA2404))
         - SUMPRODUCT((LEN($Y$2:$Y$4096)-LEN(SUBSTITUTE($Y$2:$Y$4096,"Galarian "&amp;AA2404,"")))/LEN("Galarian "&amp;AA2404))
         - SUMPRODUCT((LEN($Y$2:$Y$4096)-LEN(SUBSTITUTE($Y$2:$Y$4096,"Hisuian "&amp;AA2404,"")))/LEN("Hisuian "&amp;AA2404))
         - SUMPRODUCT((LEN($Y$2:$Y$4096)-LEN(SUBSTITUTE($Y$2:$Y$4096,"Paldean "&amp;AA2404,"")))/LEN("Paldean "&amp;AA2404))
      &gt;0,2,1)
   ))))</f>
        <v>1</v>
      </c>
      <c r="AN2404">
        <v>0</v>
      </c>
      <c r="AO2404">
        <v>2</v>
      </c>
    </row>
    <row r="2405" spans="1:41" x14ac:dyDescent="0.25">
      <c r="A2405" t="s">
        <v>4743</v>
      </c>
      <c r="B2405" t="s">
        <v>2860</v>
      </c>
      <c r="C2405" t="s">
        <v>1492</v>
      </c>
      <c r="D2405" t="s">
        <v>1471</v>
      </c>
      <c r="E2405">
        <v>100</v>
      </c>
      <c r="F2405">
        <v>130</v>
      </c>
      <c r="G2405">
        <v>100</v>
      </c>
      <c r="H2405">
        <v>63</v>
      </c>
      <c r="I2405">
        <v>60</v>
      </c>
      <c r="J2405">
        <v>97</v>
      </c>
      <c r="K2405" t="s">
        <v>2859</v>
      </c>
      <c r="L2405" t="s">
        <v>253</v>
      </c>
      <c r="M2405" t="s">
        <v>249</v>
      </c>
      <c r="N2405">
        <v>11.010000000000002</v>
      </c>
      <c r="O2405">
        <v>8.8000000000000007</v>
      </c>
      <c r="P2405">
        <v>1</v>
      </c>
      <c r="Q2405">
        <v>2</v>
      </c>
      <c r="R2405">
        <f t="shared" si="174"/>
        <v>12</v>
      </c>
      <c r="S2405">
        <f t="shared" si="175"/>
        <v>11</v>
      </c>
      <c r="T2405">
        <f t="shared" si="176"/>
        <v>23</v>
      </c>
      <c r="U2405" t="s">
        <v>1492</v>
      </c>
      <c r="V2405" t="s">
        <v>1471</v>
      </c>
      <c r="W2405" t="s">
        <v>1514</v>
      </c>
      <c r="X2405" t="s">
        <v>1481</v>
      </c>
      <c r="Z2405" t="str" cm="1">
        <f t="array" ref="Z2405">IF(ISBLANK(AK2405),_xlfn.LET(
    _xlpm.nameBeforeSlash, IF(ISNUMBER(SEARCH("/", Y2405)), LEFT(Y2405, SEARCH("/", Y2405)-1), Y2405),
    _xlpm.matchRow, IFERROR(MATCH(_xlpm.nameBeforeSlash, AA:AA, 0), ""),
    _xlpm.difference, IF(_xlpm.matchRow="", "", ABS((R2405 + S2405)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),IF(ISBLANK(Y2405),"","Hidden"))</f>
        <v/>
      </c>
      <c r="AA2405" t="s">
        <v>6003</v>
      </c>
      <c r="AB2405" t="s">
        <v>3246</v>
      </c>
      <c r="AC2405" t="s">
        <v>955</v>
      </c>
      <c r="AD2405" t="str">
        <f>_xlfn.XLOOKUP(AC2405,moves!A:A,moves!B:B)</f>
        <v>dark</v>
      </c>
      <c r="AE2405">
        <f>_xlfn.XLOOKUP(AC2405,moves!A:A,moves!D:D)</f>
        <v>3</v>
      </c>
      <c r="AF2405" t="str">
        <f>_xlfn.XLOOKUP(AC2405,moves!A:A,moves!E:E)</f>
        <v>Add 1 critical hit to this move's roll. Critical hits deal +1 damage.</v>
      </c>
      <c r="AG2405">
        <v>0</v>
      </c>
      <c r="AH2405">
        <v>1</v>
      </c>
      <c r="AI2405">
        <f t="shared" si="177"/>
        <v>1</v>
      </c>
      <c r="AJ2405" t="s">
        <v>8452</v>
      </c>
      <c r="AL2405">
        <v>1</v>
      </c>
      <c r="AM2405" cm="1">
        <f t="array" ref="AM2405">IF(AL2405=1,1,
   IF(ISTEXT(AK2405),1,
   IF(AO2405&gt;1,AM2404,
   IF(AI2405=1,
      IF(SUMPRODUCT((LEN($Y$2:$Y$4096)-LEN(SUBSTITUTE($Y$2:$Y$4096,AA2405,"")))/LEN(AA2405))&gt;0,2,1),
      IF(
         SUMPRODUCT((LEN($Y$2:$Y$4096)-LEN(SUBSTITUTE($Y$2:$Y$4096,AA2405,"")))/LEN(AA2405))
         - SUMPRODUCT((LEN($Y$2:$Y$4096)-LEN(SUBSTITUTE($Y$2:$Y$4096,"Alolan "&amp;AA2405,"")))/LEN("Alolan "&amp;AA2405))
         - SUMPRODUCT((LEN($Y$2:$Y$4096)-LEN(SUBSTITUTE($Y$2:$Y$4096,"Galarian "&amp;AA2405,"")))/LEN("Galarian "&amp;AA2405))
         - SUMPRODUCT((LEN($Y$2:$Y$4096)-LEN(SUBSTITUTE($Y$2:$Y$4096,"Hisuian "&amp;AA2405,"")))/LEN("Hisuian "&amp;AA2405))
         - SUMPRODUCT((LEN($Y$2:$Y$4096)-LEN(SUBSTITUTE($Y$2:$Y$4096,"Paldean "&amp;AA2405,"")))/LEN("Paldean "&amp;AA2405))
      &gt;0,2,1)
   ))))</f>
        <v>1</v>
      </c>
      <c r="AN2405">
        <v>0</v>
      </c>
      <c r="AO2405">
        <v>1</v>
      </c>
    </row>
    <row r="2406" spans="1:41" x14ac:dyDescent="0.25">
      <c r="A2406" t="s">
        <v>4744</v>
      </c>
      <c r="B2406" t="s">
        <v>2860</v>
      </c>
      <c r="C2406" t="s">
        <v>1492</v>
      </c>
      <c r="D2406" t="s">
        <v>1471</v>
      </c>
      <c r="E2406">
        <v>100</v>
      </c>
      <c r="F2406">
        <v>130</v>
      </c>
      <c r="G2406">
        <v>100</v>
      </c>
      <c r="H2406">
        <v>63</v>
      </c>
      <c r="I2406">
        <v>60</v>
      </c>
      <c r="J2406">
        <v>97</v>
      </c>
      <c r="K2406" t="s">
        <v>2859</v>
      </c>
      <c r="L2406" t="s">
        <v>3446</v>
      </c>
      <c r="M2406" t="s">
        <v>3287</v>
      </c>
      <c r="N2406">
        <v>11.010000000000002</v>
      </c>
      <c r="O2406">
        <v>8.8000000000000007</v>
      </c>
      <c r="P2406">
        <v>1</v>
      </c>
      <c r="Q2406">
        <v>9</v>
      </c>
      <c r="R2406">
        <f t="shared" si="174"/>
        <v>12</v>
      </c>
      <c r="S2406">
        <f t="shared" si="175"/>
        <v>18</v>
      </c>
      <c r="T2406">
        <f t="shared" si="176"/>
        <v>30</v>
      </c>
      <c r="U2406" t="s">
        <v>1492</v>
      </c>
      <c r="V2406" t="s">
        <v>1471</v>
      </c>
      <c r="W2406" t="s">
        <v>1514</v>
      </c>
      <c r="X2406" t="s">
        <v>1481</v>
      </c>
      <c r="Z2406" t="str" cm="1">
        <f t="array" ref="Z2406">IF(ISBLANK(AK2406),_xlfn.LET(
    _xlpm.nameBeforeSlash, IF(ISNUMBER(SEARCH("/", Y2406)), LEFT(Y2406, SEARCH("/", Y2406)-1), Y2406),
    _xlpm.matchRow, IFERROR(MATCH(_xlpm.nameBeforeSlash, AA:AA, 0), ""),
    _xlpm.difference, IF(_xlpm.matchRow="", "", ABS((R2406 + S2406)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),IF(ISBLANK(Y2406),"","Hidden"))</f>
        <v/>
      </c>
      <c r="AA2406" t="s">
        <v>6946</v>
      </c>
      <c r="AB2406" t="s">
        <v>3299</v>
      </c>
      <c r="AC2406" t="s">
        <v>3360</v>
      </c>
      <c r="AD2406" t="str">
        <f>_xlfn.XLOOKUP(AC2406,moves!A:A,moves!B:B)</f>
        <v>dark</v>
      </c>
      <c r="AE2406">
        <f>_xlfn.XLOOKUP(AC2406,moves!A:A,moves!D:D)</f>
        <v>6</v>
      </c>
      <c r="AF2406" t="str">
        <f>_xlfn.XLOOKUP(AC2406,moves!A:A,moves!E:E)</f>
        <v>Ignore the effects of target MODIFY and PROTECT moves.</v>
      </c>
      <c r="AG2406">
        <v>0</v>
      </c>
      <c r="AH2406">
        <v>1</v>
      </c>
      <c r="AI2406">
        <f t="shared" si="177"/>
        <v>1</v>
      </c>
      <c r="AJ2406" t="s">
        <v>8452</v>
      </c>
      <c r="AL2406">
        <v>1</v>
      </c>
      <c r="AM2406" cm="1">
        <f t="array" ref="AM2406">IF(AL2406=1,1,
   IF(ISTEXT(AK2406),1,
   IF(AO2406&gt;1,AM2405,
   IF(AI2406=1,
      IF(SUMPRODUCT((LEN($Y$2:$Y$4096)-LEN(SUBSTITUTE($Y$2:$Y$4096,AA2406,"")))/LEN(AA2406))&gt;0,2,1),
      IF(
         SUMPRODUCT((LEN($Y$2:$Y$4096)-LEN(SUBSTITUTE($Y$2:$Y$4096,AA2406,"")))/LEN(AA2406))
         - SUMPRODUCT((LEN($Y$2:$Y$4096)-LEN(SUBSTITUTE($Y$2:$Y$4096,"Alolan "&amp;AA2406,"")))/LEN("Alolan "&amp;AA2406))
         - SUMPRODUCT((LEN($Y$2:$Y$4096)-LEN(SUBSTITUTE($Y$2:$Y$4096,"Galarian "&amp;AA2406,"")))/LEN("Galarian "&amp;AA2406))
         - SUMPRODUCT((LEN($Y$2:$Y$4096)-LEN(SUBSTITUTE($Y$2:$Y$4096,"Hisuian "&amp;AA2406,"")))/LEN("Hisuian "&amp;AA2406))
         - SUMPRODUCT((LEN($Y$2:$Y$4096)-LEN(SUBSTITUTE($Y$2:$Y$4096,"Paldean "&amp;AA2406,"")))/LEN("Paldean "&amp;AA2406))
      &gt;0,2,1)
   ))))</f>
        <v>1</v>
      </c>
      <c r="AN2406">
        <v>0</v>
      </c>
      <c r="AO2406">
        <v>2</v>
      </c>
    </row>
    <row r="2407" spans="1:41" x14ac:dyDescent="0.25">
      <c r="A2407" t="s">
        <v>4745</v>
      </c>
      <c r="B2407" t="s">
        <v>2860</v>
      </c>
      <c r="C2407" t="s">
        <v>1492</v>
      </c>
      <c r="D2407" t="s">
        <v>1490</v>
      </c>
      <c r="E2407">
        <v>100</v>
      </c>
      <c r="F2407">
        <v>130</v>
      </c>
      <c r="G2407">
        <v>100</v>
      </c>
      <c r="H2407">
        <v>63</v>
      </c>
      <c r="I2407">
        <v>60</v>
      </c>
      <c r="J2407">
        <v>97</v>
      </c>
      <c r="K2407" t="s">
        <v>2859</v>
      </c>
      <c r="L2407" t="s">
        <v>253</v>
      </c>
      <c r="M2407" t="s">
        <v>249</v>
      </c>
      <c r="N2407">
        <v>11.010000000000002</v>
      </c>
      <c r="O2407">
        <v>8.8000000000000007</v>
      </c>
      <c r="P2407">
        <v>1</v>
      </c>
      <c r="Q2407">
        <v>2</v>
      </c>
      <c r="R2407">
        <f t="shared" si="174"/>
        <v>12</v>
      </c>
      <c r="S2407">
        <f t="shared" si="175"/>
        <v>11</v>
      </c>
      <c r="T2407">
        <f t="shared" si="176"/>
        <v>23</v>
      </c>
      <c r="U2407" t="s">
        <v>1492</v>
      </c>
      <c r="V2407" t="s">
        <v>1490</v>
      </c>
      <c r="W2407" t="s">
        <v>1514</v>
      </c>
      <c r="X2407" t="s">
        <v>1481</v>
      </c>
      <c r="Z2407" t="str" cm="1">
        <f t="array" ref="Z2407">IF(ISBLANK(AK2407),_xlfn.LET(
    _xlpm.nameBeforeSlash, IF(ISNUMBER(SEARCH("/", Y2407)), LEFT(Y2407, SEARCH("/", Y2407)-1), Y2407),
    _xlpm.matchRow, IFERROR(MATCH(_xlpm.nameBeforeSlash, AA:AA, 0), ""),
    _xlpm.difference, IF(_xlpm.matchRow="", "", ABS((R2407 + S2407)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),IF(ISBLANK(Y2407),"","Hidden"))</f>
        <v/>
      </c>
      <c r="AA2407" t="s">
        <v>6004</v>
      </c>
      <c r="AB2407" t="s">
        <v>3247</v>
      </c>
      <c r="AC2407" t="s">
        <v>1397</v>
      </c>
      <c r="AD2407" t="str">
        <f>_xlfn.XLOOKUP(AC2407,moves!A:A,moves!B:B)</f>
        <v>water</v>
      </c>
      <c r="AE2407">
        <f>_xlfn.XLOOKUP(AC2407,moves!A:A,moves!D:D)</f>
        <v>4</v>
      </c>
      <c r="AF2407" t="str">
        <f>_xlfn.XLOOKUP(AC2407,moves!A:A,moves!E:E)</f>
        <v>Status symbols and critical hits deal +1 damage.</v>
      </c>
      <c r="AG2407">
        <v>0</v>
      </c>
      <c r="AH2407">
        <v>1</v>
      </c>
      <c r="AI2407">
        <f t="shared" si="177"/>
        <v>1</v>
      </c>
      <c r="AJ2407" t="s">
        <v>8452</v>
      </c>
      <c r="AL2407">
        <v>1</v>
      </c>
      <c r="AM2407" cm="1">
        <f t="array" ref="AM2407">IF(AL2407=1,1,
   IF(ISTEXT(AK2407),1,
   IF(AO2407&gt;1,AM2406,
   IF(AI2407=1,
      IF(SUMPRODUCT((LEN($Y$2:$Y$4096)-LEN(SUBSTITUTE($Y$2:$Y$4096,AA2407,"")))/LEN(AA2407))&gt;0,2,1),
      IF(
         SUMPRODUCT((LEN($Y$2:$Y$4096)-LEN(SUBSTITUTE($Y$2:$Y$4096,AA2407,"")))/LEN(AA2407))
         - SUMPRODUCT((LEN($Y$2:$Y$4096)-LEN(SUBSTITUTE($Y$2:$Y$4096,"Alolan "&amp;AA2407,"")))/LEN("Alolan "&amp;AA2407))
         - SUMPRODUCT((LEN($Y$2:$Y$4096)-LEN(SUBSTITUTE($Y$2:$Y$4096,"Galarian "&amp;AA2407,"")))/LEN("Galarian "&amp;AA2407))
         - SUMPRODUCT((LEN($Y$2:$Y$4096)-LEN(SUBSTITUTE($Y$2:$Y$4096,"Hisuian "&amp;AA2407,"")))/LEN("Hisuian "&amp;AA2407))
         - SUMPRODUCT((LEN($Y$2:$Y$4096)-LEN(SUBSTITUTE($Y$2:$Y$4096,"Paldean "&amp;AA2407,"")))/LEN("Paldean "&amp;AA2407))
      &gt;0,2,1)
   ))))</f>
        <v>1</v>
      </c>
      <c r="AN2407">
        <v>0</v>
      </c>
      <c r="AO2407">
        <v>1</v>
      </c>
    </row>
    <row r="2408" spans="1:41" x14ac:dyDescent="0.25">
      <c r="A2408" t="s">
        <v>4746</v>
      </c>
      <c r="B2408" t="s">
        <v>2860</v>
      </c>
      <c r="C2408" t="s">
        <v>1492</v>
      </c>
      <c r="D2408" t="s">
        <v>1490</v>
      </c>
      <c r="E2408">
        <v>100</v>
      </c>
      <c r="F2408">
        <v>130</v>
      </c>
      <c r="G2408">
        <v>100</v>
      </c>
      <c r="H2408">
        <v>63</v>
      </c>
      <c r="I2408">
        <v>60</v>
      </c>
      <c r="J2408">
        <v>97</v>
      </c>
      <c r="K2408" t="s">
        <v>2859</v>
      </c>
      <c r="L2408" t="s">
        <v>3446</v>
      </c>
      <c r="M2408" t="s">
        <v>3287</v>
      </c>
      <c r="N2408">
        <v>11.010000000000002</v>
      </c>
      <c r="O2408">
        <v>8.8000000000000007</v>
      </c>
      <c r="P2408">
        <v>1</v>
      </c>
      <c r="Q2408">
        <v>9</v>
      </c>
      <c r="R2408">
        <f t="shared" si="174"/>
        <v>12</v>
      </c>
      <c r="S2408">
        <f t="shared" si="175"/>
        <v>18</v>
      </c>
      <c r="T2408">
        <f t="shared" si="176"/>
        <v>30</v>
      </c>
      <c r="U2408" t="s">
        <v>1492</v>
      </c>
      <c r="V2408" t="s">
        <v>1490</v>
      </c>
      <c r="W2408" t="s">
        <v>1514</v>
      </c>
      <c r="X2408" t="s">
        <v>1481</v>
      </c>
      <c r="Z2408" t="str" cm="1">
        <f t="array" ref="Z2408">IF(ISBLANK(AK2408),_xlfn.LET(
    _xlpm.nameBeforeSlash, IF(ISNUMBER(SEARCH("/", Y2408)), LEFT(Y2408, SEARCH("/", Y2408)-1), Y2408),
    _xlpm.matchRow, IFERROR(MATCH(_xlpm.nameBeforeSlash, AA:AA, 0), ""),
    _xlpm.difference, IF(_xlpm.matchRow="", "", ABS((R2408 + S2408)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),IF(ISBLANK(Y2408),"","Hidden"))</f>
        <v/>
      </c>
      <c r="AA2408" t="s">
        <v>6947</v>
      </c>
      <c r="AB2408" t="s">
        <v>3299</v>
      </c>
      <c r="AC2408" t="s">
        <v>3361</v>
      </c>
      <c r="AD2408" t="str">
        <f>_xlfn.XLOOKUP(AC2408,moves!A:A,moves!B:B)</f>
        <v>water</v>
      </c>
      <c r="AE2408">
        <f>_xlfn.XLOOKUP(AC2408,moves!A:A,moves!D:D)</f>
        <v>5</v>
      </c>
      <c r="AF2408" t="str">
        <f>_xlfn.XLOOKUP(AC2408,moves!A:A,moves!E:E)</f>
        <v>Ignore the effects of PROTECT moves. The dice rolled by this attack cannot be replaced or removed by any effect.</v>
      </c>
      <c r="AG2408">
        <v>0</v>
      </c>
      <c r="AH2408">
        <v>1</v>
      </c>
      <c r="AI2408">
        <f t="shared" si="177"/>
        <v>1</v>
      </c>
      <c r="AJ2408" t="s">
        <v>8452</v>
      </c>
      <c r="AL2408">
        <v>1</v>
      </c>
      <c r="AM2408" cm="1">
        <f t="array" ref="AM2408">IF(AL2408=1,1,
   IF(ISTEXT(AK2408),1,
   IF(AO2408&gt;1,AM2407,
   IF(AI2408=1,
      IF(SUMPRODUCT((LEN($Y$2:$Y$4096)-LEN(SUBSTITUTE($Y$2:$Y$4096,AA2408,"")))/LEN(AA2408))&gt;0,2,1),
      IF(
         SUMPRODUCT((LEN($Y$2:$Y$4096)-LEN(SUBSTITUTE($Y$2:$Y$4096,AA2408,"")))/LEN(AA2408))
         - SUMPRODUCT((LEN($Y$2:$Y$4096)-LEN(SUBSTITUTE($Y$2:$Y$4096,"Alolan "&amp;AA2408,"")))/LEN("Alolan "&amp;AA2408))
         - SUMPRODUCT((LEN($Y$2:$Y$4096)-LEN(SUBSTITUTE($Y$2:$Y$4096,"Galarian "&amp;AA2408,"")))/LEN("Galarian "&amp;AA2408))
         - SUMPRODUCT((LEN($Y$2:$Y$4096)-LEN(SUBSTITUTE($Y$2:$Y$4096,"Hisuian "&amp;AA2408,"")))/LEN("Hisuian "&amp;AA2408))
         - SUMPRODUCT((LEN($Y$2:$Y$4096)-LEN(SUBSTITUTE($Y$2:$Y$4096,"Paldean "&amp;AA2408,"")))/LEN("Paldean "&amp;AA2408))
      &gt;0,2,1)
   ))))</f>
        <v>1</v>
      </c>
      <c r="AN2408">
        <v>0</v>
      </c>
      <c r="AO2408">
        <v>2</v>
      </c>
    </row>
    <row r="2409" spans="1:41" x14ac:dyDescent="0.25">
      <c r="A2409">
        <v>893</v>
      </c>
      <c r="B2409" t="s">
        <v>2862</v>
      </c>
      <c r="C2409" t="s">
        <v>1471</v>
      </c>
      <c r="D2409" t="s">
        <v>1468</v>
      </c>
      <c r="E2409">
        <v>105</v>
      </c>
      <c r="F2409">
        <v>120</v>
      </c>
      <c r="G2409">
        <v>105</v>
      </c>
      <c r="H2409">
        <v>70</v>
      </c>
      <c r="I2409">
        <v>95</v>
      </c>
      <c r="J2409">
        <v>105</v>
      </c>
      <c r="K2409" t="s">
        <v>2863</v>
      </c>
      <c r="L2409" t="s">
        <v>247</v>
      </c>
      <c r="M2409" t="s">
        <v>251</v>
      </c>
      <c r="N2409">
        <v>10.9</v>
      </c>
      <c r="O2409">
        <v>10.199999999999999</v>
      </c>
      <c r="P2409">
        <v>2</v>
      </c>
      <c r="R2409">
        <f t="shared" si="174"/>
        <v>13</v>
      </c>
      <c r="S2409">
        <f t="shared" si="175"/>
        <v>10</v>
      </c>
      <c r="T2409">
        <f t="shared" si="176"/>
        <v>23</v>
      </c>
      <c r="U2409" t="s">
        <v>1471</v>
      </c>
      <c r="V2409" t="s">
        <v>1468</v>
      </c>
      <c r="W2409" t="s">
        <v>1492</v>
      </c>
      <c r="X2409" t="s">
        <v>1481</v>
      </c>
      <c r="Z2409" t="str" cm="1">
        <f t="array" ref="Z2409">IF(ISBLANK(AK2409),_xlfn.LET(
    _xlpm.nameBeforeSlash, IF(ISNUMBER(SEARCH("/", Y2409)), LEFT(Y2409, SEARCH("/", Y2409)-1), Y2409),
    _xlpm.matchRow, IFERROR(MATCH(_xlpm.nameBeforeSlash, AA:AA, 0), ""),
    _xlpm.difference, IF(_xlpm.matchRow="", "", ABS((R2409 + S2409)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),IF(ISBLANK(Y2409),"","Hidden"))</f>
        <v/>
      </c>
      <c r="AA2409" t="s">
        <v>2862</v>
      </c>
      <c r="AC2409" t="s">
        <v>1168</v>
      </c>
      <c r="AD2409" t="str">
        <f>_xlfn.XLOOKUP(AC2409,moves!A:A,moves!B:B)</f>
        <v>grass</v>
      </c>
      <c r="AE2409">
        <f>_xlfn.XLOOKUP(AC2409,moves!A:A,moves!D:D)</f>
        <v>1</v>
      </c>
      <c r="AF2409" t="str">
        <f>_xlfn.XLOOKUP(AC2409,moves!A:A,moves!E:E)</f>
        <v>Heal 3 from the user and all Pokémon in the user's party.</v>
      </c>
      <c r="AG2409">
        <v>0</v>
      </c>
      <c r="AH2409">
        <v>1</v>
      </c>
      <c r="AI2409">
        <f t="shared" si="177"/>
        <v>0</v>
      </c>
      <c r="AJ2409" t="s">
        <v>8452</v>
      </c>
      <c r="AL2409">
        <v>0</v>
      </c>
      <c r="AM2409" cm="1">
        <f t="array" ref="AM2409">IF(AL2409=1,1,
   IF(ISTEXT(AK2409),1,
   IF(AO2409&gt;1,AM2408,
   IF(AI2409=1,
      IF(SUMPRODUCT((LEN($Y$2:$Y$4096)-LEN(SUBSTITUTE($Y$2:$Y$4096,AA2409,"")))/LEN(AA2409))&gt;0,2,1),
      IF(
         SUMPRODUCT((LEN($Y$2:$Y$4096)-LEN(SUBSTITUTE($Y$2:$Y$4096,AA2409,"")))/LEN(AA2409))
         - SUMPRODUCT((LEN($Y$2:$Y$4096)-LEN(SUBSTITUTE($Y$2:$Y$4096,"Alolan "&amp;AA2409,"")))/LEN("Alolan "&amp;AA2409))
         - SUMPRODUCT((LEN($Y$2:$Y$4096)-LEN(SUBSTITUTE($Y$2:$Y$4096,"Galarian "&amp;AA2409,"")))/LEN("Galarian "&amp;AA2409))
         - SUMPRODUCT((LEN($Y$2:$Y$4096)-LEN(SUBSTITUTE($Y$2:$Y$4096,"Hisuian "&amp;AA2409,"")))/LEN("Hisuian "&amp;AA2409))
         - SUMPRODUCT((LEN($Y$2:$Y$4096)-LEN(SUBSTITUTE($Y$2:$Y$4096,"Paldean "&amp;AA2409,"")))/LEN("Paldean "&amp;AA2409))
      &gt;0,2,1)
   ))))</f>
        <v>1</v>
      </c>
      <c r="AN2409">
        <v>0</v>
      </c>
      <c r="AO2409">
        <v>0</v>
      </c>
    </row>
    <row r="2410" spans="1:41" x14ac:dyDescent="0.25">
      <c r="A2410" t="s">
        <v>4747</v>
      </c>
      <c r="B2410" t="s">
        <v>2862</v>
      </c>
      <c r="C2410" t="s">
        <v>1471</v>
      </c>
      <c r="D2410" t="s">
        <v>1468</v>
      </c>
      <c r="E2410">
        <v>105</v>
      </c>
      <c r="F2410">
        <v>120</v>
      </c>
      <c r="G2410">
        <v>105</v>
      </c>
      <c r="H2410">
        <v>70</v>
      </c>
      <c r="I2410">
        <v>95</v>
      </c>
      <c r="J2410">
        <v>105</v>
      </c>
      <c r="K2410" t="s">
        <v>2863</v>
      </c>
      <c r="L2410" t="s">
        <v>247</v>
      </c>
      <c r="M2410" t="s">
        <v>251</v>
      </c>
      <c r="N2410">
        <v>10.9</v>
      </c>
      <c r="O2410">
        <v>10.199999999999999</v>
      </c>
      <c r="P2410">
        <v>2</v>
      </c>
      <c r="R2410">
        <f t="shared" si="174"/>
        <v>13</v>
      </c>
      <c r="S2410">
        <f t="shared" si="175"/>
        <v>10</v>
      </c>
      <c r="T2410">
        <f t="shared" si="176"/>
        <v>23</v>
      </c>
      <c r="U2410" t="s">
        <v>1471</v>
      </c>
      <c r="V2410" t="s">
        <v>1468</v>
      </c>
      <c r="W2410" t="s">
        <v>1492</v>
      </c>
      <c r="X2410" t="s">
        <v>1481</v>
      </c>
      <c r="Z2410" t="str" cm="1">
        <f t="array" ref="Z2410">IF(ISBLANK(AK2410),_xlfn.LET(
    _xlpm.nameBeforeSlash, IF(ISNUMBER(SEARCH("/", Y2410)), LEFT(Y2410, SEARCH("/", Y2410)-1), Y2410),
    _xlpm.matchRow, IFERROR(MATCH(_xlpm.nameBeforeSlash, AA:AA, 0), ""),
    _xlpm.difference, IF(_xlpm.matchRow="", "", ABS((R2410 + S2410)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),IF(ISBLANK(Y2410),"","Hidden"))</f>
        <v/>
      </c>
      <c r="AA2410" t="s">
        <v>6005</v>
      </c>
      <c r="AC2410" t="s">
        <v>6850</v>
      </c>
      <c r="AD2410" t="str">
        <f>_xlfn.XLOOKUP(AC2410,moves!A:A,moves!B:B)</f>
        <v>grass</v>
      </c>
      <c r="AE2410">
        <f>_xlfn.XLOOKUP(AC2410,moves!A:A,moves!D:D)</f>
        <v>5</v>
      </c>
      <c r="AF2410" t="str">
        <f>_xlfn.XLOOKUP(AC2410,moves!A:A,moves!E:E)</f>
        <v>The user takes 3 damage.</v>
      </c>
      <c r="AG2410">
        <v>0</v>
      </c>
      <c r="AH2410">
        <v>1</v>
      </c>
      <c r="AI2410">
        <f t="shared" si="177"/>
        <v>1</v>
      </c>
      <c r="AJ2410" t="s">
        <v>8452</v>
      </c>
      <c r="AL2410">
        <v>0</v>
      </c>
      <c r="AM2410" cm="1">
        <f t="array" ref="AM2410">IF(AL2410=1,1,
   IF(ISTEXT(AK2410),1,
   IF(AO2410&gt;1,AM2409,
   IF(AI2410=1,
      IF(SUMPRODUCT((LEN($Y$2:$Y$4096)-LEN(SUBSTITUTE($Y$2:$Y$4096,AA2410,"")))/LEN(AA2410))&gt;0,2,1),
      IF(
         SUMPRODUCT((LEN($Y$2:$Y$4096)-LEN(SUBSTITUTE($Y$2:$Y$4096,AA2410,"")))/LEN(AA2410))
         - SUMPRODUCT((LEN($Y$2:$Y$4096)-LEN(SUBSTITUTE($Y$2:$Y$4096,"Alolan "&amp;AA2410,"")))/LEN("Alolan "&amp;AA2410))
         - SUMPRODUCT((LEN($Y$2:$Y$4096)-LEN(SUBSTITUTE($Y$2:$Y$4096,"Galarian "&amp;AA2410,"")))/LEN("Galarian "&amp;AA2410))
         - SUMPRODUCT((LEN($Y$2:$Y$4096)-LEN(SUBSTITUTE($Y$2:$Y$4096,"Hisuian "&amp;AA2410,"")))/LEN("Hisuian "&amp;AA2410))
         - SUMPRODUCT((LEN($Y$2:$Y$4096)-LEN(SUBSTITUTE($Y$2:$Y$4096,"Paldean "&amp;AA2410,"")))/LEN("Paldean "&amp;AA2410))
      &gt;0,2,1)
   ))))</f>
        <v>1</v>
      </c>
      <c r="AN2410">
        <v>0</v>
      </c>
      <c r="AO2410">
        <v>0</v>
      </c>
    </row>
    <row r="2411" spans="1:41" x14ac:dyDescent="0.25">
      <c r="A2411">
        <v>894</v>
      </c>
      <c r="B2411" t="s">
        <v>2864</v>
      </c>
      <c r="C2411" t="s">
        <v>1521</v>
      </c>
      <c r="D2411"/>
      <c r="E2411">
        <v>80</v>
      </c>
      <c r="F2411">
        <v>100</v>
      </c>
      <c r="G2411">
        <v>50</v>
      </c>
      <c r="H2411">
        <v>100</v>
      </c>
      <c r="I2411">
        <v>50</v>
      </c>
      <c r="J2411">
        <v>200</v>
      </c>
      <c r="K2411" t="s">
        <v>2865</v>
      </c>
      <c r="L2411" t="s">
        <v>262</v>
      </c>
      <c r="M2411" t="s">
        <v>248</v>
      </c>
      <c r="N2411">
        <v>14</v>
      </c>
      <c r="O2411">
        <v>6.2</v>
      </c>
      <c r="P2411">
        <v>4</v>
      </c>
      <c r="R2411">
        <f t="shared" si="174"/>
        <v>18</v>
      </c>
      <c r="S2411">
        <f t="shared" si="175"/>
        <v>6</v>
      </c>
      <c r="T2411">
        <f t="shared" si="176"/>
        <v>24</v>
      </c>
      <c r="U2411" t="s">
        <v>1521</v>
      </c>
      <c r="V2411" t="s">
        <v>1512</v>
      </c>
      <c r="W2411" t="s">
        <v>1481</v>
      </c>
      <c r="X2411" t="s">
        <v>429</v>
      </c>
      <c r="Z2411" t="str" cm="1">
        <f t="array" ref="Z2411">IF(ISBLANK(AK2411),_xlfn.LET(
    _xlpm.nameBeforeSlash, IF(ISNUMBER(SEARCH("/", Y2411)), LEFT(Y2411, SEARCH("/", Y2411)-1), Y2411),
    _xlpm.matchRow, IFERROR(MATCH(_xlpm.nameBeforeSlash, AA:AA, 0), ""),
    _xlpm.difference, IF(_xlpm.matchRow="", "", ABS((R2411 + S2411)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),IF(ISBLANK(Y2411),"","Hidden"))</f>
        <v/>
      </c>
      <c r="AA2411" t="s">
        <v>2864</v>
      </c>
      <c r="AC2411" t="s">
        <v>1000</v>
      </c>
      <c r="AD2411" t="str">
        <f>_xlfn.XLOOKUP(AC2411,moves!A:A,moves!B:B)</f>
        <v>electric</v>
      </c>
      <c r="AE2411">
        <f>_xlfn.XLOOKUP(AC2411,moves!A:A,moves!D:D)</f>
        <v>4</v>
      </c>
      <c r="AF2411" t="str">
        <f>_xlfn.XLOOKUP(AC2411,moves!A:A,moves!E:E)</f>
        <v>The target takes 2 damage at the end of their turns. The target may no longer switch out or flee the battle.</v>
      </c>
      <c r="AG2411">
        <v>0</v>
      </c>
      <c r="AH2411">
        <v>1</v>
      </c>
      <c r="AI2411">
        <f t="shared" si="177"/>
        <v>0</v>
      </c>
      <c r="AJ2411" t="s">
        <v>8452</v>
      </c>
      <c r="AL2411">
        <v>0</v>
      </c>
      <c r="AM2411" cm="1">
        <f t="array" ref="AM2411">IF(AL2411=1,1,
   IF(ISTEXT(AK2411),1,
   IF(AO2411&gt;1,AM2410,
   IF(AI2411=1,
      IF(SUMPRODUCT((LEN($Y$2:$Y$4096)-LEN(SUBSTITUTE($Y$2:$Y$4096,AA2411,"")))/LEN(AA2411))&gt;0,2,1),
      IF(
         SUMPRODUCT((LEN($Y$2:$Y$4096)-LEN(SUBSTITUTE($Y$2:$Y$4096,AA2411,"")))/LEN(AA2411))
         - SUMPRODUCT((LEN($Y$2:$Y$4096)-LEN(SUBSTITUTE($Y$2:$Y$4096,"Alolan "&amp;AA2411,"")))/LEN("Alolan "&amp;AA2411))
         - SUMPRODUCT((LEN($Y$2:$Y$4096)-LEN(SUBSTITUTE($Y$2:$Y$4096,"Galarian "&amp;AA2411,"")))/LEN("Galarian "&amp;AA2411))
         - SUMPRODUCT((LEN($Y$2:$Y$4096)-LEN(SUBSTITUTE($Y$2:$Y$4096,"Hisuian "&amp;AA2411,"")))/LEN("Hisuian "&amp;AA2411))
         - SUMPRODUCT((LEN($Y$2:$Y$4096)-LEN(SUBSTITUTE($Y$2:$Y$4096,"Paldean "&amp;AA2411,"")))/LEN("Paldean "&amp;AA2411))
      &gt;0,2,1)
   ))))</f>
        <v>1</v>
      </c>
      <c r="AN2411">
        <v>0</v>
      </c>
      <c r="AO2411">
        <v>0</v>
      </c>
    </row>
    <row r="2412" spans="1:41" x14ac:dyDescent="0.25">
      <c r="A2412" t="s">
        <v>4748</v>
      </c>
      <c r="B2412" t="s">
        <v>2864</v>
      </c>
      <c r="C2412" t="s">
        <v>1521</v>
      </c>
      <c r="D2412"/>
      <c r="E2412">
        <v>80</v>
      </c>
      <c r="F2412">
        <v>100</v>
      </c>
      <c r="G2412">
        <v>50</v>
      </c>
      <c r="H2412">
        <v>100</v>
      </c>
      <c r="I2412">
        <v>50</v>
      </c>
      <c r="J2412">
        <v>200</v>
      </c>
      <c r="K2412" t="s">
        <v>2865</v>
      </c>
      <c r="L2412" t="s">
        <v>262</v>
      </c>
      <c r="M2412" t="s">
        <v>248</v>
      </c>
      <c r="N2412">
        <v>14</v>
      </c>
      <c r="O2412">
        <v>6.2</v>
      </c>
      <c r="P2412">
        <v>4</v>
      </c>
      <c r="R2412">
        <f t="shared" si="174"/>
        <v>18</v>
      </c>
      <c r="S2412">
        <f t="shared" si="175"/>
        <v>6</v>
      </c>
      <c r="T2412">
        <f t="shared" si="176"/>
        <v>24</v>
      </c>
      <c r="U2412" t="s">
        <v>1521</v>
      </c>
      <c r="V2412" t="s">
        <v>1512</v>
      </c>
      <c r="W2412" t="s">
        <v>1481</v>
      </c>
      <c r="X2412" t="s">
        <v>429</v>
      </c>
      <c r="Z2412" t="str" cm="1">
        <f t="array" ref="Z2412">IF(ISBLANK(AK2412),_xlfn.LET(
    _xlpm.nameBeforeSlash, IF(ISNUMBER(SEARCH("/", Y2412)), LEFT(Y2412, SEARCH("/", Y2412)-1), Y2412),
    _xlpm.matchRow, IFERROR(MATCH(_xlpm.nameBeforeSlash, AA:AA, 0), ""),
    _xlpm.difference, IF(_xlpm.matchRow="", "", ABS((R2412 + S2412)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),IF(ISBLANK(Y2412),"","Hidden"))</f>
        <v/>
      </c>
      <c r="AA2412" t="s">
        <v>6006</v>
      </c>
      <c r="AC2412" t="s">
        <v>6852</v>
      </c>
      <c r="AD2412" t="str">
        <f>_xlfn.XLOOKUP(AC2412,moves!A:A,moves!B:B)</f>
        <v>electric</v>
      </c>
      <c r="AE2412">
        <f>_xlfn.XLOOKUP(AC2412,moves!A:A,moves!D:D)</f>
        <v>4</v>
      </c>
      <c r="AF2412" t="str">
        <f>_xlfn.XLOOKUP(AC2412,moves!A:A,moves!E:E)</f>
        <v>Each time the target attacks the user: The target takes 3 damage.</v>
      </c>
      <c r="AG2412">
        <v>0</v>
      </c>
      <c r="AH2412">
        <v>1</v>
      </c>
      <c r="AI2412">
        <f t="shared" si="177"/>
        <v>1</v>
      </c>
      <c r="AJ2412" t="s">
        <v>8452</v>
      </c>
      <c r="AL2412">
        <v>0</v>
      </c>
      <c r="AM2412" cm="1">
        <f t="array" ref="AM2412">IF(AL2412=1,1,
   IF(ISTEXT(AK2412),1,
   IF(AO2412&gt;1,AM2411,
   IF(AI2412=1,
      IF(SUMPRODUCT((LEN($Y$2:$Y$4096)-LEN(SUBSTITUTE($Y$2:$Y$4096,AA2412,"")))/LEN(AA2412))&gt;0,2,1),
      IF(
         SUMPRODUCT((LEN($Y$2:$Y$4096)-LEN(SUBSTITUTE($Y$2:$Y$4096,AA2412,"")))/LEN(AA2412))
         - SUMPRODUCT((LEN($Y$2:$Y$4096)-LEN(SUBSTITUTE($Y$2:$Y$4096,"Alolan "&amp;AA2412,"")))/LEN("Alolan "&amp;AA2412))
         - SUMPRODUCT((LEN($Y$2:$Y$4096)-LEN(SUBSTITUTE($Y$2:$Y$4096,"Galarian "&amp;AA2412,"")))/LEN("Galarian "&amp;AA2412))
         - SUMPRODUCT((LEN($Y$2:$Y$4096)-LEN(SUBSTITUTE($Y$2:$Y$4096,"Hisuian "&amp;AA2412,"")))/LEN("Hisuian "&amp;AA2412))
         - SUMPRODUCT((LEN($Y$2:$Y$4096)-LEN(SUBSTITUTE($Y$2:$Y$4096,"Paldean "&amp;AA2412,"")))/LEN("Paldean "&amp;AA2412))
      &gt;0,2,1)
   ))))</f>
        <v>1</v>
      </c>
      <c r="AN2412">
        <v>0</v>
      </c>
      <c r="AO2412">
        <v>0</v>
      </c>
    </row>
    <row r="2413" spans="1:41" x14ac:dyDescent="0.25">
      <c r="A2413">
        <v>895</v>
      </c>
      <c r="B2413" t="s">
        <v>2866</v>
      </c>
      <c r="C2413" t="s">
        <v>1482</v>
      </c>
      <c r="D2413"/>
      <c r="E2413">
        <v>200</v>
      </c>
      <c r="F2413">
        <v>100</v>
      </c>
      <c r="G2413">
        <v>50</v>
      </c>
      <c r="H2413">
        <v>100</v>
      </c>
      <c r="I2413">
        <v>50</v>
      </c>
      <c r="J2413">
        <v>80</v>
      </c>
      <c r="K2413" t="s">
        <v>2867</v>
      </c>
      <c r="L2413" t="s">
        <v>262</v>
      </c>
      <c r="M2413" t="s">
        <v>248</v>
      </c>
      <c r="N2413">
        <v>9.1999999999999993</v>
      </c>
      <c r="O2413">
        <v>11</v>
      </c>
      <c r="P2413">
        <v>1</v>
      </c>
      <c r="Q2413">
        <v>2</v>
      </c>
      <c r="R2413">
        <f t="shared" si="174"/>
        <v>10</v>
      </c>
      <c r="S2413">
        <f t="shared" si="175"/>
        <v>13</v>
      </c>
      <c r="T2413">
        <f t="shared" si="176"/>
        <v>23</v>
      </c>
      <c r="U2413" t="s">
        <v>1482</v>
      </c>
      <c r="V2413" t="s">
        <v>1492</v>
      </c>
      <c r="W2413" t="s">
        <v>1512</v>
      </c>
      <c r="X2413" t="s">
        <v>1546</v>
      </c>
      <c r="Z2413" t="str" cm="1">
        <f t="array" ref="Z2413">IF(ISBLANK(AK2413),_xlfn.LET(
    _xlpm.nameBeforeSlash, IF(ISNUMBER(SEARCH("/", Y2413)), LEFT(Y2413, SEARCH("/", Y2413)-1), Y2413),
    _xlpm.matchRow, IFERROR(MATCH(_xlpm.nameBeforeSlash, AA:AA, 0), ""),
    _xlpm.difference, IF(_xlpm.matchRow="", "", ABS((R2413 + S2413)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),IF(ISBLANK(Y2413),"","Hidden"))</f>
        <v/>
      </c>
      <c r="AA2413" t="s">
        <v>2866</v>
      </c>
      <c r="AC2413" t="s">
        <v>964</v>
      </c>
      <c r="AD2413" t="str">
        <f>_xlfn.XLOOKUP(AC2413,moves!A:A,moves!B:B)</f>
        <v>dragon</v>
      </c>
      <c r="AE2413" t="str">
        <f>_xlfn.XLOOKUP(AC2413,moves!A:A,moves!D:D)</f>
        <v>?</v>
      </c>
      <c r="AF2413" t="str">
        <f>_xlfn.XLOOKUP(AC2413,moves!A:A,moves!E:E)</f>
        <v>Attack strength is equal to the current health of the user (Max 7 attack strength).</v>
      </c>
      <c r="AG2413">
        <v>0</v>
      </c>
      <c r="AH2413">
        <v>1</v>
      </c>
      <c r="AI2413">
        <f t="shared" si="177"/>
        <v>0</v>
      </c>
      <c r="AJ2413" t="s">
        <v>8452</v>
      </c>
      <c r="AL2413">
        <v>0</v>
      </c>
      <c r="AM2413" cm="1">
        <f t="array" ref="AM2413">IF(AL2413=1,1,
   IF(ISTEXT(AK2413),1,
   IF(AO2413&gt;1,AM2412,
   IF(AI2413=1,
      IF(SUMPRODUCT((LEN($Y$2:$Y$4096)-LEN(SUBSTITUTE($Y$2:$Y$4096,AA2413,"")))/LEN(AA2413))&gt;0,2,1),
      IF(
         SUMPRODUCT((LEN($Y$2:$Y$4096)-LEN(SUBSTITUTE($Y$2:$Y$4096,AA2413,"")))/LEN(AA2413))
         - SUMPRODUCT((LEN($Y$2:$Y$4096)-LEN(SUBSTITUTE($Y$2:$Y$4096,"Alolan "&amp;AA2413,"")))/LEN("Alolan "&amp;AA2413))
         - SUMPRODUCT((LEN($Y$2:$Y$4096)-LEN(SUBSTITUTE($Y$2:$Y$4096,"Galarian "&amp;AA2413,"")))/LEN("Galarian "&amp;AA2413))
         - SUMPRODUCT((LEN($Y$2:$Y$4096)-LEN(SUBSTITUTE($Y$2:$Y$4096,"Hisuian "&amp;AA2413,"")))/LEN("Hisuian "&amp;AA2413))
         - SUMPRODUCT((LEN($Y$2:$Y$4096)-LEN(SUBSTITUTE($Y$2:$Y$4096,"Paldean "&amp;AA2413,"")))/LEN("Paldean "&amp;AA2413))
      &gt;0,2,1)
   ))))</f>
        <v>1</v>
      </c>
      <c r="AN2413">
        <v>0</v>
      </c>
      <c r="AO2413">
        <v>0</v>
      </c>
    </row>
    <row r="2414" spans="1:41" x14ac:dyDescent="0.25">
      <c r="A2414" t="s">
        <v>4749</v>
      </c>
      <c r="B2414" t="s">
        <v>2866</v>
      </c>
      <c r="C2414" t="s">
        <v>1482</v>
      </c>
      <c r="D2414"/>
      <c r="E2414">
        <v>200</v>
      </c>
      <c r="F2414">
        <v>100</v>
      </c>
      <c r="G2414">
        <v>50</v>
      </c>
      <c r="H2414">
        <v>100</v>
      </c>
      <c r="I2414">
        <v>50</v>
      </c>
      <c r="J2414">
        <v>80</v>
      </c>
      <c r="K2414" t="s">
        <v>2867</v>
      </c>
      <c r="L2414" t="s">
        <v>262</v>
      </c>
      <c r="M2414" t="s">
        <v>248</v>
      </c>
      <c r="N2414">
        <v>9.1999999999999993</v>
      </c>
      <c r="O2414">
        <v>11</v>
      </c>
      <c r="P2414">
        <v>1</v>
      </c>
      <c r="Q2414">
        <v>2</v>
      </c>
      <c r="R2414">
        <f t="shared" si="174"/>
        <v>10</v>
      </c>
      <c r="S2414">
        <f t="shared" si="175"/>
        <v>13</v>
      </c>
      <c r="T2414">
        <f t="shared" si="176"/>
        <v>23</v>
      </c>
      <c r="U2414" t="s">
        <v>1482</v>
      </c>
      <c r="V2414" t="s">
        <v>1492</v>
      </c>
      <c r="W2414" t="s">
        <v>1512</v>
      </c>
      <c r="X2414" t="s">
        <v>1546</v>
      </c>
      <c r="Z2414" t="str" cm="1">
        <f t="array" ref="Z2414">IF(ISBLANK(AK2414),_xlfn.LET(
    _xlpm.nameBeforeSlash, IF(ISNUMBER(SEARCH("/", Y2414)), LEFT(Y2414, SEARCH("/", Y2414)-1), Y2414),
    _xlpm.matchRow, IFERROR(MATCH(_xlpm.nameBeforeSlash, AA:AA, 0), ""),
    _xlpm.difference, IF(_xlpm.matchRow="", "", ABS((R2414 + S2414)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),IF(ISBLANK(Y2414),"","Hidden"))</f>
        <v/>
      </c>
      <c r="AA2414" t="s">
        <v>6007</v>
      </c>
      <c r="AC2414" t="s">
        <v>6854</v>
      </c>
      <c r="AD2414" t="str">
        <f>_xlfn.XLOOKUP(AC2414,moves!A:A,moves!B:B)</f>
        <v>typeless</v>
      </c>
      <c r="AE2414" t="str">
        <f>_xlfn.XLOOKUP(AC2414,moves!A:A,moves!D:D)</f>
        <v>?</v>
      </c>
      <c r="AF2414" t="str">
        <f>_xlfn.XLOOKUP(AC2414,moves!A:A,moves!E:E)</f>
        <v>Choose any move from a Dragon-type Pokémon in the user's or target's party, then attack the target with that move.</v>
      </c>
      <c r="AG2414">
        <v>0</v>
      </c>
      <c r="AH2414">
        <v>1</v>
      </c>
      <c r="AI2414">
        <f t="shared" si="177"/>
        <v>1</v>
      </c>
      <c r="AJ2414" t="s">
        <v>8452</v>
      </c>
      <c r="AL2414">
        <v>0</v>
      </c>
      <c r="AM2414" cm="1">
        <f t="array" ref="AM2414">IF(AL2414=1,1,
   IF(ISTEXT(AK2414),1,
   IF(AO2414&gt;1,AM2413,
   IF(AI2414=1,
      IF(SUMPRODUCT((LEN($Y$2:$Y$4096)-LEN(SUBSTITUTE($Y$2:$Y$4096,AA2414,"")))/LEN(AA2414))&gt;0,2,1),
      IF(
         SUMPRODUCT((LEN($Y$2:$Y$4096)-LEN(SUBSTITUTE($Y$2:$Y$4096,AA2414,"")))/LEN(AA2414))
         - SUMPRODUCT((LEN($Y$2:$Y$4096)-LEN(SUBSTITUTE($Y$2:$Y$4096,"Alolan "&amp;AA2414,"")))/LEN("Alolan "&amp;AA2414))
         - SUMPRODUCT((LEN($Y$2:$Y$4096)-LEN(SUBSTITUTE($Y$2:$Y$4096,"Galarian "&amp;AA2414,"")))/LEN("Galarian "&amp;AA2414))
         - SUMPRODUCT((LEN($Y$2:$Y$4096)-LEN(SUBSTITUTE($Y$2:$Y$4096,"Hisuian "&amp;AA2414,"")))/LEN("Hisuian "&amp;AA2414))
         - SUMPRODUCT((LEN($Y$2:$Y$4096)-LEN(SUBSTITUTE($Y$2:$Y$4096,"Paldean "&amp;AA2414,"")))/LEN("Paldean "&amp;AA2414))
      &gt;0,2,1)
   ))))</f>
        <v>1</v>
      </c>
      <c r="AN2414">
        <v>0</v>
      </c>
      <c r="AO2414">
        <v>0</v>
      </c>
    </row>
    <row r="2415" spans="1:41" x14ac:dyDescent="0.25">
      <c r="A2415">
        <v>896</v>
      </c>
      <c r="B2415" t="s">
        <v>2868</v>
      </c>
      <c r="C2415" t="s">
        <v>1209</v>
      </c>
      <c r="D2415"/>
      <c r="E2415">
        <v>100</v>
      </c>
      <c r="F2415">
        <v>145</v>
      </c>
      <c r="G2415">
        <v>130</v>
      </c>
      <c r="H2415">
        <v>65</v>
      </c>
      <c r="I2415">
        <v>110</v>
      </c>
      <c r="J2415">
        <v>30</v>
      </c>
      <c r="K2415" t="s">
        <v>2869</v>
      </c>
      <c r="L2415" t="s">
        <v>250</v>
      </c>
      <c r="M2415" t="s">
        <v>248</v>
      </c>
      <c r="N2415">
        <v>9.1</v>
      </c>
      <c r="O2415">
        <v>11.2</v>
      </c>
      <c r="Q2415">
        <v>3</v>
      </c>
      <c r="R2415">
        <f t="shared" si="174"/>
        <v>9</v>
      </c>
      <c r="S2415">
        <f t="shared" si="175"/>
        <v>14</v>
      </c>
      <c r="T2415">
        <f t="shared" si="176"/>
        <v>23</v>
      </c>
      <c r="U2415" t="s">
        <v>1209</v>
      </c>
      <c r="V2415" t="s">
        <v>1468</v>
      </c>
      <c r="W2415" t="s">
        <v>1514</v>
      </c>
      <c r="X2415" t="s">
        <v>1512</v>
      </c>
      <c r="Z2415" t="str" cm="1">
        <f t="array" ref="Z2415">IF(ISBLANK(AK2415),_xlfn.LET(
    _xlpm.nameBeforeSlash, IF(ISNUMBER(SEARCH("/", Y2415)), LEFT(Y2415, SEARCH("/", Y2415)-1), Y2415),
    _xlpm.matchRow, IFERROR(MATCH(_xlpm.nameBeforeSlash, AA:AA, 0), ""),
    _xlpm.difference, IF(_xlpm.matchRow="", "", ABS((R2415 + S2415)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),IF(ISBLANK(Y2415),"","Hidden"))</f>
        <v/>
      </c>
      <c r="AA2415" t="s">
        <v>2868</v>
      </c>
      <c r="AC2415" t="s">
        <v>1207</v>
      </c>
      <c r="AD2415" t="str">
        <f>_xlfn.XLOOKUP(AC2415,moves!A:A,moves!B:B)</f>
        <v>ice</v>
      </c>
      <c r="AE2415">
        <f>_xlfn.XLOOKUP(AC2415,moves!A:A,moves!D:D)</f>
        <v>4</v>
      </c>
      <c r="AF2415" t="str">
        <f>_xlfn.XLOOKUP(AC2415,moves!A:A,moves!E:E)</f>
        <v>If the target faints from this attack: Increase the user's attack strength by 1.</v>
      </c>
      <c r="AG2415">
        <v>0</v>
      </c>
      <c r="AH2415">
        <v>1</v>
      </c>
      <c r="AI2415">
        <f t="shared" si="177"/>
        <v>0</v>
      </c>
      <c r="AJ2415" t="s">
        <v>8452</v>
      </c>
      <c r="AL2415">
        <v>0</v>
      </c>
      <c r="AM2415" cm="1">
        <f t="array" ref="AM2415">IF(AL2415=1,1,
   IF(ISTEXT(AK2415),1,
   IF(AO2415&gt;1,AM2414,
   IF(AI2415=1,
      IF(SUMPRODUCT((LEN($Y$2:$Y$4096)-LEN(SUBSTITUTE($Y$2:$Y$4096,AA2415,"")))/LEN(AA2415))&gt;0,2,1),
      IF(
         SUMPRODUCT((LEN($Y$2:$Y$4096)-LEN(SUBSTITUTE($Y$2:$Y$4096,AA2415,"")))/LEN(AA2415))
         - SUMPRODUCT((LEN($Y$2:$Y$4096)-LEN(SUBSTITUTE($Y$2:$Y$4096,"Alolan "&amp;AA2415,"")))/LEN("Alolan "&amp;AA2415))
         - SUMPRODUCT((LEN($Y$2:$Y$4096)-LEN(SUBSTITUTE($Y$2:$Y$4096,"Galarian "&amp;AA2415,"")))/LEN("Galarian "&amp;AA2415))
         - SUMPRODUCT((LEN($Y$2:$Y$4096)-LEN(SUBSTITUTE($Y$2:$Y$4096,"Hisuian "&amp;AA2415,"")))/LEN("Hisuian "&amp;AA2415))
         - SUMPRODUCT((LEN($Y$2:$Y$4096)-LEN(SUBSTITUTE($Y$2:$Y$4096,"Paldean "&amp;AA2415,"")))/LEN("Paldean "&amp;AA2415))
      &gt;0,2,1)
   ))))</f>
        <v>1</v>
      </c>
      <c r="AN2415">
        <v>0</v>
      </c>
      <c r="AO2415">
        <v>0</v>
      </c>
    </row>
    <row r="2416" spans="1:41" x14ac:dyDescent="0.25">
      <c r="A2416" t="s">
        <v>4750</v>
      </c>
      <c r="B2416" t="s">
        <v>2868</v>
      </c>
      <c r="C2416" t="s">
        <v>1209</v>
      </c>
      <c r="D2416"/>
      <c r="E2416">
        <v>100</v>
      </c>
      <c r="F2416">
        <v>145</v>
      </c>
      <c r="G2416">
        <v>130</v>
      </c>
      <c r="H2416">
        <v>65</v>
      </c>
      <c r="I2416">
        <v>110</v>
      </c>
      <c r="J2416">
        <v>30</v>
      </c>
      <c r="K2416" t="s">
        <v>2869</v>
      </c>
      <c r="L2416" t="s">
        <v>250</v>
      </c>
      <c r="M2416" t="s">
        <v>248</v>
      </c>
      <c r="N2416">
        <v>9.1</v>
      </c>
      <c r="O2416">
        <v>11.2</v>
      </c>
      <c r="Q2416">
        <v>3</v>
      </c>
      <c r="R2416">
        <f t="shared" si="174"/>
        <v>9</v>
      </c>
      <c r="S2416">
        <f t="shared" si="175"/>
        <v>14</v>
      </c>
      <c r="T2416">
        <f t="shared" si="176"/>
        <v>23</v>
      </c>
      <c r="U2416" t="s">
        <v>1209</v>
      </c>
      <c r="V2416" t="s">
        <v>1468</v>
      </c>
      <c r="W2416" t="s">
        <v>1514</v>
      </c>
      <c r="X2416" t="s">
        <v>1512</v>
      </c>
      <c r="Z2416" t="str" cm="1">
        <f t="array" ref="Z2416">IF(ISBLANK(AK2416),_xlfn.LET(
    _xlpm.nameBeforeSlash, IF(ISNUMBER(SEARCH("/", Y2416)), LEFT(Y2416, SEARCH("/", Y2416)-1), Y2416),
    _xlpm.matchRow, IFERROR(MATCH(_xlpm.nameBeforeSlash, AA:AA, 0), ""),
    _xlpm.difference, IF(_xlpm.matchRow="", "", ABS((R2416 + S2416)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),IF(ISBLANK(Y2416),"","Hidden"))</f>
        <v/>
      </c>
      <c r="AA2416" t="s">
        <v>6008</v>
      </c>
      <c r="AC2416" t="s">
        <v>1202</v>
      </c>
      <c r="AD2416" t="str">
        <f>_xlfn.XLOOKUP(AC2416,moves!A:A,moves!B:B)</f>
        <v>ice</v>
      </c>
      <c r="AE2416">
        <f>_xlfn.XLOOKUP(AC2416,moves!A:A,moves!D:D)</f>
        <v>5</v>
      </c>
      <c r="AF2416" t="str">
        <f>_xlfn.XLOOKUP(AC2416,moves!A:A,moves!E:E)</f>
        <v>Increase the user's initiative by 2.</v>
      </c>
      <c r="AG2416">
        <v>0</v>
      </c>
      <c r="AH2416">
        <v>1</v>
      </c>
      <c r="AI2416">
        <f t="shared" si="177"/>
        <v>1</v>
      </c>
      <c r="AJ2416" t="s">
        <v>8452</v>
      </c>
      <c r="AL2416">
        <v>0</v>
      </c>
      <c r="AM2416" cm="1">
        <f t="array" ref="AM2416">IF(AL2416=1,1,
   IF(ISTEXT(AK2416),1,
   IF(AO2416&gt;1,AM2415,
   IF(AI2416=1,
      IF(SUMPRODUCT((LEN($Y$2:$Y$4096)-LEN(SUBSTITUTE($Y$2:$Y$4096,AA2416,"")))/LEN(AA2416))&gt;0,2,1),
      IF(
         SUMPRODUCT((LEN($Y$2:$Y$4096)-LEN(SUBSTITUTE($Y$2:$Y$4096,AA2416,"")))/LEN(AA2416))
         - SUMPRODUCT((LEN($Y$2:$Y$4096)-LEN(SUBSTITUTE($Y$2:$Y$4096,"Alolan "&amp;AA2416,"")))/LEN("Alolan "&amp;AA2416))
         - SUMPRODUCT((LEN($Y$2:$Y$4096)-LEN(SUBSTITUTE($Y$2:$Y$4096,"Galarian "&amp;AA2416,"")))/LEN("Galarian "&amp;AA2416))
         - SUMPRODUCT((LEN($Y$2:$Y$4096)-LEN(SUBSTITUTE($Y$2:$Y$4096,"Hisuian "&amp;AA2416,"")))/LEN("Hisuian "&amp;AA2416))
         - SUMPRODUCT((LEN($Y$2:$Y$4096)-LEN(SUBSTITUTE($Y$2:$Y$4096,"Paldean "&amp;AA2416,"")))/LEN("Paldean "&amp;AA2416))
      &gt;0,2,1)
   ))))</f>
        <v>1</v>
      </c>
      <c r="AN2416">
        <v>0</v>
      </c>
      <c r="AO2416">
        <v>0</v>
      </c>
    </row>
    <row r="2417" spans="1:41" x14ac:dyDescent="0.25">
      <c r="A2417">
        <v>897</v>
      </c>
      <c r="B2417" t="s">
        <v>2870</v>
      </c>
      <c r="C2417" t="s">
        <v>1524</v>
      </c>
      <c r="D2417"/>
      <c r="E2417">
        <v>100</v>
      </c>
      <c r="F2417">
        <v>65</v>
      </c>
      <c r="G2417">
        <v>60</v>
      </c>
      <c r="H2417">
        <v>145</v>
      </c>
      <c r="I2417">
        <v>80</v>
      </c>
      <c r="J2417">
        <v>130</v>
      </c>
      <c r="K2417" t="s">
        <v>2871</v>
      </c>
      <c r="L2417" t="s">
        <v>250</v>
      </c>
      <c r="M2417" t="s">
        <v>248</v>
      </c>
      <c r="N2417">
        <v>13.1</v>
      </c>
      <c r="O2417">
        <v>8.1999999999999993</v>
      </c>
      <c r="Q2417">
        <v>2</v>
      </c>
      <c r="R2417">
        <f t="shared" si="174"/>
        <v>13</v>
      </c>
      <c r="S2417">
        <f t="shared" si="175"/>
        <v>10</v>
      </c>
      <c r="T2417">
        <f t="shared" si="176"/>
        <v>23</v>
      </c>
      <c r="U2417" t="s">
        <v>1524</v>
      </c>
      <c r="V2417" t="s">
        <v>1468</v>
      </c>
      <c r="W2417" t="s">
        <v>1471</v>
      </c>
      <c r="X2417" t="s">
        <v>1512</v>
      </c>
      <c r="Z2417" t="str" cm="1">
        <f t="array" ref="Z2417">IF(ISBLANK(AK2417),_xlfn.LET(
    _xlpm.nameBeforeSlash, IF(ISNUMBER(SEARCH("/", Y2417)), LEFT(Y2417, SEARCH("/", Y2417)-1), Y2417),
    _xlpm.matchRow, IFERROR(MATCH(_xlpm.nameBeforeSlash, AA:AA, 0), ""),
    _xlpm.difference, IF(_xlpm.matchRow="", "", ABS((R2417 + S2417)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),IF(ISBLANK(Y2417),"","Hidden"))</f>
        <v/>
      </c>
      <c r="AA2417" t="s">
        <v>2870</v>
      </c>
      <c r="AC2417" t="s">
        <v>1113</v>
      </c>
      <c r="AD2417" t="str">
        <f>_xlfn.XLOOKUP(AC2417,moves!A:A,moves!B:B)</f>
        <v>ghost</v>
      </c>
      <c r="AE2417">
        <f>_xlfn.XLOOKUP(AC2417,moves!A:A,moves!D:D)</f>
        <v>4</v>
      </c>
      <c r="AF2417" t="str">
        <f>_xlfn.XLOOKUP(AC2417,moves!A:A,moves!E:E)</f>
        <v>If the target faints from this attack: Increase the user's attack strength by 1.</v>
      </c>
      <c r="AG2417">
        <v>0</v>
      </c>
      <c r="AH2417">
        <v>1</v>
      </c>
      <c r="AI2417">
        <f t="shared" si="177"/>
        <v>0</v>
      </c>
      <c r="AJ2417" t="s">
        <v>8452</v>
      </c>
      <c r="AL2417">
        <v>0</v>
      </c>
      <c r="AM2417" cm="1">
        <f t="array" ref="AM2417">IF(AL2417=1,1,
   IF(ISTEXT(AK2417),1,
   IF(AO2417&gt;1,AM2416,
   IF(AI2417=1,
      IF(SUMPRODUCT((LEN($Y$2:$Y$4096)-LEN(SUBSTITUTE($Y$2:$Y$4096,AA2417,"")))/LEN(AA2417))&gt;0,2,1),
      IF(
         SUMPRODUCT((LEN($Y$2:$Y$4096)-LEN(SUBSTITUTE($Y$2:$Y$4096,AA2417,"")))/LEN(AA2417))
         - SUMPRODUCT((LEN($Y$2:$Y$4096)-LEN(SUBSTITUTE($Y$2:$Y$4096,"Alolan "&amp;AA2417,"")))/LEN("Alolan "&amp;AA2417))
         - SUMPRODUCT((LEN($Y$2:$Y$4096)-LEN(SUBSTITUTE($Y$2:$Y$4096,"Galarian "&amp;AA2417,"")))/LEN("Galarian "&amp;AA2417))
         - SUMPRODUCT((LEN($Y$2:$Y$4096)-LEN(SUBSTITUTE($Y$2:$Y$4096,"Hisuian "&amp;AA2417,"")))/LEN("Hisuian "&amp;AA2417))
         - SUMPRODUCT((LEN($Y$2:$Y$4096)-LEN(SUBSTITUTE($Y$2:$Y$4096,"Paldean "&amp;AA2417,"")))/LEN("Paldean "&amp;AA2417))
      &gt;0,2,1)
   ))))</f>
        <v>1</v>
      </c>
      <c r="AN2417">
        <v>0</v>
      </c>
      <c r="AO2417">
        <v>0</v>
      </c>
    </row>
    <row r="2418" spans="1:41" x14ac:dyDescent="0.25">
      <c r="A2418" t="s">
        <v>4751</v>
      </c>
      <c r="B2418" t="s">
        <v>2870</v>
      </c>
      <c r="C2418" t="s">
        <v>1524</v>
      </c>
      <c r="D2418"/>
      <c r="E2418">
        <v>100</v>
      </c>
      <c r="F2418">
        <v>65</v>
      </c>
      <c r="G2418">
        <v>60</v>
      </c>
      <c r="H2418">
        <v>145</v>
      </c>
      <c r="I2418">
        <v>80</v>
      </c>
      <c r="J2418">
        <v>130</v>
      </c>
      <c r="K2418" t="s">
        <v>2871</v>
      </c>
      <c r="L2418" t="s">
        <v>250</v>
      </c>
      <c r="M2418" t="s">
        <v>248</v>
      </c>
      <c r="N2418">
        <v>13.1</v>
      </c>
      <c r="O2418">
        <v>8.1999999999999993</v>
      </c>
      <c r="Q2418">
        <v>2</v>
      </c>
      <c r="R2418">
        <f t="shared" si="174"/>
        <v>13</v>
      </c>
      <c r="S2418">
        <f t="shared" si="175"/>
        <v>10</v>
      </c>
      <c r="T2418">
        <f t="shared" si="176"/>
        <v>23</v>
      </c>
      <c r="U2418" t="s">
        <v>1524</v>
      </c>
      <c r="V2418" t="s">
        <v>1468</v>
      </c>
      <c r="W2418" t="s">
        <v>1471</v>
      </c>
      <c r="X2418" t="s">
        <v>1512</v>
      </c>
      <c r="Z2418" t="str" cm="1">
        <f t="array" ref="Z2418">IF(ISBLANK(AK2418),_xlfn.LET(
    _xlpm.nameBeforeSlash, IF(ISNUMBER(SEARCH("/", Y2418)), LEFT(Y2418, SEARCH("/", Y2418)-1), Y2418),
    _xlpm.matchRow, IFERROR(MATCH(_xlpm.nameBeforeSlash, AA:AA, 0), ""),
    _xlpm.difference, IF(_xlpm.matchRow="", "", ABS((R2418 + S2418)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),IF(ISBLANK(Y2418),"","Hidden"))</f>
        <v/>
      </c>
      <c r="AA2418" t="s">
        <v>6009</v>
      </c>
      <c r="AC2418" t="s">
        <v>1115</v>
      </c>
      <c r="AD2418" t="str">
        <f>_xlfn.XLOOKUP(AC2418,moves!A:A,moves!B:B)</f>
        <v>ghost</v>
      </c>
      <c r="AE2418">
        <f>_xlfn.XLOOKUP(AC2418,moves!A:A,moves!D:D)</f>
        <v>5</v>
      </c>
      <c r="AF2418" t="str">
        <f>_xlfn.XLOOKUP(AC2418,moves!A:A,moves!E:E)</f>
        <v>Increase the user's initiative by 2.</v>
      </c>
      <c r="AG2418">
        <v>0</v>
      </c>
      <c r="AH2418">
        <v>1</v>
      </c>
      <c r="AI2418">
        <f t="shared" si="177"/>
        <v>1</v>
      </c>
      <c r="AJ2418" t="s">
        <v>8452</v>
      </c>
      <c r="AL2418">
        <v>0</v>
      </c>
      <c r="AM2418" cm="1">
        <f t="array" ref="AM2418">IF(AL2418=1,1,
   IF(ISTEXT(AK2418),1,
   IF(AO2418&gt;1,AM2417,
   IF(AI2418=1,
      IF(SUMPRODUCT((LEN($Y$2:$Y$4096)-LEN(SUBSTITUTE($Y$2:$Y$4096,AA2418,"")))/LEN(AA2418))&gt;0,2,1),
      IF(
         SUMPRODUCT((LEN($Y$2:$Y$4096)-LEN(SUBSTITUTE($Y$2:$Y$4096,AA2418,"")))/LEN(AA2418))
         - SUMPRODUCT((LEN($Y$2:$Y$4096)-LEN(SUBSTITUTE($Y$2:$Y$4096,"Alolan "&amp;AA2418,"")))/LEN("Alolan "&amp;AA2418))
         - SUMPRODUCT((LEN($Y$2:$Y$4096)-LEN(SUBSTITUTE($Y$2:$Y$4096,"Galarian "&amp;AA2418,"")))/LEN("Galarian "&amp;AA2418))
         - SUMPRODUCT((LEN($Y$2:$Y$4096)-LEN(SUBSTITUTE($Y$2:$Y$4096,"Hisuian "&amp;AA2418,"")))/LEN("Hisuian "&amp;AA2418))
         - SUMPRODUCT((LEN($Y$2:$Y$4096)-LEN(SUBSTITUTE($Y$2:$Y$4096,"Paldean "&amp;AA2418,"")))/LEN("Paldean "&amp;AA2418))
      &gt;0,2,1)
   ))))</f>
        <v>1</v>
      </c>
      <c r="AN2418">
        <v>0</v>
      </c>
      <c r="AO2418">
        <v>0</v>
      </c>
    </row>
    <row r="2419" spans="1:41" x14ac:dyDescent="0.25">
      <c r="A2419">
        <v>898</v>
      </c>
      <c r="B2419" t="s">
        <v>2872</v>
      </c>
      <c r="C2419" t="s">
        <v>429</v>
      </c>
      <c r="D2419" t="s">
        <v>1468</v>
      </c>
      <c r="E2419">
        <v>100</v>
      </c>
      <c r="F2419">
        <v>80</v>
      </c>
      <c r="G2419">
        <v>80</v>
      </c>
      <c r="H2419">
        <v>80</v>
      </c>
      <c r="I2419">
        <v>80</v>
      </c>
      <c r="J2419">
        <v>80</v>
      </c>
      <c r="K2419" t="s">
        <v>2873</v>
      </c>
      <c r="L2419" t="s">
        <v>250</v>
      </c>
      <c r="M2419" t="s">
        <v>248</v>
      </c>
      <c r="N2419">
        <v>8</v>
      </c>
      <c r="O2419">
        <v>8.8000000000000007</v>
      </c>
      <c r="P2419">
        <v>1</v>
      </c>
      <c r="Q2419">
        <v>1</v>
      </c>
      <c r="R2419">
        <f t="shared" si="174"/>
        <v>9</v>
      </c>
      <c r="S2419">
        <f t="shared" si="175"/>
        <v>10</v>
      </c>
      <c r="T2419">
        <f t="shared" si="176"/>
        <v>19</v>
      </c>
      <c r="U2419" t="s">
        <v>429</v>
      </c>
      <c r="V2419" t="s">
        <v>1468</v>
      </c>
      <c r="W2419" t="s">
        <v>1512</v>
      </c>
      <c r="X2419" t="s">
        <v>1471</v>
      </c>
      <c r="Y2419" t="s">
        <v>3651</v>
      </c>
      <c r="Z2419" t="s">
        <v>8945</v>
      </c>
      <c r="AA2419" t="s">
        <v>2872</v>
      </c>
      <c r="AC2419" t="s">
        <v>1322</v>
      </c>
      <c r="AD2419" t="str">
        <f>_xlfn.XLOOKUP(AC2419,moves!A:A,moves!B:B)</f>
        <v>psychic</v>
      </c>
      <c r="AE2419">
        <f>_xlfn.XLOOKUP(AC2419,moves!A:A,moves!D:D)</f>
        <v>3</v>
      </c>
      <c r="AF2419" t="str">
        <f>_xlfn.XLOOKUP(AC2419,moves!A:A,moves!E:E)</f>
        <v>If the user used a Psychic-type move last turn: Increase attack strength by 1 and gain MULTI.</v>
      </c>
      <c r="AG2419">
        <v>0</v>
      </c>
      <c r="AH2419">
        <v>1</v>
      </c>
      <c r="AI2419">
        <f t="shared" si="177"/>
        <v>0</v>
      </c>
      <c r="AJ2419" t="s">
        <v>8452</v>
      </c>
      <c r="AL2419">
        <v>0</v>
      </c>
      <c r="AM2419" cm="1">
        <f t="array" ref="AM2419">IF(AL2419=1,1,
   IF(ISTEXT(AK2419),1,
   IF(AO2419&gt;1,AM2418,
   IF(AI2419=1,
      IF(SUMPRODUCT((LEN($Y$2:$Y$4096)-LEN(SUBSTITUTE($Y$2:$Y$4096,AA2419,"")))/LEN(AA2419))&gt;0,2,1),
      IF(
         SUMPRODUCT((LEN($Y$2:$Y$4096)-LEN(SUBSTITUTE($Y$2:$Y$4096,AA2419,"")))/LEN(AA2419))
         - SUMPRODUCT((LEN($Y$2:$Y$4096)-LEN(SUBSTITUTE($Y$2:$Y$4096,"Alolan "&amp;AA2419,"")))/LEN("Alolan "&amp;AA2419))
         - SUMPRODUCT((LEN($Y$2:$Y$4096)-LEN(SUBSTITUTE($Y$2:$Y$4096,"Galarian "&amp;AA2419,"")))/LEN("Galarian "&amp;AA2419))
         - SUMPRODUCT((LEN($Y$2:$Y$4096)-LEN(SUBSTITUTE($Y$2:$Y$4096,"Hisuian "&amp;AA2419,"")))/LEN("Hisuian "&amp;AA2419))
         - SUMPRODUCT((LEN($Y$2:$Y$4096)-LEN(SUBSTITUTE($Y$2:$Y$4096,"Paldean "&amp;AA2419,"")))/LEN("Paldean "&amp;AA2419))
      &gt;0,2,1)
   ))))</f>
        <v>2</v>
      </c>
      <c r="AN2419">
        <v>0</v>
      </c>
      <c r="AO2419">
        <v>0</v>
      </c>
    </row>
    <row r="2420" spans="1:41" x14ac:dyDescent="0.25">
      <c r="A2420" t="s">
        <v>2874</v>
      </c>
      <c r="B2420" t="s">
        <v>2872</v>
      </c>
      <c r="C2420" t="s">
        <v>429</v>
      </c>
      <c r="D2420" t="s">
        <v>1209</v>
      </c>
      <c r="E2420">
        <v>100</v>
      </c>
      <c r="F2420">
        <v>165</v>
      </c>
      <c r="G2420">
        <v>150</v>
      </c>
      <c r="H2420">
        <v>85</v>
      </c>
      <c r="I2420">
        <v>130</v>
      </c>
      <c r="J2420">
        <v>50</v>
      </c>
      <c r="K2420" t="s">
        <v>2873</v>
      </c>
      <c r="L2420" t="s">
        <v>250</v>
      </c>
      <c r="M2420" t="s">
        <v>248</v>
      </c>
      <c r="N2420">
        <v>11.1</v>
      </c>
      <c r="O2420">
        <v>12.4</v>
      </c>
      <c r="Q2420">
        <v>2</v>
      </c>
      <c r="R2420">
        <f t="shared" si="174"/>
        <v>11</v>
      </c>
      <c r="S2420">
        <f t="shared" si="175"/>
        <v>14</v>
      </c>
      <c r="T2420">
        <f t="shared" si="176"/>
        <v>25</v>
      </c>
      <c r="U2420" t="s">
        <v>429</v>
      </c>
      <c r="V2420" t="s">
        <v>1209</v>
      </c>
      <c r="W2420" t="s">
        <v>1468</v>
      </c>
      <c r="X2420" t="s">
        <v>1514</v>
      </c>
      <c r="Z2420" t="str" cm="1">
        <f t="array" ref="Z2420">IF(ISBLANK(AK2420),_xlfn.LET(
    _xlpm.nameBeforeSlash, IF(ISNUMBER(SEARCH("/", Y2420)), LEFT(Y2420, SEARCH("/", Y2420)-1), Y2420),
    _xlpm.matchRow, IFERROR(MATCH(_xlpm.nameBeforeSlash, AA:AA, 0), ""),
    _xlpm.difference, IF(_xlpm.matchRow="", "", ABS((R2420 + S2420)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),IF(ISBLANK(Y2420),"","Hidden"))</f>
        <v/>
      </c>
      <c r="AA2420" t="s">
        <v>3248</v>
      </c>
      <c r="AB2420" t="s">
        <v>2875</v>
      </c>
      <c r="AC2420" t="s">
        <v>1197</v>
      </c>
      <c r="AD2420" t="str">
        <f>_xlfn.XLOOKUP(AC2420,moves!A:A,moves!B:B)</f>
        <v>ice</v>
      </c>
      <c r="AE2420">
        <f>_xlfn.XLOOKUP(AC2420,moves!A:A,moves!D:D)</f>
        <v>4</v>
      </c>
      <c r="AF2420" t="str">
        <f>_xlfn.XLOOKUP(AC2420,moves!A:A,moves!E:E)</f>
        <v xml:space="preserve"> </v>
      </c>
      <c r="AG2420">
        <v>0</v>
      </c>
      <c r="AH2420">
        <v>1</v>
      </c>
      <c r="AI2420">
        <f t="shared" si="177"/>
        <v>0</v>
      </c>
      <c r="AJ2420" t="s">
        <v>8452</v>
      </c>
      <c r="AL2420">
        <v>1</v>
      </c>
      <c r="AM2420" cm="1">
        <f t="array" ref="AM2420">IF(AL2420=1,1,
   IF(ISTEXT(AK2420),1,
   IF(AO2420&gt;1,AM2419,
   IF(AI2420=1,
      IF(SUMPRODUCT((LEN($Y$2:$Y$4096)-LEN(SUBSTITUTE($Y$2:$Y$4096,AA2420,"")))/LEN(AA2420))&gt;0,2,1),
      IF(
         SUMPRODUCT((LEN($Y$2:$Y$4096)-LEN(SUBSTITUTE($Y$2:$Y$4096,AA2420,"")))/LEN(AA2420))
         - SUMPRODUCT((LEN($Y$2:$Y$4096)-LEN(SUBSTITUTE($Y$2:$Y$4096,"Alolan "&amp;AA2420,"")))/LEN("Alolan "&amp;AA2420))
         - SUMPRODUCT((LEN($Y$2:$Y$4096)-LEN(SUBSTITUTE($Y$2:$Y$4096,"Galarian "&amp;AA2420,"")))/LEN("Galarian "&amp;AA2420))
         - SUMPRODUCT((LEN($Y$2:$Y$4096)-LEN(SUBSTITUTE($Y$2:$Y$4096,"Hisuian "&amp;AA2420,"")))/LEN("Hisuian "&amp;AA2420))
         - SUMPRODUCT((LEN($Y$2:$Y$4096)-LEN(SUBSTITUTE($Y$2:$Y$4096,"Paldean "&amp;AA2420,"")))/LEN("Paldean "&amp;AA2420))
      &gt;0,2,1)
   ))))</f>
        <v>1</v>
      </c>
      <c r="AN2420">
        <v>0</v>
      </c>
      <c r="AO2420">
        <v>0</v>
      </c>
    </row>
    <row r="2421" spans="1:41" x14ac:dyDescent="0.25">
      <c r="A2421" t="s">
        <v>2876</v>
      </c>
      <c r="B2421" t="s">
        <v>2872</v>
      </c>
      <c r="C2421" t="s">
        <v>429</v>
      </c>
      <c r="D2421" t="s">
        <v>1524</v>
      </c>
      <c r="E2421">
        <v>100</v>
      </c>
      <c r="F2421">
        <v>85</v>
      </c>
      <c r="G2421">
        <v>80</v>
      </c>
      <c r="H2421">
        <v>165</v>
      </c>
      <c r="I2421">
        <v>100</v>
      </c>
      <c r="J2421">
        <v>150</v>
      </c>
      <c r="K2421" t="s">
        <v>2873</v>
      </c>
      <c r="L2421" t="s">
        <v>250</v>
      </c>
      <c r="M2421" t="s">
        <v>248</v>
      </c>
      <c r="N2421">
        <v>15.1</v>
      </c>
      <c r="O2421">
        <v>9.4</v>
      </c>
      <c r="Q2421">
        <v>1</v>
      </c>
      <c r="R2421">
        <f t="shared" si="174"/>
        <v>15</v>
      </c>
      <c r="S2421">
        <f t="shared" si="175"/>
        <v>10</v>
      </c>
      <c r="T2421">
        <f t="shared" si="176"/>
        <v>25</v>
      </c>
      <c r="U2421" t="s">
        <v>429</v>
      </c>
      <c r="V2421" t="s">
        <v>1524</v>
      </c>
      <c r="W2421" t="s">
        <v>1468</v>
      </c>
      <c r="X2421" t="s">
        <v>1471</v>
      </c>
      <c r="Z2421" t="str" cm="1">
        <f t="array" ref="Z2421">IF(ISBLANK(AK2421),_xlfn.LET(
    _xlpm.nameBeforeSlash, IF(ISNUMBER(SEARCH("/", Y2421)), LEFT(Y2421, SEARCH("/", Y2421)-1), Y2421),
    _xlpm.matchRow, IFERROR(MATCH(_xlpm.nameBeforeSlash, AA:AA, 0), ""),
    _xlpm.difference, IF(_xlpm.matchRow="", "", ABS((R2421 + S2421)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),IF(ISBLANK(Y2421),"","Hidden"))</f>
        <v/>
      </c>
      <c r="AA2421" t="s">
        <v>3249</v>
      </c>
      <c r="AB2421" t="s">
        <v>2877</v>
      </c>
      <c r="AC2421" t="s">
        <v>1105</v>
      </c>
      <c r="AD2421" t="str">
        <f>_xlfn.XLOOKUP(AC2421,moves!A:A,moves!B:B)</f>
        <v>ghost</v>
      </c>
      <c r="AE2421">
        <f>_xlfn.XLOOKUP(AC2421,moves!A:A,moves!D:D)</f>
        <v>4</v>
      </c>
      <c r="AF2421" t="str">
        <f>_xlfn.XLOOKUP(AC2421,moves!A:A,moves!E:E)</f>
        <v xml:space="preserve"> </v>
      </c>
      <c r="AG2421">
        <v>0</v>
      </c>
      <c r="AH2421">
        <v>1</v>
      </c>
      <c r="AI2421">
        <f t="shared" si="177"/>
        <v>0</v>
      </c>
      <c r="AJ2421" t="s">
        <v>8452</v>
      </c>
      <c r="AL2421">
        <v>1</v>
      </c>
      <c r="AM2421" cm="1">
        <f t="array" ref="AM2421">IF(AL2421=1,1,
   IF(ISTEXT(AK2421),1,
   IF(AO2421&gt;1,AM2420,
   IF(AI2421=1,
      IF(SUMPRODUCT((LEN($Y$2:$Y$4096)-LEN(SUBSTITUTE($Y$2:$Y$4096,AA2421,"")))/LEN(AA2421))&gt;0,2,1),
      IF(
         SUMPRODUCT((LEN($Y$2:$Y$4096)-LEN(SUBSTITUTE($Y$2:$Y$4096,AA2421,"")))/LEN(AA2421))
         - SUMPRODUCT((LEN($Y$2:$Y$4096)-LEN(SUBSTITUTE($Y$2:$Y$4096,"Alolan "&amp;AA2421,"")))/LEN("Alolan "&amp;AA2421))
         - SUMPRODUCT((LEN($Y$2:$Y$4096)-LEN(SUBSTITUTE($Y$2:$Y$4096,"Galarian "&amp;AA2421,"")))/LEN("Galarian "&amp;AA2421))
         - SUMPRODUCT((LEN($Y$2:$Y$4096)-LEN(SUBSTITUTE($Y$2:$Y$4096,"Hisuian "&amp;AA2421,"")))/LEN("Hisuian "&amp;AA2421))
         - SUMPRODUCT((LEN($Y$2:$Y$4096)-LEN(SUBSTITUTE($Y$2:$Y$4096,"Paldean "&amp;AA2421,"")))/LEN("Paldean "&amp;AA2421))
      &gt;0,2,1)
   ))))</f>
        <v>1</v>
      </c>
      <c r="AN2421">
        <v>0</v>
      </c>
      <c r="AO2421">
        <v>0</v>
      </c>
    </row>
    <row r="2422" spans="1:41" x14ac:dyDescent="0.25">
      <c r="A2422" t="s">
        <v>4752</v>
      </c>
      <c r="B2422" t="s">
        <v>2872</v>
      </c>
      <c r="C2422" t="s">
        <v>429</v>
      </c>
      <c r="D2422" t="s">
        <v>1468</v>
      </c>
      <c r="E2422">
        <v>100</v>
      </c>
      <c r="F2422">
        <v>80</v>
      </c>
      <c r="G2422">
        <v>80</v>
      </c>
      <c r="H2422">
        <v>80</v>
      </c>
      <c r="I2422">
        <v>80</v>
      </c>
      <c r="J2422">
        <v>80</v>
      </c>
      <c r="K2422" t="s">
        <v>2873</v>
      </c>
      <c r="L2422" t="s">
        <v>250</v>
      </c>
      <c r="M2422" t="s">
        <v>248</v>
      </c>
      <c r="N2422">
        <v>8</v>
      </c>
      <c r="O2422">
        <v>8.8000000000000007</v>
      </c>
      <c r="P2422">
        <v>1</v>
      </c>
      <c r="Q2422">
        <v>1</v>
      </c>
      <c r="R2422">
        <f t="shared" si="174"/>
        <v>9</v>
      </c>
      <c r="S2422">
        <f t="shared" si="175"/>
        <v>10</v>
      </c>
      <c r="T2422">
        <f t="shared" si="176"/>
        <v>19</v>
      </c>
      <c r="U2422" t="s">
        <v>429</v>
      </c>
      <c r="V2422" t="s">
        <v>1468</v>
      </c>
      <c r="W2422" t="s">
        <v>1512</v>
      </c>
      <c r="X2422" t="s">
        <v>1471</v>
      </c>
      <c r="Y2422" t="s">
        <v>6197</v>
      </c>
      <c r="Z2422" t="s">
        <v>8945</v>
      </c>
      <c r="AA2422" t="s">
        <v>6010</v>
      </c>
      <c r="AC2422" t="s">
        <v>6857</v>
      </c>
      <c r="AD2422" t="str">
        <f>_xlfn.XLOOKUP(AC2422,moves!A:A,moves!B:B)</f>
        <v>grass</v>
      </c>
      <c r="AE2422" t="str">
        <f>_xlfn.XLOOKUP(AC2422,moves!A:A,moves!D:D)</f>
        <v>-</v>
      </c>
      <c r="AF2422" t="str">
        <f>_xlfn.XLOOKUP(AC2422,moves!A:A,moves!E:E)</f>
        <v>Your target takes a turn in the user's place. This counts as the user's turn.</v>
      </c>
      <c r="AG2422">
        <v>0</v>
      </c>
      <c r="AH2422">
        <v>1</v>
      </c>
      <c r="AI2422">
        <f t="shared" si="177"/>
        <v>1</v>
      </c>
      <c r="AJ2422" t="s">
        <v>8452</v>
      </c>
      <c r="AL2422">
        <v>0</v>
      </c>
      <c r="AM2422" cm="1">
        <f t="array" ref="AM2422">IF(AL2422=1,1,
   IF(ISTEXT(AK2422),1,
   IF(AO2422&gt;1,AM2421,
   IF(AI2422=1,
      IF(SUMPRODUCT((LEN($Y$2:$Y$4096)-LEN(SUBSTITUTE($Y$2:$Y$4096,AA2422,"")))/LEN(AA2422))&gt;0,2,1),
      IF(
         SUMPRODUCT((LEN($Y$2:$Y$4096)-LEN(SUBSTITUTE($Y$2:$Y$4096,AA2422,"")))/LEN(AA2422))
         - SUMPRODUCT((LEN($Y$2:$Y$4096)-LEN(SUBSTITUTE($Y$2:$Y$4096,"Alolan "&amp;AA2422,"")))/LEN("Alolan "&amp;AA2422))
         - SUMPRODUCT((LEN($Y$2:$Y$4096)-LEN(SUBSTITUTE($Y$2:$Y$4096,"Galarian "&amp;AA2422,"")))/LEN("Galarian "&amp;AA2422))
         - SUMPRODUCT((LEN($Y$2:$Y$4096)-LEN(SUBSTITUTE($Y$2:$Y$4096,"Hisuian "&amp;AA2422,"")))/LEN("Hisuian "&amp;AA2422))
         - SUMPRODUCT((LEN($Y$2:$Y$4096)-LEN(SUBSTITUTE($Y$2:$Y$4096,"Paldean "&amp;AA2422,"")))/LEN("Paldean "&amp;AA2422))
      &gt;0,2,1)
   ))))</f>
        <v>2</v>
      </c>
      <c r="AN2422">
        <v>0</v>
      </c>
      <c r="AO2422">
        <v>0</v>
      </c>
    </row>
    <row r="2423" spans="1:41" x14ac:dyDescent="0.25">
      <c r="A2423" t="s">
        <v>4753</v>
      </c>
      <c r="B2423" t="s">
        <v>2872</v>
      </c>
      <c r="C2423" t="s">
        <v>429</v>
      </c>
      <c r="D2423" t="s">
        <v>1209</v>
      </c>
      <c r="E2423">
        <v>100</v>
      </c>
      <c r="F2423">
        <v>165</v>
      </c>
      <c r="G2423">
        <v>150</v>
      </c>
      <c r="H2423">
        <v>85</v>
      </c>
      <c r="I2423">
        <v>130</v>
      </c>
      <c r="J2423">
        <v>50</v>
      </c>
      <c r="K2423" t="s">
        <v>2873</v>
      </c>
      <c r="L2423" t="s">
        <v>250</v>
      </c>
      <c r="M2423" t="s">
        <v>248</v>
      </c>
      <c r="N2423">
        <v>11.1</v>
      </c>
      <c r="O2423">
        <v>12.4</v>
      </c>
      <c r="Q2423">
        <v>2</v>
      </c>
      <c r="R2423">
        <f t="shared" si="174"/>
        <v>11</v>
      </c>
      <c r="S2423">
        <f t="shared" si="175"/>
        <v>14</v>
      </c>
      <c r="T2423">
        <f t="shared" si="176"/>
        <v>25</v>
      </c>
      <c r="U2423" t="s">
        <v>429</v>
      </c>
      <c r="V2423" t="s">
        <v>1209</v>
      </c>
      <c r="W2423" t="s">
        <v>1468</v>
      </c>
      <c r="X2423" t="s">
        <v>1514</v>
      </c>
      <c r="Z2423" t="str" cm="1">
        <f t="array" ref="Z2423">IF(ISBLANK(AK2423),_xlfn.LET(
    _xlpm.nameBeforeSlash, IF(ISNUMBER(SEARCH("/", Y2423)), LEFT(Y2423, SEARCH("/", Y2423)-1), Y2423),
    _xlpm.matchRow, IFERROR(MATCH(_xlpm.nameBeforeSlash, AA:AA, 0), ""),
    _xlpm.difference, IF(_xlpm.matchRow="", "", ABS((R2423 + S2423)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),IF(ISBLANK(Y2423),"","Hidden"))</f>
        <v/>
      </c>
      <c r="AA2423" t="s">
        <v>6011</v>
      </c>
      <c r="AB2423" t="s">
        <v>2875</v>
      </c>
      <c r="AC2423" t="s">
        <v>6855</v>
      </c>
      <c r="AD2423" t="str">
        <f>_xlfn.XLOOKUP(AC2423,moves!A:A,moves!B:B)</f>
        <v>ice</v>
      </c>
      <c r="AE2423">
        <f>_xlfn.XLOOKUP(AC2423,moves!A:A,moves!D:D)</f>
        <v>3</v>
      </c>
      <c r="AF2423" t="str">
        <f>_xlfn.XLOOKUP(AC2423,moves!A:A,moves!E:E)</f>
        <v>For each non-fainted Pokémon in the target's party: Increase attack strength by 1.</v>
      </c>
      <c r="AG2423">
        <v>0</v>
      </c>
      <c r="AH2423">
        <v>1</v>
      </c>
      <c r="AI2423">
        <f t="shared" si="177"/>
        <v>1</v>
      </c>
      <c r="AJ2423" t="s">
        <v>8452</v>
      </c>
      <c r="AL2423">
        <v>1</v>
      </c>
      <c r="AM2423" cm="1">
        <f t="array" ref="AM2423">IF(AL2423=1,1,
   IF(ISTEXT(AK2423),1,
   IF(AO2423&gt;1,AM2422,
   IF(AI2423=1,
      IF(SUMPRODUCT((LEN($Y$2:$Y$4096)-LEN(SUBSTITUTE($Y$2:$Y$4096,AA2423,"")))/LEN(AA2423))&gt;0,2,1),
      IF(
         SUMPRODUCT((LEN($Y$2:$Y$4096)-LEN(SUBSTITUTE($Y$2:$Y$4096,AA2423,"")))/LEN(AA2423))
         - SUMPRODUCT((LEN($Y$2:$Y$4096)-LEN(SUBSTITUTE($Y$2:$Y$4096,"Alolan "&amp;AA2423,"")))/LEN("Alolan "&amp;AA2423))
         - SUMPRODUCT((LEN($Y$2:$Y$4096)-LEN(SUBSTITUTE($Y$2:$Y$4096,"Galarian "&amp;AA2423,"")))/LEN("Galarian "&amp;AA2423))
         - SUMPRODUCT((LEN($Y$2:$Y$4096)-LEN(SUBSTITUTE($Y$2:$Y$4096,"Hisuian "&amp;AA2423,"")))/LEN("Hisuian "&amp;AA2423))
         - SUMPRODUCT((LEN($Y$2:$Y$4096)-LEN(SUBSTITUTE($Y$2:$Y$4096,"Paldean "&amp;AA2423,"")))/LEN("Paldean "&amp;AA2423))
      &gt;0,2,1)
   ))))</f>
        <v>1</v>
      </c>
      <c r="AN2423">
        <v>0</v>
      </c>
      <c r="AO2423">
        <v>0</v>
      </c>
    </row>
    <row r="2424" spans="1:41" x14ac:dyDescent="0.25">
      <c r="A2424" t="s">
        <v>4754</v>
      </c>
      <c r="B2424" t="s">
        <v>2872</v>
      </c>
      <c r="C2424" t="s">
        <v>429</v>
      </c>
      <c r="D2424" t="s">
        <v>1524</v>
      </c>
      <c r="E2424">
        <v>100</v>
      </c>
      <c r="F2424">
        <v>85</v>
      </c>
      <c r="G2424">
        <v>80</v>
      </c>
      <c r="H2424">
        <v>165</v>
      </c>
      <c r="I2424">
        <v>100</v>
      </c>
      <c r="J2424">
        <v>150</v>
      </c>
      <c r="K2424" t="s">
        <v>2873</v>
      </c>
      <c r="L2424" t="s">
        <v>250</v>
      </c>
      <c r="M2424" t="s">
        <v>248</v>
      </c>
      <c r="N2424">
        <v>15.1</v>
      </c>
      <c r="O2424">
        <v>9.4</v>
      </c>
      <c r="Q2424">
        <v>1</v>
      </c>
      <c r="R2424">
        <f t="shared" si="174"/>
        <v>15</v>
      </c>
      <c r="S2424">
        <f t="shared" si="175"/>
        <v>10</v>
      </c>
      <c r="T2424">
        <f t="shared" si="176"/>
        <v>25</v>
      </c>
      <c r="U2424" t="s">
        <v>429</v>
      </c>
      <c r="V2424" t="s">
        <v>1524</v>
      </c>
      <c r="W2424" t="s">
        <v>1468</v>
      </c>
      <c r="X2424" t="s">
        <v>1471</v>
      </c>
      <c r="Z2424" t="str" cm="1">
        <f t="array" ref="Z2424">IF(ISBLANK(AK2424),_xlfn.LET(
    _xlpm.nameBeforeSlash, IF(ISNUMBER(SEARCH("/", Y2424)), LEFT(Y2424, SEARCH("/", Y2424)-1), Y2424),
    _xlpm.matchRow, IFERROR(MATCH(_xlpm.nameBeforeSlash, AA:AA, 0), ""),
    _xlpm.difference, IF(_xlpm.matchRow="", "", ABS((R2424 + S2424)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),IF(ISBLANK(Y2424),"","Hidden"))</f>
        <v/>
      </c>
      <c r="AA2424" t="s">
        <v>6012</v>
      </c>
      <c r="AB2424" t="s">
        <v>2877</v>
      </c>
      <c r="AC2424" t="s">
        <v>6856</v>
      </c>
      <c r="AD2424" t="str">
        <f>_xlfn.XLOOKUP(AC2424,moves!A:A,moves!B:B)</f>
        <v>ghost</v>
      </c>
      <c r="AE2424">
        <f>_xlfn.XLOOKUP(AC2424,moves!A:A,moves!D:D)</f>
        <v>2</v>
      </c>
      <c r="AF2424" t="str">
        <f>_xlfn.XLOOKUP(AC2424,moves!A:A,moves!E:E)</f>
        <v>Faint any other Pokémon in your party. Revive another Pokémon to half its base health, rounded down.</v>
      </c>
      <c r="AG2424">
        <v>0</v>
      </c>
      <c r="AH2424">
        <v>1</v>
      </c>
      <c r="AI2424">
        <f t="shared" si="177"/>
        <v>1</v>
      </c>
      <c r="AJ2424" t="s">
        <v>8452</v>
      </c>
      <c r="AL2424">
        <v>1</v>
      </c>
      <c r="AM2424" cm="1">
        <f t="array" ref="AM2424">IF(AL2424=1,1,
   IF(ISTEXT(AK2424),1,
   IF(AO2424&gt;1,AM2423,
   IF(AI2424=1,
      IF(SUMPRODUCT((LEN($Y$2:$Y$4096)-LEN(SUBSTITUTE($Y$2:$Y$4096,AA2424,"")))/LEN(AA2424))&gt;0,2,1),
      IF(
         SUMPRODUCT((LEN($Y$2:$Y$4096)-LEN(SUBSTITUTE($Y$2:$Y$4096,AA2424,"")))/LEN(AA2424))
         - SUMPRODUCT((LEN($Y$2:$Y$4096)-LEN(SUBSTITUTE($Y$2:$Y$4096,"Alolan "&amp;AA2424,"")))/LEN("Alolan "&amp;AA2424))
         - SUMPRODUCT((LEN($Y$2:$Y$4096)-LEN(SUBSTITUTE($Y$2:$Y$4096,"Galarian "&amp;AA2424,"")))/LEN("Galarian "&amp;AA2424))
         - SUMPRODUCT((LEN($Y$2:$Y$4096)-LEN(SUBSTITUTE($Y$2:$Y$4096,"Hisuian "&amp;AA2424,"")))/LEN("Hisuian "&amp;AA2424))
         - SUMPRODUCT((LEN($Y$2:$Y$4096)-LEN(SUBSTITUTE($Y$2:$Y$4096,"Paldean "&amp;AA2424,"")))/LEN("Paldean "&amp;AA2424))
      &gt;0,2,1)
   ))))</f>
        <v>1</v>
      </c>
      <c r="AN2424">
        <v>0</v>
      </c>
      <c r="AO2424">
        <v>0</v>
      </c>
    </row>
    <row r="2425" spans="1:41" x14ac:dyDescent="0.25">
      <c r="A2425">
        <v>899</v>
      </c>
      <c r="B2425" t="s">
        <v>1854</v>
      </c>
      <c r="C2425" t="s">
        <v>1512</v>
      </c>
      <c r="D2425" t="s">
        <v>429</v>
      </c>
      <c r="E2425">
        <v>103</v>
      </c>
      <c r="F2425">
        <v>105</v>
      </c>
      <c r="G2425">
        <v>72</v>
      </c>
      <c r="H2425">
        <v>105</v>
      </c>
      <c r="I2425">
        <v>75</v>
      </c>
      <c r="J2425">
        <v>65</v>
      </c>
      <c r="K2425" t="s">
        <v>1853</v>
      </c>
      <c r="L2425" t="s">
        <v>250</v>
      </c>
      <c r="M2425" t="s">
        <v>248</v>
      </c>
      <c r="N2425">
        <v>8.9</v>
      </c>
      <c r="O2425">
        <v>8.5299999999999994</v>
      </c>
      <c r="Q2425">
        <v>1</v>
      </c>
      <c r="R2425">
        <f t="shared" si="174"/>
        <v>9</v>
      </c>
      <c r="S2425">
        <f t="shared" si="175"/>
        <v>10</v>
      </c>
      <c r="T2425">
        <f t="shared" si="176"/>
        <v>19</v>
      </c>
      <c r="U2425" t="s">
        <v>1512</v>
      </c>
      <c r="V2425" t="s">
        <v>429</v>
      </c>
      <c r="W2425" t="s">
        <v>1472</v>
      </c>
      <c r="X2425" t="s">
        <v>1468</v>
      </c>
      <c r="Z2425" t="str" cm="1">
        <f t="array" ref="Z2425">IF(ISBLANK(AK2425),_xlfn.LET(
    _xlpm.nameBeforeSlash, IF(ISNUMBER(SEARCH("/", Y2425)), LEFT(Y2425, SEARCH("/", Y2425)-1), Y2425),
    _xlpm.matchRow, IFERROR(MATCH(_xlpm.nameBeforeSlash, AA:AA, 0), ""),
    _xlpm.difference, IF(_xlpm.matchRow="", "", ABS((R2425 + S2425)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),IF(ISBLANK(Y2425),"","Hidden"))</f>
        <v/>
      </c>
      <c r="AA2425" t="s">
        <v>1854</v>
      </c>
      <c r="AC2425" t="s">
        <v>716</v>
      </c>
      <c r="AD2425" t="str">
        <f>_xlfn.XLOOKUP(AC2425,moves!A:A,moves!B:B)</f>
        <v>psychic</v>
      </c>
      <c r="AE2425">
        <f>_xlfn.XLOOKUP(AC2425,moves!A:A,moves!D:D)</f>
        <v>4</v>
      </c>
      <c r="AF2425" t="str">
        <f>_xlfn.XLOOKUP(AC2425,moves!A:A,moves!E:E)</f>
        <v>When the user is next attacked: Remove 1 regular hit from the roll.</v>
      </c>
      <c r="AG2425">
        <v>0</v>
      </c>
      <c r="AH2425">
        <v>0</v>
      </c>
      <c r="AI2425">
        <f t="shared" si="177"/>
        <v>0</v>
      </c>
      <c r="AJ2425" t="s">
        <v>525</v>
      </c>
      <c r="AL2425">
        <v>0</v>
      </c>
      <c r="AM2425" cm="1">
        <f t="array" ref="AM2425">IF(AL2425=1,1,
   IF(ISTEXT(AK2425),1,
   IF(AO2425&gt;1,AM2424,
   IF(AI2425=1,
      IF(SUMPRODUCT((LEN($Y$2:$Y$4096)-LEN(SUBSTITUTE($Y$2:$Y$4096,AA2425,"")))/LEN(AA2425))&gt;0,2,1),
      IF(
         SUMPRODUCT((LEN($Y$2:$Y$4096)-LEN(SUBSTITUTE($Y$2:$Y$4096,AA2425,"")))/LEN(AA2425))
         - SUMPRODUCT((LEN($Y$2:$Y$4096)-LEN(SUBSTITUTE($Y$2:$Y$4096,"Alolan "&amp;AA2425,"")))/LEN("Alolan "&amp;AA2425))
         - SUMPRODUCT((LEN($Y$2:$Y$4096)-LEN(SUBSTITUTE($Y$2:$Y$4096,"Galarian "&amp;AA2425,"")))/LEN("Galarian "&amp;AA2425))
         - SUMPRODUCT((LEN($Y$2:$Y$4096)-LEN(SUBSTITUTE($Y$2:$Y$4096,"Hisuian "&amp;AA2425,"")))/LEN("Hisuian "&amp;AA2425))
         - SUMPRODUCT((LEN($Y$2:$Y$4096)-LEN(SUBSTITUTE($Y$2:$Y$4096,"Paldean "&amp;AA2425,"")))/LEN("Paldean "&amp;AA2425))
      &gt;0,2,1)
   ))))</f>
        <v>2</v>
      </c>
      <c r="AN2425">
        <v>0</v>
      </c>
      <c r="AO2425">
        <v>0</v>
      </c>
    </row>
    <row r="2426" spans="1:41" x14ac:dyDescent="0.25">
      <c r="A2426" t="s">
        <v>4755</v>
      </c>
      <c r="B2426" t="s">
        <v>1854</v>
      </c>
      <c r="C2426" t="s">
        <v>1512</v>
      </c>
      <c r="D2426" t="s">
        <v>429</v>
      </c>
      <c r="E2426">
        <v>103</v>
      </c>
      <c r="F2426">
        <v>105</v>
      </c>
      <c r="G2426">
        <v>72</v>
      </c>
      <c r="H2426">
        <v>105</v>
      </c>
      <c r="I2426">
        <v>75</v>
      </c>
      <c r="J2426">
        <v>65</v>
      </c>
      <c r="K2426" t="s">
        <v>1853</v>
      </c>
      <c r="L2426" t="s">
        <v>250</v>
      </c>
      <c r="M2426" t="s">
        <v>248</v>
      </c>
      <c r="N2426">
        <v>8.9</v>
      </c>
      <c r="O2426">
        <v>8.5299999999999994</v>
      </c>
      <c r="Q2426">
        <v>1</v>
      </c>
      <c r="R2426">
        <f t="shared" si="174"/>
        <v>9</v>
      </c>
      <c r="S2426">
        <f t="shared" si="175"/>
        <v>10</v>
      </c>
      <c r="T2426">
        <f t="shared" si="176"/>
        <v>19</v>
      </c>
      <c r="U2426" t="s">
        <v>1512</v>
      </c>
      <c r="V2426" t="s">
        <v>429</v>
      </c>
      <c r="W2426" t="s">
        <v>1472</v>
      </c>
      <c r="X2426" t="s">
        <v>1468</v>
      </c>
      <c r="Z2426" t="str" cm="1">
        <f t="array" ref="Z2426">IF(ISBLANK(AK2426),_xlfn.LET(
    _xlpm.nameBeforeSlash, IF(ISNUMBER(SEARCH("/", Y2426)), LEFT(Y2426, SEARCH("/", Y2426)-1), Y2426),
    _xlpm.matchRow, IFERROR(MATCH(_xlpm.nameBeforeSlash, AA:AA, 0), ""),
    _xlpm.difference, IF(_xlpm.matchRow="", "", ABS((R2426 + S2426)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),IF(ISBLANK(Y2426),"","Hidden"))</f>
        <v/>
      </c>
      <c r="AA2426" t="s">
        <v>5240</v>
      </c>
      <c r="AC2426" t="s">
        <v>6374</v>
      </c>
      <c r="AD2426" t="str">
        <f>_xlfn.XLOOKUP(AC2426,moves!A:A,moves!B:B)</f>
        <v>psychic</v>
      </c>
      <c r="AE2426">
        <f>_xlfn.XLOOKUP(AC2426,moves!A:A,moves!D:D)</f>
        <v>4</v>
      </c>
      <c r="AF2426" t="str">
        <f>_xlfn.XLOOKUP(AC2426,moves!A:A,moves!E:E)</f>
        <v>If all dice rolled are the same: The target skips their turn this round.</v>
      </c>
      <c r="AG2426">
        <v>0</v>
      </c>
      <c r="AH2426">
        <v>0</v>
      </c>
      <c r="AI2426">
        <f t="shared" si="177"/>
        <v>1</v>
      </c>
      <c r="AJ2426" t="s">
        <v>525</v>
      </c>
      <c r="AL2426">
        <v>0</v>
      </c>
      <c r="AM2426" cm="1">
        <f t="array" ref="AM2426">IF(AL2426=1,1,
   IF(ISTEXT(AK2426),1,
   IF(AO2426&gt;1,AM2425,
   IF(AI2426=1,
      IF(SUMPRODUCT((LEN($Y$2:$Y$4096)-LEN(SUBSTITUTE($Y$2:$Y$4096,AA2426,"")))/LEN(AA2426))&gt;0,2,1),
      IF(
         SUMPRODUCT((LEN($Y$2:$Y$4096)-LEN(SUBSTITUTE($Y$2:$Y$4096,AA2426,"")))/LEN(AA2426))
         - SUMPRODUCT((LEN($Y$2:$Y$4096)-LEN(SUBSTITUTE($Y$2:$Y$4096,"Alolan "&amp;AA2426,"")))/LEN("Alolan "&amp;AA2426))
         - SUMPRODUCT((LEN($Y$2:$Y$4096)-LEN(SUBSTITUTE($Y$2:$Y$4096,"Galarian "&amp;AA2426,"")))/LEN("Galarian "&amp;AA2426))
         - SUMPRODUCT((LEN($Y$2:$Y$4096)-LEN(SUBSTITUTE($Y$2:$Y$4096,"Hisuian "&amp;AA2426,"")))/LEN("Hisuian "&amp;AA2426))
         - SUMPRODUCT((LEN($Y$2:$Y$4096)-LEN(SUBSTITUTE($Y$2:$Y$4096,"Paldean "&amp;AA2426,"")))/LEN("Paldean "&amp;AA2426))
      &gt;0,2,1)
   ))))</f>
        <v>2</v>
      </c>
      <c r="AN2426">
        <v>0</v>
      </c>
      <c r="AO2426">
        <v>0</v>
      </c>
    </row>
    <row r="2427" spans="1:41" x14ac:dyDescent="0.25">
      <c r="A2427">
        <v>900</v>
      </c>
      <c r="B2427" t="s">
        <v>2878</v>
      </c>
      <c r="C2427" t="s">
        <v>1499</v>
      </c>
      <c r="D2427" t="s">
        <v>1546</v>
      </c>
      <c r="E2427">
        <v>70</v>
      </c>
      <c r="F2427">
        <v>130</v>
      </c>
      <c r="G2427">
        <v>95</v>
      </c>
      <c r="H2427">
        <v>45</v>
      </c>
      <c r="I2427">
        <v>75</v>
      </c>
      <c r="J2427">
        <v>85</v>
      </c>
      <c r="K2427" t="s">
        <v>2879</v>
      </c>
      <c r="L2427" t="s">
        <v>253</v>
      </c>
      <c r="M2427" t="s">
        <v>249</v>
      </c>
      <c r="N2427">
        <v>10.35</v>
      </c>
      <c r="O2427">
        <v>7.9</v>
      </c>
      <c r="Q2427">
        <v>1</v>
      </c>
      <c r="R2427">
        <f t="shared" si="174"/>
        <v>10</v>
      </c>
      <c r="S2427">
        <f t="shared" si="175"/>
        <v>9</v>
      </c>
      <c r="T2427">
        <f t="shared" si="176"/>
        <v>19</v>
      </c>
      <c r="U2427" t="s">
        <v>1499</v>
      </c>
      <c r="V2427" t="s">
        <v>1546</v>
      </c>
      <c r="W2427" t="s">
        <v>1492</v>
      </c>
      <c r="X2427" t="s">
        <v>1481</v>
      </c>
      <c r="Z2427" t="str" cm="1">
        <f t="array" ref="Z2427">IF(ISBLANK(AK2427),_xlfn.LET(
    _xlpm.nameBeforeSlash, IF(ISNUMBER(SEARCH("/", Y2427)), LEFT(Y2427, SEARCH("/", Y2427)-1), Y2427),
    _xlpm.matchRow, IFERROR(MATCH(_xlpm.nameBeforeSlash, AA:AA, 0), ""),
    _xlpm.difference, IF(_xlpm.matchRow="", "", ABS((R2427 + S2427)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),IF(ISBLANK(Y2427),"","Hidden"))</f>
        <v/>
      </c>
      <c r="AA2427" t="s">
        <v>2878</v>
      </c>
      <c r="AC2427" t="s">
        <v>1341</v>
      </c>
      <c r="AD2427" t="str">
        <f>_xlfn.XLOOKUP(AC2427,moves!A:A,moves!B:B)</f>
        <v>rock</v>
      </c>
      <c r="AE2427">
        <f>_xlfn.XLOOKUP(AC2427,moves!A:A,moves!D:D)</f>
        <v>4</v>
      </c>
      <c r="AF2427" t="str">
        <f>_xlfn.XLOOKUP(AC2427,moves!A:A,moves!E:E)</f>
        <v>Increase the Stealth Rock Hazardous Terrain Token by 1 on the opposing side of the arena.</v>
      </c>
      <c r="AG2427">
        <v>0</v>
      </c>
      <c r="AH2427">
        <v>0</v>
      </c>
      <c r="AI2427">
        <f t="shared" si="177"/>
        <v>0</v>
      </c>
      <c r="AJ2427" t="s">
        <v>525</v>
      </c>
      <c r="AL2427">
        <v>0</v>
      </c>
      <c r="AM2427" cm="1">
        <f t="array" ref="AM2427">IF(AL2427=1,1,
   IF(ISTEXT(AK2427),1,
   IF(AO2427&gt;1,AM2426,
   IF(AI2427=1,
      IF(SUMPRODUCT((LEN($Y$2:$Y$4096)-LEN(SUBSTITUTE($Y$2:$Y$4096,AA2427,"")))/LEN(AA2427))&gt;0,2,1),
      IF(
         SUMPRODUCT((LEN($Y$2:$Y$4096)-LEN(SUBSTITUTE($Y$2:$Y$4096,AA2427,"")))/LEN(AA2427))
         - SUMPRODUCT((LEN($Y$2:$Y$4096)-LEN(SUBSTITUTE($Y$2:$Y$4096,"Alolan "&amp;AA2427,"")))/LEN("Alolan "&amp;AA2427))
         - SUMPRODUCT((LEN($Y$2:$Y$4096)-LEN(SUBSTITUTE($Y$2:$Y$4096,"Galarian "&amp;AA2427,"")))/LEN("Galarian "&amp;AA2427))
         - SUMPRODUCT((LEN($Y$2:$Y$4096)-LEN(SUBSTITUTE($Y$2:$Y$4096,"Hisuian "&amp;AA2427,"")))/LEN("Hisuian "&amp;AA2427))
         - SUMPRODUCT((LEN($Y$2:$Y$4096)-LEN(SUBSTITUTE($Y$2:$Y$4096,"Paldean "&amp;AA2427,"")))/LEN("Paldean "&amp;AA2427))
      &gt;0,2,1)
   ))))</f>
        <v>2</v>
      </c>
      <c r="AN2427">
        <v>0</v>
      </c>
      <c r="AO2427">
        <v>0</v>
      </c>
    </row>
    <row r="2428" spans="1:41" x14ac:dyDescent="0.25">
      <c r="A2428" t="s">
        <v>4756</v>
      </c>
      <c r="B2428" t="s">
        <v>2878</v>
      </c>
      <c r="C2428" t="s">
        <v>1499</v>
      </c>
      <c r="D2428" t="s">
        <v>1546</v>
      </c>
      <c r="E2428">
        <v>70</v>
      </c>
      <c r="F2428">
        <v>130</v>
      </c>
      <c r="G2428">
        <v>95</v>
      </c>
      <c r="H2428">
        <v>45</v>
      </c>
      <c r="I2428">
        <v>75</v>
      </c>
      <c r="J2428">
        <v>85</v>
      </c>
      <c r="K2428" t="s">
        <v>2879</v>
      </c>
      <c r="L2428" t="s">
        <v>253</v>
      </c>
      <c r="M2428" t="s">
        <v>249</v>
      </c>
      <c r="N2428">
        <v>10.35</v>
      </c>
      <c r="O2428">
        <v>7.9</v>
      </c>
      <c r="Q2428">
        <v>1</v>
      </c>
      <c r="R2428">
        <f t="shared" si="174"/>
        <v>10</v>
      </c>
      <c r="S2428">
        <f t="shared" si="175"/>
        <v>9</v>
      </c>
      <c r="T2428">
        <f t="shared" si="176"/>
        <v>19</v>
      </c>
      <c r="U2428" t="s">
        <v>1499</v>
      </c>
      <c r="V2428" t="s">
        <v>1546</v>
      </c>
      <c r="W2428" t="s">
        <v>1492</v>
      </c>
      <c r="X2428" t="s">
        <v>1481</v>
      </c>
      <c r="Z2428" t="str" cm="1">
        <f t="array" ref="Z2428">IF(ISBLANK(AK2428),_xlfn.LET(
    _xlpm.nameBeforeSlash, IF(ISNUMBER(SEARCH("/", Y2428)), LEFT(Y2428, SEARCH("/", Y2428)-1), Y2428),
    _xlpm.matchRow, IFERROR(MATCH(_xlpm.nameBeforeSlash, AA:AA, 0), ""),
    _xlpm.difference, IF(_xlpm.matchRow="", "", ABS((R2428 + S2428)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),IF(ISBLANK(Y2428),"","Hidden"))</f>
        <v/>
      </c>
      <c r="AA2428" t="s">
        <v>6013</v>
      </c>
      <c r="AC2428" t="s">
        <v>1340</v>
      </c>
      <c r="AD2428" t="str">
        <f>_xlfn.XLOOKUP(AC2428,moves!A:A,moves!B:B)</f>
        <v>rock</v>
      </c>
      <c r="AE2428">
        <f>_xlfn.XLOOKUP(AC2428,moves!A:A,moves!D:D)</f>
        <v>5</v>
      </c>
      <c r="AF2428" t="str">
        <f>_xlfn.XLOOKUP(AC2428,moves!A:A,moves!E:E)</f>
        <v>Ignore the effects of PROTECT moves.</v>
      </c>
      <c r="AG2428">
        <v>0</v>
      </c>
      <c r="AH2428">
        <v>0</v>
      </c>
      <c r="AI2428">
        <f t="shared" si="177"/>
        <v>1</v>
      </c>
      <c r="AJ2428" t="s">
        <v>525</v>
      </c>
      <c r="AL2428">
        <v>0</v>
      </c>
      <c r="AM2428" cm="1">
        <f t="array" ref="AM2428">IF(AL2428=1,1,
   IF(ISTEXT(AK2428),1,
   IF(AO2428&gt;1,AM2427,
   IF(AI2428=1,
      IF(SUMPRODUCT((LEN($Y$2:$Y$4096)-LEN(SUBSTITUTE($Y$2:$Y$4096,AA2428,"")))/LEN(AA2428))&gt;0,2,1),
      IF(
         SUMPRODUCT((LEN($Y$2:$Y$4096)-LEN(SUBSTITUTE($Y$2:$Y$4096,AA2428,"")))/LEN(AA2428))
         - SUMPRODUCT((LEN($Y$2:$Y$4096)-LEN(SUBSTITUTE($Y$2:$Y$4096,"Alolan "&amp;AA2428,"")))/LEN("Alolan "&amp;AA2428))
         - SUMPRODUCT((LEN($Y$2:$Y$4096)-LEN(SUBSTITUTE($Y$2:$Y$4096,"Galarian "&amp;AA2428,"")))/LEN("Galarian "&amp;AA2428))
         - SUMPRODUCT((LEN($Y$2:$Y$4096)-LEN(SUBSTITUTE($Y$2:$Y$4096,"Hisuian "&amp;AA2428,"")))/LEN("Hisuian "&amp;AA2428))
         - SUMPRODUCT((LEN($Y$2:$Y$4096)-LEN(SUBSTITUTE($Y$2:$Y$4096,"Paldean "&amp;AA2428,"")))/LEN("Paldean "&amp;AA2428))
      &gt;0,2,1)
   ))))</f>
        <v>2</v>
      </c>
      <c r="AN2428">
        <v>0</v>
      </c>
      <c r="AO2428">
        <v>0</v>
      </c>
    </row>
    <row r="2429" spans="1:41" x14ac:dyDescent="0.25">
      <c r="A2429">
        <v>901</v>
      </c>
      <c r="B2429" t="s">
        <v>2880</v>
      </c>
      <c r="C2429" t="s">
        <v>1472</v>
      </c>
      <c r="D2429" t="s">
        <v>1512</v>
      </c>
      <c r="E2429">
        <v>130</v>
      </c>
      <c r="F2429">
        <v>140</v>
      </c>
      <c r="G2429">
        <v>105</v>
      </c>
      <c r="H2429">
        <v>45</v>
      </c>
      <c r="I2429">
        <v>80</v>
      </c>
      <c r="J2429">
        <v>50</v>
      </c>
      <c r="K2429" t="s">
        <v>2881</v>
      </c>
      <c r="L2429" t="s">
        <v>247</v>
      </c>
      <c r="M2429" t="s">
        <v>249</v>
      </c>
      <c r="N2429">
        <v>9.4499999999999993</v>
      </c>
      <c r="O2429">
        <v>10.75</v>
      </c>
      <c r="P2429">
        <v>1</v>
      </c>
      <c r="Q2429">
        <v>1</v>
      </c>
      <c r="R2429">
        <f t="shared" si="174"/>
        <v>10</v>
      </c>
      <c r="S2429">
        <f t="shared" si="175"/>
        <v>12</v>
      </c>
      <c r="T2429">
        <f t="shared" si="176"/>
        <v>22</v>
      </c>
      <c r="U2429" t="s">
        <v>1472</v>
      </c>
      <c r="V2429" t="s">
        <v>1512</v>
      </c>
      <c r="W2429" t="s">
        <v>1536</v>
      </c>
      <c r="X2429" t="s">
        <v>1492</v>
      </c>
      <c r="Z2429" t="str" cm="1">
        <f t="array" ref="Z2429">IF(ISBLANK(AK2429),_xlfn.LET(
    _xlpm.nameBeforeSlash, IF(ISNUMBER(SEARCH("/", Y2429)), LEFT(Y2429, SEARCH("/", Y2429)-1), Y2429),
    _xlpm.matchRow, IFERROR(MATCH(_xlpm.nameBeforeSlash, AA:AA, 0), ""),
    _xlpm.difference, IF(_xlpm.matchRow="", "", ABS((R2429 + S2429)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),IF(ISBLANK(Y2429),"","Hidden"))</f>
        <v/>
      </c>
      <c r="AA2429" t="s">
        <v>2880</v>
      </c>
      <c r="AC2429" t="s">
        <v>638</v>
      </c>
      <c r="AD2429" t="str">
        <f>_xlfn.XLOOKUP(AC2429,moves!A:A,moves!B:B)</f>
        <v>ground</v>
      </c>
      <c r="AE2429">
        <f>_xlfn.XLOOKUP(AC2429,moves!A:A,moves!D:D)</f>
        <v>6</v>
      </c>
      <c r="AF2429" t="str">
        <f>_xlfn.XLOOKUP(AC2429,moves!A:A,moves!E:E)</f>
        <v xml:space="preserve">During this attack and when the user is next attacked: Status symbols deal +1 damage. </v>
      </c>
      <c r="AG2429">
        <v>0</v>
      </c>
      <c r="AH2429">
        <v>0</v>
      </c>
      <c r="AI2429">
        <f t="shared" si="177"/>
        <v>0</v>
      </c>
      <c r="AJ2429" t="s">
        <v>525</v>
      </c>
      <c r="AL2429">
        <v>0</v>
      </c>
      <c r="AM2429" cm="1">
        <f t="array" ref="AM2429">IF(AL2429=1,1,
   IF(ISTEXT(AK2429),1,
   IF(AO2429&gt;1,AM2428,
   IF(AI2429=1,
      IF(SUMPRODUCT((LEN($Y$2:$Y$4096)-LEN(SUBSTITUTE($Y$2:$Y$4096,AA2429,"")))/LEN(AA2429))&gt;0,2,1),
      IF(
         SUMPRODUCT((LEN($Y$2:$Y$4096)-LEN(SUBSTITUTE($Y$2:$Y$4096,AA2429,"")))/LEN(AA2429))
         - SUMPRODUCT((LEN($Y$2:$Y$4096)-LEN(SUBSTITUTE($Y$2:$Y$4096,"Alolan "&amp;AA2429,"")))/LEN("Alolan "&amp;AA2429))
         - SUMPRODUCT((LEN($Y$2:$Y$4096)-LEN(SUBSTITUTE($Y$2:$Y$4096,"Galarian "&amp;AA2429,"")))/LEN("Galarian "&amp;AA2429))
         - SUMPRODUCT((LEN($Y$2:$Y$4096)-LEN(SUBSTITUTE($Y$2:$Y$4096,"Hisuian "&amp;AA2429,"")))/LEN("Hisuian "&amp;AA2429))
         - SUMPRODUCT((LEN($Y$2:$Y$4096)-LEN(SUBSTITUTE($Y$2:$Y$4096,"Paldean "&amp;AA2429,"")))/LEN("Paldean "&amp;AA2429))
      &gt;0,2,1)
   ))))</f>
        <v>2</v>
      </c>
      <c r="AN2429">
        <v>0</v>
      </c>
      <c r="AO2429">
        <v>0</v>
      </c>
    </row>
    <row r="2430" spans="1:41" x14ac:dyDescent="0.25">
      <c r="A2430" t="s">
        <v>2882</v>
      </c>
      <c r="B2430" t="s">
        <v>2880</v>
      </c>
      <c r="C2430" t="s">
        <v>1472</v>
      </c>
      <c r="D2430" t="s">
        <v>1512</v>
      </c>
      <c r="E2430">
        <v>113</v>
      </c>
      <c r="F2430">
        <v>70</v>
      </c>
      <c r="G2430">
        <v>120</v>
      </c>
      <c r="H2430">
        <v>135</v>
      </c>
      <c r="I2430">
        <v>65</v>
      </c>
      <c r="J2430">
        <v>52</v>
      </c>
      <c r="K2430" t="s">
        <v>2881</v>
      </c>
      <c r="L2430" t="s">
        <v>247</v>
      </c>
      <c r="M2430" t="s">
        <v>249</v>
      </c>
      <c r="N2430">
        <v>9.5299999999999994</v>
      </c>
      <c r="O2430">
        <v>10.07</v>
      </c>
      <c r="P2430">
        <v>1</v>
      </c>
      <c r="Q2430">
        <v>1</v>
      </c>
      <c r="R2430">
        <f t="shared" si="174"/>
        <v>11</v>
      </c>
      <c r="S2430">
        <f t="shared" si="175"/>
        <v>11</v>
      </c>
      <c r="T2430">
        <f t="shared" si="176"/>
        <v>22</v>
      </c>
      <c r="U2430" t="s">
        <v>1472</v>
      </c>
      <c r="V2430" t="s">
        <v>1512</v>
      </c>
      <c r="W2430" t="s">
        <v>1536</v>
      </c>
      <c r="X2430" t="s">
        <v>1492</v>
      </c>
      <c r="Z2430" t="str" cm="1">
        <f t="array" ref="Z2430">IF(ISBLANK(AK2430),_xlfn.LET(
    _xlpm.nameBeforeSlash, IF(ISNUMBER(SEARCH("/", Y2430)), LEFT(Y2430, SEARCH("/", Y2430)-1), Y2430),
    _xlpm.matchRow, IFERROR(MATCH(_xlpm.nameBeforeSlash, AA:AA, 0), ""),
    _xlpm.difference, IF(_xlpm.matchRow="", "", ABS((R2430 + S2430)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),IF(ISBLANK(Y2430),"","Hidden"))</f>
        <v/>
      </c>
      <c r="AA2430" t="s">
        <v>3250</v>
      </c>
      <c r="AB2430" t="s">
        <v>3252</v>
      </c>
      <c r="AC2430" t="s">
        <v>1225</v>
      </c>
      <c r="AD2430" t="str">
        <f>_xlfn.XLOOKUP(AC2430,moves!A:A,moves!B:B)</f>
        <v>normal</v>
      </c>
      <c r="AE2430">
        <f>_xlfn.XLOOKUP(AC2430,moves!A:A,moves!D:D)</f>
        <v>6</v>
      </c>
      <c r="AF2430" t="str">
        <f>_xlfn.XLOOKUP(AC2430,moves!A:A,moves!E:E)</f>
        <v>This move ignores type resistances.</v>
      </c>
      <c r="AG2430">
        <v>0</v>
      </c>
      <c r="AH2430">
        <v>0</v>
      </c>
      <c r="AI2430">
        <f t="shared" si="177"/>
        <v>0</v>
      </c>
      <c r="AJ2430" t="s">
        <v>525</v>
      </c>
      <c r="AL2430">
        <v>0</v>
      </c>
      <c r="AM2430" cm="1">
        <f t="array" ref="AM2430">IF(AL2430=1,1,
   IF(ISTEXT(AK2430),1,
   IF(AO2430&gt;1,AM2429,
   IF(AI2430=1,
      IF(SUMPRODUCT((LEN($Y$2:$Y$4096)-LEN(SUBSTITUTE($Y$2:$Y$4096,AA2430,"")))/LEN(AA2430))&gt;0,2,1),
      IF(
         SUMPRODUCT((LEN($Y$2:$Y$4096)-LEN(SUBSTITUTE($Y$2:$Y$4096,AA2430,"")))/LEN(AA2430))
         - SUMPRODUCT((LEN($Y$2:$Y$4096)-LEN(SUBSTITUTE($Y$2:$Y$4096,"Alolan "&amp;AA2430,"")))/LEN("Alolan "&amp;AA2430))
         - SUMPRODUCT((LEN($Y$2:$Y$4096)-LEN(SUBSTITUTE($Y$2:$Y$4096,"Galarian "&amp;AA2430,"")))/LEN("Galarian "&amp;AA2430))
         - SUMPRODUCT((LEN($Y$2:$Y$4096)-LEN(SUBSTITUTE($Y$2:$Y$4096,"Hisuian "&amp;AA2430,"")))/LEN("Hisuian "&amp;AA2430))
         - SUMPRODUCT((LEN($Y$2:$Y$4096)-LEN(SUBSTITUTE($Y$2:$Y$4096,"Paldean "&amp;AA2430,"")))/LEN("Paldean "&amp;AA2430))
      &gt;0,2,1)
   ))))</f>
        <v>2</v>
      </c>
      <c r="AN2430">
        <v>0</v>
      </c>
      <c r="AO2430">
        <v>0</v>
      </c>
    </row>
    <row r="2431" spans="1:41" x14ac:dyDescent="0.25">
      <c r="A2431" t="s">
        <v>4757</v>
      </c>
      <c r="B2431" t="s">
        <v>2880</v>
      </c>
      <c r="C2431" t="s">
        <v>1472</v>
      </c>
      <c r="D2431" t="s">
        <v>1512</v>
      </c>
      <c r="E2431">
        <v>130</v>
      </c>
      <c r="F2431">
        <v>140</v>
      </c>
      <c r="G2431">
        <v>105</v>
      </c>
      <c r="H2431">
        <v>45</v>
      </c>
      <c r="I2431">
        <v>80</v>
      </c>
      <c r="J2431">
        <v>50</v>
      </c>
      <c r="K2431" t="s">
        <v>2881</v>
      </c>
      <c r="L2431" t="s">
        <v>247</v>
      </c>
      <c r="M2431" t="s">
        <v>249</v>
      </c>
      <c r="N2431">
        <v>9.4499999999999993</v>
      </c>
      <c r="O2431">
        <v>10.75</v>
      </c>
      <c r="P2431">
        <v>1</v>
      </c>
      <c r="Q2431">
        <v>1</v>
      </c>
      <c r="R2431">
        <f t="shared" si="174"/>
        <v>10</v>
      </c>
      <c r="S2431">
        <f t="shared" si="175"/>
        <v>12</v>
      </c>
      <c r="T2431">
        <f t="shared" si="176"/>
        <v>22</v>
      </c>
      <c r="U2431" t="s">
        <v>1472</v>
      </c>
      <c r="V2431" t="s">
        <v>1512</v>
      </c>
      <c r="W2431" t="s">
        <v>1536</v>
      </c>
      <c r="X2431" t="s">
        <v>1492</v>
      </c>
      <c r="Z2431" t="str" cm="1">
        <f t="array" ref="Z2431">IF(ISBLANK(AK2431),_xlfn.LET(
    _xlpm.nameBeforeSlash, IF(ISNUMBER(SEARCH("/", Y2431)), LEFT(Y2431, SEARCH("/", Y2431)-1), Y2431),
    _xlpm.matchRow, IFERROR(MATCH(_xlpm.nameBeforeSlash, AA:AA, 0), ""),
    _xlpm.difference, IF(_xlpm.matchRow="", "", ABS((R2431 + S2431)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),IF(ISBLANK(Y2431),"","Hidden"))</f>
        <v/>
      </c>
      <c r="AA2431" t="s">
        <v>6014</v>
      </c>
      <c r="AC2431" t="s">
        <v>6858</v>
      </c>
      <c r="AD2431" t="str">
        <f>_xlfn.XLOOKUP(AC2431,moves!A:A,moves!B:B)</f>
        <v>ground</v>
      </c>
      <c r="AE2431" t="str">
        <f>_xlfn.XLOOKUP(AC2431,moves!A:A,moves!D:D)</f>
        <v>?</v>
      </c>
      <c r="AF2431" t="str">
        <f>_xlfn.XLOOKUP(AC2431,moves!A:A,moves!E:E)</f>
        <v>Attack strength is equal to the current health of the user (Max 7 attack strength).</v>
      </c>
      <c r="AG2431">
        <v>0</v>
      </c>
      <c r="AH2431">
        <v>0</v>
      </c>
      <c r="AI2431">
        <f t="shared" si="177"/>
        <v>1</v>
      </c>
      <c r="AJ2431" t="s">
        <v>525</v>
      </c>
      <c r="AL2431">
        <v>0</v>
      </c>
      <c r="AM2431" cm="1">
        <f t="array" ref="AM2431">IF(AL2431=1,1,
   IF(ISTEXT(AK2431),1,
   IF(AO2431&gt;1,AM2430,
   IF(AI2431=1,
      IF(SUMPRODUCT((LEN($Y$2:$Y$4096)-LEN(SUBSTITUTE($Y$2:$Y$4096,AA2431,"")))/LEN(AA2431))&gt;0,2,1),
      IF(
         SUMPRODUCT((LEN($Y$2:$Y$4096)-LEN(SUBSTITUTE($Y$2:$Y$4096,AA2431,"")))/LEN(AA2431))
         - SUMPRODUCT((LEN($Y$2:$Y$4096)-LEN(SUBSTITUTE($Y$2:$Y$4096,"Alolan "&amp;AA2431,"")))/LEN("Alolan "&amp;AA2431))
         - SUMPRODUCT((LEN($Y$2:$Y$4096)-LEN(SUBSTITUTE($Y$2:$Y$4096,"Galarian "&amp;AA2431,"")))/LEN("Galarian "&amp;AA2431))
         - SUMPRODUCT((LEN($Y$2:$Y$4096)-LEN(SUBSTITUTE($Y$2:$Y$4096,"Hisuian "&amp;AA2431,"")))/LEN("Hisuian "&amp;AA2431))
         - SUMPRODUCT((LEN($Y$2:$Y$4096)-LEN(SUBSTITUTE($Y$2:$Y$4096,"Paldean "&amp;AA2431,"")))/LEN("Paldean "&amp;AA2431))
      &gt;0,2,1)
   ))))</f>
        <v>2</v>
      </c>
      <c r="AN2431">
        <v>0</v>
      </c>
      <c r="AO2431">
        <v>0</v>
      </c>
    </row>
    <row r="2432" spans="1:41" x14ac:dyDescent="0.25">
      <c r="A2432" t="s">
        <v>4758</v>
      </c>
      <c r="B2432" t="s">
        <v>2880</v>
      </c>
      <c r="C2432" t="s">
        <v>1472</v>
      </c>
      <c r="D2432" t="s">
        <v>1512</v>
      </c>
      <c r="E2432">
        <v>113</v>
      </c>
      <c r="F2432">
        <v>70</v>
      </c>
      <c r="G2432">
        <v>120</v>
      </c>
      <c r="H2432">
        <v>135</v>
      </c>
      <c r="I2432">
        <v>65</v>
      </c>
      <c r="J2432">
        <v>52</v>
      </c>
      <c r="K2432" t="s">
        <v>2881</v>
      </c>
      <c r="L2432" t="s">
        <v>247</v>
      </c>
      <c r="M2432" t="s">
        <v>249</v>
      </c>
      <c r="N2432">
        <v>9.5299999999999994</v>
      </c>
      <c r="O2432">
        <v>10.07</v>
      </c>
      <c r="P2432">
        <v>1</v>
      </c>
      <c r="Q2432">
        <v>1</v>
      </c>
      <c r="R2432">
        <f t="shared" si="174"/>
        <v>11</v>
      </c>
      <c r="S2432">
        <f t="shared" si="175"/>
        <v>11</v>
      </c>
      <c r="T2432">
        <f t="shared" si="176"/>
        <v>22</v>
      </c>
      <c r="U2432" t="s">
        <v>1472</v>
      </c>
      <c r="V2432" t="s">
        <v>1512</v>
      </c>
      <c r="W2432" t="s">
        <v>1536</v>
      </c>
      <c r="X2432" t="s">
        <v>1492</v>
      </c>
      <c r="Z2432" t="str" cm="1">
        <f t="array" ref="Z2432">IF(ISBLANK(AK2432),_xlfn.LET(
    _xlpm.nameBeforeSlash, IF(ISNUMBER(SEARCH("/", Y2432)), LEFT(Y2432, SEARCH("/", Y2432)-1), Y2432),
    _xlpm.matchRow, IFERROR(MATCH(_xlpm.nameBeforeSlash, AA:AA, 0), ""),
    _xlpm.difference, IF(_xlpm.matchRow="", "", ABS((R2432 + S2432)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),IF(ISBLANK(Y2432),"","Hidden"))</f>
        <v/>
      </c>
      <c r="AA2432" t="s">
        <v>6015</v>
      </c>
      <c r="AB2432" t="s">
        <v>3252</v>
      </c>
      <c r="AC2432" t="s">
        <v>1225</v>
      </c>
      <c r="AD2432" t="str">
        <f>_xlfn.XLOOKUP(AC2432,moves!A:A,moves!B:B)</f>
        <v>normal</v>
      </c>
      <c r="AE2432">
        <f>_xlfn.XLOOKUP(AC2432,moves!A:A,moves!D:D)</f>
        <v>6</v>
      </c>
      <c r="AF2432" t="str">
        <f>_xlfn.XLOOKUP(AC2432,moves!A:A,moves!E:E)</f>
        <v>This move ignores type resistances.</v>
      </c>
      <c r="AG2432">
        <v>0</v>
      </c>
      <c r="AH2432">
        <v>0</v>
      </c>
      <c r="AI2432">
        <f t="shared" si="177"/>
        <v>1</v>
      </c>
      <c r="AJ2432" t="s">
        <v>525</v>
      </c>
      <c r="AL2432">
        <v>0</v>
      </c>
      <c r="AM2432" cm="1">
        <f t="array" ref="AM2432">IF(AL2432=1,1,
   IF(ISTEXT(AK2432),1,
   IF(AO2432&gt;1,AM2431,
   IF(AI2432=1,
      IF(SUMPRODUCT((LEN($Y$2:$Y$4096)-LEN(SUBSTITUTE($Y$2:$Y$4096,AA2432,"")))/LEN(AA2432))&gt;0,2,1),
      IF(
         SUMPRODUCT((LEN($Y$2:$Y$4096)-LEN(SUBSTITUTE($Y$2:$Y$4096,AA2432,"")))/LEN(AA2432))
         - SUMPRODUCT((LEN($Y$2:$Y$4096)-LEN(SUBSTITUTE($Y$2:$Y$4096,"Alolan "&amp;AA2432,"")))/LEN("Alolan "&amp;AA2432))
         - SUMPRODUCT((LEN($Y$2:$Y$4096)-LEN(SUBSTITUTE($Y$2:$Y$4096,"Galarian "&amp;AA2432,"")))/LEN("Galarian "&amp;AA2432))
         - SUMPRODUCT((LEN($Y$2:$Y$4096)-LEN(SUBSTITUTE($Y$2:$Y$4096,"Hisuian "&amp;AA2432,"")))/LEN("Hisuian "&amp;AA2432))
         - SUMPRODUCT((LEN($Y$2:$Y$4096)-LEN(SUBSTITUTE($Y$2:$Y$4096,"Paldean "&amp;AA2432,"")))/LEN("Paldean "&amp;AA2432))
      &gt;0,2,1)
   ))))</f>
        <v>2</v>
      </c>
      <c r="AN2432">
        <v>0</v>
      </c>
      <c r="AO2432">
        <v>0</v>
      </c>
    </row>
    <row r="2433" spans="1:41" x14ac:dyDescent="0.25">
      <c r="A2433">
        <v>902</v>
      </c>
      <c r="B2433" t="s">
        <v>2883</v>
      </c>
      <c r="C2433" t="s">
        <v>1490</v>
      </c>
      <c r="D2433" t="s">
        <v>1524</v>
      </c>
      <c r="E2433">
        <v>120</v>
      </c>
      <c r="F2433">
        <v>112</v>
      </c>
      <c r="G2433">
        <v>65</v>
      </c>
      <c r="H2433">
        <v>80</v>
      </c>
      <c r="I2433">
        <v>75</v>
      </c>
      <c r="J2433">
        <v>78</v>
      </c>
      <c r="K2433" t="s">
        <v>2884</v>
      </c>
      <c r="L2433" t="s">
        <v>252</v>
      </c>
      <c r="M2433" t="s">
        <v>248</v>
      </c>
      <c r="N2433">
        <v>9.52</v>
      </c>
      <c r="O2433">
        <v>9</v>
      </c>
      <c r="R2433">
        <f t="shared" si="174"/>
        <v>10</v>
      </c>
      <c r="S2433">
        <f t="shared" si="175"/>
        <v>9</v>
      </c>
      <c r="T2433">
        <f t="shared" si="176"/>
        <v>19</v>
      </c>
      <c r="U2433" t="s">
        <v>1490</v>
      </c>
      <c r="V2433" t="s">
        <v>1524</v>
      </c>
      <c r="W2433" t="s">
        <v>1471</v>
      </c>
      <c r="X2433" t="s">
        <v>1546</v>
      </c>
      <c r="Z2433" t="str" cm="1">
        <f t="array" ref="Z2433">IF(ISBLANK(AK2433),_xlfn.LET(
    _xlpm.nameBeforeSlash, IF(ISNUMBER(SEARCH("/", Y2433)), LEFT(Y2433, SEARCH("/", Y2433)-1), Y2433),
    _xlpm.matchRow, IFERROR(MATCH(_xlpm.nameBeforeSlash, AA:AA, 0), ""),
    _xlpm.difference, IF(_xlpm.matchRow="", "", ABS((R2433 + S2433)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),IF(ISBLANK(Y2433),"","Hidden"))</f>
        <v/>
      </c>
      <c r="AA2433" t="s">
        <v>3238</v>
      </c>
      <c r="AB2433" t="s">
        <v>1557</v>
      </c>
      <c r="AC2433" t="s">
        <v>693</v>
      </c>
      <c r="AD2433" t="str">
        <f>_xlfn.XLOOKUP(AC2433,moves!A:A,moves!B:B)</f>
        <v>water</v>
      </c>
      <c r="AE2433">
        <f>_xlfn.XLOOKUP(AC2433,moves!A:A,moves!D:D)</f>
        <v>5</v>
      </c>
      <c r="AF2433" t="str">
        <f>_xlfn.XLOOKUP(AC2433,moves!A:A,moves!E:E)</f>
        <v>Critical hits deal +2 damage. For each critical hit rolled: The user takes 2 damage.</v>
      </c>
      <c r="AG2433">
        <v>0</v>
      </c>
      <c r="AH2433">
        <v>0</v>
      </c>
      <c r="AI2433">
        <f t="shared" si="177"/>
        <v>0</v>
      </c>
      <c r="AJ2433" t="s">
        <v>525</v>
      </c>
      <c r="AL2433">
        <v>0</v>
      </c>
      <c r="AM2433" cm="1">
        <f t="array" ref="AM2433">IF(AL2433=1,1,
   IF(ISTEXT(AK2433),1,
   IF(AO2433&gt;1,AM2432,
   IF(AI2433=1,
      IF(SUMPRODUCT((LEN($Y$2:$Y$4096)-LEN(SUBSTITUTE($Y$2:$Y$4096,AA2433,"")))/LEN(AA2433))&gt;0,2,1),
      IF(
         SUMPRODUCT((LEN($Y$2:$Y$4096)-LEN(SUBSTITUTE($Y$2:$Y$4096,AA2433,"")))/LEN(AA2433))
         - SUMPRODUCT((LEN($Y$2:$Y$4096)-LEN(SUBSTITUTE($Y$2:$Y$4096,"Alolan "&amp;AA2433,"")))/LEN("Alolan "&amp;AA2433))
         - SUMPRODUCT((LEN($Y$2:$Y$4096)-LEN(SUBSTITUTE($Y$2:$Y$4096,"Galarian "&amp;AA2433,"")))/LEN("Galarian "&amp;AA2433))
         - SUMPRODUCT((LEN($Y$2:$Y$4096)-LEN(SUBSTITUTE($Y$2:$Y$4096,"Hisuian "&amp;AA2433,"")))/LEN("Hisuian "&amp;AA2433))
         - SUMPRODUCT((LEN($Y$2:$Y$4096)-LEN(SUBSTITUTE($Y$2:$Y$4096,"Paldean "&amp;AA2433,"")))/LEN("Paldean "&amp;AA2433))
      &gt;0,2,1)
   ))))</f>
        <v>2</v>
      </c>
      <c r="AN2433">
        <v>0</v>
      </c>
      <c r="AO2433">
        <v>0</v>
      </c>
    </row>
    <row r="2434" spans="1:41" x14ac:dyDescent="0.25">
      <c r="A2434" t="s">
        <v>2885</v>
      </c>
      <c r="B2434" t="s">
        <v>2883</v>
      </c>
      <c r="C2434" t="s">
        <v>1490</v>
      </c>
      <c r="D2434" t="s">
        <v>1524</v>
      </c>
      <c r="E2434">
        <v>120</v>
      </c>
      <c r="F2434">
        <v>92</v>
      </c>
      <c r="G2434">
        <v>65</v>
      </c>
      <c r="H2434">
        <v>100</v>
      </c>
      <c r="I2434">
        <v>75</v>
      </c>
      <c r="J2434">
        <v>78</v>
      </c>
      <c r="K2434" t="s">
        <v>2884</v>
      </c>
      <c r="L2434" t="s">
        <v>252</v>
      </c>
      <c r="M2434" t="s">
        <v>248</v>
      </c>
      <c r="N2434">
        <v>9.0400000000000009</v>
      </c>
      <c r="O2434">
        <v>9</v>
      </c>
      <c r="P2434">
        <v>1</v>
      </c>
      <c r="R2434">
        <f t="shared" ref="R2434:R2497" si="178">MROUND(N2434,1)+P2434</f>
        <v>10</v>
      </c>
      <c r="S2434">
        <f t="shared" ref="S2434:S2497" si="179">MROUND(O2434,1)+Q2434</f>
        <v>9</v>
      </c>
      <c r="T2434">
        <f t="shared" si="176"/>
        <v>19</v>
      </c>
      <c r="U2434" t="s">
        <v>1490</v>
      </c>
      <c r="V2434" t="s">
        <v>1524</v>
      </c>
      <c r="W2434" t="s">
        <v>1471</v>
      </c>
      <c r="X2434" t="s">
        <v>1546</v>
      </c>
      <c r="Z2434" t="str" cm="1">
        <f t="array" ref="Z2434">IF(ISBLANK(AK2434),_xlfn.LET(
    _xlpm.nameBeforeSlash, IF(ISNUMBER(SEARCH("/", Y2434)), LEFT(Y2434, SEARCH("/", Y2434)-1), Y2434),
    _xlpm.matchRow, IFERROR(MATCH(_xlpm.nameBeforeSlash, AA:AA, 0), ""),
    _xlpm.difference, IF(_xlpm.matchRow="", "", ABS((R2434 + S2434)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),IF(ISBLANK(Y2434),"","Hidden"))</f>
        <v/>
      </c>
      <c r="AA2434" t="s">
        <v>3239</v>
      </c>
      <c r="AB2434" t="s">
        <v>1554</v>
      </c>
      <c r="AC2434" t="s">
        <v>1121</v>
      </c>
      <c r="AD2434" t="str">
        <f>_xlfn.XLOOKUP(AC2434,moves!A:A,moves!B:B)</f>
        <v>ghost</v>
      </c>
      <c r="AE2434">
        <f>_xlfn.XLOOKUP(AC2434,moves!A:A,moves!D:D)</f>
        <v>3</v>
      </c>
      <c r="AF2434" t="str">
        <f>_xlfn.XLOOKUP(AC2434,moves!A:A,moves!E:E)</f>
        <v>For each fainted Pokémon in your party: Increase attack strength by 1.</v>
      </c>
      <c r="AG2434">
        <v>0</v>
      </c>
      <c r="AH2434">
        <v>0</v>
      </c>
      <c r="AI2434">
        <f t="shared" si="177"/>
        <v>0</v>
      </c>
      <c r="AJ2434" t="s">
        <v>525</v>
      </c>
      <c r="AL2434">
        <v>0</v>
      </c>
      <c r="AM2434" cm="1">
        <f t="array" ref="AM2434">IF(AL2434=1,1,
   IF(ISTEXT(AK2434),1,
   IF(AO2434&gt;1,AM2433,
   IF(AI2434=1,
      IF(SUMPRODUCT((LEN($Y$2:$Y$4096)-LEN(SUBSTITUTE($Y$2:$Y$4096,AA2434,"")))/LEN(AA2434))&gt;0,2,1),
      IF(
         SUMPRODUCT((LEN($Y$2:$Y$4096)-LEN(SUBSTITUTE($Y$2:$Y$4096,AA2434,"")))/LEN(AA2434))
         - SUMPRODUCT((LEN($Y$2:$Y$4096)-LEN(SUBSTITUTE($Y$2:$Y$4096,"Alolan "&amp;AA2434,"")))/LEN("Alolan "&amp;AA2434))
         - SUMPRODUCT((LEN($Y$2:$Y$4096)-LEN(SUBSTITUTE($Y$2:$Y$4096,"Galarian "&amp;AA2434,"")))/LEN("Galarian "&amp;AA2434))
         - SUMPRODUCT((LEN($Y$2:$Y$4096)-LEN(SUBSTITUTE($Y$2:$Y$4096,"Hisuian "&amp;AA2434,"")))/LEN("Hisuian "&amp;AA2434))
         - SUMPRODUCT((LEN($Y$2:$Y$4096)-LEN(SUBSTITUTE($Y$2:$Y$4096,"Paldean "&amp;AA2434,"")))/LEN("Paldean "&amp;AA2434))
      &gt;0,2,1)
   ))))</f>
        <v>2</v>
      </c>
      <c r="AN2434">
        <v>0</v>
      </c>
      <c r="AO2434">
        <v>0</v>
      </c>
    </row>
    <row r="2435" spans="1:41" x14ac:dyDescent="0.25">
      <c r="A2435" t="s">
        <v>4759</v>
      </c>
      <c r="B2435" t="s">
        <v>2883</v>
      </c>
      <c r="C2435" t="s">
        <v>1490</v>
      </c>
      <c r="D2435" t="s">
        <v>1524</v>
      </c>
      <c r="E2435">
        <v>120</v>
      </c>
      <c r="F2435">
        <v>112</v>
      </c>
      <c r="G2435">
        <v>65</v>
      </c>
      <c r="H2435">
        <v>80</v>
      </c>
      <c r="I2435">
        <v>75</v>
      </c>
      <c r="J2435">
        <v>78</v>
      </c>
      <c r="K2435" t="s">
        <v>2884</v>
      </c>
      <c r="L2435" t="s">
        <v>252</v>
      </c>
      <c r="M2435" t="s">
        <v>248</v>
      </c>
      <c r="N2435">
        <v>9.52</v>
      </c>
      <c r="O2435">
        <v>9</v>
      </c>
      <c r="R2435">
        <f t="shared" si="178"/>
        <v>10</v>
      </c>
      <c r="S2435">
        <f t="shared" si="179"/>
        <v>9</v>
      </c>
      <c r="T2435">
        <f t="shared" si="176"/>
        <v>19</v>
      </c>
      <c r="U2435" t="s">
        <v>1490</v>
      </c>
      <c r="V2435" t="s">
        <v>1524</v>
      </c>
      <c r="W2435" t="s">
        <v>1471</v>
      </c>
      <c r="X2435" t="s">
        <v>1546</v>
      </c>
      <c r="Z2435" t="str" cm="1">
        <f t="array" ref="Z2435">IF(ISBLANK(AK2435),_xlfn.LET(
    _xlpm.nameBeforeSlash, IF(ISNUMBER(SEARCH("/", Y2435)), LEFT(Y2435, SEARCH("/", Y2435)-1), Y2435),
    _xlpm.matchRow, IFERROR(MATCH(_xlpm.nameBeforeSlash, AA:AA, 0), ""),
    _xlpm.difference, IF(_xlpm.matchRow="", "", ABS((R2435 + S2435)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),IF(ISBLANK(Y2435),"","Hidden"))</f>
        <v/>
      </c>
      <c r="AA2435" t="s">
        <v>6016</v>
      </c>
      <c r="AB2435" t="s">
        <v>1557</v>
      </c>
      <c r="AC2435" t="s">
        <v>6859</v>
      </c>
      <c r="AD2435" t="str">
        <f>_xlfn.XLOOKUP(AC2435,moves!A:A,moves!B:B)</f>
        <v>water</v>
      </c>
      <c r="AE2435">
        <f>_xlfn.XLOOKUP(AC2435,moves!A:A,moves!D:D)</f>
        <v>3</v>
      </c>
      <c r="AF2435" t="str">
        <f>_xlfn.XLOOKUP(AC2435,moves!A:A,moves!E:E)</f>
        <v>For each Battle card played this battle: Increase attack strength by 2.</v>
      </c>
      <c r="AG2435">
        <v>0</v>
      </c>
      <c r="AH2435">
        <v>0</v>
      </c>
      <c r="AI2435">
        <f t="shared" si="177"/>
        <v>1</v>
      </c>
      <c r="AJ2435" t="s">
        <v>525</v>
      </c>
      <c r="AL2435">
        <v>0</v>
      </c>
      <c r="AM2435" cm="1">
        <f t="array" ref="AM2435">IF(AL2435=1,1,
   IF(ISTEXT(AK2435),1,
   IF(AO2435&gt;1,AM2434,
   IF(AI2435=1,
      IF(SUMPRODUCT((LEN($Y$2:$Y$4096)-LEN(SUBSTITUTE($Y$2:$Y$4096,AA2435,"")))/LEN(AA2435))&gt;0,2,1),
      IF(
         SUMPRODUCT((LEN($Y$2:$Y$4096)-LEN(SUBSTITUTE($Y$2:$Y$4096,AA2435,"")))/LEN(AA2435))
         - SUMPRODUCT((LEN($Y$2:$Y$4096)-LEN(SUBSTITUTE($Y$2:$Y$4096,"Alolan "&amp;AA2435,"")))/LEN("Alolan "&amp;AA2435))
         - SUMPRODUCT((LEN($Y$2:$Y$4096)-LEN(SUBSTITUTE($Y$2:$Y$4096,"Galarian "&amp;AA2435,"")))/LEN("Galarian "&amp;AA2435))
         - SUMPRODUCT((LEN($Y$2:$Y$4096)-LEN(SUBSTITUTE($Y$2:$Y$4096,"Hisuian "&amp;AA2435,"")))/LEN("Hisuian "&amp;AA2435))
         - SUMPRODUCT((LEN($Y$2:$Y$4096)-LEN(SUBSTITUTE($Y$2:$Y$4096,"Paldean "&amp;AA2435,"")))/LEN("Paldean "&amp;AA2435))
      &gt;0,2,1)
   ))))</f>
        <v>2</v>
      </c>
      <c r="AN2435">
        <v>0</v>
      </c>
      <c r="AO2435">
        <v>0</v>
      </c>
    </row>
    <row r="2436" spans="1:41" x14ac:dyDescent="0.25">
      <c r="A2436" t="s">
        <v>4760</v>
      </c>
      <c r="B2436" t="s">
        <v>2883</v>
      </c>
      <c r="C2436" t="s">
        <v>1490</v>
      </c>
      <c r="D2436" t="s">
        <v>1524</v>
      </c>
      <c r="E2436">
        <v>120</v>
      </c>
      <c r="F2436">
        <v>92</v>
      </c>
      <c r="G2436">
        <v>65</v>
      </c>
      <c r="H2436">
        <v>100</v>
      </c>
      <c r="I2436">
        <v>75</v>
      </c>
      <c r="J2436">
        <v>78</v>
      </c>
      <c r="K2436" t="s">
        <v>2884</v>
      </c>
      <c r="L2436" t="s">
        <v>252</v>
      </c>
      <c r="M2436" t="s">
        <v>248</v>
      </c>
      <c r="N2436">
        <v>9.0400000000000009</v>
      </c>
      <c r="O2436">
        <v>9</v>
      </c>
      <c r="P2436">
        <v>1</v>
      </c>
      <c r="R2436">
        <f t="shared" si="178"/>
        <v>10</v>
      </c>
      <c r="S2436">
        <f t="shared" si="179"/>
        <v>9</v>
      </c>
      <c r="T2436">
        <f t="shared" si="176"/>
        <v>19</v>
      </c>
      <c r="U2436" t="s">
        <v>1490</v>
      </c>
      <c r="V2436" t="s">
        <v>1524</v>
      </c>
      <c r="W2436" t="s">
        <v>1471</v>
      </c>
      <c r="X2436" t="s">
        <v>1546</v>
      </c>
      <c r="Z2436" t="str" cm="1">
        <f t="array" ref="Z2436">IF(ISBLANK(AK2436),_xlfn.LET(
    _xlpm.nameBeforeSlash, IF(ISNUMBER(SEARCH("/", Y2436)), LEFT(Y2436, SEARCH("/", Y2436)-1), Y2436),
    _xlpm.matchRow, IFERROR(MATCH(_xlpm.nameBeforeSlash, AA:AA, 0), ""),
    _xlpm.difference, IF(_xlpm.matchRow="", "", ABS((R2436 + S2436)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),IF(ISBLANK(Y2436),"","Hidden"))</f>
        <v/>
      </c>
      <c r="AA2436" t="s">
        <v>6017</v>
      </c>
      <c r="AB2436" t="s">
        <v>1554</v>
      </c>
      <c r="AC2436" t="s">
        <v>6860</v>
      </c>
      <c r="AD2436" t="str">
        <f>_xlfn.XLOOKUP(AC2436,moves!A:A,moves!B:B)</f>
        <v>ghost</v>
      </c>
      <c r="AE2436">
        <f>_xlfn.XLOOKUP(AC2436,moves!A:A,moves!D:D)</f>
        <v>3</v>
      </c>
      <c r="AF2436" t="str">
        <f>_xlfn.XLOOKUP(AC2436,moves!A:A,moves!E:E)</f>
        <v>When rolling for this attack, if one of your Pokémon fainted during the last round: Increase attack strength by 3.</v>
      </c>
      <c r="AG2436">
        <v>0</v>
      </c>
      <c r="AH2436">
        <v>0</v>
      </c>
      <c r="AI2436">
        <f t="shared" si="177"/>
        <v>1</v>
      </c>
      <c r="AJ2436" t="s">
        <v>525</v>
      </c>
      <c r="AL2436">
        <v>0</v>
      </c>
      <c r="AM2436" cm="1">
        <f t="array" ref="AM2436">IF(AL2436=1,1,
   IF(ISTEXT(AK2436),1,
   IF(AO2436&gt;1,AM2435,
   IF(AI2436=1,
      IF(SUMPRODUCT((LEN($Y$2:$Y$4096)-LEN(SUBSTITUTE($Y$2:$Y$4096,AA2436,"")))/LEN(AA2436))&gt;0,2,1),
      IF(
         SUMPRODUCT((LEN($Y$2:$Y$4096)-LEN(SUBSTITUTE($Y$2:$Y$4096,AA2436,"")))/LEN(AA2436))
         - SUMPRODUCT((LEN($Y$2:$Y$4096)-LEN(SUBSTITUTE($Y$2:$Y$4096,"Alolan "&amp;AA2436,"")))/LEN("Alolan "&amp;AA2436))
         - SUMPRODUCT((LEN($Y$2:$Y$4096)-LEN(SUBSTITUTE($Y$2:$Y$4096,"Galarian "&amp;AA2436,"")))/LEN("Galarian "&amp;AA2436))
         - SUMPRODUCT((LEN($Y$2:$Y$4096)-LEN(SUBSTITUTE($Y$2:$Y$4096,"Hisuian "&amp;AA2436,"")))/LEN("Hisuian "&amp;AA2436))
         - SUMPRODUCT((LEN($Y$2:$Y$4096)-LEN(SUBSTITUTE($Y$2:$Y$4096,"Paldean "&amp;AA2436,"")))/LEN("Paldean "&amp;AA2436))
      &gt;0,2,1)
   ))))</f>
        <v>2</v>
      </c>
      <c r="AN2436">
        <v>0</v>
      </c>
      <c r="AO2436">
        <v>0</v>
      </c>
    </row>
    <row r="2437" spans="1:41" x14ac:dyDescent="0.25">
      <c r="A2437">
        <v>903</v>
      </c>
      <c r="B2437" t="s">
        <v>1832</v>
      </c>
      <c r="C2437" t="s">
        <v>1492</v>
      </c>
      <c r="D2437" t="s">
        <v>1469</v>
      </c>
      <c r="E2437">
        <v>80</v>
      </c>
      <c r="F2437">
        <v>130</v>
      </c>
      <c r="G2437">
        <v>60</v>
      </c>
      <c r="H2437">
        <v>40</v>
      </c>
      <c r="I2437">
        <v>80</v>
      </c>
      <c r="J2437">
        <v>120</v>
      </c>
      <c r="K2437" t="s">
        <v>2886</v>
      </c>
      <c r="L2437" t="s">
        <v>253</v>
      </c>
      <c r="M2437" t="s">
        <v>248</v>
      </c>
      <c r="N2437">
        <v>11.7</v>
      </c>
      <c r="O2437">
        <v>7.4</v>
      </c>
      <c r="P2437">
        <v>1</v>
      </c>
      <c r="R2437">
        <f t="shared" si="178"/>
        <v>13</v>
      </c>
      <c r="S2437">
        <f t="shared" si="179"/>
        <v>7</v>
      </c>
      <c r="T2437">
        <f t="shared" si="176"/>
        <v>20</v>
      </c>
      <c r="U2437" t="s">
        <v>1492</v>
      </c>
      <c r="V2437" t="s">
        <v>1469</v>
      </c>
      <c r="W2437" t="s">
        <v>1524</v>
      </c>
      <c r="X2437" t="s">
        <v>1471</v>
      </c>
      <c r="Z2437" t="str" cm="1">
        <f t="array" ref="Z2437">IF(ISBLANK(AK2437),_xlfn.LET(
    _xlpm.nameBeforeSlash, IF(ISNUMBER(SEARCH("/", Y2437)), LEFT(Y2437, SEARCH("/", Y2437)-1), Y2437),
    _xlpm.matchRow, IFERROR(MATCH(_xlpm.nameBeforeSlash, AA:AA, 0), ""),
    _xlpm.difference, IF(_xlpm.matchRow="", "", ABS((R2437 + S2437)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),IF(ISBLANK(Y2437),"","Hidden"))</f>
        <v/>
      </c>
      <c r="AA2437" t="s">
        <v>1832</v>
      </c>
      <c r="AC2437" t="s">
        <v>1296</v>
      </c>
      <c r="AD2437" t="str">
        <f>_xlfn.XLOOKUP(AC2437,moves!A:A,moves!B:B)</f>
        <v>poison</v>
      </c>
      <c r="AE2437">
        <f>_xlfn.XLOOKUP(AC2437,moves!A:A,moves!D:D)</f>
        <v>4</v>
      </c>
      <c r="AF2437" t="str">
        <f>_xlfn.XLOOKUP(AC2437,moves!A:A,moves!E:E)</f>
        <v>If any status symbols are rolled: Roll a status dice and inflict the result on the target.</v>
      </c>
      <c r="AG2437">
        <v>0</v>
      </c>
      <c r="AH2437">
        <v>0</v>
      </c>
      <c r="AI2437">
        <f t="shared" si="177"/>
        <v>0</v>
      </c>
      <c r="AJ2437" t="s">
        <v>525</v>
      </c>
      <c r="AL2437">
        <v>0</v>
      </c>
      <c r="AM2437" cm="1">
        <f t="array" ref="AM2437">IF(AL2437=1,1,
   IF(ISTEXT(AK2437),1,
   IF(AO2437&gt;1,AM2436,
   IF(AI2437=1,
      IF(SUMPRODUCT((LEN($Y$2:$Y$4096)-LEN(SUBSTITUTE($Y$2:$Y$4096,AA2437,"")))/LEN(AA2437))&gt;0,2,1),
      IF(
         SUMPRODUCT((LEN($Y$2:$Y$4096)-LEN(SUBSTITUTE($Y$2:$Y$4096,AA2437,"")))/LEN(AA2437))
         - SUMPRODUCT((LEN($Y$2:$Y$4096)-LEN(SUBSTITUTE($Y$2:$Y$4096,"Alolan "&amp;AA2437,"")))/LEN("Alolan "&amp;AA2437))
         - SUMPRODUCT((LEN($Y$2:$Y$4096)-LEN(SUBSTITUTE($Y$2:$Y$4096,"Galarian "&amp;AA2437,"")))/LEN("Galarian "&amp;AA2437))
         - SUMPRODUCT((LEN($Y$2:$Y$4096)-LEN(SUBSTITUTE($Y$2:$Y$4096,"Hisuian "&amp;AA2437,"")))/LEN("Hisuian "&amp;AA2437))
         - SUMPRODUCT((LEN($Y$2:$Y$4096)-LEN(SUBSTITUTE($Y$2:$Y$4096,"Paldean "&amp;AA2437,"")))/LEN("Paldean "&amp;AA2437))
      &gt;0,2,1)
   ))))</f>
        <v>2</v>
      </c>
      <c r="AN2437">
        <v>0</v>
      </c>
      <c r="AO2437">
        <v>0</v>
      </c>
    </row>
    <row r="2438" spans="1:41" x14ac:dyDescent="0.25">
      <c r="A2438" t="s">
        <v>4761</v>
      </c>
      <c r="B2438" t="s">
        <v>1832</v>
      </c>
      <c r="C2438" t="s">
        <v>1492</v>
      </c>
      <c r="D2438" t="s">
        <v>1469</v>
      </c>
      <c r="E2438">
        <v>80</v>
      </c>
      <c r="F2438">
        <v>130</v>
      </c>
      <c r="G2438">
        <v>60</v>
      </c>
      <c r="H2438">
        <v>40</v>
      </c>
      <c r="I2438">
        <v>80</v>
      </c>
      <c r="J2438">
        <v>120</v>
      </c>
      <c r="K2438" t="s">
        <v>2886</v>
      </c>
      <c r="L2438" t="s">
        <v>253</v>
      </c>
      <c r="M2438" t="s">
        <v>248</v>
      </c>
      <c r="N2438">
        <v>11.7</v>
      </c>
      <c r="O2438">
        <v>7.4</v>
      </c>
      <c r="P2438">
        <v>1</v>
      </c>
      <c r="R2438">
        <f t="shared" si="178"/>
        <v>13</v>
      </c>
      <c r="S2438">
        <f t="shared" si="179"/>
        <v>7</v>
      </c>
      <c r="T2438">
        <f t="shared" si="176"/>
        <v>20</v>
      </c>
      <c r="U2438" t="s">
        <v>1492</v>
      </c>
      <c r="V2438" t="s">
        <v>1469</v>
      </c>
      <c r="W2438" t="s">
        <v>1524</v>
      </c>
      <c r="X2438" t="s">
        <v>1471</v>
      </c>
      <c r="Z2438" t="str" cm="1">
        <f t="array" ref="Z2438">IF(ISBLANK(AK2438),_xlfn.LET(
    _xlpm.nameBeforeSlash, IF(ISNUMBER(SEARCH("/", Y2438)), LEFT(Y2438, SEARCH("/", Y2438)-1), Y2438),
    _xlpm.matchRow, IFERROR(MATCH(_xlpm.nameBeforeSlash, AA:AA, 0), ""),
    _xlpm.difference, IF(_xlpm.matchRow="", "", ABS((R2438 + S2438)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),IF(ISBLANK(Y2438),"","Hidden"))</f>
        <v/>
      </c>
      <c r="AA2438" t="s">
        <v>5217</v>
      </c>
      <c r="AC2438" t="s">
        <v>6862</v>
      </c>
      <c r="AD2438" t="str">
        <f>_xlfn.XLOOKUP(AC2438,moves!A:A,moves!B:B)</f>
        <v>poison</v>
      </c>
      <c r="AE2438">
        <f>_xlfn.XLOOKUP(AC2438,moves!A:A,moves!D:D)</f>
        <v>3</v>
      </c>
      <c r="AF2438" t="str">
        <f>_xlfn.XLOOKUP(AC2438,moves!A:A,moves!E:E)</f>
        <v>Inflict the Poisoned status on the target. Pokémon poisoned by this move take 1 extra damage from poison each turn.</v>
      </c>
      <c r="AG2438">
        <v>0</v>
      </c>
      <c r="AH2438">
        <v>0</v>
      </c>
      <c r="AI2438">
        <f t="shared" si="177"/>
        <v>1</v>
      </c>
      <c r="AJ2438" t="s">
        <v>525</v>
      </c>
      <c r="AL2438">
        <v>0</v>
      </c>
      <c r="AM2438" cm="1">
        <f t="array" ref="AM2438">IF(AL2438=1,1,
   IF(ISTEXT(AK2438),1,
   IF(AO2438&gt;1,AM2437,
   IF(AI2438=1,
      IF(SUMPRODUCT((LEN($Y$2:$Y$4096)-LEN(SUBSTITUTE($Y$2:$Y$4096,AA2438,"")))/LEN(AA2438))&gt;0,2,1),
      IF(
         SUMPRODUCT((LEN($Y$2:$Y$4096)-LEN(SUBSTITUTE($Y$2:$Y$4096,AA2438,"")))/LEN(AA2438))
         - SUMPRODUCT((LEN($Y$2:$Y$4096)-LEN(SUBSTITUTE($Y$2:$Y$4096,"Alolan "&amp;AA2438,"")))/LEN("Alolan "&amp;AA2438))
         - SUMPRODUCT((LEN($Y$2:$Y$4096)-LEN(SUBSTITUTE($Y$2:$Y$4096,"Galarian "&amp;AA2438,"")))/LEN("Galarian "&amp;AA2438))
         - SUMPRODUCT((LEN($Y$2:$Y$4096)-LEN(SUBSTITUTE($Y$2:$Y$4096,"Hisuian "&amp;AA2438,"")))/LEN("Hisuian "&amp;AA2438))
         - SUMPRODUCT((LEN($Y$2:$Y$4096)-LEN(SUBSTITUTE($Y$2:$Y$4096,"Paldean "&amp;AA2438,"")))/LEN("Paldean "&amp;AA2438))
      &gt;0,2,1)
   ))))</f>
        <v>2</v>
      </c>
      <c r="AN2438">
        <v>0</v>
      </c>
      <c r="AO2438">
        <v>0</v>
      </c>
    </row>
    <row r="2439" spans="1:41" x14ac:dyDescent="0.25">
      <c r="A2439">
        <v>904</v>
      </c>
      <c r="B2439" t="s">
        <v>1824</v>
      </c>
      <c r="C2439" t="s">
        <v>1471</v>
      </c>
      <c r="D2439" t="s">
        <v>1469</v>
      </c>
      <c r="E2439">
        <v>85</v>
      </c>
      <c r="F2439">
        <v>115</v>
      </c>
      <c r="G2439">
        <v>95</v>
      </c>
      <c r="H2439">
        <v>65</v>
      </c>
      <c r="I2439">
        <v>65</v>
      </c>
      <c r="J2439">
        <v>85</v>
      </c>
      <c r="K2439" t="s">
        <v>2887</v>
      </c>
      <c r="L2439" t="s">
        <v>252</v>
      </c>
      <c r="M2439" t="s">
        <v>251</v>
      </c>
      <c r="N2439">
        <v>9.8000000000000007</v>
      </c>
      <c r="O2439">
        <v>8.1999999999999993</v>
      </c>
      <c r="Q2439">
        <v>2</v>
      </c>
      <c r="R2439">
        <f t="shared" si="178"/>
        <v>10</v>
      </c>
      <c r="S2439">
        <f t="shared" si="179"/>
        <v>10</v>
      </c>
      <c r="T2439">
        <f t="shared" si="176"/>
        <v>20</v>
      </c>
      <c r="U2439" t="s">
        <v>1471</v>
      </c>
      <c r="V2439" t="s">
        <v>1469</v>
      </c>
      <c r="W2439" t="s">
        <v>1499</v>
      </c>
      <c r="X2439" t="s">
        <v>1490</v>
      </c>
      <c r="Z2439" t="str" cm="1">
        <f t="array" ref="Z2439">IF(ISBLANK(AK2439),_xlfn.LET(
    _xlpm.nameBeforeSlash, IF(ISNUMBER(SEARCH("/", Y2439)), LEFT(Y2439, SEARCH("/", Y2439)-1), Y2439),
    _xlpm.matchRow, IFERROR(MATCH(_xlpm.nameBeforeSlash, AA:AA, 0), ""),
    _xlpm.difference, IF(_xlpm.matchRow="", "", ABS((R2439 + S2439)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),IF(ISBLANK(Y2439),"","Hidden"))</f>
        <v/>
      </c>
      <c r="AA2439" t="s">
        <v>1824</v>
      </c>
      <c r="AC2439" t="s">
        <v>922</v>
      </c>
      <c r="AD2439" t="str">
        <f>_xlfn.XLOOKUP(AC2439,moves!A:A,moves!B:B)</f>
        <v>bug</v>
      </c>
      <c r="AE2439">
        <f>_xlfn.XLOOKUP(AC2439,moves!A:A,moves!D:D)</f>
        <v>2</v>
      </c>
      <c r="AF2439" t="str">
        <f>_xlfn.XLOOKUP(AC2439,moves!A:A,moves!E:E)</f>
        <v>Each time a target faints due to this attack: Increase the user's attack strength by 2.</v>
      </c>
      <c r="AG2439">
        <v>0</v>
      </c>
      <c r="AH2439">
        <v>0</v>
      </c>
      <c r="AI2439">
        <f t="shared" si="177"/>
        <v>0</v>
      </c>
      <c r="AJ2439" t="s">
        <v>525</v>
      </c>
      <c r="AL2439">
        <v>0</v>
      </c>
      <c r="AM2439" cm="1">
        <f t="array" ref="AM2439">IF(AL2439=1,1,
   IF(ISTEXT(AK2439),1,
   IF(AO2439&gt;1,AM2438,
   IF(AI2439=1,
      IF(SUMPRODUCT((LEN($Y$2:$Y$4096)-LEN(SUBSTITUTE($Y$2:$Y$4096,AA2439,"")))/LEN(AA2439))&gt;0,2,1),
      IF(
         SUMPRODUCT((LEN($Y$2:$Y$4096)-LEN(SUBSTITUTE($Y$2:$Y$4096,AA2439,"")))/LEN(AA2439))
         - SUMPRODUCT((LEN($Y$2:$Y$4096)-LEN(SUBSTITUTE($Y$2:$Y$4096,"Alolan "&amp;AA2439,"")))/LEN("Alolan "&amp;AA2439))
         - SUMPRODUCT((LEN($Y$2:$Y$4096)-LEN(SUBSTITUTE($Y$2:$Y$4096,"Galarian "&amp;AA2439,"")))/LEN("Galarian "&amp;AA2439))
         - SUMPRODUCT((LEN($Y$2:$Y$4096)-LEN(SUBSTITUTE($Y$2:$Y$4096,"Hisuian "&amp;AA2439,"")))/LEN("Hisuian "&amp;AA2439))
         - SUMPRODUCT((LEN($Y$2:$Y$4096)-LEN(SUBSTITUTE($Y$2:$Y$4096,"Paldean "&amp;AA2439,"")))/LEN("Paldean "&amp;AA2439))
      &gt;0,2,1)
   ))))</f>
        <v>2</v>
      </c>
      <c r="AN2439">
        <v>0</v>
      </c>
      <c r="AO2439">
        <v>0</v>
      </c>
    </row>
    <row r="2440" spans="1:41" x14ac:dyDescent="0.25">
      <c r="A2440" t="s">
        <v>4762</v>
      </c>
      <c r="B2440" t="s">
        <v>1824</v>
      </c>
      <c r="C2440" t="s">
        <v>1471</v>
      </c>
      <c r="D2440" t="s">
        <v>1469</v>
      </c>
      <c r="E2440">
        <v>85</v>
      </c>
      <c r="F2440">
        <v>115</v>
      </c>
      <c r="G2440">
        <v>95</v>
      </c>
      <c r="H2440">
        <v>65</v>
      </c>
      <c r="I2440">
        <v>65</v>
      </c>
      <c r="J2440">
        <v>85</v>
      </c>
      <c r="K2440" t="s">
        <v>2887</v>
      </c>
      <c r="L2440" t="s">
        <v>252</v>
      </c>
      <c r="M2440" t="s">
        <v>251</v>
      </c>
      <c r="N2440">
        <v>9.8000000000000007</v>
      </c>
      <c r="O2440">
        <v>8.1999999999999993</v>
      </c>
      <c r="Q2440">
        <v>2</v>
      </c>
      <c r="R2440">
        <f t="shared" si="178"/>
        <v>10</v>
      </c>
      <c r="S2440">
        <f t="shared" si="179"/>
        <v>10</v>
      </c>
      <c r="T2440">
        <f t="shared" si="176"/>
        <v>20</v>
      </c>
      <c r="U2440" t="s">
        <v>1471</v>
      </c>
      <c r="V2440" t="s">
        <v>1469</v>
      </c>
      <c r="W2440" t="s">
        <v>1499</v>
      </c>
      <c r="X2440" t="s">
        <v>1490</v>
      </c>
      <c r="Z2440" t="str" cm="1">
        <f t="array" ref="Z2440">IF(ISBLANK(AK2440),_xlfn.LET(
    _xlpm.nameBeforeSlash, IF(ISNUMBER(SEARCH("/", Y2440)), LEFT(Y2440, SEARCH("/", Y2440)-1), Y2440),
    _xlpm.matchRow, IFERROR(MATCH(_xlpm.nameBeforeSlash, AA:AA, 0), ""),
    _xlpm.difference, IF(_xlpm.matchRow="", "", ABS((R2440 + S2440)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),IF(ISBLANK(Y2440),"","Hidden"))</f>
        <v/>
      </c>
      <c r="AA2440" t="s">
        <v>5208</v>
      </c>
      <c r="AC2440" t="s">
        <v>6474</v>
      </c>
      <c r="AD2440" t="str">
        <f>_xlfn.XLOOKUP(AC2440,moves!A:A,moves!B:B)</f>
        <v>poison</v>
      </c>
      <c r="AE2440">
        <f>_xlfn.XLOOKUP(AC2440,moves!A:A,moves!D:D)</f>
        <v>1</v>
      </c>
      <c r="AF2440" t="str">
        <f>_xlfn.XLOOKUP(AC2440,moves!A:A,moves!E:E)</f>
        <v>Inflict the Poisoned status on the target. Pokémon poisoned by this move take 2 extra damage from poison each turn.</v>
      </c>
      <c r="AG2440">
        <v>0</v>
      </c>
      <c r="AH2440">
        <v>0</v>
      </c>
      <c r="AI2440">
        <f t="shared" si="177"/>
        <v>1</v>
      </c>
      <c r="AJ2440" t="s">
        <v>525</v>
      </c>
      <c r="AL2440">
        <v>0</v>
      </c>
      <c r="AM2440" cm="1">
        <f t="array" ref="AM2440">IF(AL2440=1,1,
   IF(ISTEXT(AK2440),1,
   IF(AO2440&gt;1,AM2439,
   IF(AI2440=1,
      IF(SUMPRODUCT((LEN($Y$2:$Y$4096)-LEN(SUBSTITUTE($Y$2:$Y$4096,AA2440,"")))/LEN(AA2440))&gt;0,2,1),
      IF(
         SUMPRODUCT((LEN($Y$2:$Y$4096)-LEN(SUBSTITUTE($Y$2:$Y$4096,AA2440,"")))/LEN(AA2440))
         - SUMPRODUCT((LEN($Y$2:$Y$4096)-LEN(SUBSTITUTE($Y$2:$Y$4096,"Alolan "&amp;AA2440,"")))/LEN("Alolan "&amp;AA2440))
         - SUMPRODUCT((LEN($Y$2:$Y$4096)-LEN(SUBSTITUTE($Y$2:$Y$4096,"Galarian "&amp;AA2440,"")))/LEN("Galarian "&amp;AA2440))
         - SUMPRODUCT((LEN($Y$2:$Y$4096)-LEN(SUBSTITUTE($Y$2:$Y$4096,"Hisuian "&amp;AA2440,"")))/LEN("Hisuian "&amp;AA2440))
         - SUMPRODUCT((LEN($Y$2:$Y$4096)-LEN(SUBSTITUTE($Y$2:$Y$4096,"Paldean "&amp;AA2440,"")))/LEN("Paldean "&amp;AA2440))
      &gt;0,2,1)
   ))))</f>
        <v>2</v>
      </c>
      <c r="AN2440">
        <v>0</v>
      </c>
      <c r="AO2440">
        <v>0</v>
      </c>
    </row>
    <row r="2441" spans="1:41" x14ac:dyDescent="0.25">
      <c r="A2441">
        <v>905</v>
      </c>
      <c r="B2441" t="s">
        <v>2888</v>
      </c>
      <c r="C2441" t="s">
        <v>1536</v>
      </c>
      <c r="D2441" t="s">
        <v>1481</v>
      </c>
      <c r="E2441">
        <v>74</v>
      </c>
      <c r="F2441">
        <v>115</v>
      </c>
      <c r="G2441">
        <v>70</v>
      </c>
      <c r="H2441">
        <v>135</v>
      </c>
      <c r="I2441">
        <v>80</v>
      </c>
      <c r="J2441">
        <v>106</v>
      </c>
      <c r="K2441" t="s">
        <v>2889</v>
      </c>
      <c r="L2441" t="s">
        <v>250</v>
      </c>
      <c r="M2441" t="s">
        <v>249</v>
      </c>
      <c r="N2441">
        <v>12.14</v>
      </c>
      <c r="O2441">
        <v>7.4599999999999991</v>
      </c>
      <c r="P2441">
        <v>1</v>
      </c>
      <c r="Q2441">
        <v>3</v>
      </c>
      <c r="R2441">
        <f t="shared" si="178"/>
        <v>13</v>
      </c>
      <c r="S2441">
        <f t="shared" si="179"/>
        <v>10</v>
      </c>
      <c r="T2441">
        <f t="shared" si="176"/>
        <v>23</v>
      </c>
      <c r="U2441" t="s">
        <v>1536</v>
      </c>
      <c r="V2441" t="s">
        <v>1481</v>
      </c>
      <c r="W2441" t="s">
        <v>1482</v>
      </c>
      <c r="X2441" t="s">
        <v>429</v>
      </c>
      <c r="Z2441" t="str" cm="1">
        <f t="array" ref="Z2441">IF(ISBLANK(AK2441),_xlfn.LET(
    _xlpm.nameBeforeSlash, IF(ISNUMBER(SEARCH("/", Y2441)), LEFT(Y2441, SEARCH("/", Y2441)-1), Y2441),
    _xlpm.matchRow, IFERROR(MATCH(_xlpm.nameBeforeSlash, AA:AA, 0), ""),
    _xlpm.difference, IF(_xlpm.matchRow="", "", ABS((R2441 + S2441)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),IF(ISBLANK(Y2441),"","Hidden"))</f>
        <v/>
      </c>
      <c r="AA2441" t="s">
        <v>2888</v>
      </c>
      <c r="AB2441" t="s">
        <v>2890</v>
      </c>
      <c r="AC2441" t="s">
        <v>468</v>
      </c>
      <c r="AD2441" t="str">
        <f>_xlfn.XLOOKUP(AC2441,moves!A:A,moves!B:B)</f>
        <v>fairy</v>
      </c>
      <c r="AE2441">
        <f>_xlfn.XLOOKUP(AC2441,moves!A:A,moves!D:D)</f>
        <v>5</v>
      </c>
      <c r="AF2441" t="str">
        <f>_xlfn.XLOOKUP(AC2441,moves!A:A,moves!E:E)</f>
        <v>If 2 or more status symbols are rolled: Inflict the Drowsy status on the target.</v>
      </c>
      <c r="AG2441">
        <v>0</v>
      </c>
      <c r="AH2441">
        <v>1</v>
      </c>
      <c r="AI2441">
        <f t="shared" si="177"/>
        <v>0</v>
      </c>
      <c r="AJ2441" t="s">
        <v>8452</v>
      </c>
      <c r="AL2441">
        <v>0</v>
      </c>
      <c r="AM2441" cm="1">
        <f t="array" ref="AM2441">IF(AL2441=1,1,
   IF(ISTEXT(AK2441),1,
   IF(AO2441&gt;1,AM2440,
   IF(AI2441=1,
      IF(SUMPRODUCT((LEN($Y$2:$Y$4096)-LEN(SUBSTITUTE($Y$2:$Y$4096,AA2441,"")))/LEN(AA2441))&gt;0,2,1),
      IF(
         SUMPRODUCT((LEN($Y$2:$Y$4096)-LEN(SUBSTITUTE($Y$2:$Y$4096,AA2441,"")))/LEN(AA2441))
         - SUMPRODUCT((LEN($Y$2:$Y$4096)-LEN(SUBSTITUTE($Y$2:$Y$4096,"Alolan "&amp;AA2441,"")))/LEN("Alolan "&amp;AA2441))
         - SUMPRODUCT((LEN($Y$2:$Y$4096)-LEN(SUBSTITUTE($Y$2:$Y$4096,"Galarian "&amp;AA2441,"")))/LEN("Galarian "&amp;AA2441))
         - SUMPRODUCT((LEN($Y$2:$Y$4096)-LEN(SUBSTITUTE($Y$2:$Y$4096,"Hisuian "&amp;AA2441,"")))/LEN("Hisuian "&amp;AA2441))
         - SUMPRODUCT((LEN($Y$2:$Y$4096)-LEN(SUBSTITUTE($Y$2:$Y$4096,"Paldean "&amp;AA2441,"")))/LEN("Paldean "&amp;AA2441))
      &gt;0,2,1)
   ))))</f>
        <v>1</v>
      </c>
      <c r="AN2441">
        <v>0</v>
      </c>
      <c r="AO2441">
        <v>1</v>
      </c>
    </row>
    <row r="2442" spans="1:41" x14ac:dyDescent="0.25">
      <c r="A2442" t="s">
        <v>2891</v>
      </c>
      <c r="B2442" t="s">
        <v>2888</v>
      </c>
      <c r="C2442" t="s">
        <v>1536</v>
      </c>
      <c r="D2442" t="s">
        <v>1481</v>
      </c>
      <c r="E2442">
        <v>74</v>
      </c>
      <c r="F2442">
        <v>115</v>
      </c>
      <c r="G2442">
        <v>110</v>
      </c>
      <c r="H2442">
        <v>135</v>
      </c>
      <c r="I2442">
        <v>100</v>
      </c>
      <c r="J2442">
        <v>46</v>
      </c>
      <c r="K2442" t="s">
        <v>2889</v>
      </c>
      <c r="L2442" t="s">
        <v>250</v>
      </c>
      <c r="M2442" t="s">
        <v>249</v>
      </c>
      <c r="N2442">
        <v>9.74</v>
      </c>
      <c r="O2442">
        <v>9.26</v>
      </c>
      <c r="P2442">
        <v>-1</v>
      </c>
      <c r="Q2442">
        <v>5</v>
      </c>
      <c r="R2442">
        <f t="shared" si="178"/>
        <v>9</v>
      </c>
      <c r="S2442">
        <f t="shared" si="179"/>
        <v>14</v>
      </c>
      <c r="T2442">
        <f t="shared" si="176"/>
        <v>23</v>
      </c>
      <c r="U2442" t="s">
        <v>1536</v>
      </c>
      <c r="V2442" t="s">
        <v>1481</v>
      </c>
      <c r="W2442" t="s">
        <v>1482</v>
      </c>
      <c r="X2442" t="s">
        <v>429</v>
      </c>
      <c r="Z2442" t="str" cm="1">
        <f t="array" ref="Z2442">IF(ISBLANK(AK2442),_xlfn.LET(
    _xlpm.nameBeforeSlash, IF(ISNUMBER(SEARCH("/", Y2442)), LEFT(Y2442, SEARCH("/", Y2442)-1), Y2442),
    _xlpm.matchRow, IFERROR(MATCH(_xlpm.nameBeforeSlash, AA:AA, 0), ""),
    _xlpm.difference, IF(_xlpm.matchRow="", "", ABS((R2442 + S2442)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),IF(ISBLANK(Y2442),"","Hidden"))</f>
        <v/>
      </c>
      <c r="AA2442" t="s">
        <v>3254</v>
      </c>
      <c r="AB2442" t="s">
        <v>2377</v>
      </c>
      <c r="AC2442" t="s">
        <v>1016</v>
      </c>
      <c r="AD2442" t="str">
        <f>_xlfn.XLOOKUP(AC2442,moves!A:A,moves!B:B)</f>
        <v>fairy</v>
      </c>
      <c r="AE2442">
        <f>_xlfn.XLOOKUP(AC2442,moves!A:A,moves!D:D)</f>
        <v>5</v>
      </c>
      <c r="AF2442" t="str">
        <f>_xlfn.XLOOKUP(AC2442,moves!A:A,moves!E:E)</f>
        <v>When the user next attacks: Add 1 critical hit to the roll. Status symbols deal -2 damage.</v>
      </c>
      <c r="AG2442">
        <v>0</v>
      </c>
      <c r="AH2442">
        <v>1</v>
      </c>
      <c r="AI2442">
        <f t="shared" si="177"/>
        <v>0</v>
      </c>
      <c r="AJ2442" t="s">
        <v>8452</v>
      </c>
      <c r="AL2442">
        <v>0</v>
      </c>
      <c r="AM2442" cm="1">
        <f t="array" ref="AM2442">IF(AL2442=1,1,
   IF(ISTEXT(AK2442),1,
   IF(AO2442&gt;1,AM2441,
   IF(AI2442=1,
      IF(SUMPRODUCT((LEN($Y$2:$Y$4096)-LEN(SUBSTITUTE($Y$2:$Y$4096,AA2442,"")))/LEN(AA2442))&gt;0,2,1),
      IF(
         SUMPRODUCT((LEN($Y$2:$Y$4096)-LEN(SUBSTITUTE($Y$2:$Y$4096,AA2442,"")))/LEN(AA2442))
         - SUMPRODUCT((LEN($Y$2:$Y$4096)-LEN(SUBSTITUTE($Y$2:$Y$4096,"Alolan "&amp;AA2442,"")))/LEN("Alolan "&amp;AA2442))
         - SUMPRODUCT((LEN($Y$2:$Y$4096)-LEN(SUBSTITUTE($Y$2:$Y$4096,"Galarian "&amp;AA2442,"")))/LEN("Galarian "&amp;AA2442))
         - SUMPRODUCT((LEN($Y$2:$Y$4096)-LEN(SUBSTITUTE($Y$2:$Y$4096,"Hisuian "&amp;AA2442,"")))/LEN("Hisuian "&amp;AA2442))
         - SUMPRODUCT((LEN($Y$2:$Y$4096)-LEN(SUBSTITUTE($Y$2:$Y$4096,"Paldean "&amp;AA2442,"")))/LEN("Paldean "&amp;AA2442))
      &gt;0,2,1)
   ))))</f>
        <v>1</v>
      </c>
      <c r="AN2442">
        <v>0</v>
      </c>
      <c r="AO2442">
        <v>2</v>
      </c>
    </row>
    <row r="2443" spans="1:41" x14ac:dyDescent="0.25">
      <c r="A2443" t="s">
        <v>4763</v>
      </c>
      <c r="B2443" t="s">
        <v>2888</v>
      </c>
      <c r="C2443" t="s">
        <v>1536</v>
      </c>
      <c r="D2443" t="s">
        <v>1481</v>
      </c>
      <c r="E2443">
        <v>74</v>
      </c>
      <c r="F2443">
        <v>115</v>
      </c>
      <c r="G2443">
        <v>70</v>
      </c>
      <c r="H2443">
        <v>135</v>
      </c>
      <c r="I2443">
        <v>80</v>
      </c>
      <c r="J2443">
        <v>106</v>
      </c>
      <c r="K2443" t="s">
        <v>2889</v>
      </c>
      <c r="L2443" t="s">
        <v>250</v>
      </c>
      <c r="M2443" t="s">
        <v>249</v>
      </c>
      <c r="N2443">
        <v>12.14</v>
      </c>
      <c r="O2443">
        <v>7.4599999999999991</v>
      </c>
      <c r="P2443">
        <v>1</v>
      </c>
      <c r="Q2443">
        <v>3</v>
      </c>
      <c r="R2443">
        <f t="shared" si="178"/>
        <v>13</v>
      </c>
      <c r="S2443">
        <f t="shared" si="179"/>
        <v>10</v>
      </c>
      <c r="T2443">
        <f t="shared" si="176"/>
        <v>23</v>
      </c>
      <c r="U2443" t="s">
        <v>1536</v>
      </c>
      <c r="V2443" t="s">
        <v>1481</v>
      </c>
      <c r="W2443" t="s">
        <v>1482</v>
      </c>
      <c r="X2443" t="s">
        <v>429</v>
      </c>
      <c r="Z2443" t="str" cm="1">
        <f t="array" ref="Z2443">IF(ISBLANK(AK2443),_xlfn.LET(
    _xlpm.nameBeforeSlash, IF(ISNUMBER(SEARCH("/", Y2443)), LEFT(Y2443, SEARCH("/", Y2443)-1), Y2443),
    _xlpm.matchRow, IFERROR(MATCH(_xlpm.nameBeforeSlash, AA:AA, 0), ""),
    _xlpm.difference, IF(_xlpm.matchRow="", "", ABS((R2443 + S2443)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),IF(ISBLANK(Y2443),"","Hidden"))</f>
        <v/>
      </c>
      <c r="AA2443" t="s">
        <v>6018</v>
      </c>
      <c r="AB2443" t="s">
        <v>2890</v>
      </c>
      <c r="AC2443" t="s">
        <v>6864</v>
      </c>
      <c r="AD2443" t="str">
        <f>_xlfn.XLOOKUP(AC2443,moves!A:A,moves!B:B)</f>
        <v>fairy</v>
      </c>
      <c r="AE2443">
        <f>_xlfn.XLOOKUP(AC2443,moves!A:A,moves!D:D)</f>
        <v>3</v>
      </c>
      <c r="AF2443" t="str">
        <f>_xlfn.XLOOKUP(AC2443,moves!A:A,moves!E:E)</f>
        <v>For each type shared by the user and the target: Deal 3 extra damage.</v>
      </c>
      <c r="AG2443">
        <v>0</v>
      </c>
      <c r="AH2443">
        <v>1</v>
      </c>
      <c r="AI2443">
        <f t="shared" si="177"/>
        <v>1</v>
      </c>
      <c r="AJ2443" t="s">
        <v>8452</v>
      </c>
      <c r="AL2443">
        <v>0</v>
      </c>
      <c r="AM2443" cm="1">
        <f t="array" ref="AM2443">IF(AL2443=1,1,
   IF(ISTEXT(AK2443),1,
   IF(AO2443&gt;1,AM2442,
   IF(AI2443=1,
      IF(SUMPRODUCT((LEN($Y$2:$Y$4096)-LEN(SUBSTITUTE($Y$2:$Y$4096,AA2443,"")))/LEN(AA2443))&gt;0,2,1),
      IF(
         SUMPRODUCT((LEN($Y$2:$Y$4096)-LEN(SUBSTITUTE($Y$2:$Y$4096,AA2443,"")))/LEN(AA2443))
         - SUMPRODUCT((LEN($Y$2:$Y$4096)-LEN(SUBSTITUTE($Y$2:$Y$4096,"Alolan "&amp;AA2443,"")))/LEN("Alolan "&amp;AA2443))
         - SUMPRODUCT((LEN($Y$2:$Y$4096)-LEN(SUBSTITUTE($Y$2:$Y$4096,"Galarian "&amp;AA2443,"")))/LEN("Galarian "&amp;AA2443))
         - SUMPRODUCT((LEN($Y$2:$Y$4096)-LEN(SUBSTITUTE($Y$2:$Y$4096,"Hisuian "&amp;AA2443,"")))/LEN("Hisuian "&amp;AA2443))
         - SUMPRODUCT((LEN($Y$2:$Y$4096)-LEN(SUBSTITUTE($Y$2:$Y$4096,"Paldean "&amp;AA2443,"")))/LEN("Paldean "&amp;AA2443))
      &gt;0,2,1)
   ))))</f>
        <v>1</v>
      </c>
      <c r="AN2443">
        <v>0</v>
      </c>
      <c r="AO2443">
        <v>1</v>
      </c>
    </row>
    <row r="2444" spans="1:41" x14ac:dyDescent="0.25">
      <c r="A2444" t="s">
        <v>4764</v>
      </c>
      <c r="B2444" t="s">
        <v>2888</v>
      </c>
      <c r="C2444" t="s">
        <v>1536</v>
      </c>
      <c r="D2444" t="s">
        <v>1481</v>
      </c>
      <c r="E2444">
        <v>74</v>
      </c>
      <c r="F2444">
        <v>115</v>
      </c>
      <c r="G2444">
        <v>110</v>
      </c>
      <c r="H2444">
        <v>135</v>
      </c>
      <c r="I2444">
        <v>100</v>
      </c>
      <c r="J2444">
        <v>46</v>
      </c>
      <c r="K2444" t="s">
        <v>2889</v>
      </c>
      <c r="L2444" t="s">
        <v>250</v>
      </c>
      <c r="M2444" t="s">
        <v>249</v>
      </c>
      <c r="N2444">
        <v>9.74</v>
      </c>
      <c r="O2444">
        <v>9.26</v>
      </c>
      <c r="P2444">
        <v>-1</v>
      </c>
      <c r="Q2444">
        <v>5</v>
      </c>
      <c r="R2444">
        <f t="shared" si="178"/>
        <v>9</v>
      </c>
      <c r="S2444">
        <f t="shared" si="179"/>
        <v>14</v>
      </c>
      <c r="T2444">
        <f t="shared" si="176"/>
        <v>23</v>
      </c>
      <c r="U2444" t="s">
        <v>1536</v>
      </c>
      <c r="V2444" t="s">
        <v>1481</v>
      </c>
      <c r="W2444" t="s">
        <v>1482</v>
      </c>
      <c r="X2444" t="s">
        <v>429</v>
      </c>
      <c r="Z2444" t="str" cm="1">
        <f t="array" ref="Z2444">IF(ISBLANK(AK2444),_xlfn.LET(
    _xlpm.nameBeforeSlash, IF(ISNUMBER(SEARCH("/", Y2444)), LEFT(Y2444, SEARCH("/", Y2444)-1), Y2444),
    _xlpm.matchRow, IFERROR(MATCH(_xlpm.nameBeforeSlash, AA:AA, 0), ""),
    _xlpm.difference, IF(_xlpm.matchRow="", "", ABS((R2444 + S2444)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),IF(ISBLANK(Y2444),"","Hidden"))</f>
        <v/>
      </c>
      <c r="AA2444" t="s">
        <v>6019</v>
      </c>
      <c r="AB2444" t="s">
        <v>2377</v>
      </c>
      <c r="AC2444" t="s">
        <v>6863</v>
      </c>
      <c r="AD2444" t="str">
        <f>_xlfn.XLOOKUP(AC2444,moves!A:A,moves!B:B)</f>
        <v>fairy</v>
      </c>
      <c r="AE2444">
        <f>_xlfn.XLOOKUP(AC2444,moves!A:A,moves!D:D)</f>
        <v>3</v>
      </c>
      <c r="AF2444" t="str">
        <f>_xlfn.XLOOKUP(AC2444,moves!A:A,moves!E:E)</f>
        <v>Choose one of your active Pokémon. Next round: The target cannot attack that Pokémon.</v>
      </c>
      <c r="AG2444">
        <v>0</v>
      </c>
      <c r="AH2444">
        <v>1</v>
      </c>
      <c r="AI2444">
        <f t="shared" si="177"/>
        <v>1</v>
      </c>
      <c r="AJ2444" t="s">
        <v>8452</v>
      </c>
      <c r="AL2444">
        <v>0</v>
      </c>
      <c r="AM2444" cm="1">
        <f t="array" ref="AM2444">IF(AL2444=1,1,
   IF(ISTEXT(AK2444),1,
   IF(AO2444&gt;1,AM2443,
   IF(AI2444=1,
      IF(SUMPRODUCT((LEN($Y$2:$Y$4096)-LEN(SUBSTITUTE($Y$2:$Y$4096,AA2444,"")))/LEN(AA2444))&gt;0,2,1),
      IF(
         SUMPRODUCT((LEN($Y$2:$Y$4096)-LEN(SUBSTITUTE($Y$2:$Y$4096,AA2444,"")))/LEN(AA2444))
         - SUMPRODUCT((LEN($Y$2:$Y$4096)-LEN(SUBSTITUTE($Y$2:$Y$4096,"Alolan "&amp;AA2444,"")))/LEN("Alolan "&amp;AA2444))
         - SUMPRODUCT((LEN($Y$2:$Y$4096)-LEN(SUBSTITUTE($Y$2:$Y$4096,"Galarian "&amp;AA2444,"")))/LEN("Galarian "&amp;AA2444))
         - SUMPRODUCT((LEN($Y$2:$Y$4096)-LEN(SUBSTITUTE($Y$2:$Y$4096,"Hisuian "&amp;AA2444,"")))/LEN("Hisuian "&amp;AA2444))
         - SUMPRODUCT((LEN($Y$2:$Y$4096)-LEN(SUBSTITUTE($Y$2:$Y$4096,"Paldean "&amp;AA2444,"")))/LEN("Paldean "&amp;AA2444))
      &gt;0,2,1)
   ))))</f>
        <v>1</v>
      </c>
      <c r="AN2444">
        <v>0</v>
      </c>
      <c r="AO2444">
        <v>2</v>
      </c>
    </row>
    <row r="2445" spans="1:41" x14ac:dyDescent="0.25">
      <c r="A2445">
        <v>906</v>
      </c>
      <c r="B2445" t="s">
        <v>2892</v>
      </c>
      <c r="C2445" t="s">
        <v>1468</v>
      </c>
      <c r="D2445"/>
      <c r="E2445">
        <v>40</v>
      </c>
      <c r="F2445">
        <v>61</v>
      </c>
      <c r="G2445">
        <v>54</v>
      </c>
      <c r="H2445">
        <v>45</v>
      </c>
      <c r="I2445">
        <v>45</v>
      </c>
      <c r="J2445">
        <v>65</v>
      </c>
      <c r="K2445" t="s">
        <v>2893</v>
      </c>
      <c r="L2445" t="s">
        <v>247</v>
      </c>
      <c r="M2445" t="s">
        <v>249</v>
      </c>
      <c r="N2445">
        <v>6.1</v>
      </c>
      <c r="O2445">
        <v>4.57</v>
      </c>
      <c r="R2445">
        <f t="shared" si="178"/>
        <v>6</v>
      </c>
      <c r="S2445">
        <f t="shared" si="179"/>
        <v>5</v>
      </c>
      <c r="T2445">
        <f t="shared" si="176"/>
        <v>11</v>
      </c>
      <c r="U2445" t="s">
        <v>1468</v>
      </c>
      <c r="V2445" t="s">
        <v>1471</v>
      </c>
      <c r="W2445" t="s">
        <v>1536</v>
      </c>
      <c r="X2445" t="s">
        <v>1499</v>
      </c>
      <c r="Y2445" t="s">
        <v>2894</v>
      </c>
      <c r="Z2445" cm="1">
        <f t="array" ref="Z2445">IF(ISBLANK(AK2445),_xlfn.LET(
    _xlpm.nameBeforeSlash, IF(ISNUMBER(SEARCH("/", Y2445)), LEFT(Y2445, SEARCH("/", Y2445)-1), Y2445),
    _xlpm.matchRow, IFERROR(MATCH(_xlpm.nameBeforeSlash, AA:AA, 0), ""),
    _xlpm.difference, IF(_xlpm.matchRow="", "", ABS((R2445 + S2445)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),IF(ISBLANK(Y2445),"","Hidden"))</f>
        <v>7</v>
      </c>
      <c r="AA2445" t="s">
        <v>2892</v>
      </c>
      <c r="AC2445" t="s">
        <v>1159</v>
      </c>
      <c r="AD2445" t="str">
        <f>_xlfn.XLOOKUP(AC2445,moves!A:A,moves!B:B)</f>
        <v>grass</v>
      </c>
      <c r="AE2445">
        <f>_xlfn.XLOOKUP(AC2445,moves!A:A,moves!D:D)</f>
        <v>2</v>
      </c>
      <c r="AF2445" t="str">
        <f>_xlfn.XLOOKUP(AC2445,moves!A:A,moves!E:E)</f>
        <v>When the user is next attacked: Remove 1 regular hit from the roll.</v>
      </c>
      <c r="AG2445">
        <v>1</v>
      </c>
      <c r="AH2445">
        <v>0</v>
      </c>
      <c r="AI2445">
        <f t="shared" si="177"/>
        <v>0</v>
      </c>
      <c r="AJ2445" t="s">
        <v>870</v>
      </c>
      <c r="AL2445">
        <v>0</v>
      </c>
      <c r="AM2445" cm="1">
        <f t="array" ref="AM2445">IF(AL2445=1,1,
   IF(ISTEXT(AK2445),1,
   IF(AO2445&gt;1,AM2444,
   IF(AI2445=1,
      IF(SUMPRODUCT((LEN($Y$2:$Y$4096)-LEN(SUBSTITUTE($Y$2:$Y$4096,AA2445,"")))/LEN(AA2445))&gt;0,2,1),
      IF(
         SUMPRODUCT((LEN($Y$2:$Y$4096)-LEN(SUBSTITUTE($Y$2:$Y$4096,AA2445,"")))/LEN(AA2445))
         - SUMPRODUCT((LEN($Y$2:$Y$4096)-LEN(SUBSTITUTE($Y$2:$Y$4096,"Alolan "&amp;AA2445,"")))/LEN("Alolan "&amp;AA2445))
         - SUMPRODUCT((LEN($Y$2:$Y$4096)-LEN(SUBSTITUTE($Y$2:$Y$4096,"Galarian "&amp;AA2445,"")))/LEN("Galarian "&amp;AA2445))
         - SUMPRODUCT((LEN($Y$2:$Y$4096)-LEN(SUBSTITUTE($Y$2:$Y$4096,"Hisuian "&amp;AA2445,"")))/LEN("Hisuian "&amp;AA2445))
         - SUMPRODUCT((LEN($Y$2:$Y$4096)-LEN(SUBSTITUTE($Y$2:$Y$4096,"Paldean "&amp;AA2445,"")))/LEN("Paldean "&amp;AA2445))
      &gt;0,2,1)
   ))))</f>
        <v>1</v>
      </c>
      <c r="AN2445">
        <v>0</v>
      </c>
      <c r="AO2445">
        <v>0</v>
      </c>
    </row>
    <row r="2446" spans="1:41" x14ac:dyDescent="0.25">
      <c r="A2446" t="s">
        <v>4765</v>
      </c>
      <c r="B2446" t="s">
        <v>2892</v>
      </c>
      <c r="C2446" t="s">
        <v>1468</v>
      </c>
      <c r="D2446"/>
      <c r="E2446">
        <v>40</v>
      </c>
      <c r="F2446">
        <v>61</v>
      </c>
      <c r="G2446">
        <v>54</v>
      </c>
      <c r="H2446">
        <v>45</v>
      </c>
      <c r="I2446">
        <v>45</v>
      </c>
      <c r="J2446">
        <v>65</v>
      </c>
      <c r="K2446" t="s">
        <v>2893</v>
      </c>
      <c r="L2446" t="s">
        <v>247</v>
      </c>
      <c r="M2446" t="s">
        <v>249</v>
      </c>
      <c r="N2446">
        <v>6.1</v>
      </c>
      <c r="O2446">
        <v>4.57</v>
      </c>
      <c r="R2446">
        <f t="shared" si="178"/>
        <v>6</v>
      </c>
      <c r="S2446">
        <f t="shared" si="179"/>
        <v>5</v>
      </c>
      <c r="T2446">
        <f t="shared" si="176"/>
        <v>11</v>
      </c>
      <c r="U2446" t="s">
        <v>1468</v>
      </c>
      <c r="V2446" t="s">
        <v>1471</v>
      </c>
      <c r="W2446" t="s">
        <v>1536</v>
      </c>
      <c r="X2446" t="s">
        <v>1499</v>
      </c>
      <c r="Y2446" t="s">
        <v>6020</v>
      </c>
      <c r="Z2446" cm="1">
        <f t="array" ref="Z2446">IF(ISBLANK(AK2446),_xlfn.LET(
    _xlpm.nameBeforeSlash, IF(ISNUMBER(SEARCH("/", Y2446)), LEFT(Y2446, SEARCH("/", Y2446)-1), Y2446),
    _xlpm.matchRow, IFERROR(MATCH(_xlpm.nameBeforeSlash, AA:AA, 0), ""),
    _xlpm.difference, IF(_xlpm.matchRow="", "", ABS((R2446 + S2446)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),IF(ISBLANK(Y2446),"","Hidden"))</f>
        <v>7</v>
      </c>
      <c r="AA2446" t="s">
        <v>6021</v>
      </c>
      <c r="AC2446" t="s">
        <v>1026</v>
      </c>
      <c r="AD2446" t="str">
        <f>_xlfn.XLOOKUP(AC2446,moves!A:A,moves!B:B)</f>
        <v>fairy</v>
      </c>
      <c r="AE2446">
        <f>_xlfn.XLOOKUP(AC2446,moves!A:A,moves!D:D)</f>
        <v>1</v>
      </c>
      <c r="AF2446" t="str">
        <f>_xlfn.XLOOKUP(AC2446,moves!A:A,moves!E:E)</f>
        <v>When the user is next attacked: Remove 1 critical hit from the roll.</v>
      </c>
      <c r="AG2446">
        <v>1</v>
      </c>
      <c r="AH2446">
        <v>0</v>
      </c>
      <c r="AI2446">
        <f t="shared" si="177"/>
        <v>1</v>
      </c>
      <c r="AJ2446" t="s">
        <v>523</v>
      </c>
      <c r="AL2446">
        <v>0</v>
      </c>
      <c r="AM2446" cm="1">
        <f t="array" ref="AM2446">IF(AL2446=1,1,
   IF(ISTEXT(AK2446),1,
   IF(AO2446&gt;1,AM2445,
   IF(AI2446=1,
      IF(SUMPRODUCT((LEN($Y$2:$Y$4096)-LEN(SUBSTITUTE($Y$2:$Y$4096,AA2446,"")))/LEN(AA2446))&gt;0,2,1),
      IF(
         SUMPRODUCT((LEN($Y$2:$Y$4096)-LEN(SUBSTITUTE($Y$2:$Y$4096,AA2446,"")))/LEN(AA2446))
         - SUMPRODUCT((LEN($Y$2:$Y$4096)-LEN(SUBSTITUTE($Y$2:$Y$4096,"Alolan "&amp;AA2446,"")))/LEN("Alolan "&amp;AA2446))
         - SUMPRODUCT((LEN($Y$2:$Y$4096)-LEN(SUBSTITUTE($Y$2:$Y$4096,"Galarian "&amp;AA2446,"")))/LEN("Galarian "&amp;AA2446))
         - SUMPRODUCT((LEN($Y$2:$Y$4096)-LEN(SUBSTITUTE($Y$2:$Y$4096,"Hisuian "&amp;AA2446,"")))/LEN("Hisuian "&amp;AA2446))
         - SUMPRODUCT((LEN($Y$2:$Y$4096)-LEN(SUBSTITUTE($Y$2:$Y$4096,"Paldean "&amp;AA2446,"")))/LEN("Paldean "&amp;AA2446))
      &gt;0,2,1)
   ))))</f>
        <v>1</v>
      </c>
      <c r="AN2446">
        <v>0</v>
      </c>
      <c r="AO2446">
        <v>0</v>
      </c>
    </row>
    <row r="2447" spans="1:41" x14ac:dyDescent="0.25">
      <c r="A2447">
        <v>907</v>
      </c>
      <c r="B2447" t="s">
        <v>2894</v>
      </c>
      <c r="C2447" t="s">
        <v>1468</v>
      </c>
      <c r="D2447"/>
      <c r="E2447">
        <v>61</v>
      </c>
      <c r="F2447">
        <v>80</v>
      </c>
      <c r="G2447">
        <v>63</v>
      </c>
      <c r="H2447">
        <v>60</v>
      </c>
      <c r="I2447">
        <v>63</v>
      </c>
      <c r="J2447">
        <v>83</v>
      </c>
      <c r="K2447" t="s">
        <v>2893</v>
      </c>
      <c r="L2447" t="s">
        <v>247</v>
      </c>
      <c r="M2447" t="s">
        <v>249</v>
      </c>
      <c r="N2447">
        <v>7.92</v>
      </c>
      <c r="O2447">
        <v>6.22</v>
      </c>
      <c r="R2447">
        <f t="shared" si="178"/>
        <v>8</v>
      </c>
      <c r="S2447">
        <f t="shared" si="179"/>
        <v>6</v>
      </c>
      <c r="T2447">
        <f t="shared" si="176"/>
        <v>14</v>
      </c>
      <c r="U2447" t="s">
        <v>1468</v>
      </c>
      <c r="V2447" t="s">
        <v>1471</v>
      </c>
      <c r="W2447" t="s">
        <v>1536</v>
      </c>
      <c r="X2447" t="s">
        <v>1499</v>
      </c>
      <c r="Y2447" t="s">
        <v>2895</v>
      </c>
      <c r="Z2447" cm="1">
        <f t="array" ref="Z2447">IF(ISBLANK(AK2447),_xlfn.LET(
    _xlpm.nameBeforeSlash, IF(ISNUMBER(SEARCH("/", Y2447)), LEFT(Y2447, SEARCH("/", Y2447)-1), Y2447),
    _xlpm.matchRow, IFERROR(MATCH(_xlpm.nameBeforeSlash, AA:AA, 0), ""),
    _xlpm.difference, IF(_xlpm.matchRow="", "", ABS((R2447 + S2447)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),IF(ISBLANK(Y2447),"","Hidden"))</f>
        <v>15</v>
      </c>
      <c r="AA2447" t="s">
        <v>2894</v>
      </c>
      <c r="AC2447" t="s">
        <v>1149</v>
      </c>
      <c r="AD2447" t="str">
        <f>_xlfn.XLOOKUP(AC2447,moves!A:A,moves!B:B)</f>
        <v>grass</v>
      </c>
      <c r="AE2447">
        <f>_xlfn.XLOOKUP(AC2447,moves!A:A,moves!D:D)</f>
        <v>3</v>
      </c>
      <c r="AF2447" t="str">
        <f>_xlfn.XLOOKUP(AC2447,moves!A:A,moves!E:E)</f>
        <v>Status symbols deal +1 damage.</v>
      </c>
      <c r="AG2447">
        <v>0</v>
      </c>
      <c r="AH2447">
        <v>0</v>
      </c>
      <c r="AI2447">
        <f t="shared" si="177"/>
        <v>0</v>
      </c>
      <c r="AJ2447" t="s">
        <v>524</v>
      </c>
      <c r="AL2447">
        <v>0</v>
      </c>
      <c r="AM2447" cm="1">
        <f t="array" ref="AM2447">IF(AL2447=1,1,
   IF(ISTEXT(AK2447),1,
   IF(AO2447&gt;1,AM2446,
   IF(AI2447=1,
      IF(SUMPRODUCT((LEN($Y$2:$Y$4096)-LEN(SUBSTITUTE($Y$2:$Y$4096,AA2447,"")))/LEN(AA2447))&gt;0,2,1),
      IF(
         SUMPRODUCT((LEN($Y$2:$Y$4096)-LEN(SUBSTITUTE($Y$2:$Y$4096,AA2447,"")))/LEN(AA2447))
         - SUMPRODUCT((LEN($Y$2:$Y$4096)-LEN(SUBSTITUTE($Y$2:$Y$4096,"Alolan "&amp;AA2447,"")))/LEN("Alolan "&amp;AA2447))
         - SUMPRODUCT((LEN($Y$2:$Y$4096)-LEN(SUBSTITUTE($Y$2:$Y$4096,"Galarian "&amp;AA2447,"")))/LEN("Galarian "&amp;AA2447))
         - SUMPRODUCT((LEN($Y$2:$Y$4096)-LEN(SUBSTITUTE($Y$2:$Y$4096,"Hisuian "&amp;AA2447,"")))/LEN("Hisuian "&amp;AA2447))
         - SUMPRODUCT((LEN($Y$2:$Y$4096)-LEN(SUBSTITUTE($Y$2:$Y$4096,"Paldean "&amp;AA2447,"")))/LEN("Paldean "&amp;AA2447))
      &gt;0,2,1)
   ))))</f>
        <v>2</v>
      </c>
      <c r="AN2447">
        <v>0</v>
      </c>
      <c r="AO2447">
        <v>0</v>
      </c>
    </row>
    <row r="2448" spans="1:41" x14ac:dyDescent="0.25">
      <c r="A2448" t="s">
        <v>4766</v>
      </c>
      <c r="B2448" t="s">
        <v>2894</v>
      </c>
      <c r="C2448" t="s">
        <v>1468</v>
      </c>
      <c r="D2448"/>
      <c r="E2448">
        <v>61</v>
      </c>
      <c r="F2448">
        <v>80</v>
      </c>
      <c r="G2448">
        <v>63</v>
      </c>
      <c r="H2448">
        <v>60</v>
      </c>
      <c r="I2448">
        <v>63</v>
      </c>
      <c r="J2448">
        <v>83</v>
      </c>
      <c r="K2448" t="s">
        <v>2893</v>
      </c>
      <c r="L2448" t="s">
        <v>247</v>
      </c>
      <c r="M2448" t="s">
        <v>249</v>
      </c>
      <c r="N2448">
        <v>7.92</v>
      </c>
      <c r="O2448">
        <v>6.22</v>
      </c>
      <c r="R2448">
        <f t="shared" si="178"/>
        <v>8</v>
      </c>
      <c r="S2448">
        <f t="shared" si="179"/>
        <v>6</v>
      </c>
      <c r="T2448">
        <f t="shared" si="176"/>
        <v>14</v>
      </c>
      <c r="U2448" t="s">
        <v>1468</v>
      </c>
      <c r="V2448" t="s">
        <v>1471</v>
      </c>
      <c r="W2448" t="s">
        <v>1536</v>
      </c>
      <c r="X2448" t="s">
        <v>1499</v>
      </c>
      <c r="Y2448" t="s">
        <v>6022</v>
      </c>
      <c r="Z2448" cm="1">
        <f t="array" ref="Z2448">IF(ISBLANK(AK2448),_xlfn.LET(
    _xlpm.nameBeforeSlash, IF(ISNUMBER(SEARCH("/", Y2448)), LEFT(Y2448, SEARCH("/", Y2448)-1), Y2448),
    _xlpm.matchRow, IFERROR(MATCH(_xlpm.nameBeforeSlash, AA:AA, 0), ""),
    _xlpm.difference, IF(_xlpm.matchRow="", "", ABS((R2448 + S2448)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),IF(ISBLANK(Y2448),"","Hidden"))</f>
        <v>15</v>
      </c>
      <c r="AA2448" t="s">
        <v>6020</v>
      </c>
      <c r="AC2448" t="s">
        <v>953</v>
      </c>
      <c r="AD2448" t="str">
        <f>_xlfn.XLOOKUP(AC2448,moves!A:A,moves!B:B)</f>
        <v>dark</v>
      </c>
      <c r="AE2448">
        <f>_xlfn.XLOOKUP(AC2448,moves!A:A,moves!D:D)</f>
        <v>3</v>
      </c>
      <c r="AF2448" t="str">
        <f>_xlfn.XLOOKUP(AC2448,moves!A:A,moves!E:E)</f>
        <v>If the target has a held item: Increase attack strength by 1 and at the end of the turn, the target puts that held item into the target's bag.</v>
      </c>
      <c r="AG2448">
        <v>0</v>
      </c>
      <c r="AH2448">
        <v>0</v>
      </c>
      <c r="AI2448">
        <f t="shared" si="177"/>
        <v>1</v>
      </c>
      <c r="AJ2448" t="s">
        <v>524</v>
      </c>
      <c r="AL2448">
        <v>0</v>
      </c>
      <c r="AM2448" cm="1">
        <f t="array" ref="AM2448">IF(AL2448=1,1,
   IF(ISTEXT(AK2448),1,
   IF(AO2448&gt;1,AM2447,
   IF(AI2448=1,
      IF(SUMPRODUCT((LEN($Y$2:$Y$4096)-LEN(SUBSTITUTE($Y$2:$Y$4096,AA2448,"")))/LEN(AA2448))&gt;0,2,1),
      IF(
         SUMPRODUCT((LEN($Y$2:$Y$4096)-LEN(SUBSTITUTE($Y$2:$Y$4096,AA2448,"")))/LEN(AA2448))
         - SUMPRODUCT((LEN($Y$2:$Y$4096)-LEN(SUBSTITUTE($Y$2:$Y$4096,"Alolan "&amp;AA2448,"")))/LEN("Alolan "&amp;AA2448))
         - SUMPRODUCT((LEN($Y$2:$Y$4096)-LEN(SUBSTITUTE($Y$2:$Y$4096,"Galarian "&amp;AA2448,"")))/LEN("Galarian "&amp;AA2448))
         - SUMPRODUCT((LEN($Y$2:$Y$4096)-LEN(SUBSTITUTE($Y$2:$Y$4096,"Hisuian "&amp;AA2448,"")))/LEN("Hisuian "&amp;AA2448))
         - SUMPRODUCT((LEN($Y$2:$Y$4096)-LEN(SUBSTITUTE($Y$2:$Y$4096,"Paldean "&amp;AA2448,"")))/LEN("Paldean "&amp;AA2448))
      &gt;0,2,1)
   ))))</f>
        <v>2</v>
      </c>
      <c r="AN2448">
        <v>0</v>
      </c>
      <c r="AO2448">
        <v>0</v>
      </c>
    </row>
    <row r="2449" spans="1:41" x14ac:dyDescent="0.25">
      <c r="A2449">
        <v>908</v>
      </c>
      <c r="B2449" t="s">
        <v>2895</v>
      </c>
      <c r="C2449" t="s">
        <v>1468</v>
      </c>
      <c r="D2449" t="s">
        <v>1471</v>
      </c>
      <c r="E2449">
        <v>76</v>
      </c>
      <c r="F2449">
        <v>110</v>
      </c>
      <c r="G2449">
        <v>70</v>
      </c>
      <c r="H2449">
        <v>81</v>
      </c>
      <c r="I2449">
        <v>70</v>
      </c>
      <c r="J2449">
        <v>123</v>
      </c>
      <c r="K2449" t="s">
        <v>2896</v>
      </c>
      <c r="L2449" t="s">
        <v>247</v>
      </c>
      <c r="M2449" t="s">
        <v>249</v>
      </c>
      <c r="N2449">
        <v>11.23</v>
      </c>
      <c r="O2449">
        <v>7.24</v>
      </c>
      <c r="P2449">
        <v>2</v>
      </c>
      <c r="Q2449">
        <v>1</v>
      </c>
      <c r="R2449">
        <f t="shared" si="178"/>
        <v>13</v>
      </c>
      <c r="S2449">
        <f t="shared" si="179"/>
        <v>8</v>
      </c>
      <c r="T2449">
        <f t="shared" si="176"/>
        <v>21</v>
      </c>
      <c r="U2449" t="s">
        <v>1468</v>
      </c>
      <c r="V2449" t="s">
        <v>1471</v>
      </c>
      <c r="W2449" t="s">
        <v>1536</v>
      </c>
      <c r="X2449" t="s">
        <v>1499</v>
      </c>
      <c r="Z2449" t="str" cm="1">
        <f t="array" ref="Z2449">IF(ISBLANK(AK2449),_xlfn.LET(
    _xlpm.nameBeforeSlash, IF(ISNUMBER(SEARCH("/", Y2449)), LEFT(Y2449, SEARCH("/", Y2449)-1), Y2449),
    _xlpm.matchRow, IFERROR(MATCH(_xlpm.nameBeforeSlash, AA:AA, 0), ""),
    _xlpm.difference, IF(_xlpm.matchRow="", "", ABS((R2449 + S2449)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),IF(ISBLANK(Y2449),"","Hidden"))</f>
        <v/>
      </c>
      <c r="AA2449" t="s">
        <v>2895</v>
      </c>
      <c r="AC2449" t="s">
        <v>1137</v>
      </c>
      <c r="AD2449" t="str">
        <f>_xlfn.XLOOKUP(AC2449,moves!A:A,moves!B:B)</f>
        <v>grass</v>
      </c>
      <c r="AE2449">
        <f>_xlfn.XLOOKUP(AC2449,moves!A:A,moves!D:D)</f>
        <v>4</v>
      </c>
      <c r="AF2449" t="str">
        <f>_xlfn.XLOOKUP(AC2449,moves!A:A,moves!E:E)</f>
        <v>For every 2 regular hits: deal 1 extra damage. For every 2 critical hits: Deal 2 extra damage.</v>
      </c>
      <c r="AG2449">
        <v>0</v>
      </c>
      <c r="AH2449">
        <v>0</v>
      </c>
      <c r="AI2449">
        <f t="shared" si="177"/>
        <v>0</v>
      </c>
      <c r="AJ2449" t="s">
        <v>525</v>
      </c>
      <c r="AL2449">
        <v>0</v>
      </c>
      <c r="AM2449" cm="1">
        <f t="array" ref="AM2449">IF(AL2449=1,1,
   IF(ISTEXT(AK2449),1,
   IF(AO2449&gt;1,AM2448,
   IF(AI2449=1,
      IF(SUMPRODUCT((LEN($Y$2:$Y$4096)-LEN(SUBSTITUTE($Y$2:$Y$4096,AA2449,"")))/LEN(AA2449))&gt;0,2,1),
      IF(
         SUMPRODUCT((LEN($Y$2:$Y$4096)-LEN(SUBSTITUTE($Y$2:$Y$4096,AA2449,"")))/LEN(AA2449))
         - SUMPRODUCT((LEN($Y$2:$Y$4096)-LEN(SUBSTITUTE($Y$2:$Y$4096,"Alolan "&amp;AA2449,"")))/LEN("Alolan "&amp;AA2449))
         - SUMPRODUCT((LEN($Y$2:$Y$4096)-LEN(SUBSTITUTE($Y$2:$Y$4096,"Galarian "&amp;AA2449,"")))/LEN("Galarian "&amp;AA2449))
         - SUMPRODUCT((LEN($Y$2:$Y$4096)-LEN(SUBSTITUTE($Y$2:$Y$4096,"Hisuian "&amp;AA2449,"")))/LEN("Hisuian "&amp;AA2449))
         - SUMPRODUCT((LEN($Y$2:$Y$4096)-LEN(SUBSTITUTE($Y$2:$Y$4096,"Paldean "&amp;AA2449,"")))/LEN("Paldean "&amp;AA2449))
      &gt;0,2,1)
   ))))</f>
        <v>2</v>
      </c>
      <c r="AN2449">
        <v>0</v>
      </c>
      <c r="AO2449">
        <v>0</v>
      </c>
    </row>
    <row r="2450" spans="1:41" x14ac:dyDescent="0.25">
      <c r="A2450" t="s">
        <v>4767</v>
      </c>
      <c r="B2450" t="s">
        <v>2895</v>
      </c>
      <c r="C2450" t="s">
        <v>1468</v>
      </c>
      <c r="D2450" t="s">
        <v>1471</v>
      </c>
      <c r="E2450">
        <v>76</v>
      </c>
      <c r="F2450">
        <v>110</v>
      </c>
      <c r="G2450">
        <v>70</v>
      </c>
      <c r="H2450">
        <v>81</v>
      </c>
      <c r="I2450">
        <v>70</v>
      </c>
      <c r="J2450">
        <v>123</v>
      </c>
      <c r="K2450" t="s">
        <v>2896</v>
      </c>
      <c r="L2450" t="s">
        <v>247</v>
      </c>
      <c r="M2450" t="s">
        <v>249</v>
      </c>
      <c r="N2450">
        <v>11.23</v>
      </c>
      <c r="O2450">
        <v>7.24</v>
      </c>
      <c r="P2450">
        <v>2</v>
      </c>
      <c r="Q2450">
        <v>1</v>
      </c>
      <c r="R2450">
        <f t="shared" si="178"/>
        <v>13</v>
      </c>
      <c r="S2450">
        <f t="shared" si="179"/>
        <v>8</v>
      </c>
      <c r="T2450">
        <f t="shared" si="176"/>
        <v>21</v>
      </c>
      <c r="U2450" t="s">
        <v>1468</v>
      </c>
      <c r="V2450" t="s">
        <v>1471</v>
      </c>
      <c r="W2450" t="s">
        <v>1536</v>
      </c>
      <c r="X2450" t="s">
        <v>1499</v>
      </c>
      <c r="Z2450" t="str" cm="1">
        <f t="array" ref="Z2450">IF(ISBLANK(AK2450),_xlfn.LET(
    _xlpm.nameBeforeSlash, IF(ISNUMBER(SEARCH("/", Y2450)), LEFT(Y2450, SEARCH("/", Y2450)-1), Y2450),
    _xlpm.matchRow, IFERROR(MATCH(_xlpm.nameBeforeSlash, AA:AA, 0), ""),
    _xlpm.difference, IF(_xlpm.matchRow="", "", ABS((R2450 + S2450)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),IF(ISBLANK(Y2450),"","Hidden"))</f>
        <v/>
      </c>
      <c r="AA2450" t="s">
        <v>6022</v>
      </c>
      <c r="AC2450" t="s">
        <v>6866</v>
      </c>
      <c r="AD2450" t="str">
        <f>_xlfn.XLOOKUP(AC2450,moves!A:A,moves!B:B)</f>
        <v>grass</v>
      </c>
      <c r="AE2450" t="str">
        <f>_xlfn.XLOOKUP(AC2450,moves!A:A,moves!D:D)</f>
        <v>-</v>
      </c>
      <c r="AF2450" t="str">
        <f>_xlfn.XLOOKUP(AC2450,moves!A:A,moves!E:E)</f>
        <v>Deal 1 damage to the target. The user may use a second move this turn.</v>
      </c>
      <c r="AG2450">
        <v>0</v>
      </c>
      <c r="AH2450">
        <v>0</v>
      </c>
      <c r="AI2450">
        <f t="shared" si="177"/>
        <v>1</v>
      </c>
      <c r="AJ2450" t="s">
        <v>525</v>
      </c>
      <c r="AL2450">
        <v>0</v>
      </c>
      <c r="AM2450" cm="1">
        <f t="array" ref="AM2450">IF(AL2450=1,1,
   IF(ISTEXT(AK2450),1,
   IF(AO2450&gt;1,AM2449,
   IF(AI2450=1,
      IF(SUMPRODUCT((LEN($Y$2:$Y$4096)-LEN(SUBSTITUTE($Y$2:$Y$4096,AA2450,"")))/LEN(AA2450))&gt;0,2,1),
      IF(
         SUMPRODUCT((LEN($Y$2:$Y$4096)-LEN(SUBSTITUTE($Y$2:$Y$4096,AA2450,"")))/LEN(AA2450))
         - SUMPRODUCT((LEN($Y$2:$Y$4096)-LEN(SUBSTITUTE($Y$2:$Y$4096,"Alolan "&amp;AA2450,"")))/LEN("Alolan "&amp;AA2450))
         - SUMPRODUCT((LEN($Y$2:$Y$4096)-LEN(SUBSTITUTE($Y$2:$Y$4096,"Galarian "&amp;AA2450,"")))/LEN("Galarian "&amp;AA2450))
         - SUMPRODUCT((LEN($Y$2:$Y$4096)-LEN(SUBSTITUTE($Y$2:$Y$4096,"Hisuian "&amp;AA2450,"")))/LEN("Hisuian "&amp;AA2450))
         - SUMPRODUCT((LEN($Y$2:$Y$4096)-LEN(SUBSTITUTE($Y$2:$Y$4096,"Paldean "&amp;AA2450,"")))/LEN("Paldean "&amp;AA2450))
      &gt;0,2,1)
   ))))</f>
        <v>2</v>
      </c>
      <c r="AN2450">
        <v>0</v>
      </c>
      <c r="AO2450">
        <v>0</v>
      </c>
    </row>
    <row r="2451" spans="1:41" x14ac:dyDescent="0.25">
      <c r="A2451">
        <v>909</v>
      </c>
      <c r="B2451" t="s">
        <v>2897</v>
      </c>
      <c r="C2451" t="s">
        <v>1479</v>
      </c>
      <c r="D2451"/>
      <c r="E2451">
        <v>67</v>
      </c>
      <c r="F2451">
        <v>45</v>
      </c>
      <c r="G2451">
        <v>59</v>
      </c>
      <c r="H2451">
        <v>63</v>
      </c>
      <c r="I2451">
        <v>40</v>
      </c>
      <c r="J2451">
        <v>36</v>
      </c>
      <c r="K2451" t="s">
        <v>2898</v>
      </c>
      <c r="L2451" t="s">
        <v>253</v>
      </c>
      <c r="M2451" t="s">
        <v>251</v>
      </c>
      <c r="N2451">
        <v>5.04</v>
      </c>
      <c r="O2451">
        <v>5.65</v>
      </c>
      <c r="R2451">
        <f t="shared" si="178"/>
        <v>5</v>
      </c>
      <c r="S2451">
        <f t="shared" si="179"/>
        <v>6</v>
      </c>
      <c r="T2451">
        <f t="shared" si="176"/>
        <v>11</v>
      </c>
      <c r="U2451" t="s">
        <v>1479</v>
      </c>
      <c r="V2451" t="s">
        <v>1524</v>
      </c>
      <c r="W2451" t="s">
        <v>1471</v>
      </c>
      <c r="X2451" t="s">
        <v>1472</v>
      </c>
      <c r="Y2451" t="s">
        <v>2899</v>
      </c>
      <c r="Z2451" cm="1">
        <f t="array" ref="Z2451">IF(ISBLANK(AK2451),_xlfn.LET(
    _xlpm.nameBeforeSlash, IF(ISNUMBER(SEARCH("/", Y2451)), LEFT(Y2451, SEARCH("/", Y2451)-1), Y2451),
    _xlpm.matchRow, IFERROR(MATCH(_xlpm.nameBeforeSlash, AA:AA, 0), ""),
    _xlpm.difference, IF(_xlpm.matchRow="", "", ABS((R2451 + S2451)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),IF(ISBLANK(Y2451),"","Hidden"))</f>
        <v>7</v>
      </c>
      <c r="AA2451" t="s">
        <v>2897</v>
      </c>
      <c r="AC2451" t="s">
        <v>711</v>
      </c>
      <c r="AD2451" t="str">
        <f>_xlfn.XLOOKUP(AC2451,moves!A:A,moves!B:B)</f>
        <v>fire</v>
      </c>
      <c r="AE2451">
        <f>_xlfn.XLOOKUP(AC2451,moves!A:A,moves!D:D)</f>
        <v>2</v>
      </c>
      <c r="AF2451" t="str">
        <f>_xlfn.XLOOKUP(AC2451,moves!A:A,moves!E:E)</f>
        <v>Inflict the Burned status on the target.</v>
      </c>
      <c r="AG2451">
        <v>1</v>
      </c>
      <c r="AH2451">
        <v>0</v>
      </c>
      <c r="AI2451">
        <f t="shared" si="177"/>
        <v>0</v>
      </c>
      <c r="AJ2451" t="s">
        <v>870</v>
      </c>
      <c r="AL2451">
        <v>0</v>
      </c>
      <c r="AM2451" cm="1">
        <f t="array" ref="AM2451">IF(AL2451=1,1,
   IF(ISTEXT(AK2451),1,
   IF(AO2451&gt;1,AM2450,
   IF(AI2451=1,
      IF(SUMPRODUCT((LEN($Y$2:$Y$4096)-LEN(SUBSTITUTE($Y$2:$Y$4096,AA2451,"")))/LEN(AA2451))&gt;0,2,1),
      IF(
         SUMPRODUCT((LEN($Y$2:$Y$4096)-LEN(SUBSTITUTE($Y$2:$Y$4096,AA2451,"")))/LEN(AA2451))
         - SUMPRODUCT((LEN($Y$2:$Y$4096)-LEN(SUBSTITUTE($Y$2:$Y$4096,"Alolan "&amp;AA2451,"")))/LEN("Alolan "&amp;AA2451))
         - SUMPRODUCT((LEN($Y$2:$Y$4096)-LEN(SUBSTITUTE($Y$2:$Y$4096,"Galarian "&amp;AA2451,"")))/LEN("Galarian "&amp;AA2451))
         - SUMPRODUCT((LEN($Y$2:$Y$4096)-LEN(SUBSTITUTE($Y$2:$Y$4096,"Hisuian "&amp;AA2451,"")))/LEN("Hisuian "&amp;AA2451))
         - SUMPRODUCT((LEN($Y$2:$Y$4096)-LEN(SUBSTITUTE($Y$2:$Y$4096,"Paldean "&amp;AA2451,"")))/LEN("Paldean "&amp;AA2451))
      &gt;0,2,1)
   ))))</f>
        <v>1</v>
      </c>
      <c r="AN2451">
        <v>0</v>
      </c>
      <c r="AO2451">
        <v>0</v>
      </c>
    </row>
    <row r="2452" spans="1:41" x14ac:dyDescent="0.25">
      <c r="A2452" t="s">
        <v>4768</v>
      </c>
      <c r="B2452" t="s">
        <v>2897</v>
      </c>
      <c r="C2452" t="s">
        <v>1479</v>
      </c>
      <c r="D2452"/>
      <c r="E2452">
        <v>67</v>
      </c>
      <c r="F2452">
        <v>45</v>
      </c>
      <c r="G2452">
        <v>59</v>
      </c>
      <c r="H2452">
        <v>63</v>
      </c>
      <c r="I2452">
        <v>40</v>
      </c>
      <c r="J2452">
        <v>36</v>
      </c>
      <c r="K2452" t="s">
        <v>2898</v>
      </c>
      <c r="L2452" t="s">
        <v>253</v>
      </c>
      <c r="M2452" t="s">
        <v>251</v>
      </c>
      <c r="N2452">
        <v>5.04</v>
      </c>
      <c r="O2452">
        <v>5.65</v>
      </c>
      <c r="R2452">
        <f t="shared" si="178"/>
        <v>5</v>
      </c>
      <c r="S2452">
        <f t="shared" si="179"/>
        <v>6</v>
      </c>
      <c r="T2452">
        <f t="shared" si="176"/>
        <v>11</v>
      </c>
      <c r="U2452" t="s">
        <v>1479</v>
      </c>
      <c r="V2452" t="s">
        <v>1524</v>
      </c>
      <c r="W2452" t="s">
        <v>1471</v>
      </c>
      <c r="X2452" t="s">
        <v>1472</v>
      </c>
      <c r="Y2452" t="s">
        <v>6023</v>
      </c>
      <c r="Z2452" cm="1">
        <f t="array" ref="Z2452">IF(ISBLANK(AK2452),_xlfn.LET(
    _xlpm.nameBeforeSlash, IF(ISNUMBER(SEARCH("/", Y2452)), LEFT(Y2452, SEARCH("/", Y2452)-1), Y2452),
    _xlpm.matchRow, IFERROR(MATCH(_xlpm.nameBeforeSlash, AA:AA, 0), ""),
    _xlpm.difference, IF(_xlpm.matchRow="", "", ABS((R2452 + S2452)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),IF(ISBLANK(Y2452),"","Hidden"))</f>
        <v>7</v>
      </c>
      <c r="AA2452" t="s">
        <v>6024</v>
      </c>
      <c r="AC2452" t="s">
        <v>788</v>
      </c>
      <c r="AD2452" t="str">
        <f>_xlfn.XLOOKUP(AC2452,moves!A:A,moves!B:B)</f>
        <v>ghost</v>
      </c>
      <c r="AE2452">
        <f>_xlfn.XLOOKUP(AC2452,moves!A:A,moves!D:D)</f>
        <v>2</v>
      </c>
      <c r="AF2452" t="str">
        <f>_xlfn.XLOOKUP(AC2452,moves!A:A,moves!E:E)</f>
        <v>Inflict the Paralyzed status on the target.</v>
      </c>
      <c r="AG2452">
        <v>1</v>
      </c>
      <c r="AH2452">
        <v>0</v>
      </c>
      <c r="AI2452">
        <f t="shared" si="177"/>
        <v>1</v>
      </c>
      <c r="AJ2452" t="s">
        <v>523</v>
      </c>
      <c r="AL2452">
        <v>0</v>
      </c>
      <c r="AM2452" cm="1">
        <f t="array" ref="AM2452">IF(AL2452=1,1,
   IF(ISTEXT(AK2452),1,
   IF(AO2452&gt;1,AM2451,
   IF(AI2452=1,
      IF(SUMPRODUCT((LEN($Y$2:$Y$4096)-LEN(SUBSTITUTE($Y$2:$Y$4096,AA2452,"")))/LEN(AA2452))&gt;0,2,1),
      IF(
         SUMPRODUCT((LEN($Y$2:$Y$4096)-LEN(SUBSTITUTE($Y$2:$Y$4096,AA2452,"")))/LEN(AA2452))
         - SUMPRODUCT((LEN($Y$2:$Y$4096)-LEN(SUBSTITUTE($Y$2:$Y$4096,"Alolan "&amp;AA2452,"")))/LEN("Alolan "&amp;AA2452))
         - SUMPRODUCT((LEN($Y$2:$Y$4096)-LEN(SUBSTITUTE($Y$2:$Y$4096,"Galarian "&amp;AA2452,"")))/LEN("Galarian "&amp;AA2452))
         - SUMPRODUCT((LEN($Y$2:$Y$4096)-LEN(SUBSTITUTE($Y$2:$Y$4096,"Hisuian "&amp;AA2452,"")))/LEN("Hisuian "&amp;AA2452))
         - SUMPRODUCT((LEN($Y$2:$Y$4096)-LEN(SUBSTITUTE($Y$2:$Y$4096,"Paldean "&amp;AA2452,"")))/LEN("Paldean "&amp;AA2452))
      &gt;0,2,1)
   ))))</f>
        <v>1</v>
      </c>
      <c r="AN2452">
        <v>0</v>
      </c>
      <c r="AO2452">
        <v>0</v>
      </c>
    </row>
    <row r="2453" spans="1:41" x14ac:dyDescent="0.25">
      <c r="A2453">
        <v>910</v>
      </c>
      <c r="B2453" t="s">
        <v>2899</v>
      </c>
      <c r="C2453" t="s">
        <v>1479</v>
      </c>
      <c r="D2453"/>
      <c r="E2453">
        <v>81</v>
      </c>
      <c r="F2453">
        <v>55</v>
      </c>
      <c r="G2453">
        <v>78</v>
      </c>
      <c r="H2453">
        <v>90</v>
      </c>
      <c r="I2453">
        <v>58</v>
      </c>
      <c r="J2453">
        <v>49</v>
      </c>
      <c r="K2453" t="s">
        <v>2898</v>
      </c>
      <c r="L2453" t="s">
        <v>253</v>
      </c>
      <c r="M2453" t="s">
        <v>251</v>
      </c>
      <c r="N2453">
        <v>7.01</v>
      </c>
      <c r="O2453">
        <v>7.3199999999999985</v>
      </c>
      <c r="R2453">
        <f t="shared" si="178"/>
        <v>7</v>
      </c>
      <c r="S2453">
        <f t="shared" si="179"/>
        <v>7</v>
      </c>
      <c r="T2453">
        <f t="shared" si="176"/>
        <v>14</v>
      </c>
      <c r="U2453" t="s">
        <v>1479</v>
      </c>
      <c r="V2453" t="s">
        <v>1524</v>
      </c>
      <c r="W2453" t="s">
        <v>1471</v>
      </c>
      <c r="X2453" t="s">
        <v>1472</v>
      </c>
      <c r="Y2453" t="s">
        <v>2900</v>
      </c>
      <c r="Z2453" cm="1">
        <f t="array" ref="Z2453">IF(ISBLANK(AK2453),_xlfn.LET(
    _xlpm.nameBeforeSlash, IF(ISNUMBER(SEARCH("/", Y2453)), LEFT(Y2453, SEARCH("/", Y2453)-1), Y2453),
    _xlpm.matchRow, IFERROR(MATCH(_xlpm.nameBeforeSlash, AA:AA, 0), ""),
    _xlpm.difference, IF(_xlpm.matchRow="", "", ABS((R2453 + S2453)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),IF(ISBLANK(Y2453),"","Hidden"))</f>
        <v>15</v>
      </c>
      <c r="AA2453" t="s">
        <v>2899</v>
      </c>
      <c r="AC2453" t="s">
        <v>1085</v>
      </c>
      <c r="AD2453" t="str">
        <f>_xlfn.XLOOKUP(AC2453,moves!A:A,moves!B:B)</f>
        <v>fire</v>
      </c>
      <c r="AE2453">
        <f>_xlfn.XLOOKUP(AC2453,moves!A:A,moves!D:D)</f>
        <v>3</v>
      </c>
      <c r="AF2453" t="str">
        <f>_xlfn.XLOOKUP(AC2453,moves!A:A,moves!E:E)</f>
        <v>Consume an Apricorn from the bag of the target. The target decides which one.</v>
      </c>
      <c r="AG2453">
        <v>0</v>
      </c>
      <c r="AH2453">
        <v>0</v>
      </c>
      <c r="AI2453">
        <f t="shared" si="177"/>
        <v>0</v>
      </c>
      <c r="AJ2453" t="s">
        <v>524</v>
      </c>
      <c r="AL2453">
        <v>0</v>
      </c>
      <c r="AM2453" cm="1">
        <f t="array" ref="AM2453">IF(AL2453=1,1,
   IF(ISTEXT(AK2453),1,
   IF(AO2453&gt;1,AM2452,
   IF(AI2453=1,
      IF(SUMPRODUCT((LEN($Y$2:$Y$4096)-LEN(SUBSTITUTE($Y$2:$Y$4096,AA2453,"")))/LEN(AA2453))&gt;0,2,1),
      IF(
         SUMPRODUCT((LEN($Y$2:$Y$4096)-LEN(SUBSTITUTE($Y$2:$Y$4096,AA2453,"")))/LEN(AA2453))
         - SUMPRODUCT((LEN($Y$2:$Y$4096)-LEN(SUBSTITUTE($Y$2:$Y$4096,"Alolan "&amp;AA2453,"")))/LEN("Alolan "&amp;AA2453))
         - SUMPRODUCT((LEN($Y$2:$Y$4096)-LEN(SUBSTITUTE($Y$2:$Y$4096,"Galarian "&amp;AA2453,"")))/LEN("Galarian "&amp;AA2453))
         - SUMPRODUCT((LEN($Y$2:$Y$4096)-LEN(SUBSTITUTE($Y$2:$Y$4096,"Hisuian "&amp;AA2453,"")))/LEN("Hisuian "&amp;AA2453))
         - SUMPRODUCT((LEN($Y$2:$Y$4096)-LEN(SUBSTITUTE($Y$2:$Y$4096,"Paldean "&amp;AA2453,"")))/LEN("Paldean "&amp;AA2453))
      &gt;0,2,1)
   ))))</f>
        <v>2</v>
      </c>
      <c r="AN2453">
        <v>0</v>
      </c>
      <c r="AO2453">
        <v>0</v>
      </c>
    </row>
    <row r="2454" spans="1:41" x14ac:dyDescent="0.25">
      <c r="A2454" t="s">
        <v>4769</v>
      </c>
      <c r="B2454" t="s">
        <v>2899</v>
      </c>
      <c r="C2454" t="s">
        <v>1479</v>
      </c>
      <c r="D2454"/>
      <c r="E2454">
        <v>81</v>
      </c>
      <c r="F2454">
        <v>55</v>
      </c>
      <c r="G2454">
        <v>78</v>
      </c>
      <c r="H2454">
        <v>90</v>
      </c>
      <c r="I2454">
        <v>58</v>
      </c>
      <c r="J2454">
        <v>49</v>
      </c>
      <c r="K2454" t="s">
        <v>2898</v>
      </c>
      <c r="L2454" t="s">
        <v>253</v>
      </c>
      <c r="M2454" t="s">
        <v>251</v>
      </c>
      <c r="N2454">
        <v>7.01</v>
      </c>
      <c r="O2454">
        <v>7.3199999999999985</v>
      </c>
      <c r="R2454">
        <f t="shared" si="178"/>
        <v>7</v>
      </c>
      <c r="S2454">
        <f t="shared" si="179"/>
        <v>7</v>
      </c>
      <c r="T2454">
        <f t="shared" si="176"/>
        <v>14</v>
      </c>
      <c r="U2454" t="s">
        <v>1479</v>
      </c>
      <c r="V2454" t="s">
        <v>1524</v>
      </c>
      <c r="W2454" t="s">
        <v>1471</v>
      </c>
      <c r="X2454" t="s">
        <v>1472</v>
      </c>
      <c r="Y2454" t="s">
        <v>6025</v>
      </c>
      <c r="Z2454" cm="1">
        <f t="array" ref="Z2454">IF(ISBLANK(AK2454),_xlfn.LET(
    _xlpm.nameBeforeSlash, IF(ISNUMBER(SEARCH("/", Y2454)), LEFT(Y2454, SEARCH("/", Y2454)-1), Y2454),
    _xlpm.matchRow, IFERROR(MATCH(_xlpm.nameBeforeSlash, AA:AA, 0), ""),
    _xlpm.difference, IF(_xlpm.matchRow="", "", ABS((R2454 + S2454)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),IF(ISBLANK(Y2454),"","Hidden"))</f>
        <v>15</v>
      </c>
      <c r="AA2454" t="s">
        <v>6023</v>
      </c>
      <c r="AC2454" t="s">
        <v>435</v>
      </c>
      <c r="AD2454" t="str">
        <f>_xlfn.XLOOKUP(AC2454,moves!A:A,moves!B:B)</f>
        <v>ghost</v>
      </c>
      <c r="AE2454">
        <f>_xlfn.XLOOKUP(AC2454,moves!A:A,moves!D:D)</f>
        <v>3</v>
      </c>
      <c r="AF2454" t="str">
        <f>_xlfn.XLOOKUP(AC2454,moves!A:A,moves!E:E)</f>
        <v>If the target has any status conditions: Deal double damage.</v>
      </c>
      <c r="AG2454">
        <v>0</v>
      </c>
      <c r="AH2454">
        <v>0</v>
      </c>
      <c r="AI2454">
        <f t="shared" si="177"/>
        <v>1</v>
      </c>
      <c r="AJ2454" t="s">
        <v>524</v>
      </c>
      <c r="AL2454">
        <v>0</v>
      </c>
      <c r="AM2454" cm="1">
        <f t="array" ref="AM2454">IF(AL2454=1,1,
   IF(ISTEXT(AK2454),1,
   IF(AO2454&gt;1,AM2453,
   IF(AI2454=1,
      IF(SUMPRODUCT((LEN($Y$2:$Y$4096)-LEN(SUBSTITUTE($Y$2:$Y$4096,AA2454,"")))/LEN(AA2454))&gt;0,2,1),
      IF(
         SUMPRODUCT((LEN($Y$2:$Y$4096)-LEN(SUBSTITUTE($Y$2:$Y$4096,AA2454,"")))/LEN(AA2454))
         - SUMPRODUCT((LEN($Y$2:$Y$4096)-LEN(SUBSTITUTE($Y$2:$Y$4096,"Alolan "&amp;AA2454,"")))/LEN("Alolan "&amp;AA2454))
         - SUMPRODUCT((LEN($Y$2:$Y$4096)-LEN(SUBSTITUTE($Y$2:$Y$4096,"Galarian "&amp;AA2454,"")))/LEN("Galarian "&amp;AA2454))
         - SUMPRODUCT((LEN($Y$2:$Y$4096)-LEN(SUBSTITUTE($Y$2:$Y$4096,"Hisuian "&amp;AA2454,"")))/LEN("Hisuian "&amp;AA2454))
         - SUMPRODUCT((LEN($Y$2:$Y$4096)-LEN(SUBSTITUTE($Y$2:$Y$4096,"Paldean "&amp;AA2454,"")))/LEN("Paldean "&amp;AA2454))
      &gt;0,2,1)
   ))))</f>
        <v>2</v>
      </c>
      <c r="AN2454">
        <v>0</v>
      </c>
      <c r="AO2454">
        <v>0</v>
      </c>
    </row>
    <row r="2455" spans="1:41" x14ac:dyDescent="0.25">
      <c r="A2455">
        <v>911</v>
      </c>
      <c r="B2455" t="s">
        <v>2900</v>
      </c>
      <c r="C2455" t="s">
        <v>1479</v>
      </c>
      <c r="D2455" t="s">
        <v>1524</v>
      </c>
      <c r="E2455">
        <v>104</v>
      </c>
      <c r="F2455">
        <v>75</v>
      </c>
      <c r="G2455">
        <v>100</v>
      </c>
      <c r="H2455">
        <v>110</v>
      </c>
      <c r="I2455">
        <v>75</v>
      </c>
      <c r="J2455">
        <v>66</v>
      </c>
      <c r="K2455" t="s">
        <v>2901</v>
      </c>
      <c r="L2455" t="s">
        <v>253</v>
      </c>
      <c r="M2455" t="s">
        <v>251</v>
      </c>
      <c r="N2455">
        <v>8.89</v>
      </c>
      <c r="O2455">
        <v>9.41</v>
      </c>
      <c r="Q2455">
        <v>3</v>
      </c>
      <c r="R2455">
        <f t="shared" si="178"/>
        <v>9</v>
      </c>
      <c r="S2455">
        <f t="shared" si="179"/>
        <v>12</v>
      </c>
      <c r="T2455">
        <f t="shared" si="176"/>
        <v>21</v>
      </c>
      <c r="U2455" t="s">
        <v>1479</v>
      </c>
      <c r="V2455" t="s">
        <v>1524</v>
      </c>
      <c r="W2455" t="s">
        <v>1471</v>
      </c>
      <c r="X2455" t="s">
        <v>1472</v>
      </c>
      <c r="Z2455" t="str" cm="1">
        <f t="array" ref="Z2455">IF(ISBLANK(AK2455),_xlfn.LET(
    _xlpm.nameBeforeSlash, IF(ISNUMBER(SEARCH("/", Y2455)), LEFT(Y2455, SEARCH("/", Y2455)-1), Y2455),
    _xlpm.matchRow, IFERROR(MATCH(_xlpm.nameBeforeSlash, AA:AA, 0), ""),
    _xlpm.difference, IF(_xlpm.matchRow="", "", ABS((R2455 + S2455)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),IF(ISBLANK(Y2455),"","Hidden"))</f>
        <v/>
      </c>
      <c r="AA2455" t="s">
        <v>2900</v>
      </c>
      <c r="AC2455" t="s">
        <v>1083</v>
      </c>
      <c r="AD2455" t="str">
        <f>_xlfn.XLOOKUP(AC2455,moves!A:A,moves!B:B)</f>
        <v>fire</v>
      </c>
      <c r="AE2455">
        <f>_xlfn.XLOOKUP(AC2455,moves!A:A,moves!D:D)</f>
        <v>4</v>
      </c>
      <c r="AF2455" t="str">
        <f>_xlfn.XLOOKUP(AC2455,moves!A:A,moves!E:E)</f>
        <v>Each time this move is used: Increase attack strength by 1.</v>
      </c>
      <c r="AG2455">
        <v>0</v>
      </c>
      <c r="AH2455">
        <v>0</v>
      </c>
      <c r="AI2455">
        <f t="shared" si="177"/>
        <v>0</v>
      </c>
      <c r="AJ2455" t="s">
        <v>525</v>
      </c>
      <c r="AL2455">
        <v>0</v>
      </c>
      <c r="AM2455" cm="1">
        <f t="array" ref="AM2455">IF(AL2455=1,1,
   IF(ISTEXT(AK2455),1,
   IF(AO2455&gt;1,AM2454,
   IF(AI2455=1,
      IF(SUMPRODUCT((LEN($Y$2:$Y$4096)-LEN(SUBSTITUTE($Y$2:$Y$4096,AA2455,"")))/LEN(AA2455))&gt;0,2,1),
      IF(
         SUMPRODUCT((LEN($Y$2:$Y$4096)-LEN(SUBSTITUTE($Y$2:$Y$4096,AA2455,"")))/LEN(AA2455))
         - SUMPRODUCT((LEN($Y$2:$Y$4096)-LEN(SUBSTITUTE($Y$2:$Y$4096,"Alolan "&amp;AA2455,"")))/LEN("Alolan "&amp;AA2455))
         - SUMPRODUCT((LEN($Y$2:$Y$4096)-LEN(SUBSTITUTE($Y$2:$Y$4096,"Galarian "&amp;AA2455,"")))/LEN("Galarian "&amp;AA2455))
         - SUMPRODUCT((LEN($Y$2:$Y$4096)-LEN(SUBSTITUTE($Y$2:$Y$4096,"Hisuian "&amp;AA2455,"")))/LEN("Hisuian "&amp;AA2455))
         - SUMPRODUCT((LEN($Y$2:$Y$4096)-LEN(SUBSTITUTE($Y$2:$Y$4096,"Paldean "&amp;AA2455,"")))/LEN("Paldean "&amp;AA2455))
      &gt;0,2,1)
   ))))</f>
        <v>2</v>
      </c>
      <c r="AN2455">
        <v>0</v>
      </c>
      <c r="AO2455">
        <v>0</v>
      </c>
    </row>
    <row r="2456" spans="1:41" x14ac:dyDescent="0.25">
      <c r="A2456" t="s">
        <v>4770</v>
      </c>
      <c r="B2456" t="s">
        <v>2900</v>
      </c>
      <c r="C2456" t="s">
        <v>1479</v>
      </c>
      <c r="D2456" t="s">
        <v>1524</v>
      </c>
      <c r="E2456">
        <v>104</v>
      </c>
      <c r="F2456">
        <v>75</v>
      </c>
      <c r="G2456">
        <v>100</v>
      </c>
      <c r="H2456">
        <v>110</v>
      </c>
      <c r="I2456">
        <v>75</v>
      </c>
      <c r="J2456">
        <v>66</v>
      </c>
      <c r="K2456" t="s">
        <v>2901</v>
      </c>
      <c r="L2456" t="s">
        <v>253</v>
      </c>
      <c r="M2456" t="s">
        <v>251</v>
      </c>
      <c r="N2456">
        <v>8.89</v>
      </c>
      <c r="O2456">
        <v>9.41</v>
      </c>
      <c r="Q2456">
        <v>3</v>
      </c>
      <c r="R2456">
        <f t="shared" si="178"/>
        <v>9</v>
      </c>
      <c r="S2456">
        <f t="shared" si="179"/>
        <v>12</v>
      </c>
      <c r="T2456">
        <f t="shared" si="176"/>
        <v>21</v>
      </c>
      <c r="U2456" t="s">
        <v>1479</v>
      </c>
      <c r="V2456" t="s">
        <v>1524</v>
      </c>
      <c r="W2456" t="s">
        <v>1471</v>
      </c>
      <c r="X2456" t="s">
        <v>1472</v>
      </c>
      <c r="Z2456" t="str" cm="1">
        <f t="array" ref="Z2456">IF(ISBLANK(AK2456),_xlfn.LET(
    _xlpm.nameBeforeSlash, IF(ISNUMBER(SEARCH("/", Y2456)), LEFT(Y2456, SEARCH("/", Y2456)-1), Y2456),
    _xlpm.matchRow, IFERROR(MATCH(_xlpm.nameBeforeSlash, AA:AA, 0), ""),
    _xlpm.difference, IF(_xlpm.matchRow="", "", ABS((R2456 + S2456)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),IF(ISBLANK(Y2456),"","Hidden"))</f>
        <v/>
      </c>
      <c r="AA2456" t="s">
        <v>6025</v>
      </c>
      <c r="AC2456" t="s">
        <v>6867</v>
      </c>
      <c r="AD2456" t="str">
        <f>_xlfn.XLOOKUP(AC2456,moves!A:A,moves!B:B)</f>
        <v>fire</v>
      </c>
      <c r="AE2456">
        <f>_xlfn.XLOOKUP(AC2456,moves!A:A,moves!D:D)</f>
        <v>3</v>
      </c>
      <c r="AF2456" t="str">
        <f>_xlfn.XLOOKUP(AC2456,moves!A:A,moves!E:E)</f>
        <v>For each status symbol rolled: Inflict the Burned status on one target.</v>
      </c>
      <c r="AG2456">
        <v>0</v>
      </c>
      <c r="AH2456">
        <v>0</v>
      </c>
      <c r="AI2456">
        <f t="shared" si="177"/>
        <v>1</v>
      </c>
      <c r="AJ2456" t="s">
        <v>525</v>
      </c>
      <c r="AL2456">
        <v>0</v>
      </c>
      <c r="AM2456" cm="1">
        <f t="array" ref="AM2456">IF(AL2456=1,1,
   IF(ISTEXT(AK2456),1,
   IF(AO2456&gt;1,AM2455,
   IF(AI2456=1,
      IF(SUMPRODUCT((LEN($Y$2:$Y$4096)-LEN(SUBSTITUTE($Y$2:$Y$4096,AA2456,"")))/LEN(AA2456))&gt;0,2,1),
      IF(
         SUMPRODUCT((LEN($Y$2:$Y$4096)-LEN(SUBSTITUTE($Y$2:$Y$4096,AA2456,"")))/LEN(AA2456))
         - SUMPRODUCT((LEN($Y$2:$Y$4096)-LEN(SUBSTITUTE($Y$2:$Y$4096,"Alolan "&amp;AA2456,"")))/LEN("Alolan "&amp;AA2456))
         - SUMPRODUCT((LEN($Y$2:$Y$4096)-LEN(SUBSTITUTE($Y$2:$Y$4096,"Galarian "&amp;AA2456,"")))/LEN("Galarian "&amp;AA2456))
         - SUMPRODUCT((LEN($Y$2:$Y$4096)-LEN(SUBSTITUTE($Y$2:$Y$4096,"Hisuian "&amp;AA2456,"")))/LEN("Hisuian "&amp;AA2456))
         - SUMPRODUCT((LEN($Y$2:$Y$4096)-LEN(SUBSTITUTE($Y$2:$Y$4096,"Paldean "&amp;AA2456,"")))/LEN("Paldean "&amp;AA2456))
      &gt;0,2,1)
   ))))</f>
        <v>2</v>
      </c>
      <c r="AN2456">
        <v>0</v>
      </c>
      <c r="AO2456">
        <v>0</v>
      </c>
    </row>
    <row r="2457" spans="1:41" x14ac:dyDescent="0.25">
      <c r="A2457">
        <v>912</v>
      </c>
      <c r="B2457" t="s">
        <v>2902</v>
      </c>
      <c r="C2457" t="s">
        <v>1490</v>
      </c>
      <c r="D2457"/>
      <c r="E2457">
        <v>55</v>
      </c>
      <c r="F2457">
        <v>65</v>
      </c>
      <c r="G2457">
        <v>45</v>
      </c>
      <c r="H2457">
        <v>50</v>
      </c>
      <c r="I2457">
        <v>45</v>
      </c>
      <c r="J2457">
        <v>50</v>
      </c>
      <c r="K2457" t="s">
        <v>2903</v>
      </c>
      <c r="L2457" t="s">
        <v>252</v>
      </c>
      <c r="M2457" t="s">
        <v>249</v>
      </c>
      <c r="N2457">
        <v>5.75</v>
      </c>
      <c r="O2457">
        <v>4.9000000000000004</v>
      </c>
      <c r="R2457">
        <f t="shared" si="178"/>
        <v>6</v>
      </c>
      <c r="S2457">
        <f t="shared" si="179"/>
        <v>5</v>
      </c>
      <c r="T2457">
        <f t="shared" si="176"/>
        <v>11</v>
      </c>
      <c r="U2457" t="s">
        <v>1490</v>
      </c>
      <c r="V2457" t="s">
        <v>1492</v>
      </c>
      <c r="W2457" t="s">
        <v>1481</v>
      </c>
      <c r="X2457" t="s">
        <v>1209</v>
      </c>
      <c r="Y2457" t="s">
        <v>2904</v>
      </c>
      <c r="Z2457" cm="1">
        <f t="array" ref="Z2457">IF(ISBLANK(AK2457),_xlfn.LET(
    _xlpm.nameBeforeSlash, IF(ISNUMBER(SEARCH("/", Y2457)), LEFT(Y2457, SEARCH("/", Y2457)-1), Y2457),
    _xlpm.matchRow, IFERROR(MATCH(_xlpm.nameBeforeSlash, AA:AA, 0), ""),
    _xlpm.difference, IF(_xlpm.matchRow="", "", ABS((R2457 + S2457)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),IF(ISBLANK(Y2457),"","Hidden"))</f>
        <v>8</v>
      </c>
      <c r="AA2457" t="s">
        <v>2902</v>
      </c>
      <c r="AC2457" t="s">
        <v>521</v>
      </c>
      <c r="AD2457" t="str">
        <f>_xlfn.XLOOKUP(AC2457,moves!A:A,moves!B:B)</f>
        <v>water</v>
      </c>
      <c r="AE2457">
        <f>_xlfn.XLOOKUP(AC2457,moves!A:A,moves!D:D)</f>
        <v>2</v>
      </c>
      <c r="AF2457" t="str">
        <f>_xlfn.XLOOKUP(AC2457,moves!A:A,moves!E:E)</f>
        <v>When the target next attacks: Remove 1 regular hit from the roll.</v>
      </c>
      <c r="AG2457">
        <v>1</v>
      </c>
      <c r="AH2457">
        <v>0</v>
      </c>
      <c r="AI2457">
        <f t="shared" si="177"/>
        <v>0</v>
      </c>
      <c r="AJ2457" t="s">
        <v>870</v>
      </c>
      <c r="AL2457">
        <v>0</v>
      </c>
      <c r="AM2457" cm="1">
        <f t="array" ref="AM2457">IF(AL2457=1,1,
   IF(ISTEXT(AK2457),1,
   IF(AO2457&gt;1,AM2456,
   IF(AI2457=1,
      IF(SUMPRODUCT((LEN($Y$2:$Y$4096)-LEN(SUBSTITUTE($Y$2:$Y$4096,AA2457,"")))/LEN(AA2457))&gt;0,2,1),
      IF(
         SUMPRODUCT((LEN($Y$2:$Y$4096)-LEN(SUBSTITUTE($Y$2:$Y$4096,AA2457,"")))/LEN(AA2457))
         - SUMPRODUCT((LEN($Y$2:$Y$4096)-LEN(SUBSTITUTE($Y$2:$Y$4096,"Alolan "&amp;AA2457,"")))/LEN("Alolan "&amp;AA2457))
         - SUMPRODUCT((LEN($Y$2:$Y$4096)-LEN(SUBSTITUTE($Y$2:$Y$4096,"Galarian "&amp;AA2457,"")))/LEN("Galarian "&amp;AA2457))
         - SUMPRODUCT((LEN($Y$2:$Y$4096)-LEN(SUBSTITUTE($Y$2:$Y$4096,"Hisuian "&amp;AA2457,"")))/LEN("Hisuian "&amp;AA2457))
         - SUMPRODUCT((LEN($Y$2:$Y$4096)-LEN(SUBSTITUTE($Y$2:$Y$4096,"Paldean "&amp;AA2457,"")))/LEN("Paldean "&amp;AA2457))
      &gt;0,2,1)
   ))))</f>
        <v>1</v>
      </c>
      <c r="AN2457">
        <v>0</v>
      </c>
      <c r="AO2457">
        <v>0</v>
      </c>
    </row>
    <row r="2458" spans="1:41" x14ac:dyDescent="0.25">
      <c r="A2458" t="s">
        <v>4771</v>
      </c>
      <c r="B2458" t="s">
        <v>2902</v>
      </c>
      <c r="C2458" t="s">
        <v>1490</v>
      </c>
      <c r="D2458"/>
      <c r="E2458">
        <v>55</v>
      </c>
      <c r="F2458">
        <v>65</v>
      </c>
      <c r="G2458">
        <v>45</v>
      </c>
      <c r="H2458">
        <v>50</v>
      </c>
      <c r="I2458">
        <v>45</v>
      </c>
      <c r="J2458">
        <v>50</v>
      </c>
      <c r="K2458" t="s">
        <v>2903</v>
      </c>
      <c r="L2458" t="s">
        <v>252</v>
      </c>
      <c r="M2458" t="s">
        <v>249</v>
      </c>
      <c r="N2458">
        <v>5.75</v>
      </c>
      <c r="O2458">
        <v>4.9000000000000004</v>
      </c>
      <c r="R2458">
        <f t="shared" si="178"/>
        <v>6</v>
      </c>
      <c r="S2458">
        <f t="shared" si="179"/>
        <v>5</v>
      </c>
      <c r="T2458">
        <f t="shared" si="176"/>
        <v>11</v>
      </c>
      <c r="U2458" t="s">
        <v>1490</v>
      </c>
      <c r="V2458" t="s">
        <v>1492</v>
      </c>
      <c r="W2458" t="s">
        <v>1481</v>
      </c>
      <c r="X2458" t="s">
        <v>1209</v>
      </c>
      <c r="Y2458" t="s">
        <v>6026</v>
      </c>
      <c r="Z2458" cm="1">
        <f t="array" ref="Z2458">IF(ISBLANK(AK2458),_xlfn.LET(
    _xlpm.nameBeforeSlash, IF(ISNUMBER(SEARCH("/", Y2458)), LEFT(Y2458, SEARCH("/", Y2458)-1), Y2458),
    _xlpm.matchRow, IFERROR(MATCH(_xlpm.nameBeforeSlash, AA:AA, 0), ""),
    _xlpm.difference, IF(_xlpm.matchRow="", "", ABS((R2458 + S2458)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),IF(ISBLANK(Y2458),"","Hidden"))</f>
        <v>8</v>
      </c>
      <c r="AA2458" t="s">
        <v>6027</v>
      </c>
      <c r="AC2458" t="s">
        <v>1064</v>
      </c>
      <c r="AD2458" t="str">
        <f>_xlfn.XLOOKUP(AC2458,moves!A:A,moves!B:B)</f>
        <v>fighting</v>
      </c>
      <c r="AE2458">
        <f>_xlfn.XLOOKUP(AC2458,moves!A:A,moves!D:D)</f>
        <v>0</v>
      </c>
      <c r="AF2458" t="str">
        <f>_xlfn.XLOOKUP(AC2458,moves!A:A,moves!E:E)</f>
        <v>Deal double the damage taken by the user this round.</v>
      </c>
      <c r="AG2458">
        <v>1</v>
      </c>
      <c r="AH2458">
        <v>0</v>
      </c>
      <c r="AI2458">
        <f t="shared" si="177"/>
        <v>1</v>
      </c>
      <c r="AJ2458" t="s">
        <v>523</v>
      </c>
      <c r="AL2458">
        <v>0</v>
      </c>
      <c r="AM2458" cm="1">
        <f t="array" ref="AM2458">IF(AL2458=1,1,
   IF(ISTEXT(AK2458),1,
   IF(AO2458&gt;1,AM2457,
   IF(AI2458=1,
      IF(SUMPRODUCT((LEN($Y$2:$Y$4096)-LEN(SUBSTITUTE($Y$2:$Y$4096,AA2458,"")))/LEN(AA2458))&gt;0,2,1),
      IF(
         SUMPRODUCT((LEN($Y$2:$Y$4096)-LEN(SUBSTITUTE($Y$2:$Y$4096,AA2458,"")))/LEN(AA2458))
         - SUMPRODUCT((LEN($Y$2:$Y$4096)-LEN(SUBSTITUTE($Y$2:$Y$4096,"Alolan "&amp;AA2458,"")))/LEN("Alolan "&amp;AA2458))
         - SUMPRODUCT((LEN($Y$2:$Y$4096)-LEN(SUBSTITUTE($Y$2:$Y$4096,"Galarian "&amp;AA2458,"")))/LEN("Galarian "&amp;AA2458))
         - SUMPRODUCT((LEN($Y$2:$Y$4096)-LEN(SUBSTITUTE($Y$2:$Y$4096,"Hisuian "&amp;AA2458,"")))/LEN("Hisuian "&amp;AA2458))
         - SUMPRODUCT((LEN($Y$2:$Y$4096)-LEN(SUBSTITUTE($Y$2:$Y$4096,"Paldean "&amp;AA2458,"")))/LEN("Paldean "&amp;AA2458))
      &gt;0,2,1)
   ))))</f>
        <v>1</v>
      </c>
      <c r="AN2458">
        <v>0</v>
      </c>
      <c r="AO2458">
        <v>0</v>
      </c>
    </row>
    <row r="2459" spans="1:41" x14ac:dyDescent="0.25">
      <c r="A2459">
        <v>913</v>
      </c>
      <c r="B2459" t="s">
        <v>2904</v>
      </c>
      <c r="C2459" t="s">
        <v>1490</v>
      </c>
      <c r="D2459"/>
      <c r="E2459">
        <v>70</v>
      </c>
      <c r="F2459">
        <v>85</v>
      </c>
      <c r="G2459">
        <v>65</v>
      </c>
      <c r="H2459">
        <v>65</v>
      </c>
      <c r="I2459">
        <v>60</v>
      </c>
      <c r="J2459">
        <v>65</v>
      </c>
      <c r="K2459" t="s">
        <v>2905</v>
      </c>
      <c r="L2459" t="s">
        <v>252</v>
      </c>
      <c r="M2459" t="s">
        <v>249</v>
      </c>
      <c r="N2459">
        <v>7.5</v>
      </c>
      <c r="O2459">
        <v>6.55</v>
      </c>
      <c r="R2459">
        <f t="shared" si="178"/>
        <v>8</v>
      </c>
      <c r="S2459">
        <f t="shared" si="179"/>
        <v>7</v>
      </c>
      <c r="T2459">
        <f t="shared" si="176"/>
        <v>15</v>
      </c>
      <c r="U2459" t="s">
        <v>1490</v>
      </c>
      <c r="V2459" t="s">
        <v>1492</v>
      </c>
      <c r="W2459" t="s">
        <v>1481</v>
      </c>
      <c r="X2459" t="s">
        <v>1209</v>
      </c>
      <c r="Y2459" t="s">
        <v>2906</v>
      </c>
      <c r="Z2459" cm="1">
        <f t="array" ref="Z2459">IF(ISBLANK(AK2459),_xlfn.LET(
    _xlpm.nameBeforeSlash, IF(ISNUMBER(SEARCH("/", Y2459)), LEFT(Y2459, SEARCH("/", Y2459)-1), Y2459),
    _xlpm.matchRow, IFERROR(MATCH(_xlpm.nameBeforeSlash, AA:AA, 0), ""),
    _xlpm.difference, IF(_xlpm.matchRow="", "", ABS((R2459 + S2459)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),IF(ISBLANK(Y2459),"","Hidden"))</f>
        <v>14</v>
      </c>
      <c r="AA2459" t="s">
        <v>2904</v>
      </c>
      <c r="AC2459" t="s">
        <v>449</v>
      </c>
      <c r="AD2459" t="str">
        <f>_xlfn.XLOOKUP(AC2459,moves!A:A,moves!B:B)</f>
        <v>flying</v>
      </c>
      <c r="AE2459">
        <f>_xlfn.XLOOKUP(AC2459,moves!A:A,moves!D:D)</f>
        <v>4</v>
      </c>
      <c r="AF2459" t="str">
        <f>_xlfn.XLOOKUP(AC2459,moves!A:A,moves!E:E)</f>
        <v>Critical hits deal +1 damage.</v>
      </c>
      <c r="AG2459">
        <v>0</v>
      </c>
      <c r="AH2459">
        <v>0</v>
      </c>
      <c r="AI2459">
        <f t="shared" si="177"/>
        <v>0</v>
      </c>
      <c r="AJ2459" t="s">
        <v>524</v>
      </c>
      <c r="AL2459">
        <v>0</v>
      </c>
      <c r="AM2459" cm="1">
        <f t="array" ref="AM2459">IF(AL2459=1,1,
   IF(ISTEXT(AK2459),1,
   IF(AO2459&gt;1,AM2458,
   IF(AI2459=1,
      IF(SUMPRODUCT((LEN($Y$2:$Y$4096)-LEN(SUBSTITUTE($Y$2:$Y$4096,AA2459,"")))/LEN(AA2459))&gt;0,2,1),
      IF(
         SUMPRODUCT((LEN($Y$2:$Y$4096)-LEN(SUBSTITUTE($Y$2:$Y$4096,AA2459,"")))/LEN(AA2459))
         - SUMPRODUCT((LEN($Y$2:$Y$4096)-LEN(SUBSTITUTE($Y$2:$Y$4096,"Alolan "&amp;AA2459,"")))/LEN("Alolan "&amp;AA2459))
         - SUMPRODUCT((LEN($Y$2:$Y$4096)-LEN(SUBSTITUTE($Y$2:$Y$4096,"Galarian "&amp;AA2459,"")))/LEN("Galarian "&amp;AA2459))
         - SUMPRODUCT((LEN($Y$2:$Y$4096)-LEN(SUBSTITUTE($Y$2:$Y$4096,"Hisuian "&amp;AA2459,"")))/LEN("Hisuian "&amp;AA2459))
         - SUMPRODUCT((LEN($Y$2:$Y$4096)-LEN(SUBSTITUTE($Y$2:$Y$4096,"Paldean "&amp;AA2459,"")))/LEN("Paldean "&amp;AA2459))
      &gt;0,2,1)
   ))))</f>
        <v>2</v>
      </c>
      <c r="AN2459">
        <v>0</v>
      </c>
      <c r="AO2459">
        <v>0</v>
      </c>
    </row>
    <row r="2460" spans="1:41" x14ac:dyDescent="0.25">
      <c r="A2460" t="s">
        <v>4772</v>
      </c>
      <c r="B2460" t="s">
        <v>2904</v>
      </c>
      <c r="C2460" t="s">
        <v>1490</v>
      </c>
      <c r="D2460"/>
      <c r="E2460">
        <v>70</v>
      </c>
      <c r="F2460">
        <v>85</v>
      </c>
      <c r="G2460">
        <v>65</v>
      </c>
      <c r="H2460">
        <v>65</v>
      </c>
      <c r="I2460">
        <v>60</v>
      </c>
      <c r="J2460">
        <v>65</v>
      </c>
      <c r="K2460" t="s">
        <v>2905</v>
      </c>
      <c r="L2460" t="s">
        <v>252</v>
      </c>
      <c r="M2460" t="s">
        <v>249</v>
      </c>
      <c r="N2460">
        <v>7.5</v>
      </c>
      <c r="O2460">
        <v>6.55</v>
      </c>
      <c r="R2460">
        <f t="shared" si="178"/>
        <v>8</v>
      </c>
      <c r="S2460">
        <f t="shared" si="179"/>
        <v>7</v>
      </c>
      <c r="T2460">
        <f t="shared" si="176"/>
        <v>15</v>
      </c>
      <c r="U2460" t="s">
        <v>1490</v>
      </c>
      <c r="V2460" t="s">
        <v>1492</v>
      </c>
      <c r="W2460" t="s">
        <v>1481</v>
      </c>
      <c r="X2460" t="s">
        <v>1209</v>
      </c>
      <c r="Y2460" t="s">
        <v>6028</v>
      </c>
      <c r="Z2460" cm="1">
        <f t="array" ref="Z2460">IF(ISBLANK(AK2460),_xlfn.LET(
    _xlpm.nameBeforeSlash, IF(ISNUMBER(SEARCH("/", Y2460)), LEFT(Y2460, SEARCH("/", Y2460)-1), Y2460),
    _xlpm.matchRow, IFERROR(MATCH(_xlpm.nameBeforeSlash, AA:AA, 0), ""),
    _xlpm.difference, IF(_xlpm.matchRow="", "", ABS((R2460 + S2460)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),IF(ISBLANK(Y2460),"","Hidden"))</f>
        <v>14</v>
      </c>
      <c r="AA2460" t="s">
        <v>6026</v>
      </c>
      <c r="AC2460" t="s">
        <v>502</v>
      </c>
      <c r="AD2460" t="str">
        <f>_xlfn.XLOOKUP(AC2460,moves!A:A,moves!B:B)</f>
        <v>flying</v>
      </c>
      <c r="AE2460">
        <f>_xlfn.XLOOKUP(AC2460,moves!A:A,moves!D:D)</f>
        <v>3</v>
      </c>
      <c r="AF2460" t="str">
        <f>_xlfn.XLOOKUP(AC2460,moves!A:A,moves!E:E)</f>
        <v>This move can be used from your party: Switch the user in and then use this attack.</v>
      </c>
      <c r="AG2460">
        <v>0</v>
      </c>
      <c r="AH2460">
        <v>0</v>
      </c>
      <c r="AI2460">
        <f t="shared" si="177"/>
        <v>1</v>
      </c>
      <c r="AJ2460" t="s">
        <v>524</v>
      </c>
      <c r="AL2460">
        <v>0</v>
      </c>
      <c r="AM2460" cm="1">
        <f t="array" ref="AM2460">IF(AL2460=1,1,
   IF(ISTEXT(AK2460),1,
   IF(AO2460&gt;1,AM2459,
   IF(AI2460=1,
      IF(SUMPRODUCT((LEN($Y$2:$Y$4096)-LEN(SUBSTITUTE($Y$2:$Y$4096,AA2460,"")))/LEN(AA2460))&gt;0,2,1),
      IF(
         SUMPRODUCT((LEN($Y$2:$Y$4096)-LEN(SUBSTITUTE($Y$2:$Y$4096,AA2460,"")))/LEN(AA2460))
         - SUMPRODUCT((LEN($Y$2:$Y$4096)-LEN(SUBSTITUTE($Y$2:$Y$4096,"Alolan "&amp;AA2460,"")))/LEN("Alolan "&amp;AA2460))
         - SUMPRODUCT((LEN($Y$2:$Y$4096)-LEN(SUBSTITUTE($Y$2:$Y$4096,"Galarian "&amp;AA2460,"")))/LEN("Galarian "&amp;AA2460))
         - SUMPRODUCT((LEN($Y$2:$Y$4096)-LEN(SUBSTITUTE($Y$2:$Y$4096,"Hisuian "&amp;AA2460,"")))/LEN("Hisuian "&amp;AA2460))
         - SUMPRODUCT((LEN($Y$2:$Y$4096)-LEN(SUBSTITUTE($Y$2:$Y$4096,"Paldean "&amp;AA2460,"")))/LEN("Paldean "&amp;AA2460))
      &gt;0,2,1)
   ))))</f>
        <v>2</v>
      </c>
      <c r="AN2460">
        <v>0</v>
      </c>
      <c r="AO2460">
        <v>0</v>
      </c>
    </row>
    <row r="2461" spans="1:41" x14ac:dyDescent="0.25">
      <c r="A2461">
        <v>914</v>
      </c>
      <c r="B2461" t="s">
        <v>2906</v>
      </c>
      <c r="C2461" t="s">
        <v>1490</v>
      </c>
      <c r="D2461" t="s">
        <v>1492</v>
      </c>
      <c r="E2461">
        <v>85</v>
      </c>
      <c r="F2461">
        <v>120</v>
      </c>
      <c r="G2461">
        <v>80</v>
      </c>
      <c r="H2461">
        <v>85</v>
      </c>
      <c r="I2461">
        <v>75</v>
      </c>
      <c r="J2461">
        <v>85</v>
      </c>
      <c r="K2461" t="s">
        <v>2907</v>
      </c>
      <c r="L2461" t="s">
        <v>252</v>
      </c>
      <c r="M2461" t="s">
        <v>249</v>
      </c>
      <c r="N2461">
        <v>10.25</v>
      </c>
      <c r="O2461">
        <v>8.0500000000000007</v>
      </c>
      <c r="P2461">
        <v>1</v>
      </c>
      <c r="Q2461">
        <v>2</v>
      </c>
      <c r="R2461">
        <f t="shared" si="178"/>
        <v>11</v>
      </c>
      <c r="S2461">
        <f t="shared" si="179"/>
        <v>10</v>
      </c>
      <c r="T2461">
        <f t="shared" si="176"/>
        <v>21</v>
      </c>
      <c r="U2461" t="s">
        <v>1490</v>
      </c>
      <c r="V2461" t="s">
        <v>1492</v>
      </c>
      <c r="W2461" t="s">
        <v>1481</v>
      </c>
      <c r="X2461" t="s">
        <v>1209</v>
      </c>
      <c r="Z2461" t="str" cm="1">
        <f t="array" ref="Z2461">IF(ISBLANK(AK2461),_xlfn.LET(
    _xlpm.nameBeforeSlash, IF(ISNUMBER(SEARCH("/", Y2461)), LEFT(Y2461, SEARCH("/", Y2461)-1), Y2461),
    _xlpm.matchRow, IFERROR(MATCH(_xlpm.nameBeforeSlash, AA:AA, 0), ""),
    _xlpm.difference, IF(_xlpm.matchRow="", "", ABS((R2461 + S2461)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),IF(ISBLANK(Y2461),"","Hidden"))</f>
        <v/>
      </c>
      <c r="AA2461" t="s">
        <v>2906</v>
      </c>
      <c r="AC2461" t="s">
        <v>1403</v>
      </c>
      <c r="AD2461" t="str">
        <f>_xlfn.XLOOKUP(AC2461,moves!A:A,moves!B:B)</f>
        <v>water</v>
      </c>
      <c r="AE2461">
        <f>_xlfn.XLOOKUP(AC2461,moves!A:A,moves!D:D)</f>
        <v>4</v>
      </c>
      <c r="AF2461" t="str">
        <f>_xlfn.XLOOKUP(AC2461,moves!A:A,moves!E:E)</f>
        <v>Each time this move is used: Increase the user's initiative by 1.</v>
      </c>
      <c r="AG2461">
        <v>0</v>
      </c>
      <c r="AH2461">
        <v>0</v>
      </c>
      <c r="AI2461">
        <f t="shared" si="177"/>
        <v>0</v>
      </c>
      <c r="AJ2461" t="s">
        <v>525</v>
      </c>
      <c r="AL2461">
        <v>0</v>
      </c>
      <c r="AM2461" cm="1">
        <f t="array" ref="AM2461">IF(AL2461=1,1,
   IF(ISTEXT(AK2461),1,
   IF(AO2461&gt;1,AM2460,
   IF(AI2461=1,
      IF(SUMPRODUCT((LEN($Y$2:$Y$4096)-LEN(SUBSTITUTE($Y$2:$Y$4096,AA2461,"")))/LEN(AA2461))&gt;0,2,1),
      IF(
         SUMPRODUCT((LEN($Y$2:$Y$4096)-LEN(SUBSTITUTE($Y$2:$Y$4096,AA2461,"")))/LEN(AA2461))
         - SUMPRODUCT((LEN($Y$2:$Y$4096)-LEN(SUBSTITUTE($Y$2:$Y$4096,"Alolan "&amp;AA2461,"")))/LEN("Alolan "&amp;AA2461))
         - SUMPRODUCT((LEN($Y$2:$Y$4096)-LEN(SUBSTITUTE($Y$2:$Y$4096,"Galarian "&amp;AA2461,"")))/LEN("Galarian "&amp;AA2461))
         - SUMPRODUCT((LEN($Y$2:$Y$4096)-LEN(SUBSTITUTE($Y$2:$Y$4096,"Hisuian "&amp;AA2461,"")))/LEN("Hisuian "&amp;AA2461))
         - SUMPRODUCT((LEN($Y$2:$Y$4096)-LEN(SUBSTITUTE($Y$2:$Y$4096,"Paldean "&amp;AA2461,"")))/LEN("Paldean "&amp;AA2461))
      &gt;0,2,1)
   ))))</f>
        <v>2</v>
      </c>
      <c r="AN2461">
        <v>0</v>
      </c>
      <c r="AO2461">
        <v>0</v>
      </c>
    </row>
    <row r="2462" spans="1:41" x14ac:dyDescent="0.25">
      <c r="A2462" t="s">
        <v>4773</v>
      </c>
      <c r="B2462" t="s">
        <v>2906</v>
      </c>
      <c r="C2462" t="s">
        <v>1490</v>
      </c>
      <c r="D2462" t="s">
        <v>1492</v>
      </c>
      <c r="E2462">
        <v>85</v>
      </c>
      <c r="F2462">
        <v>120</v>
      </c>
      <c r="G2462">
        <v>80</v>
      </c>
      <c r="H2462">
        <v>85</v>
      </c>
      <c r="I2462">
        <v>75</v>
      </c>
      <c r="J2462">
        <v>85</v>
      </c>
      <c r="K2462" t="s">
        <v>2907</v>
      </c>
      <c r="L2462" t="s">
        <v>252</v>
      </c>
      <c r="M2462" t="s">
        <v>249</v>
      </c>
      <c r="N2462">
        <v>10.25</v>
      </c>
      <c r="O2462">
        <v>8.0500000000000007</v>
      </c>
      <c r="P2462">
        <v>1</v>
      </c>
      <c r="Q2462">
        <v>2</v>
      </c>
      <c r="R2462">
        <f t="shared" si="178"/>
        <v>11</v>
      </c>
      <c r="S2462">
        <f t="shared" si="179"/>
        <v>10</v>
      </c>
      <c r="T2462">
        <f t="shared" ref="T2462:T2525" si="180">SUM(S2462,R2462)</f>
        <v>21</v>
      </c>
      <c r="U2462" t="s">
        <v>1490</v>
      </c>
      <c r="V2462" t="s">
        <v>1492</v>
      </c>
      <c r="W2462" t="s">
        <v>1481</v>
      </c>
      <c r="X2462" t="s">
        <v>1209</v>
      </c>
      <c r="Z2462" t="str" cm="1">
        <f t="array" ref="Z2462">IF(ISBLANK(AK2462),_xlfn.LET(
    _xlpm.nameBeforeSlash, IF(ISNUMBER(SEARCH("/", Y2462)), LEFT(Y2462, SEARCH("/", Y2462)-1), Y2462),
    _xlpm.matchRow, IFERROR(MATCH(_xlpm.nameBeforeSlash, AA:AA, 0), ""),
    _xlpm.difference, IF(_xlpm.matchRow="", "", ABS((R2462 + S2462)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),IF(ISBLANK(Y2462),"","Hidden"))</f>
        <v/>
      </c>
      <c r="AA2462" t="s">
        <v>6028</v>
      </c>
      <c r="AC2462" t="s">
        <v>6868</v>
      </c>
      <c r="AD2462" t="str">
        <f>_xlfn.XLOOKUP(AC2462,moves!A:A,moves!B:B)</f>
        <v>water</v>
      </c>
      <c r="AE2462">
        <f>_xlfn.XLOOKUP(AC2462,moves!A:A,moves!D:D)</f>
        <v>2</v>
      </c>
      <c r="AF2462" t="str">
        <f>_xlfn.XLOOKUP(AC2462,moves!A:A,moves!E:E)</f>
        <v xml:space="preserve">The user and the target must switch out. </v>
      </c>
      <c r="AG2462">
        <v>0</v>
      </c>
      <c r="AH2462">
        <v>0</v>
      </c>
      <c r="AI2462">
        <f t="shared" ref="AI2462:AI2525" si="181">IF(ISNUMBER(SEARCH("Shiny ", AA2462)), 1, 0)</f>
        <v>1</v>
      </c>
      <c r="AJ2462" t="s">
        <v>525</v>
      </c>
      <c r="AL2462">
        <v>0</v>
      </c>
      <c r="AM2462" cm="1">
        <f t="array" ref="AM2462">IF(AL2462=1,1,
   IF(ISTEXT(AK2462),1,
   IF(AO2462&gt;1,AM2461,
   IF(AI2462=1,
      IF(SUMPRODUCT((LEN($Y$2:$Y$4096)-LEN(SUBSTITUTE($Y$2:$Y$4096,AA2462,"")))/LEN(AA2462))&gt;0,2,1),
      IF(
         SUMPRODUCT((LEN($Y$2:$Y$4096)-LEN(SUBSTITUTE($Y$2:$Y$4096,AA2462,"")))/LEN(AA2462))
         - SUMPRODUCT((LEN($Y$2:$Y$4096)-LEN(SUBSTITUTE($Y$2:$Y$4096,"Alolan "&amp;AA2462,"")))/LEN("Alolan "&amp;AA2462))
         - SUMPRODUCT((LEN($Y$2:$Y$4096)-LEN(SUBSTITUTE($Y$2:$Y$4096,"Galarian "&amp;AA2462,"")))/LEN("Galarian "&amp;AA2462))
         - SUMPRODUCT((LEN($Y$2:$Y$4096)-LEN(SUBSTITUTE($Y$2:$Y$4096,"Hisuian "&amp;AA2462,"")))/LEN("Hisuian "&amp;AA2462))
         - SUMPRODUCT((LEN($Y$2:$Y$4096)-LEN(SUBSTITUTE($Y$2:$Y$4096,"Paldean "&amp;AA2462,"")))/LEN("Paldean "&amp;AA2462))
      &gt;0,2,1)
   ))))</f>
        <v>2</v>
      </c>
      <c r="AN2462">
        <v>0</v>
      </c>
      <c r="AO2462">
        <v>0</v>
      </c>
    </row>
    <row r="2463" spans="1:41" x14ac:dyDescent="0.25">
      <c r="A2463">
        <v>915</v>
      </c>
      <c r="B2463" t="s">
        <v>2908</v>
      </c>
      <c r="C2463" t="s">
        <v>1512</v>
      </c>
      <c r="D2463"/>
      <c r="E2463">
        <v>54</v>
      </c>
      <c r="F2463">
        <v>45</v>
      </c>
      <c r="G2463">
        <v>40</v>
      </c>
      <c r="H2463">
        <v>35</v>
      </c>
      <c r="I2463">
        <v>45</v>
      </c>
      <c r="J2463">
        <v>35</v>
      </c>
      <c r="K2463" t="s">
        <v>2909</v>
      </c>
      <c r="L2463" t="s">
        <v>250</v>
      </c>
      <c r="M2463" t="s">
        <v>249</v>
      </c>
      <c r="N2463">
        <v>4</v>
      </c>
      <c r="O2463">
        <v>4.71</v>
      </c>
      <c r="R2463">
        <f t="shared" si="178"/>
        <v>4</v>
      </c>
      <c r="S2463">
        <f t="shared" si="179"/>
        <v>5</v>
      </c>
      <c r="T2463">
        <f t="shared" si="180"/>
        <v>9</v>
      </c>
      <c r="U2463" t="s">
        <v>1512</v>
      </c>
      <c r="V2463" t="s">
        <v>1472</v>
      </c>
      <c r="W2463" t="s">
        <v>1469</v>
      </c>
      <c r="X2463" t="s">
        <v>1536</v>
      </c>
      <c r="Y2463" t="s">
        <v>7852</v>
      </c>
      <c r="Z2463" cm="1">
        <f t="array" ref="Z2463">IF(ISBLANK(AK2463),_xlfn.LET(
    _xlpm.nameBeforeSlash, IF(ISNUMBER(SEARCH("/", Y2463)), LEFT(Y2463, SEARCH("/", Y2463)-1), Y2463),
    _xlpm.matchRow, IFERROR(MATCH(_xlpm.nameBeforeSlash, AA:AA, 0), ""),
    _xlpm.difference, IF(_xlpm.matchRow="", "", ABS((R2463 + S2463)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),IF(ISBLANK(Y2463),"","Hidden"))</f>
        <v>16</v>
      </c>
      <c r="AA2463" t="s">
        <v>2908</v>
      </c>
      <c r="AC2463" t="s">
        <v>1190</v>
      </c>
      <c r="AD2463" t="str">
        <f>_xlfn.XLOOKUP(AC2463,moves!A:A,moves!B:B)</f>
        <v>ground</v>
      </c>
      <c r="AE2463">
        <f>_xlfn.XLOOKUP(AC2463,moves!A:A,moves!D:D)</f>
        <v>3</v>
      </c>
      <c r="AF2463" t="str">
        <f>_xlfn.XLOOKUP(AC2463,moves!A:A,moves!E:E)</f>
        <v>When the target next attacks: Status symbols deal -1 damage.</v>
      </c>
      <c r="AG2463">
        <v>0</v>
      </c>
      <c r="AH2463">
        <v>0</v>
      </c>
      <c r="AI2463">
        <f t="shared" si="181"/>
        <v>0</v>
      </c>
      <c r="AJ2463" t="s">
        <v>523</v>
      </c>
      <c r="AL2463">
        <v>0</v>
      </c>
      <c r="AM2463" cm="1">
        <f t="array" ref="AM2463">IF(AL2463=1,1,
   IF(ISTEXT(AK2463),1,
   IF(AO2463&gt;1,AM2462,
   IF(AI2463=1,
      IF(SUMPRODUCT((LEN($Y$2:$Y$4096)-LEN(SUBSTITUTE($Y$2:$Y$4096,AA2463,"")))/LEN(AA2463))&gt;0,2,1),
      IF(
         SUMPRODUCT((LEN($Y$2:$Y$4096)-LEN(SUBSTITUTE($Y$2:$Y$4096,AA2463,"")))/LEN(AA2463))
         - SUMPRODUCT((LEN($Y$2:$Y$4096)-LEN(SUBSTITUTE($Y$2:$Y$4096,"Alolan "&amp;AA2463,"")))/LEN("Alolan "&amp;AA2463))
         - SUMPRODUCT((LEN($Y$2:$Y$4096)-LEN(SUBSTITUTE($Y$2:$Y$4096,"Galarian "&amp;AA2463,"")))/LEN("Galarian "&amp;AA2463))
         - SUMPRODUCT((LEN($Y$2:$Y$4096)-LEN(SUBSTITUTE($Y$2:$Y$4096,"Hisuian "&amp;AA2463,"")))/LEN("Hisuian "&amp;AA2463))
         - SUMPRODUCT((LEN($Y$2:$Y$4096)-LEN(SUBSTITUTE($Y$2:$Y$4096,"Paldean "&amp;AA2463,"")))/LEN("Paldean "&amp;AA2463))
      &gt;0,2,1)
   ))))</f>
        <v>1</v>
      </c>
      <c r="AN2463">
        <v>0</v>
      </c>
      <c r="AO2463">
        <v>0</v>
      </c>
    </row>
    <row r="2464" spans="1:41" x14ac:dyDescent="0.25">
      <c r="A2464" t="s">
        <v>4774</v>
      </c>
      <c r="B2464" t="s">
        <v>2908</v>
      </c>
      <c r="C2464" t="s">
        <v>1512</v>
      </c>
      <c r="D2464"/>
      <c r="E2464">
        <v>54</v>
      </c>
      <c r="F2464">
        <v>45</v>
      </c>
      <c r="G2464">
        <v>40</v>
      </c>
      <c r="H2464">
        <v>35</v>
      </c>
      <c r="I2464">
        <v>45</v>
      </c>
      <c r="J2464">
        <v>35</v>
      </c>
      <c r="K2464" t="s">
        <v>2909</v>
      </c>
      <c r="L2464" t="s">
        <v>250</v>
      </c>
      <c r="M2464" t="s">
        <v>249</v>
      </c>
      <c r="N2464">
        <v>4</v>
      </c>
      <c r="O2464">
        <v>4.71</v>
      </c>
      <c r="R2464">
        <f t="shared" si="178"/>
        <v>4</v>
      </c>
      <c r="S2464">
        <f t="shared" si="179"/>
        <v>5</v>
      </c>
      <c r="T2464">
        <f t="shared" si="180"/>
        <v>9</v>
      </c>
      <c r="U2464" t="s">
        <v>1512</v>
      </c>
      <c r="V2464" t="s">
        <v>1472</v>
      </c>
      <c r="W2464" t="s">
        <v>1469</v>
      </c>
      <c r="X2464" t="s">
        <v>1536</v>
      </c>
      <c r="Y2464" t="s">
        <v>7853</v>
      </c>
      <c r="Z2464" cm="1">
        <f t="array" ref="Z2464">IF(ISBLANK(AK2464),_xlfn.LET(
    _xlpm.nameBeforeSlash, IF(ISNUMBER(SEARCH("/", Y2464)), LEFT(Y2464, SEARCH("/", Y2464)-1), Y2464),
    _xlpm.matchRow, IFERROR(MATCH(_xlpm.nameBeforeSlash, AA:AA, 0), ""),
    _xlpm.difference, IF(_xlpm.matchRow="", "", ABS((R2464 + S2464)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),IF(ISBLANK(Y2464),"","Hidden"))</f>
        <v>16</v>
      </c>
      <c r="AA2464" t="s">
        <v>6029</v>
      </c>
      <c r="AC2464" t="s">
        <v>1023</v>
      </c>
      <c r="AD2464" t="str">
        <f>_xlfn.XLOOKUP(AC2464,moves!A:A,moves!B:B)</f>
        <v>fairy</v>
      </c>
      <c r="AE2464">
        <f>_xlfn.XLOOKUP(AC2464,moves!A:A,moves!D:D)</f>
        <v>2</v>
      </c>
      <c r="AF2464" t="str">
        <f>_xlfn.XLOOKUP(AC2464,moves!A:A,moves!E:E)</f>
        <v>When the target next attacks: Remove 1 critical hit from the roll.</v>
      </c>
      <c r="AG2464">
        <v>0</v>
      </c>
      <c r="AH2464">
        <v>0</v>
      </c>
      <c r="AI2464">
        <f t="shared" si="181"/>
        <v>1</v>
      </c>
      <c r="AJ2464" t="s">
        <v>523</v>
      </c>
      <c r="AL2464">
        <v>0</v>
      </c>
      <c r="AM2464" cm="1">
        <f t="array" ref="AM2464">IF(AL2464=1,1,
   IF(ISTEXT(AK2464),1,
   IF(AO2464&gt;1,AM2463,
   IF(AI2464=1,
      IF(SUMPRODUCT((LEN($Y$2:$Y$4096)-LEN(SUBSTITUTE($Y$2:$Y$4096,AA2464,"")))/LEN(AA2464))&gt;0,2,1),
      IF(
         SUMPRODUCT((LEN($Y$2:$Y$4096)-LEN(SUBSTITUTE($Y$2:$Y$4096,AA2464,"")))/LEN(AA2464))
         - SUMPRODUCT((LEN($Y$2:$Y$4096)-LEN(SUBSTITUTE($Y$2:$Y$4096,"Alolan "&amp;AA2464,"")))/LEN("Alolan "&amp;AA2464))
         - SUMPRODUCT((LEN($Y$2:$Y$4096)-LEN(SUBSTITUTE($Y$2:$Y$4096,"Galarian "&amp;AA2464,"")))/LEN("Galarian "&amp;AA2464))
         - SUMPRODUCT((LEN($Y$2:$Y$4096)-LEN(SUBSTITUTE($Y$2:$Y$4096,"Hisuian "&amp;AA2464,"")))/LEN("Hisuian "&amp;AA2464))
         - SUMPRODUCT((LEN($Y$2:$Y$4096)-LEN(SUBSTITUTE($Y$2:$Y$4096,"Paldean "&amp;AA2464,"")))/LEN("Paldean "&amp;AA2464))
      &gt;0,2,1)
   ))))</f>
        <v>1</v>
      </c>
      <c r="AN2464">
        <v>0</v>
      </c>
      <c r="AO2464">
        <v>0</v>
      </c>
    </row>
    <row r="2465" spans="1:41" x14ac:dyDescent="0.25">
      <c r="A2465">
        <v>916</v>
      </c>
      <c r="B2465" t="s">
        <v>2910</v>
      </c>
      <c r="C2465" t="s">
        <v>1512</v>
      </c>
      <c r="D2465"/>
      <c r="E2465">
        <v>110</v>
      </c>
      <c r="F2465">
        <v>100</v>
      </c>
      <c r="G2465">
        <v>75</v>
      </c>
      <c r="H2465">
        <v>59</v>
      </c>
      <c r="I2465">
        <v>80</v>
      </c>
      <c r="J2465">
        <v>65</v>
      </c>
      <c r="K2465" t="s">
        <v>2909</v>
      </c>
      <c r="L2465" t="s">
        <v>250</v>
      </c>
      <c r="M2465" t="s">
        <v>249</v>
      </c>
      <c r="N2465">
        <v>8.1900000000000013</v>
      </c>
      <c r="O2465">
        <v>9.0500000000000007</v>
      </c>
      <c r="R2465">
        <f t="shared" si="178"/>
        <v>8</v>
      </c>
      <c r="S2465">
        <f t="shared" si="179"/>
        <v>9</v>
      </c>
      <c r="T2465">
        <f t="shared" si="180"/>
        <v>17</v>
      </c>
      <c r="U2465" t="s">
        <v>1512</v>
      </c>
      <c r="V2465" t="s">
        <v>1472</v>
      </c>
      <c r="W2465" t="s">
        <v>1469</v>
      </c>
      <c r="X2465" t="s">
        <v>1536</v>
      </c>
      <c r="Z2465" t="str" cm="1">
        <f t="array" ref="Z2465">IF(ISBLANK(AK2465),_xlfn.LET(
    _xlpm.nameBeforeSlash, IF(ISNUMBER(SEARCH("/", Y2465)), LEFT(Y2465, SEARCH("/", Y2465)-1), Y2465),
    _xlpm.matchRow, IFERROR(MATCH(_xlpm.nameBeforeSlash, AA:AA, 0), ""),
    _xlpm.difference, IF(_xlpm.matchRow="", "", ABS((R2465 + S2465)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),IF(ISBLANK(Y2465),"","Hidden"))</f>
        <v/>
      </c>
      <c r="AA2465" t="s">
        <v>7852</v>
      </c>
      <c r="AC2465" t="s">
        <v>743</v>
      </c>
      <c r="AD2465" t="str">
        <f>_xlfn.XLOOKUP(AC2465,moves!A:A,moves!B:B)</f>
        <v>poison</v>
      </c>
      <c r="AE2465">
        <f>_xlfn.XLOOKUP(AC2465,moves!A:A,moves!D:D)</f>
        <v>4</v>
      </c>
      <c r="AF2465" t="str">
        <f>_xlfn.XLOOKUP(AC2465,moves!A:A,moves!E:E)</f>
        <v>To use this move: The user must consume an Apricorn from the bag of the user. Increase the attack strength by 1/2/3 depending on the tier of the Apricon consumed.</v>
      </c>
      <c r="AG2465">
        <v>0</v>
      </c>
      <c r="AH2465">
        <v>0</v>
      </c>
      <c r="AI2465">
        <f t="shared" si="181"/>
        <v>0</v>
      </c>
      <c r="AJ2465" t="s">
        <v>525</v>
      </c>
      <c r="AL2465">
        <v>0</v>
      </c>
      <c r="AM2465" cm="1">
        <f t="array" ref="AM2465">IF(AL2465=1,1,
   IF(ISTEXT(AK2465),1,
   IF(AO2465&gt;1,AM2464,
   IF(AI2465=1,
      IF(SUMPRODUCT((LEN($Y$2:$Y$4096)-LEN(SUBSTITUTE($Y$2:$Y$4096,AA2465,"")))/LEN(AA2465))&gt;0,2,1),
      IF(
         SUMPRODUCT((LEN($Y$2:$Y$4096)-LEN(SUBSTITUTE($Y$2:$Y$4096,AA2465,"")))/LEN(AA2465))
         - SUMPRODUCT((LEN($Y$2:$Y$4096)-LEN(SUBSTITUTE($Y$2:$Y$4096,"Alolan "&amp;AA2465,"")))/LEN("Alolan "&amp;AA2465))
         - SUMPRODUCT((LEN($Y$2:$Y$4096)-LEN(SUBSTITUTE($Y$2:$Y$4096,"Galarian "&amp;AA2465,"")))/LEN("Galarian "&amp;AA2465))
         - SUMPRODUCT((LEN($Y$2:$Y$4096)-LEN(SUBSTITUTE($Y$2:$Y$4096,"Hisuian "&amp;AA2465,"")))/LEN("Hisuian "&amp;AA2465))
         - SUMPRODUCT((LEN($Y$2:$Y$4096)-LEN(SUBSTITUTE($Y$2:$Y$4096,"Paldean "&amp;AA2465,"")))/LEN("Paldean "&amp;AA2465))
      &gt;0,2,1)
   ))))</f>
        <v>2</v>
      </c>
      <c r="AN2465">
        <v>0</v>
      </c>
      <c r="AO2465">
        <v>0</v>
      </c>
    </row>
    <row r="2466" spans="1:41" x14ac:dyDescent="0.25">
      <c r="A2466" t="s">
        <v>4775</v>
      </c>
      <c r="B2466" t="s">
        <v>2910</v>
      </c>
      <c r="C2466" t="s">
        <v>1512</v>
      </c>
      <c r="D2466"/>
      <c r="E2466">
        <v>110</v>
      </c>
      <c r="F2466">
        <v>100</v>
      </c>
      <c r="G2466">
        <v>75</v>
      </c>
      <c r="H2466">
        <v>59</v>
      </c>
      <c r="I2466">
        <v>80</v>
      </c>
      <c r="J2466">
        <v>65</v>
      </c>
      <c r="K2466" t="s">
        <v>2909</v>
      </c>
      <c r="L2466" t="s">
        <v>250</v>
      </c>
      <c r="M2466" t="s">
        <v>249</v>
      </c>
      <c r="N2466">
        <v>8.1900000000000013</v>
      </c>
      <c r="O2466">
        <v>9.0500000000000007</v>
      </c>
      <c r="R2466">
        <f t="shared" si="178"/>
        <v>8</v>
      </c>
      <c r="S2466">
        <f t="shared" si="179"/>
        <v>9</v>
      </c>
      <c r="T2466">
        <f t="shared" si="180"/>
        <v>17</v>
      </c>
      <c r="U2466" t="s">
        <v>1512</v>
      </c>
      <c r="V2466" t="s">
        <v>1472</v>
      </c>
      <c r="W2466" t="s">
        <v>1469</v>
      </c>
      <c r="X2466" t="s">
        <v>1536</v>
      </c>
      <c r="Z2466" t="str" cm="1">
        <f t="array" ref="Z2466">IF(ISBLANK(AK2466),_xlfn.LET(
    _xlpm.nameBeforeSlash, IF(ISNUMBER(SEARCH("/", Y2466)), LEFT(Y2466, SEARCH("/", Y2466)-1), Y2466),
    _xlpm.matchRow, IFERROR(MATCH(_xlpm.nameBeforeSlash, AA:AA, 0), ""),
    _xlpm.difference, IF(_xlpm.matchRow="", "", ABS((R2466 + S2466)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),IF(ISBLANK(Y2466),"","Hidden"))</f>
        <v/>
      </c>
      <c r="AA2466" t="s">
        <v>7853</v>
      </c>
      <c r="AC2466" t="s">
        <v>1175</v>
      </c>
      <c r="AD2466" t="str">
        <f>_xlfn.XLOOKUP(AC2466,moves!A:A,moves!B:B)</f>
        <v>ground</v>
      </c>
      <c r="AE2466">
        <f>_xlfn.XLOOKUP(AC2466,moves!A:A,moves!D:D)</f>
        <v>5</v>
      </c>
      <c r="AF2466" t="str">
        <f>_xlfn.XLOOKUP(AC2466,moves!A:A,moves!E:E)</f>
        <v>If 2 or more critical hits are rolled: Deal 2 damage to a Pokémon in the target party that is not the target.</v>
      </c>
      <c r="AG2466">
        <v>0</v>
      </c>
      <c r="AH2466">
        <v>0</v>
      </c>
      <c r="AI2466">
        <f t="shared" si="181"/>
        <v>1</v>
      </c>
      <c r="AJ2466" t="s">
        <v>525</v>
      </c>
      <c r="AL2466">
        <v>0</v>
      </c>
      <c r="AM2466" cm="1">
        <f t="array" ref="AM2466">IF(AL2466=1,1,
   IF(ISTEXT(AK2466),1,
   IF(AO2466&gt;1,AM2465,
   IF(AI2466=1,
      IF(SUMPRODUCT((LEN($Y$2:$Y$4096)-LEN(SUBSTITUTE($Y$2:$Y$4096,AA2466,"")))/LEN(AA2466))&gt;0,2,1),
      IF(
         SUMPRODUCT((LEN($Y$2:$Y$4096)-LEN(SUBSTITUTE($Y$2:$Y$4096,AA2466,"")))/LEN(AA2466))
         - SUMPRODUCT((LEN($Y$2:$Y$4096)-LEN(SUBSTITUTE($Y$2:$Y$4096,"Alolan "&amp;AA2466,"")))/LEN("Alolan "&amp;AA2466))
         - SUMPRODUCT((LEN($Y$2:$Y$4096)-LEN(SUBSTITUTE($Y$2:$Y$4096,"Galarian "&amp;AA2466,"")))/LEN("Galarian "&amp;AA2466))
         - SUMPRODUCT((LEN($Y$2:$Y$4096)-LEN(SUBSTITUTE($Y$2:$Y$4096,"Hisuian "&amp;AA2466,"")))/LEN("Hisuian "&amp;AA2466))
         - SUMPRODUCT((LEN($Y$2:$Y$4096)-LEN(SUBSTITUTE($Y$2:$Y$4096,"Paldean "&amp;AA2466,"")))/LEN("Paldean "&amp;AA2466))
      &gt;0,2,1)
   ))))</f>
        <v>2</v>
      </c>
      <c r="AN2466">
        <v>0</v>
      </c>
      <c r="AO2466">
        <v>0</v>
      </c>
    </row>
    <row r="2467" spans="1:41" x14ac:dyDescent="0.25">
      <c r="A2467">
        <v>917</v>
      </c>
      <c r="B2467" t="s">
        <v>2911</v>
      </c>
      <c r="C2467" t="s">
        <v>1499</v>
      </c>
      <c r="D2467"/>
      <c r="E2467">
        <v>35</v>
      </c>
      <c r="F2467">
        <v>41</v>
      </c>
      <c r="G2467">
        <v>45</v>
      </c>
      <c r="H2467">
        <v>29</v>
      </c>
      <c r="I2467">
        <v>40</v>
      </c>
      <c r="J2467">
        <v>20</v>
      </c>
      <c r="K2467" t="s">
        <v>2912</v>
      </c>
      <c r="L2467" t="s">
        <v>247</v>
      </c>
      <c r="M2467" t="s">
        <v>249</v>
      </c>
      <c r="N2467">
        <v>3.1399999999999997</v>
      </c>
      <c r="O2467">
        <v>3.95</v>
      </c>
      <c r="R2467">
        <f t="shared" si="178"/>
        <v>3</v>
      </c>
      <c r="S2467">
        <f t="shared" si="179"/>
        <v>4</v>
      </c>
      <c r="T2467">
        <f t="shared" si="180"/>
        <v>7</v>
      </c>
      <c r="U2467" t="s">
        <v>1499</v>
      </c>
      <c r="V2467" t="s">
        <v>1471</v>
      </c>
      <c r="W2467" t="s">
        <v>1492</v>
      </c>
      <c r="X2467" t="s">
        <v>1469</v>
      </c>
      <c r="Y2467" t="s">
        <v>2913</v>
      </c>
      <c r="Z2467" cm="1">
        <f t="array" ref="Z2467">IF(ISBLANK(AK2467),_xlfn.LET(
    _xlpm.nameBeforeSlash, IF(ISNUMBER(SEARCH("/", Y2467)), LEFT(Y2467, SEARCH("/", Y2467)-1), Y2467),
    _xlpm.matchRow, IFERROR(MATCH(_xlpm.nameBeforeSlash, AA:AA, 0), ""),
    _xlpm.difference, IF(_xlpm.matchRow="", "", ABS((R2467 + S2467)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),IF(ISBLANK(Y2467),"","Hidden"))</f>
        <v>11</v>
      </c>
      <c r="AA2467" t="s">
        <v>2911</v>
      </c>
      <c r="AC2467" t="s">
        <v>931</v>
      </c>
      <c r="AD2467" t="str">
        <f>_xlfn.XLOOKUP(AC2467,moves!A:A,moves!B:B)</f>
        <v>bug</v>
      </c>
      <c r="AE2467">
        <f>_xlfn.XLOOKUP(AC2467,moves!A:A,moves!D:D)</f>
        <v>1</v>
      </c>
      <c r="AF2467" t="str">
        <f>_xlfn.XLOOKUP(AC2467,moves!A:A,moves!E:E)</f>
        <v>Each time this move is used: Decrease the target's initiative by 2.</v>
      </c>
      <c r="AG2467">
        <v>0</v>
      </c>
      <c r="AH2467">
        <v>0</v>
      </c>
      <c r="AI2467">
        <f t="shared" si="181"/>
        <v>0</v>
      </c>
      <c r="AJ2467" t="s">
        <v>523</v>
      </c>
      <c r="AL2467">
        <v>0</v>
      </c>
      <c r="AM2467" cm="1">
        <f t="array" ref="AM2467">IF(AL2467=1,1,
   IF(ISTEXT(AK2467),1,
   IF(AO2467&gt;1,AM2466,
   IF(AI2467=1,
      IF(SUMPRODUCT((LEN($Y$2:$Y$4096)-LEN(SUBSTITUTE($Y$2:$Y$4096,AA2467,"")))/LEN(AA2467))&gt;0,2,1),
      IF(
         SUMPRODUCT((LEN($Y$2:$Y$4096)-LEN(SUBSTITUTE($Y$2:$Y$4096,AA2467,"")))/LEN(AA2467))
         - SUMPRODUCT((LEN($Y$2:$Y$4096)-LEN(SUBSTITUTE($Y$2:$Y$4096,"Alolan "&amp;AA2467,"")))/LEN("Alolan "&amp;AA2467))
         - SUMPRODUCT((LEN($Y$2:$Y$4096)-LEN(SUBSTITUTE($Y$2:$Y$4096,"Galarian "&amp;AA2467,"")))/LEN("Galarian "&amp;AA2467))
         - SUMPRODUCT((LEN($Y$2:$Y$4096)-LEN(SUBSTITUTE($Y$2:$Y$4096,"Hisuian "&amp;AA2467,"")))/LEN("Hisuian "&amp;AA2467))
         - SUMPRODUCT((LEN($Y$2:$Y$4096)-LEN(SUBSTITUTE($Y$2:$Y$4096,"Paldean "&amp;AA2467,"")))/LEN("Paldean "&amp;AA2467))
      &gt;0,2,1)
   ))))</f>
        <v>1</v>
      </c>
      <c r="AN2467">
        <v>0</v>
      </c>
      <c r="AO2467">
        <v>0</v>
      </c>
    </row>
    <row r="2468" spans="1:41" x14ac:dyDescent="0.25">
      <c r="A2468" t="s">
        <v>4776</v>
      </c>
      <c r="B2468" t="s">
        <v>2911</v>
      </c>
      <c r="C2468" t="s">
        <v>1499</v>
      </c>
      <c r="D2468"/>
      <c r="E2468">
        <v>35</v>
      </c>
      <c r="F2468">
        <v>41</v>
      </c>
      <c r="G2468">
        <v>45</v>
      </c>
      <c r="H2468">
        <v>29</v>
      </c>
      <c r="I2468">
        <v>40</v>
      </c>
      <c r="J2468">
        <v>20</v>
      </c>
      <c r="K2468" t="s">
        <v>2912</v>
      </c>
      <c r="L2468" t="s">
        <v>247</v>
      </c>
      <c r="M2468" t="s">
        <v>249</v>
      </c>
      <c r="N2468">
        <v>3.1399999999999997</v>
      </c>
      <c r="O2468">
        <v>3.95</v>
      </c>
      <c r="R2468">
        <f t="shared" si="178"/>
        <v>3</v>
      </c>
      <c r="S2468">
        <f t="shared" si="179"/>
        <v>4</v>
      </c>
      <c r="T2468">
        <f t="shared" si="180"/>
        <v>7</v>
      </c>
      <c r="U2468" t="s">
        <v>1499</v>
      </c>
      <c r="V2468" t="s">
        <v>1471</v>
      </c>
      <c r="W2468" t="s">
        <v>1492</v>
      </c>
      <c r="X2468" t="s">
        <v>1469</v>
      </c>
      <c r="Y2468" t="s">
        <v>6030</v>
      </c>
      <c r="Z2468" cm="1">
        <f t="array" ref="Z2468">IF(ISBLANK(AK2468),_xlfn.LET(
    _xlpm.nameBeforeSlash, IF(ISNUMBER(SEARCH("/", Y2468)), LEFT(Y2468, SEARCH("/", Y2468)-1), Y2468),
    _xlpm.matchRow, IFERROR(MATCH(_xlpm.nameBeforeSlash, AA:AA, 0), ""),
    _xlpm.difference, IF(_xlpm.matchRow="", "", ABS((R2468 + S2468)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),IF(ISBLANK(Y2468),"","Hidden"))</f>
        <v>11</v>
      </c>
      <c r="AA2468" t="s">
        <v>6031</v>
      </c>
      <c r="AC2468" t="s">
        <v>930</v>
      </c>
      <c r="AD2468" t="str">
        <f>_xlfn.XLOOKUP(AC2468,moves!A:A,moves!B:B)</f>
        <v>bug</v>
      </c>
      <c r="AE2468">
        <f>_xlfn.XLOOKUP(AC2468,moves!A:A,moves!D:D)</f>
        <v>1</v>
      </c>
      <c r="AF2468" t="str">
        <f>_xlfn.XLOOKUP(AC2468,moves!A:A,moves!E:E)</f>
        <v>Change the Web Hazardous Terrain Token to Sticky Web on the opposing side of the arena.</v>
      </c>
      <c r="AG2468">
        <v>0</v>
      </c>
      <c r="AH2468">
        <v>0</v>
      </c>
      <c r="AI2468">
        <f t="shared" si="181"/>
        <v>1</v>
      </c>
      <c r="AJ2468" t="s">
        <v>523</v>
      </c>
      <c r="AL2468">
        <v>0</v>
      </c>
      <c r="AM2468" cm="1">
        <f t="array" ref="AM2468">IF(AL2468=1,1,
   IF(ISTEXT(AK2468),1,
   IF(AO2468&gt;1,AM2467,
   IF(AI2468=1,
      IF(SUMPRODUCT((LEN($Y$2:$Y$4096)-LEN(SUBSTITUTE($Y$2:$Y$4096,AA2468,"")))/LEN(AA2468))&gt;0,2,1),
      IF(
         SUMPRODUCT((LEN($Y$2:$Y$4096)-LEN(SUBSTITUTE($Y$2:$Y$4096,AA2468,"")))/LEN(AA2468))
         - SUMPRODUCT((LEN($Y$2:$Y$4096)-LEN(SUBSTITUTE($Y$2:$Y$4096,"Alolan "&amp;AA2468,"")))/LEN("Alolan "&amp;AA2468))
         - SUMPRODUCT((LEN($Y$2:$Y$4096)-LEN(SUBSTITUTE($Y$2:$Y$4096,"Galarian "&amp;AA2468,"")))/LEN("Galarian "&amp;AA2468))
         - SUMPRODUCT((LEN($Y$2:$Y$4096)-LEN(SUBSTITUTE($Y$2:$Y$4096,"Hisuian "&amp;AA2468,"")))/LEN("Hisuian "&amp;AA2468))
         - SUMPRODUCT((LEN($Y$2:$Y$4096)-LEN(SUBSTITUTE($Y$2:$Y$4096,"Paldean "&amp;AA2468,"")))/LEN("Paldean "&amp;AA2468))
      &gt;0,2,1)
   ))))</f>
        <v>1</v>
      </c>
      <c r="AN2468">
        <v>0</v>
      </c>
      <c r="AO2468">
        <v>0</v>
      </c>
    </row>
    <row r="2469" spans="1:41" x14ac:dyDescent="0.25">
      <c r="A2469">
        <v>918</v>
      </c>
      <c r="B2469" t="s">
        <v>2913</v>
      </c>
      <c r="C2469" t="s">
        <v>1499</v>
      </c>
      <c r="D2469"/>
      <c r="E2469">
        <v>60</v>
      </c>
      <c r="F2469">
        <v>79</v>
      </c>
      <c r="G2469">
        <v>92</v>
      </c>
      <c r="H2469">
        <v>52</v>
      </c>
      <c r="I2469">
        <v>86</v>
      </c>
      <c r="J2469">
        <v>35</v>
      </c>
      <c r="K2469" t="s">
        <v>2339</v>
      </c>
      <c r="L2469" t="s">
        <v>247</v>
      </c>
      <c r="M2469" t="s">
        <v>249</v>
      </c>
      <c r="N2469">
        <v>5.87</v>
      </c>
      <c r="O2469">
        <v>7.7399999999999993</v>
      </c>
      <c r="R2469">
        <f t="shared" si="178"/>
        <v>6</v>
      </c>
      <c r="S2469">
        <f t="shared" si="179"/>
        <v>8</v>
      </c>
      <c r="T2469">
        <f t="shared" si="180"/>
        <v>14</v>
      </c>
      <c r="U2469" t="s">
        <v>1499</v>
      </c>
      <c r="V2469" t="s">
        <v>1471</v>
      </c>
      <c r="W2469" t="s">
        <v>1492</v>
      </c>
      <c r="X2469" t="s">
        <v>1469</v>
      </c>
      <c r="Z2469" t="str" cm="1">
        <f t="array" ref="Z2469">IF(ISBLANK(AK2469),_xlfn.LET(
    _xlpm.nameBeforeSlash, IF(ISNUMBER(SEARCH("/", Y2469)), LEFT(Y2469, SEARCH("/", Y2469)-1), Y2469),
    _xlpm.matchRow, IFERROR(MATCH(_xlpm.nameBeforeSlash, AA:AA, 0), ""),
    _xlpm.difference, IF(_xlpm.matchRow="", "", ABS((R2469 + S2469)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),IF(ISBLANK(Y2469),"","Hidden"))</f>
        <v/>
      </c>
      <c r="AA2469" t="s">
        <v>2913</v>
      </c>
      <c r="AC2469" t="s">
        <v>913</v>
      </c>
      <c r="AD2469" t="str">
        <f>_xlfn.XLOOKUP(AC2469,moves!A:A,moves!B:B)</f>
        <v>bug</v>
      </c>
      <c r="AE2469" t="str">
        <f>_xlfn.XLOOKUP(AC2469,moves!A:A,moves!D:D)</f>
        <v>-</v>
      </c>
      <c r="AF2469" t="str">
        <f>_xlfn.XLOOKUP(AC2469,moves!A:A,moves!E:E)</f>
        <v>Reduce the initiative of all Pokémon that target the user this round by 2.</v>
      </c>
      <c r="AG2469">
        <v>0</v>
      </c>
      <c r="AH2469">
        <v>0</v>
      </c>
      <c r="AI2469">
        <f t="shared" si="181"/>
        <v>0</v>
      </c>
      <c r="AJ2469" t="s">
        <v>524</v>
      </c>
      <c r="AL2469">
        <v>0</v>
      </c>
      <c r="AM2469" cm="1">
        <f t="array" ref="AM2469">IF(AL2469=1,1,
   IF(ISTEXT(AK2469),1,
   IF(AO2469&gt;1,AM2468,
   IF(AI2469=1,
      IF(SUMPRODUCT((LEN($Y$2:$Y$4096)-LEN(SUBSTITUTE($Y$2:$Y$4096,AA2469,"")))/LEN(AA2469))&gt;0,2,1),
      IF(
         SUMPRODUCT((LEN($Y$2:$Y$4096)-LEN(SUBSTITUTE($Y$2:$Y$4096,AA2469,"")))/LEN(AA2469))
         - SUMPRODUCT((LEN($Y$2:$Y$4096)-LEN(SUBSTITUTE($Y$2:$Y$4096,"Alolan "&amp;AA2469,"")))/LEN("Alolan "&amp;AA2469))
         - SUMPRODUCT((LEN($Y$2:$Y$4096)-LEN(SUBSTITUTE($Y$2:$Y$4096,"Galarian "&amp;AA2469,"")))/LEN("Galarian "&amp;AA2469))
         - SUMPRODUCT((LEN($Y$2:$Y$4096)-LEN(SUBSTITUTE($Y$2:$Y$4096,"Hisuian "&amp;AA2469,"")))/LEN("Hisuian "&amp;AA2469))
         - SUMPRODUCT((LEN($Y$2:$Y$4096)-LEN(SUBSTITUTE($Y$2:$Y$4096,"Paldean "&amp;AA2469,"")))/LEN("Paldean "&amp;AA2469))
      &gt;0,2,1)
   ))))</f>
        <v>2</v>
      </c>
      <c r="AN2469">
        <v>0</v>
      </c>
      <c r="AO2469">
        <v>0</v>
      </c>
    </row>
    <row r="2470" spans="1:41" x14ac:dyDescent="0.25">
      <c r="A2470" t="s">
        <v>4777</v>
      </c>
      <c r="B2470" t="s">
        <v>2913</v>
      </c>
      <c r="C2470" t="s">
        <v>1499</v>
      </c>
      <c r="D2470"/>
      <c r="E2470">
        <v>60</v>
      </c>
      <c r="F2470">
        <v>79</v>
      </c>
      <c r="G2470">
        <v>92</v>
      </c>
      <c r="H2470">
        <v>52</v>
      </c>
      <c r="I2470">
        <v>86</v>
      </c>
      <c r="J2470">
        <v>35</v>
      </c>
      <c r="K2470" t="s">
        <v>2339</v>
      </c>
      <c r="L2470" t="s">
        <v>247</v>
      </c>
      <c r="M2470" t="s">
        <v>249</v>
      </c>
      <c r="N2470">
        <v>5.87</v>
      </c>
      <c r="O2470">
        <v>7.7399999999999993</v>
      </c>
      <c r="R2470">
        <f t="shared" si="178"/>
        <v>6</v>
      </c>
      <c r="S2470">
        <f t="shared" si="179"/>
        <v>8</v>
      </c>
      <c r="T2470">
        <f t="shared" si="180"/>
        <v>14</v>
      </c>
      <c r="U2470" t="s">
        <v>1499</v>
      </c>
      <c r="V2470" t="s">
        <v>1471</v>
      </c>
      <c r="W2470" t="s">
        <v>1492</v>
      </c>
      <c r="X2470" t="s">
        <v>1469</v>
      </c>
      <c r="Z2470" t="str" cm="1">
        <f t="array" ref="Z2470">IF(ISBLANK(AK2470),_xlfn.LET(
    _xlpm.nameBeforeSlash, IF(ISNUMBER(SEARCH("/", Y2470)), LEFT(Y2470, SEARCH("/", Y2470)-1), Y2470),
    _xlpm.matchRow, IFERROR(MATCH(_xlpm.nameBeforeSlash, AA:AA, 0), ""),
    _xlpm.difference, IF(_xlpm.matchRow="", "", ABS((R2470 + S2470)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),IF(ISBLANK(Y2470),"","Hidden"))</f>
        <v/>
      </c>
      <c r="AA2470" t="s">
        <v>6030</v>
      </c>
      <c r="AC2470" t="s">
        <v>6870</v>
      </c>
      <c r="AD2470" t="str">
        <f>_xlfn.XLOOKUP(AC2470,moves!A:A,moves!B:B)</f>
        <v>bug</v>
      </c>
      <c r="AE2470">
        <f>_xlfn.XLOOKUP(AC2470,moves!A:A,moves!D:D)</f>
        <v>4</v>
      </c>
      <c r="AF2470" t="str">
        <f>_xlfn.XLOOKUP(AC2470,moves!A:A,moves!E:E)</f>
        <v>When the target next attacks: Remove 1 regular hit from the roll.</v>
      </c>
      <c r="AG2470">
        <v>0</v>
      </c>
      <c r="AH2470">
        <v>0</v>
      </c>
      <c r="AI2470">
        <f t="shared" si="181"/>
        <v>1</v>
      </c>
      <c r="AJ2470" t="s">
        <v>524</v>
      </c>
      <c r="AL2470">
        <v>0</v>
      </c>
      <c r="AM2470" cm="1">
        <f t="array" ref="AM2470">IF(AL2470=1,1,
   IF(ISTEXT(AK2470),1,
   IF(AO2470&gt;1,AM2469,
   IF(AI2470=1,
      IF(SUMPRODUCT((LEN($Y$2:$Y$4096)-LEN(SUBSTITUTE($Y$2:$Y$4096,AA2470,"")))/LEN(AA2470))&gt;0,2,1),
      IF(
         SUMPRODUCT((LEN($Y$2:$Y$4096)-LEN(SUBSTITUTE($Y$2:$Y$4096,AA2470,"")))/LEN(AA2470))
         - SUMPRODUCT((LEN($Y$2:$Y$4096)-LEN(SUBSTITUTE($Y$2:$Y$4096,"Alolan "&amp;AA2470,"")))/LEN("Alolan "&amp;AA2470))
         - SUMPRODUCT((LEN($Y$2:$Y$4096)-LEN(SUBSTITUTE($Y$2:$Y$4096,"Galarian "&amp;AA2470,"")))/LEN("Galarian "&amp;AA2470))
         - SUMPRODUCT((LEN($Y$2:$Y$4096)-LEN(SUBSTITUTE($Y$2:$Y$4096,"Hisuian "&amp;AA2470,"")))/LEN("Hisuian "&amp;AA2470))
         - SUMPRODUCT((LEN($Y$2:$Y$4096)-LEN(SUBSTITUTE($Y$2:$Y$4096,"Paldean "&amp;AA2470,"")))/LEN("Paldean "&amp;AA2470))
      &gt;0,2,1)
   ))))</f>
        <v>2</v>
      </c>
      <c r="AN2470">
        <v>0</v>
      </c>
      <c r="AO2470">
        <v>0</v>
      </c>
    </row>
    <row r="2471" spans="1:41" x14ac:dyDescent="0.25">
      <c r="A2471">
        <v>919</v>
      </c>
      <c r="B2471" t="s">
        <v>2914</v>
      </c>
      <c r="C2471" t="s">
        <v>1499</v>
      </c>
      <c r="D2471"/>
      <c r="E2471">
        <v>33</v>
      </c>
      <c r="F2471">
        <v>46</v>
      </c>
      <c r="G2471">
        <v>40</v>
      </c>
      <c r="H2471">
        <v>21</v>
      </c>
      <c r="I2471">
        <v>25</v>
      </c>
      <c r="J2471">
        <v>45</v>
      </c>
      <c r="K2471" t="s">
        <v>2915</v>
      </c>
      <c r="L2471" t="s">
        <v>247</v>
      </c>
      <c r="M2471" t="s">
        <v>251</v>
      </c>
      <c r="N2471">
        <v>4.3100000000000005</v>
      </c>
      <c r="O2471">
        <v>3.2700000000000005</v>
      </c>
      <c r="R2471">
        <f t="shared" si="178"/>
        <v>4</v>
      </c>
      <c r="S2471">
        <f t="shared" si="179"/>
        <v>3</v>
      </c>
      <c r="T2471">
        <f t="shared" si="180"/>
        <v>7</v>
      </c>
      <c r="U2471" t="s">
        <v>1499</v>
      </c>
      <c r="V2471" t="s">
        <v>1471</v>
      </c>
      <c r="W2471" t="s">
        <v>1481</v>
      </c>
      <c r="X2471" t="s">
        <v>1492</v>
      </c>
      <c r="Y2471" t="s">
        <v>2916</v>
      </c>
      <c r="Z2471" cm="1">
        <f t="array" ref="Z2471">IF(ISBLANK(AK2471),_xlfn.LET(
    _xlpm.nameBeforeSlash, IF(ISNUMBER(SEARCH("/", Y2471)), LEFT(Y2471, SEARCH("/", Y2471)-1), Y2471),
    _xlpm.matchRow, IFERROR(MATCH(_xlpm.nameBeforeSlash, AA:AA, 0), ""),
    _xlpm.difference, IF(_xlpm.matchRow="", "", ABS((R2471 + S2471)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),IF(ISBLANK(Y2471),"","Hidden"))</f>
        <v>13</v>
      </c>
      <c r="AA2471" t="s">
        <v>2914</v>
      </c>
      <c r="AC2471" t="s">
        <v>448</v>
      </c>
      <c r="AD2471" t="str">
        <f>_xlfn.XLOOKUP(AC2471,moves!A:A,moves!B:B)</f>
        <v>bug</v>
      </c>
      <c r="AE2471">
        <f>_xlfn.XLOOKUP(AC2471,moves!A:A,moves!D:D)</f>
        <v>3</v>
      </c>
      <c r="AF2471" t="str">
        <f>_xlfn.XLOOKUP(AC2471,moves!A:A,moves!E:E)</f>
        <v>Consume an Apricorn from the bag of the target. The target decides which one.</v>
      </c>
      <c r="AG2471">
        <v>0</v>
      </c>
      <c r="AH2471">
        <v>0</v>
      </c>
      <c r="AI2471">
        <f t="shared" si="181"/>
        <v>0</v>
      </c>
      <c r="AJ2471" t="s">
        <v>523</v>
      </c>
      <c r="AL2471">
        <v>0</v>
      </c>
      <c r="AM2471" cm="1">
        <f t="array" ref="AM2471">IF(AL2471=1,1,
   IF(ISTEXT(AK2471),1,
   IF(AO2471&gt;1,AM2470,
   IF(AI2471=1,
      IF(SUMPRODUCT((LEN($Y$2:$Y$4096)-LEN(SUBSTITUTE($Y$2:$Y$4096,AA2471,"")))/LEN(AA2471))&gt;0,2,1),
      IF(
         SUMPRODUCT((LEN($Y$2:$Y$4096)-LEN(SUBSTITUTE($Y$2:$Y$4096,AA2471,"")))/LEN(AA2471))
         - SUMPRODUCT((LEN($Y$2:$Y$4096)-LEN(SUBSTITUTE($Y$2:$Y$4096,"Alolan "&amp;AA2471,"")))/LEN("Alolan "&amp;AA2471))
         - SUMPRODUCT((LEN($Y$2:$Y$4096)-LEN(SUBSTITUTE($Y$2:$Y$4096,"Galarian "&amp;AA2471,"")))/LEN("Galarian "&amp;AA2471))
         - SUMPRODUCT((LEN($Y$2:$Y$4096)-LEN(SUBSTITUTE($Y$2:$Y$4096,"Hisuian "&amp;AA2471,"")))/LEN("Hisuian "&amp;AA2471))
         - SUMPRODUCT((LEN($Y$2:$Y$4096)-LEN(SUBSTITUTE($Y$2:$Y$4096,"Paldean "&amp;AA2471,"")))/LEN("Paldean "&amp;AA2471))
      &gt;0,2,1)
   ))))</f>
        <v>1</v>
      </c>
      <c r="AN2471">
        <v>0</v>
      </c>
      <c r="AO2471">
        <v>0</v>
      </c>
    </row>
    <row r="2472" spans="1:41" x14ac:dyDescent="0.25">
      <c r="A2472" t="s">
        <v>4778</v>
      </c>
      <c r="B2472" t="s">
        <v>2914</v>
      </c>
      <c r="C2472" t="s">
        <v>1499</v>
      </c>
      <c r="D2472"/>
      <c r="E2472">
        <v>33</v>
      </c>
      <c r="F2472">
        <v>46</v>
      </c>
      <c r="G2472">
        <v>40</v>
      </c>
      <c r="H2472">
        <v>21</v>
      </c>
      <c r="I2472">
        <v>25</v>
      </c>
      <c r="J2472">
        <v>45</v>
      </c>
      <c r="K2472" t="s">
        <v>2915</v>
      </c>
      <c r="L2472" t="s">
        <v>247</v>
      </c>
      <c r="M2472" t="s">
        <v>251</v>
      </c>
      <c r="N2472">
        <v>4.3100000000000005</v>
      </c>
      <c r="O2472">
        <v>3.2700000000000005</v>
      </c>
      <c r="R2472">
        <f t="shared" si="178"/>
        <v>4</v>
      </c>
      <c r="S2472">
        <f t="shared" si="179"/>
        <v>3</v>
      </c>
      <c r="T2472">
        <f t="shared" si="180"/>
        <v>7</v>
      </c>
      <c r="U2472" t="s">
        <v>1499</v>
      </c>
      <c r="V2472" t="s">
        <v>1471</v>
      </c>
      <c r="W2472" t="s">
        <v>1481</v>
      </c>
      <c r="X2472" t="s">
        <v>1492</v>
      </c>
      <c r="Y2472" t="s">
        <v>6032</v>
      </c>
      <c r="Z2472" cm="1">
        <f t="array" ref="Z2472">IF(ISBLANK(AK2472),_xlfn.LET(
    _xlpm.nameBeforeSlash, IF(ISNUMBER(SEARCH("/", Y2472)), LEFT(Y2472, SEARCH("/", Y2472)-1), Y2472),
    _xlpm.matchRow, IFERROR(MATCH(_xlpm.nameBeforeSlash, AA:AA, 0), ""),
    _xlpm.difference, IF(_xlpm.matchRow="", "", ABS((R2472 + S2472)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),IF(ISBLANK(Y2472),"","Hidden"))</f>
        <v>13</v>
      </c>
      <c r="AA2472" t="s">
        <v>6033</v>
      </c>
      <c r="AC2472" t="s">
        <v>876</v>
      </c>
      <c r="AD2472" t="str">
        <f>_xlfn.XLOOKUP(AC2472,moves!A:A,moves!B:B)</f>
        <v>bug</v>
      </c>
      <c r="AE2472">
        <f>_xlfn.XLOOKUP(AC2472,moves!A:A,moves!D:D)</f>
        <v>3</v>
      </c>
      <c r="AF2472" t="str">
        <f>_xlfn.XLOOKUP(AC2472,moves!A:A,moves!E:E)</f>
        <v>This move can be used from your party: Switch the user in and then use this attack.</v>
      </c>
      <c r="AG2472">
        <v>0</v>
      </c>
      <c r="AH2472">
        <v>0</v>
      </c>
      <c r="AI2472">
        <f t="shared" si="181"/>
        <v>1</v>
      </c>
      <c r="AJ2472" t="s">
        <v>523</v>
      </c>
      <c r="AL2472">
        <v>0</v>
      </c>
      <c r="AM2472" cm="1">
        <f t="array" ref="AM2472">IF(AL2472=1,1,
   IF(ISTEXT(AK2472),1,
   IF(AO2472&gt;1,AM2471,
   IF(AI2472=1,
      IF(SUMPRODUCT((LEN($Y$2:$Y$4096)-LEN(SUBSTITUTE($Y$2:$Y$4096,AA2472,"")))/LEN(AA2472))&gt;0,2,1),
      IF(
         SUMPRODUCT((LEN($Y$2:$Y$4096)-LEN(SUBSTITUTE($Y$2:$Y$4096,AA2472,"")))/LEN(AA2472))
         - SUMPRODUCT((LEN($Y$2:$Y$4096)-LEN(SUBSTITUTE($Y$2:$Y$4096,"Alolan "&amp;AA2472,"")))/LEN("Alolan "&amp;AA2472))
         - SUMPRODUCT((LEN($Y$2:$Y$4096)-LEN(SUBSTITUTE($Y$2:$Y$4096,"Galarian "&amp;AA2472,"")))/LEN("Galarian "&amp;AA2472))
         - SUMPRODUCT((LEN($Y$2:$Y$4096)-LEN(SUBSTITUTE($Y$2:$Y$4096,"Hisuian "&amp;AA2472,"")))/LEN("Hisuian "&amp;AA2472))
         - SUMPRODUCT((LEN($Y$2:$Y$4096)-LEN(SUBSTITUTE($Y$2:$Y$4096,"Paldean "&amp;AA2472,"")))/LEN("Paldean "&amp;AA2472))
      &gt;0,2,1)
   ))))</f>
        <v>1</v>
      </c>
      <c r="AN2472">
        <v>0</v>
      </c>
      <c r="AO2472">
        <v>0</v>
      </c>
    </row>
    <row r="2473" spans="1:41" x14ac:dyDescent="0.25">
      <c r="A2473">
        <v>920</v>
      </c>
      <c r="B2473" t="s">
        <v>2916</v>
      </c>
      <c r="C2473" t="s">
        <v>1499</v>
      </c>
      <c r="D2473" t="s">
        <v>1471</v>
      </c>
      <c r="E2473">
        <v>71</v>
      </c>
      <c r="F2473">
        <v>102</v>
      </c>
      <c r="G2473">
        <v>78</v>
      </c>
      <c r="H2473">
        <v>52</v>
      </c>
      <c r="I2473">
        <v>55</v>
      </c>
      <c r="J2473">
        <v>92</v>
      </c>
      <c r="K2473" t="s">
        <v>2915</v>
      </c>
      <c r="L2473" t="s">
        <v>247</v>
      </c>
      <c r="M2473" t="s">
        <v>251</v>
      </c>
      <c r="N2473">
        <v>9.3000000000000007</v>
      </c>
      <c r="O2473">
        <v>6.83</v>
      </c>
      <c r="R2473">
        <f t="shared" si="178"/>
        <v>9</v>
      </c>
      <c r="S2473">
        <f t="shared" si="179"/>
        <v>7</v>
      </c>
      <c r="T2473">
        <f t="shared" si="180"/>
        <v>16</v>
      </c>
      <c r="U2473" t="s">
        <v>1499</v>
      </c>
      <c r="V2473" t="s">
        <v>1471</v>
      </c>
      <c r="W2473" t="s">
        <v>1481</v>
      </c>
      <c r="X2473" t="s">
        <v>1492</v>
      </c>
      <c r="Z2473" t="str" cm="1">
        <f t="array" ref="Z2473">IF(ISBLANK(AK2473),_xlfn.LET(
    _xlpm.nameBeforeSlash, IF(ISNUMBER(SEARCH("/", Y2473)), LEFT(Y2473, SEARCH("/", Y2473)-1), Y2473),
    _xlpm.matchRow, IFERROR(MATCH(_xlpm.nameBeforeSlash, AA:AA, 0), ""),
    _xlpm.difference, IF(_xlpm.matchRow="", "", ABS((R2473 + S2473)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),IF(ISBLANK(Y2473),"","Hidden"))</f>
        <v/>
      </c>
      <c r="AA2473" t="s">
        <v>2916</v>
      </c>
      <c r="AC2473" t="s">
        <v>917</v>
      </c>
      <c r="AD2473" t="str">
        <f>_xlfn.XLOOKUP(AC2473,moves!A:A,moves!B:B)</f>
        <v>bug</v>
      </c>
      <c r="AE2473">
        <f>_xlfn.XLOOKUP(AC2473,moves!A:A,moves!D:D)</f>
        <v>4</v>
      </c>
      <c r="AF2473" t="str">
        <f>_xlfn.XLOOKUP(AC2473,moves!A:A,moves!E:E)</f>
        <v xml:space="preserve"> </v>
      </c>
      <c r="AG2473">
        <v>0</v>
      </c>
      <c r="AH2473">
        <v>0</v>
      </c>
      <c r="AI2473">
        <f t="shared" si="181"/>
        <v>0</v>
      </c>
      <c r="AJ2473" t="s">
        <v>524</v>
      </c>
      <c r="AL2473">
        <v>0</v>
      </c>
      <c r="AM2473" cm="1">
        <f t="array" ref="AM2473">IF(AL2473=1,1,
   IF(ISTEXT(AK2473),1,
   IF(AO2473&gt;1,AM2472,
   IF(AI2473=1,
      IF(SUMPRODUCT((LEN($Y$2:$Y$4096)-LEN(SUBSTITUTE($Y$2:$Y$4096,AA2473,"")))/LEN(AA2473))&gt;0,2,1),
      IF(
         SUMPRODUCT((LEN($Y$2:$Y$4096)-LEN(SUBSTITUTE($Y$2:$Y$4096,AA2473,"")))/LEN(AA2473))
         - SUMPRODUCT((LEN($Y$2:$Y$4096)-LEN(SUBSTITUTE($Y$2:$Y$4096,"Alolan "&amp;AA2473,"")))/LEN("Alolan "&amp;AA2473))
         - SUMPRODUCT((LEN($Y$2:$Y$4096)-LEN(SUBSTITUTE($Y$2:$Y$4096,"Galarian "&amp;AA2473,"")))/LEN("Galarian "&amp;AA2473))
         - SUMPRODUCT((LEN($Y$2:$Y$4096)-LEN(SUBSTITUTE($Y$2:$Y$4096,"Hisuian "&amp;AA2473,"")))/LEN("Hisuian "&amp;AA2473))
         - SUMPRODUCT((LEN($Y$2:$Y$4096)-LEN(SUBSTITUTE($Y$2:$Y$4096,"Paldean "&amp;AA2473,"")))/LEN("Paldean "&amp;AA2473))
      &gt;0,2,1)
   ))))</f>
        <v>2</v>
      </c>
      <c r="AN2473">
        <v>0</v>
      </c>
      <c r="AO2473">
        <v>0</v>
      </c>
    </row>
    <row r="2474" spans="1:41" x14ac:dyDescent="0.25">
      <c r="A2474" t="s">
        <v>4779</v>
      </c>
      <c r="B2474" t="s">
        <v>2916</v>
      </c>
      <c r="C2474" t="s">
        <v>1499</v>
      </c>
      <c r="D2474" t="s">
        <v>1471</v>
      </c>
      <c r="E2474">
        <v>71</v>
      </c>
      <c r="F2474">
        <v>102</v>
      </c>
      <c r="G2474">
        <v>78</v>
      </c>
      <c r="H2474">
        <v>52</v>
      </c>
      <c r="I2474">
        <v>55</v>
      </c>
      <c r="J2474">
        <v>92</v>
      </c>
      <c r="K2474" t="s">
        <v>2915</v>
      </c>
      <c r="L2474" t="s">
        <v>247</v>
      </c>
      <c r="M2474" t="s">
        <v>251</v>
      </c>
      <c r="N2474">
        <v>9.3000000000000007</v>
      </c>
      <c r="O2474">
        <v>6.83</v>
      </c>
      <c r="R2474">
        <f t="shared" si="178"/>
        <v>9</v>
      </c>
      <c r="S2474">
        <f t="shared" si="179"/>
        <v>7</v>
      </c>
      <c r="T2474">
        <f t="shared" si="180"/>
        <v>16</v>
      </c>
      <c r="U2474" t="s">
        <v>1499</v>
      </c>
      <c r="V2474" t="s">
        <v>1471</v>
      </c>
      <c r="W2474" t="s">
        <v>1481</v>
      </c>
      <c r="X2474" t="s">
        <v>1492</v>
      </c>
      <c r="Z2474" t="str" cm="1">
        <f t="array" ref="Z2474">IF(ISBLANK(AK2474),_xlfn.LET(
    _xlpm.nameBeforeSlash, IF(ISNUMBER(SEARCH("/", Y2474)), LEFT(Y2474, SEARCH("/", Y2474)-1), Y2474),
    _xlpm.matchRow, IFERROR(MATCH(_xlpm.nameBeforeSlash, AA:AA, 0), ""),
    _xlpm.difference, IF(_xlpm.matchRow="", "", ABS((R2474 + S2474)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),IF(ISBLANK(Y2474),"","Hidden"))</f>
        <v/>
      </c>
      <c r="AA2474" t="s">
        <v>6032</v>
      </c>
      <c r="AC2474" t="s">
        <v>944</v>
      </c>
      <c r="AD2474" t="str">
        <f>_xlfn.XLOOKUP(AC2474,moves!A:A,moves!B:B)</f>
        <v>dark</v>
      </c>
      <c r="AE2474">
        <f>_xlfn.XLOOKUP(AC2474,moves!A:A,moves!D:D)</f>
        <v>4</v>
      </c>
      <c r="AF2474" t="str">
        <f>_xlfn.XLOOKUP(AC2474,moves!A:A,moves!E:E)</f>
        <v>The target can no longer use song moves.</v>
      </c>
      <c r="AG2474">
        <v>0</v>
      </c>
      <c r="AH2474">
        <v>0</v>
      </c>
      <c r="AI2474">
        <f t="shared" si="181"/>
        <v>1</v>
      </c>
      <c r="AJ2474" t="s">
        <v>524</v>
      </c>
      <c r="AL2474">
        <v>0</v>
      </c>
      <c r="AM2474" cm="1">
        <f t="array" ref="AM2474">IF(AL2474=1,1,
   IF(ISTEXT(AK2474),1,
   IF(AO2474&gt;1,AM2473,
   IF(AI2474=1,
      IF(SUMPRODUCT((LEN($Y$2:$Y$4096)-LEN(SUBSTITUTE($Y$2:$Y$4096,AA2474,"")))/LEN(AA2474))&gt;0,2,1),
      IF(
         SUMPRODUCT((LEN($Y$2:$Y$4096)-LEN(SUBSTITUTE($Y$2:$Y$4096,AA2474,"")))/LEN(AA2474))
         - SUMPRODUCT((LEN($Y$2:$Y$4096)-LEN(SUBSTITUTE($Y$2:$Y$4096,"Alolan "&amp;AA2474,"")))/LEN("Alolan "&amp;AA2474))
         - SUMPRODUCT((LEN($Y$2:$Y$4096)-LEN(SUBSTITUTE($Y$2:$Y$4096,"Galarian "&amp;AA2474,"")))/LEN("Galarian "&amp;AA2474))
         - SUMPRODUCT((LEN($Y$2:$Y$4096)-LEN(SUBSTITUTE($Y$2:$Y$4096,"Hisuian "&amp;AA2474,"")))/LEN("Hisuian "&amp;AA2474))
         - SUMPRODUCT((LEN($Y$2:$Y$4096)-LEN(SUBSTITUTE($Y$2:$Y$4096,"Paldean "&amp;AA2474,"")))/LEN("Paldean "&amp;AA2474))
      &gt;0,2,1)
   ))))</f>
        <v>2</v>
      </c>
      <c r="AN2474">
        <v>0</v>
      </c>
      <c r="AO2474">
        <v>0</v>
      </c>
    </row>
    <row r="2475" spans="1:41" x14ac:dyDescent="0.25">
      <c r="A2475">
        <v>921</v>
      </c>
      <c r="B2475" t="s">
        <v>2917</v>
      </c>
      <c r="C2475" t="s">
        <v>1521</v>
      </c>
      <c r="D2475"/>
      <c r="E2475">
        <v>45</v>
      </c>
      <c r="F2475">
        <v>50</v>
      </c>
      <c r="G2475">
        <v>20</v>
      </c>
      <c r="H2475">
        <v>40</v>
      </c>
      <c r="I2475">
        <v>25</v>
      </c>
      <c r="J2475">
        <v>60</v>
      </c>
      <c r="K2475" t="s">
        <v>1520</v>
      </c>
      <c r="L2475" t="s">
        <v>250</v>
      </c>
      <c r="M2475" t="s">
        <v>251</v>
      </c>
      <c r="N2475">
        <v>5.3</v>
      </c>
      <c r="O2475">
        <v>3.15</v>
      </c>
      <c r="R2475">
        <f t="shared" si="178"/>
        <v>5</v>
      </c>
      <c r="S2475">
        <f t="shared" si="179"/>
        <v>3</v>
      </c>
      <c r="T2475">
        <f t="shared" si="180"/>
        <v>8</v>
      </c>
      <c r="U2475" t="s">
        <v>1521</v>
      </c>
      <c r="V2475" t="s">
        <v>1492</v>
      </c>
      <c r="W2475" t="s">
        <v>1471</v>
      </c>
      <c r="X2475" t="s">
        <v>1512</v>
      </c>
      <c r="Y2475" t="s">
        <v>2918</v>
      </c>
      <c r="Z2475" cm="1">
        <f t="array" ref="Z2475">IF(ISBLANK(AK2475),_xlfn.LET(
    _xlpm.nameBeforeSlash, IF(ISNUMBER(SEARCH("/", Y2475)), LEFT(Y2475, SEARCH("/", Y2475)-1), Y2475),
    _xlpm.matchRow, IFERROR(MATCH(_xlpm.nameBeforeSlash, AA:AA, 0), ""),
    _xlpm.difference, IF(_xlpm.matchRow="", "", ABS((R2475 + S2475)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),IF(ISBLANK(Y2475),"","Hidden"))</f>
        <v>9</v>
      </c>
      <c r="AA2475" t="s">
        <v>2917</v>
      </c>
      <c r="AC2475" t="s">
        <v>553</v>
      </c>
      <c r="AD2475" t="str">
        <f>_xlfn.XLOOKUP(AC2475,moves!A:A,moves!B:B)</f>
        <v>electric</v>
      </c>
      <c r="AE2475">
        <f>_xlfn.XLOOKUP(AC2475,moves!A:A,moves!D:D)</f>
        <v>1</v>
      </c>
      <c r="AF2475" t="str">
        <f>_xlfn.XLOOKUP(AC2475,moves!A:A,moves!E:E)</f>
        <v>Inflict the Paralyzed status on the target. If the target was already Paralyzed: Increase attack strength by 2.</v>
      </c>
      <c r="AG2475">
        <v>1</v>
      </c>
      <c r="AH2475">
        <v>0</v>
      </c>
      <c r="AI2475">
        <f t="shared" si="181"/>
        <v>0</v>
      </c>
      <c r="AJ2475" t="s">
        <v>870</v>
      </c>
      <c r="AL2475">
        <v>0</v>
      </c>
      <c r="AM2475" cm="1">
        <f t="array" ref="AM2475">IF(AL2475=1,1,
   IF(ISTEXT(AK2475),1,
   IF(AO2475&gt;1,AM2474,
   IF(AI2475=1,
      IF(SUMPRODUCT((LEN($Y$2:$Y$4096)-LEN(SUBSTITUTE($Y$2:$Y$4096,AA2475,"")))/LEN(AA2475))&gt;0,2,1),
      IF(
         SUMPRODUCT((LEN($Y$2:$Y$4096)-LEN(SUBSTITUTE($Y$2:$Y$4096,AA2475,"")))/LEN(AA2475))
         - SUMPRODUCT((LEN($Y$2:$Y$4096)-LEN(SUBSTITUTE($Y$2:$Y$4096,"Alolan "&amp;AA2475,"")))/LEN("Alolan "&amp;AA2475))
         - SUMPRODUCT((LEN($Y$2:$Y$4096)-LEN(SUBSTITUTE($Y$2:$Y$4096,"Galarian "&amp;AA2475,"")))/LEN("Galarian "&amp;AA2475))
         - SUMPRODUCT((LEN($Y$2:$Y$4096)-LEN(SUBSTITUTE($Y$2:$Y$4096,"Hisuian "&amp;AA2475,"")))/LEN("Hisuian "&amp;AA2475))
         - SUMPRODUCT((LEN($Y$2:$Y$4096)-LEN(SUBSTITUTE($Y$2:$Y$4096,"Paldean "&amp;AA2475,"")))/LEN("Paldean "&amp;AA2475))
      &gt;0,2,1)
   ))))</f>
        <v>1</v>
      </c>
      <c r="AN2475">
        <v>0</v>
      </c>
      <c r="AO2475">
        <v>0</v>
      </c>
    </row>
    <row r="2476" spans="1:41" x14ac:dyDescent="0.25">
      <c r="A2476" t="s">
        <v>4780</v>
      </c>
      <c r="B2476" t="s">
        <v>2917</v>
      </c>
      <c r="C2476" t="s">
        <v>1521</v>
      </c>
      <c r="D2476"/>
      <c r="E2476">
        <v>45</v>
      </c>
      <c r="F2476">
        <v>50</v>
      </c>
      <c r="G2476">
        <v>20</v>
      </c>
      <c r="H2476">
        <v>40</v>
      </c>
      <c r="I2476">
        <v>25</v>
      </c>
      <c r="J2476">
        <v>60</v>
      </c>
      <c r="K2476" t="s">
        <v>1520</v>
      </c>
      <c r="L2476" t="s">
        <v>250</v>
      </c>
      <c r="M2476" t="s">
        <v>251</v>
      </c>
      <c r="N2476">
        <v>5.3</v>
      </c>
      <c r="O2476">
        <v>3.15</v>
      </c>
      <c r="R2476">
        <f t="shared" si="178"/>
        <v>5</v>
      </c>
      <c r="S2476">
        <f t="shared" si="179"/>
        <v>3</v>
      </c>
      <c r="T2476">
        <f t="shared" si="180"/>
        <v>8</v>
      </c>
      <c r="U2476" t="s">
        <v>1521</v>
      </c>
      <c r="V2476" t="s">
        <v>1492</v>
      </c>
      <c r="W2476" t="s">
        <v>1471</v>
      </c>
      <c r="X2476" t="s">
        <v>1512</v>
      </c>
      <c r="Y2476" t="s">
        <v>6034</v>
      </c>
      <c r="Z2476" cm="1">
        <f t="array" ref="Z2476">IF(ISBLANK(AK2476),_xlfn.LET(
    _xlpm.nameBeforeSlash, IF(ISNUMBER(SEARCH("/", Y2476)), LEFT(Y2476, SEARCH("/", Y2476)-1), Y2476),
    _xlpm.matchRow, IFERROR(MATCH(_xlpm.nameBeforeSlash, AA:AA, 0), ""),
    _xlpm.difference, IF(_xlpm.matchRow="", "", ABS((R2476 + S2476)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),IF(ISBLANK(Y2476),"","Hidden"))</f>
        <v>9</v>
      </c>
      <c r="AA2476" t="s">
        <v>6035</v>
      </c>
      <c r="AC2476" t="s">
        <v>1060</v>
      </c>
      <c r="AD2476" t="str">
        <f>_xlfn.XLOOKUP(AC2476,moves!A:A,moves!B:B)</f>
        <v>fighting</v>
      </c>
      <c r="AE2476">
        <f>_xlfn.XLOOKUP(AC2476,moves!A:A,moves!D:D)</f>
        <v>2</v>
      </c>
      <c r="AF2476" t="str">
        <f>_xlfn.XLOOKUP(AC2476,moves!A:A,moves!E:E)</f>
        <v>Each time this move is used in succession: Increase attack strength by 1.</v>
      </c>
      <c r="AG2476">
        <v>1</v>
      </c>
      <c r="AH2476">
        <v>0</v>
      </c>
      <c r="AI2476">
        <f t="shared" si="181"/>
        <v>1</v>
      </c>
      <c r="AJ2476" t="s">
        <v>523</v>
      </c>
      <c r="AL2476">
        <v>0</v>
      </c>
      <c r="AM2476" cm="1">
        <f t="array" ref="AM2476">IF(AL2476=1,1,
   IF(ISTEXT(AK2476),1,
   IF(AO2476&gt;1,AM2475,
   IF(AI2476=1,
      IF(SUMPRODUCT((LEN($Y$2:$Y$4096)-LEN(SUBSTITUTE($Y$2:$Y$4096,AA2476,"")))/LEN(AA2476))&gt;0,2,1),
      IF(
         SUMPRODUCT((LEN($Y$2:$Y$4096)-LEN(SUBSTITUTE($Y$2:$Y$4096,AA2476,"")))/LEN(AA2476))
         - SUMPRODUCT((LEN($Y$2:$Y$4096)-LEN(SUBSTITUTE($Y$2:$Y$4096,"Alolan "&amp;AA2476,"")))/LEN("Alolan "&amp;AA2476))
         - SUMPRODUCT((LEN($Y$2:$Y$4096)-LEN(SUBSTITUTE($Y$2:$Y$4096,"Galarian "&amp;AA2476,"")))/LEN("Galarian "&amp;AA2476))
         - SUMPRODUCT((LEN($Y$2:$Y$4096)-LEN(SUBSTITUTE($Y$2:$Y$4096,"Hisuian "&amp;AA2476,"")))/LEN("Hisuian "&amp;AA2476))
         - SUMPRODUCT((LEN($Y$2:$Y$4096)-LEN(SUBSTITUTE($Y$2:$Y$4096,"Paldean "&amp;AA2476,"")))/LEN("Paldean "&amp;AA2476))
      &gt;0,2,1)
   ))))</f>
        <v>1</v>
      </c>
      <c r="AN2476">
        <v>0</v>
      </c>
      <c r="AO2476">
        <v>0</v>
      </c>
    </row>
    <row r="2477" spans="1:41" x14ac:dyDescent="0.25">
      <c r="A2477">
        <v>922</v>
      </c>
      <c r="B2477" t="s">
        <v>2918</v>
      </c>
      <c r="C2477" t="s">
        <v>1521</v>
      </c>
      <c r="D2477" t="s">
        <v>1492</v>
      </c>
      <c r="E2477">
        <v>60</v>
      </c>
      <c r="F2477">
        <v>75</v>
      </c>
      <c r="G2477">
        <v>40</v>
      </c>
      <c r="H2477">
        <v>50</v>
      </c>
      <c r="I2477">
        <v>40</v>
      </c>
      <c r="J2477">
        <v>85</v>
      </c>
      <c r="K2477" t="s">
        <v>1520</v>
      </c>
      <c r="L2477" t="s">
        <v>250</v>
      </c>
      <c r="M2477" t="s">
        <v>251</v>
      </c>
      <c r="N2477">
        <v>7.65</v>
      </c>
      <c r="O2477">
        <v>4.8</v>
      </c>
      <c r="R2477">
        <f t="shared" si="178"/>
        <v>8</v>
      </c>
      <c r="S2477">
        <f t="shared" si="179"/>
        <v>5</v>
      </c>
      <c r="T2477">
        <f t="shared" si="180"/>
        <v>13</v>
      </c>
      <c r="U2477" t="s">
        <v>1521</v>
      </c>
      <c r="V2477" t="s">
        <v>1492</v>
      </c>
      <c r="W2477" t="s">
        <v>1471</v>
      </c>
      <c r="X2477" t="s">
        <v>1512</v>
      </c>
      <c r="Y2477" t="s">
        <v>2919</v>
      </c>
      <c r="Z2477" cm="1">
        <f t="array" ref="Z2477">IF(ISBLANK(AK2477),_xlfn.LET(
    _xlpm.nameBeforeSlash, IF(ISNUMBER(SEARCH("/", Y2477)), LEFT(Y2477, SEARCH("/", Y2477)-1), Y2477),
    _xlpm.matchRow, IFERROR(MATCH(_xlpm.nameBeforeSlash, AA:AA, 0), ""),
    _xlpm.difference, IF(_xlpm.matchRow="", "", ABS((R2477 + S2477)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),IF(ISBLANK(Y2477),"","Hidden"))</f>
        <v>14</v>
      </c>
      <c r="AA2477" t="s">
        <v>2918</v>
      </c>
      <c r="AC2477" t="s">
        <v>419</v>
      </c>
      <c r="AD2477" t="str">
        <f>_xlfn.XLOOKUP(AC2477,moves!A:A,moves!B:B)</f>
        <v>electric</v>
      </c>
      <c r="AE2477">
        <f>_xlfn.XLOOKUP(AC2477,moves!A:A,moves!D:D)</f>
        <v>4</v>
      </c>
      <c r="AF2477" t="str">
        <f>_xlfn.XLOOKUP(AC2477,moves!A:A,moves!E:E)</f>
        <v>If any status symbols are rolled: Inflict the Paralyzed status on the target.</v>
      </c>
      <c r="AG2477">
        <v>0</v>
      </c>
      <c r="AH2477">
        <v>0</v>
      </c>
      <c r="AI2477">
        <f t="shared" si="181"/>
        <v>0</v>
      </c>
      <c r="AJ2477" t="s">
        <v>524</v>
      </c>
      <c r="AL2477">
        <v>0</v>
      </c>
      <c r="AM2477" cm="1">
        <f t="array" ref="AM2477">IF(AL2477=1,1,
   IF(ISTEXT(AK2477),1,
   IF(AO2477&gt;1,AM2476,
   IF(AI2477=1,
      IF(SUMPRODUCT((LEN($Y$2:$Y$4096)-LEN(SUBSTITUTE($Y$2:$Y$4096,AA2477,"")))/LEN(AA2477))&gt;0,2,1),
      IF(
         SUMPRODUCT((LEN($Y$2:$Y$4096)-LEN(SUBSTITUTE($Y$2:$Y$4096,AA2477,"")))/LEN(AA2477))
         - SUMPRODUCT((LEN($Y$2:$Y$4096)-LEN(SUBSTITUTE($Y$2:$Y$4096,"Alolan "&amp;AA2477,"")))/LEN("Alolan "&amp;AA2477))
         - SUMPRODUCT((LEN($Y$2:$Y$4096)-LEN(SUBSTITUTE($Y$2:$Y$4096,"Galarian "&amp;AA2477,"")))/LEN("Galarian "&amp;AA2477))
         - SUMPRODUCT((LEN($Y$2:$Y$4096)-LEN(SUBSTITUTE($Y$2:$Y$4096,"Hisuian "&amp;AA2477,"")))/LEN("Hisuian "&amp;AA2477))
         - SUMPRODUCT((LEN($Y$2:$Y$4096)-LEN(SUBSTITUTE($Y$2:$Y$4096,"Paldean "&amp;AA2477,"")))/LEN("Paldean "&amp;AA2477))
      &gt;0,2,1)
   ))))</f>
        <v>2</v>
      </c>
      <c r="AN2477">
        <v>0</v>
      </c>
      <c r="AO2477">
        <v>0</v>
      </c>
    </row>
    <row r="2478" spans="1:41" x14ac:dyDescent="0.25">
      <c r="A2478" t="s">
        <v>4781</v>
      </c>
      <c r="B2478" t="s">
        <v>2918</v>
      </c>
      <c r="C2478" t="s">
        <v>1521</v>
      </c>
      <c r="D2478" t="s">
        <v>1492</v>
      </c>
      <c r="E2478">
        <v>60</v>
      </c>
      <c r="F2478">
        <v>75</v>
      </c>
      <c r="G2478">
        <v>40</v>
      </c>
      <c r="H2478">
        <v>50</v>
      </c>
      <c r="I2478">
        <v>40</v>
      </c>
      <c r="J2478">
        <v>85</v>
      </c>
      <c r="K2478" t="s">
        <v>1520</v>
      </c>
      <c r="L2478" t="s">
        <v>250</v>
      </c>
      <c r="M2478" t="s">
        <v>251</v>
      </c>
      <c r="N2478">
        <v>7.65</v>
      </c>
      <c r="O2478">
        <v>4.8</v>
      </c>
      <c r="R2478">
        <f t="shared" si="178"/>
        <v>8</v>
      </c>
      <c r="S2478">
        <f t="shared" si="179"/>
        <v>5</v>
      </c>
      <c r="T2478">
        <f t="shared" si="180"/>
        <v>13</v>
      </c>
      <c r="U2478" t="s">
        <v>1521</v>
      </c>
      <c r="V2478" t="s">
        <v>1492</v>
      </c>
      <c r="W2478" t="s">
        <v>1471</v>
      </c>
      <c r="X2478" t="s">
        <v>1512</v>
      </c>
      <c r="Y2478" t="s">
        <v>6036</v>
      </c>
      <c r="Z2478" cm="1">
        <f t="array" ref="Z2478">IF(ISBLANK(AK2478),_xlfn.LET(
    _xlpm.nameBeforeSlash, IF(ISNUMBER(SEARCH("/", Y2478)), LEFT(Y2478, SEARCH("/", Y2478)-1), Y2478),
    _xlpm.matchRow, IFERROR(MATCH(_xlpm.nameBeforeSlash, AA:AA, 0), ""),
    _xlpm.difference, IF(_xlpm.matchRow="", "", ABS((R2478 + S2478)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),IF(ISBLANK(Y2478),"","Hidden"))</f>
        <v>14</v>
      </c>
      <c r="AA2478" t="s">
        <v>6034</v>
      </c>
      <c r="AC2478" t="s">
        <v>1006</v>
      </c>
      <c r="AD2478" t="str">
        <f>_xlfn.XLOOKUP(AC2478,moves!A:A,moves!B:B)</f>
        <v>electric</v>
      </c>
      <c r="AE2478">
        <f>_xlfn.XLOOKUP(AC2478,moves!A:A,moves!D:D)</f>
        <v>3</v>
      </c>
      <c r="AF2478" t="str">
        <f>_xlfn.XLOOKUP(AC2478,moves!A:A,moves!E:E)</f>
        <v>If any status symbols are rolled: Inflict the Paralyzed status on the target.</v>
      </c>
      <c r="AG2478">
        <v>0</v>
      </c>
      <c r="AH2478">
        <v>0</v>
      </c>
      <c r="AI2478">
        <f t="shared" si="181"/>
        <v>1</v>
      </c>
      <c r="AJ2478" t="s">
        <v>524</v>
      </c>
      <c r="AL2478">
        <v>0</v>
      </c>
      <c r="AM2478" cm="1">
        <f t="array" ref="AM2478">IF(AL2478=1,1,
   IF(ISTEXT(AK2478),1,
   IF(AO2478&gt;1,AM2477,
   IF(AI2478=1,
      IF(SUMPRODUCT((LEN($Y$2:$Y$4096)-LEN(SUBSTITUTE($Y$2:$Y$4096,AA2478,"")))/LEN(AA2478))&gt;0,2,1),
      IF(
         SUMPRODUCT((LEN($Y$2:$Y$4096)-LEN(SUBSTITUTE($Y$2:$Y$4096,AA2478,"")))/LEN(AA2478))
         - SUMPRODUCT((LEN($Y$2:$Y$4096)-LEN(SUBSTITUTE($Y$2:$Y$4096,"Alolan "&amp;AA2478,"")))/LEN("Alolan "&amp;AA2478))
         - SUMPRODUCT((LEN($Y$2:$Y$4096)-LEN(SUBSTITUTE($Y$2:$Y$4096,"Galarian "&amp;AA2478,"")))/LEN("Galarian "&amp;AA2478))
         - SUMPRODUCT((LEN($Y$2:$Y$4096)-LEN(SUBSTITUTE($Y$2:$Y$4096,"Hisuian "&amp;AA2478,"")))/LEN("Hisuian "&amp;AA2478))
         - SUMPRODUCT((LEN($Y$2:$Y$4096)-LEN(SUBSTITUTE($Y$2:$Y$4096,"Paldean "&amp;AA2478,"")))/LEN("Paldean "&amp;AA2478))
      &gt;0,2,1)
   ))))</f>
        <v>2</v>
      </c>
      <c r="AN2478">
        <v>0</v>
      </c>
      <c r="AO2478">
        <v>0</v>
      </c>
    </row>
    <row r="2479" spans="1:41" x14ac:dyDescent="0.25">
      <c r="A2479">
        <v>923</v>
      </c>
      <c r="B2479" t="s">
        <v>2919</v>
      </c>
      <c r="C2479" t="s">
        <v>1521</v>
      </c>
      <c r="D2479" t="s">
        <v>1492</v>
      </c>
      <c r="E2479">
        <v>70</v>
      </c>
      <c r="F2479">
        <v>115</v>
      </c>
      <c r="G2479">
        <v>70</v>
      </c>
      <c r="H2479">
        <v>70</v>
      </c>
      <c r="I2479">
        <v>60</v>
      </c>
      <c r="J2479">
        <v>105</v>
      </c>
      <c r="K2479" t="s">
        <v>2920</v>
      </c>
      <c r="L2479" t="s">
        <v>250</v>
      </c>
      <c r="M2479" t="s">
        <v>251</v>
      </c>
      <c r="N2479">
        <v>10.65</v>
      </c>
      <c r="O2479">
        <v>6.7</v>
      </c>
      <c r="Q2479">
        <v>1</v>
      </c>
      <c r="R2479">
        <f t="shared" si="178"/>
        <v>11</v>
      </c>
      <c r="S2479">
        <f t="shared" si="179"/>
        <v>8</v>
      </c>
      <c r="T2479">
        <f t="shared" si="180"/>
        <v>19</v>
      </c>
      <c r="U2479" t="s">
        <v>1521</v>
      </c>
      <c r="V2479" t="s">
        <v>1492</v>
      </c>
      <c r="W2479" t="s">
        <v>1471</v>
      </c>
      <c r="X2479" t="s">
        <v>1512</v>
      </c>
      <c r="Z2479" t="str" cm="1">
        <f t="array" ref="Z2479">IF(ISBLANK(AK2479),_xlfn.LET(
    _xlpm.nameBeforeSlash, IF(ISNUMBER(SEARCH("/", Y2479)), LEFT(Y2479, SEARCH("/", Y2479)-1), Y2479),
    _xlpm.matchRow, IFERROR(MATCH(_xlpm.nameBeforeSlash, AA:AA, 0), ""),
    _xlpm.difference, IF(_xlpm.matchRow="", "", ABS((R2479 + S2479)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),IF(ISBLANK(Y2479),"","Hidden"))</f>
        <v/>
      </c>
      <c r="AA2479" t="s">
        <v>2919</v>
      </c>
      <c r="AC2479" t="s">
        <v>985</v>
      </c>
      <c r="AD2479" t="str">
        <f>_xlfn.XLOOKUP(AC2479,moves!A:A,moves!B:B)</f>
        <v>electric</v>
      </c>
      <c r="AE2479">
        <f>_xlfn.XLOOKUP(AC2479,moves!A:A,moves!D:D)</f>
        <v>7</v>
      </c>
      <c r="AF2479" t="str">
        <f>_xlfn.XLOOKUP(AC2479,moves!A:A,moves!E:E)</f>
        <v>This move can only be used if the user is an Electric type. The user loses its Electric typing.</v>
      </c>
      <c r="AG2479">
        <v>0</v>
      </c>
      <c r="AH2479">
        <v>0</v>
      </c>
      <c r="AI2479">
        <f t="shared" si="181"/>
        <v>0</v>
      </c>
      <c r="AJ2479" t="s">
        <v>525</v>
      </c>
      <c r="AL2479">
        <v>0</v>
      </c>
      <c r="AM2479" cm="1">
        <f t="array" ref="AM2479">IF(AL2479=1,1,
   IF(ISTEXT(AK2479),1,
   IF(AO2479&gt;1,AM2478,
   IF(AI2479=1,
      IF(SUMPRODUCT((LEN($Y$2:$Y$4096)-LEN(SUBSTITUTE($Y$2:$Y$4096,AA2479,"")))/LEN(AA2479))&gt;0,2,1),
      IF(
         SUMPRODUCT((LEN($Y$2:$Y$4096)-LEN(SUBSTITUTE($Y$2:$Y$4096,AA2479,"")))/LEN(AA2479))
         - SUMPRODUCT((LEN($Y$2:$Y$4096)-LEN(SUBSTITUTE($Y$2:$Y$4096,"Alolan "&amp;AA2479,"")))/LEN("Alolan "&amp;AA2479))
         - SUMPRODUCT((LEN($Y$2:$Y$4096)-LEN(SUBSTITUTE($Y$2:$Y$4096,"Galarian "&amp;AA2479,"")))/LEN("Galarian "&amp;AA2479))
         - SUMPRODUCT((LEN($Y$2:$Y$4096)-LEN(SUBSTITUTE($Y$2:$Y$4096,"Hisuian "&amp;AA2479,"")))/LEN("Hisuian "&amp;AA2479))
         - SUMPRODUCT((LEN($Y$2:$Y$4096)-LEN(SUBSTITUTE($Y$2:$Y$4096,"Paldean "&amp;AA2479,"")))/LEN("Paldean "&amp;AA2479))
      &gt;0,2,1)
   ))))</f>
        <v>2</v>
      </c>
      <c r="AN2479">
        <v>0</v>
      </c>
      <c r="AO2479">
        <v>0</v>
      </c>
    </row>
    <row r="2480" spans="1:41" x14ac:dyDescent="0.25">
      <c r="A2480" t="s">
        <v>4782</v>
      </c>
      <c r="B2480" t="s">
        <v>2919</v>
      </c>
      <c r="C2480" t="s">
        <v>1521</v>
      </c>
      <c r="D2480" t="s">
        <v>1492</v>
      </c>
      <c r="E2480">
        <v>70</v>
      </c>
      <c r="F2480">
        <v>115</v>
      </c>
      <c r="G2480">
        <v>70</v>
      </c>
      <c r="H2480">
        <v>70</v>
      </c>
      <c r="I2480">
        <v>60</v>
      </c>
      <c r="J2480">
        <v>105</v>
      </c>
      <c r="K2480" t="s">
        <v>2920</v>
      </c>
      <c r="L2480" t="s">
        <v>250</v>
      </c>
      <c r="M2480" t="s">
        <v>251</v>
      </c>
      <c r="N2480">
        <v>10.65</v>
      </c>
      <c r="O2480">
        <v>6.7</v>
      </c>
      <c r="Q2480">
        <v>1</v>
      </c>
      <c r="R2480">
        <f t="shared" si="178"/>
        <v>11</v>
      </c>
      <c r="S2480">
        <f t="shared" si="179"/>
        <v>8</v>
      </c>
      <c r="T2480">
        <f t="shared" si="180"/>
        <v>19</v>
      </c>
      <c r="U2480" t="s">
        <v>1521</v>
      </c>
      <c r="V2480" t="s">
        <v>1492</v>
      </c>
      <c r="W2480" t="s">
        <v>1471</v>
      </c>
      <c r="X2480" t="s">
        <v>1512</v>
      </c>
      <c r="Z2480" t="str" cm="1">
        <f t="array" ref="Z2480">IF(ISBLANK(AK2480),_xlfn.LET(
    _xlpm.nameBeforeSlash, IF(ISNUMBER(SEARCH("/", Y2480)), LEFT(Y2480, SEARCH("/", Y2480)-1), Y2480),
    _xlpm.matchRow, IFERROR(MATCH(_xlpm.nameBeforeSlash, AA:AA, 0), ""),
    _xlpm.difference, IF(_xlpm.matchRow="", "", ABS((R2480 + S2480)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),IF(ISBLANK(Y2480),"","Hidden"))</f>
        <v/>
      </c>
      <c r="AA2480" t="s">
        <v>6036</v>
      </c>
      <c r="AC2480" t="s">
        <v>1287</v>
      </c>
      <c r="AD2480" t="str">
        <f>_xlfn.XLOOKUP(AC2480,moves!A:A,moves!B:B)</f>
        <v>normal</v>
      </c>
      <c r="AE2480">
        <f>_xlfn.XLOOKUP(AC2480,moves!A:A,moves!D:D)</f>
        <v>0</v>
      </c>
      <c r="AF2480" t="str">
        <f>_xlfn.XLOOKUP(AC2480,moves!A:A,moves!E:E)</f>
        <v>Once per battle: Increase the user's battle fatigue to 5, revive one of the Pokémon in your party, and fully heal that Pokémon's health.</v>
      </c>
      <c r="AG2480">
        <v>0</v>
      </c>
      <c r="AH2480">
        <v>0</v>
      </c>
      <c r="AI2480">
        <f t="shared" si="181"/>
        <v>1</v>
      </c>
      <c r="AJ2480" t="s">
        <v>525</v>
      </c>
      <c r="AL2480">
        <v>0</v>
      </c>
      <c r="AM2480" cm="1">
        <f t="array" ref="AM2480">IF(AL2480=1,1,
   IF(ISTEXT(AK2480),1,
   IF(AO2480&gt;1,AM2479,
   IF(AI2480=1,
      IF(SUMPRODUCT((LEN($Y$2:$Y$4096)-LEN(SUBSTITUTE($Y$2:$Y$4096,AA2480,"")))/LEN(AA2480))&gt;0,2,1),
      IF(
         SUMPRODUCT((LEN($Y$2:$Y$4096)-LEN(SUBSTITUTE($Y$2:$Y$4096,AA2480,"")))/LEN(AA2480))
         - SUMPRODUCT((LEN($Y$2:$Y$4096)-LEN(SUBSTITUTE($Y$2:$Y$4096,"Alolan "&amp;AA2480,"")))/LEN("Alolan "&amp;AA2480))
         - SUMPRODUCT((LEN($Y$2:$Y$4096)-LEN(SUBSTITUTE($Y$2:$Y$4096,"Galarian "&amp;AA2480,"")))/LEN("Galarian "&amp;AA2480))
         - SUMPRODUCT((LEN($Y$2:$Y$4096)-LEN(SUBSTITUTE($Y$2:$Y$4096,"Hisuian "&amp;AA2480,"")))/LEN("Hisuian "&amp;AA2480))
         - SUMPRODUCT((LEN($Y$2:$Y$4096)-LEN(SUBSTITUTE($Y$2:$Y$4096,"Paldean "&amp;AA2480,"")))/LEN("Paldean "&amp;AA2480))
      &gt;0,2,1)
   ))))</f>
        <v>2</v>
      </c>
      <c r="AN2480">
        <v>0</v>
      </c>
      <c r="AO2480">
        <v>0</v>
      </c>
    </row>
    <row r="2481" spans="1:41" x14ac:dyDescent="0.25">
      <c r="A2481">
        <v>924</v>
      </c>
      <c r="B2481" t="s">
        <v>2921</v>
      </c>
      <c r="C2481" t="s">
        <v>1512</v>
      </c>
      <c r="D2481"/>
      <c r="E2481">
        <v>50</v>
      </c>
      <c r="F2481">
        <v>50</v>
      </c>
      <c r="G2481">
        <v>45</v>
      </c>
      <c r="H2481">
        <v>40</v>
      </c>
      <c r="I2481">
        <v>45</v>
      </c>
      <c r="J2481">
        <v>75</v>
      </c>
      <c r="K2481" t="s">
        <v>2922</v>
      </c>
      <c r="L2481" t="s">
        <v>250</v>
      </c>
      <c r="M2481" t="s">
        <v>249</v>
      </c>
      <c r="N2481">
        <v>5.9</v>
      </c>
      <c r="O2481">
        <v>4.7</v>
      </c>
      <c r="R2481">
        <f t="shared" si="178"/>
        <v>6</v>
      </c>
      <c r="S2481">
        <f t="shared" si="179"/>
        <v>5</v>
      </c>
      <c r="T2481">
        <f t="shared" si="180"/>
        <v>11</v>
      </c>
      <c r="U2481" t="s">
        <v>1512</v>
      </c>
      <c r="V2481" t="s">
        <v>1471</v>
      </c>
      <c r="W2481" t="s">
        <v>1536</v>
      </c>
      <c r="X2481" t="s">
        <v>1468</v>
      </c>
      <c r="Y2481" t="s">
        <v>8536</v>
      </c>
      <c r="Z2481" cm="1">
        <f t="array" ref="Z2481">IF(ISBLANK(AK2481),_xlfn.LET(
    _xlpm.nameBeforeSlash, IF(ISNUMBER(SEARCH("/", Y2481)), LEFT(Y2481, SEARCH("/", Y2481)-1), Y2481),
    _xlpm.matchRow, IFERROR(MATCH(_xlpm.nameBeforeSlash, AA:AA, 0), ""),
    _xlpm.difference, IF(_xlpm.matchRow="", "", ABS((R2481 + S2481)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),IF(ISBLANK(Y2481),"","Hidden"))</f>
        <v>14</v>
      </c>
      <c r="AA2481" t="s">
        <v>2921</v>
      </c>
      <c r="AC2481" t="s">
        <v>406</v>
      </c>
      <c r="AD2481" t="str">
        <f>_xlfn.XLOOKUP(AC2481,moves!A:A,moves!B:B)</f>
        <v>normal</v>
      </c>
      <c r="AE2481">
        <f>_xlfn.XLOOKUP(AC2481,moves!A:A,moves!D:D)</f>
        <v>2</v>
      </c>
      <c r="AF2481" t="str">
        <f>_xlfn.XLOOKUP(AC2481,moves!A:A,moves!E:E)</f>
        <v>Regular hits deal +1 damage.</v>
      </c>
      <c r="AG2481">
        <v>0</v>
      </c>
      <c r="AH2481">
        <v>0</v>
      </c>
      <c r="AI2481">
        <f t="shared" si="181"/>
        <v>0</v>
      </c>
      <c r="AJ2481" t="s">
        <v>523</v>
      </c>
      <c r="AL2481">
        <v>0</v>
      </c>
      <c r="AM2481" cm="1">
        <f t="array" ref="AM2481">IF(AL2481=1,1,
   IF(ISTEXT(AK2481),1,
   IF(AO2481&gt;1,AM2480,
   IF(AI2481=1,
      IF(SUMPRODUCT((LEN($Y$2:$Y$4096)-LEN(SUBSTITUTE($Y$2:$Y$4096,AA2481,"")))/LEN(AA2481))&gt;0,2,1),
      IF(
         SUMPRODUCT((LEN($Y$2:$Y$4096)-LEN(SUBSTITUTE($Y$2:$Y$4096,AA2481,"")))/LEN(AA2481))
         - SUMPRODUCT((LEN($Y$2:$Y$4096)-LEN(SUBSTITUTE($Y$2:$Y$4096,"Alolan "&amp;AA2481,"")))/LEN("Alolan "&amp;AA2481))
         - SUMPRODUCT((LEN($Y$2:$Y$4096)-LEN(SUBSTITUTE($Y$2:$Y$4096,"Galarian "&amp;AA2481,"")))/LEN("Galarian "&amp;AA2481))
         - SUMPRODUCT((LEN($Y$2:$Y$4096)-LEN(SUBSTITUTE($Y$2:$Y$4096,"Hisuian "&amp;AA2481,"")))/LEN("Hisuian "&amp;AA2481))
         - SUMPRODUCT((LEN($Y$2:$Y$4096)-LEN(SUBSTITUTE($Y$2:$Y$4096,"Paldean "&amp;AA2481,"")))/LEN("Paldean "&amp;AA2481))
      &gt;0,2,1)
   ))))</f>
        <v>1</v>
      </c>
      <c r="AN2481">
        <v>0</v>
      </c>
      <c r="AO2481">
        <v>0</v>
      </c>
    </row>
    <row r="2482" spans="1:41" x14ac:dyDescent="0.25">
      <c r="A2482" t="s">
        <v>4783</v>
      </c>
      <c r="B2482" t="s">
        <v>2921</v>
      </c>
      <c r="C2482" t="s">
        <v>1512</v>
      </c>
      <c r="D2482"/>
      <c r="E2482">
        <v>50</v>
      </c>
      <c r="F2482">
        <v>50</v>
      </c>
      <c r="G2482">
        <v>45</v>
      </c>
      <c r="H2482">
        <v>40</v>
      </c>
      <c r="I2482">
        <v>45</v>
      </c>
      <c r="J2482">
        <v>75</v>
      </c>
      <c r="K2482" t="s">
        <v>2922</v>
      </c>
      <c r="L2482" t="s">
        <v>250</v>
      </c>
      <c r="M2482" t="s">
        <v>249</v>
      </c>
      <c r="N2482">
        <v>5.9</v>
      </c>
      <c r="O2482">
        <v>4.7</v>
      </c>
      <c r="R2482">
        <f t="shared" si="178"/>
        <v>6</v>
      </c>
      <c r="S2482">
        <f t="shared" si="179"/>
        <v>5</v>
      </c>
      <c r="T2482">
        <f t="shared" si="180"/>
        <v>11</v>
      </c>
      <c r="U2482" t="s">
        <v>1512</v>
      </c>
      <c r="V2482" t="s">
        <v>1471</v>
      </c>
      <c r="W2482" t="s">
        <v>1536</v>
      </c>
      <c r="X2482" t="s">
        <v>1468</v>
      </c>
      <c r="Y2482" t="s">
        <v>8619</v>
      </c>
      <c r="Z2482" cm="1">
        <f t="array" ref="Z2482">IF(ISBLANK(AK2482),_xlfn.LET(
    _xlpm.nameBeforeSlash, IF(ISNUMBER(SEARCH("/", Y2482)), LEFT(Y2482, SEARCH("/", Y2482)-1), Y2482),
    _xlpm.matchRow, IFERROR(MATCH(_xlpm.nameBeforeSlash, AA:AA, 0), ""),
    _xlpm.difference, IF(_xlpm.matchRow="", "", ABS((R2482 + S2482)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),IF(ISBLANK(Y2482),"","Hidden"))</f>
        <v>14</v>
      </c>
      <c r="AA2482" t="s">
        <v>6037</v>
      </c>
      <c r="AC2482" t="s">
        <v>1284</v>
      </c>
      <c r="AD2482" t="str">
        <f>_xlfn.XLOOKUP(AC2482,moves!A:A,moves!B:B)</f>
        <v>normal</v>
      </c>
      <c r="AE2482">
        <f>_xlfn.XLOOKUP(AC2482,moves!A:A,moves!D:D)</f>
        <v>0</v>
      </c>
      <c r="AF2482" t="str">
        <f>_xlfn.XLOOKUP(AC2482,moves!A:A,moves!E:E)</f>
        <v>When the target next attacks: That target deals 3 extra damage.</v>
      </c>
      <c r="AG2482">
        <v>0</v>
      </c>
      <c r="AH2482">
        <v>0</v>
      </c>
      <c r="AI2482">
        <f t="shared" si="181"/>
        <v>1</v>
      </c>
      <c r="AJ2482" t="s">
        <v>523</v>
      </c>
      <c r="AL2482">
        <v>0</v>
      </c>
      <c r="AM2482" cm="1">
        <f t="array" ref="AM2482">IF(AL2482=1,1,
   IF(ISTEXT(AK2482),1,
   IF(AO2482&gt;1,AM2481,
   IF(AI2482=1,
      IF(SUMPRODUCT((LEN($Y$2:$Y$4096)-LEN(SUBSTITUTE($Y$2:$Y$4096,AA2482,"")))/LEN(AA2482))&gt;0,2,1),
      IF(
         SUMPRODUCT((LEN($Y$2:$Y$4096)-LEN(SUBSTITUTE($Y$2:$Y$4096,AA2482,"")))/LEN(AA2482))
         - SUMPRODUCT((LEN($Y$2:$Y$4096)-LEN(SUBSTITUTE($Y$2:$Y$4096,"Alolan "&amp;AA2482,"")))/LEN("Alolan "&amp;AA2482))
         - SUMPRODUCT((LEN($Y$2:$Y$4096)-LEN(SUBSTITUTE($Y$2:$Y$4096,"Galarian "&amp;AA2482,"")))/LEN("Galarian "&amp;AA2482))
         - SUMPRODUCT((LEN($Y$2:$Y$4096)-LEN(SUBSTITUTE($Y$2:$Y$4096,"Hisuian "&amp;AA2482,"")))/LEN("Hisuian "&amp;AA2482))
         - SUMPRODUCT((LEN($Y$2:$Y$4096)-LEN(SUBSTITUTE($Y$2:$Y$4096,"Paldean "&amp;AA2482,"")))/LEN("Paldean "&amp;AA2482))
      &gt;0,2,1)
   ))))</f>
        <v>1</v>
      </c>
      <c r="AN2482">
        <v>0</v>
      </c>
      <c r="AO2482">
        <v>0</v>
      </c>
    </row>
    <row r="2483" spans="1:41" x14ac:dyDescent="0.25">
      <c r="A2483">
        <v>925</v>
      </c>
      <c r="B2483" t="s">
        <v>2923</v>
      </c>
      <c r="C2483" t="s">
        <v>1512</v>
      </c>
      <c r="D2483"/>
      <c r="E2483">
        <v>74</v>
      </c>
      <c r="F2483">
        <v>75</v>
      </c>
      <c r="G2483">
        <v>70</v>
      </c>
      <c r="H2483">
        <v>65</v>
      </c>
      <c r="I2483">
        <v>75</v>
      </c>
      <c r="J2483">
        <v>111</v>
      </c>
      <c r="K2483" t="s">
        <v>2924</v>
      </c>
      <c r="L2483" t="s">
        <v>250</v>
      </c>
      <c r="M2483" t="s">
        <v>249</v>
      </c>
      <c r="N2483">
        <v>8.84</v>
      </c>
      <c r="O2483">
        <v>7.31</v>
      </c>
      <c r="P2483">
        <v>1</v>
      </c>
      <c r="R2483">
        <f t="shared" si="178"/>
        <v>10</v>
      </c>
      <c r="S2483">
        <f t="shared" si="179"/>
        <v>7</v>
      </c>
      <c r="T2483">
        <f t="shared" si="180"/>
        <v>17</v>
      </c>
      <c r="U2483" t="s">
        <v>1512</v>
      </c>
      <c r="V2483" t="s">
        <v>1471</v>
      </c>
      <c r="W2483" t="s">
        <v>1536</v>
      </c>
      <c r="X2483" t="s">
        <v>1468</v>
      </c>
      <c r="Z2483" t="str" cm="1">
        <f t="array" ref="Z2483">IF(ISBLANK(AK2483),_xlfn.LET(
    _xlpm.nameBeforeSlash, IF(ISNUMBER(SEARCH("/", Y2483)), LEFT(Y2483, SEARCH("/", Y2483)-1), Y2483),
    _xlpm.matchRow, IFERROR(MATCH(_xlpm.nameBeforeSlash, AA:AA, 0), ""),
    _xlpm.difference, IF(_xlpm.matchRow="", "", ABS((R2483 + S2483)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),IF(ISBLANK(Y2483),"","Hidden"))</f>
        <v/>
      </c>
      <c r="AA2483" t="s">
        <v>8536</v>
      </c>
      <c r="AC2483" t="s">
        <v>1281</v>
      </c>
      <c r="AD2483" t="str">
        <f>_xlfn.XLOOKUP(AC2483,moves!A:A,moves!B:B)</f>
        <v>normal</v>
      </c>
      <c r="AE2483">
        <f>_xlfn.XLOOKUP(AC2483,moves!A:A,moves!D:D)</f>
        <v>1</v>
      </c>
      <c r="AF2483" t="str">
        <f>_xlfn.XLOOKUP(AC2483,moves!A:A,moves!E:E)</f>
        <v>The user keeps rolling until a total of 2 non-regular hits are rolled. Deal all damage rolled to the target. This move only increases battle fatigue by 1.</v>
      </c>
      <c r="AG2483">
        <v>0</v>
      </c>
      <c r="AH2483">
        <v>0</v>
      </c>
      <c r="AI2483">
        <f t="shared" si="181"/>
        <v>0</v>
      </c>
      <c r="AJ2483" t="s">
        <v>525</v>
      </c>
      <c r="AL2483">
        <v>0</v>
      </c>
      <c r="AM2483" cm="1">
        <f t="array" ref="AM2483">IF(AL2483=1,1,
   IF(ISTEXT(AK2483),1,
   IF(AO2483&gt;1,AM2482,
   IF(AI2483=1,
      IF(SUMPRODUCT((LEN($Y$2:$Y$4096)-LEN(SUBSTITUTE($Y$2:$Y$4096,AA2483,"")))/LEN(AA2483))&gt;0,2,1),
      IF(
         SUMPRODUCT((LEN($Y$2:$Y$4096)-LEN(SUBSTITUTE($Y$2:$Y$4096,AA2483,"")))/LEN(AA2483))
         - SUMPRODUCT((LEN($Y$2:$Y$4096)-LEN(SUBSTITUTE($Y$2:$Y$4096,"Alolan "&amp;AA2483,"")))/LEN("Alolan "&amp;AA2483))
         - SUMPRODUCT((LEN($Y$2:$Y$4096)-LEN(SUBSTITUTE($Y$2:$Y$4096,"Galarian "&amp;AA2483,"")))/LEN("Galarian "&amp;AA2483))
         - SUMPRODUCT((LEN($Y$2:$Y$4096)-LEN(SUBSTITUTE($Y$2:$Y$4096,"Hisuian "&amp;AA2483,"")))/LEN("Hisuian "&amp;AA2483))
         - SUMPRODUCT((LEN($Y$2:$Y$4096)-LEN(SUBSTITUTE($Y$2:$Y$4096,"Paldean "&amp;AA2483,"")))/LEN("Paldean "&amp;AA2483))
      &gt;0,2,1)
   ))))</f>
        <v>2</v>
      </c>
      <c r="AN2483">
        <v>0</v>
      </c>
      <c r="AO2483">
        <v>0</v>
      </c>
    </row>
    <row r="2484" spans="1:41" x14ac:dyDescent="0.25">
      <c r="A2484" t="s">
        <v>4784</v>
      </c>
      <c r="B2484" t="s">
        <v>2923</v>
      </c>
      <c r="C2484" t="s">
        <v>1512</v>
      </c>
      <c r="D2484"/>
      <c r="E2484">
        <v>74</v>
      </c>
      <c r="F2484">
        <v>75</v>
      </c>
      <c r="G2484">
        <v>70</v>
      </c>
      <c r="H2484">
        <v>65</v>
      </c>
      <c r="I2484">
        <v>75</v>
      </c>
      <c r="J2484">
        <v>111</v>
      </c>
      <c r="K2484" t="s">
        <v>2924</v>
      </c>
      <c r="L2484" t="s">
        <v>250</v>
      </c>
      <c r="M2484" t="s">
        <v>249</v>
      </c>
      <c r="N2484">
        <v>8.84</v>
      </c>
      <c r="O2484">
        <v>7.31</v>
      </c>
      <c r="P2484">
        <v>1</v>
      </c>
      <c r="R2484">
        <f t="shared" si="178"/>
        <v>10</v>
      </c>
      <c r="S2484">
        <f t="shared" si="179"/>
        <v>7</v>
      </c>
      <c r="T2484">
        <f t="shared" si="180"/>
        <v>17</v>
      </c>
      <c r="U2484" t="s">
        <v>1512</v>
      </c>
      <c r="V2484" t="s">
        <v>1471</v>
      </c>
      <c r="W2484" t="s">
        <v>1536</v>
      </c>
      <c r="X2484" t="s">
        <v>1468</v>
      </c>
      <c r="Z2484" t="str" cm="1">
        <f t="array" ref="Z2484">IF(ISBLANK(AK2484),_xlfn.LET(
    _xlpm.nameBeforeSlash, IF(ISNUMBER(SEARCH("/", Y2484)), LEFT(Y2484, SEARCH("/", Y2484)-1), Y2484),
    _xlpm.matchRow, IFERROR(MATCH(_xlpm.nameBeforeSlash, AA:AA, 0), ""),
    _xlpm.difference, IF(_xlpm.matchRow="", "", ABS((R2484 + S2484)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),IF(ISBLANK(Y2484),"","Hidden"))</f>
        <v/>
      </c>
      <c r="AA2484" t="s">
        <v>8619</v>
      </c>
      <c r="AC2484" t="s">
        <v>6871</v>
      </c>
      <c r="AD2484" t="str">
        <f>_xlfn.XLOOKUP(AC2484,moves!A:A,moves!B:B)</f>
        <v>normal</v>
      </c>
      <c r="AE2484">
        <f>_xlfn.XLOOKUP(AC2484,moves!A:A,moves!D:D)</f>
        <v>1</v>
      </c>
      <c r="AF2484" t="str">
        <f>_xlfn.XLOOKUP(AC2484,moves!A:A,moves!E:E)</f>
        <v>For each non-fainted Pokémon in the user's party: Deal 1 damage to all opposing active Pokémon.</v>
      </c>
      <c r="AG2484">
        <v>0</v>
      </c>
      <c r="AH2484">
        <v>0</v>
      </c>
      <c r="AI2484">
        <f t="shared" si="181"/>
        <v>1</v>
      </c>
      <c r="AJ2484" t="s">
        <v>525</v>
      </c>
      <c r="AL2484">
        <v>0</v>
      </c>
      <c r="AM2484" cm="1">
        <f t="array" ref="AM2484">IF(AL2484=1,1,
   IF(ISTEXT(AK2484),1,
   IF(AO2484&gt;1,AM2483,
   IF(AI2484=1,
      IF(SUMPRODUCT((LEN($Y$2:$Y$4096)-LEN(SUBSTITUTE($Y$2:$Y$4096,AA2484,"")))/LEN(AA2484))&gt;0,2,1),
      IF(
         SUMPRODUCT((LEN($Y$2:$Y$4096)-LEN(SUBSTITUTE($Y$2:$Y$4096,AA2484,"")))/LEN(AA2484))
         - SUMPRODUCT((LEN($Y$2:$Y$4096)-LEN(SUBSTITUTE($Y$2:$Y$4096,"Alolan "&amp;AA2484,"")))/LEN("Alolan "&amp;AA2484))
         - SUMPRODUCT((LEN($Y$2:$Y$4096)-LEN(SUBSTITUTE($Y$2:$Y$4096,"Galarian "&amp;AA2484,"")))/LEN("Galarian "&amp;AA2484))
         - SUMPRODUCT((LEN($Y$2:$Y$4096)-LEN(SUBSTITUTE($Y$2:$Y$4096,"Hisuian "&amp;AA2484,"")))/LEN("Hisuian "&amp;AA2484))
         - SUMPRODUCT((LEN($Y$2:$Y$4096)-LEN(SUBSTITUTE($Y$2:$Y$4096,"Paldean "&amp;AA2484,"")))/LEN("Paldean "&amp;AA2484))
      &gt;0,2,1)
   ))))</f>
        <v>2</v>
      </c>
      <c r="AN2484">
        <v>0</v>
      </c>
      <c r="AO2484">
        <v>0</v>
      </c>
    </row>
    <row r="2485" spans="1:41" x14ac:dyDescent="0.25">
      <c r="A2485">
        <v>926</v>
      </c>
      <c r="B2485" t="s">
        <v>2925</v>
      </c>
      <c r="C2485" t="s">
        <v>1536</v>
      </c>
      <c r="D2485"/>
      <c r="E2485">
        <v>37</v>
      </c>
      <c r="F2485">
        <v>55</v>
      </c>
      <c r="G2485">
        <v>70</v>
      </c>
      <c r="H2485">
        <v>30</v>
      </c>
      <c r="I2485">
        <v>55</v>
      </c>
      <c r="J2485">
        <v>65</v>
      </c>
      <c r="K2485" t="s">
        <v>1601</v>
      </c>
      <c r="L2485" t="s">
        <v>250</v>
      </c>
      <c r="M2485" t="s">
        <v>251</v>
      </c>
      <c r="N2485">
        <v>5.65</v>
      </c>
      <c r="O2485">
        <v>5.2299999999999995</v>
      </c>
      <c r="R2485">
        <f t="shared" si="178"/>
        <v>6</v>
      </c>
      <c r="S2485">
        <f t="shared" si="179"/>
        <v>5</v>
      </c>
      <c r="T2485">
        <f t="shared" si="180"/>
        <v>11</v>
      </c>
      <c r="U2485" t="s">
        <v>1536</v>
      </c>
      <c r="V2485" t="s">
        <v>1471</v>
      </c>
      <c r="W2485" t="s">
        <v>1512</v>
      </c>
      <c r="X2485" t="s">
        <v>1479</v>
      </c>
      <c r="Y2485" t="s">
        <v>2926</v>
      </c>
      <c r="Z2485" cm="1">
        <f t="array" ref="Z2485">IF(ISBLANK(AK2485),_xlfn.LET(
    _xlpm.nameBeforeSlash, IF(ISNUMBER(SEARCH("/", Y2485)), LEFT(Y2485, SEARCH("/", Y2485)-1), Y2485),
    _xlpm.matchRow, IFERROR(MATCH(_xlpm.nameBeforeSlash, AA:AA, 0), ""),
    _xlpm.difference, IF(_xlpm.matchRow="", "", ABS((R2485 + S2485)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),IF(ISBLANK(Y2485),"","Hidden"))</f>
        <v>9</v>
      </c>
      <c r="AA2485" t="s">
        <v>2925</v>
      </c>
      <c r="AC2485" t="s">
        <v>1026</v>
      </c>
      <c r="AD2485" t="str">
        <f>_xlfn.XLOOKUP(AC2485,moves!A:A,moves!B:B)</f>
        <v>fairy</v>
      </c>
      <c r="AE2485">
        <f>_xlfn.XLOOKUP(AC2485,moves!A:A,moves!D:D)</f>
        <v>1</v>
      </c>
      <c r="AF2485" t="str">
        <f>_xlfn.XLOOKUP(AC2485,moves!A:A,moves!E:E)</f>
        <v>When the user is next attacked: Remove 1 critical hit from the roll.</v>
      </c>
      <c r="AG2485">
        <v>0</v>
      </c>
      <c r="AH2485">
        <v>0</v>
      </c>
      <c r="AI2485">
        <f t="shared" si="181"/>
        <v>0</v>
      </c>
      <c r="AJ2485" t="s">
        <v>523</v>
      </c>
      <c r="AL2485">
        <v>0</v>
      </c>
      <c r="AM2485" cm="1">
        <f t="array" ref="AM2485">IF(AL2485=1,1,
   IF(ISTEXT(AK2485),1,
   IF(AO2485&gt;1,AM2484,
   IF(AI2485=1,
      IF(SUMPRODUCT((LEN($Y$2:$Y$4096)-LEN(SUBSTITUTE($Y$2:$Y$4096,AA2485,"")))/LEN(AA2485))&gt;0,2,1),
      IF(
         SUMPRODUCT((LEN($Y$2:$Y$4096)-LEN(SUBSTITUTE($Y$2:$Y$4096,AA2485,"")))/LEN(AA2485))
         - SUMPRODUCT((LEN($Y$2:$Y$4096)-LEN(SUBSTITUTE($Y$2:$Y$4096,"Alolan "&amp;AA2485,"")))/LEN("Alolan "&amp;AA2485))
         - SUMPRODUCT((LEN($Y$2:$Y$4096)-LEN(SUBSTITUTE($Y$2:$Y$4096,"Galarian "&amp;AA2485,"")))/LEN("Galarian "&amp;AA2485))
         - SUMPRODUCT((LEN($Y$2:$Y$4096)-LEN(SUBSTITUTE($Y$2:$Y$4096,"Hisuian "&amp;AA2485,"")))/LEN("Hisuian "&amp;AA2485))
         - SUMPRODUCT((LEN($Y$2:$Y$4096)-LEN(SUBSTITUTE($Y$2:$Y$4096,"Paldean "&amp;AA2485,"")))/LEN("Paldean "&amp;AA2485))
      &gt;0,2,1)
   ))))</f>
        <v>1</v>
      </c>
      <c r="AN2485">
        <v>0</v>
      </c>
      <c r="AO2485">
        <v>0</v>
      </c>
    </row>
    <row r="2486" spans="1:41" x14ac:dyDescent="0.25">
      <c r="A2486" t="s">
        <v>4785</v>
      </c>
      <c r="B2486" t="s">
        <v>2925</v>
      </c>
      <c r="C2486" t="s">
        <v>1536</v>
      </c>
      <c r="D2486"/>
      <c r="E2486">
        <v>37</v>
      </c>
      <c r="F2486">
        <v>55</v>
      </c>
      <c r="G2486">
        <v>70</v>
      </c>
      <c r="H2486">
        <v>30</v>
      </c>
      <c r="I2486">
        <v>55</v>
      </c>
      <c r="J2486">
        <v>65</v>
      </c>
      <c r="K2486" t="s">
        <v>1601</v>
      </c>
      <c r="L2486" t="s">
        <v>250</v>
      </c>
      <c r="M2486" t="s">
        <v>251</v>
      </c>
      <c r="N2486">
        <v>5.65</v>
      </c>
      <c r="O2486">
        <v>5.2299999999999995</v>
      </c>
      <c r="R2486">
        <f t="shared" si="178"/>
        <v>6</v>
      </c>
      <c r="S2486">
        <f t="shared" si="179"/>
        <v>5</v>
      </c>
      <c r="T2486">
        <f t="shared" si="180"/>
        <v>11</v>
      </c>
      <c r="U2486" t="s">
        <v>1536</v>
      </c>
      <c r="V2486" t="s">
        <v>1471</v>
      </c>
      <c r="W2486" t="s">
        <v>1512</v>
      </c>
      <c r="X2486" t="s">
        <v>1479</v>
      </c>
      <c r="Y2486" t="s">
        <v>6038</v>
      </c>
      <c r="Z2486" cm="1">
        <f t="array" ref="Z2486">IF(ISBLANK(AK2486),_xlfn.LET(
    _xlpm.nameBeforeSlash, IF(ISNUMBER(SEARCH("/", Y2486)), LEFT(Y2486, SEARCH("/", Y2486)-1), Y2486),
    _xlpm.matchRow, IFERROR(MATCH(_xlpm.nameBeforeSlash, AA:AA, 0), ""),
    _xlpm.difference, IF(_xlpm.matchRow="", "", ABS((R2486 + S2486)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),IF(ISBLANK(Y2486),"","Hidden"))</f>
        <v>9</v>
      </c>
      <c r="AA2486" t="s">
        <v>6039</v>
      </c>
      <c r="AC2486" t="s">
        <v>460</v>
      </c>
      <c r="AD2486" t="str">
        <f>_xlfn.XLOOKUP(AC2486,moves!A:A,moves!B:B)</f>
        <v>dark</v>
      </c>
      <c r="AE2486">
        <f>_xlfn.XLOOKUP(AC2486,moves!A:A,moves!D:D)</f>
        <v>3</v>
      </c>
      <c r="AF2486" t="str">
        <f>_xlfn.XLOOKUP(AC2486,moves!A:A,moves!E:E)</f>
        <v>When the target is next attacked: Add 1 regular hit to the roll.</v>
      </c>
      <c r="AG2486">
        <v>0</v>
      </c>
      <c r="AH2486">
        <v>0</v>
      </c>
      <c r="AI2486">
        <f t="shared" si="181"/>
        <v>1</v>
      </c>
      <c r="AJ2486" t="s">
        <v>523</v>
      </c>
      <c r="AL2486">
        <v>0</v>
      </c>
      <c r="AM2486" cm="1">
        <f t="array" ref="AM2486">IF(AL2486=1,1,
   IF(ISTEXT(AK2486),1,
   IF(AO2486&gt;1,AM2485,
   IF(AI2486=1,
      IF(SUMPRODUCT((LEN($Y$2:$Y$4096)-LEN(SUBSTITUTE($Y$2:$Y$4096,AA2486,"")))/LEN(AA2486))&gt;0,2,1),
      IF(
         SUMPRODUCT((LEN($Y$2:$Y$4096)-LEN(SUBSTITUTE($Y$2:$Y$4096,AA2486,"")))/LEN(AA2486))
         - SUMPRODUCT((LEN($Y$2:$Y$4096)-LEN(SUBSTITUTE($Y$2:$Y$4096,"Alolan "&amp;AA2486,"")))/LEN("Alolan "&amp;AA2486))
         - SUMPRODUCT((LEN($Y$2:$Y$4096)-LEN(SUBSTITUTE($Y$2:$Y$4096,"Galarian "&amp;AA2486,"")))/LEN("Galarian "&amp;AA2486))
         - SUMPRODUCT((LEN($Y$2:$Y$4096)-LEN(SUBSTITUTE($Y$2:$Y$4096,"Hisuian "&amp;AA2486,"")))/LEN("Hisuian "&amp;AA2486))
         - SUMPRODUCT((LEN($Y$2:$Y$4096)-LEN(SUBSTITUTE($Y$2:$Y$4096,"Paldean "&amp;AA2486,"")))/LEN("Paldean "&amp;AA2486))
      &gt;0,2,1)
   ))))</f>
        <v>1</v>
      </c>
      <c r="AN2486">
        <v>0</v>
      </c>
      <c r="AO2486">
        <v>0</v>
      </c>
    </row>
    <row r="2487" spans="1:41" x14ac:dyDescent="0.25">
      <c r="A2487">
        <v>927</v>
      </c>
      <c r="B2487" t="s">
        <v>2926</v>
      </c>
      <c r="C2487" t="s">
        <v>1536</v>
      </c>
      <c r="D2487"/>
      <c r="E2487">
        <v>57</v>
      </c>
      <c r="F2487">
        <v>80</v>
      </c>
      <c r="G2487">
        <v>115</v>
      </c>
      <c r="H2487">
        <v>50</v>
      </c>
      <c r="I2487">
        <v>80</v>
      </c>
      <c r="J2487">
        <v>95</v>
      </c>
      <c r="K2487" t="s">
        <v>2759</v>
      </c>
      <c r="L2487" t="s">
        <v>250</v>
      </c>
      <c r="M2487" t="s">
        <v>251</v>
      </c>
      <c r="N2487">
        <v>8.3000000000000007</v>
      </c>
      <c r="O2487">
        <v>8.129999999999999</v>
      </c>
      <c r="R2487">
        <f t="shared" si="178"/>
        <v>8</v>
      </c>
      <c r="S2487">
        <f t="shared" si="179"/>
        <v>8</v>
      </c>
      <c r="T2487">
        <f t="shared" si="180"/>
        <v>16</v>
      </c>
      <c r="U2487" t="s">
        <v>1536</v>
      </c>
      <c r="V2487" t="s">
        <v>1471</v>
      </c>
      <c r="W2487" t="s">
        <v>1512</v>
      </c>
      <c r="X2487" t="s">
        <v>1479</v>
      </c>
      <c r="Z2487" t="str" cm="1">
        <f t="array" ref="Z2487">IF(ISBLANK(AK2487),_xlfn.LET(
    _xlpm.nameBeforeSlash, IF(ISNUMBER(SEARCH("/", Y2487)), LEFT(Y2487, SEARCH("/", Y2487)-1), Y2487),
    _xlpm.matchRow, IFERROR(MATCH(_xlpm.nameBeforeSlash, AA:AA, 0), ""),
    _xlpm.difference, IF(_xlpm.matchRow="", "", ABS((R2487 + S2487)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),IF(ISBLANK(Y2487),"","Hidden"))</f>
        <v/>
      </c>
      <c r="AA2487" t="s">
        <v>2926</v>
      </c>
      <c r="AC2487" t="s">
        <v>438</v>
      </c>
      <c r="AD2487" t="str">
        <f>_xlfn.XLOOKUP(AC2487,moves!A:A,moves!B:B)</f>
        <v>dark</v>
      </c>
      <c r="AE2487">
        <f>_xlfn.XLOOKUP(AC2487,moves!A:A,moves!D:D)</f>
        <v>4</v>
      </c>
      <c r="AF2487" t="str">
        <f>_xlfn.XLOOKUP(AC2487,moves!A:A,moves!E:E)</f>
        <v>When the target is next attacked: Add 1 regular hit to the roll.</v>
      </c>
      <c r="AG2487">
        <v>0</v>
      </c>
      <c r="AH2487">
        <v>0</v>
      </c>
      <c r="AI2487">
        <f t="shared" si="181"/>
        <v>0</v>
      </c>
      <c r="AJ2487" t="s">
        <v>524</v>
      </c>
      <c r="AL2487">
        <v>0</v>
      </c>
      <c r="AM2487" cm="1">
        <f t="array" ref="AM2487">IF(AL2487=1,1,
   IF(ISTEXT(AK2487),1,
   IF(AO2487&gt;1,AM2486,
   IF(AI2487=1,
      IF(SUMPRODUCT((LEN($Y$2:$Y$4096)-LEN(SUBSTITUTE($Y$2:$Y$4096,AA2487,"")))/LEN(AA2487))&gt;0,2,1),
      IF(
         SUMPRODUCT((LEN($Y$2:$Y$4096)-LEN(SUBSTITUTE($Y$2:$Y$4096,AA2487,"")))/LEN(AA2487))
         - SUMPRODUCT((LEN($Y$2:$Y$4096)-LEN(SUBSTITUTE($Y$2:$Y$4096,"Alolan "&amp;AA2487,"")))/LEN("Alolan "&amp;AA2487))
         - SUMPRODUCT((LEN($Y$2:$Y$4096)-LEN(SUBSTITUTE($Y$2:$Y$4096,"Galarian "&amp;AA2487,"")))/LEN("Galarian "&amp;AA2487))
         - SUMPRODUCT((LEN($Y$2:$Y$4096)-LEN(SUBSTITUTE($Y$2:$Y$4096,"Hisuian "&amp;AA2487,"")))/LEN("Hisuian "&amp;AA2487))
         - SUMPRODUCT((LEN($Y$2:$Y$4096)-LEN(SUBSTITUTE($Y$2:$Y$4096,"Paldean "&amp;AA2487,"")))/LEN("Paldean "&amp;AA2487))
      &gt;0,2,1)
   ))))</f>
        <v>2</v>
      </c>
      <c r="AN2487">
        <v>0</v>
      </c>
      <c r="AO2487">
        <v>0</v>
      </c>
    </row>
    <row r="2488" spans="1:41" x14ac:dyDescent="0.25">
      <c r="A2488" t="s">
        <v>4786</v>
      </c>
      <c r="B2488" t="s">
        <v>2926</v>
      </c>
      <c r="C2488" t="s">
        <v>1536</v>
      </c>
      <c r="D2488"/>
      <c r="E2488">
        <v>57</v>
      </c>
      <c r="F2488">
        <v>80</v>
      </c>
      <c r="G2488">
        <v>115</v>
      </c>
      <c r="H2488">
        <v>50</v>
      </c>
      <c r="I2488">
        <v>80</v>
      </c>
      <c r="J2488">
        <v>95</v>
      </c>
      <c r="K2488" t="s">
        <v>2759</v>
      </c>
      <c r="L2488" t="s">
        <v>250</v>
      </c>
      <c r="M2488" t="s">
        <v>251</v>
      </c>
      <c r="N2488">
        <v>8.3000000000000007</v>
      </c>
      <c r="O2488">
        <v>8.129999999999999</v>
      </c>
      <c r="R2488">
        <f t="shared" si="178"/>
        <v>8</v>
      </c>
      <c r="S2488">
        <f t="shared" si="179"/>
        <v>8</v>
      </c>
      <c r="T2488">
        <f t="shared" si="180"/>
        <v>16</v>
      </c>
      <c r="U2488" t="s">
        <v>1536</v>
      </c>
      <c r="V2488" t="s">
        <v>1471</v>
      </c>
      <c r="W2488" t="s">
        <v>1512</v>
      </c>
      <c r="X2488" t="s">
        <v>1479</v>
      </c>
      <c r="Z2488" t="str" cm="1">
        <f t="array" ref="Z2488">IF(ISBLANK(AK2488),_xlfn.LET(
    _xlpm.nameBeforeSlash, IF(ISNUMBER(SEARCH("/", Y2488)), LEFT(Y2488, SEARCH("/", Y2488)-1), Y2488),
    _xlpm.matchRow, IFERROR(MATCH(_xlpm.nameBeforeSlash, AA:AA, 0), ""),
    _xlpm.difference, IF(_xlpm.matchRow="", "", ABS((R2488 + S2488)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),IF(ISBLANK(Y2488),"","Hidden"))</f>
        <v/>
      </c>
      <c r="AA2488" t="s">
        <v>6038</v>
      </c>
      <c r="AC2488" t="s">
        <v>442</v>
      </c>
      <c r="AD2488" t="str">
        <f>_xlfn.XLOOKUP(AC2488,moves!A:A,moves!B:B)</f>
        <v>fairy</v>
      </c>
      <c r="AE2488">
        <f>_xlfn.XLOOKUP(AC2488,moves!A:A,moves!D:D)</f>
        <v>4</v>
      </c>
      <c r="AF2488" t="str">
        <f>_xlfn.XLOOKUP(AC2488,moves!A:A,moves!E:E)</f>
        <v>When the target next attacks: Remove 1 regular hit from the roll.</v>
      </c>
      <c r="AG2488">
        <v>0</v>
      </c>
      <c r="AH2488">
        <v>0</v>
      </c>
      <c r="AI2488">
        <f t="shared" si="181"/>
        <v>1</v>
      </c>
      <c r="AJ2488" t="s">
        <v>524</v>
      </c>
      <c r="AL2488">
        <v>0</v>
      </c>
      <c r="AM2488" cm="1">
        <f t="array" ref="AM2488">IF(AL2488=1,1,
   IF(ISTEXT(AK2488),1,
   IF(AO2488&gt;1,AM2487,
   IF(AI2488=1,
      IF(SUMPRODUCT((LEN($Y$2:$Y$4096)-LEN(SUBSTITUTE($Y$2:$Y$4096,AA2488,"")))/LEN(AA2488))&gt;0,2,1),
      IF(
         SUMPRODUCT((LEN($Y$2:$Y$4096)-LEN(SUBSTITUTE($Y$2:$Y$4096,AA2488,"")))/LEN(AA2488))
         - SUMPRODUCT((LEN($Y$2:$Y$4096)-LEN(SUBSTITUTE($Y$2:$Y$4096,"Alolan "&amp;AA2488,"")))/LEN("Alolan "&amp;AA2488))
         - SUMPRODUCT((LEN($Y$2:$Y$4096)-LEN(SUBSTITUTE($Y$2:$Y$4096,"Galarian "&amp;AA2488,"")))/LEN("Galarian "&amp;AA2488))
         - SUMPRODUCT((LEN($Y$2:$Y$4096)-LEN(SUBSTITUTE($Y$2:$Y$4096,"Hisuian "&amp;AA2488,"")))/LEN("Hisuian "&amp;AA2488))
         - SUMPRODUCT((LEN($Y$2:$Y$4096)-LEN(SUBSTITUTE($Y$2:$Y$4096,"Paldean "&amp;AA2488,"")))/LEN("Paldean "&amp;AA2488))
      &gt;0,2,1)
   ))))</f>
        <v>2</v>
      </c>
      <c r="AN2488">
        <v>0</v>
      </c>
      <c r="AO2488">
        <v>0</v>
      </c>
    </row>
    <row r="2489" spans="1:41" x14ac:dyDescent="0.25">
      <c r="A2489">
        <v>928</v>
      </c>
      <c r="B2489" t="s">
        <v>2927</v>
      </c>
      <c r="C2489" t="s">
        <v>1468</v>
      </c>
      <c r="D2489" t="s">
        <v>1512</v>
      </c>
      <c r="E2489">
        <v>41</v>
      </c>
      <c r="F2489">
        <v>35</v>
      </c>
      <c r="G2489">
        <v>45</v>
      </c>
      <c r="H2489">
        <v>58</v>
      </c>
      <c r="I2489">
        <v>51</v>
      </c>
      <c r="J2489">
        <v>30</v>
      </c>
      <c r="K2489" t="s">
        <v>2928</v>
      </c>
      <c r="L2489" t="s">
        <v>247</v>
      </c>
      <c r="M2489" t="s">
        <v>251</v>
      </c>
      <c r="N2489">
        <v>4.45</v>
      </c>
      <c r="O2489">
        <v>4.5200000000000005</v>
      </c>
      <c r="R2489">
        <f t="shared" si="178"/>
        <v>4</v>
      </c>
      <c r="S2489">
        <f t="shared" si="179"/>
        <v>5</v>
      </c>
      <c r="T2489">
        <f t="shared" si="180"/>
        <v>9</v>
      </c>
      <c r="U2489" t="s">
        <v>1468</v>
      </c>
      <c r="V2489" t="s">
        <v>1512</v>
      </c>
      <c r="W2489" t="s">
        <v>1536</v>
      </c>
      <c r="X2489" t="s">
        <v>1479</v>
      </c>
      <c r="Y2489" t="s">
        <v>2929</v>
      </c>
      <c r="Z2489" cm="1">
        <f t="array" ref="Z2489">IF(ISBLANK(AK2489),_xlfn.LET(
    _xlpm.nameBeforeSlash, IF(ISNUMBER(SEARCH("/", Y2489)), LEFT(Y2489, SEARCH("/", Y2489)-1), Y2489),
    _xlpm.matchRow, IFERROR(MATCH(_xlpm.nameBeforeSlash, AA:AA, 0), ""),
    _xlpm.difference, IF(_xlpm.matchRow="", "", ABS((R2489 + S2489)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),IF(ISBLANK(Y2489),"","Hidden"))</f>
        <v>5</v>
      </c>
      <c r="AA2489" t="s">
        <v>2927</v>
      </c>
      <c r="AC2489" t="s">
        <v>3100</v>
      </c>
      <c r="AD2489" t="str">
        <f>_xlfn.XLOOKUP(AC2489,moves!A:A,moves!B:B)</f>
        <v>fire</v>
      </c>
      <c r="AE2489">
        <f>_xlfn.XLOOKUP(AC2489,moves!A:A,moves!D:D)</f>
        <v>0</v>
      </c>
      <c r="AF2489" t="str">
        <f>_xlfn.XLOOKUP(AC2489,moves!A:A,moves!E:E)</f>
        <v>Change the weather condition to Harsh Sunlight.</v>
      </c>
      <c r="AG2489">
        <v>1</v>
      </c>
      <c r="AH2489">
        <v>0</v>
      </c>
      <c r="AI2489">
        <f t="shared" si="181"/>
        <v>0</v>
      </c>
      <c r="AJ2489" t="s">
        <v>870</v>
      </c>
      <c r="AL2489">
        <v>0</v>
      </c>
      <c r="AM2489" cm="1">
        <f t="array" ref="AM2489">IF(AL2489=1,1,
   IF(ISTEXT(AK2489),1,
   IF(AO2489&gt;1,AM2488,
   IF(AI2489=1,
      IF(SUMPRODUCT((LEN($Y$2:$Y$4096)-LEN(SUBSTITUTE($Y$2:$Y$4096,AA2489,"")))/LEN(AA2489))&gt;0,2,1),
      IF(
         SUMPRODUCT((LEN($Y$2:$Y$4096)-LEN(SUBSTITUTE($Y$2:$Y$4096,AA2489,"")))/LEN(AA2489))
         - SUMPRODUCT((LEN($Y$2:$Y$4096)-LEN(SUBSTITUTE($Y$2:$Y$4096,"Alolan "&amp;AA2489,"")))/LEN("Alolan "&amp;AA2489))
         - SUMPRODUCT((LEN($Y$2:$Y$4096)-LEN(SUBSTITUTE($Y$2:$Y$4096,"Galarian "&amp;AA2489,"")))/LEN("Galarian "&amp;AA2489))
         - SUMPRODUCT((LEN($Y$2:$Y$4096)-LEN(SUBSTITUTE($Y$2:$Y$4096,"Hisuian "&amp;AA2489,"")))/LEN("Hisuian "&amp;AA2489))
         - SUMPRODUCT((LEN($Y$2:$Y$4096)-LEN(SUBSTITUTE($Y$2:$Y$4096,"Paldean "&amp;AA2489,"")))/LEN("Paldean "&amp;AA2489))
      &gt;0,2,1)
   ))))</f>
        <v>1</v>
      </c>
      <c r="AN2489">
        <v>0</v>
      </c>
      <c r="AO2489">
        <v>0</v>
      </c>
    </row>
    <row r="2490" spans="1:41" x14ac:dyDescent="0.25">
      <c r="A2490" t="s">
        <v>4787</v>
      </c>
      <c r="B2490" t="s">
        <v>2927</v>
      </c>
      <c r="C2490" t="s">
        <v>1468</v>
      </c>
      <c r="D2490" t="s">
        <v>1512</v>
      </c>
      <c r="E2490">
        <v>41</v>
      </c>
      <c r="F2490">
        <v>35</v>
      </c>
      <c r="G2490">
        <v>45</v>
      </c>
      <c r="H2490">
        <v>58</v>
      </c>
      <c r="I2490">
        <v>51</v>
      </c>
      <c r="J2490">
        <v>30</v>
      </c>
      <c r="K2490" t="s">
        <v>2928</v>
      </c>
      <c r="L2490" t="s">
        <v>247</v>
      </c>
      <c r="M2490" t="s">
        <v>251</v>
      </c>
      <c r="N2490">
        <v>4.45</v>
      </c>
      <c r="O2490">
        <v>4.5200000000000005</v>
      </c>
      <c r="R2490">
        <f t="shared" si="178"/>
        <v>4</v>
      </c>
      <c r="S2490">
        <f t="shared" si="179"/>
        <v>5</v>
      </c>
      <c r="T2490">
        <f t="shared" si="180"/>
        <v>9</v>
      </c>
      <c r="U2490" t="s">
        <v>1468</v>
      </c>
      <c r="V2490" t="s">
        <v>1512</v>
      </c>
      <c r="W2490" t="s">
        <v>1536</v>
      </c>
      <c r="X2490" t="s">
        <v>1479</v>
      </c>
      <c r="Y2490" t="s">
        <v>6040</v>
      </c>
      <c r="Z2490" cm="1">
        <f t="array" ref="Z2490">IF(ISBLANK(AK2490),_xlfn.LET(
    _xlpm.nameBeforeSlash, IF(ISNUMBER(SEARCH("/", Y2490)), LEFT(Y2490, SEARCH("/", Y2490)-1), Y2490),
    _xlpm.matchRow, IFERROR(MATCH(_xlpm.nameBeforeSlash, AA:AA, 0), ""),
    _xlpm.difference, IF(_xlpm.matchRow="", "", ABS((R2490 + S2490)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),IF(ISBLANK(Y2490),"","Hidden"))</f>
        <v>5</v>
      </c>
      <c r="AA2490" t="s">
        <v>6041</v>
      </c>
      <c r="AC2490" t="s">
        <v>741</v>
      </c>
      <c r="AD2490" t="str">
        <f>_xlfn.XLOOKUP(AC2490,moves!A:A,moves!B:B)</f>
        <v>normal</v>
      </c>
      <c r="AE2490">
        <f>_xlfn.XLOOKUP(AC2490,moves!A:A,moves!D:D)</f>
        <v>2</v>
      </c>
      <c r="AF2490" t="str">
        <f>_xlfn.XLOOKUP(AC2490,moves!A:A,moves!E:E)</f>
        <v>On the next attack or capture roll against the target: Status symbols deal +1 damage.</v>
      </c>
      <c r="AG2490">
        <v>1</v>
      </c>
      <c r="AH2490">
        <v>0</v>
      </c>
      <c r="AI2490">
        <f t="shared" si="181"/>
        <v>1</v>
      </c>
      <c r="AJ2490" t="s">
        <v>523</v>
      </c>
      <c r="AL2490">
        <v>0</v>
      </c>
      <c r="AM2490" cm="1">
        <f t="array" ref="AM2490">IF(AL2490=1,1,
   IF(ISTEXT(AK2490),1,
   IF(AO2490&gt;1,AM2489,
   IF(AI2490=1,
      IF(SUMPRODUCT((LEN($Y$2:$Y$4096)-LEN(SUBSTITUTE($Y$2:$Y$4096,AA2490,"")))/LEN(AA2490))&gt;0,2,1),
      IF(
         SUMPRODUCT((LEN($Y$2:$Y$4096)-LEN(SUBSTITUTE($Y$2:$Y$4096,AA2490,"")))/LEN(AA2490))
         - SUMPRODUCT((LEN($Y$2:$Y$4096)-LEN(SUBSTITUTE($Y$2:$Y$4096,"Alolan "&amp;AA2490,"")))/LEN("Alolan "&amp;AA2490))
         - SUMPRODUCT((LEN($Y$2:$Y$4096)-LEN(SUBSTITUTE($Y$2:$Y$4096,"Galarian "&amp;AA2490,"")))/LEN("Galarian "&amp;AA2490))
         - SUMPRODUCT((LEN($Y$2:$Y$4096)-LEN(SUBSTITUTE($Y$2:$Y$4096,"Hisuian "&amp;AA2490,"")))/LEN("Hisuian "&amp;AA2490))
         - SUMPRODUCT((LEN($Y$2:$Y$4096)-LEN(SUBSTITUTE($Y$2:$Y$4096,"Paldean "&amp;AA2490,"")))/LEN("Paldean "&amp;AA2490))
      &gt;0,2,1)
   ))))</f>
        <v>1</v>
      </c>
      <c r="AN2490">
        <v>0</v>
      </c>
      <c r="AO2490">
        <v>0</v>
      </c>
    </row>
    <row r="2491" spans="1:41" x14ac:dyDescent="0.25">
      <c r="A2491">
        <v>929</v>
      </c>
      <c r="B2491" t="s">
        <v>2929</v>
      </c>
      <c r="C2491" t="s">
        <v>1468</v>
      </c>
      <c r="D2491" t="s">
        <v>1512</v>
      </c>
      <c r="E2491">
        <v>52</v>
      </c>
      <c r="F2491">
        <v>53</v>
      </c>
      <c r="G2491">
        <v>60</v>
      </c>
      <c r="H2491">
        <v>78</v>
      </c>
      <c r="I2491">
        <v>78</v>
      </c>
      <c r="J2491">
        <v>33</v>
      </c>
      <c r="K2491" t="s">
        <v>2928</v>
      </c>
      <c r="L2491" t="s">
        <v>247</v>
      </c>
      <c r="M2491" t="s">
        <v>251</v>
      </c>
      <c r="N2491">
        <v>5.75</v>
      </c>
      <c r="O2491">
        <v>6.22</v>
      </c>
      <c r="R2491">
        <f t="shared" si="178"/>
        <v>6</v>
      </c>
      <c r="S2491">
        <f t="shared" si="179"/>
        <v>6</v>
      </c>
      <c r="T2491">
        <f t="shared" si="180"/>
        <v>12</v>
      </c>
      <c r="U2491" t="s">
        <v>1468</v>
      </c>
      <c r="V2491" t="s">
        <v>1512</v>
      </c>
      <c r="W2491" t="s">
        <v>1536</v>
      </c>
      <c r="X2491" t="s">
        <v>1479</v>
      </c>
      <c r="Y2491" t="s">
        <v>2930</v>
      </c>
      <c r="Z2491" cm="1">
        <f t="array" ref="Z2491">IF(ISBLANK(AK2491),_xlfn.LET(
    _xlpm.nameBeforeSlash, IF(ISNUMBER(SEARCH("/", Y2491)), LEFT(Y2491, SEARCH("/", Y2491)-1), Y2491),
    _xlpm.matchRow, IFERROR(MATCH(_xlpm.nameBeforeSlash, AA:AA, 0), ""),
    _xlpm.difference, IF(_xlpm.matchRow="", "", ABS((R2491 + S2491)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),IF(ISBLANK(Y2491),"","Hidden"))</f>
        <v>17</v>
      </c>
      <c r="AA2491" t="s">
        <v>2929</v>
      </c>
      <c r="AC2491" t="s">
        <v>1154</v>
      </c>
      <c r="AD2491" t="str">
        <f>_xlfn.XLOOKUP(AC2491,moves!A:A,moves!B:B)</f>
        <v>grass</v>
      </c>
      <c r="AE2491">
        <f>_xlfn.XLOOKUP(AC2491,moves!A:A,moves!D:D)</f>
        <v>3</v>
      </c>
      <c r="AF2491" t="str">
        <f>_xlfn.XLOOKUP(AC2491,moves!A:A,moves!E:E)</f>
        <v>Heal for half the damage dealt, rounded down.</v>
      </c>
      <c r="AG2491">
        <v>0</v>
      </c>
      <c r="AH2491">
        <v>0</v>
      </c>
      <c r="AI2491">
        <f t="shared" si="181"/>
        <v>0</v>
      </c>
      <c r="AJ2491" t="s">
        <v>523</v>
      </c>
      <c r="AL2491">
        <v>0</v>
      </c>
      <c r="AM2491" cm="1">
        <f t="array" ref="AM2491">IF(AL2491=1,1,
   IF(ISTEXT(AK2491),1,
   IF(AO2491&gt;1,AM2490,
   IF(AI2491=1,
      IF(SUMPRODUCT((LEN($Y$2:$Y$4096)-LEN(SUBSTITUTE($Y$2:$Y$4096,AA2491,"")))/LEN(AA2491))&gt;0,2,1),
      IF(
         SUMPRODUCT((LEN($Y$2:$Y$4096)-LEN(SUBSTITUTE($Y$2:$Y$4096,AA2491,"")))/LEN(AA2491))
         - SUMPRODUCT((LEN($Y$2:$Y$4096)-LEN(SUBSTITUTE($Y$2:$Y$4096,"Alolan "&amp;AA2491,"")))/LEN("Alolan "&amp;AA2491))
         - SUMPRODUCT((LEN($Y$2:$Y$4096)-LEN(SUBSTITUTE($Y$2:$Y$4096,"Galarian "&amp;AA2491,"")))/LEN("Galarian "&amp;AA2491))
         - SUMPRODUCT((LEN($Y$2:$Y$4096)-LEN(SUBSTITUTE($Y$2:$Y$4096,"Hisuian "&amp;AA2491,"")))/LEN("Hisuian "&amp;AA2491))
         - SUMPRODUCT((LEN($Y$2:$Y$4096)-LEN(SUBSTITUTE($Y$2:$Y$4096,"Paldean "&amp;AA2491,"")))/LEN("Paldean "&amp;AA2491))
      &gt;0,2,1)
   ))))</f>
        <v>2</v>
      </c>
      <c r="AN2491">
        <v>0</v>
      </c>
      <c r="AO2491">
        <v>0</v>
      </c>
    </row>
    <row r="2492" spans="1:41" x14ac:dyDescent="0.25">
      <c r="A2492" t="s">
        <v>4788</v>
      </c>
      <c r="B2492" t="s">
        <v>2929</v>
      </c>
      <c r="C2492" t="s">
        <v>1468</v>
      </c>
      <c r="D2492" t="s">
        <v>1512</v>
      </c>
      <c r="E2492">
        <v>52</v>
      </c>
      <c r="F2492">
        <v>53</v>
      </c>
      <c r="G2492">
        <v>60</v>
      </c>
      <c r="H2492">
        <v>78</v>
      </c>
      <c r="I2492">
        <v>78</v>
      </c>
      <c r="J2492">
        <v>33</v>
      </c>
      <c r="K2492" t="s">
        <v>2928</v>
      </c>
      <c r="L2492" t="s">
        <v>247</v>
      </c>
      <c r="M2492" t="s">
        <v>251</v>
      </c>
      <c r="N2492">
        <v>5.75</v>
      </c>
      <c r="O2492">
        <v>6.22</v>
      </c>
      <c r="R2492">
        <f t="shared" si="178"/>
        <v>6</v>
      </c>
      <c r="S2492">
        <f t="shared" si="179"/>
        <v>6</v>
      </c>
      <c r="T2492">
        <f t="shared" si="180"/>
        <v>12</v>
      </c>
      <c r="U2492" t="s">
        <v>1468</v>
      </c>
      <c r="V2492" t="s">
        <v>1512</v>
      </c>
      <c r="W2492" t="s">
        <v>1536</v>
      </c>
      <c r="X2492" t="s">
        <v>1479</v>
      </c>
      <c r="Y2492" t="s">
        <v>6042</v>
      </c>
      <c r="Z2492" cm="1">
        <f t="array" ref="Z2492">IF(ISBLANK(AK2492),_xlfn.LET(
    _xlpm.nameBeforeSlash, IF(ISNUMBER(SEARCH("/", Y2492)), LEFT(Y2492, SEARCH("/", Y2492)-1), Y2492),
    _xlpm.matchRow, IFERROR(MATCH(_xlpm.nameBeforeSlash, AA:AA, 0), ""),
    _xlpm.difference, IF(_xlpm.matchRow="", "", ABS((R2492 + S2492)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),IF(ISBLANK(Y2492),"","Hidden"))</f>
        <v>17</v>
      </c>
      <c r="AA2492" t="s">
        <v>6040</v>
      </c>
      <c r="AC2492" t="s">
        <v>520</v>
      </c>
      <c r="AD2492" t="str">
        <f>_xlfn.XLOOKUP(AC2492,moves!A:A,moves!B:B)</f>
        <v>grass</v>
      </c>
      <c r="AE2492">
        <f>_xlfn.XLOOKUP(AC2492,moves!A:A,moves!D:D)</f>
        <v>3</v>
      </c>
      <c r="AF2492" t="str">
        <f>_xlfn.XLOOKUP(AC2492,moves!A:A,moves!E:E)</f>
        <v>Critical hits deal +1 damage.</v>
      </c>
      <c r="AG2492">
        <v>0</v>
      </c>
      <c r="AH2492">
        <v>0</v>
      </c>
      <c r="AI2492">
        <f t="shared" si="181"/>
        <v>1</v>
      </c>
      <c r="AJ2492" t="s">
        <v>523</v>
      </c>
      <c r="AL2492">
        <v>0</v>
      </c>
      <c r="AM2492" cm="1">
        <f t="array" ref="AM2492">IF(AL2492=1,1,
   IF(ISTEXT(AK2492),1,
   IF(AO2492&gt;1,AM2491,
   IF(AI2492=1,
      IF(SUMPRODUCT((LEN($Y$2:$Y$4096)-LEN(SUBSTITUTE($Y$2:$Y$4096,AA2492,"")))/LEN(AA2492))&gt;0,2,1),
      IF(
         SUMPRODUCT((LEN($Y$2:$Y$4096)-LEN(SUBSTITUTE($Y$2:$Y$4096,AA2492,"")))/LEN(AA2492))
         - SUMPRODUCT((LEN($Y$2:$Y$4096)-LEN(SUBSTITUTE($Y$2:$Y$4096,"Alolan "&amp;AA2492,"")))/LEN("Alolan "&amp;AA2492))
         - SUMPRODUCT((LEN($Y$2:$Y$4096)-LEN(SUBSTITUTE($Y$2:$Y$4096,"Galarian "&amp;AA2492,"")))/LEN("Galarian "&amp;AA2492))
         - SUMPRODUCT((LEN($Y$2:$Y$4096)-LEN(SUBSTITUTE($Y$2:$Y$4096,"Hisuian "&amp;AA2492,"")))/LEN("Hisuian "&amp;AA2492))
         - SUMPRODUCT((LEN($Y$2:$Y$4096)-LEN(SUBSTITUTE($Y$2:$Y$4096,"Paldean "&amp;AA2492,"")))/LEN("Paldean "&amp;AA2492))
      &gt;0,2,1)
   ))))</f>
        <v>2</v>
      </c>
      <c r="AN2492">
        <v>0</v>
      </c>
      <c r="AO2492">
        <v>0</v>
      </c>
    </row>
    <row r="2493" spans="1:41" x14ac:dyDescent="0.25">
      <c r="A2493">
        <v>930</v>
      </c>
      <c r="B2493" t="s">
        <v>2930</v>
      </c>
      <c r="C2493" t="s">
        <v>1468</v>
      </c>
      <c r="D2493" t="s">
        <v>1512</v>
      </c>
      <c r="E2493">
        <v>78</v>
      </c>
      <c r="F2493">
        <v>69</v>
      </c>
      <c r="G2493">
        <v>90</v>
      </c>
      <c r="H2493">
        <v>125</v>
      </c>
      <c r="I2493">
        <v>109</v>
      </c>
      <c r="J2493">
        <v>39</v>
      </c>
      <c r="K2493" t="s">
        <v>2928</v>
      </c>
      <c r="L2493" t="s">
        <v>247</v>
      </c>
      <c r="M2493" t="s">
        <v>251</v>
      </c>
      <c r="N2493">
        <v>8.5</v>
      </c>
      <c r="O2493">
        <v>9.09</v>
      </c>
      <c r="Q2493">
        <v>3</v>
      </c>
      <c r="R2493">
        <f t="shared" si="178"/>
        <v>9</v>
      </c>
      <c r="S2493">
        <f t="shared" si="179"/>
        <v>12</v>
      </c>
      <c r="T2493">
        <f t="shared" si="180"/>
        <v>21</v>
      </c>
      <c r="U2493" t="s">
        <v>1468</v>
      </c>
      <c r="V2493" t="s">
        <v>1512</v>
      </c>
      <c r="W2493" t="s">
        <v>1536</v>
      </c>
      <c r="X2493" t="s">
        <v>1479</v>
      </c>
      <c r="Z2493" t="str" cm="1">
        <f t="array" ref="Z2493">IF(ISBLANK(AK2493),_xlfn.LET(
    _xlpm.nameBeforeSlash, IF(ISNUMBER(SEARCH("/", Y2493)), LEFT(Y2493, SEARCH("/", Y2493)-1), Y2493),
    _xlpm.matchRow, IFERROR(MATCH(_xlpm.nameBeforeSlash, AA:AA, 0), ""),
    _xlpm.difference, IF(_xlpm.matchRow="", "", ABS((R2493 + S2493)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),IF(ISBLANK(Y2493),"","Hidden"))</f>
        <v/>
      </c>
      <c r="AA2493" t="s">
        <v>2930</v>
      </c>
      <c r="AC2493" t="s">
        <v>1144</v>
      </c>
      <c r="AD2493" t="str">
        <f>_xlfn.XLOOKUP(AC2493,moves!A:A,moves!B:B)</f>
        <v>grass</v>
      </c>
      <c r="AE2493">
        <f>_xlfn.XLOOKUP(AC2493,moves!A:A,moves!D:D)</f>
        <v>4</v>
      </c>
      <c r="AF2493" t="str">
        <f>_xlfn.XLOOKUP(AC2493,moves!A:A,moves!E:E)</f>
        <v>Every 2 regular hits deal +1 damage.</v>
      </c>
      <c r="AG2493">
        <v>0</v>
      </c>
      <c r="AH2493">
        <v>0</v>
      </c>
      <c r="AI2493">
        <f t="shared" si="181"/>
        <v>0</v>
      </c>
      <c r="AJ2493" t="s">
        <v>525</v>
      </c>
      <c r="AL2493">
        <v>0</v>
      </c>
      <c r="AM2493" cm="1">
        <f t="array" ref="AM2493">IF(AL2493=1,1,
   IF(ISTEXT(AK2493),1,
   IF(AO2493&gt;1,AM2492,
   IF(AI2493=1,
      IF(SUMPRODUCT((LEN($Y$2:$Y$4096)-LEN(SUBSTITUTE($Y$2:$Y$4096,AA2493,"")))/LEN(AA2493))&gt;0,2,1),
      IF(
         SUMPRODUCT((LEN($Y$2:$Y$4096)-LEN(SUBSTITUTE($Y$2:$Y$4096,AA2493,"")))/LEN(AA2493))
         - SUMPRODUCT((LEN($Y$2:$Y$4096)-LEN(SUBSTITUTE($Y$2:$Y$4096,"Alolan "&amp;AA2493,"")))/LEN("Alolan "&amp;AA2493))
         - SUMPRODUCT((LEN($Y$2:$Y$4096)-LEN(SUBSTITUTE($Y$2:$Y$4096,"Galarian "&amp;AA2493,"")))/LEN("Galarian "&amp;AA2493))
         - SUMPRODUCT((LEN($Y$2:$Y$4096)-LEN(SUBSTITUTE($Y$2:$Y$4096,"Hisuian "&amp;AA2493,"")))/LEN("Hisuian "&amp;AA2493))
         - SUMPRODUCT((LEN($Y$2:$Y$4096)-LEN(SUBSTITUTE($Y$2:$Y$4096,"Paldean "&amp;AA2493,"")))/LEN("Paldean "&amp;AA2493))
      &gt;0,2,1)
   ))))</f>
        <v>2</v>
      </c>
      <c r="AN2493">
        <v>0</v>
      </c>
      <c r="AO2493">
        <v>0</v>
      </c>
    </row>
    <row r="2494" spans="1:41" x14ac:dyDescent="0.25">
      <c r="A2494" t="s">
        <v>4789</v>
      </c>
      <c r="B2494" t="s">
        <v>2930</v>
      </c>
      <c r="C2494" t="s">
        <v>1468</v>
      </c>
      <c r="D2494" t="s">
        <v>1512</v>
      </c>
      <c r="E2494">
        <v>78</v>
      </c>
      <c r="F2494">
        <v>69</v>
      </c>
      <c r="G2494">
        <v>90</v>
      </c>
      <c r="H2494">
        <v>125</v>
      </c>
      <c r="I2494">
        <v>109</v>
      </c>
      <c r="J2494">
        <v>39</v>
      </c>
      <c r="K2494" t="s">
        <v>2928</v>
      </c>
      <c r="L2494" t="s">
        <v>247</v>
      </c>
      <c r="M2494" t="s">
        <v>251</v>
      </c>
      <c r="N2494">
        <v>8.5</v>
      </c>
      <c r="O2494">
        <v>9.09</v>
      </c>
      <c r="Q2494">
        <v>3</v>
      </c>
      <c r="R2494">
        <f t="shared" si="178"/>
        <v>9</v>
      </c>
      <c r="S2494">
        <f t="shared" si="179"/>
        <v>12</v>
      </c>
      <c r="T2494">
        <f t="shared" si="180"/>
        <v>21</v>
      </c>
      <c r="U2494" t="s">
        <v>1468</v>
      </c>
      <c r="V2494" t="s">
        <v>1512</v>
      </c>
      <c r="W2494" t="s">
        <v>1536</v>
      </c>
      <c r="X2494" t="s">
        <v>1479</v>
      </c>
      <c r="Z2494" t="str" cm="1">
        <f t="array" ref="Z2494">IF(ISBLANK(AK2494),_xlfn.LET(
    _xlpm.nameBeforeSlash, IF(ISNUMBER(SEARCH("/", Y2494)), LEFT(Y2494, SEARCH("/", Y2494)-1), Y2494),
    _xlpm.matchRow, IFERROR(MATCH(_xlpm.nameBeforeSlash, AA:AA, 0), ""),
    _xlpm.difference, IF(_xlpm.matchRow="", "", ABS((R2494 + S2494)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),IF(ISBLANK(Y2494),"","Hidden"))</f>
        <v/>
      </c>
      <c r="AA2494" t="s">
        <v>6042</v>
      </c>
      <c r="AC2494" t="s">
        <v>742</v>
      </c>
      <c r="AD2494" t="str">
        <f>_xlfn.XLOOKUP(AC2494,moves!A:A,moves!B:B)</f>
        <v>grass</v>
      </c>
      <c r="AE2494">
        <f>_xlfn.XLOOKUP(AC2494,moves!A:A,moves!D:D)</f>
        <v>6</v>
      </c>
      <c r="AF2494" t="str">
        <f>_xlfn.XLOOKUP(AC2494,moves!A:A,moves!E:E)</f>
        <v>If this move is used during Harsh Sunlight: Ignore the delay. If this move is used during Rain, Hail, or Sandstorm: Decrease attack strength by 3.</v>
      </c>
      <c r="AG2494">
        <v>0</v>
      </c>
      <c r="AH2494">
        <v>0</v>
      </c>
      <c r="AI2494">
        <f t="shared" si="181"/>
        <v>1</v>
      </c>
      <c r="AJ2494" t="s">
        <v>525</v>
      </c>
      <c r="AL2494">
        <v>0</v>
      </c>
      <c r="AM2494" cm="1">
        <f t="array" ref="AM2494">IF(AL2494=1,1,
   IF(ISTEXT(AK2494),1,
   IF(AO2494&gt;1,AM2493,
   IF(AI2494=1,
      IF(SUMPRODUCT((LEN($Y$2:$Y$4096)-LEN(SUBSTITUTE($Y$2:$Y$4096,AA2494,"")))/LEN(AA2494))&gt;0,2,1),
      IF(
         SUMPRODUCT((LEN($Y$2:$Y$4096)-LEN(SUBSTITUTE($Y$2:$Y$4096,AA2494,"")))/LEN(AA2494))
         - SUMPRODUCT((LEN($Y$2:$Y$4096)-LEN(SUBSTITUTE($Y$2:$Y$4096,"Alolan "&amp;AA2494,"")))/LEN("Alolan "&amp;AA2494))
         - SUMPRODUCT((LEN($Y$2:$Y$4096)-LEN(SUBSTITUTE($Y$2:$Y$4096,"Galarian "&amp;AA2494,"")))/LEN("Galarian "&amp;AA2494))
         - SUMPRODUCT((LEN($Y$2:$Y$4096)-LEN(SUBSTITUTE($Y$2:$Y$4096,"Hisuian "&amp;AA2494,"")))/LEN("Hisuian "&amp;AA2494))
         - SUMPRODUCT((LEN($Y$2:$Y$4096)-LEN(SUBSTITUTE($Y$2:$Y$4096,"Paldean "&amp;AA2494,"")))/LEN("Paldean "&amp;AA2494))
      &gt;0,2,1)
   ))))</f>
        <v>2</v>
      </c>
      <c r="AN2494">
        <v>0</v>
      </c>
      <c r="AO2494">
        <v>0</v>
      </c>
    </row>
    <row r="2495" spans="1:41" x14ac:dyDescent="0.25">
      <c r="A2495">
        <v>931</v>
      </c>
      <c r="B2495" t="s">
        <v>2931</v>
      </c>
      <c r="C2495" t="s">
        <v>1512</v>
      </c>
      <c r="D2495" t="s">
        <v>1481</v>
      </c>
      <c r="E2495">
        <v>82</v>
      </c>
      <c r="F2495">
        <v>96</v>
      </c>
      <c r="G2495">
        <v>51</v>
      </c>
      <c r="H2495">
        <v>45</v>
      </c>
      <c r="I2495">
        <v>51</v>
      </c>
      <c r="J2495">
        <v>92</v>
      </c>
      <c r="K2495" t="s">
        <v>2932</v>
      </c>
      <c r="L2495" t="s">
        <v>250</v>
      </c>
      <c r="M2495" t="s">
        <v>249</v>
      </c>
      <c r="N2495">
        <v>8.9300000000000015</v>
      </c>
      <c r="O2495">
        <v>6.34</v>
      </c>
      <c r="R2495">
        <f t="shared" si="178"/>
        <v>9</v>
      </c>
      <c r="S2495">
        <f t="shared" si="179"/>
        <v>6</v>
      </c>
      <c r="T2495">
        <f t="shared" si="180"/>
        <v>15</v>
      </c>
      <c r="U2495" t="s">
        <v>1512</v>
      </c>
      <c r="V2495" t="s">
        <v>1481</v>
      </c>
      <c r="W2495" t="s">
        <v>1492</v>
      </c>
      <c r="X2495" t="s">
        <v>1471</v>
      </c>
      <c r="Z2495" t="str" cm="1">
        <f t="array" ref="Z2495">IF(ISBLANK(AK2495),_xlfn.LET(
    _xlpm.nameBeforeSlash, IF(ISNUMBER(SEARCH("/", Y2495)), LEFT(Y2495, SEARCH("/", Y2495)-1), Y2495),
    _xlpm.matchRow, IFERROR(MATCH(_xlpm.nameBeforeSlash, AA:AA, 0), ""),
    _xlpm.difference, IF(_xlpm.matchRow="", "", ABS((R2495 + S2495)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),IF(ISBLANK(Y2495),"","Hidden"))</f>
        <v/>
      </c>
      <c r="AA2495" t="s">
        <v>2931</v>
      </c>
      <c r="AC2495" t="s">
        <v>1095</v>
      </c>
      <c r="AD2495" t="str">
        <f>_xlfn.XLOOKUP(AC2495,moves!A:A,moves!B:B)</f>
        <v>flying</v>
      </c>
      <c r="AE2495">
        <f>_xlfn.XLOOKUP(AC2495,moves!A:A,moves!D:D)</f>
        <v>4</v>
      </c>
      <c r="AF2495" t="str">
        <f>_xlfn.XLOOKUP(AC2495,moves!A:A,moves!E:E)</f>
        <v xml:space="preserve"> </v>
      </c>
      <c r="AG2495">
        <v>0</v>
      </c>
      <c r="AH2495">
        <v>0</v>
      </c>
      <c r="AI2495">
        <f t="shared" si="181"/>
        <v>0</v>
      </c>
      <c r="AJ2495" t="s">
        <v>524</v>
      </c>
      <c r="AL2495">
        <v>0</v>
      </c>
      <c r="AM2495" cm="1">
        <f t="array" ref="AM2495">IF(AL2495=1,1,
   IF(ISTEXT(AK2495),1,
   IF(AO2495&gt;1,AM2494,
   IF(AI2495=1,
      IF(SUMPRODUCT((LEN($Y$2:$Y$4096)-LEN(SUBSTITUTE($Y$2:$Y$4096,AA2495,"")))/LEN(AA2495))&gt;0,2,1),
      IF(
         SUMPRODUCT((LEN($Y$2:$Y$4096)-LEN(SUBSTITUTE($Y$2:$Y$4096,AA2495,"")))/LEN(AA2495))
         - SUMPRODUCT((LEN($Y$2:$Y$4096)-LEN(SUBSTITUTE($Y$2:$Y$4096,"Alolan "&amp;AA2495,"")))/LEN("Alolan "&amp;AA2495))
         - SUMPRODUCT((LEN($Y$2:$Y$4096)-LEN(SUBSTITUTE($Y$2:$Y$4096,"Galarian "&amp;AA2495,"")))/LEN("Galarian "&amp;AA2495))
         - SUMPRODUCT((LEN($Y$2:$Y$4096)-LEN(SUBSTITUTE($Y$2:$Y$4096,"Hisuian "&amp;AA2495,"")))/LEN("Hisuian "&amp;AA2495))
         - SUMPRODUCT((LEN($Y$2:$Y$4096)-LEN(SUBSTITUTE($Y$2:$Y$4096,"Paldean "&amp;AA2495,"")))/LEN("Paldean "&amp;AA2495))
      &gt;0,2,1)
   ))))</f>
        <v>1</v>
      </c>
      <c r="AN2495">
        <v>0</v>
      </c>
      <c r="AO2495">
        <v>0</v>
      </c>
    </row>
    <row r="2496" spans="1:41" x14ac:dyDescent="0.25">
      <c r="A2496" t="s">
        <v>4790</v>
      </c>
      <c r="B2496" t="s">
        <v>2931</v>
      </c>
      <c r="C2496" t="s">
        <v>1512</v>
      </c>
      <c r="D2496" t="s">
        <v>1481</v>
      </c>
      <c r="E2496">
        <v>82</v>
      </c>
      <c r="F2496">
        <v>96</v>
      </c>
      <c r="G2496">
        <v>51</v>
      </c>
      <c r="H2496">
        <v>45</v>
      </c>
      <c r="I2496">
        <v>51</v>
      </c>
      <c r="J2496">
        <v>92</v>
      </c>
      <c r="K2496" t="s">
        <v>2932</v>
      </c>
      <c r="L2496" t="s">
        <v>250</v>
      </c>
      <c r="M2496" t="s">
        <v>249</v>
      </c>
      <c r="N2496">
        <v>8.9300000000000015</v>
      </c>
      <c r="O2496">
        <v>6.34</v>
      </c>
      <c r="R2496">
        <f t="shared" si="178"/>
        <v>9</v>
      </c>
      <c r="S2496">
        <f t="shared" si="179"/>
        <v>6</v>
      </c>
      <c r="T2496">
        <f t="shared" si="180"/>
        <v>15</v>
      </c>
      <c r="U2496" t="s">
        <v>1512</v>
      </c>
      <c r="V2496" t="s">
        <v>1481</v>
      </c>
      <c r="W2496" t="s">
        <v>1492</v>
      </c>
      <c r="X2496" t="s">
        <v>1471</v>
      </c>
      <c r="Z2496" t="str" cm="1">
        <f t="array" ref="Z2496">IF(ISBLANK(AK2496),_xlfn.LET(
    _xlpm.nameBeforeSlash, IF(ISNUMBER(SEARCH("/", Y2496)), LEFT(Y2496, SEARCH("/", Y2496)-1), Y2496),
    _xlpm.matchRow, IFERROR(MATCH(_xlpm.nameBeforeSlash, AA:AA, 0), ""),
    _xlpm.difference, IF(_xlpm.matchRow="", "", ABS((R2496 + S2496)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),IF(ISBLANK(Y2496),"","Hidden"))</f>
        <v/>
      </c>
      <c r="AA2496" t="s">
        <v>8535</v>
      </c>
      <c r="AC2496" t="s">
        <v>6381</v>
      </c>
      <c r="AD2496" t="str">
        <f>_xlfn.XLOOKUP(AC2496,moves!A:A,moves!B:B)</f>
        <v>flying</v>
      </c>
      <c r="AE2496">
        <f>_xlfn.XLOOKUP(AC2496,moves!A:A,moves!D:D)</f>
        <v>0</v>
      </c>
      <c r="AF2496" t="str">
        <f>_xlfn.XLOOKUP(AC2496,moves!A:A,moves!E:E)</f>
        <v>Heal 4. The user loses its Flying typing.</v>
      </c>
      <c r="AG2496">
        <v>0</v>
      </c>
      <c r="AH2496">
        <v>0</v>
      </c>
      <c r="AI2496">
        <f t="shared" si="181"/>
        <v>1</v>
      </c>
      <c r="AJ2496" t="s">
        <v>524</v>
      </c>
      <c r="AL2496">
        <v>0</v>
      </c>
      <c r="AM2496" cm="1">
        <f t="array" ref="AM2496">IF(AL2496=1,1,
   IF(ISTEXT(AK2496),1,
   IF(AO2496&gt;1,AM2495,
   IF(AI2496=1,
      IF(SUMPRODUCT((LEN($Y$2:$Y$4096)-LEN(SUBSTITUTE($Y$2:$Y$4096,AA2496,"")))/LEN(AA2496))&gt;0,2,1),
      IF(
         SUMPRODUCT((LEN($Y$2:$Y$4096)-LEN(SUBSTITUTE($Y$2:$Y$4096,AA2496,"")))/LEN(AA2496))
         - SUMPRODUCT((LEN($Y$2:$Y$4096)-LEN(SUBSTITUTE($Y$2:$Y$4096,"Alolan "&amp;AA2496,"")))/LEN("Alolan "&amp;AA2496))
         - SUMPRODUCT((LEN($Y$2:$Y$4096)-LEN(SUBSTITUTE($Y$2:$Y$4096,"Galarian "&amp;AA2496,"")))/LEN("Galarian "&amp;AA2496))
         - SUMPRODUCT((LEN($Y$2:$Y$4096)-LEN(SUBSTITUTE($Y$2:$Y$4096,"Hisuian "&amp;AA2496,"")))/LEN("Hisuian "&amp;AA2496))
         - SUMPRODUCT((LEN($Y$2:$Y$4096)-LEN(SUBSTITUTE($Y$2:$Y$4096,"Paldean "&amp;AA2496,"")))/LEN("Paldean "&amp;AA2496))
      &gt;0,2,1)
   ))))</f>
        <v>1</v>
      </c>
      <c r="AN2496">
        <v>0</v>
      </c>
      <c r="AO2496">
        <v>0</v>
      </c>
    </row>
    <row r="2497" spans="1:41" x14ac:dyDescent="0.25">
      <c r="A2497">
        <v>932</v>
      </c>
      <c r="B2497" t="s">
        <v>2933</v>
      </c>
      <c r="C2497" t="s">
        <v>1546</v>
      </c>
      <c r="D2497"/>
      <c r="E2497">
        <v>55</v>
      </c>
      <c r="F2497">
        <v>55</v>
      </c>
      <c r="G2497">
        <v>75</v>
      </c>
      <c r="H2497">
        <v>35</v>
      </c>
      <c r="I2497">
        <v>35</v>
      </c>
      <c r="J2497">
        <v>25</v>
      </c>
      <c r="K2497" t="s">
        <v>2934</v>
      </c>
      <c r="L2497" t="s">
        <v>253</v>
      </c>
      <c r="M2497" t="s">
        <v>249</v>
      </c>
      <c r="N2497">
        <v>4.0999999999999996</v>
      </c>
      <c r="O2497">
        <v>5.5</v>
      </c>
      <c r="P2497">
        <v>-1</v>
      </c>
      <c r="R2497">
        <f t="shared" si="178"/>
        <v>3</v>
      </c>
      <c r="S2497">
        <f t="shared" si="179"/>
        <v>6</v>
      </c>
      <c r="T2497">
        <f t="shared" si="180"/>
        <v>9</v>
      </c>
      <c r="U2497" t="s">
        <v>1546</v>
      </c>
      <c r="V2497" t="s">
        <v>1514</v>
      </c>
      <c r="W2497" t="s">
        <v>1492</v>
      </c>
      <c r="X2497" t="s">
        <v>1512</v>
      </c>
      <c r="Y2497" t="s">
        <v>2935</v>
      </c>
      <c r="Z2497" cm="1">
        <f t="array" ref="Z2497">IF(ISBLANK(AK2497),_xlfn.LET(
    _xlpm.nameBeforeSlash, IF(ISNUMBER(SEARCH("/", Y2497)), LEFT(Y2497, SEARCH("/", Y2497)-1), Y2497),
    _xlpm.matchRow, IFERROR(MATCH(_xlpm.nameBeforeSlash, AA:AA, 0), ""),
    _xlpm.difference, IF(_xlpm.matchRow="", "", ABS((R2497 + S2497)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),IF(ISBLANK(Y2497),"","Hidden"))</f>
        <v>8</v>
      </c>
      <c r="AA2497" t="s">
        <v>2933</v>
      </c>
      <c r="AC2497" t="s">
        <v>1345</v>
      </c>
      <c r="AD2497" t="str">
        <f>_xlfn.XLOOKUP(AC2497,moves!A:A,moves!B:B)</f>
        <v>rock</v>
      </c>
      <c r="AE2497">
        <f>_xlfn.XLOOKUP(AC2497,moves!A:A,moves!D:D)</f>
        <v>2</v>
      </c>
      <c r="AF2497" t="str">
        <f>_xlfn.XLOOKUP(AC2497,moves!A:A,moves!E:E)</f>
        <v>When the target next attacks: Remove 1 regular hit from the roll.</v>
      </c>
      <c r="AG2497">
        <v>1</v>
      </c>
      <c r="AH2497">
        <v>0</v>
      </c>
      <c r="AI2497">
        <f t="shared" si="181"/>
        <v>0</v>
      </c>
      <c r="AJ2497" t="s">
        <v>870</v>
      </c>
      <c r="AL2497">
        <v>0</v>
      </c>
      <c r="AM2497" cm="1">
        <f t="array" ref="AM2497">IF(AL2497=1,1,
   IF(ISTEXT(AK2497),1,
   IF(AO2497&gt;1,AM2496,
   IF(AI2497=1,
      IF(SUMPRODUCT((LEN($Y$2:$Y$4096)-LEN(SUBSTITUTE($Y$2:$Y$4096,AA2497,"")))/LEN(AA2497))&gt;0,2,1),
      IF(
         SUMPRODUCT((LEN($Y$2:$Y$4096)-LEN(SUBSTITUTE($Y$2:$Y$4096,AA2497,"")))/LEN(AA2497))
         - SUMPRODUCT((LEN($Y$2:$Y$4096)-LEN(SUBSTITUTE($Y$2:$Y$4096,"Alolan "&amp;AA2497,"")))/LEN("Alolan "&amp;AA2497))
         - SUMPRODUCT((LEN($Y$2:$Y$4096)-LEN(SUBSTITUTE($Y$2:$Y$4096,"Galarian "&amp;AA2497,"")))/LEN("Galarian "&amp;AA2497))
         - SUMPRODUCT((LEN($Y$2:$Y$4096)-LEN(SUBSTITUTE($Y$2:$Y$4096,"Hisuian "&amp;AA2497,"")))/LEN("Hisuian "&amp;AA2497))
         - SUMPRODUCT((LEN($Y$2:$Y$4096)-LEN(SUBSTITUTE($Y$2:$Y$4096,"Paldean "&amp;AA2497,"")))/LEN("Paldean "&amp;AA2497))
      &gt;0,2,1)
   ))))</f>
        <v>1</v>
      </c>
      <c r="AN2497">
        <v>0</v>
      </c>
      <c r="AO2497">
        <v>0</v>
      </c>
    </row>
    <row r="2498" spans="1:41" x14ac:dyDescent="0.25">
      <c r="A2498">
        <v>932</v>
      </c>
      <c r="B2498" t="s">
        <v>2933</v>
      </c>
      <c r="C2498" t="s">
        <v>1546</v>
      </c>
      <c r="D2498"/>
      <c r="E2498">
        <v>55</v>
      </c>
      <c r="F2498">
        <v>55</v>
      </c>
      <c r="G2498">
        <v>75</v>
      </c>
      <c r="H2498">
        <v>35</v>
      </c>
      <c r="I2498">
        <v>35</v>
      </c>
      <c r="J2498">
        <v>25</v>
      </c>
      <c r="K2498" t="s">
        <v>2934</v>
      </c>
      <c r="L2498" t="s">
        <v>253</v>
      </c>
      <c r="M2498" t="s">
        <v>249</v>
      </c>
      <c r="N2498">
        <v>4.0999999999999996</v>
      </c>
      <c r="O2498">
        <v>5.5</v>
      </c>
      <c r="P2498">
        <v>-1</v>
      </c>
      <c r="R2498">
        <f t="shared" ref="R2498:R2561" si="182">MROUND(N2498,1)+P2498</f>
        <v>3</v>
      </c>
      <c r="S2498">
        <f t="shared" ref="S2498:S2561" si="183">MROUND(O2498,1)+Q2498</f>
        <v>6</v>
      </c>
      <c r="T2498">
        <f t="shared" si="180"/>
        <v>9</v>
      </c>
      <c r="U2498" t="s">
        <v>1546</v>
      </c>
      <c r="V2498" t="s">
        <v>1514</v>
      </c>
      <c r="W2498" t="s">
        <v>1492</v>
      </c>
      <c r="X2498" t="s">
        <v>1512</v>
      </c>
      <c r="Y2498" t="s">
        <v>2935</v>
      </c>
      <c r="Z2498" cm="1">
        <f t="array" ref="Z2498">IF(ISBLANK(AK2498),_xlfn.LET(
    _xlpm.nameBeforeSlash, IF(ISNUMBER(SEARCH("/", Y2498)), LEFT(Y2498, SEARCH("/", Y2498)-1), Y2498),
    _xlpm.matchRow, IFERROR(MATCH(_xlpm.nameBeforeSlash, AA:AA, 0), ""),
    _xlpm.difference, IF(_xlpm.matchRow="", "", ABS((R2498 + S2498)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),IF(ISBLANK(Y2498),"","Hidden"))</f>
        <v>8</v>
      </c>
      <c r="AA2498" t="s">
        <v>2933</v>
      </c>
      <c r="AC2498" t="s">
        <v>1345</v>
      </c>
      <c r="AD2498" t="str">
        <f>_xlfn.XLOOKUP(AC2498,moves!A:A,moves!B:B)</f>
        <v>rock</v>
      </c>
      <c r="AE2498">
        <f>_xlfn.XLOOKUP(AC2498,moves!A:A,moves!D:D)</f>
        <v>2</v>
      </c>
      <c r="AF2498" t="str">
        <f>_xlfn.XLOOKUP(AC2498,moves!A:A,moves!E:E)</f>
        <v>When the target next attacks: Remove 1 regular hit from the roll.</v>
      </c>
      <c r="AG2498">
        <v>0</v>
      </c>
      <c r="AH2498">
        <v>0</v>
      </c>
      <c r="AI2498">
        <f t="shared" si="181"/>
        <v>0</v>
      </c>
      <c r="AJ2498" t="s">
        <v>523</v>
      </c>
      <c r="AL2498">
        <v>0</v>
      </c>
      <c r="AM2498" cm="1">
        <f t="array" ref="AM2498">IF(AL2498=1,1,
   IF(ISTEXT(AK2498),1,
   IF(AO2498&gt;1,AM2497,
   IF(AI2498=1,
      IF(SUMPRODUCT((LEN($Y$2:$Y$4096)-LEN(SUBSTITUTE($Y$2:$Y$4096,AA2498,"")))/LEN(AA2498))&gt;0,2,1),
      IF(
         SUMPRODUCT((LEN($Y$2:$Y$4096)-LEN(SUBSTITUTE($Y$2:$Y$4096,AA2498,"")))/LEN(AA2498))
         - SUMPRODUCT((LEN($Y$2:$Y$4096)-LEN(SUBSTITUTE($Y$2:$Y$4096,"Alolan "&amp;AA2498,"")))/LEN("Alolan "&amp;AA2498))
         - SUMPRODUCT((LEN($Y$2:$Y$4096)-LEN(SUBSTITUTE($Y$2:$Y$4096,"Galarian "&amp;AA2498,"")))/LEN("Galarian "&amp;AA2498))
         - SUMPRODUCT((LEN($Y$2:$Y$4096)-LEN(SUBSTITUTE($Y$2:$Y$4096,"Hisuian "&amp;AA2498,"")))/LEN("Hisuian "&amp;AA2498))
         - SUMPRODUCT((LEN($Y$2:$Y$4096)-LEN(SUBSTITUTE($Y$2:$Y$4096,"Paldean "&amp;AA2498,"")))/LEN("Paldean "&amp;AA2498))
      &gt;0,2,1)
   ))))</f>
        <v>1</v>
      </c>
      <c r="AN2498">
        <v>0</v>
      </c>
      <c r="AO2498">
        <v>0</v>
      </c>
    </row>
    <row r="2499" spans="1:41" x14ac:dyDescent="0.25">
      <c r="A2499">
        <v>932</v>
      </c>
      <c r="B2499" t="s">
        <v>2933</v>
      </c>
      <c r="C2499" t="s">
        <v>1546</v>
      </c>
      <c r="D2499"/>
      <c r="E2499">
        <v>55</v>
      </c>
      <c r="F2499">
        <v>55</v>
      </c>
      <c r="G2499">
        <v>75</v>
      </c>
      <c r="H2499">
        <v>35</v>
      </c>
      <c r="I2499">
        <v>35</v>
      </c>
      <c r="J2499">
        <v>25</v>
      </c>
      <c r="K2499" t="s">
        <v>2934</v>
      </c>
      <c r="L2499" t="s">
        <v>253</v>
      </c>
      <c r="M2499" t="s">
        <v>249</v>
      </c>
      <c r="N2499">
        <v>4.0999999999999996</v>
      </c>
      <c r="O2499">
        <v>5.5</v>
      </c>
      <c r="P2499">
        <v>-1</v>
      </c>
      <c r="R2499">
        <f t="shared" si="182"/>
        <v>3</v>
      </c>
      <c r="S2499">
        <f t="shared" si="183"/>
        <v>6</v>
      </c>
      <c r="T2499">
        <f t="shared" si="180"/>
        <v>9</v>
      </c>
      <c r="U2499" t="s">
        <v>1546</v>
      </c>
      <c r="V2499" t="s">
        <v>1514</v>
      </c>
      <c r="W2499" t="s">
        <v>1492</v>
      </c>
      <c r="X2499" t="s">
        <v>1512</v>
      </c>
      <c r="Y2499" t="s">
        <v>2935</v>
      </c>
      <c r="Z2499" cm="1">
        <f t="array" ref="Z2499">IF(ISBLANK(AK2499),_xlfn.LET(
    _xlpm.nameBeforeSlash, IF(ISNUMBER(SEARCH("/", Y2499)), LEFT(Y2499, SEARCH("/", Y2499)-1), Y2499),
    _xlpm.matchRow, IFERROR(MATCH(_xlpm.nameBeforeSlash, AA:AA, 0), ""),
    _xlpm.difference, IF(_xlpm.matchRow="", "", ABS((R2499 + S2499)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),IF(ISBLANK(Y2499),"","Hidden"))</f>
        <v>8</v>
      </c>
      <c r="AA2499" t="s">
        <v>2933</v>
      </c>
      <c r="AC2499" t="s">
        <v>1345</v>
      </c>
      <c r="AD2499" t="str">
        <f>_xlfn.XLOOKUP(AC2499,moves!A:A,moves!B:B)</f>
        <v>rock</v>
      </c>
      <c r="AE2499">
        <f>_xlfn.XLOOKUP(AC2499,moves!A:A,moves!D:D)</f>
        <v>2</v>
      </c>
      <c r="AF2499" t="str">
        <f>_xlfn.XLOOKUP(AC2499,moves!A:A,moves!E:E)</f>
        <v>When the target next attacks: Remove 1 regular hit from the roll.</v>
      </c>
      <c r="AG2499">
        <v>0</v>
      </c>
      <c r="AH2499">
        <v>0</v>
      </c>
      <c r="AI2499">
        <f t="shared" si="181"/>
        <v>0</v>
      </c>
      <c r="AJ2499" t="s">
        <v>523</v>
      </c>
      <c r="AL2499">
        <v>0</v>
      </c>
      <c r="AM2499" cm="1">
        <f t="array" ref="AM2499">IF(AL2499=1,1,
   IF(ISTEXT(AK2499),1,
   IF(AO2499&gt;1,AM2498,
   IF(AI2499=1,
      IF(SUMPRODUCT((LEN($Y$2:$Y$4096)-LEN(SUBSTITUTE($Y$2:$Y$4096,AA2499,"")))/LEN(AA2499))&gt;0,2,1),
      IF(
         SUMPRODUCT((LEN($Y$2:$Y$4096)-LEN(SUBSTITUTE($Y$2:$Y$4096,AA2499,"")))/LEN(AA2499))
         - SUMPRODUCT((LEN($Y$2:$Y$4096)-LEN(SUBSTITUTE($Y$2:$Y$4096,"Alolan "&amp;AA2499,"")))/LEN("Alolan "&amp;AA2499))
         - SUMPRODUCT((LEN($Y$2:$Y$4096)-LEN(SUBSTITUTE($Y$2:$Y$4096,"Galarian "&amp;AA2499,"")))/LEN("Galarian "&amp;AA2499))
         - SUMPRODUCT((LEN($Y$2:$Y$4096)-LEN(SUBSTITUTE($Y$2:$Y$4096,"Hisuian "&amp;AA2499,"")))/LEN("Hisuian "&amp;AA2499))
         - SUMPRODUCT((LEN($Y$2:$Y$4096)-LEN(SUBSTITUTE($Y$2:$Y$4096,"Paldean "&amp;AA2499,"")))/LEN("Paldean "&amp;AA2499))
      &gt;0,2,1)
   ))))</f>
        <v>1</v>
      </c>
      <c r="AN2499">
        <v>0</v>
      </c>
      <c r="AO2499">
        <v>0</v>
      </c>
    </row>
    <row r="2500" spans="1:41" x14ac:dyDescent="0.25">
      <c r="A2500">
        <v>932</v>
      </c>
      <c r="B2500" t="s">
        <v>2933</v>
      </c>
      <c r="C2500" t="s">
        <v>1546</v>
      </c>
      <c r="D2500"/>
      <c r="E2500">
        <v>55</v>
      </c>
      <c r="F2500">
        <v>55</v>
      </c>
      <c r="G2500">
        <v>75</v>
      </c>
      <c r="H2500">
        <v>35</v>
      </c>
      <c r="I2500">
        <v>35</v>
      </c>
      <c r="J2500">
        <v>25</v>
      </c>
      <c r="K2500" t="s">
        <v>2934</v>
      </c>
      <c r="L2500" t="s">
        <v>253</v>
      </c>
      <c r="M2500" t="s">
        <v>249</v>
      </c>
      <c r="N2500">
        <v>4.0999999999999996</v>
      </c>
      <c r="O2500">
        <v>5.5</v>
      </c>
      <c r="P2500">
        <v>-1</v>
      </c>
      <c r="R2500">
        <f t="shared" si="182"/>
        <v>3</v>
      </c>
      <c r="S2500">
        <f t="shared" si="183"/>
        <v>6</v>
      </c>
      <c r="T2500">
        <f t="shared" si="180"/>
        <v>9</v>
      </c>
      <c r="U2500" t="s">
        <v>1546</v>
      </c>
      <c r="V2500" t="s">
        <v>1514</v>
      </c>
      <c r="W2500" t="s">
        <v>1492</v>
      </c>
      <c r="X2500" t="s">
        <v>1512</v>
      </c>
      <c r="Y2500" t="s">
        <v>2935</v>
      </c>
      <c r="Z2500" cm="1">
        <f t="array" ref="Z2500">IF(ISBLANK(AK2500),_xlfn.LET(
    _xlpm.nameBeforeSlash, IF(ISNUMBER(SEARCH("/", Y2500)), LEFT(Y2500, SEARCH("/", Y2500)-1), Y2500),
    _xlpm.matchRow, IFERROR(MATCH(_xlpm.nameBeforeSlash, AA:AA, 0), ""),
    _xlpm.difference, IF(_xlpm.matchRow="", "", ABS((R2500 + S2500)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),IF(ISBLANK(Y2500),"","Hidden"))</f>
        <v>8</v>
      </c>
      <c r="AA2500" t="s">
        <v>2933</v>
      </c>
      <c r="AC2500" t="s">
        <v>1345</v>
      </c>
      <c r="AD2500" t="str">
        <f>_xlfn.XLOOKUP(AC2500,moves!A:A,moves!B:B)</f>
        <v>rock</v>
      </c>
      <c r="AE2500">
        <f>_xlfn.XLOOKUP(AC2500,moves!A:A,moves!D:D)</f>
        <v>2</v>
      </c>
      <c r="AF2500" t="str">
        <f>_xlfn.XLOOKUP(AC2500,moves!A:A,moves!E:E)</f>
        <v>When the target next attacks: Remove 1 regular hit from the roll.</v>
      </c>
      <c r="AG2500">
        <v>0</v>
      </c>
      <c r="AH2500">
        <v>0</v>
      </c>
      <c r="AI2500">
        <f t="shared" si="181"/>
        <v>0</v>
      </c>
      <c r="AJ2500" t="s">
        <v>523</v>
      </c>
      <c r="AL2500">
        <v>0</v>
      </c>
      <c r="AM2500" cm="1">
        <f t="array" ref="AM2500">IF(AL2500=1,1,
   IF(ISTEXT(AK2500),1,
   IF(AO2500&gt;1,AM2499,
   IF(AI2500=1,
      IF(SUMPRODUCT((LEN($Y$2:$Y$4096)-LEN(SUBSTITUTE($Y$2:$Y$4096,AA2500,"")))/LEN(AA2500))&gt;0,2,1),
      IF(
         SUMPRODUCT((LEN($Y$2:$Y$4096)-LEN(SUBSTITUTE($Y$2:$Y$4096,AA2500,"")))/LEN(AA2500))
         - SUMPRODUCT((LEN($Y$2:$Y$4096)-LEN(SUBSTITUTE($Y$2:$Y$4096,"Alolan "&amp;AA2500,"")))/LEN("Alolan "&amp;AA2500))
         - SUMPRODUCT((LEN($Y$2:$Y$4096)-LEN(SUBSTITUTE($Y$2:$Y$4096,"Galarian "&amp;AA2500,"")))/LEN("Galarian "&amp;AA2500))
         - SUMPRODUCT((LEN($Y$2:$Y$4096)-LEN(SUBSTITUTE($Y$2:$Y$4096,"Hisuian "&amp;AA2500,"")))/LEN("Hisuian "&amp;AA2500))
         - SUMPRODUCT((LEN($Y$2:$Y$4096)-LEN(SUBSTITUTE($Y$2:$Y$4096,"Paldean "&amp;AA2500,"")))/LEN("Paldean "&amp;AA2500))
      &gt;0,2,1)
   ))))</f>
        <v>1</v>
      </c>
      <c r="AN2500">
        <v>0</v>
      </c>
      <c r="AO2500">
        <v>0</v>
      </c>
    </row>
    <row r="2501" spans="1:41" x14ac:dyDescent="0.25">
      <c r="A2501">
        <v>932</v>
      </c>
      <c r="B2501" t="s">
        <v>2933</v>
      </c>
      <c r="C2501" t="s">
        <v>1546</v>
      </c>
      <c r="D2501"/>
      <c r="E2501">
        <v>55</v>
      </c>
      <c r="F2501">
        <v>55</v>
      </c>
      <c r="G2501">
        <v>75</v>
      </c>
      <c r="H2501">
        <v>35</v>
      </c>
      <c r="I2501">
        <v>35</v>
      </c>
      <c r="J2501">
        <v>25</v>
      </c>
      <c r="K2501" t="s">
        <v>2934</v>
      </c>
      <c r="L2501" t="s">
        <v>253</v>
      </c>
      <c r="M2501" t="s">
        <v>249</v>
      </c>
      <c r="N2501">
        <v>4.0999999999999996</v>
      </c>
      <c r="O2501">
        <v>5.5</v>
      </c>
      <c r="P2501">
        <v>-1</v>
      </c>
      <c r="R2501">
        <f t="shared" si="182"/>
        <v>3</v>
      </c>
      <c r="S2501">
        <f t="shared" si="183"/>
        <v>6</v>
      </c>
      <c r="T2501">
        <f t="shared" si="180"/>
        <v>9</v>
      </c>
      <c r="U2501" t="s">
        <v>1546</v>
      </c>
      <c r="V2501" t="s">
        <v>1514</v>
      </c>
      <c r="W2501" t="s">
        <v>1492</v>
      </c>
      <c r="X2501" t="s">
        <v>1512</v>
      </c>
      <c r="Y2501" t="s">
        <v>2935</v>
      </c>
      <c r="Z2501" cm="1">
        <f t="array" ref="Z2501">IF(ISBLANK(AK2501),_xlfn.LET(
    _xlpm.nameBeforeSlash, IF(ISNUMBER(SEARCH("/", Y2501)), LEFT(Y2501, SEARCH("/", Y2501)-1), Y2501),
    _xlpm.matchRow, IFERROR(MATCH(_xlpm.nameBeforeSlash, AA:AA, 0), ""),
    _xlpm.difference, IF(_xlpm.matchRow="", "", ABS((R2501 + S2501)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),IF(ISBLANK(Y2501),"","Hidden"))</f>
        <v>8</v>
      </c>
      <c r="AA2501" t="s">
        <v>2933</v>
      </c>
      <c r="AC2501" t="s">
        <v>1345</v>
      </c>
      <c r="AD2501" t="str">
        <f>_xlfn.XLOOKUP(AC2501,moves!A:A,moves!B:B)</f>
        <v>rock</v>
      </c>
      <c r="AE2501">
        <f>_xlfn.XLOOKUP(AC2501,moves!A:A,moves!D:D)</f>
        <v>2</v>
      </c>
      <c r="AF2501" t="str">
        <f>_xlfn.XLOOKUP(AC2501,moves!A:A,moves!E:E)</f>
        <v>When the target next attacks: Remove 1 regular hit from the roll.</v>
      </c>
      <c r="AG2501">
        <v>0</v>
      </c>
      <c r="AH2501">
        <v>0</v>
      </c>
      <c r="AI2501">
        <f t="shared" si="181"/>
        <v>0</v>
      </c>
      <c r="AJ2501" t="s">
        <v>523</v>
      </c>
      <c r="AL2501">
        <v>0</v>
      </c>
      <c r="AM2501" cm="1">
        <f t="array" ref="AM2501">IF(AL2501=1,1,
   IF(ISTEXT(AK2501),1,
   IF(AO2501&gt;1,AM2500,
   IF(AI2501=1,
      IF(SUMPRODUCT((LEN($Y$2:$Y$4096)-LEN(SUBSTITUTE($Y$2:$Y$4096,AA2501,"")))/LEN(AA2501))&gt;0,2,1),
      IF(
         SUMPRODUCT((LEN($Y$2:$Y$4096)-LEN(SUBSTITUTE($Y$2:$Y$4096,AA2501,"")))/LEN(AA2501))
         - SUMPRODUCT((LEN($Y$2:$Y$4096)-LEN(SUBSTITUTE($Y$2:$Y$4096,"Alolan "&amp;AA2501,"")))/LEN("Alolan "&amp;AA2501))
         - SUMPRODUCT((LEN($Y$2:$Y$4096)-LEN(SUBSTITUTE($Y$2:$Y$4096,"Galarian "&amp;AA2501,"")))/LEN("Galarian "&amp;AA2501))
         - SUMPRODUCT((LEN($Y$2:$Y$4096)-LEN(SUBSTITUTE($Y$2:$Y$4096,"Hisuian "&amp;AA2501,"")))/LEN("Hisuian "&amp;AA2501))
         - SUMPRODUCT((LEN($Y$2:$Y$4096)-LEN(SUBSTITUTE($Y$2:$Y$4096,"Paldean "&amp;AA2501,"")))/LEN("Paldean "&amp;AA2501))
      &gt;0,2,1)
   ))))</f>
        <v>1</v>
      </c>
      <c r="AN2501">
        <v>0</v>
      </c>
      <c r="AO2501">
        <v>0</v>
      </c>
    </row>
    <row r="2502" spans="1:41" x14ac:dyDescent="0.25">
      <c r="A2502">
        <v>932</v>
      </c>
      <c r="B2502" t="s">
        <v>2933</v>
      </c>
      <c r="C2502" t="s">
        <v>1546</v>
      </c>
      <c r="D2502"/>
      <c r="E2502">
        <v>55</v>
      </c>
      <c r="F2502">
        <v>55</v>
      </c>
      <c r="G2502">
        <v>75</v>
      </c>
      <c r="H2502">
        <v>35</v>
      </c>
      <c r="I2502">
        <v>35</v>
      </c>
      <c r="J2502">
        <v>25</v>
      </c>
      <c r="K2502" t="s">
        <v>2934</v>
      </c>
      <c r="L2502" t="s">
        <v>253</v>
      </c>
      <c r="M2502" t="s">
        <v>249</v>
      </c>
      <c r="N2502">
        <v>4.0999999999999996</v>
      </c>
      <c r="O2502">
        <v>5.5</v>
      </c>
      <c r="P2502">
        <v>-1</v>
      </c>
      <c r="R2502">
        <f t="shared" si="182"/>
        <v>3</v>
      </c>
      <c r="S2502">
        <f t="shared" si="183"/>
        <v>6</v>
      </c>
      <c r="T2502">
        <f t="shared" si="180"/>
        <v>9</v>
      </c>
      <c r="U2502" t="s">
        <v>1546</v>
      </c>
      <c r="V2502" t="s">
        <v>1514</v>
      </c>
      <c r="W2502" t="s">
        <v>1492</v>
      </c>
      <c r="X2502" t="s">
        <v>1512</v>
      </c>
      <c r="Y2502" t="s">
        <v>2935</v>
      </c>
      <c r="Z2502" cm="1">
        <f t="array" ref="Z2502">IF(ISBLANK(AK2502),_xlfn.LET(
    _xlpm.nameBeforeSlash, IF(ISNUMBER(SEARCH("/", Y2502)), LEFT(Y2502, SEARCH("/", Y2502)-1), Y2502),
    _xlpm.matchRow, IFERROR(MATCH(_xlpm.nameBeforeSlash, AA:AA, 0), ""),
    _xlpm.difference, IF(_xlpm.matchRow="", "", ABS((R2502 + S2502)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),IF(ISBLANK(Y2502),"","Hidden"))</f>
        <v>8</v>
      </c>
      <c r="AA2502" t="s">
        <v>2933</v>
      </c>
      <c r="AC2502" t="s">
        <v>1345</v>
      </c>
      <c r="AD2502" t="str">
        <f>_xlfn.XLOOKUP(AC2502,moves!A:A,moves!B:B)</f>
        <v>rock</v>
      </c>
      <c r="AE2502">
        <f>_xlfn.XLOOKUP(AC2502,moves!A:A,moves!D:D)</f>
        <v>2</v>
      </c>
      <c r="AF2502" t="str">
        <f>_xlfn.XLOOKUP(AC2502,moves!A:A,moves!E:E)</f>
        <v>When the target next attacks: Remove 1 regular hit from the roll.</v>
      </c>
      <c r="AG2502">
        <v>0</v>
      </c>
      <c r="AH2502">
        <v>0</v>
      </c>
      <c r="AI2502">
        <f t="shared" si="181"/>
        <v>0</v>
      </c>
      <c r="AJ2502" t="s">
        <v>523</v>
      </c>
      <c r="AL2502">
        <v>0</v>
      </c>
      <c r="AM2502" cm="1">
        <f t="array" ref="AM2502">IF(AL2502=1,1,
   IF(ISTEXT(AK2502),1,
   IF(AO2502&gt;1,AM2501,
   IF(AI2502=1,
      IF(SUMPRODUCT((LEN($Y$2:$Y$4096)-LEN(SUBSTITUTE($Y$2:$Y$4096,AA2502,"")))/LEN(AA2502))&gt;0,2,1),
      IF(
         SUMPRODUCT((LEN($Y$2:$Y$4096)-LEN(SUBSTITUTE($Y$2:$Y$4096,AA2502,"")))/LEN(AA2502))
         - SUMPRODUCT((LEN($Y$2:$Y$4096)-LEN(SUBSTITUTE($Y$2:$Y$4096,"Alolan "&amp;AA2502,"")))/LEN("Alolan "&amp;AA2502))
         - SUMPRODUCT((LEN($Y$2:$Y$4096)-LEN(SUBSTITUTE($Y$2:$Y$4096,"Galarian "&amp;AA2502,"")))/LEN("Galarian "&amp;AA2502))
         - SUMPRODUCT((LEN($Y$2:$Y$4096)-LEN(SUBSTITUTE($Y$2:$Y$4096,"Hisuian "&amp;AA2502,"")))/LEN("Hisuian "&amp;AA2502))
         - SUMPRODUCT((LEN($Y$2:$Y$4096)-LEN(SUBSTITUTE($Y$2:$Y$4096,"Paldean "&amp;AA2502,"")))/LEN("Paldean "&amp;AA2502))
      &gt;0,2,1)
   ))))</f>
        <v>1</v>
      </c>
      <c r="AN2502">
        <v>0</v>
      </c>
      <c r="AO2502">
        <v>0</v>
      </c>
    </row>
    <row r="2503" spans="1:41" x14ac:dyDescent="0.25">
      <c r="A2503">
        <v>932</v>
      </c>
      <c r="B2503" t="s">
        <v>2933</v>
      </c>
      <c r="C2503" t="s">
        <v>1546</v>
      </c>
      <c r="D2503"/>
      <c r="E2503">
        <v>55</v>
      </c>
      <c r="F2503">
        <v>55</v>
      </c>
      <c r="G2503">
        <v>75</v>
      </c>
      <c r="H2503">
        <v>35</v>
      </c>
      <c r="I2503">
        <v>35</v>
      </c>
      <c r="J2503">
        <v>25</v>
      </c>
      <c r="K2503" t="s">
        <v>2934</v>
      </c>
      <c r="L2503" t="s">
        <v>253</v>
      </c>
      <c r="M2503" t="s">
        <v>249</v>
      </c>
      <c r="N2503">
        <v>4.0999999999999996</v>
      </c>
      <c r="O2503">
        <v>5.5</v>
      </c>
      <c r="P2503">
        <v>-1</v>
      </c>
      <c r="R2503">
        <f t="shared" si="182"/>
        <v>3</v>
      </c>
      <c r="S2503">
        <f t="shared" si="183"/>
        <v>6</v>
      </c>
      <c r="T2503">
        <f t="shared" si="180"/>
        <v>9</v>
      </c>
      <c r="U2503" t="s">
        <v>1546</v>
      </c>
      <c r="V2503" t="s">
        <v>1514</v>
      </c>
      <c r="W2503" t="s">
        <v>1492</v>
      </c>
      <c r="X2503" t="s">
        <v>1512</v>
      </c>
      <c r="Y2503" t="s">
        <v>2935</v>
      </c>
      <c r="Z2503" cm="1">
        <f t="array" ref="Z2503">IF(ISBLANK(AK2503),_xlfn.LET(
    _xlpm.nameBeforeSlash, IF(ISNUMBER(SEARCH("/", Y2503)), LEFT(Y2503, SEARCH("/", Y2503)-1), Y2503),
    _xlpm.matchRow, IFERROR(MATCH(_xlpm.nameBeforeSlash, AA:AA, 0), ""),
    _xlpm.difference, IF(_xlpm.matchRow="", "", ABS((R2503 + S2503)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),IF(ISBLANK(Y2503),"","Hidden"))</f>
        <v>8</v>
      </c>
      <c r="AA2503" t="s">
        <v>2933</v>
      </c>
      <c r="AC2503" t="s">
        <v>1345</v>
      </c>
      <c r="AD2503" t="str">
        <f>_xlfn.XLOOKUP(AC2503,moves!A:A,moves!B:B)</f>
        <v>rock</v>
      </c>
      <c r="AE2503">
        <f>_xlfn.XLOOKUP(AC2503,moves!A:A,moves!D:D)</f>
        <v>2</v>
      </c>
      <c r="AF2503" t="str">
        <f>_xlfn.XLOOKUP(AC2503,moves!A:A,moves!E:E)</f>
        <v>When the target next attacks: Remove 1 regular hit from the roll.</v>
      </c>
      <c r="AG2503">
        <v>0</v>
      </c>
      <c r="AH2503">
        <v>0</v>
      </c>
      <c r="AI2503">
        <f t="shared" si="181"/>
        <v>0</v>
      </c>
      <c r="AJ2503" t="s">
        <v>523</v>
      </c>
      <c r="AL2503">
        <v>0</v>
      </c>
      <c r="AM2503" cm="1">
        <f t="array" ref="AM2503">IF(AL2503=1,1,
   IF(ISTEXT(AK2503),1,
   IF(AO2503&gt;1,AM2502,
   IF(AI2503=1,
      IF(SUMPRODUCT((LEN($Y$2:$Y$4096)-LEN(SUBSTITUTE($Y$2:$Y$4096,AA2503,"")))/LEN(AA2503))&gt;0,2,1),
      IF(
         SUMPRODUCT((LEN($Y$2:$Y$4096)-LEN(SUBSTITUTE($Y$2:$Y$4096,AA2503,"")))/LEN(AA2503))
         - SUMPRODUCT((LEN($Y$2:$Y$4096)-LEN(SUBSTITUTE($Y$2:$Y$4096,"Alolan "&amp;AA2503,"")))/LEN("Alolan "&amp;AA2503))
         - SUMPRODUCT((LEN($Y$2:$Y$4096)-LEN(SUBSTITUTE($Y$2:$Y$4096,"Galarian "&amp;AA2503,"")))/LEN("Galarian "&amp;AA2503))
         - SUMPRODUCT((LEN($Y$2:$Y$4096)-LEN(SUBSTITUTE($Y$2:$Y$4096,"Hisuian "&amp;AA2503,"")))/LEN("Hisuian "&amp;AA2503))
         - SUMPRODUCT((LEN($Y$2:$Y$4096)-LEN(SUBSTITUTE($Y$2:$Y$4096,"Paldean "&amp;AA2503,"")))/LEN("Paldean "&amp;AA2503))
      &gt;0,2,1)
   ))))</f>
        <v>1</v>
      </c>
      <c r="AN2503">
        <v>0</v>
      </c>
      <c r="AO2503">
        <v>0</v>
      </c>
    </row>
    <row r="2504" spans="1:41" x14ac:dyDescent="0.25">
      <c r="A2504">
        <v>932</v>
      </c>
      <c r="B2504" t="s">
        <v>2933</v>
      </c>
      <c r="C2504" t="s">
        <v>1546</v>
      </c>
      <c r="D2504"/>
      <c r="E2504">
        <v>55</v>
      </c>
      <c r="F2504">
        <v>55</v>
      </c>
      <c r="G2504">
        <v>75</v>
      </c>
      <c r="H2504">
        <v>35</v>
      </c>
      <c r="I2504">
        <v>35</v>
      </c>
      <c r="J2504">
        <v>25</v>
      </c>
      <c r="K2504" t="s">
        <v>2934</v>
      </c>
      <c r="L2504" t="s">
        <v>253</v>
      </c>
      <c r="M2504" t="s">
        <v>249</v>
      </c>
      <c r="N2504">
        <v>4.0999999999999996</v>
      </c>
      <c r="O2504">
        <v>5.5</v>
      </c>
      <c r="P2504">
        <v>-1</v>
      </c>
      <c r="R2504">
        <f t="shared" si="182"/>
        <v>3</v>
      </c>
      <c r="S2504">
        <f t="shared" si="183"/>
        <v>6</v>
      </c>
      <c r="T2504">
        <f t="shared" si="180"/>
        <v>9</v>
      </c>
      <c r="U2504" t="s">
        <v>1546</v>
      </c>
      <c r="V2504" t="s">
        <v>1514</v>
      </c>
      <c r="W2504" t="s">
        <v>1492</v>
      </c>
      <c r="X2504" t="s">
        <v>1512</v>
      </c>
      <c r="Y2504" t="s">
        <v>2935</v>
      </c>
      <c r="Z2504" cm="1">
        <f t="array" ref="Z2504">IF(ISBLANK(AK2504),_xlfn.LET(
    _xlpm.nameBeforeSlash, IF(ISNUMBER(SEARCH("/", Y2504)), LEFT(Y2504, SEARCH("/", Y2504)-1), Y2504),
    _xlpm.matchRow, IFERROR(MATCH(_xlpm.nameBeforeSlash, AA:AA, 0), ""),
    _xlpm.difference, IF(_xlpm.matchRow="", "", ABS((R2504 + S2504)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),IF(ISBLANK(Y2504),"","Hidden"))</f>
        <v>8</v>
      </c>
      <c r="AA2504" t="s">
        <v>2933</v>
      </c>
      <c r="AC2504" t="s">
        <v>1345</v>
      </c>
      <c r="AD2504" t="str">
        <f>_xlfn.XLOOKUP(AC2504,moves!A:A,moves!B:B)</f>
        <v>rock</v>
      </c>
      <c r="AE2504">
        <f>_xlfn.XLOOKUP(AC2504,moves!A:A,moves!D:D)</f>
        <v>2</v>
      </c>
      <c r="AF2504" t="str">
        <f>_xlfn.XLOOKUP(AC2504,moves!A:A,moves!E:E)</f>
        <v>When the target next attacks: Remove 1 regular hit from the roll.</v>
      </c>
      <c r="AG2504">
        <v>0</v>
      </c>
      <c r="AH2504">
        <v>0</v>
      </c>
      <c r="AI2504">
        <f t="shared" si="181"/>
        <v>0</v>
      </c>
      <c r="AJ2504" t="s">
        <v>523</v>
      </c>
      <c r="AL2504">
        <v>0</v>
      </c>
      <c r="AM2504" cm="1">
        <f t="array" ref="AM2504">IF(AL2504=1,1,
   IF(ISTEXT(AK2504),1,
   IF(AO2504&gt;1,AM2503,
   IF(AI2504=1,
      IF(SUMPRODUCT((LEN($Y$2:$Y$4096)-LEN(SUBSTITUTE($Y$2:$Y$4096,AA2504,"")))/LEN(AA2504))&gt;0,2,1),
      IF(
         SUMPRODUCT((LEN($Y$2:$Y$4096)-LEN(SUBSTITUTE($Y$2:$Y$4096,AA2504,"")))/LEN(AA2504))
         - SUMPRODUCT((LEN($Y$2:$Y$4096)-LEN(SUBSTITUTE($Y$2:$Y$4096,"Alolan "&amp;AA2504,"")))/LEN("Alolan "&amp;AA2504))
         - SUMPRODUCT((LEN($Y$2:$Y$4096)-LEN(SUBSTITUTE($Y$2:$Y$4096,"Galarian "&amp;AA2504,"")))/LEN("Galarian "&amp;AA2504))
         - SUMPRODUCT((LEN($Y$2:$Y$4096)-LEN(SUBSTITUTE($Y$2:$Y$4096,"Hisuian "&amp;AA2504,"")))/LEN("Hisuian "&amp;AA2504))
         - SUMPRODUCT((LEN($Y$2:$Y$4096)-LEN(SUBSTITUTE($Y$2:$Y$4096,"Paldean "&amp;AA2504,"")))/LEN("Paldean "&amp;AA2504))
      &gt;0,2,1)
   ))))</f>
        <v>1</v>
      </c>
      <c r="AN2504">
        <v>0</v>
      </c>
      <c r="AO2504">
        <v>0</v>
      </c>
    </row>
    <row r="2505" spans="1:41" x14ac:dyDescent="0.25">
      <c r="A2505">
        <v>932</v>
      </c>
      <c r="B2505" t="s">
        <v>2933</v>
      </c>
      <c r="C2505" t="s">
        <v>1546</v>
      </c>
      <c r="D2505"/>
      <c r="E2505">
        <v>55</v>
      </c>
      <c r="F2505">
        <v>55</v>
      </c>
      <c r="G2505">
        <v>75</v>
      </c>
      <c r="H2505">
        <v>35</v>
      </c>
      <c r="I2505">
        <v>35</v>
      </c>
      <c r="J2505">
        <v>25</v>
      </c>
      <c r="K2505" t="s">
        <v>2934</v>
      </c>
      <c r="L2505" t="s">
        <v>253</v>
      </c>
      <c r="M2505" t="s">
        <v>249</v>
      </c>
      <c r="N2505">
        <v>4.0999999999999996</v>
      </c>
      <c r="O2505">
        <v>5.5</v>
      </c>
      <c r="P2505">
        <v>-1</v>
      </c>
      <c r="R2505">
        <f t="shared" si="182"/>
        <v>3</v>
      </c>
      <c r="S2505">
        <f t="shared" si="183"/>
        <v>6</v>
      </c>
      <c r="T2505">
        <f t="shared" si="180"/>
        <v>9</v>
      </c>
      <c r="U2505" t="s">
        <v>1546</v>
      </c>
      <c r="V2505" t="s">
        <v>1514</v>
      </c>
      <c r="W2505" t="s">
        <v>1492</v>
      </c>
      <c r="X2505" t="s">
        <v>1512</v>
      </c>
      <c r="Y2505" t="s">
        <v>2935</v>
      </c>
      <c r="Z2505" cm="1">
        <f t="array" ref="Z2505">IF(ISBLANK(AK2505),_xlfn.LET(
    _xlpm.nameBeforeSlash, IF(ISNUMBER(SEARCH("/", Y2505)), LEFT(Y2505, SEARCH("/", Y2505)-1), Y2505),
    _xlpm.matchRow, IFERROR(MATCH(_xlpm.nameBeforeSlash, AA:AA, 0), ""),
    _xlpm.difference, IF(_xlpm.matchRow="", "", ABS((R2505 + S2505)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),IF(ISBLANK(Y2505),"","Hidden"))</f>
        <v>8</v>
      </c>
      <c r="AA2505" t="s">
        <v>2933</v>
      </c>
      <c r="AC2505" t="s">
        <v>1345</v>
      </c>
      <c r="AD2505" t="str">
        <f>_xlfn.XLOOKUP(AC2505,moves!A:A,moves!B:B)</f>
        <v>rock</v>
      </c>
      <c r="AE2505">
        <f>_xlfn.XLOOKUP(AC2505,moves!A:A,moves!D:D)</f>
        <v>2</v>
      </c>
      <c r="AF2505" t="str">
        <f>_xlfn.XLOOKUP(AC2505,moves!A:A,moves!E:E)</f>
        <v>When the target next attacks: Remove 1 regular hit from the roll.</v>
      </c>
      <c r="AG2505">
        <v>0</v>
      </c>
      <c r="AH2505">
        <v>0</v>
      </c>
      <c r="AI2505">
        <f t="shared" si="181"/>
        <v>0</v>
      </c>
      <c r="AJ2505" t="s">
        <v>523</v>
      </c>
      <c r="AL2505">
        <v>0</v>
      </c>
      <c r="AM2505" cm="1">
        <f t="array" ref="AM2505">IF(AL2505=1,1,
   IF(ISTEXT(AK2505),1,
   IF(AO2505&gt;1,AM2504,
   IF(AI2505=1,
      IF(SUMPRODUCT((LEN($Y$2:$Y$4096)-LEN(SUBSTITUTE($Y$2:$Y$4096,AA2505,"")))/LEN(AA2505))&gt;0,2,1),
      IF(
         SUMPRODUCT((LEN($Y$2:$Y$4096)-LEN(SUBSTITUTE($Y$2:$Y$4096,AA2505,"")))/LEN(AA2505))
         - SUMPRODUCT((LEN($Y$2:$Y$4096)-LEN(SUBSTITUTE($Y$2:$Y$4096,"Alolan "&amp;AA2505,"")))/LEN("Alolan "&amp;AA2505))
         - SUMPRODUCT((LEN($Y$2:$Y$4096)-LEN(SUBSTITUTE($Y$2:$Y$4096,"Galarian "&amp;AA2505,"")))/LEN("Galarian "&amp;AA2505))
         - SUMPRODUCT((LEN($Y$2:$Y$4096)-LEN(SUBSTITUTE($Y$2:$Y$4096,"Hisuian "&amp;AA2505,"")))/LEN("Hisuian "&amp;AA2505))
         - SUMPRODUCT((LEN($Y$2:$Y$4096)-LEN(SUBSTITUTE($Y$2:$Y$4096,"Paldean "&amp;AA2505,"")))/LEN("Paldean "&amp;AA2505))
      &gt;0,2,1)
   ))))</f>
        <v>1</v>
      </c>
      <c r="AN2505">
        <v>0</v>
      </c>
      <c r="AO2505">
        <v>0</v>
      </c>
    </row>
    <row r="2506" spans="1:41" x14ac:dyDescent="0.25">
      <c r="A2506">
        <v>932</v>
      </c>
      <c r="B2506" t="s">
        <v>2933</v>
      </c>
      <c r="C2506" t="s">
        <v>1546</v>
      </c>
      <c r="D2506"/>
      <c r="E2506">
        <v>55</v>
      </c>
      <c r="F2506">
        <v>55</v>
      </c>
      <c r="G2506">
        <v>75</v>
      </c>
      <c r="H2506">
        <v>35</v>
      </c>
      <c r="I2506">
        <v>35</v>
      </c>
      <c r="J2506">
        <v>25</v>
      </c>
      <c r="K2506" t="s">
        <v>2934</v>
      </c>
      <c r="L2506" t="s">
        <v>253</v>
      </c>
      <c r="M2506" t="s">
        <v>249</v>
      </c>
      <c r="N2506">
        <v>4.0999999999999996</v>
      </c>
      <c r="O2506">
        <v>5.5</v>
      </c>
      <c r="P2506">
        <v>-1</v>
      </c>
      <c r="R2506">
        <f t="shared" si="182"/>
        <v>3</v>
      </c>
      <c r="S2506">
        <f t="shared" si="183"/>
        <v>6</v>
      </c>
      <c r="T2506">
        <f t="shared" si="180"/>
        <v>9</v>
      </c>
      <c r="U2506" t="s">
        <v>1546</v>
      </c>
      <c r="V2506" t="s">
        <v>1514</v>
      </c>
      <c r="W2506" t="s">
        <v>1492</v>
      </c>
      <c r="X2506" t="s">
        <v>1512</v>
      </c>
      <c r="Y2506" t="s">
        <v>2935</v>
      </c>
      <c r="Z2506" cm="1">
        <f t="array" ref="Z2506">IF(ISBLANK(AK2506),_xlfn.LET(
    _xlpm.nameBeforeSlash, IF(ISNUMBER(SEARCH("/", Y2506)), LEFT(Y2506, SEARCH("/", Y2506)-1), Y2506),
    _xlpm.matchRow, IFERROR(MATCH(_xlpm.nameBeforeSlash, AA:AA, 0), ""),
    _xlpm.difference, IF(_xlpm.matchRow="", "", ABS((R2506 + S2506)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),IF(ISBLANK(Y2506),"","Hidden"))</f>
        <v>8</v>
      </c>
      <c r="AA2506" t="s">
        <v>2933</v>
      </c>
      <c r="AC2506" t="s">
        <v>1345</v>
      </c>
      <c r="AD2506" t="str">
        <f>_xlfn.XLOOKUP(AC2506,moves!A:A,moves!B:B)</f>
        <v>rock</v>
      </c>
      <c r="AE2506">
        <f>_xlfn.XLOOKUP(AC2506,moves!A:A,moves!D:D)</f>
        <v>2</v>
      </c>
      <c r="AF2506" t="str">
        <f>_xlfn.XLOOKUP(AC2506,moves!A:A,moves!E:E)</f>
        <v>When the target next attacks: Remove 1 regular hit from the roll.</v>
      </c>
      <c r="AG2506">
        <v>0</v>
      </c>
      <c r="AH2506">
        <v>0</v>
      </c>
      <c r="AI2506">
        <f t="shared" si="181"/>
        <v>0</v>
      </c>
      <c r="AJ2506" t="s">
        <v>523</v>
      </c>
      <c r="AL2506">
        <v>0</v>
      </c>
      <c r="AM2506" cm="1">
        <f t="array" ref="AM2506">IF(AL2506=1,1,
   IF(ISTEXT(AK2506),1,
   IF(AO2506&gt;1,AM2505,
   IF(AI2506=1,
      IF(SUMPRODUCT((LEN($Y$2:$Y$4096)-LEN(SUBSTITUTE($Y$2:$Y$4096,AA2506,"")))/LEN(AA2506))&gt;0,2,1),
      IF(
         SUMPRODUCT((LEN($Y$2:$Y$4096)-LEN(SUBSTITUTE($Y$2:$Y$4096,AA2506,"")))/LEN(AA2506))
         - SUMPRODUCT((LEN($Y$2:$Y$4096)-LEN(SUBSTITUTE($Y$2:$Y$4096,"Alolan "&amp;AA2506,"")))/LEN("Alolan "&amp;AA2506))
         - SUMPRODUCT((LEN($Y$2:$Y$4096)-LEN(SUBSTITUTE($Y$2:$Y$4096,"Galarian "&amp;AA2506,"")))/LEN("Galarian "&amp;AA2506))
         - SUMPRODUCT((LEN($Y$2:$Y$4096)-LEN(SUBSTITUTE($Y$2:$Y$4096,"Hisuian "&amp;AA2506,"")))/LEN("Hisuian "&amp;AA2506))
         - SUMPRODUCT((LEN($Y$2:$Y$4096)-LEN(SUBSTITUTE($Y$2:$Y$4096,"Paldean "&amp;AA2506,"")))/LEN("Paldean "&amp;AA2506))
      &gt;0,2,1)
   ))))</f>
        <v>1</v>
      </c>
      <c r="AN2506">
        <v>0</v>
      </c>
      <c r="AO2506">
        <v>0</v>
      </c>
    </row>
    <row r="2507" spans="1:41" x14ac:dyDescent="0.25">
      <c r="A2507">
        <v>932</v>
      </c>
      <c r="B2507" t="s">
        <v>2933</v>
      </c>
      <c r="C2507" t="s">
        <v>1546</v>
      </c>
      <c r="D2507"/>
      <c r="E2507">
        <v>55</v>
      </c>
      <c r="F2507">
        <v>55</v>
      </c>
      <c r="G2507">
        <v>75</v>
      </c>
      <c r="H2507">
        <v>35</v>
      </c>
      <c r="I2507">
        <v>35</v>
      </c>
      <c r="J2507">
        <v>25</v>
      </c>
      <c r="K2507" t="s">
        <v>2934</v>
      </c>
      <c r="L2507" t="s">
        <v>253</v>
      </c>
      <c r="M2507" t="s">
        <v>249</v>
      </c>
      <c r="N2507">
        <v>4.0999999999999996</v>
      </c>
      <c r="O2507">
        <v>5.5</v>
      </c>
      <c r="P2507">
        <v>-1</v>
      </c>
      <c r="R2507">
        <f t="shared" si="182"/>
        <v>3</v>
      </c>
      <c r="S2507">
        <f t="shared" si="183"/>
        <v>6</v>
      </c>
      <c r="T2507">
        <f t="shared" si="180"/>
        <v>9</v>
      </c>
      <c r="U2507" t="s">
        <v>1546</v>
      </c>
      <c r="V2507" t="s">
        <v>1514</v>
      </c>
      <c r="W2507" t="s">
        <v>1492</v>
      </c>
      <c r="X2507" t="s">
        <v>1512</v>
      </c>
      <c r="Y2507" t="s">
        <v>2935</v>
      </c>
      <c r="Z2507" cm="1">
        <f t="array" ref="Z2507">IF(ISBLANK(AK2507),_xlfn.LET(
    _xlpm.nameBeforeSlash, IF(ISNUMBER(SEARCH("/", Y2507)), LEFT(Y2507, SEARCH("/", Y2507)-1), Y2507),
    _xlpm.matchRow, IFERROR(MATCH(_xlpm.nameBeforeSlash, AA:AA, 0), ""),
    _xlpm.difference, IF(_xlpm.matchRow="", "", ABS((R2507 + S2507)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),IF(ISBLANK(Y2507),"","Hidden"))</f>
        <v>8</v>
      </c>
      <c r="AA2507" t="s">
        <v>2933</v>
      </c>
      <c r="AC2507" t="s">
        <v>1345</v>
      </c>
      <c r="AD2507" t="str">
        <f>_xlfn.XLOOKUP(AC2507,moves!A:A,moves!B:B)</f>
        <v>rock</v>
      </c>
      <c r="AE2507">
        <f>_xlfn.XLOOKUP(AC2507,moves!A:A,moves!D:D)</f>
        <v>2</v>
      </c>
      <c r="AF2507" t="str">
        <f>_xlfn.XLOOKUP(AC2507,moves!A:A,moves!E:E)</f>
        <v>When the target next attacks: Remove 1 regular hit from the roll.</v>
      </c>
      <c r="AG2507">
        <v>0</v>
      </c>
      <c r="AH2507">
        <v>0</v>
      </c>
      <c r="AI2507">
        <f t="shared" si="181"/>
        <v>0</v>
      </c>
      <c r="AJ2507" t="s">
        <v>523</v>
      </c>
      <c r="AL2507">
        <v>0</v>
      </c>
      <c r="AM2507" cm="1">
        <f t="array" ref="AM2507">IF(AL2507=1,1,
   IF(ISTEXT(AK2507),1,
   IF(AO2507&gt;1,AM2506,
   IF(AI2507=1,
      IF(SUMPRODUCT((LEN($Y$2:$Y$4096)-LEN(SUBSTITUTE($Y$2:$Y$4096,AA2507,"")))/LEN(AA2507))&gt;0,2,1),
      IF(
         SUMPRODUCT((LEN($Y$2:$Y$4096)-LEN(SUBSTITUTE($Y$2:$Y$4096,AA2507,"")))/LEN(AA2507))
         - SUMPRODUCT((LEN($Y$2:$Y$4096)-LEN(SUBSTITUTE($Y$2:$Y$4096,"Alolan "&amp;AA2507,"")))/LEN("Alolan "&amp;AA2507))
         - SUMPRODUCT((LEN($Y$2:$Y$4096)-LEN(SUBSTITUTE($Y$2:$Y$4096,"Galarian "&amp;AA2507,"")))/LEN("Galarian "&amp;AA2507))
         - SUMPRODUCT((LEN($Y$2:$Y$4096)-LEN(SUBSTITUTE($Y$2:$Y$4096,"Hisuian "&amp;AA2507,"")))/LEN("Hisuian "&amp;AA2507))
         - SUMPRODUCT((LEN($Y$2:$Y$4096)-LEN(SUBSTITUTE($Y$2:$Y$4096,"Paldean "&amp;AA2507,"")))/LEN("Paldean "&amp;AA2507))
      &gt;0,2,1)
   ))))</f>
        <v>1</v>
      </c>
      <c r="AN2507">
        <v>0</v>
      </c>
      <c r="AO2507">
        <v>0</v>
      </c>
    </row>
    <row r="2508" spans="1:41" x14ac:dyDescent="0.25">
      <c r="A2508" t="s">
        <v>4791</v>
      </c>
      <c r="B2508" t="s">
        <v>2933</v>
      </c>
      <c r="C2508" t="s">
        <v>1546</v>
      </c>
      <c r="D2508"/>
      <c r="E2508">
        <v>55</v>
      </c>
      <c r="F2508">
        <v>55</v>
      </c>
      <c r="G2508">
        <v>75</v>
      </c>
      <c r="H2508">
        <v>35</v>
      </c>
      <c r="I2508">
        <v>35</v>
      </c>
      <c r="J2508">
        <v>25</v>
      </c>
      <c r="K2508" t="s">
        <v>2934</v>
      </c>
      <c r="L2508" t="s">
        <v>253</v>
      </c>
      <c r="M2508" t="s">
        <v>249</v>
      </c>
      <c r="N2508">
        <v>4.0999999999999996</v>
      </c>
      <c r="O2508">
        <v>5.5</v>
      </c>
      <c r="P2508">
        <v>-1</v>
      </c>
      <c r="R2508">
        <f t="shared" si="182"/>
        <v>3</v>
      </c>
      <c r="S2508">
        <f t="shared" si="183"/>
        <v>6</v>
      </c>
      <c r="T2508">
        <f t="shared" si="180"/>
        <v>9</v>
      </c>
      <c r="U2508" t="s">
        <v>1546</v>
      </c>
      <c r="V2508" t="s">
        <v>1514</v>
      </c>
      <c r="W2508" t="s">
        <v>1492</v>
      </c>
      <c r="X2508" t="s">
        <v>1512</v>
      </c>
      <c r="Y2508" t="s">
        <v>6043</v>
      </c>
      <c r="Z2508" cm="1">
        <f t="array" ref="Z2508">IF(ISBLANK(AK2508),_xlfn.LET(
    _xlpm.nameBeforeSlash, IF(ISNUMBER(SEARCH("/", Y2508)), LEFT(Y2508, SEARCH("/", Y2508)-1), Y2508),
    _xlpm.matchRow, IFERROR(MATCH(_xlpm.nameBeforeSlash, AA:AA, 0), ""),
    _xlpm.difference, IF(_xlpm.matchRow="", "", ABS((R2508 + S2508)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),IF(ISBLANK(Y2508),"","Hidden"))</f>
        <v>8</v>
      </c>
      <c r="AA2508" t="s">
        <v>6044</v>
      </c>
      <c r="AC2508" t="s">
        <v>6669</v>
      </c>
      <c r="AD2508" t="str">
        <f>_xlfn.XLOOKUP(AC2508,moves!A:A,moves!B:B)</f>
        <v>rock</v>
      </c>
      <c r="AE2508" t="str">
        <f>_xlfn.XLOOKUP(AC2508,moves!A:A,moves!D:D)</f>
        <v>-</v>
      </c>
      <c r="AF2508" t="str">
        <f>_xlfn.XLOOKUP(AC2508,moves!A:A,moves!E:E)</f>
        <v>All MULTI moves used by opposing Pokémon this round will fail.</v>
      </c>
      <c r="AG2508">
        <v>1</v>
      </c>
      <c r="AH2508">
        <v>0</v>
      </c>
      <c r="AI2508">
        <f t="shared" si="181"/>
        <v>1</v>
      </c>
      <c r="AJ2508" t="s">
        <v>523</v>
      </c>
      <c r="AL2508">
        <v>0</v>
      </c>
      <c r="AM2508" cm="1">
        <f t="array" ref="AM2508">IF(AL2508=1,1,
   IF(ISTEXT(AK2508),1,
   IF(AO2508&gt;1,AM2507,
   IF(AI2508=1,
      IF(SUMPRODUCT((LEN($Y$2:$Y$4096)-LEN(SUBSTITUTE($Y$2:$Y$4096,AA2508,"")))/LEN(AA2508))&gt;0,2,1),
      IF(
         SUMPRODUCT((LEN($Y$2:$Y$4096)-LEN(SUBSTITUTE($Y$2:$Y$4096,AA2508,"")))/LEN(AA2508))
         - SUMPRODUCT((LEN($Y$2:$Y$4096)-LEN(SUBSTITUTE($Y$2:$Y$4096,"Alolan "&amp;AA2508,"")))/LEN("Alolan "&amp;AA2508))
         - SUMPRODUCT((LEN($Y$2:$Y$4096)-LEN(SUBSTITUTE($Y$2:$Y$4096,"Galarian "&amp;AA2508,"")))/LEN("Galarian "&amp;AA2508))
         - SUMPRODUCT((LEN($Y$2:$Y$4096)-LEN(SUBSTITUTE($Y$2:$Y$4096,"Hisuian "&amp;AA2508,"")))/LEN("Hisuian "&amp;AA2508))
         - SUMPRODUCT((LEN($Y$2:$Y$4096)-LEN(SUBSTITUTE($Y$2:$Y$4096,"Paldean "&amp;AA2508,"")))/LEN("Paldean "&amp;AA2508))
      &gt;0,2,1)
   ))))</f>
        <v>1</v>
      </c>
      <c r="AN2508">
        <v>0</v>
      </c>
      <c r="AO2508">
        <v>0</v>
      </c>
    </row>
    <row r="2509" spans="1:41" x14ac:dyDescent="0.25">
      <c r="A2509">
        <v>933</v>
      </c>
      <c r="B2509" t="s">
        <v>2935</v>
      </c>
      <c r="C2509" t="s">
        <v>1546</v>
      </c>
      <c r="D2509"/>
      <c r="E2509">
        <v>60</v>
      </c>
      <c r="F2509">
        <v>60</v>
      </c>
      <c r="G2509">
        <v>100</v>
      </c>
      <c r="H2509">
        <v>35</v>
      </c>
      <c r="I2509">
        <v>65</v>
      </c>
      <c r="J2509">
        <v>35</v>
      </c>
      <c r="K2509" t="s">
        <v>2934</v>
      </c>
      <c r="L2509" t="s">
        <v>253</v>
      </c>
      <c r="M2509" t="s">
        <v>249</v>
      </c>
      <c r="N2509">
        <v>4.75</v>
      </c>
      <c r="O2509">
        <v>7.35</v>
      </c>
      <c r="Q2509">
        <v>1</v>
      </c>
      <c r="R2509">
        <f t="shared" si="182"/>
        <v>5</v>
      </c>
      <c r="S2509">
        <f t="shared" si="183"/>
        <v>8</v>
      </c>
      <c r="T2509">
        <f t="shared" si="180"/>
        <v>13</v>
      </c>
      <c r="U2509" t="s">
        <v>1546</v>
      </c>
      <c r="V2509" t="s">
        <v>1514</v>
      </c>
      <c r="W2509" t="s">
        <v>1492</v>
      </c>
      <c r="X2509" t="s">
        <v>1512</v>
      </c>
      <c r="Y2509" t="s">
        <v>2936</v>
      </c>
      <c r="Z2509" cm="1">
        <f t="array" ref="Z2509">IF(ISBLANK(AK2509),_xlfn.LET(
    _xlpm.nameBeforeSlash, IF(ISNUMBER(SEARCH("/", Y2509)), LEFT(Y2509, SEARCH("/", Y2509)-1), Y2509),
    _xlpm.matchRow, IFERROR(MATCH(_xlpm.nameBeforeSlash, AA:AA, 0), ""),
    _xlpm.difference, IF(_xlpm.matchRow="", "", ABS((R2509 + S2509)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),IF(ISBLANK(Y2509),"","Hidden"))</f>
        <v>16</v>
      </c>
      <c r="AA2509" t="s">
        <v>2935</v>
      </c>
      <c r="AC2509" t="s">
        <v>1346</v>
      </c>
      <c r="AD2509" t="str">
        <f>_xlfn.XLOOKUP(AC2509,moves!A:A,moves!B:B)</f>
        <v>rock</v>
      </c>
      <c r="AE2509">
        <f>_xlfn.XLOOKUP(AC2509,moves!A:A,moves!D:D)</f>
        <v>2</v>
      </c>
      <c r="AF2509" t="str">
        <f>_xlfn.XLOOKUP(AC2509,moves!A:A,moves!E:E)</f>
        <v>The target takes 2 damage at the end of their turns. If the target is Water- or Steel-type: They take 4 damage at the end of their turns instead.</v>
      </c>
      <c r="AG2509">
        <v>0</v>
      </c>
      <c r="AH2509">
        <v>0</v>
      </c>
      <c r="AI2509">
        <f t="shared" si="181"/>
        <v>0</v>
      </c>
      <c r="AJ2509" t="s">
        <v>524</v>
      </c>
      <c r="AL2509">
        <v>0</v>
      </c>
      <c r="AM2509" cm="1">
        <f t="array" ref="AM2509">IF(AL2509=1,1,
   IF(ISTEXT(AK2509),1,
   IF(AO2509&gt;1,AM2508,
   IF(AI2509=1,
      IF(SUMPRODUCT((LEN($Y$2:$Y$4096)-LEN(SUBSTITUTE($Y$2:$Y$4096,AA2509,"")))/LEN(AA2509))&gt;0,2,1),
      IF(
         SUMPRODUCT((LEN($Y$2:$Y$4096)-LEN(SUBSTITUTE($Y$2:$Y$4096,AA2509,"")))/LEN(AA2509))
         - SUMPRODUCT((LEN($Y$2:$Y$4096)-LEN(SUBSTITUTE($Y$2:$Y$4096,"Alolan "&amp;AA2509,"")))/LEN("Alolan "&amp;AA2509))
         - SUMPRODUCT((LEN($Y$2:$Y$4096)-LEN(SUBSTITUTE($Y$2:$Y$4096,"Galarian "&amp;AA2509,"")))/LEN("Galarian "&amp;AA2509))
         - SUMPRODUCT((LEN($Y$2:$Y$4096)-LEN(SUBSTITUTE($Y$2:$Y$4096,"Hisuian "&amp;AA2509,"")))/LEN("Hisuian "&amp;AA2509))
         - SUMPRODUCT((LEN($Y$2:$Y$4096)-LEN(SUBSTITUTE($Y$2:$Y$4096,"Paldean "&amp;AA2509,"")))/LEN("Paldean "&amp;AA2509))
      &gt;0,2,1)
   ))))</f>
        <v>2</v>
      </c>
      <c r="AN2509">
        <v>0</v>
      </c>
      <c r="AO2509">
        <v>0</v>
      </c>
    </row>
    <row r="2510" spans="1:41" x14ac:dyDescent="0.25">
      <c r="A2510" t="s">
        <v>4792</v>
      </c>
      <c r="B2510" t="s">
        <v>2935</v>
      </c>
      <c r="C2510" t="s">
        <v>1546</v>
      </c>
      <c r="D2510"/>
      <c r="E2510">
        <v>60</v>
      </c>
      <c r="F2510">
        <v>60</v>
      </c>
      <c r="G2510">
        <v>100</v>
      </c>
      <c r="H2510">
        <v>35</v>
      </c>
      <c r="I2510">
        <v>65</v>
      </c>
      <c r="J2510">
        <v>35</v>
      </c>
      <c r="K2510" t="s">
        <v>2934</v>
      </c>
      <c r="L2510" t="s">
        <v>253</v>
      </c>
      <c r="M2510" t="s">
        <v>249</v>
      </c>
      <c r="N2510">
        <v>4.75</v>
      </c>
      <c r="O2510">
        <v>7.35</v>
      </c>
      <c r="Q2510">
        <v>1</v>
      </c>
      <c r="R2510">
        <f t="shared" si="182"/>
        <v>5</v>
      </c>
      <c r="S2510">
        <f t="shared" si="183"/>
        <v>8</v>
      </c>
      <c r="T2510">
        <f t="shared" si="180"/>
        <v>13</v>
      </c>
      <c r="U2510" t="s">
        <v>1546</v>
      </c>
      <c r="V2510" t="s">
        <v>1514</v>
      </c>
      <c r="W2510" t="s">
        <v>1492</v>
      </c>
      <c r="X2510" t="s">
        <v>1512</v>
      </c>
      <c r="Y2510" t="s">
        <v>6045</v>
      </c>
      <c r="Z2510" cm="1">
        <f t="array" ref="Z2510">IF(ISBLANK(AK2510),_xlfn.LET(
    _xlpm.nameBeforeSlash, IF(ISNUMBER(SEARCH("/", Y2510)), LEFT(Y2510, SEARCH("/", Y2510)-1), Y2510),
    _xlpm.matchRow, IFERROR(MATCH(_xlpm.nameBeforeSlash, AA:AA, 0), ""),
    _xlpm.difference, IF(_xlpm.matchRow="", "", ABS((R2510 + S2510)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),IF(ISBLANK(Y2510),"","Hidden"))</f>
        <v>16</v>
      </c>
      <c r="AA2510" t="s">
        <v>6043</v>
      </c>
      <c r="AC2510" t="s">
        <v>6677</v>
      </c>
      <c r="AD2510" t="str">
        <f>_xlfn.XLOOKUP(AC2510,moves!A:A,moves!B:B)</f>
        <v>normal</v>
      </c>
      <c r="AE2510">
        <f>_xlfn.XLOOKUP(AC2510,moves!A:A,moves!D:D)</f>
        <v>0</v>
      </c>
      <c r="AF2510" t="str">
        <f>_xlfn.XLOOKUP(AC2510,moves!A:A,moves!E:E)</f>
        <v>Heal 4.</v>
      </c>
      <c r="AG2510">
        <v>0</v>
      </c>
      <c r="AH2510">
        <v>0</v>
      </c>
      <c r="AI2510">
        <f t="shared" si="181"/>
        <v>1</v>
      </c>
      <c r="AJ2510" t="s">
        <v>524</v>
      </c>
      <c r="AL2510">
        <v>0</v>
      </c>
      <c r="AM2510" cm="1">
        <f t="array" ref="AM2510">IF(AL2510=1,1,
   IF(ISTEXT(AK2510),1,
   IF(AO2510&gt;1,AM2509,
   IF(AI2510=1,
      IF(SUMPRODUCT((LEN($Y$2:$Y$4096)-LEN(SUBSTITUTE($Y$2:$Y$4096,AA2510,"")))/LEN(AA2510))&gt;0,2,1),
      IF(
         SUMPRODUCT((LEN($Y$2:$Y$4096)-LEN(SUBSTITUTE($Y$2:$Y$4096,AA2510,"")))/LEN(AA2510))
         - SUMPRODUCT((LEN($Y$2:$Y$4096)-LEN(SUBSTITUTE($Y$2:$Y$4096,"Alolan "&amp;AA2510,"")))/LEN("Alolan "&amp;AA2510))
         - SUMPRODUCT((LEN($Y$2:$Y$4096)-LEN(SUBSTITUTE($Y$2:$Y$4096,"Galarian "&amp;AA2510,"")))/LEN("Galarian "&amp;AA2510))
         - SUMPRODUCT((LEN($Y$2:$Y$4096)-LEN(SUBSTITUTE($Y$2:$Y$4096,"Hisuian "&amp;AA2510,"")))/LEN("Hisuian "&amp;AA2510))
         - SUMPRODUCT((LEN($Y$2:$Y$4096)-LEN(SUBSTITUTE($Y$2:$Y$4096,"Paldean "&amp;AA2510,"")))/LEN("Paldean "&amp;AA2510))
      &gt;0,2,1)
   ))))</f>
        <v>2</v>
      </c>
      <c r="AN2510">
        <v>0</v>
      </c>
      <c r="AO2510">
        <v>0</v>
      </c>
    </row>
    <row r="2511" spans="1:41" x14ac:dyDescent="0.25">
      <c r="A2511">
        <v>934</v>
      </c>
      <c r="B2511" t="s">
        <v>2936</v>
      </c>
      <c r="C2511" t="s">
        <v>1546</v>
      </c>
      <c r="D2511"/>
      <c r="E2511">
        <v>100</v>
      </c>
      <c r="F2511">
        <v>100</v>
      </c>
      <c r="G2511">
        <v>130</v>
      </c>
      <c r="H2511">
        <v>45</v>
      </c>
      <c r="I2511">
        <v>90</v>
      </c>
      <c r="J2511">
        <v>35</v>
      </c>
      <c r="K2511" t="s">
        <v>2934</v>
      </c>
      <c r="L2511" t="s">
        <v>253</v>
      </c>
      <c r="M2511" t="s">
        <v>249</v>
      </c>
      <c r="N2511">
        <v>6.85</v>
      </c>
      <c r="O2511">
        <v>10.6</v>
      </c>
      <c r="P2511">
        <v>-1</v>
      </c>
      <c r="Q2511">
        <v>4</v>
      </c>
      <c r="R2511">
        <f t="shared" si="182"/>
        <v>6</v>
      </c>
      <c r="S2511">
        <f t="shared" si="183"/>
        <v>15</v>
      </c>
      <c r="T2511">
        <f t="shared" si="180"/>
        <v>21</v>
      </c>
      <c r="U2511" t="s">
        <v>1546</v>
      </c>
      <c r="V2511" t="s">
        <v>1514</v>
      </c>
      <c r="W2511" t="s">
        <v>1492</v>
      </c>
      <c r="X2511" t="s">
        <v>1512</v>
      </c>
      <c r="Z2511" t="str" cm="1">
        <f t="array" ref="Z2511">IF(ISBLANK(AK2511),_xlfn.LET(
    _xlpm.nameBeforeSlash, IF(ISNUMBER(SEARCH("/", Y2511)), LEFT(Y2511, SEARCH("/", Y2511)-1), Y2511),
    _xlpm.matchRow, IFERROR(MATCH(_xlpm.nameBeforeSlash, AA:AA, 0), ""),
    _xlpm.difference, IF(_xlpm.matchRow="", "", ABS((R2511 + S2511)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),IF(ISBLANK(Y2511),"","Hidden"))</f>
        <v/>
      </c>
      <c r="AA2511" t="s">
        <v>2936</v>
      </c>
      <c r="AC2511" t="s">
        <v>432</v>
      </c>
      <c r="AD2511" t="str">
        <f>_xlfn.XLOOKUP(AC2511,moves!A:A,moves!B:B)</f>
        <v>rock</v>
      </c>
      <c r="AE2511">
        <f>_xlfn.XLOOKUP(AC2511,moves!A:A,moves!D:D)</f>
        <v>5</v>
      </c>
      <c r="AF2511" t="str">
        <f>_xlfn.XLOOKUP(AC2511,moves!A:A,moves!E:E)</f>
        <v>Critical hits deal +1 damage. Status symbols deal -1 damage.</v>
      </c>
      <c r="AG2511">
        <v>0</v>
      </c>
      <c r="AH2511">
        <v>0</v>
      </c>
      <c r="AI2511">
        <f t="shared" si="181"/>
        <v>0</v>
      </c>
      <c r="AJ2511" t="s">
        <v>525</v>
      </c>
      <c r="AL2511">
        <v>0</v>
      </c>
      <c r="AM2511" cm="1">
        <f t="array" ref="AM2511">IF(AL2511=1,1,
   IF(ISTEXT(AK2511),1,
   IF(AO2511&gt;1,AM2510,
   IF(AI2511=1,
      IF(SUMPRODUCT((LEN($Y$2:$Y$4096)-LEN(SUBSTITUTE($Y$2:$Y$4096,AA2511,"")))/LEN(AA2511))&gt;0,2,1),
      IF(
         SUMPRODUCT((LEN($Y$2:$Y$4096)-LEN(SUBSTITUTE($Y$2:$Y$4096,AA2511,"")))/LEN(AA2511))
         - SUMPRODUCT((LEN($Y$2:$Y$4096)-LEN(SUBSTITUTE($Y$2:$Y$4096,"Alolan "&amp;AA2511,"")))/LEN("Alolan "&amp;AA2511))
         - SUMPRODUCT((LEN($Y$2:$Y$4096)-LEN(SUBSTITUTE($Y$2:$Y$4096,"Galarian "&amp;AA2511,"")))/LEN("Galarian "&amp;AA2511))
         - SUMPRODUCT((LEN($Y$2:$Y$4096)-LEN(SUBSTITUTE($Y$2:$Y$4096,"Hisuian "&amp;AA2511,"")))/LEN("Hisuian "&amp;AA2511))
         - SUMPRODUCT((LEN($Y$2:$Y$4096)-LEN(SUBSTITUTE($Y$2:$Y$4096,"Paldean "&amp;AA2511,"")))/LEN("Paldean "&amp;AA2511))
      &gt;0,2,1)
   ))))</f>
        <v>2</v>
      </c>
      <c r="AN2511">
        <v>0</v>
      </c>
      <c r="AO2511">
        <v>0</v>
      </c>
    </row>
    <row r="2512" spans="1:41" x14ac:dyDescent="0.25">
      <c r="A2512" t="s">
        <v>4793</v>
      </c>
      <c r="B2512" t="s">
        <v>2936</v>
      </c>
      <c r="C2512" t="s">
        <v>1546</v>
      </c>
      <c r="D2512"/>
      <c r="E2512">
        <v>100</v>
      </c>
      <c r="F2512">
        <v>100</v>
      </c>
      <c r="G2512">
        <v>130</v>
      </c>
      <c r="H2512">
        <v>45</v>
      </c>
      <c r="I2512">
        <v>90</v>
      </c>
      <c r="J2512">
        <v>35</v>
      </c>
      <c r="K2512" t="s">
        <v>2934</v>
      </c>
      <c r="L2512" t="s">
        <v>253</v>
      </c>
      <c r="M2512" t="s">
        <v>249</v>
      </c>
      <c r="N2512">
        <v>6.85</v>
      </c>
      <c r="O2512">
        <v>10.6</v>
      </c>
      <c r="P2512">
        <v>-1</v>
      </c>
      <c r="Q2512">
        <v>4</v>
      </c>
      <c r="R2512">
        <f t="shared" si="182"/>
        <v>6</v>
      </c>
      <c r="S2512">
        <f t="shared" si="183"/>
        <v>15</v>
      </c>
      <c r="T2512">
        <f t="shared" si="180"/>
        <v>21</v>
      </c>
      <c r="U2512" t="s">
        <v>1546</v>
      </c>
      <c r="V2512" t="s">
        <v>1514</v>
      </c>
      <c r="W2512" t="s">
        <v>1492</v>
      </c>
      <c r="X2512" t="s">
        <v>1512</v>
      </c>
      <c r="Z2512" t="str" cm="1">
        <f t="array" ref="Z2512">IF(ISBLANK(AK2512),_xlfn.LET(
    _xlpm.nameBeforeSlash, IF(ISNUMBER(SEARCH("/", Y2512)), LEFT(Y2512, SEARCH("/", Y2512)-1), Y2512),
    _xlpm.matchRow, IFERROR(MATCH(_xlpm.nameBeforeSlash, AA:AA, 0), ""),
    _xlpm.difference, IF(_xlpm.matchRow="", "", ABS((R2512 + S2512)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),IF(ISBLANK(Y2512),"","Hidden"))</f>
        <v/>
      </c>
      <c r="AA2512" t="s">
        <v>6045</v>
      </c>
      <c r="AC2512" t="s">
        <v>6872</v>
      </c>
      <c r="AD2512" t="str">
        <f>_xlfn.XLOOKUP(AC2512,moves!A:A,moves!B:B)</f>
        <v>rock</v>
      </c>
      <c r="AE2512">
        <f>_xlfn.XLOOKUP(AC2512,moves!A:A,moves!D:D)</f>
        <v>4</v>
      </c>
      <c r="AF2512" t="str">
        <f>_xlfn.XLOOKUP(AC2512,moves!A:A,moves!E:E)</f>
        <v>When the target next attacks the user: Decrease attack strength by 1.</v>
      </c>
      <c r="AG2512">
        <v>0</v>
      </c>
      <c r="AH2512">
        <v>0</v>
      </c>
      <c r="AI2512">
        <f t="shared" si="181"/>
        <v>1</v>
      </c>
      <c r="AJ2512" t="s">
        <v>525</v>
      </c>
      <c r="AL2512">
        <v>0</v>
      </c>
      <c r="AM2512" cm="1">
        <f t="array" ref="AM2512">IF(AL2512=1,1,
   IF(ISTEXT(AK2512),1,
   IF(AO2512&gt;1,AM2511,
   IF(AI2512=1,
      IF(SUMPRODUCT((LEN($Y$2:$Y$4096)-LEN(SUBSTITUTE($Y$2:$Y$4096,AA2512,"")))/LEN(AA2512))&gt;0,2,1),
      IF(
         SUMPRODUCT((LEN($Y$2:$Y$4096)-LEN(SUBSTITUTE($Y$2:$Y$4096,AA2512,"")))/LEN(AA2512))
         - SUMPRODUCT((LEN($Y$2:$Y$4096)-LEN(SUBSTITUTE($Y$2:$Y$4096,"Alolan "&amp;AA2512,"")))/LEN("Alolan "&amp;AA2512))
         - SUMPRODUCT((LEN($Y$2:$Y$4096)-LEN(SUBSTITUTE($Y$2:$Y$4096,"Galarian "&amp;AA2512,"")))/LEN("Galarian "&amp;AA2512))
         - SUMPRODUCT((LEN($Y$2:$Y$4096)-LEN(SUBSTITUTE($Y$2:$Y$4096,"Hisuian "&amp;AA2512,"")))/LEN("Hisuian "&amp;AA2512))
         - SUMPRODUCT((LEN($Y$2:$Y$4096)-LEN(SUBSTITUTE($Y$2:$Y$4096,"Paldean "&amp;AA2512,"")))/LEN("Paldean "&amp;AA2512))
      &gt;0,2,1)
   ))))</f>
        <v>2</v>
      </c>
      <c r="AN2512">
        <v>0</v>
      </c>
      <c r="AO2512">
        <v>0</v>
      </c>
    </row>
    <row r="2513" spans="1:41" x14ac:dyDescent="0.25">
      <c r="A2513">
        <v>935</v>
      </c>
      <c r="B2513" t="s">
        <v>2937</v>
      </c>
      <c r="C2513" t="s">
        <v>1479</v>
      </c>
      <c r="D2513"/>
      <c r="E2513">
        <v>40</v>
      </c>
      <c r="F2513">
        <v>50</v>
      </c>
      <c r="G2513">
        <v>40</v>
      </c>
      <c r="H2513">
        <v>50</v>
      </c>
      <c r="I2513">
        <v>40</v>
      </c>
      <c r="J2513">
        <v>35</v>
      </c>
      <c r="K2513" t="s">
        <v>2938</v>
      </c>
      <c r="L2513" t="s">
        <v>253</v>
      </c>
      <c r="M2513" t="s">
        <v>251</v>
      </c>
      <c r="N2513">
        <v>4.4000000000000004</v>
      </c>
      <c r="O2513">
        <v>4</v>
      </c>
      <c r="Q2513">
        <v>1</v>
      </c>
      <c r="R2513">
        <f t="shared" si="182"/>
        <v>4</v>
      </c>
      <c r="S2513">
        <f t="shared" si="183"/>
        <v>5</v>
      </c>
      <c r="T2513">
        <f t="shared" si="180"/>
        <v>9</v>
      </c>
      <c r="U2513" t="s">
        <v>1479</v>
      </c>
      <c r="V2513" t="s">
        <v>1524</v>
      </c>
      <c r="W2513" t="s">
        <v>429</v>
      </c>
      <c r="X2513" t="s">
        <v>1492</v>
      </c>
      <c r="Y2513" t="s">
        <v>2939</v>
      </c>
      <c r="Z2513" cm="1">
        <f t="array" ref="Z2513">IF(ISBLANK(AK2513),_xlfn.LET(
    _xlpm.nameBeforeSlash, IF(ISNUMBER(SEARCH("/", Y2513)), LEFT(Y2513, SEARCH("/", Y2513)-1), Y2513),
    _xlpm.matchRow, IFERROR(MATCH(_xlpm.nameBeforeSlash, AA:AA, 0), ""),
    _xlpm.difference, IF(_xlpm.matchRow="", "", ABS((R2513 + S2513)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),IF(ISBLANK(Y2513),"","Hidden"))</f>
        <v>19</v>
      </c>
      <c r="AA2513" t="s">
        <v>2937</v>
      </c>
      <c r="AC2513" t="s">
        <v>1084</v>
      </c>
      <c r="AD2513" t="str">
        <f>_xlfn.XLOOKUP(AC2513,moves!A:A,moves!B:B)</f>
        <v>fire</v>
      </c>
      <c r="AE2513">
        <f>_xlfn.XLOOKUP(AC2513,moves!A:A,moves!D:D)</f>
        <v>3</v>
      </c>
      <c r="AF2513" t="str">
        <f>_xlfn.XLOOKUP(AC2513,moves!A:A,moves!E:E)</f>
        <v>Each time this move is used: Initiative is increased by 1.</v>
      </c>
      <c r="AG2513">
        <v>0</v>
      </c>
      <c r="AH2513">
        <v>0</v>
      </c>
      <c r="AI2513">
        <f t="shared" si="181"/>
        <v>0</v>
      </c>
      <c r="AJ2513" t="s">
        <v>523</v>
      </c>
      <c r="AL2513">
        <v>0</v>
      </c>
      <c r="AM2513" cm="1">
        <f t="array" ref="AM2513">IF(AL2513=1,1,
   IF(ISTEXT(AK2513),1,
   IF(AO2513&gt;1,AM2512,
   IF(AI2513=1,
      IF(SUMPRODUCT((LEN($Y$2:$Y$4096)-LEN(SUBSTITUTE($Y$2:$Y$4096,AA2513,"")))/LEN(AA2513))&gt;0,2,1),
      IF(
         SUMPRODUCT((LEN($Y$2:$Y$4096)-LEN(SUBSTITUTE($Y$2:$Y$4096,AA2513,"")))/LEN(AA2513))
         - SUMPRODUCT((LEN($Y$2:$Y$4096)-LEN(SUBSTITUTE($Y$2:$Y$4096,"Alolan "&amp;AA2513,"")))/LEN("Alolan "&amp;AA2513))
         - SUMPRODUCT((LEN($Y$2:$Y$4096)-LEN(SUBSTITUTE($Y$2:$Y$4096,"Galarian "&amp;AA2513,"")))/LEN("Galarian "&amp;AA2513))
         - SUMPRODUCT((LEN($Y$2:$Y$4096)-LEN(SUBSTITUTE($Y$2:$Y$4096,"Hisuian "&amp;AA2513,"")))/LEN("Hisuian "&amp;AA2513))
         - SUMPRODUCT((LEN($Y$2:$Y$4096)-LEN(SUBSTITUTE($Y$2:$Y$4096,"Paldean "&amp;AA2513,"")))/LEN("Paldean "&amp;AA2513))
      &gt;0,2,1)
   ))))</f>
        <v>1</v>
      </c>
      <c r="AN2513">
        <v>0</v>
      </c>
      <c r="AO2513">
        <v>0</v>
      </c>
    </row>
    <row r="2514" spans="1:41" x14ac:dyDescent="0.25">
      <c r="A2514" t="s">
        <v>4794</v>
      </c>
      <c r="B2514" t="s">
        <v>2937</v>
      </c>
      <c r="C2514" t="s">
        <v>1479</v>
      </c>
      <c r="D2514"/>
      <c r="E2514">
        <v>40</v>
      </c>
      <c r="F2514">
        <v>50</v>
      </c>
      <c r="G2514">
        <v>40</v>
      </c>
      <c r="H2514">
        <v>50</v>
      </c>
      <c r="I2514">
        <v>40</v>
      </c>
      <c r="J2514">
        <v>35</v>
      </c>
      <c r="K2514" t="s">
        <v>2938</v>
      </c>
      <c r="L2514" t="s">
        <v>253</v>
      </c>
      <c r="M2514" t="s">
        <v>251</v>
      </c>
      <c r="N2514">
        <v>4.4000000000000004</v>
      </c>
      <c r="O2514">
        <v>4</v>
      </c>
      <c r="Q2514">
        <v>1</v>
      </c>
      <c r="R2514">
        <f t="shared" si="182"/>
        <v>4</v>
      </c>
      <c r="S2514">
        <f t="shared" si="183"/>
        <v>5</v>
      </c>
      <c r="T2514">
        <f t="shared" si="180"/>
        <v>9</v>
      </c>
      <c r="U2514" t="s">
        <v>1479</v>
      </c>
      <c r="V2514" t="s">
        <v>1524</v>
      </c>
      <c r="W2514" t="s">
        <v>429</v>
      </c>
      <c r="X2514" t="s">
        <v>1492</v>
      </c>
      <c r="Y2514" t="s">
        <v>6198</v>
      </c>
      <c r="Z2514" cm="1">
        <f t="array" ref="Z2514">IF(ISBLANK(AK2514),_xlfn.LET(
    _xlpm.nameBeforeSlash, IF(ISNUMBER(SEARCH("/", Y2514)), LEFT(Y2514, SEARCH("/", Y2514)-1), Y2514),
    _xlpm.matchRow, IFERROR(MATCH(_xlpm.nameBeforeSlash, AA:AA, 0), ""),
    _xlpm.difference, IF(_xlpm.matchRow="", "", ABS((R2514 + S2514)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),IF(ISBLANK(Y2514),"","Hidden"))</f>
        <v>19</v>
      </c>
      <c r="AA2514" t="s">
        <v>6046</v>
      </c>
      <c r="AC2514" t="s">
        <v>6874</v>
      </c>
      <c r="AD2514" t="str">
        <f>_xlfn.XLOOKUP(AC2514,moves!A:A,moves!B:B)</f>
        <v>fire</v>
      </c>
      <c r="AE2514">
        <f>_xlfn.XLOOKUP(AC2514,moves!A:A,moves!D:D)</f>
        <v>2</v>
      </c>
      <c r="AF2514" t="str">
        <f>_xlfn.XLOOKUP(AC2514,moves!A:A,moves!E:E)</f>
        <v>At the end of the target's turns: The target takes 1 damage. The target may no longer switch out or flee the battle.</v>
      </c>
      <c r="AG2514">
        <v>0</v>
      </c>
      <c r="AH2514">
        <v>0</v>
      </c>
      <c r="AI2514">
        <f t="shared" si="181"/>
        <v>1</v>
      </c>
      <c r="AJ2514" t="s">
        <v>523</v>
      </c>
      <c r="AL2514">
        <v>0</v>
      </c>
      <c r="AM2514" cm="1">
        <f t="array" ref="AM2514">IF(AL2514=1,1,
   IF(ISTEXT(AK2514),1,
   IF(AO2514&gt;1,AM2513,
   IF(AI2514=1,
      IF(SUMPRODUCT((LEN($Y$2:$Y$4096)-LEN(SUBSTITUTE($Y$2:$Y$4096,AA2514,"")))/LEN(AA2514))&gt;0,2,1),
      IF(
         SUMPRODUCT((LEN($Y$2:$Y$4096)-LEN(SUBSTITUTE($Y$2:$Y$4096,AA2514,"")))/LEN(AA2514))
         - SUMPRODUCT((LEN($Y$2:$Y$4096)-LEN(SUBSTITUTE($Y$2:$Y$4096,"Alolan "&amp;AA2514,"")))/LEN("Alolan "&amp;AA2514))
         - SUMPRODUCT((LEN($Y$2:$Y$4096)-LEN(SUBSTITUTE($Y$2:$Y$4096,"Galarian "&amp;AA2514,"")))/LEN("Galarian "&amp;AA2514))
         - SUMPRODUCT((LEN($Y$2:$Y$4096)-LEN(SUBSTITUTE($Y$2:$Y$4096,"Hisuian "&amp;AA2514,"")))/LEN("Hisuian "&amp;AA2514))
         - SUMPRODUCT((LEN($Y$2:$Y$4096)-LEN(SUBSTITUTE($Y$2:$Y$4096,"Paldean "&amp;AA2514,"")))/LEN("Paldean "&amp;AA2514))
      &gt;0,2,1)
   ))))</f>
        <v>1</v>
      </c>
      <c r="AN2514">
        <v>0</v>
      </c>
      <c r="AO2514">
        <v>0</v>
      </c>
    </row>
    <row r="2515" spans="1:41" x14ac:dyDescent="0.25">
      <c r="A2515">
        <v>936</v>
      </c>
      <c r="B2515" t="s">
        <v>2940</v>
      </c>
      <c r="C2515" t="s">
        <v>1479</v>
      </c>
      <c r="D2515" t="s">
        <v>429</v>
      </c>
      <c r="E2515">
        <v>85</v>
      </c>
      <c r="F2515">
        <v>60</v>
      </c>
      <c r="G2515">
        <v>100</v>
      </c>
      <c r="H2515">
        <v>125</v>
      </c>
      <c r="I2515">
        <v>80</v>
      </c>
      <c r="J2515">
        <v>75</v>
      </c>
      <c r="K2515" t="s">
        <v>2941</v>
      </c>
      <c r="L2515" t="s">
        <v>253</v>
      </c>
      <c r="M2515" t="s">
        <v>251</v>
      </c>
      <c r="N2515">
        <v>9.85</v>
      </c>
      <c r="O2515">
        <v>8.8000000000000007</v>
      </c>
      <c r="Q2515">
        <v>1</v>
      </c>
      <c r="R2515">
        <f t="shared" si="182"/>
        <v>10</v>
      </c>
      <c r="S2515">
        <f t="shared" si="183"/>
        <v>10</v>
      </c>
      <c r="T2515">
        <f t="shared" si="180"/>
        <v>20</v>
      </c>
      <c r="U2515" t="s">
        <v>1479</v>
      </c>
      <c r="V2515" t="s">
        <v>429</v>
      </c>
      <c r="W2515" t="s">
        <v>1524</v>
      </c>
      <c r="X2515" t="s">
        <v>1468</v>
      </c>
      <c r="Z2515" t="str" cm="1">
        <f t="array" ref="Z2515">IF(ISBLANK(AK2515),_xlfn.LET(
    _xlpm.nameBeforeSlash, IF(ISNUMBER(SEARCH("/", Y2515)), LEFT(Y2515, SEARCH("/", Y2515)-1), Y2515),
    _xlpm.matchRow, IFERROR(MATCH(_xlpm.nameBeforeSlash, AA:AA, 0), ""),
    _xlpm.difference, IF(_xlpm.matchRow="", "", ABS((R2515 + S2515)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),IF(ISBLANK(Y2515),"","Hidden"))</f>
        <v/>
      </c>
      <c r="AA2515" t="s">
        <v>2940</v>
      </c>
      <c r="AC2515" t="s">
        <v>1073</v>
      </c>
      <c r="AD2515" t="str">
        <f>_xlfn.XLOOKUP(AC2515,moves!A:A,moves!B:B)</f>
        <v>fire</v>
      </c>
      <c r="AE2515">
        <f>_xlfn.XLOOKUP(AC2515,moves!A:A,moves!D:D)</f>
        <v>6</v>
      </c>
      <c r="AF2515" t="str">
        <f>_xlfn.XLOOKUP(AC2515,moves!A:A,moves!E:E)</f>
        <v>When the user is next attacked: Status symbols deal +1 damage.</v>
      </c>
      <c r="AG2515">
        <v>0</v>
      </c>
      <c r="AH2515">
        <v>0</v>
      </c>
      <c r="AI2515">
        <f t="shared" si="181"/>
        <v>0</v>
      </c>
      <c r="AJ2515" t="s">
        <v>525</v>
      </c>
      <c r="AL2515">
        <v>0</v>
      </c>
      <c r="AM2515" cm="1">
        <f t="array" ref="AM2515">IF(AL2515=1,1,
   IF(ISTEXT(AK2515),1,
   IF(AO2515&gt;1,AM2514,
   IF(AI2515=1,
      IF(SUMPRODUCT((LEN($Y$2:$Y$4096)-LEN(SUBSTITUTE($Y$2:$Y$4096,AA2515,"")))/LEN(AA2515))&gt;0,2,1),
      IF(
         SUMPRODUCT((LEN($Y$2:$Y$4096)-LEN(SUBSTITUTE($Y$2:$Y$4096,AA2515,"")))/LEN(AA2515))
         - SUMPRODUCT((LEN($Y$2:$Y$4096)-LEN(SUBSTITUTE($Y$2:$Y$4096,"Alolan "&amp;AA2515,"")))/LEN("Alolan "&amp;AA2515))
         - SUMPRODUCT((LEN($Y$2:$Y$4096)-LEN(SUBSTITUTE($Y$2:$Y$4096,"Galarian "&amp;AA2515,"")))/LEN("Galarian "&amp;AA2515))
         - SUMPRODUCT((LEN($Y$2:$Y$4096)-LEN(SUBSTITUTE($Y$2:$Y$4096,"Hisuian "&amp;AA2515,"")))/LEN("Hisuian "&amp;AA2515))
         - SUMPRODUCT((LEN($Y$2:$Y$4096)-LEN(SUBSTITUTE($Y$2:$Y$4096,"Paldean "&amp;AA2515,"")))/LEN("Paldean "&amp;AA2515))
      &gt;0,2,1)
   ))))</f>
        <v>2</v>
      </c>
      <c r="AN2515">
        <v>0</v>
      </c>
      <c r="AO2515">
        <v>0</v>
      </c>
    </row>
    <row r="2516" spans="1:41" x14ac:dyDescent="0.25">
      <c r="A2516" t="s">
        <v>4795</v>
      </c>
      <c r="B2516" t="s">
        <v>2940</v>
      </c>
      <c r="C2516" t="s">
        <v>1479</v>
      </c>
      <c r="D2516" t="s">
        <v>429</v>
      </c>
      <c r="E2516">
        <v>85</v>
      </c>
      <c r="F2516">
        <v>60</v>
      </c>
      <c r="G2516">
        <v>100</v>
      </c>
      <c r="H2516">
        <v>125</v>
      </c>
      <c r="I2516">
        <v>80</v>
      </c>
      <c r="J2516">
        <v>75</v>
      </c>
      <c r="K2516" t="s">
        <v>2941</v>
      </c>
      <c r="L2516" t="s">
        <v>253</v>
      </c>
      <c r="M2516" t="s">
        <v>251</v>
      </c>
      <c r="N2516">
        <v>9.85</v>
      </c>
      <c r="O2516">
        <v>8.8000000000000007</v>
      </c>
      <c r="Q2516">
        <v>1</v>
      </c>
      <c r="R2516">
        <f t="shared" si="182"/>
        <v>10</v>
      </c>
      <c r="S2516">
        <f t="shared" si="183"/>
        <v>10</v>
      </c>
      <c r="T2516">
        <f t="shared" si="180"/>
        <v>20</v>
      </c>
      <c r="U2516" t="s">
        <v>1479</v>
      </c>
      <c r="V2516" t="s">
        <v>429</v>
      </c>
      <c r="W2516" t="s">
        <v>1524</v>
      </c>
      <c r="X2516" t="s">
        <v>1468</v>
      </c>
      <c r="Z2516" t="str" cm="1">
        <f t="array" ref="Z2516">IF(ISBLANK(AK2516),_xlfn.LET(
    _xlpm.nameBeforeSlash, IF(ISNUMBER(SEARCH("/", Y2516)), LEFT(Y2516, SEARCH("/", Y2516)-1), Y2516),
    _xlpm.matchRow, IFERROR(MATCH(_xlpm.nameBeforeSlash, AA:AA, 0), ""),
    _xlpm.difference, IF(_xlpm.matchRow="", "", ABS((R2516 + S2516)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),IF(ISBLANK(Y2516),"","Hidden"))</f>
        <v/>
      </c>
      <c r="AA2516" t="s">
        <v>6047</v>
      </c>
      <c r="AC2516" t="s">
        <v>6875</v>
      </c>
      <c r="AD2516" t="str">
        <f>_xlfn.XLOOKUP(AC2516,moves!A:A,moves!B:B)</f>
        <v>fire</v>
      </c>
      <c r="AE2516">
        <f>_xlfn.XLOOKUP(AC2516,moves!A:A,moves!D:D)</f>
        <v>4</v>
      </c>
      <c r="AF2516" t="str">
        <f>_xlfn.XLOOKUP(AC2516,moves!A:A,moves!E:E)</f>
        <v>Critical hits deal +2 damage.</v>
      </c>
      <c r="AG2516">
        <v>0</v>
      </c>
      <c r="AH2516">
        <v>0</v>
      </c>
      <c r="AI2516">
        <f t="shared" si="181"/>
        <v>1</v>
      </c>
      <c r="AJ2516" t="s">
        <v>525</v>
      </c>
      <c r="AL2516">
        <v>0</v>
      </c>
      <c r="AM2516" cm="1">
        <f t="array" ref="AM2516">IF(AL2516=1,1,
   IF(ISTEXT(AK2516),1,
   IF(AO2516&gt;1,AM2515,
   IF(AI2516=1,
      IF(SUMPRODUCT((LEN($Y$2:$Y$4096)-LEN(SUBSTITUTE($Y$2:$Y$4096,AA2516,"")))/LEN(AA2516))&gt;0,2,1),
      IF(
         SUMPRODUCT((LEN($Y$2:$Y$4096)-LEN(SUBSTITUTE($Y$2:$Y$4096,AA2516,"")))/LEN(AA2516))
         - SUMPRODUCT((LEN($Y$2:$Y$4096)-LEN(SUBSTITUTE($Y$2:$Y$4096,"Alolan "&amp;AA2516,"")))/LEN("Alolan "&amp;AA2516))
         - SUMPRODUCT((LEN($Y$2:$Y$4096)-LEN(SUBSTITUTE($Y$2:$Y$4096,"Galarian "&amp;AA2516,"")))/LEN("Galarian "&amp;AA2516))
         - SUMPRODUCT((LEN($Y$2:$Y$4096)-LEN(SUBSTITUTE($Y$2:$Y$4096,"Hisuian "&amp;AA2516,"")))/LEN("Hisuian "&amp;AA2516))
         - SUMPRODUCT((LEN($Y$2:$Y$4096)-LEN(SUBSTITUTE($Y$2:$Y$4096,"Paldean "&amp;AA2516,"")))/LEN("Paldean "&amp;AA2516))
      &gt;0,2,1)
   ))))</f>
        <v>2</v>
      </c>
      <c r="AN2516">
        <v>0</v>
      </c>
      <c r="AO2516">
        <v>0</v>
      </c>
    </row>
    <row r="2517" spans="1:41" x14ac:dyDescent="0.25">
      <c r="A2517">
        <v>937</v>
      </c>
      <c r="B2517" t="s">
        <v>2942</v>
      </c>
      <c r="C2517" t="s">
        <v>1479</v>
      </c>
      <c r="D2517" t="s">
        <v>1524</v>
      </c>
      <c r="E2517">
        <v>75</v>
      </c>
      <c r="F2517">
        <v>125</v>
      </c>
      <c r="G2517">
        <v>80</v>
      </c>
      <c r="H2517">
        <v>60</v>
      </c>
      <c r="I2517">
        <v>100</v>
      </c>
      <c r="J2517">
        <v>85</v>
      </c>
      <c r="K2517" t="s">
        <v>2943</v>
      </c>
      <c r="L2517" t="s">
        <v>253</v>
      </c>
      <c r="M2517" t="s">
        <v>248</v>
      </c>
      <c r="N2517">
        <v>10.25</v>
      </c>
      <c r="O2517">
        <v>8.4</v>
      </c>
      <c r="P2517">
        <v>1</v>
      </c>
      <c r="Q2517">
        <v>1</v>
      </c>
      <c r="R2517">
        <f t="shared" si="182"/>
        <v>11</v>
      </c>
      <c r="S2517">
        <f t="shared" si="183"/>
        <v>9</v>
      </c>
      <c r="T2517">
        <f t="shared" si="180"/>
        <v>20</v>
      </c>
      <c r="U2517" t="s">
        <v>1479</v>
      </c>
      <c r="V2517" t="s">
        <v>1524</v>
      </c>
      <c r="W2517" t="s">
        <v>429</v>
      </c>
      <c r="X2517" t="s">
        <v>1492</v>
      </c>
      <c r="Z2517" t="str" cm="1">
        <f t="array" ref="Z2517">IF(ISBLANK(AK2517),_xlfn.LET(
    _xlpm.nameBeforeSlash, IF(ISNUMBER(SEARCH("/", Y2517)), LEFT(Y2517, SEARCH("/", Y2517)-1), Y2517),
    _xlpm.matchRow, IFERROR(MATCH(_xlpm.nameBeforeSlash, AA:AA, 0), ""),
    _xlpm.difference, IF(_xlpm.matchRow="", "", ABS((R2517 + S2517)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),IF(ISBLANK(Y2517),"","Hidden"))</f>
        <v/>
      </c>
      <c r="AA2517" t="s">
        <v>2942</v>
      </c>
      <c r="AC2517" t="s">
        <v>1077</v>
      </c>
      <c r="AD2517" t="str">
        <f>_xlfn.XLOOKUP(AC2517,moves!A:A,moves!B:B)</f>
        <v>fire</v>
      </c>
      <c r="AE2517">
        <f>_xlfn.XLOOKUP(AC2517,moves!A:A,moves!D:D)</f>
        <v>4</v>
      </c>
      <c r="AF2517" t="str">
        <f>_xlfn.XLOOKUP(AC2517,moves!A:A,moves!E:E)</f>
        <v>Heal for half the damage dealt, rounded down.</v>
      </c>
      <c r="AG2517">
        <v>0</v>
      </c>
      <c r="AH2517">
        <v>0</v>
      </c>
      <c r="AI2517">
        <f t="shared" si="181"/>
        <v>0</v>
      </c>
      <c r="AJ2517" t="s">
        <v>525</v>
      </c>
      <c r="AL2517">
        <v>0</v>
      </c>
      <c r="AM2517" cm="1">
        <f t="array" ref="AM2517">IF(AL2517=1,1,
   IF(ISTEXT(AK2517),1,
   IF(AO2517&gt;1,AM2516,
   IF(AI2517=1,
      IF(SUMPRODUCT((LEN($Y$2:$Y$4096)-LEN(SUBSTITUTE($Y$2:$Y$4096,AA2517,"")))/LEN(AA2517))&gt;0,2,1),
      IF(
         SUMPRODUCT((LEN($Y$2:$Y$4096)-LEN(SUBSTITUTE($Y$2:$Y$4096,AA2517,"")))/LEN(AA2517))
         - SUMPRODUCT((LEN($Y$2:$Y$4096)-LEN(SUBSTITUTE($Y$2:$Y$4096,"Alolan "&amp;AA2517,"")))/LEN("Alolan "&amp;AA2517))
         - SUMPRODUCT((LEN($Y$2:$Y$4096)-LEN(SUBSTITUTE($Y$2:$Y$4096,"Galarian "&amp;AA2517,"")))/LEN("Galarian "&amp;AA2517))
         - SUMPRODUCT((LEN($Y$2:$Y$4096)-LEN(SUBSTITUTE($Y$2:$Y$4096,"Hisuian "&amp;AA2517,"")))/LEN("Hisuian "&amp;AA2517))
         - SUMPRODUCT((LEN($Y$2:$Y$4096)-LEN(SUBSTITUTE($Y$2:$Y$4096,"Paldean "&amp;AA2517,"")))/LEN("Paldean "&amp;AA2517))
      &gt;0,2,1)
   ))))</f>
        <v>2</v>
      </c>
      <c r="AN2517">
        <v>0</v>
      </c>
      <c r="AO2517">
        <v>0</v>
      </c>
    </row>
    <row r="2518" spans="1:41" x14ac:dyDescent="0.25">
      <c r="A2518" t="s">
        <v>4796</v>
      </c>
      <c r="B2518" t="s">
        <v>2942</v>
      </c>
      <c r="C2518" t="s">
        <v>1479</v>
      </c>
      <c r="D2518" t="s">
        <v>1524</v>
      </c>
      <c r="E2518">
        <v>75</v>
      </c>
      <c r="F2518">
        <v>125</v>
      </c>
      <c r="G2518">
        <v>80</v>
      </c>
      <c r="H2518">
        <v>60</v>
      </c>
      <c r="I2518">
        <v>100</v>
      </c>
      <c r="J2518">
        <v>85</v>
      </c>
      <c r="K2518" t="s">
        <v>2943</v>
      </c>
      <c r="L2518" t="s">
        <v>253</v>
      </c>
      <c r="M2518" t="s">
        <v>248</v>
      </c>
      <c r="N2518">
        <v>10.25</v>
      </c>
      <c r="O2518">
        <v>8.4</v>
      </c>
      <c r="P2518">
        <v>1</v>
      </c>
      <c r="Q2518">
        <v>1</v>
      </c>
      <c r="R2518">
        <f t="shared" si="182"/>
        <v>11</v>
      </c>
      <c r="S2518">
        <f t="shared" si="183"/>
        <v>9</v>
      </c>
      <c r="T2518">
        <f t="shared" si="180"/>
        <v>20</v>
      </c>
      <c r="U2518" t="s">
        <v>1479</v>
      </c>
      <c r="V2518" t="s">
        <v>1524</v>
      </c>
      <c r="W2518" t="s">
        <v>429</v>
      </c>
      <c r="X2518" t="s">
        <v>1492</v>
      </c>
      <c r="Z2518" t="str" cm="1">
        <f t="array" ref="Z2518">IF(ISBLANK(AK2518),_xlfn.LET(
    _xlpm.nameBeforeSlash, IF(ISNUMBER(SEARCH("/", Y2518)), LEFT(Y2518, SEARCH("/", Y2518)-1), Y2518),
    _xlpm.matchRow, IFERROR(MATCH(_xlpm.nameBeforeSlash, AA:AA, 0), ""),
    _xlpm.difference, IF(_xlpm.matchRow="", "", ABS((R2518 + S2518)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),IF(ISBLANK(Y2518),"","Hidden"))</f>
        <v/>
      </c>
      <c r="AA2518" t="s">
        <v>6048</v>
      </c>
      <c r="AC2518" t="s">
        <v>6876</v>
      </c>
      <c r="AD2518" t="str">
        <f>_xlfn.XLOOKUP(AC2518,moves!A:A,moves!B:B)</f>
        <v>fire</v>
      </c>
      <c r="AE2518">
        <f>_xlfn.XLOOKUP(AC2518,moves!A:A,moves!D:D)</f>
        <v>3</v>
      </c>
      <c r="AF2518" t="str">
        <f>_xlfn.XLOOKUP(AC2518,moves!A:A,moves!E:E)</f>
        <v>For each fainted Pokémon in your party: Increase attack strength by 1.</v>
      </c>
      <c r="AG2518">
        <v>0</v>
      </c>
      <c r="AH2518">
        <v>0</v>
      </c>
      <c r="AI2518">
        <f t="shared" si="181"/>
        <v>1</v>
      </c>
      <c r="AJ2518" t="s">
        <v>525</v>
      </c>
      <c r="AL2518">
        <v>0</v>
      </c>
      <c r="AM2518" cm="1">
        <f t="array" ref="AM2518">IF(AL2518=1,1,
   IF(ISTEXT(AK2518),1,
   IF(AO2518&gt;1,AM2517,
   IF(AI2518=1,
      IF(SUMPRODUCT((LEN($Y$2:$Y$4096)-LEN(SUBSTITUTE($Y$2:$Y$4096,AA2518,"")))/LEN(AA2518))&gt;0,2,1),
      IF(
         SUMPRODUCT((LEN($Y$2:$Y$4096)-LEN(SUBSTITUTE($Y$2:$Y$4096,AA2518,"")))/LEN(AA2518))
         - SUMPRODUCT((LEN($Y$2:$Y$4096)-LEN(SUBSTITUTE($Y$2:$Y$4096,"Alolan "&amp;AA2518,"")))/LEN("Alolan "&amp;AA2518))
         - SUMPRODUCT((LEN($Y$2:$Y$4096)-LEN(SUBSTITUTE($Y$2:$Y$4096,"Galarian "&amp;AA2518,"")))/LEN("Galarian "&amp;AA2518))
         - SUMPRODUCT((LEN($Y$2:$Y$4096)-LEN(SUBSTITUTE($Y$2:$Y$4096,"Hisuian "&amp;AA2518,"")))/LEN("Hisuian "&amp;AA2518))
         - SUMPRODUCT((LEN($Y$2:$Y$4096)-LEN(SUBSTITUTE($Y$2:$Y$4096,"Paldean "&amp;AA2518,"")))/LEN("Paldean "&amp;AA2518))
      &gt;0,2,1)
   ))))</f>
        <v>2</v>
      </c>
      <c r="AN2518">
        <v>0</v>
      </c>
      <c r="AO2518">
        <v>0</v>
      </c>
    </row>
    <row r="2519" spans="1:41" x14ac:dyDescent="0.25">
      <c r="A2519">
        <v>938</v>
      </c>
      <c r="B2519" t="s">
        <v>2944</v>
      </c>
      <c r="C2519" t="s">
        <v>1521</v>
      </c>
      <c r="D2519"/>
      <c r="E2519">
        <v>61</v>
      </c>
      <c r="F2519">
        <v>31</v>
      </c>
      <c r="G2519">
        <v>41</v>
      </c>
      <c r="H2519">
        <v>59</v>
      </c>
      <c r="I2519">
        <v>35</v>
      </c>
      <c r="J2519">
        <v>45</v>
      </c>
      <c r="K2519" t="s">
        <v>2945</v>
      </c>
      <c r="L2519" t="s">
        <v>252</v>
      </c>
      <c r="M2519" t="s">
        <v>251</v>
      </c>
      <c r="N2519">
        <v>5.0600000000000005</v>
      </c>
      <c r="O2519">
        <v>4.7200000000000006</v>
      </c>
      <c r="R2519">
        <f t="shared" si="182"/>
        <v>5</v>
      </c>
      <c r="S2519">
        <f t="shared" si="183"/>
        <v>5</v>
      </c>
      <c r="T2519">
        <f t="shared" si="180"/>
        <v>10</v>
      </c>
      <c r="U2519" t="s">
        <v>1521</v>
      </c>
      <c r="V2519" t="s">
        <v>1490</v>
      </c>
      <c r="W2519" t="s">
        <v>1472</v>
      </c>
      <c r="X2519" t="s">
        <v>1471</v>
      </c>
      <c r="Y2519" t="s">
        <v>2946</v>
      </c>
      <c r="Z2519" cm="1">
        <f t="array" ref="Z2519">IF(ISBLANK(AK2519),_xlfn.LET(
    _xlpm.nameBeforeSlash, IF(ISNUMBER(SEARCH("/", Y2519)), LEFT(Y2519, SEARCH("/", Y2519)-1), Y2519),
    _xlpm.matchRow, IFERROR(MATCH(_xlpm.nameBeforeSlash, AA:AA, 0), ""),
    _xlpm.difference, IF(_xlpm.matchRow="", "", ABS((R2519 + S2519)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),IF(ISBLANK(Y2519),"","Hidden"))</f>
        <v>16</v>
      </c>
      <c r="AA2519" t="s">
        <v>2944</v>
      </c>
      <c r="AC2519" t="s">
        <v>1006</v>
      </c>
      <c r="AD2519" t="str">
        <f>_xlfn.XLOOKUP(AC2519,moves!A:A,moves!B:B)</f>
        <v>electric</v>
      </c>
      <c r="AE2519">
        <f>_xlfn.XLOOKUP(AC2519,moves!A:A,moves!D:D)</f>
        <v>3</v>
      </c>
      <c r="AF2519" t="str">
        <f>_xlfn.XLOOKUP(AC2519,moves!A:A,moves!E:E)</f>
        <v>If any status symbols are rolled: Inflict the Paralyzed status on the target.</v>
      </c>
      <c r="AG2519">
        <v>0</v>
      </c>
      <c r="AH2519">
        <v>0</v>
      </c>
      <c r="AI2519">
        <f t="shared" si="181"/>
        <v>0</v>
      </c>
      <c r="AJ2519" t="s">
        <v>523</v>
      </c>
      <c r="AL2519">
        <v>0</v>
      </c>
      <c r="AM2519" cm="1">
        <f t="array" ref="AM2519">IF(AL2519=1,1,
   IF(ISTEXT(AK2519),1,
   IF(AO2519&gt;1,AM2518,
   IF(AI2519=1,
      IF(SUMPRODUCT((LEN($Y$2:$Y$4096)-LEN(SUBSTITUTE($Y$2:$Y$4096,AA2519,"")))/LEN(AA2519))&gt;0,2,1),
      IF(
         SUMPRODUCT((LEN($Y$2:$Y$4096)-LEN(SUBSTITUTE($Y$2:$Y$4096,AA2519,"")))/LEN(AA2519))
         - SUMPRODUCT((LEN($Y$2:$Y$4096)-LEN(SUBSTITUTE($Y$2:$Y$4096,"Alolan "&amp;AA2519,"")))/LEN("Alolan "&amp;AA2519))
         - SUMPRODUCT((LEN($Y$2:$Y$4096)-LEN(SUBSTITUTE($Y$2:$Y$4096,"Galarian "&amp;AA2519,"")))/LEN("Galarian "&amp;AA2519))
         - SUMPRODUCT((LEN($Y$2:$Y$4096)-LEN(SUBSTITUTE($Y$2:$Y$4096,"Hisuian "&amp;AA2519,"")))/LEN("Hisuian "&amp;AA2519))
         - SUMPRODUCT((LEN($Y$2:$Y$4096)-LEN(SUBSTITUTE($Y$2:$Y$4096,"Paldean "&amp;AA2519,"")))/LEN("Paldean "&amp;AA2519))
      &gt;0,2,1)
   ))))</f>
        <v>1</v>
      </c>
      <c r="AN2519">
        <v>0</v>
      </c>
      <c r="AO2519">
        <v>0</v>
      </c>
    </row>
    <row r="2520" spans="1:41" x14ac:dyDescent="0.25">
      <c r="A2520" t="s">
        <v>4797</v>
      </c>
      <c r="B2520" t="s">
        <v>2944</v>
      </c>
      <c r="C2520" t="s">
        <v>1521</v>
      </c>
      <c r="D2520"/>
      <c r="E2520">
        <v>61</v>
      </c>
      <c r="F2520">
        <v>31</v>
      </c>
      <c r="G2520">
        <v>41</v>
      </c>
      <c r="H2520">
        <v>59</v>
      </c>
      <c r="I2520">
        <v>35</v>
      </c>
      <c r="J2520">
        <v>45</v>
      </c>
      <c r="K2520" t="s">
        <v>2945</v>
      </c>
      <c r="L2520" t="s">
        <v>252</v>
      </c>
      <c r="M2520" t="s">
        <v>251</v>
      </c>
      <c r="N2520">
        <v>5.0600000000000005</v>
      </c>
      <c r="O2520">
        <v>4.7200000000000006</v>
      </c>
      <c r="R2520">
        <f t="shared" si="182"/>
        <v>5</v>
      </c>
      <c r="S2520">
        <f t="shared" si="183"/>
        <v>5</v>
      </c>
      <c r="T2520">
        <f t="shared" si="180"/>
        <v>10</v>
      </c>
      <c r="U2520" t="s">
        <v>1521</v>
      </c>
      <c r="V2520" t="s">
        <v>1490</v>
      </c>
      <c r="W2520" t="s">
        <v>1472</v>
      </c>
      <c r="X2520" t="s">
        <v>1471</v>
      </c>
      <c r="Y2520" t="s">
        <v>6049</v>
      </c>
      <c r="Z2520" cm="1">
        <f t="array" ref="Z2520">IF(ISBLANK(AK2520),_xlfn.LET(
    _xlpm.nameBeforeSlash, IF(ISNUMBER(SEARCH("/", Y2520)), LEFT(Y2520, SEARCH("/", Y2520)-1), Y2520),
    _xlpm.matchRow, IFERROR(MATCH(_xlpm.nameBeforeSlash, AA:AA, 0), ""),
    _xlpm.difference, IF(_xlpm.matchRow="", "", ABS((R2520 + S2520)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),IF(ISBLANK(Y2520),"","Hidden"))</f>
        <v>16</v>
      </c>
      <c r="AA2520" t="s">
        <v>6050</v>
      </c>
      <c r="AC2520" t="s">
        <v>1194</v>
      </c>
      <c r="AD2520" t="str">
        <f>_xlfn.XLOOKUP(AC2520,moves!A:A,moves!B:B)</f>
        <v>ground</v>
      </c>
      <c r="AE2520">
        <f>_xlfn.XLOOKUP(AC2520,moves!A:A,moves!D:D)</f>
        <v>1</v>
      </c>
      <c r="AF2520" t="str">
        <f>_xlfn.XLOOKUP(AC2520,moves!A:A,moves!E:E)</f>
        <v>When the target next attacks: Decrease attack strength by 1.</v>
      </c>
      <c r="AG2520">
        <v>0</v>
      </c>
      <c r="AH2520">
        <v>0</v>
      </c>
      <c r="AI2520">
        <f t="shared" si="181"/>
        <v>1</v>
      </c>
      <c r="AJ2520" t="s">
        <v>523</v>
      </c>
      <c r="AL2520">
        <v>0</v>
      </c>
      <c r="AM2520" cm="1">
        <f t="array" ref="AM2520">IF(AL2520=1,1,
   IF(ISTEXT(AK2520),1,
   IF(AO2520&gt;1,AM2519,
   IF(AI2520=1,
      IF(SUMPRODUCT((LEN($Y$2:$Y$4096)-LEN(SUBSTITUTE($Y$2:$Y$4096,AA2520,"")))/LEN(AA2520))&gt;0,2,1),
      IF(
         SUMPRODUCT((LEN($Y$2:$Y$4096)-LEN(SUBSTITUTE($Y$2:$Y$4096,AA2520,"")))/LEN(AA2520))
         - SUMPRODUCT((LEN($Y$2:$Y$4096)-LEN(SUBSTITUTE($Y$2:$Y$4096,"Alolan "&amp;AA2520,"")))/LEN("Alolan "&amp;AA2520))
         - SUMPRODUCT((LEN($Y$2:$Y$4096)-LEN(SUBSTITUTE($Y$2:$Y$4096,"Galarian "&amp;AA2520,"")))/LEN("Galarian "&amp;AA2520))
         - SUMPRODUCT((LEN($Y$2:$Y$4096)-LEN(SUBSTITUTE($Y$2:$Y$4096,"Hisuian "&amp;AA2520,"")))/LEN("Hisuian "&amp;AA2520))
         - SUMPRODUCT((LEN($Y$2:$Y$4096)-LEN(SUBSTITUTE($Y$2:$Y$4096,"Paldean "&amp;AA2520,"")))/LEN("Paldean "&amp;AA2520))
      &gt;0,2,1)
   ))))</f>
        <v>1</v>
      </c>
      <c r="AN2520">
        <v>0</v>
      </c>
      <c r="AO2520">
        <v>0</v>
      </c>
    </row>
    <row r="2521" spans="1:41" x14ac:dyDescent="0.25">
      <c r="A2521">
        <v>939</v>
      </c>
      <c r="B2521" t="s">
        <v>2946</v>
      </c>
      <c r="C2521" t="s">
        <v>1521</v>
      </c>
      <c r="D2521"/>
      <c r="E2521">
        <v>109</v>
      </c>
      <c r="F2521">
        <v>64</v>
      </c>
      <c r="G2521">
        <v>91</v>
      </c>
      <c r="H2521">
        <v>103</v>
      </c>
      <c r="I2521">
        <v>83</v>
      </c>
      <c r="J2521">
        <v>45</v>
      </c>
      <c r="K2521" t="s">
        <v>2947</v>
      </c>
      <c r="L2521" t="s">
        <v>252</v>
      </c>
      <c r="M2521" t="s">
        <v>251</v>
      </c>
      <c r="N2521">
        <v>7.5900000000000007</v>
      </c>
      <c r="O2521">
        <v>9.5800000000000018</v>
      </c>
      <c r="R2521">
        <f t="shared" si="182"/>
        <v>8</v>
      </c>
      <c r="S2521">
        <f t="shared" si="183"/>
        <v>10</v>
      </c>
      <c r="T2521">
        <f t="shared" si="180"/>
        <v>18</v>
      </c>
      <c r="U2521" t="s">
        <v>1521</v>
      </c>
      <c r="V2521" t="s">
        <v>1490</v>
      </c>
      <c r="W2521" t="s">
        <v>1472</v>
      </c>
      <c r="X2521" t="s">
        <v>1471</v>
      </c>
      <c r="Z2521" t="str" cm="1">
        <f t="array" ref="Z2521">IF(ISBLANK(AK2521),_xlfn.LET(
    _xlpm.nameBeforeSlash, IF(ISNUMBER(SEARCH("/", Y2521)), LEFT(Y2521, SEARCH("/", Y2521)-1), Y2521),
    _xlpm.matchRow, IFERROR(MATCH(_xlpm.nameBeforeSlash, AA:AA, 0), ""),
    _xlpm.difference, IF(_xlpm.matchRow="", "", ABS((R2521 + S2521)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),IF(ISBLANK(Y2521),"","Hidden"))</f>
        <v/>
      </c>
      <c r="AA2521" t="s">
        <v>2946</v>
      </c>
      <c r="AC2521" t="s">
        <v>419</v>
      </c>
      <c r="AD2521" t="str">
        <f>_xlfn.XLOOKUP(AC2521,moves!A:A,moves!B:B)</f>
        <v>electric</v>
      </c>
      <c r="AE2521">
        <f>_xlfn.XLOOKUP(AC2521,moves!A:A,moves!D:D)</f>
        <v>4</v>
      </c>
      <c r="AF2521" t="str">
        <f>_xlfn.XLOOKUP(AC2521,moves!A:A,moves!E:E)</f>
        <v>If any status symbols are rolled: Inflict the Paralyzed status on the target.</v>
      </c>
      <c r="AG2521">
        <v>0</v>
      </c>
      <c r="AH2521">
        <v>0</v>
      </c>
      <c r="AI2521">
        <f t="shared" si="181"/>
        <v>0</v>
      </c>
      <c r="AJ2521" t="s">
        <v>525</v>
      </c>
      <c r="AL2521">
        <v>0</v>
      </c>
      <c r="AM2521" cm="1">
        <f t="array" ref="AM2521">IF(AL2521=1,1,
   IF(ISTEXT(AK2521),1,
   IF(AO2521&gt;1,AM2520,
   IF(AI2521=1,
      IF(SUMPRODUCT((LEN($Y$2:$Y$4096)-LEN(SUBSTITUTE($Y$2:$Y$4096,AA2521,"")))/LEN(AA2521))&gt;0,2,1),
      IF(
         SUMPRODUCT((LEN($Y$2:$Y$4096)-LEN(SUBSTITUTE($Y$2:$Y$4096,AA2521,"")))/LEN(AA2521))
         - SUMPRODUCT((LEN($Y$2:$Y$4096)-LEN(SUBSTITUTE($Y$2:$Y$4096,"Alolan "&amp;AA2521,"")))/LEN("Alolan "&amp;AA2521))
         - SUMPRODUCT((LEN($Y$2:$Y$4096)-LEN(SUBSTITUTE($Y$2:$Y$4096,"Galarian "&amp;AA2521,"")))/LEN("Galarian "&amp;AA2521))
         - SUMPRODUCT((LEN($Y$2:$Y$4096)-LEN(SUBSTITUTE($Y$2:$Y$4096,"Hisuian "&amp;AA2521,"")))/LEN("Hisuian "&amp;AA2521))
         - SUMPRODUCT((LEN($Y$2:$Y$4096)-LEN(SUBSTITUTE($Y$2:$Y$4096,"Paldean "&amp;AA2521,"")))/LEN("Paldean "&amp;AA2521))
      &gt;0,2,1)
   ))))</f>
        <v>2</v>
      </c>
      <c r="AN2521">
        <v>0</v>
      </c>
      <c r="AO2521">
        <v>0</v>
      </c>
    </row>
    <row r="2522" spans="1:41" x14ac:dyDescent="0.25">
      <c r="A2522" t="s">
        <v>4798</v>
      </c>
      <c r="B2522" t="s">
        <v>2946</v>
      </c>
      <c r="C2522" t="s">
        <v>1521</v>
      </c>
      <c r="D2522"/>
      <c r="E2522">
        <v>109</v>
      </c>
      <c r="F2522">
        <v>64</v>
      </c>
      <c r="G2522">
        <v>91</v>
      </c>
      <c r="H2522">
        <v>103</v>
      </c>
      <c r="I2522">
        <v>83</v>
      </c>
      <c r="J2522">
        <v>45</v>
      </c>
      <c r="K2522" t="s">
        <v>2947</v>
      </c>
      <c r="L2522" t="s">
        <v>252</v>
      </c>
      <c r="M2522" t="s">
        <v>251</v>
      </c>
      <c r="N2522">
        <v>7.5900000000000007</v>
      </c>
      <c r="O2522">
        <v>9.5800000000000018</v>
      </c>
      <c r="R2522">
        <f t="shared" si="182"/>
        <v>8</v>
      </c>
      <c r="S2522">
        <f t="shared" si="183"/>
        <v>10</v>
      </c>
      <c r="T2522">
        <f t="shared" si="180"/>
        <v>18</v>
      </c>
      <c r="U2522" t="s">
        <v>1521</v>
      </c>
      <c r="V2522" t="s">
        <v>1490</v>
      </c>
      <c r="W2522" t="s">
        <v>1472</v>
      </c>
      <c r="X2522" t="s">
        <v>1471</v>
      </c>
      <c r="Z2522" t="str" cm="1">
        <f t="array" ref="Z2522">IF(ISBLANK(AK2522),_xlfn.LET(
    _xlpm.nameBeforeSlash, IF(ISNUMBER(SEARCH("/", Y2522)), LEFT(Y2522, SEARCH("/", Y2522)-1), Y2522),
    _xlpm.matchRow, IFERROR(MATCH(_xlpm.nameBeforeSlash, AA:AA, 0), ""),
    _xlpm.difference, IF(_xlpm.matchRow="", "", ABS((R2522 + S2522)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),IF(ISBLANK(Y2522),"","Hidden"))</f>
        <v/>
      </c>
      <c r="AA2522" t="s">
        <v>6049</v>
      </c>
      <c r="AC2522" t="s">
        <v>990</v>
      </c>
      <c r="AD2522" t="str">
        <f>_xlfn.XLOOKUP(AC2522,moves!A:A,moves!B:B)</f>
        <v>electric</v>
      </c>
      <c r="AE2522">
        <f>_xlfn.XLOOKUP(AC2522,moves!A:A,moves!D:D)</f>
        <v>4</v>
      </c>
      <c r="AF2522" t="str">
        <f>_xlfn.XLOOKUP(AC2522,moves!A:A,moves!E:E)</f>
        <v xml:space="preserve"> </v>
      </c>
      <c r="AG2522">
        <v>0</v>
      </c>
      <c r="AH2522">
        <v>0</v>
      </c>
      <c r="AI2522">
        <f t="shared" si="181"/>
        <v>1</v>
      </c>
      <c r="AJ2522" t="s">
        <v>525</v>
      </c>
      <c r="AL2522">
        <v>0</v>
      </c>
      <c r="AM2522" cm="1">
        <f t="array" ref="AM2522">IF(AL2522=1,1,
   IF(ISTEXT(AK2522),1,
   IF(AO2522&gt;1,AM2521,
   IF(AI2522=1,
      IF(SUMPRODUCT((LEN($Y$2:$Y$4096)-LEN(SUBSTITUTE($Y$2:$Y$4096,AA2522,"")))/LEN(AA2522))&gt;0,2,1),
      IF(
         SUMPRODUCT((LEN($Y$2:$Y$4096)-LEN(SUBSTITUTE($Y$2:$Y$4096,AA2522,"")))/LEN(AA2522))
         - SUMPRODUCT((LEN($Y$2:$Y$4096)-LEN(SUBSTITUTE($Y$2:$Y$4096,"Alolan "&amp;AA2522,"")))/LEN("Alolan "&amp;AA2522))
         - SUMPRODUCT((LEN($Y$2:$Y$4096)-LEN(SUBSTITUTE($Y$2:$Y$4096,"Galarian "&amp;AA2522,"")))/LEN("Galarian "&amp;AA2522))
         - SUMPRODUCT((LEN($Y$2:$Y$4096)-LEN(SUBSTITUTE($Y$2:$Y$4096,"Hisuian "&amp;AA2522,"")))/LEN("Hisuian "&amp;AA2522))
         - SUMPRODUCT((LEN($Y$2:$Y$4096)-LEN(SUBSTITUTE($Y$2:$Y$4096,"Paldean "&amp;AA2522,"")))/LEN("Paldean "&amp;AA2522))
      &gt;0,2,1)
   ))))</f>
        <v>2</v>
      </c>
      <c r="AN2522">
        <v>0</v>
      </c>
      <c r="AO2522">
        <v>0</v>
      </c>
    </row>
    <row r="2523" spans="1:41" x14ac:dyDescent="0.25">
      <c r="A2523">
        <v>940</v>
      </c>
      <c r="B2523" t="s">
        <v>2948</v>
      </c>
      <c r="C2523" t="s">
        <v>1521</v>
      </c>
      <c r="D2523" t="s">
        <v>1481</v>
      </c>
      <c r="E2523">
        <v>40</v>
      </c>
      <c r="F2523">
        <v>40</v>
      </c>
      <c r="G2523">
        <v>35</v>
      </c>
      <c r="H2523">
        <v>55</v>
      </c>
      <c r="I2523">
        <v>40</v>
      </c>
      <c r="J2523">
        <v>70</v>
      </c>
      <c r="K2523" t="s">
        <v>2949</v>
      </c>
      <c r="L2523" t="s">
        <v>252</v>
      </c>
      <c r="M2523" t="s">
        <v>251</v>
      </c>
      <c r="N2523">
        <v>5.95</v>
      </c>
      <c r="O2523">
        <v>3.85</v>
      </c>
      <c r="R2523">
        <f t="shared" si="182"/>
        <v>6</v>
      </c>
      <c r="S2523">
        <f t="shared" si="183"/>
        <v>4</v>
      </c>
      <c r="T2523">
        <f t="shared" si="180"/>
        <v>10</v>
      </c>
      <c r="U2523" t="s">
        <v>1521</v>
      </c>
      <c r="V2523" t="s">
        <v>1481</v>
      </c>
      <c r="W2523" t="s">
        <v>1512</v>
      </c>
      <c r="X2523" t="s">
        <v>429</v>
      </c>
      <c r="Y2523" t="s">
        <v>2950</v>
      </c>
      <c r="Z2523" cm="1">
        <f t="array" ref="Z2523">IF(ISBLANK(AK2523),_xlfn.LET(
    _xlpm.nameBeforeSlash, IF(ISNUMBER(SEARCH("/", Y2523)), LEFT(Y2523, SEARCH("/", Y2523)-1), Y2523),
    _xlpm.matchRow, IFERROR(MATCH(_xlpm.nameBeforeSlash, AA:AA, 0), ""),
    _xlpm.difference, IF(_xlpm.matchRow="", "", ABS((R2523 + S2523)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),IF(ISBLANK(Y2523),"","Hidden"))</f>
        <v>15</v>
      </c>
      <c r="AA2523" t="s">
        <v>2948</v>
      </c>
      <c r="AC2523" t="s">
        <v>1103</v>
      </c>
      <c r="AD2523" t="str">
        <f>_xlfn.XLOOKUP(AC2523,moves!A:A,moves!B:B)</f>
        <v>flying</v>
      </c>
      <c r="AE2523">
        <f>_xlfn.XLOOKUP(AC2523,moves!A:A,moves!D:D)</f>
        <v>1</v>
      </c>
      <c r="AF2523" t="str">
        <f>_xlfn.XLOOKUP(AC2523,moves!A:A,moves!E:E)</f>
        <v>Increase the initiative of all your currently active Pokémon by 5 and change the weather condition to Strong Winds.</v>
      </c>
      <c r="AG2523">
        <v>0</v>
      </c>
      <c r="AH2523">
        <v>0</v>
      </c>
      <c r="AI2523">
        <f t="shared" si="181"/>
        <v>0</v>
      </c>
      <c r="AJ2523" t="s">
        <v>523</v>
      </c>
      <c r="AL2523">
        <v>0</v>
      </c>
      <c r="AM2523" cm="1">
        <f t="array" ref="AM2523">IF(AL2523=1,1,
   IF(ISTEXT(AK2523),1,
   IF(AO2523&gt;1,AM2522,
   IF(AI2523=1,
      IF(SUMPRODUCT((LEN($Y$2:$Y$4096)-LEN(SUBSTITUTE($Y$2:$Y$4096,AA2523,"")))/LEN(AA2523))&gt;0,2,1),
      IF(
         SUMPRODUCT((LEN($Y$2:$Y$4096)-LEN(SUBSTITUTE($Y$2:$Y$4096,AA2523,"")))/LEN(AA2523))
         - SUMPRODUCT((LEN($Y$2:$Y$4096)-LEN(SUBSTITUTE($Y$2:$Y$4096,"Alolan "&amp;AA2523,"")))/LEN("Alolan "&amp;AA2523))
         - SUMPRODUCT((LEN($Y$2:$Y$4096)-LEN(SUBSTITUTE($Y$2:$Y$4096,"Galarian "&amp;AA2523,"")))/LEN("Galarian "&amp;AA2523))
         - SUMPRODUCT((LEN($Y$2:$Y$4096)-LEN(SUBSTITUTE($Y$2:$Y$4096,"Hisuian "&amp;AA2523,"")))/LEN("Hisuian "&amp;AA2523))
         - SUMPRODUCT((LEN($Y$2:$Y$4096)-LEN(SUBSTITUTE($Y$2:$Y$4096,"Paldean "&amp;AA2523,"")))/LEN("Paldean "&amp;AA2523))
      &gt;0,2,1)
   ))))</f>
        <v>1</v>
      </c>
      <c r="AN2523">
        <v>0</v>
      </c>
      <c r="AO2523">
        <v>0</v>
      </c>
    </row>
    <row r="2524" spans="1:41" x14ac:dyDescent="0.25">
      <c r="A2524" t="s">
        <v>4799</v>
      </c>
      <c r="B2524" t="s">
        <v>2948</v>
      </c>
      <c r="C2524" t="s">
        <v>1521</v>
      </c>
      <c r="D2524" t="s">
        <v>1481</v>
      </c>
      <c r="E2524">
        <v>40</v>
      </c>
      <c r="F2524">
        <v>40</v>
      </c>
      <c r="G2524">
        <v>35</v>
      </c>
      <c r="H2524">
        <v>55</v>
      </c>
      <c r="I2524">
        <v>40</v>
      </c>
      <c r="J2524">
        <v>70</v>
      </c>
      <c r="K2524" t="s">
        <v>2949</v>
      </c>
      <c r="L2524" t="s">
        <v>252</v>
      </c>
      <c r="M2524" t="s">
        <v>251</v>
      </c>
      <c r="N2524">
        <v>5.95</v>
      </c>
      <c r="O2524">
        <v>3.85</v>
      </c>
      <c r="R2524">
        <f t="shared" si="182"/>
        <v>6</v>
      </c>
      <c r="S2524">
        <f t="shared" si="183"/>
        <v>4</v>
      </c>
      <c r="T2524">
        <f t="shared" si="180"/>
        <v>10</v>
      </c>
      <c r="U2524" t="s">
        <v>1521</v>
      </c>
      <c r="V2524" t="s">
        <v>1481</v>
      </c>
      <c r="W2524" t="s">
        <v>1512</v>
      </c>
      <c r="X2524" t="s">
        <v>429</v>
      </c>
      <c r="Y2524" t="s">
        <v>6051</v>
      </c>
      <c r="Z2524" cm="1">
        <f t="array" ref="Z2524">IF(ISBLANK(AK2524),_xlfn.LET(
    _xlpm.nameBeforeSlash, IF(ISNUMBER(SEARCH("/", Y2524)), LEFT(Y2524, SEARCH("/", Y2524)-1), Y2524),
    _xlpm.matchRow, IFERROR(MATCH(_xlpm.nameBeforeSlash, AA:AA, 0), ""),
    _xlpm.difference, IF(_xlpm.matchRow="", "", ABS((R2524 + S2524)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),IF(ISBLANK(Y2524),"","Hidden"))</f>
        <v>15</v>
      </c>
      <c r="AA2524" t="s">
        <v>6052</v>
      </c>
      <c r="AC2524" t="s">
        <v>1102</v>
      </c>
      <c r="AD2524" t="str">
        <f>_xlfn.XLOOKUP(AC2524,moves!A:A,moves!B:B)</f>
        <v>flying</v>
      </c>
      <c r="AE2524">
        <f>_xlfn.XLOOKUP(AC2524,moves!A:A,moves!D:D)</f>
        <v>3</v>
      </c>
      <c r="AF2524" t="str">
        <f>_xlfn.XLOOKUP(AC2524,moves!A:A,moves!E:E)</f>
        <v>Consume an Apricorn from the bag of the target. The target decides which one.</v>
      </c>
      <c r="AG2524">
        <v>0</v>
      </c>
      <c r="AH2524">
        <v>0</v>
      </c>
      <c r="AI2524">
        <f t="shared" si="181"/>
        <v>1</v>
      </c>
      <c r="AJ2524" t="s">
        <v>523</v>
      </c>
      <c r="AL2524">
        <v>0</v>
      </c>
      <c r="AM2524" cm="1">
        <f t="array" ref="AM2524">IF(AL2524=1,1,
   IF(ISTEXT(AK2524),1,
   IF(AO2524&gt;1,AM2523,
   IF(AI2524=1,
      IF(SUMPRODUCT((LEN($Y$2:$Y$4096)-LEN(SUBSTITUTE($Y$2:$Y$4096,AA2524,"")))/LEN(AA2524))&gt;0,2,1),
      IF(
         SUMPRODUCT((LEN($Y$2:$Y$4096)-LEN(SUBSTITUTE($Y$2:$Y$4096,AA2524,"")))/LEN(AA2524))
         - SUMPRODUCT((LEN($Y$2:$Y$4096)-LEN(SUBSTITUTE($Y$2:$Y$4096,"Alolan "&amp;AA2524,"")))/LEN("Alolan "&amp;AA2524))
         - SUMPRODUCT((LEN($Y$2:$Y$4096)-LEN(SUBSTITUTE($Y$2:$Y$4096,"Galarian "&amp;AA2524,"")))/LEN("Galarian "&amp;AA2524))
         - SUMPRODUCT((LEN($Y$2:$Y$4096)-LEN(SUBSTITUTE($Y$2:$Y$4096,"Hisuian "&amp;AA2524,"")))/LEN("Hisuian "&amp;AA2524))
         - SUMPRODUCT((LEN($Y$2:$Y$4096)-LEN(SUBSTITUTE($Y$2:$Y$4096,"Paldean "&amp;AA2524,"")))/LEN("Paldean "&amp;AA2524))
      &gt;0,2,1)
   ))))</f>
        <v>1</v>
      </c>
      <c r="AN2524">
        <v>0</v>
      </c>
      <c r="AO2524">
        <v>0</v>
      </c>
    </row>
    <row r="2525" spans="1:41" x14ac:dyDescent="0.25">
      <c r="A2525">
        <v>941</v>
      </c>
      <c r="B2525" t="s">
        <v>2950</v>
      </c>
      <c r="C2525" t="s">
        <v>1521</v>
      </c>
      <c r="D2525" t="s">
        <v>1481</v>
      </c>
      <c r="E2525">
        <v>70</v>
      </c>
      <c r="F2525">
        <v>70</v>
      </c>
      <c r="G2525">
        <v>60</v>
      </c>
      <c r="H2525">
        <v>105</v>
      </c>
      <c r="I2525">
        <v>60</v>
      </c>
      <c r="J2525">
        <v>125</v>
      </c>
      <c r="K2525" t="s">
        <v>2951</v>
      </c>
      <c r="L2525" t="s">
        <v>252</v>
      </c>
      <c r="M2525" t="s">
        <v>251</v>
      </c>
      <c r="N2525">
        <v>10.95</v>
      </c>
      <c r="O2525">
        <v>6.4</v>
      </c>
      <c r="R2525">
        <f t="shared" si="182"/>
        <v>11</v>
      </c>
      <c r="S2525">
        <f t="shared" si="183"/>
        <v>6</v>
      </c>
      <c r="T2525">
        <f t="shared" si="180"/>
        <v>17</v>
      </c>
      <c r="U2525" t="s">
        <v>1521</v>
      </c>
      <c r="V2525" t="s">
        <v>1481</v>
      </c>
      <c r="W2525" t="s">
        <v>1512</v>
      </c>
      <c r="X2525" t="s">
        <v>429</v>
      </c>
      <c r="Z2525" t="str" cm="1">
        <f t="array" ref="Z2525">IF(ISBLANK(AK2525),_xlfn.LET(
    _xlpm.nameBeforeSlash, IF(ISNUMBER(SEARCH("/", Y2525)), LEFT(Y2525, SEARCH("/", Y2525)-1), Y2525),
    _xlpm.matchRow, IFERROR(MATCH(_xlpm.nameBeforeSlash, AA:AA, 0), ""),
    _xlpm.difference, IF(_xlpm.matchRow="", "", ABS((R2525 + S2525)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),IF(ISBLANK(Y2525),"","Hidden"))</f>
        <v/>
      </c>
      <c r="AA2525" t="s">
        <v>2950</v>
      </c>
      <c r="AC2525" t="s">
        <v>415</v>
      </c>
      <c r="AD2525" t="str">
        <f>_xlfn.XLOOKUP(AC2525,moves!A:A,moves!B:B)</f>
        <v>electric</v>
      </c>
      <c r="AE2525">
        <f>_xlfn.XLOOKUP(AC2525,moves!A:A,moves!D:D)</f>
        <v>3</v>
      </c>
      <c r="AF2525" t="str">
        <f>_xlfn.XLOOKUP(AC2525,moves!A:A,moves!E:E)</f>
        <v xml:space="preserve"> </v>
      </c>
      <c r="AG2525">
        <v>0</v>
      </c>
      <c r="AH2525">
        <v>0</v>
      </c>
      <c r="AI2525">
        <f t="shared" si="181"/>
        <v>0</v>
      </c>
      <c r="AJ2525" t="s">
        <v>525</v>
      </c>
      <c r="AL2525">
        <v>0</v>
      </c>
      <c r="AM2525" cm="1">
        <f t="array" ref="AM2525">IF(AL2525=1,1,
   IF(ISTEXT(AK2525),1,
   IF(AO2525&gt;1,AM2524,
   IF(AI2525=1,
      IF(SUMPRODUCT((LEN($Y$2:$Y$4096)-LEN(SUBSTITUTE($Y$2:$Y$4096,AA2525,"")))/LEN(AA2525))&gt;0,2,1),
      IF(
         SUMPRODUCT((LEN($Y$2:$Y$4096)-LEN(SUBSTITUTE($Y$2:$Y$4096,AA2525,"")))/LEN(AA2525))
         - SUMPRODUCT((LEN($Y$2:$Y$4096)-LEN(SUBSTITUTE($Y$2:$Y$4096,"Alolan "&amp;AA2525,"")))/LEN("Alolan "&amp;AA2525))
         - SUMPRODUCT((LEN($Y$2:$Y$4096)-LEN(SUBSTITUTE($Y$2:$Y$4096,"Galarian "&amp;AA2525,"")))/LEN("Galarian "&amp;AA2525))
         - SUMPRODUCT((LEN($Y$2:$Y$4096)-LEN(SUBSTITUTE($Y$2:$Y$4096,"Hisuian "&amp;AA2525,"")))/LEN("Hisuian "&amp;AA2525))
         - SUMPRODUCT((LEN($Y$2:$Y$4096)-LEN(SUBSTITUTE($Y$2:$Y$4096,"Paldean "&amp;AA2525,"")))/LEN("Paldean "&amp;AA2525))
      &gt;0,2,1)
   ))))</f>
        <v>2</v>
      </c>
      <c r="AN2525">
        <v>0</v>
      </c>
      <c r="AO2525">
        <v>0</v>
      </c>
    </row>
    <row r="2526" spans="1:41" x14ac:dyDescent="0.25">
      <c r="A2526" t="s">
        <v>4800</v>
      </c>
      <c r="B2526" t="s">
        <v>2950</v>
      </c>
      <c r="C2526" t="s">
        <v>1521</v>
      </c>
      <c r="D2526" t="s">
        <v>1481</v>
      </c>
      <c r="E2526">
        <v>70</v>
      </c>
      <c r="F2526">
        <v>70</v>
      </c>
      <c r="G2526">
        <v>60</v>
      </c>
      <c r="H2526">
        <v>105</v>
      </c>
      <c r="I2526">
        <v>60</v>
      </c>
      <c r="J2526">
        <v>125</v>
      </c>
      <c r="K2526" t="s">
        <v>2951</v>
      </c>
      <c r="L2526" t="s">
        <v>252</v>
      </c>
      <c r="M2526" t="s">
        <v>251</v>
      </c>
      <c r="N2526">
        <v>10.95</v>
      </c>
      <c r="O2526">
        <v>6.4</v>
      </c>
      <c r="R2526">
        <f t="shared" si="182"/>
        <v>11</v>
      </c>
      <c r="S2526">
        <f t="shared" si="183"/>
        <v>6</v>
      </c>
      <c r="T2526">
        <f t="shared" ref="T2526:T2589" si="184">SUM(S2526,R2526)</f>
        <v>17</v>
      </c>
      <c r="U2526" t="s">
        <v>1521</v>
      </c>
      <c r="V2526" t="s">
        <v>1481</v>
      </c>
      <c r="W2526" t="s">
        <v>1512</v>
      </c>
      <c r="X2526" t="s">
        <v>429</v>
      </c>
      <c r="Z2526" t="str" cm="1">
        <f t="array" ref="Z2526">IF(ISBLANK(AK2526),_xlfn.LET(
    _xlpm.nameBeforeSlash, IF(ISNUMBER(SEARCH("/", Y2526)), LEFT(Y2526, SEARCH("/", Y2526)-1), Y2526),
    _xlpm.matchRow, IFERROR(MATCH(_xlpm.nameBeforeSlash, AA:AA, 0), ""),
    _xlpm.difference, IF(_xlpm.matchRow="", "", ABS((R2526 + S2526)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),IF(ISBLANK(Y2526),"","Hidden"))</f>
        <v/>
      </c>
      <c r="AA2526" t="s">
        <v>6051</v>
      </c>
      <c r="AC2526" t="s">
        <v>1093</v>
      </c>
      <c r="AD2526" t="str">
        <f>_xlfn.XLOOKUP(AC2526,moves!A:A,moves!B:B)</f>
        <v>flying</v>
      </c>
      <c r="AE2526">
        <f>_xlfn.XLOOKUP(AC2526,moves!A:A,moves!D:D)</f>
        <v>5</v>
      </c>
      <c r="AF2526" t="str">
        <f>_xlfn.XLOOKUP(AC2526,moves!A:A,moves!E:E)</f>
        <v>Critical hits deal +1 damage. If the weather condition is not Rain or Strong Winds: Status symbols deal -2 damage</v>
      </c>
      <c r="AG2526">
        <v>0</v>
      </c>
      <c r="AH2526">
        <v>0</v>
      </c>
      <c r="AI2526">
        <f t="shared" ref="AI2526:AI2589" si="185">IF(ISNUMBER(SEARCH("Shiny ", AA2526)), 1, 0)</f>
        <v>1</v>
      </c>
      <c r="AJ2526" t="s">
        <v>525</v>
      </c>
      <c r="AL2526">
        <v>0</v>
      </c>
      <c r="AM2526" cm="1">
        <f t="array" ref="AM2526">IF(AL2526=1,1,
   IF(ISTEXT(AK2526),1,
   IF(AO2526&gt;1,AM2525,
   IF(AI2526=1,
      IF(SUMPRODUCT((LEN($Y$2:$Y$4096)-LEN(SUBSTITUTE($Y$2:$Y$4096,AA2526,"")))/LEN(AA2526))&gt;0,2,1),
      IF(
         SUMPRODUCT((LEN($Y$2:$Y$4096)-LEN(SUBSTITUTE($Y$2:$Y$4096,AA2526,"")))/LEN(AA2526))
         - SUMPRODUCT((LEN($Y$2:$Y$4096)-LEN(SUBSTITUTE($Y$2:$Y$4096,"Alolan "&amp;AA2526,"")))/LEN("Alolan "&amp;AA2526))
         - SUMPRODUCT((LEN($Y$2:$Y$4096)-LEN(SUBSTITUTE($Y$2:$Y$4096,"Galarian "&amp;AA2526,"")))/LEN("Galarian "&amp;AA2526))
         - SUMPRODUCT((LEN($Y$2:$Y$4096)-LEN(SUBSTITUTE($Y$2:$Y$4096,"Hisuian "&amp;AA2526,"")))/LEN("Hisuian "&amp;AA2526))
         - SUMPRODUCT((LEN($Y$2:$Y$4096)-LEN(SUBSTITUTE($Y$2:$Y$4096,"Paldean "&amp;AA2526,"")))/LEN("Paldean "&amp;AA2526))
      &gt;0,2,1)
   ))))</f>
        <v>2</v>
      </c>
      <c r="AN2526">
        <v>0</v>
      </c>
      <c r="AO2526">
        <v>0</v>
      </c>
    </row>
    <row r="2527" spans="1:41" x14ac:dyDescent="0.25">
      <c r="A2527">
        <v>942</v>
      </c>
      <c r="B2527" t="s">
        <v>2952</v>
      </c>
      <c r="C2527" t="s">
        <v>1471</v>
      </c>
      <c r="D2527"/>
      <c r="E2527">
        <v>60</v>
      </c>
      <c r="F2527">
        <v>78</v>
      </c>
      <c r="G2527">
        <v>60</v>
      </c>
      <c r="H2527">
        <v>40</v>
      </c>
      <c r="I2527">
        <v>51</v>
      </c>
      <c r="J2527">
        <v>51</v>
      </c>
      <c r="K2527" t="s">
        <v>2953</v>
      </c>
      <c r="L2527" t="s">
        <v>250</v>
      </c>
      <c r="M2527" t="s">
        <v>248</v>
      </c>
      <c r="N2527">
        <v>6.3400000000000007</v>
      </c>
      <c r="O2527">
        <v>5.7299999999999995</v>
      </c>
      <c r="R2527">
        <f t="shared" si="182"/>
        <v>6</v>
      </c>
      <c r="S2527">
        <f t="shared" si="183"/>
        <v>6</v>
      </c>
      <c r="T2527">
        <f t="shared" si="184"/>
        <v>12</v>
      </c>
      <c r="U2527" t="s">
        <v>1471</v>
      </c>
      <c r="V2527" t="s">
        <v>1512</v>
      </c>
      <c r="W2527" t="s">
        <v>1482</v>
      </c>
      <c r="X2527" t="s">
        <v>1492</v>
      </c>
      <c r="Y2527" t="s">
        <v>2954</v>
      </c>
      <c r="Z2527" cm="1">
        <f t="array" ref="Z2527">IF(ISBLANK(AK2527),_xlfn.LET(
    _xlpm.nameBeforeSlash, IF(ISNUMBER(SEARCH("/", Y2527)), LEFT(Y2527, SEARCH("/", Y2527)-1), Y2527),
    _xlpm.matchRow, IFERROR(MATCH(_xlpm.nameBeforeSlash, AA:AA, 0), ""),
    _xlpm.difference, IF(_xlpm.matchRow="", "", ABS((R2527 + S2527)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),IF(ISBLANK(Y2527),"","Hidden"))</f>
        <v>14</v>
      </c>
      <c r="AA2527" t="s">
        <v>2952</v>
      </c>
      <c r="AC2527" t="s">
        <v>959</v>
      </c>
      <c r="AD2527" t="str">
        <f>_xlfn.XLOOKUP(AC2527,moves!A:A,moves!B:B)</f>
        <v>dark</v>
      </c>
      <c r="AE2527">
        <f>_xlfn.XLOOKUP(AC2527,moves!A:A,moves!D:D)</f>
        <v>2</v>
      </c>
      <c r="AF2527" t="str">
        <f>_xlfn.XLOOKUP(AC2527,moves!A:A,moves!E:E)</f>
        <v>For every 2 damage taken by the user when it was last attacked: Increase attack strength by 1.</v>
      </c>
      <c r="AG2527">
        <v>0</v>
      </c>
      <c r="AH2527">
        <v>0</v>
      </c>
      <c r="AI2527">
        <f t="shared" si="185"/>
        <v>0</v>
      </c>
      <c r="AJ2527" t="s">
        <v>523</v>
      </c>
      <c r="AL2527">
        <v>0</v>
      </c>
      <c r="AM2527" cm="1">
        <f t="array" ref="AM2527">IF(AL2527=1,1,
   IF(ISTEXT(AK2527),1,
   IF(AO2527&gt;1,AM2526,
   IF(AI2527=1,
      IF(SUMPRODUCT((LEN($Y$2:$Y$4096)-LEN(SUBSTITUTE($Y$2:$Y$4096,AA2527,"")))/LEN(AA2527))&gt;0,2,1),
      IF(
         SUMPRODUCT((LEN($Y$2:$Y$4096)-LEN(SUBSTITUTE($Y$2:$Y$4096,AA2527,"")))/LEN(AA2527))
         - SUMPRODUCT((LEN($Y$2:$Y$4096)-LEN(SUBSTITUTE($Y$2:$Y$4096,"Alolan "&amp;AA2527,"")))/LEN("Alolan "&amp;AA2527))
         - SUMPRODUCT((LEN($Y$2:$Y$4096)-LEN(SUBSTITUTE($Y$2:$Y$4096,"Galarian "&amp;AA2527,"")))/LEN("Galarian "&amp;AA2527))
         - SUMPRODUCT((LEN($Y$2:$Y$4096)-LEN(SUBSTITUTE($Y$2:$Y$4096,"Hisuian "&amp;AA2527,"")))/LEN("Hisuian "&amp;AA2527))
         - SUMPRODUCT((LEN($Y$2:$Y$4096)-LEN(SUBSTITUTE($Y$2:$Y$4096,"Paldean "&amp;AA2527,"")))/LEN("Paldean "&amp;AA2527))
      &gt;0,2,1)
   ))))</f>
        <v>1</v>
      </c>
      <c r="AN2527">
        <v>0</v>
      </c>
      <c r="AO2527">
        <v>0</v>
      </c>
    </row>
    <row r="2528" spans="1:41" x14ac:dyDescent="0.25">
      <c r="A2528" t="s">
        <v>4801</v>
      </c>
      <c r="B2528" t="s">
        <v>2952</v>
      </c>
      <c r="C2528" t="s">
        <v>1471</v>
      </c>
      <c r="D2528"/>
      <c r="E2528">
        <v>60</v>
      </c>
      <c r="F2528">
        <v>78</v>
      </c>
      <c r="G2528">
        <v>60</v>
      </c>
      <c r="H2528">
        <v>40</v>
      </c>
      <c r="I2528">
        <v>51</v>
      </c>
      <c r="J2528">
        <v>51</v>
      </c>
      <c r="K2528" t="s">
        <v>2953</v>
      </c>
      <c r="L2528" t="s">
        <v>250</v>
      </c>
      <c r="M2528" t="s">
        <v>248</v>
      </c>
      <c r="N2528">
        <v>6.3400000000000007</v>
      </c>
      <c r="O2528">
        <v>5.7299999999999995</v>
      </c>
      <c r="R2528">
        <f t="shared" si="182"/>
        <v>6</v>
      </c>
      <c r="S2528">
        <f t="shared" si="183"/>
        <v>6</v>
      </c>
      <c r="T2528">
        <f t="shared" si="184"/>
        <v>12</v>
      </c>
      <c r="U2528" t="s">
        <v>1471</v>
      </c>
      <c r="V2528" t="s">
        <v>1512</v>
      </c>
      <c r="W2528" t="s">
        <v>1482</v>
      </c>
      <c r="X2528" t="s">
        <v>1492</v>
      </c>
      <c r="Y2528" t="s">
        <v>6053</v>
      </c>
      <c r="Z2528" cm="1">
        <f t="array" ref="Z2528">IF(ISBLANK(AK2528),_xlfn.LET(
    _xlpm.nameBeforeSlash, IF(ISNUMBER(SEARCH("/", Y2528)), LEFT(Y2528, SEARCH("/", Y2528)-1), Y2528),
    _xlpm.matchRow, IFERROR(MATCH(_xlpm.nameBeforeSlash, AA:AA, 0), ""),
    _xlpm.difference, IF(_xlpm.matchRow="", "", ABS((R2528 + S2528)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),IF(ISBLANK(Y2528),"","Hidden"))</f>
        <v>14</v>
      </c>
      <c r="AA2528" t="s">
        <v>6054</v>
      </c>
      <c r="AC2528" t="s">
        <v>957</v>
      </c>
      <c r="AD2528" t="str">
        <f>_xlfn.XLOOKUP(AC2528,moves!A:A,moves!B:B)</f>
        <v>dark</v>
      </c>
      <c r="AE2528">
        <f>_xlfn.XLOOKUP(AC2528,moves!A:A,moves!D:D)</f>
        <v>2</v>
      </c>
      <c r="AF2528" t="str">
        <f>_xlfn.XLOOKUP(AC2528,moves!A:A,moves!E:E)</f>
        <v>When the targets next attack: Decrease the target's attack strength by 1.</v>
      </c>
      <c r="AG2528">
        <v>0</v>
      </c>
      <c r="AH2528">
        <v>0</v>
      </c>
      <c r="AI2528">
        <f t="shared" si="185"/>
        <v>1</v>
      </c>
      <c r="AJ2528" t="s">
        <v>523</v>
      </c>
      <c r="AL2528">
        <v>0</v>
      </c>
      <c r="AM2528" cm="1">
        <f t="array" ref="AM2528">IF(AL2528=1,1,
   IF(ISTEXT(AK2528),1,
   IF(AO2528&gt;1,AM2527,
   IF(AI2528=1,
      IF(SUMPRODUCT((LEN($Y$2:$Y$4096)-LEN(SUBSTITUTE($Y$2:$Y$4096,AA2528,"")))/LEN(AA2528))&gt;0,2,1),
      IF(
         SUMPRODUCT((LEN($Y$2:$Y$4096)-LEN(SUBSTITUTE($Y$2:$Y$4096,AA2528,"")))/LEN(AA2528))
         - SUMPRODUCT((LEN($Y$2:$Y$4096)-LEN(SUBSTITUTE($Y$2:$Y$4096,"Alolan "&amp;AA2528,"")))/LEN("Alolan "&amp;AA2528))
         - SUMPRODUCT((LEN($Y$2:$Y$4096)-LEN(SUBSTITUTE($Y$2:$Y$4096,"Galarian "&amp;AA2528,"")))/LEN("Galarian "&amp;AA2528))
         - SUMPRODUCT((LEN($Y$2:$Y$4096)-LEN(SUBSTITUTE($Y$2:$Y$4096,"Hisuian "&amp;AA2528,"")))/LEN("Hisuian "&amp;AA2528))
         - SUMPRODUCT((LEN($Y$2:$Y$4096)-LEN(SUBSTITUTE($Y$2:$Y$4096,"Paldean "&amp;AA2528,"")))/LEN("Paldean "&amp;AA2528))
      &gt;0,2,1)
   ))))</f>
        <v>1</v>
      </c>
      <c r="AN2528">
        <v>0</v>
      </c>
      <c r="AO2528">
        <v>0</v>
      </c>
    </row>
    <row r="2529" spans="1:41" x14ac:dyDescent="0.25">
      <c r="A2529">
        <v>943</v>
      </c>
      <c r="B2529" t="s">
        <v>2954</v>
      </c>
      <c r="C2529" t="s">
        <v>1471</v>
      </c>
      <c r="D2529"/>
      <c r="E2529">
        <v>80</v>
      </c>
      <c r="F2529">
        <v>120</v>
      </c>
      <c r="G2529">
        <v>90</v>
      </c>
      <c r="H2529">
        <v>60</v>
      </c>
      <c r="I2529">
        <v>70</v>
      </c>
      <c r="J2529">
        <v>85</v>
      </c>
      <c r="K2529" t="s">
        <v>2955</v>
      </c>
      <c r="L2529" t="s">
        <v>250</v>
      </c>
      <c r="M2529" t="s">
        <v>248</v>
      </c>
      <c r="N2529">
        <v>10</v>
      </c>
      <c r="O2529">
        <v>8</v>
      </c>
      <c r="R2529">
        <f t="shared" si="182"/>
        <v>10</v>
      </c>
      <c r="S2529">
        <f t="shared" si="183"/>
        <v>8</v>
      </c>
      <c r="T2529">
        <f t="shared" si="184"/>
        <v>18</v>
      </c>
      <c r="U2529" t="s">
        <v>1471</v>
      </c>
      <c r="V2529" t="s">
        <v>1512</v>
      </c>
      <c r="W2529" t="s">
        <v>1482</v>
      </c>
      <c r="X2529" t="s">
        <v>1492</v>
      </c>
      <c r="Z2529" t="str" cm="1">
        <f t="array" ref="Z2529">IF(ISBLANK(AK2529),_xlfn.LET(
    _xlpm.nameBeforeSlash, IF(ISNUMBER(SEARCH("/", Y2529)), LEFT(Y2529, SEARCH("/", Y2529)-1), Y2529),
    _xlpm.matchRow, IFERROR(MATCH(_xlpm.nameBeforeSlash, AA:AA, 0), ""),
    _xlpm.difference, IF(_xlpm.matchRow="", "", ABS((R2529 + S2529)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),IF(ISBLANK(Y2529),"","Hidden"))</f>
        <v/>
      </c>
      <c r="AA2529" t="s">
        <v>2954</v>
      </c>
      <c r="AC2529" t="s">
        <v>962</v>
      </c>
      <c r="AD2529" t="str">
        <f>_xlfn.XLOOKUP(AC2529,moves!A:A,moves!B:B)</f>
        <v>dark</v>
      </c>
      <c r="AE2529">
        <f>_xlfn.XLOOKUP(AC2529,moves!A:A,moves!D:D)</f>
        <v>1</v>
      </c>
      <c r="AF2529" t="str">
        <f>_xlfn.XLOOKUP(AC2529,moves!A:A,moves!E:E)</f>
        <v>For each damage the user took when it was last damaged: Increase attack strength by 1.</v>
      </c>
      <c r="AG2529">
        <v>0</v>
      </c>
      <c r="AH2529">
        <v>0</v>
      </c>
      <c r="AI2529">
        <f t="shared" si="185"/>
        <v>0</v>
      </c>
      <c r="AJ2529" t="s">
        <v>525</v>
      </c>
      <c r="AL2529">
        <v>0</v>
      </c>
      <c r="AM2529" cm="1">
        <f t="array" ref="AM2529">IF(AL2529=1,1,
   IF(ISTEXT(AK2529),1,
   IF(AO2529&gt;1,AM2528,
   IF(AI2529=1,
      IF(SUMPRODUCT((LEN($Y$2:$Y$4096)-LEN(SUBSTITUTE($Y$2:$Y$4096,AA2529,"")))/LEN(AA2529))&gt;0,2,1),
      IF(
         SUMPRODUCT((LEN($Y$2:$Y$4096)-LEN(SUBSTITUTE($Y$2:$Y$4096,AA2529,"")))/LEN(AA2529))
         - SUMPRODUCT((LEN($Y$2:$Y$4096)-LEN(SUBSTITUTE($Y$2:$Y$4096,"Alolan "&amp;AA2529,"")))/LEN("Alolan "&amp;AA2529))
         - SUMPRODUCT((LEN($Y$2:$Y$4096)-LEN(SUBSTITUTE($Y$2:$Y$4096,"Galarian "&amp;AA2529,"")))/LEN("Galarian "&amp;AA2529))
         - SUMPRODUCT((LEN($Y$2:$Y$4096)-LEN(SUBSTITUTE($Y$2:$Y$4096,"Hisuian "&amp;AA2529,"")))/LEN("Hisuian "&amp;AA2529))
         - SUMPRODUCT((LEN($Y$2:$Y$4096)-LEN(SUBSTITUTE($Y$2:$Y$4096,"Paldean "&amp;AA2529,"")))/LEN("Paldean "&amp;AA2529))
      &gt;0,2,1)
   ))))</f>
        <v>2</v>
      </c>
      <c r="AN2529">
        <v>0</v>
      </c>
      <c r="AO2529">
        <v>0</v>
      </c>
    </row>
    <row r="2530" spans="1:41" x14ac:dyDescent="0.25">
      <c r="A2530" t="s">
        <v>4802</v>
      </c>
      <c r="B2530" t="s">
        <v>2954</v>
      </c>
      <c r="C2530" t="s">
        <v>1471</v>
      </c>
      <c r="D2530"/>
      <c r="E2530">
        <v>80</v>
      </c>
      <c r="F2530">
        <v>120</v>
      </c>
      <c r="G2530">
        <v>90</v>
      </c>
      <c r="H2530">
        <v>60</v>
      </c>
      <c r="I2530">
        <v>70</v>
      </c>
      <c r="J2530">
        <v>85</v>
      </c>
      <c r="K2530" t="s">
        <v>2955</v>
      </c>
      <c r="L2530" t="s">
        <v>250</v>
      </c>
      <c r="M2530" t="s">
        <v>248</v>
      </c>
      <c r="N2530">
        <v>10</v>
      </c>
      <c r="O2530">
        <v>8</v>
      </c>
      <c r="R2530">
        <f t="shared" si="182"/>
        <v>10</v>
      </c>
      <c r="S2530">
        <f t="shared" si="183"/>
        <v>8</v>
      </c>
      <c r="T2530">
        <f t="shared" si="184"/>
        <v>18</v>
      </c>
      <c r="U2530" t="s">
        <v>1471</v>
      </c>
      <c r="V2530" t="s">
        <v>1512</v>
      </c>
      <c r="W2530" t="s">
        <v>1482</v>
      </c>
      <c r="X2530" t="s">
        <v>1492</v>
      </c>
      <c r="Z2530" t="str" cm="1">
        <f t="array" ref="Z2530">IF(ISBLANK(AK2530),_xlfn.LET(
    _xlpm.nameBeforeSlash, IF(ISNUMBER(SEARCH("/", Y2530)), LEFT(Y2530, SEARCH("/", Y2530)-1), Y2530),
    _xlpm.matchRow, IFERROR(MATCH(_xlpm.nameBeforeSlash, AA:AA, 0), ""),
    _xlpm.difference, IF(_xlpm.matchRow="", "", ABS((R2530 + S2530)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),IF(ISBLANK(Y2530),"","Hidden"))</f>
        <v/>
      </c>
      <c r="AA2530" t="s">
        <v>6053</v>
      </c>
      <c r="AC2530" t="s">
        <v>436</v>
      </c>
      <c r="AD2530" t="str">
        <f>_xlfn.XLOOKUP(AC2530,moves!A:A,moves!B:B)</f>
        <v>dragon</v>
      </c>
      <c r="AE2530">
        <f>_xlfn.XLOOKUP(AC2530,moves!A:A,moves!D:D)</f>
        <v>5</v>
      </c>
      <c r="AF2530" t="str">
        <f>_xlfn.XLOOKUP(AC2530,moves!A:A,moves!E:E)</f>
        <v>Inflict the Confused status on the user. Deal any damage taken by the user during this attack to the target as well.</v>
      </c>
      <c r="AG2530">
        <v>0</v>
      </c>
      <c r="AH2530">
        <v>0</v>
      </c>
      <c r="AI2530">
        <f t="shared" si="185"/>
        <v>1</v>
      </c>
      <c r="AJ2530" t="s">
        <v>525</v>
      </c>
      <c r="AL2530">
        <v>0</v>
      </c>
      <c r="AM2530" cm="1">
        <f t="array" ref="AM2530">IF(AL2530=1,1,
   IF(ISTEXT(AK2530),1,
   IF(AO2530&gt;1,AM2529,
   IF(AI2530=1,
      IF(SUMPRODUCT((LEN($Y$2:$Y$4096)-LEN(SUBSTITUTE($Y$2:$Y$4096,AA2530,"")))/LEN(AA2530))&gt;0,2,1),
      IF(
         SUMPRODUCT((LEN($Y$2:$Y$4096)-LEN(SUBSTITUTE($Y$2:$Y$4096,AA2530,"")))/LEN(AA2530))
         - SUMPRODUCT((LEN($Y$2:$Y$4096)-LEN(SUBSTITUTE($Y$2:$Y$4096,"Alolan "&amp;AA2530,"")))/LEN("Alolan "&amp;AA2530))
         - SUMPRODUCT((LEN($Y$2:$Y$4096)-LEN(SUBSTITUTE($Y$2:$Y$4096,"Galarian "&amp;AA2530,"")))/LEN("Galarian "&amp;AA2530))
         - SUMPRODUCT((LEN($Y$2:$Y$4096)-LEN(SUBSTITUTE($Y$2:$Y$4096,"Hisuian "&amp;AA2530,"")))/LEN("Hisuian "&amp;AA2530))
         - SUMPRODUCT((LEN($Y$2:$Y$4096)-LEN(SUBSTITUTE($Y$2:$Y$4096,"Paldean "&amp;AA2530,"")))/LEN("Paldean "&amp;AA2530))
      &gt;0,2,1)
   ))))</f>
        <v>2</v>
      </c>
      <c r="AN2530">
        <v>0</v>
      </c>
      <c r="AO2530">
        <v>0</v>
      </c>
    </row>
    <row r="2531" spans="1:41" x14ac:dyDescent="0.25">
      <c r="A2531">
        <v>944</v>
      </c>
      <c r="B2531" t="s">
        <v>2956</v>
      </c>
      <c r="C2531" t="s">
        <v>1469</v>
      </c>
      <c r="D2531" t="s">
        <v>1512</v>
      </c>
      <c r="E2531">
        <v>40</v>
      </c>
      <c r="F2531">
        <v>65</v>
      </c>
      <c r="G2531">
        <v>35</v>
      </c>
      <c r="H2531">
        <v>40</v>
      </c>
      <c r="I2531">
        <v>35</v>
      </c>
      <c r="J2531">
        <v>75</v>
      </c>
      <c r="K2531" t="s">
        <v>2957</v>
      </c>
      <c r="L2531" t="s">
        <v>247</v>
      </c>
      <c r="M2531" t="s">
        <v>251</v>
      </c>
      <c r="N2531">
        <v>6.65</v>
      </c>
      <c r="O2531">
        <v>3.7</v>
      </c>
      <c r="R2531">
        <f t="shared" si="182"/>
        <v>7</v>
      </c>
      <c r="S2531">
        <f t="shared" si="183"/>
        <v>4</v>
      </c>
      <c r="T2531">
        <f t="shared" si="184"/>
        <v>11</v>
      </c>
      <c r="U2531" t="s">
        <v>1469</v>
      </c>
      <c r="V2531" t="s">
        <v>1512</v>
      </c>
      <c r="W2531" t="s">
        <v>1471</v>
      </c>
      <c r="X2531" t="s">
        <v>1499</v>
      </c>
      <c r="Y2531" t="s">
        <v>2958</v>
      </c>
      <c r="Z2531" cm="1">
        <f t="array" ref="Z2531">IF(ISBLANK(AK2531),_xlfn.LET(
    _xlpm.nameBeforeSlash, IF(ISNUMBER(SEARCH("/", Y2531)), LEFT(Y2531, SEARCH("/", Y2531)-1), Y2531),
    _xlpm.matchRow, IFERROR(MATCH(_xlpm.nameBeforeSlash, AA:AA, 0), ""),
    _xlpm.difference, IF(_xlpm.matchRow="", "", ABS((R2531 + S2531)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),IF(ISBLANK(Y2531),"","Hidden"))</f>
        <v>14</v>
      </c>
      <c r="AA2531" t="s">
        <v>2956</v>
      </c>
      <c r="AC2531" t="s">
        <v>1300</v>
      </c>
      <c r="AD2531" t="str">
        <f>_xlfn.XLOOKUP(AC2531,moves!A:A,moves!B:B)</f>
        <v>poison</v>
      </c>
      <c r="AE2531">
        <f>_xlfn.XLOOKUP(AC2531,moves!A:A,moves!D:D)</f>
        <v>2</v>
      </c>
      <c r="AF2531" t="str">
        <f>_xlfn.XLOOKUP(AC2531,moves!A:A,moves!E:E)</f>
        <v>When the target is next attacked: Add 1 critical hit to the roll.</v>
      </c>
      <c r="AG2531">
        <v>0</v>
      </c>
      <c r="AH2531">
        <v>0</v>
      </c>
      <c r="AI2531">
        <f t="shared" si="185"/>
        <v>0</v>
      </c>
      <c r="AJ2531" t="s">
        <v>523</v>
      </c>
      <c r="AL2531">
        <v>0</v>
      </c>
      <c r="AM2531" cm="1">
        <f t="array" ref="AM2531">IF(AL2531=1,1,
   IF(ISTEXT(AK2531),1,
   IF(AO2531&gt;1,AM2530,
   IF(AI2531=1,
      IF(SUMPRODUCT((LEN($Y$2:$Y$4096)-LEN(SUBSTITUTE($Y$2:$Y$4096,AA2531,"")))/LEN(AA2531))&gt;0,2,1),
      IF(
         SUMPRODUCT((LEN($Y$2:$Y$4096)-LEN(SUBSTITUTE($Y$2:$Y$4096,AA2531,"")))/LEN(AA2531))
         - SUMPRODUCT((LEN($Y$2:$Y$4096)-LEN(SUBSTITUTE($Y$2:$Y$4096,"Alolan "&amp;AA2531,"")))/LEN("Alolan "&amp;AA2531))
         - SUMPRODUCT((LEN($Y$2:$Y$4096)-LEN(SUBSTITUTE($Y$2:$Y$4096,"Galarian "&amp;AA2531,"")))/LEN("Galarian "&amp;AA2531))
         - SUMPRODUCT((LEN($Y$2:$Y$4096)-LEN(SUBSTITUTE($Y$2:$Y$4096,"Hisuian "&amp;AA2531,"")))/LEN("Hisuian "&amp;AA2531))
         - SUMPRODUCT((LEN($Y$2:$Y$4096)-LEN(SUBSTITUTE($Y$2:$Y$4096,"Paldean "&amp;AA2531,"")))/LEN("Paldean "&amp;AA2531))
      &gt;0,2,1)
   ))))</f>
        <v>1</v>
      </c>
      <c r="AN2531">
        <v>0</v>
      </c>
      <c r="AO2531">
        <v>0</v>
      </c>
    </row>
    <row r="2532" spans="1:41" x14ac:dyDescent="0.25">
      <c r="A2532" t="s">
        <v>4803</v>
      </c>
      <c r="B2532" t="s">
        <v>2956</v>
      </c>
      <c r="C2532" t="s">
        <v>1469</v>
      </c>
      <c r="D2532" t="s">
        <v>1512</v>
      </c>
      <c r="E2532">
        <v>40</v>
      </c>
      <c r="F2532">
        <v>65</v>
      </c>
      <c r="G2532">
        <v>35</v>
      </c>
      <c r="H2532">
        <v>40</v>
      </c>
      <c r="I2532">
        <v>35</v>
      </c>
      <c r="J2532">
        <v>75</v>
      </c>
      <c r="K2532" t="s">
        <v>2957</v>
      </c>
      <c r="L2532" t="s">
        <v>247</v>
      </c>
      <c r="M2532" t="s">
        <v>251</v>
      </c>
      <c r="N2532">
        <v>6.65</v>
      </c>
      <c r="O2532">
        <v>3.7</v>
      </c>
      <c r="R2532">
        <f t="shared" si="182"/>
        <v>7</v>
      </c>
      <c r="S2532">
        <f t="shared" si="183"/>
        <v>4</v>
      </c>
      <c r="T2532">
        <f t="shared" si="184"/>
        <v>11</v>
      </c>
      <c r="U2532" t="s">
        <v>1469</v>
      </c>
      <c r="V2532" t="s">
        <v>1512</v>
      </c>
      <c r="W2532" t="s">
        <v>1471</v>
      </c>
      <c r="X2532" t="s">
        <v>1499</v>
      </c>
      <c r="Y2532" t="s">
        <v>6055</v>
      </c>
      <c r="Z2532" cm="1">
        <f t="array" ref="Z2532">IF(ISBLANK(AK2532),_xlfn.LET(
    _xlpm.nameBeforeSlash, IF(ISNUMBER(SEARCH("/", Y2532)), LEFT(Y2532, SEARCH("/", Y2532)-1), Y2532),
    _xlpm.matchRow, IFERROR(MATCH(_xlpm.nameBeforeSlash, AA:AA, 0), ""),
    _xlpm.difference, IF(_xlpm.matchRow="", "", ABS((R2532 + S2532)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),IF(ISBLANK(Y2532),"","Hidden"))</f>
        <v>14</v>
      </c>
      <c r="AA2532" t="s">
        <v>6056</v>
      </c>
      <c r="AC2532" t="s">
        <v>6878</v>
      </c>
      <c r="AD2532" t="str">
        <f>_xlfn.XLOOKUP(AC2532,moves!A:A,moves!B:B)</f>
        <v>normal</v>
      </c>
      <c r="AE2532">
        <f>_xlfn.XLOOKUP(AC2532,moves!A:A,moves!D:D)</f>
        <v>2</v>
      </c>
      <c r="AF2532" t="str">
        <f>_xlfn.XLOOKUP(AC2532,moves!A:A,moves!E:E)</f>
        <v>The user and target switch held items. This move fails if either the user or target does not have a held item.</v>
      </c>
      <c r="AG2532">
        <v>0</v>
      </c>
      <c r="AH2532">
        <v>0</v>
      </c>
      <c r="AI2532">
        <f t="shared" si="185"/>
        <v>1</v>
      </c>
      <c r="AJ2532" t="s">
        <v>523</v>
      </c>
      <c r="AL2532">
        <v>0</v>
      </c>
      <c r="AM2532" cm="1">
        <f t="array" ref="AM2532">IF(AL2532=1,1,
   IF(ISTEXT(AK2532),1,
   IF(AO2532&gt;1,AM2531,
   IF(AI2532=1,
      IF(SUMPRODUCT((LEN($Y$2:$Y$4096)-LEN(SUBSTITUTE($Y$2:$Y$4096,AA2532,"")))/LEN(AA2532))&gt;0,2,1),
      IF(
         SUMPRODUCT((LEN($Y$2:$Y$4096)-LEN(SUBSTITUTE($Y$2:$Y$4096,AA2532,"")))/LEN(AA2532))
         - SUMPRODUCT((LEN($Y$2:$Y$4096)-LEN(SUBSTITUTE($Y$2:$Y$4096,"Alolan "&amp;AA2532,"")))/LEN("Alolan "&amp;AA2532))
         - SUMPRODUCT((LEN($Y$2:$Y$4096)-LEN(SUBSTITUTE($Y$2:$Y$4096,"Galarian "&amp;AA2532,"")))/LEN("Galarian "&amp;AA2532))
         - SUMPRODUCT((LEN($Y$2:$Y$4096)-LEN(SUBSTITUTE($Y$2:$Y$4096,"Hisuian "&amp;AA2532,"")))/LEN("Hisuian "&amp;AA2532))
         - SUMPRODUCT((LEN($Y$2:$Y$4096)-LEN(SUBSTITUTE($Y$2:$Y$4096,"Paldean "&amp;AA2532,"")))/LEN("Paldean "&amp;AA2532))
      &gt;0,2,1)
   ))))</f>
        <v>1</v>
      </c>
      <c r="AN2532">
        <v>0</v>
      </c>
      <c r="AO2532">
        <v>0</v>
      </c>
    </row>
    <row r="2533" spans="1:41" x14ac:dyDescent="0.25">
      <c r="A2533">
        <v>945</v>
      </c>
      <c r="B2533" t="s">
        <v>2958</v>
      </c>
      <c r="C2533" t="s">
        <v>1469</v>
      </c>
      <c r="D2533" t="s">
        <v>1512</v>
      </c>
      <c r="E2533">
        <v>63</v>
      </c>
      <c r="F2533">
        <v>95</v>
      </c>
      <c r="G2533">
        <v>65</v>
      </c>
      <c r="H2533">
        <v>80</v>
      </c>
      <c r="I2533">
        <v>72</v>
      </c>
      <c r="J2533">
        <v>110</v>
      </c>
      <c r="K2533" t="s">
        <v>2959</v>
      </c>
      <c r="L2533" t="s">
        <v>247</v>
      </c>
      <c r="M2533" t="s">
        <v>251</v>
      </c>
      <c r="N2533">
        <v>9.9499999999999993</v>
      </c>
      <c r="O2533">
        <v>6.63</v>
      </c>
      <c r="R2533">
        <f t="shared" si="182"/>
        <v>10</v>
      </c>
      <c r="S2533">
        <f t="shared" si="183"/>
        <v>7</v>
      </c>
      <c r="T2533">
        <f t="shared" si="184"/>
        <v>17</v>
      </c>
      <c r="U2533" t="s">
        <v>1469</v>
      </c>
      <c r="V2533" t="s">
        <v>1512</v>
      </c>
      <c r="W2533" t="s">
        <v>1471</v>
      </c>
      <c r="X2533" t="s">
        <v>1499</v>
      </c>
      <c r="Z2533" t="str" cm="1">
        <f t="array" ref="Z2533">IF(ISBLANK(AK2533),_xlfn.LET(
    _xlpm.nameBeforeSlash, IF(ISNUMBER(SEARCH("/", Y2533)), LEFT(Y2533, SEARCH("/", Y2533)-1), Y2533),
    _xlpm.matchRow, IFERROR(MATCH(_xlpm.nameBeforeSlash, AA:AA, 0), ""),
    _xlpm.difference, IF(_xlpm.matchRow="", "", ABS((R2533 + S2533)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),IF(ISBLANK(Y2533),"","Hidden"))</f>
        <v/>
      </c>
      <c r="AA2533" t="s">
        <v>2958</v>
      </c>
      <c r="AC2533" t="s">
        <v>1280</v>
      </c>
      <c r="AD2533" t="str">
        <f>_xlfn.XLOOKUP(AC2533,moves!A:A,moves!B:B)</f>
        <v>normal</v>
      </c>
      <c r="AE2533">
        <f>_xlfn.XLOOKUP(AC2533,moves!A:A,moves!D:D)</f>
        <v>1</v>
      </c>
      <c r="AF2533" t="str">
        <f>_xlfn.XLOOKUP(AC2533,moves!A:A,moves!E:E)</f>
        <v>The user's currently active Pokémon copy the effect of an ability the target has.</v>
      </c>
      <c r="AG2533">
        <v>0</v>
      </c>
      <c r="AH2533">
        <v>0</v>
      </c>
      <c r="AI2533">
        <f t="shared" si="185"/>
        <v>0</v>
      </c>
      <c r="AJ2533" t="s">
        <v>525</v>
      </c>
      <c r="AL2533">
        <v>0</v>
      </c>
      <c r="AM2533" cm="1">
        <f t="array" ref="AM2533">IF(AL2533=1,1,
   IF(ISTEXT(AK2533),1,
   IF(AO2533&gt;1,AM2532,
   IF(AI2533=1,
      IF(SUMPRODUCT((LEN($Y$2:$Y$4096)-LEN(SUBSTITUTE($Y$2:$Y$4096,AA2533,"")))/LEN(AA2533))&gt;0,2,1),
      IF(
         SUMPRODUCT((LEN($Y$2:$Y$4096)-LEN(SUBSTITUTE($Y$2:$Y$4096,AA2533,"")))/LEN(AA2533))
         - SUMPRODUCT((LEN($Y$2:$Y$4096)-LEN(SUBSTITUTE($Y$2:$Y$4096,"Alolan "&amp;AA2533,"")))/LEN("Alolan "&amp;AA2533))
         - SUMPRODUCT((LEN($Y$2:$Y$4096)-LEN(SUBSTITUTE($Y$2:$Y$4096,"Galarian "&amp;AA2533,"")))/LEN("Galarian "&amp;AA2533))
         - SUMPRODUCT((LEN($Y$2:$Y$4096)-LEN(SUBSTITUTE($Y$2:$Y$4096,"Hisuian "&amp;AA2533,"")))/LEN("Hisuian "&amp;AA2533))
         - SUMPRODUCT((LEN($Y$2:$Y$4096)-LEN(SUBSTITUTE($Y$2:$Y$4096,"Paldean "&amp;AA2533,"")))/LEN("Paldean "&amp;AA2533))
      &gt;0,2,1)
   ))))</f>
        <v>2</v>
      </c>
      <c r="AN2533">
        <v>0</v>
      </c>
      <c r="AO2533">
        <v>0</v>
      </c>
    </row>
    <row r="2534" spans="1:41" x14ac:dyDescent="0.25">
      <c r="A2534" t="s">
        <v>4804</v>
      </c>
      <c r="B2534" t="s">
        <v>2958</v>
      </c>
      <c r="C2534" t="s">
        <v>1469</v>
      </c>
      <c r="D2534" t="s">
        <v>1512</v>
      </c>
      <c r="E2534">
        <v>63</v>
      </c>
      <c r="F2534">
        <v>95</v>
      </c>
      <c r="G2534">
        <v>65</v>
      </c>
      <c r="H2534">
        <v>80</v>
      </c>
      <c r="I2534">
        <v>72</v>
      </c>
      <c r="J2534">
        <v>110</v>
      </c>
      <c r="K2534" t="s">
        <v>2959</v>
      </c>
      <c r="L2534" t="s">
        <v>247</v>
      </c>
      <c r="M2534" t="s">
        <v>251</v>
      </c>
      <c r="N2534">
        <v>9.9499999999999993</v>
      </c>
      <c r="O2534">
        <v>6.63</v>
      </c>
      <c r="R2534">
        <f t="shared" si="182"/>
        <v>10</v>
      </c>
      <c r="S2534">
        <f t="shared" si="183"/>
        <v>7</v>
      </c>
      <c r="T2534">
        <f t="shared" si="184"/>
        <v>17</v>
      </c>
      <c r="U2534" t="s">
        <v>1469</v>
      </c>
      <c r="V2534" t="s">
        <v>1512</v>
      </c>
      <c r="W2534" t="s">
        <v>1471</v>
      </c>
      <c r="X2534" t="s">
        <v>1499</v>
      </c>
      <c r="Z2534" t="str" cm="1">
        <f t="array" ref="Z2534">IF(ISBLANK(AK2534),_xlfn.LET(
    _xlpm.nameBeforeSlash, IF(ISNUMBER(SEARCH("/", Y2534)), LEFT(Y2534, SEARCH("/", Y2534)-1), Y2534),
    _xlpm.matchRow, IFERROR(MATCH(_xlpm.nameBeforeSlash, AA:AA, 0), ""),
    _xlpm.difference, IF(_xlpm.matchRow="", "", ABS((R2534 + S2534)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),IF(ISBLANK(Y2534),"","Hidden"))</f>
        <v/>
      </c>
      <c r="AA2534" t="s">
        <v>6055</v>
      </c>
      <c r="AC2534" t="s">
        <v>6877</v>
      </c>
      <c r="AD2534" t="str">
        <f>_xlfn.XLOOKUP(AC2534,moves!A:A,moves!B:B)</f>
        <v>poison</v>
      </c>
      <c r="AE2534">
        <f>_xlfn.XLOOKUP(AC2534,moves!A:A,moves!D:D)</f>
        <v>3</v>
      </c>
      <c r="AF2534" t="str">
        <f>_xlfn.XLOOKUP(AC2534,moves!A:A,moves!E:E)</f>
        <v>Inflict the Paralyzed status on the target. If any status symbols are rolled: Inflict the Poisoned status on the target, ignoring effect exclusivity.</v>
      </c>
      <c r="AG2534">
        <v>0</v>
      </c>
      <c r="AH2534">
        <v>0</v>
      </c>
      <c r="AI2534">
        <f t="shared" si="185"/>
        <v>1</v>
      </c>
      <c r="AJ2534" t="s">
        <v>525</v>
      </c>
      <c r="AL2534">
        <v>0</v>
      </c>
      <c r="AM2534" cm="1">
        <f t="array" ref="AM2534">IF(AL2534=1,1,
   IF(ISTEXT(AK2534),1,
   IF(AO2534&gt;1,AM2533,
   IF(AI2534=1,
      IF(SUMPRODUCT((LEN($Y$2:$Y$4096)-LEN(SUBSTITUTE($Y$2:$Y$4096,AA2534,"")))/LEN(AA2534))&gt;0,2,1),
      IF(
         SUMPRODUCT((LEN($Y$2:$Y$4096)-LEN(SUBSTITUTE($Y$2:$Y$4096,AA2534,"")))/LEN(AA2534))
         - SUMPRODUCT((LEN($Y$2:$Y$4096)-LEN(SUBSTITUTE($Y$2:$Y$4096,"Alolan "&amp;AA2534,"")))/LEN("Alolan "&amp;AA2534))
         - SUMPRODUCT((LEN($Y$2:$Y$4096)-LEN(SUBSTITUTE($Y$2:$Y$4096,"Galarian "&amp;AA2534,"")))/LEN("Galarian "&amp;AA2534))
         - SUMPRODUCT((LEN($Y$2:$Y$4096)-LEN(SUBSTITUTE($Y$2:$Y$4096,"Hisuian "&amp;AA2534,"")))/LEN("Hisuian "&amp;AA2534))
         - SUMPRODUCT((LEN($Y$2:$Y$4096)-LEN(SUBSTITUTE($Y$2:$Y$4096,"Paldean "&amp;AA2534,"")))/LEN("Paldean "&amp;AA2534))
      &gt;0,2,1)
   ))))</f>
        <v>2</v>
      </c>
      <c r="AN2534">
        <v>0</v>
      </c>
      <c r="AO2534">
        <v>0</v>
      </c>
    </row>
    <row r="2535" spans="1:41" x14ac:dyDescent="0.25">
      <c r="A2535">
        <v>946</v>
      </c>
      <c r="B2535" t="s">
        <v>2960</v>
      </c>
      <c r="C2535" t="s">
        <v>1468</v>
      </c>
      <c r="D2535" t="s">
        <v>1524</v>
      </c>
      <c r="E2535">
        <v>40</v>
      </c>
      <c r="F2535">
        <v>65</v>
      </c>
      <c r="G2535">
        <v>30</v>
      </c>
      <c r="H2535">
        <v>45</v>
      </c>
      <c r="I2535">
        <v>35</v>
      </c>
      <c r="J2535">
        <v>60</v>
      </c>
      <c r="K2535" t="s">
        <v>2961</v>
      </c>
      <c r="L2535" t="s">
        <v>250</v>
      </c>
      <c r="M2535" t="s">
        <v>251</v>
      </c>
      <c r="N2535">
        <v>6.1</v>
      </c>
      <c r="O2535">
        <v>3.55</v>
      </c>
      <c r="R2535">
        <f t="shared" si="182"/>
        <v>6</v>
      </c>
      <c r="S2535">
        <f t="shared" si="183"/>
        <v>4</v>
      </c>
      <c r="T2535">
        <f t="shared" si="184"/>
        <v>10</v>
      </c>
      <c r="U2535" t="s">
        <v>1468</v>
      </c>
      <c r="V2535" t="s">
        <v>1524</v>
      </c>
      <c r="W2535" t="s">
        <v>1512</v>
      </c>
      <c r="X2535" t="s">
        <v>1499</v>
      </c>
      <c r="Y2535" t="s">
        <v>2962</v>
      </c>
      <c r="Z2535" cm="1">
        <f t="array" ref="Z2535">IF(ISBLANK(AK2535),_xlfn.LET(
    _xlpm.nameBeforeSlash, IF(ISNUMBER(SEARCH("/", Y2535)), LEFT(Y2535, SEARCH("/", Y2535)-1), Y2535),
    _xlpm.matchRow, IFERROR(MATCH(_xlpm.nameBeforeSlash, AA:AA, 0), ""),
    _xlpm.difference, IF(_xlpm.matchRow="", "", ABS((R2535 + S2535)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),IF(ISBLANK(Y2535),"","Hidden"))</f>
        <v>10</v>
      </c>
      <c r="AA2535" t="s">
        <v>2960</v>
      </c>
      <c r="AC2535" t="s">
        <v>1148</v>
      </c>
      <c r="AD2535" t="str">
        <f>_xlfn.XLOOKUP(AC2535,moves!A:A,moves!B:B)</f>
        <v>grass</v>
      </c>
      <c r="AE2535">
        <f>_xlfn.XLOOKUP(AC2535,moves!A:A,moves!D:D)</f>
        <v>3</v>
      </c>
      <c r="AF2535" t="str">
        <f>_xlfn.XLOOKUP(AC2535,moves!A:A,moves!E:E)</f>
        <v>Critical hits deal +1 damage but status symbols deal -1 damage.</v>
      </c>
      <c r="AG2535">
        <v>0</v>
      </c>
      <c r="AH2535">
        <v>0</v>
      </c>
      <c r="AI2535">
        <f t="shared" si="185"/>
        <v>0</v>
      </c>
      <c r="AJ2535" t="s">
        <v>523</v>
      </c>
      <c r="AL2535">
        <v>0</v>
      </c>
      <c r="AM2535" cm="1">
        <f t="array" ref="AM2535">IF(AL2535=1,1,
   IF(ISTEXT(AK2535),1,
   IF(AO2535&gt;1,AM2534,
   IF(AI2535=1,
      IF(SUMPRODUCT((LEN($Y$2:$Y$4096)-LEN(SUBSTITUTE($Y$2:$Y$4096,AA2535,"")))/LEN(AA2535))&gt;0,2,1),
      IF(
         SUMPRODUCT((LEN($Y$2:$Y$4096)-LEN(SUBSTITUTE($Y$2:$Y$4096,AA2535,"")))/LEN(AA2535))
         - SUMPRODUCT((LEN($Y$2:$Y$4096)-LEN(SUBSTITUTE($Y$2:$Y$4096,"Alolan "&amp;AA2535,"")))/LEN("Alolan "&amp;AA2535))
         - SUMPRODUCT((LEN($Y$2:$Y$4096)-LEN(SUBSTITUTE($Y$2:$Y$4096,"Galarian "&amp;AA2535,"")))/LEN("Galarian "&amp;AA2535))
         - SUMPRODUCT((LEN($Y$2:$Y$4096)-LEN(SUBSTITUTE($Y$2:$Y$4096,"Hisuian "&amp;AA2535,"")))/LEN("Hisuian "&amp;AA2535))
         - SUMPRODUCT((LEN($Y$2:$Y$4096)-LEN(SUBSTITUTE($Y$2:$Y$4096,"Paldean "&amp;AA2535,"")))/LEN("Paldean "&amp;AA2535))
      &gt;0,2,1)
   ))))</f>
        <v>1</v>
      </c>
      <c r="AN2535">
        <v>0</v>
      </c>
      <c r="AO2535">
        <v>0</v>
      </c>
    </row>
    <row r="2536" spans="1:41" x14ac:dyDescent="0.25">
      <c r="A2536" t="s">
        <v>4805</v>
      </c>
      <c r="B2536" t="s">
        <v>2960</v>
      </c>
      <c r="C2536" t="s">
        <v>1468</v>
      </c>
      <c r="D2536" t="s">
        <v>1524</v>
      </c>
      <c r="E2536">
        <v>40</v>
      </c>
      <c r="F2536">
        <v>65</v>
      </c>
      <c r="G2536">
        <v>30</v>
      </c>
      <c r="H2536">
        <v>45</v>
      </c>
      <c r="I2536">
        <v>35</v>
      </c>
      <c r="J2536">
        <v>60</v>
      </c>
      <c r="K2536" t="s">
        <v>2961</v>
      </c>
      <c r="L2536" t="s">
        <v>250</v>
      </c>
      <c r="M2536" t="s">
        <v>251</v>
      </c>
      <c r="N2536">
        <v>6.1</v>
      </c>
      <c r="O2536">
        <v>3.55</v>
      </c>
      <c r="R2536">
        <f t="shared" si="182"/>
        <v>6</v>
      </c>
      <c r="S2536">
        <f t="shared" si="183"/>
        <v>4</v>
      </c>
      <c r="T2536">
        <f t="shared" si="184"/>
        <v>10</v>
      </c>
      <c r="U2536" t="s">
        <v>1468</v>
      </c>
      <c r="V2536" t="s">
        <v>1524</v>
      </c>
      <c r="W2536" t="s">
        <v>1512</v>
      </c>
      <c r="X2536" t="s">
        <v>1499</v>
      </c>
      <c r="Y2536" t="s">
        <v>6057</v>
      </c>
      <c r="Z2536" cm="1">
        <f t="array" ref="Z2536">IF(ISBLANK(AK2536),_xlfn.LET(
    _xlpm.nameBeforeSlash, IF(ISNUMBER(SEARCH("/", Y2536)), LEFT(Y2536, SEARCH("/", Y2536)-1), Y2536),
    _xlpm.matchRow, IFERROR(MATCH(_xlpm.nameBeforeSlash, AA:AA, 0), ""),
    _xlpm.difference, IF(_xlpm.matchRow="", "", ABS((R2536 + S2536)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),IF(ISBLANK(Y2536),"","Hidden"))</f>
        <v>10</v>
      </c>
      <c r="AA2536" t="s">
        <v>6058</v>
      </c>
      <c r="AC2536" t="s">
        <v>6532</v>
      </c>
      <c r="AD2536" t="str">
        <f>_xlfn.XLOOKUP(AC2536,moves!A:A,moves!B:B)</f>
        <v>bug</v>
      </c>
      <c r="AE2536">
        <f>_xlfn.XLOOKUP(AC2536,moves!A:A,moves!D:D)</f>
        <v>2</v>
      </c>
      <c r="AF2536" t="str">
        <f>_xlfn.XLOOKUP(AC2536,moves!A:A,moves!E:E)</f>
        <v>The target takes 2 damage at the end of their turns.</v>
      </c>
      <c r="AG2536">
        <v>0</v>
      </c>
      <c r="AH2536">
        <v>0</v>
      </c>
      <c r="AI2536">
        <f t="shared" si="185"/>
        <v>1</v>
      </c>
      <c r="AJ2536" t="s">
        <v>523</v>
      </c>
      <c r="AL2536">
        <v>0</v>
      </c>
      <c r="AM2536" cm="1">
        <f t="array" ref="AM2536">IF(AL2536=1,1,
   IF(ISTEXT(AK2536),1,
   IF(AO2536&gt;1,AM2535,
   IF(AI2536=1,
      IF(SUMPRODUCT((LEN($Y$2:$Y$4096)-LEN(SUBSTITUTE($Y$2:$Y$4096,AA2536,"")))/LEN(AA2536))&gt;0,2,1),
      IF(
         SUMPRODUCT((LEN($Y$2:$Y$4096)-LEN(SUBSTITUTE($Y$2:$Y$4096,AA2536,"")))/LEN(AA2536))
         - SUMPRODUCT((LEN($Y$2:$Y$4096)-LEN(SUBSTITUTE($Y$2:$Y$4096,"Alolan "&amp;AA2536,"")))/LEN("Alolan "&amp;AA2536))
         - SUMPRODUCT((LEN($Y$2:$Y$4096)-LEN(SUBSTITUTE($Y$2:$Y$4096,"Galarian "&amp;AA2536,"")))/LEN("Galarian "&amp;AA2536))
         - SUMPRODUCT((LEN($Y$2:$Y$4096)-LEN(SUBSTITUTE($Y$2:$Y$4096,"Hisuian "&amp;AA2536,"")))/LEN("Hisuian "&amp;AA2536))
         - SUMPRODUCT((LEN($Y$2:$Y$4096)-LEN(SUBSTITUTE($Y$2:$Y$4096,"Paldean "&amp;AA2536,"")))/LEN("Paldean "&amp;AA2536))
      &gt;0,2,1)
   ))))</f>
        <v>1</v>
      </c>
      <c r="AN2536">
        <v>0</v>
      </c>
      <c r="AO2536">
        <v>0</v>
      </c>
    </row>
    <row r="2537" spans="1:41" x14ac:dyDescent="0.25">
      <c r="A2537">
        <v>947</v>
      </c>
      <c r="B2537" t="s">
        <v>2962</v>
      </c>
      <c r="C2537" t="s">
        <v>1468</v>
      </c>
      <c r="D2537" t="s">
        <v>1524</v>
      </c>
      <c r="E2537">
        <v>55</v>
      </c>
      <c r="F2537">
        <v>115</v>
      </c>
      <c r="G2537">
        <v>70</v>
      </c>
      <c r="H2537">
        <v>80</v>
      </c>
      <c r="I2537">
        <v>70</v>
      </c>
      <c r="J2537">
        <v>90</v>
      </c>
      <c r="K2537" t="s">
        <v>2961</v>
      </c>
      <c r="L2537" t="s">
        <v>250</v>
      </c>
      <c r="M2537" t="s">
        <v>251</v>
      </c>
      <c r="N2537">
        <v>10.15</v>
      </c>
      <c r="O2537">
        <v>6.4</v>
      </c>
      <c r="R2537">
        <f t="shared" si="182"/>
        <v>10</v>
      </c>
      <c r="S2537">
        <f t="shared" si="183"/>
        <v>6</v>
      </c>
      <c r="T2537">
        <f t="shared" si="184"/>
        <v>16</v>
      </c>
      <c r="U2537" t="s">
        <v>1468</v>
      </c>
      <c r="V2537" t="s">
        <v>1524</v>
      </c>
      <c r="W2537" t="s">
        <v>1512</v>
      </c>
      <c r="X2537" t="s">
        <v>1499</v>
      </c>
      <c r="Z2537" t="str" cm="1">
        <f t="array" ref="Z2537">IF(ISBLANK(AK2537),_xlfn.LET(
    _xlpm.nameBeforeSlash, IF(ISNUMBER(SEARCH("/", Y2537)), LEFT(Y2537, SEARCH("/", Y2537)-1), Y2537),
    _xlpm.matchRow, IFERROR(MATCH(_xlpm.nameBeforeSlash, AA:AA, 0), ""),
    _xlpm.difference, IF(_xlpm.matchRow="", "", ABS((R2537 + S2537)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),IF(ISBLANK(Y2537),"","Hidden"))</f>
        <v/>
      </c>
      <c r="AA2537" t="s">
        <v>2962</v>
      </c>
      <c r="AC2537" t="s">
        <v>877</v>
      </c>
      <c r="AD2537" t="str">
        <f>_xlfn.XLOOKUP(AC2537,moves!A:A,moves!B:B)</f>
        <v>grass</v>
      </c>
      <c r="AE2537">
        <f>_xlfn.XLOOKUP(AC2537,moves!A:A,moves!D:D)</f>
        <v>5</v>
      </c>
      <c r="AF2537" t="str">
        <f>_xlfn.XLOOKUP(AC2537,moves!A:A,moves!E:E)</f>
        <v>Heal for half the damage dealt, rounded down.</v>
      </c>
      <c r="AG2537">
        <v>0</v>
      </c>
      <c r="AH2537">
        <v>0</v>
      </c>
      <c r="AI2537">
        <f t="shared" si="185"/>
        <v>0</v>
      </c>
      <c r="AJ2537" t="s">
        <v>524</v>
      </c>
      <c r="AL2537">
        <v>0</v>
      </c>
      <c r="AM2537" cm="1">
        <f t="array" ref="AM2537">IF(AL2537=1,1,
   IF(ISTEXT(AK2537),1,
   IF(AO2537&gt;1,AM2536,
   IF(AI2537=1,
      IF(SUMPRODUCT((LEN($Y$2:$Y$4096)-LEN(SUBSTITUTE($Y$2:$Y$4096,AA2537,"")))/LEN(AA2537))&gt;0,2,1),
      IF(
         SUMPRODUCT((LEN($Y$2:$Y$4096)-LEN(SUBSTITUTE($Y$2:$Y$4096,AA2537,"")))/LEN(AA2537))
         - SUMPRODUCT((LEN($Y$2:$Y$4096)-LEN(SUBSTITUTE($Y$2:$Y$4096,"Alolan "&amp;AA2537,"")))/LEN("Alolan "&amp;AA2537))
         - SUMPRODUCT((LEN($Y$2:$Y$4096)-LEN(SUBSTITUTE($Y$2:$Y$4096,"Galarian "&amp;AA2537,"")))/LEN("Galarian "&amp;AA2537))
         - SUMPRODUCT((LEN($Y$2:$Y$4096)-LEN(SUBSTITUTE($Y$2:$Y$4096,"Hisuian "&amp;AA2537,"")))/LEN("Hisuian "&amp;AA2537))
         - SUMPRODUCT((LEN($Y$2:$Y$4096)-LEN(SUBSTITUTE($Y$2:$Y$4096,"Paldean "&amp;AA2537,"")))/LEN("Paldean "&amp;AA2537))
      &gt;0,2,1)
   ))))</f>
        <v>2</v>
      </c>
      <c r="AN2537">
        <v>0</v>
      </c>
      <c r="AO2537">
        <v>0</v>
      </c>
    </row>
    <row r="2538" spans="1:41" x14ac:dyDescent="0.25">
      <c r="A2538" t="s">
        <v>4806</v>
      </c>
      <c r="B2538" t="s">
        <v>2962</v>
      </c>
      <c r="C2538" t="s">
        <v>1468</v>
      </c>
      <c r="D2538" t="s">
        <v>1524</v>
      </c>
      <c r="E2538">
        <v>55</v>
      </c>
      <c r="F2538">
        <v>115</v>
      </c>
      <c r="G2538">
        <v>70</v>
      </c>
      <c r="H2538">
        <v>80</v>
      </c>
      <c r="I2538">
        <v>70</v>
      </c>
      <c r="J2538">
        <v>90</v>
      </c>
      <c r="K2538" t="s">
        <v>2961</v>
      </c>
      <c r="L2538" t="s">
        <v>250</v>
      </c>
      <c r="M2538" t="s">
        <v>251</v>
      </c>
      <c r="N2538">
        <v>10.15</v>
      </c>
      <c r="O2538">
        <v>6.4</v>
      </c>
      <c r="R2538">
        <f t="shared" si="182"/>
        <v>10</v>
      </c>
      <c r="S2538">
        <f t="shared" si="183"/>
        <v>6</v>
      </c>
      <c r="T2538">
        <f t="shared" si="184"/>
        <v>16</v>
      </c>
      <c r="U2538" t="s">
        <v>1468</v>
      </c>
      <c r="V2538" t="s">
        <v>1524</v>
      </c>
      <c r="W2538" t="s">
        <v>1512</v>
      </c>
      <c r="X2538" t="s">
        <v>1499</v>
      </c>
      <c r="Z2538" t="str" cm="1">
        <f t="array" ref="Z2538">IF(ISBLANK(AK2538),_xlfn.LET(
    _xlpm.nameBeforeSlash, IF(ISNUMBER(SEARCH("/", Y2538)), LEFT(Y2538, SEARCH("/", Y2538)-1), Y2538),
    _xlpm.matchRow, IFERROR(MATCH(_xlpm.nameBeforeSlash, AA:AA, 0), ""),
    _xlpm.difference, IF(_xlpm.matchRow="", "", ABS((R2538 + S2538)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),IF(ISBLANK(Y2538),"","Hidden"))</f>
        <v/>
      </c>
      <c r="AA2538" t="s">
        <v>6057</v>
      </c>
      <c r="AC2538" t="s">
        <v>1111</v>
      </c>
      <c r="AD2538" t="str">
        <f>_xlfn.XLOOKUP(AC2538,moves!A:A,moves!B:B)</f>
        <v>ghost</v>
      </c>
      <c r="AE2538">
        <f>_xlfn.XLOOKUP(AC2538,moves!A:A,moves!D:D)</f>
        <v>4</v>
      </c>
      <c r="AF2538" t="str">
        <f>_xlfn.XLOOKUP(AC2538,moves!A:A,moves!E:E)</f>
        <v xml:space="preserve"> </v>
      </c>
      <c r="AG2538">
        <v>0</v>
      </c>
      <c r="AH2538">
        <v>0</v>
      </c>
      <c r="AI2538">
        <f t="shared" si="185"/>
        <v>1</v>
      </c>
      <c r="AJ2538" t="s">
        <v>524</v>
      </c>
      <c r="AL2538">
        <v>0</v>
      </c>
      <c r="AM2538" cm="1">
        <f t="array" ref="AM2538">IF(AL2538=1,1,
   IF(ISTEXT(AK2538),1,
   IF(AO2538&gt;1,AM2537,
   IF(AI2538=1,
      IF(SUMPRODUCT((LEN($Y$2:$Y$4096)-LEN(SUBSTITUTE($Y$2:$Y$4096,AA2538,"")))/LEN(AA2538))&gt;0,2,1),
      IF(
         SUMPRODUCT((LEN($Y$2:$Y$4096)-LEN(SUBSTITUTE($Y$2:$Y$4096,AA2538,"")))/LEN(AA2538))
         - SUMPRODUCT((LEN($Y$2:$Y$4096)-LEN(SUBSTITUTE($Y$2:$Y$4096,"Alolan "&amp;AA2538,"")))/LEN("Alolan "&amp;AA2538))
         - SUMPRODUCT((LEN($Y$2:$Y$4096)-LEN(SUBSTITUTE($Y$2:$Y$4096,"Galarian "&amp;AA2538,"")))/LEN("Galarian "&amp;AA2538))
         - SUMPRODUCT((LEN($Y$2:$Y$4096)-LEN(SUBSTITUTE($Y$2:$Y$4096,"Hisuian "&amp;AA2538,"")))/LEN("Hisuian "&amp;AA2538))
         - SUMPRODUCT((LEN($Y$2:$Y$4096)-LEN(SUBSTITUTE($Y$2:$Y$4096,"Paldean "&amp;AA2538,"")))/LEN("Paldean "&amp;AA2538))
      &gt;0,2,1)
   ))))</f>
        <v>2</v>
      </c>
      <c r="AN2538">
        <v>0</v>
      </c>
      <c r="AO2538">
        <v>0</v>
      </c>
    </row>
    <row r="2539" spans="1:41" x14ac:dyDescent="0.25">
      <c r="A2539">
        <v>948</v>
      </c>
      <c r="B2539" t="s">
        <v>2963</v>
      </c>
      <c r="C2539" t="s">
        <v>1472</v>
      </c>
      <c r="D2539" t="s">
        <v>1468</v>
      </c>
      <c r="E2539">
        <v>40</v>
      </c>
      <c r="F2539">
        <v>40</v>
      </c>
      <c r="G2539">
        <v>35</v>
      </c>
      <c r="H2539">
        <v>50</v>
      </c>
      <c r="I2539">
        <v>100</v>
      </c>
      <c r="J2539">
        <v>70</v>
      </c>
      <c r="K2539" t="s">
        <v>2964</v>
      </c>
      <c r="L2539" t="s">
        <v>250</v>
      </c>
      <c r="M2539" t="s">
        <v>249</v>
      </c>
      <c r="N2539">
        <v>5.7</v>
      </c>
      <c r="O2539">
        <v>5.65</v>
      </c>
      <c r="R2539">
        <f t="shared" si="182"/>
        <v>6</v>
      </c>
      <c r="S2539">
        <f t="shared" si="183"/>
        <v>6</v>
      </c>
      <c r="T2539">
        <f t="shared" si="184"/>
        <v>12</v>
      </c>
      <c r="U2539" t="s">
        <v>1472</v>
      </c>
      <c r="V2539" t="s">
        <v>1468</v>
      </c>
      <c r="W2539" t="s">
        <v>1469</v>
      </c>
      <c r="X2539" t="s">
        <v>1524</v>
      </c>
      <c r="Y2539" t="s">
        <v>2965</v>
      </c>
      <c r="Z2539" cm="1">
        <f t="array" ref="Z2539">IF(ISBLANK(AK2539),_xlfn.LET(
    _xlpm.nameBeforeSlash, IF(ISNUMBER(SEARCH("/", Y2539)), LEFT(Y2539, SEARCH("/", Y2539)-1), Y2539),
    _xlpm.matchRow, IFERROR(MATCH(_xlpm.nameBeforeSlash, AA:AA, 0), ""),
    _xlpm.difference, IF(_xlpm.matchRow="", "", ABS((R2539 + S2539)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),IF(ISBLANK(Y2539),"","Hidden"))</f>
        <v>14</v>
      </c>
      <c r="AA2539" t="s">
        <v>2963</v>
      </c>
      <c r="AC2539" t="s">
        <v>1194</v>
      </c>
      <c r="AD2539" t="str">
        <f>_xlfn.XLOOKUP(AC2539,moves!A:A,moves!B:B)</f>
        <v>ground</v>
      </c>
      <c r="AE2539">
        <f>_xlfn.XLOOKUP(AC2539,moves!A:A,moves!D:D)</f>
        <v>1</v>
      </c>
      <c r="AF2539" t="str">
        <f>_xlfn.XLOOKUP(AC2539,moves!A:A,moves!E:E)</f>
        <v>When the target next attacks: Decrease attack strength by 1.</v>
      </c>
      <c r="AG2539">
        <v>0</v>
      </c>
      <c r="AH2539">
        <v>0</v>
      </c>
      <c r="AI2539">
        <f t="shared" si="185"/>
        <v>0</v>
      </c>
      <c r="AJ2539" t="s">
        <v>523</v>
      </c>
      <c r="AL2539">
        <v>0</v>
      </c>
      <c r="AM2539" cm="1">
        <f t="array" ref="AM2539">IF(AL2539=1,1,
   IF(ISTEXT(AK2539),1,
   IF(AO2539&gt;1,AM2538,
   IF(AI2539=1,
      IF(SUMPRODUCT((LEN($Y$2:$Y$4096)-LEN(SUBSTITUTE($Y$2:$Y$4096,AA2539,"")))/LEN(AA2539))&gt;0,2,1),
      IF(
         SUMPRODUCT((LEN($Y$2:$Y$4096)-LEN(SUBSTITUTE($Y$2:$Y$4096,AA2539,"")))/LEN(AA2539))
         - SUMPRODUCT((LEN($Y$2:$Y$4096)-LEN(SUBSTITUTE($Y$2:$Y$4096,"Alolan "&amp;AA2539,"")))/LEN("Alolan "&amp;AA2539))
         - SUMPRODUCT((LEN($Y$2:$Y$4096)-LEN(SUBSTITUTE($Y$2:$Y$4096,"Galarian "&amp;AA2539,"")))/LEN("Galarian "&amp;AA2539))
         - SUMPRODUCT((LEN($Y$2:$Y$4096)-LEN(SUBSTITUTE($Y$2:$Y$4096,"Hisuian "&amp;AA2539,"")))/LEN("Hisuian "&amp;AA2539))
         - SUMPRODUCT((LEN($Y$2:$Y$4096)-LEN(SUBSTITUTE($Y$2:$Y$4096,"Paldean "&amp;AA2539,"")))/LEN("Paldean "&amp;AA2539))
      &gt;0,2,1)
   ))))</f>
        <v>1</v>
      </c>
      <c r="AN2539">
        <v>0</v>
      </c>
      <c r="AO2539">
        <v>0</v>
      </c>
    </row>
    <row r="2540" spans="1:41" x14ac:dyDescent="0.25">
      <c r="A2540" t="s">
        <v>4807</v>
      </c>
      <c r="B2540" t="s">
        <v>2963</v>
      </c>
      <c r="C2540" t="s">
        <v>1472</v>
      </c>
      <c r="D2540" t="s">
        <v>1468</v>
      </c>
      <c r="E2540">
        <v>40</v>
      </c>
      <c r="F2540">
        <v>40</v>
      </c>
      <c r="G2540">
        <v>35</v>
      </c>
      <c r="H2540">
        <v>50</v>
      </c>
      <c r="I2540">
        <v>100</v>
      </c>
      <c r="J2540">
        <v>70</v>
      </c>
      <c r="K2540" t="s">
        <v>2964</v>
      </c>
      <c r="L2540" t="s">
        <v>250</v>
      </c>
      <c r="M2540" t="s">
        <v>249</v>
      </c>
      <c r="N2540">
        <v>5.7</v>
      </c>
      <c r="O2540">
        <v>5.65</v>
      </c>
      <c r="R2540">
        <f t="shared" si="182"/>
        <v>6</v>
      </c>
      <c r="S2540">
        <f t="shared" si="183"/>
        <v>6</v>
      </c>
      <c r="T2540">
        <f t="shared" si="184"/>
        <v>12</v>
      </c>
      <c r="U2540" t="s">
        <v>1472</v>
      </c>
      <c r="V2540" t="s">
        <v>1468</v>
      </c>
      <c r="W2540" t="s">
        <v>1469</v>
      </c>
      <c r="X2540" t="s">
        <v>1524</v>
      </c>
      <c r="Y2540" t="s">
        <v>6059</v>
      </c>
      <c r="Z2540" cm="1">
        <f t="array" ref="Z2540">IF(ISBLANK(AK2540),_xlfn.LET(
    _xlpm.nameBeforeSlash, IF(ISNUMBER(SEARCH("/", Y2540)), LEFT(Y2540, SEARCH("/", Y2540)-1), Y2540),
    _xlpm.matchRow, IFERROR(MATCH(_xlpm.nameBeforeSlash, AA:AA, 0), ""),
    _xlpm.difference, IF(_xlpm.matchRow="", "", ABS((R2540 + S2540)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),IF(ISBLANK(Y2540),"","Hidden"))</f>
        <v>14</v>
      </c>
      <c r="AA2540" t="s">
        <v>6060</v>
      </c>
      <c r="AC2540" t="s">
        <v>1162</v>
      </c>
      <c r="AD2540" t="str">
        <f>_xlfn.XLOOKUP(AC2540,moves!A:A,moves!B:B)</f>
        <v>grass</v>
      </c>
      <c r="AE2540">
        <f>_xlfn.XLOOKUP(AC2540,moves!A:A,moves!D:D)</f>
        <v>1</v>
      </c>
      <c r="AF2540" t="str">
        <f>_xlfn.XLOOKUP(AC2540,moves!A:A,moves!E:E)</f>
        <v>Heal equal to the damage dealt.</v>
      </c>
      <c r="AG2540">
        <v>0</v>
      </c>
      <c r="AH2540">
        <v>0</v>
      </c>
      <c r="AI2540">
        <f t="shared" si="185"/>
        <v>1</v>
      </c>
      <c r="AJ2540" t="s">
        <v>523</v>
      </c>
      <c r="AL2540">
        <v>0</v>
      </c>
      <c r="AM2540" cm="1">
        <f t="array" ref="AM2540">IF(AL2540=1,1,
   IF(ISTEXT(AK2540),1,
   IF(AO2540&gt;1,AM2539,
   IF(AI2540=1,
      IF(SUMPRODUCT((LEN($Y$2:$Y$4096)-LEN(SUBSTITUTE($Y$2:$Y$4096,AA2540,"")))/LEN(AA2540))&gt;0,2,1),
      IF(
         SUMPRODUCT((LEN($Y$2:$Y$4096)-LEN(SUBSTITUTE($Y$2:$Y$4096,AA2540,"")))/LEN(AA2540))
         - SUMPRODUCT((LEN($Y$2:$Y$4096)-LEN(SUBSTITUTE($Y$2:$Y$4096,"Alolan "&amp;AA2540,"")))/LEN("Alolan "&amp;AA2540))
         - SUMPRODUCT((LEN($Y$2:$Y$4096)-LEN(SUBSTITUTE($Y$2:$Y$4096,"Galarian "&amp;AA2540,"")))/LEN("Galarian "&amp;AA2540))
         - SUMPRODUCT((LEN($Y$2:$Y$4096)-LEN(SUBSTITUTE($Y$2:$Y$4096,"Hisuian "&amp;AA2540,"")))/LEN("Hisuian "&amp;AA2540))
         - SUMPRODUCT((LEN($Y$2:$Y$4096)-LEN(SUBSTITUTE($Y$2:$Y$4096,"Paldean "&amp;AA2540,"")))/LEN("Paldean "&amp;AA2540))
      &gt;0,2,1)
   ))))</f>
        <v>1</v>
      </c>
      <c r="AN2540">
        <v>0</v>
      </c>
      <c r="AO2540">
        <v>0</v>
      </c>
    </row>
    <row r="2541" spans="1:41" x14ac:dyDescent="0.25">
      <c r="A2541">
        <v>949</v>
      </c>
      <c r="B2541" t="s">
        <v>2965</v>
      </c>
      <c r="C2541" t="s">
        <v>1472</v>
      </c>
      <c r="D2541" t="s">
        <v>1468</v>
      </c>
      <c r="E2541">
        <v>80</v>
      </c>
      <c r="F2541">
        <v>70</v>
      </c>
      <c r="G2541">
        <v>65</v>
      </c>
      <c r="H2541">
        <v>80</v>
      </c>
      <c r="I2541">
        <v>120</v>
      </c>
      <c r="J2541">
        <v>100</v>
      </c>
      <c r="K2541" t="s">
        <v>2964</v>
      </c>
      <c r="L2541" t="s">
        <v>250</v>
      </c>
      <c r="M2541" t="s">
        <v>249</v>
      </c>
      <c r="N2541">
        <v>8.6999999999999993</v>
      </c>
      <c r="O2541">
        <v>8.75</v>
      </c>
      <c r="R2541">
        <f t="shared" si="182"/>
        <v>9</v>
      </c>
      <c r="S2541">
        <f t="shared" si="183"/>
        <v>9</v>
      </c>
      <c r="T2541">
        <f t="shared" si="184"/>
        <v>18</v>
      </c>
      <c r="U2541" t="s">
        <v>1472</v>
      </c>
      <c r="V2541" t="s">
        <v>1468</v>
      </c>
      <c r="W2541" t="s">
        <v>1469</v>
      </c>
      <c r="X2541" t="s">
        <v>1524</v>
      </c>
      <c r="Z2541" t="str" cm="1">
        <f t="array" ref="Z2541">IF(ISBLANK(AK2541),_xlfn.LET(
    _xlpm.nameBeforeSlash, IF(ISNUMBER(SEARCH("/", Y2541)), LEFT(Y2541, SEARCH("/", Y2541)-1), Y2541),
    _xlpm.matchRow, IFERROR(MATCH(_xlpm.nameBeforeSlash, AA:AA, 0), ""),
    _xlpm.difference, IF(_xlpm.matchRow="", "", ABS((R2541 + S2541)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),IF(ISBLANK(Y2541),"","Hidden"))</f>
        <v/>
      </c>
      <c r="AA2541" t="s">
        <v>2965</v>
      </c>
      <c r="AC2541" t="s">
        <v>1164</v>
      </c>
      <c r="AD2541" t="str">
        <f>_xlfn.XLOOKUP(AC2541,moves!A:A,moves!B:B)</f>
        <v>grass</v>
      </c>
      <c r="AE2541">
        <f>_xlfn.XLOOKUP(AC2541,moves!A:A,moves!D:D)</f>
        <v>1</v>
      </c>
      <c r="AF2541" t="str">
        <f>_xlfn.XLOOKUP(AC2541,moves!A:A,moves!E:E)</f>
        <v>For each other non-fainted grass type Pokémon in your party: When the target next attacks, Remove 1 regular hit from the roll.</v>
      </c>
      <c r="AG2541">
        <v>0</v>
      </c>
      <c r="AH2541">
        <v>0</v>
      </c>
      <c r="AI2541">
        <f t="shared" si="185"/>
        <v>0</v>
      </c>
      <c r="AJ2541" t="s">
        <v>525</v>
      </c>
      <c r="AL2541">
        <v>0</v>
      </c>
      <c r="AM2541" cm="1">
        <f t="array" ref="AM2541">IF(AL2541=1,1,
   IF(ISTEXT(AK2541),1,
   IF(AO2541&gt;1,AM2540,
   IF(AI2541=1,
      IF(SUMPRODUCT((LEN($Y$2:$Y$4096)-LEN(SUBSTITUTE($Y$2:$Y$4096,AA2541,"")))/LEN(AA2541))&gt;0,2,1),
      IF(
         SUMPRODUCT((LEN($Y$2:$Y$4096)-LEN(SUBSTITUTE($Y$2:$Y$4096,AA2541,"")))/LEN(AA2541))
         - SUMPRODUCT((LEN($Y$2:$Y$4096)-LEN(SUBSTITUTE($Y$2:$Y$4096,"Alolan "&amp;AA2541,"")))/LEN("Alolan "&amp;AA2541))
         - SUMPRODUCT((LEN($Y$2:$Y$4096)-LEN(SUBSTITUTE($Y$2:$Y$4096,"Galarian "&amp;AA2541,"")))/LEN("Galarian "&amp;AA2541))
         - SUMPRODUCT((LEN($Y$2:$Y$4096)-LEN(SUBSTITUTE($Y$2:$Y$4096,"Hisuian "&amp;AA2541,"")))/LEN("Hisuian "&amp;AA2541))
         - SUMPRODUCT((LEN($Y$2:$Y$4096)-LEN(SUBSTITUTE($Y$2:$Y$4096,"Paldean "&amp;AA2541,"")))/LEN("Paldean "&amp;AA2541))
      &gt;0,2,1)
   ))))</f>
        <v>2</v>
      </c>
      <c r="AN2541">
        <v>0</v>
      </c>
      <c r="AO2541">
        <v>0</v>
      </c>
    </row>
    <row r="2542" spans="1:41" x14ac:dyDescent="0.25">
      <c r="A2542" t="s">
        <v>4808</v>
      </c>
      <c r="B2542" t="s">
        <v>2965</v>
      </c>
      <c r="C2542" t="s">
        <v>1472</v>
      </c>
      <c r="D2542" t="s">
        <v>1468</v>
      </c>
      <c r="E2542">
        <v>80</v>
      </c>
      <c r="F2542">
        <v>70</v>
      </c>
      <c r="G2542">
        <v>65</v>
      </c>
      <c r="H2542">
        <v>80</v>
      </c>
      <c r="I2542">
        <v>120</v>
      </c>
      <c r="J2542">
        <v>100</v>
      </c>
      <c r="K2542" t="s">
        <v>2964</v>
      </c>
      <c r="L2542" t="s">
        <v>250</v>
      </c>
      <c r="M2542" t="s">
        <v>249</v>
      </c>
      <c r="N2542">
        <v>8.6999999999999993</v>
      </c>
      <c r="O2542">
        <v>8.75</v>
      </c>
      <c r="R2542">
        <f t="shared" si="182"/>
        <v>9</v>
      </c>
      <c r="S2542">
        <f t="shared" si="183"/>
        <v>9</v>
      </c>
      <c r="T2542">
        <f t="shared" si="184"/>
        <v>18</v>
      </c>
      <c r="U2542" t="s">
        <v>1472</v>
      </c>
      <c r="V2542" t="s">
        <v>1468</v>
      </c>
      <c r="W2542" t="s">
        <v>1469</v>
      </c>
      <c r="X2542" t="s">
        <v>1524</v>
      </c>
      <c r="Z2542" t="str" cm="1">
        <f t="array" ref="Z2542">IF(ISBLANK(AK2542),_xlfn.LET(
    _xlpm.nameBeforeSlash, IF(ISNUMBER(SEARCH("/", Y2542)), LEFT(Y2542, SEARCH("/", Y2542)-1), Y2542),
    _xlpm.matchRow, IFERROR(MATCH(_xlpm.nameBeforeSlash, AA:AA, 0), ""),
    _xlpm.difference, IF(_xlpm.matchRow="", "", ABS((R2542 + S2542)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),IF(ISBLANK(Y2542),"","Hidden"))</f>
        <v/>
      </c>
      <c r="AA2542" t="s">
        <v>6059</v>
      </c>
      <c r="AC2542" t="s">
        <v>1175</v>
      </c>
      <c r="AD2542" t="str">
        <f>_xlfn.XLOOKUP(AC2542,moves!A:A,moves!B:B)</f>
        <v>ground</v>
      </c>
      <c r="AE2542">
        <f>_xlfn.XLOOKUP(AC2542,moves!A:A,moves!D:D)</f>
        <v>5</v>
      </c>
      <c r="AF2542" t="str">
        <f>_xlfn.XLOOKUP(AC2542,moves!A:A,moves!E:E)</f>
        <v>If 2 or more critical hits are rolled: Deal 2 damage to a Pokémon in the target party that is not the target.</v>
      </c>
      <c r="AG2542">
        <v>0</v>
      </c>
      <c r="AH2542">
        <v>0</v>
      </c>
      <c r="AI2542">
        <f t="shared" si="185"/>
        <v>1</v>
      </c>
      <c r="AJ2542" t="s">
        <v>525</v>
      </c>
      <c r="AL2542">
        <v>0</v>
      </c>
      <c r="AM2542" cm="1">
        <f t="array" ref="AM2542">IF(AL2542=1,1,
   IF(ISTEXT(AK2542),1,
   IF(AO2542&gt;1,AM2541,
   IF(AI2542=1,
      IF(SUMPRODUCT((LEN($Y$2:$Y$4096)-LEN(SUBSTITUTE($Y$2:$Y$4096,AA2542,"")))/LEN(AA2542))&gt;0,2,1),
      IF(
         SUMPRODUCT((LEN($Y$2:$Y$4096)-LEN(SUBSTITUTE($Y$2:$Y$4096,AA2542,"")))/LEN(AA2542))
         - SUMPRODUCT((LEN($Y$2:$Y$4096)-LEN(SUBSTITUTE($Y$2:$Y$4096,"Alolan "&amp;AA2542,"")))/LEN("Alolan "&amp;AA2542))
         - SUMPRODUCT((LEN($Y$2:$Y$4096)-LEN(SUBSTITUTE($Y$2:$Y$4096,"Galarian "&amp;AA2542,"")))/LEN("Galarian "&amp;AA2542))
         - SUMPRODUCT((LEN($Y$2:$Y$4096)-LEN(SUBSTITUTE($Y$2:$Y$4096,"Hisuian "&amp;AA2542,"")))/LEN("Hisuian "&amp;AA2542))
         - SUMPRODUCT((LEN($Y$2:$Y$4096)-LEN(SUBSTITUTE($Y$2:$Y$4096,"Paldean "&amp;AA2542,"")))/LEN("Paldean "&amp;AA2542))
      &gt;0,2,1)
   ))))</f>
        <v>2</v>
      </c>
      <c r="AN2542">
        <v>0</v>
      </c>
      <c r="AO2542">
        <v>0</v>
      </c>
    </row>
    <row r="2543" spans="1:41" x14ac:dyDescent="0.25">
      <c r="A2543">
        <v>950</v>
      </c>
      <c r="B2543" t="s">
        <v>2966</v>
      </c>
      <c r="C2543" t="s">
        <v>1546</v>
      </c>
      <c r="D2543"/>
      <c r="E2543">
        <v>70</v>
      </c>
      <c r="F2543">
        <v>100</v>
      </c>
      <c r="G2543">
        <v>115</v>
      </c>
      <c r="H2543">
        <v>35</v>
      </c>
      <c r="I2543">
        <v>55</v>
      </c>
      <c r="J2543">
        <v>75</v>
      </c>
      <c r="K2543" t="s">
        <v>2967</v>
      </c>
      <c r="L2543" t="s">
        <v>253</v>
      </c>
      <c r="M2543" t="s">
        <v>249</v>
      </c>
      <c r="N2543">
        <v>8.35</v>
      </c>
      <c r="O2543">
        <v>7.9</v>
      </c>
      <c r="R2543">
        <f t="shared" si="182"/>
        <v>8</v>
      </c>
      <c r="S2543">
        <f t="shared" si="183"/>
        <v>8</v>
      </c>
      <c r="T2543">
        <f t="shared" si="184"/>
        <v>16</v>
      </c>
      <c r="U2543" t="s">
        <v>1546</v>
      </c>
      <c r="V2543" t="s">
        <v>1472</v>
      </c>
      <c r="W2543" t="s">
        <v>1499</v>
      </c>
      <c r="X2543" t="s">
        <v>1514</v>
      </c>
      <c r="Z2543" t="str" cm="1">
        <f t="array" ref="Z2543">IF(ISBLANK(AK2543),_xlfn.LET(
    _xlpm.nameBeforeSlash, IF(ISNUMBER(SEARCH("/", Y2543)), LEFT(Y2543, SEARCH("/", Y2543)-1), Y2543),
    _xlpm.matchRow, IFERROR(MATCH(_xlpm.nameBeforeSlash, AA:AA, 0), ""),
    _xlpm.difference, IF(_xlpm.matchRow="", "", ABS((R2543 + S2543)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),IF(ISBLANK(Y2543),"","Hidden"))</f>
        <v/>
      </c>
      <c r="AA2543" t="s">
        <v>2966</v>
      </c>
      <c r="AC2543" t="s">
        <v>434</v>
      </c>
      <c r="AD2543" t="str">
        <f>_xlfn.XLOOKUP(AC2543,moves!A:A,moves!B:B)</f>
        <v>rock</v>
      </c>
      <c r="AE2543">
        <f>_xlfn.XLOOKUP(AC2543,moves!A:A,moves!D:D)</f>
        <v>5</v>
      </c>
      <c r="AF2543" t="str">
        <f>_xlfn.XLOOKUP(AC2543,moves!A:A,moves!E:E)</f>
        <v>Status symbols deal -2 damage.</v>
      </c>
      <c r="AG2543">
        <v>0</v>
      </c>
      <c r="AH2543">
        <v>0</v>
      </c>
      <c r="AI2543">
        <f t="shared" si="185"/>
        <v>0</v>
      </c>
      <c r="AJ2543" t="s">
        <v>524</v>
      </c>
      <c r="AL2543">
        <v>0</v>
      </c>
      <c r="AM2543" cm="1">
        <f t="array" ref="AM2543">IF(AL2543=1,1,
   IF(ISTEXT(AK2543),1,
   IF(AO2543&gt;1,AM2542,
   IF(AI2543=1,
      IF(SUMPRODUCT((LEN($Y$2:$Y$4096)-LEN(SUBSTITUTE($Y$2:$Y$4096,AA2543,"")))/LEN(AA2543))&gt;0,2,1),
      IF(
         SUMPRODUCT((LEN($Y$2:$Y$4096)-LEN(SUBSTITUTE($Y$2:$Y$4096,AA2543,"")))/LEN(AA2543))
         - SUMPRODUCT((LEN($Y$2:$Y$4096)-LEN(SUBSTITUTE($Y$2:$Y$4096,"Alolan "&amp;AA2543,"")))/LEN("Alolan "&amp;AA2543))
         - SUMPRODUCT((LEN($Y$2:$Y$4096)-LEN(SUBSTITUTE($Y$2:$Y$4096,"Galarian "&amp;AA2543,"")))/LEN("Galarian "&amp;AA2543))
         - SUMPRODUCT((LEN($Y$2:$Y$4096)-LEN(SUBSTITUTE($Y$2:$Y$4096,"Hisuian "&amp;AA2543,"")))/LEN("Hisuian "&amp;AA2543))
         - SUMPRODUCT((LEN($Y$2:$Y$4096)-LEN(SUBSTITUTE($Y$2:$Y$4096,"Paldean "&amp;AA2543,"")))/LEN("Paldean "&amp;AA2543))
      &gt;0,2,1)
   ))))</f>
        <v>1</v>
      </c>
      <c r="AN2543">
        <v>0</v>
      </c>
      <c r="AO2543">
        <v>0</v>
      </c>
    </row>
    <row r="2544" spans="1:41" x14ac:dyDescent="0.25">
      <c r="A2544" t="s">
        <v>4809</v>
      </c>
      <c r="B2544" t="s">
        <v>2966</v>
      </c>
      <c r="C2544" t="s">
        <v>1546</v>
      </c>
      <c r="D2544"/>
      <c r="E2544">
        <v>70</v>
      </c>
      <c r="F2544">
        <v>100</v>
      </c>
      <c r="G2544">
        <v>115</v>
      </c>
      <c r="H2544">
        <v>35</v>
      </c>
      <c r="I2544">
        <v>55</v>
      </c>
      <c r="J2544">
        <v>75</v>
      </c>
      <c r="K2544" t="s">
        <v>2967</v>
      </c>
      <c r="L2544" t="s">
        <v>253</v>
      </c>
      <c r="M2544" t="s">
        <v>249</v>
      </c>
      <c r="N2544">
        <v>8.35</v>
      </c>
      <c r="O2544">
        <v>7.9</v>
      </c>
      <c r="R2544">
        <f t="shared" si="182"/>
        <v>8</v>
      </c>
      <c r="S2544">
        <f t="shared" si="183"/>
        <v>8</v>
      </c>
      <c r="T2544">
        <f t="shared" si="184"/>
        <v>16</v>
      </c>
      <c r="U2544" t="s">
        <v>1546</v>
      </c>
      <c r="V2544" t="s">
        <v>1472</v>
      </c>
      <c r="W2544" t="s">
        <v>1499</v>
      </c>
      <c r="X2544" t="s">
        <v>1514</v>
      </c>
      <c r="Z2544" t="str" cm="1">
        <f t="array" ref="Z2544">IF(ISBLANK(AK2544),_xlfn.LET(
    _xlpm.nameBeforeSlash, IF(ISNUMBER(SEARCH("/", Y2544)), LEFT(Y2544, SEARCH("/", Y2544)-1), Y2544),
    _xlpm.matchRow, IFERROR(MATCH(_xlpm.nameBeforeSlash, AA:AA, 0), ""),
    _xlpm.difference, IF(_xlpm.matchRow="", "", ABS((R2544 + S2544)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),IF(ISBLANK(Y2544),"","Hidden"))</f>
        <v/>
      </c>
      <c r="AA2544" t="s">
        <v>6061</v>
      </c>
      <c r="AC2544" t="s">
        <v>566</v>
      </c>
      <c r="AD2544" t="str">
        <f>_xlfn.XLOOKUP(AC2544,moves!A:A,moves!B:B)</f>
        <v>bug</v>
      </c>
      <c r="AE2544">
        <f>_xlfn.XLOOKUP(AC2544,moves!A:A,moves!D:D)</f>
        <v>4</v>
      </c>
      <c r="AF2544" t="str">
        <f>_xlfn.XLOOKUP(AC2544,moves!A:A,moves!E:E)</f>
        <v>Critical hits deal +1 damage.</v>
      </c>
      <c r="AG2544">
        <v>0</v>
      </c>
      <c r="AH2544">
        <v>0</v>
      </c>
      <c r="AI2544">
        <f t="shared" si="185"/>
        <v>1</v>
      </c>
      <c r="AJ2544" t="s">
        <v>524</v>
      </c>
      <c r="AL2544">
        <v>0</v>
      </c>
      <c r="AM2544" cm="1">
        <f t="array" ref="AM2544">IF(AL2544=1,1,
   IF(ISTEXT(AK2544),1,
   IF(AO2544&gt;1,AM2543,
   IF(AI2544=1,
      IF(SUMPRODUCT((LEN($Y$2:$Y$4096)-LEN(SUBSTITUTE($Y$2:$Y$4096,AA2544,"")))/LEN(AA2544))&gt;0,2,1),
      IF(
         SUMPRODUCT((LEN($Y$2:$Y$4096)-LEN(SUBSTITUTE($Y$2:$Y$4096,AA2544,"")))/LEN(AA2544))
         - SUMPRODUCT((LEN($Y$2:$Y$4096)-LEN(SUBSTITUTE($Y$2:$Y$4096,"Alolan "&amp;AA2544,"")))/LEN("Alolan "&amp;AA2544))
         - SUMPRODUCT((LEN($Y$2:$Y$4096)-LEN(SUBSTITUTE($Y$2:$Y$4096,"Galarian "&amp;AA2544,"")))/LEN("Galarian "&amp;AA2544))
         - SUMPRODUCT((LEN($Y$2:$Y$4096)-LEN(SUBSTITUTE($Y$2:$Y$4096,"Hisuian "&amp;AA2544,"")))/LEN("Hisuian "&amp;AA2544))
         - SUMPRODUCT((LEN($Y$2:$Y$4096)-LEN(SUBSTITUTE($Y$2:$Y$4096,"Paldean "&amp;AA2544,"")))/LEN("Paldean "&amp;AA2544))
      &gt;0,2,1)
   ))))</f>
        <v>1</v>
      </c>
      <c r="AN2544">
        <v>0</v>
      </c>
      <c r="AO2544">
        <v>0</v>
      </c>
    </row>
    <row r="2545" spans="1:41" x14ac:dyDescent="0.25">
      <c r="A2545">
        <v>951</v>
      </c>
      <c r="B2545" t="s">
        <v>2968</v>
      </c>
      <c r="C2545" t="s">
        <v>1468</v>
      </c>
      <c r="D2545"/>
      <c r="E2545">
        <v>50</v>
      </c>
      <c r="F2545">
        <v>62</v>
      </c>
      <c r="G2545">
        <v>40</v>
      </c>
      <c r="H2545">
        <v>62</v>
      </c>
      <c r="I2545">
        <v>40</v>
      </c>
      <c r="J2545">
        <v>50</v>
      </c>
      <c r="K2545" t="s">
        <v>2969</v>
      </c>
      <c r="L2545" t="s">
        <v>250</v>
      </c>
      <c r="M2545" t="s">
        <v>249</v>
      </c>
      <c r="N2545">
        <v>5.7200000000000006</v>
      </c>
      <c r="O2545">
        <v>4.4000000000000004</v>
      </c>
      <c r="R2545">
        <f t="shared" si="182"/>
        <v>6</v>
      </c>
      <c r="S2545">
        <f t="shared" si="183"/>
        <v>4</v>
      </c>
      <c r="T2545">
        <f t="shared" si="184"/>
        <v>10</v>
      </c>
      <c r="U2545" t="s">
        <v>1468</v>
      </c>
      <c r="V2545" t="s">
        <v>1479</v>
      </c>
      <c r="W2545" t="s">
        <v>1471</v>
      </c>
      <c r="X2545" t="s">
        <v>429</v>
      </c>
      <c r="Y2545" t="s">
        <v>2970</v>
      </c>
      <c r="Z2545" cm="1">
        <f t="array" ref="Z2545">IF(ISBLANK(AK2545),_xlfn.LET(
    _xlpm.nameBeforeSlash, IF(ISNUMBER(SEARCH("/", Y2545)), LEFT(Y2545, SEARCH("/", Y2545)-1), Y2545),
    _xlpm.matchRow, IFERROR(MATCH(_xlpm.nameBeforeSlash, AA:AA, 0), ""),
    _xlpm.difference, IF(_xlpm.matchRow="", "", ABS((R2545 + S2545)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),IF(ISBLANK(Y2545),"","Hidden"))</f>
        <v>10</v>
      </c>
      <c r="AA2545" t="s">
        <v>2968</v>
      </c>
      <c r="AC2545" t="s">
        <v>3100</v>
      </c>
      <c r="AD2545" t="str">
        <f>_xlfn.XLOOKUP(AC2545,moves!A:A,moves!B:B)</f>
        <v>fire</v>
      </c>
      <c r="AE2545">
        <f>_xlfn.XLOOKUP(AC2545,moves!A:A,moves!D:D)</f>
        <v>0</v>
      </c>
      <c r="AF2545" t="str">
        <f>_xlfn.XLOOKUP(AC2545,moves!A:A,moves!E:E)</f>
        <v>Change the weather condition to Harsh Sunlight.</v>
      </c>
      <c r="AG2545">
        <v>0</v>
      </c>
      <c r="AH2545">
        <v>0</v>
      </c>
      <c r="AI2545">
        <f t="shared" si="185"/>
        <v>0</v>
      </c>
      <c r="AJ2545" t="s">
        <v>523</v>
      </c>
      <c r="AL2545">
        <v>0</v>
      </c>
      <c r="AM2545" cm="1">
        <f t="array" ref="AM2545">IF(AL2545=1,1,
   IF(ISTEXT(AK2545),1,
   IF(AO2545&gt;1,AM2544,
   IF(AI2545=1,
      IF(SUMPRODUCT((LEN($Y$2:$Y$4096)-LEN(SUBSTITUTE($Y$2:$Y$4096,AA2545,"")))/LEN(AA2545))&gt;0,2,1),
      IF(
         SUMPRODUCT((LEN($Y$2:$Y$4096)-LEN(SUBSTITUTE($Y$2:$Y$4096,AA2545,"")))/LEN(AA2545))
         - SUMPRODUCT((LEN($Y$2:$Y$4096)-LEN(SUBSTITUTE($Y$2:$Y$4096,"Alolan "&amp;AA2545,"")))/LEN("Alolan "&amp;AA2545))
         - SUMPRODUCT((LEN($Y$2:$Y$4096)-LEN(SUBSTITUTE($Y$2:$Y$4096,"Galarian "&amp;AA2545,"")))/LEN("Galarian "&amp;AA2545))
         - SUMPRODUCT((LEN($Y$2:$Y$4096)-LEN(SUBSTITUTE($Y$2:$Y$4096,"Hisuian "&amp;AA2545,"")))/LEN("Hisuian "&amp;AA2545))
         - SUMPRODUCT((LEN($Y$2:$Y$4096)-LEN(SUBSTITUTE($Y$2:$Y$4096,"Paldean "&amp;AA2545,"")))/LEN("Paldean "&amp;AA2545))
      &gt;0,2,1)
   ))))</f>
        <v>1</v>
      </c>
      <c r="AN2545">
        <v>0</v>
      </c>
      <c r="AO2545">
        <v>0</v>
      </c>
    </row>
    <row r="2546" spans="1:41" x14ac:dyDescent="0.25">
      <c r="A2546" t="s">
        <v>4810</v>
      </c>
      <c r="B2546" t="s">
        <v>2968</v>
      </c>
      <c r="C2546" t="s">
        <v>1468</v>
      </c>
      <c r="D2546"/>
      <c r="E2546">
        <v>50</v>
      </c>
      <c r="F2546">
        <v>62</v>
      </c>
      <c r="G2546">
        <v>40</v>
      </c>
      <c r="H2546">
        <v>62</v>
      </c>
      <c r="I2546">
        <v>40</v>
      </c>
      <c r="J2546">
        <v>50</v>
      </c>
      <c r="K2546" t="s">
        <v>2969</v>
      </c>
      <c r="L2546" t="s">
        <v>250</v>
      </c>
      <c r="M2546" t="s">
        <v>249</v>
      </c>
      <c r="N2546">
        <v>5.7200000000000006</v>
      </c>
      <c r="O2546">
        <v>4.4000000000000004</v>
      </c>
      <c r="R2546">
        <f t="shared" si="182"/>
        <v>6</v>
      </c>
      <c r="S2546">
        <f t="shared" si="183"/>
        <v>4</v>
      </c>
      <c r="T2546">
        <f t="shared" si="184"/>
        <v>10</v>
      </c>
      <c r="U2546" t="s">
        <v>1468</v>
      </c>
      <c r="V2546" t="s">
        <v>1479</v>
      </c>
      <c r="W2546" t="s">
        <v>1471</v>
      </c>
      <c r="X2546" t="s">
        <v>429</v>
      </c>
      <c r="Y2546" t="s">
        <v>6062</v>
      </c>
      <c r="Z2546" cm="1">
        <f t="array" ref="Z2546">IF(ISBLANK(AK2546),_xlfn.LET(
    _xlpm.nameBeforeSlash, IF(ISNUMBER(SEARCH("/", Y2546)), LEFT(Y2546, SEARCH("/", Y2546)-1), Y2546),
    _xlpm.matchRow, IFERROR(MATCH(_xlpm.nameBeforeSlash, AA:AA, 0), ""),
    _xlpm.difference, IF(_xlpm.matchRow="", "", ABS((R2546 + S2546)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),IF(ISBLANK(Y2546),"","Hidden"))</f>
        <v>10</v>
      </c>
      <c r="AA2546" t="s">
        <v>6063</v>
      </c>
      <c r="AC2546" t="s">
        <v>460</v>
      </c>
      <c r="AD2546" t="str">
        <f>_xlfn.XLOOKUP(AC2546,moves!A:A,moves!B:B)</f>
        <v>dark</v>
      </c>
      <c r="AE2546">
        <f>_xlfn.XLOOKUP(AC2546,moves!A:A,moves!D:D)</f>
        <v>3</v>
      </c>
      <c r="AF2546" t="str">
        <f>_xlfn.XLOOKUP(AC2546,moves!A:A,moves!E:E)</f>
        <v>When the target is next attacked: Add 1 regular hit to the roll.</v>
      </c>
      <c r="AG2546">
        <v>0</v>
      </c>
      <c r="AH2546">
        <v>0</v>
      </c>
      <c r="AI2546">
        <f t="shared" si="185"/>
        <v>1</v>
      </c>
      <c r="AJ2546" t="s">
        <v>523</v>
      </c>
      <c r="AL2546">
        <v>0</v>
      </c>
      <c r="AM2546" cm="1">
        <f t="array" ref="AM2546">IF(AL2546=1,1,
   IF(ISTEXT(AK2546),1,
   IF(AO2546&gt;1,AM2545,
   IF(AI2546=1,
      IF(SUMPRODUCT((LEN($Y$2:$Y$4096)-LEN(SUBSTITUTE($Y$2:$Y$4096,AA2546,"")))/LEN(AA2546))&gt;0,2,1),
      IF(
         SUMPRODUCT((LEN($Y$2:$Y$4096)-LEN(SUBSTITUTE($Y$2:$Y$4096,AA2546,"")))/LEN(AA2546))
         - SUMPRODUCT((LEN($Y$2:$Y$4096)-LEN(SUBSTITUTE($Y$2:$Y$4096,"Alolan "&amp;AA2546,"")))/LEN("Alolan "&amp;AA2546))
         - SUMPRODUCT((LEN($Y$2:$Y$4096)-LEN(SUBSTITUTE($Y$2:$Y$4096,"Galarian "&amp;AA2546,"")))/LEN("Galarian "&amp;AA2546))
         - SUMPRODUCT((LEN($Y$2:$Y$4096)-LEN(SUBSTITUTE($Y$2:$Y$4096,"Hisuian "&amp;AA2546,"")))/LEN("Hisuian "&amp;AA2546))
         - SUMPRODUCT((LEN($Y$2:$Y$4096)-LEN(SUBSTITUTE($Y$2:$Y$4096,"Paldean "&amp;AA2546,"")))/LEN("Paldean "&amp;AA2546))
      &gt;0,2,1)
   ))))</f>
        <v>1</v>
      </c>
      <c r="AN2546">
        <v>0</v>
      </c>
      <c r="AO2546">
        <v>0</v>
      </c>
    </row>
    <row r="2547" spans="1:41" x14ac:dyDescent="0.25">
      <c r="A2547">
        <v>952</v>
      </c>
      <c r="B2547" t="s">
        <v>2970</v>
      </c>
      <c r="C2547" t="s">
        <v>1468</v>
      </c>
      <c r="D2547" t="s">
        <v>1479</v>
      </c>
      <c r="E2547">
        <v>65</v>
      </c>
      <c r="F2547">
        <v>108</v>
      </c>
      <c r="G2547">
        <v>65</v>
      </c>
      <c r="H2547">
        <v>108</v>
      </c>
      <c r="I2547">
        <v>65</v>
      </c>
      <c r="J2547">
        <v>75</v>
      </c>
      <c r="K2547" t="s">
        <v>2969</v>
      </c>
      <c r="L2547" t="s">
        <v>250</v>
      </c>
      <c r="M2547" t="s">
        <v>249</v>
      </c>
      <c r="N2547">
        <v>9.48</v>
      </c>
      <c r="O2547">
        <v>6.5</v>
      </c>
      <c r="R2547">
        <f t="shared" si="182"/>
        <v>9</v>
      </c>
      <c r="S2547">
        <f t="shared" si="183"/>
        <v>7</v>
      </c>
      <c r="T2547">
        <f t="shared" si="184"/>
        <v>16</v>
      </c>
      <c r="U2547" t="s">
        <v>1468</v>
      </c>
      <c r="V2547" t="s">
        <v>1479</v>
      </c>
      <c r="W2547" t="s">
        <v>1471</v>
      </c>
      <c r="X2547" t="s">
        <v>429</v>
      </c>
      <c r="Z2547" t="str" cm="1">
        <f t="array" ref="Z2547">IF(ISBLANK(AK2547),_xlfn.LET(
    _xlpm.nameBeforeSlash, IF(ISNUMBER(SEARCH("/", Y2547)), LEFT(Y2547, SEARCH("/", Y2547)-1), Y2547),
    _xlpm.matchRow, IFERROR(MATCH(_xlpm.nameBeforeSlash, AA:AA, 0), ""),
    _xlpm.difference, IF(_xlpm.matchRow="", "", ABS((R2547 + S2547)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),IF(ISBLANK(Y2547),"","Hidden"))</f>
        <v/>
      </c>
      <c r="AA2547" t="s">
        <v>2970</v>
      </c>
      <c r="AC2547" t="s">
        <v>1171</v>
      </c>
      <c r="AD2547" t="str">
        <f>_xlfn.XLOOKUP(AC2547,moves!A:A,moves!B:B)</f>
        <v>grass</v>
      </c>
      <c r="AE2547">
        <f>_xlfn.XLOOKUP(AC2547,moves!A:A,moves!D:D)</f>
        <v>0</v>
      </c>
      <c r="AF2547" t="str">
        <f>_xlfn.XLOOKUP(AC2547,moves!A:A,moves!E:E)</f>
        <v>When the user next attacks: Add 2 regular hits to the roll. When the target is next attacked: Add 2 regular hits to the roll.</v>
      </c>
      <c r="AG2547">
        <v>0</v>
      </c>
      <c r="AH2547">
        <v>0</v>
      </c>
      <c r="AI2547">
        <f t="shared" si="185"/>
        <v>0</v>
      </c>
      <c r="AJ2547" t="s">
        <v>524</v>
      </c>
      <c r="AL2547">
        <v>0</v>
      </c>
      <c r="AM2547" cm="1">
        <f t="array" ref="AM2547">IF(AL2547=1,1,
   IF(ISTEXT(AK2547),1,
   IF(AO2547&gt;1,AM2546,
   IF(AI2547=1,
      IF(SUMPRODUCT((LEN($Y$2:$Y$4096)-LEN(SUBSTITUTE($Y$2:$Y$4096,AA2547,"")))/LEN(AA2547))&gt;0,2,1),
      IF(
         SUMPRODUCT((LEN($Y$2:$Y$4096)-LEN(SUBSTITUTE($Y$2:$Y$4096,AA2547,"")))/LEN(AA2547))
         - SUMPRODUCT((LEN($Y$2:$Y$4096)-LEN(SUBSTITUTE($Y$2:$Y$4096,"Alolan "&amp;AA2547,"")))/LEN("Alolan "&amp;AA2547))
         - SUMPRODUCT((LEN($Y$2:$Y$4096)-LEN(SUBSTITUTE($Y$2:$Y$4096,"Galarian "&amp;AA2547,"")))/LEN("Galarian "&amp;AA2547))
         - SUMPRODUCT((LEN($Y$2:$Y$4096)-LEN(SUBSTITUTE($Y$2:$Y$4096,"Hisuian "&amp;AA2547,"")))/LEN("Hisuian "&amp;AA2547))
         - SUMPRODUCT((LEN($Y$2:$Y$4096)-LEN(SUBSTITUTE($Y$2:$Y$4096,"Paldean "&amp;AA2547,"")))/LEN("Paldean "&amp;AA2547))
      &gt;0,2,1)
   ))))</f>
        <v>2</v>
      </c>
      <c r="AN2547">
        <v>0</v>
      </c>
      <c r="AO2547">
        <v>0</v>
      </c>
    </row>
    <row r="2548" spans="1:41" x14ac:dyDescent="0.25">
      <c r="A2548" t="s">
        <v>4811</v>
      </c>
      <c r="B2548" t="s">
        <v>2970</v>
      </c>
      <c r="C2548" t="s">
        <v>1468</v>
      </c>
      <c r="D2548" t="s">
        <v>1479</v>
      </c>
      <c r="E2548">
        <v>65</v>
      </c>
      <c r="F2548">
        <v>108</v>
      </c>
      <c r="G2548">
        <v>65</v>
      </c>
      <c r="H2548">
        <v>108</v>
      </c>
      <c r="I2548">
        <v>65</v>
      </c>
      <c r="J2548">
        <v>75</v>
      </c>
      <c r="K2548" t="s">
        <v>2969</v>
      </c>
      <c r="L2548" t="s">
        <v>250</v>
      </c>
      <c r="M2548" t="s">
        <v>249</v>
      </c>
      <c r="N2548">
        <v>9.48</v>
      </c>
      <c r="O2548">
        <v>6.5</v>
      </c>
      <c r="R2548">
        <f t="shared" si="182"/>
        <v>9</v>
      </c>
      <c r="S2548">
        <f t="shared" si="183"/>
        <v>7</v>
      </c>
      <c r="T2548">
        <f t="shared" si="184"/>
        <v>16</v>
      </c>
      <c r="U2548" t="s">
        <v>1468</v>
      </c>
      <c r="V2548" t="s">
        <v>1479</v>
      </c>
      <c r="W2548" t="s">
        <v>1471</v>
      </c>
      <c r="X2548" t="s">
        <v>429</v>
      </c>
      <c r="Z2548" t="str" cm="1">
        <f t="array" ref="Z2548">IF(ISBLANK(AK2548),_xlfn.LET(
    _xlpm.nameBeforeSlash, IF(ISNUMBER(SEARCH("/", Y2548)), LEFT(Y2548, SEARCH("/", Y2548)-1), Y2548),
    _xlpm.matchRow, IFERROR(MATCH(_xlpm.nameBeforeSlash, AA:AA, 0), ""),
    _xlpm.difference, IF(_xlpm.matchRow="", "", ABS((R2548 + S2548)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),IF(ISBLANK(Y2548),"","Hidden"))</f>
        <v/>
      </c>
      <c r="AA2548" t="s">
        <v>6062</v>
      </c>
      <c r="AC2548" t="s">
        <v>6881</v>
      </c>
      <c r="AD2548" t="str">
        <f>_xlfn.XLOOKUP(AC2548,moves!A:A,moves!B:B)</f>
        <v>grass</v>
      </c>
      <c r="AE2548">
        <f>_xlfn.XLOOKUP(AC2548,moves!A:A,moves!D:D)</f>
        <v>3</v>
      </c>
      <c r="AF2548" t="str">
        <f>_xlfn.XLOOKUP(AC2548,moves!A:A,moves!E:E)</f>
        <v>If you rolled more status symbols than critical hits: Inflict the Poisoned status on the target. If you rolled more critical hits than status symbols: Inflict the Burned status on the target.</v>
      </c>
      <c r="AG2548">
        <v>0</v>
      </c>
      <c r="AH2548">
        <v>0</v>
      </c>
      <c r="AI2548">
        <f t="shared" si="185"/>
        <v>1</v>
      </c>
      <c r="AJ2548" t="s">
        <v>524</v>
      </c>
      <c r="AL2548">
        <v>0</v>
      </c>
      <c r="AM2548" cm="1">
        <f t="array" ref="AM2548">IF(AL2548=1,1,
   IF(ISTEXT(AK2548),1,
   IF(AO2548&gt;1,AM2547,
   IF(AI2548=1,
      IF(SUMPRODUCT((LEN($Y$2:$Y$4096)-LEN(SUBSTITUTE($Y$2:$Y$4096,AA2548,"")))/LEN(AA2548))&gt;0,2,1),
      IF(
         SUMPRODUCT((LEN($Y$2:$Y$4096)-LEN(SUBSTITUTE($Y$2:$Y$4096,AA2548,"")))/LEN(AA2548))
         - SUMPRODUCT((LEN($Y$2:$Y$4096)-LEN(SUBSTITUTE($Y$2:$Y$4096,"Alolan "&amp;AA2548,"")))/LEN("Alolan "&amp;AA2548))
         - SUMPRODUCT((LEN($Y$2:$Y$4096)-LEN(SUBSTITUTE($Y$2:$Y$4096,"Galarian "&amp;AA2548,"")))/LEN("Galarian "&amp;AA2548))
         - SUMPRODUCT((LEN($Y$2:$Y$4096)-LEN(SUBSTITUTE($Y$2:$Y$4096,"Hisuian "&amp;AA2548,"")))/LEN("Hisuian "&amp;AA2548))
         - SUMPRODUCT((LEN($Y$2:$Y$4096)-LEN(SUBSTITUTE($Y$2:$Y$4096,"Paldean "&amp;AA2548,"")))/LEN("Paldean "&amp;AA2548))
      &gt;0,2,1)
   ))))</f>
        <v>2</v>
      </c>
      <c r="AN2548">
        <v>0</v>
      </c>
      <c r="AO2548">
        <v>0</v>
      </c>
    </row>
    <row r="2549" spans="1:41" x14ac:dyDescent="0.25">
      <c r="A2549">
        <v>953</v>
      </c>
      <c r="B2549" t="s">
        <v>2971</v>
      </c>
      <c r="C2549" t="s">
        <v>1499</v>
      </c>
      <c r="D2549"/>
      <c r="E2549">
        <v>41</v>
      </c>
      <c r="F2549">
        <v>50</v>
      </c>
      <c r="G2549">
        <v>60</v>
      </c>
      <c r="H2549">
        <v>31</v>
      </c>
      <c r="I2549">
        <v>58</v>
      </c>
      <c r="J2549">
        <v>30</v>
      </c>
      <c r="K2549" t="s">
        <v>2972</v>
      </c>
      <c r="L2549" t="s">
        <v>250</v>
      </c>
      <c r="M2549" t="s">
        <v>251</v>
      </c>
      <c r="N2549">
        <v>4.01</v>
      </c>
      <c r="O2549">
        <v>5.1800000000000006</v>
      </c>
      <c r="R2549">
        <f t="shared" si="182"/>
        <v>4</v>
      </c>
      <c r="S2549">
        <f t="shared" si="183"/>
        <v>5</v>
      </c>
      <c r="T2549">
        <f t="shared" si="184"/>
        <v>9</v>
      </c>
      <c r="U2549" t="s">
        <v>1499</v>
      </c>
      <c r="V2549" t="s">
        <v>429</v>
      </c>
      <c r="W2549" t="s">
        <v>1512</v>
      </c>
      <c r="X2549" t="s">
        <v>1546</v>
      </c>
      <c r="Y2549" t="s">
        <v>2973</v>
      </c>
      <c r="Z2549" cm="1">
        <f t="array" ref="Z2549">IF(ISBLANK(AK2549),_xlfn.LET(
    _xlpm.nameBeforeSlash, IF(ISNUMBER(SEARCH("/", Y2549)), LEFT(Y2549, SEARCH("/", Y2549)-1), Y2549),
    _xlpm.matchRow, IFERROR(MATCH(_xlpm.nameBeforeSlash, AA:AA, 0), ""),
    _xlpm.difference, IF(_xlpm.matchRow="", "", ABS((R2549 + S2549)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),IF(ISBLANK(Y2549),"","Hidden"))</f>
        <v>16</v>
      </c>
      <c r="AA2549" t="s">
        <v>2971</v>
      </c>
      <c r="AC2549" t="s">
        <v>466</v>
      </c>
      <c r="AD2549" t="str">
        <f>_xlfn.XLOOKUP(AC2549,moves!A:A,moves!B:B)</f>
        <v>rock</v>
      </c>
      <c r="AE2549">
        <f>_xlfn.XLOOKUP(AC2549,moves!A:A,moves!D:D)</f>
        <v>3</v>
      </c>
      <c r="AF2549" t="str">
        <f>_xlfn.XLOOKUP(AC2549,moves!A:A,moves!E:E)</f>
        <v>Each time this move is used in succession: Increase attack strength by 1.</v>
      </c>
      <c r="AG2549">
        <v>0</v>
      </c>
      <c r="AH2549">
        <v>0</v>
      </c>
      <c r="AI2549">
        <f t="shared" si="185"/>
        <v>0</v>
      </c>
      <c r="AJ2549" t="s">
        <v>523</v>
      </c>
      <c r="AL2549">
        <v>0</v>
      </c>
      <c r="AM2549" cm="1">
        <f t="array" ref="AM2549">IF(AL2549=1,1,
   IF(ISTEXT(AK2549),1,
   IF(AO2549&gt;1,AM2548,
   IF(AI2549=1,
      IF(SUMPRODUCT((LEN($Y$2:$Y$4096)-LEN(SUBSTITUTE($Y$2:$Y$4096,AA2549,"")))/LEN(AA2549))&gt;0,2,1),
      IF(
         SUMPRODUCT((LEN($Y$2:$Y$4096)-LEN(SUBSTITUTE($Y$2:$Y$4096,AA2549,"")))/LEN(AA2549))
         - SUMPRODUCT((LEN($Y$2:$Y$4096)-LEN(SUBSTITUTE($Y$2:$Y$4096,"Alolan "&amp;AA2549,"")))/LEN("Alolan "&amp;AA2549))
         - SUMPRODUCT((LEN($Y$2:$Y$4096)-LEN(SUBSTITUTE($Y$2:$Y$4096,"Galarian "&amp;AA2549,"")))/LEN("Galarian "&amp;AA2549))
         - SUMPRODUCT((LEN($Y$2:$Y$4096)-LEN(SUBSTITUTE($Y$2:$Y$4096,"Hisuian "&amp;AA2549,"")))/LEN("Hisuian "&amp;AA2549))
         - SUMPRODUCT((LEN($Y$2:$Y$4096)-LEN(SUBSTITUTE($Y$2:$Y$4096,"Paldean "&amp;AA2549,"")))/LEN("Paldean "&amp;AA2549))
      &gt;0,2,1)
   ))))</f>
        <v>1</v>
      </c>
      <c r="AN2549">
        <v>0</v>
      </c>
      <c r="AO2549">
        <v>0</v>
      </c>
    </row>
    <row r="2550" spans="1:41" x14ac:dyDescent="0.25">
      <c r="A2550" t="s">
        <v>4812</v>
      </c>
      <c r="B2550" t="s">
        <v>2971</v>
      </c>
      <c r="C2550" t="s">
        <v>1499</v>
      </c>
      <c r="D2550"/>
      <c r="E2550">
        <v>41</v>
      </c>
      <c r="F2550">
        <v>50</v>
      </c>
      <c r="G2550">
        <v>60</v>
      </c>
      <c r="H2550">
        <v>31</v>
      </c>
      <c r="I2550">
        <v>58</v>
      </c>
      <c r="J2550">
        <v>30</v>
      </c>
      <c r="K2550" t="s">
        <v>2972</v>
      </c>
      <c r="L2550" t="s">
        <v>250</v>
      </c>
      <c r="M2550" t="s">
        <v>251</v>
      </c>
      <c r="N2550">
        <v>4.01</v>
      </c>
      <c r="O2550">
        <v>5.1800000000000006</v>
      </c>
      <c r="R2550">
        <f t="shared" si="182"/>
        <v>4</v>
      </c>
      <c r="S2550">
        <f t="shared" si="183"/>
        <v>5</v>
      </c>
      <c r="T2550">
        <f t="shared" si="184"/>
        <v>9</v>
      </c>
      <c r="U2550" t="s">
        <v>1499</v>
      </c>
      <c r="V2550" t="s">
        <v>429</v>
      </c>
      <c r="W2550" t="s">
        <v>1512</v>
      </c>
      <c r="X2550" t="s">
        <v>1546</v>
      </c>
      <c r="Y2550" t="s">
        <v>6064</v>
      </c>
      <c r="Z2550" cm="1">
        <f t="array" ref="Z2550">IF(ISBLANK(AK2550),_xlfn.LET(
    _xlpm.nameBeforeSlash, IF(ISNUMBER(SEARCH("/", Y2550)), LEFT(Y2550, SEARCH("/", Y2550)-1), Y2550),
    _xlpm.matchRow, IFERROR(MATCH(_xlpm.nameBeforeSlash, AA:AA, 0), ""),
    _xlpm.difference, IF(_xlpm.matchRow="", "", ABS((R2550 + S2550)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),IF(ISBLANK(Y2550),"","Hidden"))</f>
        <v>16</v>
      </c>
      <c r="AA2550" t="s">
        <v>6065</v>
      </c>
      <c r="AC2550" t="s">
        <v>1265</v>
      </c>
      <c r="AD2550" t="str">
        <f>_xlfn.XLOOKUP(AC2550,moves!A:A,moves!B:B)</f>
        <v>normal</v>
      </c>
      <c r="AE2550">
        <f>_xlfn.XLOOKUP(AC2550,moves!A:A,moves!D:D)</f>
        <v>1</v>
      </c>
      <c r="AF2550" t="str">
        <f>_xlfn.XLOOKUP(AC2550,moves!A:A,moves!E:E)</f>
        <v>When the user is next attacked: Remove 2 regular hits from the roll.</v>
      </c>
      <c r="AG2550">
        <v>0</v>
      </c>
      <c r="AH2550">
        <v>0</v>
      </c>
      <c r="AI2550">
        <f t="shared" si="185"/>
        <v>1</v>
      </c>
      <c r="AJ2550" t="s">
        <v>523</v>
      </c>
      <c r="AL2550">
        <v>0</v>
      </c>
      <c r="AM2550" cm="1">
        <f t="array" ref="AM2550">IF(AL2550=1,1,
   IF(ISTEXT(AK2550),1,
   IF(AO2550&gt;1,AM2549,
   IF(AI2550=1,
      IF(SUMPRODUCT((LEN($Y$2:$Y$4096)-LEN(SUBSTITUTE($Y$2:$Y$4096,AA2550,"")))/LEN(AA2550))&gt;0,2,1),
      IF(
         SUMPRODUCT((LEN($Y$2:$Y$4096)-LEN(SUBSTITUTE($Y$2:$Y$4096,AA2550,"")))/LEN(AA2550))
         - SUMPRODUCT((LEN($Y$2:$Y$4096)-LEN(SUBSTITUTE($Y$2:$Y$4096,"Alolan "&amp;AA2550,"")))/LEN("Alolan "&amp;AA2550))
         - SUMPRODUCT((LEN($Y$2:$Y$4096)-LEN(SUBSTITUTE($Y$2:$Y$4096,"Galarian "&amp;AA2550,"")))/LEN("Galarian "&amp;AA2550))
         - SUMPRODUCT((LEN($Y$2:$Y$4096)-LEN(SUBSTITUTE($Y$2:$Y$4096,"Hisuian "&amp;AA2550,"")))/LEN("Hisuian "&amp;AA2550))
         - SUMPRODUCT((LEN($Y$2:$Y$4096)-LEN(SUBSTITUTE($Y$2:$Y$4096,"Paldean "&amp;AA2550,"")))/LEN("Paldean "&amp;AA2550))
      &gt;0,2,1)
   ))))</f>
        <v>1</v>
      </c>
      <c r="AN2550">
        <v>0</v>
      </c>
      <c r="AO2550">
        <v>0</v>
      </c>
    </row>
    <row r="2551" spans="1:41" x14ac:dyDescent="0.25">
      <c r="A2551">
        <v>954</v>
      </c>
      <c r="B2551" t="s">
        <v>2973</v>
      </c>
      <c r="C2551" t="s">
        <v>1499</v>
      </c>
      <c r="D2551" t="s">
        <v>429</v>
      </c>
      <c r="E2551">
        <v>75</v>
      </c>
      <c r="F2551">
        <v>50</v>
      </c>
      <c r="G2551">
        <v>85</v>
      </c>
      <c r="H2551">
        <v>115</v>
      </c>
      <c r="I2551">
        <v>100</v>
      </c>
      <c r="J2551">
        <v>45</v>
      </c>
      <c r="K2551" t="s">
        <v>2972</v>
      </c>
      <c r="L2551" t="s">
        <v>250</v>
      </c>
      <c r="M2551" t="s">
        <v>251</v>
      </c>
      <c r="N2551">
        <v>8.0500000000000007</v>
      </c>
      <c r="O2551">
        <v>8.5500000000000007</v>
      </c>
      <c r="R2551">
        <f t="shared" si="182"/>
        <v>8</v>
      </c>
      <c r="S2551">
        <f t="shared" si="183"/>
        <v>9</v>
      </c>
      <c r="T2551">
        <f t="shared" si="184"/>
        <v>17</v>
      </c>
      <c r="U2551" t="s">
        <v>1499</v>
      </c>
      <c r="V2551" t="s">
        <v>429</v>
      </c>
      <c r="W2551" t="s">
        <v>1512</v>
      </c>
      <c r="X2551" t="s">
        <v>1546</v>
      </c>
      <c r="Z2551" t="str" cm="1">
        <f t="array" ref="Z2551">IF(ISBLANK(AK2551),_xlfn.LET(
    _xlpm.nameBeforeSlash, IF(ISNUMBER(SEARCH("/", Y2551)), LEFT(Y2551, SEARCH("/", Y2551)-1), Y2551),
    _xlpm.matchRow, IFERROR(MATCH(_xlpm.nameBeforeSlash, AA:AA, 0), ""),
    _xlpm.difference, IF(_xlpm.matchRow="", "", ABS((R2551 + S2551)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),IF(ISBLANK(Y2551),"","Hidden"))</f>
        <v/>
      </c>
      <c r="AA2551" t="s">
        <v>2973</v>
      </c>
      <c r="AC2551" t="s">
        <v>1287</v>
      </c>
      <c r="AD2551" t="str">
        <f>_xlfn.XLOOKUP(AC2551,moves!A:A,moves!B:B)</f>
        <v>normal</v>
      </c>
      <c r="AE2551">
        <f>_xlfn.XLOOKUP(AC2551,moves!A:A,moves!D:D)</f>
        <v>0</v>
      </c>
      <c r="AF2551" t="str">
        <f>_xlfn.XLOOKUP(AC2551,moves!A:A,moves!E:E)</f>
        <v>Once per battle: Increase the user's battle fatigue to 5, revive one of the Pokémon in your party, and fully heal that Pokémon's health.</v>
      </c>
      <c r="AG2551">
        <v>0</v>
      </c>
      <c r="AH2551">
        <v>0</v>
      </c>
      <c r="AI2551">
        <f t="shared" si="185"/>
        <v>0</v>
      </c>
      <c r="AJ2551" t="s">
        <v>525</v>
      </c>
      <c r="AL2551">
        <v>0</v>
      </c>
      <c r="AM2551" cm="1">
        <f t="array" ref="AM2551">IF(AL2551=1,1,
   IF(ISTEXT(AK2551),1,
   IF(AO2551&gt;1,AM2550,
   IF(AI2551=1,
      IF(SUMPRODUCT((LEN($Y$2:$Y$4096)-LEN(SUBSTITUTE($Y$2:$Y$4096,AA2551,"")))/LEN(AA2551))&gt;0,2,1),
      IF(
         SUMPRODUCT((LEN($Y$2:$Y$4096)-LEN(SUBSTITUTE($Y$2:$Y$4096,AA2551,"")))/LEN(AA2551))
         - SUMPRODUCT((LEN($Y$2:$Y$4096)-LEN(SUBSTITUTE($Y$2:$Y$4096,"Alolan "&amp;AA2551,"")))/LEN("Alolan "&amp;AA2551))
         - SUMPRODUCT((LEN($Y$2:$Y$4096)-LEN(SUBSTITUTE($Y$2:$Y$4096,"Galarian "&amp;AA2551,"")))/LEN("Galarian "&amp;AA2551))
         - SUMPRODUCT((LEN($Y$2:$Y$4096)-LEN(SUBSTITUTE($Y$2:$Y$4096,"Hisuian "&amp;AA2551,"")))/LEN("Hisuian "&amp;AA2551))
         - SUMPRODUCT((LEN($Y$2:$Y$4096)-LEN(SUBSTITUTE($Y$2:$Y$4096,"Paldean "&amp;AA2551,"")))/LEN("Paldean "&amp;AA2551))
      &gt;0,2,1)
   ))))</f>
        <v>2</v>
      </c>
      <c r="AN2551">
        <v>0</v>
      </c>
      <c r="AO2551">
        <v>0</v>
      </c>
    </row>
    <row r="2552" spans="1:41" x14ac:dyDescent="0.25">
      <c r="A2552" t="s">
        <v>4813</v>
      </c>
      <c r="B2552" t="s">
        <v>2973</v>
      </c>
      <c r="C2552" t="s">
        <v>1499</v>
      </c>
      <c r="D2552" t="s">
        <v>429</v>
      </c>
      <c r="E2552">
        <v>75</v>
      </c>
      <c r="F2552">
        <v>50</v>
      </c>
      <c r="G2552">
        <v>85</v>
      </c>
      <c r="H2552">
        <v>115</v>
      </c>
      <c r="I2552">
        <v>100</v>
      </c>
      <c r="J2552">
        <v>45</v>
      </c>
      <c r="K2552" t="s">
        <v>2972</v>
      </c>
      <c r="L2552" t="s">
        <v>250</v>
      </c>
      <c r="M2552" t="s">
        <v>251</v>
      </c>
      <c r="N2552">
        <v>8.0500000000000007</v>
      </c>
      <c r="O2552">
        <v>8.5500000000000007</v>
      </c>
      <c r="R2552">
        <f t="shared" si="182"/>
        <v>8</v>
      </c>
      <c r="S2552">
        <f t="shared" si="183"/>
        <v>9</v>
      </c>
      <c r="T2552">
        <f t="shared" si="184"/>
        <v>17</v>
      </c>
      <c r="U2552" t="s">
        <v>1499</v>
      </c>
      <c r="V2552" t="s">
        <v>429</v>
      </c>
      <c r="W2552" t="s">
        <v>1512</v>
      </c>
      <c r="X2552" t="s">
        <v>1546</v>
      </c>
      <c r="Z2552" t="str" cm="1">
        <f t="array" ref="Z2552">IF(ISBLANK(AK2552),_xlfn.LET(
    _xlpm.nameBeforeSlash, IF(ISNUMBER(SEARCH("/", Y2552)), LEFT(Y2552, SEARCH("/", Y2552)-1), Y2552),
    _xlpm.matchRow, IFERROR(MATCH(_xlpm.nameBeforeSlash, AA:AA, 0), ""),
    _xlpm.difference, IF(_xlpm.matchRow="", "", ABS((R2552 + S2552)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),IF(ISBLANK(Y2552),"","Hidden"))</f>
        <v/>
      </c>
      <c r="AA2552" t="s">
        <v>6064</v>
      </c>
      <c r="AC2552" t="s">
        <v>6374</v>
      </c>
      <c r="AD2552" t="str">
        <f>_xlfn.XLOOKUP(AC2552,moves!A:A,moves!B:B)</f>
        <v>psychic</v>
      </c>
      <c r="AE2552">
        <f>_xlfn.XLOOKUP(AC2552,moves!A:A,moves!D:D)</f>
        <v>4</v>
      </c>
      <c r="AF2552" t="str">
        <f>_xlfn.XLOOKUP(AC2552,moves!A:A,moves!E:E)</f>
        <v>If all dice rolled are the same: The target skips their turn this round.</v>
      </c>
      <c r="AG2552">
        <v>0</v>
      </c>
      <c r="AH2552">
        <v>0</v>
      </c>
      <c r="AI2552">
        <f t="shared" si="185"/>
        <v>1</v>
      </c>
      <c r="AJ2552" t="s">
        <v>525</v>
      </c>
      <c r="AL2552">
        <v>0</v>
      </c>
      <c r="AM2552" cm="1">
        <f t="array" ref="AM2552">IF(AL2552=1,1,
   IF(ISTEXT(AK2552),1,
   IF(AO2552&gt;1,AM2551,
   IF(AI2552=1,
      IF(SUMPRODUCT((LEN($Y$2:$Y$4096)-LEN(SUBSTITUTE($Y$2:$Y$4096,AA2552,"")))/LEN(AA2552))&gt;0,2,1),
      IF(
         SUMPRODUCT((LEN($Y$2:$Y$4096)-LEN(SUBSTITUTE($Y$2:$Y$4096,AA2552,"")))/LEN(AA2552))
         - SUMPRODUCT((LEN($Y$2:$Y$4096)-LEN(SUBSTITUTE($Y$2:$Y$4096,"Alolan "&amp;AA2552,"")))/LEN("Alolan "&amp;AA2552))
         - SUMPRODUCT((LEN($Y$2:$Y$4096)-LEN(SUBSTITUTE($Y$2:$Y$4096,"Galarian "&amp;AA2552,"")))/LEN("Galarian "&amp;AA2552))
         - SUMPRODUCT((LEN($Y$2:$Y$4096)-LEN(SUBSTITUTE($Y$2:$Y$4096,"Hisuian "&amp;AA2552,"")))/LEN("Hisuian "&amp;AA2552))
         - SUMPRODUCT((LEN($Y$2:$Y$4096)-LEN(SUBSTITUTE($Y$2:$Y$4096,"Paldean "&amp;AA2552,"")))/LEN("Paldean "&amp;AA2552))
      &gt;0,2,1)
   ))))</f>
        <v>2</v>
      </c>
      <c r="AN2552">
        <v>0</v>
      </c>
      <c r="AO2552">
        <v>0</v>
      </c>
    </row>
    <row r="2553" spans="1:41" x14ac:dyDescent="0.25">
      <c r="A2553">
        <v>955</v>
      </c>
      <c r="B2553" t="s">
        <v>2974</v>
      </c>
      <c r="C2553" t="s">
        <v>429</v>
      </c>
      <c r="D2553"/>
      <c r="E2553">
        <v>30</v>
      </c>
      <c r="F2553">
        <v>35</v>
      </c>
      <c r="G2553">
        <v>30</v>
      </c>
      <c r="H2553">
        <v>55</v>
      </c>
      <c r="I2553">
        <v>30</v>
      </c>
      <c r="J2553">
        <v>75</v>
      </c>
      <c r="K2553" t="s">
        <v>2975</v>
      </c>
      <c r="L2553" t="s">
        <v>250</v>
      </c>
      <c r="M2553" t="s">
        <v>249</v>
      </c>
      <c r="N2553">
        <v>6.1</v>
      </c>
      <c r="O2553">
        <v>3</v>
      </c>
      <c r="R2553">
        <f t="shared" si="182"/>
        <v>6</v>
      </c>
      <c r="S2553">
        <f t="shared" si="183"/>
        <v>3</v>
      </c>
      <c r="T2553">
        <f t="shared" si="184"/>
        <v>9</v>
      </c>
      <c r="U2553" t="s">
        <v>429</v>
      </c>
      <c r="V2553" t="s">
        <v>1536</v>
      </c>
      <c r="W2553" t="s">
        <v>1481</v>
      </c>
      <c r="X2553" t="s">
        <v>1524</v>
      </c>
      <c r="Y2553" t="s">
        <v>2976</v>
      </c>
      <c r="Z2553" cm="1">
        <f t="array" ref="Z2553">IF(ISBLANK(AK2553),_xlfn.LET(
    _xlpm.nameBeforeSlash, IF(ISNUMBER(SEARCH("/", Y2553)), LEFT(Y2553, SEARCH("/", Y2553)-1), Y2553),
    _xlpm.matchRow, IFERROR(MATCH(_xlpm.nameBeforeSlash, AA:AA, 0), ""),
    _xlpm.difference, IF(_xlpm.matchRow="", "", ABS((R2553 + S2553)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),IF(ISBLANK(Y2553),"","Hidden"))</f>
        <v>16</v>
      </c>
      <c r="AA2553" t="s">
        <v>2974</v>
      </c>
      <c r="AC2553" t="s">
        <v>1333</v>
      </c>
      <c r="AD2553" t="str">
        <f>_xlfn.XLOOKUP(AC2553,moves!A:A,moves!B:B)</f>
        <v>psychic</v>
      </c>
      <c r="AE2553">
        <f>_xlfn.XLOOKUP(AC2553,moves!A:A,moves!D:D)</f>
        <v>3</v>
      </c>
      <c r="AF2553" t="str">
        <f>_xlfn.XLOOKUP(AC2553,moves!A:A,moves!E:E)</f>
        <v>If any status symbols are rolled: Inflict the Confused status on the target.</v>
      </c>
      <c r="AG2553">
        <v>0</v>
      </c>
      <c r="AH2553">
        <v>0</v>
      </c>
      <c r="AI2553">
        <f t="shared" si="185"/>
        <v>0</v>
      </c>
      <c r="AJ2553" t="s">
        <v>523</v>
      </c>
      <c r="AL2553">
        <v>0</v>
      </c>
      <c r="AM2553" cm="1">
        <f t="array" ref="AM2553">IF(AL2553=1,1,
   IF(ISTEXT(AK2553),1,
   IF(AO2553&gt;1,AM2552,
   IF(AI2553=1,
      IF(SUMPRODUCT((LEN($Y$2:$Y$4096)-LEN(SUBSTITUTE($Y$2:$Y$4096,AA2553,"")))/LEN(AA2553))&gt;0,2,1),
      IF(
         SUMPRODUCT((LEN($Y$2:$Y$4096)-LEN(SUBSTITUTE($Y$2:$Y$4096,AA2553,"")))/LEN(AA2553))
         - SUMPRODUCT((LEN($Y$2:$Y$4096)-LEN(SUBSTITUTE($Y$2:$Y$4096,"Alolan "&amp;AA2553,"")))/LEN("Alolan "&amp;AA2553))
         - SUMPRODUCT((LEN($Y$2:$Y$4096)-LEN(SUBSTITUTE($Y$2:$Y$4096,"Galarian "&amp;AA2553,"")))/LEN("Galarian "&amp;AA2553))
         - SUMPRODUCT((LEN($Y$2:$Y$4096)-LEN(SUBSTITUTE($Y$2:$Y$4096,"Hisuian "&amp;AA2553,"")))/LEN("Hisuian "&amp;AA2553))
         - SUMPRODUCT((LEN($Y$2:$Y$4096)-LEN(SUBSTITUTE($Y$2:$Y$4096,"Paldean "&amp;AA2553,"")))/LEN("Paldean "&amp;AA2553))
      &gt;0,2,1)
   ))))</f>
        <v>1</v>
      </c>
      <c r="AN2553">
        <v>0</v>
      </c>
      <c r="AO2553">
        <v>0</v>
      </c>
    </row>
    <row r="2554" spans="1:41" x14ac:dyDescent="0.25">
      <c r="A2554" t="s">
        <v>4814</v>
      </c>
      <c r="B2554" t="s">
        <v>2974</v>
      </c>
      <c r="C2554" t="s">
        <v>429</v>
      </c>
      <c r="D2554"/>
      <c r="E2554">
        <v>30</v>
      </c>
      <c r="F2554">
        <v>35</v>
      </c>
      <c r="G2554">
        <v>30</v>
      </c>
      <c r="H2554">
        <v>55</v>
      </c>
      <c r="I2554">
        <v>30</v>
      </c>
      <c r="J2554">
        <v>75</v>
      </c>
      <c r="K2554" t="s">
        <v>2975</v>
      </c>
      <c r="L2554" t="s">
        <v>250</v>
      </c>
      <c r="M2554" t="s">
        <v>249</v>
      </c>
      <c r="N2554">
        <v>6.1</v>
      </c>
      <c r="O2554">
        <v>3</v>
      </c>
      <c r="R2554">
        <f t="shared" si="182"/>
        <v>6</v>
      </c>
      <c r="S2554">
        <f t="shared" si="183"/>
        <v>3</v>
      </c>
      <c r="T2554">
        <f t="shared" si="184"/>
        <v>9</v>
      </c>
      <c r="U2554" t="s">
        <v>429</v>
      </c>
      <c r="V2554" t="s">
        <v>1536</v>
      </c>
      <c r="W2554" t="s">
        <v>1481</v>
      </c>
      <c r="X2554" t="s">
        <v>1524</v>
      </c>
      <c r="Y2554" t="s">
        <v>6066</v>
      </c>
      <c r="Z2554" cm="1">
        <f t="array" ref="Z2554">IF(ISBLANK(AK2554),_xlfn.LET(
    _xlpm.nameBeforeSlash, IF(ISNUMBER(SEARCH("/", Y2554)), LEFT(Y2554, SEARCH("/", Y2554)-1), Y2554),
    _xlpm.matchRow, IFERROR(MATCH(_xlpm.nameBeforeSlash, AA:AA, 0), ""),
    _xlpm.difference, IF(_xlpm.matchRow="", "", ABS((R2554 + S2554)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),IF(ISBLANK(Y2554),"","Hidden"))</f>
        <v>16</v>
      </c>
      <c r="AA2554" t="s">
        <v>6067</v>
      </c>
      <c r="AC2554" t="s">
        <v>652</v>
      </c>
      <c r="AD2554" t="str">
        <f>_xlfn.XLOOKUP(AC2554,moves!A:A,moves!B:B)</f>
        <v>flying</v>
      </c>
      <c r="AE2554">
        <f>_xlfn.XLOOKUP(AC2554,moves!A:A,moves!D:D)</f>
        <v>2</v>
      </c>
      <c r="AF2554" t="str">
        <f>_xlfn.XLOOKUP(AC2554,moves!A:A,moves!E:E)</f>
        <v>When the target is next attacked: Add 1 critical hit to the roll.</v>
      </c>
      <c r="AG2554">
        <v>0</v>
      </c>
      <c r="AH2554">
        <v>0</v>
      </c>
      <c r="AI2554">
        <f t="shared" si="185"/>
        <v>1</v>
      </c>
      <c r="AJ2554" t="s">
        <v>523</v>
      </c>
      <c r="AL2554">
        <v>0</v>
      </c>
      <c r="AM2554" cm="1">
        <f t="array" ref="AM2554">IF(AL2554=1,1,
   IF(ISTEXT(AK2554),1,
   IF(AO2554&gt;1,AM2553,
   IF(AI2554=1,
      IF(SUMPRODUCT((LEN($Y$2:$Y$4096)-LEN(SUBSTITUTE($Y$2:$Y$4096,AA2554,"")))/LEN(AA2554))&gt;0,2,1),
      IF(
         SUMPRODUCT((LEN($Y$2:$Y$4096)-LEN(SUBSTITUTE($Y$2:$Y$4096,AA2554,"")))/LEN(AA2554))
         - SUMPRODUCT((LEN($Y$2:$Y$4096)-LEN(SUBSTITUTE($Y$2:$Y$4096,"Alolan "&amp;AA2554,"")))/LEN("Alolan "&amp;AA2554))
         - SUMPRODUCT((LEN($Y$2:$Y$4096)-LEN(SUBSTITUTE($Y$2:$Y$4096,"Galarian "&amp;AA2554,"")))/LEN("Galarian "&amp;AA2554))
         - SUMPRODUCT((LEN($Y$2:$Y$4096)-LEN(SUBSTITUTE($Y$2:$Y$4096,"Hisuian "&amp;AA2554,"")))/LEN("Hisuian "&amp;AA2554))
         - SUMPRODUCT((LEN($Y$2:$Y$4096)-LEN(SUBSTITUTE($Y$2:$Y$4096,"Paldean "&amp;AA2554,"")))/LEN("Paldean "&amp;AA2554))
      &gt;0,2,1)
   ))))</f>
        <v>1</v>
      </c>
      <c r="AN2554">
        <v>0</v>
      </c>
      <c r="AO2554">
        <v>0</v>
      </c>
    </row>
    <row r="2555" spans="1:41" x14ac:dyDescent="0.25">
      <c r="A2555">
        <v>956</v>
      </c>
      <c r="B2555" t="s">
        <v>2976</v>
      </c>
      <c r="C2555" t="s">
        <v>429</v>
      </c>
      <c r="D2555"/>
      <c r="E2555">
        <v>95</v>
      </c>
      <c r="F2555">
        <v>60</v>
      </c>
      <c r="G2555">
        <v>60</v>
      </c>
      <c r="H2555">
        <v>101</v>
      </c>
      <c r="I2555">
        <v>60</v>
      </c>
      <c r="J2555">
        <v>105</v>
      </c>
      <c r="K2555" t="s">
        <v>2977</v>
      </c>
      <c r="L2555" t="s">
        <v>250</v>
      </c>
      <c r="M2555" t="s">
        <v>249</v>
      </c>
      <c r="N2555">
        <v>9.85</v>
      </c>
      <c r="O2555">
        <v>7.4</v>
      </c>
      <c r="R2555">
        <f t="shared" si="182"/>
        <v>10</v>
      </c>
      <c r="S2555">
        <f t="shared" si="183"/>
        <v>7</v>
      </c>
      <c r="T2555">
        <f t="shared" si="184"/>
        <v>17</v>
      </c>
      <c r="U2555" t="s">
        <v>429</v>
      </c>
      <c r="V2555" t="s">
        <v>1536</v>
      </c>
      <c r="W2555" t="s">
        <v>1481</v>
      </c>
      <c r="X2555" t="s">
        <v>1524</v>
      </c>
      <c r="Z2555" t="str" cm="1">
        <f t="array" ref="Z2555">IF(ISBLANK(AK2555),_xlfn.LET(
    _xlpm.nameBeforeSlash, IF(ISNUMBER(SEARCH("/", Y2555)), LEFT(Y2555, SEARCH("/", Y2555)-1), Y2555),
    _xlpm.matchRow, IFERROR(MATCH(_xlpm.nameBeforeSlash, AA:AA, 0), ""),
    _xlpm.difference, IF(_xlpm.matchRow="", "", ABS((R2555 + S2555)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),IF(ISBLANK(Y2555),"","Hidden"))</f>
        <v/>
      </c>
      <c r="AA2555" t="s">
        <v>2976</v>
      </c>
      <c r="AC2555" t="s">
        <v>1324</v>
      </c>
      <c r="AD2555" t="str">
        <f>_xlfn.XLOOKUP(AC2555,moves!A:A,moves!B:B)</f>
        <v>psychic</v>
      </c>
      <c r="AE2555">
        <f>_xlfn.XLOOKUP(AC2555,moves!A:A,moves!D:D)</f>
        <v>4</v>
      </c>
      <c r="AF2555" t="str">
        <f>_xlfn.XLOOKUP(AC2555,moves!A:A,moves!E:E)</f>
        <v>When the target is next attacked: Add 1 critical hit to the roll.</v>
      </c>
      <c r="AG2555">
        <v>0</v>
      </c>
      <c r="AH2555">
        <v>0</v>
      </c>
      <c r="AI2555">
        <f t="shared" si="185"/>
        <v>0</v>
      </c>
      <c r="AJ2555" t="s">
        <v>525</v>
      </c>
      <c r="AL2555">
        <v>0</v>
      </c>
      <c r="AM2555" cm="1">
        <f t="array" ref="AM2555">IF(AL2555=1,1,
   IF(ISTEXT(AK2555),1,
   IF(AO2555&gt;1,AM2554,
   IF(AI2555=1,
      IF(SUMPRODUCT((LEN($Y$2:$Y$4096)-LEN(SUBSTITUTE($Y$2:$Y$4096,AA2555,"")))/LEN(AA2555))&gt;0,2,1),
      IF(
         SUMPRODUCT((LEN($Y$2:$Y$4096)-LEN(SUBSTITUTE($Y$2:$Y$4096,AA2555,"")))/LEN(AA2555))
         - SUMPRODUCT((LEN($Y$2:$Y$4096)-LEN(SUBSTITUTE($Y$2:$Y$4096,"Alolan "&amp;AA2555,"")))/LEN("Alolan "&amp;AA2555))
         - SUMPRODUCT((LEN($Y$2:$Y$4096)-LEN(SUBSTITUTE($Y$2:$Y$4096,"Galarian "&amp;AA2555,"")))/LEN("Galarian "&amp;AA2555))
         - SUMPRODUCT((LEN($Y$2:$Y$4096)-LEN(SUBSTITUTE($Y$2:$Y$4096,"Hisuian "&amp;AA2555,"")))/LEN("Hisuian "&amp;AA2555))
         - SUMPRODUCT((LEN($Y$2:$Y$4096)-LEN(SUBSTITUTE($Y$2:$Y$4096,"Paldean "&amp;AA2555,"")))/LEN("Paldean "&amp;AA2555))
      &gt;0,2,1)
   ))))</f>
        <v>2</v>
      </c>
      <c r="AN2555">
        <v>0</v>
      </c>
      <c r="AO2555">
        <v>0</v>
      </c>
    </row>
    <row r="2556" spans="1:41" x14ac:dyDescent="0.25">
      <c r="A2556" t="s">
        <v>4815</v>
      </c>
      <c r="B2556" t="s">
        <v>2976</v>
      </c>
      <c r="C2556" t="s">
        <v>429</v>
      </c>
      <c r="D2556"/>
      <c r="E2556">
        <v>95</v>
      </c>
      <c r="F2556">
        <v>60</v>
      </c>
      <c r="G2556">
        <v>60</v>
      </c>
      <c r="H2556">
        <v>101</v>
      </c>
      <c r="I2556">
        <v>60</v>
      </c>
      <c r="J2556">
        <v>105</v>
      </c>
      <c r="K2556" t="s">
        <v>2977</v>
      </c>
      <c r="L2556" t="s">
        <v>250</v>
      </c>
      <c r="M2556" t="s">
        <v>249</v>
      </c>
      <c r="N2556">
        <v>9.85</v>
      </c>
      <c r="O2556">
        <v>7.4</v>
      </c>
      <c r="R2556">
        <f t="shared" si="182"/>
        <v>10</v>
      </c>
      <c r="S2556">
        <f t="shared" si="183"/>
        <v>7</v>
      </c>
      <c r="T2556">
        <f t="shared" si="184"/>
        <v>17</v>
      </c>
      <c r="U2556" t="s">
        <v>429</v>
      </c>
      <c r="V2556" t="s">
        <v>1536</v>
      </c>
      <c r="W2556" t="s">
        <v>1481</v>
      </c>
      <c r="X2556" t="s">
        <v>1524</v>
      </c>
      <c r="Z2556" t="str" cm="1">
        <f t="array" ref="Z2556">IF(ISBLANK(AK2556),_xlfn.LET(
    _xlpm.nameBeforeSlash, IF(ISNUMBER(SEARCH("/", Y2556)), LEFT(Y2556, SEARCH("/", Y2556)-1), Y2556),
    _xlpm.matchRow, IFERROR(MATCH(_xlpm.nameBeforeSlash, AA:AA, 0), ""),
    _xlpm.difference, IF(_xlpm.matchRow="", "", ABS((R2556 + S2556)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),IF(ISBLANK(Y2556),"","Hidden"))</f>
        <v/>
      </c>
      <c r="AA2556" t="s">
        <v>6066</v>
      </c>
      <c r="AC2556" t="s">
        <v>6883</v>
      </c>
      <c r="AD2556" t="str">
        <f>_xlfn.XLOOKUP(AC2556,moves!A:A,moves!B:B)</f>
        <v>fairy</v>
      </c>
      <c r="AE2556">
        <f>_xlfn.XLOOKUP(AC2556,moves!A:A,moves!D:D)</f>
        <v>3</v>
      </c>
      <c r="AF2556" t="str">
        <f>_xlfn.XLOOKUP(AC2556,moves!A:A,moves!E:E)</f>
        <v>When the targets next attack: Status symbols deal -1 damage.</v>
      </c>
      <c r="AG2556">
        <v>0</v>
      </c>
      <c r="AH2556">
        <v>0</v>
      </c>
      <c r="AI2556">
        <f t="shared" si="185"/>
        <v>1</v>
      </c>
      <c r="AJ2556" t="s">
        <v>525</v>
      </c>
      <c r="AL2556">
        <v>0</v>
      </c>
      <c r="AM2556" cm="1">
        <f t="array" ref="AM2556">IF(AL2556=1,1,
   IF(ISTEXT(AK2556),1,
   IF(AO2556&gt;1,AM2555,
   IF(AI2556=1,
      IF(SUMPRODUCT((LEN($Y$2:$Y$4096)-LEN(SUBSTITUTE($Y$2:$Y$4096,AA2556,"")))/LEN(AA2556))&gt;0,2,1),
      IF(
         SUMPRODUCT((LEN($Y$2:$Y$4096)-LEN(SUBSTITUTE($Y$2:$Y$4096,AA2556,"")))/LEN(AA2556))
         - SUMPRODUCT((LEN($Y$2:$Y$4096)-LEN(SUBSTITUTE($Y$2:$Y$4096,"Alolan "&amp;AA2556,"")))/LEN("Alolan "&amp;AA2556))
         - SUMPRODUCT((LEN($Y$2:$Y$4096)-LEN(SUBSTITUTE($Y$2:$Y$4096,"Galarian "&amp;AA2556,"")))/LEN("Galarian "&amp;AA2556))
         - SUMPRODUCT((LEN($Y$2:$Y$4096)-LEN(SUBSTITUTE($Y$2:$Y$4096,"Hisuian "&amp;AA2556,"")))/LEN("Hisuian "&amp;AA2556))
         - SUMPRODUCT((LEN($Y$2:$Y$4096)-LEN(SUBSTITUTE($Y$2:$Y$4096,"Paldean "&amp;AA2556,"")))/LEN("Paldean "&amp;AA2556))
      &gt;0,2,1)
   ))))</f>
        <v>2</v>
      </c>
      <c r="AN2556">
        <v>0</v>
      </c>
      <c r="AO2556">
        <v>0</v>
      </c>
    </row>
    <row r="2557" spans="1:41" x14ac:dyDescent="0.25">
      <c r="A2557">
        <v>957</v>
      </c>
      <c r="B2557" t="s">
        <v>2978</v>
      </c>
      <c r="C2557" t="s">
        <v>1536</v>
      </c>
      <c r="D2557" t="s">
        <v>1514</v>
      </c>
      <c r="E2557">
        <v>50</v>
      </c>
      <c r="F2557">
        <v>45</v>
      </c>
      <c r="G2557">
        <v>45</v>
      </c>
      <c r="H2557">
        <v>35</v>
      </c>
      <c r="I2557">
        <v>64</v>
      </c>
      <c r="J2557">
        <v>58</v>
      </c>
      <c r="K2557" t="s">
        <v>2979</v>
      </c>
      <c r="L2557" t="s">
        <v>250</v>
      </c>
      <c r="M2557" t="s">
        <v>248</v>
      </c>
      <c r="N2557">
        <v>4.92</v>
      </c>
      <c r="O2557">
        <v>5.2700000000000005</v>
      </c>
      <c r="R2557">
        <f t="shared" si="182"/>
        <v>5</v>
      </c>
      <c r="S2557">
        <f t="shared" si="183"/>
        <v>5</v>
      </c>
      <c r="T2557">
        <f t="shared" si="184"/>
        <v>10</v>
      </c>
      <c r="U2557" t="s">
        <v>1536</v>
      </c>
      <c r="V2557" t="s">
        <v>1514</v>
      </c>
      <c r="W2557" t="s">
        <v>1499</v>
      </c>
      <c r="X2557" t="s">
        <v>1471</v>
      </c>
      <c r="Y2557" t="s">
        <v>2980</v>
      </c>
      <c r="Z2557" cm="1">
        <f t="array" ref="Z2557">IF(ISBLANK(AK2557),_xlfn.LET(
    _xlpm.nameBeforeSlash, IF(ISNUMBER(SEARCH("/", Y2557)), LEFT(Y2557, SEARCH("/", Y2557)-1), Y2557),
    _xlpm.matchRow, IFERROR(MATCH(_xlpm.nameBeforeSlash, AA:AA, 0), ""),
    _xlpm.difference, IF(_xlpm.matchRow="", "", ABS((R2557 + S2557)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),IF(ISBLANK(Y2557),"","Hidden"))</f>
        <v>8</v>
      </c>
      <c r="AA2557" t="s">
        <v>2978</v>
      </c>
      <c r="AC2557" t="s">
        <v>840</v>
      </c>
      <c r="AD2557" t="str">
        <f>_xlfn.XLOOKUP(AC2557,moves!A:A,moves!B:B)</f>
        <v>fairy</v>
      </c>
      <c r="AE2557">
        <f>_xlfn.XLOOKUP(AC2557,moves!A:A,moves!D:D)</f>
        <v>2</v>
      </c>
      <c r="AF2557" t="str">
        <f>_xlfn.XLOOKUP(AC2557,moves!A:A,moves!E:E)</f>
        <v>Heal 1 and inflict the Drowsy status on the target.</v>
      </c>
      <c r="AG2557">
        <v>1</v>
      </c>
      <c r="AH2557">
        <v>0</v>
      </c>
      <c r="AI2557">
        <f t="shared" si="185"/>
        <v>0</v>
      </c>
      <c r="AJ2557" t="s">
        <v>870</v>
      </c>
      <c r="AL2557">
        <v>0</v>
      </c>
      <c r="AM2557" cm="1">
        <f t="array" ref="AM2557">IF(AL2557=1,1,
   IF(ISTEXT(AK2557),1,
   IF(AO2557&gt;1,AM2556,
   IF(AI2557=1,
      IF(SUMPRODUCT((LEN($Y$2:$Y$4096)-LEN(SUBSTITUTE($Y$2:$Y$4096,AA2557,"")))/LEN(AA2557))&gt;0,2,1),
      IF(
         SUMPRODUCT((LEN($Y$2:$Y$4096)-LEN(SUBSTITUTE($Y$2:$Y$4096,AA2557,"")))/LEN(AA2557))
         - SUMPRODUCT((LEN($Y$2:$Y$4096)-LEN(SUBSTITUTE($Y$2:$Y$4096,"Alolan "&amp;AA2557,"")))/LEN("Alolan "&amp;AA2557))
         - SUMPRODUCT((LEN($Y$2:$Y$4096)-LEN(SUBSTITUTE($Y$2:$Y$4096,"Galarian "&amp;AA2557,"")))/LEN("Galarian "&amp;AA2557))
         - SUMPRODUCT((LEN($Y$2:$Y$4096)-LEN(SUBSTITUTE($Y$2:$Y$4096,"Hisuian "&amp;AA2557,"")))/LEN("Hisuian "&amp;AA2557))
         - SUMPRODUCT((LEN($Y$2:$Y$4096)-LEN(SUBSTITUTE($Y$2:$Y$4096,"Paldean "&amp;AA2557,"")))/LEN("Paldean "&amp;AA2557))
      &gt;0,2,1)
   ))))</f>
        <v>1</v>
      </c>
      <c r="AN2557">
        <v>0</v>
      </c>
      <c r="AO2557">
        <v>0</v>
      </c>
    </row>
    <row r="2558" spans="1:41" x14ac:dyDescent="0.25">
      <c r="A2558" t="s">
        <v>4816</v>
      </c>
      <c r="B2558" t="s">
        <v>2978</v>
      </c>
      <c r="C2558" t="s">
        <v>1536</v>
      </c>
      <c r="D2558" t="s">
        <v>1514</v>
      </c>
      <c r="E2558">
        <v>50</v>
      </c>
      <c r="F2558">
        <v>45</v>
      </c>
      <c r="G2558">
        <v>45</v>
      </c>
      <c r="H2558">
        <v>35</v>
      </c>
      <c r="I2558">
        <v>64</v>
      </c>
      <c r="J2558">
        <v>58</v>
      </c>
      <c r="K2558" t="s">
        <v>2979</v>
      </c>
      <c r="L2558" t="s">
        <v>250</v>
      </c>
      <c r="M2558" t="s">
        <v>248</v>
      </c>
      <c r="N2558">
        <v>4.92</v>
      </c>
      <c r="O2558">
        <v>5.2700000000000005</v>
      </c>
      <c r="R2558">
        <f t="shared" si="182"/>
        <v>5</v>
      </c>
      <c r="S2558">
        <f t="shared" si="183"/>
        <v>5</v>
      </c>
      <c r="T2558">
        <f t="shared" si="184"/>
        <v>10</v>
      </c>
      <c r="U2558" t="s">
        <v>1536</v>
      </c>
      <c r="V2558" t="s">
        <v>1514</v>
      </c>
      <c r="W2558" t="s">
        <v>1499</v>
      </c>
      <c r="X2558" t="s">
        <v>1471</v>
      </c>
      <c r="Y2558" t="s">
        <v>6068</v>
      </c>
      <c r="Z2558" cm="1">
        <f t="array" ref="Z2558">IF(ISBLANK(AK2558),_xlfn.LET(
    _xlpm.nameBeforeSlash, IF(ISNUMBER(SEARCH("/", Y2558)), LEFT(Y2558, SEARCH("/", Y2558)-1), Y2558),
    _xlpm.matchRow, IFERROR(MATCH(_xlpm.nameBeforeSlash, AA:AA, 0), ""),
    _xlpm.difference, IF(_xlpm.matchRow="", "", ABS((R2558 + S2558)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),IF(ISBLANK(Y2558),"","Hidden"))</f>
        <v>8</v>
      </c>
      <c r="AA2558" t="s">
        <v>6069</v>
      </c>
      <c r="AC2558" t="s">
        <v>6480</v>
      </c>
      <c r="AD2558" t="str">
        <f>_xlfn.XLOOKUP(AC2558,moves!A:A,moves!B:B)</f>
        <v>fairy</v>
      </c>
      <c r="AE2558">
        <f>_xlfn.XLOOKUP(AC2558,moves!A:A,moves!D:D)</f>
        <v>1</v>
      </c>
      <c r="AF2558" t="str">
        <f>_xlfn.XLOOKUP(AC2558,moves!A:A,moves!E:E)</f>
        <v>When the target next attacks: Decrease attack strength by 1.</v>
      </c>
      <c r="AG2558">
        <v>1</v>
      </c>
      <c r="AH2558">
        <v>0</v>
      </c>
      <c r="AI2558">
        <f t="shared" si="185"/>
        <v>1</v>
      </c>
      <c r="AJ2558" t="s">
        <v>523</v>
      </c>
      <c r="AL2558">
        <v>0</v>
      </c>
      <c r="AM2558" cm="1">
        <f t="array" ref="AM2558">IF(AL2558=1,1,
   IF(ISTEXT(AK2558),1,
   IF(AO2558&gt;1,AM2557,
   IF(AI2558=1,
      IF(SUMPRODUCT((LEN($Y$2:$Y$4096)-LEN(SUBSTITUTE($Y$2:$Y$4096,AA2558,"")))/LEN(AA2558))&gt;0,2,1),
      IF(
         SUMPRODUCT((LEN($Y$2:$Y$4096)-LEN(SUBSTITUTE($Y$2:$Y$4096,AA2558,"")))/LEN(AA2558))
         - SUMPRODUCT((LEN($Y$2:$Y$4096)-LEN(SUBSTITUTE($Y$2:$Y$4096,"Alolan "&amp;AA2558,"")))/LEN("Alolan "&amp;AA2558))
         - SUMPRODUCT((LEN($Y$2:$Y$4096)-LEN(SUBSTITUTE($Y$2:$Y$4096,"Galarian "&amp;AA2558,"")))/LEN("Galarian "&amp;AA2558))
         - SUMPRODUCT((LEN($Y$2:$Y$4096)-LEN(SUBSTITUTE($Y$2:$Y$4096,"Hisuian "&amp;AA2558,"")))/LEN("Hisuian "&amp;AA2558))
         - SUMPRODUCT((LEN($Y$2:$Y$4096)-LEN(SUBSTITUTE($Y$2:$Y$4096,"Paldean "&amp;AA2558,"")))/LEN("Paldean "&amp;AA2558))
      &gt;0,2,1)
   ))))</f>
        <v>1</v>
      </c>
      <c r="AN2558">
        <v>0</v>
      </c>
      <c r="AO2558">
        <v>0</v>
      </c>
    </row>
    <row r="2559" spans="1:41" x14ac:dyDescent="0.25">
      <c r="A2559">
        <v>958</v>
      </c>
      <c r="B2559" t="s">
        <v>2980</v>
      </c>
      <c r="C2559" t="s">
        <v>1536</v>
      </c>
      <c r="D2559" t="s">
        <v>1514</v>
      </c>
      <c r="E2559">
        <v>65</v>
      </c>
      <c r="F2559">
        <v>55</v>
      </c>
      <c r="G2559">
        <v>55</v>
      </c>
      <c r="H2559">
        <v>45</v>
      </c>
      <c r="I2559">
        <v>82</v>
      </c>
      <c r="J2559">
        <v>78</v>
      </c>
      <c r="K2559" t="s">
        <v>2981</v>
      </c>
      <c r="L2559" t="s">
        <v>250</v>
      </c>
      <c r="M2559" t="s">
        <v>248</v>
      </c>
      <c r="N2559">
        <v>6.32</v>
      </c>
      <c r="O2559">
        <v>6.7099999999999991</v>
      </c>
      <c r="P2559">
        <v>1</v>
      </c>
      <c r="R2559">
        <f t="shared" si="182"/>
        <v>7</v>
      </c>
      <c r="S2559">
        <f t="shared" si="183"/>
        <v>7</v>
      </c>
      <c r="T2559">
        <f t="shared" si="184"/>
        <v>14</v>
      </c>
      <c r="U2559" t="s">
        <v>1536</v>
      </c>
      <c r="V2559" t="s">
        <v>1514</v>
      </c>
      <c r="W2559" t="s">
        <v>1499</v>
      </c>
      <c r="X2559" t="s">
        <v>1471</v>
      </c>
      <c r="Y2559" t="s">
        <v>2982</v>
      </c>
      <c r="Z2559" cm="1">
        <f t="array" ref="Z2559">IF(ISBLANK(AK2559),_xlfn.LET(
    _xlpm.nameBeforeSlash, IF(ISNUMBER(SEARCH("/", Y2559)), LEFT(Y2559, SEARCH("/", Y2559)-1), Y2559),
    _xlpm.matchRow, IFERROR(MATCH(_xlpm.nameBeforeSlash, AA:AA, 0), ""),
    _xlpm.difference, IF(_xlpm.matchRow="", "", ABS((R2559 + S2559)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),IF(ISBLANK(Y2559),"","Hidden"))</f>
        <v>14</v>
      </c>
      <c r="AA2559" t="s">
        <v>2980</v>
      </c>
      <c r="AC2559" t="s">
        <v>950</v>
      </c>
      <c r="AD2559" t="str">
        <f>_xlfn.XLOOKUP(AC2559,moves!A:A,moves!B:B)</f>
        <v>dark</v>
      </c>
      <c r="AE2559">
        <f>_xlfn.XLOOKUP(AC2559,moves!A:A,moves!D:D)</f>
        <v>3</v>
      </c>
      <c r="AF2559" t="str">
        <f>_xlfn.XLOOKUP(AC2559,moves!A:A,moves!E:E)</f>
        <v xml:space="preserve"> </v>
      </c>
      <c r="AG2559">
        <v>0</v>
      </c>
      <c r="AH2559">
        <v>0</v>
      </c>
      <c r="AI2559">
        <f t="shared" si="185"/>
        <v>0</v>
      </c>
      <c r="AJ2559" t="s">
        <v>524</v>
      </c>
      <c r="AL2559">
        <v>0</v>
      </c>
      <c r="AM2559" cm="1">
        <f t="array" ref="AM2559">IF(AL2559=1,1,
   IF(ISTEXT(AK2559),1,
   IF(AO2559&gt;1,AM2558,
   IF(AI2559=1,
      IF(SUMPRODUCT((LEN($Y$2:$Y$4096)-LEN(SUBSTITUTE($Y$2:$Y$4096,AA2559,"")))/LEN(AA2559))&gt;0,2,1),
      IF(
         SUMPRODUCT((LEN($Y$2:$Y$4096)-LEN(SUBSTITUTE($Y$2:$Y$4096,AA2559,"")))/LEN(AA2559))
         - SUMPRODUCT((LEN($Y$2:$Y$4096)-LEN(SUBSTITUTE($Y$2:$Y$4096,"Alolan "&amp;AA2559,"")))/LEN("Alolan "&amp;AA2559))
         - SUMPRODUCT((LEN($Y$2:$Y$4096)-LEN(SUBSTITUTE($Y$2:$Y$4096,"Galarian "&amp;AA2559,"")))/LEN("Galarian "&amp;AA2559))
         - SUMPRODUCT((LEN($Y$2:$Y$4096)-LEN(SUBSTITUTE($Y$2:$Y$4096,"Hisuian "&amp;AA2559,"")))/LEN("Hisuian "&amp;AA2559))
         - SUMPRODUCT((LEN($Y$2:$Y$4096)-LEN(SUBSTITUTE($Y$2:$Y$4096,"Paldean "&amp;AA2559,"")))/LEN("Paldean "&amp;AA2559))
      &gt;0,2,1)
   ))))</f>
        <v>2</v>
      </c>
      <c r="AN2559">
        <v>0</v>
      </c>
      <c r="AO2559">
        <v>0</v>
      </c>
    </row>
    <row r="2560" spans="1:41" x14ac:dyDescent="0.25">
      <c r="A2560" t="s">
        <v>4817</v>
      </c>
      <c r="B2560" t="s">
        <v>2980</v>
      </c>
      <c r="C2560" t="s">
        <v>1536</v>
      </c>
      <c r="D2560" t="s">
        <v>1514</v>
      </c>
      <c r="E2560">
        <v>65</v>
      </c>
      <c r="F2560">
        <v>55</v>
      </c>
      <c r="G2560">
        <v>55</v>
      </c>
      <c r="H2560">
        <v>45</v>
      </c>
      <c r="I2560">
        <v>82</v>
      </c>
      <c r="J2560">
        <v>78</v>
      </c>
      <c r="K2560" t="s">
        <v>2981</v>
      </c>
      <c r="L2560" t="s">
        <v>250</v>
      </c>
      <c r="M2560" t="s">
        <v>248</v>
      </c>
      <c r="N2560">
        <v>6.32</v>
      </c>
      <c r="O2560">
        <v>6.7099999999999991</v>
      </c>
      <c r="P2560">
        <v>1</v>
      </c>
      <c r="R2560">
        <f t="shared" si="182"/>
        <v>7</v>
      </c>
      <c r="S2560">
        <f t="shared" si="183"/>
        <v>7</v>
      </c>
      <c r="T2560">
        <f t="shared" si="184"/>
        <v>14</v>
      </c>
      <c r="U2560" t="s">
        <v>1536</v>
      </c>
      <c r="V2560" t="s">
        <v>1514</v>
      </c>
      <c r="W2560" t="s">
        <v>1499</v>
      </c>
      <c r="X2560" t="s">
        <v>1471</v>
      </c>
      <c r="Y2560" t="s">
        <v>6070</v>
      </c>
      <c r="Z2560" cm="1">
        <f t="array" ref="Z2560">IF(ISBLANK(AK2560),_xlfn.LET(
    _xlpm.nameBeforeSlash, IF(ISNUMBER(SEARCH("/", Y2560)), LEFT(Y2560, SEARCH("/", Y2560)-1), Y2560),
    _xlpm.matchRow, IFERROR(MATCH(_xlpm.nameBeforeSlash, AA:AA, 0), ""),
    _xlpm.difference, IF(_xlpm.matchRow="", "", ABS((R2560 + S2560)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),IF(ISBLANK(Y2560),"","Hidden"))</f>
        <v>14</v>
      </c>
      <c r="AA2560" t="s">
        <v>6068</v>
      </c>
      <c r="AC2560" t="s">
        <v>6870</v>
      </c>
      <c r="AD2560" t="str">
        <f>_xlfn.XLOOKUP(AC2560,moves!A:A,moves!B:B)</f>
        <v>bug</v>
      </c>
      <c r="AE2560">
        <f>_xlfn.XLOOKUP(AC2560,moves!A:A,moves!D:D)</f>
        <v>4</v>
      </c>
      <c r="AF2560" t="str">
        <f>_xlfn.XLOOKUP(AC2560,moves!A:A,moves!E:E)</f>
        <v>When the target next attacks: Remove 1 regular hit from the roll.</v>
      </c>
      <c r="AG2560">
        <v>0</v>
      </c>
      <c r="AH2560">
        <v>0</v>
      </c>
      <c r="AI2560">
        <f t="shared" si="185"/>
        <v>1</v>
      </c>
      <c r="AJ2560" t="s">
        <v>524</v>
      </c>
      <c r="AL2560">
        <v>0</v>
      </c>
      <c r="AM2560" cm="1">
        <f t="array" ref="AM2560">IF(AL2560=1,1,
   IF(ISTEXT(AK2560),1,
   IF(AO2560&gt;1,AM2559,
   IF(AI2560=1,
      IF(SUMPRODUCT((LEN($Y$2:$Y$4096)-LEN(SUBSTITUTE($Y$2:$Y$4096,AA2560,"")))/LEN(AA2560))&gt;0,2,1),
      IF(
         SUMPRODUCT((LEN($Y$2:$Y$4096)-LEN(SUBSTITUTE($Y$2:$Y$4096,AA2560,"")))/LEN(AA2560))
         - SUMPRODUCT((LEN($Y$2:$Y$4096)-LEN(SUBSTITUTE($Y$2:$Y$4096,"Alolan "&amp;AA2560,"")))/LEN("Alolan "&amp;AA2560))
         - SUMPRODUCT((LEN($Y$2:$Y$4096)-LEN(SUBSTITUTE($Y$2:$Y$4096,"Galarian "&amp;AA2560,"")))/LEN("Galarian "&amp;AA2560))
         - SUMPRODUCT((LEN($Y$2:$Y$4096)-LEN(SUBSTITUTE($Y$2:$Y$4096,"Hisuian "&amp;AA2560,"")))/LEN("Hisuian "&amp;AA2560))
         - SUMPRODUCT((LEN($Y$2:$Y$4096)-LEN(SUBSTITUTE($Y$2:$Y$4096,"Paldean "&amp;AA2560,"")))/LEN("Paldean "&amp;AA2560))
      &gt;0,2,1)
   ))))</f>
        <v>2</v>
      </c>
      <c r="AN2560">
        <v>0</v>
      </c>
      <c r="AO2560">
        <v>0</v>
      </c>
    </row>
    <row r="2561" spans="1:41" x14ac:dyDescent="0.25">
      <c r="A2561">
        <v>959</v>
      </c>
      <c r="B2561" t="s">
        <v>2982</v>
      </c>
      <c r="C2561" t="s">
        <v>1536</v>
      </c>
      <c r="D2561" t="s">
        <v>1514</v>
      </c>
      <c r="E2561">
        <v>85</v>
      </c>
      <c r="F2561">
        <v>75</v>
      </c>
      <c r="G2561">
        <v>77</v>
      </c>
      <c r="H2561">
        <v>70</v>
      </c>
      <c r="I2561">
        <v>105</v>
      </c>
      <c r="J2561">
        <v>94</v>
      </c>
      <c r="K2561" t="s">
        <v>2981</v>
      </c>
      <c r="L2561" t="s">
        <v>250</v>
      </c>
      <c r="M2561" t="s">
        <v>248</v>
      </c>
      <c r="N2561">
        <v>8.2099999999999991</v>
      </c>
      <c r="O2561">
        <v>8.86</v>
      </c>
      <c r="P2561">
        <v>1</v>
      </c>
      <c r="Q2561">
        <v>2</v>
      </c>
      <c r="R2561">
        <f t="shared" si="182"/>
        <v>9</v>
      </c>
      <c r="S2561">
        <f t="shared" si="183"/>
        <v>11</v>
      </c>
      <c r="T2561">
        <f t="shared" si="184"/>
        <v>20</v>
      </c>
      <c r="U2561" t="s">
        <v>1536</v>
      </c>
      <c r="V2561" t="s">
        <v>1514</v>
      </c>
      <c r="W2561" t="s">
        <v>1499</v>
      </c>
      <c r="X2561" t="s">
        <v>1471</v>
      </c>
      <c r="Z2561" t="str" cm="1">
        <f t="array" ref="Z2561">IF(ISBLANK(AK2561),_xlfn.LET(
    _xlpm.nameBeforeSlash, IF(ISNUMBER(SEARCH("/", Y2561)), LEFT(Y2561, SEARCH("/", Y2561)-1), Y2561),
    _xlpm.matchRow, IFERROR(MATCH(_xlpm.nameBeforeSlash, AA:AA, 0), ""),
    _xlpm.difference, IF(_xlpm.matchRow="", "", ABS((R2561 + S2561)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),IF(ISBLANK(Y2561),"","Hidden"))</f>
        <v/>
      </c>
      <c r="AA2561" t="s">
        <v>2982</v>
      </c>
      <c r="AC2561" t="s">
        <v>1351</v>
      </c>
      <c r="AD2561" t="str">
        <f>_xlfn.XLOOKUP(AC2561,moves!A:A,moves!B:B)</f>
        <v>steel</v>
      </c>
      <c r="AE2561">
        <f>_xlfn.XLOOKUP(AC2561,moves!A:A,moves!D:D)</f>
        <v>7</v>
      </c>
      <c r="AF2561" t="str">
        <f>_xlfn.XLOOKUP(AC2561,moves!A:A,moves!E:E)</f>
        <v>This move cannot be used if used last turn.</v>
      </c>
      <c r="AG2561">
        <v>0</v>
      </c>
      <c r="AH2561">
        <v>0</v>
      </c>
      <c r="AI2561">
        <f t="shared" si="185"/>
        <v>0</v>
      </c>
      <c r="AJ2561" t="s">
        <v>525</v>
      </c>
      <c r="AL2561">
        <v>0</v>
      </c>
      <c r="AM2561" cm="1">
        <f t="array" ref="AM2561">IF(AL2561=1,1,
   IF(ISTEXT(AK2561),1,
   IF(AO2561&gt;1,AM2560,
   IF(AI2561=1,
      IF(SUMPRODUCT((LEN($Y$2:$Y$4096)-LEN(SUBSTITUTE($Y$2:$Y$4096,AA2561,"")))/LEN(AA2561))&gt;0,2,1),
      IF(
         SUMPRODUCT((LEN($Y$2:$Y$4096)-LEN(SUBSTITUTE($Y$2:$Y$4096,AA2561,"")))/LEN(AA2561))
         - SUMPRODUCT((LEN($Y$2:$Y$4096)-LEN(SUBSTITUTE($Y$2:$Y$4096,"Alolan "&amp;AA2561,"")))/LEN("Alolan "&amp;AA2561))
         - SUMPRODUCT((LEN($Y$2:$Y$4096)-LEN(SUBSTITUTE($Y$2:$Y$4096,"Galarian "&amp;AA2561,"")))/LEN("Galarian "&amp;AA2561))
         - SUMPRODUCT((LEN($Y$2:$Y$4096)-LEN(SUBSTITUTE($Y$2:$Y$4096,"Hisuian "&amp;AA2561,"")))/LEN("Hisuian "&amp;AA2561))
         - SUMPRODUCT((LEN($Y$2:$Y$4096)-LEN(SUBSTITUTE($Y$2:$Y$4096,"Paldean "&amp;AA2561,"")))/LEN("Paldean "&amp;AA2561))
      &gt;0,2,1)
   ))))</f>
        <v>2</v>
      </c>
      <c r="AN2561">
        <v>0</v>
      </c>
      <c r="AO2561">
        <v>0</v>
      </c>
    </row>
    <row r="2562" spans="1:41" x14ac:dyDescent="0.25">
      <c r="A2562" t="s">
        <v>4818</v>
      </c>
      <c r="B2562" t="s">
        <v>2982</v>
      </c>
      <c r="C2562" t="s">
        <v>1536</v>
      </c>
      <c r="D2562" t="s">
        <v>1514</v>
      </c>
      <c r="E2562">
        <v>85</v>
      </c>
      <c r="F2562">
        <v>75</v>
      </c>
      <c r="G2562">
        <v>77</v>
      </c>
      <c r="H2562">
        <v>70</v>
      </c>
      <c r="I2562">
        <v>105</v>
      </c>
      <c r="J2562">
        <v>94</v>
      </c>
      <c r="K2562" t="s">
        <v>2981</v>
      </c>
      <c r="L2562" t="s">
        <v>250</v>
      </c>
      <c r="M2562" t="s">
        <v>248</v>
      </c>
      <c r="N2562">
        <v>8.2099999999999991</v>
      </c>
      <c r="O2562">
        <v>8.86</v>
      </c>
      <c r="P2562">
        <v>1</v>
      </c>
      <c r="Q2562">
        <v>2</v>
      </c>
      <c r="R2562">
        <f t="shared" ref="R2562:R2625" si="186">MROUND(N2562,1)+P2562</f>
        <v>9</v>
      </c>
      <c r="S2562">
        <f t="shared" ref="S2562:S2625" si="187">MROUND(O2562,1)+Q2562</f>
        <v>11</v>
      </c>
      <c r="T2562">
        <f t="shared" si="184"/>
        <v>20</v>
      </c>
      <c r="U2562" t="s">
        <v>1536</v>
      </c>
      <c r="V2562" t="s">
        <v>1514</v>
      </c>
      <c r="W2562" t="s">
        <v>1499</v>
      </c>
      <c r="X2562" t="s">
        <v>1471</v>
      </c>
      <c r="Z2562" t="str" cm="1">
        <f t="array" ref="Z2562">IF(ISBLANK(AK2562),_xlfn.LET(
    _xlpm.nameBeforeSlash, IF(ISNUMBER(SEARCH("/", Y2562)), LEFT(Y2562, SEARCH("/", Y2562)-1), Y2562),
    _xlpm.matchRow, IFERROR(MATCH(_xlpm.nameBeforeSlash, AA:AA, 0), ""),
    _xlpm.difference, IF(_xlpm.matchRow="", "", ABS((R2562 + S2562)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),IF(ISBLANK(Y2562),"","Hidden"))</f>
        <v/>
      </c>
      <c r="AA2562" t="s">
        <v>6070</v>
      </c>
      <c r="AC2562" t="s">
        <v>6884</v>
      </c>
      <c r="AD2562" t="str">
        <f>_xlfn.XLOOKUP(AC2562,moves!A:A,moves!B:B)</f>
        <v>fairy</v>
      </c>
      <c r="AE2562">
        <f>_xlfn.XLOOKUP(AC2562,moves!A:A,moves!D:D)</f>
        <v>4</v>
      </c>
      <c r="AF2562" t="str">
        <f>_xlfn.XLOOKUP(AC2562,moves!A:A,moves!E:E)</f>
        <v>Ignore effects of the target's moves effects, abilities, and held items.</v>
      </c>
      <c r="AG2562">
        <v>0</v>
      </c>
      <c r="AH2562">
        <v>0</v>
      </c>
      <c r="AI2562">
        <f t="shared" si="185"/>
        <v>1</v>
      </c>
      <c r="AJ2562" t="s">
        <v>525</v>
      </c>
      <c r="AL2562">
        <v>0</v>
      </c>
      <c r="AM2562" cm="1">
        <f t="array" ref="AM2562">IF(AL2562=1,1,
   IF(ISTEXT(AK2562),1,
   IF(AO2562&gt;1,AM2561,
   IF(AI2562=1,
      IF(SUMPRODUCT((LEN($Y$2:$Y$4096)-LEN(SUBSTITUTE($Y$2:$Y$4096,AA2562,"")))/LEN(AA2562))&gt;0,2,1),
      IF(
         SUMPRODUCT((LEN($Y$2:$Y$4096)-LEN(SUBSTITUTE($Y$2:$Y$4096,AA2562,"")))/LEN(AA2562))
         - SUMPRODUCT((LEN($Y$2:$Y$4096)-LEN(SUBSTITUTE($Y$2:$Y$4096,"Alolan "&amp;AA2562,"")))/LEN("Alolan "&amp;AA2562))
         - SUMPRODUCT((LEN($Y$2:$Y$4096)-LEN(SUBSTITUTE($Y$2:$Y$4096,"Galarian "&amp;AA2562,"")))/LEN("Galarian "&amp;AA2562))
         - SUMPRODUCT((LEN($Y$2:$Y$4096)-LEN(SUBSTITUTE($Y$2:$Y$4096,"Hisuian "&amp;AA2562,"")))/LEN("Hisuian "&amp;AA2562))
         - SUMPRODUCT((LEN($Y$2:$Y$4096)-LEN(SUBSTITUTE($Y$2:$Y$4096,"Paldean "&amp;AA2562,"")))/LEN("Paldean "&amp;AA2562))
      &gt;0,2,1)
   ))))</f>
        <v>2</v>
      </c>
      <c r="AN2562">
        <v>0</v>
      </c>
      <c r="AO2562">
        <v>0</v>
      </c>
    </row>
    <row r="2563" spans="1:41" x14ac:dyDescent="0.25">
      <c r="A2563">
        <v>960</v>
      </c>
      <c r="B2563" t="s">
        <v>2983</v>
      </c>
      <c r="C2563" t="s">
        <v>1490</v>
      </c>
      <c r="D2563"/>
      <c r="E2563">
        <v>10</v>
      </c>
      <c r="F2563">
        <v>55</v>
      </c>
      <c r="G2563">
        <v>25</v>
      </c>
      <c r="H2563">
        <v>35</v>
      </c>
      <c r="I2563">
        <v>25</v>
      </c>
      <c r="J2563">
        <v>95</v>
      </c>
      <c r="K2563" t="s">
        <v>2984</v>
      </c>
      <c r="L2563" t="s">
        <v>252</v>
      </c>
      <c r="M2563" t="s">
        <v>249</v>
      </c>
      <c r="N2563">
        <v>6.9</v>
      </c>
      <c r="O2563">
        <v>1.9</v>
      </c>
      <c r="R2563">
        <f t="shared" si="186"/>
        <v>7</v>
      </c>
      <c r="S2563">
        <f t="shared" si="187"/>
        <v>2</v>
      </c>
      <c r="T2563">
        <f t="shared" si="184"/>
        <v>9</v>
      </c>
      <c r="U2563" t="s">
        <v>1490</v>
      </c>
      <c r="V2563" t="s">
        <v>1472</v>
      </c>
      <c r="W2563" t="s">
        <v>1471</v>
      </c>
      <c r="X2563" t="s">
        <v>1209</v>
      </c>
      <c r="Y2563" t="s">
        <v>2985</v>
      </c>
      <c r="Z2563" cm="1">
        <f t="array" ref="Z2563">IF(ISBLANK(AK2563),_xlfn.LET(
    _xlpm.nameBeforeSlash, IF(ISNUMBER(SEARCH("/", Y2563)), LEFT(Y2563, SEARCH("/", Y2563)-1), Y2563),
    _xlpm.matchRow, IFERROR(MATCH(_xlpm.nameBeforeSlash, AA:AA, 0), ""),
    _xlpm.difference, IF(_xlpm.matchRow="", "", ABS((R2563 + S2563)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),IF(ISBLANK(Y2563),"","Hidden"))</f>
        <v>10</v>
      </c>
      <c r="AA2563" t="s">
        <v>2983</v>
      </c>
      <c r="AC2563" t="s">
        <v>1194</v>
      </c>
      <c r="AD2563" t="str">
        <f>_xlfn.XLOOKUP(AC2563,moves!A:A,moves!B:B)</f>
        <v>ground</v>
      </c>
      <c r="AE2563">
        <f>_xlfn.XLOOKUP(AC2563,moves!A:A,moves!D:D)</f>
        <v>1</v>
      </c>
      <c r="AF2563" t="str">
        <f>_xlfn.XLOOKUP(AC2563,moves!A:A,moves!E:E)</f>
        <v>When the target next attacks: Decrease attack strength by 1.</v>
      </c>
      <c r="AG2563">
        <v>0</v>
      </c>
      <c r="AH2563">
        <v>0</v>
      </c>
      <c r="AI2563">
        <f t="shared" si="185"/>
        <v>0</v>
      </c>
      <c r="AJ2563" t="s">
        <v>523</v>
      </c>
      <c r="AL2563">
        <v>0</v>
      </c>
      <c r="AM2563" cm="1">
        <f t="array" ref="AM2563">IF(AL2563=1,1,
   IF(ISTEXT(AK2563),1,
   IF(AO2563&gt;1,AM2562,
   IF(AI2563=1,
      IF(SUMPRODUCT((LEN($Y$2:$Y$4096)-LEN(SUBSTITUTE($Y$2:$Y$4096,AA2563,"")))/LEN(AA2563))&gt;0,2,1),
      IF(
         SUMPRODUCT((LEN($Y$2:$Y$4096)-LEN(SUBSTITUTE($Y$2:$Y$4096,AA2563,"")))/LEN(AA2563))
         - SUMPRODUCT((LEN($Y$2:$Y$4096)-LEN(SUBSTITUTE($Y$2:$Y$4096,"Alolan "&amp;AA2563,"")))/LEN("Alolan "&amp;AA2563))
         - SUMPRODUCT((LEN($Y$2:$Y$4096)-LEN(SUBSTITUTE($Y$2:$Y$4096,"Galarian "&amp;AA2563,"")))/LEN("Galarian "&amp;AA2563))
         - SUMPRODUCT((LEN($Y$2:$Y$4096)-LEN(SUBSTITUTE($Y$2:$Y$4096,"Hisuian "&amp;AA2563,"")))/LEN("Hisuian "&amp;AA2563))
         - SUMPRODUCT((LEN($Y$2:$Y$4096)-LEN(SUBSTITUTE($Y$2:$Y$4096,"Paldean "&amp;AA2563,"")))/LEN("Paldean "&amp;AA2563))
      &gt;0,2,1)
   ))))</f>
        <v>1</v>
      </c>
      <c r="AN2563">
        <v>0</v>
      </c>
      <c r="AO2563">
        <v>0</v>
      </c>
    </row>
    <row r="2564" spans="1:41" x14ac:dyDescent="0.25">
      <c r="A2564" t="s">
        <v>4819</v>
      </c>
      <c r="B2564" t="s">
        <v>2983</v>
      </c>
      <c r="C2564" t="s">
        <v>1490</v>
      </c>
      <c r="D2564"/>
      <c r="E2564">
        <v>10</v>
      </c>
      <c r="F2564">
        <v>55</v>
      </c>
      <c r="G2564">
        <v>25</v>
      </c>
      <c r="H2564">
        <v>35</v>
      </c>
      <c r="I2564">
        <v>25</v>
      </c>
      <c r="J2564">
        <v>95</v>
      </c>
      <c r="K2564" t="s">
        <v>2984</v>
      </c>
      <c r="L2564" t="s">
        <v>252</v>
      </c>
      <c r="M2564" t="s">
        <v>249</v>
      </c>
      <c r="N2564">
        <v>6.9</v>
      </c>
      <c r="O2564">
        <v>1.9</v>
      </c>
      <c r="R2564">
        <f t="shared" si="186"/>
        <v>7</v>
      </c>
      <c r="S2564">
        <f t="shared" si="187"/>
        <v>2</v>
      </c>
      <c r="T2564">
        <f t="shared" si="184"/>
        <v>9</v>
      </c>
      <c r="U2564" t="s">
        <v>1490</v>
      </c>
      <c r="V2564" t="s">
        <v>1472</v>
      </c>
      <c r="W2564" t="s">
        <v>1471</v>
      </c>
      <c r="X2564" t="s">
        <v>1209</v>
      </c>
      <c r="Y2564" t="s">
        <v>6071</v>
      </c>
      <c r="Z2564" cm="1">
        <f t="array" ref="Z2564">IF(ISBLANK(AK2564),_xlfn.LET(
    _xlpm.nameBeforeSlash, IF(ISNUMBER(SEARCH("/", Y2564)), LEFT(Y2564, SEARCH("/", Y2564)-1), Y2564),
    _xlpm.matchRow, IFERROR(MATCH(_xlpm.nameBeforeSlash, AA:AA, 0), ""),
    _xlpm.difference, IF(_xlpm.matchRow="", "", ABS((R2564 + S2564)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),IF(ISBLANK(Y2564),"","Hidden"))</f>
        <v>10</v>
      </c>
      <c r="AA2564" t="s">
        <v>6072</v>
      </c>
      <c r="AC2564" t="s">
        <v>521</v>
      </c>
      <c r="AD2564" t="str">
        <f>_xlfn.XLOOKUP(AC2564,moves!A:A,moves!B:B)</f>
        <v>water</v>
      </c>
      <c r="AE2564">
        <f>_xlfn.XLOOKUP(AC2564,moves!A:A,moves!D:D)</f>
        <v>2</v>
      </c>
      <c r="AF2564" t="str">
        <f>_xlfn.XLOOKUP(AC2564,moves!A:A,moves!E:E)</f>
        <v>When the target next attacks: Remove 1 regular hit from the roll.</v>
      </c>
      <c r="AG2564">
        <v>0</v>
      </c>
      <c r="AH2564">
        <v>0</v>
      </c>
      <c r="AI2564">
        <f t="shared" si="185"/>
        <v>1</v>
      </c>
      <c r="AJ2564" t="s">
        <v>523</v>
      </c>
      <c r="AL2564">
        <v>0</v>
      </c>
      <c r="AM2564" cm="1">
        <f t="array" ref="AM2564">IF(AL2564=1,1,
   IF(ISTEXT(AK2564),1,
   IF(AO2564&gt;1,AM2563,
   IF(AI2564=1,
      IF(SUMPRODUCT((LEN($Y$2:$Y$4096)-LEN(SUBSTITUTE($Y$2:$Y$4096,AA2564,"")))/LEN(AA2564))&gt;0,2,1),
      IF(
         SUMPRODUCT((LEN($Y$2:$Y$4096)-LEN(SUBSTITUTE($Y$2:$Y$4096,AA2564,"")))/LEN(AA2564))
         - SUMPRODUCT((LEN($Y$2:$Y$4096)-LEN(SUBSTITUTE($Y$2:$Y$4096,"Alolan "&amp;AA2564,"")))/LEN("Alolan "&amp;AA2564))
         - SUMPRODUCT((LEN($Y$2:$Y$4096)-LEN(SUBSTITUTE($Y$2:$Y$4096,"Galarian "&amp;AA2564,"")))/LEN("Galarian "&amp;AA2564))
         - SUMPRODUCT((LEN($Y$2:$Y$4096)-LEN(SUBSTITUTE($Y$2:$Y$4096,"Hisuian "&amp;AA2564,"")))/LEN("Hisuian "&amp;AA2564))
         - SUMPRODUCT((LEN($Y$2:$Y$4096)-LEN(SUBSTITUTE($Y$2:$Y$4096,"Paldean "&amp;AA2564,"")))/LEN("Paldean "&amp;AA2564))
      &gt;0,2,1)
   ))))</f>
        <v>1</v>
      </c>
      <c r="AN2564">
        <v>0</v>
      </c>
      <c r="AO2564">
        <v>0</v>
      </c>
    </row>
    <row r="2565" spans="1:41" x14ac:dyDescent="0.25">
      <c r="A2565">
        <v>961</v>
      </c>
      <c r="B2565" t="s">
        <v>2985</v>
      </c>
      <c r="C2565" t="s">
        <v>1490</v>
      </c>
      <c r="D2565"/>
      <c r="E2565">
        <v>35</v>
      </c>
      <c r="F2565">
        <v>100</v>
      </c>
      <c r="G2565">
        <v>50</v>
      </c>
      <c r="H2565">
        <v>50</v>
      </c>
      <c r="I2565">
        <v>70</v>
      </c>
      <c r="J2565">
        <v>120</v>
      </c>
      <c r="K2565" t="s">
        <v>2984</v>
      </c>
      <c r="L2565" t="s">
        <v>252</v>
      </c>
      <c r="M2565" t="s">
        <v>249</v>
      </c>
      <c r="N2565">
        <v>10.3</v>
      </c>
      <c r="O2565">
        <v>5</v>
      </c>
      <c r="R2565">
        <f t="shared" si="186"/>
        <v>10</v>
      </c>
      <c r="S2565">
        <f t="shared" si="187"/>
        <v>5</v>
      </c>
      <c r="T2565">
        <f t="shared" si="184"/>
        <v>15</v>
      </c>
      <c r="U2565" t="s">
        <v>1490</v>
      </c>
      <c r="V2565" t="s">
        <v>1472</v>
      </c>
      <c r="W2565" t="s">
        <v>1471</v>
      </c>
      <c r="X2565" t="s">
        <v>1209</v>
      </c>
      <c r="Z2565" t="str" cm="1">
        <f t="array" ref="Z2565">IF(ISBLANK(AK2565),_xlfn.LET(
    _xlpm.nameBeforeSlash, IF(ISNUMBER(SEARCH("/", Y2565)), LEFT(Y2565, SEARCH("/", Y2565)-1), Y2565),
    _xlpm.matchRow, IFERROR(MATCH(_xlpm.nameBeforeSlash, AA:AA, 0), ""),
    _xlpm.difference, IF(_xlpm.matchRow="", "", ABS((R2565 + S2565)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),IF(ISBLANK(Y2565),"","Hidden"))</f>
        <v/>
      </c>
      <c r="AA2565" t="s">
        <v>2985</v>
      </c>
      <c r="AC2565" t="s">
        <v>1411</v>
      </c>
      <c r="AD2565" t="str">
        <f>_xlfn.XLOOKUP(AC2565,moves!A:A,moves!B:B)</f>
        <v>water</v>
      </c>
      <c r="AE2565">
        <f>_xlfn.XLOOKUP(AC2565,moves!A:A,moves!D:D)</f>
        <v>3</v>
      </c>
      <c r="AF2565" t="str">
        <f>_xlfn.XLOOKUP(AC2565,moves!A:A,moves!E:E)</f>
        <v>Regular hits deal +1 damage.</v>
      </c>
      <c r="AG2565">
        <v>0</v>
      </c>
      <c r="AH2565">
        <v>0</v>
      </c>
      <c r="AI2565">
        <f t="shared" si="185"/>
        <v>0</v>
      </c>
      <c r="AJ2565" t="s">
        <v>524</v>
      </c>
      <c r="AL2565">
        <v>0</v>
      </c>
      <c r="AM2565" cm="1">
        <f t="array" ref="AM2565">IF(AL2565=1,1,
   IF(ISTEXT(AK2565),1,
   IF(AO2565&gt;1,AM2564,
   IF(AI2565=1,
      IF(SUMPRODUCT((LEN($Y$2:$Y$4096)-LEN(SUBSTITUTE($Y$2:$Y$4096,AA2565,"")))/LEN(AA2565))&gt;0,2,1),
      IF(
         SUMPRODUCT((LEN($Y$2:$Y$4096)-LEN(SUBSTITUTE($Y$2:$Y$4096,AA2565,"")))/LEN(AA2565))
         - SUMPRODUCT((LEN($Y$2:$Y$4096)-LEN(SUBSTITUTE($Y$2:$Y$4096,"Alolan "&amp;AA2565,"")))/LEN("Alolan "&amp;AA2565))
         - SUMPRODUCT((LEN($Y$2:$Y$4096)-LEN(SUBSTITUTE($Y$2:$Y$4096,"Galarian "&amp;AA2565,"")))/LEN("Galarian "&amp;AA2565))
         - SUMPRODUCT((LEN($Y$2:$Y$4096)-LEN(SUBSTITUTE($Y$2:$Y$4096,"Hisuian "&amp;AA2565,"")))/LEN("Hisuian "&amp;AA2565))
         - SUMPRODUCT((LEN($Y$2:$Y$4096)-LEN(SUBSTITUTE($Y$2:$Y$4096,"Paldean "&amp;AA2565,"")))/LEN("Paldean "&amp;AA2565))
      &gt;0,2,1)
   ))))</f>
        <v>2</v>
      </c>
      <c r="AN2565">
        <v>0</v>
      </c>
      <c r="AO2565">
        <v>0</v>
      </c>
    </row>
    <row r="2566" spans="1:41" x14ac:dyDescent="0.25">
      <c r="A2566" t="s">
        <v>4820</v>
      </c>
      <c r="B2566" t="s">
        <v>2985</v>
      </c>
      <c r="C2566" t="s">
        <v>1490</v>
      </c>
      <c r="D2566"/>
      <c r="E2566">
        <v>35</v>
      </c>
      <c r="F2566">
        <v>100</v>
      </c>
      <c r="G2566">
        <v>50</v>
      </c>
      <c r="H2566">
        <v>50</v>
      </c>
      <c r="I2566">
        <v>70</v>
      </c>
      <c r="J2566">
        <v>120</v>
      </c>
      <c r="K2566" t="s">
        <v>2984</v>
      </c>
      <c r="L2566" t="s">
        <v>252</v>
      </c>
      <c r="M2566" t="s">
        <v>249</v>
      </c>
      <c r="N2566">
        <v>10.3</v>
      </c>
      <c r="O2566">
        <v>5</v>
      </c>
      <c r="R2566">
        <f t="shared" si="186"/>
        <v>10</v>
      </c>
      <c r="S2566">
        <f t="shared" si="187"/>
        <v>5</v>
      </c>
      <c r="T2566">
        <f t="shared" si="184"/>
        <v>15</v>
      </c>
      <c r="U2566" t="s">
        <v>1490</v>
      </c>
      <c r="V2566" t="s">
        <v>1472</v>
      </c>
      <c r="W2566" t="s">
        <v>1471</v>
      </c>
      <c r="X2566" t="s">
        <v>1209</v>
      </c>
      <c r="Z2566" t="str" cm="1">
        <f t="array" ref="Z2566">IF(ISBLANK(AK2566),_xlfn.LET(
    _xlpm.nameBeforeSlash, IF(ISNUMBER(SEARCH("/", Y2566)), LEFT(Y2566, SEARCH("/", Y2566)-1), Y2566),
    _xlpm.matchRow, IFERROR(MATCH(_xlpm.nameBeforeSlash, AA:AA, 0), ""),
    _xlpm.difference, IF(_xlpm.matchRow="", "", ABS((R2566 + S2566)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),IF(ISBLANK(Y2566),"","Hidden"))</f>
        <v/>
      </c>
      <c r="AA2566" t="s">
        <v>6071</v>
      </c>
      <c r="AC2566" t="s">
        <v>6885</v>
      </c>
      <c r="AD2566" t="str">
        <f>_xlfn.XLOOKUP(AC2566,moves!A:A,moves!B:B)</f>
        <v>water</v>
      </c>
      <c r="AE2566">
        <f>_xlfn.XLOOKUP(AC2566,moves!A:A,moves!D:D)</f>
        <v>0</v>
      </c>
      <c r="AF2566" t="str">
        <f>_xlfn.XLOOKUP(AC2566,moves!A:A,moves!E:E)</f>
        <v>Once per battle: This move can be used from your party: Switch the user in and then use this attack.</v>
      </c>
      <c r="AG2566">
        <v>0</v>
      </c>
      <c r="AH2566">
        <v>0</v>
      </c>
      <c r="AI2566">
        <f t="shared" si="185"/>
        <v>1</v>
      </c>
      <c r="AJ2566" t="s">
        <v>524</v>
      </c>
      <c r="AL2566">
        <v>0</v>
      </c>
      <c r="AM2566" cm="1">
        <f t="array" ref="AM2566">IF(AL2566=1,1,
   IF(ISTEXT(AK2566),1,
   IF(AO2566&gt;1,AM2565,
   IF(AI2566=1,
      IF(SUMPRODUCT((LEN($Y$2:$Y$4096)-LEN(SUBSTITUTE($Y$2:$Y$4096,AA2566,"")))/LEN(AA2566))&gt;0,2,1),
      IF(
         SUMPRODUCT((LEN($Y$2:$Y$4096)-LEN(SUBSTITUTE($Y$2:$Y$4096,AA2566,"")))/LEN(AA2566))
         - SUMPRODUCT((LEN($Y$2:$Y$4096)-LEN(SUBSTITUTE($Y$2:$Y$4096,"Alolan "&amp;AA2566,"")))/LEN("Alolan "&amp;AA2566))
         - SUMPRODUCT((LEN($Y$2:$Y$4096)-LEN(SUBSTITUTE($Y$2:$Y$4096,"Galarian "&amp;AA2566,"")))/LEN("Galarian "&amp;AA2566))
         - SUMPRODUCT((LEN($Y$2:$Y$4096)-LEN(SUBSTITUTE($Y$2:$Y$4096,"Hisuian "&amp;AA2566,"")))/LEN("Hisuian "&amp;AA2566))
         - SUMPRODUCT((LEN($Y$2:$Y$4096)-LEN(SUBSTITUTE($Y$2:$Y$4096,"Paldean "&amp;AA2566,"")))/LEN("Paldean "&amp;AA2566))
      &gt;0,2,1)
   ))))</f>
        <v>2</v>
      </c>
      <c r="AN2566">
        <v>0</v>
      </c>
      <c r="AO2566">
        <v>0</v>
      </c>
    </row>
    <row r="2567" spans="1:41" x14ac:dyDescent="0.25">
      <c r="A2567">
        <v>962</v>
      </c>
      <c r="B2567" t="s">
        <v>2986</v>
      </c>
      <c r="C2567" t="s">
        <v>1481</v>
      </c>
      <c r="D2567" t="s">
        <v>1471</v>
      </c>
      <c r="E2567">
        <v>70</v>
      </c>
      <c r="F2567">
        <v>103</v>
      </c>
      <c r="G2567">
        <v>85</v>
      </c>
      <c r="H2567">
        <v>60</v>
      </c>
      <c r="I2567">
        <v>85</v>
      </c>
      <c r="J2567">
        <v>82</v>
      </c>
      <c r="K2567" t="s">
        <v>2987</v>
      </c>
      <c r="L2567" t="s">
        <v>253</v>
      </c>
      <c r="M2567" t="s">
        <v>248</v>
      </c>
      <c r="N2567">
        <v>9.0300000000000011</v>
      </c>
      <c r="O2567">
        <v>7.9</v>
      </c>
      <c r="R2567">
        <f t="shared" si="186"/>
        <v>9</v>
      </c>
      <c r="S2567">
        <f t="shared" si="187"/>
        <v>8</v>
      </c>
      <c r="T2567">
        <f t="shared" si="184"/>
        <v>17</v>
      </c>
      <c r="U2567" t="s">
        <v>1481</v>
      </c>
      <c r="V2567" t="s">
        <v>1471</v>
      </c>
      <c r="W2567" t="s">
        <v>1546</v>
      </c>
      <c r="X2567" t="s">
        <v>1499</v>
      </c>
      <c r="Z2567" t="str" cm="1">
        <f t="array" ref="Z2567">IF(ISBLANK(AK2567),_xlfn.LET(
    _xlpm.nameBeforeSlash, IF(ISNUMBER(SEARCH("/", Y2567)), LEFT(Y2567, SEARCH("/", Y2567)-1), Y2567),
    _xlpm.matchRow, IFERROR(MATCH(_xlpm.nameBeforeSlash, AA:AA, 0), ""),
    _xlpm.difference, IF(_xlpm.matchRow="", "", ABS((R2567 + S2567)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),IF(ISBLANK(Y2567),"","Hidden"))</f>
        <v/>
      </c>
      <c r="AA2567" t="s">
        <v>2986</v>
      </c>
      <c r="AC2567" t="s">
        <v>963</v>
      </c>
      <c r="AD2567" t="str">
        <f>_xlfn.XLOOKUP(AC2567,moves!A:A,moves!B:B)</f>
        <v>dark</v>
      </c>
      <c r="AE2567">
        <f>_xlfn.XLOOKUP(AC2567,moves!A:A,moves!D:D)</f>
        <v>0</v>
      </c>
      <c r="AF2567" t="str">
        <f>_xlfn.XLOOKUP(AC2567,moves!A:A,moves!E:E)</f>
        <v>The user must switch out. When the target next attacks: Remove all regular hits from the roll.</v>
      </c>
      <c r="AG2567">
        <v>0</v>
      </c>
      <c r="AH2567">
        <v>0</v>
      </c>
      <c r="AI2567">
        <f t="shared" si="185"/>
        <v>0</v>
      </c>
      <c r="AJ2567" t="s">
        <v>525</v>
      </c>
      <c r="AL2567">
        <v>0</v>
      </c>
      <c r="AM2567" cm="1">
        <f t="array" ref="AM2567">IF(AL2567=1,1,
   IF(ISTEXT(AK2567),1,
   IF(AO2567&gt;1,AM2566,
   IF(AI2567=1,
      IF(SUMPRODUCT((LEN($Y$2:$Y$4096)-LEN(SUBSTITUTE($Y$2:$Y$4096,AA2567,"")))/LEN(AA2567))&gt;0,2,1),
      IF(
         SUMPRODUCT((LEN($Y$2:$Y$4096)-LEN(SUBSTITUTE($Y$2:$Y$4096,AA2567,"")))/LEN(AA2567))
         - SUMPRODUCT((LEN($Y$2:$Y$4096)-LEN(SUBSTITUTE($Y$2:$Y$4096,"Alolan "&amp;AA2567,"")))/LEN("Alolan "&amp;AA2567))
         - SUMPRODUCT((LEN($Y$2:$Y$4096)-LEN(SUBSTITUTE($Y$2:$Y$4096,"Galarian "&amp;AA2567,"")))/LEN("Galarian "&amp;AA2567))
         - SUMPRODUCT((LEN($Y$2:$Y$4096)-LEN(SUBSTITUTE($Y$2:$Y$4096,"Hisuian "&amp;AA2567,"")))/LEN("Hisuian "&amp;AA2567))
         - SUMPRODUCT((LEN($Y$2:$Y$4096)-LEN(SUBSTITUTE($Y$2:$Y$4096,"Paldean "&amp;AA2567,"")))/LEN("Paldean "&amp;AA2567))
      &gt;0,2,1)
   ))))</f>
        <v>1</v>
      </c>
      <c r="AN2567">
        <v>0</v>
      </c>
      <c r="AO2567">
        <v>0</v>
      </c>
    </row>
    <row r="2568" spans="1:41" x14ac:dyDescent="0.25">
      <c r="A2568" t="s">
        <v>4821</v>
      </c>
      <c r="B2568" t="s">
        <v>2986</v>
      </c>
      <c r="C2568" t="s">
        <v>1481</v>
      </c>
      <c r="D2568" t="s">
        <v>1471</v>
      </c>
      <c r="E2568">
        <v>70</v>
      </c>
      <c r="F2568">
        <v>103</v>
      </c>
      <c r="G2568">
        <v>85</v>
      </c>
      <c r="H2568">
        <v>60</v>
      </c>
      <c r="I2568">
        <v>85</v>
      </c>
      <c r="J2568">
        <v>82</v>
      </c>
      <c r="K2568" t="s">
        <v>2987</v>
      </c>
      <c r="L2568" t="s">
        <v>253</v>
      </c>
      <c r="M2568" t="s">
        <v>248</v>
      </c>
      <c r="N2568">
        <v>9.0300000000000011</v>
      </c>
      <c r="O2568">
        <v>7.9</v>
      </c>
      <c r="R2568">
        <f t="shared" si="186"/>
        <v>9</v>
      </c>
      <c r="S2568">
        <f t="shared" si="187"/>
        <v>8</v>
      </c>
      <c r="T2568">
        <f t="shared" si="184"/>
        <v>17</v>
      </c>
      <c r="U2568" t="s">
        <v>1481</v>
      </c>
      <c r="V2568" t="s">
        <v>1471</v>
      </c>
      <c r="W2568" t="s">
        <v>1546</v>
      </c>
      <c r="X2568" t="s">
        <v>1499</v>
      </c>
      <c r="Z2568" t="str" cm="1">
        <f t="array" ref="Z2568">IF(ISBLANK(AK2568),_xlfn.LET(
    _xlpm.nameBeforeSlash, IF(ISNUMBER(SEARCH("/", Y2568)), LEFT(Y2568, SEARCH("/", Y2568)-1), Y2568),
    _xlpm.matchRow, IFERROR(MATCH(_xlpm.nameBeforeSlash, AA:AA, 0), ""),
    _xlpm.difference, IF(_xlpm.matchRow="", "", ABS((R2568 + S2568)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),IF(ISBLANK(Y2568),"","Hidden"))</f>
        <v/>
      </c>
      <c r="AA2568" t="s">
        <v>6073</v>
      </c>
      <c r="AC2568" t="s">
        <v>1342</v>
      </c>
      <c r="AD2568" t="str">
        <f>_xlfn.XLOOKUP(AC2568,moves!A:A,moves!B:B)</f>
        <v>rock</v>
      </c>
      <c r="AE2568">
        <f>_xlfn.XLOOKUP(AC2568,moves!A:A,moves!D:D)</f>
        <v>3</v>
      </c>
      <c r="AF2568" t="str">
        <f>_xlfn.XLOOKUP(AC2568,moves!A:A,moves!E:E)</f>
        <v xml:space="preserve"> </v>
      </c>
      <c r="AG2568">
        <v>0</v>
      </c>
      <c r="AH2568">
        <v>0</v>
      </c>
      <c r="AI2568">
        <f t="shared" si="185"/>
        <v>1</v>
      </c>
      <c r="AJ2568" t="s">
        <v>525</v>
      </c>
      <c r="AL2568">
        <v>0</v>
      </c>
      <c r="AM2568" cm="1">
        <f t="array" ref="AM2568">IF(AL2568=1,1,
   IF(ISTEXT(AK2568),1,
   IF(AO2568&gt;1,AM2567,
   IF(AI2568=1,
      IF(SUMPRODUCT((LEN($Y$2:$Y$4096)-LEN(SUBSTITUTE($Y$2:$Y$4096,AA2568,"")))/LEN(AA2568))&gt;0,2,1),
      IF(
         SUMPRODUCT((LEN($Y$2:$Y$4096)-LEN(SUBSTITUTE($Y$2:$Y$4096,AA2568,"")))/LEN(AA2568))
         - SUMPRODUCT((LEN($Y$2:$Y$4096)-LEN(SUBSTITUTE($Y$2:$Y$4096,"Alolan "&amp;AA2568,"")))/LEN("Alolan "&amp;AA2568))
         - SUMPRODUCT((LEN($Y$2:$Y$4096)-LEN(SUBSTITUTE($Y$2:$Y$4096,"Galarian "&amp;AA2568,"")))/LEN("Galarian "&amp;AA2568))
         - SUMPRODUCT((LEN($Y$2:$Y$4096)-LEN(SUBSTITUTE($Y$2:$Y$4096,"Hisuian "&amp;AA2568,"")))/LEN("Hisuian "&amp;AA2568))
         - SUMPRODUCT((LEN($Y$2:$Y$4096)-LEN(SUBSTITUTE($Y$2:$Y$4096,"Paldean "&amp;AA2568,"")))/LEN("Paldean "&amp;AA2568))
      &gt;0,2,1)
   ))))</f>
        <v>1</v>
      </c>
      <c r="AN2568">
        <v>0</v>
      </c>
      <c r="AO2568">
        <v>0</v>
      </c>
    </row>
    <row r="2569" spans="1:41" x14ac:dyDescent="0.25">
      <c r="A2569">
        <v>963</v>
      </c>
      <c r="B2569" t="s">
        <v>2988</v>
      </c>
      <c r="C2569" t="s">
        <v>1490</v>
      </c>
      <c r="D2569"/>
      <c r="E2569">
        <v>70</v>
      </c>
      <c r="F2569">
        <v>45</v>
      </c>
      <c r="G2569">
        <v>40</v>
      </c>
      <c r="H2569">
        <v>45</v>
      </c>
      <c r="I2569">
        <v>40</v>
      </c>
      <c r="J2569">
        <v>75</v>
      </c>
      <c r="K2569" t="s">
        <v>2989</v>
      </c>
      <c r="L2569" t="s">
        <v>252</v>
      </c>
      <c r="M2569" t="s">
        <v>248</v>
      </c>
      <c r="N2569">
        <v>5.7</v>
      </c>
      <c r="O2569">
        <v>5.2</v>
      </c>
      <c r="R2569">
        <f t="shared" si="186"/>
        <v>6</v>
      </c>
      <c r="S2569">
        <f t="shared" si="187"/>
        <v>5</v>
      </c>
      <c r="T2569">
        <f t="shared" si="184"/>
        <v>11</v>
      </c>
      <c r="U2569" t="s">
        <v>1490</v>
      </c>
      <c r="V2569" t="s">
        <v>1492</v>
      </c>
      <c r="W2569" t="s">
        <v>1481</v>
      </c>
      <c r="X2569" t="s">
        <v>1536</v>
      </c>
      <c r="Y2569" t="s">
        <v>2990</v>
      </c>
      <c r="Z2569" cm="1">
        <f t="array" ref="Z2569">IF(ISBLANK(AK2569),_xlfn.LET(
    _xlpm.nameBeforeSlash, IF(ISNUMBER(SEARCH("/", Y2569)), LEFT(Y2569, SEARCH("/", Y2569)-1), Y2569),
    _xlpm.matchRow, IFERROR(MATCH(_xlpm.nameBeforeSlash, AA:AA, 0), ""),
    _xlpm.difference, IF(_xlpm.matchRow="", "", ABS((R2569 + S2569)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),IF(ISBLANK(Y2569),"","Hidden"))</f>
        <v>13</v>
      </c>
      <c r="AA2569" t="s">
        <v>2988</v>
      </c>
      <c r="AC2569" t="s">
        <v>561</v>
      </c>
      <c r="AD2569" t="str">
        <f>_xlfn.XLOOKUP(AC2569,moves!A:A,moves!B:B)</f>
        <v>water</v>
      </c>
      <c r="AE2569">
        <f>_xlfn.XLOOKUP(AC2569,moves!A:A,moves!D:D)</f>
        <v>2</v>
      </c>
      <c r="AF2569" t="str">
        <f>_xlfn.XLOOKUP(AC2569,moves!A:A,moves!E:E)</f>
        <v xml:space="preserve"> </v>
      </c>
      <c r="AG2569">
        <v>0</v>
      </c>
      <c r="AH2569">
        <v>0</v>
      </c>
      <c r="AI2569">
        <f t="shared" si="185"/>
        <v>0</v>
      </c>
      <c r="AJ2569" t="s">
        <v>523</v>
      </c>
      <c r="AL2569">
        <v>0</v>
      </c>
      <c r="AM2569" cm="1">
        <f t="array" ref="AM2569">IF(AL2569=1,1,
   IF(ISTEXT(AK2569),1,
   IF(AO2569&gt;1,AM2568,
   IF(AI2569=1,
      IF(SUMPRODUCT((LEN($Y$2:$Y$4096)-LEN(SUBSTITUTE($Y$2:$Y$4096,AA2569,"")))/LEN(AA2569))&gt;0,2,1),
      IF(
         SUMPRODUCT((LEN($Y$2:$Y$4096)-LEN(SUBSTITUTE($Y$2:$Y$4096,AA2569,"")))/LEN(AA2569))
         - SUMPRODUCT((LEN($Y$2:$Y$4096)-LEN(SUBSTITUTE($Y$2:$Y$4096,"Alolan "&amp;AA2569,"")))/LEN("Alolan "&amp;AA2569))
         - SUMPRODUCT((LEN($Y$2:$Y$4096)-LEN(SUBSTITUTE($Y$2:$Y$4096,"Galarian "&amp;AA2569,"")))/LEN("Galarian "&amp;AA2569))
         - SUMPRODUCT((LEN($Y$2:$Y$4096)-LEN(SUBSTITUTE($Y$2:$Y$4096,"Hisuian "&amp;AA2569,"")))/LEN("Hisuian "&amp;AA2569))
         - SUMPRODUCT((LEN($Y$2:$Y$4096)-LEN(SUBSTITUTE($Y$2:$Y$4096,"Paldean "&amp;AA2569,"")))/LEN("Paldean "&amp;AA2569))
      &gt;0,2,1)
   ))))</f>
        <v>1</v>
      </c>
      <c r="AN2569">
        <v>0</v>
      </c>
      <c r="AO2569">
        <v>0</v>
      </c>
    </row>
    <row r="2570" spans="1:41" x14ac:dyDescent="0.25">
      <c r="A2570" t="s">
        <v>4822</v>
      </c>
      <c r="B2570" t="s">
        <v>2988</v>
      </c>
      <c r="C2570" t="s">
        <v>1490</v>
      </c>
      <c r="D2570"/>
      <c r="E2570">
        <v>70</v>
      </c>
      <c r="F2570">
        <v>45</v>
      </c>
      <c r="G2570">
        <v>40</v>
      </c>
      <c r="H2570">
        <v>45</v>
      </c>
      <c r="I2570">
        <v>40</v>
      </c>
      <c r="J2570">
        <v>75</v>
      </c>
      <c r="K2570" t="s">
        <v>2989</v>
      </c>
      <c r="L2570" t="s">
        <v>252</v>
      </c>
      <c r="M2570" t="s">
        <v>248</v>
      </c>
      <c r="N2570">
        <v>5.7</v>
      </c>
      <c r="O2570">
        <v>5.2</v>
      </c>
      <c r="R2570">
        <f t="shared" si="186"/>
        <v>6</v>
      </c>
      <c r="S2570">
        <f t="shared" si="187"/>
        <v>5</v>
      </c>
      <c r="T2570">
        <f t="shared" si="184"/>
        <v>11</v>
      </c>
      <c r="U2570" t="s">
        <v>1490</v>
      </c>
      <c r="V2570" t="s">
        <v>1492</v>
      </c>
      <c r="W2570" t="s">
        <v>1481</v>
      </c>
      <c r="X2570" t="s">
        <v>1536</v>
      </c>
      <c r="Y2570" t="s">
        <v>6074</v>
      </c>
      <c r="Z2570" cm="1">
        <f t="array" ref="Z2570">IF(ISBLANK(AK2570),_xlfn.LET(
    _xlpm.nameBeforeSlash, IF(ISNUMBER(SEARCH("/", Y2570)), LEFT(Y2570, SEARCH("/", Y2570)-1), Y2570),
    _xlpm.matchRow, IFERROR(MATCH(_xlpm.nameBeforeSlash, AA:AA, 0), ""),
    _xlpm.difference, IF(_xlpm.matchRow="", "", ABS((R2570 + S2570)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),IF(ISBLANK(Y2570),"","Hidden"))</f>
        <v>13</v>
      </c>
      <c r="AA2570" t="s">
        <v>6075</v>
      </c>
      <c r="AC2570" t="s">
        <v>555</v>
      </c>
      <c r="AD2570" t="str">
        <f>_xlfn.XLOOKUP(AC2570,moves!A:A,moves!B:B)</f>
        <v>water</v>
      </c>
      <c r="AE2570">
        <f>_xlfn.XLOOKUP(AC2570,moves!A:A,moves!D:D)</f>
        <v>3</v>
      </c>
      <c r="AF2570" t="str">
        <f>_xlfn.XLOOKUP(AC2570,moves!A:A,moves!E:E)</f>
        <v xml:space="preserve"> </v>
      </c>
      <c r="AG2570">
        <v>0</v>
      </c>
      <c r="AH2570">
        <v>0</v>
      </c>
      <c r="AI2570">
        <f t="shared" si="185"/>
        <v>1</v>
      </c>
      <c r="AJ2570" t="s">
        <v>523</v>
      </c>
      <c r="AL2570">
        <v>0</v>
      </c>
      <c r="AM2570" cm="1">
        <f t="array" ref="AM2570">IF(AL2570=1,1,
   IF(ISTEXT(AK2570),1,
   IF(AO2570&gt;1,AM2569,
   IF(AI2570=1,
      IF(SUMPRODUCT((LEN($Y$2:$Y$4096)-LEN(SUBSTITUTE($Y$2:$Y$4096,AA2570,"")))/LEN(AA2570))&gt;0,2,1),
      IF(
         SUMPRODUCT((LEN($Y$2:$Y$4096)-LEN(SUBSTITUTE($Y$2:$Y$4096,AA2570,"")))/LEN(AA2570))
         - SUMPRODUCT((LEN($Y$2:$Y$4096)-LEN(SUBSTITUTE($Y$2:$Y$4096,"Alolan "&amp;AA2570,"")))/LEN("Alolan "&amp;AA2570))
         - SUMPRODUCT((LEN($Y$2:$Y$4096)-LEN(SUBSTITUTE($Y$2:$Y$4096,"Galarian "&amp;AA2570,"")))/LEN("Galarian "&amp;AA2570))
         - SUMPRODUCT((LEN($Y$2:$Y$4096)-LEN(SUBSTITUTE($Y$2:$Y$4096,"Hisuian "&amp;AA2570,"")))/LEN("Hisuian "&amp;AA2570))
         - SUMPRODUCT((LEN($Y$2:$Y$4096)-LEN(SUBSTITUTE($Y$2:$Y$4096,"Paldean "&amp;AA2570,"")))/LEN("Paldean "&amp;AA2570))
      &gt;0,2,1)
   ))))</f>
        <v>1</v>
      </c>
      <c r="AN2570">
        <v>0</v>
      </c>
      <c r="AO2570">
        <v>0</v>
      </c>
    </row>
    <row r="2571" spans="1:41" x14ac:dyDescent="0.25">
      <c r="A2571">
        <v>964</v>
      </c>
      <c r="B2571" t="s">
        <v>2990</v>
      </c>
      <c r="C2571" t="s">
        <v>1490</v>
      </c>
      <c r="D2571"/>
      <c r="E2571">
        <v>100</v>
      </c>
      <c r="F2571">
        <v>70</v>
      </c>
      <c r="G2571">
        <v>72</v>
      </c>
      <c r="H2571">
        <v>53</v>
      </c>
      <c r="I2571">
        <v>62</v>
      </c>
      <c r="J2571">
        <v>100</v>
      </c>
      <c r="K2571" t="s">
        <v>2989</v>
      </c>
      <c r="L2571" t="s">
        <v>252</v>
      </c>
      <c r="M2571" t="s">
        <v>248</v>
      </c>
      <c r="N2571">
        <v>8.0299999999999994</v>
      </c>
      <c r="O2571">
        <v>8.02</v>
      </c>
      <c r="R2571">
        <f t="shared" si="186"/>
        <v>8</v>
      </c>
      <c r="S2571">
        <f t="shared" si="187"/>
        <v>8</v>
      </c>
      <c r="T2571">
        <f t="shared" si="184"/>
        <v>16</v>
      </c>
      <c r="U2571" t="s">
        <v>1490</v>
      </c>
      <c r="V2571" t="s">
        <v>1492</v>
      </c>
      <c r="W2571" t="s">
        <v>1481</v>
      </c>
      <c r="X2571" t="s">
        <v>1536</v>
      </c>
      <c r="Z2571" t="str" cm="1">
        <f t="array" ref="Z2571">IF(ISBLANK(AK2571),_xlfn.LET(
    _xlpm.nameBeforeSlash, IF(ISNUMBER(SEARCH("/", Y2571)), LEFT(Y2571, SEARCH("/", Y2571)-1), Y2571),
    _xlpm.matchRow, IFERROR(MATCH(_xlpm.nameBeforeSlash, AA:AA, 0), ""),
    _xlpm.difference, IF(_xlpm.matchRow="", "", ABS((R2571 + S2571)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),IF(ISBLANK(Y2571),"","Hidden"))</f>
        <v/>
      </c>
      <c r="AA2571" t="s">
        <v>2990</v>
      </c>
      <c r="AB2571" t="s">
        <v>2991</v>
      </c>
      <c r="AC2571" t="s">
        <v>3093</v>
      </c>
      <c r="AD2571" t="str">
        <f>_xlfn.XLOOKUP(AC2571,moves!A:A,moves!B:B)</f>
        <v>water</v>
      </c>
      <c r="AE2571">
        <f>_xlfn.XLOOKUP(AC2571,moves!A:A,moves!D:D)</f>
        <v>3</v>
      </c>
      <c r="AF2571" t="str">
        <f>_xlfn.XLOOKUP(AC2571,moves!A:A,moves!E:E)</f>
        <v>If the user switches out: FORM change to Hero Form.</v>
      </c>
      <c r="AG2571">
        <v>0</v>
      </c>
      <c r="AH2571">
        <v>0</v>
      </c>
      <c r="AI2571">
        <f t="shared" si="185"/>
        <v>0</v>
      </c>
      <c r="AJ2571" t="s">
        <v>525</v>
      </c>
      <c r="AL2571">
        <v>0</v>
      </c>
      <c r="AM2571" cm="1">
        <f t="array" ref="AM2571">IF(AL2571=1,1,
   IF(ISTEXT(AK2571),1,
   IF(AO2571&gt;1,AM2570,
   IF(AI2571=1,
      IF(SUMPRODUCT((LEN($Y$2:$Y$4096)-LEN(SUBSTITUTE($Y$2:$Y$4096,AA2571,"")))/LEN(AA2571))&gt;0,2,1),
      IF(
         SUMPRODUCT((LEN($Y$2:$Y$4096)-LEN(SUBSTITUTE($Y$2:$Y$4096,AA2571,"")))/LEN(AA2571))
         - SUMPRODUCT((LEN($Y$2:$Y$4096)-LEN(SUBSTITUTE($Y$2:$Y$4096,"Alolan "&amp;AA2571,"")))/LEN("Alolan "&amp;AA2571))
         - SUMPRODUCT((LEN($Y$2:$Y$4096)-LEN(SUBSTITUTE($Y$2:$Y$4096,"Galarian "&amp;AA2571,"")))/LEN("Galarian "&amp;AA2571))
         - SUMPRODUCT((LEN($Y$2:$Y$4096)-LEN(SUBSTITUTE($Y$2:$Y$4096,"Hisuian "&amp;AA2571,"")))/LEN("Hisuian "&amp;AA2571))
         - SUMPRODUCT((LEN($Y$2:$Y$4096)-LEN(SUBSTITUTE($Y$2:$Y$4096,"Paldean "&amp;AA2571,"")))/LEN("Paldean "&amp;AA2571))
      &gt;0,2,1)
   ))))</f>
        <v>2</v>
      </c>
      <c r="AN2571">
        <v>0</v>
      </c>
      <c r="AO2571">
        <v>1</v>
      </c>
    </row>
    <row r="2572" spans="1:41" x14ac:dyDescent="0.25">
      <c r="A2572" t="s">
        <v>2992</v>
      </c>
      <c r="B2572" t="s">
        <v>2990</v>
      </c>
      <c r="C2572" t="s">
        <v>1490</v>
      </c>
      <c r="D2572"/>
      <c r="E2572">
        <v>100</v>
      </c>
      <c r="F2572">
        <v>160</v>
      </c>
      <c r="G2572">
        <v>97</v>
      </c>
      <c r="H2572">
        <v>106</v>
      </c>
      <c r="I2572">
        <v>87</v>
      </c>
      <c r="J2572">
        <v>100</v>
      </c>
      <c r="K2572" t="s">
        <v>2993</v>
      </c>
      <c r="L2572" t="s">
        <v>252</v>
      </c>
      <c r="M2572" t="s">
        <v>248</v>
      </c>
      <c r="N2572">
        <v>13.059999999999999</v>
      </c>
      <c r="O2572">
        <v>9.52</v>
      </c>
      <c r="R2572">
        <f t="shared" si="186"/>
        <v>13</v>
      </c>
      <c r="S2572">
        <f t="shared" si="187"/>
        <v>10</v>
      </c>
      <c r="T2572">
        <f t="shared" si="184"/>
        <v>23</v>
      </c>
      <c r="U2572" t="s">
        <v>1490</v>
      </c>
      <c r="V2572" t="s">
        <v>1492</v>
      </c>
      <c r="W2572" t="s">
        <v>1481</v>
      </c>
      <c r="X2572" t="s">
        <v>1536</v>
      </c>
      <c r="Z2572" t="str" cm="1">
        <f t="array" ref="Z2572">IF(ISBLANK(AK2572),_xlfn.LET(
    _xlpm.nameBeforeSlash, IF(ISNUMBER(SEARCH("/", Y2572)), LEFT(Y2572, SEARCH("/", Y2572)-1), Y2572),
    _xlpm.matchRow, IFERROR(MATCH(_xlpm.nameBeforeSlash, AA:AA, 0), ""),
    _xlpm.difference, IF(_xlpm.matchRow="", "", ABS((R2572 + S2572)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),IF(ISBLANK(Y2572),"","Hidden"))</f>
        <v/>
      </c>
      <c r="AA2572" t="s">
        <v>8620</v>
      </c>
      <c r="AB2572" t="s">
        <v>2994</v>
      </c>
      <c r="AC2572" t="s">
        <v>1409</v>
      </c>
      <c r="AD2572" t="str">
        <f>_xlfn.XLOOKUP(AC2572,moves!A:A,moves!B:B)</f>
        <v>water</v>
      </c>
      <c r="AE2572">
        <f>_xlfn.XLOOKUP(AC2572,moves!A:A,moves!D:D)</f>
        <v>3</v>
      </c>
      <c r="AF2572" t="str">
        <f>_xlfn.XLOOKUP(AC2572,moves!A:A,moves!E:E)</f>
        <v xml:space="preserve"> </v>
      </c>
      <c r="AG2572">
        <v>0</v>
      </c>
      <c r="AH2572">
        <v>0</v>
      </c>
      <c r="AI2572">
        <f t="shared" si="185"/>
        <v>0</v>
      </c>
      <c r="AJ2572" t="s">
        <v>525</v>
      </c>
      <c r="AL2572">
        <v>0</v>
      </c>
      <c r="AM2572" cm="1">
        <f t="array" ref="AM2572">IF(AL2572=1,1,
   IF(ISTEXT(AK2572),1,
   IF(AO2572&gt;1,AM2571,
   IF(AI2572=1,
      IF(SUMPRODUCT((LEN($Y$2:$Y$4096)-LEN(SUBSTITUTE($Y$2:$Y$4096,AA2572,"")))/LEN(AA2572))&gt;0,2,1),
      IF(
         SUMPRODUCT((LEN($Y$2:$Y$4096)-LEN(SUBSTITUTE($Y$2:$Y$4096,AA2572,"")))/LEN(AA2572))
         - SUMPRODUCT((LEN($Y$2:$Y$4096)-LEN(SUBSTITUTE($Y$2:$Y$4096,"Alolan "&amp;AA2572,"")))/LEN("Alolan "&amp;AA2572))
         - SUMPRODUCT((LEN($Y$2:$Y$4096)-LEN(SUBSTITUTE($Y$2:$Y$4096,"Galarian "&amp;AA2572,"")))/LEN("Galarian "&amp;AA2572))
         - SUMPRODUCT((LEN($Y$2:$Y$4096)-LEN(SUBSTITUTE($Y$2:$Y$4096,"Hisuian "&amp;AA2572,"")))/LEN("Hisuian "&amp;AA2572))
         - SUMPRODUCT((LEN($Y$2:$Y$4096)-LEN(SUBSTITUTE($Y$2:$Y$4096,"Paldean "&amp;AA2572,"")))/LEN("Paldean "&amp;AA2572))
      &gt;0,2,1)
   ))))</f>
        <v>2</v>
      </c>
      <c r="AN2572">
        <v>0</v>
      </c>
      <c r="AO2572">
        <v>2</v>
      </c>
    </row>
    <row r="2573" spans="1:41" x14ac:dyDescent="0.25">
      <c r="A2573" t="s">
        <v>4823</v>
      </c>
      <c r="B2573" t="s">
        <v>2990</v>
      </c>
      <c r="C2573" t="s">
        <v>1490</v>
      </c>
      <c r="D2573"/>
      <c r="E2573">
        <v>100</v>
      </c>
      <c r="F2573">
        <v>70</v>
      </c>
      <c r="G2573">
        <v>72</v>
      </c>
      <c r="H2573">
        <v>53</v>
      </c>
      <c r="I2573">
        <v>62</v>
      </c>
      <c r="J2573">
        <v>100</v>
      </c>
      <c r="K2573" t="s">
        <v>2989</v>
      </c>
      <c r="L2573" t="s">
        <v>252</v>
      </c>
      <c r="M2573" t="s">
        <v>248</v>
      </c>
      <c r="N2573">
        <v>8.0299999999999994</v>
      </c>
      <c r="O2573">
        <v>8.02</v>
      </c>
      <c r="R2573">
        <f t="shared" si="186"/>
        <v>8</v>
      </c>
      <c r="S2573">
        <f t="shared" si="187"/>
        <v>8</v>
      </c>
      <c r="T2573">
        <f t="shared" si="184"/>
        <v>16</v>
      </c>
      <c r="U2573" t="s">
        <v>1490</v>
      </c>
      <c r="V2573" t="s">
        <v>1492</v>
      </c>
      <c r="W2573" t="s">
        <v>1481</v>
      </c>
      <c r="X2573" t="s">
        <v>1536</v>
      </c>
      <c r="Z2573" t="str" cm="1">
        <f t="array" ref="Z2573">IF(ISBLANK(AK2573),_xlfn.LET(
    _xlpm.nameBeforeSlash, IF(ISNUMBER(SEARCH("/", Y2573)), LEFT(Y2573, SEARCH("/", Y2573)-1), Y2573),
    _xlpm.matchRow, IFERROR(MATCH(_xlpm.nameBeforeSlash, AA:AA, 0), ""),
    _xlpm.difference, IF(_xlpm.matchRow="", "", ABS((R2573 + S2573)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),IF(ISBLANK(Y2573),"","Hidden"))</f>
        <v/>
      </c>
      <c r="AA2573" t="s">
        <v>6074</v>
      </c>
      <c r="AB2573" t="s">
        <v>2991</v>
      </c>
      <c r="AC2573" t="s">
        <v>3093</v>
      </c>
      <c r="AD2573" t="str">
        <f>_xlfn.XLOOKUP(AC2573,moves!A:A,moves!B:B)</f>
        <v>water</v>
      </c>
      <c r="AE2573">
        <f>_xlfn.XLOOKUP(AC2573,moves!A:A,moves!D:D)</f>
        <v>3</v>
      </c>
      <c r="AF2573" t="str">
        <f>_xlfn.XLOOKUP(AC2573,moves!A:A,moves!E:E)</f>
        <v>If the user switches out: FORM change to Hero Form.</v>
      </c>
      <c r="AG2573">
        <v>0</v>
      </c>
      <c r="AH2573">
        <v>0</v>
      </c>
      <c r="AI2573">
        <f t="shared" si="185"/>
        <v>1</v>
      </c>
      <c r="AJ2573" t="s">
        <v>525</v>
      </c>
      <c r="AL2573">
        <v>0</v>
      </c>
      <c r="AM2573" cm="1">
        <f t="array" ref="AM2573">IF(AL2573=1,1,
   IF(ISTEXT(AK2573),1,
   IF(AO2573&gt;1,AM2572,
   IF(AI2573=1,
      IF(SUMPRODUCT((LEN($Y$2:$Y$4096)-LEN(SUBSTITUTE($Y$2:$Y$4096,AA2573,"")))/LEN(AA2573))&gt;0,2,1),
      IF(
         SUMPRODUCT((LEN($Y$2:$Y$4096)-LEN(SUBSTITUTE($Y$2:$Y$4096,AA2573,"")))/LEN(AA2573))
         - SUMPRODUCT((LEN($Y$2:$Y$4096)-LEN(SUBSTITUTE($Y$2:$Y$4096,"Alolan "&amp;AA2573,"")))/LEN("Alolan "&amp;AA2573))
         - SUMPRODUCT((LEN($Y$2:$Y$4096)-LEN(SUBSTITUTE($Y$2:$Y$4096,"Galarian "&amp;AA2573,"")))/LEN("Galarian "&amp;AA2573))
         - SUMPRODUCT((LEN($Y$2:$Y$4096)-LEN(SUBSTITUTE($Y$2:$Y$4096,"Hisuian "&amp;AA2573,"")))/LEN("Hisuian "&amp;AA2573))
         - SUMPRODUCT((LEN($Y$2:$Y$4096)-LEN(SUBSTITUTE($Y$2:$Y$4096,"Paldean "&amp;AA2573,"")))/LEN("Paldean "&amp;AA2573))
      &gt;0,2,1)
   ))))</f>
        <v>2</v>
      </c>
      <c r="AN2573">
        <v>0</v>
      </c>
      <c r="AO2573">
        <v>1</v>
      </c>
    </row>
    <row r="2574" spans="1:41" x14ac:dyDescent="0.25">
      <c r="A2574" t="s">
        <v>4824</v>
      </c>
      <c r="B2574" t="s">
        <v>2990</v>
      </c>
      <c r="C2574" t="s">
        <v>1490</v>
      </c>
      <c r="D2574"/>
      <c r="E2574">
        <v>100</v>
      </c>
      <c r="F2574">
        <v>160</v>
      </c>
      <c r="G2574">
        <v>97</v>
      </c>
      <c r="H2574">
        <v>106</v>
      </c>
      <c r="I2574">
        <v>87</v>
      </c>
      <c r="J2574">
        <v>100</v>
      </c>
      <c r="K2574" t="s">
        <v>2993</v>
      </c>
      <c r="L2574" t="s">
        <v>252</v>
      </c>
      <c r="M2574" t="s">
        <v>248</v>
      </c>
      <c r="N2574">
        <v>13.059999999999999</v>
      </c>
      <c r="O2574">
        <v>9.52</v>
      </c>
      <c r="R2574">
        <f t="shared" si="186"/>
        <v>13</v>
      </c>
      <c r="S2574">
        <f t="shared" si="187"/>
        <v>10</v>
      </c>
      <c r="T2574">
        <f t="shared" si="184"/>
        <v>23</v>
      </c>
      <c r="U2574" t="s">
        <v>1490</v>
      </c>
      <c r="V2574" t="s">
        <v>1492</v>
      </c>
      <c r="W2574" t="s">
        <v>1481</v>
      </c>
      <c r="X2574" t="s">
        <v>1536</v>
      </c>
      <c r="Z2574" t="str" cm="1">
        <f t="array" ref="Z2574">IF(ISBLANK(AK2574),_xlfn.LET(
    _xlpm.nameBeforeSlash, IF(ISNUMBER(SEARCH("/", Y2574)), LEFT(Y2574, SEARCH("/", Y2574)-1), Y2574),
    _xlpm.matchRow, IFERROR(MATCH(_xlpm.nameBeforeSlash, AA:AA, 0), ""),
    _xlpm.difference, IF(_xlpm.matchRow="", "", ABS((R2574 + S2574)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),IF(ISBLANK(Y2574),"","Hidden"))</f>
        <v/>
      </c>
      <c r="AA2574" t="s">
        <v>8621</v>
      </c>
      <c r="AB2574" t="s">
        <v>2994</v>
      </c>
      <c r="AC2574" t="s">
        <v>6887</v>
      </c>
      <c r="AD2574" t="str">
        <f>_xlfn.XLOOKUP(AC2574,moves!A:A,moves!B:B)</f>
        <v>water</v>
      </c>
      <c r="AE2574">
        <f>_xlfn.XLOOKUP(AC2574,moves!A:A,moves!D:D)</f>
        <v>3</v>
      </c>
      <c r="AF2574" t="str">
        <f>_xlfn.XLOOKUP(AC2574,moves!A:A,moves!E:E)</f>
        <v>This move can only be used if the user has used no other moves/actions since becoming active. Deal double damage.</v>
      </c>
      <c r="AG2574">
        <v>0</v>
      </c>
      <c r="AH2574">
        <v>0</v>
      </c>
      <c r="AI2574">
        <f t="shared" si="185"/>
        <v>1</v>
      </c>
      <c r="AJ2574" t="s">
        <v>525</v>
      </c>
      <c r="AL2574">
        <v>0</v>
      </c>
      <c r="AM2574" cm="1">
        <f t="array" ref="AM2574">IF(AL2574=1,1,
   IF(ISTEXT(AK2574),1,
   IF(AO2574&gt;1,AM2573,
   IF(AI2574=1,
      IF(SUMPRODUCT((LEN($Y$2:$Y$4096)-LEN(SUBSTITUTE($Y$2:$Y$4096,AA2574,"")))/LEN(AA2574))&gt;0,2,1),
      IF(
         SUMPRODUCT((LEN($Y$2:$Y$4096)-LEN(SUBSTITUTE($Y$2:$Y$4096,AA2574,"")))/LEN(AA2574))
         - SUMPRODUCT((LEN($Y$2:$Y$4096)-LEN(SUBSTITUTE($Y$2:$Y$4096,"Alolan "&amp;AA2574,"")))/LEN("Alolan "&amp;AA2574))
         - SUMPRODUCT((LEN($Y$2:$Y$4096)-LEN(SUBSTITUTE($Y$2:$Y$4096,"Galarian "&amp;AA2574,"")))/LEN("Galarian "&amp;AA2574))
         - SUMPRODUCT((LEN($Y$2:$Y$4096)-LEN(SUBSTITUTE($Y$2:$Y$4096,"Hisuian "&amp;AA2574,"")))/LEN("Hisuian "&amp;AA2574))
         - SUMPRODUCT((LEN($Y$2:$Y$4096)-LEN(SUBSTITUTE($Y$2:$Y$4096,"Paldean "&amp;AA2574,"")))/LEN("Paldean "&amp;AA2574))
      &gt;0,2,1)
   ))))</f>
        <v>2</v>
      </c>
      <c r="AN2574">
        <v>0</v>
      </c>
      <c r="AO2574">
        <v>2</v>
      </c>
    </row>
    <row r="2575" spans="1:41" x14ac:dyDescent="0.25">
      <c r="A2575">
        <v>965</v>
      </c>
      <c r="B2575" t="s">
        <v>2995</v>
      </c>
      <c r="C2575" t="s">
        <v>1514</v>
      </c>
      <c r="D2575" t="s">
        <v>1469</v>
      </c>
      <c r="E2575">
        <v>45</v>
      </c>
      <c r="F2575">
        <v>70</v>
      </c>
      <c r="G2575">
        <v>63</v>
      </c>
      <c r="H2575">
        <v>30</v>
      </c>
      <c r="I2575">
        <v>45</v>
      </c>
      <c r="J2575">
        <v>47</v>
      </c>
      <c r="K2575" t="s">
        <v>2996</v>
      </c>
      <c r="L2575" t="s">
        <v>253</v>
      </c>
      <c r="M2575" t="s">
        <v>248</v>
      </c>
      <c r="N2575">
        <v>5.68</v>
      </c>
      <c r="O2575">
        <v>5.04</v>
      </c>
      <c r="R2575">
        <f t="shared" si="186"/>
        <v>6</v>
      </c>
      <c r="S2575">
        <f t="shared" si="187"/>
        <v>5</v>
      </c>
      <c r="T2575">
        <f t="shared" si="184"/>
        <v>11</v>
      </c>
      <c r="U2575" t="s">
        <v>1514</v>
      </c>
      <c r="V2575" t="s">
        <v>1469</v>
      </c>
      <c r="W2575" t="s">
        <v>1479</v>
      </c>
      <c r="X2575" t="s">
        <v>1471</v>
      </c>
      <c r="Y2575" t="s">
        <v>2997</v>
      </c>
      <c r="Z2575" cm="1">
        <f t="array" ref="Z2575">IF(ISBLANK(AK2575),_xlfn.LET(
    _xlpm.nameBeforeSlash, IF(ISNUMBER(SEARCH("/", Y2575)), LEFT(Y2575, SEARCH("/", Y2575)-1), Y2575),
    _xlpm.matchRow, IFERROR(MATCH(_xlpm.nameBeforeSlash, AA:AA, 0), ""),
    _xlpm.difference, IF(_xlpm.matchRow="", "", ABS((R2575 + S2575)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),IF(ISBLANK(Y2575),"","Hidden"))</f>
        <v>17</v>
      </c>
      <c r="AA2575" t="s">
        <v>2995</v>
      </c>
      <c r="AC2575" t="s">
        <v>1298</v>
      </c>
      <c r="AD2575" t="str">
        <f>_xlfn.XLOOKUP(AC2575,moves!A:A,moves!B:B)</f>
        <v>poison</v>
      </c>
      <c r="AE2575">
        <f>_xlfn.XLOOKUP(AC2575,moves!A:A,moves!D:D)</f>
        <v>2</v>
      </c>
      <c r="AF2575" t="str">
        <f>_xlfn.XLOOKUP(AC2575,moves!A:A,moves!E:E)</f>
        <v>When the target next attacks: Remove 1 regular hit from the roll.</v>
      </c>
      <c r="AG2575">
        <v>1</v>
      </c>
      <c r="AH2575">
        <v>0</v>
      </c>
      <c r="AI2575">
        <f t="shared" si="185"/>
        <v>0</v>
      </c>
      <c r="AJ2575" t="s">
        <v>870</v>
      </c>
      <c r="AL2575">
        <v>0</v>
      </c>
      <c r="AM2575" cm="1">
        <f t="array" ref="AM2575">IF(AL2575=1,1,
   IF(ISTEXT(AK2575),1,
   IF(AO2575&gt;1,AM2574,
   IF(AI2575=1,
      IF(SUMPRODUCT((LEN($Y$2:$Y$4096)-LEN(SUBSTITUTE($Y$2:$Y$4096,AA2575,"")))/LEN(AA2575))&gt;0,2,1),
      IF(
         SUMPRODUCT((LEN($Y$2:$Y$4096)-LEN(SUBSTITUTE($Y$2:$Y$4096,AA2575,"")))/LEN(AA2575))
         - SUMPRODUCT((LEN($Y$2:$Y$4096)-LEN(SUBSTITUTE($Y$2:$Y$4096,"Alolan "&amp;AA2575,"")))/LEN("Alolan "&amp;AA2575))
         - SUMPRODUCT((LEN($Y$2:$Y$4096)-LEN(SUBSTITUTE($Y$2:$Y$4096,"Galarian "&amp;AA2575,"")))/LEN("Galarian "&amp;AA2575))
         - SUMPRODUCT((LEN($Y$2:$Y$4096)-LEN(SUBSTITUTE($Y$2:$Y$4096,"Hisuian "&amp;AA2575,"")))/LEN("Hisuian "&amp;AA2575))
         - SUMPRODUCT((LEN($Y$2:$Y$4096)-LEN(SUBSTITUTE($Y$2:$Y$4096,"Paldean "&amp;AA2575,"")))/LEN("Paldean "&amp;AA2575))
      &gt;0,2,1)
   ))))</f>
        <v>1</v>
      </c>
      <c r="AN2575">
        <v>0</v>
      </c>
      <c r="AO2575">
        <v>0</v>
      </c>
    </row>
    <row r="2576" spans="1:41" x14ac:dyDescent="0.25">
      <c r="A2576" t="s">
        <v>4825</v>
      </c>
      <c r="B2576" t="s">
        <v>2995</v>
      </c>
      <c r="C2576" t="s">
        <v>1514</v>
      </c>
      <c r="D2576" t="s">
        <v>1469</v>
      </c>
      <c r="E2576">
        <v>45</v>
      </c>
      <c r="F2576">
        <v>70</v>
      </c>
      <c r="G2576">
        <v>63</v>
      </c>
      <c r="H2576">
        <v>30</v>
      </c>
      <c r="I2576">
        <v>45</v>
      </c>
      <c r="J2576">
        <v>47</v>
      </c>
      <c r="K2576" t="s">
        <v>2996</v>
      </c>
      <c r="L2576" t="s">
        <v>253</v>
      </c>
      <c r="M2576" t="s">
        <v>248</v>
      </c>
      <c r="N2576">
        <v>5.68</v>
      </c>
      <c r="O2576">
        <v>5.04</v>
      </c>
      <c r="R2576">
        <f t="shared" si="186"/>
        <v>6</v>
      </c>
      <c r="S2576">
        <f t="shared" si="187"/>
        <v>5</v>
      </c>
      <c r="T2576">
        <f t="shared" si="184"/>
        <v>11</v>
      </c>
      <c r="U2576" t="s">
        <v>1514</v>
      </c>
      <c r="V2576" t="s">
        <v>1469</v>
      </c>
      <c r="W2576" t="s">
        <v>1479</v>
      </c>
      <c r="X2576" t="s">
        <v>1471</v>
      </c>
      <c r="Y2576" t="s">
        <v>6076</v>
      </c>
      <c r="Z2576" cm="1">
        <f t="array" ref="Z2576">IF(ISBLANK(AK2576),_xlfn.LET(
    _xlpm.nameBeforeSlash, IF(ISNUMBER(SEARCH("/", Y2576)), LEFT(Y2576, SEARCH("/", Y2576)-1), Y2576),
    _xlpm.matchRow, IFERROR(MATCH(_xlpm.nameBeforeSlash, AA:AA, 0), ""),
    _xlpm.difference, IF(_xlpm.matchRow="", "", ABS((R2576 + S2576)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),IF(ISBLANK(Y2576),"","Hidden"))</f>
        <v>17</v>
      </c>
      <c r="AA2576" t="s">
        <v>6077</v>
      </c>
      <c r="AC2576" t="s">
        <v>958</v>
      </c>
      <c r="AD2576" t="str">
        <f>_xlfn.XLOOKUP(AC2576,moves!A:A,moves!B:B)</f>
        <v>dark</v>
      </c>
      <c r="AE2576">
        <f>_xlfn.XLOOKUP(AC2576,moves!A:A,moves!D:D)</f>
        <v>2</v>
      </c>
      <c r="AF2576" t="str">
        <f>_xlfn.XLOOKUP(AC2576,moves!A:A,moves!E:E)</f>
        <v>When the target next attacks: Their moves have no move effects. Moves with ? attack strength that are affected by this effect have 1 attack strength.</v>
      </c>
      <c r="AG2576">
        <v>1</v>
      </c>
      <c r="AH2576">
        <v>0</v>
      </c>
      <c r="AI2576">
        <f t="shared" si="185"/>
        <v>1</v>
      </c>
      <c r="AJ2576" t="s">
        <v>523</v>
      </c>
      <c r="AL2576">
        <v>0</v>
      </c>
      <c r="AM2576" cm="1">
        <f t="array" ref="AM2576">IF(AL2576=1,1,
   IF(ISTEXT(AK2576),1,
   IF(AO2576&gt;1,AM2575,
   IF(AI2576=1,
      IF(SUMPRODUCT((LEN($Y$2:$Y$4096)-LEN(SUBSTITUTE($Y$2:$Y$4096,AA2576,"")))/LEN(AA2576))&gt;0,2,1),
      IF(
         SUMPRODUCT((LEN($Y$2:$Y$4096)-LEN(SUBSTITUTE($Y$2:$Y$4096,AA2576,"")))/LEN(AA2576))
         - SUMPRODUCT((LEN($Y$2:$Y$4096)-LEN(SUBSTITUTE($Y$2:$Y$4096,"Alolan "&amp;AA2576,"")))/LEN("Alolan "&amp;AA2576))
         - SUMPRODUCT((LEN($Y$2:$Y$4096)-LEN(SUBSTITUTE($Y$2:$Y$4096,"Galarian "&amp;AA2576,"")))/LEN("Galarian "&amp;AA2576))
         - SUMPRODUCT((LEN($Y$2:$Y$4096)-LEN(SUBSTITUTE($Y$2:$Y$4096,"Hisuian "&amp;AA2576,"")))/LEN("Hisuian "&amp;AA2576))
         - SUMPRODUCT((LEN($Y$2:$Y$4096)-LEN(SUBSTITUTE($Y$2:$Y$4096,"Paldean "&amp;AA2576,"")))/LEN("Paldean "&amp;AA2576))
      &gt;0,2,1)
   ))))</f>
        <v>1</v>
      </c>
      <c r="AN2576">
        <v>0</v>
      </c>
      <c r="AO2576">
        <v>0</v>
      </c>
    </row>
    <row r="2577" spans="1:41" x14ac:dyDescent="0.25">
      <c r="A2577">
        <v>966</v>
      </c>
      <c r="B2577" t="s">
        <v>2997</v>
      </c>
      <c r="C2577" t="s">
        <v>1514</v>
      </c>
      <c r="D2577" t="s">
        <v>1469</v>
      </c>
      <c r="E2577">
        <v>80</v>
      </c>
      <c r="F2577">
        <v>119</v>
      </c>
      <c r="G2577">
        <v>90</v>
      </c>
      <c r="H2577">
        <v>54</v>
      </c>
      <c r="I2577">
        <v>67</v>
      </c>
      <c r="J2577">
        <v>90</v>
      </c>
      <c r="K2577" t="s">
        <v>2998</v>
      </c>
      <c r="L2577" t="s">
        <v>253</v>
      </c>
      <c r="M2577" t="s">
        <v>248</v>
      </c>
      <c r="N2577">
        <v>10.09</v>
      </c>
      <c r="O2577">
        <v>7.9099999999999993</v>
      </c>
      <c r="Q2577">
        <v>2</v>
      </c>
      <c r="R2577">
        <f t="shared" si="186"/>
        <v>10</v>
      </c>
      <c r="S2577">
        <f t="shared" si="187"/>
        <v>10</v>
      </c>
      <c r="T2577">
        <f t="shared" si="184"/>
        <v>20</v>
      </c>
      <c r="U2577" t="s">
        <v>1514</v>
      </c>
      <c r="V2577" t="s">
        <v>1469</v>
      </c>
      <c r="W2577" t="s">
        <v>1479</v>
      </c>
      <c r="X2577" t="s">
        <v>1471</v>
      </c>
      <c r="Z2577" t="str" cm="1">
        <f t="array" ref="Z2577">IF(ISBLANK(AK2577),_xlfn.LET(
    _xlpm.nameBeforeSlash, IF(ISNUMBER(SEARCH("/", Y2577)), LEFT(Y2577, SEARCH("/", Y2577)-1), Y2577),
    _xlpm.matchRow, IFERROR(MATCH(_xlpm.nameBeforeSlash, AA:AA, 0), ""),
    _xlpm.difference, IF(_xlpm.matchRow="", "", ABS((R2577 + S2577)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),IF(ISBLANK(Y2577),"","Hidden"))</f>
        <v/>
      </c>
      <c r="AA2577" t="s">
        <v>2997</v>
      </c>
      <c r="AC2577" t="s">
        <v>1384</v>
      </c>
      <c r="AD2577" t="str">
        <f>_xlfn.XLOOKUP(AC2577,moves!A:A,moves!B:B)</f>
        <v>typeless</v>
      </c>
      <c r="AE2577">
        <f>_xlfn.XLOOKUP(AC2577,moves!A:A,moves!D:D)</f>
        <v>4</v>
      </c>
      <c r="AF2577" t="str">
        <f>_xlfn.XLOOKUP(AC2577,moves!A:A,moves!E:E)</f>
        <v xml:space="preserve">If any status symbols are rolled: Roll a status dice and inflict the result on the target. The type of this move matches the status rolled. </v>
      </c>
      <c r="AG2577">
        <v>0</v>
      </c>
      <c r="AH2577">
        <v>0</v>
      </c>
      <c r="AI2577">
        <f t="shared" si="185"/>
        <v>0</v>
      </c>
      <c r="AJ2577" t="s">
        <v>525</v>
      </c>
      <c r="AL2577">
        <v>0</v>
      </c>
      <c r="AM2577" cm="1">
        <f t="array" ref="AM2577">IF(AL2577=1,1,
   IF(ISTEXT(AK2577),1,
   IF(AO2577&gt;1,AM2576,
   IF(AI2577=1,
      IF(SUMPRODUCT((LEN($Y$2:$Y$4096)-LEN(SUBSTITUTE($Y$2:$Y$4096,AA2577,"")))/LEN(AA2577))&gt;0,2,1),
      IF(
         SUMPRODUCT((LEN($Y$2:$Y$4096)-LEN(SUBSTITUTE($Y$2:$Y$4096,AA2577,"")))/LEN(AA2577))
         - SUMPRODUCT((LEN($Y$2:$Y$4096)-LEN(SUBSTITUTE($Y$2:$Y$4096,"Alolan "&amp;AA2577,"")))/LEN("Alolan "&amp;AA2577))
         - SUMPRODUCT((LEN($Y$2:$Y$4096)-LEN(SUBSTITUTE($Y$2:$Y$4096,"Galarian "&amp;AA2577,"")))/LEN("Galarian "&amp;AA2577))
         - SUMPRODUCT((LEN($Y$2:$Y$4096)-LEN(SUBSTITUTE($Y$2:$Y$4096,"Hisuian "&amp;AA2577,"")))/LEN("Hisuian "&amp;AA2577))
         - SUMPRODUCT((LEN($Y$2:$Y$4096)-LEN(SUBSTITUTE($Y$2:$Y$4096,"Paldean "&amp;AA2577,"")))/LEN("Paldean "&amp;AA2577))
      &gt;0,2,1)
   ))))</f>
        <v>2</v>
      </c>
      <c r="AN2577">
        <v>0</v>
      </c>
      <c r="AO2577">
        <v>0</v>
      </c>
    </row>
    <row r="2578" spans="1:41" x14ac:dyDescent="0.25">
      <c r="A2578" t="s">
        <v>4826</v>
      </c>
      <c r="B2578" t="s">
        <v>2997</v>
      </c>
      <c r="C2578" t="s">
        <v>1514</v>
      </c>
      <c r="D2578" t="s">
        <v>1469</v>
      </c>
      <c r="E2578">
        <v>80</v>
      </c>
      <c r="F2578">
        <v>119</v>
      </c>
      <c r="G2578">
        <v>90</v>
      </c>
      <c r="H2578">
        <v>54</v>
      </c>
      <c r="I2578">
        <v>67</v>
      </c>
      <c r="J2578">
        <v>90</v>
      </c>
      <c r="K2578" t="s">
        <v>2998</v>
      </c>
      <c r="L2578" t="s">
        <v>253</v>
      </c>
      <c r="M2578" t="s">
        <v>248</v>
      </c>
      <c r="N2578">
        <v>10.09</v>
      </c>
      <c r="O2578">
        <v>7.9099999999999993</v>
      </c>
      <c r="Q2578">
        <v>2</v>
      </c>
      <c r="R2578">
        <f t="shared" si="186"/>
        <v>10</v>
      </c>
      <c r="S2578">
        <f t="shared" si="187"/>
        <v>10</v>
      </c>
      <c r="T2578">
        <f t="shared" si="184"/>
        <v>20</v>
      </c>
      <c r="U2578" t="s">
        <v>1514</v>
      </c>
      <c r="V2578" t="s">
        <v>1469</v>
      </c>
      <c r="W2578" t="s">
        <v>1479</v>
      </c>
      <c r="X2578" t="s">
        <v>1471</v>
      </c>
      <c r="Z2578" t="str" cm="1">
        <f t="array" ref="Z2578">IF(ISBLANK(AK2578),_xlfn.LET(
    _xlpm.nameBeforeSlash, IF(ISNUMBER(SEARCH("/", Y2578)), LEFT(Y2578, SEARCH("/", Y2578)-1), Y2578),
    _xlpm.matchRow, IFERROR(MATCH(_xlpm.nameBeforeSlash, AA:AA, 0), ""),
    _xlpm.difference, IF(_xlpm.matchRow="", "", ABS((R2578 + S2578)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),IF(ISBLANK(Y2578),"","Hidden"))</f>
        <v/>
      </c>
      <c r="AA2578" t="s">
        <v>6076</v>
      </c>
      <c r="AC2578" t="s">
        <v>6888</v>
      </c>
      <c r="AD2578" t="str">
        <f>_xlfn.XLOOKUP(AC2578,moves!A:A,moves!B:B)</f>
        <v>steel</v>
      </c>
      <c r="AE2578">
        <f>_xlfn.XLOOKUP(AC2578,moves!A:A,moves!D:D)</f>
        <v>4</v>
      </c>
      <c r="AF2578" t="str">
        <f>_xlfn.XLOOKUP(AC2578,moves!A:A,moves!E:E)</f>
        <v xml:space="preserve"> </v>
      </c>
      <c r="AG2578">
        <v>0</v>
      </c>
      <c r="AH2578">
        <v>0</v>
      </c>
      <c r="AI2578">
        <f t="shared" si="185"/>
        <v>1</v>
      </c>
      <c r="AJ2578" t="s">
        <v>525</v>
      </c>
      <c r="AL2578">
        <v>0</v>
      </c>
      <c r="AM2578" cm="1">
        <f t="array" ref="AM2578">IF(AL2578=1,1,
   IF(ISTEXT(AK2578),1,
   IF(AO2578&gt;1,AM2577,
   IF(AI2578=1,
      IF(SUMPRODUCT((LEN($Y$2:$Y$4096)-LEN(SUBSTITUTE($Y$2:$Y$4096,AA2578,"")))/LEN(AA2578))&gt;0,2,1),
      IF(
         SUMPRODUCT((LEN($Y$2:$Y$4096)-LEN(SUBSTITUTE($Y$2:$Y$4096,AA2578,"")))/LEN(AA2578))
         - SUMPRODUCT((LEN($Y$2:$Y$4096)-LEN(SUBSTITUTE($Y$2:$Y$4096,"Alolan "&amp;AA2578,"")))/LEN("Alolan "&amp;AA2578))
         - SUMPRODUCT((LEN($Y$2:$Y$4096)-LEN(SUBSTITUTE($Y$2:$Y$4096,"Galarian "&amp;AA2578,"")))/LEN("Galarian "&amp;AA2578))
         - SUMPRODUCT((LEN($Y$2:$Y$4096)-LEN(SUBSTITUTE($Y$2:$Y$4096,"Hisuian "&amp;AA2578,"")))/LEN("Hisuian "&amp;AA2578))
         - SUMPRODUCT((LEN($Y$2:$Y$4096)-LEN(SUBSTITUTE($Y$2:$Y$4096,"Paldean "&amp;AA2578,"")))/LEN("Paldean "&amp;AA2578))
      &gt;0,2,1)
   ))))</f>
        <v>2</v>
      </c>
      <c r="AN2578">
        <v>0</v>
      </c>
      <c r="AO2578">
        <v>0</v>
      </c>
    </row>
    <row r="2579" spans="1:41" x14ac:dyDescent="0.25">
      <c r="A2579">
        <v>967</v>
      </c>
      <c r="B2579" t="s">
        <v>2999</v>
      </c>
      <c r="C2579" t="s">
        <v>1482</v>
      </c>
      <c r="D2579" t="s">
        <v>1512</v>
      </c>
      <c r="E2579">
        <v>70</v>
      </c>
      <c r="F2579">
        <v>95</v>
      </c>
      <c r="G2579">
        <v>65</v>
      </c>
      <c r="H2579">
        <v>85</v>
      </c>
      <c r="I2579">
        <v>65</v>
      </c>
      <c r="J2579">
        <v>121</v>
      </c>
      <c r="K2579" t="s">
        <v>2463</v>
      </c>
      <c r="L2579" t="s">
        <v>250</v>
      </c>
      <c r="M2579" t="s">
        <v>249</v>
      </c>
      <c r="N2579">
        <v>10.440000000000001</v>
      </c>
      <c r="O2579">
        <v>6.7</v>
      </c>
      <c r="P2579">
        <v>2</v>
      </c>
      <c r="R2579">
        <f t="shared" si="186"/>
        <v>12</v>
      </c>
      <c r="S2579">
        <f t="shared" si="187"/>
        <v>7</v>
      </c>
      <c r="T2579">
        <f t="shared" si="184"/>
        <v>19</v>
      </c>
      <c r="U2579" t="s">
        <v>1482</v>
      </c>
      <c r="V2579" t="s">
        <v>1512</v>
      </c>
      <c r="W2579" t="s">
        <v>1499</v>
      </c>
      <c r="X2579" t="s">
        <v>1514</v>
      </c>
      <c r="Z2579" t="str" cm="1">
        <f t="array" ref="Z2579">IF(ISBLANK(AK2579),_xlfn.LET(
    _xlpm.nameBeforeSlash, IF(ISNUMBER(SEARCH("/", Y2579)), LEFT(Y2579, SEARCH("/", Y2579)-1), Y2579),
    _xlpm.matchRow, IFERROR(MATCH(_xlpm.nameBeforeSlash, AA:AA, 0), ""),
    _xlpm.difference, IF(_xlpm.matchRow="", "", ABS((R2579 + S2579)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),IF(ISBLANK(Y2579),"","Hidden"))</f>
        <v/>
      </c>
      <c r="AA2579" t="s">
        <v>2999</v>
      </c>
      <c r="AC2579" t="s">
        <v>508</v>
      </c>
      <c r="AD2579" t="str">
        <f>_xlfn.XLOOKUP(AC2579,moves!A:A,moves!B:B)</f>
        <v>dragon</v>
      </c>
      <c r="AE2579">
        <f>_xlfn.XLOOKUP(AC2579,moves!A:A,moves!D:D)</f>
        <v>5</v>
      </c>
      <c r="AF2579" t="str">
        <f>_xlfn.XLOOKUP(AC2579,moves!A:A,moves!E:E)</f>
        <v>If 2 or more status symbols are rolled: Inflict the Paralyzed status on the target.</v>
      </c>
      <c r="AG2579">
        <v>0</v>
      </c>
      <c r="AH2579">
        <v>0</v>
      </c>
      <c r="AI2579">
        <f t="shared" si="185"/>
        <v>0</v>
      </c>
      <c r="AJ2579" t="s">
        <v>525</v>
      </c>
      <c r="AL2579">
        <v>0</v>
      </c>
      <c r="AM2579" cm="1">
        <f t="array" ref="AM2579">IF(AL2579=1,1,
   IF(ISTEXT(AK2579),1,
   IF(AO2579&gt;1,AM2578,
   IF(AI2579=1,
      IF(SUMPRODUCT((LEN($Y$2:$Y$4096)-LEN(SUBSTITUTE($Y$2:$Y$4096,AA2579,"")))/LEN(AA2579))&gt;0,2,1),
      IF(
         SUMPRODUCT((LEN($Y$2:$Y$4096)-LEN(SUBSTITUTE($Y$2:$Y$4096,AA2579,"")))/LEN(AA2579))
         - SUMPRODUCT((LEN($Y$2:$Y$4096)-LEN(SUBSTITUTE($Y$2:$Y$4096,"Alolan "&amp;AA2579,"")))/LEN("Alolan "&amp;AA2579))
         - SUMPRODUCT((LEN($Y$2:$Y$4096)-LEN(SUBSTITUTE($Y$2:$Y$4096,"Galarian "&amp;AA2579,"")))/LEN("Galarian "&amp;AA2579))
         - SUMPRODUCT((LEN($Y$2:$Y$4096)-LEN(SUBSTITUTE($Y$2:$Y$4096,"Hisuian "&amp;AA2579,"")))/LEN("Hisuian "&amp;AA2579))
         - SUMPRODUCT((LEN($Y$2:$Y$4096)-LEN(SUBSTITUTE($Y$2:$Y$4096,"Paldean "&amp;AA2579,"")))/LEN("Paldean "&amp;AA2579))
      &gt;0,2,1)
   ))))</f>
        <v>1</v>
      </c>
      <c r="AN2579">
        <v>0</v>
      </c>
      <c r="AO2579">
        <v>0</v>
      </c>
    </row>
    <row r="2580" spans="1:41" x14ac:dyDescent="0.25">
      <c r="A2580" t="s">
        <v>4827</v>
      </c>
      <c r="B2580" t="s">
        <v>2999</v>
      </c>
      <c r="C2580" t="s">
        <v>1482</v>
      </c>
      <c r="D2580" t="s">
        <v>1512</v>
      </c>
      <c r="E2580">
        <v>70</v>
      </c>
      <c r="F2580">
        <v>95</v>
      </c>
      <c r="G2580">
        <v>65</v>
      </c>
      <c r="H2580">
        <v>85</v>
      </c>
      <c r="I2580">
        <v>65</v>
      </c>
      <c r="J2580">
        <v>121</v>
      </c>
      <c r="K2580" t="s">
        <v>2463</v>
      </c>
      <c r="L2580" t="s">
        <v>250</v>
      </c>
      <c r="M2580" t="s">
        <v>249</v>
      </c>
      <c r="N2580">
        <v>10.440000000000001</v>
      </c>
      <c r="O2580">
        <v>6.7</v>
      </c>
      <c r="P2580">
        <v>2</v>
      </c>
      <c r="R2580">
        <f t="shared" si="186"/>
        <v>12</v>
      </c>
      <c r="S2580">
        <f t="shared" si="187"/>
        <v>7</v>
      </c>
      <c r="T2580">
        <f t="shared" si="184"/>
        <v>19</v>
      </c>
      <c r="U2580" t="s">
        <v>1482</v>
      </c>
      <c r="V2580" t="s">
        <v>1512</v>
      </c>
      <c r="W2580" t="s">
        <v>1499</v>
      </c>
      <c r="X2580" t="s">
        <v>1514</v>
      </c>
      <c r="Z2580" t="str" cm="1">
        <f t="array" ref="Z2580">IF(ISBLANK(AK2580),_xlfn.LET(
    _xlpm.nameBeforeSlash, IF(ISNUMBER(SEARCH("/", Y2580)), LEFT(Y2580, SEARCH("/", Y2580)-1), Y2580),
    _xlpm.matchRow, IFERROR(MATCH(_xlpm.nameBeforeSlash, AA:AA, 0), ""),
    _xlpm.difference, IF(_xlpm.matchRow="", "", ABS((R2580 + S2580)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),IF(ISBLANK(Y2580),"","Hidden"))</f>
        <v/>
      </c>
      <c r="AA2580" t="s">
        <v>6078</v>
      </c>
      <c r="AC2580" t="s">
        <v>6889</v>
      </c>
      <c r="AD2580" t="str">
        <f>_xlfn.XLOOKUP(AC2580,moves!A:A,moves!B:B)</f>
        <v>dragon</v>
      </c>
      <c r="AE2580">
        <f>_xlfn.XLOOKUP(AC2580,moves!A:A,moves!D:D)</f>
        <v>4</v>
      </c>
      <c r="AF2580" t="str">
        <f>_xlfn.XLOOKUP(AC2580,moves!A:A,moves!E:E)</f>
        <v>Increase the user's initiative by 3.</v>
      </c>
      <c r="AG2580">
        <v>0</v>
      </c>
      <c r="AH2580">
        <v>0</v>
      </c>
      <c r="AI2580">
        <f t="shared" si="185"/>
        <v>1</v>
      </c>
      <c r="AJ2580" t="s">
        <v>525</v>
      </c>
      <c r="AL2580">
        <v>0</v>
      </c>
      <c r="AM2580" cm="1">
        <f t="array" ref="AM2580">IF(AL2580=1,1,
   IF(ISTEXT(AK2580),1,
   IF(AO2580&gt;1,AM2579,
   IF(AI2580=1,
      IF(SUMPRODUCT((LEN($Y$2:$Y$4096)-LEN(SUBSTITUTE($Y$2:$Y$4096,AA2580,"")))/LEN(AA2580))&gt;0,2,1),
      IF(
         SUMPRODUCT((LEN($Y$2:$Y$4096)-LEN(SUBSTITUTE($Y$2:$Y$4096,AA2580,"")))/LEN(AA2580))
         - SUMPRODUCT((LEN($Y$2:$Y$4096)-LEN(SUBSTITUTE($Y$2:$Y$4096,"Alolan "&amp;AA2580,"")))/LEN("Alolan "&amp;AA2580))
         - SUMPRODUCT((LEN($Y$2:$Y$4096)-LEN(SUBSTITUTE($Y$2:$Y$4096,"Galarian "&amp;AA2580,"")))/LEN("Galarian "&amp;AA2580))
         - SUMPRODUCT((LEN($Y$2:$Y$4096)-LEN(SUBSTITUTE($Y$2:$Y$4096,"Hisuian "&amp;AA2580,"")))/LEN("Hisuian "&amp;AA2580))
         - SUMPRODUCT((LEN($Y$2:$Y$4096)-LEN(SUBSTITUTE($Y$2:$Y$4096,"Paldean "&amp;AA2580,"")))/LEN("Paldean "&amp;AA2580))
      &gt;0,2,1)
   ))))</f>
        <v>1</v>
      </c>
      <c r="AN2580">
        <v>0</v>
      </c>
      <c r="AO2580">
        <v>0</v>
      </c>
    </row>
    <row r="2581" spans="1:41" x14ac:dyDescent="0.25">
      <c r="A2581">
        <v>968</v>
      </c>
      <c r="B2581" t="s">
        <v>3000</v>
      </c>
      <c r="C2581" t="s">
        <v>1514</v>
      </c>
      <c r="D2581"/>
      <c r="E2581">
        <v>70</v>
      </c>
      <c r="F2581">
        <v>85</v>
      </c>
      <c r="G2581">
        <v>145</v>
      </c>
      <c r="H2581">
        <v>60</v>
      </c>
      <c r="I2581">
        <v>55</v>
      </c>
      <c r="J2581">
        <v>65</v>
      </c>
      <c r="K2581" t="s">
        <v>3001</v>
      </c>
      <c r="L2581" t="s">
        <v>253</v>
      </c>
      <c r="M2581" t="s">
        <v>249</v>
      </c>
      <c r="N2581">
        <v>7.45</v>
      </c>
      <c r="O2581">
        <v>8.8000000000000007</v>
      </c>
      <c r="R2581">
        <f t="shared" si="186"/>
        <v>7</v>
      </c>
      <c r="S2581">
        <f t="shared" si="187"/>
        <v>9</v>
      </c>
      <c r="T2581">
        <f t="shared" si="184"/>
        <v>16</v>
      </c>
      <c r="U2581" t="s">
        <v>1514</v>
      </c>
      <c r="V2581" t="s">
        <v>1546</v>
      </c>
      <c r="W2581" t="s">
        <v>1472</v>
      </c>
      <c r="X2581" t="s">
        <v>1512</v>
      </c>
      <c r="Z2581" t="str" cm="1">
        <f t="array" ref="Z2581">IF(ISBLANK(AK2581),_xlfn.LET(
    _xlpm.nameBeforeSlash, IF(ISNUMBER(SEARCH("/", Y2581)), LEFT(Y2581, SEARCH("/", Y2581)-1), Y2581),
    _xlpm.matchRow, IFERROR(MATCH(_xlpm.nameBeforeSlash, AA:AA, 0), ""),
    _xlpm.difference, IF(_xlpm.matchRow="", "", ABS((R2581 + S2581)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),IF(ISBLANK(Y2581),"","Hidden"))</f>
        <v/>
      </c>
      <c r="AA2581" t="s">
        <v>3000</v>
      </c>
      <c r="AC2581" t="s">
        <v>440</v>
      </c>
      <c r="AD2581" t="str">
        <f>_xlfn.XLOOKUP(AC2581,moves!A:A,moves!B:B)</f>
        <v>steel</v>
      </c>
      <c r="AE2581">
        <f>_xlfn.XLOOKUP(AC2581,moves!A:A,moves!D:D)</f>
        <v>4</v>
      </c>
      <c r="AF2581" t="str">
        <f>_xlfn.XLOOKUP(AC2581,moves!A:A,moves!E:E)</f>
        <v>When the target is next attacked: Add 1 regular hit to the roll.</v>
      </c>
      <c r="AG2581">
        <v>0</v>
      </c>
      <c r="AH2581">
        <v>0</v>
      </c>
      <c r="AI2581">
        <f t="shared" si="185"/>
        <v>0</v>
      </c>
      <c r="AJ2581" t="s">
        <v>524</v>
      </c>
      <c r="AL2581">
        <v>0</v>
      </c>
      <c r="AM2581" cm="1">
        <f t="array" ref="AM2581">IF(AL2581=1,1,
   IF(ISTEXT(AK2581),1,
   IF(AO2581&gt;1,AM2580,
   IF(AI2581=1,
      IF(SUMPRODUCT((LEN($Y$2:$Y$4096)-LEN(SUBSTITUTE($Y$2:$Y$4096,AA2581,"")))/LEN(AA2581))&gt;0,2,1),
      IF(
         SUMPRODUCT((LEN($Y$2:$Y$4096)-LEN(SUBSTITUTE($Y$2:$Y$4096,AA2581,"")))/LEN(AA2581))
         - SUMPRODUCT((LEN($Y$2:$Y$4096)-LEN(SUBSTITUTE($Y$2:$Y$4096,"Alolan "&amp;AA2581,"")))/LEN("Alolan "&amp;AA2581))
         - SUMPRODUCT((LEN($Y$2:$Y$4096)-LEN(SUBSTITUTE($Y$2:$Y$4096,"Galarian "&amp;AA2581,"")))/LEN("Galarian "&amp;AA2581))
         - SUMPRODUCT((LEN($Y$2:$Y$4096)-LEN(SUBSTITUTE($Y$2:$Y$4096,"Hisuian "&amp;AA2581,"")))/LEN("Hisuian "&amp;AA2581))
         - SUMPRODUCT((LEN($Y$2:$Y$4096)-LEN(SUBSTITUTE($Y$2:$Y$4096,"Paldean "&amp;AA2581,"")))/LEN("Paldean "&amp;AA2581))
      &gt;0,2,1)
   ))))</f>
        <v>1</v>
      </c>
      <c r="AN2581">
        <v>0</v>
      </c>
      <c r="AO2581">
        <v>0</v>
      </c>
    </row>
    <row r="2582" spans="1:41" x14ac:dyDescent="0.25">
      <c r="A2582" t="s">
        <v>4828</v>
      </c>
      <c r="B2582" t="s">
        <v>3000</v>
      </c>
      <c r="C2582" t="s">
        <v>1514</v>
      </c>
      <c r="D2582"/>
      <c r="E2582">
        <v>70</v>
      </c>
      <c r="F2582">
        <v>85</v>
      </c>
      <c r="G2582">
        <v>145</v>
      </c>
      <c r="H2582">
        <v>60</v>
      </c>
      <c r="I2582">
        <v>55</v>
      </c>
      <c r="J2582">
        <v>65</v>
      </c>
      <c r="K2582" t="s">
        <v>3001</v>
      </c>
      <c r="L2582" t="s">
        <v>253</v>
      </c>
      <c r="M2582" t="s">
        <v>249</v>
      </c>
      <c r="N2582">
        <v>7.45</v>
      </c>
      <c r="O2582">
        <v>8.8000000000000007</v>
      </c>
      <c r="R2582">
        <f t="shared" si="186"/>
        <v>7</v>
      </c>
      <c r="S2582">
        <f t="shared" si="187"/>
        <v>9</v>
      </c>
      <c r="T2582">
        <f t="shared" si="184"/>
        <v>16</v>
      </c>
      <c r="U2582" t="s">
        <v>1514</v>
      </c>
      <c r="V2582" t="s">
        <v>1546</v>
      </c>
      <c r="W2582" t="s">
        <v>1472</v>
      </c>
      <c r="X2582" t="s">
        <v>1512</v>
      </c>
      <c r="Z2582" t="str" cm="1">
        <f t="array" ref="Z2582">IF(ISBLANK(AK2582),_xlfn.LET(
    _xlpm.nameBeforeSlash, IF(ISNUMBER(SEARCH("/", Y2582)), LEFT(Y2582, SEARCH("/", Y2582)-1), Y2582),
    _xlpm.matchRow, IFERROR(MATCH(_xlpm.nameBeforeSlash, AA:AA, 0), ""),
    _xlpm.difference, IF(_xlpm.matchRow="", "", ABS((R2582 + S2582)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),IF(ISBLANK(Y2582),"","Hidden"))</f>
        <v/>
      </c>
      <c r="AA2582" t="s">
        <v>6079</v>
      </c>
      <c r="AC2582" t="s">
        <v>1184</v>
      </c>
      <c r="AD2582" t="str">
        <f>_xlfn.XLOOKUP(AC2582,moves!A:A,moves!B:B)</f>
        <v>ground</v>
      </c>
      <c r="AE2582">
        <f>_xlfn.XLOOKUP(AC2582,moves!A:A,moves!D:D)</f>
        <v>3</v>
      </c>
      <c r="AF2582" t="str">
        <f>_xlfn.XLOOKUP(AC2582,moves!A:A,moves!E:E)</f>
        <v xml:space="preserve"> </v>
      </c>
      <c r="AG2582">
        <v>0</v>
      </c>
      <c r="AH2582">
        <v>0</v>
      </c>
      <c r="AI2582">
        <f t="shared" si="185"/>
        <v>1</v>
      </c>
      <c r="AJ2582" t="s">
        <v>524</v>
      </c>
      <c r="AL2582">
        <v>0</v>
      </c>
      <c r="AM2582" cm="1">
        <f t="array" ref="AM2582">IF(AL2582=1,1,
   IF(ISTEXT(AK2582),1,
   IF(AO2582&gt;1,AM2581,
   IF(AI2582=1,
      IF(SUMPRODUCT((LEN($Y$2:$Y$4096)-LEN(SUBSTITUTE($Y$2:$Y$4096,AA2582,"")))/LEN(AA2582))&gt;0,2,1),
      IF(
         SUMPRODUCT((LEN($Y$2:$Y$4096)-LEN(SUBSTITUTE($Y$2:$Y$4096,AA2582,"")))/LEN(AA2582))
         - SUMPRODUCT((LEN($Y$2:$Y$4096)-LEN(SUBSTITUTE($Y$2:$Y$4096,"Alolan "&amp;AA2582,"")))/LEN("Alolan "&amp;AA2582))
         - SUMPRODUCT((LEN($Y$2:$Y$4096)-LEN(SUBSTITUTE($Y$2:$Y$4096,"Galarian "&amp;AA2582,"")))/LEN("Galarian "&amp;AA2582))
         - SUMPRODUCT((LEN($Y$2:$Y$4096)-LEN(SUBSTITUTE($Y$2:$Y$4096,"Hisuian "&amp;AA2582,"")))/LEN("Hisuian "&amp;AA2582))
         - SUMPRODUCT((LEN($Y$2:$Y$4096)-LEN(SUBSTITUTE($Y$2:$Y$4096,"Paldean "&amp;AA2582,"")))/LEN("Paldean "&amp;AA2582))
      &gt;0,2,1)
   ))))</f>
        <v>1</v>
      </c>
      <c r="AN2582">
        <v>0</v>
      </c>
      <c r="AO2582">
        <v>0</v>
      </c>
    </row>
    <row r="2583" spans="1:41" x14ac:dyDescent="0.25">
      <c r="A2583">
        <v>969</v>
      </c>
      <c r="B2583" t="s">
        <v>3002</v>
      </c>
      <c r="C2583" t="s">
        <v>1546</v>
      </c>
      <c r="D2583" t="s">
        <v>1469</v>
      </c>
      <c r="E2583">
        <v>48</v>
      </c>
      <c r="F2583">
        <v>35</v>
      </c>
      <c r="G2583">
        <v>42</v>
      </c>
      <c r="H2583">
        <v>105</v>
      </c>
      <c r="I2583">
        <v>60</v>
      </c>
      <c r="J2583">
        <v>60</v>
      </c>
      <c r="K2583" t="s">
        <v>2174</v>
      </c>
      <c r="L2583" t="s">
        <v>253</v>
      </c>
      <c r="M2583" t="s">
        <v>248</v>
      </c>
      <c r="N2583">
        <v>8</v>
      </c>
      <c r="O2583">
        <v>4.9800000000000004</v>
      </c>
      <c r="R2583">
        <f t="shared" si="186"/>
        <v>8</v>
      </c>
      <c r="S2583">
        <f t="shared" si="187"/>
        <v>5</v>
      </c>
      <c r="T2583">
        <f t="shared" si="184"/>
        <v>13</v>
      </c>
      <c r="U2583" t="s">
        <v>1546</v>
      </c>
      <c r="V2583" t="s">
        <v>1469</v>
      </c>
      <c r="W2583" t="s">
        <v>1468</v>
      </c>
      <c r="X2583" t="s">
        <v>1514</v>
      </c>
      <c r="Y2583" t="s">
        <v>3003</v>
      </c>
      <c r="Z2583" cm="1">
        <f t="array" ref="Z2583">IF(ISBLANK(AK2583),_xlfn.LET(
    _xlpm.nameBeforeSlash, IF(ISNUMBER(SEARCH("/", Y2583)), LEFT(Y2583, SEARCH("/", Y2583)-1), Y2583),
    _xlpm.matchRow, IFERROR(MATCH(_xlpm.nameBeforeSlash, AA:AA, 0), ""),
    _xlpm.difference, IF(_xlpm.matchRow="", "", ABS((R2583 + S2583)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),IF(ISBLANK(Y2583),"","Hidden"))</f>
        <v>16</v>
      </c>
      <c r="AA2583" t="s">
        <v>3002</v>
      </c>
      <c r="AC2583" t="s">
        <v>467</v>
      </c>
      <c r="AD2583" t="str">
        <f>_xlfn.XLOOKUP(AC2583,moves!A:A,moves!B:B)</f>
        <v>rock</v>
      </c>
      <c r="AE2583">
        <f>_xlfn.XLOOKUP(AC2583,moves!A:A,moves!D:D)</f>
        <v>3</v>
      </c>
      <c r="AF2583" t="str">
        <f>_xlfn.XLOOKUP(AC2583,moves!A:A,moves!E:E)</f>
        <v>If any critical hits are rolled: Add 1 critical hit and 1 status symbol to the user's attack rolls.</v>
      </c>
      <c r="AG2583">
        <v>1</v>
      </c>
      <c r="AH2583">
        <v>0</v>
      </c>
      <c r="AI2583">
        <f t="shared" si="185"/>
        <v>0</v>
      </c>
      <c r="AJ2583" t="s">
        <v>870</v>
      </c>
      <c r="AL2583">
        <v>0</v>
      </c>
      <c r="AM2583" cm="1">
        <f t="array" ref="AM2583">IF(AL2583=1,1,
   IF(ISTEXT(AK2583),1,
   IF(AO2583&gt;1,AM2582,
   IF(AI2583=1,
      IF(SUMPRODUCT((LEN($Y$2:$Y$4096)-LEN(SUBSTITUTE($Y$2:$Y$4096,AA2583,"")))/LEN(AA2583))&gt;0,2,1),
      IF(
         SUMPRODUCT((LEN($Y$2:$Y$4096)-LEN(SUBSTITUTE($Y$2:$Y$4096,AA2583,"")))/LEN(AA2583))
         - SUMPRODUCT((LEN($Y$2:$Y$4096)-LEN(SUBSTITUTE($Y$2:$Y$4096,"Alolan "&amp;AA2583,"")))/LEN("Alolan "&amp;AA2583))
         - SUMPRODUCT((LEN($Y$2:$Y$4096)-LEN(SUBSTITUTE($Y$2:$Y$4096,"Galarian "&amp;AA2583,"")))/LEN("Galarian "&amp;AA2583))
         - SUMPRODUCT((LEN($Y$2:$Y$4096)-LEN(SUBSTITUTE($Y$2:$Y$4096,"Hisuian "&amp;AA2583,"")))/LEN("Hisuian "&amp;AA2583))
         - SUMPRODUCT((LEN($Y$2:$Y$4096)-LEN(SUBSTITUTE($Y$2:$Y$4096,"Paldean "&amp;AA2583,"")))/LEN("Paldean "&amp;AA2583))
      &gt;0,2,1)
   ))))</f>
        <v>1</v>
      </c>
      <c r="AN2583">
        <v>0</v>
      </c>
      <c r="AO2583">
        <v>0</v>
      </c>
    </row>
    <row r="2584" spans="1:41" x14ac:dyDescent="0.25">
      <c r="A2584" t="s">
        <v>4829</v>
      </c>
      <c r="B2584" t="s">
        <v>3002</v>
      </c>
      <c r="C2584" t="s">
        <v>1546</v>
      </c>
      <c r="D2584" t="s">
        <v>1469</v>
      </c>
      <c r="E2584">
        <v>48</v>
      </c>
      <c r="F2584">
        <v>35</v>
      </c>
      <c r="G2584">
        <v>42</v>
      </c>
      <c r="H2584">
        <v>105</v>
      </c>
      <c r="I2584">
        <v>60</v>
      </c>
      <c r="J2584">
        <v>60</v>
      </c>
      <c r="K2584" t="s">
        <v>2174</v>
      </c>
      <c r="L2584" t="s">
        <v>253</v>
      </c>
      <c r="M2584" t="s">
        <v>248</v>
      </c>
      <c r="N2584">
        <v>8</v>
      </c>
      <c r="O2584">
        <v>4.9800000000000004</v>
      </c>
      <c r="R2584">
        <f t="shared" si="186"/>
        <v>8</v>
      </c>
      <c r="S2584">
        <f t="shared" si="187"/>
        <v>5</v>
      </c>
      <c r="T2584">
        <f t="shared" si="184"/>
        <v>13</v>
      </c>
      <c r="U2584" t="s">
        <v>1546</v>
      </c>
      <c r="V2584" t="s">
        <v>1469</v>
      </c>
      <c r="W2584" t="s">
        <v>1468</v>
      </c>
      <c r="X2584" t="s">
        <v>1514</v>
      </c>
      <c r="Y2584" t="s">
        <v>6080</v>
      </c>
      <c r="Z2584" cm="1">
        <f t="array" ref="Z2584">IF(ISBLANK(AK2584),_xlfn.LET(
    _xlpm.nameBeforeSlash, IF(ISNUMBER(SEARCH("/", Y2584)), LEFT(Y2584, SEARCH("/", Y2584)-1), Y2584),
    _xlpm.matchRow, IFERROR(MATCH(_xlpm.nameBeforeSlash, AA:AA, 0), ""),
    _xlpm.difference, IF(_xlpm.matchRow="", "", ABS((R2584 + S2584)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),IF(ISBLANK(Y2584),"","Hidden"))</f>
        <v>16</v>
      </c>
      <c r="AA2584" t="s">
        <v>6081</v>
      </c>
      <c r="AC2584" t="s">
        <v>665</v>
      </c>
      <c r="AD2584" t="str">
        <f>_xlfn.XLOOKUP(AC2584,moves!A:A,moves!B:B)</f>
        <v>poison</v>
      </c>
      <c r="AE2584">
        <f>_xlfn.XLOOKUP(AC2584,moves!A:A,moves!D:D)</f>
        <v>3</v>
      </c>
      <c r="AF2584" t="str">
        <f>_xlfn.XLOOKUP(AC2584,moves!A:A,moves!E:E)</f>
        <v>If the target has any status conditions: Deal double damage.</v>
      </c>
      <c r="AG2584">
        <v>1</v>
      </c>
      <c r="AH2584">
        <v>0</v>
      </c>
      <c r="AI2584">
        <f t="shared" si="185"/>
        <v>1</v>
      </c>
      <c r="AJ2584" t="s">
        <v>523</v>
      </c>
      <c r="AL2584">
        <v>0</v>
      </c>
      <c r="AM2584" cm="1">
        <f t="array" ref="AM2584">IF(AL2584=1,1,
   IF(ISTEXT(AK2584),1,
   IF(AO2584&gt;1,AM2583,
   IF(AI2584=1,
      IF(SUMPRODUCT((LEN($Y$2:$Y$4096)-LEN(SUBSTITUTE($Y$2:$Y$4096,AA2584,"")))/LEN(AA2584))&gt;0,2,1),
      IF(
         SUMPRODUCT((LEN($Y$2:$Y$4096)-LEN(SUBSTITUTE($Y$2:$Y$4096,AA2584,"")))/LEN(AA2584))
         - SUMPRODUCT((LEN($Y$2:$Y$4096)-LEN(SUBSTITUTE($Y$2:$Y$4096,"Alolan "&amp;AA2584,"")))/LEN("Alolan "&amp;AA2584))
         - SUMPRODUCT((LEN($Y$2:$Y$4096)-LEN(SUBSTITUTE($Y$2:$Y$4096,"Galarian "&amp;AA2584,"")))/LEN("Galarian "&amp;AA2584))
         - SUMPRODUCT((LEN($Y$2:$Y$4096)-LEN(SUBSTITUTE($Y$2:$Y$4096,"Hisuian "&amp;AA2584,"")))/LEN("Hisuian "&amp;AA2584))
         - SUMPRODUCT((LEN($Y$2:$Y$4096)-LEN(SUBSTITUTE($Y$2:$Y$4096,"Paldean "&amp;AA2584,"")))/LEN("Paldean "&amp;AA2584))
      &gt;0,2,1)
   ))))</f>
        <v>1</v>
      </c>
      <c r="AN2584">
        <v>0</v>
      </c>
      <c r="AO2584">
        <v>0</v>
      </c>
    </row>
    <row r="2585" spans="1:41" x14ac:dyDescent="0.25">
      <c r="A2585">
        <v>970</v>
      </c>
      <c r="B2585" t="s">
        <v>3003</v>
      </c>
      <c r="C2585" t="s">
        <v>1546</v>
      </c>
      <c r="D2585" t="s">
        <v>1469</v>
      </c>
      <c r="E2585">
        <v>83</v>
      </c>
      <c r="F2585">
        <v>55</v>
      </c>
      <c r="G2585">
        <v>90</v>
      </c>
      <c r="H2585">
        <v>130</v>
      </c>
      <c r="I2585">
        <v>81</v>
      </c>
      <c r="J2585">
        <v>86</v>
      </c>
      <c r="K2585" t="s">
        <v>2174</v>
      </c>
      <c r="L2585" t="s">
        <v>253</v>
      </c>
      <c r="M2585" t="s">
        <v>248</v>
      </c>
      <c r="N2585">
        <v>10.49</v>
      </c>
      <c r="O2585">
        <v>8.4499999999999993</v>
      </c>
      <c r="P2585">
        <v>2</v>
      </c>
      <c r="Q2585">
        <v>1</v>
      </c>
      <c r="R2585">
        <f t="shared" si="186"/>
        <v>12</v>
      </c>
      <c r="S2585">
        <f t="shared" si="187"/>
        <v>9</v>
      </c>
      <c r="T2585">
        <f t="shared" si="184"/>
        <v>21</v>
      </c>
      <c r="U2585" t="s">
        <v>1546</v>
      </c>
      <c r="V2585" t="s">
        <v>1469</v>
      </c>
      <c r="W2585" t="s">
        <v>1468</v>
      </c>
      <c r="X2585" t="s">
        <v>1514</v>
      </c>
      <c r="Z2585" t="str" cm="1">
        <f t="array" ref="Z2585">IF(ISBLANK(AK2585),_xlfn.LET(
    _xlpm.nameBeforeSlash, IF(ISNUMBER(SEARCH("/", Y2585)), LEFT(Y2585, SEARCH("/", Y2585)-1), Y2585),
    _xlpm.matchRow, IFERROR(MATCH(_xlpm.nameBeforeSlash, AA:AA, 0), ""),
    _xlpm.difference, IF(_xlpm.matchRow="", "", ABS((R2585 + S2585)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),IF(ISBLANK(Y2585),"","Hidden"))</f>
        <v/>
      </c>
      <c r="AA2585" t="s">
        <v>3003</v>
      </c>
      <c r="AC2585" t="s">
        <v>1302</v>
      </c>
      <c r="AD2585" t="str">
        <f>_xlfn.XLOOKUP(AC2585,moves!A:A,moves!B:B)</f>
        <v>poison</v>
      </c>
      <c r="AE2585">
        <f>_xlfn.XLOOKUP(AC2585,moves!A:A,moves!D:D)</f>
        <v>1</v>
      </c>
      <c r="AF2585" t="str">
        <f>_xlfn.XLOOKUP(AC2585,moves!A:A,moves!E:E)</f>
        <v>Inflict the Poisoned status on the target. Pokémon poisoned by this move take 1 extra damage from poison each turn. All PERSISTING move effects are removed.</v>
      </c>
      <c r="AG2585">
        <v>0</v>
      </c>
      <c r="AH2585">
        <v>0</v>
      </c>
      <c r="AI2585">
        <f t="shared" si="185"/>
        <v>0</v>
      </c>
      <c r="AJ2585" t="s">
        <v>525</v>
      </c>
      <c r="AL2585">
        <v>0</v>
      </c>
      <c r="AM2585" cm="1">
        <f t="array" ref="AM2585">IF(AL2585=1,1,
   IF(ISTEXT(AK2585),1,
   IF(AO2585&gt;1,AM2584,
   IF(AI2585=1,
      IF(SUMPRODUCT((LEN($Y$2:$Y$4096)-LEN(SUBSTITUTE($Y$2:$Y$4096,AA2585,"")))/LEN(AA2585))&gt;0,2,1),
      IF(
         SUMPRODUCT((LEN($Y$2:$Y$4096)-LEN(SUBSTITUTE($Y$2:$Y$4096,AA2585,"")))/LEN(AA2585))
         - SUMPRODUCT((LEN($Y$2:$Y$4096)-LEN(SUBSTITUTE($Y$2:$Y$4096,"Alolan "&amp;AA2585,"")))/LEN("Alolan "&amp;AA2585))
         - SUMPRODUCT((LEN($Y$2:$Y$4096)-LEN(SUBSTITUTE($Y$2:$Y$4096,"Galarian "&amp;AA2585,"")))/LEN("Galarian "&amp;AA2585))
         - SUMPRODUCT((LEN($Y$2:$Y$4096)-LEN(SUBSTITUTE($Y$2:$Y$4096,"Hisuian "&amp;AA2585,"")))/LEN("Hisuian "&amp;AA2585))
         - SUMPRODUCT((LEN($Y$2:$Y$4096)-LEN(SUBSTITUTE($Y$2:$Y$4096,"Paldean "&amp;AA2585,"")))/LEN("Paldean "&amp;AA2585))
      &gt;0,2,1)
   ))))</f>
        <v>2</v>
      </c>
      <c r="AN2585">
        <v>0</v>
      </c>
      <c r="AO2585">
        <v>0</v>
      </c>
    </row>
    <row r="2586" spans="1:41" x14ac:dyDescent="0.25">
      <c r="A2586" t="s">
        <v>4830</v>
      </c>
      <c r="B2586" t="s">
        <v>3003</v>
      </c>
      <c r="C2586" t="s">
        <v>1546</v>
      </c>
      <c r="D2586" t="s">
        <v>1469</v>
      </c>
      <c r="E2586">
        <v>83</v>
      </c>
      <c r="F2586">
        <v>55</v>
      </c>
      <c r="G2586">
        <v>90</v>
      </c>
      <c r="H2586">
        <v>130</v>
      </c>
      <c r="I2586">
        <v>81</v>
      </c>
      <c r="J2586">
        <v>86</v>
      </c>
      <c r="K2586" t="s">
        <v>2174</v>
      </c>
      <c r="L2586" t="s">
        <v>253</v>
      </c>
      <c r="M2586" t="s">
        <v>248</v>
      </c>
      <c r="N2586">
        <v>10.49</v>
      </c>
      <c r="O2586">
        <v>8.4499999999999993</v>
      </c>
      <c r="P2586">
        <v>2</v>
      </c>
      <c r="Q2586">
        <v>1</v>
      </c>
      <c r="R2586">
        <f t="shared" si="186"/>
        <v>12</v>
      </c>
      <c r="S2586">
        <f t="shared" si="187"/>
        <v>9</v>
      </c>
      <c r="T2586">
        <f t="shared" si="184"/>
        <v>21</v>
      </c>
      <c r="U2586" t="s">
        <v>1546</v>
      </c>
      <c r="V2586" t="s">
        <v>1469</v>
      </c>
      <c r="W2586" t="s">
        <v>1468</v>
      </c>
      <c r="X2586" t="s">
        <v>1514</v>
      </c>
      <c r="Z2586" t="str" cm="1">
        <f t="array" ref="Z2586">IF(ISBLANK(AK2586),_xlfn.LET(
    _xlpm.nameBeforeSlash, IF(ISNUMBER(SEARCH("/", Y2586)), LEFT(Y2586, SEARCH("/", Y2586)-1), Y2586),
    _xlpm.matchRow, IFERROR(MATCH(_xlpm.nameBeforeSlash, AA:AA, 0), ""),
    _xlpm.difference, IF(_xlpm.matchRow="", "", ABS((R2586 + S2586)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),IF(ISBLANK(Y2586),"","Hidden"))</f>
        <v/>
      </c>
      <c r="AA2586" t="s">
        <v>6080</v>
      </c>
      <c r="AC2586" t="s">
        <v>6890</v>
      </c>
      <c r="AD2586" t="str">
        <f>_xlfn.XLOOKUP(AC2586,moves!A:A,moves!B:B)</f>
        <v>poison</v>
      </c>
      <c r="AE2586">
        <f>_xlfn.XLOOKUP(AC2586,moves!A:A,moves!D:D)</f>
        <v>4</v>
      </c>
      <c r="AF2586" t="str">
        <f>_xlfn.XLOOKUP(AC2586,moves!A:A,moves!E:E)</f>
        <v>Type effectiveness against Steel-type Pokémon is 0 instead of -4.</v>
      </c>
      <c r="AG2586">
        <v>0</v>
      </c>
      <c r="AH2586">
        <v>0</v>
      </c>
      <c r="AI2586">
        <f t="shared" si="185"/>
        <v>1</v>
      </c>
      <c r="AJ2586" t="s">
        <v>525</v>
      </c>
      <c r="AL2586">
        <v>0</v>
      </c>
      <c r="AM2586" cm="1">
        <f t="array" ref="AM2586">IF(AL2586=1,1,
   IF(ISTEXT(AK2586),1,
   IF(AO2586&gt;1,AM2585,
   IF(AI2586=1,
      IF(SUMPRODUCT((LEN($Y$2:$Y$4096)-LEN(SUBSTITUTE($Y$2:$Y$4096,AA2586,"")))/LEN(AA2586))&gt;0,2,1),
      IF(
         SUMPRODUCT((LEN($Y$2:$Y$4096)-LEN(SUBSTITUTE($Y$2:$Y$4096,AA2586,"")))/LEN(AA2586))
         - SUMPRODUCT((LEN($Y$2:$Y$4096)-LEN(SUBSTITUTE($Y$2:$Y$4096,"Alolan "&amp;AA2586,"")))/LEN("Alolan "&amp;AA2586))
         - SUMPRODUCT((LEN($Y$2:$Y$4096)-LEN(SUBSTITUTE($Y$2:$Y$4096,"Galarian "&amp;AA2586,"")))/LEN("Galarian "&amp;AA2586))
         - SUMPRODUCT((LEN($Y$2:$Y$4096)-LEN(SUBSTITUTE($Y$2:$Y$4096,"Hisuian "&amp;AA2586,"")))/LEN("Hisuian "&amp;AA2586))
         - SUMPRODUCT((LEN($Y$2:$Y$4096)-LEN(SUBSTITUTE($Y$2:$Y$4096,"Paldean "&amp;AA2586,"")))/LEN("Paldean "&amp;AA2586))
      &gt;0,2,1)
   ))))</f>
        <v>2</v>
      </c>
      <c r="AN2586">
        <v>0</v>
      </c>
      <c r="AO2586">
        <v>0</v>
      </c>
    </row>
    <row r="2587" spans="1:41" x14ac:dyDescent="0.25">
      <c r="A2587">
        <v>971</v>
      </c>
      <c r="B2587" t="s">
        <v>3004</v>
      </c>
      <c r="C2587" t="s">
        <v>1524</v>
      </c>
      <c r="D2587"/>
      <c r="E2587">
        <v>50</v>
      </c>
      <c r="F2587">
        <v>61</v>
      </c>
      <c r="G2587">
        <v>60</v>
      </c>
      <c r="H2587">
        <v>30</v>
      </c>
      <c r="I2587">
        <v>55</v>
      </c>
      <c r="J2587">
        <v>34</v>
      </c>
      <c r="K2587" t="s">
        <v>3005</v>
      </c>
      <c r="L2587" t="s">
        <v>247</v>
      </c>
      <c r="M2587" t="s">
        <v>248</v>
      </c>
      <c r="N2587">
        <v>4.71</v>
      </c>
      <c r="O2587">
        <v>5.45</v>
      </c>
      <c r="R2587">
        <f t="shared" si="186"/>
        <v>5</v>
      </c>
      <c r="S2587">
        <f t="shared" si="187"/>
        <v>5</v>
      </c>
      <c r="T2587">
        <f t="shared" si="184"/>
        <v>10</v>
      </c>
      <c r="U2587" t="s">
        <v>1524</v>
      </c>
      <c r="V2587" t="s">
        <v>1536</v>
      </c>
      <c r="W2587" t="s">
        <v>1472</v>
      </c>
      <c r="X2587" t="s">
        <v>1471</v>
      </c>
      <c r="Y2587" t="s">
        <v>3006</v>
      </c>
      <c r="Z2587" cm="1">
        <f t="array" ref="Z2587">IF(ISBLANK(AK2587),_xlfn.LET(
    _xlpm.nameBeforeSlash, IF(ISNUMBER(SEARCH("/", Y2587)), LEFT(Y2587, SEARCH("/", Y2587)-1), Y2587),
    _xlpm.matchRow, IFERROR(MATCH(_xlpm.nameBeforeSlash, AA:AA, 0), ""),
    _xlpm.difference, IF(_xlpm.matchRow="", "", ABS((R2587 + S2587)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),IF(ISBLANK(Y2587),"","Hidden"))</f>
        <v>15</v>
      </c>
      <c r="AA2587" t="s">
        <v>3004</v>
      </c>
      <c r="AC2587" t="s">
        <v>522</v>
      </c>
      <c r="AD2587" t="str">
        <f>_xlfn.XLOOKUP(AC2587,moves!A:A,moves!B:B)</f>
        <v>dark</v>
      </c>
      <c r="AE2587">
        <f>_xlfn.XLOOKUP(AC2587,moves!A:A,moves!D:D)</f>
        <v>0</v>
      </c>
      <c r="AF2587" t="str">
        <f>_xlfn.XLOOKUP(AC2587,moves!A:A,moves!E:E)</f>
        <v>Increase the target's battle fatigue to 5. The user takes 4 damage.</v>
      </c>
      <c r="AG2587">
        <v>0</v>
      </c>
      <c r="AH2587">
        <v>0</v>
      </c>
      <c r="AI2587">
        <f t="shared" si="185"/>
        <v>0</v>
      </c>
      <c r="AJ2587" t="s">
        <v>523</v>
      </c>
      <c r="AL2587">
        <v>0</v>
      </c>
      <c r="AM2587" cm="1">
        <f t="array" ref="AM2587">IF(AL2587=1,1,
   IF(ISTEXT(AK2587),1,
   IF(AO2587&gt;1,AM2586,
   IF(AI2587=1,
      IF(SUMPRODUCT((LEN($Y$2:$Y$4096)-LEN(SUBSTITUTE($Y$2:$Y$4096,AA2587,"")))/LEN(AA2587))&gt;0,2,1),
      IF(
         SUMPRODUCT((LEN($Y$2:$Y$4096)-LEN(SUBSTITUTE($Y$2:$Y$4096,AA2587,"")))/LEN(AA2587))
         - SUMPRODUCT((LEN($Y$2:$Y$4096)-LEN(SUBSTITUTE($Y$2:$Y$4096,"Alolan "&amp;AA2587,"")))/LEN("Alolan "&amp;AA2587))
         - SUMPRODUCT((LEN($Y$2:$Y$4096)-LEN(SUBSTITUTE($Y$2:$Y$4096,"Galarian "&amp;AA2587,"")))/LEN("Galarian "&amp;AA2587))
         - SUMPRODUCT((LEN($Y$2:$Y$4096)-LEN(SUBSTITUTE($Y$2:$Y$4096,"Hisuian "&amp;AA2587,"")))/LEN("Hisuian "&amp;AA2587))
         - SUMPRODUCT((LEN($Y$2:$Y$4096)-LEN(SUBSTITUTE($Y$2:$Y$4096,"Paldean "&amp;AA2587,"")))/LEN("Paldean "&amp;AA2587))
      &gt;0,2,1)
   ))))</f>
        <v>1</v>
      </c>
      <c r="AN2587">
        <v>0</v>
      </c>
      <c r="AO2587">
        <v>0</v>
      </c>
    </row>
    <row r="2588" spans="1:41" x14ac:dyDescent="0.25">
      <c r="A2588" t="s">
        <v>4831</v>
      </c>
      <c r="B2588" t="s">
        <v>3004</v>
      </c>
      <c r="C2588" t="s">
        <v>1524</v>
      </c>
      <c r="D2588"/>
      <c r="E2588">
        <v>50</v>
      </c>
      <c r="F2588">
        <v>61</v>
      </c>
      <c r="G2588">
        <v>60</v>
      </c>
      <c r="H2588">
        <v>30</v>
      </c>
      <c r="I2588">
        <v>55</v>
      </c>
      <c r="J2588">
        <v>34</v>
      </c>
      <c r="K2588" t="s">
        <v>3005</v>
      </c>
      <c r="L2588" t="s">
        <v>247</v>
      </c>
      <c r="M2588" t="s">
        <v>248</v>
      </c>
      <c r="N2588">
        <v>4.71</v>
      </c>
      <c r="O2588">
        <v>5.45</v>
      </c>
      <c r="R2588">
        <f t="shared" si="186"/>
        <v>5</v>
      </c>
      <c r="S2588">
        <f t="shared" si="187"/>
        <v>5</v>
      </c>
      <c r="T2588">
        <f t="shared" si="184"/>
        <v>10</v>
      </c>
      <c r="U2588" t="s">
        <v>1524</v>
      </c>
      <c r="V2588" t="s">
        <v>1536</v>
      </c>
      <c r="W2588" t="s">
        <v>1472</v>
      </c>
      <c r="X2588" t="s">
        <v>1471</v>
      </c>
      <c r="Y2588" t="s">
        <v>6082</v>
      </c>
      <c r="Z2588" cm="1">
        <f t="array" ref="Z2588">IF(ISBLANK(AK2588),_xlfn.LET(
    _xlpm.nameBeforeSlash, IF(ISNUMBER(SEARCH("/", Y2588)), LEFT(Y2588, SEARCH("/", Y2588)-1), Y2588),
    _xlpm.matchRow, IFERROR(MATCH(_xlpm.nameBeforeSlash, AA:AA, 0), ""),
    _xlpm.difference, IF(_xlpm.matchRow="", "", ABS((R2588 + S2588)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),IF(ISBLANK(Y2588),"","Hidden"))</f>
        <v>15</v>
      </c>
      <c r="AA2588" t="s">
        <v>6083</v>
      </c>
      <c r="AC2588" t="s">
        <v>788</v>
      </c>
      <c r="AD2588" t="str">
        <f>_xlfn.XLOOKUP(AC2588,moves!A:A,moves!B:B)</f>
        <v>ghost</v>
      </c>
      <c r="AE2588">
        <f>_xlfn.XLOOKUP(AC2588,moves!A:A,moves!D:D)</f>
        <v>2</v>
      </c>
      <c r="AF2588" t="str">
        <f>_xlfn.XLOOKUP(AC2588,moves!A:A,moves!E:E)</f>
        <v>Inflict the Paralyzed status on the target.</v>
      </c>
      <c r="AG2588">
        <v>0</v>
      </c>
      <c r="AH2588">
        <v>0</v>
      </c>
      <c r="AI2588">
        <f t="shared" si="185"/>
        <v>1</v>
      </c>
      <c r="AJ2588" t="s">
        <v>523</v>
      </c>
      <c r="AL2588">
        <v>0</v>
      </c>
      <c r="AM2588" cm="1">
        <f t="array" ref="AM2588">IF(AL2588=1,1,
   IF(ISTEXT(AK2588),1,
   IF(AO2588&gt;1,AM2587,
   IF(AI2588=1,
      IF(SUMPRODUCT((LEN($Y$2:$Y$4096)-LEN(SUBSTITUTE($Y$2:$Y$4096,AA2588,"")))/LEN(AA2588))&gt;0,2,1),
      IF(
         SUMPRODUCT((LEN($Y$2:$Y$4096)-LEN(SUBSTITUTE($Y$2:$Y$4096,AA2588,"")))/LEN(AA2588))
         - SUMPRODUCT((LEN($Y$2:$Y$4096)-LEN(SUBSTITUTE($Y$2:$Y$4096,"Alolan "&amp;AA2588,"")))/LEN("Alolan "&amp;AA2588))
         - SUMPRODUCT((LEN($Y$2:$Y$4096)-LEN(SUBSTITUTE($Y$2:$Y$4096,"Galarian "&amp;AA2588,"")))/LEN("Galarian "&amp;AA2588))
         - SUMPRODUCT((LEN($Y$2:$Y$4096)-LEN(SUBSTITUTE($Y$2:$Y$4096,"Hisuian "&amp;AA2588,"")))/LEN("Hisuian "&amp;AA2588))
         - SUMPRODUCT((LEN($Y$2:$Y$4096)-LEN(SUBSTITUTE($Y$2:$Y$4096,"Paldean "&amp;AA2588,"")))/LEN("Paldean "&amp;AA2588))
      &gt;0,2,1)
   ))))</f>
        <v>1</v>
      </c>
      <c r="AN2588">
        <v>0</v>
      </c>
      <c r="AO2588">
        <v>0</v>
      </c>
    </row>
    <row r="2589" spans="1:41" x14ac:dyDescent="0.25">
      <c r="A2589">
        <v>972</v>
      </c>
      <c r="B2589" t="s">
        <v>3006</v>
      </c>
      <c r="C2589" t="s">
        <v>1524</v>
      </c>
      <c r="D2589"/>
      <c r="E2589">
        <v>72</v>
      </c>
      <c r="F2589">
        <v>101</v>
      </c>
      <c r="G2589">
        <v>100</v>
      </c>
      <c r="H2589">
        <v>50</v>
      </c>
      <c r="I2589">
        <v>97</v>
      </c>
      <c r="J2589">
        <v>68</v>
      </c>
      <c r="K2589" t="s">
        <v>3005</v>
      </c>
      <c r="L2589" t="s">
        <v>247</v>
      </c>
      <c r="M2589" t="s">
        <v>248</v>
      </c>
      <c r="N2589">
        <v>8.27</v>
      </c>
      <c r="O2589">
        <v>8.7899999999999991</v>
      </c>
      <c r="R2589">
        <f t="shared" si="186"/>
        <v>8</v>
      </c>
      <c r="S2589">
        <f t="shared" si="187"/>
        <v>9</v>
      </c>
      <c r="T2589">
        <f t="shared" si="184"/>
        <v>17</v>
      </c>
      <c r="U2589" t="s">
        <v>1524</v>
      </c>
      <c r="V2589" t="s">
        <v>1536</v>
      </c>
      <c r="W2589" t="s">
        <v>1472</v>
      </c>
      <c r="X2589" t="s">
        <v>1471</v>
      </c>
      <c r="Z2589" t="str" cm="1">
        <f t="array" ref="Z2589">IF(ISBLANK(AK2589),_xlfn.LET(
    _xlpm.nameBeforeSlash, IF(ISNUMBER(SEARCH("/", Y2589)), LEFT(Y2589, SEARCH("/", Y2589)-1), Y2589),
    _xlpm.matchRow, IFERROR(MATCH(_xlpm.nameBeforeSlash, AA:AA, 0), ""),
    _xlpm.difference, IF(_xlpm.matchRow="", "", ABS((R2589 + S2589)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),IF(ISBLANK(Y2589),"","Hidden"))</f>
        <v/>
      </c>
      <c r="AA2589" t="s">
        <v>3006</v>
      </c>
      <c r="AC2589" t="s">
        <v>1121</v>
      </c>
      <c r="AD2589" t="str">
        <f>_xlfn.XLOOKUP(AC2589,moves!A:A,moves!B:B)</f>
        <v>ghost</v>
      </c>
      <c r="AE2589">
        <f>_xlfn.XLOOKUP(AC2589,moves!A:A,moves!D:D)</f>
        <v>3</v>
      </c>
      <c r="AF2589" t="str">
        <f>_xlfn.XLOOKUP(AC2589,moves!A:A,moves!E:E)</f>
        <v>For each fainted Pokémon in your party: Increase attack strength by 1.</v>
      </c>
      <c r="AG2589">
        <v>0</v>
      </c>
      <c r="AH2589">
        <v>0</v>
      </c>
      <c r="AI2589">
        <f t="shared" si="185"/>
        <v>0</v>
      </c>
      <c r="AJ2589" t="s">
        <v>525</v>
      </c>
      <c r="AL2589">
        <v>0</v>
      </c>
      <c r="AM2589" cm="1">
        <f t="array" ref="AM2589">IF(AL2589=1,1,
   IF(ISTEXT(AK2589),1,
   IF(AO2589&gt;1,AM2588,
   IF(AI2589=1,
      IF(SUMPRODUCT((LEN($Y$2:$Y$4096)-LEN(SUBSTITUTE($Y$2:$Y$4096,AA2589,"")))/LEN(AA2589))&gt;0,2,1),
      IF(
         SUMPRODUCT((LEN($Y$2:$Y$4096)-LEN(SUBSTITUTE($Y$2:$Y$4096,AA2589,"")))/LEN(AA2589))
         - SUMPRODUCT((LEN($Y$2:$Y$4096)-LEN(SUBSTITUTE($Y$2:$Y$4096,"Alolan "&amp;AA2589,"")))/LEN("Alolan "&amp;AA2589))
         - SUMPRODUCT((LEN($Y$2:$Y$4096)-LEN(SUBSTITUTE($Y$2:$Y$4096,"Galarian "&amp;AA2589,"")))/LEN("Galarian "&amp;AA2589))
         - SUMPRODUCT((LEN($Y$2:$Y$4096)-LEN(SUBSTITUTE($Y$2:$Y$4096,"Hisuian "&amp;AA2589,"")))/LEN("Hisuian "&amp;AA2589))
         - SUMPRODUCT((LEN($Y$2:$Y$4096)-LEN(SUBSTITUTE($Y$2:$Y$4096,"Paldean "&amp;AA2589,"")))/LEN("Paldean "&amp;AA2589))
      &gt;0,2,1)
   ))))</f>
        <v>2</v>
      </c>
      <c r="AN2589">
        <v>0</v>
      </c>
      <c r="AO2589">
        <v>0</v>
      </c>
    </row>
    <row r="2590" spans="1:41" x14ac:dyDescent="0.25">
      <c r="A2590" t="s">
        <v>4832</v>
      </c>
      <c r="B2590" t="s">
        <v>3006</v>
      </c>
      <c r="C2590" t="s">
        <v>1524</v>
      </c>
      <c r="D2590"/>
      <c r="E2590">
        <v>72</v>
      </c>
      <c r="F2590">
        <v>101</v>
      </c>
      <c r="G2590">
        <v>100</v>
      </c>
      <c r="H2590">
        <v>50</v>
      </c>
      <c r="I2590">
        <v>97</v>
      </c>
      <c r="J2590">
        <v>68</v>
      </c>
      <c r="K2590" t="s">
        <v>3005</v>
      </c>
      <c r="L2590" t="s">
        <v>247</v>
      </c>
      <c r="M2590" t="s">
        <v>248</v>
      </c>
      <c r="N2590">
        <v>8.27</v>
      </c>
      <c r="O2590">
        <v>8.7899999999999991</v>
      </c>
      <c r="R2590">
        <f t="shared" si="186"/>
        <v>8</v>
      </c>
      <c r="S2590">
        <f t="shared" si="187"/>
        <v>9</v>
      </c>
      <c r="T2590">
        <f t="shared" ref="T2590:T2653" si="188">SUM(S2590,R2590)</f>
        <v>17</v>
      </c>
      <c r="U2590" t="s">
        <v>1524</v>
      </c>
      <c r="V2590" t="s">
        <v>1536</v>
      </c>
      <c r="W2590" t="s">
        <v>1472</v>
      </c>
      <c r="X2590" t="s">
        <v>1471</v>
      </c>
      <c r="Z2590" t="str" cm="1">
        <f t="array" ref="Z2590">IF(ISBLANK(AK2590),_xlfn.LET(
    _xlpm.nameBeforeSlash, IF(ISNUMBER(SEARCH("/", Y2590)), LEFT(Y2590, SEARCH("/", Y2590)-1), Y2590),
    _xlpm.matchRow, IFERROR(MATCH(_xlpm.nameBeforeSlash, AA:AA, 0), ""),
    _xlpm.difference, IF(_xlpm.matchRow="", "", ABS((R2590 + S2590)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),IF(ISBLANK(Y2590),"","Hidden"))</f>
        <v/>
      </c>
      <c r="AA2590" t="s">
        <v>6082</v>
      </c>
      <c r="AC2590" t="s">
        <v>1111</v>
      </c>
      <c r="AD2590" t="str">
        <f>_xlfn.XLOOKUP(AC2590,moves!A:A,moves!B:B)</f>
        <v>ghost</v>
      </c>
      <c r="AE2590">
        <f>_xlfn.XLOOKUP(AC2590,moves!A:A,moves!D:D)</f>
        <v>4</v>
      </c>
      <c r="AF2590" t="str">
        <f>_xlfn.XLOOKUP(AC2590,moves!A:A,moves!E:E)</f>
        <v xml:space="preserve"> </v>
      </c>
      <c r="AG2590">
        <v>0</v>
      </c>
      <c r="AH2590">
        <v>0</v>
      </c>
      <c r="AI2590">
        <f t="shared" ref="AI2590:AI2653" si="189">IF(ISNUMBER(SEARCH("Shiny ", AA2590)), 1, 0)</f>
        <v>1</v>
      </c>
      <c r="AJ2590" t="s">
        <v>525</v>
      </c>
      <c r="AL2590">
        <v>0</v>
      </c>
      <c r="AM2590" cm="1">
        <f t="array" ref="AM2590">IF(AL2590=1,1,
   IF(ISTEXT(AK2590),1,
   IF(AO2590&gt;1,AM2589,
   IF(AI2590=1,
      IF(SUMPRODUCT((LEN($Y$2:$Y$4096)-LEN(SUBSTITUTE($Y$2:$Y$4096,AA2590,"")))/LEN(AA2590))&gt;0,2,1),
      IF(
         SUMPRODUCT((LEN($Y$2:$Y$4096)-LEN(SUBSTITUTE($Y$2:$Y$4096,AA2590,"")))/LEN(AA2590))
         - SUMPRODUCT((LEN($Y$2:$Y$4096)-LEN(SUBSTITUTE($Y$2:$Y$4096,"Alolan "&amp;AA2590,"")))/LEN("Alolan "&amp;AA2590))
         - SUMPRODUCT((LEN($Y$2:$Y$4096)-LEN(SUBSTITUTE($Y$2:$Y$4096,"Galarian "&amp;AA2590,"")))/LEN("Galarian "&amp;AA2590))
         - SUMPRODUCT((LEN($Y$2:$Y$4096)-LEN(SUBSTITUTE($Y$2:$Y$4096,"Hisuian "&amp;AA2590,"")))/LEN("Hisuian "&amp;AA2590))
         - SUMPRODUCT((LEN($Y$2:$Y$4096)-LEN(SUBSTITUTE($Y$2:$Y$4096,"Paldean "&amp;AA2590,"")))/LEN("Paldean "&amp;AA2590))
      &gt;0,2,1)
   ))))</f>
        <v>2</v>
      </c>
      <c r="AN2590">
        <v>0</v>
      </c>
      <c r="AO2590">
        <v>0</v>
      </c>
    </row>
    <row r="2591" spans="1:41" x14ac:dyDescent="0.25">
      <c r="A2591">
        <v>973</v>
      </c>
      <c r="B2591" t="s">
        <v>3007</v>
      </c>
      <c r="C2591" t="s">
        <v>1481</v>
      </c>
      <c r="D2591" t="s">
        <v>1492</v>
      </c>
      <c r="E2591">
        <v>82</v>
      </c>
      <c r="F2591">
        <v>115</v>
      </c>
      <c r="G2591">
        <v>74</v>
      </c>
      <c r="H2591">
        <v>75</v>
      </c>
      <c r="I2591">
        <v>64</v>
      </c>
      <c r="J2591">
        <v>90</v>
      </c>
      <c r="K2591" t="s">
        <v>3008</v>
      </c>
      <c r="L2591" t="s">
        <v>252</v>
      </c>
      <c r="M2591" t="s">
        <v>251</v>
      </c>
      <c r="N2591">
        <v>10.1</v>
      </c>
      <c r="O2591">
        <v>7.42</v>
      </c>
      <c r="R2591">
        <f t="shared" si="186"/>
        <v>10</v>
      </c>
      <c r="S2591">
        <f t="shared" si="187"/>
        <v>7</v>
      </c>
      <c r="T2591">
        <f t="shared" si="188"/>
        <v>17</v>
      </c>
      <c r="U2591" t="s">
        <v>1481</v>
      </c>
      <c r="V2591" t="s">
        <v>1492</v>
      </c>
      <c r="W2591" t="s">
        <v>1471</v>
      </c>
      <c r="X2591" t="s">
        <v>1490</v>
      </c>
      <c r="Z2591" t="str" cm="1">
        <f t="array" ref="Z2591">IF(ISBLANK(AK2591),_xlfn.LET(
    _xlpm.nameBeforeSlash, IF(ISNUMBER(SEARCH("/", Y2591)), LEFT(Y2591, SEARCH("/", Y2591)-1), Y2591),
    _xlpm.matchRow, IFERROR(MATCH(_xlpm.nameBeforeSlash, AA:AA, 0), ""),
    _xlpm.difference, IF(_xlpm.matchRow="", "", ABS((R2591 + S2591)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),IF(ISBLANK(Y2591),"","Hidden"))</f>
        <v/>
      </c>
      <c r="AA2591" t="s">
        <v>3007</v>
      </c>
      <c r="AC2591" t="s">
        <v>944</v>
      </c>
      <c r="AD2591" t="str">
        <f>_xlfn.XLOOKUP(AC2591,moves!A:A,moves!B:B)</f>
        <v>dark</v>
      </c>
      <c r="AE2591">
        <f>_xlfn.XLOOKUP(AC2591,moves!A:A,moves!D:D)</f>
        <v>4</v>
      </c>
      <c r="AF2591" t="str">
        <f>_xlfn.XLOOKUP(AC2591,moves!A:A,moves!E:E)</f>
        <v>The target can no longer use song moves.</v>
      </c>
      <c r="AG2591">
        <v>0</v>
      </c>
      <c r="AH2591">
        <v>0</v>
      </c>
      <c r="AI2591">
        <f t="shared" si="189"/>
        <v>0</v>
      </c>
      <c r="AJ2591" t="s">
        <v>525</v>
      </c>
      <c r="AL2591">
        <v>0</v>
      </c>
      <c r="AM2591" cm="1">
        <f t="array" ref="AM2591">IF(AL2591=1,1,
   IF(ISTEXT(AK2591),1,
   IF(AO2591&gt;1,AM2590,
   IF(AI2591=1,
      IF(SUMPRODUCT((LEN($Y$2:$Y$4096)-LEN(SUBSTITUTE($Y$2:$Y$4096,AA2591,"")))/LEN(AA2591))&gt;0,2,1),
      IF(
         SUMPRODUCT((LEN($Y$2:$Y$4096)-LEN(SUBSTITUTE($Y$2:$Y$4096,AA2591,"")))/LEN(AA2591))
         - SUMPRODUCT((LEN($Y$2:$Y$4096)-LEN(SUBSTITUTE($Y$2:$Y$4096,"Alolan "&amp;AA2591,"")))/LEN("Alolan "&amp;AA2591))
         - SUMPRODUCT((LEN($Y$2:$Y$4096)-LEN(SUBSTITUTE($Y$2:$Y$4096,"Galarian "&amp;AA2591,"")))/LEN("Galarian "&amp;AA2591))
         - SUMPRODUCT((LEN($Y$2:$Y$4096)-LEN(SUBSTITUTE($Y$2:$Y$4096,"Hisuian "&amp;AA2591,"")))/LEN("Hisuian "&amp;AA2591))
         - SUMPRODUCT((LEN($Y$2:$Y$4096)-LEN(SUBSTITUTE($Y$2:$Y$4096,"Paldean "&amp;AA2591,"")))/LEN("Paldean "&amp;AA2591))
      &gt;0,2,1)
   ))))</f>
        <v>1</v>
      </c>
      <c r="AN2591">
        <v>0</v>
      </c>
      <c r="AO2591">
        <v>0</v>
      </c>
    </row>
    <row r="2592" spans="1:41" x14ac:dyDescent="0.25">
      <c r="A2592" t="s">
        <v>4833</v>
      </c>
      <c r="B2592" t="s">
        <v>3007</v>
      </c>
      <c r="C2592" t="s">
        <v>1481</v>
      </c>
      <c r="D2592" t="s">
        <v>1492</v>
      </c>
      <c r="E2592">
        <v>82</v>
      </c>
      <c r="F2592">
        <v>115</v>
      </c>
      <c r="G2592">
        <v>74</v>
      </c>
      <c r="H2592">
        <v>75</v>
      </c>
      <c r="I2592">
        <v>64</v>
      </c>
      <c r="J2592">
        <v>90</v>
      </c>
      <c r="K2592" t="s">
        <v>3008</v>
      </c>
      <c r="L2592" t="s">
        <v>252</v>
      </c>
      <c r="M2592" t="s">
        <v>251</v>
      </c>
      <c r="N2592">
        <v>10.1</v>
      </c>
      <c r="O2592">
        <v>7.42</v>
      </c>
      <c r="R2592">
        <f t="shared" si="186"/>
        <v>10</v>
      </c>
      <c r="S2592">
        <f t="shared" si="187"/>
        <v>7</v>
      </c>
      <c r="T2592">
        <f t="shared" si="188"/>
        <v>17</v>
      </c>
      <c r="U2592" t="s">
        <v>1481</v>
      </c>
      <c r="V2592" t="s">
        <v>1492</v>
      </c>
      <c r="W2592" t="s">
        <v>1471</v>
      </c>
      <c r="X2592" t="s">
        <v>1490</v>
      </c>
      <c r="Z2592" t="str" cm="1">
        <f t="array" ref="Z2592">IF(ISBLANK(AK2592),_xlfn.LET(
    _xlpm.nameBeforeSlash, IF(ISNUMBER(SEARCH("/", Y2592)), LEFT(Y2592, SEARCH("/", Y2592)-1), Y2592),
    _xlpm.matchRow, IFERROR(MATCH(_xlpm.nameBeforeSlash, AA:AA, 0), ""),
    _xlpm.difference, IF(_xlpm.matchRow="", "", ABS((R2592 + S2592)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),IF(ISBLANK(Y2592),"","Hidden"))</f>
        <v/>
      </c>
      <c r="AA2592" t="s">
        <v>6084</v>
      </c>
      <c r="AC2592" t="s">
        <v>584</v>
      </c>
      <c r="AD2592" t="str">
        <f>_xlfn.XLOOKUP(AC2592,moves!A:A,moves!B:B)</f>
        <v>flying</v>
      </c>
      <c r="AE2592">
        <f>_xlfn.XLOOKUP(AC2592,moves!A:A,moves!D:D)</f>
        <v>5</v>
      </c>
      <c r="AF2592" t="str">
        <f>_xlfn.XLOOKUP(AC2592,moves!A:A,moves!E:E)</f>
        <v>Critical hits deal +2 damage. For each critical hit rolled: The user takes 2 damage.</v>
      </c>
      <c r="AG2592">
        <v>0</v>
      </c>
      <c r="AH2592">
        <v>0</v>
      </c>
      <c r="AI2592">
        <f t="shared" si="189"/>
        <v>1</v>
      </c>
      <c r="AJ2592" t="s">
        <v>525</v>
      </c>
      <c r="AL2592">
        <v>0</v>
      </c>
      <c r="AM2592" cm="1">
        <f t="array" ref="AM2592">IF(AL2592=1,1,
   IF(ISTEXT(AK2592),1,
   IF(AO2592&gt;1,AM2591,
   IF(AI2592=1,
      IF(SUMPRODUCT((LEN($Y$2:$Y$4096)-LEN(SUBSTITUTE($Y$2:$Y$4096,AA2592,"")))/LEN(AA2592))&gt;0,2,1),
      IF(
         SUMPRODUCT((LEN($Y$2:$Y$4096)-LEN(SUBSTITUTE($Y$2:$Y$4096,AA2592,"")))/LEN(AA2592))
         - SUMPRODUCT((LEN($Y$2:$Y$4096)-LEN(SUBSTITUTE($Y$2:$Y$4096,"Alolan "&amp;AA2592,"")))/LEN("Alolan "&amp;AA2592))
         - SUMPRODUCT((LEN($Y$2:$Y$4096)-LEN(SUBSTITUTE($Y$2:$Y$4096,"Galarian "&amp;AA2592,"")))/LEN("Galarian "&amp;AA2592))
         - SUMPRODUCT((LEN($Y$2:$Y$4096)-LEN(SUBSTITUTE($Y$2:$Y$4096,"Hisuian "&amp;AA2592,"")))/LEN("Hisuian "&amp;AA2592))
         - SUMPRODUCT((LEN($Y$2:$Y$4096)-LEN(SUBSTITUTE($Y$2:$Y$4096,"Paldean "&amp;AA2592,"")))/LEN("Paldean "&amp;AA2592))
      &gt;0,2,1)
   ))))</f>
        <v>1</v>
      </c>
      <c r="AN2592">
        <v>0</v>
      </c>
      <c r="AO2592">
        <v>0</v>
      </c>
    </row>
    <row r="2593" spans="1:41" x14ac:dyDescent="0.25">
      <c r="A2593">
        <v>974</v>
      </c>
      <c r="B2593" t="s">
        <v>3009</v>
      </c>
      <c r="C2593" t="s">
        <v>1209</v>
      </c>
      <c r="D2593"/>
      <c r="E2593">
        <v>108</v>
      </c>
      <c r="F2593">
        <v>68</v>
      </c>
      <c r="G2593">
        <v>45</v>
      </c>
      <c r="H2593">
        <v>30</v>
      </c>
      <c r="I2593">
        <v>40</v>
      </c>
      <c r="J2593">
        <v>43</v>
      </c>
      <c r="K2593" t="s">
        <v>3010</v>
      </c>
      <c r="L2593" t="s">
        <v>253</v>
      </c>
      <c r="M2593" t="s">
        <v>248</v>
      </c>
      <c r="N2593">
        <v>5.42</v>
      </c>
      <c r="O2593">
        <v>6.87</v>
      </c>
      <c r="R2593">
        <f t="shared" si="186"/>
        <v>5</v>
      </c>
      <c r="S2593">
        <f t="shared" si="187"/>
        <v>7</v>
      </c>
      <c r="T2593">
        <f t="shared" si="188"/>
        <v>12</v>
      </c>
      <c r="U2593" t="s">
        <v>1209</v>
      </c>
      <c r="V2593" t="s">
        <v>1490</v>
      </c>
      <c r="W2593" t="s">
        <v>1536</v>
      </c>
      <c r="X2593" t="s">
        <v>1512</v>
      </c>
      <c r="Y2593" t="s">
        <v>3011</v>
      </c>
      <c r="Z2593" cm="1">
        <f t="array" ref="Z2593">IF(ISBLANK(AK2593),_xlfn.LET(
    _xlpm.nameBeforeSlash, IF(ISNUMBER(SEARCH("/", Y2593)), LEFT(Y2593, SEARCH("/", Y2593)-1), Y2593),
    _xlpm.matchRow, IFERROR(MATCH(_xlpm.nameBeforeSlash, AA:AA, 0), ""),
    _xlpm.difference, IF(_xlpm.matchRow="", "", ABS((R2593 + S2593)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),IF(ISBLANK(Y2593),"","Hidden"))</f>
        <v>18</v>
      </c>
      <c r="AA2593" t="s">
        <v>3009</v>
      </c>
      <c r="AC2593" t="s">
        <v>594</v>
      </c>
      <c r="AD2593" t="str">
        <f>_xlfn.XLOOKUP(AC2593,moves!A:A,moves!B:B)</f>
        <v>ice</v>
      </c>
      <c r="AE2593">
        <f>_xlfn.XLOOKUP(AC2593,moves!A:A,moves!D:D)</f>
        <v>2</v>
      </c>
      <c r="AF2593" t="str">
        <f>_xlfn.XLOOKUP(AC2593,moves!A:A,moves!E:E)</f>
        <v>Inflict both the Frozen and Paralyzed statuses on the target, simultaneously.</v>
      </c>
      <c r="AG2593">
        <v>0</v>
      </c>
      <c r="AH2593">
        <v>0</v>
      </c>
      <c r="AI2593">
        <f t="shared" si="189"/>
        <v>0</v>
      </c>
      <c r="AJ2593" t="s">
        <v>523</v>
      </c>
      <c r="AL2593">
        <v>0</v>
      </c>
      <c r="AM2593" cm="1">
        <f t="array" ref="AM2593">IF(AL2593=1,1,
   IF(ISTEXT(AK2593),1,
   IF(AO2593&gt;1,AM2592,
   IF(AI2593=1,
      IF(SUMPRODUCT((LEN($Y$2:$Y$4096)-LEN(SUBSTITUTE($Y$2:$Y$4096,AA2593,"")))/LEN(AA2593))&gt;0,2,1),
      IF(
         SUMPRODUCT((LEN($Y$2:$Y$4096)-LEN(SUBSTITUTE($Y$2:$Y$4096,AA2593,"")))/LEN(AA2593))
         - SUMPRODUCT((LEN($Y$2:$Y$4096)-LEN(SUBSTITUTE($Y$2:$Y$4096,"Alolan "&amp;AA2593,"")))/LEN("Alolan "&amp;AA2593))
         - SUMPRODUCT((LEN($Y$2:$Y$4096)-LEN(SUBSTITUTE($Y$2:$Y$4096,"Galarian "&amp;AA2593,"")))/LEN("Galarian "&amp;AA2593))
         - SUMPRODUCT((LEN($Y$2:$Y$4096)-LEN(SUBSTITUTE($Y$2:$Y$4096,"Hisuian "&amp;AA2593,"")))/LEN("Hisuian "&amp;AA2593))
         - SUMPRODUCT((LEN($Y$2:$Y$4096)-LEN(SUBSTITUTE($Y$2:$Y$4096,"Paldean "&amp;AA2593,"")))/LEN("Paldean "&amp;AA2593))
      &gt;0,2,1)
   ))))</f>
        <v>1</v>
      </c>
      <c r="AN2593">
        <v>0</v>
      </c>
      <c r="AO2593">
        <v>0</v>
      </c>
    </row>
    <row r="2594" spans="1:41" x14ac:dyDescent="0.25">
      <c r="A2594" t="s">
        <v>4834</v>
      </c>
      <c r="B2594" t="s">
        <v>3009</v>
      </c>
      <c r="C2594" t="s">
        <v>1209</v>
      </c>
      <c r="D2594"/>
      <c r="E2594">
        <v>108</v>
      </c>
      <c r="F2594">
        <v>68</v>
      </c>
      <c r="G2594">
        <v>45</v>
      </c>
      <c r="H2594">
        <v>30</v>
      </c>
      <c r="I2594">
        <v>40</v>
      </c>
      <c r="J2594">
        <v>43</v>
      </c>
      <c r="K2594" t="s">
        <v>3010</v>
      </c>
      <c r="L2594" t="s">
        <v>253</v>
      </c>
      <c r="M2594" t="s">
        <v>248</v>
      </c>
      <c r="N2594">
        <v>5.42</v>
      </c>
      <c r="O2594">
        <v>6.87</v>
      </c>
      <c r="R2594">
        <f t="shared" si="186"/>
        <v>5</v>
      </c>
      <c r="S2594">
        <f t="shared" si="187"/>
        <v>7</v>
      </c>
      <c r="T2594">
        <f t="shared" si="188"/>
        <v>12</v>
      </c>
      <c r="U2594" t="s">
        <v>1209</v>
      </c>
      <c r="V2594" t="s">
        <v>1490</v>
      </c>
      <c r="W2594" t="s">
        <v>1536</v>
      </c>
      <c r="X2594" t="s">
        <v>1512</v>
      </c>
      <c r="Y2594" t="s">
        <v>6085</v>
      </c>
      <c r="Z2594" cm="1">
        <f t="array" ref="Z2594">IF(ISBLANK(AK2594),_xlfn.LET(
    _xlpm.nameBeforeSlash, IF(ISNUMBER(SEARCH("/", Y2594)), LEFT(Y2594, SEARCH("/", Y2594)-1), Y2594),
    _xlpm.matchRow, IFERROR(MATCH(_xlpm.nameBeforeSlash, AA:AA, 0), ""),
    _xlpm.difference, IF(_xlpm.matchRow="", "", ABS((R2594 + S2594)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),IF(ISBLANK(Y2594),"","Hidden"))</f>
        <v>18</v>
      </c>
      <c r="AA2594" t="s">
        <v>6086</v>
      </c>
      <c r="AC2594" t="s">
        <v>1026</v>
      </c>
      <c r="AD2594" t="str">
        <f>_xlfn.XLOOKUP(AC2594,moves!A:A,moves!B:B)</f>
        <v>fairy</v>
      </c>
      <c r="AE2594">
        <f>_xlfn.XLOOKUP(AC2594,moves!A:A,moves!D:D)</f>
        <v>1</v>
      </c>
      <c r="AF2594" t="str">
        <f>_xlfn.XLOOKUP(AC2594,moves!A:A,moves!E:E)</f>
        <v>When the user is next attacked: Remove 1 critical hit from the roll.</v>
      </c>
      <c r="AG2594">
        <v>0</v>
      </c>
      <c r="AH2594">
        <v>0</v>
      </c>
      <c r="AI2594">
        <f t="shared" si="189"/>
        <v>1</v>
      </c>
      <c r="AJ2594" t="s">
        <v>523</v>
      </c>
      <c r="AL2594">
        <v>0</v>
      </c>
      <c r="AM2594" cm="1">
        <f t="array" ref="AM2594">IF(AL2594=1,1,
   IF(ISTEXT(AK2594),1,
   IF(AO2594&gt;1,AM2593,
   IF(AI2594=1,
      IF(SUMPRODUCT((LEN($Y$2:$Y$4096)-LEN(SUBSTITUTE($Y$2:$Y$4096,AA2594,"")))/LEN(AA2594))&gt;0,2,1),
      IF(
         SUMPRODUCT((LEN($Y$2:$Y$4096)-LEN(SUBSTITUTE($Y$2:$Y$4096,AA2594,"")))/LEN(AA2594))
         - SUMPRODUCT((LEN($Y$2:$Y$4096)-LEN(SUBSTITUTE($Y$2:$Y$4096,"Alolan "&amp;AA2594,"")))/LEN("Alolan "&amp;AA2594))
         - SUMPRODUCT((LEN($Y$2:$Y$4096)-LEN(SUBSTITUTE($Y$2:$Y$4096,"Galarian "&amp;AA2594,"")))/LEN("Galarian "&amp;AA2594))
         - SUMPRODUCT((LEN($Y$2:$Y$4096)-LEN(SUBSTITUTE($Y$2:$Y$4096,"Hisuian "&amp;AA2594,"")))/LEN("Hisuian "&amp;AA2594))
         - SUMPRODUCT((LEN($Y$2:$Y$4096)-LEN(SUBSTITUTE($Y$2:$Y$4096,"Paldean "&amp;AA2594,"")))/LEN("Paldean "&amp;AA2594))
      &gt;0,2,1)
   ))))</f>
        <v>1</v>
      </c>
      <c r="AN2594">
        <v>0</v>
      </c>
      <c r="AO2594">
        <v>0</v>
      </c>
    </row>
    <row r="2595" spans="1:41" x14ac:dyDescent="0.25">
      <c r="A2595">
        <v>975</v>
      </c>
      <c r="B2595" t="s">
        <v>3011</v>
      </c>
      <c r="C2595" t="s">
        <v>1209</v>
      </c>
      <c r="D2595"/>
      <c r="E2595">
        <v>170</v>
      </c>
      <c r="F2595">
        <v>113</v>
      </c>
      <c r="G2595">
        <v>65</v>
      </c>
      <c r="H2595">
        <v>45</v>
      </c>
      <c r="I2595">
        <v>55</v>
      </c>
      <c r="J2595">
        <v>73</v>
      </c>
      <c r="K2595" t="s">
        <v>3010</v>
      </c>
      <c r="L2595" t="s">
        <v>253</v>
      </c>
      <c r="M2595" t="s">
        <v>248</v>
      </c>
      <c r="N2595">
        <v>9.02</v>
      </c>
      <c r="O2595">
        <v>10.4</v>
      </c>
      <c r="Q2595">
        <v>3</v>
      </c>
      <c r="R2595">
        <f t="shared" si="186"/>
        <v>9</v>
      </c>
      <c r="S2595">
        <f t="shared" si="187"/>
        <v>13</v>
      </c>
      <c r="T2595">
        <f t="shared" si="188"/>
        <v>22</v>
      </c>
      <c r="U2595" t="s">
        <v>1209</v>
      </c>
      <c r="V2595" t="s">
        <v>1490</v>
      </c>
      <c r="W2595" t="s">
        <v>1536</v>
      </c>
      <c r="X2595" t="s">
        <v>1512</v>
      </c>
      <c r="Z2595" t="str" cm="1">
        <f t="array" ref="Z2595">IF(ISBLANK(AK2595),_xlfn.LET(
    _xlpm.nameBeforeSlash, IF(ISNUMBER(SEARCH("/", Y2595)), LEFT(Y2595, SEARCH("/", Y2595)-1), Y2595),
    _xlpm.matchRow, IFERROR(MATCH(_xlpm.nameBeforeSlash, AA:AA, 0), ""),
    _xlpm.difference, IF(_xlpm.matchRow="", "", ABS((R2595 + S2595)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),IF(ISBLANK(Y2595),"","Hidden"))</f>
        <v/>
      </c>
      <c r="AA2595" t="s">
        <v>3011</v>
      </c>
      <c r="AC2595" t="s">
        <v>1210</v>
      </c>
      <c r="AD2595" t="str">
        <f>_xlfn.XLOOKUP(AC2595,moves!A:A,moves!B:B)</f>
        <v>ice</v>
      </c>
      <c r="AE2595">
        <f>_xlfn.XLOOKUP(AC2595,moves!A:A,moves!D:D)</f>
        <v>4</v>
      </c>
      <c r="AF2595" t="str">
        <f>_xlfn.XLOOKUP(AC2595,moves!A:A,moves!E:E)</f>
        <v>All PERSISTING move effects are removed.</v>
      </c>
      <c r="AG2595">
        <v>0</v>
      </c>
      <c r="AH2595">
        <v>0</v>
      </c>
      <c r="AI2595">
        <f t="shared" si="189"/>
        <v>0</v>
      </c>
      <c r="AJ2595" t="s">
        <v>525</v>
      </c>
      <c r="AL2595">
        <v>0</v>
      </c>
      <c r="AM2595" cm="1">
        <f t="array" ref="AM2595">IF(AL2595=1,1,
   IF(ISTEXT(AK2595),1,
   IF(AO2595&gt;1,AM2594,
   IF(AI2595=1,
      IF(SUMPRODUCT((LEN($Y$2:$Y$4096)-LEN(SUBSTITUTE($Y$2:$Y$4096,AA2595,"")))/LEN(AA2595))&gt;0,2,1),
      IF(
         SUMPRODUCT((LEN($Y$2:$Y$4096)-LEN(SUBSTITUTE($Y$2:$Y$4096,AA2595,"")))/LEN(AA2595))
         - SUMPRODUCT((LEN($Y$2:$Y$4096)-LEN(SUBSTITUTE($Y$2:$Y$4096,"Alolan "&amp;AA2595,"")))/LEN("Alolan "&amp;AA2595))
         - SUMPRODUCT((LEN($Y$2:$Y$4096)-LEN(SUBSTITUTE($Y$2:$Y$4096,"Galarian "&amp;AA2595,"")))/LEN("Galarian "&amp;AA2595))
         - SUMPRODUCT((LEN($Y$2:$Y$4096)-LEN(SUBSTITUTE($Y$2:$Y$4096,"Hisuian "&amp;AA2595,"")))/LEN("Hisuian "&amp;AA2595))
         - SUMPRODUCT((LEN($Y$2:$Y$4096)-LEN(SUBSTITUTE($Y$2:$Y$4096,"Paldean "&amp;AA2595,"")))/LEN("Paldean "&amp;AA2595))
      &gt;0,2,1)
   ))))</f>
        <v>2</v>
      </c>
      <c r="AN2595">
        <v>0</v>
      </c>
      <c r="AO2595">
        <v>0</v>
      </c>
    </row>
    <row r="2596" spans="1:41" x14ac:dyDescent="0.25">
      <c r="A2596" t="s">
        <v>4835</v>
      </c>
      <c r="B2596" t="s">
        <v>3011</v>
      </c>
      <c r="C2596" t="s">
        <v>1209</v>
      </c>
      <c r="D2596"/>
      <c r="E2596">
        <v>170</v>
      </c>
      <c r="F2596">
        <v>113</v>
      </c>
      <c r="G2596">
        <v>65</v>
      </c>
      <c r="H2596">
        <v>45</v>
      </c>
      <c r="I2596">
        <v>55</v>
      </c>
      <c r="J2596">
        <v>73</v>
      </c>
      <c r="K2596" t="s">
        <v>3010</v>
      </c>
      <c r="L2596" t="s">
        <v>253</v>
      </c>
      <c r="M2596" t="s">
        <v>248</v>
      </c>
      <c r="N2596">
        <v>9.02</v>
      </c>
      <c r="O2596">
        <v>10.4</v>
      </c>
      <c r="Q2596">
        <v>3</v>
      </c>
      <c r="R2596">
        <f t="shared" si="186"/>
        <v>9</v>
      </c>
      <c r="S2596">
        <f t="shared" si="187"/>
        <v>13</v>
      </c>
      <c r="T2596">
        <f t="shared" si="188"/>
        <v>22</v>
      </c>
      <c r="U2596" t="s">
        <v>1209</v>
      </c>
      <c r="V2596" t="s">
        <v>1490</v>
      </c>
      <c r="W2596" t="s">
        <v>1536</v>
      </c>
      <c r="X2596" t="s">
        <v>1512</v>
      </c>
      <c r="Z2596" t="str" cm="1">
        <f t="array" ref="Z2596">IF(ISBLANK(AK2596),_xlfn.LET(
    _xlpm.nameBeforeSlash, IF(ISNUMBER(SEARCH("/", Y2596)), LEFT(Y2596, SEARCH("/", Y2596)-1), Y2596),
    _xlpm.matchRow, IFERROR(MATCH(_xlpm.nameBeforeSlash, AA:AA, 0), ""),
    _xlpm.difference, IF(_xlpm.matchRow="", "", ABS((R2596 + S2596)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),IF(ISBLANK(Y2596),"","Hidden"))</f>
        <v/>
      </c>
      <c r="AA2596" t="s">
        <v>6085</v>
      </c>
      <c r="AC2596" t="s">
        <v>422</v>
      </c>
      <c r="AD2596" t="str">
        <f>_xlfn.XLOOKUP(AC2596,moves!A:A,moves!B:B)</f>
        <v>ice</v>
      </c>
      <c r="AE2596">
        <f>_xlfn.XLOOKUP(AC2596,moves!A:A,moves!D:D)</f>
        <v>4</v>
      </c>
      <c r="AF2596" t="str">
        <f>_xlfn.XLOOKUP(AC2596,moves!A:A,moves!E:E)</f>
        <v>If 2 or more status symbols are rolled: Inflict the Frozen status on the target.</v>
      </c>
      <c r="AG2596">
        <v>0</v>
      </c>
      <c r="AH2596">
        <v>0</v>
      </c>
      <c r="AI2596">
        <f t="shared" si="189"/>
        <v>1</v>
      </c>
      <c r="AJ2596" t="s">
        <v>525</v>
      </c>
      <c r="AL2596">
        <v>0</v>
      </c>
      <c r="AM2596" cm="1">
        <f t="array" ref="AM2596">IF(AL2596=1,1,
   IF(ISTEXT(AK2596),1,
   IF(AO2596&gt;1,AM2595,
   IF(AI2596=1,
      IF(SUMPRODUCT((LEN($Y$2:$Y$4096)-LEN(SUBSTITUTE($Y$2:$Y$4096,AA2596,"")))/LEN(AA2596))&gt;0,2,1),
      IF(
         SUMPRODUCT((LEN($Y$2:$Y$4096)-LEN(SUBSTITUTE($Y$2:$Y$4096,AA2596,"")))/LEN(AA2596))
         - SUMPRODUCT((LEN($Y$2:$Y$4096)-LEN(SUBSTITUTE($Y$2:$Y$4096,"Alolan "&amp;AA2596,"")))/LEN("Alolan "&amp;AA2596))
         - SUMPRODUCT((LEN($Y$2:$Y$4096)-LEN(SUBSTITUTE($Y$2:$Y$4096,"Galarian "&amp;AA2596,"")))/LEN("Galarian "&amp;AA2596))
         - SUMPRODUCT((LEN($Y$2:$Y$4096)-LEN(SUBSTITUTE($Y$2:$Y$4096,"Hisuian "&amp;AA2596,"")))/LEN("Hisuian "&amp;AA2596))
         - SUMPRODUCT((LEN($Y$2:$Y$4096)-LEN(SUBSTITUTE($Y$2:$Y$4096,"Paldean "&amp;AA2596,"")))/LEN("Paldean "&amp;AA2596))
      &gt;0,2,1)
   ))))</f>
        <v>2</v>
      </c>
      <c r="AN2596">
        <v>0</v>
      </c>
      <c r="AO2596">
        <v>0</v>
      </c>
    </row>
    <row r="2597" spans="1:41" x14ac:dyDescent="0.25">
      <c r="A2597">
        <v>976</v>
      </c>
      <c r="B2597" t="s">
        <v>3012</v>
      </c>
      <c r="C2597" t="s">
        <v>1490</v>
      </c>
      <c r="D2597" t="s">
        <v>429</v>
      </c>
      <c r="E2597">
        <v>90</v>
      </c>
      <c r="F2597">
        <v>102</v>
      </c>
      <c r="G2597">
        <v>73</v>
      </c>
      <c r="H2597">
        <v>78</v>
      </c>
      <c r="I2597">
        <v>65</v>
      </c>
      <c r="J2597">
        <v>70</v>
      </c>
      <c r="K2597" t="s">
        <v>3013</v>
      </c>
      <c r="L2597" t="s">
        <v>252</v>
      </c>
      <c r="M2597" t="s">
        <v>249</v>
      </c>
      <c r="N2597">
        <v>8.68</v>
      </c>
      <c r="O2597">
        <v>7.74</v>
      </c>
      <c r="R2597">
        <f t="shared" si="186"/>
        <v>9</v>
      </c>
      <c r="S2597">
        <f t="shared" si="187"/>
        <v>8</v>
      </c>
      <c r="T2597">
        <f t="shared" si="188"/>
        <v>17</v>
      </c>
      <c r="U2597" t="s">
        <v>1490</v>
      </c>
      <c r="V2597" t="s">
        <v>429</v>
      </c>
      <c r="W2597" t="s">
        <v>1512</v>
      </c>
      <c r="X2597" t="s">
        <v>1471</v>
      </c>
      <c r="Z2597" t="str" cm="1">
        <f t="array" ref="Z2597">IF(ISBLANK(AK2597),_xlfn.LET(
    _xlpm.nameBeforeSlash, IF(ISNUMBER(SEARCH("/", Y2597)), LEFT(Y2597, SEARCH("/", Y2597)-1), Y2597),
    _xlpm.matchRow, IFERROR(MATCH(_xlpm.nameBeforeSlash, AA:AA, 0), ""),
    _xlpm.difference, IF(_xlpm.matchRow="", "", ABS((R2597 + S2597)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),IF(ISBLANK(Y2597),"","Hidden"))</f>
        <v/>
      </c>
      <c r="AA2597" t="s">
        <v>3012</v>
      </c>
      <c r="AC2597" t="s">
        <v>1288</v>
      </c>
      <c r="AD2597" t="str">
        <f>_xlfn.XLOOKUP(AC2597,moves!A:A,moves!B:B)</f>
        <v>normal</v>
      </c>
      <c r="AE2597">
        <f>_xlfn.XLOOKUP(AC2597,moves!A:A,moves!D:D)</f>
        <v>0</v>
      </c>
      <c r="AF2597" t="str">
        <f>_xlfn.XLOOKUP(AC2597,moves!A:A,moves!E:E)</f>
        <v>The user takes damage equal to half its base health, rounded up. Add 2 critical hits to the user's attack rolls and Increase the user's initiative by 3.</v>
      </c>
      <c r="AG2597">
        <v>0</v>
      </c>
      <c r="AH2597">
        <v>0</v>
      </c>
      <c r="AI2597">
        <f t="shared" si="189"/>
        <v>0</v>
      </c>
      <c r="AJ2597" t="s">
        <v>525</v>
      </c>
      <c r="AL2597">
        <v>0</v>
      </c>
      <c r="AM2597" cm="1">
        <f t="array" ref="AM2597">IF(AL2597=1,1,
   IF(ISTEXT(AK2597),1,
   IF(AO2597&gt;1,AM2596,
   IF(AI2597=1,
      IF(SUMPRODUCT((LEN($Y$2:$Y$4096)-LEN(SUBSTITUTE($Y$2:$Y$4096,AA2597,"")))/LEN(AA2597))&gt;0,2,1),
      IF(
         SUMPRODUCT((LEN($Y$2:$Y$4096)-LEN(SUBSTITUTE($Y$2:$Y$4096,AA2597,"")))/LEN(AA2597))
         - SUMPRODUCT((LEN($Y$2:$Y$4096)-LEN(SUBSTITUTE($Y$2:$Y$4096,"Alolan "&amp;AA2597,"")))/LEN("Alolan "&amp;AA2597))
         - SUMPRODUCT((LEN($Y$2:$Y$4096)-LEN(SUBSTITUTE($Y$2:$Y$4096,"Galarian "&amp;AA2597,"")))/LEN("Galarian "&amp;AA2597))
         - SUMPRODUCT((LEN($Y$2:$Y$4096)-LEN(SUBSTITUTE($Y$2:$Y$4096,"Hisuian "&amp;AA2597,"")))/LEN("Hisuian "&amp;AA2597))
         - SUMPRODUCT((LEN($Y$2:$Y$4096)-LEN(SUBSTITUTE($Y$2:$Y$4096,"Paldean "&amp;AA2597,"")))/LEN("Paldean "&amp;AA2597))
      &gt;0,2,1)
   ))))</f>
        <v>1</v>
      </c>
      <c r="AN2597">
        <v>0</v>
      </c>
      <c r="AO2597">
        <v>0</v>
      </c>
    </row>
    <row r="2598" spans="1:41" x14ac:dyDescent="0.25">
      <c r="A2598" t="s">
        <v>4836</v>
      </c>
      <c r="B2598" t="s">
        <v>3012</v>
      </c>
      <c r="C2598" t="s">
        <v>1490</v>
      </c>
      <c r="D2598" t="s">
        <v>429</v>
      </c>
      <c r="E2598">
        <v>90</v>
      </c>
      <c r="F2598">
        <v>102</v>
      </c>
      <c r="G2598">
        <v>73</v>
      </c>
      <c r="H2598">
        <v>78</v>
      </c>
      <c r="I2598">
        <v>65</v>
      </c>
      <c r="J2598">
        <v>70</v>
      </c>
      <c r="K2598" t="s">
        <v>3013</v>
      </c>
      <c r="L2598" t="s">
        <v>252</v>
      </c>
      <c r="M2598" t="s">
        <v>249</v>
      </c>
      <c r="N2598">
        <v>8.68</v>
      </c>
      <c r="O2598">
        <v>7.74</v>
      </c>
      <c r="R2598">
        <f t="shared" si="186"/>
        <v>9</v>
      </c>
      <c r="S2598">
        <f t="shared" si="187"/>
        <v>8</v>
      </c>
      <c r="T2598">
        <f t="shared" si="188"/>
        <v>17</v>
      </c>
      <c r="U2598" t="s">
        <v>1490</v>
      </c>
      <c r="V2598" t="s">
        <v>429</v>
      </c>
      <c r="W2598" t="s">
        <v>1512</v>
      </c>
      <c r="X2598" t="s">
        <v>1471</v>
      </c>
      <c r="Z2598" t="str" cm="1">
        <f t="array" ref="Z2598">IF(ISBLANK(AK2598),_xlfn.LET(
    _xlpm.nameBeforeSlash, IF(ISNUMBER(SEARCH("/", Y2598)), LEFT(Y2598, SEARCH("/", Y2598)-1), Y2598),
    _xlpm.matchRow, IFERROR(MATCH(_xlpm.nameBeforeSlash, AA:AA, 0), ""),
    _xlpm.difference, IF(_xlpm.matchRow="", "", ABS((R2598 + S2598)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),IF(ISBLANK(Y2598),"","Hidden"))</f>
        <v/>
      </c>
      <c r="AA2598" t="s">
        <v>6087</v>
      </c>
      <c r="AC2598" t="s">
        <v>1399</v>
      </c>
      <c r="AD2598" t="str">
        <f>_xlfn.XLOOKUP(AC2598,moves!A:A,moves!B:B)</f>
        <v>water</v>
      </c>
      <c r="AE2598">
        <f>_xlfn.XLOOKUP(AC2598,moves!A:A,moves!D:D)</f>
        <v>4</v>
      </c>
      <c r="AF2598" t="str">
        <f>_xlfn.XLOOKUP(AC2598,moves!A:A,moves!E:E)</f>
        <v>If any critical hits are rolled: When the target is next attacked, Add 1 critical hit to the roll.</v>
      </c>
      <c r="AG2598">
        <v>0</v>
      </c>
      <c r="AH2598">
        <v>0</v>
      </c>
      <c r="AI2598">
        <f t="shared" si="189"/>
        <v>1</v>
      </c>
      <c r="AJ2598" t="s">
        <v>525</v>
      </c>
      <c r="AL2598">
        <v>0</v>
      </c>
      <c r="AM2598" cm="1">
        <f t="array" ref="AM2598">IF(AL2598=1,1,
   IF(ISTEXT(AK2598),1,
   IF(AO2598&gt;1,AM2597,
   IF(AI2598=1,
      IF(SUMPRODUCT((LEN($Y$2:$Y$4096)-LEN(SUBSTITUTE($Y$2:$Y$4096,AA2598,"")))/LEN(AA2598))&gt;0,2,1),
      IF(
         SUMPRODUCT((LEN($Y$2:$Y$4096)-LEN(SUBSTITUTE($Y$2:$Y$4096,AA2598,"")))/LEN(AA2598))
         - SUMPRODUCT((LEN($Y$2:$Y$4096)-LEN(SUBSTITUTE($Y$2:$Y$4096,"Alolan "&amp;AA2598,"")))/LEN("Alolan "&amp;AA2598))
         - SUMPRODUCT((LEN($Y$2:$Y$4096)-LEN(SUBSTITUTE($Y$2:$Y$4096,"Galarian "&amp;AA2598,"")))/LEN("Galarian "&amp;AA2598))
         - SUMPRODUCT((LEN($Y$2:$Y$4096)-LEN(SUBSTITUTE($Y$2:$Y$4096,"Hisuian "&amp;AA2598,"")))/LEN("Hisuian "&amp;AA2598))
         - SUMPRODUCT((LEN($Y$2:$Y$4096)-LEN(SUBSTITUTE($Y$2:$Y$4096,"Paldean "&amp;AA2598,"")))/LEN("Paldean "&amp;AA2598))
      &gt;0,2,1)
   ))))</f>
        <v>1</v>
      </c>
      <c r="AN2598">
        <v>0</v>
      </c>
      <c r="AO2598">
        <v>0</v>
      </c>
    </row>
    <row r="2599" spans="1:41" x14ac:dyDescent="0.25">
      <c r="A2599">
        <v>977</v>
      </c>
      <c r="B2599" t="s">
        <v>3014</v>
      </c>
      <c r="C2599" t="s">
        <v>1490</v>
      </c>
      <c r="D2599"/>
      <c r="E2599">
        <v>150</v>
      </c>
      <c r="F2599">
        <v>100</v>
      </c>
      <c r="G2599">
        <v>115</v>
      </c>
      <c r="H2599">
        <v>65</v>
      </c>
      <c r="I2599">
        <v>65</v>
      </c>
      <c r="J2599">
        <v>35</v>
      </c>
      <c r="K2599" t="s">
        <v>3015</v>
      </c>
      <c r="L2599" t="s">
        <v>252</v>
      </c>
      <c r="M2599" t="s">
        <v>249</v>
      </c>
      <c r="N2599">
        <v>7.05</v>
      </c>
      <c r="O2599">
        <v>11.4</v>
      </c>
      <c r="Q2599">
        <v>2</v>
      </c>
      <c r="R2599">
        <f t="shared" si="186"/>
        <v>7</v>
      </c>
      <c r="S2599">
        <f t="shared" si="187"/>
        <v>13</v>
      </c>
      <c r="T2599">
        <f t="shared" si="188"/>
        <v>20</v>
      </c>
      <c r="U2599" t="s">
        <v>1490</v>
      </c>
      <c r="V2599" t="s">
        <v>1482</v>
      </c>
      <c r="W2599" t="s">
        <v>1512</v>
      </c>
      <c r="X2599" t="s">
        <v>1472</v>
      </c>
      <c r="Z2599" t="str" cm="1">
        <f t="array" ref="Z2599">IF(ISBLANK(AK2599),_xlfn.LET(
    _xlpm.nameBeforeSlash, IF(ISNUMBER(SEARCH("/", Y2599)), LEFT(Y2599, SEARCH("/", Y2599)-1), Y2599),
    _xlpm.matchRow, IFERROR(MATCH(_xlpm.nameBeforeSlash, AA:AA, 0), ""),
    _xlpm.difference, IF(_xlpm.matchRow="", "", ABS((R2599 + S2599)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),IF(ISBLANK(Y2599),"","Hidden"))</f>
        <v/>
      </c>
      <c r="AA2599" t="s">
        <v>3014</v>
      </c>
      <c r="AC2599" t="s">
        <v>978</v>
      </c>
      <c r="AD2599" t="str">
        <f>_xlfn.XLOOKUP(AC2599,moves!A:A,moves!B:B)</f>
        <v>dragon</v>
      </c>
      <c r="AE2599">
        <f>_xlfn.XLOOKUP(AC2599,moves!A:A,moves!D:D)</f>
        <v>4</v>
      </c>
      <c r="AF2599" t="str">
        <f>_xlfn.XLOOKUP(AC2599,moves!A:A,moves!E:E)</f>
        <v>Choose 1: When the user next attacks: Add 1 regular hit to the roll OR When the user is next attacked: Remove 1 regular hit from the roll.</v>
      </c>
      <c r="AG2599">
        <v>0</v>
      </c>
      <c r="AH2599">
        <v>0</v>
      </c>
      <c r="AI2599">
        <f t="shared" si="189"/>
        <v>0</v>
      </c>
      <c r="AJ2599" t="s">
        <v>525</v>
      </c>
      <c r="AL2599">
        <v>0</v>
      </c>
      <c r="AM2599" cm="1">
        <f t="array" ref="AM2599">IF(AL2599=1,1,
   IF(ISTEXT(AK2599),1,
   IF(AO2599&gt;1,AM2598,
   IF(AI2599=1,
      IF(SUMPRODUCT((LEN($Y$2:$Y$4096)-LEN(SUBSTITUTE($Y$2:$Y$4096,AA2599,"")))/LEN(AA2599))&gt;0,2,1),
      IF(
         SUMPRODUCT((LEN($Y$2:$Y$4096)-LEN(SUBSTITUTE($Y$2:$Y$4096,AA2599,"")))/LEN(AA2599))
         - SUMPRODUCT((LEN($Y$2:$Y$4096)-LEN(SUBSTITUTE($Y$2:$Y$4096,"Alolan "&amp;AA2599,"")))/LEN("Alolan "&amp;AA2599))
         - SUMPRODUCT((LEN($Y$2:$Y$4096)-LEN(SUBSTITUTE($Y$2:$Y$4096,"Galarian "&amp;AA2599,"")))/LEN("Galarian "&amp;AA2599))
         - SUMPRODUCT((LEN($Y$2:$Y$4096)-LEN(SUBSTITUTE($Y$2:$Y$4096,"Hisuian "&amp;AA2599,"")))/LEN("Hisuian "&amp;AA2599))
         - SUMPRODUCT((LEN($Y$2:$Y$4096)-LEN(SUBSTITUTE($Y$2:$Y$4096,"Paldean "&amp;AA2599,"")))/LEN("Paldean "&amp;AA2599))
      &gt;0,2,1)
   ))))</f>
        <v>1</v>
      </c>
      <c r="AN2599">
        <v>0</v>
      </c>
      <c r="AO2599">
        <v>0</v>
      </c>
    </row>
    <row r="2600" spans="1:41" x14ac:dyDescent="0.25">
      <c r="A2600" t="s">
        <v>4837</v>
      </c>
      <c r="B2600" t="s">
        <v>3014</v>
      </c>
      <c r="C2600" t="s">
        <v>1490</v>
      </c>
      <c r="D2600"/>
      <c r="E2600">
        <v>150</v>
      </c>
      <c r="F2600">
        <v>100</v>
      </c>
      <c r="G2600">
        <v>115</v>
      </c>
      <c r="H2600">
        <v>65</v>
      </c>
      <c r="I2600">
        <v>65</v>
      </c>
      <c r="J2600">
        <v>35</v>
      </c>
      <c r="K2600" t="s">
        <v>3015</v>
      </c>
      <c r="L2600" t="s">
        <v>252</v>
      </c>
      <c r="M2600" t="s">
        <v>249</v>
      </c>
      <c r="N2600">
        <v>7.05</v>
      </c>
      <c r="O2600">
        <v>11.4</v>
      </c>
      <c r="Q2600">
        <v>2</v>
      </c>
      <c r="R2600">
        <f t="shared" si="186"/>
        <v>7</v>
      </c>
      <c r="S2600">
        <f t="shared" si="187"/>
        <v>13</v>
      </c>
      <c r="T2600">
        <f t="shared" si="188"/>
        <v>20</v>
      </c>
      <c r="U2600" t="s">
        <v>1490</v>
      </c>
      <c r="V2600" t="s">
        <v>1482</v>
      </c>
      <c r="W2600" t="s">
        <v>1512</v>
      </c>
      <c r="X2600" t="s">
        <v>1472</v>
      </c>
      <c r="Z2600" t="str" cm="1">
        <f t="array" ref="Z2600">IF(ISBLANK(AK2600),_xlfn.LET(
    _xlpm.nameBeforeSlash, IF(ISNUMBER(SEARCH("/", Y2600)), LEFT(Y2600, SEARCH("/", Y2600)-1), Y2600),
    _xlpm.matchRow, IFERROR(MATCH(_xlpm.nameBeforeSlash, AA:AA, 0), ""),
    _xlpm.difference, IF(_xlpm.matchRow="", "", ABS((R2600 + S2600)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),IF(ISBLANK(Y2600),"","Hidden"))</f>
        <v/>
      </c>
      <c r="AA2600" t="s">
        <v>6088</v>
      </c>
      <c r="AC2600" t="s">
        <v>693</v>
      </c>
      <c r="AD2600" t="str">
        <f>_xlfn.XLOOKUP(AC2600,moves!A:A,moves!B:B)</f>
        <v>water</v>
      </c>
      <c r="AE2600">
        <f>_xlfn.XLOOKUP(AC2600,moves!A:A,moves!D:D)</f>
        <v>5</v>
      </c>
      <c r="AF2600" t="str">
        <f>_xlfn.XLOOKUP(AC2600,moves!A:A,moves!E:E)</f>
        <v>Critical hits deal +2 damage. For each critical hit rolled: The user takes 2 damage.</v>
      </c>
      <c r="AG2600">
        <v>0</v>
      </c>
      <c r="AH2600">
        <v>0</v>
      </c>
      <c r="AI2600">
        <f t="shared" si="189"/>
        <v>1</v>
      </c>
      <c r="AJ2600" t="s">
        <v>525</v>
      </c>
      <c r="AL2600">
        <v>0</v>
      </c>
      <c r="AM2600" cm="1">
        <f t="array" ref="AM2600">IF(AL2600=1,1,
   IF(ISTEXT(AK2600),1,
   IF(AO2600&gt;1,AM2599,
   IF(AI2600=1,
      IF(SUMPRODUCT((LEN($Y$2:$Y$4096)-LEN(SUBSTITUTE($Y$2:$Y$4096,AA2600,"")))/LEN(AA2600))&gt;0,2,1),
      IF(
         SUMPRODUCT((LEN($Y$2:$Y$4096)-LEN(SUBSTITUTE($Y$2:$Y$4096,AA2600,"")))/LEN(AA2600))
         - SUMPRODUCT((LEN($Y$2:$Y$4096)-LEN(SUBSTITUTE($Y$2:$Y$4096,"Alolan "&amp;AA2600,"")))/LEN("Alolan "&amp;AA2600))
         - SUMPRODUCT((LEN($Y$2:$Y$4096)-LEN(SUBSTITUTE($Y$2:$Y$4096,"Galarian "&amp;AA2600,"")))/LEN("Galarian "&amp;AA2600))
         - SUMPRODUCT((LEN($Y$2:$Y$4096)-LEN(SUBSTITUTE($Y$2:$Y$4096,"Hisuian "&amp;AA2600,"")))/LEN("Hisuian "&amp;AA2600))
         - SUMPRODUCT((LEN($Y$2:$Y$4096)-LEN(SUBSTITUTE($Y$2:$Y$4096,"Paldean "&amp;AA2600,"")))/LEN("Paldean "&amp;AA2600))
      &gt;0,2,1)
   ))))</f>
        <v>1</v>
      </c>
      <c r="AN2600">
        <v>0</v>
      </c>
      <c r="AO2600">
        <v>0</v>
      </c>
    </row>
    <row r="2601" spans="1:41" x14ac:dyDescent="0.25">
      <c r="A2601" t="s">
        <v>8534</v>
      </c>
      <c r="B2601" t="s">
        <v>3016</v>
      </c>
      <c r="C2601" t="s">
        <v>1482</v>
      </c>
      <c r="D2601" t="s">
        <v>1490</v>
      </c>
      <c r="E2601">
        <v>68</v>
      </c>
      <c r="F2601">
        <v>50</v>
      </c>
      <c r="G2601">
        <v>60</v>
      </c>
      <c r="H2601">
        <v>120</v>
      </c>
      <c r="I2601">
        <v>95</v>
      </c>
      <c r="J2601">
        <v>82</v>
      </c>
      <c r="K2601" t="s">
        <v>3017</v>
      </c>
      <c r="L2601" t="s">
        <v>252</v>
      </c>
      <c r="M2601" t="s">
        <v>249</v>
      </c>
      <c r="N2601">
        <v>9.7800000000000011</v>
      </c>
      <c r="O2601">
        <v>7.37</v>
      </c>
      <c r="Q2601">
        <v>1</v>
      </c>
      <c r="R2601">
        <f t="shared" si="186"/>
        <v>10</v>
      </c>
      <c r="S2601">
        <f t="shared" si="187"/>
        <v>8</v>
      </c>
      <c r="T2601">
        <f t="shared" si="188"/>
        <v>18</v>
      </c>
      <c r="U2601" t="s">
        <v>1482</v>
      </c>
      <c r="V2601" t="s">
        <v>1490</v>
      </c>
      <c r="W2601" t="s">
        <v>1471</v>
      </c>
      <c r="X2601" t="s">
        <v>1499</v>
      </c>
      <c r="Z2601" t="str" cm="1">
        <f t="array" ref="Z2601">IF(ISBLANK(AK2601),_xlfn.LET(
    _xlpm.nameBeforeSlash, IF(ISNUMBER(SEARCH("/", Y2601)), LEFT(Y2601, SEARCH("/", Y2601)-1), Y2601),
    _xlpm.matchRow, IFERROR(MATCH(_xlpm.nameBeforeSlash, AA:AA, 0), ""),
    _xlpm.difference, IF(_xlpm.matchRow="", "", ABS((R2601 + S2601)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),IF(ISBLANK(Y2601),"","Hidden"))</f>
        <v/>
      </c>
      <c r="AA2601" t="s">
        <v>8622</v>
      </c>
      <c r="AC2601" t="s">
        <v>685</v>
      </c>
      <c r="AD2601" t="str">
        <f>_xlfn.XLOOKUP(AC2601,moves!A:A,moves!B:B)</f>
        <v>dragon</v>
      </c>
      <c r="AE2601">
        <f>_xlfn.XLOOKUP(AC2601,moves!A:A,moves!D:D)</f>
        <v>4</v>
      </c>
      <c r="AF2601" t="str">
        <f>_xlfn.XLOOKUP(AC2601,moves!A:A,moves!E:E)</f>
        <v>Status symbols deal +1 damage.</v>
      </c>
      <c r="AG2601">
        <v>0</v>
      </c>
      <c r="AH2601">
        <v>0</v>
      </c>
      <c r="AI2601">
        <f t="shared" si="189"/>
        <v>0</v>
      </c>
      <c r="AJ2601" t="s">
        <v>525</v>
      </c>
      <c r="AL2601">
        <v>0</v>
      </c>
      <c r="AM2601" cm="1">
        <f t="array" ref="AM2601">IF(AL2601=1,1,
   IF(ISTEXT(AK2601),1,
   IF(AO2601&gt;1,AM2600,
   IF(AI2601=1,
      IF(SUMPRODUCT((LEN($Y$2:$Y$4096)-LEN(SUBSTITUTE($Y$2:$Y$4096,AA2601,"")))/LEN(AA2601))&gt;0,2,1),
      IF(
         SUMPRODUCT((LEN($Y$2:$Y$4096)-LEN(SUBSTITUTE($Y$2:$Y$4096,AA2601,"")))/LEN(AA2601))
         - SUMPRODUCT((LEN($Y$2:$Y$4096)-LEN(SUBSTITUTE($Y$2:$Y$4096,"Alolan "&amp;AA2601,"")))/LEN("Alolan "&amp;AA2601))
         - SUMPRODUCT((LEN($Y$2:$Y$4096)-LEN(SUBSTITUTE($Y$2:$Y$4096,"Galarian "&amp;AA2601,"")))/LEN("Galarian "&amp;AA2601))
         - SUMPRODUCT((LEN($Y$2:$Y$4096)-LEN(SUBSTITUTE($Y$2:$Y$4096,"Hisuian "&amp;AA2601,"")))/LEN("Hisuian "&amp;AA2601))
         - SUMPRODUCT((LEN($Y$2:$Y$4096)-LEN(SUBSTITUTE($Y$2:$Y$4096,"Paldean "&amp;AA2601,"")))/LEN("Paldean "&amp;AA2601))
      &gt;0,2,1)
   ))))</f>
        <v>1</v>
      </c>
      <c r="AN2601">
        <v>0</v>
      </c>
      <c r="AO2601">
        <v>0</v>
      </c>
    </row>
    <row r="2602" spans="1:41" x14ac:dyDescent="0.25">
      <c r="A2602" t="s">
        <v>4838</v>
      </c>
      <c r="B2602" t="s">
        <v>3016</v>
      </c>
      <c r="C2602" t="s">
        <v>1482</v>
      </c>
      <c r="D2602" t="s">
        <v>1490</v>
      </c>
      <c r="E2602">
        <v>68</v>
      </c>
      <c r="F2602">
        <v>50</v>
      </c>
      <c r="G2602">
        <v>60</v>
      </c>
      <c r="H2602">
        <v>120</v>
      </c>
      <c r="I2602">
        <v>95</v>
      </c>
      <c r="J2602">
        <v>82</v>
      </c>
      <c r="K2602" t="s">
        <v>3017</v>
      </c>
      <c r="L2602" t="s">
        <v>252</v>
      </c>
      <c r="M2602" t="s">
        <v>249</v>
      </c>
      <c r="N2602">
        <v>9.7800000000000011</v>
      </c>
      <c r="O2602">
        <v>7.37</v>
      </c>
      <c r="Q2602">
        <v>1</v>
      </c>
      <c r="R2602">
        <f t="shared" si="186"/>
        <v>10</v>
      </c>
      <c r="S2602">
        <f t="shared" si="187"/>
        <v>8</v>
      </c>
      <c r="T2602">
        <f t="shared" si="188"/>
        <v>18</v>
      </c>
      <c r="U2602" t="s">
        <v>1482</v>
      </c>
      <c r="V2602" t="s">
        <v>1490</v>
      </c>
      <c r="W2602" t="s">
        <v>1471</v>
      </c>
      <c r="X2602" t="s">
        <v>1499</v>
      </c>
      <c r="Z2602" t="str" cm="1">
        <f t="array" ref="Z2602">IF(ISBLANK(AK2602),_xlfn.LET(
    _xlpm.nameBeforeSlash, IF(ISNUMBER(SEARCH("/", Y2602)), LEFT(Y2602, SEARCH("/", Y2602)-1), Y2602),
    _xlpm.matchRow, IFERROR(MATCH(_xlpm.nameBeforeSlash, AA:AA, 0), ""),
    _xlpm.difference, IF(_xlpm.matchRow="", "", ABS((R2602 + S2602)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),IF(ISBLANK(Y2602),"","Hidden"))</f>
        <v/>
      </c>
      <c r="AA2602" t="s">
        <v>8623</v>
      </c>
      <c r="AC2602" t="s">
        <v>6892</v>
      </c>
      <c r="AD2602" t="str">
        <f>_xlfn.XLOOKUP(AC2602,moves!A:A,moves!B:B)</f>
        <v>dragon</v>
      </c>
      <c r="AE2602">
        <f>_xlfn.XLOOKUP(AC2602,moves!A:A,moves!D:D)</f>
        <v>4</v>
      </c>
      <c r="AF2602" t="str">
        <f>_xlfn.XLOOKUP(AC2602,moves!A:A,moves!E:E)</f>
        <v>If the target has not taken their turn yet this round: Change the target of the target to the user.</v>
      </c>
      <c r="AG2602">
        <v>0</v>
      </c>
      <c r="AH2602">
        <v>0</v>
      </c>
      <c r="AI2602">
        <f t="shared" si="189"/>
        <v>1</v>
      </c>
      <c r="AJ2602" t="s">
        <v>525</v>
      </c>
      <c r="AL2602">
        <v>0</v>
      </c>
      <c r="AM2602" cm="1">
        <f t="array" ref="AM2602">IF(AL2602=1,1,
   IF(ISTEXT(AK2602),1,
   IF(AO2602&gt;1,AM2601,
   IF(AI2602=1,
      IF(SUMPRODUCT((LEN($Y$2:$Y$4096)-LEN(SUBSTITUTE($Y$2:$Y$4096,AA2602,"")))/LEN(AA2602))&gt;0,2,1),
      IF(
         SUMPRODUCT((LEN($Y$2:$Y$4096)-LEN(SUBSTITUTE($Y$2:$Y$4096,AA2602,"")))/LEN(AA2602))
         - SUMPRODUCT((LEN($Y$2:$Y$4096)-LEN(SUBSTITUTE($Y$2:$Y$4096,"Alolan "&amp;AA2602,"")))/LEN("Alolan "&amp;AA2602))
         - SUMPRODUCT((LEN($Y$2:$Y$4096)-LEN(SUBSTITUTE($Y$2:$Y$4096,"Galarian "&amp;AA2602,"")))/LEN("Galarian "&amp;AA2602))
         - SUMPRODUCT((LEN($Y$2:$Y$4096)-LEN(SUBSTITUTE($Y$2:$Y$4096,"Hisuian "&amp;AA2602,"")))/LEN("Hisuian "&amp;AA2602))
         - SUMPRODUCT((LEN($Y$2:$Y$4096)-LEN(SUBSTITUTE($Y$2:$Y$4096,"Paldean "&amp;AA2602,"")))/LEN("Paldean "&amp;AA2602))
      &gt;0,2,1)
   ))))</f>
        <v>1</v>
      </c>
      <c r="AN2602">
        <v>0</v>
      </c>
      <c r="AO2602">
        <v>0</v>
      </c>
    </row>
    <row r="2603" spans="1:41" x14ac:dyDescent="0.25">
      <c r="A2603">
        <v>979</v>
      </c>
      <c r="B2603" t="s">
        <v>1600</v>
      </c>
      <c r="C2603" t="s">
        <v>1492</v>
      </c>
      <c r="D2603" t="s">
        <v>1524</v>
      </c>
      <c r="E2603">
        <v>110</v>
      </c>
      <c r="F2603">
        <v>115</v>
      </c>
      <c r="G2603">
        <v>80</v>
      </c>
      <c r="H2603">
        <v>50</v>
      </c>
      <c r="I2603">
        <v>90</v>
      </c>
      <c r="J2603">
        <v>90</v>
      </c>
      <c r="K2603" t="s">
        <v>3018</v>
      </c>
      <c r="L2603" t="s">
        <v>253</v>
      </c>
      <c r="M2603" t="s">
        <v>248</v>
      </c>
      <c r="N2603">
        <v>9.85</v>
      </c>
      <c r="O2603">
        <v>9.5</v>
      </c>
      <c r="Q2603">
        <v>1</v>
      </c>
      <c r="R2603">
        <f t="shared" si="186"/>
        <v>10</v>
      </c>
      <c r="S2603">
        <f t="shared" si="187"/>
        <v>11</v>
      </c>
      <c r="T2603">
        <f t="shared" si="188"/>
        <v>21</v>
      </c>
      <c r="U2603" t="s">
        <v>1492</v>
      </c>
      <c r="V2603" t="s">
        <v>1524</v>
      </c>
      <c r="W2603" t="s">
        <v>1482</v>
      </c>
      <c r="X2603" t="s">
        <v>1471</v>
      </c>
      <c r="Z2603" t="str" cm="1">
        <f t="array" ref="Z2603">IF(ISBLANK(AK2603),_xlfn.LET(
    _xlpm.nameBeforeSlash, IF(ISNUMBER(SEARCH("/", Y2603)), LEFT(Y2603, SEARCH("/", Y2603)-1), Y2603),
    _xlpm.matchRow, IFERROR(MATCH(_xlpm.nameBeforeSlash, AA:AA, 0), ""),
    _xlpm.difference, IF(_xlpm.matchRow="", "", ABS((R2603 + S2603)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),IF(ISBLANK(Y2603),"","Hidden"))</f>
        <v/>
      </c>
      <c r="AA2603" t="s">
        <v>1600</v>
      </c>
      <c r="AC2603" t="s">
        <v>1122</v>
      </c>
      <c r="AD2603" t="str">
        <f>_xlfn.XLOOKUP(AC2603,moves!A:A,moves!B:B)</f>
        <v>ghost</v>
      </c>
      <c r="AE2603">
        <f>_xlfn.XLOOKUP(AC2603,moves!A:A,moves!D:D)</f>
        <v>3</v>
      </c>
      <c r="AF2603" t="str">
        <f>_xlfn.XLOOKUP(AC2603,moves!A:A,moves!E:E)</f>
        <v>For each attack the user has been attack with this battle: Increase attack strength by 1.</v>
      </c>
      <c r="AG2603">
        <v>0</v>
      </c>
      <c r="AH2603">
        <v>0</v>
      </c>
      <c r="AI2603">
        <f t="shared" si="189"/>
        <v>0</v>
      </c>
      <c r="AJ2603" t="s">
        <v>525</v>
      </c>
      <c r="AL2603">
        <v>0</v>
      </c>
      <c r="AM2603" cm="1">
        <f t="array" ref="AM2603">IF(AL2603=1,1,
   IF(ISTEXT(AK2603),1,
   IF(AO2603&gt;1,AM2602,
   IF(AI2603=1,
      IF(SUMPRODUCT((LEN($Y$2:$Y$4096)-LEN(SUBSTITUTE($Y$2:$Y$4096,AA2603,"")))/LEN(AA2603))&gt;0,2,1),
      IF(
         SUMPRODUCT((LEN($Y$2:$Y$4096)-LEN(SUBSTITUTE($Y$2:$Y$4096,AA2603,"")))/LEN(AA2603))
         - SUMPRODUCT((LEN($Y$2:$Y$4096)-LEN(SUBSTITUTE($Y$2:$Y$4096,"Alolan "&amp;AA2603,"")))/LEN("Alolan "&amp;AA2603))
         - SUMPRODUCT((LEN($Y$2:$Y$4096)-LEN(SUBSTITUTE($Y$2:$Y$4096,"Galarian "&amp;AA2603,"")))/LEN("Galarian "&amp;AA2603))
         - SUMPRODUCT((LEN($Y$2:$Y$4096)-LEN(SUBSTITUTE($Y$2:$Y$4096,"Hisuian "&amp;AA2603,"")))/LEN("Hisuian "&amp;AA2603))
         - SUMPRODUCT((LEN($Y$2:$Y$4096)-LEN(SUBSTITUTE($Y$2:$Y$4096,"Paldean "&amp;AA2603,"")))/LEN("Paldean "&amp;AA2603))
      &gt;0,2,1)
   ))))</f>
        <v>2</v>
      </c>
      <c r="AN2603">
        <v>0</v>
      </c>
      <c r="AO2603">
        <v>0</v>
      </c>
    </row>
    <row r="2604" spans="1:41" x14ac:dyDescent="0.25">
      <c r="A2604" t="s">
        <v>4839</v>
      </c>
      <c r="B2604" t="s">
        <v>1600</v>
      </c>
      <c r="C2604" t="s">
        <v>1492</v>
      </c>
      <c r="D2604" t="s">
        <v>1524</v>
      </c>
      <c r="E2604">
        <v>110</v>
      </c>
      <c r="F2604">
        <v>115</v>
      </c>
      <c r="G2604">
        <v>80</v>
      </c>
      <c r="H2604">
        <v>50</v>
      </c>
      <c r="I2604">
        <v>90</v>
      </c>
      <c r="J2604">
        <v>90</v>
      </c>
      <c r="K2604" t="s">
        <v>3018</v>
      </c>
      <c r="L2604" t="s">
        <v>253</v>
      </c>
      <c r="M2604" t="s">
        <v>248</v>
      </c>
      <c r="N2604">
        <v>9.85</v>
      </c>
      <c r="O2604">
        <v>9.5</v>
      </c>
      <c r="Q2604">
        <v>1</v>
      </c>
      <c r="R2604">
        <f t="shared" si="186"/>
        <v>10</v>
      </c>
      <c r="S2604">
        <f t="shared" si="187"/>
        <v>11</v>
      </c>
      <c r="T2604">
        <f t="shared" si="188"/>
        <v>21</v>
      </c>
      <c r="U2604" t="s">
        <v>1492</v>
      </c>
      <c r="V2604" t="s">
        <v>1524</v>
      </c>
      <c r="W2604" t="s">
        <v>1482</v>
      </c>
      <c r="X2604" t="s">
        <v>1471</v>
      </c>
      <c r="Z2604" t="str" cm="1">
        <f t="array" ref="Z2604">IF(ISBLANK(AK2604),_xlfn.LET(
    _xlpm.nameBeforeSlash, IF(ISNUMBER(SEARCH("/", Y2604)), LEFT(Y2604, SEARCH("/", Y2604)-1), Y2604),
    _xlpm.matchRow, IFERROR(MATCH(_xlpm.nameBeforeSlash, AA:AA, 0), ""),
    _xlpm.difference, IF(_xlpm.matchRow="", "", ABS((R2604 + S2604)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),IF(ISBLANK(Y2604),"","Hidden"))</f>
        <v/>
      </c>
      <c r="AA2604" t="s">
        <v>5001</v>
      </c>
      <c r="AC2604" t="s">
        <v>6893</v>
      </c>
      <c r="AD2604" t="str">
        <f>_xlfn.XLOOKUP(AC2604,moves!A:A,moves!B:B)</f>
        <v>ghost</v>
      </c>
      <c r="AE2604">
        <f>_xlfn.XLOOKUP(AC2604,moves!A:A,moves!D:D)</f>
        <v>2</v>
      </c>
      <c r="AF2604" t="str">
        <f>_xlfn.XLOOKUP(AC2604,moves!A:A,moves!E:E)</f>
        <v>Before rolling, the user may take any amount of damage. For each damage you took in this way: Deal 2 extra damage.</v>
      </c>
      <c r="AG2604">
        <v>0</v>
      </c>
      <c r="AH2604">
        <v>0</v>
      </c>
      <c r="AI2604">
        <f t="shared" si="189"/>
        <v>1</v>
      </c>
      <c r="AJ2604" t="s">
        <v>525</v>
      </c>
      <c r="AL2604">
        <v>0</v>
      </c>
      <c r="AM2604" cm="1">
        <f t="array" ref="AM2604">IF(AL2604=1,1,
   IF(ISTEXT(AK2604),1,
   IF(AO2604&gt;1,AM2603,
   IF(AI2604=1,
      IF(SUMPRODUCT((LEN($Y$2:$Y$4096)-LEN(SUBSTITUTE($Y$2:$Y$4096,AA2604,"")))/LEN(AA2604))&gt;0,2,1),
      IF(
         SUMPRODUCT((LEN($Y$2:$Y$4096)-LEN(SUBSTITUTE($Y$2:$Y$4096,AA2604,"")))/LEN(AA2604))
         - SUMPRODUCT((LEN($Y$2:$Y$4096)-LEN(SUBSTITUTE($Y$2:$Y$4096,"Alolan "&amp;AA2604,"")))/LEN("Alolan "&amp;AA2604))
         - SUMPRODUCT((LEN($Y$2:$Y$4096)-LEN(SUBSTITUTE($Y$2:$Y$4096,"Galarian "&amp;AA2604,"")))/LEN("Galarian "&amp;AA2604))
         - SUMPRODUCT((LEN($Y$2:$Y$4096)-LEN(SUBSTITUTE($Y$2:$Y$4096,"Hisuian "&amp;AA2604,"")))/LEN("Hisuian "&amp;AA2604))
         - SUMPRODUCT((LEN($Y$2:$Y$4096)-LEN(SUBSTITUTE($Y$2:$Y$4096,"Paldean "&amp;AA2604,"")))/LEN("Paldean "&amp;AA2604))
      &gt;0,2,1)
   ))))</f>
        <v>2</v>
      </c>
      <c r="AN2604">
        <v>0</v>
      </c>
      <c r="AO2604">
        <v>0</v>
      </c>
    </row>
    <row r="2605" spans="1:41" x14ac:dyDescent="0.25">
      <c r="A2605">
        <v>980</v>
      </c>
      <c r="B2605" t="s">
        <v>1801</v>
      </c>
      <c r="C2605" t="s">
        <v>1469</v>
      </c>
      <c r="D2605" t="s">
        <v>1472</v>
      </c>
      <c r="E2605">
        <v>130</v>
      </c>
      <c r="F2605">
        <v>75</v>
      </c>
      <c r="G2605">
        <v>60</v>
      </c>
      <c r="H2605">
        <v>45</v>
      </c>
      <c r="I2605">
        <v>100</v>
      </c>
      <c r="J2605">
        <v>20</v>
      </c>
      <c r="K2605" t="s">
        <v>3019</v>
      </c>
      <c r="L2605" t="s">
        <v>250</v>
      </c>
      <c r="M2605" t="s">
        <v>251</v>
      </c>
      <c r="N2605">
        <v>5</v>
      </c>
      <c r="O2605">
        <v>10</v>
      </c>
      <c r="Q2605">
        <v>1</v>
      </c>
      <c r="R2605">
        <f t="shared" si="186"/>
        <v>5</v>
      </c>
      <c r="S2605">
        <f t="shared" si="187"/>
        <v>11</v>
      </c>
      <c r="T2605">
        <f t="shared" si="188"/>
        <v>16</v>
      </c>
      <c r="U2605" t="s">
        <v>1469</v>
      </c>
      <c r="V2605" t="s">
        <v>1472</v>
      </c>
      <c r="W2605" t="s">
        <v>1490</v>
      </c>
      <c r="X2605" t="s">
        <v>1546</v>
      </c>
      <c r="Z2605" t="str" cm="1">
        <f t="array" ref="Z2605">IF(ISBLANK(AK2605),_xlfn.LET(
    _xlpm.nameBeforeSlash, IF(ISNUMBER(SEARCH("/", Y2605)), LEFT(Y2605, SEARCH("/", Y2605)-1), Y2605),
    _xlpm.matchRow, IFERROR(MATCH(_xlpm.nameBeforeSlash, AA:AA, 0), ""),
    _xlpm.difference, IF(_xlpm.matchRow="", "", ABS((R2605 + S2605)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),IF(ISBLANK(Y2605),"","Hidden"))</f>
        <v/>
      </c>
      <c r="AA2605" t="s">
        <v>1801</v>
      </c>
      <c r="AC2605" t="s">
        <v>539</v>
      </c>
      <c r="AD2605" t="str">
        <f>_xlfn.XLOOKUP(AC2605,moves!A:A,moves!B:B)</f>
        <v>poison</v>
      </c>
      <c r="AE2605">
        <f>_xlfn.XLOOKUP(AC2605,moves!A:A,moves!D:D)</f>
        <v>4</v>
      </c>
      <c r="AF2605" t="str">
        <f>_xlfn.XLOOKUP(AC2605,moves!A:A,moves!E:E)</f>
        <v>If 2 or more status symbols are rolled: Inflict the Poisoned status on all targets.</v>
      </c>
      <c r="AG2605">
        <v>0</v>
      </c>
      <c r="AH2605">
        <v>0</v>
      </c>
      <c r="AI2605">
        <f t="shared" si="189"/>
        <v>0</v>
      </c>
      <c r="AJ2605" t="s">
        <v>524</v>
      </c>
      <c r="AL2605">
        <v>0</v>
      </c>
      <c r="AM2605" cm="1">
        <f t="array" ref="AM2605">IF(AL2605=1,1,
   IF(ISTEXT(AK2605),1,
   IF(AO2605&gt;1,AM2604,
   IF(AI2605=1,
      IF(SUMPRODUCT((LEN($Y$2:$Y$4096)-LEN(SUBSTITUTE($Y$2:$Y$4096,AA2605,"")))/LEN(AA2605))&gt;0,2,1),
      IF(
         SUMPRODUCT((LEN($Y$2:$Y$4096)-LEN(SUBSTITUTE($Y$2:$Y$4096,AA2605,"")))/LEN(AA2605))
         - SUMPRODUCT((LEN($Y$2:$Y$4096)-LEN(SUBSTITUTE($Y$2:$Y$4096,"Alolan "&amp;AA2605,"")))/LEN("Alolan "&amp;AA2605))
         - SUMPRODUCT((LEN($Y$2:$Y$4096)-LEN(SUBSTITUTE($Y$2:$Y$4096,"Galarian "&amp;AA2605,"")))/LEN("Galarian "&amp;AA2605))
         - SUMPRODUCT((LEN($Y$2:$Y$4096)-LEN(SUBSTITUTE($Y$2:$Y$4096,"Hisuian "&amp;AA2605,"")))/LEN("Hisuian "&amp;AA2605))
         - SUMPRODUCT((LEN($Y$2:$Y$4096)-LEN(SUBSTITUTE($Y$2:$Y$4096,"Paldean "&amp;AA2605,"")))/LEN("Paldean "&amp;AA2605))
      &gt;0,2,1)
   ))))</f>
        <v>2</v>
      </c>
      <c r="AN2605">
        <v>0</v>
      </c>
      <c r="AO2605">
        <v>0</v>
      </c>
    </row>
    <row r="2606" spans="1:41" x14ac:dyDescent="0.25">
      <c r="A2606" t="s">
        <v>4840</v>
      </c>
      <c r="B2606" t="s">
        <v>1801</v>
      </c>
      <c r="C2606" t="s">
        <v>1469</v>
      </c>
      <c r="D2606" t="s">
        <v>1472</v>
      </c>
      <c r="E2606">
        <v>130</v>
      </c>
      <c r="F2606">
        <v>75</v>
      </c>
      <c r="G2606">
        <v>60</v>
      </c>
      <c r="H2606">
        <v>45</v>
      </c>
      <c r="I2606">
        <v>100</v>
      </c>
      <c r="J2606">
        <v>20</v>
      </c>
      <c r="K2606" t="s">
        <v>3019</v>
      </c>
      <c r="L2606" t="s">
        <v>250</v>
      </c>
      <c r="M2606" t="s">
        <v>251</v>
      </c>
      <c r="N2606">
        <v>5</v>
      </c>
      <c r="O2606">
        <v>10</v>
      </c>
      <c r="Q2606">
        <v>1</v>
      </c>
      <c r="R2606">
        <f t="shared" si="186"/>
        <v>5</v>
      </c>
      <c r="S2606">
        <f t="shared" si="187"/>
        <v>11</v>
      </c>
      <c r="T2606">
        <f t="shared" si="188"/>
        <v>16</v>
      </c>
      <c r="U2606" t="s">
        <v>1469</v>
      </c>
      <c r="V2606" t="s">
        <v>1472</v>
      </c>
      <c r="W2606" t="s">
        <v>1490</v>
      </c>
      <c r="X2606" t="s">
        <v>1546</v>
      </c>
      <c r="Z2606" t="str" cm="1">
        <f t="array" ref="Z2606">IF(ISBLANK(AK2606),_xlfn.LET(
    _xlpm.nameBeforeSlash, IF(ISNUMBER(SEARCH("/", Y2606)), LEFT(Y2606, SEARCH("/", Y2606)-1), Y2606),
    _xlpm.matchRow, IFERROR(MATCH(_xlpm.nameBeforeSlash, AA:AA, 0), ""),
    _xlpm.difference, IF(_xlpm.matchRow="", "", ABS((R2606 + S2606)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),IF(ISBLANK(Y2606),"","Hidden"))</f>
        <v/>
      </c>
      <c r="AA2606" t="s">
        <v>5186</v>
      </c>
      <c r="AC2606" t="s">
        <v>6894</v>
      </c>
      <c r="AD2606" t="str">
        <f>_xlfn.XLOOKUP(AC2606,moves!A:A,moves!B:B)</f>
        <v>ground</v>
      </c>
      <c r="AE2606">
        <f>_xlfn.XLOOKUP(AC2606,moves!A:A,moves!D:D)</f>
        <v>5</v>
      </c>
      <c r="AF2606" t="str">
        <f>_xlfn.XLOOKUP(AC2606,moves!A:A,moves!E:E)</f>
        <v>Each time this move is used: Decrease the user's Initiative by 2.</v>
      </c>
      <c r="AG2606">
        <v>0</v>
      </c>
      <c r="AH2606">
        <v>0</v>
      </c>
      <c r="AI2606">
        <f t="shared" si="189"/>
        <v>1</v>
      </c>
      <c r="AJ2606" t="s">
        <v>524</v>
      </c>
      <c r="AL2606">
        <v>0</v>
      </c>
      <c r="AM2606" cm="1">
        <f t="array" ref="AM2606">IF(AL2606=1,1,
   IF(ISTEXT(AK2606),1,
   IF(AO2606&gt;1,AM2605,
   IF(AI2606=1,
      IF(SUMPRODUCT((LEN($Y$2:$Y$4096)-LEN(SUBSTITUTE($Y$2:$Y$4096,AA2606,"")))/LEN(AA2606))&gt;0,2,1),
      IF(
         SUMPRODUCT((LEN($Y$2:$Y$4096)-LEN(SUBSTITUTE($Y$2:$Y$4096,AA2606,"")))/LEN(AA2606))
         - SUMPRODUCT((LEN($Y$2:$Y$4096)-LEN(SUBSTITUTE($Y$2:$Y$4096,"Alolan "&amp;AA2606,"")))/LEN("Alolan "&amp;AA2606))
         - SUMPRODUCT((LEN($Y$2:$Y$4096)-LEN(SUBSTITUTE($Y$2:$Y$4096,"Galarian "&amp;AA2606,"")))/LEN("Galarian "&amp;AA2606))
         - SUMPRODUCT((LEN($Y$2:$Y$4096)-LEN(SUBSTITUTE($Y$2:$Y$4096,"Hisuian "&amp;AA2606,"")))/LEN("Hisuian "&amp;AA2606))
         - SUMPRODUCT((LEN($Y$2:$Y$4096)-LEN(SUBSTITUTE($Y$2:$Y$4096,"Paldean "&amp;AA2606,"")))/LEN("Paldean "&amp;AA2606))
      &gt;0,2,1)
   ))))</f>
        <v>2</v>
      </c>
      <c r="AN2606">
        <v>0</v>
      </c>
      <c r="AO2606">
        <v>0</v>
      </c>
    </row>
    <row r="2607" spans="1:41" x14ac:dyDescent="0.25">
      <c r="A2607">
        <v>981</v>
      </c>
      <c r="B2607" t="s">
        <v>1812</v>
      </c>
      <c r="C2607" t="s">
        <v>1512</v>
      </c>
      <c r="D2607" t="s">
        <v>429</v>
      </c>
      <c r="E2607">
        <v>120</v>
      </c>
      <c r="F2607">
        <v>90</v>
      </c>
      <c r="G2607">
        <v>70</v>
      </c>
      <c r="H2607">
        <v>110</v>
      </c>
      <c r="I2607">
        <v>70</v>
      </c>
      <c r="J2607">
        <v>60</v>
      </c>
      <c r="K2607" t="s">
        <v>535</v>
      </c>
      <c r="L2607" t="s">
        <v>250</v>
      </c>
      <c r="M2607" t="s">
        <v>249</v>
      </c>
      <c r="N2607">
        <v>8.8000000000000007</v>
      </c>
      <c r="O2607">
        <v>9</v>
      </c>
      <c r="Q2607">
        <v>1</v>
      </c>
      <c r="R2607">
        <f t="shared" si="186"/>
        <v>9</v>
      </c>
      <c r="S2607">
        <f t="shared" si="187"/>
        <v>10</v>
      </c>
      <c r="T2607">
        <f t="shared" si="188"/>
        <v>19</v>
      </c>
      <c r="U2607" t="s">
        <v>1512</v>
      </c>
      <c r="V2607" t="s">
        <v>429</v>
      </c>
      <c r="W2607" t="s">
        <v>1524</v>
      </c>
      <c r="X2607" t="s">
        <v>1471</v>
      </c>
      <c r="Z2607" t="str" cm="1">
        <f t="array" ref="Z2607">IF(ISBLANK(AK2607),_xlfn.LET(
    _xlpm.nameBeforeSlash, IF(ISNUMBER(SEARCH("/", Y2607)), LEFT(Y2607, SEARCH("/", Y2607)-1), Y2607),
    _xlpm.matchRow, IFERROR(MATCH(_xlpm.nameBeforeSlash, AA:AA, 0), ""),
    _xlpm.difference, IF(_xlpm.matchRow="", "", ABS((R2607 + S2607)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),IF(ISBLANK(Y2607),"","Hidden"))</f>
        <v/>
      </c>
      <c r="AA2607" t="s">
        <v>1812</v>
      </c>
      <c r="AC2607" t="s">
        <v>1234</v>
      </c>
      <c r="AD2607" t="str">
        <f>_xlfn.XLOOKUP(AC2607,moves!A:A,moves!B:B)</f>
        <v>normal</v>
      </c>
      <c r="AE2607">
        <f>_xlfn.XLOOKUP(AC2607,moves!A:A,moves!D:D)</f>
        <v>4</v>
      </c>
      <c r="AF2607" t="str">
        <f>_xlfn.XLOOKUP(AC2607,moves!A:A,moves!E:E)</f>
        <v>Your currently active Pokémon cannot be inflicted with any status conditions.</v>
      </c>
      <c r="AG2607">
        <v>0</v>
      </c>
      <c r="AH2607">
        <v>0</v>
      </c>
      <c r="AI2607">
        <f t="shared" si="189"/>
        <v>0</v>
      </c>
      <c r="AJ2607" t="s">
        <v>525</v>
      </c>
      <c r="AL2607">
        <v>0</v>
      </c>
      <c r="AM2607" cm="1">
        <f t="array" ref="AM2607">IF(AL2607=1,1,
   IF(ISTEXT(AK2607),1,
   IF(AO2607&gt;1,AM2606,
   IF(AI2607=1,
      IF(SUMPRODUCT((LEN($Y$2:$Y$4096)-LEN(SUBSTITUTE($Y$2:$Y$4096,AA2607,"")))/LEN(AA2607))&gt;0,2,1),
      IF(
         SUMPRODUCT((LEN($Y$2:$Y$4096)-LEN(SUBSTITUTE($Y$2:$Y$4096,AA2607,"")))/LEN(AA2607))
         - SUMPRODUCT((LEN($Y$2:$Y$4096)-LEN(SUBSTITUTE($Y$2:$Y$4096,"Alolan "&amp;AA2607,"")))/LEN("Alolan "&amp;AA2607))
         - SUMPRODUCT((LEN($Y$2:$Y$4096)-LEN(SUBSTITUTE($Y$2:$Y$4096,"Galarian "&amp;AA2607,"")))/LEN("Galarian "&amp;AA2607))
         - SUMPRODUCT((LEN($Y$2:$Y$4096)-LEN(SUBSTITUTE($Y$2:$Y$4096,"Hisuian "&amp;AA2607,"")))/LEN("Hisuian "&amp;AA2607))
         - SUMPRODUCT((LEN($Y$2:$Y$4096)-LEN(SUBSTITUTE($Y$2:$Y$4096,"Paldean "&amp;AA2607,"")))/LEN("Paldean "&amp;AA2607))
      &gt;0,2,1)
   ))))</f>
        <v>2</v>
      </c>
      <c r="AN2607">
        <v>0</v>
      </c>
      <c r="AO2607">
        <v>0</v>
      </c>
    </row>
    <row r="2608" spans="1:41" x14ac:dyDescent="0.25">
      <c r="A2608" t="s">
        <v>4841</v>
      </c>
      <c r="B2608" t="s">
        <v>1812</v>
      </c>
      <c r="C2608" t="s">
        <v>1512</v>
      </c>
      <c r="D2608" t="s">
        <v>429</v>
      </c>
      <c r="E2608">
        <v>120</v>
      </c>
      <c r="F2608">
        <v>90</v>
      </c>
      <c r="G2608">
        <v>70</v>
      </c>
      <c r="H2608">
        <v>110</v>
      </c>
      <c r="I2608">
        <v>70</v>
      </c>
      <c r="J2608">
        <v>60</v>
      </c>
      <c r="K2608" t="s">
        <v>535</v>
      </c>
      <c r="L2608" t="s">
        <v>250</v>
      </c>
      <c r="M2608" t="s">
        <v>249</v>
      </c>
      <c r="N2608">
        <v>8.8000000000000007</v>
      </c>
      <c r="O2608">
        <v>9</v>
      </c>
      <c r="Q2608">
        <v>1</v>
      </c>
      <c r="R2608">
        <f t="shared" si="186"/>
        <v>9</v>
      </c>
      <c r="S2608">
        <f t="shared" si="187"/>
        <v>10</v>
      </c>
      <c r="T2608">
        <f t="shared" si="188"/>
        <v>19</v>
      </c>
      <c r="U2608" t="s">
        <v>1512</v>
      </c>
      <c r="V2608" t="s">
        <v>429</v>
      </c>
      <c r="W2608" t="s">
        <v>1524</v>
      </c>
      <c r="X2608" t="s">
        <v>1471</v>
      </c>
      <c r="Z2608" t="str" cm="1">
        <f t="array" ref="Z2608">IF(ISBLANK(AK2608),_xlfn.LET(
    _xlpm.nameBeforeSlash, IF(ISNUMBER(SEARCH("/", Y2608)), LEFT(Y2608, SEARCH("/", Y2608)-1), Y2608),
    _xlpm.matchRow, IFERROR(MATCH(_xlpm.nameBeforeSlash, AA:AA, 0), ""),
    _xlpm.difference, IF(_xlpm.matchRow="", "", ABS((R2608 + S2608)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),IF(ISBLANK(Y2608),"","Hidden"))</f>
        <v/>
      </c>
      <c r="AA2608" t="s">
        <v>5197</v>
      </c>
      <c r="AC2608" t="s">
        <v>6895</v>
      </c>
      <c r="AD2608" t="str">
        <f>_xlfn.XLOOKUP(AC2608,moves!A:A,moves!B:B)</f>
        <v>normal</v>
      </c>
      <c r="AE2608">
        <f>_xlfn.XLOOKUP(AC2608,moves!A:A,moves!D:D)</f>
        <v>4</v>
      </c>
      <c r="AF2608" t="str">
        <f>_xlfn.XLOOKUP(AC2608,moves!A:A,moves!E:E)</f>
        <v>Regular hits deal +1 damage.</v>
      </c>
      <c r="AG2608">
        <v>0</v>
      </c>
      <c r="AH2608">
        <v>0</v>
      </c>
      <c r="AI2608">
        <f t="shared" si="189"/>
        <v>1</v>
      </c>
      <c r="AJ2608" t="s">
        <v>525</v>
      </c>
      <c r="AL2608">
        <v>0</v>
      </c>
      <c r="AM2608" cm="1">
        <f t="array" ref="AM2608">IF(AL2608=1,1,
   IF(ISTEXT(AK2608),1,
   IF(AO2608&gt;1,AM2607,
   IF(AI2608=1,
      IF(SUMPRODUCT((LEN($Y$2:$Y$4096)-LEN(SUBSTITUTE($Y$2:$Y$4096,AA2608,"")))/LEN(AA2608))&gt;0,2,1),
      IF(
         SUMPRODUCT((LEN($Y$2:$Y$4096)-LEN(SUBSTITUTE($Y$2:$Y$4096,AA2608,"")))/LEN(AA2608))
         - SUMPRODUCT((LEN($Y$2:$Y$4096)-LEN(SUBSTITUTE($Y$2:$Y$4096,"Alolan "&amp;AA2608,"")))/LEN("Alolan "&amp;AA2608))
         - SUMPRODUCT((LEN($Y$2:$Y$4096)-LEN(SUBSTITUTE($Y$2:$Y$4096,"Galarian "&amp;AA2608,"")))/LEN("Galarian "&amp;AA2608))
         - SUMPRODUCT((LEN($Y$2:$Y$4096)-LEN(SUBSTITUTE($Y$2:$Y$4096,"Hisuian "&amp;AA2608,"")))/LEN("Hisuian "&amp;AA2608))
         - SUMPRODUCT((LEN($Y$2:$Y$4096)-LEN(SUBSTITUTE($Y$2:$Y$4096,"Paldean "&amp;AA2608,"")))/LEN("Paldean "&amp;AA2608))
      &gt;0,2,1)
   ))))</f>
        <v>2</v>
      </c>
      <c r="AN2608">
        <v>0</v>
      </c>
      <c r="AO2608">
        <v>0</v>
      </c>
    </row>
    <row r="2609" spans="1:41" x14ac:dyDescent="0.25">
      <c r="A2609">
        <v>982</v>
      </c>
      <c r="B2609" t="s">
        <v>1817</v>
      </c>
      <c r="C2609" t="s">
        <v>1512</v>
      </c>
      <c r="D2609"/>
      <c r="E2609">
        <v>125</v>
      </c>
      <c r="F2609">
        <v>100</v>
      </c>
      <c r="G2609">
        <v>80</v>
      </c>
      <c r="H2609">
        <v>85</v>
      </c>
      <c r="I2609">
        <v>75</v>
      </c>
      <c r="J2609">
        <v>55</v>
      </c>
      <c r="K2609" t="s">
        <v>1816</v>
      </c>
      <c r="L2609" t="s">
        <v>253</v>
      </c>
      <c r="M2609" t="s">
        <v>249</v>
      </c>
      <c r="N2609">
        <v>8.0500000000000007</v>
      </c>
      <c r="O2609">
        <v>9.65</v>
      </c>
      <c r="Q2609">
        <v>2</v>
      </c>
      <c r="R2609">
        <f t="shared" si="186"/>
        <v>8</v>
      </c>
      <c r="S2609">
        <f t="shared" si="187"/>
        <v>12</v>
      </c>
      <c r="T2609">
        <f t="shared" si="188"/>
        <v>20</v>
      </c>
      <c r="U2609" t="s">
        <v>1512</v>
      </c>
      <c r="V2609" t="s">
        <v>1481</v>
      </c>
      <c r="W2609" t="s">
        <v>1482</v>
      </c>
      <c r="X2609" t="s">
        <v>1472</v>
      </c>
      <c r="Z2609" t="str" cm="1">
        <f t="array" ref="Z2609">IF(ISBLANK(AK2609),_xlfn.LET(
    _xlpm.nameBeforeSlash, IF(ISNUMBER(SEARCH("/", Y2609)), LEFT(Y2609, SEARCH("/", Y2609)-1), Y2609),
    _xlpm.matchRow, IFERROR(MATCH(_xlpm.nameBeforeSlash, AA:AA, 0), ""),
    _xlpm.difference, IF(_xlpm.matchRow="", "", ABS((R2609 + S2609)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),IF(ISBLANK(Y2609),"","Hidden"))</f>
        <v/>
      </c>
      <c r="AA2609" t="s">
        <v>1817</v>
      </c>
      <c r="AC2609" t="s">
        <v>1231</v>
      </c>
      <c r="AD2609" t="str">
        <f>_xlfn.XLOOKUP(AC2609,moves!A:A,moves!B:B)</f>
        <v>normal</v>
      </c>
      <c r="AE2609">
        <f>_xlfn.XLOOKUP(AC2609,moves!A:A,moves!D:D)</f>
        <v>5</v>
      </c>
      <c r="AF2609" t="str">
        <f>_xlfn.XLOOKUP(AC2609,moves!A:A,moves!E:E)</f>
        <v xml:space="preserve">Ignore the effects of PROTECT moves. </v>
      </c>
      <c r="AG2609">
        <v>0</v>
      </c>
      <c r="AH2609">
        <v>0</v>
      </c>
      <c r="AI2609">
        <f t="shared" si="189"/>
        <v>0</v>
      </c>
      <c r="AJ2609" t="s">
        <v>525</v>
      </c>
      <c r="AL2609">
        <v>0</v>
      </c>
      <c r="AM2609" cm="1">
        <f t="array" ref="AM2609">IF(AL2609=1,1,
   IF(ISTEXT(AK2609),1,
   IF(AO2609&gt;1,AM2608,
   IF(AI2609=1,
      IF(SUMPRODUCT((LEN($Y$2:$Y$4096)-LEN(SUBSTITUTE($Y$2:$Y$4096,AA2609,"")))/LEN(AA2609))&gt;0,2,1),
      IF(
         SUMPRODUCT((LEN($Y$2:$Y$4096)-LEN(SUBSTITUTE($Y$2:$Y$4096,AA2609,"")))/LEN(AA2609))
         - SUMPRODUCT((LEN($Y$2:$Y$4096)-LEN(SUBSTITUTE($Y$2:$Y$4096,"Alolan "&amp;AA2609,"")))/LEN("Alolan "&amp;AA2609))
         - SUMPRODUCT((LEN($Y$2:$Y$4096)-LEN(SUBSTITUTE($Y$2:$Y$4096,"Galarian "&amp;AA2609,"")))/LEN("Galarian "&amp;AA2609))
         - SUMPRODUCT((LEN($Y$2:$Y$4096)-LEN(SUBSTITUTE($Y$2:$Y$4096,"Hisuian "&amp;AA2609,"")))/LEN("Hisuian "&amp;AA2609))
         - SUMPRODUCT((LEN($Y$2:$Y$4096)-LEN(SUBSTITUTE($Y$2:$Y$4096,"Paldean "&amp;AA2609,"")))/LEN("Paldean "&amp;AA2609))
      &gt;0,2,1)
   ))))</f>
        <v>2</v>
      </c>
      <c r="AN2609">
        <v>0</v>
      </c>
      <c r="AO2609">
        <v>0</v>
      </c>
    </row>
    <row r="2610" spans="1:41" x14ac:dyDescent="0.25">
      <c r="A2610" t="s">
        <v>4842</v>
      </c>
      <c r="B2610" t="s">
        <v>1817</v>
      </c>
      <c r="C2610" t="s">
        <v>1512</v>
      </c>
      <c r="D2610"/>
      <c r="E2610">
        <v>125</v>
      </c>
      <c r="F2610">
        <v>100</v>
      </c>
      <c r="G2610">
        <v>80</v>
      </c>
      <c r="H2610">
        <v>85</v>
      </c>
      <c r="I2610">
        <v>75</v>
      </c>
      <c r="J2610">
        <v>55</v>
      </c>
      <c r="K2610" t="s">
        <v>1816</v>
      </c>
      <c r="L2610" t="s">
        <v>253</v>
      </c>
      <c r="M2610" t="s">
        <v>249</v>
      </c>
      <c r="N2610">
        <v>8.0500000000000007</v>
      </c>
      <c r="O2610">
        <v>9.65</v>
      </c>
      <c r="Q2610">
        <v>2</v>
      </c>
      <c r="R2610">
        <f t="shared" si="186"/>
        <v>8</v>
      </c>
      <c r="S2610">
        <f t="shared" si="187"/>
        <v>12</v>
      </c>
      <c r="T2610">
        <f t="shared" si="188"/>
        <v>20</v>
      </c>
      <c r="U2610" t="s">
        <v>1512</v>
      </c>
      <c r="V2610" t="s">
        <v>1481</v>
      </c>
      <c r="W2610" t="s">
        <v>1482</v>
      </c>
      <c r="X2610" t="s">
        <v>1472</v>
      </c>
      <c r="Z2610" t="str" cm="1">
        <f t="array" ref="Z2610">IF(ISBLANK(AK2610),_xlfn.LET(
    _xlpm.nameBeforeSlash, IF(ISNUMBER(SEARCH("/", Y2610)), LEFT(Y2610, SEARCH("/", Y2610)-1), Y2610),
    _xlpm.matchRow, IFERROR(MATCH(_xlpm.nameBeforeSlash, AA:AA, 0), ""),
    _xlpm.difference, IF(_xlpm.matchRow="", "", ABS((R2610 + S2610)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),IF(ISBLANK(Y2610),"","Hidden"))</f>
        <v/>
      </c>
      <c r="AA2610" t="s">
        <v>8624</v>
      </c>
      <c r="AC2610" t="s">
        <v>972</v>
      </c>
      <c r="AD2610" t="str">
        <f>_xlfn.XLOOKUP(AC2610,moves!A:A,moves!B:B)</f>
        <v>dragon</v>
      </c>
      <c r="AE2610">
        <f>_xlfn.XLOOKUP(AC2610,moves!A:A,moves!D:D)</f>
        <v>5</v>
      </c>
      <c r="AF2610" t="str">
        <f>_xlfn.XLOOKUP(AC2610,moves!A:A,moves!E:E)</f>
        <v>Each time this move is used: Increase the user's initiative by 1. When the user is next attacked: Add 1 regular hit to the roll.</v>
      </c>
      <c r="AG2610">
        <v>0</v>
      </c>
      <c r="AH2610">
        <v>0</v>
      </c>
      <c r="AI2610">
        <f t="shared" si="189"/>
        <v>1</v>
      </c>
      <c r="AJ2610" t="s">
        <v>525</v>
      </c>
      <c r="AL2610">
        <v>0</v>
      </c>
      <c r="AM2610" cm="1">
        <f t="array" ref="AM2610">IF(AL2610=1,1,
   IF(ISTEXT(AK2610),1,
   IF(AO2610&gt;1,AM2609,
   IF(AI2610=1,
      IF(SUMPRODUCT((LEN($Y$2:$Y$4096)-LEN(SUBSTITUTE($Y$2:$Y$4096,AA2610,"")))/LEN(AA2610))&gt;0,2,1),
      IF(
         SUMPRODUCT((LEN($Y$2:$Y$4096)-LEN(SUBSTITUTE($Y$2:$Y$4096,AA2610,"")))/LEN(AA2610))
         - SUMPRODUCT((LEN($Y$2:$Y$4096)-LEN(SUBSTITUTE($Y$2:$Y$4096,"Alolan "&amp;AA2610,"")))/LEN("Alolan "&amp;AA2610))
         - SUMPRODUCT((LEN($Y$2:$Y$4096)-LEN(SUBSTITUTE($Y$2:$Y$4096,"Galarian "&amp;AA2610,"")))/LEN("Galarian "&amp;AA2610))
         - SUMPRODUCT((LEN($Y$2:$Y$4096)-LEN(SUBSTITUTE($Y$2:$Y$4096,"Hisuian "&amp;AA2610,"")))/LEN("Hisuian "&amp;AA2610))
         - SUMPRODUCT((LEN($Y$2:$Y$4096)-LEN(SUBSTITUTE($Y$2:$Y$4096,"Paldean "&amp;AA2610,"")))/LEN("Paldean "&amp;AA2610))
      &gt;0,2,1)
   ))))</f>
        <v>2</v>
      </c>
      <c r="AN2610">
        <v>0</v>
      </c>
      <c r="AO2610">
        <v>0</v>
      </c>
    </row>
    <row r="2611" spans="1:41" x14ac:dyDescent="0.25">
      <c r="A2611">
        <v>983</v>
      </c>
      <c r="B2611" t="s">
        <v>2353</v>
      </c>
      <c r="C2611" t="s">
        <v>1471</v>
      </c>
      <c r="D2611" t="s">
        <v>1514</v>
      </c>
      <c r="E2611">
        <v>100</v>
      </c>
      <c r="F2611">
        <v>135</v>
      </c>
      <c r="G2611">
        <v>120</v>
      </c>
      <c r="H2611">
        <v>60</v>
      </c>
      <c r="I2611">
        <v>85</v>
      </c>
      <c r="J2611">
        <v>50</v>
      </c>
      <c r="K2611" t="s">
        <v>3020</v>
      </c>
      <c r="L2611" t="s">
        <v>247</v>
      </c>
      <c r="M2611" t="s">
        <v>249</v>
      </c>
      <c r="N2611">
        <v>9.35</v>
      </c>
      <c r="O2611">
        <v>10.15</v>
      </c>
      <c r="Q2611">
        <v>3</v>
      </c>
      <c r="R2611">
        <f t="shared" si="186"/>
        <v>9</v>
      </c>
      <c r="S2611">
        <f t="shared" si="187"/>
        <v>13</v>
      </c>
      <c r="T2611">
        <f t="shared" si="188"/>
        <v>22</v>
      </c>
      <c r="U2611" t="s">
        <v>1471</v>
      </c>
      <c r="V2611" t="s">
        <v>1514</v>
      </c>
      <c r="W2611" t="s">
        <v>1492</v>
      </c>
      <c r="X2611" t="s">
        <v>1499</v>
      </c>
      <c r="Z2611" t="str" cm="1">
        <f t="array" ref="Z2611">IF(ISBLANK(AK2611),_xlfn.LET(
    _xlpm.nameBeforeSlash, IF(ISNUMBER(SEARCH("/", Y2611)), LEFT(Y2611, SEARCH("/", Y2611)-1), Y2611),
    _xlpm.matchRow, IFERROR(MATCH(_xlpm.nameBeforeSlash, AA:AA, 0), ""),
    _xlpm.difference, IF(_xlpm.matchRow="", "", ABS((R2611 + S2611)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),IF(ISBLANK(Y2611),"","Hidden"))</f>
        <v/>
      </c>
      <c r="AA2611" t="s">
        <v>2353</v>
      </c>
      <c r="AC2611" t="s">
        <v>938</v>
      </c>
      <c r="AD2611" t="str">
        <f>_xlfn.XLOOKUP(AC2611,moves!A:A,moves!B:B)</f>
        <v>dark</v>
      </c>
      <c r="AE2611">
        <f>_xlfn.XLOOKUP(AC2611,moves!A:A,moves!D:D)</f>
        <v>5</v>
      </c>
      <c r="AF2611" t="str">
        <f>_xlfn.XLOOKUP(AC2611,moves!A:A,moves!E:E)</f>
        <v>Status symbols deal +1 damage.</v>
      </c>
      <c r="AG2611">
        <v>0</v>
      </c>
      <c r="AH2611">
        <v>0</v>
      </c>
      <c r="AI2611">
        <f t="shared" si="189"/>
        <v>0</v>
      </c>
      <c r="AJ2611" t="s">
        <v>525</v>
      </c>
      <c r="AL2611">
        <v>0</v>
      </c>
      <c r="AM2611" cm="1">
        <f t="array" ref="AM2611">IF(AL2611=1,1,
   IF(ISTEXT(AK2611),1,
   IF(AO2611&gt;1,AM2610,
   IF(AI2611=1,
      IF(SUMPRODUCT((LEN($Y$2:$Y$4096)-LEN(SUBSTITUTE($Y$2:$Y$4096,AA2611,"")))/LEN(AA2611))&gt;0,2,1),
      IF(
         SUMPRODUCT((LEN($Y$2:$Y$4096)-LEN(SUBSTITUTE($Y$2:$Y$4096,AA2611,"")))/LEN(AA2611))
         - SUMPRODUCT((LEN($Y$2:$Y$4096)-LEN(SUBSTITUTE($Y$2:$Y$4096,"Alolan "&amp;AA2611,"")))/LEN("Alolan "&amp;AA2611))
         - SUMPRODUCT((LEN($Y$2:$Y$4096)-LEN(SUBSTITUTE($Y$2:$Y$4096,"Galarian "&amp;AA2611,"")))/LEN("Galarian "&amp;AA2611))
         - SUMPRODUCT((LEN($Y$2:$Y$4096)-LEN(SUBSTITUTE($Y$2:$Y$4096,"Hisuian "&amp;AA2611,"")))/LEN("Hisuian "&amp;AA2611))
         - SUMPRODUCT((LEN($Y$2:$Y$4096)-LEN(SUBSTITUTE($Y$2:$Y$4096,"Paldean "&amp;AA2611,"")))/LEN("Paldean "&amp;AA2611))
      &gt;0,2,1)
   ))))</f>
        <v>2</v>
      </c>
      <c r="AN2611">
        <v>0</v>
      </c>
      <c r="AO2611">
        <v>0</v>
      </c>
    </row>
    <row r="2612" spans="1:41" x14ac:dyDescent="0.25">
      <c r="A2612" t="s">
        <v>4843</v>
      </c>
      <c r="B2612" t="s">
        <v>2353</v>
      </c>
      <c r="C2612" t="s">
        <v>1471</v>
      </c>
      <c r="D2612" t="s">
        <v>1514</v>
      </c>
      <c r="E2612">
        <v>100</v>
      </c>
      <c r="F2612">
        <v>135</v>
      </c>
      <c r="G2612">
        <v>120</v>
      </c>
      <c r="H2612">
        <v>60</v>
      </c>
      <c r="I2612">
        <v>85</v>
      </c>
      <c r="J2612">
        <v>50</v>
      </c>
      <c r="K2612" t="s">
        <v>3020</v>
      </c>
      <c r="L2612" t="s">
        <v>247</v>
      </c>
      <c r="M2612" t="s">
        <v>249</v>
      </c>
      <c r="N2612">
        <v>9.35</v>
      </c>
      <c r="O2612">
        <v>10.15</v>
      </c>
      <c r="Q2612">
        <v>3</v>
      </c>
      <c r="R2612">
        <f t="shared" si="186"/>
        <v>9</v>
      </c>
      <c r="S2612">
        <f t="shared" si="187"/>
        <v>13</v>
      </c>
      <c r="T2612">
        <f t="shared" si="188"/>
        <v>22</v>
      </c>
      <c r="U2612" t="s">
        <v>1471</v>
      </c>
      <c r="V2612" t="s">
        <v>1514</v>
      </c>
      <c r="W2612" t="s">
        <v>1492</v>
      </c>
      <c r="X2612" t="s">
        <v>1499</v>
      </c>
      <c r="Z2612" t="str" cm="1">
        <f t="array" ref="Z2612">IF(ISBLANK(AK2612),_xlfn.LET(
    _xlpm.nameBeforeSlash, IF(ISNUMBER(SEARCH("/", Y2612)), LEFT(Y2612, SEARCH("/", Y2612)-1), Y2612),
    _xlpm.matchRow, IFERROR(MATCH(_xlpm.nameBeforeSlash, AA:AA, 0), ""),
    _xlpm.difference, IF(_xlpm.matchRow="", "", ABS((R2612 + S2612)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),IF(ISBLANK(Y2612),"","Hidden"))</f>
        <v/>
      </c>
      <c r="AA2612" t="s">
        <v>5673</v>
      </c>
      <c r="AC2612" t="s">
        <v>6896</v>
      </c>
      <c r="AD2612" t="str">
        <f>_xlfn.XLOOKUP(AC2612,moves!A:A,moves!B:B)</f>
        <v>steel</v>
      </c>
      <c r="AE2612">
        <f>_xlfn.XLOOKUP(AC2612,moves!A:A,moves!D:D)</f>
        <v>3</v>
      </c>
      <c r="AF2612" t="str">
        <f>_xlfn.XLOOKUP(AC2612,moves!A:A,moves!E:E)</f>
        <v>If all dice rolled are critical hits: The target faints.</v>
      </c>
      <c r="AG2612">
        <v>0</v>
      </c>
      <c r="AH2612">
        <v>0</v>
      </c>
      <c r="AI2612">
        <f t="shared" si="189"/>
        <v>1</v>
      </c>
      <c r="AJ2612" t="s">
        <v>525</v>
      </c>
      <c r="AL2612">
        <v>0</v>
      </c>
      <c r="AM2612" cm="1">
        <f t="array" ref="AM2612">IF(AL2612=1,1,
   IF(ISTEXT(AK2612),1,
   IF(AO2612&gt;1,AM2611,
   IF(AI2612=1,
      IF(SUMPRODUCT((LEN($Y$2:$Y$4096)-LEN(SUBSTITUTE($Y$2:$Y$4096,AA2612,"")))/LEN(AA2612))&gt;0,2,1),
      IF(
         SUMPRODUCT((LEN($Y$2:$Y$4096)-LEN(SUBSTITUTE($Y$2:$Y$4096,AA2612,"")))/LEN(AA2612))
         - SUMPRODUCT((LEN($Y$2:$Y$4096)-LEN(SUBSTITUTE($Y$2:$Y$4096,"Alolan "&amp;AA2612,"")))/LEN("Alolan "&amp;AA2612))
         - SUMPRODUCT((LEN($Y$2:$Y$4096)-LEN(SUBSTITUTE($Y$2:$Y$4096,"Galarian "&amp;AA2612,"")))/LEN("Galarian "&amp;AA2612))
         - SUMPRODUCT((LEN($Y$2:$Y$4096)-LEN(SUBSTITUTE($Y$2:$Y$4096,"Hisuian "&amp;AA2612,"")))/LEN("Hisuian "&amp;AA2612))
         - SUMPRODUCT((LEN($Y$2:$Y$4096)-LEN(SUBSTITUTE($Y$2:$Y$4096,"Paldean "&amp;AA2612,"")))/LEN("Paldean "&amp;AA2612))
      &gt;0,2,1)
   ))))</f>
        <v>2</v>
      </c>
      <c r="AN2612">
        <v>0</v>
      </c>
      <c r="AO2612">
        <v>0</v>
      </c>
    </row>
    <row r="2613" spans="1:41" x14ac:dyDescent="0.25">
      <c r="A2613">
        <v>984</v>
      </c>
      <c r="B2613" t="s">
        <v>3021</v>
      </c>
      <c r="C2613" t="s">
        <v>1472</v>
      </c>
      <c r="D2613" t="s">
        <v>1492</v>
      </c>
      <c r="E2613">
        <v>115</v>
      </c>
      <c r="F2613">
        <v>131</v>
      </c>
      <c r="G2613">
        <v>131</v>
      </c>
      <c r="H2613">
        <v>53</v>
      </c>
      <c r="I2613">
        <v>53</v>
      </c>
      <c r="J2613">
        <v>87</v>
      </c>
      <c r="K2613" t="s">
        <v>3022</v>
      </c>
      <c r="L2613" t="s">
        <v>262</v>
      </c>
      <c r="M2613" t="s">
        <v>1734</v>
      </c>
      <c r="N2613">
        <v>10.56</v>
      </c>
      <c r="O2613">
        <v>10.119999999999999</v>
      </c>
      <c r="Q2613">
        <v>2</v>
      </c>
      <c r="R2613">
        <f t="shared" si="186"/>
        <v>11</v>
      </c>
      <c r="S2613">
        <f t="shared" si="187"/>
        <v>12</v>
      </c>
      <c r="T2613">
        <f t="shared" si="188"/>
        <v>23</v>
      </c>
      <c r="U2613" t="s">
        <v>1472</v>
      </c>
      <c r="V2613" t="s">
        <v>1492</v>
      </c>
      <c r="W2613" t="s">
        <v>1514</v>
      </c>
      <c r="X2613" t="s">
        <v>1546</v>
      </c>
      <c r="Z2613" t="str" cm="1">
        <f t="array" ref="Z2613">IF(ISBLANK(AK2613),_xlfn.LET(
    _xlpm.nameBeforeSlash, IF(ISNUMBER(SEARCH("/", Y2613)), LEFT(Y2613, SEARCH("/", Y2613)-1), Y2613),
    _xlpm.matchRow, IFERROR(MATCH(_xlpm.nameBeforeSlash, AA:AA, 0), ""),
    _xlpm.difference, IF(_xlpm.matchRow="", "", ABS((R2613 + S2613)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),IF(ISBLANK(Y2613),"","Hidden"))</f>
        <v/>
      </c>
      <c r="AA2613" t="s">
        <v>3021</v>
      </c>
      <c r="AC2613" t="s">
        <v>418</v>
      </c>
      <c r="AD2613" t="str">
        <f>_xlfn.XLOOKUP(AC2613,moves!A:A,moves!B:B)</f>
        <v>ground</v>
      </c>
      <c r="AE2613">
        <f>_xlfn.XLOOKUP(AC2613,moves!A:A,moves!D:D)</f>
        <v>4</v>
      </c>
      <c r="AF2613" t="str">
        <f>_xlfn.XLOOKUP(AC2613,moves!A:A,moves!E:E)</f>
        <v>If 2 or more status symbols are rolled: Deal 2 damage to a Pokémon in the target party that is not the target.</v>
      </c>
      <c r="AG2613">
        <v>0</v>
      </c>
      <c r="AH2613">
        <v>1</v>
      </c>
      <c r="AI2613">
        <f t="shared" si="189"/>
        <v>0</v>
      </c>
      <c r="AJ2613" t="s">
        <v>8452</v>
      </c>
      <c r="AL2613">
        <v>0</v>
      </c>
      <c r="AM2613" cm="1">
        <f t="array" ref="AM2613">IF(AL2613=1,1,
   IF(ISTEXT(AK2613),1,
   IF(AO2613&gt;1,AM2612,
   IF(AI2613=1,
      IF(SUMPRODUCT((LEN($Y$2:$Y$4096)-LEN(SUBSTITUTE($Y$2:$Y$4096,AA2613,"")))/LEN(AA2613))&gt;0,2,1),
      IF(
         SUMPRODUCT((LEN($Y$2:$Y$4096)-LEN(SUBSTITUTE($Y$2:$Y$4096,AA2613,"")))/LEN(AA2613))
         - SUMPRODUCT((LEN($Y$2:$Y$4096)-LEN(SUBSTITUTE($Y$2:$Y$4096,"Alolan "&amp;AA2613,"")))/LEN("Alolan "&amp;AA2613))
         - SUMPRODUCT((LEN($Y$2:$Y$4096)-LEN(SUBSTITUTE($Y$2:$Y$4096,"Galarian "&amp;AA2613,"")))/LEN("Galarian "&amp;AA2613))
         - SUMPRODUCT((LEN($Y$2:$Y$4096)-LEN(SUBSTITUTE($Y$2:$Y$4096,"Hisuian "&amp;AA2613,"")))/LEN("Hisuian "&amp;AA2613))
         - SUMPRODUCT((LEN($Y$2:$Y$4096)-LEN(SUBSTITUTE($Y$2:$Y$4096,"Paldean "&amp;AA2613,"")))/LEN("Paldean "&amp;AA2613))
      &gt;0,2,1)
   ))))</f>
        <v>1</v>
      </c>
      <c r="AN2613">
        <v>0</v>
      </c>
      <c r="AO2613">
        <v>0</v>
      </c>
    </row>
    <row r="2614" spans="1:41" x14ac:dyDescent="0.25">
      <c r="A2614" t="s">
        <v>4844</v>
      </c>
      <c r="B2614" t="s">
        <v>3021</v>
      </c>
      <c r="C2614" t="s">
        <v>1472</v>
      </c>
      <c r="D2614" t="s">
        <v>1492</v>
      </c>
      <c r="E2614">
        <v>115</v>
      </c>
      <c r="F2614">
        <v>131</v>
      </c>
      <c r="G2614">
        <v>131</v>
      </c>
      <c r="H2614">
        <v>53</v>
      </c>
      <c r="I2614">
        <v>53</v>
      </c>
      <c r="J2614">
        <v>87</v>
      </c>
      <c r="K2614" t="s">
        <v>3022</v>
      </c>
      <c r="L2614" t="s">
        <v>262</v>
      </c>
      <c r="M2614" t="s">
        <v>1734</v>
      </c>
      <c r="N2614">
        <v>10.56</v>
      </c>
      <c r="O2614">
        <v>10.119999999999999</v>
      </c>
      <c r="Q2614">
        <v>2</v>
      </c>
      <c r="R2614">
        <f t="shared" si="186"/>
        <v>11</v>
      </c>
      <c r="S2614">
        <f t="shared" si="187"/>
        <v>12</v>
      </c>
      <c r="T2614">
        <f t="shared" si="188"/>
        <v>23</v>
      </c>
      <c r="U2614" t="s">
        <v>1472</v>
      </c>
      <c r="V2614" t="s">
        <v>1492</v>
      </c>
      <c r="W2614" t="s">
        <v>1514</v>
      </c>
      <c r="X2614" t="s">
        <v>1546</v>
      </c>
      <c r="Z2614" t="str" cm="1">
        <f t="array" ref="Z2614">IF(ISBLANK(AK2614),_xlfn.LET(
    _xlpm.nameBeforeSlash, IF(ISNUMBER(SEARCH("/", Y2614)), LEFT(Y2614, SEARCH("/", Y2614)-1), Y2614),
    _xlpm.matchRow, IFERROR(MATCH(_xlpm.nameBeforeSlash, AA:AA, 0), ""),
    _xlpm.difference, IF(_xlpm.matchRow="", "", ABS((R2614 + S2614)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),IF(ISBLANK(Y2614),"","Hidden"))</f>
        <v/>
      </c>
      <c r="AA2614" t="s">
        <v>6089</v>
      </c>
      <c r="AC2614" t="s">
        <v>6898</v>
      </c>
      <c r="AD2614" t="str">
        <f>_xlfn.XLOOKUP(AC2614,moves!A:A,moves!B:B)</f>
        <v>ground</v>
      </c>
      <c r="AE2614">
        <f>_xlfn.XLOOKUP(AC2614,moves!A:A,moves!D:D)</f>
        <v>4</v>
      </c>
      <c r="AF2614" t="str">
        <f>_xlfn.XLOOKUP(AC2614,moves!A:A,moves!E:E)</f>
        <v>Increase the state of the Spikes Hazardous Terrain Token by 1 on the both sides of the arena.</v>
      </c>
      <c r="AG2614">
        <v>0</v>
      </c>
      <c r="AH2614">
        <v>1</v>
      </c>
      <c r="AI2614">
        <f t="shared" si="189"/>
        <v>1</v>
      </c>
      <c r="AJ2614" t="s">
        <v>8452</v>
      </c>
      <c r="AL2614">
        <v>0</v>
      </c>
      <c r="AM2614" cm="1">
        <f t="array" ref="AM2614">IF(AL2614=1,1,
   IF(ISTEXT(AK2614),1,
   IF(AO2614&gt;1,AM2613,
   IF(AI2614=1,
      IF(SUMPRODUCT((LEN($Y$2:$Y$4096)-LEN(SUBSTITUTE($Y$2:$Y$4096,AA2614,"")))/LEN(AA2614))&gt;0,2,1),
      IF(
         SUMPRODUCT((LEN($Y$2:$Y$4096)-LEN(SUBSTITUTE($Y$2:$Y$4096,AA2614,"")))/LEN(AA2614))
         - SUMPRODUCT((LEN($Y$2:$Y$4096)-LEN(SUBSTITUTE($Y$2:$Y$4096,"Alolan "&amp;AA2614,"")))/LEN("Alolan "&amp;AA2614))
         - SUMPRODUCT((LEN($Y$2:$Y$4096)-LEN(SUBSTITUTE($Y$2:$Y$4096,"Galarian "&amp;AA2614,"")))/LEN("Galarian "&amp;AA2614))
         - SUMPRODUCT((LEN($Y$2:$Y$4096)-LEN(SUBSTITUTE($Y$2:$Y$4096,"Hisuian "&amp;AA2614,"")))/LEN("Hisuian "&amp;AA2614))
         - SUMPRODUCT((LEN($Y$2:$Y$4096)-LEN(SUBSTITUTE($Y$2:$Y$4096,"Paldean "&amp;AA2614,"")))/LEN("Paldean "&amp;AA2614))
      &gt;0,2,1)
   ))))</f>
        <v>1</v>
      </c>
      <c r="AN2614">
        <v>0</v>
      </c>
      <c r="AO2614">
        <v>0</v>
      </c>
    </row>
    <row r="2615" spans="1:41" x14ac:dyDescent="0.25">
      <c r="A2615">
        <v>985</v>
      </c>
      <c r="B2615" t="s">
        <v>3023</v>
      </c>
      <c r="C2615" t="s">
        <v>1536</v>
      </c>
      <c r="D2615" t="s">
        <v>429</v>
      </c>
      <c r="E2615">
        <v>115</v>
      </c>
      <c r="F2615">
        <v>65</v>
      </c>
      <c r="G2615">
        <v>99</v>
      </c>
      <c r="H2615">
        <v>65</v>
      </c>
      <c r="I2615">
        <v>115</v>
      </c>
      <c r="J2615">
        <v>111</v>
      </c>
      <c r="K2615" t="s">
        <v>3022</v>
      </c>
      <c r="L2615" t="s">
        <v>262</v>
      </c>
      <c r="M2615" t="s">
        <v>1734</v>
      </c>
      <c r="N2615">
        <v>8.34</v>
      </c>
      <c r="O2615">
        <v>11.02</v>
      </c>
      <c r="P2615">
        <v>2</v>
      </c>
      <c r="Q2615">
        <v>2</v>
      </c>
      <c r="R2615">
        <f t="shared" si="186"/>
        <v>10</v>
      </c>
      <c r="S2615">
        <f t="shared" si="187"/>
        <v>13</v>
      </c>
      <c r="T2615">
        <f t="shared" si="188"/>
        <v>23</v>
      </c>
      <c r="U2615" t="s">
        <v>1536</v>
      </c>
      <c r="V2615" t="s">
        <v>429</v>
      </c>
      <c r="W2615" t="s">
        <v>1512</v>
      </c>
      <c r="X2615" t="s">
        <v>1209</v>
      </c>
      <c r="Z2615" t="str" cm="1">
        <f t="array" ref="Z2615">IF(ISBLANK(AK2615),_xlfn.LET(
    _xlpm.nameBeforeSlash, IF(ISNUMBER(SEARCH("/", Y2615)), LEFT(Y2615, SEARCH("/", Y2615)-1), Y2615),
    _xlpm.matchRow, IFERROR(MATCH(_xlpm.nameBeforeSlash, AA:AA, 0), ""),
    _xlpm.difference, IF(_xlpm.matchRow="", "", ABS((R2615 + S2615)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),IF(ISBLANK(Y2615),"","Hidden"))</f>
        <v/>
      </c>
      <c r="AA2615" t="s">
        <v>3023</v>
      </c>
      <c r="AC2615" t="s">
        <v>1222</v>
      </c>
      <c r="AD2615" t="str">
        <f>_xlfn.XLOOKUP(AC2615,moves!A:A,moves!B:B)</f>
        <v>normal</v>
      </c>
      <c r="AE2615">
        <f>_xlfn.XLOOKUP(AC2615,moves!A:A,moves!D:D)</f>
        <v>7</v>
      </c>
      <c r="AF2615" t="str">
        <f>_xlfn.XLOOKUP(AC2615,moves!A:A,moves!E:E)</f>
        <v xml:space="preserve"> </v>
      </c>
      <c r="AG2615">
        <v>0</v>
      </c>
      <c r="AH2615">
        <v>1</v>
      </c>
      <c r="AI2615">
        <f t="shared" si="189"/>
        <v>0</v>
      </c>
      <c r="AJ2615" t="s">
        <v>8452</v>
      </c>
      <c r="AL2615">
        <v>0</v>
      </c>
      <c r="AM2615" cm="1">
        <f t="array" ref="AM2615">IF(AL2615=1,1,
   IF(ISTEXT(AK2615),1,
   IF(AO2615&gt;1,AM2614,
   IF(AI2615=1,
      IF(SUMPRODUCT((LEN($Y$2:$Y$4096)-LEN(SUBSTITUTE($Y$2:$Y$4096,AA2615,"")))/LEN(AA2615))&gt;0,2,1),
      IF(
         SUMPRODUCT((LEN($Y$2:$Y$4096)-LEN(SUBSTITUTE($Y$2:$Y$4096,AA2615,"")))/LEN(AA2615))
         - SUMPRODUCT((LEN($Y$2:$Y$4096)-LEN(SUBSTITUTE($Y$2:$Y$4096,"Alolan "&amp;AA2615,"")))/LEN("Alolan "&amp;AA2615))
         - SUMPRODUCT((LEN($Y$2:$Y$4096)-LEN(SUBSTITUTE($Y$2:$Y$4096,"Galarian "&amp;AA2615,"")))/LEN("Galarian "&amp;AA2615))
         - SUMPRODUCT((LEN($Y$2:$Y$4096)-LEN(SUBSTITUTE($Y$2:$Y$4096,"Hisuian "&amp;AA2615,"")))/LEN("Hisuian "&amp;AA2615))
         - SUMPRODUCT((LEN($Y$2:$Y$4096)-LEN(SUBSTITUTE($Y$2:$Y$4096,"Paldean "&amp;AA2615,"")))/LEN("Paldean "&amp;AA2615))
      &gt;0,2,1)
   ))))</f>
        <v>1</v>
      </c>
      <c r="AN2615">
        <v>0</v>
      </c>
      <c r="AO2615">
        <v>0</v>
      </c>
    </row>
    <row r="2616" spans="1:41" x14ac:dyDescent="0.25">
      <c r="A2616" t="s">
        <v>4845</v>
      </c>
      <c r="B2616" t="s">
        <v>3023</v>
      </c>
      <c r="C2616" t="s">
        <v>1536</v>
      </c>
      <c r="D2616" t="s">
        <v>429</v>
      </c>
      <c r="E2616">
        <v>115</v>
      </c>
      <c r="F2616">
        <v>65</v>
      </c>
      <c r="G2616">
        <v>99</v>
      </c>
      <c r="H2616">
        <v>65</v>
      </c>
      <c r="I2616">
        <v>115</v>
      </c>
      <c r="J2616">
        <v>111</v>
      </c>
      <c r="K2616" t="s">
        <v>3022</v>
      </c>
      <c r="L2616" t="s">
        <v>262</v>
      </c>
      <c r="M2616" t="s">
        <v>1734</v>
      </c>
      <c r="N2616">
        <v>8.34</v>
      </c>
      <c r="O2616">
        <v>11.02</v>
      </c>
      <c r="P2616">
        <v>2</v>
      </c>
      <c r="Q2616">
        <v>2</v>
      </c>
      <c r="R2616">
        <f t="shared" si="186"/>
        <v>10</v>
      </c>
      <c r="S2616">
        <f t="shared" si="187"/>
        <v>13</v>
      </c>
      <c r="T2616">
        <f t="shared" si="188"/>
        <v>23</v>
      </c>
      <c r="U2616" t="s">
        <v>1536</v>
      </c>
      <c r="V2616" t="s">
        <v>429</v>
      </c>
      <c r="W2616" t="s">
        <v>1512</v>
      </c>
      <c r="X2616" t="s">
        <v>1209</v>
      </c>
      <c r="Z2616" t="str" cm="1">
        <f t="array" ref="Z2616">IF(ISBLANK(AK2616),_xlfn.LET(
    _xlpm.nameBeforeSlash, IF(ISNUMBER(SEARCH("/", Y2616)), LEFT(Y2616, SEARCH("/", Y2616)-1), Y2616),
    _xlpm.matchRow, IFERROR(MATCH(_xlpm.nameBeforeSlash, AA:AA, 0), ""),
    _xlpm.difference, IF(_xlpm.matchRow="", "", ABS((R2616 + S2616)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),IF(ISBLANK(Y2616),"","Hidden"))</f>
        <v/>
      </c>
      <c r="AA2616" t="s">
        <v>6090</v>
      </c>
      <c r="AC2616" t="s">
        <v>6900</v>
      </c>
      <c r="AD2616" t="str">
        <f>_xlfn.XLOOKUP(AC2616,moves!A:A,moves!B:B)</f>
        <v>psychic</v>
      </c>
      <c r="AE2616">
        <f>_xlfn.XLOOKUP(AC2616,moves!A:A,moves!D:D)</f>
        <v>0</v>
      </c>
      <c r="AF2616" t="str">
        <f>_xlfn.XLOOKUP(AC2616,moves!A:A,moves!E:E)</f>
        <v>Deal half the damage the user has, rounded down, to any Pokémon in the target's party.</v>
      </c>
      <c r="AG2616">
        <v>0</v>
      </c>
      <c r="AH2616">
        <v>1</v>
      </c>
      <c r="AI2616">
        <f t="shared" si="189"/>
        <v>1</v>
      </c>
      <c r="AJ2616" t="s">
        <v>8452</v>
      </c>
      <c r="AL2616">
        <v>0</v>
      </c>
      <c r="AM2616" cm="1">
        <f t="array" ref="AM2616">IF(AL2616=1,1,
   IF(ISTEXT(AK2616),1,
   IF(AO2616&gt;1,AM2615,
   IF(AI2616=1,
      IF(SUMPRODUCT((LEN($Y$2:$Y$4096)-LEN(SUBSTITUTE($Y$2:$Y$4096,AA2616,"")))/LEN(AA2616))&gt;0,2,1),
      IF(
         SUMPRODUCT((LEN($Y$2:$Y$4096)-LEN(SUBSTITUTE($Y$2:$Y$4096,AA2616,"")))/LEN(AA2616))
         - SUMPRODUCT((LEN($Y$2:$Y$4096)-LEN(SUBSTITUTE($Y$2:$Y$4096,"Alolan "&amp;AA2616,"")))/LEN("Alolan "&amp;AA2616))
         - SUMPRODUCT((LEN($Y$2:$Y$4096)-LEN(SUBSTITUTE($Y$2:$Y$4096,"Galarian "&amp;AA2616,"")))/LEN("Galarian "&amp;AA2616))
         - SUMPRODUCT((LEN($Y$2:$Y$4096)-LEN(SUBSTITUTE($Y$2:$Y$4096,"Hisuian "&amp;AA2616,"")))/LEN("Hisuian "&amp;AA2616))
         - SUMPRODUCT((LEN($Y$2:$Y$4096)-LEN(SUBSTITUTE($Y$2:$Y$4096,"Paldean "&amp;AA2616,"")))/LEN("Paldean "&amp;AA2616))
      &gt;0,2,1)
   ))))</f>
        <v>1</v>
      </c>
      <c r="AN2616">
        <v>0</v>
      </c>
      <c r="AO2616">
        <v>0</v>
      </c>
    </row>
    <row r="2617" spans="1:41" x14ac:dyDescent="0.25">
      <c r="A2617">
        <v>986</v>
      </c>
      <c r="B2617" t="s">
        <v>3024</v>
      </c>
      <c r="C2617" t="s">
        <v>1468</v>
      </c>
      <c r="D2617" t="s">
        <v>1471</v>
      </c>
      <c r="E2617">
        <v>111</v>
      </c>
      <c r="F2617">
        <v>127</v>
      </c>
      <c r="G2617">
        <v>99</v>
      </c>
      <c r="H2617">
        <v>79</v>
      </c>
      <c r="I2617">
        <v>99</v>
      </c>
      <c r="J2617">
        <v>55</v>
      </c>
      <c r="K2617" t="s">
        <v>3022</v>
      </c>
      <c r="L2617" t="s">
        <v>262</v>
      </c>
      <c r="M2617" t="s">
        <v>1734</v>
      </c>
      <c r="N2617">
        <v>9.34</v>
      </c>
      <c r="O2617">
        <v>10.38</v>
      </c>
      <c r="Q2617">
        <v>4</v>
      </c>
      <c r="R2617">
        <f t="shared" si="186"/>
        <v>9</v>
      </c>
      <c r="S2617">
        <f t="shared" si="187"/>
        <v>14</v>
      </c>
      <c r="T2617">
        <f t="shared" si="188"/>
        <v>23</v>
      </c>
      <c r="U2617" t="s">
        <v>1468</v>
      </c>
      <c r="V2617" t="s">
        <v>1471</v>
      </c>
      <c r="W2617" t="s">
        <v>1469</v>
      </c>
      <c r="X2617" t="s">
        <v>1499</v>
      </c>
      <c r="Z2617" t="str" cm="1">
        <f t="array" ref="Z2617">IF(ISBLANK(AK2617),_xlfn.LET(
    _xlpm.nameBeforeSlash, IF(ISNUMBER(SEARCH("/", Y2617)), LEFT(Y2617, SEARCH("/", Y2617)-1), Y2617),
    _xlpm.matchRow, IFERROR(MATCH(_xlpm.nameBeforeSlash, AA:AA, 0), ""),
    _xlpm.difference, IF(_xlpm.matchRow="", "", ABS((R2617 + S2617)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),IF(ISBLANK(Y2617),"","Hidden"))</f>
        <v/>
      </c>
      <c r="AA2617" t="s">
        <v>3024</v>
      </c>
      <c r="AC2617" t="s">
        <v>933</v>
      </c>
      <c r="AD2617" t="str">
        <f>_xlfn.XLOOKUP(AC2617,moves!A:A,moves!B:B)</f>
        <v>bug</v>
      </c>
      <c r="AE2617">
        <f>_xlfn.XLOOKUP(AC2617,moves!A:A,moves!D:D)</f>
        <v>1</v>
      </c>
      <c r="AF2617" t="str">
        <f>_xlfn.XLOOKUP(AC2617,moves!A:A,moves!E:E)</f>
        <v>Until the start of the next round: All opposing active Pokémon target the user instead. This does not affect MULTI or MULTI ALL moves.</v>
      </c>
      <c r="AG2617">
        <v>0</v>
      </c>
      <c r="AH2617">
        <v>1</v>
      </c>
      <c r="AI2617">
        <f t="shared" si="189"/>
        <v>0</v>
      </c>
      <c r="AJ2617" t="s">
        <v>8452</v>
      </c>
      <c r="AL2617">
        <v>0</v>
      </c>
      <c r="AM2617" cm="1">
        <f t="array" ref="AM2617">IF(AL2617=1,1,
   IF(ISTEXT(AK2617),1,
   IF(AO2617&gt;1,AM2616,
   IF(AI2617=1,
      IF(SUMPRODUCT((LEN($Y$2:$Y$4096)-LEN(SUBSTITUTE($Y$2:$Y$4096,AA2617,"")))/LEN(AA2617))&gt;0,2,1),
      IF(
         SUMPRODUCT((LEN($Y$2:$Y$4096)-LEN(SUBSTITUTE($Y$2:$Y$4096,AA2617,"")))/LEN(AA2617))
         - SUMPRODUCT((LEN($Y$2:$Y$4096)-LEN(SUBSTITUTE($Y$2:$Y$4096,"Alolan "&amp;AA2617,"")))/LEN("Alolan "&amp;AA2617))
         - SUMPRODUCT((LEN($Y$2:$Y$4096)-LEN(SUBSTITUTE($Y$2:$Y$4096,"Galarian "&amp;AA2617,"")))/LEN("Galarian "&amp;AA2617))
         - SUMPRODUCT((LEN($Y$2:$Y$4096)-LEN(SUBSTITUTE($Y$2:$Y$4096,"Hisuian "&amp;AA2617,"")))/LEN("Hisuian "&amp;AA2617))
         - SUMPRODUCT((LEN($Y$2:$Y$4096)-LEN(SUBSTITUTE($Y$2:$Y$4096,"Paldean "&amp;AA2617,"")))/LEN("Paldean "&amp;AA2617))
      &gt;0,2,1)
   ))))</f>
        <v>1</v>
      </c>
      <c r="AN2617">
        <v>0</v>
      </c>
      <c r="AO2617">
        <v>0</v>
      </c>
    </row>
    <row r="2618" spans="1:41" x14ac:dyDescent="0.25">
      <c r="A2618" t="s">
        <v>4846</v>
      </c>
      <c r="B2618" t="s">
        <v>3024</v>
      </c>
      <c r="C2618" t="s">
        <v>1468</v>
      </c>
      <c r="D2618" t="s">
        <v>1471</v>
      </c>
      <c r="E2618">
        <v>111</v>
      </c>
      <c r="F2618">
        <v>127</v>
      </c>
      <c r="G2618">
        <v>99</v>
      </c>
      <c r="H2618">
        <v>79</v>
      </c>
      <c r="I2618">
        <v>99</v>
      </c>
      <c r="J2618">
        <v>55</v>
      </c>
      <c r="K2618" t="s">
        <v>3022</v>
      </c>
      <c r="L2618" t="s">
        <v>262</v>
      </c>
      <c r="M2618" t="s">
        <v>1734</v>
      </c>
      <c r="N2618">
        <v>9.34</v>
      </c>
      <c r="O2618">
        <v>10.38</v>
      </c>
      <c r="Q2618">
        <v>4</v>
      </c>
      <c r="R2618">
        <f t="shared" si="186"/>
        <v>9</v>
      </c>
      <c r="S2618">
        <f t="shared" si="187"/>
        <v>14</v>
      </c>
      <c r="T2618">
        <f t="shared" si="188"/>
        <v>23</v>
      </c>
      <c r="U2618" t="s">
        <v>1468</v>
      </c>
      <c r="V2618" t="s">
        <v>1471</v>
      </c>
      <c r="W2618" t="s">
        <v>1469</v>
      </c>
      <c r="X2618" t="s">
        <v>1499</v>
      </c>
      <c r="Z2618" t="str" cm="1">
        <f t="array" ref="Z2618">IF(ISBLANK(AK2618),_xlfn.LET(
    _xlpm.nameBeforeSlash, IF(ISNUMBER(SEARCH("/", Y2618)), LEFT(Y2618, SEARCH("/", Y2618)-1), Y2618),
    _xlpm.matchRow, IFERROR(MATCH(_xlpm.nameBeforeSlash, AA:AA, 0), ""),
    _xlpm.difference, IF(_xlpm.matchRow="", "", ABS((R2618 + S2618)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),IF(ISBLANK(Y2618),"","Hidden"))</f>
        <v/>
      </c>
      <c r="AA2618" t="s">
        <v>6091</v>
      </c>
      <c r="AC2618" t="s">
        <v>6901</v>
      </c>
      <c r="AD2618" t="str">
        <f>_xlfn.XLOOKUP(AC2618,moves!A:A,moves!B:B)</f>
        <v>poison</v>
      </c>
      <c r="AE2618" t="str">
        <f>_xlfn.XLOOKUP(AC2618,moves!A:A,moves!D:D)</f>
        <v>-</v>
      </c>
      <c r="AF2618" t="str">
        <f>_xlfn.XLOOKUP(AC2618,moves!A:A,moves!E:E)</f>
        <v>Inflict the Poisoned status on the target. The user may use a second move this turn.</v>
      </c>
      <c r="AG2618">
        <v>0</v>
      </c>
      <c r="AH2618">
        <v>1</v>
      </c>
      <c r="AI2618">
        <f t="shared" si="189"/>
        <v>1</v>
      </c>
      <c r="AJ2618" t="s">
        <v>8452</v>
      </c>
      <c r="AL2618">
        <v>0</v>
      </c>
      <c r="AM2618" cm="1">
        <f t="array" ref="AM2618">IF(AL2618=1,1,
   IF(ISTEXT(AK2618),1,
   IF(AO2618&gt;1,AM2617,
   IF(AI2618=1,
      IF(SUMPRODUCT((LEN($Y$2:$Y$4096)-LEN(SUBSTITUTE($Y$2:$Y$4096,AA2618,"")))/LEN(AA2618))&gt;0,2,1),
      IF(
         SUMPRODUCT((LEN($Y$2:$Y$4096)-LEN(SUBSTITUTE($Y$2:$Y$4096,AA2618,"")))/LEN(AA2618))
         - SUMPRODUCT((LEN($Y$2:$Y$4096)-LEN(SUBSTITUTE($Y$2:$Y$4096,"Alolan "&amp;AA2618,"")))/LEN("Alolan "&amp;AA2618))
         - SUMPRODUCT((LEN($Y$2:$Y$4096)-LEN(SUBSTITUTE($Y$2:$Y$4096,"Galarian "&amp;AA2618,"")))/LEN("Galarian "&amp;AA2618))
         - SUMPRODUCT((LEN($Y$2:$Y$4096)-LEN(SUBSTITUTE($Y$2:$Y$4096,"Hisuian "&amp;AA2618,"")))/LEN("Hisuian "&amp;AA2618))
         - SUMPRODUCT((LEN($Y$2:$Y$4096)-LEN(SUBSTITUTE($Y$2:$Y$4096,"Paldean "&amp;AA2618,"")))/LEN("Paldean "&amp;AA2618))
      &gt;0,2,1)
   ))))</f>
        <v>1</v>
      </c>
      <c r="AN2618">
        <v>0</v>
      </c>
      <c r="AO2618">
        <v>0</v>
      </c>
    </row>
    <row r="2619" spans="1:41" x14ac:dyDescent="0.25">
      <c r="A2619">
        <v>987</v>
      </c>
      <c r="B2619" t="s">
        <v>3025</v>
      </c>
      <c r="C2619" t="s">
        <v>1524</v>
      </c>
      <c r="D2619" t="s">
        <v>1536</v>
      </c>
      <c r="E2619">
        <v>55</v>
      </c>
      <c r="F2619">
        <v>55</v>
      </c>
      <c r="G2619">
        <v>55</v>
      </c>
      <c r="H2619">
        <v>135</v>
      </c>
      <c r="I2619">
        <v>135</v>
      </c>
      <c r="J2619">
        <v>135</v>
      </c>
      <c r="K2619" t="s">
        <v>3022</v>
      </c>
      <c r="L2619" t="s">
        <v>262</v>
      </c>
      <c r="M2619" t="s">
        <v>1734</v>
      </c>
      <c r="N2619">
        <v>12.7</v>
      </c>
      <c r="O2619">
        <v>7.9</v>
      </c>
      <c r="P2619">
        <v>2</v>
      </c>
      <c r="R2619">
        <f t="shared" si="186"/>
        <v>15</v>
      </c>
      <c r="S2619">
        <f t="shared" si="187"/>
        <v>8</v>
      </c>
      <c r="T2619">
        <f t="shared" si="188"/>
        <v>23</v>
      </c>
      <c r="U2619" t="s">
        <v>1524</v>
      </c>
      <c r="V2619" t="s">
        <v>1536</v>
      </c>
      <c r="W2619" t="s">
        <v>1479</v>
      </c>
      <c r="X2619" t="s">
        <v>429</v>
      </c>
      <c r="Z2619" t="str" cm="1">
        <f t="array" ref="Z2619">IF(ISBLANK(AK2619),_xlfn.LET(
    _xlpm.nameBeforeSlash, IF(ISNUMBER(SEARCH("/", Y2619)), LEFT(Y2619, SEARCH("/", Y2619)-1), Y2619),
    _xlpm.matchRow, IFERROR(MATCH(_xlpm.nameBeforeSlash, AA:AA, 0), ""),
    _xlpm.difference, IF(_xlpm.matchRow="", "", ABS((R2619 + S2619)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),IF(ISBLANK(Y2619),"","Hidden"))</f>
        <v/>
      </c>
      <c r="AA2619" t="s">
        <v>3025</v>
      </c>
      <c r="AC2619" t="s">
        <v>468</v>
      </c>
      <c r="AD2619" t="str">
        <f>_xlfn.XLOOKUP(AC2619,moves!A:A,moves!B:B)</f>
        <v>fairy</v>
      </c>
      <c r="AE2619">
        <f>_xlfn.XLOOKUP(AC2619,moves!A:A,moves!D:D)</f>
        <v>5</v>
      </c>
      <c r="AF2619" t="str">
        <f>_xlfn.XLOOKUP(AC2619,moves!A:A,moves!E:E)</f>
        <v>If 2 or more status symbols are rolled: Inflict the Drowsy status on the target.</v>
      </c>
      <c r="AG2619">
        <v>0</v>
      </c>
      <c r="AH2619">
        <v>1</v>
      </c>
      <c r="AI2619">
        <f t="shared" si="189"/>
        <v>0</v>
      </c>
      <c r="AJ2619" t="s">
        <v>8452</v>
      </c>
      <c r="AL2619">
        <v>0</v>
      </c>
      <c r="AM2619" cm="1">
        <f t="array" ref="AM2619">IF(AL2619=1,1,
   IF(ISTEXT(AK2619),1,
   IF(AO2619&gt;1,AM2618,
   IF(AI2619=1,
      IF(SUMPRODUCT((LEN($Y$2:$Y$4096)-LEN(SUBSTITUTE($Y$2:$Y$4096,AA2619,"")))/LEN(AA2619))&gt;0,2,1),
      IF(
         SUMPRODUCT((LEN($Y$2:$Y$4096)-LEN(SUBSTITUTE($Y$2:$Y$4096,AA2619,"")))/LEN(AA2619))
         - SUMPRODUCT((LEN($Y$2:$Y$4096)-LEN(SUBSTITUTE($Y$2:$Y$4096,"Alolan "&amp;AA2619,"")))/LEN("Alolan "&amp;AA2619))
         - SUMPRODUCT((LEN($Y$2:$Y$4096)-LEN(SUBSTITUTE($Y$2:$Y$4096,"Galarian "&amp;AA2619,"")))/LEN("Galarian "&amp;AA2619))
         - SUMPRODUCT((LEN($Y$2:$Y$4096)-LEN(SUBSTITUTE($Y$2:$Y$4096,"Hisuian "&amp;AA2619,"")))/LEN("Hisuian "&amp;AA2619))
         - SUMPRODUCT((LEN($Y$2:$Y$4096)-LEN(SUBSTITUTE($Y$2:$Y$4096,"Paldean "&amp;AA2619,"")))/LEN("Paldean "&amp;AA2619))
      &gt;0,2,1)
   ))))</f>
        <v>1</v>
      </c>
      <c r="AN2619">
        <v>0</v>
      </c>
      <c r="AO2619">
        <v>0</v>
      </c>
    </row>
    <row r="2620" spans="1:41" x14ac:dyDescent="0.25">
      <c r="A2620" t="s">
        <v>4847</v>
      </c>
      <c r="B2620" t="s">
        <v>3025</v>
      </c>
      <c r="C2620" t="s">
        <v>1524</v>
      </c>
      <c r="D2620" t="s">
        <v>1536</v>
      </c>
      <c r="E2620">
        <v>55</v>
      </c>
      <c r="F2620">
        <v>55</v>
      </c>
      <c r="G2620">
        <v>55</v>
      </c>
      <c r="H2620">
        <v>135</v>
      </c>
      <c r="I2620">
        <v>135</v>
      </c>
      <c r="J2620">
        <v>135</v>
      </c>
      <c r="K2620" t="s">
        <v>3022</v>
      </c>
      <c r="L2620" t="s">
        <v>262</v>
      </c>
      <c r="M2620" t="s">
        <v>1734</v>
      </c>
      <c r="N2620">
        <v>12.7</v>
      </c>
      <c r="O2620">
        <v>7.9</v>
      </c>
      <c r="P2620">
        <v>2</v>
      </c>
      <c r="R2620">
        <f t="shared" si="186"/>
        <v>15</v>
      </c>
      <c r="S2620">
        <f t="shared" si="187"/>
        <v>8</v>
      </c>
      <c r="T2620">
        <f t="shared" si="188"/>
        <v>23</v>
      </c>
      <c r="U2620" t="s">
        <v>1524</v>
      </c>
      <c r="V2620" t="s">
        <v>1536</v>
      </c>
      <c r="W2620" t="s">
        <v>1479</v>
      </c>
      <c r="X2620" t="s">
        <v>429</v>
      </c>
      <c r="Z2620" t="str" cm="1">
        <f t="array" ref="Z2620">IF(ISBLANK(AK2620),_xlfn.LET(
    _xlpm.nameBeforeSlash, IF(ISNUMBER(SEARCH("/", Y2620)), LEFT(Y2620, SEARCH("/", Y2620)-1), Y2620),
    _xlpm.matchRow, IFERROR(MATCH(_xlpm.nameBeforeSlash, AA:AA, 0), ""),
    _xlpm.difference, IF(_xlpm.matchRow="", "", ABS((R2620 + S2620)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),IF(ISBLANK(Y2620),"","Hidden"))</f>
        <v/>
      </c>
      <c r="AA2620" t="s">
        <v>6092</v>
      </c>
      <c r="AC2620" t="s">
        <v>6902</v>
      </c>
      <c r="AD2620" t="str">
        <f>_xlfn.XLOOKUP(AC2620,moves!A:A,moves!B:B)</f>
        <v>ghost</v>
      </c>
      <c r="AE2620">
        <f>_xlfn.XLOOKUP(AC2620,moves!A:A,moves!D:D)</f>
        <v>4</v>
      </c>
      <c r="AF2620" t="str">
        <f>_xlfn.XLOOKUP(AC2620,moves!A:A,moves!E:E)</f>
        <v>The target no longer has an ability.</v>
      </c>
      <c r="AG2620">
        <v>0</v>
      </c>
      <c r="AH2620">
        <v>1</v>
      </c>
      <c r="AI2620">
        <f t="shared" si="189"/>
        <v>1</v>
      </c>
      <c r="AJ2620" t="s">
        <v>8452</v>
      </c>
      <c r="AL2620">
        <v>0</v>
      </c>
      <c r="AM2620" cm="1">
        <f t="array" ref="AM2620">IF(AL2620=1,1,
   IF(ISTEXT(AK2620),1,
   IF(AO2620&gt;1,AM2619,
   IF(AI2620=1,
      IF(SUMPRODUCT((LEN($Y$2:$Y$4096)-LEN(SUBSTITUTE($Y$2:$Y$4096,AA2620,"")))/LEN(AA2620))&gt;0,2,1),
      IF(
         SUMPRODUCT((LEN($Y$2:$Y$4096)-LEN(SUBSTITUTE($Y$2:$Y$4096,AA2620,"")))/LEN(AA2620))
         - SUMPRODUCT((LEN($Y$2:$Y$4096)-LEN(SUBSTITUTE($Y$2:$Y$4096,"Alolan "&amp;AA2620,"")))/LEN("Alolan "&amp;AA2620))
         - SUMPRODUCT((LEN($Y$2:$Y$4096)-LEN(SUBSTITUTE($Y$2:$Y$4096,"Galarian "&amp;AA2620,"")))/LEN("Galarian "&amp;AA2620))
         - SUMPRODUCT((LEN($Y$2:$Y$4096)-LEN(SUBSTITUTE($Y$2:$Y$4096,"Hisuian "&amp;AA2620,"")))/LEN("Hisuian "&amp;AA2620))
         - SUMPRODUCT((LEN($Y$2:$Y$4096)-LEN(SUBSTITUTE($Y$2:$Y$4096,"Paldean "&amp;AA2620,"")))/LEN("Paldean "&amp;AA2620))
      &gt;0,2,1)
   ))))</f>
        <v>1</v>
      </c>
      <c r="AN2620">
        <v>0</v>
      </c>
      <c r="AO2620">
        <v>0</v>
      </c>
    </row>
    <row r="2621" spans="1:41" x14ac:dyDescent="0.25">
      <c r="A2621">
        <v>988</v>
      </c>
      <c r="B2621" t="s">
        <v>3026</v>
      </c>
      <c r="C2621" t="s">
        <v>1499</v>
      </c>
      <c r="D2621" t="s">
        <v>1492</v>
      </c>
      <c r="E2621">
        <v>85</v>
      </c>
      <c r="F2621">
        <v>135</v>
      </c>
      <c r="G2621">
        <v>79</v>
      </c>
      <c r="H2621">
        <v>85</v>
      </c>
      <c r="I2621">
        <v>105</v>
      </c>
      <c r="J2621">
        <v>81</v>
      </c>
      <c r="K2621" t="s">
        <v>3022</v>
      </c>
      <c r="L2621" t="s">
        <v>262</v>
      </c>
      <c r="M2621" t="s">
        <v>1734</v>
      </c>
      <c r="N2621">
        <v>10.84</v>
      </c>
      <c r="O2621">
        <v>8.92</v>
      </c>
      <c r="Q2621">
        <v>3</v>
      </c>
      <c r="R2621">
        <f t="shared" si="186"/>
        <v>11</v>
      </c>
      <c r="S2621">
        <f t="shared" si="187"/>
        <v>12</v>
      </c>
      <c r="T2621">
        <f t="shared" si="188"/>
        <v>23</v>
      </c>
      <c r="U2621" t="s">
        <v>1499</v>
      </c>
      <c r="V2621" t="s">
        <v>1492</v>
      </c>
      <c r="W2621" t="s">
        <v>1479</v>
      </c>
      <c r="X2621" t="s">
        <v>1481</v>
      </c>
      <c r="Z2621" t="str" cm="1">
        <f t="array" ref="Z2621">IF(ISBLANK(AK2621),_xlfn.LET(
    _xlpm.nameBeforeSlash, IF(ISNUMBER(SEARCH("/", Y2621)), LEFT(Y2621, SEARCH("/", Y2621)-1), Y2621),
    _xlpm.matchRow, IFERROR(MATCH(_xlpm.nameBeforeSlash, AA:AA, 0), ""),
    _xlpm.difference, IF(_xlpm.matchRow="", "", ABS((R2621 + S2621)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),IF(ISBLANK(Y2621),"","Hidden"))</f>
        <v/>
      </c>
      <c r="AA2621" t="s">
        <v>3026</v>
      </c>
      <c r="AC2621" t="s">
        <v>917</v>
      </c>
      <c r="AD2621" t="str">
        <f>_xlfn.XLOOKUP(AC2621,moves!A:A,moves!B:B)</f>
        <v>bug</v>
      </c>
      <c r="AE2621">
        <f>_xlfn.XLOOKUP(AC2621,moves!A:A,moves!D:D)</f>
        <v>4</v>
      </c>
      <c r="AF2621" t="str">
        <f>_xlfn.XLOOKUP(AC2621,moves!A:A,moves!E:E)</f>
        <v xml:space="preserve"> </v>
      </c>
      <c r="AG2621">
        <v>0</v>
      </c>
      <c r="AH2621">
        <v>1</v>
      </c>
      <c r="AI2621">
        <f t="shared" si="189"/>
        <v>0</v>
      </c>
      <c r="AJ2621" t="s">
        <v>8452</v>
      </c>
      <c r="AL2621">
        <v>0</v>
      </c>
      <c r="AM2621" cm="1">
        <f t="array" ref="AM2621">IF(AL2621=1,1,
   IF(ISTEXT(AK2621),1,
   IF(AO2621&gt;1,AM2620,
   IF(AI2621=1,
      IF(SUMPRODUCT((LEN($Y$2:$Y$4096)-LEN(SUBSTITUTE($Y$2:$Y$4096,AA2621,"")))/LEN(AA2621))&gt;0,2,1),
      IF(
         SUMPRODUCT((LEN($Y$2:$Y$4096)-LEN(SUBSTITUTE($Y$2:$Y$4096,AA2621,"")))/LEN(AA2621))
         - SUMPRODUCT((LEN($Y$2:$Y$4096)-LEN(SUBSTITUTE($Y$2:$Y$4096,"Alolan "&amp;AA2621,"")))/LEN("Alolan "&amp;AA2621))
         - SUMPRODUCT((LEN($Y$2:$Y$4096)-LEN(SUBSTITUTE($Y$2:$Y$4096,"Galarian "&amp;AA2621,"")))/LEN("Galarian "&amp;AA2621))
         - SUMPRODUCT((LEN($Y$2:$Y$4096)-LEN(SUBSTITUTE($Y$2:$Y$4096,"Hisuian "&amp;AA2621,"")))/LEN("Hisuian "&amp;AA2621))
         - SUMPRODUCT((LEN($Y$2:$Y$4096)-LEN(SUBSTITUTE($Y$2:$Y$4096,"Paldean "&amp;AA2621,"")))/LEN("Paldean "&amp;AA2621))
      &gt;0,2,1)
   ))))</f>
        <v>1</v>
      </c>
      <c r="AN2621">
        <v>0</v>
      </c>
      <c r="AO2621">
        <v>0</v>
      </c>
    </row>
    <row r="2622" spans="1:41" x14ac:dyDescent="0.25">
      <c r="A2622" t="s">
        <v>4848</v>
      </c>
      <c r="B2622" t="s">
        <v>3026</v>
      </c>
      <c r="C2622" t="s">
        <v>1499</v>
      </c>
      <c r="D2622" t="s">
        <v>1492</v>
      </c>
      <c r="E2622">
        <v>85</v>
      </c>
      <c r="F2622">
        <v>135</v>
      </c>
      <c r="G2622">
        <v>79</v>
      </c>
      <c r="H2622">
        <v>85</v>
      </c>
      <c r="I2622">
        <v>105</v>
      </c>
      <c r="J2622">
        <v>81</v>
      </c>
      <c r="K2622" t="s">
        <v>3022</v>
      </c>
      <c r="L2622" t="s">
        <v>262</v>
      </c>
      <c r="M2622" t="s">
        <v>1734</v>
      </c>
      <c r="N2622">
        <v>10.84</v>
      </c>
      <c r="O2622">
        <v>8.92</v>
      </c>
      <c r="Q2622">
        <v>3</v>
      </c>
      <c r="R2622">
        <f t="shared" si="186"/>
        <v>11</v>
      </c>
      <c r="S2622">
        <f t="shared" si="187"/>
        <v>12</v>
      </c>
      <c r="T2622">
        <f t="shared" si="188"/>
        <v>23</v>
      </c>
      <c r="U2622" t="s">
        <v>1499</v>
      </c>
      <c r="V2622" t="s">
        <v>1492</v>
      </c>
      <c r="W2622" t="s">
        <v>1479</v>
      </c>
      <c r="X2622" t="s">
        <v>1481</v>
      </c>
      <c r="Z2622" t="str" cm="1">
        <f t="array" ref="Z2622">IF(ISBLANK(AK2622),_xlfn.LET(
    _xlpm.nameBeforeSlash, IF(ISNUMBER(SEARCH("/", Y2622)), LEFT(Y2622, SEARCH("/", Y2622)-1), Y2622),
    _xlpm.matchRow, IFERROR(MATCH(_xlpm.nameBeforeSlash, AA:AA, 0), ""),
    _xlpm.difference, IF(_xlpm.matchRow="", "", ABS((R2622 + S2622)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),IF(ISBLANK(Y2622),"","Hidden"))</f>
        <v/>
      </c>
      <c r="AA2622" t="s">
        <v>6093</v>
      </c>
      <c r="AC2622" t="s">
        <v>6904</v>
      </c>
      <c r="AD2622" t="str">
        <f>_xlfn.XLOOKUP(AC2622,moves!A:A,moves!B:B)</f>
        <v>fire</v>
      </c>
      <c r="AE2622">
        <f>_xlfn.XLOOKUP(AC2622,moves!A:A,moves!D:D)</f>
        <v>6</v>
      </c>
      <c r="AF2622" t="str">
        <f>_xlfn.XLOOKUP(AC2622,moves!A:A,moves!E:E)</f>
        <v>The user takes 3 damage. Inflict the Burned status on the target.</v>
      </c>
      <c r="AG2622">
        <v>0</v>
      </c>
      <c r="AH2622">
        <v>1</v>
      </c>
      <c r="AI2622">
        <f t="shared" si="189"/>
        <v>1</v>
      </c>
      <c r="AJ2622" t="s">
        <v>8452</v>
      </c>
      <c r="AL2622">
        <v>0</v>
      </c>
      <c r="AM2622" cm="1">
        <f t="array" ref="AM2622">IF(AL2622=1,1,
   IF(ISTEXT(AK2622),1,
   IF(AO2622&gt;1,AM2621,
   IF(AI2622=1,
      IF(SUMPRODUCT((LEN($Y$2:$Y$4096)-LEN(SUBSTITUTE($Y$2:$Y$4096,AA2622,"")))/LEN(AA2622))&gt;0,2,1),
      IF(
         SUMPRODUCT((LEN($Y$2:$Y$4096)-LEN(SUBSTITUTE($Y$2:$Y$4096,AA2622,"")))/LEN(AA2622))
         - SUMPRODUCT((LEN($Y$2:$Y$4096)-LEN(SUBSTITUTE($Y$2:$Y$4096,"Alolan "&amp;AA2622,"")))/LEN("Alolan "&amp;AA2622))
         - SUMPRODUCT((LEN($Y$2:$Y$4096)-LEN(SUBSTITUTE($Y$2:$Y$4096,"Galarian "&amp;AA2622,"")))/LEN("Galarian "&amp;AA2622))
         - SUMPRODUCT((LEN($Y$2:$Y$4096)-LEN(SUBSTITUTE($Y$2:$Y$4096,"Hisuian "&amp;AA2622,"")))/LEN("Hisuian "&amp;AA2622))
         - SUMPRODUCT((LEN($Y$2:$Y$4096)-LEN(SUBSTITUTE($Y$2:$Y$4096,"Paldean "&amp;AA2622,"")))/LEN("Paldean "&amp;AA2622))
      &gt;0,2,1)
   ))))</f>
        <v>1</v>
      </c>
      <c r="AN2622">
        <v>0</v>
      </c>
      <c r="AO2622">
        <v>0</v>
      </c>
    </row>
    <row r="2623" spans="1:41" x14ac:dyDescent="0.25">
      <c r="A2623">
        <v>989</v>
      </c>
      <c r="B2623" t="s">
        <v>3027</v>
      </c>
      <c r="C2623" t="s">
        <v>1521</v>
      </c>
      <c r="D2623" t="s">
        <v>1472</v>
      </c>
      <c r="E2623">
        <v>85</v>
      </c>
      <c r="F2623">
        <v>81</v>
      </c>
      <c r="G2623">
        <v>97</v>
      </c>
      <c r="H2623">
        <v>121</v>
      </c>
      <c r="I2623">
        <v>85</v>
      </c>
      <c r="J2623">
        <v>101</v>
      </c>
      <c r="K2623" t="s">
        <v>3022</v>
      </c>
      <c r="L2623" t="s">
        <v>262</v>
      </c>
      <c r="M2623" t="s">
        <v>1734</v>
      </c>
      <c r="N2623">
        <v>10.9</v>
      </c>
      <c r="O2623">
        <v>8.86</v>
      </c>
      <c r="P2623">
        <v>1</v>
      </c>
      <c r="Q2623">
        <v>2</v>
      </c>
      <c r="R2623">
        <f t="shared" si="186"/>
        <v>12</v>
      </c>
      <c r="S2623">
        <f t="shared" si="187"/>
        <v>11</v>
      </c>
      <c r="T2623">
        <f t="shared" si="188"/>
        <v>23</v>
      </c>
      <c r="U2623" t="s">
        <v>1521</v>
      </c>
      <c r="V2623" t="s">
        <v>1472</v>
      </c>
      <c r="W2623" t="s">
        <v>1512</v>
      </c>
      <c r="X2623" t="s">
        <v>1546</v>
      </c>
      <c r="Z2623" t="str" cm="1">
        <f t="array" ref="Z2623">IF(ISBLANK(AK2623),_xlfn.LET(
    _xlpm.nameBeforeSlash, IF(ISNUMBER(SEARCH("/", Y2623)), LEFT(Y2623, SEARCH("/", Y2623)-1), Y2623),
    _xlpm.matchRow, IFERROR(MATCH(_xlpm.nameBeforeSlash, AA:AA, 0), ""),
    _xlpm.difference, IF(_xlpm.matchRow="", "", ABS((R2623 + S2623)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),IF(ISBLANK(Y2623),"","Hidden"))</f>
        <v/>
      </c>
      <c r="AA2623" t="s">
        <v>3027</v>
      </c>
      <c r="AC2623" t="s">
        <v>496</v>
      </c>
      <c r="AD2623" t="str">
        <f>_xlfn.XLOOKUP(AC2623,moves!A:A,moves!B:B)</f>
        <v>electric</v>
      </c>
      <c r="AE2623">
        <f>_xlfn.XLOOKUP(AC2623,moves!A:A,moves!D:D)</f>
        <v>6</v>
      </c>
      <c r="AF2623" t="str">
        <f>_xlfn.XLOOKUP(AC2623,moves!A:A,moves!E:E)</f>
        <v>Inflict the Paralyzed status on the target. Status symbols deal -1 damage.</v>
      </c>
      <c r="AG2623">
        <v>0</v>
      </c>
      <c r="AH2623">
        <v>1</v>
      </c>
      <c r="AI2623">
        <f t="shared" si="189"/>
        <v>0</v>
      </c>
      <c r="AJ2623" t="s">
        <v>8452</v>
      </c>
      <c r="AL2623">
        <v>0</v>
      </c>
      <c r="AM2623" cm="1">
        <f t="array" ref="AM2623">IF(AL2623=1,1,
   IF(ISTEXT(AK2623),1,
   IF(AO2623&gt;1,AM2622,
   IF(AI2623=1,
      IF(SUMPRODUCT((LEN($Y$2:$Y$4096)-LEN(SUBSTITUTE($Y$2:$Y$4096,AA2623,"")))/LEN(AA2623))&gt;0,2,1),
      IF(
         SUMPRODUCT((LEN($Y$2:$Y$4096)-LEN(SUBSTITUTE($Y$2:$Y$4096,AA2623,"")))/LEN(AA2623))
         - SUMPRODUCT((LEN($Y$2:$Y$4096)-LEN(SUBSTITUTE($Y$2:$Y$4096,"Alolan "&amp;AA2623,"")))/LEN("Alolan "&amp;AA2623))
         - SUMPRODUCT((LEN($Y$2:$Y$4096)-LEN(SUBSTITUTE($Y$2:$Y$4096,"Galarian "&amp;AA2623,"")))/LEN("Galarian "&amp;AA2623))
         - SUMPRODUCT((LEN($Y$2:$Y$4096)-LEN(SUBSTITUTE($Y$2:$Y$4096,"Hisuian "&amp;AA2623,"")))/LEN("Hisuian "&amp;AA2623))
         - SUMPRODUCT((LEN($Y$2:$Y$4096)-LEN(SUBSTITUTE($Y$2:$Y$4096,"Paldean "&amp;AA2623,"")))/LEN("Paldean "&amp;AA2623))
      &gt;0,2,1)
   ))))</f>
        <v>1</v>
      </c>
      <c r="AN2623">
        <v>0</v>
      </c>
      <c r="AO2623">
        <v>0</v>
      </c>
    </row>
    <row r="2624" spans="1:41" x14ac:dyDescent="0.25">
      <c r="A2624" t="s">
        <v>4849</v>
      </c>
      <c r="B2624" t="s">
        <v>3027</v>
      </c>
      <c r="C2624" t="s">
        <v>1521</v>
      </c>
      <c r="D2624" t="s">
        <v>1472</v>
      </c>
      <c r="E2624">
        <v>85</v>
      </c>
      <c r="F2624">
        <v>81</v>
      </c>
      <c r="G2624">
        <v>97</v>
      </c>
      <c r="H2624">
        <v>121</v>
      </c>
      <c r="I2624">
        <v>85</v>
      </c>
      <c r="J2624">
        <v>101</v>
      </c>
      <c r="K2624" t="s">
        <v>3022</v>
      </c>
      <c r="L2624" t="s">
        <v>262</v>
      </c>
      <c r="M2624" t="s">
        <v>1734</v>
      </c>
      <c r="N2624">
        <v>10.9</v>
      </c>
      <c r="O2624">
        <v>8.86</v>
      </c>
      <c r="P2624">
        <v>1</v>
      </c>
      <c r="Q2624">
        <v>2</v>
      </c>
      <c r="R2624">
        <f t="shared" si="186"/>
        <v>12</v>
      </c>
      <c r="S2624">
        <f t="shared" si="187"/>
        <v>11</v>
      </c>
      <c r="T2624">
        <f t="shared" si="188"/>
        <v>23</v>
      </c>
      <c r="U2624" t="s">
        <v>1521</v>
      </c>
      <c r="V2624" t="s">
        <v>1472</v>
      </c>
      <c r="W2624" t="s">
        <v>1512</v>
      </c>
      <c r="X2624" t="s">
        <v>1546</v>
      </c>
      <c r="Z2624" t="str" cm="1">
        <f t="array" ref="Z2624">IF(ISBLANK(AK2624),_xlfn.LET(
    _xlpm.nameBeforeSlash, IF(ISNUMBER(SEARCH("/", Y2624)), LEFT(Y2624, SEARCH("/", Y2624)-1), Y2624),
    _xlpm.matchRow, IFERROR(MATCH(_xlpm.nameBeforeSlash, AA:AA, 0), ""),
    _xlpm.difference, IF(_xlpm.matchRow="", "", ABS((R2624 + S2624)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),IF(ISBLANK(Y2624),"","Hidden"))</f>
        <v/>
      </c>
      <c r="AA2624" t="s">
        <v>6094</v>
      </c>
      <c r="AC2624" t="s">
        <v>6906</v>
      </c>
      <c r="AD2624" t="str">
        <f>_xlfn.XLOOKUP(AC2624,moves!A:A,moves!B:B)</f>
        <v>ground</v>
      </c>
      <c r="AE2624">
        <f>_xlfn.XLOOKUP(AC2624,moves!A:A,moves!D:D)</f>
        <v>3</v>
      </c>
      <c r="AF2624" t="str">
        <f>_xlfn.XLOOKUP(AC2624,moves!A:A,moves!E:E)</f>
        <v>Increase the state of the Spikes Hazardous Terrain Token by 2 on the opposing side of the arena.</v>
      </c>
      <c r="AG2624">
        <v>0</v>
      </c>
      <c r="AH2624">
        <v>1</v>
      </c>
      <c r="AI2624">
        <f t="shared" si="189"/>
        <v>1</v>
      </c>
      <c r="AJ2624" t="s">
        <v>8452</v>
      </c>
      <c r="AL2624">
        <v>0</v>
      </c>
      <c r="AM2624" cm="1">
        <f t="array" ref="AM2624">IF(AL2624=1,1,
   IF(ISTEXT(AK2624),1,
   IF(AO2624&gt;1,AM2623,
   IF(AI2624=1,
      IF(SUMPRODUCT((LEN($Y$2:$Y$4096)-LEN(SUBSTITUTE($Y$2:$Y$4096,AA2624,"")))/LEN(AA2624))&gt;0,2,1),
      IF(
         SUMPRODUCT((LEN($Y$2:$Y$4096)-LEN(SUBSTITUTE($Y$2:$Y$4096,AA2624,"")))/LEN(AA2624))
         - SUMPRODUCT((LEN($Y$2:$Y$4096)-LEN(SUBSTITUTE($Y$2:$Y$4096,"Alolan "&amp;AA2624,"")))/LEN("Alolan "&amp;AA2624))
         - SUMPRODUCT((LEN($Y$2:$Y$4096)-LEN(SUBSTITUTE($Y$2:$Y$4096,"Galarian "&amp;AA2624,"")))/LEN("Galarian "&amp;AA2624))
         - SUMPRODUCT((LEN($Y$2:$Y$4096)-LEN(SUBSTITUTE($Y$2:$Y$4096,"Hisuian "&amp;AA2624,"")))/LEN("Hisuian "&amp;AA2624))
         - SUMPRODUCT((LEN($Y$2:$Y$4096)-LEN(SUBSTITUTE($Y$2:$Y$4096,"Paldean "&amp;AA2624,"")))/LEN("Paldean "&amp;AA2624))
      &gt;0,2,1)
   ))))</f>
        <v>1</v>
      </c>
      <c r="AN2624">
        <v>0</v>
      </c>
      <c r="AO2624">
        <v>0</v>
      </c>
    </row>
    <row r="2625" spans="1:41" x14ac:dyDescent="0.25">
      <c r="A2625">
        <v>990</v>
      </c>
      <c r="B2625" t="s">
        <v>3028</v>
      </c>
      <c r="C2625" t="s">
        <v>1472</v>
      </c>
      <c r="D2625" t="s">
        <v>1514</v>
      </c>
      <c r="E2625">
        <v>90</v>
      </c>
      <c r="F2625">
        <v>112</v>
      </c>
      <c r="G2625">
        <v>120</v>
      </c>
      <c r="H2625">
        <v>72</v>
      </c>
      <c r="I2625">
        <v>70</v>
      </c>
      <c r="J2625">
        <v>106</v>
      </c>
      <c r="K2625" t="s">
        <v>3022</v>
      </c>
      <c r="L2625" t="s">
        <v>262</v>
      </c>
      <c r="M2625" t="s">
        <v>3029</v>
      </c>
      <c r="N2625">
        <v>10.56</v>
      </c>
      <c r="O2625">
        <v>9.3000000000000007</v>
      </c>
      <c r="P2625">
        <v>1</v>
      </c>
      <c r="Q2625">
        <v>2</v>
      </c>
      <c r="R2625">
        <f t="shared" si="186"/>
        <v>12</v>
      </c>
      <c r="S2625">
        <f t="shared" si="187"/>
        <v>11</v>
      </c>
      <c r="T2625">
        <f t="shared" si="188"/>
        <v>23</v>
      </c>
      <c r="U2625" t="s">
        <v>1472</v>
      </c>
      <c r="V2625" t="s">
        <v>1514</v>
      </c>
      <c r="W2625" t="s">
        <v>1521</v>
      </c>
      <c r="X2625" t="s">
        <v>1546</v>
      </c>
      <c r="Z2625" t="str" cm="1">
        <f t="array" ref="Z2625">IF(ISBLANK(AK2625),_xlfn.LET(
    _xlpm.nameBeforeSlash, IF(ISNUMBER(SEARCH("/", Y2625)), LEFT(Y2625, SEARCH("/", Y2625)-1), Y2625),
    _xlpm.matchRow, IFERROR(MATCH(_xlpm.nameBeforeSlash, AA:AA, 0), ""),
    _xlpm.difference, IF(_xlpm.matchRow="", "", ABS((R2625 + S2625)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),IF(ISBLANK(Y2625),"","Hidden"))</f>
        <v/>
      </c>
      <c r="AA2625" t="s">
        <v>3028</v>
      </c>
      <c r="AC2625" t="s">
        <v>1355</v>
      </c>
      <c r="AD2625" t="str">
        <f>_xlfn.XLOOKUP(AC2625,moves!A:A,moves!B:B)</f>
        <v>steel</v>
      </c>
      <c r="AE2625">
        <f>_xlfn.XLOOKUP(AC2625,moves!A:A,moves!D:D)</f>
        <v>6</v>
      </c>
      <c r="AF2625" t="str">
        <f>_xlfn.XLOOKUP(AC2625,moves!A:A,moves!E:E)</f>
        <v>This move can only deal damage if there is Hazardous terrain in effect. Decrease the state of any Hazardous Terrain Token by 1.</v>
      </c>
      <c r="AG2625">
        <v>0</v>
      </c>
      <c r="AH2625">
        <v>1</v>
      </c>
      <c r="AI2625">
        <f t="shared" si="189"/>
        <v>0</v>
      </c>
      <c r="AJ2625" t="s">
        <v>8452</v>
      </c>
      <c r="AL2625">
        <v>0</v>
      </c>
      <c r="AM2625" cm="1">
        <f t="array" ref="AM2625">IF(AL2625=1,1,
   IF(ISTEXT(AK2625),1,
   IF(AO2625&gt;1,AM2624,
   IF(AI2625=1,
      IF(SUMPRODUCT((LEN($Y$2:$Y$4096)-LEN(SUBSTITUTE($Y$2:$Y$4096,AA2625,"")))/LEN(AA2625))&gt;0,2,1),
      IF(
         SUMPRODUCT((LEN($Y$2:$Y$4096)-LEN(SUBSTITUTE($Y$2:$Y$4096,AA2625,"")))/LEN(AA2625))
         - SUMPRODUCT((LEN($Y$2:$Y$4096)-LEN(SUBSTITUTE($Y$2:$Y$4096,"Alolan "&amp;AA2625,"")))/LEN("Alolan "&amp;AA2625))
         - SUMPRODUCT((LEN($Y$2:$Y$4096)-LEN(SUBSTITUTE($Y$2:$Y$4096,"Galarian "&amp;AA2625,"")))/LEN("Galarian "&amp;AA2625))
         - SUMPRODUCT((LEN($Y$2:$Y$4096)-LEN(SUBSTITUTE($Y$2:$Y$4096,"Hisuian "&amp;AA2625,"")))/LEN("Hisuian "&amp;AA2625))
         - SUMPRODUCT((LEN($Y$2:$Y$4096)-LEN(SUBSTITUTE($Y$2:$Y$4096,"Paldean "&amp;AA2625,"")))/LEN("Paldean "&amp;AA2625))
      &gt;0,2,1)
   ))))</f>
        <v>1</v>
      </c>
      <c r="AN2625">
        <v>0</v>
      </c>
      <c r="AO2625">
        <v>0</v>
      </c>
    </row>
    <row r="2626" spans="1:41" x14ac:dyDescent="0.25">
      <c r="A2626" t="s">
        <v>4850</v>
      </c>
      <c r="B2626" t="s">
        <v>3028</v>
      </c>
      <c r="C2626" t="s">
        <v>1472</v>
      </c>
      <c r="D2626" t="s">
        <v>1514</v>
      </c>
      <c r="E2626">
        <v>90</v>
      </c>
      <c r="F2626">
        <v>112</v>
      </c>
      <c r="G2626">
        <v>120</v>
      </c>
      <c r="H2626">
        <v>72</v>
      </c>
      <c r="I2626">
        <v>70</v>
      </c>
      <c r="J2626">
        <v>106</v>
      </c>
      <c r="K2626" t="s">
        <v>3022</v>
      </c>
      <c r="L2626" t="s">
        <v>262</v>
      </c>
      <c r="M2626" t="s">
        <v>3029</v>
      </c>
      <c r="N2626">
        <v>10.56</v>
      </c>
      <c r="O2626">
        <v>9.3000000000000007</v>
      </c>
      <c r="P2626">
        <v>1</v>
      </c>
      <c r="Q2626">
        <v>2</v>
      </c>
      <c r="R2626">
        <f t="shared" ref="R2626:R2689" si="190">MROUND(N2626,1)+P2626</f>
        <v>12</v>
      </c>
      <c r="S2626">
        <f t="shared" ref="S2626:S2689" si="191">MROUND(O2626,1)+Q2626</f>
        <v>11</v>
      </c>
      <c r="T2626">
        <f t="shared" si="188"/>
        <v>23</v>
      </c>
      <c r="U2626" t="s">
        <v>1472</v>
      </c>
      <c r="V2626" t="s">
        <v>1514</v>
      </c>
      <c r="W2626" t="s">
        <v>1521</v>
      </c>
      <c r="X2626" t="s">
        <v>1546</v>
      </c>
      <c r="Z2626" t="str" cm="1">
        <f t="array" ref="Z2626">IF(ISBLANK(AK2626),_xlfn.LET(
    _xlpm.nameBeforeSlash, IF(ISNUMBER(SEARCH("/", Y2626)), LEFT(Y2626, SEARCH("/", Y2626)-1), Y2626),
    _xlpm.matchRow, IFERROR(MATCH(_xlpm.nameBeforeSlash, AA:AA, 0), ""),
    _xlpm.difference, IF(_xlpm.matchRow="", "", ABS((R2626 + S2626)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),IF(ISBLANK(Y2626),"","Hidden"))</f>
        <v/>
      </c>
      <c r="AA2626" t="s">
        <v>6095</v>
      </c>
      <c r="AC2626" t="s">
        <v>6907</v>
      </c>
      <c r="AD2626" t="str">
        <f>_xlfn.XLOOKUP(AC2626,moves!A:A,moves!B:B)</f>
        <v>steel</v>
      </c>
      <c r="AE2626">
        <f>_xlfn.XLOOKUP(AC2626,moves!A:A,moves!D:D)</f>
        <v>5</v>
      </c>
      <c r="AF2626" t="str">
        <f>_xlfn.XLOOKUP(AC2626,moves!A:A,moves!E:E)</f>
        <v xml:space="preserve"> </v>
      </c>
      <c r="AG2626">
        <v>0</v>
      </c>
      <c r="AH2626">
        <v>1</v>
      </c>
      <c r="AI2626">
        <f t="shared" si="189"/>
        <v>1</v>
      </c>
      <c r="AJ2626" t="s">
        <v>8452</v>
      </c>
      <c r="AL2626">
        <v>0</v>
      </c>
      <c r="AM2626" cm="1">
        <f t="array" ref="AM2626">IF(AL2626=1,1,
   IF(ISTEXT(AK2626),1,
   IF(AO2626&gt;1,AM2625,
   IF(AI2626=1,
      IF(SUMPRODUCT((LEN($Y$2:$Y$4096)-LEN(SUBSTITUTE($Y$2:$Y$4096,AA2626,"")))/LEN(AA2626))&gt;0,2,1),
      IF(
         SUMPRODUCT((LEN($Y$2:$Y$4096)-LEN(SUBSTITUTE($Y$2:$Y$4096,AA2626,"")))/LEN(AA2626))
         - SUMPRODUCT((LEN($Y$2:$Y$4096)-LEN(SUBSTITUTE($Y$2:$Y$4096,"Alolan "&amp;AA2626,"")))/LEN("Alolan "&amp;AA2626))
         - SUMPRODUCT((LEN($Y$2:$Y$4096)-LEN(SUBSTITUTE($Y$2:$Y$4096,"Galarian "&amp;AA2626,"")))/LEN("Galarian "&amp;AA2626))
         - SUMPRODUCT((LEN($Y$2:$Y$4096)-LEN(SUBSTITUTE($Y$2:$Y$4096,"Hisuian "&amp;AA2626,"")))/LEN("Hisuian "&amp;AA2626))
         - SUMPRODUCT((LEN($Y$2:$Y$4096)-LEN(SUBSTITUTE($Y$2:$Y$4096,"Paldean "&amp;AA2626,"")))/LEN("Paldean "&amp;AA2626))
      &gt;0,2,1)
   ))))</f>
        <v>1</v>
      </c>
      <c r="AN2626">
        <v>0</v>
      </c>
      <c r="AO2626">
        <v>0</v>
      </c>
    </row>
    <row r="2627" spans="1:41" x14ac:dyDescent="0.25">
      <c r="A2627">
        <v>991</v>
      </c>
      <c r="B2627" t="s">
        <v>3030</v>
      </c>
      <c r="C2627" t="s">
        <v>1209</v>
      </c>
      <c r="D2627" t="s">
        <v>1490</v>
      </c>
      <c r="E2627">
        <v>56</v>
      </c>
      <c r="F2627">
        <v>80</v>
      </c>
      <c r="G2627">
        <v>114</v>
      </c>
      <c r="H2627">
        <v>124</v>
      </c>
      <c r="I2627">
        <v>60</v>
      </c>
      <c r="J2627">
        <v>136</v>
      </c>
      <c r="K2627" t="s">
        <v>3022</v>
      </c>
      <c r="L2627" t="s">
        <v>262</v>
      </c>
      <c r="M2627" t="s">
        <v>3029</v>
      </c>
      <c r="N2627">
        <v>12.440000000000001</v>
      </c>
      <c r="O2627">
        <v>7.4599999999999991</v>
      </c>
      <c r="P2627">
        <v>2</v>
      </c>
      <c r="Q2627">
        <v>2</v>
      </c>
      <c r="R2627">
        <f t="shared" si="190"/>
        <v>14</v>
      </c>
      <c r="S2627">
        <f t="shared" si="191"/>
        <v>9</v>
      </c>
      <c r="T2627">
        <f t="shared" si="188"/>
        <v>23</v>
      </c>
      <c r="U2627" t="s">
        <v>1209</v>
      </c>
      <c r="V2627" t="s">
        <v>1490</v>
      </c>
      <c r="W2627" t="s">
        <v>1481</v>
      </c>
      <c r="X2627" t="s">
        <v>1512</v>
      </c>
      <c r="Z2627" t="str" cm="1">
        <f t="array" ref="Z2627">IF(ISBLANK(AK2627),_xlfn.LET(
    _xlpm.nameBeforeSlash, IF(ISNUMBER(SEARCH("/", Y2627)), LEFT(Y2627, SEARCH("/", Y2627)-1), Y2627),
    _xlpm.matchRow, IFERROR(MATCH(_xlpm.nameBeforeSlash, AA:AA, 0), ""),
    _xlpm.difference, IF(_xlpm.matchRow="", "", ABS((R2627 + S2627)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),IF(ISBLANK(Y2627),"","Hidden"))</f>
        <v/>
      </c>
      <c r="AA2627" t="s">
        <v>3030</v>
      </c>
      <c r="AC2627" t="s">
        <v>422</v>
      </c>
      <c r="AD2627" t="str">
        <f>_xlfn.XLOOKUP(AC2627,moves!A:A,moves!B:B)</f>
        <v>ice</v>
      </c>
      <c r="AE2627">
        <f>_xlfn.XLOOKUP(AC2627,moves!A:A,moves!D:D)</f>
        <v>4</v>
      </c>
      <c r="AF2627" t="str">
        <f>_xlfn.XLOOKUP(AC2627,moves!A:A,moves!E:E)</f>
        <v>If 2 or more status symbols are rolled: Inflict the Frozen status on the target.</v>
      </c>
      <c r="AG2627">
        <v>0</v>
      </c>
      <c r="AH2627">
        <v>1</v>
      </c>
      <c r="AI2627">
        <f t="shared" si="189"/>
        <v>0</v>
      </c>
      <c r="AJ2627" t="s">
        <v>8452</v>
      </c>
      <c r="AL2627">
        <v>0</v>
      </c>
      <c r="AM2627" cm="1">
        <f t="array" ref="AM2627">IF(AL2627=1,1,
   IF(ISTEXT(AK2627),1,
   IF(AO2627&gt;1,AM2626,
   IF(AI2627=1,
      IF(SUMPRODUCT((LEN($Y$2:$Y$4096)-LEN(SUBSTITUTE($Y$2:$Y$4096,AA2627,"")))/LEN(AA2627))&gt;0,2,1),
      IF(
         SUMPRODUCT((LEN($Y$2:$Y$4096)-LEN(SUBSTITUTE($Y$2:$Y$4096,AA2627,"")))/LEN(AA2627))
         - SUMPRODUCT((LEN($Y$2:$Y$4096)-LEN(SUBSTITUTE($Y$2:$Y$4096,"Alolan "&amp;AA2627,"")))/LEN("Alolan "&amp;AA2627))
         - SUMPRODUCT((LEN($Y$2:$Y$4096)-LEN(SUBSTITUTE($Y$2:$Y$4096,"Galarian "&amp;AA2627,"")))/LEN("Galarian "&amp;AA2627))
         - SUMPRODUCT((LEN($Y$2:$Y$4096)-LEN(SUBSTITUTE($Y$2:$Y$4096,"Hisuian "&amp;AA2627,"")))/LEN("Hisuian "&amp;AA2627))
         - SUMPRODUCT((LEN($Y$2:$Y$4096)-LEN(SUBSTITUTE($Y$2:$Y$4096,"Paldean "&amp;AA2627,"")))/LEN("Paldean "&amp;AA2627))
      &gt;0,2,1)
   ))))</f>
        <v>1</v>
      </c>
      <c r="AN2627">
        <v>0</v>
      </c>
      <c r="AO2627">
        <v>0</v>
      </c>
    </row>
    <row r="2628" spans="1:41" x14ac:dyDescent="0.25">
      <c r="A2628" t="s">
        <v>4851</v>
      </c>
      <c r="B2628" t="s">
        <v>3030</v>
      </c>
      <c r="C2628" t="s">
        <v>1209</v>
      </c>
      <c r="D2628" t="s">
        <v>1490</v>
      </c>
      <c r="E2628">
        <v>56</v>
      </c>
      <c r="F2628">
        <v>80</v>
      </c>
      <c r="G2628">
        <v>114</v>
      </c>
      <c r="H2628">
        <v>124</v>
      </c>
      <c r="I2628">
        <v>60</v>
      </c>
      <c r="J2628">
        <v>136</v>
      </c>
      <c r="K2628" t="s">
        <v>3022</v>
      </c>
      <c r="L2628" t="s">
        <v>262</v>
      </c>
      <c r="M2628" t="s">
        <v>3029</v>
      </c>
      <c r="N2628">
        <v>12.440000000000001</v>
      </c>
      <c r="O2628">
        <v>7.4599999999999991</v>
      </c>
      <c r="P2628">
        <v>2</v>
      </c>
      <c r="Q2628">
        <v>2</v>
      </c>
      <c r="R2628">
        <f t="shared" si="190"/>
        <v>14</v>
      </c>
      <c r="S2628">
        <f t="shared" si="191"/>
        <v>9</v>
      </c>
      <c r="T2628">
        <f t="shared" si="188"/>
        <v>23</v>
      </c>
      <c r="U2628" t="s">
        <v>1209</v>
      </c>
      <c r="V2628" t="s">
        <v>1490</v>
      </c>
      <c r="W2628" t="s">
        <v>1481</v>
      </c>
      <c r="X2628" t="s">
        <v>1512</v>
      </c>
      <c r="Z2628" t="str" cm="1">
        <f t="array" ref="Z2628">IF(ISBLANK(AK2628),_xlfn.LET(
    _xlpm.nameBeforeSlash, IF(ISNUMBER(SEARCH("/", Y2628)), LEFT(Y2628, SEARCH("/", Y2628)-1), Y2628),
    _xlpm.matchRow, IFERROR(MATCH(_xlpm.nameBeforeSlash, AA:AA, 0), ""),
    _xlpm.difference, IF(_xlpm.matchRow="", "", ABS((R2628 + S2628)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),IF(ISBLANK(Y2628),"","Hidden"))</f>
        <v/>
      </c>
      <c r="AA2628" t="s">
        <v>6096</v>
      </c>
      <c r="AC2628" t="s">
        <v>6908</v>
      </c>
      <c r="AD2628" t="str">
        <f>_xlfn.XLOOKUP(AC2628,moves!A:A,moves!B:B)</f>
        <v>ice</v>
      </c>
      <c r="AE2628">
        <f>_xlfn.XLOOKUP(AC2628,moves!A:A,moves!D:D)</f>
        <v>3</v>
      </c>
      <c r="AF2628" t="str">
        <f>_xlfn.XLOOKUP(AC2628,moves!A:A,moves!E:E)</f>
        <v xml:space="preserve">The user and the target must switch out. </v>
      </c>
      <c r="AG2628">
        <v>0</v>
      </c>
      <c r="AH2628">
        <v>1</v>
      </c>
      <c r="AI2628">
        <f t="shared" si="189"/>
        <v>1</v>
      </c>
      <c r="AJ2628" t="s">
        <v>8452</v>
      </c>
      <c r="AL2628">
        <v>0</v>
      </c>
      <c r="AM2628" cm="1">
        <f t="array" ref="AM2628">IF(AL2628=1,1,
   IF(ISTEXT(AK2628),1,
   IF(AO2628&gt;1,AM2627,
   IF(AI2628=1,
      IF(SUMPRODUCT((LEN($Y$2:$Y$4096)-LEN(SUBSTITUTE($Y$2:$Y$4096,AA2628,"")))/LEN(AA2628))&gt;0,2,1),
      IF(
         SUMPRODUCT((LEN($Y$2:$Y$4096)-LEN(SUBSTITUTE($Y$2:$Y$4096,AA2628,"")))/LEN(AA2628))
         - SUMPRODUCT((LEN($Y$2:$Y$4096)-LEN(SUBSTITUTE($Y$2:$Y$4096,"Alolan "&amp;AA2628,"")))/LEN("Alolan "&amp;AA2628))
         - SUMPRODUCT((LEN($Y$2:$Y$4096)-LEN(SUBSTITUTE($Y$2:$Y$4096,"Galarian "&amp;AA2628,"")))/LEN("Galarian "&amp;AA2628))
         - SUMPRODUCT((LEN($Y$2:$Y$4096)-LEN(SUBSTITUTE($Y$2:$Y$4096,"Hisuian "&amp;AA2628,"")))/LEN("Hisuian "&amp;AA2628))
         - SUMPRODUCT((LEN($Y$2:$Y$4096)-LEN(SUBSTITUTE($Y$2:$Y$4096,"Paldean "&amp;AA2628,"")))/LEN("Paldean "&amp;AA2628))
      &gt;0,2,1)
   ))))</f>
        <v>1</v>
      </c>
      <c r="AN2628">
        <v>0</v>
      </c>
      <c r="AO2628">
        <v>0</v>
      </c>
    </row>
    <row r="2629" spans="1:41" x14ac:dyDescent="0.25">
      <c r="A2629">
        <v>992</v>
      </c>
      <c r="B2629" t="s">
        <v>3031</v>
      </c>
      <c r="C2629" t="s">
        <v>1492</v>
      </c>
      <c r="D2629" t="s">
        <v>1521</v>
      </c>
      <c r="E2629">
        <v>154</v>
      </c>
      <c r="F2629">
        <v>140</v>
      </c>
      <c r="G2629">
        <v>108</v>
      </c>
      <c r="H2629">
        <v>50</v>
      </c>
      <c r="I2629">
        <v>68</v>
      </c>
      <c r="J2629">
        <v>50</v>
      </c>
      <c r="K2629" t="s">
        <v>3022</v>
      </c>
      <c r="L2629" t="s">
        <v>262</v>
      </c>
      <c r="M2629" t="s">
        <v>3029</v>
      </c>
      <c r="N2629">
        <v>9.5</v>
      </c>
      <c r="O2629">
        <v>11.440000000000001</v>
      </c>
      <c r="Q2629">
        <v>2</v>
      </c>
      <c r="R2629">
        <f t="shared" si="190"/>
        <v>10</v>
      </c>
      <c r="S2629">
        <f t="shared" si="191"/>
        <v>13</v>
      </c>
      <c r="T2629">
        <f t="shared" si="188"/>
        <v>23</v>
      </c>
      <c r="U2629" t="s">
        <v>1492</v>
      </c>
      <c r="V2629" t="s">
        <v>1521</v>
      </c>
      <c r="W2629" t="s">
        <v>1514</v>
      </c>
      <c r="X2629" t="s">
        <v>1472</v>
      </c>
      <c r="Z2629" t="str" cm="1">
        <f t="array" ref="Z2629">IF(ISBLANK(AK2629),_xlfn.LET(
    _xlpm.nameBeforeSlash, IF(ISNUMBER(SEARCH("/", Y2629)), LEFT(Y2629, SEARCH("/", Y2629)-1), Y2629),
    _xlpm.matchRow, IFERROR(MATCH(_xlpm.nameBeforeSlash, AA:AA, 0), ""),
    _xlpm.difference, IF(_xlpm.matchRow="", "", ABS((R2629 + S2629)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),IF(ISBLANK(Y2629),"","Hidden"))</f>
        <v/>
      </c>
      <c r="AA2629" t="s">
        <v>3031</v>
      </c>
      <c r="AC2629" t="s">
        <v>1001</v>
      </c>
      <c r="AD2629" t="str">
        <f>_xlfn.XLOOKUP(AC2629,moves!A:A,moves!B:B)</f>
        <v>electric</v>
      </c>
      <c r="AE2629">
        <f>_xlfn.XLOOKUP(AC2629,moves!A:A,moves!D:D)</f>
        <v>5</v>
      </c>
      <c r="AF2629" t="str">
        <f>_xlfn.XLOOKUP(AC2629,moves!A:A,moves!E:E)</f>
        <v>If the target fainted due to this attack: Deal half the damage dealt to that target, rounded down, to another Pokémon in the target's party.</v>
      </c>
      <c r="AG2629">
        <v>0</v>
      </c>
      <c r="AH2629">
        <v>1</v>
      </c>
      <c r="AI2629">
        <f t="shared" si="189"/>
        <v>0</v>
      </c>
      <c r="AJ2629" t="s">
        <v>8452</v>
      </c>
      <c r="AL2629">
        <v>0</v>
      </c>
      <c r="AM2629" cm="1">
        <f t="array" ref="AM2629">IF(AL2629=1,1,
   IF(ISTEXT(AK2629),1,
   IF(AO2629&gt;1,AM2628,
   IF(AI2629=1,
      IF(SUMPRODUCT((LEN($Y$2:$Y$4096)-LEN(SUBSTITUTE($Y$2:$Y$4096,AA2629,"")))/LEN(AA2629))&gt;0,2,1),
      IF(
         SUMPRODUCT((LEN($Y$2:$Y$4096)-LEN(SUBSTITUTE($Y$2:$Y$4096,AA2629,"")))/LEN(AA2629))
         - SUMPRODUCT((LEN($Y$2:$Y$4096)-LEN(SUBSTITUTE($Y$2:$Y$4096,"Alolan "&amp;AA2629,"")))/LEN("Alolan "&amp;AA2629))
         - SUMPRODUCT((LEN($Y$2:$Y$4096)-LEN(SUBSTITUTE($Y$2:$Y$4096,"Galarian "&amp;AA2629,"")))/LEN("Galarian "&amp;AA2629))
         - SUMPRODUCT((LEN($Y$2:$Y$4096)-LEN(SUBSTITUTE($Y$2:$Y$4096,"Hisuian "&amp;AA2629,"")))/LEN("Hisuian "&amp;AA2629))
         - SUMPRODUCT((LEN($Y$2:$Y$4096)-LEN(SUBSTITUTE($Y$2:$Y$4096,"Paldean "&amp;AA2629,"")))/LEN("Paldean "&amp;AA2629))
      &gt;0,2,1)
   ))))</f>
        <v>1</v>
      </c>
      <c r="AN2629">
        <v>0</v>
      </c>
      <c r="AO2629">
        <v>0</v>
      </c>
    </row>
    <row r="2630" spans="1:41" x14ac:dyDescent="0.25">
      <c r="A2630" t="s">
        <v>4852</v>
      </c>
      <c r="B2630" t="s">
        <v>3031</v>
      </c>
      <c r="C2630" t="s">
        <v>1492</v>
      </c>
      <c r="D2630" t="s">
        <v>1521</v>
      </c>
      <c r="E2630">
        <v>154</v>
      </c>
      <c r="F2630">
        <v>140</v>
      </c>
      <c r="G2630">
        <v>108</v>
      </c>
      <c r="H2630">
        <v>50</v>
      </c>
      <c r="I2630">
        <v>68</v>
      </c>
      <c r="J2630">
        <v>50</v>
      </c>
      <c r="K2630" t="s">
        <v>3022</v>
      </c>
      <c r="L2630" t="s">
        <v>262</v>
      </c>
      <c r="M2630" t="s">
        <v>3029</v>
      </c>
      <c r="N2630">
        <v>9.5</v>
      </c>
      <c r="O2630">
        <v>11.440000000000001</v>
      </c>
      <c r="Q2630">
        <v>2</v>
      </c>
      <c r="R2630">
        <f t="shared" si="190"/>
        <v>10</v>
      </c>
      <c r="S2630">
        <f t="shared" si="191"/>
        <v>13</v>
      </c>
      <c r="T2630">
        <f t="shared" si="188"/>
        <v>23</v>
      </c>
      <c r="U2630" t="s">
        <v>1492</v>
      </c>
      <c r="V2630" t="s">
        <v>1521</v>
      </c>
      <c r="W2630" t="s">
        <v>1514</v>
      </c>
      <c r="X2630" t="s">
        <v>1472</v>
      </c>
      <c r="Z2630" t="str" cm="1">
        <f t="array" ref="Z2630">IF(ISBLANK(AK2630),_xlfn.LET(
    _xlpm.nameBeforeSlash, IF(ISNUMBER(SEARCH("/", Y2630)), LEFT(Y2630, SEARCH("/", Y2630)-1), Y2630),
    _xlpm.matchRow, IFERROR(MATCH(_xlpm.nameBeforeSlash, AA:AA, 0), ""),
    _xlpm.difference, IF(_xlpm.matchRow="", "", ABS((R2630 + S2630)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),IF(ISBLANK(Y2630),"","Hidden"))</f>
        <v/>
      </c>
      <c r="AA2630" t="s">
        <v>6097</v>
      </c>
      <c r="AC2630" t="s">
        <v>6909</v>
      </c>
      <c r="AD2630" t="str">
        <f>_xlfn.XLOOKUP(AC2630,moves!A:A,moves!B:B)</f>
        <v>electric</v>
      </c>
      <c r="AE2630">
        <f>_xlfn.XLOOKUP(AC2630,moves!A:A,moves!D:D)</f>
        <v>2</v>
      </c>
      <c r="AF2630" t="str">
        <f>_xlfn.XLOOKUP(AC2630,moves!A:A,moves!E:E)</f>
        <v>If the target faints due to this attack: The user may use an additional move this turn.</v>
      </c>
      <c r="AG2630">
        <v>0</v>
      </c>
      <c r="AH2630">
        <v>1</v>
      </c>
      <c r="AI2630">
        <f t="shared" si="189"/>
        <v>1</v>
      </c>
      <c r="AJ2630" t="s">
        <v>8452</v>
      </c>
      <c r="AL2630">
        <v>0</v>
      </c>
      <c r="AM2630" cm="1">
        <f t="array" ref="AM2630">IF(AL2630=1,1,
   IF(ISTEXT(AK2630),1,
   IF(AO2630&gt;1,AM2629,
   IF(AI2630=1,
      IF(SUMPRODUCT((LEN($Y$2:$Y$4096)-LEN(SUBSTITUTE($Y$2:$Y$4096,AA2630,"")))/LEN(AA2630))&gt;0,2,1),
      IF(
         SUMPRODUCT((LEN($Y$2:$Y$4096)-LEN(SUBSTITUTE($Y$2:$Y$4096,AA2630,"")))/LEN(AA2630))
         - SUMPRODUCT((LEN($Y$2:$Y$4096)-LEN(SUBSTITUTE($Y$2:$Y$4096,"Alolan "&amp;AA2630,"")))/LEN("Alolan "&amp;AA2630))
         - SUMPRODUCT((LEN($Y$2:$Y$4096)-LEN(SUBSTITUTE($Y$2:$Y$4096,"Galarian "&amp;AA2630,"")))/LEN("Galarian "&amp;AA2630))
         - SUMPRODUCT((LEN($Y$2:$Y$4096)-LEN(SUBSTITUTE($Y$2:$Y$4096,"Hisuian "&amp;AA2630,"")))/LEN("Hisuian "&amp;AA2630))
         - SUMPRODUCT((LEN($Y$2:$Y$4096)-LEN(SUBSTITUTE($Y$2:$Y$4096,"Paldean "&amp;AA2630,"")))/LEN("Paldean "&amp;AA2630))
      &gt;0,2,1)
   ))))</f>
        <v>1</v>
      </c>
      <c r="AN2630">
        <v>0</v>
      </c>
      <c r="AO2630">
        <v>0</v>
      </c>
    </row>
    <row r="2631" spans="1:41" x14ac:dyDescent="0.25">
      <c r="A2631">
        <v>993</v>
      </c>
      <c r="B2631" t="s">
        <v>3032</v>
      </c>
      <c r="C2631" t="s">
        <v>1471</v>
      </c>
      <c r="D2631" t="s">
        <v>1481</v>
      </c>
      <c r="E2631">
        <v>94</v>
      </c>
      <c r="F2631">
        <v>80</v>
      </c>
      <c r="G2631">
        <v>86</v>
      </c>
      <c r="H2631">
        <v>122</v>
      </c>
      <c r="I2631">
        <v>80</v>
      </c>
      <c r="J2631">
        <v>108</v>
      </c>
      <c r="K2631" t="s">
        <v>3022</v>
      </c>
      <c r="L2631" t="s">
        <v>262</v>
      </c>
      <c r="M2631" t="s">
        <v>3029</v>
      </c>
      <c r="N2631">
        <v>11.22</v>
      </c>
      <c r="O2631">
        <v>8.74</v>
      </c>
      <c r="P2631">
        <v>1</v>
      </c>
      <c r="Q2631">
        <v>2</v>
      </c>
      <c r="R2631">
        <f t="shared" si="190"/>
        <v>12</v>
      </c>
      <c r="S2631">
        <f t="shared" si="191"/>
        <v>11</v>
      </c>
      <c r="T2631">
        <f t="shared" si="188"/>
        <v>23</v>
      </c>
      <c r="U2631" t="s">
        <v>1471</v>
      </c>
      <c r="V2631" t="s">
        <v>1481</v>
      </c>
      <c r="W2631" t="s">
        <v>1482</v>
      </c>
      <c r="X2631" t="s">
        <v>1479</v>
      </c>
      <c r="Z2631" t="str" cm="1">
        <f t="array" ref="Z2631">IF(ISBLANK(AK2631),_xlfn.LET(
    _xlpm.nameBeforeSlash, IF(ISNUMBER(SEARCH("/", Y2631)), LEFT(Y2631, SEARCH("/", Y2631)-1), Y2631),
    _xlpm.matchRow, IFERROR(MATCH(_xlpm.nameBeforeSlash, AA:AA, 0), ""),
    _xlpm.difference, IF(_xlpm.matchRow="", "", ABS((R2631 + S2631)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),IF(ISBLANK(Y2631),"","Hidden"))</f>
        <v/>
      </c>
      <c r="AA2631" t="s">
        <v>3032</v>
      </c>
      <c r="AC2631" t="s">
        <v>436</v>
      </c>
      <c r="AD2631" t="str">
        <f>_xlfn.XLOOKUP(AC2631,moves!A:A,moves!B:B)</f>
        <v>dragon</v>
      </c>
      <c r="AE2631">
        <f>_xlfn.XLOOKUP(AC2631,moves!A:A,moves!D:D)</f>
        <v>5</v>
      </c>
      <c r="AF2631" t="str">
        <f>_xlfn.XLOOKUP(AC2631,moves!A:A,moves!E:E)</f>
        <v>Inflict the Confused status on the user. Deal any damage taken by the user during this attack to the target as well.</v>
      </c>
      <c r="AG2631">
        <v>0</v>
      </c>
      <c r="AH2631">
        <v>1</v>
      </c>
      <c r="AI2631">
        <f t="shared" si="189"/>
        <v>0</v>
      </c>
      <c r="AJ2631" t="s">
        <v>8452</v>
      </c>
      <c r="AL2631">
        <v>0</v>
      </c>
      <c r="AM2631" cm="1">
        <f t="array" ref="AM2631">IF(AL2631=1,1,
   IF(ISTEXT(AK2631),1,
   IF(AO2631&gt;1,AM2630,
   IF(AI2631=1,
      IF(SUMPRODUCT((LEN($Y$2:$Y$4096)-LEN(SUBSTITUTE($Y$2:$Y$4096,AA2631,"")))/LEN(AA2631))&gt;0,2,1),
      IF(
         SUMPRODUCT((LEN($Y$2:$Y$4096)-LEN(SUBSTITUTE($Y$2:$Y$4096,AA2631,"")))/LEN(AA2631))
         - SUMPRODUCT((LEN($Y$2:$Y$4096)-LEN(SUBSTITUTE($Y$2:$Y$4096,"Alolan "&amp;AA2631,"")))/LEN("Alolan "&amp;AA2631))
         - SUMPRODUCT((LEN($Y$2:$Y$4096)-LEN(SUBSTITUTE($Y$2:$Y$4096,"Galarian "&amp;AA2631,"")))/LEN("Galarian "&amp;AA2631))
         - SUMPRODUCT((LEN($Y$2:$Y$4096)-LEN(SUBSTITUTE($Y$2:$Y$4096,"Hisuian "&amp;AA2631,"")))/LEN("Hisuian "&amp;AA2631))
         - SUMPRODUCT((LEN($Y$2:$Y$4096)-LEN(SUBSTITUTE($Y$2:$Y$4096,"Paldean "&amp;AA2631,"")))/LEN("Paldean "&amp;AA2631))
      &gt;0,2,1)
   ))))</f>
        <v>1</v>
      </c>
      <c r="AN2631">
        <v>0</v>
      </c>
      <c r="AO2631">
        <v>0</v>
      </c>
    </row>
    <row r="2632" spans="1:41" x14ac:dyDescent="0.25">
      <c r="A2632" t="s">
        <v>4853</v>
      </c>
      <c r="B2632" t="s">
        <v>3032</v>
      </c>
      <c r="C2632" t="s">
        <v>1471</v>
      </c>
      <c r="D2632" t="s">
        <v>1481</v>
      </c>
      <c r="E2632">
        <v>94</v>
      </c>
      <c r="F2632">
        <v>80</v>
      </c>
      <c r="G2632">
        <v>86</v>
      </c>
      <c r="H2632">
        <v>122</v>
      </c>
      <c r="I2632">
        <v>80</v>
      </c>
      <c r="J2632">
        <v>108</v>
      </c>
      <c r="K2632" t="s">
        <v>3022</v>
      </c>
      <c r="L2632" t="s">
        <v>262</v>
      </c>
      <c r="M2632" t="s">
        <v>3029</v>
      </c>
      <c r="N2632">
        <v>11.22</v>
      </c>
      <c r="O2632">
        <v>8.74</v>
      </c>
      <c r="P2632">
        <v>1</v>
      </c>
      <c r="Q2632">
        <v>2</v>
      </c>
      <c r="R2632">
        <f t="shared" si="190"/>
        <v>12</v>
      </c>
      <c r="S2632">
        <f t="shared" si="191"/>
        <v>11</v>
      </c>
      <c r="T2632">
        <f t="shared" si="188"/>
        <v>23</v>
      </c>
      <c r="U2632" t="s">
        <v>1471</v>
      </c>
      <c r="V2632" t="s">
        <v>1481</v>
      </c>
      <c r="W2632" t="s">
        <v>1482</v>
      </c>
      <c r="X2632" t="s">
        <v>1479</v>
      </c>
      <c r="Z2632" t="str" cm="1">
        <f t="array" ref="Z2632">IF(ISBLANK(AK2632),_xlfn.LET(
    _xlpm.nameBeforeSlash, IF(ISNUMBER(SEARCH("/", Y2632)), LEFT(Y2632, SEARCH("/", Y2632)-1), Y2632),
    _xlpm.matchRow, IFERROR(MATCH(_xlpm.nameBeforeSlash, AA:AA, 0), ""),
    _xlpm.difference, IF(_xlpm.matchRow="", "", ABS((R2632 + S2632)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),IF(ISBLANK(Y2632),"","Hidden"))</f>
        <v/>
      </c>
      <c r="AA2632" t="s">
        <v>6098</v>
      </c>
      <c r="AC2632" t="s">
        <v>6910</v>
      </c>
      <c r="AD2632" t="str">
        <f>_xlfn.XLOOKUP(AC2632,moves!A:A,moves!B:B)</f>
        <v>flying</v>
      </c>
      <c r="AE2632">
        <f>_xlfn.XLOOKUP(AC2632,moves!A:A,moves!D:D)</f>
        <v>2</v>
      </c>
      <c r="AF2632" t="str">
        <f>_xlfn.XLOOKUP(AC2632,moves!A:A,moves!E:E)</f>
        <v>Choose up to 3 Pokémon from any party. This move targets all 3 Pokémon.</v>
      </c>
      <c r="AG2632">
        <v>0</v>
      </c>
      <c r="AH2632">
        <v>1</v>
      </c>
      <c r="AI2632">
        <f t="shared" si="189"/>
        <v>1</v>
      </c>
      <c r="AJ2632" t="s">
        <v>8452</v>
      </c>
      <c r="AL2632">
        <v>0</v>
      </c>
      <c r="AM2632" cm="1">
        <f t="array" ref="AM2632">IF(AL2632=1,1,
   IF(ISTEXT(AK2632),1,
   IF(AO2632&gt;1,AM2631,
   IF(AI2632=1,
      IF(SUMPRODUCT((LEN($Y$2:$Y$4096)-LEN(SUBSTITUTE($Y$2:$Y$4096,AA2632,"")))/LEN(AA2632))&gt;0,2,1),
      IF(
         SUMPRODUCT((LEN($Y$2:$Y$4096)-LEN(SUBSTITUTE($Y$2:$Y$4096,AA2632,"")))/LEN(AA2632))
         - SUMPRODUCT((LEN($Y$2:$Y$4096)-LEN(SUBSTITUTE($Y$2:$Y$4096,"Alolan "&amp;AA2632,"")))/LEN("Alolan "&amp;AA2632))
         - SUMPRODUCT((LEN($Y$2:$Y$4096)-LEN(SUBSTITUTE($Y$2:$Y$4096,"Galarian "&amp;AA2632,"")))/LEN("Galarian "&amp;AA2632))
         - SUMPRODUCT((LEN($Y$2:$Y$4096)-LEN(SUBSTITUTE($Y$2:$Y$4096,"Hisuian "&amp;AA2632,"")))/LEN("Hisuian "&amp;AA2632))
         - SUMPRODUCT((LEN($Y$2:$Y$4096)-LEN(SUBSTITUTE($Y$2:$Y$4096,"Paldean "&amp;AA2632,"")))/LEN("Paldean "&amp;AA2632))
      &gt;0,2,1)
   ))))</f>
        <v>1</v>
      </c>
      <c r="AN2632">
        <v>0</v>
      </c>
      <c r="AO2632">
        <v>0</v>
      </c>
    </row>
    <row r="2633" spans="1:41" x14ac:dyDescent="0.25">
      <c r="A2633">
        <v>994</v>
      </c>
      <c r="B2633" t="s">
        <v>3033</v>
      </c>
      <c r="C2633" t="s">
        <v>1479</v>
      </c>
      <c r="D2633" t="s">
        <v>1469</v>
      </c>
      <c r="E2633">
        <v>80</v>
      </c>
      <c r="F2633">
        <v>70</v>
      </c>
      <c r="G2633">
        <v>60</v>
      </c>
      <c r="H2633">
        <v>140</v>
      </c>
      <c r="I2633">
        <v>110</v>
      </c>
      <c r="J2633">
        <v>110</v>
      </c>
      <c r="K2633" t="s">
        <v>3022</v>
      </c>
      <c r="L2633" t="s">
        <v>262</v>
      </c>
      <c r="M2633" t="s">
        <v>3029</v>
      </c>
      <c r="N2633">
        <v>12.1</v>
      </c>
      <c r="O2633">
        <v>8.3000000000000007</v>
      </c>
      <c r="P2633">
        <v>1</v>
      </c>
      <c r="Q2633">
        <v>2</v>
      </c>
      <c r="R2633">
        <f t="shared" si="190"/>
        <v>13</v>
      </c>
      <c r="S2633">
        <f t="shared" si="191"/>
        <v>10</v>
      </c>
      <c r="T2633">
        <f t="shared" si="188"/>
        <v>23</v>
      </c>
      <c r="U2633" t="s">
        <v>1479</v>
      </c>
      <c r="V2633" t="s">
        <v>1469</v>
      </c>
      <c r="W2633" t="s">
        <v>1521</v>
      </c>
      <c r="X2633" t="s">
        <v>1499</v>
      </c>
      <c r="Z2633" t="str" cm="1">
        <f t="array" ref="Z2633">IF(ISBLANK(AK2633),_xlfn.LET(
    _xlpm.nameBeforeSlash, IF(ISNUMBER(SEARCH("/", Y2633)), LEFT(Y2633, SEARCH("/", Y2633)-1), Y2633),
    _xlpm.matchRow, IFERROR(MATCH(_xlpm.nameBeforeSlash, AA:AA, 0), ""),
    _xlpm.difference, IF(_xlpm.matchRow="", "", ABS((R2633 + S2633)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),IF(ISBLANK(Y2633),"","Hidden"))</f>
        <v/>
      </c>
      <c r="AA2633" t="s">
        <v>3033</v>
      </c>
      <c r="AC2633" t="s">
        <v>797</v>
      </c>
      <c r="AD2633" t="str">
        <f>_xlfn.XLOOKUP(AC2633,moves!A:A,moves!B:B)</f>
        <v>fire</v>
      </c>
      <c r="AE2633">
        <f>_xlfn.XLOOKUP(AC2633,moves!A:A,moves!D:D)</f>
        <v>6</v>
      </c>
      <c r="AF2633" t="str">
        <f>_xlfn.XLOOKUP(AC2633,moves!A:A,moves!E:E)</f>
        <v xml:space="preserve">During this attack and when the user is next attacked: Status symbols deal +1 damage. </v>
      </c>
      <c r="AG2633">
        <v>0</v>
      </c>
      <c r="AH2633">
        <v>1</v>
      </c>
      <c r="AI2633">
        <f t="shared" si="189"/>
        <v>0</v>
      </c>
      <c r="AJ2633" t="s">
        <v>8452</v>
      </c>
      <c r="AL2633">
        <v>0</v>
      </c>
      <c r="AM2633" cm="1">
        <f t="array" ref="AM2633">IF(AL2633=1,1,
   IF(ISTEXT(AK2633),1,
   IF(AO2633&gt;1,AM2632,
   IF(AI2633=1,
      IF(SUMPRODUCT((LEN($Y$2:$Y$4096)-LEN(SUBSTITUTE($Y$2:$Y$4096,AA2633,"")))/LEN(AA2633))&gt;0,2,1),
      IF(
         SUMPRODUCT((LEN($Y$2:$Y$4096)-LEN(SUBSTITUTE($Y$2:$Y$4096,AA2633,"")))/LEN(AA2633))
         - SUMPRODUCT((LEN($Y$2:$Y$4096)-LEN(SUBSTITUTE($Y$2:$Y$4096,"Alolan "&amp;AA2633,"")))/LEN("Alolan "&amp;AA2633))
         - SUMPRODUCT((LEN($Y$2:$Y$4096)-LEN(SUBSTITUTE($Y$2:$Y$4096,"Galarian "&amp;AA2633,"")))/LEN("Galarian "&amp;AA2633))
         - SUMPRODUCT((LEN($Y$2:$Y$4096)-LEN(SUBSTITUTE($Y$2:$Y$4096,"Hisuian "&amp;AA2633,"")))/LEN("Hisuian "&amp;AA2633))
         - SUMPRODUCT((LEN($Y$2:$Y$4096)-LEN(SUBSTITUTE($Y$2:$Y$4096,"Paldean "&amp;AA2633,"")))/LEN("Paldean "&amp;AA2633))
      &gt;0,2,1)
   ))))</f>
        <v>1</v>
      </c>
      <c r="AN2633">
        <v>0</v>
      </c>
      <c r="AO2633">
        <v>0</v>
      </c>
    </row>
    <row r="2634" spans="1:41" x14ac:dyDescent="0.25">
      <c r="A2634" t="s">
        <v>4854</v>
      </c>
      <c r="B2634" t="s">
        <v>3033</v>
      </c>
      <c r="C2634" t="s">
        <v>1479</v>
      </c>
      <c r="D2634" t="s">
        <v>1469</v>
      </c>
      <c r="E2634">
        <v>80</v>
      </c>
      <c r="F2634">
        <v>70</v>
      </c>
      <c r="G2634">
        <v>60</v>
      </c>
      <c r="H2634">
        <v>140</v>
      </c>
      <c r="I2634">
        <v>110</v>
      </c>
      <c r="J2634">
        <v>110</v>
      </c>
      <c r="K2634" t="s">
        <v>3022</v>
      </c>
      <c r="L2634" t="s">
        <v>262</v>
      </c>
      <c r="M2634" t="s">
        <v>3029</v>
      </c>
      <c r="N2634">
        <v>12.1</v>
      </c>
      <c r="O2634">
        <v>8.3000000000000007</v>
      </c>
      <c r="P2634">
        <v>1</v>
      </c>
      <c r="Q2634">
        <v>2</v>
      </c>
      <c r="R2634">
        <f t="shared" si="190"/>
        <v>13</v>
      </c>
      <c r="S2634">
        <f t="shared" si="191"/>
        <v>10</v>
      </c>
      <c r="T2634">
        <f t="shared" si="188"/>
        <v>23</v>
      </c>
      <c r="U2634" t="s">
        <v>1479</v>
      </c>
      <c r="V2634" t="s">
        <v>1469</v>
      </c>
      <c r="W2634" t="s">
        <v>1521</v>
      </c>
      <c r="X2634" t="s">
        <v>1499</v>
      </c>
      <c r="Z2634" t="str" cm="1">
        <f t="array" ref="Z2634">IF(ISBLANK(AK2634),_xlfn.LET(
    _xlpm.nameBeforeSlash, IF(ISNUMBER(SEARCH("/", Y2634)), LEFT(Y2634, SEARCH("/", Y2634)-1), Y2634),
    _xlpm.matchRow, IFERROR(MATCH(_xlpm.nameBeforeSlash, AA:AA, 0), ""),
    _xlpm.difference, IF(_xlpm.matchRow="", "", ABS((R2634 + S2634)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),IF(ISBLANK(Y2634),"","Hidden"))</f>
        <v/>
      </c>
      <c r="AA2634" t="s">
        <v>6099</v>
      </c>
      <c r="AC2634" t="s">
        <v>6911</v>
      </c>
      <c r="AD2634" t="str">
        <f>_xlfn.XLOOKUP(AC2634,moves!A:A,moves!B:B)</f>
        <v>fire</v>
      </c>
      <c r="AE2634">
        <f>_xlfn.XLOOKUP(AC2634,moves!A:A,moves!D:D)</f>
        <v>4</v>
      </c>
      <c r="AF2634" t="str">
        <f>_xlfn.XLOOKUP(AC2634,moves!A:A,moves!E:E)</f>
        <v>If the user used a Fire-type move last turn: Increase attack strength by 1 and gain MULTI.</v>
      </c>
      <c r="AG2634">
        <v>0</v>
      </c>
      <c r="AH2634">
        <v>1</v>
      </c>
      <c r="AI2634">
        <f t="shared" si="189"/>
        <v>1</v>
      </c>
      <c r="AJ2634" t="s">
        <v>8452</v>
      </c>
      <c r="AL2634">
        <v>0</v>
      </c>
      <c r="AM2634" cm="1">
        <f t="array" ref="AM2634">IF(AL2634=1,1,
   IF(ISTEXT(AK2634),1,
   IF(AO2634&gt;1,AM2633,
   IF(AI2634=1,
      IF(SUMPRODUCT((LEN($Y$2:$Y$4096)-LEN(SUBSTITUTE($Y$2:$Y$4096,AA2634,"")))/LEN(AA2634))&gt;0,2,1),
      IF(
         SUMPRODUCT((LEN($Y$2:$Y$4096)-LEN(SUBSTITUTE($Y$2:$Y$4096,AA2634,"")))/LEN(AA2634))
         - SUMPRODUCT((LEN($Y$2:$Y$4096)-LEN(SUBSTITUTE($Y$2:$Y$4096,"Alolan "&amp;AA2634,"")))/LEN("Alolan "&amp;AA2634))
         - SUMPRODUCT((LEN($Y$2:$Y$4096)-LEN(SUBSTITUTE($Y$2:$Y$4096,"Galarian "&amp;AA2634,"")))/LEN("Galarian "&amp;AA2634))
         - SUMPRODUCT((LEN($Y$2:$Y$4096)-LEN(SUBSTITUTE($Y$2:$Y$4096,"Hisuian "&amp;AA2634,"")))/LEN("Hisuian "&amp;AA2634))
         - SUMPRODUCT((LEN($Y$2:$Y$4096)-LEN(SUBSTITUTE($Y$2:$Y$4096,"Paldean "&amp;AA2634,"")))/LEN("Paldean "&amp;AA2634))
      &gt;0,2,1)
   ))))</f>
        <v>1</v>
      </c>
      <c r="AN2634">
        <v>0</v>
      </c>
      <c r="AO2634">
        <v>0</v>
      </c>
    </row>
    <row r="2635" spans="1:41" x14ac:dyDescent="0.25">
      <c r="A2635">
        <v>995</v>
      </c>
      <c r="B2635" t="s">
        <v>3034</v>
      </c>
      <c r="C2635" t="s">
        <v>1546</v>
      </c>
      <c r="D2635" t="s">
        <v>1521</v>
      </c>
      <c r="E2635">
        <v>100</v>
      </c>
      <c r="F2635">
        <v>134</v>
      </c>
      <c r="G2635">
        <v>110</v>
      </c>
      <c r="H2635">
        <v>70</v>
      </c>
      <c r="I2635">
        <v>84</v>
      </c>
      <c r="J2635">
        <v>72</v>
      </c>
      <c r="K2635" t="s">
        <v>3022</v>
      </c>
      <c r="L2635" t="s">
        <v>262</v>
      </c>
      <c r="M2635" t="s">
        <v>3029</v>
      </c>
      <c r="N2635">
        <v>10.28</v>
      </c>
      <c r="O2635">
        <v>9.82</v>
      </c>
      <c r="Q2635">
        <v>3</v>
      </c>
      <c r="R2635">
        <f t="shared" si="190"/>
        <v>10</v>
      </c>
      <c r="S2635">
        <f t="shared" si="191"/>
        <v>13</v>
      </c>
      <c r="T2635">
        <f t="shared" si="188"/>
        <v>23</v>
      </c>
      <c r="U2635" t="s">
        <v>1546</v>
      </c>
      <c r="V2635" t="s">
        <v>1521</v>
      </c>
      <c r="W2635" t="s">
        <v>1479</v>
      </c>
      <c r="X2635" t="s">
        <v>1209</v>
      </c>
      <c r="Z2635" t="str" cm="1">
        <f t="array" ref="Z2635">IF(ISBLANK(AK2635),_xlfn.LET(
    _xlpm.nameBeforeSlash, IF(ISNUMBER(SEARCH("/", Y2635)), LEFT(Y2635, SEARCH("/", Y2635)-1), Y2635),
    _xlpm.matchRow, IFERROR(MATCH(_xlpm.nameBeforeSlash, AA:AA, 0), ""),
    _xlpm.difference, IF(_xlpm.matchRow="", "", ABS((R2635 + S2635)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),IF(ISBLANK(Y2635),"","Hidden"))</f>
        <v/>
      </c>
      <c r="AA2635" t="s">
        <v>3034</v>
      </c>
      <c r="AC2635" t="s">
        <v>432</v>
      </c>
      <c r="AD2635" t="str">
        <f>_xlfn.XLOOKUP(AC2635,moves!A:A,moves!B:B)</f>
        <v>rock</v>
      </c>
      <c r="AE2635">
        <f>_xlfn.XLOOKUP(AC2635,moves!A:A,moves!D:D)</f>
        <v>5</v>
      </c>
      <c r="AF2635" t="str">
        <f>_xlfn.XLOOKUP(AC2635,moves!A:A,moves!E:E)</f>
        <v>Critical hits deal +1 damage. Status symbols deal -1 damage.</v>
      </c>
      <c r="AG2635">
        <v>0</v>
      </c>
      <c r="AH2635">
        <v>1</v>
      </c>
      <c r="AI2635">
        <f t="shared" si="189"/>
        <v>0</v>
      </c>
      <c r="AJ2635" t="s">
        <v>8452</v>
      </c>
      <c r="AL2635">
        <v>0</v>
      </c>
      <c r="AM2635" cm="1">
        <f t="array" ref="AM2635">IF(AL2635=1,1,
   IF(ISTEXT(AK2635),1,
   IF(AO2635&gt;1,AM2634,
   IF(AI2635=1,
      IF(SUMPRODUCT((LEN($Y$2:$Y$4096)-LEN(SUBSTITUTE($Y$2:$Y$4096,AA2635,"")))/LEN(AA2635))&gt;0,2,1),
      IF(
         SUMPRODUCT((LEN($Y$2:$Y$4096)-LEN(SUBSTITUTE($Y$2:$Y$4096,AA2635,"")))/LEN(AA2635))
         - SUMPRODUCT((LEN($Y$2:$Y$4096)-LEN(SUBSTITUTE($Y$2:$Y$4096,"Alolan "&amp;AA2635,"")))/LEN("Alolan "&amp;AA2635))
         - SUMPRODUCT((LEN($Y$2:$Y$4096)-LEN(SUBSTITUTE($Y$2:$Y$4096,"Galarian "&amp;AA2635,"")))/LEN("Galarian "&amp;AA2635))
         - SUMPRODUCT((LEN($Y$2:$Y$4096)-LEN(SUBSTITUTE($Y$2:$Y$4096,"Hisuian "&amp;AA2635,"")))/LEN("Hisuian "&amp;AA2635))
         - SUMPRODUCT((LEN($Y$2:$Y$4096)-LEN(SUBSTITUTE($Y$2:$Y$4096,"Paldean "&amp;AA2635,"")))/LEN("Paldean "&amp;AA2635))
      &gt;0,2,1)
   ))))</f>
        <v>1</v>
      </c>
      <c r="AN2635">
        <v>0</v>
      </c>
      <c r="AO2635">
        <v>0</v>
      </c>
    </row>
    <row r="2636" spans="1:41" x14ac:dyDescent="0.25">
      <c r="A2636" t="s">
        <v>4855</v>
      </c>
      <c r="B2636" t="s">
        <v>3034</v>
      </c>
      <c r="C2636" t="s">
        <v>1546</v>
      </c>
      <c r="D2636" t="s">
        <v>1521</v>
      </c>
      <c r="E2636">
        <v>100</v>
      </c>
      <c r="F2636">
        <v>134</v>
      </c>
      <c r="G2636">
        <v>110</v>
      </c>
      <c r="H2636">
        <v>70</v>
      </c>
      <c r="I2636">
        <v>84</v>
      </c>
      <c r="J2636">
        <v>72</v>
      </c>
      <c r="K2636" t="s">
        <v>3022</v>
      </c>
      <c r="L2636" t="s">
        <v>262</v>
      </c>
      <c r="M2636" t="s">
        <v>3029</v>
      </c>
      <c r="N2636">
        <v>10.28</v>
      </c>
      <c r="O2636">
        <v>9.82</v>
      </c>
      <c r="Q2636">
        <v>3</v>
      </c>
      <c r="R2636">
        <f t="shared" si="190"/>
        <v>10</v>
      </c>
      <c r="S2636">
        <f t="shared" si="191"/>
        <v>13</v>
      </c>
      <c r="T2636">
        <f t="shared" si="188"/>
        <v>23</v>
      </c>
      <c r="U2636" t="s">
        <v>1546</v>
      </c>
      <c r="V2636" t="s">
        <v>1521</v>
      </c>
      <c r="W2636" t="s">
        <v>1479</v>
      </c>
      <c r="X2636" t="s">
        <v>1209</v>
      </c>
      <c r="Z2636" t="str" cm="1">
        <f t="array" ref="Z2636">IF(ISBLANK(AK2636),_xlfn.LET(
    _xlpm.nameBeforeSlash, IF(ISNUMBER(SEARCH("/", Y2636)), LEFT(Y2636, SEARCH("/", Y2636)-1), Y2636),
    _xlpm.matchRow, IFERROR(MATCH(_xlpm.nameBeforeSlash, AA:AA, 0), ""),
    _xlpm.difference, IF(_xlpm.matchRow="", "", ABS((R2636 + S2636)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),IF(ISBLANK(Y2636),"","Hidden"))</f>
        <v/>
      </c>
      <c r="AA2636" t="s">
        <v>6100</v>
      </c>
      <c r="AC2636" t="s">
        <v>6914</v>
      </c>
      <c r="AD2636" t="str">
        <f>_xlfn.XLOOKUP(AC2636,moves!A:A,moves!B:B)</f>
        <v>electric</v>
      </c>
      <c r="AE2636">
        <f>_xlfn.XLOOKUP(AC2636,moves!A:A,moves!D:D)</f>
        <v>5</v>
      </c>
      <c r="AF2636" t="str">
        <f>_xlfn.XLOOKUP(AC2636,moves!A:A,moves!E:E)</f>
        <v>Ignore the effects of target MODIFY moves.</v>
      </c>
      <c r="AG2636">
        <v>0</v>
      </c>
      <c r="AH2636">
        <v>1</v>
      </c>
      <c r="AI2636">
        <f t="shared" si="189"/>
        <v>1</v>
      </c>
      <c r="AJ2636" t="s">
        <v>8452</v>
      </c>
      <c r="AL2636">
        <v>0</v>
      </c>
      <c r="AM2636" cm="1">
        <f t="array" ref="AM2636">IF(AL2636=1,1,
   IF(ISTEXT(AK2636),1,
   IF(AO2636&gt;1,AM2635,
   IF(AI2636=1,
      IF(SUMPRODUCT((LEN($Y$2:$Y$4096)-LEN(SUBSTITUTE($Y$2:$Y$4096,AA2636,"")))/LEN(AA2636))&gt;0,2,1),
      IF(
         SUMPRODUCT((LEN($Y$2:$Y$4096)-LEN(SUBSTITUTE($Y$2:$Y$4096,AA2636,"")))/LEN(AA2636))
         - SUMPRODUCT((LEN($Y$2:$Y$4096)-LEN(SUBSTITUTE($Y$2:$Y$4096,"Alolan "&amp;AA2636,"")))/LEN("Alolan "&amp;AA2636))
         - SUMPRODUCT((LEN($Y$2:$Y$4096)-LEN(SUBSTITUTE($Y$2:$Y$4096,"Galarian "&amp;AA2636,"")))/LEN("Galarian "&amp;AA2636))
         - SUMPRODUCT((LEN($Y$2:$Y$4096)-LEN(SUBSTITUTE($Y$2:$Y$4096,"Hisuian "&amp;AA2636,"")))/LEN("Hisuian "&amp;AA2636))
         - SUMPRODUCT((LEN($Y$2:$Y$4096)-LEN(SUBSTITUTE($Y$2:$Y$4096,"Paldean "&amp;AA2636,"")))/LEN("Paldean "&amp;AA2636))
      &gt;0,2,1)
   ))))</f>
        <v>1</v>
      </c>
      <c r="AN2636">
        <v>0</v>
      </c>
      <c r="AO2636">
        <v>0</v>
      </c>
    </row>
    <row r="2637" spans="1:41" x14ac:dyDescent="0.25">
      <c r="A2637">
        <v>996</v>
      </c>
      <c r="B2637" t="s">
        <v>3035</v>
      </c>
      <c r="C2637" t="s">
        <v>1482</v>
      </c>
      <c r="D2637" t="s">
        <v>1209</v>
      </c>
      <c r="E2637">
        <v>65</v>
      </c>
      <c r="F2637">
        <v>75</v>
      </c>
      <c r="G2637">
        <v>45</v>
      </c>
      <c r="H2637">
        <v>35</v>
      </c>
      <c r="I2637">
        <v>45</v>
      </c>
      <c r="J2637">
        <v>55</v>
      </c>
      <c r="K2637" t="s">
        <v>3036</v>
      </c>
      <c r="L2637" t="s">
        <v>253</v>
      </c>
      <c r="M2637" t="s">
        <v>248</v>
      </c>
      <c r="N2637">
        <v>6.3</v>
      </c>
      <c r="O2637">
        <v>5.3</v>
      </c>
      <c r="R2637">
        <f t="shared" si="190"/>
        <v>6</v>
      </c>
      <c r="S2637">
        <f t="shared" si="191"/>
        <v>5</v>
      </c>
      <c r="T2637">
        <f t="shared" si="188"/>
        <v>11</v>
      </c>
      <c r="U2637" t="s">
        <v>1482</v>
      </c>
      <c r="V2637" t="s">
        <v>1209</v>
      </c>
      <c r="W2637" t="s">
        <v>1471</v>
      </c>
      <c r="X2637" t="s">
        <v>1472</v>
      </c>
      <c r="Y2637" t="s">
        <v>3037</v>
      </c>
      <c r="Z2637" cm="1">
        <f t="array" ref="Z2637">IF(ISBLANK(AK2637),_xlfn.LET(
    _xlpm.nameBeforeSlash, IF(ISNUMBER(SEARCH("/", Y2637)), LEFT(Y2637, SEARCH("/", Y2637)-1), Y2637),
    _xlpm.matchRow, IFERROR(MATCH(_xlpm.nameBeforeSlash, AA:AA, 0), ""),
    _xlpm.difference, IF(_xlpm.matchRow="", "", ABS((R2637 + S2637)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),IF(ISBLANK(Y2637),"","Hidden"))</f>
        <v>9</v>
      </c>
      <c r="AA2637" t="s">
        <v>3035</v>
      </c>
      <c r="AC2637" t="s">
        <v>1215</v>
      </c>
      <c r="AD2637" t="str">
        <f>_xlfn.XLOOKUP(AC2637,moves!A:A,moves!B:B)</f>
        <v>ice</v>
      </c>
      <c r="AE2637">
        <f>_xlfn.XLOOKUP(AC2637,moves!A:A,moves!D:D)</f>
        <v>2</v>
      </c>
      <c r="AF2637" t="str">
        <f>_xlfn.XLOOKUP(AC2637,moves!A:A,moves!E:E)</f>
        <v>Decrease the target's initiative by 2.</v>
      </c>
      <c r="AG2637">
        <v>1</v>
      </c>
      <c r="AH2637">
        <v>0</v>
      </c>
      <c r="AI2637">
        <f t="shared" si="189"/>
        <v>0</v>
      </c>
      <c r="AJ2637" t="s">
        <v>870</v>
      </c>
      <c r="AL2637">
        <v>0</v>
      </c>
      <c r="AM2637" cm="1">
        <f t="array" ref="AM2637">IF(AL2637=1,1,
   IF(ISTEXT(AK2637),1,
   IF(AO2637&gt;1,AM2636,
   IF(AI2637=1,
      IF(SUMPRODUCT((LEN($Y$2:$Y$4096)-LEN(SUBSTITUTE($Y$2:$Y$4096,AA2637,"")))/LEN(AA2637))&gt;0,2,1),
      IF(
         SUMPRODUCT((LEN($Y$2:$Y$4096)-LEN(SUBSTITUTE($Y$2:$Y$4096,AA2637,"")))/LEN(AA2637))
         - SUMPRODUCT((LEN($Y$2:$Y$4096)-LEN(SUBSTITUTE($Y$2:$Y$4096,"Alolan "&amp;AA2637,"")))/LEN("Alolan "&amp;AA2637))
         - SUMPRODUCT((LEN($Y$2:$Y$4096)-LEN(SUBSTITUTE($Y$2:$Y$4096,"Galarian "&amp;AA2637,"")))/LEN("Galarian "&amp;AA2637))
         - SUMPRODUCT((LEN($Y$2:$Y$4096)-LEN(SUBSTITUTE($Y$2:$Y$4096,"Hisuian "&amp;AA2637,"")))/LEN("Hisuian "&amp;AA2637))
         - SUMPRODUCT((LEN($Y$2:$Y$4096)-LEN(SUBSTITUTE($Y$2:$Y$4096,"Paldean "&amp;AA2637,"")))/LEN("Paldean "&amp;AA2637))
      &gt;0,2,1)
   ))))</f>
        <v>1</v>
      </c>
      <c r="AN2637">
        <v>0</v>
      </c>
      <c r="AO2637">
        <v>0</v>
      </c>
    </row>
    <row r="2638" spans="1:41" x14ac:dyDescent="0.25">
      <c r="A2638" t="s">
        <v>4856</v>
      </c>
      <c r="B2638" t="s">
        <v>3035</v>
      </c>
      <c r="C2638" t="s">
        <v>1482</v>
      </c>
      <c r="D2638" t="s">
        <v>1209</v>
      </c>
      <c r="E2638">
        <v>65</v>
      </c>
      <c r="F2638">
        <v>75</v>
      </c>
      <c r="G2638">
        <v>45</v>
      </c>
      <c r="H2638">
        <v>35</v>
      </c>
      <c r="I2638">
        <v>45</v>
      </c>
      <c r="J2638">
        <v>55</v>
      </c>
      <c r="K2638" t="s">
        <v>3036</v>
      </c>
      <c r="L2638" t="s">
        <v>253</v>
      </c>
      <c r="M2638" t="s">
        <v>248</v>
      </c>
      <c r="N2638">
        <v>6.3</v>
      </c>
      <c r="O2638">
        <v>5.3</v>
      </c>
      <c r="R2638">
        <f t="shared" si="190"/>
        <v>6</v>
      </c>
      <c r="S2638">
        <f t="shared" si="191"/>
        <v>5</v>
      </c>
      <c r="T2638">
        <f t="shared" si="188"/>
        <v>11</v>
      </c>
      <c r="U2638" t="s">
        <v>1482</v>
      </c>
      <c r="V2638" t="s">
        <v>1209</v>
      </c>
      <c r="W2638" t="s">
        <v>1471</v>
      </c>
      <c r="X2638" t="s">
        <v>1472</v>
      </c>
      <c r="Y2638" t="s">
        <v>6101</v>
      </c>
      <c r="Z2638" cm="1">
        <f t="array" ref="Z2638">IF(ISBLANK(AK2638),_xlfn.LET(
    _xlpm.nameBeforeSlash, IF(ISNUMBER(SEARCH("/", Y2638)), LEFT(Y2638, SEARCH("/", Y2638)-1), Y2638),
    _xlpm.matchRow, IFERROR(MATCH(_xlpm.nameBeforeSlash, AA:AA, 0), ""),
    _xlpm.difference, IF(_xlpm.matchRow="", "", ABS((R2638 + S2638)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),IF(ISBLANK(Y2638),"","Hidden"))</f>
        <v>9</v>
      </c>
      <c r="AA2638" t="s">
        <v>6102</v>
      </c>
      <c r="AC2638" t="s">
        <v>3532</v>
      </c>
      <c r="AD2638" t="str">
        <f>_xlfn.XLOOKUP(AC2638,moves!A:A,moves!B:B)</f>
        <v>ice</v>
      </c>
      <c r="AE2638">
        <f>_xlfn.XLOOKUP(AC2638,moves!A:A,moves!D:D)</f>
        <v>0</v>
      </c>
      <c r="AF2638" t="str">
        <f>_xlfn.XLOOKUP(AC2638,moves!A:A,moves!E:E)</f>
        <v>Change the weather condition to Snowy.</v>
      </c>
      <c r="AG2638">
        <v>1</v>
      </c>
      <c r="AH2638">
        <v>0</v>
      </c>
      <c r="AI2638">
        <f t="shared" si="189"/>
        <v>1</v>
      </c>
      <c r="AJ2638" t="s">
        <v>523</v>
      </c>
      <c r="AL2638">
        <v>0</v>
      </c>
      <c r="AM2638" cm="1">
        <f t="array" ref="AM2638">IF(AL2638=1,1,
   IF(ISTEXT(AK2638),1,
   IF(AO2638&gt;1,AM2637,
   IF(AI2638=1,
      IF(SUMPRODUCT((LEN($Y$2:$Y$4096)-LEN(SUBSTITUTE($Y$2:$Y$4096,AA2638,"")))/LEN(AA2638))&gt;0,2,1),
      IF(
         SUMPRODUCT((LEN($Y$2:$Y$4096)-LEN(SUBSTITUTE($Y$2:$Y$4096,AA2638,"")))/LEN(AA2638))
         - SUMPRODUCT((LEN($Y$2:$Y$4096)-LEN(SUBSTITUTE($Y$2:$Y$4096,"Alolan "&amp;AA2638,"")))/LEN("Alolan "&amp;AA2638))
         - SUMPRODUCT((LEN($Y$2:$Y$4096)-LEN(SUBSTITUTE($Y$2:$Y$4096,"Galarian "&amp;AA2638,"")))/LEN("Galarian "&amp;AA2638))
         - SUMPRODUCT((LEN($Y$2:$Y$4096)-LEN(SUBSTITUTE($Y$2:$Y$4096,"Hisuian "&amp;AA2638,"")))/LEN("Hisuian "&amp;AA2638))
         - SUMPRODUCT((LEN($Y$2:$Y$4096)-LEN(SUBSTITUTE($Y$2:$Y$4096,"Paldean "&amp;AA2638,"")))/LEN("Paldean "&amp;AA2638))
      &gt;0,2,1)
   ))))</f>
        <v>1</v>
      </c>
      <c r="AN2638">
        <v>0</v>
      </c>
      <c r="AO2638">
        <v>0</v>
      </c>
    </row>
    <row r="2639" spans="1:41" x14ac:dyDescent="0.25">
      <c r="A2639">
        <v>997</v>
      </c>
      <c r="B2639" t="s">
        <v>3037</v>
      </c>
      <c r="C2639" t="s">
        <v>1482</v>
      </c>
      <c r="D2639" t="s">
        <v>1209</v>
      </c>
      <c r="E2639">
        <v>90</v>
      </c>
      <c r="F2639">
        <v>95</v>
      </c>
      <c r="G2639">
        <v>66</v>
      </c>
      <c r="H2639">
        <v>45</v>
      </c>
      <c r="I2639">
        <v>65</v>
      </c>
      <c r="J2639">
        <v>62</v>
      </c>
      <c r="K2639" t="s">
        <v>3036</v>
      </c>
      <c r="L2639" t="s">
        <v>253</v>
      </c>
      <c r="M2639" t="s">
        <v>248</v>
      </c>
      <c r="N2639">
        <v>7.68</v>
      </c>
      <c r="O2639">
        <v>7.5299999999999994</v>
      </c>
      <c r="R2639">
        <f t="shared" si="190"/>
        <v>8</v>
      </c>
      <c r="S2639">
        <f t="shared" si="191"/>
        <v>8</v>
      </c>
      <c r="T2639">
        <f t="shared" si="188"/>
        <v>16</v>
      </c>
      <c r="U2639" t="s">
        <v>1482</v>
      </c>
      <c r="V2639" t="s">
        <v>1209</v>
      </c>
      <c r="W2639" t="s">
        <v>1471</v>
      </c>
      <c r="X2639" t="s">
        <v>1472</v>
      </c>
      <c r="Y2639" t="s">
        <v>3038</v>
      </c>
      <c r="Z2639" cm="1">
        <f t="array" ref="Z2639">IF(ISBLANK(AK2639),_xlfn.LET(
    _xlpm.nameBeforeSlash, IF(ISNUMBER(SEARCH("/", Y2639)), LEFT(Y2639, SEARCH("/", Y2639)-1), Y2639),
    _xlpm.matchRow, IFERROR(MATCH(_xlpm.nameBeforeSlash, AA:AA, 0), ""),
    _xlpm.difference, IF(_xlpm.matchRow="", "", ABS((R2639 + S2639)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),IF(ISBLANK(Y2639),"","Hidden"))</f>
        <v>13</v>
      </c>
      <c r="AA2639" t="s">
        <v>3037</v>
      </c>
      <c r="AC2639" t="s">
        <v>460</v>
      </c>
      <c r="AD2639" t="str">
        <f>_xlfn.XLOOKUP(AC2639,moves!A:A,moves!B:B)</f>
        <v>dark</v>
      </c>
      <c r="AE2639">
        <f>_xlfn.XLOOKUP(AC2639,moves!A:A,moves!D:D)</f>
        <v>3</v>
      </c>
      <c r="AF2639" t="str">
        <f>_xlfn.XLOOKUP(AC2639,moves!A:A,moves!E:E)</f>
        <v>When the target is next attacked: Add 1 regular hit to the roll.</v>
      </c>
      <c r="AG2639">
        <v>0</v>
      </c>
      <c r="AH2639">
        <v>0</v>
      </c>
      <c r="AI2639">
        <f t="shared" si="189"/>
        <v>0</v>
      </c>
      <c r="AJ2639" t="s">
        <v>524</v>
      </c>
      <c r="AL2639">
        <v>0</v>
      </c>
      <c r="AM2639" cm="1">
        <f t="array" ref="AM2639">IF(AL2639=1,1,
   IF(ISTEXT(AK2639),1,
   IF(AO2639&gt;1,AM2638,
   IF(AI2639=1,
      IF(SUMPRODUCT((LEN($Y$2:$Y$4096)-LEN(SUBSTITUTE($Y$2:$Y$4096,AA2639,"")))/LEN(AA2639))&gt;0,2,1),
      IF(
         SUMPRODUCT((LEN($Y$2:$Y$4096)-LEN(SUBSTITUTE($Y$2:$Y$4096,AA2639,"")))/LEN(AA2639))
         - SUMPRODUCT((LEN($Y$2:$Y$4096)-LEN(SUBSTITUTE($Y$2:$Y$4096,"Alolan "&amp;AA2639,"")))/LEN("Alolan "&amp;AA2639))
         - SUMPRODUCT((LEN($Y$2:$Y$4096)-LEN(SUBSTITUTE($Y$2:$Y$4096,"Galarian "&amp;AA2639,"")))/LEN("Galarian "&amp;AA2639))
         - SUMPRODUCT((LEN($Y$2:$Y$4096)-LEN(SUBSTITUTE($Y$2:$Y$4096,"Hisuian "&amp;AA2639,"")))/LEN("Hisuian "&amp;AA2639))
         - SUMPRODUCT((LEN($Y$2:$Y$4096)-LEN(SUBSTITUTE($Y$2:$Y$4096,"Paldean "&amp;AA2639,"")))/LEN("Paldean "&amp;AA2639))
      &gt;0,2,1)
   ))))</f>
        <v>2</v>
      </c>
      <c r="AN2639">
        <v>0</v>
      </c>
      <c r="AO2639">
        <v>0</v>
      </c>
    </row>
    <row r="2640" spans="1:41" x14ac:dyDescent="0.25">
      <c r="A2640" t="s">
        <v>4857</v>
      </c>
      <c r="B2640" t="s">
        <v>3037</v>
      </c>
      <c r="C2640" t="s">
        <v>1482</v>
      </c>
      <c r="D2640" t="s">
        <v>1209</v>
      </c>
      <c r="E2640">
        <v>90</v>
      </c>
      <c r="F2640">
        <v>95</v>
      </c>
      <c r="G2640">
        <v>66</v>
      </c>
      <c r="H2640">
        <v>45</v>
      </c>
      <c r="I2640">
        <v>65</v>
      </c>
      <c r="J2640">
        <v>62</v>
      </c>
      <c r="K2640" t="s">
        <v>3036</v>
      </c>
      <c r="L2640" t="s">
        <v>253</v>
      </c>
      <c r="M2640" t="s">
        <v>248</v>
      </c>
      <c r="N2640">
        <v>7.68</v>
      </c>
      <c r="O2640">
        <v>7.5299999999999994</v>
      </c>
      <c r="R2640">
        <f t="shared" si="190"/>
        <v>8</v>
      </c>
      <c r="S2640">
        <f t="shared" si="191"/>
        <v>8</v>
      </c>
      <c r="T2640">
        <f t="shared" si="188"/>
        <v>16</v>
      </c>
      <c r="U2640" t="s">
        <v>1482</v>
      </c>
      <c r="V2640" t="s">
        <v>1209</v>
      </c>
      <c r="W2640" t="s">
        <v>1471</v>
      </c>
      <c r="X2640" t="s">
        <v>1472</v>
      </c>
      <c r="Y2640" t="s">
        <v>6103</v>
      </c>
      <c r="Z2640" cm="1">
        <f t="array" ref="Z2640">IF(ISBLANK(AK2640),_xlfn.LET(
    _xlpm.nameBeforeSlash, IF(ISNUMBER(SEARCH("/", Y2640)), LEFT(Y2640, SEARCH("/", Y2640)-1), Y2640),
    _xlpm.matchRow, IFERROR(MATCH(_xlpm.nameBeforeSlash, AA:AA, 0), ""),
    _xlpm.difference, IF(_xlpm.matchRow="", "", ABS((R2640 + S2640)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),IF(ISBLANK(Y2640),"","Hidden"))</f>
        <v>13</v>
      </c>
      <c r="AA2640" t="s">
        <v>6101</v>
      </c>
      <c r="AC2640" t="s">
        <v>975</v>
      </c>
      <c r="AD2640" t="str">
        <f>_xlfn.XLOOKUP(AC2640,moves!A:A,moves!B:B)</f>
        <v>dragon</v>
      </c>
      <c r="AE2640">
        <f>_xlfn.XLOOKUP(AC2640,moves!A:A,moves!D:D)</f>
        <v>4</v>
      </c>
      <c r="AF2640" t="str">
        <f>_xlfn.XLOOKUP(AC2640,moves!A:A,moves!E:E)</f>
        <v>When the target is next attacked: Add 1 regular hit to the roll.</v>
      </c>
      <c r="AG2640">
        <v>0</v>
      </c>
      <c r="AH2640">
        <v>0</v>
      </c>
      <c r="AI2640">
        <f t="shared" si="189"/>
        <v>1</v>
      </c>
      <c r="AJ2640" t="s">
        <v>524</v>
      </c>
      <c r="AL2640">
        <v>0</v>
      </c>
      <c r="AM2640" cm="1">
        <f t="array" ref="AM2640">IF(AL2640=1,1,
   IF(ISTEXT(AK2640),1,
   IF(AO2640&gt;1,AM2639,
   IF(AI2640=1,
      IF(SUMPRODUCT((LEN($Y$2:$Y$4096)-LEN(SUBSTITUTE($Y$2:$Y$4096,AA2640,"")))/LEN(AA2640))&gt;0,2,1),
      IF(
         SUMPRODUCT((LEN($Y$2:$Y$4096)-LEN(SUBSTITUTE($Y$2:$Y$4096,AA2640,"")))/LEN(AA2640))
         - SUMPRODUCT((LEN($Y$2:$Y$4096)-LEN(SUBSTITUTE($Y$2:$Y$4096,"Alolan "&amp;AA2640,"")))/LEN("Alolan "&amp;AA2640))
         - SUMPRODUCT((LEN($Y$2:$Y$4096)-LEN(SUBSTITUTE($Y$2:$Y$4096,"Galarian "&amp;AA2640,"")))/LEN("Galarian "&amp;AA2640))
         - SUMPRODUCT((LEN($Y$2:$Y$4096)-LEN(SUBSTITUTE($Y$2:$Y$4096,"Hisuian "&amp;AA2640,"")))/LEN("Hisuian "&amp;AA2640))
         - SUMPRODUCT((LEN($Y$2:$Y$4096)-LEN(SUBSTITUTE($Y$2:$Y$4096,"Paldean "&amp;AA2640,"")))/LEN("Paldean "&amp;AA2640))
      &gt;0,2,1)
   ))))</f>
        <v>2</v>
      </c>
      <c r="AN2640">
        <v>0</v>
      </c>
      <c r="AO2640">
        <v>0</v>
      </c>
    </row>
    <row r="2641" spans="1:41" x14ac:dyDescent="0.25">
      <c r="A2641">
        <v>998</v>
      </c>
      <c r="B2641" t="s">
        <v>3038</v>
      </c>
      <c r="C2641" t="s">
        <v>1482</v>
      </c>
      <c r="D2641" t="s">
        <v>1209</v>
      </c>
      <c r="E2641">
        <v>115</v>
      </c>
      <c r="F2641">
        <v>145</v>
      </c>
      <c r="G2641">
        <v>92</v>
      </c>
      <c r="H2641">
        <v>75</v>
      </c>
      <c r="I2641">
        <v>86</v>
      </c>
      <c r="J2641">
        <v>87</v>
      </c>
      <c r="K2641" t="s">
        <v>3039</v>
      </c>
      <c r="L2641" t="s">
        <v>253</v>
      </c>
      <c r="M2641" t="s">
        <v>248</v>
      </c>
      <c r="N2641">
        <v>11.48</v>
      </c>
      <c r="O2641">
        <v>9.94</v>
      </c>
      <c r="R2641">
        <f t="shared" si="190"/>
        <v>11</v>
      </c>
      <c r="S2641">
        <f t="shared" si="191"/>
        <v>10</v>
      </c>
      <c r="T2641">
        <f t="shared" si="188"/>
        <v>21</v>
      </c>
      <c r="U2641" t="s">
        <v>1482</v>
      </c>
      <c r="V2641" t="s">
        <v>1209</v>
      </c>
      <c r="W2641" t="s">
        <v>1471</v>
      </c>
      <c r="X2641" t="s">
        <v>1472</v>
      </c>
      <c r="Z2641" t="str" cm="1">
        <f t="array" ref="Z2641">IF(ISBLANK(AK2641),_xlfn.LET(
    _xlpm.nameBeforeSlash, IF(ISNUMBER(SEARCH("/", Y2641)), LEFT(Y2641, SEARCH("/", Y2641)-1), Y2641),
    _xlpm.matchRow, IFERROR(MATCH(_xlpm.nameBeforeSlash, AA:AA, 0), ""),
    _xlpm.difference, IF(_xlpm.matchRow="", "", ABS((R2641 + S2641)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),IF(ISBLANK(Y2641),"","Hidden"))</f>
        <v/>
      </c>
      <c r="AA2641" t="s">
        <v>3038</v>
      </c>
      <c r="AC2641" t="s">
        <v>966</v>
      </c>
      <c r="AD2641" t="str">
        <f>_xlfn.XLOOKUP(AC2641,moves!A:A,moves!B:B)</f>
        <v>dragon</v>
      </c>
      <c r="AE2641">
        <f>_xlfn.XLOOKUP(AC2641,moves!A:A,moves!D:D)</f>
        <v>6</v>
      </c>
      <c r="AF2641" t="str">
        <f>_xlfn.XLOOKUP(AC2641,moves!A:A,moves!E:E)</f>
        <v>This turn and when the user is next attacked: Status symbols deal +1 damage.</v>
      </c>
      <c r="AG2641">
        <v>0</v>
      </c>
      <c r="AH2641">
        <v>0</v>
      </c>
      <c r="AI2641">
        <f t="shared" si="189"/>
        <v>0</v>
      </c>
      <c r="AJ2641" t="s">
        <v>525</v>
      </c>
      <c r="AL2641">
        <v>0</v>
      </c>
      <c r="AM2641" cm="1">
        <f t="array" ref="AM2641">IF(AL2641=1,1,
   IF(ISTEXT(AK2641),1,
   IF(AO2641&gt;1,AM2640,
   IF(AI2641=1,
      IF(SUMPRODUCT((LEN($Y$2:$Y$4096)-LEN(SUBSTITUTE($Y$2:$Y$4096,AA2641,"")))/LEN(AA2641))&gt;0,2,1),
      IF(
         SUMPRODUCT((LEN($Y$2:$Y$4096)-LEN(SUBSTITUTE($Y$2:$Y$4096,AA2641,"")))/LEN(AA2641))
         - SUMPRODUCT((LEN($Y$2:$Y$4096)-LEN(SUBSTITUTE($Y$2:$Y$4096,"Alolan "&amp;AA2641,"")))/LEN("Alolan "&amp;AA2641))
         - SUMPRODUCT((LEN($Y$2:$Y$4096)-LEN(SUBSTITUTE($Y$2:$Y$4096,"Galarian "&amp;AA2641,"")))/LEN("Galarian "&amp;AA2641))
         - SUMPRODUCT((LEN($Y$2:$Y$4096)-LEN(SUBSTITUTE($Y$2:$Y$4096,"Hisuian "&amp;AA2641,"")))/LEN("Hisuian "&amp;AA2641))
         - SUMPRODUCT((LEN($Y$2:$Y$4096)-LEN(SUBSTITUTE($Y$2:$Y$4096,"Paldean "&amp;AA2641,"")))/LEN("Paldean "&amp;AA2641))
      &gt;0,2,1)
   ))))</f>
        <v>2</v>
      </c>
      <c r="AN2641">
        <v>0</v>
      </c>
      <c r="AO2641">
        <v>0</v>
      </c>
    </row>
    <row r="2642" spans="1:41" x14ac:dyDescent="0.25">
      <c r="A2642" t="s">
        <v>4858</v>
      </c>
      <c r="B2642" t="s">
        <v>3038</v>
      </c>
      <c r="C2642" t="s">
        <v>1482</v>
      </c>
      <c r="D2642" t="s">
        <v>1209</v>
      </c>
      <c r="E2642">
        <v>115</v>
      </c>
      <c r="F2642">
        <v>145</v>
      </c>
      <c r="G2642">
        <v>92</v>
      </c>
      <c r="H2642">
        <v>75</v>
      </c>
      <c r="I2642">
        <v>86</v>
      </c>
      <c r="J2642">
        <v>87</v>
      </c>
      <c r="K2642" t="s">
        <v>3039</v>
      </c>
      <c r="L2642" t="s">
        <v>253</v>
      </c>
      <c r="M2642" t="s">
        <v>248</v>
      </c>
      <c r="N2642">
        <v>11.48</v>
      </c>
      <c r="O2642">
        <v>9.94</v>
      </c>
      <c r="R2642">
        <f t="shared" si="190"/>
        <v>11</v>
      </c>
      <c r="S2642">
        <f t="shared" si="191"/>
        <v>10</v>
      </c>
      <c r="T2642">
        <f t="shared" si="188"/>
        <v>21</v>
      </c>
      <c r="U2642" t="s">
        <v>1482</v>
      </c>
      <c r="V2642" t="s">
        <v>1209</v>
      </c>
      <c r="W2642" t="s">
        <v>1471</v>
      </c>
      <c r="X2642" t="s">
        <v>1472</v>
      </c>
      <c r="Z2642" t="str" cm="1">
        <f t="array" ref="Z2642">IF(ISBLANK(AK2642),_xlfn.LET(
    _xlpm.nameBeforeSlash, IF(ISNUMBER(SEARCH("/", Y2642)), LEFT(Y2642, SEARCH("/", Y2642)-1), Y2642),
    _xlpm.matchRow, IFERROR(MATCH(_xlpm.nameBeforeSlash, AA:AA, 0), ""),
    _xlpm.difference, IF(_xlpm.matchRow="", "", ABS((R2642 + S2642)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),IF(ISBLANK(Y2642),"","Hidden"))</f>
        <v/>
      </c>
      <c r="AA2642" t="s">
        <v>6103</v>
      </c>
      <c r="AC2642" t="s">
        <v>6915</v>
      </c>
      <c r="AD2642" t="str">
        <f>_xlfn.XLOOKUP(AC2642,moves!A:A,moves!B:B)</f>
        <v>ice</v>
      </c>
      <c r="AE2642">
        <f>_xlfn.XLOOKUP(AC2642,moves!A:A,moves!D:D)</f>
        <v>4</v>
      </c>
      <c r="AF2642" t="str">
        <f>_xlfn.XLOOKUP(AC2642,moves!A:A,moves!E:E)</f>
        <v>If any status symbols are rolled: Inflict the Frozen status on the target. Pokémon frozen by this move increase attack strength of incoming moves by 3 instead.</v>
      </c>
      <c r="AG2642">
        <v>0</v>
      </c>
      <c r="AH2642">
        <v>0</v>
      </c>
      <c r="AI2642">
        <f t="shared" si="189"/>
        <v>1</v>
      </c>
      <c r="AJ2642" t="s">
        <v>525</v>
      </c>
      <c r="AL2642">
        <v>0</v>
      </c>
      <c r="AM2642" cm="1">
        <f t="array" ref="AM2642">IF(AL2642=1,1,
   IF(ISTEXT(AK2642),1,
   IF(AO2642&gt;1,AM2641,
   IF(AI2642=1,
      IF(SUMPRODUCT((LEN($Y$2:$Y$4096)-LEN(SUBSTITUTE($Y$2:$Y$4096,AA2642,"")))/LEN(AA2642))&gt;0,2,1),
      IF(
         SUMPRODUCT((LEN($Y$2:$Y$4096)-LEN(SUBSTITUTE($Y$2:$Y$4096,AA2642,"")))/LEN(AA2642))
         - SUMPRODUCT((LEN($Y$2:$Y$4096)-LEN(SUBSTITUTE($Y$2:$Y$4096,"Alolan "&amp;AA2642,"")))/LEN("Alolan "&amp;AA2642))
         - SUMPRODUCT((LEN($Y$2:$Y$4096)-LEN(SUBSTITUTE($Y$2:$Y$4096,"Galarian "&amp;AA2642,"")))/LEN("Galarian "&amp;AA2642))
         - SUMPRODUCT((LEN($Y$2:$Y$4096)-LEN(SUBSTITUTE($Y$2:$Y$4096,"Hisuian "&amp;AA2642,"")))/LEN("Hisuian "&amp;AA2642))
         - SUMPRODUCT((LEN($Y$2:$Y$4096)-LEN(SUBSTITUTE($Y$2:$Y$4096,"Paldean "&amp;AA2642,"")))/LEN("Paldean "&amp;AA2642))
      &gt;0,2,1)
   ))))</f>
        <v>2</v>
      </c>
      <c r="AN2642">
        <v>0</v>
      </c>
      <c r="AO2642">
        <v>0</v>
      </c>
    </row>
    <row r="2643" spans="1:41" x14ac:dyDescent="0.25">
      <c r="A2643">
        <v>999</v>
      </c>
      <c r="B2643" t="s">
        <v>3040</v>
      </c>
      <c r="C2643" t="s">
        <v>1524</v>
      </c>
      <c r="D2643"/>
      <c r="E2643">
        <v>45</v>
      </c>
      <c r="F2643">
        <v>30</v>
      </c>
      <c r="G2643">
        <v>70</v>
      </c>
      <c r="H2643">
        <v>75</v>
      </c>
      <c r="I2643">
        <v>70</v>
      </c>
      <c r="J2643">
        <v>10</v>
      </c>
      <c r="K2643" t="s">
        <v>3041</v>
      </c>
      <c r="L2643" t="s">
        <v>250</v>
      </c>
      <c r="M2643" t="s">
        <v>249</v>
      </c>
      <c r="N2643">
        <v>4.45</v>
      </c>
      <c r="O2643">
        <v>6</v>
      </c>
      <c r="Q2643">
        <v>1</v>
      </c>
      <c r="R2643">
        <f t="shared" si="190"/>
        <v>4</v>
      </c>
      <c r="S2643">
        <f t="shared" si="191"/>
        <v>7</v>
      </c>
      <c r="T2643">
        <f t="shared" si="188"/>
        <v>11</v>
      </c>
      <c r="U2643" t="s">
        <v>1524</v>
      </c>
      <c r="V2643" t="s">
        <v>1514</v>
      </c>
      <c r="W2643" t="s">
        <v>1471</v>
      </c>
      <c r="X2643" t="s">
        <v>1521</v>
      </c>
      <c r="Y2643" t="s">
        <v>3042</v>
      </c>
      <c r="Z2643" cm="1">
        <f t="array" ref="Z2643">IF(ISBLANK(AK2643),_xlfn.LET(
    _xlpm.nameBeforeSlash, IF(ISNUMBER(SEARCH("/", Y2643)), LEFT(Y2643, SEARCH("/", Y2643)-1), Y2643),
    _xlpm.matchRow, IFERROR(MATCH(_xlpm.nameBeforeSlash, AA:AA, 0), ""),
    _xlpm.difference, IF(_xlpm.matchRow="", "", ABS((R2643 + S2643)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),IF(ISBLANK(Y2643),"","Hidden"))</f>
        <v>18</v>
      </c>
      <c r="AA2643" t="s">
        <v>3255</v>
      </c>
      <c r="AB2643" t="s">
        <v>3043</v>
      </c>
      <c r="AC2643" t="s">
        <v>1125</v>
      </c>
      <c r="AD2643" t="str">
        <f>_xlfn.XLOOKUP(AC2643,moves!A:A,moves!B:B)</f>
        <v>ghost</v>
      </c>
      <c r="AE2643">
        <f>_xlfn.XLOOKUP(AC2643,moves!A:A,moves!D:D)</f>
        <v>1</v>
      </c>
      <c r="AF2643" t="str">
        <f>_xlfn.XLOOKUP(AC2643,moves!A:A,moves!E:E)</f>
        <v>Inflict the Paralyzed status on the target. If the target was already Paralyzed: Increased attack strength by 2.</v>
      </c>
      <c r="AG2643">
        <v>0</v>
      </c>
      <c r="AH2643">
        <v>0</v>
      </c>
      <c r="AI2643">
        <f t="shared" si="189"/>
        <v>0</v>
      </c>
      <c r="AJ2643" t="s">
        <v>523</v>
      </c>
      <c r="AL2643">
        <v>0</v>
      </c>
      <c r="AM2643" cm="1">
        <f t="array" ref="AM2643">IF(AL2643=1,1,
   IF(ISTEXT(AK2643),1,
   IF(AO2643&gt;1,AM2642,
   IF(AI2643=1,
      IF(SUMPRODUCT((LEN($Y$2:$Y$4096)-LEN(SUBSTITUTE($Y$2:$Y$4096,AA2643,"")))/LEN(AA2643))&gt;0,2,1),
      IF(
         SUMPRODUCT((LEN($Y$2:$Y$4096)-LEN(SUBSTITUTE($Y$2:$Y$4096,AA2643,"")))/LEN(AA2643))
         - SUMPRODUCT((LEN($Y$2:$Y$4096)-LEN(SUBSTITUTE($Y$2:$Y$4096,"Alolan "&amp;AA2643,"")))/LEN("Alolan "&amp;AA2643))
         - SUMPRODUCT((LEN($Y$2:$Y$4096)-LEN(SUBSTITUTE($Y$2:$Y$4096,"Galarian "&amp;AA2643,"")))/LEN("Galarian "&amp;AA2643))
         - SUMPRODUCT((LEN($Y$2:$Y$4096)-LEN(SUBSTITUTE($Y$2:$Y$4096,"Hisuian "&amp;AA2643,"")))/LEN("Hisuian "&amp;AA2643))
         - SUMPRODUCT((LEN($Y$2:$Y$4096)-LEN(SUBSTITUTE($Y$2:$Y$4096,"Paldean "&amp;AA2643,"")))/LEN("Paldean "&amp;AA2643))
      &gt;0,2,1)
   ))))</f>
        <v>2</v>
      </c>
      <c r="AN2643">
        <v>0</v>
      </c>
      <c r="AO2643">
        <v>0</v>
      </c>
    </row>
    <row r="2644" spans="1:41" x14ac:dyDescent="0.25">
      <c r="A2644" t="s">
        <v>3044</v>
      </c>
      <c r="B2644" t="s">
        <v>3040</v>
      </c>
      <c r="C2644" t="s">
        <v>1524</v>
      </c>
      <c r="D2644"/>
      <c r="E2644">
        <v>45</v>
      </c>
      <c r="F2644">
        <v>30</v>
      </c>
      <c r="G2644">
        <v>25</v>
      </c>
      <c r="H2644">
        <v>75</v>
      </c>
      <c r="I2644">
        <v>45</v>
      </c>
      <c r="J2644">
        <v>80</v>
      </c>
      <c r="K2644" t="s">
        <v>3045</v>
      </c>
      <c r="L2644" t="s">
        <v>250</v>
      </c>
      <c r="M2644" t="s">
        <v>249</v>
      </c>
      <c r="N2644">
        <v>7.25</v>
      </c>
      <c r="O2644">
        <v>3.9</v>
      </c>
      <c r="R2644">
        <f t="shared" si="190"/>
        <v>7</v>
      </c>
      <c r="S2644">
        <f t="shared" si="191"/>
        <v>4</v>
      </c>
      <c r="T2644">
        <f t="shared" si="188"/>
        <v>11</v>
      </c>
      <c r="U2644" t="s">
        <v>1524</v>
      </c>
      <c r="V2644" t="s">
        <v>1514</v>
      </c>
      <c r="W2644" t="s">
        <v>1471</v>
      </c>
      <c r="X2644" t="s">
        <v>1521</v>
      </c>
      <c r="Y2644" t="s">
        <v>3255</v>
      </c>
      <c r="Z2644" cm="1">
        <f t="array" ref="Z2644">IF(ISBLANK(AK2644),_xlfn.LET(
    _xlpm.nameBeforeSlash, IF(ISNUMBER(SEARCH("/", Y2644)), LEFT(Y2644, SEARCH("/", Y2644)-1), Y2644),
    _xlpm.matchRow, IFERROR(MATCH(_xlpm.nameBeforeSlash, AA:AA, 0), ""),
    _xlpm.difference, IF(_xlpm.matchRow="", "", ABS((R2644 + S2644)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),IF(ISBLANK(Y2644),"","Hidden"))</f>
        <v>2</v>
      </c>
      <c r="AA2644" t="s">
        <v>3256</v>
      </c>
      <c r="AB2644" t="s">
        <v>3046</v>
      </c>
      <c r="AC2644" t="s">
        <v>951</v>
      </c>
      <c r="AD2644" t="str">
        <f>_xlfn.XLOOKUP(AC2644,moves!A:A,moves!B:B)</f>
        <v>dark</v>
      </c>
      <c r="AE2644">
        <f>_xlfn.XLOOKUP(AC2644,moves!A:A,moves!D:D)</f>
        <v>3</v>
      </c>
      <c r="AF2644" t="str">
        <f>_xlfn.XLOOKUP(AC2644,moves!A:A,moves!E:E)</f>
        <v>If the user does not have a held item: Steal the target's held item until the end of battle.</v>
      </c>
      <c r="AG2644">
        <v>1</v>
      </c>
      <c r="AH2644">
        <v>0</v>
      </c>
      <c r="AI2644">
        <f t="shared" si="189"/>
        <v>0</v>
      </c>
      <c r="AJ2644" t="s">
        <v>870</v>
      </c>
      <c r="AL2644">
        <v>0</v>
      </c>
      <c r="AM2644" cm="1">
        <f t="array" ref="AM2644">IF(AL2644=1,1,
   IF(ISTEXT(AK2644),1,
   IF(AO2644&gt;1,AM2643,
   IF(AI2644=1,
      IF(SUMPRODUCT((LEN($Y$2:$Y$4096)-LEN(SUBSTITUTE($Y$2:$Y$4096,AA2644,"")))/LEN(AA2644))&gt;0,2,1),
      IF(
         SUMPRODUCT((LEN($Y$2:$Y$4096)-LEN(SUBSTITUTE($Y$2:$Y$4096,AA2644,"")))/LEN(AA2644))
         - SUMPRODUCT((LEN($Y$2:$Y$4096)-LEN(SUBSTITUTE($Y$2:$Y$4096,"Alolan "&amp;AA2644,"")))/LEN("Alolan "&amp;AA2644))
         - SUMPRODUCT((LEN($Y$2:$Y$4096)-LEN(SUBSTITUTE($Y$2:$Y$4096,"Galarian "&amp;AA2644,"")))/LEN("Galarian "&amp;AA2644))
         - SUMPRODUCT((LEN($Y$2:$Y$4096)-LEN(SUBSTITUTE($Y$2:$Y$4096,"Hisuian "&amp;AA2644,"")))/LEN("Hisuian "&amp;AA2644))
         - SUMPRODUCT((LEN($Y$2:$Y$4096)-LEN(SUBSTITUTE($Y$2:$Y$4096,"Paldean "&amp;AA2644,"")))/LEN("Paldean "&amp;AA2644))
      &gt;0,2,1)
   ))))</f>
        <v>1</v>
      </c>
      <c r="AN2644">
        <v>0</v>
      </c>
      <c r="AO2644">
        <v>0</v>
      </c>
    </row>
    <row r="2645" spans="1:41" x14ac:dyDescent="0.25">
      <c r="A2645" t="s">
        <v>4859</v>
      </c>
      <c r="B2645" t="s">
        <v>3040</v>
      </c>
      <c r="C2645" t="s">
        <v>1524</v>
      </c>
      <c r="D2645"/>
      <c r="E2645">
        <v>45</v>
      </c>
      <c r="F2645">
        <v>30</v>
      </c>
      <c r="G2645">
        <v>70</v>
      </c>
      <c r="H2645">
        <v>75</v>
      </c>
      <c r="I2645">
        <v>70</v>
      </c>
      <c r="J2645">
        <v>10</v>
      </c>
      <c r="K2645" t="s">
        <v>3041</v>
      </c>
      <c r="L2645" t="s">
        <v>250</v>
      </c>
      <c r="M2645" t="s">
        <v>249</v>
      </c>
      <c r="N2645">
        <v>4.45</v>
      </c>
      <c r="O2645">
        <v>6</v>
      </c>
      <c r="Q2645">
        <v>1</v>
      </c>
      <c r="R2645">
        <f t="shared" si="190"/>
        <v>4</v>
      </c>
      <c r="S2645">
        <f t="shared" si="191"/>
        <v>7</v>
      </c>
      <c r="T2645">
        <f t="shared" si="188"/>
        <v>11</v>
      </c>
      <c r="U2645" t="s">
        <v>1524</v>
      </c>
      <c r="V2645" t="s">
        <v>1514</v>
      </c>
      <c r="W2645" t="s">
        <v>1471</v>
      </c>
      <c r="X2645" t="s">
        <v>1521</v>
      </c>
      <c r="Y2645" t="s">
        <v>6104</v>
      </c>
      <c r="Z2645" cm="1">
        <f t="array" ref="Z2645">IF(ISBLANK(AK2645),_xlfn.LET(
    _xlpm.nameBeforeSlash, IF(ISNUMBER(SEARCH("/", Y2645)), LEFT(Y2645, SEARCH("/", Y2645)-1), Y2645),
    _xlpm.matchRow, IFERROR(MATCH(_xlpm.nameBeforeSlash, AA:AA, 0), ""),
    _xlpm.difference, IF(_xlpm.matchRow="", "", ABS((R2645 + S2645)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),IF(ISBLANK(Y2645),"","Hidden"))</f>
        <v>18</v>
      </c>
      <c r="AA2645" t="s">
        <v>6105</v>
      </c>
      <c r="AB2645" t="s">
        <v>3043</v>
      </c>
      <c r="AC2645" t="s">
        <v>6385</v>
      </c>
      <c r="AD2645" t="str">
        <f>_xlfn.XLOOKUP(AC2645,moves!A:A,moves!B:B)</f>
        <v>dark</v>
      </c>
      <c r="AE2645">
        <f>_xlfn.XLOOKUP(AC2645,moves!A:A,moves!D:D)</f>
        <v>0</v>
      </c>
      <c r="AF2645" t="str">
        <f>_xlfn.XLOOKUP(AC2645,moves!A:A,moves!E:E)</f>
        <v>Each time this move is used: Add 1 critical hit to the user's attack rolls (Max 2 stacks).</v>
      </c>
      <c r="AG2645">
        <v>0</v>
      </c>
      <c r="AH2645">
        <v>0</v>
      </c>
      <c r="AI2645">
        <f t="shared" si="189"/>
        <v>1</v>
      </c>
      <c r="AJ2645" t="s">
        <v>523</v>
      </c>
      <c r="AL2645">
        <v>0</v>
      </c>
      <c r="AM2645" cm="1">
        <f t="array" ref="AM2645">IF(AL2645=1,1,
   IF(ISTEXT(AK2645),1,
   IF(AO2645&gt;1,AM2644,
   IF(AI2645=1,
      IF(SUMPRODUCT((LEN($Y$2:$Y$4096)-LEN(SUBSTITUTE($Y$2:$Y$4096,AA2645,"")))/LEN(AA2645))&gt;0,2,1),
      IF(
         SUMPRODUCT((LEN($Y$2:$Y$4096)-LEN(SUBSTITUTE($Y$2:$Y$4096,AA2645,"")))/LEN(AA2645))
         - SUMPRODUCT((LEN($Y$2:$Y$4096)-LEN(SUBSTITUTE($Y$2:$Y$4096,"Alolan "&amp;AA2645,"")))/LEN("Alolan "&amp;AA2645))
         - SUMPRODUCT((LEN($Y$2:$Y$4096)-LEN(SUBSTITUTE($Y$2:$Y$4096,"Galarian "&amp;AA2645,"")))/LEN("Galarian "&amp;AA2645))
         - SUMPRODUCT((LEN($Y$2:$Y$4096)-LEN(SUBSTITUTE($Y$2:$Y$4096,"Hisuian "&amp;AA2645,"")))/LEN("Hisuian "&amp;AA2645))
         - SUMPRODUCT((LEN($Y$2:$Y$4096)-LEN(SUBSTITUTE($Y$2:$Y$4096,"Paldean "&amp;AA2645,"")))/LEN("Paldean "&amp;AA2645))
      &gt;0,2,1)
   ))))</f>
        <v>2</v>
      </c>
      <c r="AN2645">
        <v>0</v>
      </c>
      <c r="AO2645">
        <v>0</v>
      </c>
    </row>
    <row r="2646" spans="1:41" x14ac:dyDescent="0.25">
      <c r="A2646" t="s">
        <v>4860</v>
      </c>
      <c r="B2646" t="s">
        <v>3040</v>
      </c>
      <c r="C2646" t="s">
        <v>1524</v>
      </c>
      <c r="D2646"/>
      <c r="E2646">
        <v>45</v>
      </c>
      <c r="F2646">
        <v>30</v>
      </c>
      <c r="G2646">
        <v>25</v>
      </c>
      <c r="H2646">
        <v>75</v>
      </c>
      <c r="I2646">
        <v>45</v>
      </c>
      <c r="J2646">
        <v>80</v>
      </c>
      <c r="K2646" t="s">
        <v>3045</v>
      </c>
      <c r="L2646" t="s">
        <v>250</v>
      </c>
      <c r="M2646" t="s">
        <v>249</v>
      </c>
      <c r="N2646">
        <v>7.25</v>
      </c>
      <c r="O2646">
        <v>3.9</v>
      </c>
      <c r="R2646">
        <f t="shared" si="190"/>
        <v>7</v>
      </c>
      <c r="S2646">
        <f t="shared" si="191"/>
        <v>4</v>
      </c>
      <c r="T2646">
        <f t="shared" si="188"/>
        <v>11</v>
      </c>
      <c r="U2646" t="s">
        <v>1524</v>
      </c>
      <c r="V2646" t="s">
        <v>1514</v>
      </c>
      <c r="W2646" t="s">
        <v>1471</v>
      </c>
      <c r="X2646" t="s">
        <v>1521</v>
      </c>
      <c r="Y2646" t="s">
        <v>6105</v>
      </c>
      <c r="Z2646" cm="1">
        <f t="array" ref="Z2646">IF(ISBLANK(AK2646),_xlfn.LET(
    _xlpm.nameBeforeSlash, IF(ISNUMBER(SEARCH("/", Y2646)), LEFT(Y2646, SEARCH("/", Y2646)-1), Y2646),
    _xlpm.matchRow, IFERROR(MATCH(_xlpm.nameBeforeSlash, AA:AA, 0), ""),
    _xlpm.difference, IF(_xlpm.matchRow="", "", ABS((R2646 + S2646)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),IF(ISBLANK(Y2646),"","Hidden"))</f>
        <v>2</v>
      </c>
      <c r="AA2646" t="s">
        <v>6106</v>
      </c>
      <c r="AB2646" t="s">
        <v>3046</v>
      </c>
      <c r="AC2646" t="s">
        <v>1127</v>
      </c>
      <c r="AD2646" t="str">
        <f>_xlfn.XLOOKUP(AC2646,moves!A:A,moves!B:B)</f>
        <v>ghost</v>
      </c>
      <c r="AE2646">
        <f>_xlfn.XLOOKUP(AC2646,moves!A:A,moves!D:D)</f>
        <v>0</v>
      </c>
      <c r="AF2646" t="str">
        <f>_xlfn.XLOOKUP(AC2646,moves!A:A,moves!E:E)</f>
        <v>Deal damage equal to the absolute value of the difference between the user and target's current health. This damage cannot be increased in any way.</v>
      </c>
      <c r="AG2646">
        <v>1</v>
      </c>
      <c r="AH2646">
        <v>0</v>
      </c>
      <c r="AI2646">
        <f t="shared" si="189"/>
        <v>1</v>
      </c>
      <c r="AJ2646" t="s">
        <v>523</v>
      </c>
      <c r="AL2646">
        <v>0</v>
      </c>
      <c r="AM2646" cm="1">
        <f t="array" ref="AM2646">IF(AL2646=1,1,
   IF(ISTEXT(AK2646),1,
   IF(AO2646&gt;1,AM2645,
   IF(AI2646=1,
      IF(SUMPRODUCT((LEN($Y$2:$Y$4096)-LEN(SUBSTITUTE($Y$2:$Y$4096,AA2646,"")))/LEN(AA2646))&gt;0,2,1),
      IF(
         SUMPRODUCT((LEN($Y$2:$Y$4096)-LEN(SUBSTITUTE($Y$2:$Y$4096,AA2646,"")))/LEN(AA2646))
         - SUMPRODUCT((LEN($Y$2:$Y$4096)-LEN(SUBSTITUTE($Y$2:$Y$4096,"Alolan "&amp;AA2646,"")))/LEN("Alolan "&amp;AA2646))
         - SUMPRODUCT((LEN($Y$2:$Y$4096)-LEN(SUBSTITUTE($Y$2:$Y$4096,"Galarian "&amp;AA2646,"")))/LEN("Galarian "&amp;AA2646))
         - SUMPRODUCT((LEN($Y$2:$Y$4096)-LEN(SUBSTITUTE($Y$2:$Y$4096,"Hisuian "&amp;AA2646,"")))/LEN("Hisuian "&amp;AA2646))
         - SUMPRODUCT((LEN($Y$2:$Y$4096)-LEN(SUBSTITUTE($Y$2:$Y$4096,"Paldean "&amp;AA2646,"")))/LEN("Paldean "&amp;AA2646))
      &gt;0,2,1)
   ))))</f>
        <v>1</v>
      </c>
      <c r="AN2646">
        <v>0</v>
      </c>
      <c r="AO2646">
        <v>0</v>
      </c>
    </row>
    <row r="2647" spans="1:41" x14ac:dyDescent="0.25">
      <c r="A2647">
        <v>1000</v>
      </c>
      <c r="B2647" t="s">
        <v>3042</v>
      </c>
      <c r="C2647" t="s">
        <v>1514</v>
      </c>
      <c r="D2647" t="s">
        <v>1524</v>
      </c>
      <c r="E2647">
        <v>87</v>
      </c>
      <c r="F2647">
        <v>60</v>
      </c>
      <c r="G2647">
        <v>95</v>
      </c>
      <c r="H2647">
        <v>133</v>
      </c>
      <c r="I2647">
        <v>91</v>
      </c>
      <c r="J2647">
        <v>84</v>
      </c>
      <c r="K2647" t="s">
        <v>3047</v>
      </c>
      <c r="L2647" t="s">
        <v>250</v>
      </c>
      <c r="M2647" t="s">
        <v>248</v>
      </c>
      <c r="N2647">
        <v>10.61</v>
      </c>
      <c r="O2647">
        <v>9.06</v>
      </c>
      <c r="Q2647">
        <v>1</v>
      </c>
      <c r="R2647">
        <f t="shared" si="190"/>
        <v>11</v>
      </c>
      <c r="S2647">
        <f t="shared" si="191"/>
        <v>10</v>
      </c>
      <c r="T2647">
        <f t="shared" si="188"/>
        <v>21</v>
      </c>
      <c r="U2647" t="s">
        <v>1524</v>
      </c>
      <c r="V2647" t="s">
        <v>1514</v>
      </c>
      <c r="W2647" t="s">
        <v>1471</v>
      </c>
      <c r="X2647" t="s">
        <v>1521</v>
      </c>
      <c r="Z2647" t="str" cm="1">
        <f t="array" ref="Z2647">IF(ISBLANK(AK2647),_xlfn.LET(
    _xlpm.nameBeforeSlash, IF(ISNUMBER(SEARCH("/", Y2647)), LEFT(Y2647, SEARCH("/", Y2647)-1), Y2647),
    _xlpm.matchRow, IFERROR(MATCH(_xlpm.nameBeforeSlash, AA:AA, 0), ""),
    _xlpm.difference, IF(_xlpm.matchRow="", "", ABS((R2647 + S2647)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),IF(ISBLANK(Y2647),"","Hidden"))</f>
        <v/>
      </c>
      <c r="AA2647" t="s">
        <v>3042</v>
      </c>
      <c r="AC2647" t="s">
        <v>1356</v>
      </c>
      <c r="AD2647" t="str">
        <f>_xlfn.XLOOKUP(AC2647,moves!A:A,moves!B:B)</f>
        <v>steel</v>
      </c>
      <c r="AE2647">
        <f>_xlfn.XLOOKUP(AC2647,moves!A:A,moves!D:D)</f>
        <v>6</v>
      </c>
      <c r="AF2647" t="str">
        <f>_xlfn.XLOOKUP(AC2647,moves!A:A,moves!E:E)</f>
        <v xml:space="preserve"> Each time this move is used: Decrease attack strength by 2 and the user may obtain any one tier 1 Apricorn.</v>
      </c>
      <c r="AG2647">
        <v>0</v>
      </c>
      <c r="AH2647">
        <v>0</v>
      </c>
      <c r="AI2647">
        <f t="shared" si="189"/>
        <v>0</v>
      </c>
      <c r="AJ2647" t="s">
        <v>525</v>
      </c>
      <c r="AL2647">
        <v>0</v>
      </c>
      <c r="AM2647" cm="1">
        <f t="array" ref="AM2647">IF(AL2647=1,1,
   IF(ISTEXT(AK2647),1,
   IF(AO2647&gt;1,AM2646,
   IF(AI2647=1,
      IF(SUMPRODUCT((LEN($Y$2:$Y$4096)-LEN(SUBSTITUTE($Y$2:$Y$4096,AA2647,"")))/LEN(AA2647))&gt;0,2,1),
      IF(
         SUMPRODUCT((LEN($Y$2:$Y$4096)-LEN(SUBSTITUTE($Y$2:$Y$4096,AA2647,"")))/LEN(AA2647))
         - SUMPRODUCT((LEN($Y$2:$Y$4096)-LEN(SUBSTITUTE($Y$2:$Y$4096,"Alolan "&amp;AA2647,"")))/LEN("Alolan "&amp;AA2647))
         - SUMPRODUCT((LEN($Y$2:$Y$4096)-LEN(SUBSTITUTE($Y$2:$Y$4096,"Galarian "&amp;AA2647,"")))/LEN("Galarian "&amp;AA2647))
         - SUMPRODUCT((LEN($Y$2:$Y$4096)-LEN(SUBSTITUTE($Y$2:$Y$4096,"Hisuian "&amp;AA2647,"")))/LEN("Hisuian "&amp;AA2647))
         - SUMPRODUCT((LEN($Y$2:$Y$4096)-LEN(SUBSTITUTE($Y$2:$Y$4096,"Paldean "&amp;AA2647,"")))/LEN("Paldean "&amp;AA2647))
      &gt;0,2,1)
   ))))</f>
        <v>2</v>
      </c>
      <c r="AN2647">
        <v>0</v>
      </c>
      <c r="AO2647">
        <v>0</v>
      </c>
    </row>
    <row r="2648" spans="1:41" x14ac:dyDescent="0.25">
      <c r="A2648" t="s">
        <v>4861</v>
      </c>
      <c r="B2648" t="s">
        <v>3042</v>
      </c>
      <c r="C2648" t="s">
        <v>1514</v>
      </c>
      <c r="D2648" t="s">
        <v>1524</v>
      </c>
      <c r="E2648">
        <v>87</v>
      </c>
      <c r="F2648">
        <v>60</v>
      </c>
      <c r="G2648">
        <v>95</v>
      </c>
      <c r="H2648">
        <v>133</v>
      </c>
      <c r="I2648">
        <v>91</v>
      </c>
      <c r="J2648">
        <v>84</v>
      </c>
      <c r="K2648" t="s">
        <v>3047</v>
      </c>
      <c r="L2648" t="s">
        <v>250</v>
      </c>
      <c r="M2648" t="s">
        <v>248</v>
      </c>
      <c r="N2648">
        <v>10.61</v>
      </c>
      <c r="O2648">
        <v>9.06</v>
      </c>
      <c r="Q2648">
        <v>1</v>
      </c>
      <c r="R2648">
        <f t="shared" si="190"/>
        <v>11</v>
      </c>
      <c r="S2648">
        <f t="shared" si="191"/>
        <v>10</v>
      </c>
      <c r="T2648">
        <f t="shared" si="188"/>
        <v>21</v>
      </c>
      <c r="U2648" t="s">
        <v>1524</v>
      </c>
      <c r="V2648" t="s">
        <v>1514</v>
      </c>
      <c r="W2648" t="s">
        <v>1471</v>
      </c>
      <c r="X2648" t="s">
        <v>1521</v>
      </c>
      <c r="Z2648" t="str" cm="1">
        <f t="array" ref="Z2648">IF(ISBLANK(AK2648),_xlfn.LET(
    _xlpm.nameBeforeSlash, IF(ISNUMBER(SEARCH("/", Y2648)), LEFT(Y2648, SEARCH("/", Y2648)-1), Y2648),
    _xlpm.matchRow, IFERROR(MATCH(_xlpm.nameBeforeSlash, AA:AA, 0), ""),
    _xlpm.difference, IF(_xlpm.matchRow="", "", ABS((R2648 + S2648)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),IF(ISBLANK(Y2648),"","Hidden"))</f>
        <v/>
      </c>
      <c r="AA2648" t="s">
        <v>6104</v>
      </c>
      <c r="AC2648" t="s">
        <v>6917</v>
      </c>
      <c r="AD2648" t="str">
        <f>_xlfn.XLOOKUP(AC2648,moves!A:A,moves!B:B)</f>
        <v>steel</v>
      </c>
      <c r="AE2648" t="str">
        <f>_xlfn.XLOOKUP(AC2648,moves!A:A,moves!D:D)</f>
        <v>-</v>
      </c>
      <c r="AF2648" t="str">
        <f>_xlfn.XLOOKUP(AC2648,moves!A:A,moves!E:E)</f>
        <v>The user may spend a Pokecoin. If so: Increase attack strength of the user's next move by 3. The user may use a second move this turn.</v>
      </c>
      <c r="AG2648">
        <v>0</v>
      </c>
      <c r="AH2648">
        <v>0</v>
      </c>
      <c r="AI2648">
        <f t="shared" si="189"/>
        <v>1</v>
      </c>
      <c r="AJ2648" t="s">
        <v>525</v>
      </c>
      <c r="AL2648">
        <v>0</v>
      </c>
      <c r="AM2648" cm="1">
        <f t="array" ref="AM2648">IF(AL2648=1,1,
   IF(ISTEXT(AK2648),1,
   IF(AO2648&gt;1,AM2647,
   IF(AI2648=1,
      IF(SUMPRODUCT((LEN($Y$2:$Y$4096)-LEN(SUBSTITUTE($Y$2:$Y$4096,AA2648,"")))/LEN(AA2648))&gt;0,2,1),
      IF(
         SUMPRODUCT((LEN($Y$2:$Y$4096)-LEN(SUBSTITUTE($Y$2:$Y$4096,AA2648,"")))/LEN(AA2648))
         - SUMPRODUCT((LEN($Y$2:$Y$4096)-LEN(SUBSTITUTE($Y$2:$Y$4096,"Alolan "&amp;AA2648,"")))/LEN("Alolan "&amp;AA2648))
         - SUMPRODUCT((LEN($Y$2:$Y$4096)-LEN(SUBSTITUTE($Y$2:$Y$4096,"Galarian "&amp;AA2648,"")))/LEN("Galarian "&amp;AA2648))
         - SUMPRODUCT((LEN($Y$2:$Y$4096)-LEN(SUBSTITUTE($Y$2:$Y$4096,"Hisuian "&amp;AA2648,"")))/LEN("Hisuian "&amp;AA2648))
         - SUMPRODUCT((LEN($Y$2:$Y$4096)-LEN(SUBSTITUTE($Y$2:$Y$4096,"Paldean "&amp;AA2648,"")))/LEN("Paldean "&amp;AA2648))
      &gt;0,2,1)
   ))))</f>
        <v>2</v>
      </c>
      <c r="AN2648">
        <v>0</v>
      </c>
      <c r="AO2648">
        <v>0</v>
      </c>
    </row>
    <row r="2649" spans="1:41" x14ac:dyDescent="0.25">
      <c r="A2649">
        <v>1001</v>
      </c>
      <c r="B2649" t="s">
        <v>3048</v>
      </c>
      <c r="C2649" t="s">
        <v>1471</v>
      </c>
      <c r="D2649" t="s">
        <v>1468</v>
      </c>
      <c r="E2649">
        <v>85</v>
      </c>
      <c r="F2649">
        <v>85</v>
      </c>
      <c r="G2649">
        <v>100</v>
      </c>
      <c r="H2649">
        <v>95</v>
      </c>
      <c r="I2649">
        <v>135</v>
      </c>
      <c r="J2649">
        <v>70</v>
      </c>
      <c r="K2649" t="s">
        <v>3049</v>
      </c>
      <c r="L2649" t="s">
        <v>247</v>
      </c>
      <c r="M2649" t="s">
        <v>248</v>
      </c>
      <c r="N2649">
        <v>8.4</v>
      </c>
      <c r="O2649">
        <v>10.45</v>
      </c>
      <c r="P2649">
        <v>1</v>
      </c>
      <c r="Q2649">
        <v>4</v>
      </c>
      <c r="R2649">
        <f t="shared" si="190"/>
        <v>9</v>
      </c>
      <c r="S2649">
        <f t="shared" si="191"/>
        <v>14</v>
      </c>
      <c r="T2649">
        <f t="shared" si="188"/>
        <v>23</v>
      </c>
      <c r="U2649" t="s">
        <v>1471</v>
      </c>
      <c r="V2649" t="s">
        <v>1468</v>
      </c>
      <c r="W2649" t="s">
        <v>1469</v>
      </c>
      <c r="X2649" t="s">
        <v>1472</v>
      </c>
      <c r="Z2649" t="str" cm="1">
        <f t="array" ref="Z2649">IF(ISBLANK(AK2649),_xlfn.LET(
    _xlpm.nameBeforeSlash, IF(ISNUMBER(SEARCH("/", Y2649)), LEFT(Y2649, SEARCH("/", Y2649)-1), Y2649),
    _xlpm.matchRow, IFERROR(MATCH(_xlpm.nameBeforeSlash, AA:AA, 0), ""),
    _xlpm.difference, IF(_xlpm.matchRow="", "", ABS((R2649 + S2649)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),IF(ISBLANK(Y2649),"","Hidden"))</f>
        <v/>
      </c>
      <c r="AA2649" t="s">
        <v>3048</v>
      </c>
      <c r="AC2649" t="s">
        <v>1145</v>
      </c>
      <c r="AD2649" t="str">
        <f>_xlfn.XLOOKUP(AC2649,moves!A:A,moves!B:B)</f>
        <v>grass</v>
      </c>
      <c r="AE2649">
        <f>_xlfn.XLOOKUP(AC2649,moves!A:A,moves!D:D)</f>
        <v>4</v>
      </c>
      <c r="AF2649" t="str">
        <f>_xlfn.XLOOKUP(AC2649,moves!A:A,moves!E:E)</f>
        <v>When the user is next attacked: Remove up to 2 dice except for status symbols from the roll.</v>
      </c>
      <c r="AG2649">
        <v>0</v>
      </c>
      <c r="AH2649">
        <v>1</v>
      </c>
      <c r="AI2649">
        <f t="shared" si="189"/>
        <v>0</v>
      </c>
      <c r="AJ2649" t="s">
        <v>8452</v>
      </c>
      <c r="AL2649">
        <v>0</v>
      </c>
      <c r="AM2649" cm="1">
        <f t="array" ref="AM2649">IF(AL2649=1,1,
   IF(ISTEXT(AK2649),1,
   IF(AO2649&gt;1,AM2648,
   IF(AI2649=1,
      IF(SUMPRODUCT((LEN($Y$2:$Y$4096)-LEN(SUBSTITUTE($Y$2:$Y$4096,AA2649,"")))/LEN(AA2649))&gt;0,2,1),
      IF(
         SUMPRODUCT((LEN($Y$2:$Y$4096)-LEN(SUBSTITUTE($Y$2:$Y$4096,AA2649,"")))/LEN(AA2649))
         - SUMPRODUCT((LEN($Y$2:$Y$4096)-LEN(SUBSTITUTE($Y$2:$Y$4096,"Alolan "&amp;AA2649,"")))/LEN("Alolan "&amp;AA2649))
         - SUMPRODUCT((LEN($Y$2:$Y$4096)-LEN(SUBSTITUTE($Y$2:$Y$4096,"Galarian "&amp;AA2649,"")))/LEN("Galarian "&amp;AA2649))
         - SUMPRODUCT((LEN($Y$2:$Y$4096)-LEN(SUBSTITUTE($Y$2:$Y$4096,"Hisuian "&amp;AA2649,"")))/LEN("Hisuian "&amp;AA2649))
         - SUMPRODUCT((LEN($Y$2:$Y$4096)-LEN(SUBSTITUTE($Y$2:$Y$4096,"Paldean "&amp;AA2649,"")))/LEN("Paldean "&amp;AA2649))
      &gt;0,2,1)
   ))))</f>
        <v>1</v>
      </c>
      <c r="AN2649">
        <v>0</v>
      </c>
      <c r="AO2649">
        <v>0</v>
      </c>
    </row>
    <row r="2650" spans="1:41" x14ac:dyDescent="0.25">
      <c r="A2650" t="s">
        <v>4862</v>
      </c>
      <c r="B2650" t="s">
        <v>3048</v>
      </c>
      <c r="C2650" t="s">
        <v>1471</v>
      </c>
      <c r="D2650" t="s">
        <v>1468</v>
      </c>
      <c r="E2650">
        <v>85</v>
      </c>
      <c r="F2650">
        <v>85</v>
      </c>
      <c r="G2650">
        <v>100</v>
      </c>
      <c r="H2650">
        <v>95</v>
      </c>
      <c r="I2650">
        <v>135</v>
      </c>
      <c r="J2650">
        <v>70</v>
      </c>
      <c r="K2650" t="s">
        <v>3049</v>
      </c>
      <c r="L2650" t="s">
        <v>247</v>
      </c>
      <c r="M2650" t="s">
        <v>248</v>
      </c>
      <c r="N2650">
        <v>8.4</v>
      </c>
      <c r="O2650">
        <v>10.45</v>
      </c>
      <c r="P2650">
        <v>1</v>
      </c>
      <c r="Q2650">
        <v>4</v>
      </c>
      <c r="R2650">
        <f t="shared" si="190"/>
        <v>9</v>
      </c>
      <c r="S2650">
        <f t="shared" si="191"/>
        <v>14</v>
      </c>
      <c r="T2650">
        <f t="shared" si="188"/>
        <v>23</v>
      </c>
      <c r="U2650" t="s">
        <v>1471</v>
      </c>
      <c r="V2650" t="s">
        <v>1468</v>
      </c>
      <c r="W2650" t="s">
        <v>1469</v>
      </c>
      <c r="X2650" t="s">
        <v>1472</v>
      </c>
      <c r="Z2650" t="str" cm="1">
        <f t="array" ref="Z2650">IF(ISBLANK(AK2650),_xlfn.LET(
    _xlpm.nameBeforeSlash, IF(ISNUMBER(SEARCH("/", Y2650)), LEFT(Y2650, SEARCH("/", Y2650)-1), Y2650),
    _xlpm.matchRow, IFERROR(MATCH(_xlpm.nameBeforeSlash, AA:AA, 0), ""),
    _xlpm.difference, IF(_xlpm.matchRow="", "", ABS((R2650 + S2650)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),IF(ISBLANK(Y2650),"","Hidden"))</f>
        <v/>
      </c>
      <c r="AA2650" t="s">
        <v>6107</v>
      </c>
      <c r="AC2650" t="s">
        <v>6918</v>
      </c>
      <c r="AD2650" t="str">
        <f>_xlfn.XLOOKUP(AC2650,moves!A:A,moves!B:B)</f>
        <v>grass</v>
      </c>
      <c r="AE2650">
        <f>_xlfn.XLOOKUP(AC2650,moves!A:A,moves!D:D)</f>
        <v>4</v>
      </c>
      <c r="AF2650" t="str">
        <f>_xlfn.XLOOKUP(AC2650,moves!A:A,moves!E:E)</f>
        <v>If the target has a held item: Inflict the Poisoned and Burned status on the target, simultaneously.</v>
      </c>
      <c r="AG2650">
        <v>0</v>
      </c>
      <c r="AH2650">
        <v>1</v>
      </c>
      <c r="AI2650">
        <f t="shared" si="189"/>
        <v>1</v>
      </c>
      <c r="AJ2650" t="s">
        <v>8452</v>
      </c>
      <c r="AL2650">
        <v>0</v>
      </c>
      <c r="AM2650" cm="1">
        <f t="array" ref="AM2650">IF(AL2650=1,1,
   IF(ISTEXT(AK2650),1,
   IF(AO2650&gt;1,AM2649,
   IF(AI2650=1,
      IF(SUMPRODUCT((LEN($Y$2:$Y$4096)-LEN(SUBSTITUTE($Y$2:$Y$4096,AA2650,"")))/LEN(AA2650))&gt;0,2,1),
      IF(
         SUMPRODUCT((LEN($Y$2:$Y$4096)-LEN(SUBSTITUTE($Y$2:$Y$4096,AA2650,"")))/LEN(AA2650))
         - SUMPRODUCT((LEN($Y$2:$Y$4096)-LEN(SUBSTITUTE($Y$2:$Y$4096,"Alolan "&amp;AA2650,"")))/LEN("Alolan "&amp;AA2650))
         - SUMPRODUCT((LEN($Y$2:$Y$4096)-LEN(SUBSTITUTE($Y$2:$Y$4096,"Galarian "&amp;AA2650,"")))/LEN("Galarian "&amp;AA2650))
         - SUMPRODUCT((LEN($Y$2:$Y$4096)-LEN(SUBSTITUTE($Y$2:$Y$4096,"Hisuian "&amp;AA2650,"")))/LEN("Hisuian "&amp;AA2650))
         - SUMPRODUCT((LEN($Y$2:$Y$4096)-LEN(SUBSTITUTE($Y$2:$Y$4096,"Paldean "&amp;AA2650,"")))/LEN("Paldean "&amp;AA2650))
      &gt;0,2,1)
   ))))</f>
        <v>1</v>
      </c>
      <c r="AN2650">
        <v>0</v>
      </c>
      <c r="AO2650">
        <v>0</v>
      </c>
    </row>
    <row r="2651" spans="1:41" x14ac:dyDescent="0.25">
      <c r="A2651">
        <v>1002</v>
      </c>
      <c r="B2651" t="s">
        <v>3050</v>
      </c>
      <c r="C2651" t="s">
        <v>1471</v>
      </c>
      <c r="D2651" t="s">
        <v>1209</v>
      </c>
      <c r="E2651">
        <v>80</v>
      </c>
      <c r="F2651">
        <v>120</v>
      </c>
      <c r="G2651">
        <v>80</v>
      </c>
      <c r="H2651">
        <v>90</v>
      </c>
      <c r="I2651">
        <v>65</v>
      </c>
      <c r="J2651">
        <v>135</v>
      </c>
      <c r="K2651" t="s">
        <v>3049</v>
      </c>
      <c r="L2651" t="s">
        <v>253</v>
      </c>
      <c r="M2651" t="s">
        <v>248</v>
      </c>
      <c r="N2651">
        <v>12.3</v>
      </c>
      <c r="O2651">
        <v>7.55</v>
      </c>
      <c r="P2651">
        <v>2</v>
      </c>
      <c r="Q2651">
        <v>1</v>
      </c>
      <c r="R2651">
        <f t="shared" si="190"/>
        <v>14</v>
      </c>
      <c r="S2651">
        <f t="shared" si="191"/>
        <v>9</v>
      </c>
      <c r="T2651">
        <f t="shared" si="188"/>
        <v>23</v>
      </c>
      <c r="U2651" t="s">
        <v>1471</v>
      </c>
      <c r="V2651" t="s">
        <v>1209</v>
      </c>
      <c r="W2651" t="s">
        <v>1492</v>
      </c>
      <c r="X2651" t="s">
        <v>1481</v>
      </c>
      <c r="Z2651" t="str" cm="1">
        <f t="array" ref="Z2651">IF(ISBLANK(AK2651),_xlfn.LET(
    _xlpm.nameBeforeSlash, IF(ISNUMBER(SEARCH("/", Y2651)), LEFT(Y2651, SEARCH("/", Y2651)-1), Y2651),
    _xlpm.matchRow, IFERROR(MATCH(_xlpm.nameBeforeSlash, AA:AA, 0), ""),
    _xlpm.difference, IF(_xlpm.matchRow="", "", ABS((R2651 + S2651)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),IF(ISBLANK(Y2651),"","Hidden"))</f>
        <v/>
      </c>
      <c r="AA2651" t="s">
        <v>3050</v>
      </c>
      <c r="AC2651" t="s">
        <v>1204</v>
      </c>
      <c r="AD2651" t="str">
        <f>_xlfn.XLOOKUP(AC2651,moves!A:A,moves!B:B)</f>
        <v>ice</v>
      </c>
      <c r="AE2651">
        <f>_xlfn.XLOOKUP(AC2651,moves!A:A,moves!D:D)</f>
        <v>4</v>
      </c>
      <c r="AF2651" t="str">
        <f>_xlfn.XLOOKUP(AC2651,moves!A:A,moves!E:E)</f>
        <v>Add 1 critical hit to this move's roll.</v>
      </c>
      <c r="AG2651">
        <v>0</v>
      </c>
      <c r="AH2651">
        <v>1</v>
      </c>
      <c r="AI2651">
        <f t="shared" si="189"/>
        <v>0</v>
      </c>
      <c r="AJ2651" t="s">
        <v>8452</v>
      </c>
      <c r="AL2651">
        <v>0</v>
      </c>
      <c r="AM2651" cm="1">
        <f t="array" ref="AM2651">IF(AL2651=1,1,
   IF(ISTEXT(AK2651),1,
   IF(AO2651&gt;1,AM2650,
   IF(AI2651=1,
      IF(SUMPRODUCT((LEN($Y$2:$Y$4096)-LEN(SUBSTITUTE($Y$2:$Y$4096,AA2651,"")))/LEN(AA2651))&gt;0,2,1),
      IF(
         SUMPRODUCT((LEN($Y$2:$Y$4096)-LEN(SUBSTITUTE($Y$2:$Y$4096,AA2651,"")))/LEN(AA2651))
         - SUMPRODUCT((LEN($Y$2:$Y$4096)-LEN(SUBSTITUTE($Y$2:$Y$4096,"Alolan "&amp;AA2651,"")))/LEN("Alolan "&amp;AA2651))
         - SUMPRODUCT((LEN($Y$2:$Y$4096)-LEN(SUBSTITUTE($Y$2:$Y$4096,"Galarian "&amp;AA2651,"")))/LEN("Galarian "&amp;AA2651))
         - SUMPRODUCT((LEN($Y$2:$Y$4096)-LEN(SUBSTITUTE($Y$2:$Y$4096,"Hisuian "&amp;AA2651,"")))/LEN("Hisuian "&amp;AA2651))
         - SUMPRODUCT((LEN($Y$2:$Y$4096)-LEN(SUBSTITUTE($Y$2:$Y$4096,"Paldean "&amp;AA2651,"")))/LEN("Paldean "&amp;AA2651))
      &gt;0,2,1)
   ))))</f>
        <v>1</v>
      </c>
      <c r="AN2651">
        <v>0</v>
      </c>
      <c r="AO2651">
        <v>0</v>
      </c>
    </row>
    <row r="2652" spans="1:41" x14ac:dyDescent="0.25">
      <c r="A2652" t="s">
        <v>4863</v>
      </c>
      <c r="B2652" t="s">
        <v>3050</v>
      </c>
      <c r="C2652" t="s">
        <v>1471</v>
      </c>
      <c r="D2652" t="s">
        <v>1209</v>
      </c>
      <c r="E2652">
        <v>80</v>
      </c>
      <c r="F2652">
        <v>120</v>
      </c>
      <c r="G2652">
        <v>80</v>
      </c>
      <c r="H2652">
        <v>90</v>
      </c>
      <c r="I2652">
        <v>65</v>
      </c>
      <c r="J2652">
        <v>135</v>
      </c>
      <c r="K2652" t="s">
        <v>3049</v>
      </c>
      <c r="L2652" t="s">
        <v>253</v>
      </c>
      <c r="M2652" t="s">
        <v>248</v>
      </c>
      <c r="N2652">
        <v>12.3</v>
      </c>
      <c r="O2652">
        <v>7.55</v>
      </c>
      <c r="P2652">
        <v>2</v>
      </c>
      <c r="Q2652">
        <v>1</v>
      </c>
      <c r="R2652">
        <f t="shared" si="190"/>
        <v>14</v>
      </c>
      <c r="S2652">
        <f t="shared" si="191"/>
        <v>9</v>
      </c>
      <c r="T2652">
        <f t="shared" si="188"/>
        <v>23</v>
      </c>
      <c r="U2652" t="s">
        <v>1471</v>
      </c>
      <c r="V2652" t="s">
        <v>1209</v>
      </c>
      <c r="W2652" t="s">
        <v>1492</v>
      </c>
      <c r="X2652" t="s">
        <v>1481</v>
      </c>
      <c r="Z2652" t="str" cm="1">
        <f t="array" ref="Z2652">IF(ISBLANK(AK2652),_xlfn.LET(
    _xlpm.nameBeforeSlash, IF(ISNUMBER(SEARCH("/", Y2652)), LEFT(Y2652, SEARCH("/", Y2652)-1), Y2652),
    _xlpm.matchRow, IFERROR(MATCH(_xlpm.nameBeforeSlash, AA:AA, 0), ""),
    _xlpm.difference, IF(_xlpm.matchRow="", "", ABS((R2652 + S2652)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),IF(ISBLANK(Y2652),"","Hidden"))</f>
        <v/>
      </c>
      <c r="AA2652" t="s">
        <v>6108</v>
      </c>
      <c r="AC2652" t="s">
        <v>6921</v>
      </c>
      <c r="AD2652" t="str">
        <f>_xlfn.XLOOKUP(AC2652,moves!A:A,moves!B:B)</f>
        <v>ice</v>
      </c>
      <c r="AE2652">
        <f>_xlfn.XLOOKUP(AC2652,moves!A:A,moves!D:D)</f>
        <v>4</v>
      </c>
      <c r="AF2652" t="str">
        <f>_xlfn.XLOOKUP(AC2652,moves!A:A,moves!E:E)</f>
        <v>Change the weather condition to Snowy. If the weather is Snowy: Non Ice-type Pokémon take 2 damage at the end of their turns.</v>
      </c>
      <c r="AG2652">
        <v>0</v>
      </c>
      <c r="AH2652">
        <v>1</v>
      </c>
      <c r="AI2652">
        <f t="shared" si="189"/>
        <v>1</v>
      </c>
      <c r="AJ2652" t="s">
        <v>8452</v>
      </c>
      <c r="AL2652">
        <v>0</v>
      </c>
      <c r="AM2652" cm="1">
        <f t="array" ref="AM2652">IF(AL2652=1,1,
   IF(ISTEXT(AK2652),1,
   IF(AO2652&gt;1,AM2651,
   IF(AI2652=1,
      IF(SUMPRODUCT((LEN($Y$2:$Y$4096)-LEN(SUBSTITUTE($Y$2:$Y$4096,AA2652,"")))/LEN(AA2652))&gt;0,2,1),
      IF(
         SUMPRODUCT((LEN($Y$2:$Y$4096)-LEN(SUBSTITUTE($Y$2:$Y$4096,AA2652,"")))/LEN(AA2652))
         - SUMPRODUCT((LEN($Y$2:$Y$4096)-LEN(SUBSTITUTE($Y$2:$Y$4096,"Alolan "&amp;AA2652,"")))/LEN("Alolan "&amp;AA2652))
         - SUMPRODUCT((LEN($Y$2:$Y$4096)-LEN(SUBSTITUTE($Y$2:$Y$4096,"Galarian "&amp;AA2652,"")))/LEN("Galarian "&amp;AA2652))
         - SUMPRODUCT((LEN($Y$2:$Y$4096)-LEN(SUBSTITUTE($Y$2:$Y$4096,"Hisuian "&amp;AA2652,"")))/LEN("Hisuian "&amp;AA2652))
         - SUMPRODUCT((LEN($Y$2:$Y$4096)-LEN(SUBSTITUTE($Y$2:$Y$4096,"Paldean "&amp;AA2652,"")))/LEN("Paldean "&amp;AA2652))
      &gt;0,2,1)
   ))))</f>
        <v>1</v>
      </c>
      <c r="AN2652">
        <v>0</v>
      </c>
      <c r="AO2652">
        <v>0</v>
      </c>
    </row>
    <row r="2653" spans="1:41" x14ac:dyDescent="0.25">
      <c r="A2653">
        <v>1003</v>
      </c>
      <c r="B2653" t="s">
        <v>3051</v>
      </c>
      <c r="C2653" t="s">
        <v>1471</v>
      </c>
      <c r="D2653" t="s">
        <v>1472</v>
      </c>
      <c r="E2653">
        <v>155</v>
      </c>
      <c r="F2653">
        <v>110</v>
      </c>
      <c r="G2653">
        <v>125</v>
      </c>
      <c r="H2653">
        <v>55</v>
      </c>
      <c r="I2653">
        <v>80</v>
      </c>
      <c r="J2653">
        <v>45</v>
      </c>
      <c r="K2653" t="s">
        <v>3049</v>
      </c>
      <c r="L2653" t="s">
        <v>253</v>
      </c>
      <c r="M2653" t="s">
        <v>251</v>
      </c>
      <c r="N2653">
        <v>7.85</v>
      </c>
      <c r="O2653">
        <v>12.35</v>
      </c>
      <c r="P2653">
        <v>-2</v>
      </c>
      <c r="Q2653">
        <v>5</v>
      </c>
      <c r="R2653">
        <f t="shared" si="190"/>
        <v>6</v>
      </c>
      <c r="S2653">
        <f t="shared" si="191"/>
        <v>17</v>
      </c>
      <c r="T2653">
        <f t="shared" si="188"/>
        <v>23</v>
      </c>
      <c r="U2653" t="s">
        <v>1471</v>
      </c>
      <c r="V2653" t="s">
        <v>1472</v>
      </c>
      <c r="W2653" t="s">
        <v>1546</v>
      </c>
      <c r="X2653" t="s">
        <v>1524</v>
      </c>
      <c r="Z2653" t="str" cm="1">
        <f t="array" ref="Z2653">IF(ISBLANK(AK2653),_xlfn.LET(
    _xlpm.nameBeforeSlash, IF(ISNUMBER(SEARCH("/", Y2653)), LEFT(Y2653, SEARCH("/", Y2653)-1), Y2653),
    _xlpm.matchRow, IFERROR(MATCH(_xlpm.nameBeforeSlash, AA:AA, 0), ""),
    _xlpm.difference, IF(_xlpm.matchRow="", "", ABS((R2653 + S2653)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),IF(ISBLANK(Y2653),"","Hidden"))</f>
        <v/>
      </c>
      <c r="AA2653" t="s">
        <v>3051</v>
      </c>
      <c r="AC2653" t="s">
        <v>1181</v>
      </c>
      <c r="AD2653" t="str">
        <f>_xlfn.XLOOKUP(AC2653,moves!A:A,moves!B:B)</f>
        <v>ground</v>
      </c>
      <c r="AE2653">
        <f>_xlfn.XLOOKUP(AC2653,moves!A:A,moves!D:D)</f>
        <v>4</v>
      </c>
      <c r="AF2653" t="str">
        <f>_xlfn.XLOOKUP(AC2653,moves!A:A,moves!E:E)</f>
        <v>When the user is next attacked: Remove up to 2 dice except for critical hits from the roll.</v>
      </c>
      <c r="AG2653">
        <v>0</v>
      </c>
      <c r="AH2653">
        <v>1</v>
      </c>
      <c r="AI2653">
        <f t="shared" si="189"/>
        <v>0</v>
      </c>
      <c r="AJ2653" t="s">
        <v>8452</v>
      </c>
      <c r="AL2653">
        <v>0</v>
      </c>
      <c r="AM2653" cm="1">
        <f t="array" ref="AM2653">IF(AL2653=1,1,
   IF(ISTEXT(AK2653),1,
   IF(AO2653&gt;1,AM2652,
   IF(AI2653=1,
      IF(SUMPRODUCT((LEN($Y$2:$Y$4096)-LEN(SUBSTITUTE($Y$2:$Y$4096,AA2653,"")))/LEN(AA2653))&gt;0,2,1),
      IF(
         SUMPRODUCT((LEN($Y$2:$Y$4096)-LEN(SUBSTITUTE($Y$2:$Y$4096,AA2653,"")))/LEN(AA2653))
         - SUMPRODUCT((LEN($Y$2:$Y$4096)-LEN(SUBSTITUTE($Y$2:$Y$4096,"Alolan "&amp;AA2653,"")))/LEN("Alolan "&amp;AA2653))
         - SUMPRODUCT((LEN($Y$2:$Y$4096)-LEN(SUBSTITUTE($Y$2:$Y$4096,"Galarian "&amp;AA2653,"")))/LEN("Galarian "&amp;AA2653))
         - SUMPRODUCT((LEN($Y$2:$Y$4096)-LEN(SUBSTITUTE($Y$2:$Y$4096,"Hisuian "&amp;AA2653,"")))/LEN("Hisuian "&amp;AA2653))
         - SUMPRODUCT((LEN($Y$2:$Y$4096)-LEN(SUBSTITUTE($Y$2:$Y$4096,"Paldean "&amp;AA2653,"")))/LEN("Paldean "&amp;AA2653))
      &gt;0,2,1)
   ))))</f>
        <v>1</v>
      </c>
      <c r="AN2653">
        <v>0</v>
      </c>
      <c r="AO2653">
        <v>0</v>
      </c>
    </row>
    <row r="2654" spans="1:41" x14ac:dyDescent="0.25">
      <c r="A2654" t="s">
        <v>4864</v>
      </c>
      <c r="B2654" t="s">
        <v>3051</v>
      </c>
      <c r="C2654" t="s">
        <v>1471</v>
      </c>
      <c r="D2654" t="s">
        <v>1472</v>
      </c>
      <c r="E2654">
        <v>155</v>
      </c>
      <c r="F2654">
        <v>110</v>
      </c>
      <c r="G2654">
        <v>125</v>
      </c>
      <c r="H2654">
        <v>55</v>
      </c>
      <c r="I2654">
        <v>80</v>
      </c>
      <c r="J2654">
        <v>45</v>
      </c>
      <c r="K2654" t="s">
        <v>3049</v>
      </c>
      <c r="L2654" t="s">
        <v>253</v>
      </c>
      <c r="M2654" t="s">
        <v>251</v>
      </c>
      <c r="N2654">
        <v>7.85</v>
      </c>
      <c r="O2654">
        <v>12.35</v>
      </c>
      <c r="P2654">
        <v>-2</v>
      </c>
      <c r="Q2654">
        <v>5</v>
      </c>
      <c r="R2654">
        <f t="shared" si="190"/>
        <v>6</v>
      </c>
      <c r="S2654">
        <f t="shared" si="191"/>
        <v>17</v>
      </c>
      <c r="T2654">
        <f t="shared" ref="T2654:T2717" si="192">SUM(S2654,R2654)</f>
        <v>23</v>
      </c>
      <c r="U2654" t="s">
        <v>1471</v>
      </c>
      <c r="V2654" t="s">
        <v>1472</v>
      </c>
      <c r="W2654" t="s">
        <v>1546</v>
      </c>
      <c r="X2654" t="s">
        <v>1524</v>
      </c>
      <c r="Z2654" t="str" cm="1">
        <f t="array" ref="Z2654">IF(ISBLANK(AK2654),_xlfn.LET(
    _xlpm.nameBeforeSlash, IF(ISNUMBER(SEARCH("/", Y2654)), LEFT(Y2654, SEARCH("/", Y2654)-1), Y2654),
    _xlpm.matchRow, IFERROR(MATCH(_xlpm.nameBeforeSlash, AA:AA, 0), ""),
    _xlpm.difference, IF(_xlpm.matchRow="", "", ABS((R2654 + S2654)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),IF(ISBLANK(Y2654),"","Hidden"))</f>
        <v/>
      </c>
      <c r="AA2654" t="s">
        <v>6109</v>
      </c>
      <c r="AC2654" t="s">
        <v>6923</v>
      </c>
      <c r="AD2654" t="str">
        <f>_xlfn.XLOOKUP(AC2654,moves!A:A,moves!B:B)</f>
        <v>ground</v>
      </c>
      <c r="AE2654">
        <f>_xlfn.XLOOKUP(AC2654,moves!A:A,moves!D:D)</f>
        <v>3</v>
      </c>
      <c r="AF2654" t="str">
        <f>_xlfn.XLOOKUP(AC2654,moves!A:A,moves!E:E)</f>
        <v>Increase the state of the Spikes Hazardous Terrain Token by 1 on the both sides of the arena. All Hazardous Terrain effects immediately reactivate on all opposing active Pokémon.</v>
      </c>
      <c r="AG2654">
        <v>0</v>
      </c>
      <c r="AH2654">
        <v>1</v>
      </c>
      <c r="AI2654">
        <f t="shared" ref="AI2654:AI2717" si="193">IF(ISNUMBER(SEARCH("Shiny ", AA2654)), 1, 0)</f>
        <v>1</v>
      </c>
      <c r="AJ2654" t="s">
        <v>8452</v>
      </c>
      <c r="AL2654">
        <v>0</v>
      </c>
      <c r="AM2654" cm="1">
        <f t="array" ref="AM2654">IF(AL2654=1,1,
   IF(ISTEXT(AK2654),1,
   IF(AO2654&gt;1,AM2653,
   IF(AI2654=1,
      IF(SUMPRODUCT((LEN($Y$2:$Y$4096)-LEN(SUBSTITUTE($Y$2:$Y$4096,AA2654,"")))/LEN(AA2654))&gt;0,2,1),
      IF(
         SUMPRODUCT((LEN($Y$2:$Y$4096)-LEN(SUBSTITUTE($Y$2:$Y$4096,AA2654,"")))/LEN(AA2654))
         - SUMPRODUCT((LEN($Y$2:$Y$4096)-LEN(SUBSTITUTE($Y$2:$Y$4096,"Alolan "&amp;AA2654,"")))/LEN("Alolan "&amp;AA2654))
         - SUMPRODUCT((LEN($Y$2:$Y$4096)-LEN(SUBSTITUTE($Y$2:$Y$4096,"Galarian "&amp;AA2654,"")))/LEN("Galarian "&amp;AA2654))
         - SUMPRODUCT((LEN($Y$2:$Y$4096)-LEN(SUBSTITUTE($Y$2:$Y$4096,"Hisuian "&amp;AA2654,"")))/LEN("Hisuian "&amp;AA2654))
         - SUMPRODUCT((LEN($Y$2:$Y$4096)-LEN(SUBSTITUTE($Y$2:$Y$4096,"Paldean "&amp;AA2654,"")))/LEN("Paldean "&amp;AA2654))
      &gt;0,2,1)
   ))))</f>
        <v>1</v>
      </c>
      <c r="AN2654">
        <v>0</v>
      </c>
      <c r="AO2654">
        <v>0</v>
      </c>
    </row>
    <row r="2655" spans="1:41" x14ac:dyDescent="0.25">
      <c r="A2655">
        <v>1004</v>
      </c>
      <c r="B2655" t="s">
        <v>3052</v>
      </c>
      <c r="C2655" t="s">
        <v>1471</v>
      </c>
      <c r="D2655" t="s">
        <v>1479</v>
      </c>
      <c r="E2655">
        <v>55</v>
      </c>
      <c r="F2655">
        <v>80</v>
      </c>
      <c r="G2655">
        <v>80</v>
      </c>
      <c r="H2655">
        <v>135</v>
      </c>
      <c r="I2655">
        <v>120</v>
      </c>
      <c r="J2655">
        <v>100</v>
      </c>
      <c r="K2655" t="s">
        <v>3049</v>
      </c>
      <c r="L2655" t="s">
        <v>252</v>
      </c>
      <c r="M2655" t="s">
        <v>251</v>
      </c>
      <c r="N2655">
        <v>11.55</v>
      </c>
      <c r="O2655">
        <v>8.1999999999999993</v>
      </c>
      <c r="Q2655">
        <v>3</v>
      </c>
      <c r="R2655">
        <f t="shared" si="190"/>
        <v>12</v>
      </c>
      <c r="S2655">
        <f t="shared" si="191"/>
        <v>11</v>
      </c>
      <c r="T2655">
        <f t="shared" si="192"/>
        <v>23</v>
      </c>
      <c r="U2655" t="s">
        <v>1471</v>
      </c>
      <c r="V2655" t="s">
        <v>1479</v>
      </c>
      <c r="W2655" t="s">
        <v>1524</v>
      </c>
      <c r="X2655" t="s">
        <v>1512</v>
      </c>
      <c r="Z2655" t="str" cm="1">
        <f t="array" ref="Z2655">IF(ISBLANK(AK2655),_xlfn.LET(
    _xlpm.nameBeforeSlash, IF(ISNUMBER(SEARCH("/", Y2655)), LEFT(Y2655, SEARCH("/", Y2655)-1), Y2655),
    _xlpm.matchRow, IFERROR(MATCH(_xlpm.nameBeforeSlash, AA:AA, 0), ""),
    _xlpm.difference, IF(_xlpm.matchRow="", "", ABS((R2655 + S2655)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),IF(ISBLANK(Y2655),"","Hidden"))</f>
        <v/>
      </c>
      <c r="AA2655" t="s">
        <v>3052</v>
      </c>
      <c r="AC2655" t="s">
        <v>1081</v>
      </c>
      <c r="AD2655" t="str">
        <f>_xlfn.XLOOKUP(AC2655,moves!A:A,moves!B:B)</f>
        <v>fire</v>
      </c>
      <c r="AE2655">
        <f>_xlfn.XLOOKUP(AC2655,moves!A:A,moves!D:D)</f>
        <v>4</v>
      </c>
      <c r="AF2655" t="str">
        <f>_xlfn.XLOOKUP(AC2655,moves!A:A,moves!E:E)</f>
        <v>Add 2 regular hits to this move's roll.</v>
      </c>
      <c r="AG2655">
        <v>0</v>
      </c>
      <c r="AH2655">
        <v>1</v>
      </c>
      <c r="AI2655">
        <f t="shared" si="193"/>
        <v>0</v>
      </c>
      <c r="AJ2655" t="s">
        <v>8452</v>
      </c>
      <c r="AL2655">
        <v>0</v>
      </c>
      <c r="AM2655" cm="1">
        <f t="array" ref="AM2655">IF(AL2655=1,1,
   IF(ISTEXT(AK2655),1,
   IF(AO2655&gt;1,AM2654,
   IF(AI2655=1,
      IF(SUMPRODUCT((LEN($Y$2:$Y$4096)-LEN(SUBSTITUTE($Y$2:$Y$4096,AA2655,"")))/LEN(AA2655))&gt;0,2,1),
      IF(
         SUMPRODUCT((LEN($Y$2:$Y$4096)-LEN(SUBSTITUTE($Y$2:$Y$4096,AA2655,"")))/LEN(AA2655))
         - SUMPRODUCT((LEN($Y$2:$Y$4096)-LEN(SUBSTITUTE($Y$2:$Y$4096,"Alolan "&amp;AA2655,"")))/LEN("Alolan "&amp;AA2655))
         - SUMPRODUCT((LEN($Y$2:$Y$4096)-LEN(SUBSTITUTE($Y$2:$Y$4096,"Galarian "&amp;AA2655,"")))/LEN("Galarian "&amp;AA2655))
         - SUMPRODUCT((LEN($Y$2:$Y$4096)-LEN(SUBSTITUTE($Y$2:$Y$4096,"Hisuian "&amp;AA2655,"")))/LEN("Hisuian "&amp;AA2655))
         - SUMPRODUCT((LEN($Y$2:$Y$4096)-LEN(SUBSTITUTE($Y$2:$Y$4096,"Paldean "&amp;AA2655,"")))/LEN("Paldean "&amp;AA2655))
      &gt;0,2,1)
   ))))</f>
        <v>1</v>
      </c>
      <c r="AN2655">
        <v>0</v>
      </c>
      <c r="AO2655">
        <v>0</v>
      </c>
    </row>
    <row r="2656" spans="1:41" x14ac:dyDescent="0.25">
      <c r="A2656" t="s">
        <v>4865</v>
      </c>
      <c r="B2656" t="s">
        <v>3052</v>
      </c>
      <c r="C2656" t="s">
        <v>1471</v>
      </c>
      <c r="D2656" t="s">
        <v>1479</v>
      </c>
      <c r="E2656">
        <v>55</v>
      </c>
      <c r="F2656">
        <v>80</v>
      </c>
      <c r="G2656">
        <v>80</v>
      </c>
      <c r="H2656">
        <v>135</v>
      </c>
      <c r="I2656">
        <v>120</v>
      </c>
      <c r="J2656">
        <v>100</v>
      </c>
      <c r="K2656" t="s">
        <v>3049</v>
      </c>
      <c r="L2656" t="s">
        <v>252</v>
      </c>
      <c r="M2656" t="s">
        <v>251</v>
      </c>
      <c r="N2656">
        <v>11.55</v>
      </c>
      <c r="O2656">
        <v>8.1999999999999993</v>
      </c>
      <c r="Q2656">
        <v>3</v>
      </c>
      <c r="R2656">
        <f t="shared" si="190"/>
        <v>12</v>
      </c>
      <c r="S2656">
        <f t="shared" si="191"/>
        <v>11</v>
      </c>
      <c r="T2656">
        <f t="shared" si="192"/>
        <v>23</v>
      </c>
      <c r="U2656" t="s">
        <v>1471</v>
      </c>
      <c r="V2656" t="s">
        <v>1479</v>
      </c>
      <c r="W2656" t="s">
        <v>1524</v>
      </c>
      <c r="X2656" t="s">
        <v>1512</v>
      </c>
      <c r="Z2656" t="str" cm="1">
        <f t="array" ref="Z2656">IF(ISBLANK(AK2656),_xlfn.LET(
    _xlpm.nameBeforeSlash, IF(ISNUMBER(SEARCH("/", Y2656)), LEFT(Y2656, SEARCH("/", Y2656)-1), Y2656),
    _xlpm.matchRow, IFERROR(MATCH(_xlpm.nameBeforeSlash, AA:AA, 0), ""),
    _xlpm.difference, IF(_xlpm.matchRow="", "", ABS((R2656 + S2656)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),IF(ISBLANK(Y2656),"","Hidden"))</f>
        <v/>
      </c>
      <c r="AA2656" t="s">
        <v>6110</v>
      </c>
      <c r="AC2656" t="s">
        <v>6922</v>
      </c>
      <c r="AD2656" t="str">
        <f>_xlfn.XLOOKUP(AC2656,moves!A:A,moves!B:B)</f>
        <v>fire</v>
      </c>
      <c r="AE2656">
        <f>_xlfn.XLOOKUP(AC2656,moves!A:A,moves!D:D)</f>
        <v>3</v>
      </c>
      <c r="AF2656" t="str">
        <f>_xlfn.XLOOKUP(AC2656,moves!A:A,moves!E:E)</f>
        <v>If the target has a held item and the user does not: Inflict the Burned status on the target, ignoring restrictions. Pokémon burned by this move take 2 damage at the end of their turns.</v>
      </c>
      <c r="AG2656">
        <v>0</v>
      </c>
      <c r="AH2656">
        <v>1</v>
      </c>
      <c r="AI2656">
        <f t="shared" si="193"/>
        <v>1</v>
      </c>
      <c r="AJ2656" t="s">
        <v>8452</v>
      </c>
      <c r="AL2656">
        <v>0</v>
      </c>
      <c r="AM2656" cm="1">
        <f t="array" ref="AM2656">IF(AL2656=1,1,
   IF(ISTEXT(AK2656),1,
   IF(AO2656&gt;1,AM2655,
   IF(AI2656=1,
      IF(SUMPRODUCT((LEN($Y$2:$Y$4096)-LEN(SUBSTITUTE($Y$2:$Y$4096,AA2656,"")))/LEN(AA2656))&gt;0,2,1),
      IF(
         SUMPRODUCT((LEN($Y$2:$Y$4096)-LEN(SUBSTITUTE($Y$2:$Y$4096,AA2656,"")))/LEN(AA2656))
         - SUMPRODUCT((LEN($Y$2:$Y$4096)-LEN(SUBSTITUTE($Y$2:$Y$4096,"Alolan "&amp;AA2656,"")))/LEN("Alolan "&amp;AA2656))
         - SUMPRODUCT((LEN($Y$2:$Y$4096)-LEN(SUBSTITUTE($Y$2:$Y$4096,"Galarian "&amp;AA2656,"")))/LEN("Galarian "&amp;AA2656))
         - SUMPRODUCT((LEN($Y$2:$Y$4096)-LEN(SUBSTITUTE($Y$2:$Y$4096,"Hisuian "&amp;AA2656,"")))/LEN("Hisuian "&amp;AA2656))
         - SUMPRODUCT((LEN($Y$2:$Y$4096)-LEN(SUBSTITUTE($Y$2:$Y$4096,"Paldean "&amp;AA2656,"")))/LEN("Paldean "&amp;AA2656))
      &gt;0,2,1)
   ))))</f>
        <v>1</v>
      </c>
      <c r="AN2656">
        <v>0</v>
      </c>
      <c r="AO2656">
        <v>0</v>
      </c>
    </row>
    <row r="2657" spans="1:41" x14ac:dyDescent="0.25">
      <c r="A2657">
        <v>1005</v>
      </c>
      <c r="B2657" t="s">
        <v>3053</v>
      </c>
      <c r="C2657" t="s">
        <v>1482</v>
      </c>
      <c r="D2657" t="s">
        <v>1471</v>
      </c>
      <c r="E2657">
        <v>105</v>
      </c>
      <c r="F2657">
        <v>139</v>
      </c>
      <c r="G2657">
        <v>71</v>
      </c>
      <c r="H2657">
        <v>55</v>
      </c>
      <c r="I2657">
        <v>101</v>
      </c>
      <c r="J2657">
        <v>119</v>
      </c>
      <c r="K2657" t="s">
        <v>3022</v>
      </c>
      <c r="L2657" t="s">
        <v>262</v>
      </c>
      <c r="M2657" t="s">
        <v>1734</v>
      </c>
      <c r="N2657">
        <v>12.26</v>
      </c>
      <c r="O2657">
        <v>9.36</v>
      </c>
      <c r="P2657">
        <v>1</v>
      </c>
      <c r="Q2657">
        <v>1</v>
      </c>
      <c r="R2657">
        <f t="shared" si="190"/>
        <v>13</v>
      </c>
      <c r="S2657">
        <f t="shared" si="191"/>
        <v>10</v>
      </c>
      <c r="T2657">
        <f t="shared" si="192"/>
        <v>23</v>
      </c>
      <c r="U2657" t="s">
        <v>1482</v>
      </c>
      <c r="V2657" t="s">
        <v>1471</v>
      </c>
      <c r="W2657" t="s">
        <v>1481</v>
      </c>
      <c r="X2657" t="s">
        <v>1479</v>
      </c>
      <c r="Z2657" t="str" cm="1">
        <f t="array" ref="Z2657">IF(ISBLANK(AK2657),_xlfn.LET(
    _xlpm.nameBeforeSlash, IF(ISNUMBER(SEARCH("/", Y2657)), LEFT(Y2657, SEARCH("/", Y2657)-1), Y2657),
    _xlpm.matchRow, IFERROR(MATCH(_xlpm.nameBeforeSlash, AA:AA, 0), ""),
    _xlpm.difference, IF(_xlpm.matchRow="", "", ABS((R2657 + S2657)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),IF(ISBLANK(Y2657),"","Hidden"))</f>
        <v/>
      </c>
      <c r="AA2657" t="s">
        <v>3053</v>
      </c>
      <c r="AC2657" t="s">
        <v>939</v>
      </c>
      <c r="AD2657" t="str">
        <f>_xlfn.XLOOKUP(AC2657,moves!A:A,moves!B:B)</f>
        <v>dark</v>
      </c>
      <c r="AE2657">
        <f>_xlfn.XLOOKUP(AC2657,moves!A:A,moves!D:D)</f>
        <v>5</v>
      </c>
      <c r="AF2657" t="str">
        <f>_xlfn.XLOOKUP(AC2657,moves!A:A,moves!E:E)</f>
        <v>If the user's attack roll is modified by the target's MODIFY move effect: Deal double damage.</v>
      </c>
      <c r="AG2657">
        <v>0</v>
      </c>
      <c r="AH2657">
        <v>1</v>
      </c>
      <c r="AI2657">
        <f t="shared" si="193"/>
        <v>0</v>
      </c>
      <c r="AJ2657" t="s">
        <v>8452</v>
      </c>
      <c r="AL2657">
        <v>0</v>
      </c>
      <c r="AM2657" cm="1">
        <f t="array" ref="AM2657">IF(AL2657=1,1,
   IF(ISTEXT(AK2657),1,
   IF(AO2657&gt;1,AM2656,
   IF(AI2657=1,
      IF(SUMPRODUCT((LEN($Y$2:$Y$4096)-LEN(SUBSTITUTE($Y$2:$Y$4096,AA2657,"")))/LEN(AA2657))&gt;0,2,1),
      IF(
         SUMPRODUCT((LEN($Y$2:$Y$4096)-LEN(SUBSTITUTE($Y$2:$Y$4096,AA2657,"")))/LEN(AA2657))
         - SUMPRODUCT((LEN($Y$2:$Y$4096)-LEN(SUBSTITUTE($Y$2:$Y$4096,"Alolan "&amp;AA2657,"")))/LEN("Alolan "&amp;AA2657))
         - SUMPRODUCT((LEN($Y$2:$Y$4096)-LEN(SUBSTITUTE($Y$2:$Y$4096,"Galarian "&amp;AA2657,"")))/LEN("Galarian "&amp;AA2657))
         - SUMPRODUCT((LEN($Y$2:$Y$4096)-LEN(SUBSTITUTE($Y$2:$Y$4096,"Hisuian "&amp;AA2657,"")))/LEN("Hisuian "&amp;AA2657))
         - SUMPRODUCT((LEN($Y$2:$Y$4096)-LEN(SUBSTITUTE($Y$2:$Y$4096,"Paldean "&amp;AA2657,"")))/LEN("Paldean "&amp;AA2657))
      &gt;0,2,1)
   ))))</f>
        <v>1</v>
      </c>
      <c r="AN2657">
        <v>0</v>
      </c>
      <c r="AO2657">
        <v>0</v>
      </c>
    </row>
    <row r="2658" spans="1:41" x14ac:dyDescent="0.25">
      <c r="A2658" t="s">
        <v>4866</v>
      </c>
      <c r="B2658" t="s">
        <v>3053</v>
      </c>
      <c r="C2658" t="s">
        <v>1482</v>
      </c>
      <c r="D2658" t="s">
        <v>1471</v>
      </c>
      <c r="E2658">
        <v>105</v>
      </c>
      <c r="F2658">
        <v>139</v>
      </c>
      <c r="G2658">
        <v>71</v>
      </c>
      <c r="H2658">
        <v>55</v>
      </c>
      <c r="I2658">
        <v>101</v>
      </c>
      <c r="J2658">
        <v>119</v>
      </c>
      <c r="K2658" t="s">
        <v>3022</v>
      </c>
      <c r="L2658" t="s">
        <v>262</v>
      </c>
      <c r="M2658" t="s">
        <v>1734</v>
      </c>
      <c r="N2658">
        <v>12.26</v>
      </c>
      <c r="O2658">
        <v>9.36</v>
      </c>
      <c r="P2658">
        <v>1</v>
      </c>
      <c r="Q2658">
        <v>1</v>
      </c>
      <c r="R2658">
        <f t="shared" si="190"/>
        <v>13</v>
      </c>
      <c r="S2658">
        <f t="shared" si="191"/>
        <v>10</v>
      </c>
      <c r="T2658">
        <f t="shared" si="192"/>
        <v>23</v>
      </c>
      <c r="U2658" t="s">
        <v>1482</v>
      </c>
      <c r="V2658" t="s">
        <v>1471</v>
      </c>
      <c r="W2658" t="s">
        <v>1481</v>
      </c>
      <c r="X2658" t="s">
        <v>1479</v>
      </c>
      <c r="Z2658" t="str" cm="1">
        <f t="array" ref="Z2658">IF(ISBLANK(AK2658),_xlfn.LET(
    _xlpm.nameBeforeSlash, IF(ISNUMBER(SEARCH("/", Y2658)), LEFT(Y2658, SEARCH("/", Y2658)-1), Y2658),
    _xlpm.matchRow, IFERROR(MATCH(_xlpm.nameBeforeSlash, AA:AA, 0), ""),
    _xlpm.difference, IF(_xlpm.matchRow="", "", ABS((R2658 + S2658)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),IF(ISBLANK(Y2658),"","Hidden"))</f>
        <v/>
      </c>
      <c r="AA2658" t="s">
        <v>6111</v>
      </c>
      <c r="AC2658" t="s">
        <v>6924</v>
      </c>
      <c r="AD2658" t="str">
        <f>_xlfn.XLOOKUP(AC2658,moves!A:A,moves!B:B)</f>
        <v>dark</v>
      </c>
      <c r="AE2658" t="str">
        <f>_xlfn.XLOOKUP(AC2658,moves!A:A,moves!D:D)</f>
        <v>-</v>
      </c>
      <c r="AF2658" t="str">
        <f>_xlfn.XLOOKUP(AC2658,moves!A:A,moves!E:E)</f>
        <v>The user takes damage equal to 1 less than the user's base health. The target faints.</v>
      </c>
      <c r="AG2658">
        <v>0</v>
      </c>
      <c r="AH2658">
        <v>1</v>
      </c>
      <c r="AI2658">
        <f t="shared" si="193"/>
        <v>1</v>
      </c>
      <c r="AJ2658" t="s">
        <v>8452</v>
      </c>
      <c r="AL2658">
        <v>0</v>
      </c>
      <c r="AM2658" cm="1">
        <f t="array" ref="AM2658">IF(AL2658=1,1,
   IF(ISTEXT(AK2658),1,
   IF(AO2658&gt;1,AM2657,
   IF(AI2658=1,
      IF(SUMPRODUCT((LEN($Y$2:$Y$4096)-LEN(SUBSTITUTE($Y$2:$Y$4096,AA2658,"")))/LEN(AA2658))&gt;0,2,1),
      IF(
         SUMPRODUCT((LEN($Y$2:$Y$4096)-LEN(SUBSTITUTE($Y$2:$Y$4096,AA2658,"")))/LEN(AA2658))
         - SUMPRODUCT((LEN($Y$2:$Y$4096)-LEN(SUBSTITUTE($Y$2:$Y$4096,"Alolan "&amp;AA2658,"")))/LEN("Alolan "&amp;AA2658))
         - SUMPRODUCT((LEN($Y$2:$Y$4096)-LEN(SUBSTITUTE($Y$2:$Y$4096,"Galarian "&amp;AA2658,"")))/LEN("Galarian "&amp;AA2658))
         - SUMPRODUCT((LEN($Y$2:$Y$4096)-LEN(SUBSTITUTE($Y$2:$Y$4096,"Hisuian "&amp;AA2658,"")))/LEN("Hisuian "&amp;AA2658))
         - SUMPRODUCT((LEN($Y$2:$Y$4096)-LEN(SUBSTITUTE($Y$2:$Y$4096,"Paldean "&amp;AA2658,"")))/LEN("Paldean "&amp;AA2658))
      &gt;0,2,1)
   ))))</f>
        <v>1</v>
      </c>
      <c r="AN2658">
        <v>0</v>
      </c>
      <c r="AO2658">
        <v>0</v>
      </c>
    </row>
    <row r="2659" spans="1:41" x14ac:dyDescent="0.25">
      <c r="A2659">
        <v>1006</v>
      </c>
      <c r="B2659" t="s">
        <v>3054</v>
      </c>
      <c r="C2659" t="s">
        <v>1536</v>
      </c>
      <c r="D2659" t="s">
        <v>1492</v>
      </c>
      <c r="E2659">
        <v>74</v>
      </c>
      <c r="F2659">
        <v>130</v>
      </c>
      <c r="G2659">
        <v>90</v>
      </c>
      <c r="H2659">
        <v>120</v>
      </c>
      <c r="I2659">
        <v>60</v>
      </c>
      <c r="J2659">
        <v>116</v>
      </c>
      <c r="K2659" t="s">
        <v>3022</v>
      </c>
      <c r="L2659" t="s">
        <v>262</v>
      </c>
      <c r="M2659" t="s">
        <v>3029</v>
      </c>
      <c r="N2659">
        <v>12.34</v>
      </c>
      <c r="O2659">
        <v>7.4599999999999991</v>
      </c>
      <c r="P2659">
        <v>1</v>
      </c>
      <c r="Q2659">
        <v>3</v>
      </c>
      <c r="R2659">
        <f t="shared" si="190"/>
        <v>13</v>
      </c>
      <c r="S2659">
        <f t="shared" si="191"/>
        <v>10</v>
      </c>
      <c r="T2659">
        <f t="shared" si="192"/>
        <v>23</v>
      </c>
      <c r="U2659" t="s">
        <v>1536</v>
      </c>
      <c r="V2659" t="s">
        <v>1492</v>
      </c>
      <c r="W2659" t="s">
        <v>429</v>
      </c>
      <c r="X2659" t="s">
        <v>1524</v>
      </c>
      <c r="Z2659" t="str" cm="1">
        <f t="array" ref="Z2659">IF(ISBLANK(AK2659),_xlfn.LET(
    _xlpm.nameBeforeSlash, IF(ISNUMBER(SEARCH("/", Y2659)), LEFT(Y2659, SEARCH("/", Y2659)-1), Y2659),
    _xlpm.matchRow, IFERROR(MATCH(_xlpm.nameBeforeSlash, AA:AA, 0), ""),
    _xlpm.difference, IF(_xlpm.matchRow="", "", ABS((R2659 + S2659)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),IF(ISBLANK(Y2659),"","Hidden"))</f>
        <v/>
      </c>
      <c r="AA2659" t="s">
        <v>3054</v>
      </c>
      <c r="AC2659" t="s">
        <v>1020</v>
      </c>
      <c r="AD2659" t="str">
        <f>_xlfn.XLOOKUP(AC2659,moves!A:A,moves!B:B)</f>
        <v>fairy</v>
      </c>
      <c r="AE2659">
        <f>_xlfn.XLOOKUP(AC2659,moves!A:A,moves!D:D)</f>
        <v>4</v>
      </c>
      <c r="AF2659" t="str">
        <f>_xlfn.XLOOKUP(AC2659,moves!A:A,moves!E:E)</f>
        <v>When the target next attacks: Decrease attack strength by 1.</v>
      </c>
      <c r="AG2659">
        <v>0</v>
      </c>
      <c r="AH2659">
        <v>1</v>
      </c>
      <c r="AI2659">
        <f t="shared" si="193"/>
        <v>0</v>
      </c>
      <c r="AJ2659" t="s">
        <v>8452</v>
      </c>
      <c r="AL2659">
        <v>0</v>
      </c>
      <c r="AM2659" cm="1">
        <f t="array" ref="AM2659">IF(AL2659=1,1,
   IF(ISTEXT(AK2659),1,
   IF(AO2659&gt;1,AM2658,
   IF(AI2659=1,
      IF(SUMPRODUCT((LEN($Y$2:$Y$4096)-LEN(SUBSTITUTE($Y$2:$Y$4096,AA2659,"")))/LEN(AA2659))&gt;0,2,1),
      IF(
         SUMPRODUCT((LEN($Y$2:$Y$4096)-LEN(SUBSTITUTE($Y$2:$Y$4096,AA2659,"")))/LEN(AA2659))
         - SUMPRODUCT((LEN($Y$2:$Y$4096)-LEN(SUBSTITUTE($Y$2:$Y$4096,"Alolan "&amp;AA2659,"")))/LEN("Alolan "&amp;AA2659))
         - SUMPRODUCT((LEN($Y$2:$Y$4096)-LEN(SUBSTITUTE($Y$2:$Y$4096,"Galarian "&amp;AA2659,"")))/LEN("Galarian "&amp;AA2659))
         - SUMPRODUCT((LEN($Y$2:$Y$4096)-LEN(SUBSTITUTE($Y$2:$Y$4096,"Hisuian "&amp;AA2659,"")))/LEN("Hisuian "&amp;AA2659))
         - SUMPRODUCT((LEN($Y$2:$Y$4096)-LEN(SUBSTITUTE($Y$2:$Y$4096,"Paldean "&amp;AA2659,"")))/LEN("Paldean "&amp;AA2659))
      &gt;0,2,1)
   ))))</f>
        <v>1</v>
      </c>
      <c r="AN2659">
        <v>0</v>
      </c>
      <c r="AO2659">
        <v>0</v>
      </c>
    </row>
    <row r="2660" spans="1:41" x14ac:dyDescent="0.25">
      <c r="A2660" t="s">
        <v>4867</v>
      </c>
      <c r="B2660" t="s">
        <v>3054</v>
      </c>
      <c r="C2660" t="s">
        <v>1536</v>
      </c>
      <c r="D2660" t="s">
        <v>1492</v>
      </c>
      <c r="E2660">
        <v>74</v>
      </c>
      <c r="F2660">
        <v>130</v>
      </c>
      <c r="G2660">
        <v>90</v>
      </c>
      <c r="H2660">
        <v>120</v>
      </c>
      <c r="I2660">
        <v>60</v>
      </c>
      <c r="J2660">
        <v>116</v>
      </c>
      <c r="K2660" t="s">
        <v>3022</v>
      </c>
      <c r="L2660" t="s">
        <v>262</v>
      </c>
      <c r="M2660" t="s">
        <v>3029</v>
      </c>
      <c r="N2660">
        <v>12.34</v>
      </c>
      <c r="O2660">
        <v>7.4599999999999991</v>
      </c>
      <c r="P2660">
        <v>1</v>
      </c>
      <c r="Q2660">
        <v>3</v>
      </c>
      <c r="R2660">
        <f t="shared" si="190"/>
        <v>13</v>
      </c>
      <c r="S2660">
        <f t="shared" si="191"/>
        <v>10</v>
      </c>
      <c r="T2660">
        <f t="shared" si="192"/>
        <v>23</v>
      </c>
      <c r="U2660" t="s">
        <v>1536</v>
      </c>
      <c r="V2660" t="s">
        <v>1492</v>
      </c>
      <c r="W2660" t="s">
        <v>429</v>
      </c>
      <c r="X2660" t="s">
        <v>1524</v>
      </c>
      <c r="Z2660" t="str" cm="1">
        <f t="array" ref="Z2660">IF(ISBLANK(AK2660),_xlfn.LET(
    _xlpm.nameBeforeSlash, IF(ISNUMBER(SEARCH("/", Y2660)), LEFT(Y2660, SEARCH("/", Y2660)-1), Y2660),
    _xlpm.matchRow, IFERROR(MATCH(_xlpm.nameBeforeSlash, AA:AA, 0), ""),
    _xlpm.difference, IF(_xlpm.matchRow="", "", ABS((R2660 + S2660)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),IF(ISBLANK(Y2660),"","Hidden"))</f>
        <v/>
      </c>
      <c r="AA2660" t="s">
        <v>6112</v>
      </c>
      <c r="AC2660" t="s">
        <v>6925</v>
      </c>
      <c r="AD2660" t="str">
        <f>_xlfn.XLOOKUP(AC2660,moves!A:A,moves!B:B)</f>
        <v>fairy</v>
      </c>
      <c r="AE2660" t="str">
        <f>_xlfn.XLOOKUP(AC2660,moves!A:A,moves!D:D)</f>
        <v>-</v>
      </c>
      <c r="AF2660" t="str">
        <f>_xlfn.XLOOKUP(AC2660,moves!A:A,moves!E:E)</f>
        <v>This move can be used from your party: Switch the user in and then use this attack. If the user switched in with this effect: Deal 3 damage to any Pokémon in the opposing party.</v>
      </c>
      <c r="AG2660">
        <v>0</v>
      </c>
      <c r="AH2660">
        <v>1</v>
      </c>
      <c r="AI2660">
        <f t="shared" si="193"/>
        <v>1</v>
      </c>
      <c r="AJ2660" t="s">
        <v>8452</v>
      </c>
      <c r="AL2660">
        <v>0</v>
      </c>
      <c r="AM2660" cm="1">
        <f t="array" ref="AM2660">IF(AL2660=1,1,
   IF(ISTEXT(AK2660),1,
   IF(AO2660&gt;1,AM2659,
   IF(AI2660=1,
      IF(SUMPRODUCT((LEN($Y$2:$Y$4096)-LEN(SUBSTITUTE($Y$2:$Y$4096,AA2660,"")))/LEN(AA2660))&gt;0,2,1),
      IF(
         SUMPRODUCT((LEN($Y$2:$Y$4096)-LEN(SUBSTITUTE($Y$2:$Y$4096,AA2660,"")))/LEN(AA2660))
         - SUMPRODUCT((LEN($Y$2:$Y$4096)-LEN(SUBSTITUTE($Y$2:$Y$4096,"Alolan "&amp;AA2660,"")))/LEN("Alolan "&amp;AA2660))
         - SUMPRODUCT((LEN($Y$2:$Y$4096)-LEN(SUBSTITUTE($Y$2:$Y$4096,"Galarian "&amp;AA2660,"")))/LEN("Galarian "&amp;AA2660))
         - SUMPRODUCT((LEN($Y$2:$Y$4096)-LEN(SUBSTITUTE($Y$2:$Y$4096,"Hisuian "&amp;AA2660,"")))/LEN("Hisuian "&amp;AA2660))
         - SUMPRODUCT((LEN($Y$2:$Y$4096)-LEN(SUBSTITUTE($Y$2:$Y$4096,"Paldean "&amp;AA2660,"")))/LEN("Paldean "&amp;AA2660))
      &gt;0,2,1)
   ))))</f>
        <v>1</v>
      </c>
      <c r="AN2660">
        <v>0</v>
      </c>
      <c r="AO2660">
        <v>0</v>
      </c>
    </row>
    <row r="2661" spans="1:41" x14ac:dyDescent="0.25">
      <c r="A2661">
        <v>1007</v>
      </c>
      <c r="B2661" t="s">
        <v>3055</v>
      </c>
      <c r="C2661" t="s">
        <v>1492</v>
      </c>
      <c r="D2661" t="s">
        <v>1482</v>
      </c>
      <c r="E2661">
        <v>100</v>
      </c>
      <c r="F2661">
        <v>135</v>
      </c>
      <c r="G2661">
        <v>115</v>
      </c>
      <c r="H2661">
        <v>85</v>
      </c>
      <c r="I2661">
        <v>100</v>
      </c>
      <c r="J2661">
        <v>135</v>
      </c>
      <c r="K2661" t="s">
        <v>3022</v>
      </c>
      <c r="L2661" t="s">
        <v>262</v>
      </c>
      <c r="M2661" t="s">
        <v>1734</v>
      </c>
      <c r="N2661">
        <v>13</v>
      </c>
      <c r="O2661">
        <v>10.45</v>
      </c>
      <c r="P2661">
        <v>1</v>
      </c>
      <c r="Q2661">
        <v>1</v>
      </c>
      <c r="R2661">
        <f t="shared" si="190"/>
        <v>14</v>
      </c>
      <c r="S2661">
        <f t="shared" si="191"/>
        <v>11</v>
      </c>
      <c r="T2661">
        <f t="shared" si="192"/>
        <v>25</v>
      </c>
      <c r="U2661" t="s">
        <v>1492</v>
      </c>
      <c r="V2661" t="s">
        <v>1482</v>
      </c>
      <c r="W2661" t="s">
        <v>1479</v>
      </c>
      <c r="X2661" t="s">
        <v>1472</v>
      </c>
      <c r="Z2661" t="str" cm="1">
        <f t="array" ref="Z2661">IF(ISBLANK(AK2661),_xlfn.LET(
    _xlpm.nameBeforeSlash, IF(ISNUMBER(SEARCH("/", Y2661)), LEFT(Y2661, SEARCH("/", Y2661)-1), Y2661),
    _xlpm.matchRow, IFERROR(MATCH(_xlpm.nameBeforeSlash, AA:AA, 0), ""),
    _xlpm.difference, IF(_xlpm.matchRow="", "", ABS((R2661 + S2661)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),IF(ISBLANK(Y2661),"","Hidden"))</f>
        <v/>
      </c>
      <c r="AA2661" t="s">
        <v>3055</v>
      </c>
      <c r="AC2661" t="s">
        <v>1040</v>
      </c>
      <c r="AD2661" t="str">
        <f>_xlfn.XLOOKUP(AC2661,moves!A:A,moves!B:B)</f>
        <v>fighting</v>
      </c>
      <c r="AE2661">
        <f>_xlfn.XLOOKUP(AC2661,moves!A:A,moves!D:D)</f>
        <v>5</v>
      </c>
      <c r="AF2661" t="str">
        <f>_xlfn.XLOOKUP(AC2661,moves!A:A,moves!E:E)</f>
        <v>If this move has a type advantage against the target: Deal 2 extra damage.</v>
      </c>
      <c r="AG2661">
        <v>0</v>
      </c>
      <c r="AH2661">
        <v>1</v>
      </c>
      <c r="AI2661">
        <f t="shared" si="193"/>
        <v>0</v>
      </c>
      <c r="AJ2661" t="s">
        <v>8452</v>
      </c>
      <c r="AL2661">
        <v>0</v>
      </c>
      <c r="AM2661" cm="1">
        <f t="array" ref="AM2661">IF(AL2661=1,1,
   IF(ISTEXT(AK2661),1,
   IF(AO2661&gt;1,AM2660,
   IF(AI2661=1,
      IF(SUMPRODUCT((LEN($Y$2:$Y$4096)-LEN(SUBSTITUTE($Y$2:$Y$4096,AA2661,"")))/LEN(AA2661))&gt;0,2,1),
      IF(
         SUMPRODUCT((LEN($Y$2:$Y$4096)-LEN(SUBSTITUTE($Y$2:$Y$4096,AA2661,"")))/LEN(AA2661))
         - SUMPRODUCT((LEN($Y$2:$Y$4096)-LEN(SUBSTITUTE($Y$2:$Y$4096,"Alolan "&amp;AA2661,"")))/LEN("Alolan "&amp;AA2661))
         - SUMPRODUCT((LEN($Y$2:$Y$4096)-LEN(SUBSTITUTE($Y$2:$Y$4096,"Galarian "&amp;AA2661,"")))/LEN("Galarian "&amp;AA2661))
         - SUMPRODUCT((LEN($Y$2:$Y$4096)-LEN(SUBSTITUTE($Y$2:$Y$4096,"Hisuian "&amp;AA2661,"")))/LEN("Hisuian "&amp;AA2661))
         - SUMPRODUCT((LEN($Y$2:$Y$4096)-LEN(SUBSTITUTE($Y$2:$Y$4096,"Paldean "&amp;AA2661,"")))/LEN("Paldean "&amp;AA2661))
      &gt;0,2,1)
   ))))</f>
        <v>1</v>
      </c>
      <c r="AN2661">
        <v>0</v>
      </c>
      <c r="AO2661">
        <v>0</v>
      </c>
    </row>
    <row r="2662" spans="1:41" x14ac:dyDescent="0.25">
      <c r="A2662" t="s">
        <v>4868</v>
      </c>
      <c r="B2662" t="s">
        <v>3055</v>
      </c>
      <c r="C2662" t="s">
        <v>1492</v>
      </c>
      <c r="D2662" t="s">
        <v>1482</v>
      </c>
      <c r="E2662">
        <v>100</v>
      </c>
      <c r="F2662">
        <v>135</v>
      </c>
      <c r="G2662">
        <v>115</v>
      </c>
      <c r="H2662">
        <v>85</v>
      </c>
      <c r="I2662">
        <v>100</v>
      </c>
      <c r="J2662">
        <v>135</v>
      </c>
      <c r="K2662" t="s">
        <v>3022</v>
      </c>
      <c r="L2662" t="s">
        <v>262</v>
      </c>
      <c r="M2662" t="s">
        <v>1734</v>
      </c>
      <c r="N2662">
        <v>13</v>
      </c>
      <c r="O2662">
        <v>10.45</v>
      </c>
      <c r="P2662">
        <v>1</v>
      </c>
      <c r="Q2662">
        <v>1</v>
      </c>
      <c r="R2662">
        <f t="shared" si="190"/>
        <v>14</v>
      </c>
      <c r="S2662">
        <f t="shared" si="191"/>
        <v>11</v>
      </c>
      <c r="T2662">
        <f t="shared" si="192"/>
        <v>25</v>
      </c>
      <c r="U2662" t="s">
        <v>1492</v>
      </c>
      <c r="V2662" t="s">
        <v>1482</v>
      </c>
      <c r="W2662" t="s">
        <v>1479</v>
      </c>
      <c r="X2662" t="s">
        <v>1472</v>
      </c>
      <c r="Z2662" t="str" cm="1">
        <f t="array" ref="Z2662">IF(ISBLANK(AK2662),_xlfn.LET(
    _xlpm.nameBeforeSlash, IF(ISNUMBER(SEARCH("/", Y2662)), LEFT(Y2662, SEARCH("/", Y2662)-1), Y2662),
    _xlpm.matchRow, IFERROR(MATCH(_xlpm.nameBeforeSlash, AA:AA, 0), ""),
    _xlpm.difference, IF(_xlpm.matchRow="", "", ABS((R2662 + S2662)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),IF(ISBLANK(Y2662),"","Hidden"))</f>
        <v/>
      </c>
      <c r="AA2662" t="s">
        <v>6113</v>
      </c>
      <c r="AC2662" t="s">
        <v>6926</v>
      </c>
      <c r="AD2662" t="str">
        <f>_xlfn.XLOOKUP(AC2662,moves!A:A,moves!B:B)</f>
        <v>fighting</v>
      </c>
      <c r="AE2662">
        <f>_xlfn.XLOOKUP(AC2662,moves!A:A,moves!D:D)</f>
        <v>4</v>
      </c>
      <c r="AF2662" t="str">
        <f>_xlfn.XLOOKUP(AC2662,moves!A:A,moves!E:E)</f>
        <v>For every Pokémon from the Ancient biome in the user's party: Increase attack strength by 1.</v>
      </c>
      <c r="AG2662">
        <v>0</v>
      </c>
      <c r="AH2662">
        <v>1</v>
      </c>
      <c r="AI2662">
        <f t="shared" si="193"/>
        <v>1</v>
      </c>
      <c r="AJ2662" t="s">
        <v>8452</v>
      </c>
      <c r="AL2662">
        <v>0</v>
      </c>
      <c r="AM2662" cm="1">
        <f t="array" ref="AM2662">IF(AL2662=1,1,
   IF(ISTEXT(AK2662),1,
   IF(AO2662&gt;1,AM2661,
   IF(AI2662=1,
      IF(SUMPRODUCT((LEN($Y$2:$Y$4096)-LEN(SUBSTITUTE($Y$2:$Y$4096,AA2662,"")))/LEN(AA2662))&gt;0,2,1),
      IF(
         SUMPRODUCT((LEN($Y$2:$Y$4096)-LEN(SUBSTITUTE($Y$2:$Y$4096,AA2662,"")))/LEN(AA2662))
         - SUMPRODUCT((LEN($Y$2:$Y$4096)-LEN(SUBSTITUTE($Y$2:$Y$4096,"Alolan "&amp;AA2662,"")))/LEN("Alolan "&amp;AA2662))
         - SUMPRODUCT((LEN($Y$2:$Y$4096)-LEN(SUBSTITUTE($Y$2:$Y$4096,"Galarian "&amp;AA2662,"")))/LEN("Galarian "&amp;AA2662))
         - SUMPRODUCT((LEN($Y$2:$Y$4096)-LEN(SUBSTITUTE($Y$2:$Y$4096,"Hisuian "&amp;AA2662,"")))/LEN("Hisuian "&amp;AA2662))
         - SUMPRODUCT((LEN($Y$2:$Y$4096)-LEN(SUBSTITUTE($Y$2:$Y$4096,"Paldean "&amp;AA2662,"")))/LEN("Paldean "&amp;AA2662))
      &gt;0,2,1)
   ))))</f>
        <v>1</v>
      </c>
      <c r="AN2662">
        <v>0</v>
      </c>
      <c r="AO2662">
        <v>0</v>
      </c>
    </row>
    <row r="2663" spans="1:41" x14ac:dyDescent="0.25">
      <c r="A2663">
        <v>1008</v>
      </c>
      <c r="B2663" t="s">
        <v>3056</v>
      </c>
      <c r="C2663" t="s">
        <v>1521</v>
      </c>
      <c r="D2663" t="s">
        <v>1482</v>
      </c>
      <c r="E2663">
        <v>100</v>
      </c>
      <c r="F2663">
        <v>85</v>
      </c>
      <c r="G2663">
        <v>100</v>
      </c>
      <c r="H2663">
        <v>135</v>
      </c>
      <c r="I2663">
        <v>115</v>
      </c>
      <c r="J2663">
        <v>135</v>
      </c>
      <c r="K2663" t="s">
        <v>3022</v>
      </c>
      <c r="L2663" t="s">
        <v>262</v>
      </c>
      <c r="M2663" t="s">
        <v>3029</v>
      </c>
      <c r="N2663">
        <v>13</v>
      </c>
      <c r="O2663">
        <v>10.45</v>
      </c>
      <c r="P2663">
        <v>1</v>
      </c>
      <c r="Q2663">
        <v>1</v>
      </c>
      <c r="R2663">
        <f t="shared" si="190"/>
        <v>14</v>
      </c>
      <c r="S2663">
        <f t="shared" si="191"/>
        <v>11</v>
      </c>
      <c r="T2663">
        <f t="shared" si="192"/>
        <v>25</v>
      </c>
      <c r="U2663" t="s">
        <v>1521</v>
      </c>
      <c r="V2663" t="s">
        <v>1482</v>
      </c>
      <c r="W2663" t="s">
        <v>429</v>
      </c>
      <c r="X2663" t="s">
        <v>1514</v>
      </c>
      <c r="Z2663" t="str" cm="1">
        <f t="array" ref="Z2663">IF(ISBLANK(AK2663),_xlfn.LET(
    _xlpm.nameBeforeSlash, IF(ISNUMBER(SEARCH("/", Y2663)), LEFT(Y2663, SEARCH("/", Y2663)-1), Y2663),
    _xlpm.matchRow, IFERROR(MATCH(_xlpm.nameBeforeSlash, AA:AA, 0), ""),
    _xlpm.difference, IF(_xlpm.matchRow="", "", ABS((R2663 + S2663)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),IF(ISBLANK(Y2663),"","Hidden"))</f>
        <v/>
      </c>
      <c r="AA2663" t="s">
        <v>3056</v>
      </c>
      <c r="AC2663" t="s">
        <v>991</v>
      </c>
      <c r="AD2663" t="str">
        <f>_xlfn.XLOOKUP(AC2663,moves!A:A,moves!B:B)</f>
        <v>electric</v>
      </c>
      <c r="AE2663">
        <f>_xlfn.XLOOKUP(AC2663,moves!A:A,moves!D:D)</f>
        <v>5</v>
      </c>
      <c r="AF2663" t="str">
        <f>_xlfn.XLOOKUP(AC2663,moves!A:A,moves!E:E)</f>
        <v>If this move is super effective against the target: Deal 2 extra damage.</v>
      </c>
      <c r="AG2663">
        <v>0</v>
      </c>
      <c r="AH2663">
        <v>1</v>
      </c>
      <c r="AI2663">
        <f t="shared" si="193"/>
        <v>0</v>
      </c>
      <c r="AJ2663" t="s">
        <v>8452</v>
      </c>
      <c r="AL2663">
        <v>0</v>
      </c>
      <c r="AM2663" cm="1">
        <f t="array" ref="AM2663">IF(AL2663=1,1,
   IF(ISTEXT(AK2663),1,
   IF(AO2663&gt;1,AM2662,
   IF(AI2663=1,
      IF(SUMPRODUCT((LEN($Y$2:$Y$4096)-LEN(SUBSTITUTE($Y$2:$Y$4096,AA2663,"")))/LEN(AA2663))&gt;0,2,1),
      IF(
         SUMPRODUCT((LEN($Y$2:$Y$4096)-LEN(SUBSTITUTE($Y$2:$Y$4096,AA2663,"")))/LEN(AA2663))
         - SUMPRODUCT((LEN($Y$2:$Y$4096)-LEN(SUBSTITUTE($Y$2:$Y$4096,"Alolan "&amp;AA2663,"")))/LEN("Alolan "&amp;AA2663))
         - SUMPRODUCT((LEN($Y$2:$Y$4096)-LEN(SUBSTITUTE($Y$2:$Y$4096,"Galarian "&amp;AA2663,"")))/LEN("Galarian "&amp;AA2663))
         - SUMPRODUCT((LEN($Y$2:$Y$4096)-LEN(SUBSTITUTE($Y$2:$Y$4096,"Hisuian "&amp;AA2663,"")))/LEN("Hisuian "&amp;AA2663))
         - SUMPRODUCT((LEN($Y$2:$Y$4096)-LEN(SUBSTITUTE($Y$2:$Y$4096,"Paldean "&amp;AA2663,"")))/LEN("Paldean "&amp;AA2663))
      &gt;0,2,1)
   ))))</f>
        <v>1</v>
      </c>
      <c r="AN2663">
        <v>0</v>
      </c>
      <c r="AO2663">
        <v>0</v>
      </c>
    </row>
    <row r="2664" spans="1:41" x14ac:dyDescent="0.25">
      <c r="A2664" t="s">
        <v>4869</v>
      </c>
      <c r="B2664" t="s">
        <v>3056</v>
      </c>
      <c r="C2664" t="s">
        <v>1521</v>
      </c>
      <c r="D2664" t="s">
        <v>1482</v>
      </c>
      <c r="E2664">
        <v>100</v>
      </c>
      <c r="F2664">
        <v>85</v>
      </c>
      <c r="G2664">
        <v>100</v>
      </c>
      <c r="H2664">
        <v>135</v>
      </c>
      <c r="I2664">
        <v>115</v>
      </c>
      <c r="J2664">
        <v>135</v>
      </c>
      <c r="K2664" t="s">
        <v>3022</v>
      </c>
      <c r="L2664" t="s">
        <v>262</v>
      </c>
      <c r="M2664" t="s">
        <v>3029</v>
      </c>
      <c r="N2664">
        <v>13</v>
      </c>
      <c r="O2664">
        <v>10.45</v>
      </c>
      <c r="P2664">
        <v>1</v>
      </c>
      <c r="Q2664">
        <v>1</v>
      </c>
      <c r="R2664">
        <f t="shared" si="190"/>
        <v>14</v>
      </c>
      <c r="S2664">
        <f t="shared" si="191"/>
        <v>11</v>
      </c>
      <c r="T2664">
        <f t="shared" si="192"/>
        <v>25</v>
      </c>
      <c r="U2664" t="s">
        <v>1521</v>
      </c>
      <c r="V2664" t="s">
        <v>1482</v>
      </c>
      <c r="W2664" t="s">
        <v>429</v>
      </c>
      <c r="X2664" t="s">
        <v>1514</v>
      </c>
      <c r="Z2664" t="str" cm="1">
        <f t="array" ref="Z2664">IF(ISBLANK(AK2664),_xlfn.LET(
    _xlpm.nameBeforeSlash, IF(ISNUMBER(SEARCH("/", Y2664)), LEFT(Y2664, SEARCH("/", Y2664)-1), Y2664),
    _xlpm.matchRow, IFERROR(MATCH(_xlpm.nameBeforeSlash, AA:AA, 0), ""),
    _xlpm.difference, IF(_xlpm.matchRow="", "", ABS((R2664 + S2664)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),IF(ISBLANK(Y2664),"","Hidden"))</f>
        <v/>
      </c>
      <c r="AA2664" t="s">
        <v>6114</v>
      </c>
      <c r="AC2664" t="s">
        <v>6927</v>
      </c>
      <c r="AD2664" t="str">
        <f>_xlfn.XLOOKUP(AC2664,moves!A:A,moves!B:B)</f>
        <v>electric</v>
      </c>
      <c r="AE2664">
        <f>_xlfn.XLOOKUP(AC2664,moves!A:A,moves!D:D)</f>
        <v>4</v>
      </c>
      <c r="AF2664" t="str">
        <f>_xlfn.XLOOKUP(AC2664,moves!A:A,moves!E:E)</f>
        <v>If the target is not from the Future biome: Increase attack strength by 2.</v>
      </c>
      <c r="AG2664">
        <v>0</v>
      </c>
      <c r="AH2664">
        <v>1</v>
      </c>
      <c r="AI2664">
        <f t="shared" si="193"/>
        <v>1</v>
      </c>
      <c r="AJ2664" t="s">
        <v>8452</v>
      </c>
      <c r="AL2664">
        <v>0</v>
      </c>
      <c r="AM2664" cm="1">
        <f t="array" ref="AM2664">IF(AL2664=1,1,
   IF(ISTEXT(AK2664),1,
   IF(AO2664&gt;1,AM2663,
   IF(AI2664=1,
      IF(SUMPRODUCT((LEN($Y$2:$Y$4096)-LEN(SUBSTITUTE($Y$2:$Y$4096,AA2664,"")))/LEN(AA2664))&gt;0,2,1),
      IF(
         SUMPRODUCT((LEN($Y$2:$Y$4096)-LEN(SUBSTITUTE($Y$2:$Y$4096,AA2664,"")))/LEN(AA2664))
         - SUMPRODUCT((LEN($Y$2:$Y$4096)-LEN(SUBSTITUTE($Y$2:$Y$4096,"Alolan "&amp;AA2664,"")))/LEN("Alolan "&amp;AA2664))
         - SUMPRODUCT((LEN($Y$2:$Y$4096)-LEN(SUBSTITUTE($Y$2:$Y$4096,"Galarian "&amp;AA2664,"")))/LEN("Galarian "&amp;AA2664))
         - SUMPRODUCT((LEN($Y$2:$Y$4096)-LEN(SUBSTITUTE($Y$2:$Y$4096,"Hisuian "&amp;AA2664,"")))/LEN("Hisuian "&amp;AA2664))
         - SUMPRODUCT((LEN($Y$2:$Y$4096)-LEN(SUBSTITUTE($Y$2:$Y$4096,"Paldean "&amp;AA2664,"")))/LEN("Paldean "&amp;AA2664))
      &gt;0,2,1)
   ))))</f>
        <v>1</v>
      </c>
      <c r="AN2664">
        <v>0</v>
      </c>
      <c r="AO2664">
        <v>0</v>
      </c>
    </row>
    <row r="2665" spans="1:41" x14ac:dyDescent="0.25">
      <c r="A2665">
        <v>1009</v>
      </c>
      <c r="B2665" t="s">
        <v>3057</v>
      </c>
      <c r="C2665" t="s">
        <v>1490</v>
      </c>
      <c r="D2665" t="s">
        <v>1482</v>
      </c>
      <c r="E2665">
        <v>99</v>
      </c>
      <c r="F2665">
        <v>83</v>
      </c>
      <c r="G2665">
        <v>91</v>
      </c>
      <c r="H2665">
        <v>125</v>
      </c>
      <c r="I2665">
        <v>83</v>
      </c>
      <c r="J2665">
        <v>109</v>
      </c>
      <c r="K2665" t="s">
        <v>3022</v>
      </c>
      <c r="L2665" t="s">
        <v>262</v>
      </c>
      <c r="M2665" t="s">
        <v>1734</v>
      </c>
      <c r="N2665">
        <v>11.44</v>
      </c>
      <c r="O2665">
        <v>9.1800000000000015</v>
      </c>
      <c r="P2665">
        <v>1</v>
      </c>
      <c r="Q2665">
        <v>2</v>
      </c>
      <c r="R2665">
        <f t="shared" si="190"/>
        <v>12</v>
      </c>
      <c r="S2665">
        <f t="shared" si="191"/>
        <v>11</v>
      </c>
      <c r="T2665">
        <f t="shared" si="192"/>
        <v>23</v>
      </c>
      <c r="U2665" t="s">
        <v>1490</v>
      </c>
      <c r="V2665" t="s">
        <v>1482</v>
      </c>
      <c r="W2665" t="s">
        <v>1479</v>
      </c>
      <c r="X2665" t="s">
        <v>1471</v>
      </c>
      <c r="Z2665" t="str" cm="1">
        <f t="array" ref="Z2665">IF(ISBLANK(AK2665),_xlfn.LET(
    _xlpm.nameBeforeSlash, IF(ISNUMBER(SEARCH("/", Y2665)), LEFT(Y2665, SEARCH("/", Y2665)-1), Y2665),
    _xlpm.matchRow, IFERROR(MATCH(_xlpm.nameBeforeSlash, AA:AA, 0), ""),
    _xlpm.difference, IF(_xlpm.matchRow="", "", ABS((R2665 + S2665)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),IF(ISBLANK(Y2665),"","Hidden"))</f>
        <v/>
      </c>
      <c r="AA2665" t="s">
        <v>3057</v>
      </c>
      <c r="AC2665" t="s">
        <v>1394</v>
      </c>
      <c r="AD2665" t="str">
        <f>_xlfn.XLOOKUP(AC2665,moves!A:A,moves!B:B)</f>
        <v>water</v>
      </c>
      <c r="AE2665">
        <f>_xlfn.XLOOKUP(AC2665,moves!A:A,moves!D:D)</f>
        <v>5</v>
      </c>
      <c r="AF2665" t="str">
        <f>_xlfn.XLOOKUP(AC2665,moves!A:A,moves!E:E)</f>
        <v>This move counts as a dual Fire- and Water-type move when attacking.</v>
      </c>
      <c r="AG2665">
        <v>0</v>
      </c>
      <c r="AH2665">
        <v>1</v>
      </c>
      <c r="AI2665">
        <f t="shared" si="193"/>
        <v>0</v>
      </c>
      <c r="AJ2665" t="s">
        <v>8452</v>
      </c>
      <c r="AL2665">
        <v>0</v>
      </c>
      <c r="AM2665" cm="1">
        <f t="array" ref="AM2665">IF(AL2665=1,1,
   IF(ISTEXT(AK2665),1,
   IF(AO2665&gt;1,AM2664,
   IF(AI2665=1,
      IF(SUMPRODUCT((LEN($Y$2:$Y$4096)-LEN(SUBSTITUTE($Y$2:$Y$4096,AA2665,"")))/LEN(AA2665))&gt;0,2,1),
      IF(
         SUMPRODUCT((LEN($Y$2:$Y$4096)-LEN(SUBSTITUTE($Y$2:$Y$4096,AA2665,"")))/LEN(AA2665))
         - SUMPRODUCT((LEN($Y$2:$Y$4096)-LEN(SUBSTITUTE($Y$2:$Y$4096,"Alolan "&amp;AA2665,"")))/LEN("Alolan "&amp;AA2665))
         - SUMPRODUCT((LEN($Y$2:$Y$4096)-LEN(SUBSTITUTE($Y$2:$Y$4096,"Galarian "&amp;AA2665,"")))/LEN("Galarian "&amp;AA2665))
         - SUMPRODUCT((LEN($Y$2:$Y$4096)-LEN(SUBSTITUTE($Y$2:$Y$4096,"Hisuian "&amp;AA2665,"")))/LEN("Hisuian "&amp;AA2665))
         - SUMPRODUCT((LEN($Y$2:$Y$4096)-LEN(SUBSTITUTE($Y$2:$Y$4096,"Paldean "&amp;AA2665,"")))/LEN("Paldean "&amp;AA2665))
      &gt;0,2,1)
   ))))</f>
        <v>1</v>
      </c>
      <c r="AN2665">
        <v>0</v>
      </c>
      <c r="AO2665">
        <v>0</v>
      </c>
    </row>
    <row r="2666" spans="1:41" x14ac:dyDescent="0.25">
      <c r="A2666" t="s">
        <v>4870</v>
      </c>
      <c r="B2666" t="s">
        <v>3057</v>
      </c>
      <c r="C2666" t="s">
        <v>1490</v>
      </c>
      <c r="D2666" t="s">
        <v>1482</v>
      </c>
      <c r="E2666">
        <v>99</v>
      </c>
      <c r="F2666">
        <v>83</v>
      </c>
      <c r="G2666">
        <v>91</v>
      </c>
      <c r="H2666">
        <v>125</v>
      </c>
      <c r="I2666">
        <v>83</v>
      </c>
      <c r="J2666">
        <v>109</v>
      </c>
      <c r="K2666" t="s">
        <v>3022</v>
      </c>
      <c r="L2666" t="s">
        <v>262</v>
      </c>
      <c r="M2666" t="s">
        <v>1734</v>
      </c>
      <c r="N2666">
        <v>11.44</v>
      </c>
      <c r="O2666">
        <v>9.1800000000000015</v>
      </c>
      <c r="P2666">
        <v>1</v>
      </c>
      <c r="Q2666">
        <v>2</v>
      </c>
      <c r="R2666">
        <f t="shared" si="190"/>
        <v>12</v>
      </c>
      <c r="S2666">
        <f t="shared" si="191"/>
        <v>11</v>
      </c>
      <c r="T2666">
        <f t="shared" si="192"/>
        <v>23</v>
      </c>
      <c r="U2666" t="s">
        <v>1490</v>
      </c>
      <c r="V2666" t="s">
        <v>1482</v>
      </c>
      <c r="W2666" t="s">
        <v>1479</v>
      </c>
      <c r="X2666" t="s">
        <v>1471</v>
      </c>
      <c r="Z2666" t="str" cm="1">
        <f t="array" ref="Z2666">IF(ISBLANK(AK2666),_xlfn.LET(
    _xlpm.nameBeforeSlash, IF(ISNUMBER(SEARCH("/", Y2666)), LEFT(Y2666, SEARCH("/", Y2666)-1), Y2666),
    _xlpm.matchRow, IFERROR(MATCH(_xlpm.nameBeforeSlash, AA:AA, 0), ""),
    _xlpm.difference, IF(_xlpm.matchRow="", "", ABS((R2666 + S2666)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),IF(ISBLANK(Y2666),"","Hidden"))</f>
        <v/>
      </c>
      <c r="AA2666" t="s">
        <v>6115</v>
      </c>
      <c r="AC2666" t="s">
        <v>6929</v>
      </c>
      <c r="AD2666" t="str">
        <f>_xlfn.XLOOKUP(AC2666,moves!A:A,moves!B:B)</f>
        <v>water</v>
      </c>
      <c r="AE2666">
        <f>_xlfn.XLOOKUP(AC2666,moves!A:A,moves!D:D)</f>
        <v>4</v>
      </c>
      <c r="AF2666" t="str">
        <f>_xlfn.XLOOKUP(AC2666,moves!A:A,moves!E:E)</f>
        <v>If the target has any status conditions: Deal double damage.</v>
      </c>
      <c r="AG2666">
        <v>0</v>
      </c>
      <c r="AH2666">
        <v>1</v>
      </c>
      <c r="AI2666">
        <f t="shared" si="193"/>
        <v>1</v>
      </c>
      <c r="AJ2666" t="s">
        <v>8452</v>
      </c>
      <c r="AL2666">
        <v>0</v>
      </c>
      <c r="AM2666" cm="1">
        <f t="array" ref="AM2666">IF(AL2666=1,1,
   IF(ISTEXT(AK2666),1,
   IF(AO2666&gt;1,AM2665,
   IF(AI2666=1,
      IF(SUMPRODUCT((LEN($Y$2:$Y$4096)-LEN(SUBSTITUTE($Y$2:$Y$4096,AA2666,"")))/LEN(AA2666))&gt;0,2,1),
      IF(
         SUMPRODUCT((LEN($Y$2:$Y$4096)-LEN(SUBSTITUTE($Y$2:$Y$4096,AA2666,"")))/LEN(AA2666))
         - SUMPRODUCT((LEN($Y$2:$Y$4096)-LEN(SUBSTITUTE($Y$2:$Y$4096,"Alolan "&amp;AA2666,"")))/LEN("Alolan "&amp;AA2666))
         - SUMPRODUCT((LEN($Y$2:$Y$4096)-LEN(SUBSTITUTE($Y$2:$Y$4096,"Galarian "&amp;AA2666,"")))/LEN("Galarian "&amp;AA2666))
         - SUMPRODUCT((LEN($Y$2:$Y$4096)-LEN(SUBSTITUTE($Y$2:$Y$4096,"Hisuian "&amp;AA2666,"")))/LEN("Hisuian "&amp;AA2666))
         - SUMPRODUCT((LEN($Y$2:$Y$4096)-LEN(SUBSTITUTE($Y$2:$Y$4096,"Paldean "&amp;AA2666,"")))/LEN("Paldean "&amp;AA2666))
      &gt;0,2,1)
   ))))</f>
        <v>1</v>
      </c>
      <c r="AN2666">
        <v>0</v>
      </c>
      <c r="AO2666">
        <v>0</v>
      </c>
    </row>
    <row r="2667" spans="1:41" x14ac:dyDescent="0.25">
      <c r="A2667">
        <v>1010</v>
      </c>
      <c r="B2667" t="s">
        <v>3058</v>
      </c>
      <c r="C2667" t="s">
        <v>1468</v>
      </c>
      <c r="D2667" t="s">
        <v>429</v>
      </c>
      <c r="E2667">
        <v>90</v>
      </c>
      <c r="F2667">
        <v>130</v>
      </c>
      <c r="G2667">
        <v>88</v>
      </c>
      <c r="H2667">
        <v>70</v>
      </c>
      <c r="I2667">
        <v>108</v>
      </c>
      <c r="J2667">
        <v>104</v>
      </c>
      <c r="K2667" t="s">
        <v>3022</v>
      </c>
      <c r="L2667" t="s">
        <v>262</v>
      </c>
      <c r="M2667" t="s">
        <v>3029</v>
      </c>
      <c r="N2667">
        <v>11.36</v>
      </c>
      <c r="O2667">
        <v>9.48</v>
      </c>
      <c r="P2667">
        <v>1</v>
      </c>
      <c r="Q2667">
        <v>2</v>
      </c>
      <c r="R2667">
        <f t="shared" si="190"/>
        <v>12</v>
      </c>
      <c r="S2667">
        <f t="shared" si="191"/>
        <v>11</v>
      </c>
      <c r="T2667">
        <f t="shared" si="192"/>
        <v>23</v>
      </c>
      <c r="U2667" t="s">
        <v>1468</v>
      </c>
      <c r="V2667" t="s">
        <v>429</v>
      </c>
      <c r="W2667" t="s">
        <v>1499</v>
      </c>
      <c r="X2667" t="s">
        <v>1471</v>
      </c>
      <c r="Z2667" t="str" cm="1">
        <f t="array" ref="Z2667">IF(ISBLANK(AK2667),_xlfn.LET(
    _xlpm.nameBeforeSlash, IF(ISNUMBER(SEARCH("/", Y2667)), LEFT(Y2667, SEARCH("/", Y2667)-1), Y2667),
    _xlpm.matchRow, IFERROR(MATCH(_xlpm.nameBeforeSlash, AA:AA, 0), ""),
    _xlpm.difference, IF(_xlpm.matchRow="", "", ABS((R2667 + S2667)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),IF(ISBLANK(Y2667),"","Hidden"))</f>
        <v/>
      </c>
      <c r="AA2667" t="s">
        <v>3058</v>
      </c>
      <c r="AC2667" t="s">
        <v>1325</v>
      </c>
      <c r="AD2667" t="str">
        <f>_xlfn.XLOOKUP(AC2667,moves!A:A,moves!B:B)</f>
        <v>psychic</v>
      </c>
      <c r="AE2667">
        <f>_xlfn.XLOOKUP(AC2667,moves!A:A,moves!D:D)</f>
        <v>4</v>
      </c>
      <c r="AF2667" t="str">
        <f>_xlfn.XLOOKUP(AC2667,moves!A:A,moves!E:E)</f>
        <v>Critical hits deal +1 damage.</v>
      </c>
      <c r="AG2667">
        <v>0</v>
      </c>
      <c r="AH2667">
        <v>1</v>
      </c>
      <c r="AI2667">
        <f t="shared" si="193"/>
        <v>0</v>
      </c>
      <c r="AJ2667" t="s">
        <v>8452</v>
      </c>
      <c r="AL2667">
        <v>0</v>
      </c>
      <c r="AM2667" cm="1">
        <f t="array" ref="AM2667">IF(AL2667=1,1,
   IF(ISTEXT(AK2667),1,
   IF(AO2667&gt;1,AM2666,
   IF(AI2667=1,
      IF(SUMPRODUCT((LEN($Y$2:$Y$4096)-LEN(SUBSTITUTE($Y$2:$Y$4096,AA2667,"")))/LEN(AA2667))&gt;0,2,1),
      IF(
         SUMPRODUCT((LEN($Y$2:$Y$4096)-LEN(SUBSTITUTE($Y$2:$Y$4096,AA2667,"")))/LEN(AA2667))
         - SUMPRODUCT((LEN($Y$2:$Y$4096)-LEN(SUBSTITUTE($Y$2:$Y$4096,"Alolan "&amp;AA2667,"")))/LEN("Alolan "&amp;AA2667))
         - SUMPRODUCT((LEN($Y$2:$Y$4096)-LEN(SUBSTITUTE($Y$2:$Y$4096,"Galarian "&amp;AA2667,"")))/LEN("Galarian "&amp;AA2667))
         - SUMPRODUCT((LEN($Y$2:$Y$4096)-LEN(SUBSTITUTE($Y$2:$Y$4096,"Hisuian "&amp;AA2667,"")))/LEN("Hisuian "&amp;AA2667))
         - SUMPRODUCT((LEN($Y$2:$Y$4096)-LEN(SUBSTITUTE($Y$2:$Y$4096,"Paldean "&amp;AA2667,"")))/LEN("Paldean "&amp;AA2667))
      &gt;0,2,1)
   ))))</f>
        <v>1</v>
      </c>
      <c r="AN2667">
        <v>0</v>
      </c>
      <c r="AO2667">
        <v>0</v>
      </c>
    </row>
    <row r="2668" spans="1:41" x14ac:dyDescent="0.25">
      <c r="A2668" t="s">
        <v>4871</v>
      </c>
      <c r="B2668" t="s">
        <v>3058</v>
      </c>
      <c r="C2668" t="s">
        <v>1468</v>
      </c>
      <c r="D2668" t="s">
        <v>429</v>
      </c>
      <c r="E2668">
        <v>90</v>
      </c>
      <c r="F2668">
        <v>130</v>
      </c>
      <c r="G2668">
        <v>88</v>
      </c>
      <c r="H2668">
        <v>70</v>
      </c>
      <c r="I2668">
        <v>108</v>
      </c>
      <c r="J2668">
        <v>104</v>
      </c>
      <c r="K2668" t="s">
        <v>3022</v>
      </c>
      <c r="L2668" t="s">
        <v>262</v>
      </c>
      <c r="M2668" t="s">
        <v>3029</v>
      </c>
      <c r="N2668">
        <v>11.36</v>
      </c>
      <c r="O2668">
        <v>9.48</v>
      </c>
      <c r="P2668">
        <v>1</v>
      </c>
      <c r="Q2668">
        <v>2</v>
      </c>
      <c r="R2668">
        <f t="shared" si="190"/>
        <v>12</v>
      </c>
      <c r="S2668">
        <f t="shared" si="191"/>
        <v>11</v>
      </c>
      <c r="T2668">
        <f t="shared" si="192"/>
        <v>23</v>
      </c>
      <c r="U2668" t="s">
        <v>1468</v>
      </c>
      <c r="V2668" t="s">
        <v>429</v>
      </c>
      <c r="W2668" t="s">
        <v>1499</v>
      </c>
      <c r="X2668" t="s">
        <v>1471</v>
      </c>
      <c r="Z2668" t="str" cm="1">
        <f t="array" ref="Z2668">IF(ISBLANK(AK2668),_xlfn.LET(
    _xlpm.nameBeforeSlash, IF(ISNUMBER(SEARCH("/", Y2668)), LEFT(Y2668, SEARCH("/", Y2668)-1), Y2668),
    _xlpm.matchRow, IFERROR(MATCH(_xlpm.nameBeforeSlash, AA:AA, 0), ""),
    _xlpm.difference, IF(_xlpm.matchRow="", "", ABS((R2668 + S2668)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),IF(ISBLANK(Y2668),"","Hidden"))</f>
        <v/>
      </c>
      <c r="AA2668" t="s">
        <v>6116</v>
      </c>
      <c r="AC2668" t="s">
        <v>6930</v>
      </c>
      <c r="AD2668" t="str">
        <f>_xlfn.XLOOKUP(AC2668,moves!A:A,moves!B:B)</f>
        <v>grass</v>
      </c>
      <c r="AE2668">
        <f>_xlfn.XLOOKUP(AC2668,moves!A:A,moves!D:D)</f>
        <v>4</v>
      </c>
      <c r="AF2668" t="str">
        <f>_xlfn.XLOOKUP(AC2668,moves!A:A,moves!E:E)</f>
        <v>If this is the first round this Pokémon becomes active: Increase attack strength by 3.</v>
      </c>
      <c r="AG2668">
        <v>0</v>
      </c>
      <c r="AH2668">
        <v>1</v>
      </c>
      <c r="AI2668">
        <f t="shared" si="193"/>
        <v>1</v>
      </c>
      <c r="AJ2668" t="s">
        <v>8452</v>
      </c>
      <c r="AL2668">
        <v>0</v>
      </c>
      <c r="AM2668" cm="1">
        <f t="array" ref="AM2668">IF(AL2668=1,1,
   IF(ISTEXT(AK2668),1,
   IF(AO2668&gt;1,AM2667,
   IF(AI2668=1,
      IF(SUMPRODUCT((LEN($Y$2:$Y$4096)-LEN(SUBSTITUTE($Y$2:$Y$4096,AA2668,"")))/LEN(AA2668))&gt;0,2,1),
      IF(
         SUMPRODUCT((LEN($Y$2:$Y$4096)-LEN(SUBSTITUTE($Y$2:$Y$4096,AA2668,"")))/LEN(AA2668))
         - SUMPRODUCT((LEN($Y$2:$Y$4096)-LEN(SUBSTITUTE($Y$2:$Y$4096,"Alolan "&amp;AA2668,"")))/LEN("Alolan "&amp;AA2668))
         - SUMPRODUCT((LEN($Y$2:$Y$4096)-LEN(SUBSTITUTE($Y$2:$Y$4096,"Galarian "&amp;AA2668,"")))/LEN("Galarian "&amp;AA2668))
         - SUMPRODUCT((LEN($Y$2:$Y$4096)-LEN(SUBSTITUTE($Y$2:$Y$4096,"Hisuian "&amp;AA2668,"")))/LEN("Hisuian "&amp;AA2668))
         - SUMPRODUCT((LEN($Y$2:$Y$4096)-LEN(SUBSTITUTE($Y$2:$Y$4096,"Paldean "&amp;AA2668,"")))/LEN("Paldean "&amp;AA2668))
      &gt;0,2,1)
   ))))</f>
        <v>1</v>
      </c>
      <c r="AN2668">
        <v>0</v>
      </c>
      <c r="AO2668">
        <v>0</v>
      </c>
    </row>
    <row r="2669" spans="1:41" x14ac:dyDescent="0.25">
      <c r="A2669">
        <v>1011</v>
      </c>
      <c r="B2669" t="s">
        <v>3059</v>
      </c>
      <c r="C2669" t="s">
        <v>1468</v>
      </c>
      <c r="D2669" t="s">
        <v>1482</v>
      </c>
      <c r="E2669">
        <v>80</v>
      </c>
      <c r="F2669">
        <v>80</v>
      </c>
      <c r="G2669">
        <v>110</v>
      </c>
      <c r="H2669">
        <v>95</v>
      </c>
      <c r="I2669">
        <v>80</v>
      </c>
      <c r="J2669">
        <v>40</v>
      </c>
      <c r="K2669" t="s">
        <v>3060</v>
      </c>
      <c r="L2669" t="s">
        <v>247</v>
      </c>
      <c r="M2669" t="s">
        <v>251</v>
      </c>
      <c r="N2669">
        <v>7.15</v>
      </c>
      <c r="O2669">
        <v>8.9</v>
      </c>
      <c r="R2669">
        <f t="shared" si="190"/>
        <v>7</v>
      </c>
      <c r="S2669">
        <f t="shared" si="191"/>
        <v>9</v>
      </c>
      <c r="T2669">
        <f t="shared" si="192"/>
        <v>16</v>
      </c>
      <c r="U2669" t="s">
        <v>1468</v>
      </c>
      <c r="V2669" t="s">
        <v>1482</v>
      </c>
      <c r="W2669" t="s">
        <v>1499</v>
      </c>
      <c r="X2669" t="s">
        <v>1490</v>
      </c>
      <c r="Y2669" t="s">
        <v>3061</v>
      </c>
      <c r="Z2669" cm="1">
        <f t="array" ref="Z2669">IF(ISBLANK(AK2669),_xlfn.LET(
    _xlpm.nameBeforeSlash, IF(ISNUMBER(SEARCH("/", Y2669)), LEFT(Y2669, SEARCH("/", Y2669)-1), Y2669),
    _xlpm.matchRow, IFERROR(MATCH(_xlpm.nameBeforeSlash, AA:AA, 0), ""),
    _xlpm.difference, IF(_xlpm.matchRow="", "", ABS((R2669 + S2669)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),IF(ISBLANK(Y2669),"","Hidden"))</f>
        <v>13</v>
      </c>
      <c r="AA2669" t="s">
        <v>3059</v>
      </c>
      <c r="AC2669" t="s">
        <v>1151</v>
      </c>
      <c r="AD2669" t="str">
        <f>_xlfn.XLOOKUP(AC2669,moves!A:A,moves!B:B)</f>
        <v>grass</v>
      </c>
      <c r="AE2669">
        <f>_xlfn.XLOOKUP(AC2669,moves!A:A,moves!D:D)</f>
        <v>3</v>
      </c>
      <c r="AF2669" t="str">
        <f>_xlfn.XLOOKUP(AC2669,moves!A:A,moves!E:E)</f>
        <v>Each time this move is used: Decrease the target's initiative by 1. If the target's initiative is now one less than the user's due to this move: The user may take another turn immediately.</v>
      </c>
      <c r="AG2669">
        <v>0</v>
      </c>
      <c r="AH2669">
        <v>0</v>
      </c>
      <c r="AI2669">
        <f t="shared" si="193"/>
        <v>0</v>
      </c>
      <c r="AJ2669" t="s">
        <v>524</v>
      </c>
      <c r="AL2669">
        <v>0</v>
      </c>
      <c r="AM2669" cm="1">
        <f t="array" ref="AM2669">IF(AL2669=1,1,
   IF(ISTEXT(AK2669),1,
   IF(AO2669&gt;1,AM2668,
   IF(AI2669=1,
      IF(SUMPRODUCT((LEN($Y$2:$Y$4096)-LEN(SUBSTITUTE($Y$2:$Y$4096,AA2669,"")))/LEN(AA2669))&gt;0,2,1),
      IF(
         SUMPRODUCT((LEN($Y$2:$Y$4096)-LEN(SUBSTITUTE($Y$2:$Y$4096,AA2669,"")))/LEN(AA2669))
         - SUMPRODUCT((LEN($Y$2:$Y$4096)-LEN(SUBSTITUTE($Y$2:$Y$4096,"Alolan "&amp;AA2669,"")))/LEN("Alolan "&amp;AA2669))
         - SUMPRODUCT((LEN($Y$2:$Y$4096)-LEN(SUBSTITUTE($Y$2:$Y$4096,"Galarian "&amp;AA2669,"")))/LEN("Galarian "&amp;AA2669))
         - SUMPRODUCT((LEN($Y$2:$Y$4096)-LEN(SUBSTITUTE($Y$2:$Y$4096,"Hisuian "&amp;AA2669,"")))/LEN("Hisuian "&amp;AA2669))
         - SUMPRODUCT((LEN($Y$2:$Y$4096)-LEN(SUBSTITUTE($Y$2:$Y$4096,"Paldean "&amp;AA2669,"")))/LEN("Paldean "&amp;AA2669))
      &gt;0,2,1)
   ))))</f>
        <v>2</v>
      </c>
      <c r="AN2669">
        <v>0</v>
      </c>
      <c r="AO2669">
        <v>0</v>
      </c>
    </row>
    <row r="2670" spans="1:41" x14ac:dyDescent="0.25">
      <c r="A2670" t="s">
        <v>4872</v>
      </c>
      <c r="B2670" t="s">
        <v>3059</v>
      </c>
      <c r="C2670" t="s">
        <v>1468</v>
      </c>
      <c r="D2670" t="s">
        <v>1482</v>
      </c>
      <c r="E2670">
        <v>80</v>
      </c>
      <c r="F2670">
        <v>80</v>
      </c>
      <c r="G2670">
        <v>110</v>
      </c>
      <c r="H2670">
        <v>95</v>
      </c>
      <c r="I2670">
        <v>80</v>
      </c>
      <c r="J2670">
        <v>40</v>
      </c>
      <c r="K2670" t="s">
        <v>3060</v>
      </c>
      <c r="L2670" t="s">
        <v>247</v>
      </c>
      <c r="M2670" t="s">
        <v>251</v>
      </c>
      <c r="N2670">
        <v>7.15</v>
      </c>
      <c r="O2670">
        <v>8.9</v>
      </c>
      <c r="R2670">
        <f t="shared" si="190"/>
        <v>7</v>
      </c>
      <c r="S2670">
        <f t="shared" si="191"/>
        <v>9</v>
      </c>
      <c r="T2670">
        <f t="shared" si="192"/>
        <v>16</v>
      </c>
      <c r="U2670" t="s">
        <v>1468</v>
      </c>
      <c r="V2670" t="s">
        <v>1482</v>
      </c>
      <c r="W2670" t="s">
        <v>1499</v>
      </c>
      <c r="X2670" t="s">
        <v>1490</v>
      </c>
      <c r="Y2670" t="s">
        <v>6117</v>
      </c>
      <c r="Z2670" cm="1">
        <f t="array" ref="Z2670">IF(ISBLANK(AK2670),_xlfn.LET(
    _xlpm.nameBeforeSlash, IF(ISNUMBER(SEARCH("/", Y2670)), LEFT(Y2670, SEARCH("/", Y2670)-1), Y2670),
    _xlpm.matchRow, IFERROR(MATCH(_xlpm.nameBeforeSlash, AA:AA, 0), ""),
    _xlpm.difference, IF(_xlpm.matchRow="", "", ABS((R2670 + S2670)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),IF(ISBLANK(Y2670),"","Hidden"))</f>
        <v>13</v>
      </c>
      <c r="AA2670" t="s">
        <v>6118</v>
      </c>
      <c r="AC2670" t="s">
        <v>6664</v>
      </c>
      <c r="AD2670" t="str">
        <f>_xlfn.XLOOKUP(AC2670,moves!A:A,moves!B:B)</f>
        <v>grass</v>
      </c>
      <c r="AE2670">
        <f>_xlfn.XLOOKUP(AC2670,moves!A:A,moves!D:D)</f>
        <v>4</v>
      </c>
      <c r="AF2670" t="str">
        <f>_xlfn.XLOOKUP(AC2670,moves!A:A,moves!E:E)</f>
        <v>When the target is next attacked: Add 1 regular hit to the roll.</v>
      </c>
      <c r="AG2670">
        <v>0</v>
      </c>
      <c r="AH2670">
        <v>0</v>
      </c>
      <c r="AI2670">
        <f t="shared" si="193"/>
        <v>1</v>
      </c>
      <c r="AJ2670" t="s">
        <v>524</v>
      </c>
      <c r="AL2670">
        <v>0</v>
      </c>
      <c r="AM2670" cm="1">
        <f t="array" ref="AM2670">IF(AL2670=1,1,
   IF(ISTEXT(AK2670),1,
   IF(AO2670&gt;1,AM2669,
   IF(AI2670=1,
      IF(SUMPRODUCT((LEN($Y$2:$Y$4096)-LEN(SUBSTITUTE($Y$2:$Y$4096,AA2670,"")))/LEN(AA2670))&gt;0,2,1),
      IF(
         SUMPRODUCT((LEN($Y$2:$Y$4096)-LEN(SUBSTITUTE($Y$2:$Y$4096,AA2670,"")))/LEN(AA2670))
         - SUMPRODUCT((LEN($Y$2:$Y$4096)-LEN(SUBSTITUTE($Y$2:$Y$4096,"Alolan "&amp;AA2670,"")))/LEN("Alolan "&amp;AA2670))
         - SUMPRODUCT((LEN($Y$2:$Y$4096)-LEN(SUBSTITUTE($Y$2:$Y$4096,"Galarian "&amp;AA2670,"")))/LEN("Galarian "&amp;AA2670))
         - SUMPRODUCT((LEN($Y$2:$Y$4096)-LEN(SUBSTITUTE($Y$2:$Y$4096,"Hisuian "&amp;AA2670,"")))/LEN("Hisuian "&amp;AA2670))
         - SUMPRODUCT((LEN($Y$2:$Y$4096)-LEN(SUBSTITUTE($Y$2:$Y$4096,"Paldean "&amp;AA2670,"")))/LEN("Paldean "&amp;AA2670))
      &gt;0,2,1)
   ))))</f>
        <v>2</v>
      </c>
      <c r="AN2670">
        <v>0</v>
      </c>
      <c r="AO2670">
        <v>0</v>
      </c>
    </row>
    <row r="2671" spans="1:41" x14ac:dyDescent="0.25">
      <c r="A2671">
        <v>1012</v>
      </c>
      <c r="B2671" t="s">
        <v>3062</v>
      </c>
      <c r="C2671" t="s">
        <v>1468</v>
      </c>
      <c r="D2671" t="s">
        <v>1524</v>
      </c>
      <c r="E2671">
        <v>40</v>
      </c>
      <c r="F2671">
        <v>45</v>
      </c>
      <c r="G2671">
        <v>45</v>
      </c>
      <c r="H2671">
        <v>74</v>
      </c>
      <c r="I2671">
        <v>54</v>
      </c>
      <c r="J2671">
        <v>50</v>
      </c>
      <c r="K2671" t="s">
        <v>3063</v>
      </c>
      <c r="L2671" t="s">
        <v>247</v>
      </c>
      <c r="M2671" t="s">
        <v>248</v>
      </c>
      <c r="N2671">
        <v>6.15</v>
      </c>
      <c r="O2671">
        <v>4.57</v>
      </c>
      <c r="R2671">
        <f t="shared" si="190"/>
        <v>6</v>
      </c>
      <c r="S2671">
        <f t="shared" si="191"/>
        <v>5</v>
      </c>
      <c r="T2671">
        <f t="shared" si="192"/>
        <v>11</v>
      </c>
      <c r="U2671" t="s">
        <v>1468</v>
      </c>
      <c r="V2671" t="s">
        <v>1524</v>
      </c>
      <c r="W2671" t="s">
        <v>1471</v>
      </c>
      <c r="X2671" t="s">
        <v>1490</v>
      </c>
      <c r="Y2671" t="s">
        <v>8627</v>
      </c>
      <c r="Z2671" cm="1">
        <f t="array" ref="Z2671">IF(ISBLANK(AK2671),_xlfn.LET(
    _xlpm.nameBeforeSlash, IF(ISNUMBER(SEARCH("/", Y2671)), LEFT(Y2671, SEARCH("/", Y2671)-1), Y2671),
    _xlpm.matchRow, IFERROR(MATCH(_xlpm.nameBeforeSlash, AA:AA, 0), ""),
    _xlpm.difference, IF(_xlpm.matchRow="", "", ABS((R2671 + S2671)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),IF(ISBLANK(Y2671),"","Hidden"))</f>
        <v>14</v>
      </c>
      <c r="AA2671" t="s">
        <v>8625</v>
      </c>
      <c r="AC2671" t="s">
        <v>1413</v>
      </c>
      <c r="AD2671" t="str">
        <f>_xlfn.XLOOKUP(AC2671,moves!A:A,moves!B:B)</f>
        <v>water</v>
      </c>
      <c r="AE2671">
        <f>_xlfn.XLOOKUP(AC2671,moves!A:A,moves!D:D)</f>
        <v>1</v>
      </c>
      <c r="AF2671" t="str">
        <f>_xlfn.XLOOKUP(AC2671,moves!A:A,moves!E:E)</f>
        <v xml:space="preserve">Regular hits deal -1 damage. Heal 3 from all of your active Pokémon. </v>
      </c>
      <c r="AG2671">
        <v>0</v>
      </c>
      <c r="AH2671">
        <v>0</v>
      </c>
      <c r="AI2671">
        <f t="shared" si="193"/>
        <v>0</v>
      </c>
      <c r="AJ2671" t="s">
        <v>523</v>
      </c>
      <c r="AL2671">
        <v>0</v>
      </c>
      <c r="AM2671" cm="1">
        <f t="array" ref="AM2671">IF(AL2671=1,1,
   IF(ISTEXT(AK2671),1,
   IF(AO2671&gt;1,AM2670,
   IF(AI2671=1,
      IF(SUMPRODUCT((LEN($Y$2:$Y$4096)-LEN(SUBSTITUTE($Y$2:$Y$4096,AA2671,"")))/LEN(AA2671))&gt;0,2,1),
      IF(
         SUMPRODUCT((LEN($Y$2:$Y$4096)-LEN(SUBSTITUTE($Y$2:$Y$4096,AA2671,"")))/LEN(AA2671))
         - SUMPRODUCT((LEN($Y$2:$Y$4096)-LEN(SUBSTITUTE($Y$2:$Y$4096,"Alolan "&amp;AA2671,"")))/LEN("Alolan "&amp;AA2671))
         - SUMPRODUCT((LEN($Y$2:$Y$4096)-LEN(SUBSTITUTE($Y$2:$Y$4096,"Galarian "&amp;AA2671,"")))/LEN("Galarian "&amp;AA2671))
         - SUMPRODUCT((LEN($Y$2:$Y$4096)-LEN(SUBSTITUTE($Y$2:$Y$4096,"Hisuian "&amp;AA2671,"")))/LEN("Hisuian "&amp;AA2671))
         - SUMPRODUCT((LEN($Y$2:$Y$4096)-LEN(SUBSTITUTE($Y$2:$Y$4096,"Paldean "&amp;AA2671,"")))/LEN("Paldean "&amp;AA2671))
      &gt;0,2,1)
   ))))</f>
        <v>1</v>
      </c>
      <c r="AN2671">
        <v>0</v>
      </c>
      <c r="AO2671">
        <v>0</v>
      </c>
    </row>
    <row r="2672" spans="1:41" x14ac:dyDescent="0.25">
      <c r="A2672" t="s">
        <v>4873</v>
      </c>
      <c r="B2672" t="s">
        <v>3062</v>
      </c>
      <c r="C2672" t="s">
        <v>1468</v>
      </c>
      <c r="D2672" t="s">
        <v>1524</v>
      </c>
      <c r="E2672">
        <v>40</v>
      </c>
      <c r="F2672">
        <v>45</v>
      </c>
      <c r="G2672">
        <v>45</v>
      </c>
      <c r="H2672">
        <v>74</v>
      </c>
      <c r="I2672">
        <v>54</v>
      </c>
      <c r="J2672">
        <v>50</v>
      </c>
      <c r="K2672" t="s">
        <v>3063</v>
      </c>
      <c r="L2672" t="s">
        <v>247</v>
      </c>
      <c r="M2672" t="s">
        <v>248</v>
      </c>
      <c r="N2672">
        <v>6.15</v>
      </c>
      <c r="O2672">
        <v>4.57</v>
      </c>
      <c r="R2672">
        <f t="shared" si="190"/>
        <v>6</v>
      </c>
      <c r="S2672">
        <f t="shared" si="191"/>
        <v>5</v>
      </c>
      <c r="T2672">
        <f t="shared" si="192"/>
        <v>11</v>
      </c>
      <c r="U2672" t="s">
        <v>1468</v>
      </c>
      <c r="V2672" t="s">
        <v>1524</v>
      </c>
      <c r="W2672" t="s">
        <v>1471</v>
      </c>
      <c r="X2672" t="s">
        <v>1490</v>
      </c>
      <c r="Y2672" t="s">
        <v>8628</v>
      </c>
      <c r="Z2672" cm="1">
        <f t="array" ref="Z2672">IF(ISBLANK(AK2672),_xlfn.LET(
    _xlpm.nameBeforeSlash, IF(ISNUMBER(SEARCH("/", Y2672)), LEFT(Y2672, SEARCH("/", Y2672)-1), Y2672),
    _xlpm.matchRow, IFERROR(MATCH(_xlpm.nameBeforeSlash, AA:AA, 0), ""),
    _xlpm.difference, IF(_xlpm.matchRow="", "", ABS((R2672 + S2672)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),IF(ISBLANK(Y2672),"","Hidden"))</f>
        <v>14</v>
      </c>
      <c r="AA2672" t="s">
        <v>8626</v>
      </c>
      <c r="AC2672" t="s">
        <v>713</v>
      </c>
      <c r="AD2672" t="str">
        <f>_xlfn.XLOOKUP(AC2672,moves!A:A,moves!B:B)</f>
        <v>dark</v>
      </c>
      <c r="AE2672" t="str">
        <f>_xlfn.XLOOKUP(AC2672,moves!A:A,moves!D:D)</f>
        <v>?</v>
      </c>
      <c r="AF2672" t="str">
        <f>_xlfn.XLOOKUP(AC2672,moves!A:A,moves!E:E)</f>
        <v>Copy the attack strength of a move the target knows (Min 1 attack strength).</v>
      </c>
      <c r="AG2672">
        <v>0</v>
      </c>
      <c r="AH2672">
        <v>0</v>
      </c>
      <c r="AI2672">
        <f t="shared" si="193"/>
        <v>1</v>
      </c>
      <c r="AJ2672" t="s">
        <v>523</v>
      </c>
      <c r="AL2672">
        <v>0</v>
      </c>
      <c r="AM2672" cm="1">
        <f t="array" ref="AM2672">IF(AL2672=1,1,
   IF(ISTEXT(AK2672),1,
   IF(AO2672&gt;1,AM2671,
   IF(AI2672=1,
      IF(SUMPRODUCT((LEN($Y$2:$Y$4096)-LEN(SUBSTITUTE($Y$2:$Y$4096,AA2672,"")))/LEN(AA2672))&gt;0,2,1),
      IF(
         SUMPRODUCT((LEN($Y$2:$Y$4096)-LEN(SUBSTITUTE($Y$2:$Y$4096,AA2672,"")))/LEN(AA2672))
         - SUMPRODUCT((LEN($Y$2:$Y$4096)-LEN(SUBSTITUTE($Y$2:$Y$4096,"Alolan "&amp;AA2672,"")))/LEN("Alolan "&amp;AA2672))
         - SUMPRODUCT((LEN($Y$2:$Y$4096)-LEN(SUBSTITUTE($Y$2:$Y$4096,"Galarian "&amp;AA2672,"")))/LEN("Galarian "&amp;AA2672))
         - SUMPRODUCT((LEN($Y$2:$Y$4096)-LEN(SUBSTITUTE($Y$2:$Y$4096,"Hisuian "&amp;AA2672,"")))/LEN("Hisuian "&amp;AA2672))
         - SUMPRODUCT((LEN($Y$2:$Y$4096)-LEN(SUBSTITUTE($Y$2:$Y$4096,"Paldean "&amp;AA2672,"")))/LEN("Paldean "&amp;AA2672))
      &gt;0,2,1)
   ))))</f>
        <v>1</v>
      </c>
      <c r="AN2672">
        <v>0</v>
      </c>
      <c r="AO2672">
        <v>0</v>
      </c>
    </row>
    <row r="2673" spans="1:41" x14ac:dyDescent="0.25">
      <c r="A2673">
        <v>1013</v>
      </c>
      <c r="B2673" t="s">
        <v>3064</v>
      </c>
      <c r="C2673" t="s">
        <v>1468</v>
      </c>
      <c r="D2673" t="s">
        <v>1524</v>
      </c>
      <c r="E2673">
        <v>71</v>
      </c>
      <c r="F2673">
        <v>60</v>
      </c>
      <c r="G2673">
        <v>106</v>
      </c>
      <c r="H2673">
        <v>121</v>
      </c>
      <c r="I2673">
        <v>80</v>
      </c>
      <c r="J2673">
        <v>70</v>
      </c>
      <c r="K2673" t="s">
        <v>3063</v>
      </c>
      <c r="L2673" t="s">
        <v>247</v>
      </c>
      <c r="M2673" t="s">
        <v>248</v>
      </c>
      <c r="N2673">
        <v>9.4499999999999993</v>
      </c>
      <c r="O2673">
        <v>8.42</v>
      </c>
      <c r="R2673">
        <f t="shared" si="190"/>
        <v>9</v>
      </c>
      <c r="S2673">
        <f t="shared" si="191"/>
        <v>8</v>
      </c>
      <c r="T2673">
        <f t="shared" si="192"/>
        <v>17</v>
      </c>
      <c r="U2673" t="s">
        <v>1468</v>
      </c>
      <c r="V2673" t="s">
        <v>1524</v>
      </c>
      <c r="W2673" t="s">
        <v>1471</v>
      </c>
      <c r="X2673" t="s">
        <v>1490</v>
      </c>
      <c r="Z2673" t="str" cm="1">
        <f t="array" ref="Z2673">IF(ISBLANK(AK2673),_xlfn.LET(
    _xlpm.nameBeforeSlash, IF(ISNUMBER(SEARCH("/", Y2673)), LEFT(Y2673, SEARCH("/", Y2673)-1), Y2673),
    _xlpm.matchRow, IFERROR(MATCH(_xlpm.nameBeforeSlash, AA:AA, 0), ""),
    _xlpm.difference, IF(_xlpm.matchRow="", "", ABS((R2673 + S2673)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),IF(ISBLANK(Y2673),"","Hidden"))</f>
        <v/>
      </c>
      <c r="AA2673" t="s">
        <v>8627</v>
      </c>
      <c r="AC2673" t="s">
        <v>1138</v>
      </c>
      <c r="AD2673" t="str">
        <f>_xlfn.XLOOKUP(AC2673,moves!A:A,moves!B:B)</f>
        <v>grass</v>
      </c>
      <c r="AE2673">
        <f>_xlfn.XLOOKUP(AC2673,moves!A:A,moves!D:D)</f>
        <v>3</v>
      </c>
      <c r="AF2673" t="str">
        <f>_xlfn.XLOOKUP(AC2673,moves!A:A,moves!E:E)</f>
        <v>Heal for half the damage dealt, rounded down. If 2 or more status symbols are rolled: Inflict the Burned status on the targes.</v>
      </c>
      <c r="AG2673">
        <v>0</v>
      </c>
      <c r="AH2673">
        <v>0</v>
      </c>
      <c r="AI2673">
        <f t="shared" si="193"/>
        <v>0</v>
      </c>
      <c r="AJ2673" t="s">
        <v>525</v>
      </c>
      <c r="AL2673">
        <v>0</v>
      </c>
      <c r="AM2673" cm="1">
        <f t="array" ref="AM2673">IF(AL2673=1,1,
   IF(ISTEXT(AK2673),1,
   IF(AO2673&gt;1,AM2672,
   IF(AI2673=1,
      IF(SUMPRODUCT((LEN($Y$2:$Y$4096)-LEN(SUBSTITUTE($Y$2:$Y$4096,AA2673,"")))/LEN(AA2673))&gt;0,2,1),
      IF(
         SUMPRODUCT((LEN($Y$2:$Y$4096)-LEN(SUBSTITUTE($Y$2:$Y$4096,AA2673,"")))/LEN(AA2673))
         - SUMPRODUCT((LEN($Y$2:$Y$4096)-LEN(SUBSTITUTE($Y$2:$Y$4096,"Alolan "&amp;AA2673,"")))/LEN("Alolan "&amp;AA2673))
         - SUMPRODUCT((LEN($Y$2:$Y$4096)-LEN(SUBSTITUTE($Y$2:$Y$4096,"Galarian "&amp;AA2673,"")))/LEN("Galarian "&amp;AA2673))
         - SUMPRODUCT((LEN($Y$2:$Y$4096)-LEN(SUBSTITUTE($Y$2:$Y$4096,"Hisuian "&amp;AA2673,"")))/LEN("Hisuian "&amp;AA2673))
         - SUMPRODUCT((LEN($Y$2:$Y$4096)-LEN(SUBSTITUTE($Y$2:$Y$4096,"Paldean "&amp;AA2673,"")))/LEN("Paldean "&amp;AA2673))
      &gt;0,2,1)
   ))))</f>
        <v>2</v>
      </c>
      <c r="AN2673">
        <v>0</v>
      </c>
      <c r="AO2673">
        <v>0</v>
      </c>
    </row>
    <row r="2674" spans="1:41" x14ac:dyDescent="0.25">
      <c r="A2674" t="s">
        <v>4874</v>
      </c>
      <c r="B2674" t="s">
        <v>3064</v>
      </c>
      <c r="C2674" t="s">
        <v>1468</v>
      </c>
      <c r="D2674" t="s">
        <v>1524</v>
      </c>
      <c r="E2674">
        <v>71</v>
      </c>
      <c r="F2674">
        <v>60</v>
      </c>
      <c r="G2674">
        <v>106</v>
      </c>
      <c r="H2674">
        <v>121</v>
      </c>
      <c r="I2674">
        <v>80</v>
      </c>
      <c r="J2674">
        <v>70</v>
      </c>
      <c r="K2674" t="s">
        <v>3063</v>
      </c>
      <c r="L2674" t="s">
        <v>247</v>
      </c>
      <c r="M2674" t="s">
        <v>248</v>
      </c>
      <c r="N2674">
        <v>9.4499999999999993</v>
      </c>
      <c r="O2674">
        <v>8.42</v>
      </c>
      <c r="R2674">
        <f t="shared" si="190"/>
        <v>9</v>
      </c>
      <c r="S2674">
        <f t="shared" si="191"/>
        <v>8</v>
      </c>
      <c r="T2674">
        <f t="shared" si="192"/>
        <v>17</v>
      </c>
      <c r="U2674" t="s">
        <v>1468</v>
      </c>
      <c r="V2674" t="s">
        <v>1524</v>
      </c>
      <c r="W2674" t="s">
        <v>1471</v>
      </c>
      <c r="X2674" t="s">
        <v>1490</v>
      </c>
      <c r="Z2674" t="str" cm="1">
        <f t="array" ref="Z2674">IF(ISBLANK(AK2674),_xlfn.LET(
    _xlpm.nameBeforeSlash, IF(ISNUMBER(SEARCH("/", Y2674)), LEFT(Y2674, SEARCH("/", Y2674)-1), Y2674),
    _xlpm.matchRow, IFERROR(MATCH(_xlpm.nameBeforeSlash, AA:AA, 0), ""),
    _xlpm.difference, IF(_xlpm.matchRow="", "", ABS((R2674 + S2674)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),IF(ISBLANK(Y2674),"","Hidden"))</f>
        <v/>
      </c>
      <c r="AA2674" t="s">
        <v>8628</v>
      </c>
      <c r="AC2674" t="s">
        <v>6931</v>
      </c>
      <c r="AD2674" t="str">
        <f>_xlfn.XLOOKUP(AC2674,moves!A:A,moves!B:B)</f>
        <v>grass</v>
      </c>
      <c r="AE2674">
        <f>_xlfn.XLOOKUP(AC2674,moves!A:A,moves!D:D)</f>
        <v>0</v>
      </c>
      <c r="AF2674" t="str">
        <f>_xlfn.XLOOKUP(AC2674,moves!A:A,moves!E:E)</f>
        <v>For each MODIFY or PERSISTING effect on the user: Deal 2 damage to any Pokémon.</v>
      </c>
      <c r="AG2674">
        <v>0</v>
      </c>
      <c r="AH2674">
        <v>0</v>
      </c>
      <c r="AI2674">
        <f t="shared" si="193"/>
        <v>1</v>
      </c>
      <c r="AJ2674" t="s">
        <v>525</v>
      </c>
      <c r="AL2674">
        <v>0</v>
      </c>
      <c r="AM2674" cm="1">
        <f t="array" ref="AM2674">IF(AL2674=1,1,
   IF(ISTEXT(AK2674),1,
   IF(AO2674&gt;1,AM2673,
   IF(AI2674=1,
      IF(SUMPRODUCT((LEN($Y$2:$Y$4096)-LEN(SUBSTITUTE($Y$2:$Y$4096,AA2674,"")))/LEN(AA2674))&gt;0,2,1),
      IF(
         SUMPRODUCT((LEN($Y$2:$Y$4096)-LEN(SUBSTITUTE($Y$2:$Y$4096,AA2674,"")))/LEN(AA2674))
         - SUMPRODUCT((LEN($Y$2:$Y$4096)-LEN(SUBSTITUTE($Y$2:$Y$4096,"Alolan "&amp;AA2674,"")))/LEN("Alolan "&amp;AA2674))
         - SUMPRODUCT((LEN($Y$2:$Y$4096)-LEN(SUBSTITUTE($Y$2:$Y$4096,"Galarian "&amp;AA2674,"")))/LEN("Galarian "&amp;AA2674))
         - SUMPRODUCT((LEN($Y$2:$Y$4096)-LEN(SUBSTITUTE($Y$2:$Y$4096,"Hisuian "&amp;AA2674,"")))/LEN("Hisuian "&amp;AA2674))
         - SUMPRODUCT((LEN($Y$2:$Y$4096)-LEN(SUBSTITUTE($Y$2:$Y$4096,"Paldean "&amp;AA2674,"")))/LEN("Paldean "&amp;AA2674))
      &gt;0,2,1)
   ))))</f>
        <v>2</v>
      </c>
      <c r="AN2674">
        <v>0</v>
      </c>
      <c r="AO2674">
        <v>0</v>
      </c>
    </row>
    <row r="2675" spans="1:41" x14ac:dyDescent="0.25">
      <c r="A2675">
        <v>1014</v>
      </c>
      <c r="B2675" t="s">
        <v>3065</v>
      </c>
      <c r="C2675" t="s">
        <v>1469</v>
      </c>
      <c r="D2675" t="s">
        <v>1492</v>
      </c>
      <c r="E2675">
        <v>88</v>
      </c>
      <c r="F2675">
        <v>128</v>
      </c>
      <c r="G2675">
        <v>115</v>
      </c>
      <c r="H2675">
        <v>58</v>
      </c>
      <c r="I2675">
        <v>86</v>
      </c>
      <c r="J2675">
        <v>80</v>
      </c>
      <c r="K2675" t="s">
        <v>3066</v>
      </c>
      <c r="L2675" t="s">
        <v>250</v>
      </c>
      <c r="M2675" t="s">
        <v>249</v>
      </c>
      <c r="N2675">
        <v>10.18</v>
      </c>
      <c r="O2675">
        <v>9.5500000000000007</v>
      </c>
      <c r="Q2675">
        <v>3</v>
      </c>
      <c r="R2675">
        <f t="shared" si="190"/>
        <v>10</v>
      </c>
      <c r="S2675">
        <f t="shared" si="191"/>
        <v>13</v>
      </c>
      <c r="T2675">
        <f t="shared" si="192"/>
        <v>23</v>
      </c>
      <c r="U2675" t="s">
        <v>1469</v>
      </c>
      <c r="V2675" t="s">
        <v>1492</v>
      </c>
      <c r="W2675" t="s">
        <v>1471</v>
      </c>
      <c r="X2675" t="s">
        <v>1512</v>
      </c>
      <c r="Z2675" t="str" cm="1">
        <f t="array" ref="Z2675">IF(ISBLANK(AK2675),_xlfn.LET(
    _xlpm.nameBeforeSlash, IF(ISNUMBER(SEARCH("/", Y2675)), LEFT(Y2675, SEARCH("/", Y2675)-1), Y2675),
    _xlpm.matchRow, IFERROR(MATCH(_xlpm.nameBeforeSlash, AA:AA, 0), ""),
    _xlpm.difference, IF(_xlpm.matchRow="", "", ABS((R2675 + S2675)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),IF(ISBLANK(Y2675),"","Hidden"))</f>
        <v/>
      </c>
      <c r="AA2675" t="s">
        <v>3065</v>
      </c>
      <c r="AC2675" t="s">
        <v>747</v>
      </c>
      <c r="AD2675" t="str">
        <f>_xlfn.XLOOKUP(AC2675,moves!A:A,moves!B:B)</f>
        <v>poison</v>
      </c>
      <c r="AE2675">
        <f>_xlfn.XLOOKUP(AC2675,moves!A:A,moves!D:D)</f>
        <v>4</v>
      </c>
      <c r="AF2675" t="str">
        <f>_xlfn.XLOOKUP(AC2675,moves!A:A,moves!E:E)</f>
        <v>If any status symbols are rolled: Inflict the Poisoned status on the target.</v>
      </c>
      <c r="AG2675">
        <v>0</v>
      </c>
      <c r="AH2675">
        <v>1</v>
      </c>
      <c r="AI2675">
        <f t="shared" si="193"/>
        <v>0</v>
      </c>
      <c r="AJ2675" t="s">
        <v>8452</v>
      </c>
      <c r="AL2675">
        <v>0</v>
      </c>
      <c r="AM2675" cm="1">
        <f t="array" ref="AM2675">IF(AL2675=1,1,
   IF(ISTEXT(AK2675),1,
   IF(AO2675&gt;1,AM2674,
   IF(AI2675=1,
      IF(SUMPRODUCT((LEN($Y$2:$Y$4096)-LEN(SUBSTITUTE($Y$2:$Y$4096,AA2675,"")))/LEN(AA2675))&gt;0,2,1),
      IF(
         SUMPRODUCT((LEN($Y$2:$Y$4096)-LEN(SUBSTITUTE($Y$2:$Y$4096,AA2675,"")))/LEN(AA2675))
         - SUMPRODUCT((LEN($Y$2:$Y$4096)-LEN(SUBSTITUTE($Y$2:$Y$4096,"Alolan "&amp;AA2675,"")))/LEN("Alolan "&amp;AA2675))
         - SUMPRODUCT((LEN($Y$2:$Y$4096)-LEN(SUBSTITUTE($Y$2:$Y$4096,"Galarian "&amp;AA2675,"")))/LEN("Galarian "&amp;AA2675))
         - SUMPRODUCT((LEN($Y$2:$Y$4096)-LEN(SUBSTITUTE($Y$2:$Y$4096,"Hisuian "&amp;AA2675,"")))/LEN("Hisuian "&amp;AA2675))
         - SUMPRODUCT((LEN($Y$2:$Y$4096)-LEN(SUBSTITUTE($Y$2:$Y$4096,"Paldean "&amp;AA2675,"")))/LEN("Paldean "&amp;AA2675))
      &gt;0,2,1)
   ))))</f>
        <v>1</v>
      </c>
      <c r="AN2675">
        <v>0</v>
      </c>
      <c r="AO2675">
        <v>0</v>
      </c>
    </row>
    <row r="2676" spans="1:41" x14ac:dyDescent="0.25">
      <c r="A2676" t="s">
        <v>4875</v>
      </c>
      <c r="B2676" t="s">
        <v>3065</v>
      </c>
      <c r="C2676" t="s">
        <v>1469</v>
      </c>
      <c r="D2676" t="s">
        <v>1492</v>
      </c>
      <c r="E2676">
        <v>88</v>
      </c>
      <c r="F2676">
        <v>128</v>
      </c>
      <c r="G2676">
        <v>115</v>
      </c>
      <c r="H2676">
        <v>58</v>
      </c>
      <c r="I2676">
        <v>86</v>
      </c>
      <c r="J2676">
        <v>80</v>
      </c>
      <c r="K2676" t="s">
        <v>3066</v>
      </c>
      <c r="L2676" t="s">
        <v>250</v>
      </c>
      <c r="M2676" t="s">
        <v>249</v>
      </c>
      <c r="N2676">
        <v>10.18</v>
      </c>
      <c r="O2676">
        <v>9.5500000000000007</v>
      </c>
      <c r="Q2676">
        <v>3</v>
      </c>
      <c r="R2676">
        <f t="shared" si="190"/>
        <v>10</v>
      </c>
      <c r="S2676">
        <f t="shared" si="191"/>
        <v>13</v>
      </c>
      <c r="T2676">
        <f t="shared" si="192"/>
        <v>23</v>
      </c>
      <c r="U2676" t="s">
        <v>1469</v>
      </c>
      <c r="V2676" t="s">
        <v>1492</v>
      </c>
      <c r="W2676" t="s">
        <v>1471</v>
      </c>
      <c r="X2676" t="s">
        <v>1512</v>
      </c>
      <c r="Z2676" t="str" cm="1">
        <f t="array" ref="Z2676">IF(ISBLANK(AK2676),_xlfn.LET(
    _xlpm.nameBeforeSlash, IF(ISNUMBER(SEARCH("/", Y2676)), LEFT(Y2676, SEARCH("/", Y2676)-1), Y2676),
    _xlpm.matchRow, IFERROR(MATCH(_xlpm.nameBeforeSlash, AA:AA, 0), ""),
    _xlpm.difference, IF(_xlpm.matchRow="", "", ABS((R2676 + S2676)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),IF(ISBLANK(Y2676),"","Hidden"))</f>
        <v/>
      </c>
      <c r="AA2676" t="s">
        <v>6119</v>
      </c>
      <c r="AC2676" t="s">
        <v>6932</v>
      </c>
      <c r="AD2676" t="str">
        <f>_xlfn.XLOOKUP(AC2676,moves!A:A,moves!B:B)</f>
        <v>poison</v>
      </c>
      <c r="AE2676">
        <f>_xlfn.XLOOKUP(AC2676,moves!A:A,moves!D:D)</f>
        <v>4</v>
      </c>
      <c r="AF2676" t="str">
        <f>_xlfn.XLOOKUP(AC2676,moves!A:A,moves!E:E)</f>
        <v>If the user is Poisoned: Deal 4 extra damage.</v>
      </c>
      <c r="AG2676">
        <v>0</v>
      </c>
      <c r="AH2676">
        <v>1</v>
      </c>
      <c r="AI2676">
        <f t="shared" si="193"/>
        <v>1</v>
      </c>
      <c r="AJ2676" t="s">
        <v>8452</v>
      </c>
      <c r="AL2676">
        <v>0</v>
      </c>
      <c r="AM2676" cm="1">
        <f t="array" ref="AM2676">IF(AL2676=1,1,
   IF(ISTEXT(AK2676),1,
   IF(AO2676&gt;1,AM2675,
   IF(AI2676=1,
      IF(SUMPRODUCT((LEN($Y$2:$Y$4096)-LEN(SUBSTITUTE($Y$2:$Y$4096,AA2676,"")))/LEN(AA2676))&gt;0,2,1),
      IF(
         SUMPRODUCT((LEN($Y$2:$Y$4096)-LEN(SUBSTITUTE($Y$2:$Y$4096,AA2676,"")))/LEN(AA2676))
         - SUMPRODUCT((LEN($Y$2:$Y$4096)-LEN(SUBSTITUTE($Y$2:$Y$4096,"Alolan "&amp;AA2676,"")))/LEN("Alolan "&amp;AA2676))
         - SUMPRODUCT((LEN($Y$2:$Y$4096)-LEN(SUBSTITUTE($Y$2:$Y$4096,"Galarian "&amp;AA2676,"")))/LEN("Galarian "&amp;AA2676))
         - SUMPRODUCT((LEN($Y$2:$Y$4096)-LEN(SUBSTITUTE($Y$2:$Y$4096,"Hisuian "&amp;AA2676,"")))/LEN("Hisuian "&amp;AA2676))
         - SUMPRODUCT((LEN($Y$2:$Y$4096)-LEN(SUBSTITUTE($Y$2:$Y$4096,"Paldean "&amp;AA2676,"")))/LEN("Paldean "&amp;AA2676))
      &gt;0,2,1)
   ))))</f>
        <v>1</v>
      </c>
      <c r="AN2676">
        <v>0</v>
      </c>
      <c r="AO2676">
        <v>0</v>
      </c>
    </row>
    <row r="2677" spans="1:41" x14ac:dyDescent="0.25">
      <c r="A2677">
        <v>1015</v>
      </c>
      <c r="B2677" t="s">
        <v>3067</v>
      </c>
      <c r="C2677" t="s">
        <v>1469</v>
      </c>
      <c r="D2677" t="s">
        <v>429</v>
      </c>
      <c r="E2677">
        <v>88</v>
      </c>
      <c r="F2677">
        <v>75</v>
      </c>
      <c r="G2677">
        <v>66</v>
      </c>
      <c r="H2677">
        <v>130</v>
      </c>
      <c r="I2677">
        <v>90</v>
      </c>
      <c r="J2677">
        <v>106</v>
      </c>
      <c r="K2677" t="s">
        <v>3066</v>
      </c>
      <c r="L2677" t="s">
        <v>247</v>
      </c>
      <c r="M2677" t="s">
        <v>249</v>
      </c>
      <c r="N2677">
        <v>11.49</v>
      </c>
      <c r="O2677">
        <v>8.1999999999999993</v>
      </c>
      <c r="P2677">
        <v>1</v>
      </c>
      <c r="Q2677">
        <v>3</v>
      </c>
      <c r="R2677">
        <f t="shared" si="190"/>
        <v>12</v>
      </c>
      <c r="S2677">
        <f t="shared" si="191"/>
        <v>11</v>
      </c>
      <c r="T2677">
        <f t="shared" si="192"/>
        <v>23</v>
      </c>
      <c r="U2677" t="s">
        <v>1469</v>
      </c>
      <c r="V2677" t="s">
        <v>429</v>
      </c>
      <c r="W2677" t="s">
        <v>1471</v>
      </c>
      <c r="X2677" t="s">
        <v>1524</v>
      </c>
      <c r="Z2677" t="str" cm="1">
        <f t="array" ref="Z2677">IF(ISBLANK(AK2677),_xlfn.LET(
    _xlpm.nameBeforeSlash, IF(ISNUMBER(SEARCH("/", Y2677)), LEFT(Y2677, SEARCH("/", Y2677)-1), Y2677),
    _xlpm.matchRow, IFERROR(MATCH(_xlpm.nameBeforeSlash, AA:AA, 0), ""),
    _xlpm.difference, IF(_xlpm.matchRow="", "", ABS((R2677 + S2677)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),IF(ISBLANK(Y2677),"","Hidden"))</f>
        <v/>
      </c>
      <c r="AA2677" t="s">
        <v>3067</v>
      </c>
      <c r="AC2677" t="s">
        <v>963</v>
      </c>
      <c r="AD2677" t="str">
        <f>_xlfn.XLOOKUP(AC2677,moves!A:A,moves!B:B)</f>
        <v>dark</v>
      </c>
      <c r="AE2677">
        <f>_xlfn.XLOOKUP(AC2677,moves!A:A,moves!D:D)</f>
        <v>0</v>
      </c>
      <c r="AF2677" t="str">
        <f>_xlfn.XLOOKUP(AC2677,moves!A:A,moves!E:E)</f>
        <v>The user must switch out. When the target next attacks: Remove all regular hits from the roll.</v>
      </c>
      <c r="AG2677">
        <v>0</v>
      </c>
      <c r="AH2677">
        <v>1</v>
      </c>
      <c r="AI2677">
        <f t="shared" si="193"/>
        <v>0</v>
      </c>
      <c r="AJ2677" t="s">
        <v>8452</v>
      </c>
      <c r="AL2677">
        <v>0</v>
      </c>
      <c r="AM2677" cm="1">
        <f t="array" ref="AM2677">IF(AL2677=1,1,
   IF(ISTEXT(AK2677),1,
   IF(AO2677&gt;1,AM2676,
   IF(AI2677=1,
      IF(SUMPRODUCT((LEN($Y$2:$Y$4096)-LEN(SUBSTITUTE($Y$2:$Y$4096,AA2677,"")))/LEN(AA2677))&gt;0,2,1),
      IF(
         SUMPRODUCT((LEN($Y$2:$Y$4096)-LEN(SUBSTITUTE($Y$2:$Y$4096,AA2677,"")))/LEN(AA2677))
         - SUMPRODUCT((LEN($Y$2:$Y$4096)-LEN(SUBSTITUTE($Y$2:$Y$4096,"Alolan "&amp;AA2677,"")))/LEN("Alolan "&amp;AA2677))
         - SUMPRODUCT((LEN($Y$2:$Y$4096)-LEN(SUBSTITUTE($Y$2:$Y$4096,"Galarian "&amp;AA2677,"")))/LEN("Galarian "&amp;AA2677))
         - SUMPRODUCT((LEN($Y$2:$Y$4096)-LEN(SUBSTITUTE($Y$2:$Y$4096,"Hisuian "&amp;AA2677,"")))/LEN("Hisuian "&amp;AA2677))
         - SUMPRODUCT((LEN($Y$2:$Y$4096)-LEN(SUBSTITUTE($Y$2:$Y$4096,"Paldean "&amp;AA2677,"")))/LEN("Paldean "&amp;AA2677))
      &gt;0,2,1)
   ))))</f>
        <v>1</v>
      </c>
      <c r="AN2677">
        <v>0</v>
      </c>
      <c r="AO2677">
        <v>0</v>
      </c>
    </row>
    <row r="2678" spans="1:41" x14ac:dyDescent="0.25">
      <c r="A2678" t="s">
        <v>4876</v>
      </c>
      <c r="B2678" t="s">
        <v>3067</v>
      </c>
      <c r="C2678" t="s">
        <v>1469</v>
      </c>
      <c r="D2678" t="s">
        <v>429</v>
      </c>
      <c r="E2678">
        <v>88</v>
      </c>
      <c r="F2678">
        <v>75</v>
      </c>
      <c r="G2678">
        <v>66</v>
      </c>
      <c r="H2678">
        <v>130</v>
      </c>
      <c r="I2678">
        <v>90</v>
      </c>
      <c r="J2678">
        <v>106</v>
      </c>
      <c r="K2678" t="s">
        <v>3066</v>
      </c>
      <c r="L2678" t="s">
        <v>247</v>
      </c>
      <c r="M2678" t="s">
        <v>249</v>
      </c>
      <c r="N2678">
        <v>11.49</v>
      </c>
      <c r="O2678">
        <v>8.1999999999999993</v>
      </c>
      <c r="P2678">
        <v>1</v>
      </c>
      <c r="Q2678">
        <v>3</v>
      </c>
      <c r="R2678">
        <f t="shared" si="190"/>
        <v>12</v>
      </c>
      <c r="S2678">
        <f t="shared" si="191"/>
        <v>11</v>
      </c>
      <c r="T2678">
        <f t="shared" si="192"/>
        <v>23</v>
      </c>
      <c r="U2678" t="s">
        <v>1469</v>
      </c>
      <c r="V2678" t="s">
        <v>429</v>
      </c>
      <c r="W2678" t="s">
        <v>1471</v>
      </c>
      <c r="X2678" t="s">
        <v>1524</v>
      </c>
      <c r="Z2678" t="str" cm="1">
        <f t="array" ref="Z2678">IF(ISBLANK(AK2678),_xlfn.LET(
    _xlpm.nameBeforeSlash, IF(ISNUMBER(SEARCH("/", Y2678)), LEFT(Y2678, SEARCH("/", Y2678)-1), Y2678),
    _xlpm.matchRow, IFERROR(MATCH(_xlpm.nameBeforeSlash, AA:AA, 0), ""),
    _xlpm.difference, IF(_xlpm.matchRow="", "", ABS((R2678 + S2678)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),IF(ISBLANK(Y2678),"","Hidden"))</f>
        <v/>
      </c>
      <c r="AA2678" t="s">
        <v>6120</v>
      </c>
      <c r="AC2678" t="s">
        <v>6934</v>
      </c>
      <c r="AD2678" t="str">
        <f>_xlfn.XLOOKUP(AC2678,moves!A:A,moves!B:B)</f>
        <v>psychic</v>
      </c>
      <c r="AE2678">
        <f>_xlfn.XLOOKUP(AC2678,moves!A:A,moves!D:D)</f>
        <v>0</v>
      </c>
      <c r="AF2678" t="str">
        <f>_xlfn.XLOOKUP(AC2678,moves!A:A,moves!E:E)</f>
        <v>Heal 3. Deal 3 damage to any Pokémon.</v>
      </c>
      <c r="AG2678">
        <v>0</v>
      </c>
      <c r="AH2678">
        <v>1</v>
      </c>
      <c r="AI2678">
        <f t="shared" si="193"/>
        <v>1</v>
      </c>
      <c r="AJ2678" t="s">
        <v>8452</v>
      </c>
      <c r="AL2678">
        <v>0</v>
      </c>
      <c r="AM2678" cm="1">
        <f t="array" ref="AM2678">IF(AL2678=1,1,
   IF(ISTEXT(AK2678),1,
   IF(AO2678&gt;1,AM2677,
   IF(AI2678=1,
      IF(SUMPRODUCT((LEN($Y$2:$Y$4096)-LEN(SUBSTITUTE($Y$2:$Y$4096,AA2678,"")))/LEN(AA2678))&gt;0,2,1),
      IF(
         SUMPRODUCT((LEN($Y$2:$Y$4096)-LEN(SUBSTITUTE($Y$2:$Y$4096,AA2678,"")))/LEN(AA2678))
         - SUMPRODUCT((LEN($Y$2:$Y$4096)-LEN(SUBSTITUTE($Y$2:$Y$4096,"Alolan "&amp;AA2678,"")))/LEN("Alolan "&amp;AA2678))
         - SUMPRODUCT((LEN($Y$2:$Y$4096)-LEN(SUBSTITUTE($Y$2:$Y$4096,"Galarian "&amp;AA2678,"")))/LEN("Galarian "&amp;AA2678))
         - SUMPRODUCT((LEN($Y$2:$Y$4096)-LEN(SUBSTITUTE($Y$2:$Y$4096,"Hisuian "&amp;AA2678,"")))/LEN("Hisuian "&amp;AA2678))
         - SUMPRODUCT((LEN($Y$2:$Y$4096)-LEN(SUBSTITUTE($Y$2:$Y$4096,"Paldean "&amp;AA2678,"")))/LEN("Paldean "&amp;AA2678))
      &gt;0,2,1)
   ))))</f>
        <v>1</v>
      </c>
      <c r="AN2678">
        <v>0</v>
      </c>
      <c r="AO2678">
        <v>0</v>
      </c>
    </row>
    <row r="2679" spans="1:41" x14ac:dyDescent="0.25">
      <c r="A2679">
        <v>1016</v>
      </c>
      <c r="B2679" t="s">
        <v>3068</v>
      </c>
      <c r="C2679" t="s">
        <v>1469</v>
      </c>
      <c r="D2679" t="s">
        <v>1536</v>
      </c>
      <c r="E2679">
        <v>88</v>
      </c>
      <c r="F2679">
        <v>91</v>
      </c>
      <c r="G2679">
        <v>82</v>
      </c>
      <c r="H2679">
        <v>70</v>
      </c>
      <c r="I2679">
        <v>125</v>
      </c>
      <c r="J2679">
        <v>99</v>
      </c>
      <c r="K2679" t="s">
        <v>3066</v>
      </c>
      <c r="L2679" t="s">
        <v>253</v>
      </c>
      <c r="M2679" t="s">
        <v>249</v>
      </c>
      <c r="N2679">
        <v>9.2099999999999991</v>
      </c>
      <c r="O2679">
        <v>9.73</v>
      </c>
      <c r="P2679">
        <v>2</v>
      </c>
      <c r="Q2679">
        <v>2</v>
      </c>
      <c r="R2679">
        <f t="shared" si="190"/>
        <v>11</v>
      </c>
      <c r="S2679">
        <f t="shared" si="191"/>
        <v>12</v>
      </c>
      <c r="T2679">
        <f t="shared" si="192"/>
        <v>23</v>
      </c>
      <c r="U2679" t="s">
        <v>1469</v>
      </c>
      <c r="V2679" t="s">
        <v>1536</v>
      </c>
      <c r="W2679" t="s">
        <v>1481</v>
      </c>
      <c r="X2679" t="s">
        <v>1209</v>
      </c>
      <c r="Z2679" t="str" cm="1">
        <f t="array" ref="Z2679">IF(ISBLANK(AK2679),_xlfn.LET(
    _xlpm.nameBeforeSlash, IF(ISNUMBER(SEARCH("/", Y2679)), LEFT(Y2679, SEARCH("/", Y2679)-1), Y2679),
    _xlpm.matchRow, IFERROR(MATCH(_xlpm.nameBeforeSlash, AA:AA, 0), ""),
    _xlpm.difference, IF(_xlpm.matchRow="", "", ABS((R2679 + S2679)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),IF(ISBLANK(Y2679),"","Hidden"))</f>
        <v/>
      </c>
      <c r="AA2679" t="s">
        <v>3068</v>
      </c>
      <c r="AC2679" t="s">
        <v>1018</v>
      </c>
      <c r="AD2679" t="str">
        <f>_xlfn.XLOOKUP(AC2679,moves!A:A,moves!B:B)</f>
        <v>fairy</v>
      </c>
      <c r="AE2679">
        <f>_xlfn.XLOOKUP(AC2679,moves!A:A,moves!D:D)</f>
        <v>4</v>
      </c>
      <c r="AF2679" t="str">
        <f>_xlfn.XLOOKUP(AC2679,moves!A:A,moves!E:E)</f>
        <v>Inflict the Confused status on the target.</v>
      </c>
      <c r="AG2679">
        <v>0</v>
      </c>
      <c r="AH2679">
        <v>1</v>
      </c>
      <c r="AI2679">
        <f t="shared" si="193"/>
        <v>0</v>
      </c>
      <c r="AJ2679" t="s">
        <v>8452</v>
      </c>
      <c r="AL2679">
        <v>0</v>
      </c>
      <c r="AM2679" cm="1">
        <f t="array" ref="AM2679">IF(AL2679=1,1,
   IF(ISTEXT(AK2679),1,
   IF(AO2679&gt;1,AM2678,
   IF(AI2679=1,
      IF(SUMPRODUCT((LEN($Y$2:$Y$4096)-LEN(SUBSTITUTE($Y$2:$Y$4096,AA2679,"")))/LEN(AA2679))&gt;0,2,1),
      IF(
         SUMPRODUCT((LEN($Y$2:$Y$4096)-LEN(SUBSTITUTE($Y$2:$Y$4096,AA2679,"")))/LEN(AA2679))
         - SUMPRODUCT((LEN($Y$2:$Y$4096)-LEN(SUBSTITUTE($Y$2:$Y$4096,"Alolan "&amp;AA2679,"")))/LEN("Alolan "&amp;AA2679))
         - SUMPRODUCT((LEN($Y$2:$Y$4096)-LEN(SUBSTITUTE($Y$2:$Y$4096,"Galarian "&amp;AA2679,"")))/LEN("Galarian "&amp;AA2679))
         - SUMPRODUCT((LEN($Y$2:$Y$4096)-LEN(SUBSTITUTE($Y$2:$Y$4096,"Hisuian "&amp;AA2679,"")))/LEN("Hisuian "&amp;AA2679))
         - SUMPRODUCT((LEN($Y$2:$Y$4096)-LEN(SUBSTITUTE($Y$2:$Y$4096,"Paldean "&amp;AA2679,"")))/LEN("Paldean "&amp;AA2679))
      &gt;0,2,1)
   ))))</f>
        <v>1</v>
      </c>
      <c r="AN2679">
        <v>0</v>
      </c>
      <c r="AO2679">
        <v>0</v>
      </c>
    </row>
    <row r="2680" spans="1:41" x14ac:dyDescent="0.25">
      <c r="A2680" t="s">
        <v>4877</v>
      </c>
      <c r="B2680" t="s">
        <v>3068</v>
      </c>
      <c r="C2680" t="s">
        <v>1469</v>
      </c>
      <c r="D2680" t="s">
        <v>1536</v>
      </c>
      <c r="E2680">
        <v>88</v>
      </c>
      <c r="F2680">
        <v>91</v>
      </c>
      <c r="G2680">
        <v>82</v>
      </c>
      <c r="H2680">
        <v>70</v>
      </c>
      <c r="I2680">
        <v>125</v>
      </c>
      <c r="J2680">
        <v>99</v>
      </c>
      <c r="K2680" t="s">
        <v>3066</v>
      </c>
      <c r="L2680" t="s">
        <v>253</v>
      </c>
      <c r="M2680" t="s">
        <v>249</v>
      </c>
      <c r="N2680">
        <v>9.2099999999999991</v>
      </c>
      <c r="O2680">
        <v>9.73</v>
      </c>
      <c r="P2680">
        <v>2</v>
      </c>
      <c r="Q2680">
        <v>2</v>
      </c>
      <c r="R2680">
        <f t="shared" si="190"/>
        <v>11</v>
      </c>
      <c r="S2680">
        <f t="shared" si="191"/>
        <v>12</v>
      </c>
      <c r="T2680">
        <f t="shared" si="192"/>
        <v>23</v>
      </c>
      <c r="U2680" t="s">
        <v>1469</v>
      </c>
      <c r="V2680" t="s">
        <v>1536</v>
      </c>
      <c r="W2680" t="s">
        <v>1481</v>
      </c>
      <c r="X2680" t="s">
        <v>1209</v>
      </c>
      <c r="Z2680" t="str" cm="1">
        <f t="array" ref="Z2680">IF(ISBLANK(AK2680),_xlfn.LET(
    _xlpm.nameBeforeSlash, IF(ISNUMBER(SEARCH("/", Y2680)), LEFT(Y2680, SEARCH("/", Y2680)-1), Y2680),
    _xlpm.matchRow, IFERROR(MATCH(_xlpm.nameBeforeSlash, AA:AA, 0), ""),
    _xlpm.difference, IF(_xlpm.matchRow="", "", ABS((R2680 + S2680)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),IF(ISBLANK(Y2680),"","Hidden"))</f>
        <v/>
      </c>
      <c r="AA2680" t="s">
        <v>6121</v>
      </c>
      <c r="AC2680" t="s">
        <v>6935</v>
      </c>
      <c r="AD2680" t="str">
        <f>_xlfn.XLOOKUP(AC2680,moves!A:A,moves!B:B)</f>
        <v>fairy</v>
      </c>
      <c r="AE2680">
        <f>_xlfn.XLOOKUP(AC2680,moves!A:A,moves!D:D)</f>
        <v>4</v>
      </c>
      <c r="AF2680" t="str">
        <f>_xlfn.XLOOKUP(AC2680,moves!A:A,moves!E:E)</f>
        <v>The user may target any Pokémon in the opposing party.</v>
      </c>
      <c r="AG2680">
        <v>0</v>
      </c>
      <c r="AH2680">
        <v>1</v>
      </c>
      <c r="AI2680">
        <f t="shared" si="193"/>
        <v>1</v>
      </c>
      <c r="AJ2680" t="s">
        <v>8452</v>
      </c>
      <c r="AL2680">
        <v>0</v>
      </c>
      <c r="AM2680" cm="1">
        <f t="array" ref="AM2680">IF(AL2680=1,1,
   IF(ISTEXT(AK2680),1,
   IF(AO2680&gt;1,AM2679,
   IF(AI2680=1,
      IF(SUMPRODUCT((LEN($Y$2:$Y$4096)-LEN(SUBSTITUTE($Y$2:$Y$4096,AA2680,"")))/LEN(AA2680))&gt;0,2,1),
      IF(
         SUMPRODUCT((LEN($Y$2:$Y$4096)-LEN(SUBSTITUTE($Y$2:$Y$4096,AA2680,"")))/LEN(AA2680))
         - SUMPRODUCT((LEN($Y$2:$Y$4096)-LEN(SUBSTITUTE($Y$2:$Y$4096,"Alolan "&amp;AA2680,"")))/LEN("Alolan "&amp;AA2680))
         - SUMPRODUCT((LEN($Y$2:$Y$4096)-LEN(SUBSTITUTE($Y$2:$Y$4096,"Galarian "&amp;AA2680,"")))/LEN("Galarian "&amp;AA2680))
         - SUMPRODUCT((LEN($Y$2:$Y$4096)-LEN(SUBSTITUTE($Y$2:$Y$4096,"Hisuian "&amp;AA2680,"")))/LEN("Hisuian "&amp;AA2680))
         - SUMPRODUCT((LEN($Y$2:$Y$4096)-LEN(SUBSTITUTE($Y$2:$Y$4096,"Paldean "&amp;AA2680,"")))/LEN("Paldean "&amp;AA2680))
      &gt;0,2,1)
   ))))</f>
        <v>1</v>
      </c>
      <c r="AN2680">
        <v>0</v>
      </c>
      <c r="AO2680">
        <v>0</v>
      </c>
    </row>
    <row r="2681" spans="1:41" x14ac:dyDescent="0.25">
      <c r="A2681">
        <v>1017</v>
      </c>
      <c r="B2681" t="s">
        <v>3069</v>
      </c>
      <c r="C2681" t="s">
        <v>1468</v>
      </c>
      <c r="D2681"/>
      <c r="E2681">
        <v>80</v>
      </c>
      <c r="F2681">
        <v>120</v>
      </c>
      <c r="G2681">
        <v>84</v>
      </c>
      <c r="H2681">
        <v>60</v>
      </c>
      <c r="I2681">
        <v>96</v>
      </c>
      <c r="J2681">
        <v>110</v>
      </c>
      <c r="K2681" t="s">
        <v>3070</v>
      </c>
      <c r="L2681" t="s">
        <v>250</v>
      </c>
      <c r="M2681" t="s">
        <v>249</v>
      </c>
      <c r="N2681">
        <v>11</v>
      </c>
      <c r="O2681">
        <v>8.6</v>
      </c>
      <c r="P2681">
        <v>1</v>
      </c>
      <c r="Q2681">
        <v>2</v>
      </c>
      <c r="R2681">
        <f t="shared" si="190"/>
        <v>12</v>
      </c>
      <c r="S2681">
        <f t="shared" si="191"/>
        <v>11</v>
      </c>
      <c r="T2681">
        <f t="shared" si="192"/>
        <v>23</v>
      </c>
      <c r="U2681" t="s">
        <v>1468</v>
      </c>
      <c r="V2681" t="s">
        <v>1512</v>
      </c>
      <c r="W2681" t="s">
        <v>1471</v>
      </c>
      <c r="X2681" t="s">
        <v>1492</v>
      </c>
      <c r="Z2681" t="str" cm="1">
        <f t="array" ref="Z2681">IF(ISBLANK(AK2681),_xlfn.LET(
    _xlpm.nameBeforeSlash, IF(ISNUMBER(SEARCH("/", Y2681)), LEFT(Y2681, SEARCH("/", Y2681)-1), Y2681),
    _xlpm.matchRow, IFERROR(MATCH(_xlpm.nameBeforeSlash, AA:AA, 0), ""),
    _xlpm.difference, IF(_xlpm.matchRow="", "", ABS((R2681 + S2681)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),IF(ISBLANK(Y2681),"","Hidden"))</f>
        <v/>
      </c>
      <c r="AA2681" t="s">
        <v>3069</v>
      </c>
      <c r="AC2681" t="s">
        <v>1131</v>
      </c>
      <c r="AD2681" t="str">
        <f>_xlfn.XLOOKUP(AC2681,moves!A:A,moves!B:B)</f>
        <v>grass</v>
      </c>
      <c r="AE2681">
        <f>_xlfn.XLOOKUP(AC2681,moves!A:A,moves!D:D)</f>
        <v>5</v>
      </c>
      <c r="AF2681" t="str">
        <f>_xlfn.XLOOKUP(AC2681,moves!A:A,moves!E:E)</f>
        <v>The type of this move may be changed to the second typing of this Pokémon.</v>
      </c>
      <c r="AG2681">
        <v>0</v>
      </c>
      <c r="AH2681">
        <v>1</v>
      </c>
      <c r="AI2681">
        <f t="shared" si="193"/>
        <v>0</v>
      </c>
      <c r="AJ2681" t="s">
        <v>867</v>
      </c>
      <c r="AL2681">
        <v>0</v>
      </c>
      <c r="AM2681" cm="1">
        <f t="array" ref="AM2681">IF(AL2681=1,1,
   IF(ISTEXT(AK2681),1,
   IF(AO2681&gt;1,AM2680,
   IF(AI2681=1,
      IF(SUMPRODUCT((LEN($Y$2:$Y$4096)-LEN(SUBSTITUTE($Y$2:$Y$4096,AA2681,"")))/LEN(AA2681))&gt;0,2,1),
      IF(
         SUMPRODUCT((LEN($Y$2:$Y$4096)-LEN(SUBSTITUTE($Y$2:$Y$4096,AA2681,"")))/LEN(AA2681))
         - SUMPRODUCT((LEN($Y$2:$Y$4096)-LEN(SUBSTITUTE($Y$2:$Y$4096,"Alolan "&amp;AA2681,"")))/LEN("Alolan "&amp;AA2681))
         - SUMPRODUCT((LEN($Y$2:$Y$4096)-LEN(SUBSTITUTE($Y$2:$Y$4096,"Galarian "&amp;AA2681,"")))/LEN("Galarian "&amp;AA2681))
         - SUMPRODUCT((LEN($Y$2:$Y$4096)-LEN(SUBSTITUTE($Y$2:$Y$4096,"Hisuian "&amp;AA2681,"")))/LEN("Hisuian "&amp;AA2681))
         - SUMPRODUCT((LEN($Y$2:$Y$4096)-LEN(SUBSTITUTE($Y$2:$Y$4096,"Paldean "&amp;AA2681,"")))/LEN("Paldean "&amp;AA2681))
      &gt;0,2,1)
   ))))</f>
        <v>1</v>
      </c>
      <c r="AN2681">
        <v>0</v>
      </c>
      <c r="AO2681">
        <v>1</v>
      </c>
    </row>
    <row r="2682" spans="1:41" x14ac:dyDescent="0.25">
      <c r="A2682" t="s">
        <v>3071</v>
      </c>
      <c r="B2682" t="s">
        <v>3069</v>
      </c>
      <c r="C2682" t="s">
        <v>1468</v>
      </c>
      <c r="D2682" t="s">
        <v>1546</v>
      </c>
      <c r="E2682">
        <v>80</v>
      </c>
      <c r="F2682">
        <v>120</v>
      </c>
      <c r="G2682">
        <v>84</v>
      </c>
      <c r="H2682">
        <v>60</v>
      </c>
      <c r="I2682">
        <v>96</v>
      </c>
      <c r="J2682">
        <v>110</v>
      </c>
      <c r="K2682" t="s">
        <v>3070</v>
      </c>
      <c r="L2682" t="s">
        <v>250</v>
      </c>
      <c r="M2682" t="s">
        <v>249</v>
      </c>
      <c r="N2682">
        <v>11</v>
      </c>
      <c r="O2682">
        <v>8.6</v>
      </c>
      <c r="P2682">
        <v>1</v>
      </c>
      <c r="Q2682">
        <v>2</v>
      </c>
      <c r="R2682">
        <f t="shared" si="190"/>
        <v>12</v>
      </c>
      <c r="S2682">
        <f t="shared" si="191"/>
        <v>11</v>
      </c>
      <c r="T2682">
        <f t="shared" si="192"/>
        <v>23</v>
      </c>
      <c r="U2682" t="s">
        <v>1468</v>
      </c>
      <c r="V2682" t="s">
        <v>1546</v>
      </c>
      <c r="W2682" t="s">
        <v>1471</v>
      </c>
      <c r="X2682" t="s">
        <v>1492</v>
      </c>
      <c r="Z2682" t="str" cm="1">
        <f t="array" ref="Z2682">IF(ISBLANK(AK2682),_xlfn.LET(
    _xlpm.nameBeforeSlash, IF(ISNUMBER(SEARCH("/", Y2682)), LEFT(Y2682, SEARCH("/", Y2682)-1), Y2682),
    _xlpm.matchRow, IFERROR(MATCH(_xlpm.nameBeforeSlash, AA:AA, 0), ""),
    _xlpm.difference, IF(_xlpm.matchRow="", "", ABS((R2682 + S2682)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),IF(ISBLANK(Y2682),"","Hidden"))</f>
        <v/>
      </c>
      <c r="AA2682" t="s">
        <v>3257</v>
      </c>
      <c r="AB2682" t="s">
        <v>3072</v>
      </c>
      <c r="AC2682" t="s">
        <v>1131</v>
      </c>
      <c r="AD2682" t="str">
        <f>_xlfn.XLOOKUP(AC2682,moves!A:A,moves!B:B)</f>
        <v>grass</v>
      </c>
      <c r="AE2682">
        <f>_xlfn.XLOOKUP(AC2682,moves!A:A,moves!D:D)</f>
        <v>5</v>
      </c>
      <c r="AF2682" t="str">
        <f>_xlfn.XLOOKUP(AC2682,moves!A:A,moves!E:E)</f>
        <v>The type of this move may be changed to the second typing of this Pokémon.</v>
      </c>
      <c r="AH2682">
        <v>1</v>
      </c>
      <c r="AI2682">
        <f t="shared" si="193"/>
        <v>0</v>
      </c>
      <c r="AJ2682" t="s">
        <v>867</v>
      </c>
      <c r="AL2682">
        <v>0</v>
      </c>
      <c r="AM2682" cm="1">
        <f t="array" ref="AM2682">IF(AL2682=1,1,
   IF(ISTEXT(AK2682),1,
   IF(AO2682&gt;1,AM2681,
   IF(AI2682=1,
      IF(SUMPRODUCT((LEN($Y$2:$Y$4096)-LEN(SUBSTITUTE($Y$2:$Y$4096,AA2682,"")))/LEN(AA2682))&gt;0,2,1),
      IF(
         SUMPRODUCT((LEN($Y$2:$Y$4096)-LEN(SUBSTITUTE($Y$2:$Y$4096,AA2682,"")))/LEN(AA2682))
         - SUMPRODUCT((LEN($Y$2:$Y$4096)-LEN(SUBSTITUTE($Y$2:$Y$4096,"Alolan "&amp;AA2682,"")))/LEN("Alolan "&amp;AA2682))
         - SUMPRODUCT((LEN($Y$2:$Y$4096)-LEN(SUBSTITUTE($Y$2:$Y$4096,"Galarian "&amp;AA2682,"")))/LEN("Galarian "&amp;AA2682))
         - SUMPRODUCT((LEN($Y$2:$Y$4096)-LEN(SUBSTITUTE($Y$2:$Y$4096,"Hisuian "&amp;AA2682,"")))/LEN("Hisuian "&amp;AA2682))
         - SUMPRODUCT((LEN($Y$2:$Y$4096)-LEN(SUBSTITUTE($Y$2:$Y$4096,"Paldean "&amp;AA2682,"")))/LEN("Paldean "&amp;AA2682))
      &gt;0,2,1)
   ))))</f>
        <v>1</v>
      </c>
      <c r="AN2682">
        <v>0</v>
      </c>
      <c r="AO2682">
        <v>2</v>
      </c>
    </row>
    <row r="2683" spans="1:41" x14ac:dyDescent="0.25">
      <c r="A2683" t="s">
        <v>3073</v>
      </c>
      <c r="B2683" t="s">
        <v>3069</v>
      </c>
      <c r="C2683" t="s">
        <v>1468</v>
      </c>
      <c r="D2683" t="s">
        <v>1479</v>
      </c>
      <c r="E2683">
        <v>80</v>
      </c>
      <c r="F2683">
        <v>120</v>
      </c>
      <c r="G2683">
        <v>84</v>
      </c>
      <c r="H2683">
        <v>60</v>
      </c>
      <c r="I2683">
        <v>96</v>
      </c>
      <c r="J2683">
        <v>110</v>
      </c>
      <c r="K2683" t="s">
        <v>3070</v>
      </c>
      <c r="L2683" t="s">
        <v>250</v>
      </c>
      <c r="M2683" t="s">
        <v>249</v>
      </c>
      <c r="N2683">
        <v>11</v>
      </c>
      <c r="O2683">
        <v>8.6</v>
      </c>
      <c r="P2683">
        <v>1</v>
      </c>
      <c r="Q2683">
        <v>2</v>
      </c>
      <c r="R2683">
        <f t="shared" si="190"/>
        <v>12</v>
      </c>
      <c r="S2683">
        <f t="shared" si="191"/>
        <v>11</v>
      </c>
      <c r="T2683">
        <f>SUM(S2683,R2683)</f>
        <v>23</v>
      </c>
      <c r="U2683" t="s">
        <v>1468</v>
      </c>
      <c r="V2683" t="s">
        <v>1479</v>
      </c>
      <c r="W2683" t="s">
        <v>1471</v>
      </c>
      <c r="X2683" t="s">
        <v>1492</v>
      </c>
      <c r="Z2683" t="str" cm="1">
        <f t="array" ref="Z2683">IF(ISBLANK(AK2683),_xlfn.LET(
    _xlpm.nameBeforeSlash, IF(ISNUMBER(SEARCH("/", Y2683)), LEFT(Y2683, SEARCH("/", Y2683)-1), Y2683),
    _xlpm.matchRow, IFERROR(MATCH(_xlpm.nameBeforeSlash, AA:AA, 0), ""),
    _xlpm.difference, IF(_xlpm.matchRow="", "", ABS((R2683 + S2683)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),IF(ISBLANK(Y2683),"","Hidden"))</f>
        <v/>
      </c>
      <c r="AA2683" t="s">
        <v>3258</v>
      </c>
      <c r="AB2683" t="s">
        <v>3074</v>
      </c>
      <c r="AC2683" t="s">
        <v>1131</v>
      </c>
      <c r="AD2683" t="str">
        <f>_xlfn.XLOOKUP(AC2683,moves!A:A,moves!B:B)</f>
        <v>grass</v>
      </c>
      <c r="AE2683">
        <f>_xlfn.XLOOKUP(AC2683,moves!A:A,moves!D:D)</f>
        <v>5</v>
      </c>
      <c r="AF2683" t="str">
        <f>_xlfn.XLOOKUP(AC2683,moves!A:A,moves!E:E)</f>
        <v>The type of this move may be changed to the second typing of this Pokémon.</v>
      </c>
      <c r="AH2683">
        <v>1</v>
      </c>
      <c r="AI2683">
        <f>IF(ISNUMBER(SEARCH("Shiny ", AA2683)), 1, 0)</f>
        <v>0</v>
      </c>
      <c r="AJ2683" t="s">
        <v>867</v>
      </c>
      <c r="AL2683">
        <v>0</v>
      </c>
      <c r="AM2683" cm="1">
        <f t="array" ref="AM2683">IF(AL2683=1,1,
   IF(ISTEXT(AK2683),1,
   IF(AO2683&gt;1,AM2682,
   IF(AI2683=1,
      IF(SUMPRODUCT((LEN($Y$2:$Y$4096)-LEN(SUBSTITUTE($Y$2:$Y$4096,AA2683,"")))/LEN(AA2683))&gt;0,2,1),
      IF(
         SUMPRODUCT((LEN($Y$2:$Y$4096)-LEN(SUBSTITUTE($Y$2:$Y$4096,AA2683,"")))/LEN(AA2683))
         - SUMPRODUCT((LEN($Y$2:$Y$4096)-LEN(SUBSTITUTE($Y$2:$Y$4096,"Alolan "&amp;AA2683,"")))/LEN("Alolan "&amp;AA2683))
         - SUMPRODUCT((LEN($Y$2:$Y$4096)-LEN(SUBSTITUTE($Y$2:$Y$4096,"Galarian "&amp;AA2683,"")))/LEN("Galarian "&amp;AA2683))
         - SUMPRODUCT((LEN($Y$2:$Y$4096)-LEN(SUBSTITUTE($Y$2:$Y$4096,"Hisuian "&amp;AA2683,"")))/LEN("Hisuian "&amp;AA2683))
         - SUMPRODUCT((LEN($Y$2:$Y$4096)-LEN(SUBSTITUTE($Y$2:$Y$4096,"Paldean "&amp;AA2683,"")))/LEN("Paldean "&amp;AA2683))
      &gt;0,2,1)
   ))))</f>
        <v>1</v>
      </c>
      <c r="AN2683">
        <v>0</v>
      </c>
      <c r="AO2683">
        <v>3</v>
      </c>
    </row>
    <row r="2684" spans="1:41" x14ac:dyDescent="0.25">
      <c r="A2684" t="s">
        <v>3075</v>
      </c>
      <c r="B2684" t="s">
        <v>3069</v>
      </c>
      <c r="C2684" t="s">
        <v>1468</v>
      </c>
      <c r="D2684" t="s">
        <v>1490</v>
      </c>
      <c r="E2684">
        <v>80</v>
      </c>
      <c r="F2684">
        <v>120</v>
      </c>
      <c r="G2684">
        <v>84</v>
      </c>
      <c r="H2684">
        <v>60</v>
      </c>
      <c r="I2684">
        <v>96</v>
      </c>
      <c r="J2684">
        <v>110</v>
      </c>
      <c r="K2684" t="s">
        <v>3070</v>
      </c>
      <c r="L2684" t="s">
        <v>250</v>
      </c>
      <c r="M2684" t="s">
        <v>249</v>
      </c>
      <c r="N2684">
        <v>11</v>
      </c>
      <c r="O2684">
        <v>8.6</v>
      </c>
      <c r="P2684">
        <v>1</v>
      </c>
      <c r="Q2684">
        <v>2</v>
      </c>
      <c r="R2684">
        <f t="shared" si="190"/>
        <v>12</v>
      </c>
      <c r="S2684">
        <f t="shared" si="191"/>
        <v>11</v>
      </c>
      <c r="T2684">
        <f t="shared" si="192"/>
        <v>23</v>
      </c>
      <c r="U2684" t="s">
        <v>1468</v>
      </c>
      <c r="V2684" t="s">
        <v>1490</v>
      </c>
      <c r="W2684" t="s">
        <v>1471</v>
      </c>
      <c r="X2684" t="s">
        <v>1492</v>
      </c>
      <c r="Z2684" t="str" cm="1">
        <f t="array" ref="Z2684">IF(ISBLANK(AK2684),_xlfn.LET(
    _xlpm.nameBeforeSlash, IF(ISNUMBER(SEARCH("/", Y2684)), LEFT(Y2684, SEARCH("/", Y2684)-1), Y2684),
    _xlpm.matchRow, IFERROR(MATCH(_xlpm.nameBeforeSlash, AA:AA, 0), ""),
    _xlpm.difference, IF(_xlpm.matchRow="", "", ABS((R2684 + S2684)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),IF(ISBLANK(Y2684),"","Hidden"))</f>
        <v/>
      </c>
      <c r="AA2684" t="s">
        <v>3259</v>
      </c>
      <c r="AB2684" t="s">
        <v>3076</v>
      </c>
      <c r="AC2684" t="s">
        <v>1131</v>
      </c>
      <c r="AD2684" t="str">
        <f>_xlfn.XLOOKUP(AC2684,moves!A:A,moves!B:B)</f>
        <v>grass</v>
      </c>
      <c r="AE2684">
        <f>_xlfn.XLOOKUP(AC2684,moves!A:A,moves!D:D)</f>
        <v>5</v>
      </c>
      <c r="AF2684" t="str">
        <f>_xlfn.XLOOKUP(AC2684,moves!A:A,moves!E:E)</f>
        <v>The type of this move may be changed to the second typing of this Pokémon.</v>
      </c>
      <c r="AH2684">
        <v>1</v>
      </c>
      <c r="AI2684">
        <f t="shared" si="193"/>
        <v>0</v>
      </c>
      <c r="AJ2684" t="s">
        <v>867</v>
      </c>
      <c r="AL2684">
        <v>0</v>
      </c>
      <c r="AM2684" cm="1">
        <f t="array" ref="AM2684">IF(AL2684=1,1,
   IF(ISTEXT(AK2684),1,
   IF(AO2684&gt;1,AM2683,
   IF(AI2684=1,
      IF(SUMPRODUCT((LEN($Y$2:$Y$4096)-LEN(SUBSTITUTE($Y$2:$Y$4096,AA2684,"")))/LEN(AA2684))&gt;0,2,1),
      IF(
         SUMPRODUCT((LEN($Y$2:$Y$4096)-LEN(SUBSTITUTE($Y$2:$Y$4096,AA2684,"")))/LEN(AA2684))
         - SUMPRODUCT((LEN($Y$2:$Y$4096)-LEN(SUBSTITUTE($Y$2:$Y$4096,"Alolan "&amp;AA2684,"")))/LEN("Alolan "&amp;AA2684))
         - SUMPRODUCT((LEN($Y$2:$Y$4096)-LEN(SUBSTITUTE($Y$2:$Y$4096,"Galarian "&amp;AA2684,"")))/LEN("Galarian "&amp;AA2684))
         - SUMPRODUCT((LEN($Y$2:$Y$4096)-LEN(SUBSTITUTE($Y$2:$Y$4096,"Hisuian "&amp;AA2684,"")))/LEN("Hisuian "&amp;AA2684))
         - SUMPRODUCT((LEN($Y$2:$Y$4096)-LEN(SUBSTITUTE($Y$2:$Y$4096,"Paldean "&amp;AA2684,"")))/LEN("Paldean "&amp;AA2684))
      &gt;0,2,1)
   ))))</f>
        <v>1</v>
      </c>
      <c r="AN2684">
        <v>0</v>
      </c>
      <c r="AO2684">
        <v>4</v>
      </c>
    </row>
    <row r="2685" spans="1:41" x14ac:dyDescent="0.25">
      <c r="A2685" t="s">
        <v>4878</v>
      </c>
      <c r="B2685" t="s">
        <v>3069</v>
      </c>
      <c r="C2685" t="s">
        <v>1468</v>
      </c>
      <c r="D2685"/>
      <c r="E2685">
        <v>80</v>
      </c>
      <c r="F2685">
        <v>120</v>
      </c>
      <c r="G2685">
        <v>84</v>
      </c>
      <c r="H2685">
        <v>60</v>
      </c>
      <c r="I2685">
        <v>96</v>
      </c>
      <c r="J2685">
        <v>110</v>
      </c>
      <c r="K2685" t="s">
        <v>3070</v>
      </c>
      <c r="L2685" t="s">
        <v>250</v>
      </c>
      <c r="M2685" t="s">
        <v>249</v>
      </c>
      <c r="N2685">
        <v>11</v>
      </c>
      <c r="O2685">
        <v>8.6</v>
      </c>
      <c r="P2685">
        <v>1</v>
      </c>
      <c r="Q2685">
        <v>2</v>
      </c>
      <c r="R2685">
        <f t="shared" si="190"/>
        <v>12</v>
      </c>
      <c r="S2685">
        <f t="shared" si="191"/>
        <v>11</v>
      </c>
      <c r="T2685">
        <f t="shared" si="192"/>
        <v>23</v>
      </c>
      <c r="U2685" t="s">
        <v>1468</v>
      </c>
      <c r="V2685" t="s">
        <v>1512</v>
      </c>
      <c r="W2685" t="s">
        <v>1471</v>
      </c>
      <c r="X2685" t="s">
        <v>1492</v>
      </c>
      <c r="Z2685" t="str" cm="1">
        <f t="array" ref="Z2685">IF(ISBLANK(AK2685),_xlfn.LET(
    _xlpm.nameBeforeSlash, IF(ISNUMBER(SEARCH("/", Y2685)), LEFT(Y2685, SEARCH("/", Y2685)-1), Y2685),
    _xlpm.matchRow, IFERROR(MATCH(_xlpm.nameBeforeSlash, AA:AA, 0), ""),
    _xlpm.difference, IF(_xlpm.matchRow="", "", ABS((R2685 + S2685)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),IF(ISBLANK(Y2685),"","Hidden"))</f>
        <v/>
      </c>
      <c r="AA2685" t="s">
        <v>6122</v>
      </c>
      <c r="AC2685" t="s">
        <v>1131</v>
      </c>
      <c r="AD2685" t="str">
        <f>_xlfn.XLOOKUP(AC2685,moves!A:A,moves!B:B)</f>
        <v>grass</v>
      </c>
      <c r="AE2685">
        <f>_xlfn.XLOOKUP(AC2685,moves!A:A,moves!D:D)</f>
        <v>5</v>
      </c>
      <c r="AF2685" t="str">
        <f>_xlfn.XLOOKUP(AC2685,moves!A:A,moves!E:E)</f>
        <v>The type of this move may be changed to the second typing of this Pokémon.</v>
      </c>
      <c r="AG2685">
        <v>0</v>
      </c>
      <c r="AH2685">
        <v>1</v>
      </c>
      <c r="AI2685">
        <f t="shared" si="193"/>
        <v>1</v>
      </c>
      <c r="AJ2685" t="s">
        <v>867</v>
      </c>
      <c r="AL2685">
        <v>0</v>
      </c>
      <c r="AM2685" cm="1">
        <f t="array" ref="AM2685">IF(AL2685=1,1,
   IF(ISTEXT(AK2685),1,
   IF(AO2685&gt;1,AM2684,
   IF(AI2685=1,
      IF(SUMPRODUCT((LEN($Y$2:$Y$4096)-LEN(SUBSTITUTE($Y$2:$Y$4096,AA2685,"")))/LEN(AA2685))&gt;0,2,1),
      IF(
         SUMPRODUCT((LEN($Y$2:$Y$4096)-LEN(SUBSTITUTE($Y$2:$Y$4096,AA2685,"")))/LEN(AA2685))
         - SUMPRODUCT((LEN($Y$2:$Y$4096)-LEN(SUBSTITUTE($Y$2:$Y$4096,"Alolan "&amp;AA2685,"")))/LEN("Alolan "&amp;AA2685))
         - SUMPRODUCT((LEN($Y$2:$Y$4096)-LEN(SUBSTITUTE($Y$2:$Y$4096,"Galarian "&amp;AA2685,"")))/LEN("Galarian "&amp;AA2685))
         - SUMPRODUCT((LEN($Y$2:$Y$4096)-LEN(SUBSTITUTE($Y$2:$Y$4096,"Hisuian "&amp;AA2685,"")))/LEN("Hisuian "&amp;AA2685))
         - SUMPRODUCT((LEN($Y$2:$Y$4096)-LEN(SUBSTITUTE($Y$2:$Y$4096,"Paldean "&amp;AA2685,"")))/LEN("Paldean "&amp;AA2685))
      &gt;0,2,1)
   ))))</f>
        <v>1</v>
      </c>
      <c r="AN2685">
        <v>0</v>
      </c>
      <c r="AO2685">
        <v>1</v>
      </c>
    </row>
    <row r="2686" spans="1:41" x14ac:dyDescent="0.25">
      <c r="A2686" t="s">
        <v>4879</v>
      </c>
      <c r="B2686" t="s">
        <v>3069</v>
      </c>
      <c r="C2686" t="s">
        <v>1468</v>
      </c>
      <c r="D2686" t="s">
        <v>1546</v>
      </c>
      <c r="E2686">
        <v>80</v>
      </c>
      <c r="F2686">
        <v>120</v>
      </c>
      <c r="G2686">
        <v>84</v>
      </c>
      <c r="H2686">
        <v>60</v>
      </c>
      <c r="I2686">
        <v>96</v>
      </c>
      <c r="J2686">
        <v>110</v>
      </c>
      <c r="K2686" t="s">
        <v>3070</v>
      </c>
      <c r="L2686" t="s">
        <v>250</v>
      </c>
      <c r="M2686" t="s">
        <v>249</v>
      </c>
      <c r="N2686">
        <v>11</v>
      </c>
      <c r="O2686">
        <v>8.6</v>
      </c>
      <c r="P2686">
        <v>1</v>
      </c>
      <c r="Q2686">
        <v>2</v>
      </c>
      <c r="R2686">
        <f t="shared" si="190"/>
        <v>12</v>
      </c>
      <c r="S2686">
        <f t="shared" si="191"/>
        <v>11</v>
      </c>
      <c r="T2686">
        <f t="shared" si="192"/>
        <v>23</v>
      </c>
      <c r="U2686" t="s">
        <v>1468</v>
      </c>
      <c r="V2686" t="s">
        <v>1546</v>
      </c>
      <c r="W2686" t="s">
        <v>1471</v>
      </c>
      <c r="X2686" t="s">
        <v>1492</v>
      </c>
      <c r="Z2686" t="str" cm="1">
        <f t="array" ref="Z2686">IF(ISBLANK(AK2686),_xlfn.LET(
    _xlpm.nameBeforeSlash, IF(ISNUMBER(SEARCH("/", Y2686)), LEFT(Y2686, SEARCH("/", Y2686)-1), Y2686),
    _xlpm.matchRow, IFERROR(MATCH(_xlpm.nameBeforeSlash, AA:AA, 0), ""),
    _xlpm.difference, IF(_xlpm.matchRow="", "", ABS((R2686 + S2686)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),IF(ISBLANK(Y2686),"","Hidden"))</f>
        <v/>
      </c>
      <c r="AA2686" t="s">
        <v>6123</v>
      </c>
      <c r="AB2686" t="s">
        <v>3072</v>
      </c>
      <c r="AC2686" t="s">
        <v>1131</v>
      </c>
      <c r="AD2686" t="str">
        <f>_xlfn.XLOOKUP(AC2686,moves!A:A,moves!B:B)</f>
        <v>grass</v>
      </c>
      <c r="AE2686">
        <f>_xlfn.XLOOKUP(AC2686,moves!A:A,moves!D:D)</f>
        <v>5</v>
      </c>
      <c r="AF2686" t="str">
        <f>_xlfn.XLOOKUP(AC2686,moves!A:A,moves!E:E)</f>
        <v>The type of this move may be changed to the second typing of this Pokémon.</v>
      </c>
      <c r="AH2686">
        <v>1</v>
      </c>
      <c r="AI2686">
        <f t="shared" si="193"/>
        <v>1</v>
      </c>
      <c r="AJ2686" t="s">
        <v>867</v>
      </c>
      <c r="AL2686">
        <v>0</v>
      </c>
      <c r="AM2686" cm="1">
        <f t="array" ref="AM2686">IF(AL2686=1,1,
   IF(ISTEXT(AK2686),1,
   IF(AO2686&gt;1,AM2685,
   IF(AI2686=1,
      IF(SUMPRODUCT((LEN($Y$2:$Y$4096)-LEN(SUBSTITUTE($Y$2:$Y$4096,AA2686,"")))/LEN(AA2686))&gt;0,2,1),
      IF(
         SUMPRODUCT((LEN($Y$2:$Y$4096)-LEN(SUBSTITUTE($Y$2:$Y$4096,AA2686,"")))/LEN(AA2686))
         - SUMPRODUCT((LEN($Y$2:$Y$4096)-LEN(SUBSTITUTE($Y$2:$Y$4096,"Alolan "&amp;AA2686,"")))/LEN("Alolan "&amp;AA2686))
         - SUMPRODUCT((LEN($Y$2:$Y$4096)-LEN(SUBSTITUTE($Y$2:$Y$4096,"Galarian "&amp;AA2686,"")))/LEN("Galarian "&amp;AA2686))
         - SUMPRODUCT((LEN($Y$2:$Y$4096)-LEN(SUBSTITUTE($Y$2:$Y$4096,"Hisuian "&amp;AA2686,"")))/LEN("Hisuian "&amp;AA2686))
         - SUMPRODUCT((LEN($Y$2:$Y$4096)-LEN(SUBSTITUTE($Y$2:$Y$4096,"Paldean "&amp;AA2686,"")))/LEN("Paldean "&amp;AA2686))
      &gt;0,2,1)
   ))))</f>
        <v>1</v>
      </c>
      <c r="AN2686">
        <v>0</v>
      </c>
      <c r="AO2686">
        <v>2</v>
      </c>
    </row>
    <row r="2687" spans="1:41" x14ac:dyDescent="0.25">
      <c r="A2687" t="s">
        <v>4880</v>
      </c>
      <c r="B2687" t="s">
        <v>3069</v>
      </c>
      <c r="C2687" t="s">
        <v>1468</v>
      </c>
      <c r="D2687" t="s">
        <v>1479</v>
      </c>
      <c r="E2687">
        <v>80</v>
      </c>
      <c r="F2687">
        <v>120</v>
      </c>
      <c r="G2687">
        <v>84</v>
      </c>
      <c r="H2687">
        <v>60</v>
      </c>
      <c r="I2687">
        <v>96</v>
      </c>
      <c r="J2687">
        <v>110</v>
      </c>
      <c r="K2687" t="s">
        <v>3070</v>
      </c>
      <c r="L2687" t="s">
        <v>250</v>
      </c>
      <c r="M2687" t="s">
        <v>249</v>
      </c>
      <c r="N2687">
        <v>11</v>
      </c>
      <c r="O2687">
        <v>8.6</v>
      </c>
      <c r="P2687">
        <v>1</v>
      </c>
      <c r="Q2687">
        <v>2</v>
      </c>
      <c r="R2687">
        <f t="shared" si="190"/>
        <v>12</v>
      </c>
      <c r="S2687">
        <f t="shared" si="191"/>
        <v>11</v>
      </c>
      <c r="T2687">
        <f>SUM(S2687,R2687)</f>
        <v>23</v>
      </c>
      <c r="U2687" t="s">
        <v>1468</v>
      </c>
      <c r="V2687" t="s">
        <v>1479</v>
      </c>
      <c r="W2687" t="s">
        <v>1471</v>
      </c>
      <c r="X2687" t="s">
        <v>1492</v>
      </c>
      <c r="Z2687" t="str" cm="1">
        <f t="array" ref="Z2687">IF(ISBLANK(AK2687),_xlfn.LET(
    _xlpm.nameBeforeSlash, IF(ISNUMBER(SEARCH("/", Y2687)), LEFT(Y2687, SEARCH("/", Y2687)-1), Y2687),
    _xlpm.matchRow, IFERROR(MATCH(_xlpm.nameBeforeSlash, AA:AA, 0), ""),
    _xlpm.difference, IF(_xlpm.matchRow="", "", ABS((R2687 + S2687)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),IF(ISBLANK(Y2687),"","Hidden"))</f>
        <v/>
      </c>
      <c r="AA2687" t="s">
        <v>6124</v>
      </c>
      <c r="AB2687" t="s">
        <v>3074</v>
      </c>
      <c r="AC2687" t="s">
        <v>1131</v>
      </c>
      <c r="AD2687" t="str">
        <f>_xlfn.XLOOKUP(AC2687,moves!A:A,moves!B:B)</f>
        <v>grass</v>
      </c>
      <c r="AE2687">
        <f>_xlfn.XLOOKUP(AC2687,moves!A:A,moves!D:D)</f>
        <v>5</v>
      </c>
      <c r="AF2687" t="str">
        <f>_xlfn.XLOOKUP(AC2687,moves!A:A,moves!E:E)</f>
        <v>The type of this move may be changed to the second typing of this Pokémon.</v>
      </c>
      <c r="AH2687">
        <v>1</v>
      </c>
      <c r="AI2687">
        <f>IF(ISNUMBER(SEARCH("Shiny ", AA2687)), 1, 0)</f>
        <v>1</v>
      </c>
      <c r="AJ2687" t="s">
        <v>867</v>
      </c>
      <c r="AL2687">
        <v>0</v>
      </c>
      <c r="AM2687" cm="1">
        <f t="array" ref="AM2687">IF(AL2687=1,1,
   IF(ISTEXT(AK2687),1,
   IF(AO2687&gt;1,AM2686,
   IF(AI2687=1,
      IF(SUMPRODUCT((LEN($Y$2:$Y$4096)-LEN(SUBSTITUTE($Y$2:$Y$4096,AA2687,"")))/LEN(AA2687))&gt;0,2,1),
      IF(
         SUMPRODUCT((LEN($Y$2:$Y$4096)-LEN(SUBSTITUTE($Y$2:$Y$4096,AA2687,"")))/LEN(AA2687))
         - SUMPRODUCT((LEN($Y$2:$Y$4096)-LEN(SUBSTITUTE($Y$2:$Y$4096,"Alolan "&amp;AA2687,"")))/LEN("Alolan "&amp;AA2687))
         - SUMPRODUCT((LEN($Y$2:$Y$4096)-LEN(SUBSTITUTE($Y$2:$Y$4096,"Galarian "&amp;AA2687,"")))/LEN("Galarian "&amp;AA2687))
         - SUMPRODUCT((LEN($Y$2:$Y$4096)-LEN(SUBSTITUTE($Y$2:$Y$4096,"Hisuian "&amp;AA2687,"")))/LEN("Hisuian "&amp;AA2687))
         - SUMPRODUCT((LEN($Y$2:$Y$4096)-LEN(SUBSTITUTE($Y$2:$Y$4096,"Paldean "&amp;AA2687,"")))/LEN("Paldean "&amp;AA2687))
      &gt;0,2,1)
   ))))</f>
        <v>1</v>
      </c>
      <c r="AN2687">
        <v>0</v>
      </c>
      <c r="AO2687">
        <v>3</v>
      </c>
    </row>
    <row r="2688" spans="1:41" x14ac:dyDescent="0.25">
      <c r="A2688" t="s">
        <v>4881</v>
      </c>
      <c r="B2688" t="s">
        <v>3069</v>
      </c>
      <c r="C2688" t="s">
        <v>1468</v>
      </c>
      <c r="D2688" t="s">
        <v>1490</v>
      </c>
      <c r="E2688">
        <v>80</v>
      </c>
      <c r="F2688">
        <v>120</v>
      </c>
      <c r="G2688">
        <v>84</v>
      </c>
      <c r="H2688">
        <v>60</v>
      </c>
      <c r="I2688">
        <v>96</v>
      </c>
      <c r="J2688">
        <v>110</v>
      </c>
      <c r="K2688" t="s">
        <v>3070</v>
      </c>
      <c r="L2688" t="s">
        <v>250</v>
      </c>
      <c r="M2688" t="s">
        <v>249</v>
      </c>
      <c r="N2688">
        <v>11</v>
      </c>
      <c r="O2688">
        <v>8.6</v>
      </c>
      <c r="P2688">
        <v>1</v>
      </c>
      <c r="Q2688">
        <v>2</v>
      </c>
      <c r="R2688">
        <f t="shared" si="190"/>
        <v>12</v>
      </c>
      <c r="S2688">
        <f t="shared" si="191"/>
        <v>11</v>
      </c>
      <c r="T2688">
        <f t="shared" si="192"/>
        <v>23</v>
      </c>
      <c r="U2688" t="s">
        <v>1468</v>
      </c>
      <c r="V2688" t="s">
        <v>1490</v>
      </c>
      <c r="W2688" t="s">
        <v>1471</v>
      </c>
      <c r="X2688" t="s">
        <v>1492</v>
      </c>
      <c r="Z2688" t="str" cm="1">
        <f t="array" ref="Z2688">IF(ISBLANK(AK2688),_xlfn.LET(
    _xlpm.nameBeforeSlash, IF(ISNUMBER(SEARCH("/", Y2688)), LEFT(Y2688, SEARCH("/", Y2688)-1), Y2688),
    _xlpm.matchRow, IFERROR(MATCH(_xlpm.nameBeforeSlash, AA:AA, 0), ""),
    _xlpm.difference, IF(_xlpm.matchRow="", "", ABS((R2688 + S2688)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),IF(ISBLANK(Y2688),"","Hidden"))</f>
        <v/>
      </c>
      <c r="AA2688" t="s">
        <v>6125</v>
      </c>
      <c r="AB2688" t="s">
        <v>3076</v>
      </c>
      <c r="AC2688" t="s">
        <v>1131</v>
      </c>
      <c r="AD2688" t="str">
        <f>_xlfn.XLOOKUP(AC2688,moves!A:A,moves!B:B)</f>
        <v>grass</v>
      </c>
      <c r="AE2688">
        <f>_xlfn.XLOOKUP(AC2688,moves!A:A,moves!D:D)</f>
        <v>5</v>
      </c>
      <c r="AF2688" t="str">
        <f>_xlfn.XLOOKUP(AC2688,moves!A:A,moves!E:E)</f>
        <v>The type of this move may be changed to the second typing of this Pokémon.</v>
      </c>
      <c r="AH2688">
        <v>1</v>
      </c>
      <c r="AI2688">
        <f t="shared" si="193"/>
        <v>1</v>
      </c>
      <c r="AJ2688" t="s">
        <v>867</v>
      </c>
      <c r="AL2688">
        <v>0</v>
      </c>
      <c r="AM2688" cm="1">
        <f t="array" ref="AM2688">IF(AL2688=1,1,
   IF(ISTEXT(AK2688),1,
   IF(AO2688&gt;1,AM2687,
   IF(AI2688=1,
      IF(SUMPRODUCT((LEN($Y$2:$Y$4096)-LEN(SUBSTITUTE($Y$2:$Y$4096,AA2688,"")))/LEN(AA2688))&gt;0,2,1),
      IF(
         SUMPRODUCT((LEN($Y$2:$Y$4096)-LEN(SUBSTITUTE($Y$2:$Y$4096,AA2688,"")))/LEN(AA2688))
         - SUMPRODUCT((LEN($Y$2:$Y$4096)-LEN(SUBSTITUTE($Y$2:$Y$4096,"Alolan "&amp;AA2688,"")))/LEN("Alolan "&amp;AA2688))
         - SUMPRODUCT((LEN($Y$2:$Y$4096)-LEN(SUBSTITUTE($Y$2:$Y$4096,"Galarian "&amp;AA2688,"")))/LEN("Galarian "&amp;AA2688))
         - SUMPRODUCT((LEN($Y$2:$Y$4096)-LEN(SUBSTITUTE($Y$2:$Y$4096,"Hisuian "&amp;AA2688,"")))/LEN("Hisuian "&amp;AA2688))
         - SUMPRODUCT((LEN($Y$2:$Y$4096)-LEN(SUBSTITUTE($Y$2:$Y$4096,"Paldean "&amp;AA2688,"")))/LEN("Paldean "&amp;AA2688))
      &gt;0,2,1)
   ))))</f>
        <v>1</v>
      </c>
      <c r="AN2688">
        <v>0</v>
      </c>
      <c r="AO2688">
        <v>4</v>
      </c>
    </row>
    <row r="2689" spans="1:41" x14ac:dyDescent="0.25">
      <c r="A2689">
        <v>1018</v>
      </c>
      <c r="B2689" t="s">
        <v>2839</v>
      </c>
      <c r="C2689" t="s">
        <v>1514</v>
      </c>
      <c r="D2689" t="s">
        <v>1482</v>
      </c>
      <c r="E2689">
        <v>90</v>
      </c>
      <c r="F2689">
        <v>105</v>
      </c>
      <c r="G2689">
        <v>130</v>
      </c>
      <c r="H2689">
        <v>125</v>
      </c>
      <c r="I2689">
        <v>65</v>
      </c>
      <c r="J2689">
        <v>85</v>
      </c>
      <c r="K2689" t="s">
        <v>2838</v>
      </c>
      <c r="L2689" t="s">
        <v>253</v>
      </c>
      <c r="M2689" t="s">
        <v>248</v>
      </c>
      <c r="N2689">
        <v>10.7</v>
      </c>
      <c r="O2689">
        <v>9.4499999999999993</v>
      </c>
      <c r="Q2689">
        <v>2</v>
      </c>
      <c r="R2689">
        <f t="shared" si="190"/>
        <v>11</v>
      </c>
      <c r="S2689">
        <f t="shared" si="191"/>
        <v>11</v>
      </c>
      <c r="T2689">
        <f t="shared" si="192"/>
        <v>22</v>
      </c>
      <c r="U2689" t="s">
        <v>1514</v>
      </c>
      <c r="V2689" t="s">
        <v>1482</v>
      </c>
      <c r="W2689" t="s">
        <v>1521</v>
      </c>
      <c r="X2689" t="s">
        <v>1492</v>
      </c>
      <c r="Z2689" t="str" cm="1">
        <f t="array" ref="Z2689">IF(ISBLANK(AK2689),_xlfn.LET(
    _xlpm.nameBeforeSlash, IF(ISNUMBER(SEARCH("/", Y2689)), LEFT(Y2689, SEARCH("/", Y2689)-1), Y2689),
    _xlpm.matchRow, IFERROR(MATCH(_xlpm.nameBeforeSlash, AA:AA, 0), ""),
    _xlpm.difference, IF(_xlpm.matchRow="", "", ABS((R2689 + S2689)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),IF(ISBLANK(Y2689),"","Hidden"))</f>
        <v/>
      </c>
      <c r="AA2689" t="s">
        <v>2839</v>
      </c>
      <c r="AC2689" t="s">
        <v>984</v>
      </c>
      <c r="AD2689" t="str">
        <f>_xlfn.XLOOKUP(AC2689,moves!A:A,moves!B:B)</f>
        <v>electric</v>
      </c>
      <c r="AE2689">
        <f>_xlfn.XLOOKUP(AC2689,moves!A:A,moves!D:D)</f>
        <v>4</v>
      </c>
      <c r="AF2689" t="str">
        <f>_xlfn.XLOOKUP(AC2689,moves!A:A,moves!E:E)</f>
        <v>Each time this move is selected: Increase the user's attack strength by 1. If this move is used during Rain: Ignore the delay.</v>
      </c>
      <c r="AG2689">
        <v>0</v>
      </c>
      <c r="AH2689">
        <v>0</v>
      </c>
      <c r="AI2689">
        <f t="shared" si="193"/>
        <v>0</v>
      </c>
      <c r="AJ2689" t="s">
        <v>525</v>
      </c>
      <c r="AL2689">
        <v>0</v>
      </c>
      <c r="AM2689" cm="1">
        <f t="array" ref="AM2689">IF(AL2689=1,1,
   IF(ISTEXT(AK2689),1,
   IF(AO2689&gt;1,AM2688,
   IF(AI2689=1,
      IF(SUMPRODUCT((LEN($Y$2:$Y$4096)-LEN(SUBSTITUTE($Y$2:$Y$4096,AA2689,"")))/LEN(AA2689))&gt;0,2,1),
      IF(
         SUMPRODUCT((LEN($Y$2:$Y$4096)-LEN(SUBSTITUTE($Y$2:$Y$4096,AA2689,"")))/LEN(AA2689))
         - SUMPRODUCT((LEN($Y$2:$Y$4096)-LEN(SUBSTITUTE($Y$2:$Y$4096,"Alolan "&amp;AA2689,"")))/LEN("Alolan "&amp;AA2689))
         - SUMPRODUCT((LEN($Y$2:$Y$4096)-LEN(SUBSTITUTE($Y$2:$Y$4096,"Galarian "&amp;AA2689,"")))/LEN("Galarian "&amp;AA2689))
         - SUMPRODUCT((LEN($Y$2:$Y$4096)-LEN(SUBSTITUTE($Y$2:$Y$4096,"Hisuian "&amp;AA2689,"")))/LEN("Hisuian "&amp;AA2689))
         - SUMPRODUCT((LEN($Y$2:$Y$4096)-LEN(SUBSTITUTE($Y$2:$Y$4096,"Paldean "&amp;AA2689,"")))/LEN("Paldean "&amp;AA2689))
      &gt;0,2,1)
   ))))</f>
        <v>2</v>
      </c>
      <c r="AN2689">
        <v>0</v>
      </c>
      <c r="AO2689">
        <v>0</v>
      </c>
    </row>
    <row r="2690" spans="1:41" x14ac:dyDescent="0.25">
      <c r="A2690" t="s">
        <v>4882</v>
      </c>
      <c r="B2690" t="s">
        <v>2839</v>
      </c>
      <c r="C2690" t="s">
        <v>1514</v>
      </c>
      <c r="D2690" t="s">
        <v>1482</v>
      </c>
      <c r="E2690">
        <v>90</v>
      </c>
      <c r="F2690">
        <v>105</v>
      </c>
      <c r="G2690">
        <v>130</v>
      </c>
      <c r="H2690">
        <v>125</v>
      </c>
      <c r="I2690">
        <v>65</v>
      </c>
      <c r="J2690">
        <v>85</v>
      </c>
      <c r="K2690" t="s">
        <v>2838</v>
      </c>
      <c r="L2690" t="s">
        <v>253</v>
      </c>
      <c r="M2690" t="s">
        <v>248</v>
      </c>
      <c r="N2690">
        <v>10.7</v>
      </c>
      <c r="O2690">
        <v>9.4499999999999993</v>
      </c>
      <c r="Q2690">
        <v>2</v>
      </c>
      <c r="R2690">
        <f t="shared" ref="R2690:R2753" si="194">MROUND(N2690,1)+P2690</f>
        <v>11</v>
      </c>
      <c r="S2690">
        <f t="shared" ref="S2690:S2753" si="195">MROUND(O2690,1)+Q2690</f>
        <v>11</v>
      </c>
      <c r="T2690">
        <f t="shared" si="192"/>
        <v>22</v>
      </c>
      <c r="U2690" t="s">
        <v>1514</v>
      </c>
      <c r="V2690" t="s">
        <v>1482</v>
      </c>
      <c r="W2690" t="s">
        <v>1521</v>
      </c>
      <c r="X2690" t="s">
        <v>1492</v>
      </c>
      <c r="Z2690" t="str" cm="1">
        <f t="array" ref="Z2690">IF(ISBLANK(AK2690),_xlfn.LET(
    _xlpm.nameBeforeSlash, IF(ISNUMBER(SEARCH("/", Y2690)), LEFT(Y2690, SEARCH("/", Y2690)-1), Y2690),
    _xlpm.matchRow, IFERROR(MATCH(_xlpm.nameBeforeSlash, AA:AA, 0), ""),
    _xlpm.difference, IF(_xlpm.matchRow="", "", ABS((R2690 + S2690)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),IF(ISBLANK(Y2690),"","Hidden"))</f>
        <v/>
      </c>
      <c r="AA2690" t="s">
        <v>5990</v>
      </c>
      <c r="AC2690" t="s">
        <v>6936</v>
      </c>
      <c r="AD2690" t="str">
        <f>_xlfn.XLOOKUP(AC2690,moves!A:A,moves!B:B)</f>
        <v>steel</v>
      </c>
      <c r="AE2690">
        <f>_xlfn.XLOOKUP(AC2690,moves!A:A,moves!D:D)</f>
        <v>4</v>
      </c>
      <c r="AF2690" t="str">
        <f>_xlfn.XLOOKUP(AC2690,moves!A:A,moves!E:E)</f>
        <v>For the remainder of the round: The user does not have any type weaknesses.</v>
      </c>
      <c r="AG2690">
        <v>0</v>
      </c>
      <c r="AH2690">
        <v>0</v>
      </c>
      <c r="AI2690">
        <f t="shared" si="193"/>
        <v>1</v>
      </c>
      <c r="AJ2690" t="s">
        <v>525</v>
      </c>
      <c r="AL2690">
        <v>0</v>
      </c>
      <c r="AM2690" cm="1">
        <f t="array" ref="AM2690">IF(AL2690=1,1,
   IF(ISTEXT(AK2690),1,
   IF(AO2690&gt;1,AM2689,
   IF(AI2690=1,
      IF(SUMPRODUCT((LEN($Y$2:$Y$4096)-LEN(SUBSTITUTE($Y$2:$Y$4096,AA2690,"")))/LEN(AA2690))&gt;0,2,1),
      IF(
         SUMPRODUCT((LEN($Y$2:$Y$4096)-LEN(SUBSTITUTE($Y$2:$Y$4096,AA2690,"")))/LEN(AA2690))
         - SUMPRODUCT((LEN($Y$2:$Y$4096)-LEN(SUBSTITUTE($Y$2:$Y$4096,"Alolan "&amp;AA2690,"")))/LEN("Alolan "&amp;AA2690))
         - SUMPRODUCT((LEN($Y$2:$Y$4096)-LEN(SUBSTITUTE($Y$2:$Y$4096,"Galarian "&amp;AA2690,"")))/LEN("Galarian "&amp;AA2690))
         - SUMPRODUCT((LEN($Y$2:$Y$4096)-LEN(SUBSTITUTE($Y$2:$Y$4096,"Hisuian "&amp;AA2690,"")))/LEN("Hisuian "&amp;AA2690))
         - SUMPRODUCT((LEN($Y$2:$Y$4096)-LEN(SUBSTITUTE($Y$2:$Y$4096,"Paldean "&amp;AA2690,"")))/LEN("Paldean "&amp;AA2690))
      &gt;0,2,1)
   ))))</f>
        <v>2</v>
      </c>
      <c r="AN2690">
        <v>0</v>
      </c>
      <c r="AO2690">
        <v>0</v>
      </c>
    </row>
    <row r="2691" spans="1:41" x14ac:dyDescent="0.25">
      <c r="A2691">
        <v>1019</v>
      </c>
      <c r="B2691" t="s">
        <v>3061</v>
      </c>
      <c r="C2691" t="s">
        <v>1468</v>
      </c>
      <c r="D2691" t="s">
        <v>1482</v>
      </c>
      <c r="E2691">
        <v>106</v>
      </c>
      <c r="F2691">
        <v>80</v>
      </c>
      <c r="G2691">
        <v>110</v>
      </c>
      <c r="H2691">
        <v>120</v>
      </c>
      <c r="I2691">
        <v>80</v>
      </c>
      <c r="J2691">
        <v>44</v>
      </c>
      <c r="K2691" t="s">
        <v>3077</v>
      </c>
      <c r="L2691" t="s">
        <v>247</v>
      </c>
      <c r="M2691" t="s">
        <v>251</v>
      </c>
      <c r="N2691">
        <v>8.5599999999999987</v>
      </c>
      <c r="O2691">
        <v>9.9400000000000013</v>
      </c>
      <c r="Q2691">
        <v>2</v>
      </c>
      <c r="R2691">
        <f t="shared" si="194"/>
        <v>9</v>
      </c>
      <c r="S2691">
        <f t="shared" si="195"/>
        <v>12</v>
      </c>
      <c r="T2691">
        <f t="shared" si="192"/>
        <v>21</v>
      </c>
      <c r="U2691" t="s">
        <v>1468</v>
      </c>
      <c r="V2691" t="s">
        <v>1482</v>
      </c>
      <c r="W2691" t="s">
        <v>1499</v>
      </c>
      <c r="X2691" t="s">
        <v>1490</v>
      </c>
      <c r="Z2691" t="str" cm="1">
        <f t="array" ref="Z2691">IF(ISBLANK(AK2691),_xlfn.LET(
    _xlpm.nameBeforeSlash, IF(ISNUMBER(SEARCH("/", Y2691)), LEFT(Y2691, SEARCH("/", Y2691)-1), Y2691),
    _xlpm.matchRow, IFERROR(MATCH(_xlpm.nameBeforeSlash, AA:AA, 0), ""),
    _xlpm.difference, IF(_xlpm.matchRow="", "", ABS((R2691 + S2691)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),IF(ISBLANK(Y2691),"","Hidden"))</f>
        <v/>
      </c>
      <c r="AA2691" t="s">
        <v>3061</v>
      </c>
      <c r="AC2691" t="s">
        <v>979</v>
      </c>
      <c r="AD2691" t="str">
        <f>_xlfn.XLOOKUP(AC2691,moves!A:A,moves!B:B)</f>
        <v>dragon</v>
      </c>
      <c r="AE2691">
        <f>_xlfn.XLOOKUP(AC2691,moves!A:A,moves!D:D)</f>
        <v>5</v>
      </c>
      <c r="AF2691" t="str">
        <f>_xlfn.XLOOKUP(AC2691,moves!A:A,moves!E:E)</f>
        <v>If the user rolled at least twice the number of critical hits than status symbols: Critical hits deal +2 damage.</v>
      </c>
      <c r="AG2691">
        <v>0</v>
      </c>
      <c r="AH2691">
        <v>0</v>
      </c>
      <c r="AI2691">
        <f t="shared" si="193"/>
        <v>0</v>
      </c>
      <c r="AJ2691" t="s">
        <v>525</v>
      </c>
      <c r="AL2691">
        <v>0</v>
      </c>
      <c r="AM2691" cm="1">
        <f t="array" ref="AM2691">IF(AL2691=1,1,
   IF(ISTEXT(AK2691),1,
   IF(AO2691&gt;1,AM2690,
   IF(AI2691=1,
      IF(SUMPRODUCT((LEN($Y$2:$Y$4096)-LEN(SUBSTITUTE($Y$2:$Y$4096,AA2691,"")))/LEN(AA2691))&gt;0,2,1),
      IF(
         SUMPRODUCT((LEN($Y$2:$Y$4096)-LEN(SUBSTITUTE($Y$2:$Y$4096,AA2691,"")))/LEN(AA2691))
         - SUMPRODUCT((LEN($Y$2:$Y$4096)-LEN(SUBSTITUTE($Y$2:$Y$4096,"Alolan "&amp;AA2691,"")))/LEN("Alolan "&amp;AA2691))
         - SUMPRODUCT((LEN($Y$2:$Y$4096)-LEN(SUBSTITUTE($Y$2:$Y$4096,"Galarian "&amp;AA2691,"")))/LEN("Galarian "&amp;AA2691))
         - SUMPRODUCT((LEN($Y$2:$Y$4096)-LEN(SUBSTITUTE($Y$2:$Y$4096,"Hisuian "&amp;AA2691,"")))/LEN("Hisuian "&amp;AA2691))
         - SUMPRODUCT((LEN($Y$2:$Y$4096)-LEN(SUBSTITUTE($Y$2:$Y$4096,"Paldean "&amp;AA2691,"")))/LEN("Paldean "&amp;AA2691))
      &gt;0,2,1)
   ))))</f>
        <v>2</v>
      </c>
      <c r="AN2691">
        <v>0</v>
      </c>
      <c r="AO2691">
        <v>0</v>
      </c>
    </row>
    <row r="2692" spans="1:41" x14ac:dyDescent="0.25">
      <c r="A2692" t="s">
        <v>4883</v>
      </c>
      <c r="B2692" t="s">
        <v>3061</v>
      </c>
      <c r="C2692" t="s">
        <v>1468</v>
      </c>
      <c r="D2692" t="s">
        <v>1482</v>
      </c>
      <c r="E2692">
        <v>106</v>
      </c>
      <c r="F2692">
        <v>80</v>
      </c>
      <c r="G2692">
        <v>110</v>
      </c>
      <c r="H2692">
        <v>120</v>
      </c>
      <c r="I2692">
        <v>80</v>
      </c>
      <c r="J2692">
        <v>44</v>
      </c>
      <c r="K2692" t="s">
        <v>3077</v>
      </c>
      <c r="L2692" t="s">
        <v>247</v>
      </c>
      <c r="M2692" t="s">
        <v>251</v>
      </c>
      <c r="N2692">
        <v>8.5599999999999987</v>
      </c>
      <c r="O2692">
        <v>9.9400000000000013</v>
      </c>
      <c r="Q2692">
        <v>2</v>
      </c>
      <c r="R2692">
        <f t="shared" si="194"/>
        <v>9</v>
      </c>
      <c r="S2692">
        <f t="shared" si="195"/>
        <v>12</v>
      </c>
      <c r="T2692">
        <f t="shared" si="192"/>
        <v>21</v>
      </c>
      <c r="U2692" t="s">
        <v>1468</v>
      </c>
      <c r="V2692" t="s">
        <v>1482</v>
      </c>
      <c r="W2692" t="s">
        <v>1499</v>
      </c>
      <c r="X2692" t="s">
        <v>1490</v>
      </c>
      <c r="Z2692" t="str" cm="1">
        <f t="array" ref="Z2692">IF(ISBLANK(AK2692),_xlfn.LET(
    _xlpm.nameBeforeSlash, IF(ISNUMBER(SEARCH("/", Y2692)), LEFT(Y2692, SEARCH("/", Y2692)-1), Y2692),
    _xlpm.matchRow, IFERROR(MATCH(_xlpm.nameBeforeSlash, AA:AA, 0), ""),
    _xlpm.difference, IF(_xlpm.matchRow="", "", ABS((R2692 + S2692)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),IF(ISBLANK(Y2692),"","Hidden"))</f>
        <v/>
      </c>
      <c r="AA2692" t="s">
        <v>6117</v>
      </c>
      <c r="AC2692" t="s">
        <v>6937</v>
      </c>
      <c r="AD2692" t="str">
        <f>_xlfn.XLOOKUP(AC2692,moves!A:A,moves!B:B)</f>
        <v>grass</v>
      </c>
      <c r="AE2692">
        <f>_xlfn.XLOOKUP(AC2692,moves!A:A,moves!D:D)</f>
        <v>5</v>
      </c>
      <c r="AF2692" t="str">
        <f>_xlfn.XLOOKUP(AC2692,moves!A:A,moves!E:E)</f>
        <v>Critical hits deal +1 damage. Status symbols heal the target by 1.</v>
      </c>
      <c r="AG2692">
        <v>0</v>
      </c>
      <c r="AH2692">
        <v>0</v>
      </c>
      <c r="AI2692">
        <f t="shared" si="193"/>
        <v>1</v>
      </c>
      <c r="AJ2692" t="s">
        <v>525</v>
      </c>
      <c r="AL2692">
        <v>0</v>
      </c>
      <c r="AM2692" cm="1">
        <f t="array" ref="AM2692">IF(AL2692=1,1,
   IF(ISTEXT(AK2692),1,
   IF(AO2692&gt;1,AM2691,
   IF(AI2692=1,
      IF(SUMPRODUCT((LEN($Y$2:$Y$4096)-LEN(SUBSTITUTE($Y$2:$Y$4096,AA2692,"")))/LEN(AA2692))&gt;0,2,1),
      IF(
         SUMPRODUCT((LEN($Y$2:$Y$4096)-LEN(SUBSTITUTE($Y$2:$Y$4096,AA2692,"")))/LEN(AA2692))
         - SUMPRODUCT((LEN($Y$2:$Y$4096)-LEN(SUBSTITUTE($Y$2:$Y$4096,"Alolan "&amp;AA2692,"")))/LEN("Alolan "&amp;AA2692))
         - SUMPRODUCT((LEN($Y$2:$Y$4096)-LEN(SUBSTITUTE($Y$2:$Y$4096,"Galarian "&amp;AA2692,"")))/LEN("Galarian "&amp;AA2692))
         - SUMPRODUCT((LEN($Y$2:$Y$4096)-LEN(SUBSTITUTE($Y$2:$Y$4096,"Hisuian "&amp;AA2692,"")))/LEN("Hisuian "&amp;AA2692))
         - SUMPRODUCT((LEN($Y$2:$Y$4096)-LEN(SUBSTITUTE($Y$2:$Y$4096,"Paldean "&amp;AA2692,"")))/LEN("Paldean "&amp;AA2692))
      &gt;0,2,1)
   ))))</f>
        <v>2</v>
      </c>
      <c r="AN2692">
        <v>0</v>
      </c>
      <c r="AO2692">
        <v>0</v>
      </c>
    </row>
    <row r="2693" spans="1:41" x14ac:dyDescent="0.25">
      <c r="A2693">
        <v>1020</v>
      </c>
      <c r="B2693" t="s">
        <v>3078</v>
      </c>
      <c r="C2693" t="s">
        <v>1479</v>
      </c>
      <c r="D2693" t="s">
        <v>1482</v>
      </c>
      <c r="E2693">
        <v>105</v>
      </c>
      <c r="F2693">
        <v>115</v>
      </c>
      <c r="G2693">
        <v>121</v>
      </c>
      <c r="H2693">
        <v>65</v>
      </c>
      <c r="I2693">
        <v>93</v>
      </c>
      <c r="J2693">
        <v>91</v>
      </c>
      <c r="K2693" t="s">
        <v>3022</v>
      </c>
      <c r="L2693" t="s">
        <v>262</v>
      </c>
      <c r="M2693" t="s">
        <v>1734</v>
      </c>
      <c r="N2693">
        <v>10.040000000000001</v>
      </c>
      <c r="O2693">
        <v>10.62</v>
      </c>
      <c r="Q2693">
        <v>2</v>
      </c>
      <c r="R2693">
        <f t="shared" si="194"/>
        <v>10</v>
      </c>
      <c r="S2693">
        <f t="shared" si="195"/>
        <v>13</v>
      </c>
      <c r="T2693">
        <f t="shared" si="192"/>
        <v>23</v>
      </c>
      <c r="U2693" t="s">
        <v>1479</v>
      </c>
      <c r="V2693" t="s">
        <v>1482</v>
      </c>
      <c r="W2693" t="s">
        <v>1512</v>
      </c>
      <c r="X2693" t="s">
        <v>1492</v>
      </c>
      <c r="Z2693" t="str" cm="1">
        <f t="array" ref="Z2693">IF(ISBLANK(AK2693),_xlfn.LET(
    _xlpm.nameBeforeSlash, IF(ISNUMBER(SEARCH("/", Y2693)), LEFT(Y2693, SEARCH("/", Y2693)-1), Y2693),
    _xlpm.matchRow, IFERROR(MATCH(_xlpm.nameBeforeSlash, AA:AA, 0), ""),
    _xlpm.difference, IF(_xlpm.matchRow="", "", ABS((R2693 + S2693)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),IF(ISBLANK(Y2693),"","Hidden"))</f>
        <v/>
      </c>
      <c r="AA2693" t="s">
        <v>3078</v>
      </c>
      <c r="AC2693" t="s">
        <v>1066</v>
      </c>
      <c r="AD2693" t="str">
        <f>_xlfn.XLOOKUP(AC2693,moves!A:A,moves!B:B)</f>
        <v>fire</v>
      </c>
      <c r="AE2693" t="str">
        <f>_xlfn.XLOOKUP(AC2693,moves!A:A,moves!D:D)</f>
        <v>-</v>
      </c>
      <c r="AF2693" t="str">
        <f>_xlfn.XLOOKUP(AC2693,moves!A:A,moves!E:E)</f>
        <v>Inflict the Burned Status on all Pokémon that target the user this round.</v>
      </c>
      <c r="AG2693">
        <v>0</v>
      </c>
      <c r="AH2693">
        <v>1</v>
      </c>
      <c r="AI2693">
        <f t="shared" si="193"/>
        <v>0</v>
      </c>
      <c r="AJ2693" t="s">
        <v>8452</v>
      </c>
      <c r="AL2693">
        <v>0</v>
      </c>
      <c r="AM2693" cm="1">
        <f t="array" ref="AM2693">IF(AL2693=1,1,
   IF(ISTEXT(AK2693),1,
   IF(AO2693&gt;1,AM2692,
   IF(AI2693=1,
      IF(SUMPRODUCT((LEN($Y$2:$Y$4096)-LEN(SUBSTITUTE($Y$2:$Y$4096,AA2693,"")))/LEN(AA2693))&gt;0,2,1),
      IF(
         SUMPRODUCT((LEN($Y$2:$Y$4096)-LEN(SUBSTITUTE($Y$2:$Y$4096,AA2693,"")))/LEN(AA2693))
         - SUMPRODUCT((LEN($Y$2:$Y$4096)-LEN(SUBSTITUTE($Y$2:$Y$4096,"Alolan "&amp;AA2693,"")))/LEN("Alolan "&amp;AA2693))
         - SUMPRODUCT((LEN($Y$2:$Y$4096)-LEN(SUBSTITUTE($Y$2:$Y$4096,"Galarian "&amp;AA2693,"")))/LEN("Galarian "&amp;AA2693))
         - SUMPRODUCT((LEN($Y$2:$Y$4096)-LEN(SUBSTITUTE($Y$2:$Y$4096,"Hisuian "&amp;AA2693,"")))/LEN("Hisuian "&amp;AA2693))
         - SUMPRODUCT((LEN($Y$2:$Y$4096)-LEN(SUBSTITUTE($Y$2:$Y$4096,"Paldean "&amp;AA2693,"")))/LEN("Paldean "&amp;AA2693))
      &gt;0,2,1)
   ))))</f>
        <v>1</v>
      </c>
      <c r="AN2693">
        <v>0</v>
      </c>
      <c r="AO2693">
        <v>0</v>
      </c>
    </row>
    <row r="2694" spans="1:41" x14ac:dyDescent="0.25">
      <c r="A2694" t="s">
        <v>4884</v>
      </c>
      <c r="B2694" t="s">
        <v>3078</v>
      </c>
      <c r="C2694" t="s">
        <v>1479</v>
      </c>
      <c r="D2694" t="s">
        <v>1482</v>
      </c>
      <c r="E2694">
        <v>105</v>
      </c>
      <c r="F2694">
        <v>115</v>
      </c>
      <c r="G2694">
        <v>121</v>
      </c>
      <c r="H2694">
        <v>65</v>
      </c>
      <c r="I2694">
        <v>93</v>
      </c>
      <c r="J2694">
        <v>91</v>
      </c>
      <c r="K2694" t="s">
        <v>3022</v>
      </c>
      <c r="L2694" t="s">
        <v>262</v>
      </c>
      <c r="M2694" t="s">
        <v>1734</v>
      </c>
      <c r="N2694">
        <v>10.040000000000001</v>
      </c>
      <c r="O2694">
        <v>10.62</v>
      </c>
      <c r="Q2694">
        <v>2</v>
      </c>
      <c r="R2694">
        <f t="shared" si="194"/>
        <v>10</v>
      </c>
      <c r="S2694">
        <f t="shared" si="195"/>
        <v>13</v>
      </c>
      <c r="T2694">
        <f t="shared" si="192"/>
        <v>23</v>
      </c>
      <c r="U2694" t="s">
        <v>1479</v>
      </c>
      <c r="V2694" t="s">
        <v>1482</v>
      </c>
      <c r="W2694" t="s">
        <v>1512</v>
      </c>
      <c r="X2694" t="s">
        <v>1492</v>
      </c>
      <c r="Z2694" t="str" cm="1">
        <f t="array" ref="Z2694">IF(ISBLANK(AK2694),_xlfn.LET(
    _xlpm.nameBeforeSlash, IF(ISNUMBER(SEARCH("/", Y2694)), LEFT(Y2694, SEARCH("/", Y2694)-1), Y2694),
    _xlpm.matchRow, IFERROR(MATCH(_xlpm.nameBeforeSlash, AA:AA, 0), ""),
    _xlpm.difference, IF(_xlpm.matchRow="", "", ABS((R2694 + S2694)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),IF(ISBLANK(Y2694),"","Hidden"))</f>
        <v/>
      </c>
      <c r="AA2694" t="s">
        <v>6126</v>
      </c>
      <c r="AC2694" t="s">
        <v>694</v>
      </c>
      <c r="AD2694" t="str">
        <f>_xlfn.XLOOKUP(AC2694,moves!A:A,moves!B:B)</f>
        <v>fire</v>
      </c>
      <c r="AE2694">
        <f>_xlfn.XLOOKUP(AC2694,moves!A:A,moves!D:D)</f>
        <v>5</v>
      </c>
      <c r="AF2694" t="str">
        <f>_xlfn.XLOOKUP(AC2694,moves!A:A,moves!E:E)</f>
        <v>Inflict the Confused status on the user. Deal any damage taken by the user during this attack to the target as well.</v>
      </c>
      <c r="AG2694">
        <v>0</v>
      </c>
      <c r="AH2694">
        <v>1</v>
      </c>
      <c r="AI2694">
        <f t="shared" si="193"/>
        <v>1</v>
      </c>
      <c r="AJ2694" t="s">
        <v>8452</v>
      </c>
      <c r="AL2694">
        <v>0</v>
      </c>
      <c r="AM2694" cm="1">
        <f t="array" ref="AM2694">IF(AL2694=1,1,
   IF(ISTEXT(AK2694),1,
   IF(AO2694&gt;1,AM2693,
   IF(AI2694=1,
      IF(SUMPRODUCT((LEN($Y$2:$Y$4096)-LEN(SUBSTITUTE($Y$2:$Y$4096,AA2694,"")))/LEN(AA2694))&gt;0,2,1),
      IF(
         SUMPRODUCT((LEN($Y$2:$Y$4096)-LEN(SUBSTITUTE($Y$2:$Y$4096,AA2694,"")))/LEN(AA2694))
         - SUMPRODUCT((LEN($Y$2:$Y$4096)-LEN(SUBSTITUTE($Y$2:$Y$4096,"Alolan "&amp;AA2694,"")))/LEN("Alolan "&amp;AA2694))
         - SUMPRODUCT((LEN($Y$2:$Y$4096)-LEN(SUBSTITUTE($Y$2:$Y$4096,"Galarian "&amp;AA2694,"")))/LEN("Galarian "&amp;AA2694))
         - SUMPRODUCT((LEN($Y$2:$Y$4096)-LEN(SUBSTITUTE($Y$2:$Y$4096,"Hisuian "&amp;AA2694,"")))/LEN("Hisuian "&amp;AA2694))
         - SUMPRODUCT((LEN($Y$2:$Y$4096)-LEN(SUBSTITUTE($Y$2:$Y$4096,"Paldean "&amp;AA2694,"")))/LEN("Paldean "&amp;AA2694))
      &gt;0,2,1)
   ))))</f>
        <v>1</v>
      </c>
      <c r="AN2694">
        <v>0</v>
      </c>
      <c r="AO2694">
        <v>0</v>
      </c>
    </row>
    <row r="2695" spans="1:41" x14ac:dyDescent="0.25">
      <c r="A2695">
        <v>1021</v>
      </c>
      <c r="B2695" t="s">
        <v>3079</v>
      </c>
      <c r="C2695" t="s">
        <v>1521</v>
      </c>
      <c r="D2695" t="s">
        <v>1482</v>
      </c>
      <c r="E2695">
        <v>125</v>
      </c>
      <c r="F2695">
        <v>73</v>
      </c>
      <c r="G2695">
        <v>91</v>
      </c>
      <c r="H2695">
        <v>137</v>
      </c>
      <c r="I2695">
        <v>89</v>
      </c>
      <c r="J2695">
        <v>75</v>
      </c>
      <c r="K2695" t="s">
        <v>3022</v>
      </c>
      <c r="L2695" t="s">
        <v>262</v>
      </c>
      <c r="M2695" t="s">
        <v>1734</v>
      </c>
      <c r="N2695">
        <v>10.58</v>
      </c>
      <c r="O2695">
        <v>10.4</v>
      </c>
      <c r="Q2695">
        <v>2</v>
      </c>
      <c r="R2695">
        <f t="shared" si="194"/>
        <v>11</v>
      </c>
      <c r="S2695">
        <f t="shared" si="195"/>
        <v>12</v>
      </c>
      <c r="T2695">
        <f t="shared" si="192"/>
        <v>23</v>
      </c>
      <c r="U2695" t="s">
        <v>1521</v>
      </c>
      <c r="V2695" t="s">
        <v>1482</v>
      </c>
      <c r="W2695" t="s">
        <v>1492</v>
      </c>
      <c r="X2695" t="s">
        <v>1468</v>
      </c>
      <c r="Z2695" t="str" cm="1">
        <f t="array" ref="Z2695">IF(ISBLANK(AK2695),_xlfn.LET(
    _xlpm.nameBeforeSlash, IF(ISNUMBER(SEARCH("/", Y2695)), LEFT(Y2695, SEARCH("/", Y2695)-1), Y2695),
    _xlpm.matchRow, IFERROR(MATCH(_xlpm.nameBeforeSlash, AA:AA, 0), ""),
    _xlpm.difference, IF(_xlpm.matchRow="", "", ABS((R2695 + S2695)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),IF(ISBLANK(Y2695),"","Hidden"))</f>
        <v/>
      </c>
      <c r="AA2695" t="s">
        <v>3079</v>
      </c>
      <c r="AC2695" t="s">
        <v>1002</v>
      </c>
      <c r="AD2695" t="str">
        <f>_xlfn.XLOOKUP(AC2695,moves!A:A,moves!B:B)</f>
        <v>electric</v>
      </c>
      <c r="AE2695">
        <f>_xlfn.XLOOKUP(AC2695,moves!A:A,moves!D:D)</f>
        <v>4</v>
      </c>
      <c r="AF2695" t="str">
        <f>_xlfn.XLOOKUP(AC2695,moves!A:A,moves!E:E)</f>
        <v xml:space="preserve"> </v>
      </c>
      <c r="AG2695">
        <v>0</v>
      </c>
      <c r="AH2695">
        <v>1</v>
      </c>
      <c r="AI2695">
        <f t="shared" si="193"/>
        <v>0</v>
      </c>
      <c r="AJ2695" t="s">
        <v>8452</v>
      </c>
      <c r="AL2695">
        <v>0</v>
      </c>
      <c r="AM2695" cm="1">
        <f t="array" ref="AM2695">IF(AL2695=1,1,
   IF(ISTEXT(AK2695),1,
   IF(AO2695&gt;1,AM2694,
   IF(AI2695=1,
      IF(SUMPRODUCT((LEN($Y$2:$Y$4096)-LEN(SUBSTITUTE($Y$2:$Y$4096,AA2695,"")))/LEN(AA2695))&gt;0,2,1),
      IF(
         SUMPRODUCT((LEN($Y$2:$Y$4096)-LEN(SUBSTITUTE($Y$2:$Y$4096,AA2695,"")))/LEN(AA2695))
         - SUMPRODUCT((LEN($Y$2:$Y$4096)-LEN(SUBSTITUTE($Y$2:$Y$4096,"Alolan "&amp;AA2695,"")))/LEN("Alolan "&amp;AA2695))
         - SUMPRODUCT((LEN($Y$2:$Y$4096)-LEN(SUBSTITUTE($Y$2:$Y$4096,"Galarian "&amp;AA2695,"")))/LEN("Galarian "&amp;AA2695))
         - SUMPRODUCT((LEN($Y$2:$Y$4096)-LEN(SUBSTITUTE($Y$2:$Y$4096,"Hisuian "&amp;AA2695,"")))/LEN("Hisuian "&amp;AA2695))
         - SUMPRODUCT((LEN($Y$2:$Y$4096)-LEN(SUBSTITUTE($Y$2:$Y$4096,"Paldean "&amp;AA2695,"")))/LEN("Paldean "&amp;AA2695))
      &gt;0,2,1)
   ))))</f>
        <v>1</v>
      </c>
      <c r="AN2695">
        <v>0</v>
      </c>
      <c r="AO2695">
        <v>0</v>
      </c>
    </row>
    <row r="2696" spans="1:41" x14ac:dyDescent="0.25">
      <c r="A2696" t="s">
        <v>4885</v>
      </c>
      <c r="B2696" t="s">
        <v>3079</v>
      </c>
      <c r="C2696" t="s">
        <v>1521</v>
      </c>
      <c r="D2696" t="s">
        <v>1482</v>
      </c>
      <c r="E2696">
        <v>125</v>
      </c>
      <c r="F2696">
        <v>73</v>
      </c>
      <c r="G2696">
        <v>91</v>
      </c>
      <c r="H2696">
        <v>137</v>
      </c>
      <c r="I2696">
        <v>89</v>
      </c>
      <c r="J2696">
        <v>75</v>
      </c>
      <c r="K2696" t="s">
        <v>3022</v>
      </c>
      <c r="L2696" t="s">
        <v>262</v>
      </c>
      <c r="M2696" t="s">
        <v>1734</v>
      </c>
      <c r="N2696">
        <v>10.58</v>
      </c>
      <c r="O2696">
        <v>10.4</v>
      </c>
      <c r="Q2696">
        <v>2</v>
      </c>
      <c r="R2696">
        <f t="shared" si="194"/>
        <v>11</v>
      </c>
      <c r="S2696">
        <f t="shared" si="195"/>
        <v>12</v>
      </c>
      <c r="T2696">
        <f t="shared" si="192"/>
        <v>23</v>
      </c>
      <c r="U2696" t="s">
        <v>1521</v>
      </c>
      <c r="V2696" t="s">
        <v>1482</v>
      </c>
      <c r="W2696" t="s">
        <v>1492</v>
      </c>
      <c r="X2696" t="s">
        <v>1468</v>
      </c>
      <c r="Z2696" t="str" cm="1">
        <f t="array" ref="Z2696">IF(ISBLANK(AK2696),_xlfn.LET(
    _xlpm.nameBeforeSlash, IF(ISNUMBER(SEARCH("/", Y2696)), LEFT(Y2696, SEARCH("/", Y2696)-1), Y2696),
    _xlpm.matchRow, IFERROR(MATCH(_xlpm.nameBeforeSlash, AA:AA, 0), ""),
    _xlpm.difference, IF(_xlpm.matchRow="", "", ABS((R2696 + S2696)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),IF(ISBLANK(Y2696),"","Hidden"))</f>
        <v/>
      </c>
      <c r="AA2696" t="s">
        <v>6127</v>
      </c>
      <c r="AC2696" t="s">
        <v>995</v>
      </c>
      <c r="AD2696" t="str">
        <f>_xlfn.XLOOKUP(AC2696,moves!A:A,moves!B:B)</f>
        <v>electric</v>
      </c>
      <c r="AE2696">
        <f>_xlfn.XLOOKUP(AC2696,moves!A:A,moves!D:D)</f>
        <v>4</v>
      </c>
      <c r="AF2696" t="str">
        <f>_xlfn.XLOOKUP(AC2696,moves!A:A,moves!E:E)</f>
        <v>If the target has a lower initiative than the user: Deal double damage.</v>
      </c>
      <c r="AG2696">
        <v>0</v>
      </c>
      <c r="AH2696">
        <v>1</v>
      </c>
      <c r="AI2696">
        <f t="shared" si="193"/>
        <v>1</v>
      </c>
      <c r="AJ2696" t="s">
        <v>8452</v>
      </c>
      <c r="AL2696">
        <v>0</v>
      </c>
      <c r="AM2696" cm="1">
        <f t="array" ref="AM2696">IF(AL2696=1,1,
   IF(ISTEXT(AK2696),1,
   IF(AO2696&gt;1,AM2695,
   IF(AI2696=1,
      IF(SUMPRODUCT((LEN($Y$2:$Y$4096)-LEN(SUBSTITUTE($Y$2:$Y$4096,AA2696,"")))/LEN(AA2696))&gt;0,2,1),
      IF(
         SUMPRODUCT((LEN($Y$2:$Y$4096)-LEN(SUBSTITUTE($Y$2:$Y$4096,AA2696,"")))/LEN(AA2696))
         - SUMPRODUCT((LEN($Y$2:$Y$4096)-LEN(SUBSTITUTE($Y$2:$Y$4096,"Alolan "&amp;AA2696,"")))/LEN("Alolan "&amp;AA2696))
         - SUMPRODUCT((LEN($Y$2:$Y$4096)-LEN(SUBSTITUTE($Y$2:$Y$4096,"Galarian "&amp;AA2696,"")))/LEN("Galarian "&amp;AA2696))
         - SUMPRODUCT((LEN($Y$2:$Y$4096)-LEN(SUBSTITUTE($Y$2:$Y$4096,"Hisuian "&amp;AA2696,"")))/LEN("Hisuian "&amp;AA2696))
         - SUMPRODUCT((LEN($Y$2:$Y$4096)-LEN(SUBSTITUTE($Y$2:$Y$4096,"Paldean "&amp;AA2696,"")))/LEN("Paldean "&amp;AA2696))
      &gt;0,2,1)
   ))))</f>
        <v>1</v>
      </c>
      <c r="AN2696">
        <v>0</v>
      </c>
      <c r="AO2696">
        <v>0</v>
      </c>
    </row>
    <row r="2697" spans="1:41" x14ac:dyDescent="0.25">
      <c r="A2697">
        <v>1022</v>
      </c>
      <c r="B2697" t="s">
        <v>3080</v>
      </c>
      <c r="C2697" t="s">
        <v>1546</v>
      </c>
      <c r="D2697" t="s">
        <v>429</v>
      </c>
      <c r="E2697">
        <v>90</v>
      </c>
      <c r="F2697">
        <v>120</v>
      </c>
      <c r="G2697">
        <v>80</v>
      </c>
      <c r="H2697">
        <v>68</v>
      </c>
      <c r="I2697">
        <v>108</v>
      </c>
      <c r="J2697">
        <v>124</v>
      </c>
      <c r="K2697" t="s">
        <v>3022</v>
      </c>
      <c r="L2697" t="s">
        <v>262</v>
      </c>
      <c r="M2697" t="s">
        <v>3029</v>
      </c>
      <c r="N2697">
        <v>11.639999999999999</v>
      </c>
      <c r="O2697">
        <v>9.24</v>
      </c>
      <c r="P2697">
        <v>1</v>
      </c>
      <c r="Q2697">
        <v>1</v>
      </c>
      <c r="R2697">
        <f t="shared" si="194"/>
        <v>13</v>
      </c>
      <c r="S2697">
        <f t="shared" si="195"/>
        <v>10</v>
      </c>
      <c r="T2697">
        <f t="shared" si="192"/>
        <v>23</v>
      </c>
      <c r="U2697" t="s">
        <v>1546</v>
      </c>
      <c r="V2697" t="s">
        <v>429</v>
      </c>
      <c r="W2697" t="s">
        <v>1499</v>
      </c>
      <c r="X2697" t="s">
        <v>1492</v>
      </c>
      <c r="Z2697" t="str" cm="1">
        <f t="array" ref="Z2697">IF(ISBLANK(AK2697),_xlfn.LET(
    _xlpm.nameBeforeSlash, IF(ISNUMBER(SEARCH("/", Y2697)), LEFT(Y2697, SEARCH("/", Y2697)-1), Y2697),
    _xlpm.matchRow, IFERROR(MATCH(_xlpm.nameBeforeSlash, AA:AA, 0), ""),
    _xlpm.difference, IF(_xlpm.matchRow="", "", ABS((R2697 + S2697)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),IF(ISBLANK(Y2697),"","Hidden"))</f>
        <v/>
      </c>
      <c r="AA2697" t="s">
        <v>3080</v>
      </c>
      <c r="AC2697" t="s">
        <v>1340</v>
      </c>
      <c r="AD2697" t="str">
        <f>_xlfn.XLOOKUP(AC2697,moves!A:A,moves!B:B)</f>
        <v>rock</v>
      </c>
      <c r="AE2697">
        <f>_xlfn.XLOOKUP(AC2697,moves!A:A,moves!D:D)</f>
        <v>5</v>
      </c>
      <c r="AF2697" t="str">
        <f>_xlfn.XLOOKUP(AC2697,moves!A:A,moves!E:E)</f>
        <v>Ignore the effects of PROTECT moves.</v>
      </c>
      <c r="AG2697">
        <v>0</v>
      </c>
      <c r="AH2697">
        <v>1</v>
      </c>
      <c r="AI2697">
        <f t="shared" si="193"/>
        <v>0</v>
      </c>
      <c r="AJ2697" t="s">
        <v>8452</v>
      </c>
      <c r="AL2697">
        <v>0</v>
      </c>
      <c r="AM2697" cm="1">
        <f t="array" ref="AM2697">IF(AL2697=1,1,
   IF(ISTEXT(AK2697),1,
   IF(AO2697&gt;1,AM2696,
   IF(AI2697=1,
      IF(SUMPRODUCT((LEN($Y$2:$Y$4096)-LEN(SUBSTITUTE($Y$2:$Y$4096,AA2697,"")))/LEN(AA2697))&gt;0,2,1),
      IF(
         SUMPRODUCT((LEN($Y$2:$Y$4096)-LEN(SUBSTITUTE($Y$2:$Y$4096,AA2697,"")))/LEN(AA2697))
         - SUMPRODUCT((LEN($Y$2:$Y$4096)-LEN(SUBSTITUTE($Y$2:$Y$4096,"Alolan "&amp;AA2697,"")))/LEN("Alolan "&amp;AA2697))
         - SUMPRODUCT((LEN($Y$2:$Y$4096)-LEN(SUBSTITUTE($Y$2:$Y$4096,"Galarian "&amp;AA2697,"")))/LEN("Galarian "&amp;AA2697))
         - SUMPRODUCT((LEN($Y$2:$Y$4096)-LEN(SUBSTITUTE($Y$2:$Y$4096,"Hisuian "&amp;AA2697,"")))/LEN("Hisuian "&amp;AA2697))
         - SUMPRODUCT((LEN($Y$2:$Y$4096)-LEN(SUBSTITUTE($Y$2:$Y$4096,"Paldean "&amp;AA2697,"")))/LEN("Paldean "&amp;AA2697))
      &gt;0,2,1)
   ))))</f>
        <v>1</v>
      </c>
      <c r="AN2697">
        <v>0</v>
      </c>
      <c r="AO2697">
        <v>0</v>
      </c>
    </row>
    <row r="2698" spans="1:41" x14ac:dyDescent="0.25">
      <c r="A2698" t="s">
        <v>4886</v>
      </c>
      <c r="B2698" t="s">
        <v>3080</v>
      </c>
      <c r="C2698" t="s">
        <v>1546</v>
      </c>
      <c r="D2698" t="s">
        <v>429</v>
      </c>
      <c r="E2698">
        <v>90</v>
      </c>
      <c r="F2698">
        <v>120</v>
      </c>
      <c r="G2698">
        <v>80</v>
      </c>
      <c r="H2698">
        <v>68</v>
      </c>
      <c r="I2698">
        <v>108</v>
      </c>
      <c r="J2698">
        <v>124</v>
      </c>
      <c r="K2698" t="s">
        <v>3022</v>
      </c>
      <c r="L2698" t="s">
        <v>262</v>
      </c>
      <c r="M2698" t="s">
        <v>3029</v>
      </c>
      <c r="N2698">
        <v>11.639999999999999</v>
      </c>
      <c r="O2698">
        <v>9.24</v>
      </c>
      <c r="P2698">
        <v>1</v>
      </c>
      <c r="Q2698">
        <v>1</v>
      </c>
      <c r="R2698">
        <f t="shared" si="194"/>
        <v>13</v>
      </c>
      <c r="S2698">
        <f t="shared" si="195"/>
        <v>10</v>
      </c>
      <c r="T2698">
        <f t="shared" si="192"/>
        <v>23</v>
      </c>
      <c r="U2698" t="s">
        <v>1546</v>
      </c>
      <c r="V2698" t="s">
        <v>429</v>
      </c>
      <c r="W2698" t="s">
        <v>1499</v>
      </c>
      <c r="X2698" t="s">
        <v>1492</v>
      </c>
      <c r="Z2698" t="str" cm="1">
        <f t="array" ref="Z2698">IF(ISBLANK(AK2698),_xlfn.LET(
    _xlpm.nameBeforeSlash, IF(ISNUMBER(SEARCH("/", Y2698)), LEFT(Y2698, SEARCH("/", Y2698)-1), Y2698),
    _xlpm.matchRow, IFERROR(MATCH(_xlpm.nameBeforeSlash, AA:AA, 0), ""),
    _xlpm.difference, IF(_xlpm.matchRow="", "", ABS((R2698 + S2698)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),IF(ISBLANK(Y2698),"","Hidden"))</f>
        <v/>
      </c>
      <c r="AA2698" t="s">
        <v>6128</v>
      </c>
      <c r="AC2698" t="s">
        <v>6939</v>
      </c>
      <c r="AD2698" t="str">
        <f>_xlfn.XLOOKUP(AC2698,moves!A:A,moves!B:B)</f>
        <v>rock</v>
      </c>
      <c r="AE2698">
        <f>_xlfn.XLOOKUP(AC2698,moves!A:A,moves!D:D)</f>
        <v>2</v>
      </c>
      <c r="AF2698" t="str">
        <f>_xlfn.XLOOKUP(AC2698,moves!A:A,moves!E:E)</f>
        <v>For the remainder of the round: Deal 4 damage to any Pokémon that target the user.</v>
      </c>
      <c r="AG2698">
        <v>0</v>
      </c>
      <c r="AH2698">
        <v>1</v>
      </c>
      <c r="AI2698">
        <f t="shared" si="193"/>
        <v>1</v>
      </c>
      <c r="AJ2698" t="s">
        <v>8452</v>
      </c>
      <c r="AL2698">
        <v>0</v>
      </c>
      <c r="AM2698" cm="1">
        <f t="array" ref="AM2698">IF(AL2698=1,1,
   IF(ISTEXT(AK2698),1,
   IF(AO2698&gt;1,AM2697,
   IF(AI2698=1,
      IF(SUMPRODUCT((LEN($Y$2:$Y$4096)-LEN(SUBSTITUTE($Y$2:$Y$4096,AA2698,"")))/LEN(AA2698))&gt;0,2,1),
      IF(
         SUMPRODUCT((LEN($Y$2:$Y$4096)-LEN(SUBSTITUTE($Y$2:$Y$4096,AA2698,"")))/LEN(AA2698))
         - SUMPRODUCT((LEN($Y$2:$Y$4096)-LEN(SUBSTITUTE($Y$2:$Y$4096,"Alolan "&amp;AA2698,"")))/LEN("Alolan "&amp;AA2698))
         - SUMPRODUCT((LEN($Y$2:$Y$4096)-LEN(SUBSTITUTE($Y$2:$Y$4096,"Galarian "&amp;AA2698,"")))/LEN("Galarian "&amp;AA2698))
         - SUMPRODUCT((LEN($Y$2:$Y$4096)-LEN(SUBSTITUTE($Y$2:$Y$4096,"Hisuian "&amp;AA2698,"")))/LEN("Hisuian "&amp;AA2698))
         - SUMPRODUCT((LEN($Y$2:$Y$4096)-LEN(SUBSTITUTE($Y$2:$Y$4096,"Paldean "&amp;AA2698,"")))/LEN("Paldean "&amp;AA2698))
      &gt;0,2,1)
   ))))</f>
        <v>1</v>
      </c>
      <c r="AN2698">
        <v>0</v>
      </c>
      <c r="AO2698">
        <v>0</v>
      </c>
    </row>
    <row r="2699" spans="1:41" x14ac:dyDescent="0.25">
      <c r="A2699">
        <v>1023</v>
      </c>
      <c r="B2699" t="s">
        <v>3081</v>
      </c>
      <c r="C2699" t="s">
        <v>1514</v>
      </c>
      <c r="D2699" t="s">
        <v>429</v>
      </c>
      <c r="E2699">
        <v>90</v>
      </c>
      <c r="F2699">
        <v>72</v>
      </c>
      <c r="G2699">
        <v>100</v>
      </c>
      <c r="H2699">
        <v>122</v>
      </c>
      <c r="I2699">
        <v>108</v>
      </c>
      <c r="J2699">
        <v>98</v>
      </c>
      <c r="K2699" t="s">
        <v>3022</v>
      </c>
      <c r="L2699" t="s">
        <v>262</v>
      </c>
      <c r="M2699" t="s">
        <v>3029</v>
      </c>
      <c r="N2699">
        <v>10.74</v>
      </c>
      <c r="O2699">
        <v>9.84</v>
      </c>
      <c r="Q2699">
        <v>2</v>
      </c>
      <c r="R2699">
        <f t="shared" si="194"/>
        <v>11</v>
      </c>
      <c r="S2699">
        <f t="shared" si="195"/>
        <v>12</v>
      </c>
      <c r="T2699">
        <f t="shared" si="192"/>
        <v>23</v>
      </c>
      <c r="U2699" t="s">
        <v>1514</v>
      </c>
      <c r="V2699" t="s">
        <v>429</v>
      </c>
      <c r="W2699" t="s">
        <v>1521</v>
      </c>
      <c r="X2699" t="s">
        <v>1512</v>
      </c>
      <c r="Z2699" t="str" cm="1">
        <f t="array" ref="Z2699">IF(ISBLANK(AK2699),_xlfn.LET(
    _xlpm.nameBeforeSlash, IF(ISNUMBER(SEARCH("/", Y2699)), LEFT(Y2699, SEARCH("/", Y2699)-1), Y2699),
    _xlpm.matchRow, IFERROR(MATCH(_xlpm.nameBeforeSlash, AA:AA, 0), ""),
    _xlpm.difference, IF(_xlpm.matchRow="", "", ABS((R2699 + S2699)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),IF(ISBLANK(Y2699),"","Hidden"))</f>
        <v/>
      </c>
      <c r="AA2699" t="s">
        <v>3081</v>
      </c>
      <c r="AC2699" t="s">
        <v>1365</v>
      </c>
      <c r="AD2699" t="str">
        <f>_xlfn.XLOOKUP(AC2699,moves!A:A,moves!B:B)</f>
        <v>steel</v>
      </c>
      <c r="AE2699">
        <f>_xlfn.XLOOKUP(AC2699,moves!A:A,moves!D:D)</f>
        <v>4</v>
      </c>
      <c r="AF2699" t="str">
        <f>_xlfn.XLOOKUP(AC2699,moves!A:A,moves!E:E)</f>
        <v>Regular hits deal +1 damage.</v>
      </c>
      <c r="AG2699">
        <v>0</v>
      </c>
      <c r="AH2699">
        <v>1</v>
      </c>
      <c r="AI2699">
        <f t="shared" si="193"/>
        <v>0</v>
      </c>
      <c r="AJ2699" t="s">
        <v>8452</v>
      </c>
      <c r="AL2699">
        <v>0</v>
      </c>
      <c r="AM2699" cm="1">
        <f t="array" ref="AM2699">IF(AL2699=1,1,
   IF(ISTEXT(AK2699),1,
   IF(AO2699&gt;1,AM2698,
   IF(AI2699=1,
      IF(SUMPRODUCT((LEN($Y$2:$Y$4096)-LEN(SUBSTITUTE($Y$2:$Y$4096,AA2699,"")))/LEN(AA2699))&gt;0,2,1),
      IF(
         SUMPRODUCT((LEN($Y$2:$Y$4096)-LEN(SUBSTITUTE($Y$2:$Y$4096,AA2699,"")))/LEN(AA2699))
         - SUMPRODUCT((LEN($Y$2:$Y$4096)-LEN(SUBSTITUTE($Y$2:$Y$4096,"Alolan "&amp;AA2699,"")))/LEN("Alolan "&amp;AA2699))
         - SUMPRODUCT((LEN($Y$2:$Y$4096)-LEN(SUBSTITUTE($Y$2:$Y$4096,"Galarian "&amp;AA2699,"")))/LEN("Galarian "&amp;AA2699))
         - SUMPRODUCT((LEN($Y$2:$Y$4096)-LEN(SUBSTITUTE($Y$2:$Y$4096,"Hisuian "&amp;AA2699,"")))/LEN("Hisuian "&amp;AA2699))
         - SUMPRODUCT((LEN($Y$2:$Y$4096)-LEN(SUBSTITUTE($Y$2:$Y$4096,"Paldean "&amp;AA2699,"")))/LEN("Paldean "&amp;AA2699))
      &gt;0,2,1)
   ))))</f>
        <v>1</v>
      </c>
      <c r="AN2699">
        <v>0</v>
      </c>
      <c r="AO2699">
        <v>0</v>
      </c>
    </row>
    <row r="2700" spans="1:41" x14ac:dyDescent="0.25">
      <c r="A2700" t="s">
        <v>4887</v>
      </c>
      <c r="B2700" t="s">
        <v>3081</v>
      </c>
      <c r="C2700" t="s">
        <v>1514</v>
      </c>
      <c r="D2700" t="s">
        <v>429</v>
      </c>
      <c r="E2700">
        <v>90</v>
      </c>
      <c r="F2700">
        <v>72</v>
      </c>
      <c r="G2700">
        <v>100</v>
      </c>
      <c r="H2700">
        <v>122</v>
      </c>
      <c r="I2700">
        <v>108</v>
      </c>
      <c r="J2700">
        <v>98</v>
      </c>
      <c r="K2700" t="s">
        <v>3022</v>
      </c>
      <c r="L2700" t="s">
        <v>262</v>
      </c>
      <c r="M2700" t="s">
        <v>3029</v>
      </c>
      <c r="N2700">
        <v>10.74</v>
      </c>
      <c r="O2700">
        <v>9.84</v>
      </c>
      <c r="Q2700">
        <v>2</v>
      </c>
      <c r="R2700">
        <f t="shared" si="194"/>
        <v>11</v>
      </c>
      <c r="S2700">
        <f t="shared" si="195"/>
        <v>12</v>
      </c>
      <c r="T2700">
        <f t="shared" si="192"/>
        <v>23</v>
      </c>
      <c r="U2700" t="s">
        <v>1514</v>
      </c>
      <c r="V2700" t="s">
        <v>429</v>
      </c>
      <c r="W2700" t="s">
        <v>1521</v>
      </c>
      <c r="X2700" t="s">
        <v>1512</v>
      </c>
      <c r="Z2700" t="str" cm="1">
        <f t="array" ref="Z2700">IF(ISBLANK(AK2700),_xlfn.LET(
    _xlpm.nameBeforeSlash, IF(ISNUMBER(SEARCH("/", Y2700)), LEFT(Y2700, SEARCH("/", Y2700)-1), Y2700),
    _xlpm.matchRow, IFERROR(MATCH(_xlpm.nameBeforeSlash, AA:AA, 0), ""),
    _xlpm.difference, IF(_xlpm.matchRow="", "", ABS((R2700 + S2700)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),IF(ISBLANK(Y2700),"","Hidden"))</f>
        <v/>
      </c>
      <c r="AA2700" t="s">
        <v>6129</v>
      </c>
      <c r="AC2700" t="s">
        <v>6940</v>
      </c>
      <c r="AD2700" t="str">
        <f>_xlfn.XLOOKUP(AC2700,moves!A:A,moves!B:B)</f>
        <v>steel</v>
      </c>
      <c r="AE2700">
        <f>_xlfn.XLOOKUP(AC2700,moves!A:A,moves!D:D)</f>
        <v>4</v>
      </c>
      <c r="AF2700" t="str">
        <f>_xlfn.XLOOKUP(AC2700,moves!A:A,moves!E:E)</f>
        <v>Regular hits also deal 1 damage to any other opposing active Pokémon.</v>
      </c>
      <c r="AG2700">
        <v>0</v>
      </c>
      <c r="AH2700">
        <v>1</v>
      </c>
      <c r="AI2700">
        <f t="shared" si="193"/>
        <v>1</v>
      </c>
      <c r="AJ2700" t="s">
        <v>8452</v>
      </c>
      <c r="AL2700">
        <v>0</v>
      </c>
      <c r="AM2700" cm="1">
        <f t="array" ref="AM2700">IF(AL2700=1,1,
   IF(ISTEXT(AK2700),1,
   IF(AO2700&gt;1,AM2699,
   IF(AI2700=1,
      IF(SUMPRODUCT((LEN($Y$2:$Y$4096)-LEN(SUBSTITUTE($Y$2:$Y$4096,AA2700,"")))/LEN(AA2700))&gt;0,2,1),
      IF(
         SUMPRODUCT((LEN($Y$2:$Y$4096)-LEN(SUBSTITUTE($Y$2:$Y$4096,AA2700,"")))/LEN(AA2700))
         - SUMPRODUCT((LEN($Y$2:$Y$4096)-LEN(SUBSTITUTE($Y$2:$Y$4096,"Alolan "&amp;AA2700,"")))/LEN("Alolan "&amp;AA2700))
         - SUMPRODUCT((LEN($Y$2:$Y$4096)-LEN(SUBSTITUTE($Y$2:$Y$4096,"Galarian "&amp;AA2700,"")))/LEN("Galarian "&amp;AA2700))
         - SUMPRODUCT((LEN($Y$2:$Y$4096)-LEN(SUBSTITUTE($Y$2:$Y$4096,"Hisuian "&amp;AA2700,"")))/LEN("Hisuian "&amp;AA2700))
         - SUMPRODUCT((LEN($Y$2:$Y$4096)-LEN(SUBSTITUTE($Y$2:$Y$4096,"Paldean "&amp;AA2700,"")))/LEN("Paldean "&amp;AA2700))
      &gt;0,2,1)
   ))))</f>
        <v>1</v>
      </c>
      <c r="AN2700">
        <v>0</v>
      </c>
      <c r="AO2700">
        <v>0</v>
      </c>
    </row>
    <row r="2701" spans="1:41" x14ac:dyDescent="0.25">
      <c r="A2701">
        <v>1024</v>
      </c>
      <c r="B2701" t="s">
        <v>3082</v>
      </c>
      <c r="C2701" t="s">
        <v>1512</v>
      </c>
      <c r="D2701"/>
      <c r="E2701">
        <v>90</v>
      </c>
      <c r="F2701">
        <v>65</v>
      </c>
      <c r="G2701">
        <v>85</v>
      </c>
      <c r="H2701">
        <v>65</v>
      </c>
      <c r="I2701">
        <v>85</v>
      </c>
      <c r="J2701">
        <v>60</v>
      </c>
      <c r="K2701" t="s">
        <v>3022</v>
      </c>
      <c r="L2701" t="s">
        <v>253</v>
      </c>
      <c r="M2701" t="s">
        <v>248</v>
      </c>
      <c r="N2701">
        <v>6.3</v>
      </c>
      <c r="O2701">
        <v>8.6999999999999993</v>
      </c>
      <c r="Q2701">
        <v>1</v>
      </c>
      <c r="R2701">
        <f t="shared" si="194"/>
        <v>6</v>
      </c>
      <c r="S2701">
        <f t="shared" si="195"/>
        <v>10</v>
      </c>
      <c r="T2701">
        <f t="shared" si="192"/>
        <v>16</v>
      </c>
      <c r="U2701" t="s">
        <v>1512</v>
      </c>
      <c r="V2701" t="s">
        <v>1546</v>
      </c>
      <c r="W2701" t="s">
        <v>1514</v>
      </c>
      <c r="X2701" t="s">
        <v>1521</v>
      </c>
      <c r="Z2701" t="str" cm="1">
        <f t="array" ref="Z2701">IF(ISBLANK(AK2701),_xlfn.LET(
    _xlpm.nameBeforeSlash, IF(ISNUMBER(SEARCH("/", Y2701)), LEFT(Y2701, SEARCH("/", Y2701)-1), Y2701),
    _xlpm.matchRow, IFERROR(MATCH(_xlpm.nameBeforeSlash, AA:AA, 0), ""),
    _xlpm.difference, IF(_xlpm.matchRow="", "", ABS((R2701 + S2701)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),IF(ISBLANK(Y2701),"","Hidden"))</f>
        <v/>
      </c>
      <c r="AA2701" t="s">
        <v>3082</v>
      </c>
      <c r="AC2701" t="s">
        <v>1390</v>
      </c>
      <c r="AD2701" t="str">
        <f>_xlfn.XLOOKUP(AC2701,moves!A:A,moves!B:B)</f>
        <v>typeless</v>
      </c>
      <c r="AE2701">
        <f>_xlfn.XLOOKUP(AC2701,moves!A:A,moves!D:D)</f>
        <v>0</v>
      </c>
      <c r="AF2701" t="str">
        <f>_xlfn.XLOOKUP(AC2701,moves!A:A,moves!E:E)</f>
        <v xml:space="preserve"> </v>
      </c>
      <c r="AG2701">
        <v>0</v>
      </c>
      <c r="AH2701">
        <v>1</v>
      </c>
      <c r="AI2701">
        <f t="shared" si="193"/>
        <v>0</v>
      </c>
      <c r="AJ2701" t="s">
        <v>8452</v>
      </c>
      <c r="AL2701">
        <v>0</v>
      </c>
      <c r="AM2701" cm="1">
        <f t="array" ref="AM2701">IF(AL2701=1,1,
   IF(ISTEXT(AK2701),1,
   IF(AO2701&gt;1,AM2700,
   IF(AI2701=1,
      IF(SUMPRODUCT((LEN($Y$2:$Y$4096)-LEN(SUBSTITUTE($Y$2:$Y$4096,AA2701,"")))/LEN(AA2701))&gt;0,2,1),
      IF(
         SUMPRODUCT((LEN($Y$2:$Y$4096)-LEN(SUBSTITUTE($Y$2:$Y$4096,AA2701,"")))/LEN(AA2701))
         - SUMPRODUCT((LEN($Y$2:$Y$4096)-LEN(SUBSTITUTE($Y$2:$Y$4096,"Alolan "&amp;AA2701,"")))/LEN("Alolan "&amp;AA2701))
         - SUMPRODUCT((LEN($Y$2:$Y$4096)-LEN(SUBSTITUTE($Y$2:$Y$4096,"Galarian "&amp;AA2701,"")))/LEN("Galarian "&amp;AA2701))
         - SUMPRODUCT((LEN($Y$2:$Y$4096)-LEN(SUBSTITUTE($Y$2:$Y$4096,"Hisuian "&amp;AA2701,"")))/LEN("Hisuian "&amp;AA2701))
         - SUMPRODUCT((LEN($Y$2:$Y$4096)-LEN(SUBSTITUTE($Y$2:$Y$4096,"Paldean "&amp;AA2701,"")))/LEN("Paldean "&amp;AA2701))
      &gt;0,2,1)
   ))))</f>
        <v>1</v>
      </c>
      <c r="AN2701">
        <v>0</v>
      </c>
      <c r="AO2701">
        <v>1</v>
      </c>
    </row>
    <row r="2702" spans="1:41" x14ac:dyDescent="0.25">
      <c r="A2702" t="s">
        <v>3086</v>
      </c>
      <c r="B2702" t="s">
        <v>3082</v>
      </c>
      <c r="C2702" t="s">
        <v>1512</v>
      </c>
      <c r="D2702"/>
      <c r="E2702">
        <v>95</v>
      </c>
      <c r="F2702">
        <v>95</v>
      </c>
      <c r="G2702">
        <v>110</v>
      </c>
      <c r="H2702">
        <v>105</v>
      </c>
      <c r="I2702">
        <v>110</v>
      </c>
      <c r="J2702">
        <v>85</v>
      </c>
      <c r="K2702" t="s">
        <v>3084</v>
      </c>
      <c r="L2702" t="s">
        <v>253</v>
      </c>
      <c r="M2702" t="s">
        <v>248</v>
      </c>
      <c r="N2702">
        <v>9.6</v>
      </c>
      <c r="O2702">
        <v>10.4</v>
      </c>
      <c r="P2702">
        <v>-1</v>
      </c>
      <c r="Q2702">
        <v>1</v>
      </c>
      <c r="R2702">
        <f t="shared" si="194"/>
        <v>9</v>
      </c>
      <c r="S2702">
        <f t="shared" si="195"/>
        <v>11</v>
      </c>
      <c r="T2702">
        <f t="shared" si="192"/>
        <v>20</v>
      </c>
      <c r="U2702" t="s">
        <v>1512</v>
      </c>
      <c r="V2702" t="s">
        <v>1546</v>
      </c>
      <c r="W2702" t="s">
        <v>1514</v>
      </c>
      <c r="X2702" t="s">
        <v>1521</v>
      </c>
      <c r="Z2702" t="str" cm="1">
        <f t="array" ref="Z2702">IF(ISBLANK(AK2702),_xlfn.LET(
    _xlpm.nameBeforeSlash, IF(ISNUMBER(SEARCH("/", Y2702)), LEFT(Y2702, SEARCH("/", Y2702)-1), Y2702),
    _xlpm.matchRow, IFERROR(MATCH(_xlpm.nameBeforeSlash, AA:AA, 0), ""),
    _xlpm.difference, IF(_xlpm.matchRow="", "", ABS((R2702 + S2702)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),IF(ISBLANK(Y2702),"","Hidden"))</f>
        <v/>
      </c>
      <c r="AA2702" t="s">
        <v>3260</v>
      </c>
      <c r="AB2702" t="s">
        <v>3087</v>
      </c>
      <c r="AC2702" t="s">
        <v>1388</v>
      </c>
      <c r="AD2702" t="str">
        <f>_xlfn.XLOOKUP(AC2702,moves!A:A,moves!B:B)</f>
        <v>typeless</v>
      </c>
      <c r="AE2702">
        <f>_xlfn.XLOOKUP(AC2702,moves!A:A,moves!D:D)</f>
        <v>2</v>
      </c>
      <c r="AF2702" t="str">
        <f>_xlfn.XLOOKUP(AC2702,moves!A:A,moves!E:E)</f>
        <v>Choose any learnable type of the user as the type of this attack. When the user is next attacked: All type effectiveness against the user is -2. After using this move 3 times in battle: FORM change.</v>
      </c>
      <c r="AH2702">
        <v>1</v>
      </c>
      <c r="AI2702">
        <f t="shared" si="193"/>
        <v>0</v>
      </c>
      <c r="AJ2702" t="s">
        <v>8452</v>
      </c>
      <c r="AL2702">
        <v>0</v>
      </c>
      <c r="AM2702" cm="1">
        <f t="array" ref="AM2702">IF(AL2702=1,1,
   IF(ISTEXT(AK2702),1,
   IF(AO2702&gt;1,AM2701,
   IF(AI2702=1,
      IF(SUMPRODUCT((LEN($Y$2:$Y$4096)-LEN(SUBSTITUTE($Y$2:$Y$4096,AA2702,"")))/LEN(AA2702))&gt;0,2,1),
      IF(
         SUMPRODUCT((LEN($Y$2:$Y$4096)-LEN(SUBSTITUTE($Y$2:$Y$4096,AA2702,"")))/LEN(AA2702))
         - SUMPRODUCT((LEN($Y$2:$Y$4096)-LEN(SUBSTITUTE($Y$2:$Y$4096,"Alolan "&amp;AA2702,"")))/LEN("Alolan "&amp;AA2702))
         - SUMPRODUCT((LEN($Y$2:$Y$4096)-LEN(SUBSTITUTE($Y$2:$Y$4096,"Galarian "&amp;AA2702,"")))/LEN("Galarian "&amp;AA2702))
         - SUMPRODUCT((LEN($Y$2:$Y$4096)-LEN(SUBSTITUTE($Y$2:$Y$4096,"Hisuian "&amp;AA2702,"")))/LEN("Hisuian "&amp;AA2702))
         - SUMPRODUCT((LEN($Y$2:$Y$4096)-LEN(SUBSTITUTE($Y$2:$Y$4096,"Paldean "&amp;AA2702,"")))/LEN("Paldean "&amp;AA2702))
      &gt;0,2,1)
   ))))</f>
        <v>1</v>
      </c>
      <c r="AN2702">
        <v>0</v>
      </c>
      <c r="AO2702">
        <v>2</v>
      </c>
    </row>
    <row r="2703" spans="1:41" x14ac:dyDescent="0.25">
      <c r="A2703" t="s">
        <v>3083</v>
      </c>
      <c r="B2703" t="s">
        <v>3082</v>
      </c>
      <c r="C2703" t="s">
        <v>1512</v>
      </c>
      <c r="D2703"/>
      <c r="E2703">
        <v>160</v>
      </c>
      <c r="F2703">
        <v>105</v>
      </c>
      <c r="G2703">
        <v>110</v>
      </c>
      <c r="H2703">
        <v>130</v>
      </c>
      <c r="I2703">
        <v>110</v>
      </c>
      <c r="J2703">
        <v>85</v>
      </c>
      <c r="K2703" t="s">
        <v>3084</v>
      </c>
      <c r="L2703" t="s">
        <v>253</v>
      </c>
      <c r="M2703" t="s">
        <v>248</v>
      </c>
      <c r="N2703">
        <v>10.95</v>
      </c>
      <c r="O2703">
        <v>13</v>
      </c>
      <c r="P2703">
        <v>-1</v>
      </c>
      <c r="Q2703">
        <v>5</v>
      </c>
      <c r="R2703">
        <f t="shared" si="194"/>
        <v>10</v>
      </c>
      <c r="S2703">
        <f t="shared" si="195"/>
        <v>18</v>
      </c>
      <c r="T2703">
        <f t="shared" si="192"/>
        <v>28</v>
      </c>
      <c r="U2703" t="s">
        <v>1512</v>
      </c>
      <c r="V2703" t="s">
        <v>1546</v>
      </c>
      <c r="W2703" t="s">
        <v>1514</v>
      </c>
      <c r="X2703" t="s">
        <v>1521</v>
      </c>
      <c r="Z2703" t="str" cm="1">
        <f t="array" ref="Z2703">IF(ISBLANK(AK2703),_xlfn.LET(
    _xlpm.nameBeforeSlash, IF(ISNUMBER(SEARCH("/", Y2703)), LEFT(Y2703, SEARCH("/", Y2703)-1), Y2703),
    _xlpm.matchRow, IFERROR(MATCH(_xlpm.nameBeforeSlash, AA:AA, 0), ""),
    _xlpm.difference, IF(_xlpm.matchRow="", "", ABS((R2703 + S2703)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),IF(ISBLANK(Y2703),"","Hidden"))</f>
        <v/>
      </c>
      <c r="AA2703" t="s">
        <v>3261</v>
      </c>
      <c r="AB2703" t="s">
        <v>3085</v>
      </c>
      <c r="AC2703" t="s">
        <v>1376</v>
      </c>
      <c r="AD2703" t="str">
        <f>_xlfn.XLOOKUP(AC2703,moves!A:A,moves!B:B)</f>
        <v>typeless</v>
      </c>
      <c r="AE2703">
        <f>_xlfn.XLOOKUP(AC2703,moves!A:A,moves!D:D)</f>
        <v>7</v>
      </c>
      <c r="AF2703" t="str">
        <f>_xlfn.XLOOKUP(AC2703,moves!A:A,moves!E:E)</f>
        <v>Choose any type as the type of this attack.</v>
      </c>
      <c r="AH2703">
        <v>1</v>
      </c>
      <c r="AI2703">
        <f t="shared" si="193"/>
        <v>0</v>
      </c>
      <c r="AJ2703" t="s">
        <v>8452</v>
      </c>
      <c r="AL2703">
        <v>0</v>
      </c>
      <c r="AM2703" cm="1">
        <f t="array" ref="AM2703">IF(AL2703=1,1,
   IF(ISTEXT(AK2703),1,
   IF(AO2703&gt;1,AM2702,
   IF(AI2703=1,
      IF(SUMPRODUCT((LEN($Y$2:$Y$4096)-LEN(SUBSTITUTE($Y$2:$Y$4096,AA2703,"")))/LEN(AA2703))&gt;0,2,1),
      IF(
         SUMPRODUCT((LEN($Y$2:$Y$4096)-LEN(SUBSTITUTE($Y$2:$Y$4096,AA2703,"")))/LEN(AA2703))
         - SUMPRODUCT((LEN($Y$2:$Y$4096)-LEN(SUBSTITUTE($Y$2:$Y$4096,"Alolan "&amp;AA2703,"")))/LEN("Alolan "&amp;AA2703))
         - SUMPRODUCT((LEN($Y$2:$Y$4096)-LEN(SUBSTITUTE($Y$2:$Y$4096,"Galarian "&amp;AA2703,"")))/LEN("Galarian "&amp;AA2703))
         - SUMPRODUCT((LEN($Y$2:$Y$4096)-LEN(SUBSTITUTE($Y$2:$Y$4096,"Hisuian "&amp;AA2703,"")))/LEN("Hisuian "&amp;AA2703))
         - SUMPRODUCT((LEN($Y$2:$Y$4096)-LEN(SUBSTITUTE($Y$2:$Y$4096,"Paldean "&amp;AA2703,"")))/LEN("Paldean "&amp;AA2703))
      &gt;0,2,1)
   ))))</f>
        <v>1</v>
      </c>
      <c r="AN2703">
        <v>0</v>
      </c>
      <c r="AO2703">
        <v>3</v>
      </c>
    </row>
    <row r="2704" spans="1:41" x14ac:dyDescent="0.25">
      <c r="A2704" t="s">
        <v>4888</v>
      </c>
      <c r="B2704" t="s">
        <v>3082</v>
      </c>
      <c r="C2704" t="s">
        <v>1512</v>
      </c>
      <c r="D2704"/>
      <c r="E2704">
        <v>90</v>
      </c>
      <c r="F2704">
        <v>65</v>
      </c>
      <c r="G2704">
        <v>85</v>
      </c>
      <c r="H2704">
        <v>65</v>
      </c>
      <c r="I2704">
        <v>85</v>
      </c>
      <c r="J2704">
        <v>60</v>
      </c>
      <c r="K2704" t="s">
        <v>3022</v>
      </c>
      <c r="L2704" t="s">
        <v>253</v>
      </c>
      <c r="M2704" t="s">
        <v>248</v>
      </c>
      <c r="N2704">
        <v>6.3</v>
      </c>
      <c r="O2704">
        <v>8.6999999999999993</v>
      </c>
      <c r="Q2704">
        <v>1</v>
      </c>
      <c r="R2704">
        <f t="shared" si="194"/>
        <v>6</v>
      </c>
      <c r="S2704">
        <f t="shared" si="195"/>
        <v>10</v>
      </c>
      <c r="T2704">
        <f t="shared" si="192"/>
        <v>16</v>
      </c>
      <c r="U2704" t="s">
        <v>1512</v>
      </c>
      <c r="V2704" t="s">
        <v>1546</v>
      </c>
      <c r="W2704" t="s">
        <v>1514</v>
      </c>
      <c r="X2704" t="s">
        <v>1521</v>
      </c>
      <c r="Z2704" t="str" cm="1">
        <f t="array" ref="Z2704">IF(ISBLANK(AK2704),_xlfn.LET(
    _xlpm.nameBeforeSlash, IF(ISNUMBER(SEARCH("/", Y2704)), LEFT(Y2704, SEARCH("/", Y2704)-1), Y2704),
    _xlpm.matchRow, IFERROR(MATCH(_xlpm.nameBeforeSlash, AA:AA, 0), ""),
    _xlpm.difference, IF(_xlpm.matchRow="", "", ABS((R2704 + S2704)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),IF(ISBLANK(Y2704),"","Hidden"))</f>
        <v/>
      </c>
      <c r="AA2704" t="s">
        <v>6130</v>
      </c>
      <c r="AC2704" t="s">
        <v>1390</v>
      </c>
      <c r="AD2704" t="str">
        <f>_xlfn.XLOOKUP(AC2704,moves!A:A,moves!B:B)</f>
        <v>typeless</v>
      </c>
      <c r="AE2704">
        <f>_xlfn.XLOOKUP(AC2704,moves!A:A,moves!D:D)</f>
        <v>0</v>
      </c>
      <c r="AF2704" t="str">
        <f>_xlfn.XLOOKUP(AC2704,moves!A:A,moves!E:E)</f>
        <v xml:space="preserve"> </v>
      </c>
      <c r="AG2704">
        <v>0</v>
      </c>
      <c r="AH2704">
        <v>1</v>
      </c>
      <c r="AI2704">
        <f t="shared" si="193"/>
        <v>1</v>
      </c>
      <c r="AJ2704" t="s">
        <v>8452</v>
      </c>
      <c r="AL2704">
        <v>0</v>
      </c>
      <c r="AM2704" cm="1">
        <f t="array" ref="AM2704">IF(AL2704=1,1,
   IF(ISTEXT(AK2704),1,
   IF(AO2704&gt;1,AM2703,
   IF(AI2704=1,
      IF(SUMPRODUCT((LEN($Y$2:$Y$4096)-LEN(SUBSTITUTE($Y$2:$Y$4096,AA2704,"")))/LEN(AA2704))&gt;0,2,1),
      IF(
         SUMPRODUCT((LEN($Y$2:$Y$4096)-LEN(SUBSTITUTE($Y$2:$Y$4096,AA2704,"")))/LEN(AA2704))
         - SUMPRODUCT((LEN($Y$2:$Y$4096)-LEN(SUBSTITUTE($Y$2:$Y$4096,"Alolan "&amp;AA2704,"")))/LEN("Alolan "&amp;AA2704))
         - SUMPRODUCT((LEN($Y$2:$Y$4096)-LEN(SUBSTITUTE($Y$2:$Y$4096,"Galarian "&amp;AA2704,"")))/LEN("Galarian "&amp;AA2704))
         - SUMPRODUCT((LEN($Y$2:$Y$4096)-LEN(SUBSTITUTE($Y$2:$Y$4096,"Hisuian "&amp;AA2704,"")))/LEN("Hisuian "&amp;AA2704))
         - SUMPRODUCT((LEN($Y$2:$Y$4096)-LEN(SUBSTITUTE($Y$2:$Y$4096,"Paldean "&amp;AA2704,"")))/LEN("Paldean "&amp;AA2704))
      &gt;0,2,1)
   ))))</f>
        <v>1</v>
      </c>
      <c r="AN2704">
        <v>0</v>
      </c>
      <c r="AO2704">
        <v>1</v>
      </c>
    </row>
    <row r="2705" spans="1:41" x14ac:dyDescent="0.25">
      <c r="A2705" t="s">
        <v>4889</v>
      </c>
      <c r="B2705" t="s">
        <v>3082</v>
      </c>
      <c r="C2705" t="s">
        <v>1512</v>
      </c>
      <c r="D2705"/>
      <c r="E2705">
        <v>95</v>
      </c>
      <c r="F2705">
        <v>95</v>
      </c>
      <c r="G2705">
        <v>110</v>
      </c>
      <c r="H2705">
        <v>105</v>
      </c>
      <c r="I2705">
        <v>110</v>
      </c>
      <c r="J2705">
        <v>85</v>
      </c>
      <c r="K2705" t="s">
        <v>3084</v>
      </c>
      <c r="L2705" t="s">
        <v>253</v>
      </c>
      <c r="M2705" t="s">
        <v>248</v>
      </c>
      <c r="N2705">
        <v>9.6</v>
      </c>
      <c r="O2705">
        <v>10.4</v>
      </c>
      <c r="P2705">
        <v>-1</v>
      </c>
      <c r="Q2705">
        <v>1</v>
      </c>
      <c r="R2705">
        <f t="shared" si="194"/>
        <v>9</v>
      </c>
      <c r="S2705">
        <f t="shared" si="195"/>
        <v>11</v>
      </c>
      <c r="T2705">
        <f t="shared" si="192"/>
        <v>20</v>
      </c>
      <c r="U2705" t="s">
        <v>1512</v>
      </c>
      <c r="V2705" t="s">
        <v>1546</v>
      </c>
      <c r="W2705" t="s">
        <v>1514</v>
      </c>
      <c r="X2705" t="s">
        <v>1521</v>
      </c>
      <c r="Z2705" t="str" cm="1">
        <f t="array" ref="Z2705">IF(ISBLANK(AK2705),_xlfn.LET(
    _xlpm.nameBeforeSlash, IF(ISNUMBER(SEARCH("/", Y2705)), LEFT(Y2705, SEARCH("/", Y2705)-1), Y2705),
    _xlpm.matchRow, IFERROR(MATCH(_xlpm.nameBeforeSlash, AA:AA, 0), ""),
    _xlpm.difference, IF(_xlpm.matchRow="", "", ABS((R2705 + S2705)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),IF(ISBLANK(Y2705),"","Hidden"))</f>
        <v/>
      </c>
      <c r="AA2705" t="s">
        <v>6131</v>
      </c>
      <c r="AB2705" t="s">
        <v>3087</v>
      </c>
      <c r="AC2705" t="s">
        <v>1388</v>
      </c>
      <c r="AD2705" t="str">
        <f>_xlfn.XLOOKUP(AC2705,moves!A:A,moves!B:B)</f>
        <v>typeless</v>
      </c>
      <c r="AE2705">
        <f>_xlfn.XLOOKUP(AC2705,moves!A:A,moves!D:D)</f>
        <v>2</v>
      </c>
      <c r="AF2705" t="str">
        <f>_xlfn.XLOOKUP(AC2705,moves!A:A,moves!E:E)</f>
        <v>Choose any learnable type of the user as the type of this attack. When the user is next attacked: All type effectiveness against the user is -2. After using this move 3 times in battle: FORM change.</v>
      </c>
      <c r="AH2705">
        <v>1</v>
      </c>
      <c r="AI2705">
        <f t="shared" si="193"/>
        <v>1</v>
      </c>
      <c r="AJ2705" t="s">
        <v>8452</v>
      </c>
      <c r="AL2705">
        <v>0</v>
      </c>
      <c r="AM2705" cm="1">
        <f t="array" ref="AM2705">IF(AL2705=1,1,
   IF(ISTEXT(AK2705),1,
   IF(AO2705&gt;1,AM2704,
   IF(AI2705=1,
      IF(SUMPRODUCT((LEN($Y$2:$Y$4096)-LEN(SUBSTITUTE($Y$2:$Y$4096,AA2705,"")))/LEN(AA2705))&gt;0,2,1),
      IF(
         SUMPRODUCT((LEN($Y$2:$Y$4096)-LEN(SUBSTITUTE($Y$2:$Y$4096,AA2705,"")))/LEN(AA2705))
         - SUMPRODUCT((LEN($Y$2:$Y$4096)-LEN(SUBSTITUTE($Y$2:$Y$4096,"Alolan "&amp;AA2705,"")))/LEN("Alolan "&amp;AA2705))
         - SUMPRODUCT((LEN($Y$2:$Y$4096)-LEN(SUBSTITUTE($Y$2:$Y$4096,"Galarian "&amp;AA2705,"")))/LEN("Galarian "&amp;AA2705))
         - SUMPRODUCT((LEN($Y$2:$Y$4096)-LEN(SUBSTITUTE($Y$2:$Y$4096,"Hisuian "&amp;AA2705,"")))/LEN("Hisuian "&amp;AA2705))
         - SUMPRODUCT((LEN($Y$2:$Y$4096)-LEN(SUBSTITUTE($Y$2:$Y$4096,"Paldean "&amp;AA2705,"")))/LEN("Paldean "&amp;AA2705))
      &gt;0,2,1)
   ))))</f>
        <v>1</v>
      </c>
      <c r="AN2705">
        <v>0</v>
      </c>
      <c r="AO2705">
        <v>2</v>
      </c>
    </row>
    <row r="2706" spans="1:41" x14ac:dyDescent="0.25">
      <c r="A2706" t="s">
        <v>4890</v>
      </c>
      <c r="B2706" t="s">
        <v>3082</v>
      </c>
      <c r="C2706" t="s">
        <v>1512</v>
      </c>
      <c r="D2706"/>
      <c r="E2706">
        <v>160</v>
      </c>
      <c r="F2706">
        <v>105</v>
      </c>
      <c r="G2706">
        <v>110</v>
      </c>
      <c r="H2706">
        <v>130</v>
      </c>
      <c r="I2706">
        <v>110</v>
      </c>
      <c r="J2706">
        <v>85</v>
      </c>
      <c r="K2706" t="s">
        <v>3084</v>
      </c>
      <c r="L2706" t="s">
        <v>253</v>
      </c>
      <c r="M2706" t="s">
        <v>248</v>
      </c>
      <c r="N2706">
        <v>10.95</v>
      </c>
      <c r="O2706">
        <v>13</v>
      </c>
      <c r="P2706">
        <v>-1</v>
      </c>
      <c r="Q2706">
        <v>5</v>
      </c>
      <c r="R2706">
        <f t="shared" si="194"/>
        <v>10</v>
      </c>
      <c r="S2706">
        <f t="shared" si="195"/>
        <v>18</v>
      </c>
      <c r="T2706">
        <f t="shared" si="192"/>
        <v>28</v>
      </c>
      <c r="U2706" t="s">
        <v>1512</v>
      </c>
      <c r="V2706" t="s">
        <v>1546</v>
      </c>
      <c r="W2706" t="s">
        <v>1514</v>
      </c>
      <c r="X2706" t="s">
        <v>1521</v>
      </c>
      <c r="Z2706" t="str" cm="1">
        <f t="array" ref="Z2706">IF(ISBLANK(AK2706),_xlfn.LET(
    _xlpm.nameBeforeSlash, IF(ISNUMBER(SEARCH("/", Y2706)), LEFT(Y2706, SEARCH("/", Y2706)-1), Y2706),
    _xlpm.matchRow, IFERROR(MATCH(_xlpm.nameBeforeSlash, AA:AA, 0), ""),
    _xlpm.difference, IF(_xlpm.matchRow="", "", ABS((R2706 + S2706)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),IF(ISBLANK(Y2706),"","Hidden"))</f>
        <v/>
      </c>
      <c r="AA2706" t="s">
        <v>6132</v>
      </c>
      <c r="AB2706" t="s">
        <v>3085</v>
      </c>
      <c r="AC2706" t="s">
        <v>1376</v>
      </c>
      <c r="AD2706" t="str">
        <f>_xlfn.XLOOKUP(AC2706,moves!A:A,moves!B:B)</f>
        <v>typeless</v>
      </c>
      <c r="AE2706">
        <f>_xlfn.XLOOKUP(AC2706,moves!A:A,moves!D:D)</f>
        <v>7</v>
      </c>
      <c r="AF2706" t="str">
        <f>_xlfn.XLOOKUP(AC2706,moves!A:A,moves!E:E)</f>
        <v>Choose any type as the type of this attack.</v>
      </c>
      <c r="AH2706">
        <v>1</v>
      </c>
      <c r="AI2706">
        <f t="shared" si="193"/>
        <v>1</v>
      </c>
      <c r="AJ2706" t="s">
        <v>8452</v>
      </c>
      <c r="AL2706">
        <v>0</v>
      </c>
      <c r="AM2706" cm="1">
        <f t="array" ref="AM2706">IF(AL2706=1,1,
   IF(ISTEXT(AK2706),1,
   IF(AO2706&gt;1,AM2705,
   IF(AI2706=1,
      IF(SUMPRODUCT((LEN($Y$2:$Y$4096)-LEN(SUBSTITUTE($Y$2:$Y$4096,AA2706,"")))/LEN(AA2706))&gt;0,2,1),
      IF(
         SUMPRODUCT((LEN($Y$2:$Y$4096)-LEN(SUBSTITUTE($Y$2:$Y$4096,AA2706,"")))/LEN(AA2706))
         - SUMPRODUCT((LEN($Y$2:$Y$4096)-LEN(SUBSTITUTE($Y$2:$Y$4096,"Alolan "&amp;AA2706,"")))/LEN("Alolan "&amp;AA2706))
         - SUMPRODUCT((LEN($Y$2:$Y$4096)-LEN(SUBSTITUTE($Y$2:$Y$4096,"Galarian "&amp;AA2706,"")))/LEN("Galarian "&amp;AA2706))
         - SUMPRODUCT((LEN($Y$2:$Y$4096)-LEN(SUBSTITUTE($Y$2:$Y$4096,"Hisuian "&amp;AA2706,"")))/LEN("Hisuian "&amp;AA2706))
         - SUMPRODUCT((LEN($Y$2:$Y$4096)-LEN(SUBSTITUTE($Y$2:$Y$4096,"Paldean "&amp;AA2706,"")))/LEN("Paldean "&amp;AA2706))
      &gt;0,2,1)
   ))))</f>
        <v>1</v>
      </c>
      <c r="AN2706">
        <v>0</v>
      </c>
      <c r="AO2706">
        <v>3</v>
      </c>
    </row>
    <row r="2707" spans="1:41" x14ac:dyDescent="0.25">
      <c r="A2707">
        <v>1025</v>
      </c>
      <c r="B2707" t="s">
        <v>3088</v>
      </c>
      <c r="C2707" t="s">
        <v>1469</v>
      </c>
      <c r="D2707" t="s">
        <v>1524</v>
      </c>
      <c r="E2707">
        <v>88</v>
      </c>
      <c r="F2707">
        <v>88</v>
      </c>
      <c r="G2707">
        <v>160</v>
      </c>
      <c r="H2707">
        <v>88</v>
      </c>
      <c r="I2707">
        <v>88</v>
      </c>
      <c r="J2707">
        <v>88</v>
      </c>
      <c r="K2707" t="s">
        <v>3089</v>
      </c>
      <c r="L2707" t="s">
        <v>253</v>
      </c>
      <c r="M2707" t="s">
        <v>249</v>
      </c>
      <c r="N2707">
        <v>8.8000000000000007</v>
      </c>
      <c r="O2707">
        <v>10.959999999999999</v>
      </c>
      <c r="Q2707">
        <v>4</v>
      </c>
      <c r="R2707">
        <f t="shared" si="194"/>
        <v>9</v>
      </c>
      <c r="S2707">
        <f t="shared" si="195"/>
        <v>15</v>
      </c>
      <c r="T2707">
        <f t="shared" si="192"/>
        <v>24</v>
      </c>
      <c r="U2707" t="s">
        <v>1469</v>
      </c>
      <c r="V2707" t="s">
        <v>1524</v>
      </c>
      <c r="W2707" t="s">
        <v>1471</v>
      </c>
      <c r="X2707" t="s">
        <v>1546</v>
      </c>
      <c r="Z2707" t="str" cm="1">
        <f t="array" ref="Z2707">IF(ISBLANK(AK2707),_xlfn.LET(
    _xlpm.nameBeforeSlash, IF(ISNUMBER(SEARCH("/", Y2707)), LEFT(Y2707, SEARCH("/", Y2707)-1), Y2707),
    _xlpm.matchRow, IFERROR(MATCH(_xlpm.nameBeforeSlash, AA:AA, 0), ""),
    _xlpm.difference, IF(_xlpm.matchRow="", "", ABS((R2707 + S2707)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),IF(ISBLANK(Y2707),"","Hidden"))</f>
        <v/>
      </c>
      <c r="AA2707" t="s">
        <v>3088</v>
      </c>
      <c r="AC2707" t="s">
        <v>1291</v>
      </c>
      <c r="AD2707" t="str">
        <f>_xlfn.XLOOKUP(AC2707,moves!A:A,moves!B:B)</f>
        <v>poison</v>
      </c>
      <c r="AE2707">
        <f>_xlfn.XLOOKUP(AC2707,moves!A:A,moves!D:D)</f>
        <v>4</v>
      </c>
      <c r="AF2707" t="str">
        <f>_xlfn.XLOOKUP(AC2707,moves!A:A,moves!E:E)</f>
        <v>Inflict the Poisoned status on the target. Pokémon poisoned by this move take 1 extra damage from poison each turn.</v>
      </c>
      <c r="AG2707">
        <v>0</v>
      </c>
      <c r="AH2707">
        <v>1</v>
      </c>
      <c r="AI2707">
        <f t="shared" si="193"/>
        <v>0</v>
      </c>
      <c r="AJ2707" t="s">
        <v>8452</v>
      </c>
      <c r="AL2707">
        <v>0</v>
      </c>
      <c r="AM2707" cm="1">
        <f t="array" ref="AM2707">IF(AL2707=1,1,
   IF(ISTEXT(AK2707),1,
   IF(AO2707&gt;1,AM2706,
   IF(AI2707=1,
      IF(SUMPRODUCT((LEN($Y$2:$Y$4096)-LEN(SUBSTITUTE($Y$2:$Y$4096,AA2707,"")))/LEN(AA2707))&gt;0,2,1),
      IF(
         SUMPRODUCT((LEN($Y$2:$Y$4096)-LEN(SUBSTITUTE($Y$2:$Y$4096,AA2707,"")))/LEN(AA2707))
         - SUMPRODUCT((LEN($Y$2:$Y$4096)-LEN(SUBSTITUTE($Y$2:$Y$4096,"Alolan "&amp;AA2707,"")))/LEN("Alolan "&amp;AA2707))
         - SUMPRODUCT((LEN($Y$2:$Y$4096)-LEN(SUBSTITUTE($Y$2:$Y$4096,"Galarian "&amp;AA2707,"")))/LEN("Galarian "&amp;AA2707))
         - SUMPRODUCT((LEN($Y$2:$Y$4096)-LEN(SUBSTITUTE($Y$2:$Y$4096,"Hisuian "&amp;AA2707,"")))/LEN("Hisuian "&amp;AA2707))
         - SUMPRODUCT((LEN($Y$2:$Y$4096)-LEN(SUBSTITUTE($Y$2:$Y$4096,"Paldean "&amp;AA2707,"")))/LEN("Paldean "&amp;AA2707))
      &gt;0,2,1)
   ))))</f>
        <v>1</v>
      </c>
      <c r="AN2707">
        <v>0</v>
      </c>
      <c r="AO2707">
        <v>0</v>
      </c>
    </row>
    <row r="2708" spans="1:41" x14ac:dyDescent="0.25">
      <c r="A2708" t="s">
        <v>4891</v>
      </c>
      <c r="B2708" t="s">
        <v>3088</v>
      </c>
      <c r="C2708" t="s">
        <v>1469</v>
      </c>
      <c r="D2708" t="s">
        <v>1524</v>
      </c>
      <c r="E2708">
        <v>88</v>
      </c>
      <c r="F2708">
        <v>88</v>
      </c>
      <c r="G2708">
        <v>160</v>
      </c>
      <c r="H2708">
        <v>88</v>
      </c>
      <c r="I2708">
        <v>88</v>
      </c>
      <c r="J2708">
        <v>88</v>
      </c>
      <c r="K2708" t="s">
        <v>3089</v>
      </c>
      <c r="L2708" t="s">
        <v>253</v>
      </c>
      <c r="M2708" t="s">
        <v>249</v>
      </c>
      <c r="N2708">
        <v>8.8000000000000007</v>
      </c>
      <c r="O2708">
        <v>10.959999999999999</v>
      </c>
      <c r="Q2708">
        <v>4</v>
      </c>
      <c r="R2708">
        <f t="shared" si="194"/>
        <v>9</v>
      </c>
      <c r="S2708">
        <f t="shared" si="195"/>
        <v>15</v>
      </c>
      <c r="T2708">
        <f t="shared" si="192"/>
        <v>24</v>
      </c>
      <c r="U2708" t="s">
        <v>1469</v>
      </c>
      <c r="V2708" t="s">
        <v>1524</v>
      </c>
      <c r="W2708" t="s">
        <v>1471</v>
      </c>
      <c r="X2708" t="s">
        <v>1546</v>
      </c>
      <c r="Z2708" t="str" cm="1">
        <f t="array" ref="Z2708">IF(ISBLANK(AK2708),_xlfn.LET(
    _xlpm.nameBeforeSlash, IF(ISNUMBER(SEARCH("/", Y2708)), LEFT(Y2708, SEARCH("/", Y2708)-1), Y2708),
    _xlpm.matchRow, IFERROR(MATCH(_xlpm.nameBeforeSlash, AA:AA, 0), ""),
    _xlpm.difference, IF(_xlpm.matchRow="", "", ABS((R2708 + S2708)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),IF(ISBLANK(Y2708),"","Hidden"))</f>
        <v/>
      </c>
      <c r="AA2708" t="s">
        <v>6133</v>
      </c>
      <c r="AC2708" t="s">
        <v>6941</v>
      </c>
      <c r="AD2708" t="str">
        <f>_xlfn.XLOOKUP(AC2708,moves!A:A,moves!B:B)</f>
        <v>poison</v>
      </c>
      <c r="AE2708">
        <f>_xlfn.XLOOKUP(AC2708,moves!A:A,moves!D:D)</f>
        <v>0</v>
      </c>
      <c r="AF2708" t="str">
        <f>_xlfn.XLOOKUP(AC2708,moves!A:A,moves!E:E)</f>
        <v>Switch in any other Pokémon in your party and Inflict the Poisoned status on that Pokémon. That Pokémon may use a move with +2 attack strength this turn.</v>
      </c>
      <c r="AG2708">
        <v>0</v>
      </c>
      <c r="AH2708">
        <v>1</v>
      </c>
      <c r="AI2708">
        <f t="shared" si="193"/>
        <v>1</v>
      </c>
      <c r="AJ2708" t="s">
        <v>8452</v>
      </c>
      <c r="AL2708">
        <v>0</v>
      </c>
      <c r="AM2708" cm="1">
        <f t="array" ref="AM2708">IF(AL2708=1,1,
   IF(ISTEXT(AK2708),1,
   IF(AO2708&gt;1,AM2707,
   IF(AI2708=1,
      IF(SUMPRODUCT((LEN($Y$2:$Y$4096)-LEN(SUBSTITUTE($Y$2:$Y$4096,AA2708,"")))/LEN(AA2708))&gt;0,2,1),
      IF(
         SUMPRODUCT((LEN($Y$2:$Y$4096)-LEN(SUBSTITUTE($Y$2:$Y$4096,AA2708,"")))/LEN(AA2708))
         - SUMPRODUCT((LEN($Y$2:$Y$4096)-LEN(SUBSTITUTE($Y$2:$Y$4096,"Alolan "&amp;AA2708,"")))/LEN("Alolan "&amp;AA2708))
         - SUMPRODUCT((LEN($Y$2:$Y$4096)-LEN(SUBSTITUTE($Y$2:$Y$4096,"Galarian "&amp;AA2708,"")))/LEN("Galarian "&amp;AA2708))
         - SUMPRODUCT((LEN($Y$2:$Y$4096)-LEN(SUBSTITUTE($Y$2:$Y$4096,"Hisuian "&amp;AA2708,"")))/LEN("Hisuian "&amp;AA2708))
         - SUMPRODUCT((LEN($Y$2:$Y$4096)-LEN(SUBSTITUTE($Y$2:$Y$4096,"Paldean "&amp;AA2708,"")))/LEN("Paldean "&amp;AA2708))
      &gt;0,2,1)
   ))))</f>
        <v>1</v>
      </c>
      <c r="AN2708">
        <v>0</v>
      </c>
      <c r="AO2708">
        <v>0</v>
      </c>
    </row>
    <row r="2709" spans="1:41" x14ac:dyDescent="0.25">
      <c r="A2709">
        <v>138</v>
      </c>
      <c r="B2709" t="s">
        <v>1732</v>
      </c>
      <c r="C2709" t="s">
        <v>1546</v>
      </c>
      <c r="D2709" t="s">
        <v>1490</v>
      </c>
      <c r="E2709">
        <v>35</v>
      </c>
      <c r="F2709">
        <v>40</v>
      </c>
      <c r="G2709">
        <v>100</v>
      </c>
      <c r="H2709">
        <v>90</v>
      </c>
      <c r="I2709">
        <v>55</v>
      </c>
      <c r="J2709">
        <v>35</v>
      </c>
      <c r="K2709" t="s">
        <v>1733</v>
      </c>
      <c r="L2709" t="s">
        <v>3446</v>
      </c>
      <c r="M2709" t="s">
        <v>8453</v>
      </c>
      <c r="N2709">
        <v>6.3</v>
      </c>
      <c r="O2709">
        <v>6.05</v>
      </c>
      <c r="P2709">
        <v>1</v>
      </c>
      <c r="Q2709">
        <v>1</v>
      </c>
      <c r="R2709">
        <f t="shared" si="194"/>
        <v>7</v>
      </c>
      <c r="S2709">
        <f t="shared" si="195"/>
        <v>7</v>
      </c>
      <c r="T2709">
        <f t="shared" si="192"/>
        <v>14</v>
      </c>
      <c r="U2709" t="s">
        <v>1546</v>
      </c>
      <c r="V2709" t="s">
        <v>1490</v>
      </c>
      <c r="W2709" t="s">
        <v>1472</v>
      </c>
      <c r="X2709" t="s">
        <v>1512</v>
      </c>
      <c r="Y2709" t="s">
        <v>1735</v>
      </c>
      <c r="Z2709" cm="1">
        <f t="array" ref="Z2709">IF(ISBLANK(AK2709),_xlfn.LET(
    _xlpm.nameBeforeSlash, IF(ISNUMBER(SEARCH("/", Y2709)), LEFT(Y2709, SEARCH("/", Y2709)-1), Y2709),
    _xlpm.matchRow, IFERROR(MATCH(_xlpm.nameBeforeSlash, AA:AA, 0), ""),
    _xlpm.difference, IF(_xlpm.matchRow="", "", ABS((R2709 + S2709)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),IF(ISBLANK(Y2709),"","Hidden"))</f>
        <v>14</v>
      </c>
      <c r="AA2709" t="s">
        <v>1732</v>
      </c>
      <c r="AC2709" t="s">
        <v>467</v>
      </c>
      <c r="AD2709" t="str">
        <f>_xlfn.XLOOKUP(AC2709,moves!A:A,moves!B:B)</f>
        <v>rock</v>
      </c>
      <c r="AE2709">
        <f>_xlfn.XLOOKUP(AC2709,moves!A:A,moves!D:D)</f>
        <v>3</v>
      </c>
      <c r="AF2709" t="str">
        <f>_xlfn.XLOOKUP(AC2709,moves!A:A,moves!E:E)</f>
        <v>If any critical hits are rolled: Add 1 critical hit and 1 status symbol to the user's attack rolls.</v>
      </c>
      <c r="AG2709">
        <v>0</v>
      </c>
      <c r="AH2709">
        <v>0</v>
      </c>
      <c r="AI2709">
        <f t="shared" si="193"/>
        <v>0</v>
      </c>
      <c r="AJ2709" t="s">
        <v>523</v>
      </c>
      <c r="AL2709">
        <v>0</v>
      </c>
      <c r="AM2709" cm="1">
        <f t="array" ref="AM2709">IF(AL2709=1,1,
   IF(ISTEXT(AK2709),1,
   IF(AO2709&gt;1,AM2708,
   IF(AI2709=1,
      IF(SUMPRODUCT((LEN($Y$2:$Y$4096)-LEN(SUBSTITUTE($Y$2:$Y$4096,AA2709,"")))/LEN(AA2709))&gt;0,2,1),
      IF(
         SUMPRODUCT((LEN($Y$2:$Y$4096)-LEN(SUBSTITUTE($Y$2:$Y$4096,AA2709,"")))/LEN(AA2709))
         - SUMPRODUCT((LEN($Y$2:$Y$4096)-LEN(SUBSTITUTE($Y$2:$Y$4096,"Alolan "&amp;AA2709,"")))/LEN("Alolan "&amp;AA2709))
         - SUMPRODUCT((LEN($Y$2:$Y$4096)-LEN(SUBSTITUTE($Y$2:$Y$4096,"Galarian "&amp;AA2709,"")))/LEN("Galarian "&amp;AA2709))
         - SUMPRODUCT((LEN($Y$2:$Y$4096)-LEN(SUBSTITUTE($Y$2:$Y$4096,"Hisuian "&amp;AA2709,"")))/LEN("Hisuian "&amp;AA2709))
         - SUMPRODUCT((LEN($Y$2:$Y$4096)-LEN(SUBSTITUTE($Y$2:$Y$4096,"Paldean "&amp;AA2709,"")))/LEN("Paldean "&amp;AA2709))
      &gt;0,2,1)
   ))))</f>
        <v>1</v>
      </c>
      <c r="AN2709">
        <v>0</v>
      </c>
      <c r="AO2709">
        <v>0</v>
      </c>
    </row>
    <row r="2710" spans="1:41" x14ac:dyDescent="0.25">
      <c r="A2710" t="s">
        <v>4892</v>
      </c>
      <c r="B2710" t="s">
        <v>1732</v>
      </c>
      <c r="C2710" t="s">
        <v>1546</v>
      </c>
      <c r="D2710" t="s">
        <v>1490</v>
      </c>
      <c r="E2710">
        <v>35</v>
      </c>
      <c r="F2710">
        <v>40</v>
      </c>
      <c r="G2710">
        <v>100</v>
      </c>
      <c r="H2710">
        <v>90</v>
      </c>
      <c r="I2710">
        <v>55</v>
      </c>
      <c r="J2710">
        <v>35</v>
      </c>
      <c r="K2710" t="s">
        <v>1733</v>
      </c>
      <c r="L2710" t="s">
        <v>3446</v>
      </c>
      <c r="M2710" t="s">
        <v>8453</v>
      </c>
      <c r="N2710">
        <v>6.3</v>
      </c>
      <c r="O2710">
        <v>6.05</v>
      </c>
      <c r="P2710">
        <v>1</v>
      </c>
      <c r="Q2710">
        <v>1</v>
      </c>
      <c r="R2710">
        <f t="shared" si="194"/>
        <v>7</v>
      </c>
      <c r="S2710">
        <f t="shared" si="195"/>
        <v>7</v>
      </c>
      <c r="T2710">
        <f t="shared" si="192"/>
        <v>14</v>
      </c>
      <c r="U2710" t="s">
        <v>1546</v>
      </c>
      <c r="V2710" t="s">
        <v>1490</v>
      </c>
      <c r="W2710" t="s">
        <v>1472</v>
      </c>
      <c r="X2710" t="s">
        <v>1512</v>
      </c>
      <c r="Y2710" t="s">
        <v>6134</v>
      </c>
      <c r="Z2710" cm="1">
        <f t="array" ref="Z2710">IF(ISBLANK(AK2710),_xlfn.LET(
    _xlpm.nameBeforeSlash, IF(ISNUMBER(SEARCH("/", Y2710)), LEFT(Y2710, SEARCH("/", Y2710)-1), Y2710),
    _xlpm.matchRow, IFERROR(MATCH(_xlpm.nameBeforeSlash, AA:AA, 0), ""),
    _xlpm.difference, IF(_xlpm.matchRow="", "", ABS((R2710 + S2710)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),IF(ISBLANK(Y2710),"","Hidden"))</f>
        <v>14</v>
      </c>
      <c r="AA2710" t="s">
        <v>6135</v>
      </c>
      <c r="AC2710" t="s">
        <v>466</v>
      </c>
      <c r="AD2710" t="str">
        <f>_xlfn.XLOOKUP(AC2710,moves!A:A,moves!B:B)</f>
        <v>rock</v>
      </c>
      <c r="AE2710">
        <f>_xlfn.XLOOKUP(AC2710,moves!A:A,moves!D:D)</f>
        <v>3</v>
      </c>
      <c r="AF2710" t="str">
        <f>_xlfn.XLOOKUP(AC2710,moves!A:A,moves!E:E)</f>
        <v>Each time this move is used in succession: Increase attack strength by 1.</v>
      </c>
      <c r="AG2710">
        <v>0</v>
      </c>
      <c r="AH2710">
        <v>0</v>
      </c>
      <c r="AI2710">
        <f t="shared" si="193"/>
        <v>1</v>
      </c>
      <c r="AJ2710" t="s">
        <v>523</v>
      </c>
      <c r="AL2710">
        <v>0</v>
      </c>
      <c r="AM2710" cm="1">
        <f t="array" ref="AM2710">IF(AL2710=1,1,
   IF(ISTEXT(AK2710),1,
   IF(AO2710&gt;1,AM2709,
   IF(AI2710=1,
      IF(SUMPRODUCT((LEN($Y$2:$Y$4096)-LEN(SUBSTITUTE($Y$2:$Y$4096,AA2710,"")))/LEN(AA2710))&gt;0,2,1),
      IF(
         SUMPRODUCT((LEN($Y$2:$Y$4096)-LEN(SUBSTITUTE($Y$2:$Y$4096,AA2710,"")))/LEN(AA2710))
         - SUMPRODUCT((LEN($Y$2:$Y$4096)-LEN(SUBSTITUTE($Y$2:$Y$4096,"Alolan "&amp;AA2710,"")))/LEN("Alolan "&amp;AA2710))
         - SUMPRODUCT((LEN($Y$2:$Y$4096)-LEN(SUBSTITUTE($Y$2:$Y$4096,"Galarian "&amp;AA2710,"")))/LEN("Galarian "&amp;AA2710))
         - SUMPRODUCT((LEN($Y$2:$Y$4096)-LEN(SUBSTITUTE($Y$2:$Y$4096,"Hisuian "&amp;AA2710,"")))/LEN("Hisuian "&amp;AA2710))
         - SUMPRODUCT((LEN($Y$2:$Y$4096)-LEN(SUBSTITUTE($Y$2:$Y$4096,"Paldean "&amp;AA2710,"")))/LEN("Paldean "&amp;AA2710))
      &gt;0,2,1)
   ))))</f>
        <v>1</v>
      </c>
      <c r="AN2710">
        <v>0</v>
      </c>
      <c r="AO2710">
        <v>0</v>
      </c>
    </row>
    <row r="2711" spans="1:41" x14ac:dyDescent="0.25">
      <c r="A2711">
        <v>139</v>
      </c>
      <c r="B2711" t="s">
        <v>1735</v>
      </c>
      <c r="C2711" t="s">
        <v>1546</v>
      </c>
      <c r="D2711" t="s">
        <v>1490</v>
      </c>
      <c r="E2711">
        <v>70</v>
      </c>
      <c r="F2711">
        <v>60</v>
      </c>
      <c r="G2711">
        <v>125</v>
      </c>
      <c r="H2711">
        <v>115</v>
      </c>
      <c r="I2711">
        <v>70</v>
      </c>
      <c r="J2711">
        <v>55</v>
      </c>
      <c r="K2711" t="s">
        <v>1733</v>
      </c>
      <c r="L2711" t="s">
        <v>3446</v>
      </c>
      <c r="M2711" t="s">
        <v>8453</v>
      </c>
      <c r="N2711">
        <v>8.5500000000000007</v>
      </c>
      <c r="O2711">
        <v>8.65</v>
      </c>
      <c r="P2711">
        <v>1</v>
      </c>
      <c r="Q2711">
        <v>1</v>
      </c>
      <c r="R2711">
        <f t="shared" si="194"/>
        <v>10</v>
      </c>
      <c r="S2711">
        <f t="shared" si="195"/>
        <v>10</v>
      </c>
      <c r="T2711">
        <f t="shared" si="192"/>
        <v>20</v>
      </c>
      <c r="U2711" t="s">
        <v>1546</v>
      </c>
      <c r="V2711" t="s">
        <v>1490</v>
      </c>
      <c r="W2711" t="s">
        <v>1472</v>
      </c>
      <c r="X2711" t="s">
        <v>1512</v>
      </c>
      <c r="Z2711" t="str" cm="1">
        <f t="array" ref="Z2711">IF(ISBLANK(AK2711),_xlfn.LET(
    _xlpm.nameBeforeSlash, IF(ISNUMBER(SEARCH("/", Y2711)), LEFT(Y2711, SEARCH("/", Y2711)-1), Y2711),
    _xlpm.matchRow, IFERROR(MATCH(_xlpm.nameBeforeSlash, AA:AA, 0), ""),
    _xlpm.difference, IF(_xlpm.matchRow="", "", ABS((R2711 + S2711)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),IF(ISBLANK(Y2711),"","Hidden"))</f>
        <v/>
      </c>
      <c r="AA2711" t="s">
        <v>1735</v>
      </c>
      <c r="AC2711" t="s">
        <v>1272</v>
      </c>
      <c r="AD2711" t="str">
        <f>_xlfn.XLOOKUP(AC2711,moves!A:A,moves!B:B)</f>
        <v>normal</v>
      </c>
      <c r="AE2711">
        <f>_xlfn.XLOOKUP(AC2711,moves!A:A,moves!D:D)</f>
        <v>0</v>
      </c>
      <c r="AF2711" t="str">
        <f>_xlfn.XLOOKUP(AC2711,moves!A:A,moves!E:E)</f>
        <v>Add 2 critical hits and 2 status symbols to the user's attack rolls. When the user is attacked: Add 1 critical hit to the attack roll.</v>
      </c>
      <c r="AG2711">
        <v>0</v>
      </c>
      <c r="AH2711">
        <v>0</v>
      </c>
      <c r="AI2711">
        <f t="shared" si="193"/>
        <v>0</v>
      </c>
      <c r="AJ2711" t="s">
        <v>525</v>
      </c>
      <c r="AL2711">
        <v>1</v>
      </c>
      <c r="AM2711" cm="1">
        <f t="array" ref="AM2711">IF(AL2711=1,1,
   IF(ISTEXT(AK2711),1,
   IF(AO2711&gt;1,AM2710,
   IF(AI2711=1,
      IF(SUMPRODUCT((LEN($Y$2:$Y$4096)-LEN(SUBSTITUTE($Y$2:$Y$4096,AA2711,"")))/LEN(AA2711))&gt;0,2,1),
      IF(
         SUMPRODUCT((LEN($Y$2:$Y$4096)-LEN(SUBSTITUTE($Y$2:$Y$4096,AA2711,"")))/LEN(AA2711))
         - SUMPRODUCT((LEN($Y$2:$Y$4096)-LEN(SUBSTITUTE($Y$2:$Y$4096,"Alolan "&amp;AA2711,"")))/LEN("Alolan "&amp;AA2711))
         - SUMPRODUCT((LEN($Y$2:$Y$4096)-LEN(SUBSTITUTE($Y$2:$Y$4096,"Galarian "&amp;AA2711,"")))/LEN("Galarian "&amp;AA2711))
         - SUMPRODUCT((LEN($Y$2:$Y$4096)-LEN(SUBSTITUTE($Y$2:$Y$4096,"Hisuian "&amp;AA2711,"")))/LEN("Hisuian "&amp;AA2711))
         - SUMPRODUCT((LEN($Y$2:$Y$4096)-LEN(SUBSTITUTE($Y$2:$Y$4096,"Paldean "&amp;AA2711,"")))/LEN("Paldean "&amp;AA2711))
      &gt;0,2,1)
   ))))</f>
        <v>1</v>
      </c>
      <c r="AN2711">
        <v>0</v>
      </c>
      <c r="AO2711">
        <v>0</v>
      </c>
    </row>
    <row r="2712" spans="1:41" x14ac:dyDescent="0.25">
      <c r="A2712" t="s">
        <v>4893</v>
      </c>
      <c r="B2712" t="s">
        <v>1735</v>
      </c>
      <c r="C2712" t="s">
        <v>1546</v>
      </c>
      <c r="D2712" t="s">
        <v>1490</v>
      </c>
      <c r="E2712">
        <v>70</v>
      </c>
      <c r="F2712">
        <v>60</v>
      </c>
      <c r="G2712">
        <v>125</v>
      </c>
      <c r="H2712">
        <v>115</v>
      </c>
      <c r="I2712">
        <v>70</v>
      </c>
      <c r="J2712">
        <v>55</v>
      </c>
      <c r="K2712" t="s">
        <v>1733</v>
      </c>
      <c r="L2712" t="s">
        <v>3446</v>
      </c>
      <c r="M2712" t="s">
        <v>8453</v>
      </c>
      <c r="N2712">
        <v>8.5500000000000007</v>
      </c>
      <c r="O2712">
        <v>8.65</v>
      </c>
      <c r="P2712">
        <v>1</v>
      </c>
      <c r="Q2712">
        <v>1</v>
      </c>
      <c r="R2712">
        <f t="shared" si="194"/>
        <v>10</v>
      </c>
      <c r="S2712">
        <f t="shared" si="195"/>
        <v>10</v>
      </c>
      <c r="T2712">
        <f t="shared" si="192"/>
        <v>20</v>
      </c>
      <c r="U2712" t="s">
        <v>1546</v>
      </c>
      <c r="V2712" t="s">
        <v>1490</v>
      </c>
      <c r="W2712" t="s">
        <v>1472</v>
      </c>
      <c r="X2712" t="s">
        <v>1512</v>
      </c>
      <c r="Z2712" t="str" cm="1">
        <f t="array" ref="Z2712">IF(ISBLANK(AK2712),_xlfn.LET(
    _xlpm.nameBeforeSlash, IF(ISNUMBER(SEARCH("/", Y2712)), LEFT(Y2712, SEARCH("/", Y2712)-1), Y2712),
    _xlpm.matchRow, IFERROR(MATCH(_xlpm.nameBeforeSlash, AA:AA, 0), ""),
    _xlpm.difference, IF(_xlpm.matchRow="", "", ABS((R2712 + S2712)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),IF(ISBLANK(Y2712),"","Hidden"))</f>
        <v/>
      </c>
      <c r="AA2712" t="s">
        <v>6134</v>
      </c>
      <c r="AC2712" t="s">
        <v>413</v>
      </c>
      <c r="AD2712" t="str">
        <f>_xlfn.XLOOKUP(AC2712,moves!A:A,moves!B:B)</f>
        <v>water</v>
      </c>
      <c r="AE2712">
        <f>_xlfn.XLOOKUP(AC2712,moves!A:A,moves!D:D)</f>
        <v>5</v>
      </c>
      <c r="AF2712" t="str">
        <f>_xlfn.XLOOKUP(AC2712,moves!A:A,moves!E:E)</f>
        <v>If 2 or more status symbols are rolled: Inflict the Confused status on the target.</v>
      </c>
      <c r="AG2712">
        <v>0</v>
      </c>
      <c r="AH2712">
        <v>0</v>
      </c>
      <c r="AI2712">
        <f t="shared" si="193"/>
        <v>1</v>
      </c>
      <c r="AJ2712" t="s">
        <v>525</v>
      </c>
      <c r="AL2712">
        <v>1</v>
      </c>
      <c r="AM2712" cm="1">
        <f t="array" ref="AM2712">IF(AL2712=1,1,
   IF(ISTEXT(AK2712),1,
   IF(AO2712&gt;1,AM2711,
   IF(AI2712=1,
      IF(SUMPRODUCT((LEN($Y$2:$Y$4096)-LEN(SUBSTITUTE($Y$2:$Y$4096,AA2712,"")))/LEN(AA2712))&gt;0,2,1),
      IF(
         SUMPRODUCT((LEN($Y$2:$Y$4096)-LEN(SUBSTITUTE($Y$2:$Y$4096,AA2712,"")))/LEN(AA2712))
         - SUMPRODUCT((LEN($Y$2:$Y$4096)-LEN(SUBSTITUTE($Y$2:$Y$4096,"Alolan "&amp;AA2712,"")))/LEN("Alolan "&amp;AA2712))
         - SUMPRODUCT((LEN($Y$2:$Y$4096)-LEN(SUBSTITUTE($Y$2:$Y$4096,"Galarian "&amp;AA2712,"")))/LEN("Galarian "&amp;AA2712))
         - SUMPRODUCT((LEN($Y$2:$Y$4096)-LEN(SUBSTITUTE($Y$2:$Y$4096,"Hisuian "&amp;AA2712,"")))/LEN("Hisuian "&amp;AA2712))
         - SUMPRODUCT((LEN($Y$2:$Y$4096)-LEN(SUBSTITUTE($Y$2:$Y$4096,"Paldean "&amp;AA2712,"")))/LEN("Paldean "&amp;AA2712))
      &gt;0,2,1)
   ))))</f>
        <v>1</v>
      </c>
      <c r="AN2712">
        <v>0</v>
      </c>
      <c r="AO2712">
        <v>0</v>
      </c>
    </row>
    <row r="2713" spans="1:41" x14ac:dyDescent="0.25">
      <c r="A2713">
        <v>140</v>
      </c>
      <c r="B2713" t="s">
        <v>1736</v>
      </c>
      <c r="C2713" t="s">
        <v>1546</v>
      </c>
      <c r="D2713" t="s">
        <v>1490</v>
      </c>
      <c r="E2713">
        <v>30</v>
      </c>
      <c r="F2713">
        <v>80</v>
      </c>
      <c r="G2713">
        <v>90</v>
      </c>
      <c r="H2713">
        <v>55</v>
      </c>
      <c r="I2713">
        <v>45</v>
      </c>
      <c r="J2713">
        <v>55</v>
      </c>
      <c r="K2713" t="s">
        <v>1496</v>
      </c>
      <c r="L2713" t="s">
        <v>3446</v>
      </c>
      <c r="M2713" t="s">
        <v>8453</v>
      </c>
      <c r="N2713">
        <v>6.75</v>
      </c>
      <c r="O2713">
        <v>5.25</v>
      </c>
      <c r="P2713">
        <v>1</v>
      </c>
      <c r="Q2713">
        <v>1</v>
      </c>
      <c r="R2713">
        <f t="shared" si="194"/>
        <v>8</v>
      </c>
      <c r="S2713">
        <f t="shared" si="195"/>
        <v>6</v>
      </c>
      <c r="T2713">
        <f t="shared" si="192"/>
        <v>14</v>
      </c>
      <c r="U2713" t="s">
        <v>1546</v>
      </c>
      <c r="V2713" t="s">
        <v>1490</v>
      </c>
      <c r="W2713" t="s">
        <v>1499</v>
      </c>
      <c r="X2713" t="s">
        <v>1472</v>
      </c>
      <c r="Y2713" t="s">
        <v>1737</v>
      </c>
      <c r="Z2713" cm="1">
        <f t="array" ref="Z2713">IF(ISBLANK(AK2713),_xlfn.LET(
    _xlpm.nameBeforeSlash, IF(ISNUMBER(SEARCH("/", Y2713)), LEFT(Y2713, SEARCH("/", Y2713)-1), Y2713),
    _xlpm.matchRow, IFERROR(MATCH(_xlpm.nameBeforeSlash, AA:AA, 0), ""),
    _xlpm.difference, IF(_xlpm.matchRow="", "", ABS((R2713 + S2713)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),IF(ISBLANK(Y2713),"","Hidden"))</f>
        <v>14</v>
      </c>
      <c r="AA2713" t="s">
        <v>1736</v>
      </c>
      <c r="AC2713" t="s">
        <v>561</v>
      </c>
      <c r="AD2713" t="str">
        <f>_xlfn.XLOOKUP(AC2713,moves!A:A,moves!B:B)</f>
        <v>water</v>
      </c>
      <c r="AE2713">
        <f>_xlfn.XLOOKUP(AC2713,moves!A:A,moves!D:D)</f>
        <v>2</v>
      </c>
      <c r="AF2713" t="str">
        <f>_xlfn.XLOOKUP(AC2713,moves!A:A,moves!E:E)</f>
        <v xml:space="preserve"> </v>
      </c>
      <c r="AG2713">
        <v>0</v>
      </c>
      <c r="AH2713">
        <v>0</v>
      </c>
      <c r="AI2713">
        <f t="shared" si="193"/>
        <v>0</v>
      </c>
      <c r="AJ2713" t="s">
        <v>523</v>
      </c>
      <c r="AL2713">
        <v>0</v>
      </c>
      <c r="AM2713" cm="1">
        <f t="array" ref="AM2713">IF(AL2713=1,1,
   IF(ISTEXT(AK2713),1,
   IF(AO2713&gt;1,AM2712,
   IF(AI2713=1,
      IF(SUMPRODUCT((LEN($Y$2:$Y$4096)-LEN(SUBSTITUTE($Y$2:$Y$4096,AA2713,"")))/LEN(AA2713))&gt;0,2,1),
      IF(
         SUMPRODUCT((LEN($Y$2:$Y$4096)-LEN(SUBSTITUTE($Y$2:$Y$4096,AA2713,"")))/LEN(AA2713))
         - SUMPRODUCT((LEN($Y$2:$Y$4096)-LEN(SUBSTITUTE($Y$2:$Y$4096,"Alolan "&amp;AA2713,"")))/LEN("Alolan "&amp;AA2713))
         - SUMPRODUCT((LEN($Y$2:$Y$4096)-LEN(SUBSTITUTE($Y$2:$Y$4096,"Galarian "&amp;AA2713,"")))/LEN("Galarian "&amp;AA2713))
         - SUMPRODUCT((LEN($Y$2:$Y$4096)-LEN(SUBSTITUTE($Y$2:$Y$4096,"Hisuian "&amp;AA2713,"")))/LEN("Hisuian "&amp;AA2713))
         - SUMPRODUCT((LEN($Y$2:$Y$4096)-LEN(SUBSTITUTE($Y$2:$Y$4096,"Paldean "&amp;AA2713,"")))/LEN("Paldean "&amp;AA2713))
      &gt;0,2,1)
   ))))</f>
        <v>2</v>
      </c>
      <c r="AN2713">
        <v>0</v>
      </c>
      <c r="AO2713">
        <v>0</v>
      </c>
    </row>
    <row r="2714" spans="1:41" x14ac:dyDescent="0.25">
      <c r="A2714" t="s">
        <v>4894</v>
      </c>
      <c r="B2714" t="s">
        <v>1736</v>
      </c>
      <c r="C2714" t="s">
        <v>1546</v>
      </c>
      <c r="D2714" t="s">
        <v>1490</v>
      </c>
      <c r="E2714">
        <v>30</v>
      </c>
      <c r="F2714">
        <v>80</v>
      </c>
      <c r="G2714">
        <v>90</v>
      </c>
      <c r="H2714">
        <v>55</v>
      </c>
      <c r="I2714">
        <v>45</v>
      </c>
      <c r="J2714">
        <v>55</v>
      </c>
      <c r="K2714" t="s">
        <v>1496</v>
      </c>
      <c r="L2714" t="s">
        <v>3446</v>
      </c>
      <c r="M2714" t="s">
        <v>8453</v>
      </c>
      <c r="N2714">
        <v>6.75</v>
      </c>
      <c r="O2714">
        <v>5.25</v>
      </c>
      <c r="P2714">
        <v>1</v>
      </c>
      <c r="Q2714">
        <v>1</v>
      </c>
      <c r="R2714">
        <f t="shared" si="194"/>
        <v>8</v>
      </c>
      <c r="S2714">
        <f t="shared" si="195"/>
        <v>6</v>
      </c>
      <c r="T2714">
        <f t="shared" si="192"/>
        <v>14</v>
      </c>
      <c r="U2714" t="s">
        <v>1546</v>
      </c>
      <c r="V2714" t="s">
        <v>1490</v>
      </c>
      <c r="W2714" t="s">
        <v>1499</v>
      </c>
      <c r="X2714" t="s">
        <v>1472</v>
      </c>
      <c r="Y2714" t="s">
        <v>6136</v>
      </c>
      <c r="Z2714" cm="1">
        <f t="array" ref="Z2714">IF(ISBLANK(AK2714),_xlfn.LET(
    _xlpm.nameBeforeSlash, IF(ISNUMBER(SEARCH("/", Y2714)), LEFT(Y2714, SEARCH("/", Y2714)-1), Y2714),
    _xlpm.matchRow, IFERROR(MATCH(_xlpm.nameBeforeSlash, AA:AA, 0), ""),
    _xlpm.difference, IF(_xlpm.matchRow="", "", ABS((R2714 + S2714)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),IF(ISBLANK(Y2714),"","Hidden"))</f>
        <v>14</v>
      </c>
      <c r="AA2714" t="s">
        <v>6137</v>
      </c>
      <c r="AC2714" t="s">
        <v>1190</v>
      </c>
      <c r="AD2714" t="str">
        <f>_xlfn.XLOOKUP(AC2714,moves!A:A,moves!B:B)</f>
        <v>ground</v>
      </c>
      <c r="AE2714">
        <f>_xlfn.XLOOKUP(AC2714,moves!A:A,moves!D:D)</f>
        <v>3</v>
      </c>
      <c r="AF2714" t="str">
        <f>_xlfn.XLOOKUP(AC2714,moves!A:A,moves!E:E)</f>
        <v>When the target next attacks: Status symbols deal -1 damage.</v>
      </c>
      <c r="AG2714">
        <v>0</v>
      </c>
      <c r="AH2714">
        <v>0</v>
      </c>
      <c r="AI2714">
        <f t="shared" si="193"/>
        <v>1</v>
      </c>
      <c r="AJ2714" t="s">
        <v>523</v>
      </c>
      <c r="AL2714">
        <v>0</v>
      </c>
      <c r="AM2714" cm="1">
        <f t="array" ref="AM2714">IF(AL2714=1,1,
   IF(ISTEXT(AK2714),1,
   IF(AO2714&gt;1,AM2713,
   IF(AI2714=1,
      IF(SUMPRODUCT((LEN($Y$2:$Y$4096)-LEN(SUBSTITUTE($Y$2:$Y$4096,AA2714,"")))/LEN(AA2714))&gt;0,2,1),
      IF(
         SUMPRODUCT((LEN($Y$2:$Y$4096)-LEN(SUBSTITUTE($Y$2:$Y$4096,AA2714,"")))/LEN(AA2714))
         - SUMPRODUCT((LEN($Y$2:$Y$4096)-LEN(SUBSTITUTE($Y$2:$Y$4096,"Alolan "&amp;AA2714,"")))/LEN("Alolan "&amp;AA2714))
         - SUMPRODUCT((LEN($Y$2:$Y$4096)-LEN(SUBSTITUTE($Y$2:$Y$4096,"Galarian "&amp;AA2714,"")))/LEN("Galarian "&amp;AA2714))
         - SUMPRODUCT((LEN($Y$2:$Y$4096)-LEN(SUBSTITUTE($Y$2:$Y$4096,"Hisuian "&amp;AA2714,"")))/LEN("Hisuian "&amp;AA2714))
         - SUMPRODUCT((LEN($Y$2:$Y$4096)-LEN(SUBSTITUTE($Y$2:$Y$4096,"Paldean "&amp;AA2714,"")))/LEN("Paldean "&amp;AA2714))
      &gt;0,2,1)
   ))))</f>
        <v>2</v>
      </c>
      <c r="AN2714">
        <v>0</v>
      </c>
      <c r="AO2714">
        <v>0</v>
      </c>
    </row>
    <row r="2715" spans="1:41" x14ac:dyDescent="0.25">
      <c r="A2715">
        <v>141</v>
      </c>
      <c r="B2715" t="s">
        <v>1737</v>
      </c>
      <c r="C2715" t="s">
        <v>1546</v>
      </c>
      <c r="D2715" t="s">
        <v>1490</v>
      </c>
      <c r="E2715">
        <v>60</v>
      </c>
      <c r="F2715">
        <v>115</v>
      </c>
      <c r="G2715">
        <v>105</v>
      </c>
      <c r="H2715">
        <v>65</v>
      </c>
      <c r="I2715">
        <v>70</v>
      </c>
      <c r="J2715">
        <v>80</v>
      </c>
      <c r="K2715" t="s">
        <v>1496</v>
      </c>
      <c r="L2715" t="s">
        <v>3446</v>
      </c>
      <c r="M2715" t="s">
        <v>8453</v>
      </c>
      <c r="N2715">
        <v>9.6</v>
      </c>
      <c r="O2715">
        <v>7.65</v>
      </c>
      <c r="P2715">
        <v>1</v>
      </c>
      <c r="Q2715">
        <v>1</v>
      </c>
      <c r="R2715">
        <f t="shared" si="194"/>
        <v>11</v>
      </c>
      <c r="S2715">
        <f t="shared" si="195"/>
        <v>9</v>
      </c>
      <c r="T2715">
        <f t="shared" si="192"/>
        <v>20</v>
      </c>
      <c r="U2715" t="s">
        <v>1546</v>
      </c>
      <c r="V2715" t="s">
        <v>1490</v>
      </c>
      <c r="W2715" t="s">
        <v>1499</v>
      </c>
      <c r="X2715" t="s">
        <v>1472</v>
      </c>
      <c r="Z2715" t="str" cm="1">
        <f t="array" ref="Z2715">IF(ISBLANK(AK2715),_xlfn.LET(
    _xlpm.nameBeforeSlash, IF(ISNUMBER(SEARCH("/", Y2715)), LEFT(Y2715, SEARCH("/", Y2715)-1), Y2715),
    _xlpm.matchRow, IFERROR(MATCH(_xlpm.nameBeforeSlash, AA:AA, 0), ""),
    _xlpm.difference, IF(_xlpm.matchRow="", "", ABS((R2715 + S2715)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),IF(ISBLANK(Y2715),"","Hidden"))</f>
        <v/>
      </c>
      <c r="AA2715" t="s">
        <v>1737</v>
      </c>
      <c r="AC2715" t="s">
        <v>919</v>
      </c>
      <c r="AD2715" t="str">
        <f>_xlfn.XLOOKUP(AC2715,moves!A:A,moves!B:B)</f>
        <v>bug</v>
      </c>
      <c r="AE2715">
        <f>_xlfn.XLOOKUP(AC2715,moves!A:A,moves!D:D)</f>
        <v>4</v>
      </c>
      <c r="AF2715" t="str">
        <f>_xlfn.XLOOKUP(AC2715,moves!A:A,moves!E:E)</f>
        <v>Heal for half the damage dealt, rounded down.</v>
      </c>
      <c r="AG2715">
        <v>0</v>
      </c>
      <c r="AH2715">
        <v>0</v>
      </c>
      <c r="AI2715">
        <f t="shared" si="193"/>
        <v>0</v>
      </c>
      <c r="AJ2715" t="s">
        <v>525</v>
      </c>
      <c r="AL2715">
        <v>1</v>
      </c>
      <c r="AM2715" cm="1">
        <f t="array" ref="AM2715">IF(AL2715=1,1,
   IF(ISTEXT(AK2715),1,
   IF(AO2715&gt;1,AM2714,
   IF(AI2715=1,
      IF(SUMPRODUCT((LEN($Y$2:$Y$4096)-LEN(SUBSTITUTE($Y$2:$Y$4096,AA2715,"")))/LEN(AA2715))&gt;0,2,1),
      IF(
         SUMPRODUCT((LEN($Y$2:$Y$4096)-LEN(SUBSTITUTE($Y$2:$Y$4096,AA2715,"")))/LEN(AA2715))
         - SUMPRODUCT((LEN($Y$2:$Y$4096)-LEN(SUBSTITUTE($Y$2:$Y$4096,"Alolan "&amp;AA2715,"")))/LEN("Alolan "&amp;AA2715))
         - SUMPRODUCT((LEN($Y$2:$Y$4096)-LEN(SUBSTITUTE($Y$2:$Y$4096,"Galarian "&amp;AA2715,"")))/LEN("Galarian "&amp;AA2715))
         - SUMPRODUCT((LEN($Y$2:$Y$4096)-LEN(SUBSTITUTE($Y$2:$Y$4096,"Hisuian "&amp;AA2715,"")))/LEN("Hisuian "&amp;AA2715))
         - SUMPRODUCT((LEN($Y$2:$Y$4096)-LEN(SUBSTITUTE($Y$2:$Y$4096,"Paldean "&amp;AA2715,"")))/LEN("Paldean "&amp;AA2715))
      &gt;0,2,1)
   ))))</f>
        <v>1</v>
      </c>
      <c r="AN2715">
        <v>0</v>
      </c>
      <c r="AO2715">
        <v>0</v>
      </c>
    </row>
    <row r="2716" spans="1:41" x14ac:dyDescent="0.25">
      <c r="A2716" t="s">
        <v>4895</v>
      </c>
      <c r="B2716" t="s">
        <v>1737</v>
      </c>
      <c r="C2716" t="s">
        <v>1546</v>
      </c>
      <c r="D2716" t="s">
        <v>1490</v>
      </c>
      <c r="E2716">
        <v>60</v>
      </c>
      <c r="F2716">
        <v>115</v>
      </c>
      <c r="G2716">
        <v>105</v>
      </c>
      <c r="H2716">
        <v>65</v>
      </c>
      <c r="I2716">
        <v>70</v>
      </c>
      <c r="J2716">
        <v>80</v>
      </c>
      <c r="K2716" t="s">
        <v>1496</v>
      </c>
      <c r="L2716" t="s">
        <v>3446</v>
      </c>
      <c r="M2716" t="s">
        <v>8453</v>
      </c>
      <c r="N2716">
        <v>9.6</v>
      </c>
      <c r="O2716">
        <v>7.65</v>
      </c>
      <c r="P2716">
        <v>1</v>
      </c>
      <c r="Q2716">
        <v>1</v>
      </c>
      <c r="R2716">
        <f t="shared" si="194"/>
        <v>11</v>
      </c>
      <c r="S2716">
        <f t="shared" si="195"/>
        <v>9</v>
      </c>
      <c r="T2716">
        <f t="shared" si="192"/>
        <v>20</v>
      </c>
      <c r="U2716" t="s">
        <v>1546</v>
      </c>
      <c r="V2716" t="s">
        <v>1490</v>
      </c>
      <c r="W2716" t="s">
        <v>1499</v>
      </c>
      <c r="X2716" t="s">
        <v>1472</v>
      </c>
      <c r="Z2716" t="str" cm="1">
        <f t="array" ref="Z2716">IF(ISBLANK(AK2716),_xlfn.LET(
    _xlpm.nameBeforeSlash, IF(ISNUMBER(SEARCH("/", Y2716)), LEFT(Y2716, SEARCH("/", Y2716)-1), Y2716),
    _xlpm.matchRow, IFERROR(MATCH(_xlpm.nameBeforeSlash, AA:AA, 0), ""),
    _xlpm.difference, IF(_xlpm.matchRow="", "", ABS((R2716 + S2716)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),IF(ISBLANK(Y2716),"","Hidden"))</f>
        <v/>
      </c>
      <c r="AA2716" t="s">
        <v>6136</v>
      </c>
      <c r="AC2716" t="s">
        <v>1399</v>
      </c>
      <c r="AD2716" t="str">
        <f>_xlfn.XLOOKUP(AC2716,moves!A:A,moves!B:B)</f>
        <v>water</v>
      </c>
      <c r="AE2716">
        <f>_xlfn.XLOOKUP(AC2716,moves!A:A,moves!D:D)</f>
        <v>4</v>
      </c>
      <c r="AF2716" t="str">
        <f>_xlfn.XLOOKUP(AC2716,moves!A:A,moves!E:E)</f>
        <v>If any critical hits are rolled: When the target is next attacked, Add 1 critical hit to the roll.</v>
      </c>
      <c r="AG2716">
        <v>0</v>
      </c>
      <c r="AH2716">
        <v>0</v>
      </c>
      <c r="AI2716">
        <f t="shared" si="193"/>
        <v>1</v>
      </c>
      <c r="AJ2716" t="s">
        <v>525</v>
      </c>
      <c r="AL2716">
        <v>1</v>
      </c>
      <c r="AM2716" cm="1">
        <f t="array" ref="AM2716">IF(AL2716=1,1,
   IF(ISTEXT(AK2716),1,
   IF(AO2716&gt;1,AM2715,
   IF(AI2716=1,
      IF(SUMPRODUCT((LEN($Y$2:$Y$4096)-LEN(SUBSTITUTE($Y$2:$Y$4096,AA2716,"")))/LEN(AA2716))&gt;0,2,1),
      IF(
         SUMPRODUCT((LEN($Y$2:$Y$4096)-LEN(SUBSTITUTE($Y$2:$Y$4096,AA2716,"")))/LEN(AA2716))
         - SUMPRODUCT((LEN($Y$2:$Y$4096)-LEN(SUBSTITUTE($Y$2:$Y$4096,"Alolan "&amp;AA2716,"")))/LEN("Alolan "&amp;AA2716))
         - SUMPRODUCT((LEN($Y$2:$Y$4096)-LEN(SUBSTITUTE($Y$2:$Y$4096,"Galarian "&amp;AA2716,"")))/LEN("Galarian "&amp;AA2716))
         - SUMPRODUCT((LEN($Y$2:$Y$4096)-LEN(SUBSTITUTE($Y$2:$Y$4096,"Hisuian "&amp;AA2716,"")))/LEN("Hisuian "&amp;AA2716))
         - SUMPRODUCT((LEN($Y$2:$Y$4096)-LEN(SUBSTITUTE($Y$2:$Y$4096,"Paldean "&amp;AA2716,"")))/LEN("Paldean "&amp;AA2716))
      &gt;0,2,1)
   ))))</f>
        <v>1</v>
      </c>
      <c r="AN2716">
        <v>0</v>
      </c>
      <c r="AO2716">
        <v>0</v>
      </c>
    </row>
    <row r="2717" spans="1:41" x14ac:dyDescent="0.25">
      <c r="A2717">
        <v>142</v>
      </c>
      <c r="B2717" t="s">
        <v>1738</v>
      </c>
      <c r="C2717" t="s">
        <v>1546</v>
      </c>
      <c r="D2717" t="s">
        <v>1481</v>
      </c>
      <c r="E2717">
        <v>80</v>
      </c>
      <c r="F2717">
        <v>105</v>
      </c>
      <c r="G2717">
        <v>65</v>
      </c>
      <c r="H2717">
        <v>60</v>
      </c>
      <c r="I2717">
        <v>75</v>
      </c>
      <c r="J2717">
        <v>130</v>
      </c>
      <c r="K2717" t="s">
        <v>1739</v>
      </c>
      <c r="L2717" t="s">
        <v>3446</v>
      </c>
      <c r="M2717" t="s">
        <v>8453</v>
      </c>
      <c r="N2717">
        <v>11.05</v>
      </c>
      <c r="O2717">
        <v>7.4</v>
      </c>
      <c r="P2717">
        <v>1</v>
      </c>
      <c r="Q2717">
        <v>1</v>
      </c>
      <c r="R2717">
        <f t="shared" si="194"/>
        <v>12</v>
      </c>
      <c r="S2717">
        <f t="shared" si="195"/>
        <v>8</v>
      </c>
      <c r="T2717">
        <f t="shared" si="192"/>
        <v>20</v>
      </c>
      <c r="U2717" t="s">
        <v>1546</v>
      </c>
      <c r="V2717" t="s">
        <v>1481</v>
      </c>
      <c r="W2717" t="s">
        <v>1512</v>
      </c>
      <c r="X2717" t="s">
        <v>1514</v>
      </c>
      <c r="Z2717" t="str" cm="1">
        <f t="array" ref="Z2717">IF(ISBLANK(AK2717),_xlfn.LET(
    _xlpm.nameBeforeSlash, IF(ISNUMBER(SEARCH("/", Y2717)), LEFT(Y2717, SEARCH("/", Y2717)-1), Y2717),
    _xlpm.matchRow, IFERROR(MATCH(_xlpm.nameBeforeSlash, AA:AA, 0), ""),
    _xlpm.difference, IF(_xlpm.matchRow="", "", ABS((R2717 + S2717)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),IF(ISBLANK(Y2717),"","Hidden"))</f>
        <v/>
      </c>
      <c r="AA2717" t="s">
        <v>1738</v>
      </c>
      <c r="AC2717" t="s">
        <v>1364</v>
      </c>
      <c r="AD2717" t="str">
        <f>_xlfn.XLOOKUP(AC2717,moves!A:A,moves!B:B)</f>
        <v>steel</v>
      </c>
      <c r="AE2717">
        <f>_xlfn.XLOOKUP(AC2717,moves!A:A,moves!D:D)</f>
        <v>4</v>
      </c>
      <c r="AF2717" t="str">
        <f>_xlfn.XLOOKUP(AC2717,moves!A:A,moves!E:E)</f>
        <v>If 2 or more status symbols are rolled: The target skips their turn this round and the user's battle fatigue increases by 1 extra. This move cannot be used if the user has 5 fatigue.</v>
      </c>
      <c r="AG2717">
        <v>0</v>
      </c>
      <c r="AH2717">
        <v>0</v>
      </c>
      <c r="AI2717">
        <f t="shared" si="193"/>
        <v>0</v>
      </c>
      <c r="AJ2717" t="s">
        <v>525</v>
      </c>
      <c r="AL2717">
        <v>0</v>
      </c>
      <c r="AM2717" cm="1">
        <f t="array" ref="AM2717">IF(AL2717=1,1,
   IF(ISTEXT(AK2717),1,
   IF(AO2717&gt;1,AM2716,
   IF(AI2717=1,
      IF(SUMPRODUCT((LEN($Y$2:$Y$4096)-LEN(SUBSTITUTE($Y$2:$Y$4096,AA2717,"")))/LEN(AA2717))&gt;0,2,1),
      IF(
         SUMPRODUCT((LEN($Y$2:$Y$4096)-LEN(SUBSTITUTE($Y$2:$Y$4096,AA2717,"")))/LEN(AA2717))
         - SUMPRODUCT((LEN($Y$2:$Y$4096)-LEN(SUBSTITUTE($Y$2:$Y$4096,"Alolan "&amp;AA2717,"")))/LEN("Alolan "&amp;AA2717))
         - SUMPRODUCT((LEN($Y$2:$Y$4096)-LEN(SUBSTITUTE($Y$2:$Y$4096,"Galarian "&amp;AA2717,"")))/LEN("Galarian "&amp;AA2717))
         - SUMPRODUCT((LEN($Y$2:$Y$4096)-LEN(SUBSTITUTE($Y$2:$Y$4096,"Hisuian "&amp;AA2717,"")))/LEN("Hisuian "&amp;AA2717))
         - SUMPRODUCT((LEN($Y$2:$Y$4096)-LEN(SUBSTITUTE($Y$2:$Y$4096,"Paldean "&amp;AA2717,"")))/LEN("Paldean "&amp;AA2717))
      &gt;0,2,1)
   ))))</f>
        <v>1</v>
      </c>
      <c r="AN2717">
        <v>0</v>
      </c>
      <c r="AO2717">
        <v>1</v>
      </c>
    </row>
    <row r="2718" spans="1:41" x14ac:dyDescent="0.25">
      <c r="A2718" t="s">
        <v>1740</v>
      </c>
      <c r="B2718" t="s">
        <v>1738</v>
      </c>
      <c r="C2718" t="s">
        <v>1546</v>
      </c>
      <c r="D2718" t="s">
        <v>1481</v>
      </c>
      <c r="E2718">
        <v>80</v>
      </c>
      <c r="F2718">
        <v>135</v>
      </c>
      <c r="G2718">
        <v>85</v>
      </c>
      <c r="H2718">
        <v>70</v>
      </c>
      <c r="I2718">
        <v>95</v>
      </c>
      <c r="J2718">
        <v>150</v>
      </c>
      <c r="K2718" t="s">
        <v>1739</v>
      </c>
      <c r="L2718" t="s">
        <v>3446</v>
      </c>
      <c r="M2718" t="s">
        <v>8453</v>
      </c>
      <c r="N2718">
        <v>13.45</v>
      </c>
      <c r="O2718">
        <v>8.6</v>
      </c>
      <c r="P2718">
        <v>2</v>
      </c>
      <c r="Q2718">
        <v>1</v>
      </c>
      <c r="R2718">
        <f t="shared" si="194"/>
        <v>15</v>
      </c>
      <c r="S2718">
        <f t="shared" si="195"/>
        <v>10</v>
      </c>
      <c r="T2718">
        <f t="shared" ref="T2718:T2781" si="196">SUM(S2718,R2718)</f>
        <v>25</v>
      </c>
      <c r="U2718" t="s">
        <v>1546</v>
      </c>
      <c r="V2718" t="s">
        <v>1481</v>
      </c>
      <c r="W2718" t="s">
        <v>1512</v>
      </c>
      <c r="X2718" t="s">
        <v>1514</v>
      </c>
      <c r="Z2718" t="str" cm="1">
        <f t="array" ref="Z2718">IF(ISBLANK(AK2718),_xlfn.LET(
    _xlpm.nameBeforeSlash, IF(ISNUMBER(SEARCH("/", Y2718)), LEFT(Y2718, SEARCH("/", Y2718)-1), Y2718),
    _xlpm.matchRow, IFERROR(MATCH(_xlpm.nameBeforeSlash, AA:AA, 0), ""),
    _xlpm.difference, IF(_xlpm.matchRow="", "", ABS((R2718 + S2718)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),IF(ISBLANK(Y2718),"","Hidden"))</f>
        <v/>
      </c>
      <c r="AA2718" t="s">
        <v>3435</v>
      </c>
      <c r="AB2718" t="s">
        <v>1477</v>
      </c>
      <c r="AC2718" t="s">
        <v>1221</v>
      </c>
      <c r="AD2718" t="str">
        <f>_xlfn.XLOOKUP(AC2718,moves!A:A,moves!B:B)</f>
        <v>normal</v>
      </c>
      <c r="AE2718">
        <f>_xlfn.XLOOKUP(AC2718,moves!A:A,moves!D:D)</f>
        <v>7</v>
      </c>
      <c r="AF2718" t="str">
        <f>_xlfn.XLOOKUP(AC2718,moves!A:A,moves!E:E)</f>
        <v xml:space="preserve"> </v>
      </c>
      <c r="AG2718">
        <v>0</v>
      </c>
      <c r="AH2718">
        <v>0</v>
      </c>
      <c r="AI2718">
        <f t="shared" ref="AI2718:AI2781" si="197">IF(ISNUMBER(SEARCH("Shiny ", AA2718)), 1, 0)</f>
        <v>0</v>
      </c>
      <c r="AJ2718" t="s">
        <v>525</v>
      </c>
      <c r="AL2718">
        <v>0</v>
      </c>
      <c r="AM2718" cm="1">
        <f t="array" ref="AM2718">IF(AL2718=1,1,
   IF(ISTEXT(AK2718),1,
   IF(AO2718&gt;1,AM2717,
   IF(AI2718=1,
      IF(SUMPRODUCT((LEN($Y$2:$Y$4096)-LEN(SUBSTITUTE($Y$2:$Y$4096,AA2718,"")))/LEN(AA2718))&gt;0,2,1),
      IF(
         SUMPRODUCT((LEN($Y$2:$Y$4096)-LEN(SUBSTITUTE($Y$2:$Y$4096,AA2718,"")))/LEN(AA2718))
         - SUMPRODUCT((LEN($Y$2:$Y$4096)-LEN(SUBSTITUTE($Y$2:$Y$4096,"Alolan "&amp;AA2718,"")))/LEN("Alolan "&amp;AA2718))
         - SUMPRODUCT((LEN($Y$2:$Y$4096)-LEN(SUBSTITUTE($Y$2:$Y$4096,"Galarian "&amp;AA2718,"")))/LEN("Galarian "&amp;AA2718))
         - SUMPRODUCT((LEN($Y$2:$Y$4096)-LEN(SUBSTITUTE($Y$2:$Y$4096,"Hisuian "&amp;AA2718,"")))/LEN("Hisuian "&amp;AA2718))
         - SUMPRODUCT((LEN($Y$2:$Y$4096)-LEN(SUBSTITUTE($Y$2:$Y$4096,"Paldean "&amp;AA2718,"")))/LEN("Paldean "&amp;AA2718))
      &gt;0,2,1)
   ))))</f>
        <v>1</v>
      </c>
      <c r="AN2718">
        <v>0</v>
      </c>
      <c r="AO2718">
        <v>2</v>
      </c>
    </row>
    <row r="2719" spans="1:41" x14ac:dyDescent="0.25">
      <c r="A2719" t="s">
        <v>4896</v>
      </c>
      <c r="B2719" t="s">
        <v>1738</v>
      </c>
      <c r="C2719" t="s">
        <v>1546</v>
      </c>
      <c r="D2719" t="s">
        <v>1481</v>
      </c>
      <c r="E2719">
        <v>80</v>
      </c>
      <c r="F2719">
        <v>105</v>
      </c>
      <c r="G2719">
        <v>65</v>
      </c>
      <c r="H2719">
        <v>60</v>
      </c>
      <c r="I2719">
        <v>75</v>
      </c>
      <c r="J2719">
        <v>130</v>
      </c>
      <c r="K2719" t="s">
        <v>1739</v>
      </c>
      <c r="L2719" t="s">
        <v>3446</v>
      </c>
      <c r="M2719" t="s">
        <v>8453</v>
      </c>
      <c r="N2719">
        <v>11.05</v>
      </c>
      <c r="O2719">
        <v>7.4</v>
      </c>
      <c r="P2719">
        <v>1</v>
      </c>
      <c r="Q2719">
        <v>1</v>
      </c>
      <c r="R2719">
        <f t="shared" si="194"/>
        <v>12</v>
      </c>
      <c r="S2719">
        <f t="shared" si="195"/>
        <v>8</v>
      </c>
      <c r="T2719">
        <f t="shared" si="196"/>
        <v>20</v>
      </c>
      <c r="U2719" t="s">
        <v>1546</v>
      </c>
      <c r="V2719" t="s">
        <v>1481</v>
      </c>
      <c r="W2719" t="s">
        <v>1512</v>
      </c>
      <c r="X2719" t="s">
        <v>1514</v>
      </c>
      <c r="Z2719" t="str" cm="1">
        <f t="array" ref="Z2719">IF(ISBLANK(AK2719),_xlfn.LET(
    _xlpm.nameBeforeSlash, IF(ISNUMBER(SEARCH("/", Y2719)), LEFT(Y2719, SEARCH("/", Y2719)-1), Y2719),
    _xlpm.matchRow, IFERROR(MATCH(_xlpm.nameBeforeSlash, AA:AA, 0), ""),
    _xlpm.difference, IF(_xlpm.matchRow="", "", ABS((R2719 + S2719)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),IF(ISBLANK(Y2719),"","Hidden"))</f>
        <v/>
      </c>
      <c r="AA2719" t="s">
        <v>6138</v>
      </c>
      <c r="AC2719" t="s">
        <v>6943</v>
      </c>
      <c r="AD2719" t="str">
        <f>_xlfn.XLOOKUP(AC2719,moves!A:A,moves!B:B)</f>
        <v>flying</v>
      </c>
      <c r="AE2719">
        <f>_xlfn.XLOOKUP(AC2719,moves!A:A,moves!D:D)</f>
        <v>3</v>
      </c>
      <c r="AF2719" t="str">
        <f>_xlfn.XLOOKUP(AC2719,moves!A:A,moves!E:E)</f>
        <v>Your currently active Pokémon may switch out. Afterwards, Increase the initiative of all of your currently active Pokémon by 5 and change the weather condition to Strong Winds.</v>
      </c>
      <c r="AG2719">
        <v>0</v>
      </c>
      <c r="AH2719">
        <v>0</v>
      </c>
      <c r="AI2719">
        <f t="shared" si="197"/>
        <v>1</v>
      </c>
      <c r="AJ2719" t="s">
        <v>525</v>
      </c>
      <c r="AL2719">
        <v>0</v>
      </c>
      <c r="AM2719" cm="1">
        <f t="array" ref="AM2719">IF(AL2719=1,1,
   IF(ISTEXT(AK2719),1,
   IF(AO2719&gt;1,AM2718,
   IF(AI2719=1,
      IF(SUMPRODUCT((LEN($Y$2:$Y$4096)-LEN(SUBSTITUTE($Y$2:$Y$4096,AA2719,"")))/LEN(AA2719))&gt;0,2,1),
      IF(
         SUMPRODUCT((LEN($Y$2:$Y$4096)-LEN(SUBSTITUTE($Y$2:$Y$4096,AA2719,"")))/LEN(AA2719))
         - SUMPRODUCT((LEN($Y$2:$Y$4096)-LEN(SUBSTITUTE($Y$2:$Y$4096,"Alolan "&amp;AA2719,"")))/LEN("Alolan "&amp;AA2719))
         - SUMPRODUCT((LEN($Y$2:$Y$4096)-LEN(SUBSTITUTE($Y$2:$Y$4096,"Galarian "&amp;AA2719,"")))/LEN("Galarian "&amp;AA2719))
         - SUMPRODUCT((LEN($Y$2:$Y$4096)-LEN(SUBSTITUTE($Y$2:$Y$4096,"Hisuian "&amp;AA2719,"")))/LEN("Hisuian "&amp;AA2719))
         - SUMPRODUCT((LEN($Y$2:$Y$4096)-LEN(SUBSTITUTE($Y$2:$Y$4096,"Paldean "&amp;AA2719,"")))/LEN("Paldean "&amp;AA2719))
      &gt;0,2,1)
   ))))</f>
        <v>1</v>
      </c>
      <c r="AN2719">
        <v>0</v>
      </c>
      <c r="AO2719">
        <v>1</v>
      </c>
    </row>
    <row r="2720" spans="1:41" x14ac:dyDescent="0.25">
      <c r="A2720" t="s">
        <v>4897</v>
      </c>
      <c r="B2720" t="s">
        <v>1738</v>
      </c>
      <c r="C2720" t="s">
        <v>1546</v>
      </c>
      <c r="D2720" t="s">
        <v>1481</v>
      </c>
      <c r="E2720">
        <v>80</v>
      </c>
      <c r="F2720">
        <v>135</v>
      </c>
      <c r="G2720">
        <v>85</v>
      </c>
      <c r="H2720">
        <v>70</v>
      </c>
      <c r="I2720">
        <v>95</v>
      </c>
      <c r="J2720">
        <v>150</v>
      </c>
      <c r="K2720" t="s">
        <v>1739</v>
      </c>
      <c r="L2720" t="s">
        <v>3446</v>
      </c>
      <c r="M2720" t="s">
        <v>8453</v>
      </c>
      <c r="N2720">
        <v>13.45</v>
      </c>
      <c r="O2720">
        <v>8.6</v>
      </c>
      <c r="P2720">
        <v>2</v>
      </c>
      <c r="Q2720">
        <v>1</v>
      </c>
      <c r="R2720">
        <f t="shared" si="194"/>
        <v>15</v>
      </c>
      <c r="S2720">
        <f t="shared" si="195"/>
        <v>10</v>
      </c>
      <c r="T2720">
        <f t="shared" si="196"/>
        <v>25</v>
      </c>
      <c r="U2720" t="s">
        <v>1546</v>
      </c>
      <c r="V2720" t="s">
        <v>1481</v>
      </c>
      <c r="W2720" t="s">
        <v>1512</v>
      </c>
      <c r="X2720" t="s">
        <v>1514</v>
      </c>
      <c r="Z2720" t="str" cm="1">
        <f t="array" ref="Z2720">IF(ISBLANK(AK2720),_xlfn.LET(
    _xlpm.nameBeforeSlash, IF(ISNUMBER(SEARCH("/", Y2720)), LEFT(Y2720, SEARCH("/", Y2720)-1), Y2720),
    _xlpm.matchRow, IFERROR(MATCH(_xlpm.nameBeforeSlash, AA:AA, 0), ""),
    _xlpm.difference, IF(_xlpm.matchRow="", "", ABS((R2720 + S2720)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),IF(ISBLANK(Y2720),"","Hidden"))</f>
        <v/>
      </c>
      <c r="AA2720" t="s">
        <v>6139</v>
      </c>
      <c r="AB2720" t="s">
        <v>1477</v>
      </c>
      <c r="AC2720" t="s">
        <v>6942</v>
      </c>
      <c r="AD2720" t="str">
        <f>_xlfn.XLOOKUP(AC2720,moves!A:A,moves!B:B)</f>
        <v>rock</v>
      </c>
      <c r="AE2720">
        <f>_xlfn.XLOOKUP(AC2720,moves!A:A,moves!D:D)</f>
        <v>6</v>
      </c>
      <c r="AF2720" t="str">
        <f>_xlfn.XLOOKUP(AC2720,moves!A:A,moves!E:E)</f>
        <v>Deal 1 damage to all Pokémon in the user's and target's party. Ignore weakness and resistance for this effect.</v>
      </c>
      <c r="AG2720">
        <v>0</v>
      </c>
      <c r="AH2720">
        <v>0</v>
      </c>
      <c r="AI2720">
        <f t="shared" si="197"/>
        <v>1</v>
      </c>
      <c r="AJ2720" t="s">
        <v>525</v>
      </c>
      <c r="AL2720">
        <v>0</v>
      </c>
      <c r="AM2720" cm="1">
        <f t="array" ref="AM2720">IF(AL2720=1,1,
   IF(ISTEXT(AK2720),1,
   IF(AO2720&gt;1,AM2719,
   IF(AI2720=1,
      IF(SUMPRODUCT((LEN($Y$2:$Y$4096)-LEN(SUBSTITUTE($Y$2:$Y$4096,AA2720,"")))/LEN(AA2720))&gt;0,2,1),
      IF(
         SUMPRODUCT((LEN($Y$2:$Y$4096)-LEN(SUBSTITUTE($Y$2:$Y$4096,AA2720,"")))/LEN(AA2720))
         - SUMPRODUCT((LEN($Y$2:$Y$4096)-LEN(SUBSTITUTE($Y$2:$Y$4096,"Alolan "&amp;AA2720,"")))/LEN("Alolan "&amp;AA2720))
         - SUMPRODUCT((LEN($Y$2:$Y$4096)-LEN(SUBSTITUTE($Y$2:$Y$4096,"Galarian "&amp;AA2720,"")))/LEN("Galarian "&amp;AA2720))
         - SUMPRODUCT((LEN($Y$2:$Y$4096)-LEN(SUBSTITUTE($Y$2:$Y$4096,"Hisuian "&amp;AA2720,"")))/LEN("Hisuian "&amp;AA2720))
         - SUMPRODUCT((LEN($Y$2:$Y$4096)-LEN(SUBSTITUTE($Y$2:$Y$4096,"Paldean "&amp;AA2720,"")))/LEN("Paldean "&amp;AA2720))
      &gt;0,2,1)
   ))))</f>
        <v>1</v>
      </c>
      <c r="AN2720">
        <v>0</v>
      </c>
      <c r="AO2720">
        <v>2</v>
      </c>
    </row>
    <row r="2721" spans="1:41" x14ac:dyDescent="0.25">
      <c r="A2721">
        <v>345</v>
      </c>
      <c r="B2721" t="s">
        <v>2028</v>
      </c>
      <c r="C2721" t="s">
        <v>1546</v>
      </c>
      <c r="D2721" t="s">
        <v>1468</v>
      </c>
      <c r="E2721">
        <v>66</v>
      </c>
      <c r="F2721">
        <v>41</v>
      </c>
      <c r="G2721">
        <v>77</v>
      </c>
      <c r="H2721">
        <v>61</v>
      </c>
      <c r="I2721">
        <v>87</v>
      </c>
      <c r="J2721">
        <v>23</v>
      </c>
      <c r="K2721" t="s">
        <v>2029</v>
      </c>
      <c r="L2721" t="s">
        <v>3446</v>
      </c>
      <c r="M2721" t="s">
        <v>8453</v>
      </c>
      <c r="N2721">
        <v>4.3800000000000008</v>
      </c>
      <c r="O2721">
        <v>7.56</v>
      </c>
      <c r="P2721">
        <v>1</v>
      </c>
      <c r="Q2721">
        <v>1</v>
      </c>
      <c r="R2721">
        <f t="shared" si="194"/>
        <v>5</v>
      </c>
      <c r="S2721">
        <f t="shared" si="195"/>
        <v>9</v>
      </c>
      <c r="T2721">
        <f t="shared" si="196"/>
        <v>14</v>
      </c>
      <c r="U2721" t="s">
        <v>1546</v>
      </c>
      <c r="V2721" t="s">
        <v>1468</v>
      </c>
      <c r="W2721" t="s">
        <v>1512</v>
      </c>
      <c r="X2721" t="s">
        <v>1469</v>
      </c>
      <c r="Y2721" t="s">
        <v>2030</v>
      </c>
      <c r="Z2721" cm="1">
        <f t="array" ref="Z2721">IF(ISBLANK(AK2721),_xlfn.LET(
    _xlpm.nameBeforeSlash, IF(ISNUMBER(SEARCH("/", Y2721)), LEFT(Y2721, SEARCH("/", Y2721)-1), Y2721),
    _xlpm.matchRow, IFERROR(MATCH(_xlpm.nameBeforeSlash, AA:AA, 0), ""),
    _xlpm.difference, IF(_xlpm.matchRow="", "", ABS((R2721 + S2721)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),IF(ISBLANK(Y2721),"","Hidden"))</f>
        <v>13</v>
      </c>
      <c r="AA2721" t="s">
        <v>2028</v>
      </c>
      <c r="AC2721" t="s">
        <v>1161</v>
      </c>
      <c r="AD2721" t="str">
        <f>_xlfn.XLOOKUP(AC2721,moves!A:A,moves!B:B)</f>
        <v>grass</v>
      </c>
      <c r="AE2721">
        <f>_xlfn.XLOOKUP(AC2721,moves!A:A,moves!D:D)</f>
        <v>2</v>
      </c>
      <c r="AF2721" t="str">
        <f>_xlfn.XLOOKUP(AC2721,moves!A:A,moves!E:E)</f>
        <v>Heal 2 damage at the end of the user's turns. The user may no longer switch out or flee the battle.</v>
      </c>
      <c r="AG2721">
        <v>0</v>
      </c>
      <c r="AH2721">
        <v>0</v>
      </c>
      <c r="AI2721">
        <f t="shared" si="197"/>
        <v>0</v>
      </c>
      <c r="AJ2721" t="s">
        <v>523</v>
      </c>
      <c r="AL2721">
        <v>0</v>
      </c>
      <c r="AM2721" cm="1">
        <f t="array" ref="AM2721">IF(AL2721=1,1,
   IF(ISTEXT(AK2721),1,
   IF(AO2721&gt;1,AM2720,
   IF(AI2721=1,
      IF(SUMPRODUCT((LEN($Y$2:$Y$4096)-LEN(SUBSTITUTE($Y$2:$Y$4096,AA2721,"")))/LEN(AA2721))&gt;0,2,1),
      IF(
         SUMPRODUCT((LEN($Y$2:$Y$4096)-LEN(SUBSTITUTE($Y$2:$Y$4096,AA2721,"")))/LEN(AA2721))
         - SUMPRODUCT((LEN($Y$2:$Y$4096)-LEN(SUBSTITUTE($Y$2:$Y$4096,"Alolan "&amp;AA2721,"")))/LEN("Alolan "&amp;AA2721))
         - SUMPRODUCT((LEN($Y$2:$Y$4096)-LEN(SUBSTITUTE($Y$2:$Y$4096,"Galarian "&amp;AA2721,"")))/LEN("Galarian "&amp;AA2721))
         - SUMPRODUCT((LEN($Y$2:$Y$4096)-LEN(SUBSTITUTE($Y$2:$Y$4096,"Hisuian "&amp;AA2721,"")))/LEN("Hisuian "&amp;AA2721))
         - SUMPRODUCT((LEN($Y$2:$Y$4096)-LEN(SUBSTITUTE($Y$2:$Y$4096,"Paldean "&amp;AA2721,"")))/LEN("Paldean "&amp;AA2721))
      &gt;0,2,1)
   ))))</f>
        <v>1</v>
      </c>
      <c r="AN2721">
        <v>0</v>
      </c>
      <c r="AO2721">
        <v>0</v>
      </c>
    </row>
    <row r="2722" spans="1:41" x14ac:dyDescent="0.25">
      <c r="A2722" t="s">
        <v>4898</v>
      </c>
      <c r="B2722" t="s">
        <v>2028</v>
      </c>
      <c r="C2722" t="s">
        <v>1546</v>
      </c>
      <c r="D2722" t="s">
        <v>1468</v>
      </c>
      <c r="E2722">
        <v>66</v>
      </c>
      <c r="F2722">
        <v>41</v>
      </c>
      <c r="G2722">
        <v>77</v>
      </c>
      <c r="H2722">
        <v>61</v>
      </c>
      <c r="I2722">
        <v>87</v>
      </c>
      <c r="J2722">
        <v>23</v>
      </c>
      <c r="K2722" t="s">
        <v>2029</v>
      </c>
      <c r="L2722" t="s">
        <v>3446</v>
      </c>
      <c r="M2722" t="s">
        <v>8453</v>
      </c>
      <c r="N2722">
        <v>4.3800000000000008</v>
      </c>
      <c r="O2722">
        <v>7.56</v>
      </c>
      <c r="P2722">
        <v>1</v>
      </c>
      <c r="Q2722">
        <v>1</v>
      </c>
      <c r="R2722">
        <f t="shared" si="194"/>
        <v>5</v>
      </c>
      <c r="S2722">
        <f t="shared" si="195"/>
        <v>9</v>
      </c>
      <c r="T2722">
        <f t="shared" si="196"/>
        <v>14</v>
      </c>
      <c r="U2722" t="s">
        <v>1546</v>
      </c>
      <c r="V2722" t="s">
        <v>1468</v>
      </c>
      <c r="W2722" t="s">
        <v>1512</v>
      </c>
      <c r="X2722" t="s">
        <v>1469</v>
      </c>
      <c r="Y2722" t="s">
        <v>6140</v>
      </c>
      <c r="Z2722" cm="1">
        <f t="array" ref="Z2722">IF(ISBLANK(AK2722),_xlfn.LET(
    _xlpm.nameBeforeSlash, IF(ISNUMBER(SEARCH("/", Y2722)), LEFT(Y2722, SEARCH("/", Y2722)-1), Y2722),
    _xlpm.matchRow, IFERROR(MATCH(_xlpm.nameBeforeSlash, AA:AA, 0), ""),
    _xlpm.difference, IF(_xlpm.matchRow="", "", ABS((R2722 + S2722)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),IF(ISBLANK(Y2722),"","Hidden"))</f>
        <v>13</v>
      </c>
      <c r="AA2722" t="s">
        <v>6141</v>
      </c>
      <c r="AC2722" t="s">
        <v>467</v>
      </c>
      <c r="AD2722" t="str">
        <f>_xlfn.XLOOKUP(AC2722,moves!A:A,moves!B:B)</f>
        <v>rock</v>
      </c>
      <c r="AE2722">
        <f>_xlfn.XLOOKUP(AC2722,moves!A:A,moves!D:D)</f>
        <v>3</v>
      </c>
      <c r="AF2722" t="str">
        <f>_xlfn.XLOOKUP(AC2722,moves!A:A,moves!E:E)</f>
        <v>If any critical hits are rolled: Add 1 critical hit and 1 status symbol to the user's attack rolls.</v>
      </c>
      <c r="AG2722">
        <v>0</v>
      </c>
      <c r="AH2722">
        <v>0</v>
      </c>
      <c r="AI2722">
        <f t="shared" si="197"/>
        <v>1</v>
      </c>
      <c r="AJ2722" t="s">
        <v>523</v>
      </c>
      <c r="AL2722">
        <v>0</v>
      </c>
      <c r="AM2722" cm="1">
        <f t="array" ref="AM2722">IF(AL2722=1,1,
   IF(ISTEXT(AK2722),1,
   IF(AO2722&gt;1,AM2721,
   IF(AI2722=1,
      IF(SUMPRODUCT((LEN($Y$2:$Y$4096)-LEN(SUBSTITUTE($Y$2:$Y$4096,AA2722,"")))/LEN(AA2722))&gt;0,2,1),
      IF(
         SUMPRODUCT((LEN($Y$2:$Y$4096)-LEN(SUBSTITUTE($Y$2:$Y$4096,AA2722,"")))/LEN(AA2722))
         - SUMPRODUCT((LEN($Y$2:$Y$4096)-LEN(SUBSTITUTE($Y$2:$Y$4096,"Alolan "&amp;AA2722,"")))/LEN("Alolan "&amp;AA2722))
         - SUMPRODUCT((LEN($Y$2:$Y$4096)-LEN(SUBSTITUTE($Y$2:$Y$4096,"Galarian "&amp;AA2722,"")))/LEN("Galarian "&amp;AA2722))
         - SUMPRODUCT((LEN($Y$2:$Y$4096)-LEN(SUBSTITUTE($Y$2:$Y$4096,"Hisuian "&amp;AA2722,"")))/LEN("Hisuian "&amp;AA2722))
         - SUMPRODUCT((LEN($Y$2:$Y$4096)-LEN(SUBSTITUTE($Y$2:$Y$4096,"Paldean "&amp;AA2722,"")))/LEN("Paldean "&amp;AA2722))
      &gt;0,2,1)
   ))))</f>
        <v>1</v>
      </c>
      <c r="AN2722">
        <v>0</v>
      </c>
      <c r="AO2722">
        <v>0</v>
      </c>
    </row>
    <row r="2723" spans="1:41" x14ac:dyDescent="0.25">
      <c r="A2723">
        <v>346</v>
      </c>
      <c r="B2723" t="s">
        <v>2030</v>
      </c>
      <c r="C2723" t="s">
        <v>1546</v>
      </c>
      <c r="D2723" t="s">
        <v>1468</v>
      </c>
      <c r="E2723">
        <v>86</v>
      </c>
      <c r="F2723">
        <v>81</v>
      </c>
      <c r="G2723">
        <v>97</v>
      </c>
      <c r="H2723">
        <v>81</v>
      </c>
      <c r="I2723">
        <v>107</v>
      </c>
      <c r="J2723">
        <v>43</v>
      </c>
      <c r="K2723" t="s">
        <v>2031</v>
      </c>
      <c r="L2723" t="s">
        <v>3446</v>
      </c>
      <c r="M2723" t="s">
        <v>8453</v>
      </c>
      <c r="N2723">
        <v>6.58</v>
      </c>
      <c r="O2723">
        <v>9.5599999999999987</v>
      </c>
      <c r="P2723">
        <v>1</v>
      </c>
      <c r="Q2723">
        <v>1</v>
      </c>
      <c r="R2723">
        <f t="shared" si="194"/>
        <v>8</v>
      </c>
      <c r="S2723">
        <f t="shared" si="195"/>
        <v>11</v>
      </c>
      <c r="T2723">
        <f t="shared" si="196"/>
        <v>19</v>
      </c>
      <c r="U2723" t="s">
        <v>1546</v>
      </c>
      <c r="V2723" t="s">
        <v>1468</v>
      </c>
      <c r="W2723" t="s">
        <v>1512</v>
      </c>
      <c r="X2723" t="s">
        <v>1469</v>
      </c>
      <c r="Z2723" t="str" cm="1">
        <f t="array" ref="Z2723">IF(ISBLANK(AK2723),_xlfn.LET(
    _xlpm.nameBeforeSlash, IF(ISNUMBER(SEARCH("/", Y2723)), LEFT(Y2723, SEARCH("/", Y2723)-1), Y2723),
    _xlpm.matchRow, IFERROR(MATCH(_xlpm.nameBeforeSlash, AA:AA, 0), ""),
    _xlpm.difference, IF(_xlpm.matchRow="", "", ABS((R2723 + S2723)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),IF(ISBLANK(Y2723),"","Hidden"))</f>
        <v/>
      </c>
      <c r="AA2723" t="s">
        <v>2030</v>
      </c>
      <c r="AC2723" t="s">
        <v>421</v>
      </c>
      <c r="AD2723" t="str">
        <f>_xlfn.XLOOKUP(AC2723,moves!A:A,moves!B:B)</f>
        <v>grass</v>
      </c>
      <c r="AE2723">
        <f>_xlfn.XLOOKUP(AC2723,moves!A:A,moves!D:D)</f>
        <v>4</v>
      </c>
      <c r="AF2723" t="str">
        <f>_xlfn.XLOOKUP(AC2723,moves!A:A,moves!E:E)</f>
        <v>Heal for half the damage dealt, rounded down.</v>
      </c>
      <c r="AG2723">
        <v>0</v>
      </c>
      <c r="AH2723">
        <v>0</v>
      </c>
      <c r="AI2723">
        <f t="shared" si="197"/>
        <v>0</v>
      </c>
      <c r="AJ2723" t="s">
        <v>525</v>
      </c>
      <c r="AL2723">
        <v>1</v>
      </c>
      <c r="AM2723" cm="1">
        <f t="array" ref="AM2723">IF(AL2723=1,1,
   IF(ISTEXT(AK2723),1,
   IF(AO2723&gt;1,AM2722,
   IF(AI2723=1,
      IF(SUMPRODUCT((LEN($Y$2:$Y$4096)-LEN(SUBSTITUTE($Y$2:$Y$4096,AA2723,"")))/LEN(AA2723))&gt;0,2,1),
      IF(
         SUMPRODUCT((LEN($Y$2:$Y$4096)-LEN(SUBSTITUTE($Y$2:$Y$4096,AA2723,"")))/LEN(AA2723))
         - SUMPRODUCT((LEN($Y$2:$Y$4096)-LEN(SUBSTITUTE($Y$2:$Y$4096,"Alolan "&amp;AA2723,"")))/LEN("Alolan "&amp;AA2723))
         - SUMPRODUCT((LEN($Y$2:$Y$4096)-LEN(SUBSTITUTE($Y$2:$Y$4096,"Galarian "&amp;AA2723,"")))/LEN("Galarian "&amp;AA2723))
         - SUMPRODUCT((LEN($Y$2:$Y$4096)-LEN(SUBSTITUTE($Y$2:$Y$4096,"Hisuian "&amp;AA2723,"")))/LEN("Hisuian "&amp;AA2723))
         - SUMPRODUCT((LEN($Y$2:$Y$4096)-LEN(SUBSTITUTE($Y$2:$Y$4096,"Paldean "&amp;AA2723,"")))/LEN("Paldean "&amp;AA2723))
      &gt;0,2,1)
   ))))</f>
        <v>1</v>
      </c>
      <c r="AN2723">
        <v>0</v>
      </c>
      <c r="AO2723">
        <v>0</v>
      </c>
    </row>
    <row r="2724" spans="1:41" x14ac:dyDescent="0.25">
      <c r="A2724" t="s">
        <v>4899</v>
      </c>
      <c r="B2724" t="s">
        <v>2030</v>
      </c>
      <c r="C2724" t="s">
        <v>1546</v>
      </c>
      <c r="D2724" t="s">
        <v>1468</v>
      </c>
      <c r="E2724">
        <v>86</v>
      </c>
      <c r="F2724">
        <v>81</v>
      </c>
      <c r="G2724">
        <v>97</v>
      </c>
      <c r="H2724">
        <v>81</v>
      </c>
      <c r="I2724">
        <v>107</v>
      </c>
      <c r="J2724">
        <v>43</v>
      </c>
      <c r="K2724" t="s">
        <v>2031</v>
      </c>
      <c r="L2724" t="s">
        <v>3446</v>
      </c>
      <c r="M2724" t="s">
        <v>8453</v>
      </c>
      <c r="N2724">
        <v>6.58</v>
      </c>
      <c r="O2724">
        <v>9.5599999999999987</v>
      </c>
      <c r="P2724">
        <v>1</v>
      </c>
      <c r="Q2724">
        <v>1</v>
      </c>
      <c r="R2724">
        <f t="shared" si="194"/>
        <v>8</v>
      </c>
      <c r="S2724">
        <f t="shared" si="195"/>
        <v>11</v>
      </c>
      <c r="T2724">
        <f t="shared" si="196"/>
        <v>19</v>
      </c>
      <c r="U2724" t="s">
        <v>1546</v>
      </c>
      <c r="V2724" t="s">
        <v>1468</v>
      </c>
      <c r="W2724" t="s">
        <v>1512</v>
      </c>
      <c r="X2724" t="s">
        <v>1469</v>
      </c>
      <c r="Z2724" t="str" cm="1">
        <f t="array" ref="Z2724">IF(ISBLANK(AK2724),_xlfn.LET(
    _xlpm.nameBeforeSlash, IF(ISNUMBER(SEARCH("/", Y2724)), LEFT(Y2724, SEARCH("/", Y2724)-1), Y2724),
    _xlpm.matchRow, IFERROR(MATCH(_xlpm.nameBeforeSlash, AA:AA, 0), ""),
    _xlpm.difference, IF(_xlpm.matchRow="", "", ABS((R2724 + S2724)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),IF(ISBLANK(Y2724),"","Hidden"))</f>
        <v/>
      </c>
      <c r="AA2724" t="s">
        <v>6140</v>
      </c>
      <c r="AC2724" t="s">
        <v>6664</v>
      </c>
      <c r="AD2724" t="str">
        <f>_xlfn.XLOOKUP(AC2724,moves!A:A,moves!B:B)</f>
        <v>grass</v>
      </c>
      <c r="AE2724">
        <f>_xlfn.XLOOKUP(AC2724,moves!A:A,moves!D:D)</f>
        <v>4</v>
      </c>
      <c r="AF2724" t="str">
        <f>_xlfn.XLOOKUP(AC2724,moves!A:A,moves!E:E)</f>
        <v>When the target is next attacked: Add 1 regular hit to the roll.</v>
      </c>
      <c r="AG2724">
        <v>0</v>
      </c>
      <c r="AH2724">
        <v>0</v>
      </c>
      <c r="AI2724">
        <f t="shared" si="197"/>
        <v>1</v>
      </c>
      <c r="AJ2724" t="s">
        <v>525</v>
      </c>
      <c r="AL2724">
        <v>1</v>
      </c>
      <c r="AM2724" cm="1">
        <f t="array" ref="AM2724">IF(AL2724=1,1,
   IF(ISTEXT(AK2724),1,
   IF(AO2724&gt;1,AM2723,
   IF(AI2724=1,
      IF(SUMPRODUCT((LEN($Y$2:$Y$4096)-LEN(SUBSTITUTE($Y$2:$Y$4096,AA2724,"")))/LEN(AA2724))&gt;0,2,1),
      IF(
         SUMPRODUCT((LEN($Y$2:$Y$4096)-LEN(SUBSTITUTE($Y$2:$Y$4096,AA2724,"")))/LEN(AA2724))
         - SUMPRODUCT((LEN($Y$2:$Y$4096)-LEN(SUBSTITUTE($Y$2:$Y$4096,"Alolan "&amp;AA2724,"")))/LEN("Alolan "&amp;AA2724))
         - SUMPRODUCT((LEN($Y$2:$Y$4096)-LEN(SUBSTITUTE($Y$2:$Y$4096,"Galarian "&amp;AA2724,"")))/LEN("Galarian "&amp;AA2724))
         - SUMPRODUCT((LEN($Y$2:$Y$4096)-LEN(SUBSTITUTE($Y$2:$Y$4096,"Hisuian "&amp;AA2724,"")))/LEN("Hisuian "&amp;AA2724))
         - SUMPRODUCT((LEN($Y$2:$Y$4096)-LEN(SUBSTITUTE($Y$2:$Y$4096,"Paldean "&amp;AA2724,"")))/LEN("Paldean "&amp;AA2724))
      &gt;0,2,1)
   ))))</f>
        <v>1</v>
      </c>
      <c r="AN2724">
        <v>0</v>
      </c>
      <c r="AO2724">
        <v>0</v>
      </c>
    </row>
    <row r="2725" spans="1:41" x14ac:dyDescent="0.25">
      <c r="A2725">
        <v>347</v>
      </c>
      <c r="B2725" t="s">
        <v>2032</v>
      </c>
      <c r="C2725" t="s">
        <v>1546</v>
      </c>
      <c r="D2725" t="s">
        <v>1499</v>
      </c>
      <c r="E2725">
        <v>45</v>
      </c>
      <c r="F2725">
        <v>95</v>
      </c>
      <c r="G2725">
        <v>50</v>
      </c>
      <c r="H2725">
        <v>40</v>
      </c>
      <c r="I2725">
        <v>50</v>
      </c>
      <c r="J2725">
        <v>75</v>
      </c>
      <c r="K2725" t="s">
        <v>2033</v>
      </c>
      <c r="L2725" t="s">
        <v>3446</v>
      </c>
      <c r="M2725" t="s">
        <v>8453</v>
      </c>
      <c r="N2725">
        <v>8.15</v>
      </c>
      <c r="O2725">
        <v>4.8</v>
      </c>
      <c r="P2725">
        <v>1</v>
      </c>
      <c r="Q2725">
        <v>1</v>
      </c>
      <c r="R2725">
        <f t="shared" si="194"/>
        <v>9</v>
      </c>
      <c r="S2725">
        <f t="shared" si="195"/>
        <v>6</v>
      </c>
      <c r="T2725">
        <f t="shared" si="196"/>
        <v>15</v>
      </c>
      <c r="U2725" t="s">
        <v>1546</v>
      </c>
      <c r="V2725" t="s">
        <v>1499</v>
      </c>
      <c r="W2725" t="s">
        <v>1514</v>
      </c>
      <c r="X2725" t="s">
        <v>1490</v>
      </c>
      <c r="Y2725" t="s">
        <v>2034</v>
      </c>
      <c r="Z2725" cm="1">
        <f t="array" ref="Z2725">IF(ISBLANK(AK2725),_xlfn.LET(
    _xlpm.nameBeforeSlash, IF(ISNUMBER(SEARCH("/", Y2725)), LEFT(Y2725, SEARCH("/", Y2725)-1), Y2725),
    _xlpm.matchRow, IFERROR(MATCH(_xlpm.nameBeforeSlash, AA:AA, 0), ""),
    _xlpm.difference, IF(_xlpm.matchRow="", "", ABS((R2725 + S2725)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),IF(ISBLANK(Y2725),"","Hidden"))</f>
        <v>13</v>
      </c>
      <c r="AA2725" t="s">
        <v>2032</v>
      </c>
      <c r="AC2725" t="s">
        <v>2035</v>
      </c>
      <c r="AD2725" t="str">
        <f>_xlfn.XLOOKUP(AC2725,moves!A:A,moves!B:B)</f>
        <v>water</v>
      </c>
      <c r="AE2725">
        <f>_xlfn.XLOOKUP(AC2725,moves!A:A,moves!D:D)</f>
        <v>2</v>
      </c>
      <c r="AF2725" t="str">
        <f>_xlfn.XLOOKUP(AC2725,moves!A:A,moves!E:E)</f>
        <v>When the target next attacks: Remove 1 regular hit from the roll.</v>
      </c>
      <c r="AG2725">
        <v>0</v>
      </c>
      <c r="AH2725">
        <v>0</v>
      </c>
      <c r="AI2725">
        <f t="shared" si="197"/>
        <v>0</v>
      </c>
      <c r="AJ2725" t="s">
        <v>524</v>
      </c>
      <c r="AL2725">
        <v>0</v>
      </c>
      <c r="AM2725" cm="1">
        <f t="array" ref="AM2725">IF(AL2725=1,1,
   IF(ISTEXT(AK2725),1,
   IF(AO2725&gt;1,AM2724,
   IF(AI2725=1,
      IF(SUMPRODUCT((LEN($Y$2:$Y$4096)-LEN(SUBSTITUTE($Y$2:$Y$4096,AA2725,"")))/LEN(AA2725))&gt;0,2,1),
      IF(
         SUMPRODUCT((LEN($Y$2:$Y$4096)-LEN(SUBSTITUTE($Y$2:$Y$4096,AA2725,"")))/LEN(AA2725))
         - SUMPRODUCT((LEN($Y$2:$Y$4096)-LEN(SUBSTITUTE($Y$2:$Y$4096,"Alolan "&amp;AA2725,"")))/LEN("Alolan "&amp;AA2725))
         - SUMPRODUCT((LEN($Y$2:$Y$4096)-LEN(SUBSTITUTE($Y$2:$Y$4096,"Galarian "&amp;AA2725,"")))/LEN("Galarian "&amp;AA2725))
         - SUMPRODUCT((LEN($Y$2:$Y$4096)-LEN(SUBSTITUTE($Y$2:$Y$4096,"Hisuian "&amp;AA2725,"")))/LEN("Hisuian "&amp;AA2725))
         - SUMPRODUCT((LEN($Y$2:$Y$4096)-LEN(SUBSTITUTE($Y$2:$Y$4096,"Paldean "&amp;AA2725,"")))/LEN("Paldean "&amp;AA2725))
      &gt;0,2,1)
   ))))</f>
        <v>1</v>
      </c>
      <c r="AN2725">
        <v>0</v>
      </c>
      <c r="AO2725">
        <v>0</v>
      </c>
    </row>
    <row r="2726" spans="1:41" x14ac:dyDescent="0.25">
      <c r="A2726" t="s">
        <v>4900</v>
      </c>
      <c r="B2726" t="s">
        <v>2032</v>
      </c>
      <c r="C2726" t="s">
        <v>1546</v>
      </c>
      <c r="D2726" t="s">
        <v>1499</v>
      </c>
      <c r="E2726">
        <v>45</v>
      </c>
      <c r="F2726">
        <v>95</v>
      </c>
      <c r="G2726">
        <v>50</v>
      </c>
      <c r="H2726">
        <v>40</v>
      </c>
      <c r="I2726">
        <v>50</v>
      </c>
      <c r="J2726">
        <v>75</v>
      </c>
      <c r="K2726" t="s">
        <v>2033</v>
      </c>
      <c r="L2726" t="s">
        <v>3446</v>
      </c>
      <c r="M2726" t="s">
        <v>8453</v>
      </c>
      <c r="N2726">
        <v>8.15</v>
      </c>
      <c r="O2726">
        <v>4.8</v>
      </c>
      <c r="P2726">
        <v>1</v>
      </c>
      <c r="Q2726">
        <v>1</v>
      </c>
      <c r="R2726">
        <f t="shared" si="194"/>
        <v>9</v>
      </c>
      <c r="S2726">
        <f t="shared" si="195"/>
        <v>6</v>
      </c>
      <c r="T2726">
        <f t="shared" si="196"/>
        <v>15</v>
      </c>
      <c r="U2726" t="s">
        <v>1546</v>
      </c>
      <c r="V2726" t="s">
        <v>1499</v>
      </c>
      <c r="W2726" t="s">
        <v>1514</v>
      </c>
      <c r="X2726" t="s">
        <v>1490</v>
      </c>
      <c r="Y2726" t="s">
        <v>6142</v>
      </c>
      <c r="Z2726" cm="1">
        <f t="array" ref="Z2726">IF(ISBLANK(AK2726),_xlfn.LET(
    _xlpm.nameBeforeSlash, IF(ISNUMBER(SEARCH("/", Y2726)), LEFT(Y2726, SEARCH("/", Y2726)-1), Y2726),
    _xlpm.matchRow, IFERROR(MATCH(_xlpm.nameBeforeSlash, AA:AA, 0), ""),
    _xlpm.difference, IF(_xlpm.matchRow="", "", ABS((R2726 + S2726)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),IF(ISBLANK(Y2726),"","Hidden"))</f>
        <v>13</v>
      </c>
      <c r="AA2726" t="s">
        <v>6143</v>
      </c>
      <c r="AC2726" t="s">
        <v>448</v>
      </c>
      <c r="AD2726" t="str">
        <f>_xlfn.XLOOKUP(AC2726,moves!A:A,moves!B:B)</f>
        <v>bug</v>
      </c>
      <c r="AE2726">
        <f>_xlfn.XLOOKUP(AC2726,moves!A:A,moves!D:D)</f>
        <v>3</v>
      </c>
      <c r="AF2726" t="str">
        <f>_xlfn.XLOOKUP(AC2726,moves!A:A,moves!E:E)</f>
        <v>Consume an Apricorn from the bag of the target. The target decides which one.</v>
      </c>
      <c r="AG2726">
        <v>0</v>
      </c>
      <c r="AH2726">
        <v>0</v>
      </c>
      <c r="AI2726">
        <f t="shared" si="197"/>
        <v>1</v>
      </c>
      <c r="AJ2726" t="s">
        <v>524</v>
      </c>
      <c r="AL2726">
        <v>0</v>
      </c>
      <c r="AM2726" cm="1">
        <f t="array" ref="AM2726">IF(AL2726=1,1,
   IF(ISTEXT(AK2726),1,
   IF(AO2726&gt;1,AM2725,
   IF(AI2726=1,
      IF(SUMPRODUCT((LEN($Y$2:$Y$4096)-LEN(SUBSTITUTE($Y$2:$Y$4096,AA2726,"")))/LEN(AA2726))&gt;0,2,1),
      IF(
         SUMPRODUCT((LEN($Y$2:$Y$4096)-LEN(SUBSTITUTE($Y$2:$Y$4096,AA2726,"")))/LEN(AA2726))
         - SUMPRODUCT((LEN($Y$2:$Y$4096)-LEN(SUBSTITUTE($Y$2:$Y$4096,"Alolan "&amp;AA2726,"")))/LEN("Alolan "&amp;AA2726))
         - SUMPRODUCT((LEN($Y$2:$Y$4096)-LEN(SUBSTITUTE($Y$2:$Y$4096,"Galarian "&amp;AA2726,"")))/LEN("Galarian "&amp;AA2726))
         - SUMPRODUCT((LEN($Y$2:$Y$4096)-LEN(SUBSTITUTE($Y$2:$Y$4096,"Hisuian "&amp;AA2726,"")))/LEN("Hisuian "&amp;AA2726))
         - SUMPRODUCT((LEN($Y$2:$Y$4096)-LEN(SUBSTITUTE($Y$2:$Y$4096,"Paldean "&amp;AA2726,"")))/LEN("Paldean "&amp;AA2726))
      &gt;0,2,1)
   ))))</f>
        <v>1</v>
      </c>
      <c r="AN2726">
        <v>0</v>
      </c>
      <c r="AO2726">
        <v>0</v>
      </c>
    </row>
    <row r="2727" spans="1:41" x14ac:dyDescent="0.25">
      <c r="A2727">
        <v>348</v>
      </c>
      <c r="B2727" t="s">
        <v>2034</v>
      </c>
      <c r="C2727" t="s">
        <v>1546</v>
      </c>
      <c r="D2727" t="s">
        <v>1499</v>
      </c>
      <c r="E2727">
        <v>75</v>
      </c>
      <c r="F2727">
        <v>125</v>
      </c>
      <c r="G2727">
        <v>100</v>
      </c>
      <c r="H2727">
        <v>70</v>
      </c>
      <c r="I2727">
        <v>80</v>
      </c>
      <c r="J2727">
        <v>45</v>
      </c>
      <c r="K2727" t="s">
        <v>2036</v>
      </c>
      <c r="L2727" t="s">
        <v>3446</v>
      </c>
      <c r="M2727" t="s">
        <v>8453</v>
      </c>
      <c r="N2727">
        <v>8.75</v>
      </c>
      <c r="O2727">
        <v>8.4</v>
      </c>
      <c r="P2727">
        <v>1</v>
      </c>
      <c r="Q2727">
        <v>2</v>
      </c>
      <c r="R2727">
        <f t="shared" si="194"/>
        <v>10</v>
      </c>
      <c r="S2727">
        <f t="shared" si="195"/>
        <v>10</v>
      </c>
      <c r="T2727">
        <f t="shared" si="196"/>
        <v>20</v>
      </c>
      <c r="U2727" t="s">
        <v>1546</v>
      </c>
      <c r="V2727" t="s">
        <v>1499</v>
      </c>
      <c r="W2727" t="s">
        <v>1514</v>
      </c>
      <c r="X2727" t="s">
        <v>6</v>
      </c>
      <c r="Z2727" t="str" cm="1">
        <f t="array" ref="Z2727">IF(ISBLANK(AK2727),_xlfn.LET(
    _xlpm.nameBeforeSlash, IF(ISNUMBER(SEARCH("/", Y2727)), LEFT(Y2727, SEARCH("/", Y2727)-1), Y2727),
    _xlpm.matchRow, IFERROR(MATCH(_xlpm.nameBeforeSlash, AA:AA, 0), ""),
    _xlpm.difference, IF(_xlpm.matchRow="", "", ABS((R2727 + S2727)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),IF(ISBLANK(Y2727),"","Hidden"))</f>
        <v/>
      </c>
      <c r="AA2727" t="s">
        <v>2034</v>
      </c>
      <c r="AC2727" t="s">
        <v>566</v>
      </c>
      <c r="AD2727" t="str">
        <f>_xlfn.XLOOKUP(AC2727,moves!A:A,moves!B:B)</f>
        <v>bug</v>
      </c>
      <c r="AE2727">
        <f>_xlfn.XLOOKUP(AC2727,moves!A:A,moves!D:D)</f>
        <v>4</v>
      </c>
      <c r="AF2727" t="str">
        <f>_xlfn.XLOOKUP(AC2727,moves!A:A,moves!E:E)</f>
        <v>Critical hits deal +1 damage.</v>
      </c>
      <c r="AG2727">
        <v>0</v>
      </c>
      <c r="AH2727">
        <v>0</v>
      </c>
      <c r="AI2727">
        <f t="shared" si="197"/>
        <v>0</v>
      </c>
      <c r="AJ2727" t="s">
        <v>525</v>
      </c>
      <c r="AL2727">
        <v>1</v>
      </c>
      <c r="AM2727" cm="1">
        <f t="array" ref="AM2727">IF(AL2727=1,1,
   IF(ISTEXT(AK2727),1,
   IF(AO2727&gt;1,AM2726,
   IF(AI2727=1,
      IF(SUMPRODUCT((LEN($Y$2:$Y$4096)-LEN(SUBSTITUTE($Y$2:$Y$4096,AA2727,"")))/LEN(AA2727))&gt;0,2,1),
      IF(
         SUMPRODUCT((LEN($Y$2:$Y$4096)-LEN(SUBSTITUTE($Y$2:$Y$4096,AA2727,"")))/LEN(AA2727))
         - SUMPRODUCT((LEN($Y$2:$Y$4096)-LEN(SUBSTITUTE($Y$2:$Y$4096,"Alolan "&amp;AA2727,"")))/LEN("Alolan "&amp;AA2727))
         - SUMPRODUCT((LEN($Y$2:$Y$4096)-LEN(SUBSTITUTE($Y$2:$Y$4096,"Galarian "&amp;AA2727,"")))/LEN("Galarian "&amp;AA2727))
         - SUMPRODUCT((LEN($Y$2:$Y$4096)-LEN(SUBSTITUTE($Y$2:$Y$4096,"Hisuian "&amp;AA2727,"")))/LEN("Hisuian "&amp;AA2727))
         - SUMPRODUCT((LEN($Y$2:$Y$4096)-LEN(SUBSTITUTE($Y$2:$Y$4096,"Paldean "&amp;AA2727,"")))/LEN("Paldean "&amp;AA2727))
      &gt;0,2,1)
   ))))</f>
        <v>1</v>
      </c>
      <c r="AN2727">
        <v>0</v>
      </c>
      <c r="AO2727">
        <v>0</v>
      </c>
    </row>
    <row r="2728" spans="1:41" x14ac:dyDescent="0.25">
      <c r="A2728" t="s">
        <v>4901</v>
      </c>
      <c r="B2728" t="s">
        <v>2034</v>
      </c>
      <c r="C2728" t="s">
        <v>1546</v>
      </c>
      <c r="D2728" t="s">
        <v>1499</v>
      </c>
      <c r="E2728">
        <v>75</v>
      </c>
      <c r="F2728">
        <v>125</v>
      </c>
      <c r="G2728">
        <v>100</v>
      </c>
      <c r="H2728">
        <v>70</v>
      </c>
      <c r="I2728">
        <v>80</v>
      </c>
      <c r="J2728">
        <v>45</v>
      </c>
      <c r="K2728" t="s">
        <v>2036</v>
      </c>
      <c r="L2728" t="s">
        <v>3446</v>
      </c>
      <c r="M2728" t="s">
        <v>8453</v>
      </c>
      <c r="N2728">
        <v>8.75</v>
      </c>
      <c r="O2728">
        <v>8.4</v>
      </c>
      <c r="P2728">
        <v>1</v>
      </c>
      <c r="Q2728">
        <v>2</v>
      </c>
      <c r="R2728">
        <f t="shared" si="194"/>
        <v>10</v>
      </c>
      <c r="S2728">
        <f t="shared" si="195"/>
        <v>10</v>
      </c>
      <c r="T2728">
        <f t="shared" si="196"/>
        <v>20</v>
      </c>
      <c r="U2728" t="s">
        <v>1546</v>
      </c>
      <c r="V2728" t="s">
        <v>1499</v>
      </c>
      <c r="W2728" t="s">
        <v>1514</v>
      </c>
      <c r="X2728" t="s">
        <v>6</v>
      </c>
      <c r="Z2728" t="str" cm="1">
        <f t="array" ref="Z2728">IF(ISBLANK(AK2728),_xlfn.LET(
    _xlpm.nameBeforeSlash, IF(ISNUMBER(SEARCH("/", Y2728)), LEFT(Y2728, SEARCH("/", Y2728)-1), Y2728),
    _xlpm.matchRow, IFERROR(MATCH(_xlpm.nameBeforeSlash, AA:AA, 0), ""),
    _xlpm.difference, IF(_xlpm.matchRow="", "", ABS((R2728 + S2728)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),IF(ISBLANK(Y2728),"","Hidden"))</f>
        <v/>
      </c>
      <c r="AA2728" t="s">
        <v>6142</v>
      </c>
      <c r="AC2728" t="s">
        <v>434</v>
      </c>
      <c r="AD2728" t="str">
        <f>_xlfn.XLOOKUP(AC2728,moves!A:A,moves!B:B)</f>
        <v>rock</v>
      </c>
      <c r="AE2728">
        <f>_xlfn.XLOOKUP(AC2728,moves!A:A,moves!D:D)</f>
        <v>5</v>
      </c>
      <c r="AF2728" t="str">
        <f>_xlfn.XLOOKUP(AC2728,moves!A:A,moves!E:E)</f>
        <v>Status symbols deal -2 damage.</v>
      </c>
      <c r="AG2728">
        <v>0</v>
      </c>
      <c r="AH2728">
        <v>0</v>
      </c>
      <c r="AI2728">
        <f t="shared" si="197"/>
        <v>1</v>
      </c>
      <c r="AJ2728" t="s">
        <v>525</v>
      </c>
      <c r="AL2728">
        <v>1</v>
      </c>
      <c r="AM2728" cm="1">
        <f t="array" ref="AM2728">IF(AL2728=1,1,
   IF(ISTEXT(AK2728),1,
   IF(AO2728&gt;1,AM2727,
   IF(AI2728=1,
      IF(SUMPRODUCT((LEN($Y$2:$Y$4096)-LEN(SUBSTITUTE($Y$2:$Y$4096,AA2728,"")))/LEN(AA2728))&gt;0,2,1),
      IF(
         SUMPRODUCT((LEN($Y$2:$Y$4096)-LEN(SUBSTITUTE($Y$2:$Y$4096,AA2728,"")))/LEN(AA2728))
         - SUMPRODUCT((LEN($Y$2:$Y$4096)-LEN(SUBSTITUTE($Y$2:$Y$4096,"Alolan "&amp;AA2728,"")))/LEN("Alolan "&amp;AA2728))
         - SUMPRODUCT((LEN($Y$2:$Y$4096)-LEN(SUBSTITUTE($Y$2:$Y$4096,"Galarian "&amp;AA2728,"")))/LEN("Galarian "&amp;AA2728))
         - SUMPRODUCT((LEN($Y$2:$Y$4096)-LEN(SUBSTITUTE($Y$2:$Y$4096,"Hisuian "&amp;AA2728,"")))/LEN("Hisuian "&amp;AA2728))
         - SUMPRODUCT((LEN($Y$2:$Y$4096)-LEN(SUBSTITUTE($Y$2:$Y$4096,"Paldean "&amp;AA2728,"")))/LEN("Paldean "&amp;AA2728))
      &gt;0,2,1)
   ))))</f>
        <v>1</v>
      </c>
      <c r="AN2728">
        <v>0</v>
      </c>
      <c r="AO2728">
        <v>0</v>
      </c>
    </row>
    <row r="2729" spans="1:41" x14ac:dyDescent="0.25">
      <c r="A2729">
        <v>408</v>
      </c>
      <c r="B2729" t="s">
        <v>164</v>
      </c>
      <c r="C2729" t="s">
        <v>1546</v>
      </c>
      <c r="D2729"/>
      <c r="E2729">
        <v>67</v>
      </c>
      <c r="F2729">
        <v>125</v>
      </c>
      <c r="G2729">
        <v>40</v>
      </c>
      <c r="H2729">
        <v>30</v>
      </c>
      <c r="I2729">
        <v>30</v>
      </c>
      <c r="J2729">
        <v>58</v>
      </c>
      <c r="K2729" t="s">
        <v>286</v>
      </c>
      <c r="L2729" t="s">
        <v>3446</v>
      </c>
      <c r="M2729" t="s">
        <v>8453</v>
      </c>
      <c r="N2729">
        <v>8.870000000000001</v>
      </c>
      <c r="O2729">
        <v>4.7799999999999994</v>
      </c>
      <c r="P2729">
        <v>1</v>
      </c>
      <c r="Q2729">
        <v>1</v>
      </c>
      <c r="R2729">
        <f t="shared" si="194"/>
        <v>10</v>
      </c>
      <c r="S2729">
        <f t="shared" si="195"/>
        <v>6</v>
      </c>
      <c r="T2729">
        <f t="shared" si="196"/>
        <v>16</v>
      </c>
      <c r="U2729" t="s">
        <v>1546</v>
      </c>
      <c r="V2729" t="s">
        <v>1482</v>
      </c>
      <c r="W2729" t="s">
        <v>1512</v>
      </c>
      <c r="X2729" t="s">
        <v>1472</v>
      </c>
      <c r="Y2729" t="s">
        <v>165</v>
      </c>
      <c r="Z2729" cm="1">
        <f t="array" ref="Z2729">IF(ISBLANK(AK2729),_xlfn.LET(
    _xlpm.nameBeforeSlash, IF(ISNUMBER(SEARCH("/", Y2729)), LEFT(Y2729, SEARCH("/", Y2729)-1), Y2729),
    _xlpm.matchRow, IFERROR(MATCH(_xlpm.nameBeforeSlash, AA:AA, 0), ""),
    _xlpm.difference, IF(_xlpm.matchRow="", "", ABS((R2729 + S2729)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),IF(ISBLANK(Y2729),"","Hidden"))</f>
        <v>12</v>
      </c>
      <c r="AA2729" t="s">
        <v>164</v>
      </c>
      <c r="AC2729" t="s">
        <v>505</v>
      </c>
      <c r="AD2729" t="str">
        <f>_xlfn.XLOOKUP(AC2729,moves!A:A,moves!B:B)</f>
        <v>normal</v>
      </c>
      <c r="AE2729">
        <f>_xlfn.XLOOKUP(AC2729,moves!A:A,moves!D:D)</f>
        <v>3</v>
      </c>
      <c r="AF2729" t="str">
        <f>_xlfn.XLOOKUP(AC2729,moves!A:A,moves!E:E)</f>
        <v>If any status symbols are rolled: Inflict the Paralyzed status on the target.</v>
      </c>
      <c r="AG2729">
        <v>0</v>
      </c>
      <c r="AH2729">
        <v>0</v>
      </c>
      <c r="AI2729">
        <f t="shared" si="197"/>
        <v>0</v>
      </c>
      <c r="AJ2729" t="s">
        <v>524</v>
      </c>
      <c r="AL2729">
        <v>0</v>
      </c>
      <c r="AM2729" cm="1">
        <f t="array" ref="AM2729">IF(AL2729=1,1,
   IF(ISTEXT(AK2729),1,
   IF(AO2729&gt;1,AM2728,
   IF(AI2729=1,
      IF(SUMPRODUCT((LEN($Y$2:$Y$4096)-LEN(SUBSTITUTE($Y$2:$Y$4096,AA2729,"")))/LEN(AA2729))&gt;0,2,1),
      IF(
         SUMPRODUCT((LEN($Y$2:$Y$4096)-LEN(SUBSTITUTE($Y$2:$Y$4096,AA2729,"")))/LEN(AA2729))
         - SUMPRODUCT((LEN($Y$2:$Y$4096)-LEN(SUBSTITUTE($Y$2:$Y$4096,"Alolan "&amp;AA2729,"")))/LEN("Alolan "&amp;AA2729))
         - SUMPRODUCT((LEN($Y$2:$Y$4096)-LEN(SUBSTITUTE($Y$2:$Y$4096,"Galarian "&amp;AA2729,"")))/LEN("Galarian "&amp;AA2729))
         - SUMPRODUCT((LEN($Y$2:$Y$4096)-LEN(SUBSTITUTE($Y$2:$Y$4096,"Hisuian "&amp;AA2729,"")))/LEN("Hisuian "&amp;AA2729))
         - SUMPRODUCT((LEN($Y$2:$Y$4096)-LEN(SUBSTITUTE($Y$2:$Y$4096,"Paldean "&amp;AA2729,"")))/LEN("Paldean "&amp;AA2729))
      &gt;0,2,1)
   ))))</f>
        <v>1</v>
      </c>
      <c r="AN2729">
        <v>0</v>
      </c>
      <c r="AO2729">
        <v>0</v>
      </c>
    </row>
    <row r="2730" spans="1:41" x14ac:dyDescent="0.25">
      <c r="A2730" t="s">
        <v>4902</v>
      </c>
      <c r="B2730" t="s">
        <v>164</v>
      </c>
      <c r="C2730" t="s">
        <v>1546</v>
      </c>
      <c r="D2730"/>
      <c r="E2730">
        <v>67</v>
      </c>
      <c r="F2730">
        <v>125</v>
      </c>
      <c r="G2730">
        <v>40</v>
      </c>
      <c r="H2730">
        <v>30</v>
      </c>
      <c r="I2730">
        <v>30</v>
      </c>
      <c r="J2730">
        <v>58</v>
      </c>
      <c r="K2730" t="s">
        <v>286</v>
      </c>
      <c r="L2730" t="s">
        <v>3446</v>
      </c>
      <c r="M2730" t="s">
        <v>8453</v>
      </c>
      <c r="N2730">
        <v>8.870000000000001</v>
      </c>
      <c r="O2730">
        <v>4.7799999999999994</v>
      </c>
      <c r="P2730">
        <v>1</v>
      </c>
      <c r="Q2730">
        <v>1</v>
      </c>
      <c r="R2730">
        <f t="shared" si="194"/>
        <v>10</v>
      </c>
      <c r="S2730">
        <f t="shared" si="195"/>
        <v>6</v>
      </c>
      <c r="T2730">
        <f t="shared" si="196"/>
        <v>16</v>
      </c>
      <c r="U2730" t="s">
        <v>1546</v>
      </c>
      <c r="V2730" t="s">
        <v>1482</v>
      </c>
      <c r="W2730" t="s">
        <v>1512</v>
      </c>
      <c r="X2730" t="s">
        <v>1472</v>
      </c>
      <c r="Y2730" t="s">
        <v>6144</v>
      </c>
      <c r="Z2730" cm="1">
        <f t="array" ref="Z2730">IF(ISBLANK(AK2730),_xlfn.LET(
    _xlpm.nameBeforeSlash, IF(ISNUMBER(SEARCH("/", Y2730)), LEFT(Y2730, SEARCH("/", Y2730)-1), Y2730),
    _xlpm.matchRow, IFERROR(MATCH(_xlpm.nameBeforeSlash, AA:AA, 0), ""),
    _xlpm.difference, IF(_xlpm.matchRow="", "", ABS((R2730 + S2730)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),IF(ISBLANK(Y2730),"","Hidden"))</f>
        <v>12</v>
      </c>
      <c r="AA2730" t="s">
        <v>6145</v>
      </c>
      <c r="AC2730" t="s">
        <v>6668</v>
      </c>
      <c r="AD2730" t="str">
        <f>_xlfn.XLOOKUP(AC2730,moves!A:A,moves!B:B)</f>
        <v>normal</v>
      </c>
      <c r="AE2730">
        <f>_xlfn.XLOOKUP(AC2730,moves!A:A,moves!D:D)</f>
        <v>0</v>
      </c>
      <c r="AF2730" t="str">
        <f>_xlfn.XLOOKUP(AC2730,moves!A:A,moves!E:E)</f>
        <v>Each time this move is used: Add 1 critical hit if the user rolls a critical hit (Max 2 stacks).</v>
      </c>
      <c r="AG2730">
        <v>0</v>
      </c>
      <c r="AH2730">
        <v>0</v>
      </c>
      <c r="AI2730">
        <f t="shared" si="197"/>
        <v>1</v>
      </c>
      <c r="AJ2730" t="s">
        <v>524</v>
      </c>
      <c r="AL2730">
        <v>0</v>
      </c>
      <c r="AM2730" cm="1">
        <f t="array" ref="AM2730">IF(AL2730=1,1,
   IF(ISTEXT(AK2730),1,
   IF(AO2730&gt;1,AM2729,
   IF(AI2730=1,
      IF(SUMPRODUCT((LEN($Y$2:$Y$4096)-LEN(SUBSTITUTE($Y$2:$Y$4096,AA2730,"")))/LEN(AA2730))&gt;0,2,1),
      IF(
         SUMPRODUCT((LEN($Y$2:$Y$4096)-LEN(SUBSTITUTE($Y$2:$Y$4096,AA2730,"")))/LEN(AA2730))
         - SUMPRODUCT((LEN($Y$2:$Y$4096)-LEN(SUBSTITUTE($Y$2:$Y$4096,"Alolan "&amp;AA2730,"")))/LEN("Alolan "&amp;AA2730))
         - SUMPRODUCT((LEN($Y$2:$Y$4096)-LEN(SUBSTITUTE($Y$2:$Y$4096,"Galarian "&amp;AA2730,"")))/LEN("Galarian "&amp;AA2730))
         - SUMPRODUCT((LEN($Y$2:$Y$4096)-LEN(SUBSTITUTE($Y$2:$Y$4096,"Hisuian "&amp;AA2730,"")))/LEN("Hisuian "&amp;AA2730))
         - SUMPRODUCT((LEN($Y$2:$Y$4096)-LEN(SUBSTITUTE($Y$2:$Y$4096,"Paldean "&amp;AA2730,"")))/LEN("Paldean "&amp;AA2730))
      &gt;0,2,1)
   ))))</f>
        <v>1</v>
      </c>
      <c r="AN2730">
        <v>0</v>
      </c>
      <c r="AO2730">
        <v>0</v>
      </c>
    </row>
    <row r="2731" spans="1:41" x14ac:dyDescent="0.25">
      <c r="A2731">
        <v>409</v>
      </c>
      <c r="B2731" t="s">
        <v>165</v>
      </c>
      <c r="C2731" t="s">
        <v>1546</v>
      </c>
      <c r="D2731"/>
      <c r="E2731">
        <v>97</v>
      </c>
      <c r="F2731">
        <v>165</v>
      </c>
      <c r="G2731">
        <v>60</v>
      </c>
      <c r="H2731">
        <v>65</v>
      </c>
      <c r="I2731">
        <v>50</v>
      </c>
      <c r="J2731">
        <v>58</v>
      </c>
      <c r="K2731" t="s">
        <v>286</v>
      </c>
      <c r="L2731" t="s">
        <v>3446</v>
      </c>
      <c r="M2731" t="s">
        <v>8453</v>
      </c>
      <c r="N2731">
        <v>11.22</v>
      </c>
      <c r="O2731">
        <v>7.1800000000000015</v>
      </c>
      <c r="P2731">
        <v>1</v>
      </c>
      <c r="Q2731">
        <v>1</v>
      </c>
      <c r="R2731">
        <f t="shared" si="194"/>
        <v>12</v>
      </c>
      <c r="S2731">
        <f t="shared" si="195"/>
        <v>8</v>
      </c>
      <c r="T2731">
        <f t="shared" si="196"/>
        <v>20</v>
      </c>
      <c r="U2731" t="s">
        <v>1546</v>
      </c>
      <c r="V2731" t="s">
        <v>1482</v>
      </c>
      <c r="W2731" t="s">
        <v>1512</v>
      </c>
      <c r="X2731" t="s">
        <v>1472</v>
      </c>
      <c r="Z2731" t="str" cm="1">
        <f t="array" ref="Z2731">IF(ISBLANK(AK2731),_xlfn.LET(
    _xlpm.nameBeforeSlash, IF(ISNUMBER(SEARCH("/", Y2731)), LEFT(Y2731, SEARCH("/", Y2731)-1), Y2731),
    _xlpm.matchRow, IFERROR(MATCH(_xlpm.nameBeforeSlash, AA:AA, 0), ""),
    _xlpm.difference, IF(_xlpm.matchRow="", "", ABS((R2731 + S2731)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),IF(ISBLANK(Y2731),"","Hidden"))</f>
        <v/>
      </c>
      <c r="AA2731" t="s">
        <v>165</v>
      </c>
      <c r="AC2731" t="s">
        <v>447</v>
      </c>
      <c r="AD2731" t="str">
        <f>_xlfn.XLOOKUP(AC2731,moves!A:A,moves!B:B)</f>
        <v>rock</v>
      </c>
      <c r="AE2731">
        <f>_xlfn.XLOOKUP(AC2731,moves!A:A,moves!D:D)</f>
        <v>6</v>
      </c>
      <c r="AF2731" t="str">
        <f>_xlfn.XLOOKUP(AC2731,moves!A:A,moves!E:E)</f>
        <v>Critical hits deal +2 damage. For each critical hit rolled: The user takes 3 damage.</v>
      </c>
      <c r="AG2731">
        <v>0</v>
      </c>
      <c r="AH2731">
        <v>0</v>
      </c>
      <c r="AI2731">
        <f t="shared" si="197"/>
        <v>0</v>
      </c>
      <c r="AJ2731" t="s">
        <v>525</v>
      </c>
      <c r="AL2731">
        <v>1</v>
      </c>
      <c r="AM2731" cm="1">
        <f t="array" ref="AM2731">IF(AL2731=1,1,
   IF(ISTEXT(AK2731),1,
   IF(AO2731&gt;1,AM2730,
   IF(AI2731=1,
      IF(SUMPRODUCT((LEN($Y$2:$Y$4096)-LEN(SUBSTITUTE($Y$2:$Y$4096,AA2731,"")))/LEN(AA2731))&gt;0,2,1),
      IF(
         SUMPRODUCT((LEN($Y$2:$Y$4096)-LEN(SUBSTITUTE($Y$2:$Y$4096,AA2731,"")))/LEN(AA2731))
         - SUMPRODUCT((LEN($Y$2:$Y$4096)-LEN(SUBSTITUTE($Y$2:$Y$4096,"Alolan "&amp;AA2731,"")))/LEN("Alolan "&amp;AA2731))
         - SUMPRODUCT((LEN($Y$2:$Y$4096)-LEN(SUBSTITUTE($Y$2:$Y$4096,"Galarian "&amp;AA2731,"")))/LEN("Galarian "&amp;AA2731))
         - SUMPRODUCT((LEN($Y$2:$Y$4096)-LEN(SUBSTITUTE($Y$2:$Y$4096,"Hisuian "&amp;AA2731,"")))/LEN("Hisuian "&amp;AA2731))
         - SUMPRODUCT((LEN($Y$2:$Y$4096)-LEN(SUBSTITUTE($Y$2:$Y$4096,"Paldean "&amp;AA2731,"")))/LEN("Paldean "&amp;AA2731))
      &gt;0,2,1)
   ))))</f>
        <v>1</v>
      </c>
      <c r="AN2731">
        <v>0</v>
      </c>
      <c r="AO2731">
        <v>0</v>
      </c>
    </row>
    <row r="2732" spans="1:41" x14ac:dyDescent="0.25">
      <c r="A2732" t="s">
        <v>4903</v>
      </c>
      <c r="B2732" t="s">
        <v>165</v>
      </c>
      <c r="C2732" t="s">
        <v>1546</v>
      </c>
      <c r="D2732"/>
      <c r="E2732">
        <v>97</v>
      </c>
      <c r="F2732">
        <v>165</v>
      </c>
      <c r="G2732">
        <v>60</v>
      </c>
      <c r="H2732">
        <v>65</v>
      </c>
      <c r="I2732">
        <v>50</v>
      </c>
      <c r="J2732">
        <v>58</v>
      </c>
      <c r="K2732" t="s">
        <v>286</v>
      </c>
      <c r="L2732" t="s">
        <v>3446</v>
      </c>
      <c r="M2732" t="s">
        <v>8453</v>
      </c>
      <c r="N2732">
        <v>11.22</v>
      </c>
      <c r="O2732">
        <v>7.1800000000000015</v>
      </c>
      <c r="P2732">
        <v>1</v>
      </c>
      <c r="Q2732">
        <v>1</v>
      </c>
      <c r="R2732">
        <f t="shared" si="194"/>
        <v>12</v>
      </c>
      <c r="S2732">
        <f t="shared" si="195"/>
        <v>8</v>
      </c>
      <c r="T2732">
        <f t="shared" si="196"/>
        <v>20</v>
      </c>
      <c r="U2732" t="s">
        <v>1546</v>
      </c>
      <c r="V2732" t="s">
        <v>1482</v>
      </c>
      <c r="W2732" t="s">
        <v>1512</v>
      </c>
      <c r="X2732" t="s">
        <v>1472</v>
      </c>
      <c r="Z2732" t="str" cm="1">
        <f t="array" ref="Z2732">IF(ISBLANK(AK2732),_xlfn.LET(
    _xlpm.nameBeforeSlash, IF(ISNUMBER(SEARCH("/", Y2732)), LEFT(Y2732, SEARCH("/", Y2732)-1), Y2732),
    _xlpm.matchRow, IFERROR(MATCH(_xlpm.nameBeforeSlash, AA:AA, 0), ""),
    _xlpm.difference, IF(_xlpm.matchRow="", "", ABS((R2732 + S2732)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),IF(ISBLANK(Y2732),"","Hidden"))</f>
        <v/>
      </c>
      <c r="AA2732" t="s">
        <v>6144</v>
      </c>
      <c r="AC2732" t="s">
        <v>436</v>
      </c>
      <c r="AD2732" t="str">
        <f>_xlfn.XLOOKUP(AC2732,moves!A:A,moves!B:B)</f>
        <v>dragon</v>
      </c>
      <c r="AE2732">
        <f>_xlfn.XLOOKUP(AC2732,moves!A:A,moves!D:D)</f>
        <v>5</v>
      </c>
      <c r="AF2732" t="str">
        <f>_xlfn.XLOOKUP(AC2732,moves!A:A,moves!E:E)</f>
        <v>Inflict the Confused status on the user. Deal any damage taken by the user during this attack to the target as well.</v>
      </c>
      <c r="AG2732">
        <v>0</v>
      </c>
      <c r="AH2732">
        <v>0</v>
      </c>
      <c r="AI2732">
        <f t="shared" si="197"/>
        <v>1</v>
      </c>
      <c r="AJ2732" t="s">
        <v>525</v>
      </c>
      <c r="AL2732">
        <v>1</v>
      </c>
      <c r="AM2732" cm="1">
        <f t="array" ref="AM2732">IF(AL2732=1,1,
   IF(ISTEXT(AK2732),1,
   IF(AO2732&gt;1,AM2731,
   IF(AI2732=1,
      IF(SUMPRODUCT((LEN($Y$2:$Y$4096)-LEN(SUBSTITUTE($Y$2:$Y$4096,AA2732,"")))/LEN(AA2732))&gt;0,2,1),
      IF(
         SUMPRODUCT((LEN($Y$2:$Y$4096)-LEN(SUBSTITUTE($Y$2:$Y$4096,AA2732,"")))/LEN(AA2732))
         - SUMPRODUCT((LEN($Y$2:$Y$4096)-LEN(SUBSTITUTE($Y$2:$Y$4096,"Alolan "&amp;AA2732,"")))/LEN("Alolan "&amp;AA2732))
         - SUMPRODUCT((LEN($Y$2:$Y$4096)-LEN(SUBSTITUTE($Y$2:$Y$4096,"Galarian "&amp;AA2732,"")))/LEN("Galarian "&amp;AA2732))
         - SUMPRODUCT((LEN($Y$2:$Y$4096)-LEN(SUBSTITUTE($Y$2:$Y$4096,"Hisuian "&amp;AA2732,"")))/LEN("Hisuian "&amp;AA2732))
         - SUMPRODUCT((LEN($Y$2:$Y$4096)-LEN(SUBSTITUTE($Y$2:$Y$4096,"Paldean "&amp;AA2732,"")))/LEN("Paldean "&amp;AA2732))
      &gt;0,2,1)
   ))))</f>
        <v>1</v>
      </c>
      <c r="AN2732">
        <v>0</v>
      </c>
      <c r="AO2732">
        <v>0</v>
      </c>
    </row>
    <row r="2733" spans="1:41" x14ac:dyDescent="0.25">
      <c r="A2733">
        <v>410</v>
      </c>
      <c r="B2733" t="s">
        <v>166</v>
      </c>
      <c r="C2733" t="s">
        <v>1546</v>
      </c>
      <c r="D2733" t="s">
        <v>1514</v>
      </c>
      <c r="E2733">
        <v>30</v>
      </c>
      <c r="F2733">
        <v>42</v>
      </c>
      <c r="G2733">
        <v>118</v>
      </c>
      <c r="H2733">
        <v>42</v>
      </c>
      <c r="I2733">
        <v>88</v>
      </c>
      <c r="J2733">
        <v>30</v>
      </c>
      <c r="K2733" t="s">
        <v>287</v>
      </c>
      <c r="L2733" t="s">
        <v>3446</v>
      </c>
      <c r="M2733" t="s">
        <v>8453</v>
      </c>
      <c r="N2733">
        <v>3.72</v>
      </c>
      <c r="O2733">
        <v>7.38</v>
      </c>
      <c r="P2733">
        <v>1</v>
      </c>
      <c r="Q2733">
        <v>1</v>
      </c>
      <c r="R2733">
        <f t="shared" si="194"/>
        <v>5</v>
      </c>
      <c r="S2733">
        <f t="shared" si="195"/>
        <v>8</v>
      </c>
      <c r="T2733">
        <f t="shared" si="196"/>
        <v>13</v>
      </c>
      <c r="U2733" t="s">
        <v>1546</v>
      </c>
      <c r="V2733" t="s">
        <v>1514</v>
      </c>
      <c r="W2733" t="s">
        <v>1512</v>
      </c>
      <c r="X2733" t="s">
        <v>1472</v>
      </c>
      <c r="Y2733" t="s">
        <v>167</v>
      </c>
      <c r="Z2733" cm="1">
        <f t="array" ref="Z2733">IF(ISBLANK(AK2733),_xlfn.LET(
    _xlpm.nameBeforeSlash, IF(ISNUMBER(SEARCH("/", Y2733)), LEFT(Y2733, SEARCH("/", Y2733)-1), Y2733),
    _xlpm.matchRow, IFERROR(MATCH(_xlpm.nameBeforeSlash, AA:AA, 0), ""),
    _xlpm.difference, IF(_xlpm.matchRow="", "", ABS((R2733 + S2733)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),IF(ISBLANK(Y2733),"","Hidden"))</f>
        <v>9</v>
      </c>
      <c r="AA2733" t="s">
        <v>166</v>
      </c>
      <c r="AC2733" t="s">
        <v>1218</v>
      </c>
      <c r="AD2733" t="str">
        <f>_xlfn.XLOOKUP(AC2733,moves!A:A,moves!B:B)</f>
        <v>normal</v>
      </c>
      <c r="AE2733" t="str">
        <f>_xlfn.XLOOKUP(AC2733,moves!A:A,moves!D:D)</f>
        <v>-</v>
      </c>
      <c r="AF2733" t="str">
        <f>_xlfn.XLOOKUP(AC2733,moves!A:A,moves!E:E)</f>
        <v xml:space="preserve"> </v>
      </c>
      <c r="AG2733">
        <v>0</v>
      </c>
      <c r="AH2733">
        <v>0</v>
      </c>
      <c r="AI2733">
        <f t="shared" si="197"/>
        <v>0</v>
      </c>
      <c r="AJ2733" t="s">
        <v>523</v>
      </c>
      <c r="AL2733">
        <v>0</v>
      </c>
      <c r="AM2733" cm="1">
        <f t="array" ref="AM2733">IF(AL2733=1,1,
   IF(ISTEXT(AK2733),1,
   IF(AO2733&gt;1,AM2732,
   IF(AI2733=1,
      IF(SUMPRODUCT((LEN($Y$2:$Y$4096)-LEN(SUBSTITUTE($Y$2:$Y$4096,AA2733,"")))/LEN(AA2733))&gt;0,2,1),
      IF(
         SUMPRODUCT((LEN($Y$2:$Y$4096)-LEN(SUBSTITUTE($Y$2:$Y$4096,AA2733,"")))/LEN(AA2733))
         - SUMPRODUCT((LEN($Y$2:$Y$4096)-LEN(SUBSTITUTE($Y$2:$Y$4096,"Alolan "&amp;AA2733,"")))/LEN("Alolan "&amp;AA2733))
         - SUMPRODUCT((LEN($Y$2:$Y$4096)-LEN(SUBSTITUTE($Y$2:$Y$4096,"Galarian "&amp;AA2733,"")))/LEN("Galarian "&amp;AA2733))
         - SUMPRODUCT((LEN($Y$2:$Y$4096)-LEN(SUBSTITUTE($Y$2:$Y$4096,"Hisuian "&amp;AA2733,"")))/LEN("Hisuian "&amp;AA2733))
         - SUMPRODUCT((LEN($Y$2:$Y$4096)-LEN(SUBSTITUTE($Y$2:$Y$4096,"Paldean "&amp;AA2733,"")))/LEN("Paldean "&amp;AA2733))
      &gt;0,2,1)
   ))))</f>
        <v>1</v>
      </c>
      <c r="AN2733">
        <v>0</v>
      </c>
      <c r="AO2733">
        <v>0</v>
      </c>
    </row>
    <row r="2734" spans="1:41" x14ac:dyDescent="0.25">
      <c r="A2734" t="s">
        <v>4904</v>
      </c>
      <c r="B2734" t="s">
        <v>166</v>
      </c>
      <c r="C2734" t="s">
        <v>1546</v>
      </c>
      <c r="D2734" t="s">
        <v>1514</v>
      </c>
      <c r="E2734">
        <v>30</v>
      </c>
      <c r="F2734">
        <v>42</v>
      </c>
      <c r="G2734">
        <v>118</v>
      </c>
      <c r="H2734">
        <v>42</v>
      </c>
      <c r="I2734">
        <v>88</v>
      </c>
      <c r="J2734">
        <v>30</v>
      </c>
      <c r="K2734" t="s">
        <v>287</v>
      </c>
      <c r="L2734" t="s">
        <v>3446</v>
      </c>
      <c r="M2734" t="s">
        <v>8453</v>
      </c>
      <c r="N2734">
        <v>3.72</v>
      </c>
      <c r="O2734">
        <v>7.38</v>
      </c>
      <c r="P2734">
        <v>1</v>
      </c>
      <c r="Q2734">
        <v>1</v>
      </c>
      <c r="R2734">
        <f t="shared" si="194"/>
        <v>5</v>
      </c>
      <c r="S2734">
        <f t="shared" si="195"/>
        <v>8</v>
      </c>
      <c r="T2734">
        <f t="shared" si="196"/>
        <v>13</v>
      </c>
      <c r="U2734" t="s">
        <v>1546</v>
      </c>
      <c r="V2734" t="s">
        <v>1514</v>
      </c>
      <c r="W2734" t="s">
        <v>1512</v>
      </c>
      <c r="X2734" t="s">
        <v>1472</v>
      </c>
      <c r="Y2734" t="s">
        <v>6146</v>
      </c>
      <c r="Z2734" cm="1">
        <f t="array" ref="Z2734">IF(ISBLANK(AK2734),_xlfn.LET(
    _xlpm.nameBeforeSlash, IF(ISNUMBER(SEARCH("/", Y2734)), LEFT(Y2734, SEARCH("/", Y2734)-1), Y2734),
    _xlpm.matchRow, IFERROR(MATCH(_xlpm.nameBeforeSlash, AA:AA, 0), ""),
    _xlpm.difference, IF(_xlpm.matchRow="", "", ABS((R2734 + S2734)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),IF(ISBLANK(Y2734),"","Hidden"))</f>
        <v>9</v>
      </c>
      <c r="AA2734" t="s">
        <v>6147</v>
      </c>
      <c r="AC2734" t="s">
        <v>6669</v>
      </c>
      <c r="AD2734" t="str">
        <f>_xlfn.XLOOKUP(AC2734,moves!A:A,moves!B:B)</f>
        <v>rock</v>
      </c>
      <c r="AE2734" t="str">
        <f>_xlfn.XLOOKUP(AC2734,moves!A:A,moves!D:D)</f>
        <v>-</v>
      </c>
      <c r="AF2734" t="str">
        <f>_xlfn.XLOOKUP(AC2734,moves!A:A,moves!E:E)</f>
        <v>All MULTI moves used by opposing Pokémon this round will fail.</v>
      </c>
      <c r="AG2734">
        <v>0</v>
      </c>
      <c r="AH2734">
        <v>0</v>
      </c>
      <c r="AI2734">
        <f t="shared" si="197"/>
        <v>1</v>
      </c>
      <c r="AJ2734" t="s">
        <v>523</v>
      </c>
      <c r="AL2734">
        <v>0</v>
      </c>
      <c r="AM2734" cm="1">
        <f t="array" ref="AM2734">IF(AL2734=1,1,
   IF(ISTEXT(AK2734),1,
   IF(AO2734&gt;1,AM2733,
   IF(AI2734=1,
      IF(SUMPRODUCT((LEN($Y$2:$Y$4096)-LEN(SUBSTITUTE($Y$2:$Y$4096,AA2734,"")))/LEN(AA2734))&gt;0,2,1),
      IF(
         SUMPRODUCT((LEN($Y$2:$Y$4096)-LEN(SUBSTITUTE($Y$2:$Y$4096,AA2734,"")))/LEN(AA2734))
         - SUMPRODUCT((LEN($Y$2:$Y$4096)-LEN(SUBSTITUTE($Y$2:$Y$4096,"Alolan "&amp;AA2734,"")))/LEN("Alolan "&amp;AA2734))
         - SUMPRODUCT((LEN($Y$2:$Y$4096)-LEN(SUBSTITUTE($Y$2:$Y$4096,"Galarian "&amp;AA2734,"")))/LEN("Galarian "&amp;AA2734))
         - SUMPRODUCT((LEN($Y$2:$Y$4096)-LEN(SUBSTITUTE($Y$2:$Y$4096,"Hisuian "&amp;AA2734,"")))/LEN("Hisuian "&amp;AA2734))
         - SUMPRODUCT((LEN($Y$2:$Y$4096)-LEN(SUBSTITUTE($Y$2:$Y$4096,"Paldean "&amp;AA2734,"")))/LEN("Paldean "&amp;AA2734))
      &gt;0,2,1)
   ))))</f>
        <v>1</v>
      </c>
      <c r="AN2734">
        <v>0</v>
      </c>
      <c r="AO2734">
        <v>0</v>
      </c>
    </row>
    <row r="2735" spans="1:41" x14ac:dyDescent="0.25">
      <c r="A2735">
        <v>411</v>
      </c>
      <c r="B2735" t="s">
        <v>167</v>
      </c>
      <c r="C2735" t="s">
        <v>1546</v>
      </c>
      <c r="D2735" t="s">
        <v>1514</v>
      </c>
      <c r="E2735">
        <v>60</v>
      </c>
      <c r="F2735">
        <v>52</v>
      </c>
      <c r="G2735">
        <v>168</v>
      </c>
      <c r="H2735">
        <v>47</v>
      </c>
      <c r="I2735">
        <v>138</v>
      </c>
      <c r="J2735">
        <v>30</v>
      </c>
      <c r="K2735" t="s">
        <v>287</v>
      </c>
      <c r="L2735" t="s">
        <v>3446</v>
      </c>
      <c r="M2735" t="s">
        <v>8453</v>
      </c>
      <c r="N2735">
        <v>4.2700000000000005</v>
      </c>
      <c r="O2735">
        <v>11.580000000000002</v>
      </c>
      <c r="P2735">
        <v>1</v>
      </c>
      <c r="Q2735">
        <v>1</v>
      </c>
      <c r="R2735">
        <f t="shared" si="194"/>
        <v>5</v>
      </c>
      <c r="S2735">
        <f t="shared" si="195"/>
        <v>13</v>
      </c>
      <c r="T2735">
        <f t="shared" si="196"/>
        <v>18</v>
      </c>
      <c r="U2735" t="s">
        <v>1546</v>
      </c>
      <c r="V2735" t="s">
        <v>1514</v>
      </c>
      <c r="W2735" t="s">
        <v>1512</v>
      </c>
      <c r="X2735" t="s">
        <v>1472</v>
      </c>
      <c r="Z2735" t="str" cm="1">
        <f t="array" ref="Z2735">IF(ISBLANK(AK2735),_xlfn.LET(
    _xlpm.nameBeforeSlash, IF(ISNUMBER(SEARCH("/", Y2735)), LEFT(Y2735, SEARCH("/", Y2735)-1), Y2735),
    _xlpm.matchRow, IFERROR(MATCH(_xlpm.nameBeforeSlash, AA:AA, 0), ""),
    _xlpm.difference, IF(_xlpm.matchRow="", "", ABS((R2735 + S2735)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),IF(ISBLANK(Y2735),"","Hidden"))</f>
        <v/>
      </c>
      <c r="AA2735" t="s">
        <v>167</v>
      </c>
      <c r="AC2735" t="s">
        <v>1350</v>
      </c>
      <c r="AD2735" t="str">
        <f>_xlfn.XLOOKUP(AC2735,moves!A:A,moves!B:B)</f>
        <v>steel</v>
      </c>
      <c r="AE2735" t="str">
        <f>_xlfn.XLOOKUP(AC2735,moves!A:A,moves!D:D)</f>
        <v>?</v>
      </c>
      <c r="AF2735" t="str">
        <f>_xlfn.XLOOKUP(AC2735,moves!A:A,moves!E:E)</f>
        <v xml:space="preserve">Attack strength is equal to two more than the attack strength of the move that last attacked the user. </v>
      </c>
      <c r="AG2735">
        <v>0</v>
      </c>
      <c r="AH2735">
        <v>0</v>
      </c>
      <c r="AI2735">
        <f t="shared" si="197"/>
        <v>0</v>
      </c>
      <c r="AJ2735" t="s">
        <v>524</v>
      </c>
      <c r="AL2735">
        <v>1</v>
      </c>
      <c r="AM2735" cm="1">
        <f t="array" ref="AM2735">IF(AL2735=1,1,
   IF(ISTEXT(AK2735),1,
   IF(AO2735&gt;1,AM2734,
   IF(AI2735=1,
      IF(SUMPRODUCT((LEN($Y$2:$Y$4096)-LEN(SUBSTITUTE($Y$2:$Y$4096,AA2735,"")))/LEN(AA2735))&gt;0,2,1),
      IF(
         SUMPRODUCT((LEN($Y$2:$Y$4096)-LEN(SUBSTITUTE($Y$2:$Y$4096,AA2735,"")))/LEN(AA2735))
         - SUMPRODUCT((LEN($Y$2:$Y$4096)-LEN(SUBSTITUTE($Y$2:$Y$4096,"Alolan "&amp;AA2735,"")))/LEN("Alolan "&amp;AA2735))
         - SUMPRODUCT((LEN($Y$2:$Y$4096)-LEN(SUBSTITUTE($Y$2:$Y$4096,"Galarian "&amp;AA2735,"")))/LEN("Galarian "&amp;AA2735))
         - SUMPRODUCT((LEN($Y$2:$Y$4096)-LEN(SUBSTITUTE($Y$2:$Y$4096,"Hisuian "&amp;AA2735,"")))/LEN("Hisuian "&amp;AA2735))
         - SUMPRODUCT((LEN($Y$2:$Y$4096)-LEN(SUBSTITUTE($Y$2:$Y$4096,"Paldean "&amp;AA2735,"")))/LEN("Paldean "&amp;AA2735))
      &gt;0,2,1)
   ))))</f>
        <v>1</v>
      </c>
      <c r="AN2735">
        <v>0</v>
      </c>
      <c r="AO2735">
        <v>0</v>
      </c>
    </row>
    <row r="2736" spans="1:41" x14ac:dyDescent="0.25">
      <c r="A2736" t="s">
        <v>4905</v>
      </c>
      <c r="B2736" t="s">
        <v>167</v>
      </c>
      <c r="C2736" t="s">
        <v>1546</v>
      </c>
      <c r="D2736" t="s">
        <v>1514</v>
      </c>
      <c r="E2736">
        <v>60</v>
      </c>
      <c r="F2736">
        <v>52</v>
      </c>
      <c r="G2736">
        <v>168</v>
      </c>
      <c r="H2736">
        <v>47</v>
      </c>
      <c r="I2736">
        <v>138</v>
      </c>
      <c r="J2736">
        <v>30</v>
      </c>
      <c r="K2736" t="s">
        <v>287</v>
      </c>
      <c r="L2736" t="s">
        <v>3446</v>
      </c>
      <c r="M2736" t="s">
        <v>8453</v>
      </c>
      <c r="N2736">
        <v>4.2700000000000005</v>
      </c>
      <c r="O2736">
        <v>11.580000000000002</v>
      </c>
      <c r="P2736">
        <v>1</v>
      </c>
      <c r="Q2736">
        <v>1</v>
      </c>
      <c r="R2736">
        <f t="shared" si="194"/>
        <v>5</v>
      </c>
      <c r="S2736">
        <f t="shared" si="195"/>
        <v>13</v>
      </c>
      <c r="T2736">
        <f t="shared" si="196"/>
        <v>18</v>
      </c>
      <c r="U2736" t="s">
        <v>1546</v>
      </c>
      <c r="V2736" t="s">
        <v>1514</v>
      </c>
      <c r="W2736" t="s">
        <v>1512</v>
      </c>
      <c r="X2736" t="s">
        <v>1472</v>
      </c>
      <c r="Z2736" t="str" cm="1">
        <f t="array" ref="Z2736">IF(ISBLANK(AK2736),_xlfn.LET(
    _xlpm.nameBeforeSlash, IF(ISNUMBER(SEARCH("/", Y2736)), LEFT(Y2736, SEARCH("/", Y2736)-1), Y2736),
    _xlpm.matchRow, IFERROR(MATCH(_xlpm.nameBeforeSlash, AA:AA, 0), ""),
    _xlpm.difference, IF(_xlpm.matchRow="", "", ABS((R2736 + S2736)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),IF(ISBLANK(Y2736),"","Hidden"))</f>
        <v/>
      </c>
      <c r="AA2736" t="s">
        <v>6146</v>
      </c>
      <c r="AC2736" t="s">
        <v>488</v>
      </c>
      <c r="AD2736" t="str">
        <f>_xlfn.XLOOKUP(AC2736,moves!A:A,moves!B:B)</f>
        <v>steel</v>
      </c>
      <c r="AE2736" t="str">
        <f>_xlfn.XLOOKUP(AC2736,moves!A:A,moves!D:D)</f>
        <v>?</v>
      </c>
      <c r="AF2736" t="str">
        <f>_xlfn.XLOOKUP(AC2736,moves!A:A,moves!E:E)</f>
        <v>Attack strength is equal to half the base health of the user, rounded down (Max 6 attack strength).</v>
      </c>
      <c r="AG2736">
        <v>0</v>
      </c>
      <c r="AH2736">
        <v>0</v>
      </c>
      <c r="AI2736">
        <f t="shared" si="197"/>
        <v>1</v>
      </c>
      <c r="AJ2736" t="s">
        <v>524</v>
      </c>
      <c r="AL2736">
        <v>1</v>
      </c>
      <c r="AM2736" cm="1">
        <f t="array" ref="AM2736">IF(AL2736=1,1,
   IF(ISTEXT(AK2736),1,
   IF(AO2736&gt;1,AM2735,
   IF(AI2736=1,
      IF(SUMPRODUCT((LEN($Y$2:$Y$4096)-LEN(SUBSTITUTE($Y$2:$Y$4096,AA2736,"")))/LEN(AA2736))&gt;0,2,1),
      IF(
         SUMPRODUCT((LEN($Y$2:$Y$4096)-LEN(SUBSTITUTE($Y$2:$Y$4096,AA2736,"")))/LEN(AA2736))
         - SUMPRODUCT((LEN($Y$2:$Y$4096)-LEN(SUBSTITUTE($Y$2:$Y$4096,"Alolan "&amp;AA2736,"")))/LEN("Alolan "&amp;AA2736))
         - SUMPRODUCT((LEN($Y$2:$Y$4096)-LEN(SUBSTITUTE($Y$2:$Y$4096,"Galarian "&amp;AA2736,"")))/LEN("Galarian "&amp;AA2736))
         - SUMPRODUCT((LEN($Y$2:$Y$4096)-LEN(SUBSTITUTE($Y$2:$Y$4096,"Hisuian "&amp;AA2736,"")))/LEN("Hisuian "&amp;AA2736))
         - SUMPRODUCT((LEN($Y$2:$Y$4096)-LEN(SUBSTITUTE($Y$2:$Y$4096,"Paldean "&amp;AA2736,"")))/LEN("Paldean "&amp;AA2736))
      &gt;0,2,1)
   ))))</f>
        <v>1</v>
      </c>
      <c r="AN2736">
        <v>0</v>
      </c>
      <c r="AO2736">
        <v>0</v>
      </c>
    </row>
    <row r="2737" spans="1:41" x14ac:dyDescent="0.25">
      <c r="A2737">
        <v>564</v>
      </c>
      <c r="B2737" t="s">
        <v>2250</v>
      </c>
      <c r="C2737" t="s">
        <v>1490</v>
      </c>
      <c r="D2737" t="s">
        <v>1546</v>
      </c>
      <c r="E2737">
        <v>54</v>
      </c>
      <c r="F2737">
        <v>78</v>
      </c>
      <c r="G2737">
        <v>103</v>
      </c>
      <c r="H2737">
        <v>53</v>
      </c>
      <c r="I2737">
        <v>45</v>
      </c>
      <c r="J2737">
        <v>22</v>
      </c>
      <c r="K2737" t="s">
        <v>2251</v>
      </c>
      <c r="L2737" t="s">
        <v>3446</v>
      </c>
      <c r="M2737" t="s">
        <v>8453</v>
      </c>
      <c r="N2737">
        <v>5.31</v>
      </c>
      <c r="O2737">
        <v>6.6</v>
      </c>
      <c r="P2737">
        <v>1</v>
      </c>
      <c r="Q2737">
        <v>1</v>
      </c>
      <c r="R2737">
        <f t="shared" si="194"/>
        <v>6</v>
      </c>
      <c r="S2737">
        <f t="shared" si="195"/>
        <v>8</v>
      </c>
      <c r="T2737">
        <f t="shared" si="196"/>
        <v>14</v>
      </c>
      <c r="U2737" t="s">
        <v>1490</v>
      </c>
      <c r="V2737" t="s">
        <v>1546</v>
      </c>
      <c r="W2737" t="s">
        <v>1472</v>
      </c>
      <c r="X2737" t="s">
        <v>1209</v>
      </c>
      <c r="Y2737" t="s">
        <v>2252</v>
      </c>
      <c r="Z2737" cm="1">
        <f t="array" ref="Z2737">IF(ISBLANK(AK2737),_xlfn.LET(
    _xlpm.nameBeforeSlash, IF(ISNUMBER(SEARCH("/", Y2737)), LEFT(Y2737, SEARCH("/", Y2737)-1), Y2737),
    _xlpm.matchRow, IFERROR(MATCH(_xlpm.nameBeforeSlash, AA:AA, 0), ""),
    _xlpm.difference, IF(_xlpm.matchRow="", "", ABS((R2737 + S2737)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),IF(ISBLANK(Y2737),"","Hidden"))</f>
        <v>13</v>
      </c>
      <c r="AA2737" t="s">
        <v>2250</v>
      </c>
      <c r="AC2737" t="s">
        <v>467</v>
      </c>
      <c r="AD2737" t="str">
        <f>_xlfn.XLOOKUP(AC2737,moves!A:A,moves!B:B)</f>
        <v>rock</v>
      </c>
      <c r="AE2737">
        <f>_xlfn.XLOOKUP(AC2737,moves!A:A,moves!D:D)</f>
        <v>3</v>
      </c>
      <c r="AF2737" t="str">
        <f>_xlfn.XLOOKUP(AC2737,moves!A:A,moves!E:E)</f>
        <v>If any critical hits are rolled: Add 1 critical hit and 1 status symbol to the user's attack rolls.</v>
      </c>
      <c r="AG2737">
        <v>0</v>
      </c>
      <c r="AH2737">
        <v>0</v>
      </c>
      <c r="AI2737">
        <f t="shared" si="197"/>
        <v>0</v>
      </c>
      <c r="AJ2737" t="s">
        <v>523</v>
      </c>
      <c r="AL2737">
        <v>0</v>
      </c>
      <c r="AM2737" cm="1">
        <f t="array" ref="AM2737">IF(AL2737=1,1,
   IF(ISTEXT(AK2737),1,
   IF(AO2737&gt;1,AM2736,
   IF(AI2737=1,
      IF(SUMPRODUCT((LEN($Y$2:$Y$4096)-LEN(SUBSTITUTE($Y$2:$Y$4096,AA2737,"")))/LEN(AA2737))&gt;0,2,1),
      IF(
         SUMPRODUCT((LEN($Y$2:$Y$4096)-LEN(SUBSTITUTE($Y$2:$Y$4096,AA2737,"")))/LEN(AA2737))
         - SUMPRODUCT((LEN($Y$2:$Y$4096)-LEN(SUBSTITUTE($Y$2:$Y$4096,"Alolan "&amp;AA2737,"")))/LEN("Alolan "&amp;AA2737))
         - SUMPRODUCT((LEN($Y$2:$Y$4096)-LEN(SUBSTITUTE($Y$2:$Y$4096,"Galarian "&amp;AA2737,"")))/LEN("Galarian "&amp;AA2737))
         - SUMPRODUCT((LEN($Y$2:$Y$4096)-LEN(SUBSTITUTE($Y$2:$Y$4096,"Hisuian "&amp;AA2737,"")))/LEN("Hisuian "&amp;AA2737))
         - SUMPRODUCT((LEN($Y$2:$Y$4096)-LEN(SUBSTITUTE($Y$2:$Y$4096,"Paldean "&amp;AA2737,"")))/LEN("Paldean "&amp;AA2737))
      &gt;0,2,1)
   ))))</f>
        <v>1</v>
      </c>
      <c r="AN2737">
        <v>0</v>
      </c>
      <c r="AO2737">
        <v>0</v>
      </c>
    </row>
    <row r="2738" spans="1:41" x14ac:dyDescent="0.25">
      <c r="A2738" t="s">
        <v>4906</v>
      </c>
      <c r="B2738" t="s">
        <v>2250</v>
      </c>
      <c r="C2738" t="s">
        <v>1490</v>
      </c>
      <c r="D2738" t="s">
        <v>1546</v>
      </c>
      <c r="E2738">
        <v>54</v>
      </c>
      <c r="F2738">
        <v>78</v>
      </c>
      <c r="G2738">
        <v>103</v>
      </c>
      <c r="H2738">
        <v>53</v>
      </c>
      <c r="I2738">
        <v>45</v>
      </c>
      <c r="J2738">
        <v>22</v>
      </c>
      <c r="K2738" t="s">
        <v>2251</v>
      </c>
      <c r="L2738" t="s">
        <v>3446</v>
      </c>
      <c r="M2738" t="s">
        <v>8453</v>
      </c>
      <c r="N2738">
        <v>5.31</v>
      </c>
      <c r="O2738">
        <v>6.6</v>
      </c>
      <c r="P2738">
        <v>1</v>
      </c>
      <c r="Q2738">
        <v>1</v>
      </c>
      <c r="R2738">
        <f t="shared" si="194"/>
        <v>6</v>
      </c>
      <c r="S2738">
        <f t="shared" si="195"/>
        <v>8</v>
      </c>
      <c r="T2738">
        <f t="shared" si="196"/>
        <v>14</v>
      </c>
      <c r="U2738" t="s">
        <v>1490</v>
      </c>
      <c r="V2738" t="s">
        <v>1546</v>
      </c>
      <c r="W2738" t="s">
        <v>1472</v>
      </c>
      <c r="X2738" t="s">
        <v>1209</v>
      </c>
      <c r="Y2738" t="s">
        <v>6148</v>
      </c>
      <c r="Z2738" cm="1">
        <f t="array" ref="Z2738">IF(ISBLANK(AK2738),_xlfn.LET(
    _xlpm.nameBeforeSlash, IF(ISNUMBER(SEARCH("/", Y2738)), LEFT(Y2738, SEARCH("/", Y2738)-1), Y2738),
    _xlpm.matchRow, IFERROR(MATCH(_xlpm.nameBeforeSlash, AA:AA, 0), ""),
    _xlpm.difference, IF(_xlpm.matchRow="", "", ABS((R2738 + S2738)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),IF(ISBLANK(Y2738),"","Hidden"))</f>
        <v>13</v>
      </c>
      <c r="AA2738" t="s">
        <v>6149</v>
      </c>
      <c r="AC2738" t="s">
        <v>561</v>
      </c>
      <c r="AD2738" t="str">
        <f>_xlfn.XLOOKUP(AC2738,moves!A:A,moves!B:B)</f>
        <v>water</v>
      </c>
      <c r="AE2738">
        <f>_xlfn.XLOOKUP(AC2738,moves!A:A,moves!D:D)</f>
        <v>2</v>
      </c>
      <c r="AF2738" t="str">
        <f>_xlfn.XLOOKUP(AC2738,moves!A:A,moves!E:E)</f>
        <v xml:space="preserve"> </v>
      </c>
      <c r="AG2738">
        <v>0</v>
      </c>
      <c r="AH2738">
        <v>0</v>
      </c>
      <c r="AI2738">
        <f t="shared" si="197"/>
        <v>1</v>
      </c>
      <c r="AJ2738" t="s">
        <v>523</v>
      </c>
      <c r="AL2738">
        <v>0</v>
      </c>
      <c r="AM2738" cm="1">
        <f t="array" ref="AM2738">IF(AL2738=1,1,
   IF(ISTEXT(AK2738),1,
   IF(AO2738&gt;1,AM2737,
   IF(AI2738=1,
      IF(SUMPRODUCT((LEN($Y$2:$Y$4096)-LEN(SUBSTITUTE($Y$2:$Y$4096,AA2738,"")))/LEN(AA2738))&gt;0,2,1),
      IF(
         SUMPRODUCT((LEN($Y$2:$Y$4096)-LEN(SUBSTITUTE($Y$2:$Y$4096,AA2738,"")))/LEN(AA2738))
         - SUMPRODUCT((LEN($Y$2:$Y$4096)-LEN(SUBSTITUTE($Y$2:$Y$4096,"Alolan "&amp;AA2738,"")))/LEN("Alolan "&amp;AA2738))
         - SUMPRODUCT((LEN($Y$2:$Y$4096)-LEN(SUBSTITUTE($Y$2:$Y$4096,"Galarian "&amp;AA2738,"")))/LEN("Galarian "&amp;AA2738))
         - SUMPRODUCT((LEN($Y$2:$Y$4096)-LEN(SUBSTITUTE($Y$2:$Y$4096,"Hisuian "&amp;AA2738,"")))/LEN("Hisuian "&amp;AA2738))
         - SUMPRODUCT((LEN($Y$2:$Y$4096)-LEN(SUBSTITUTE($Y$2:$Y$4096,"Paldean "&amp;AA2738,"")))/LEN("Paldean "&amp;AA2738))
      &gt;0,2,1)
   ))))</f>
        <v>1</v>
      </c>
      <c r="AN2738">
        <v>0</v>
      </c>
      <c r="AO2738">
        <v>0</v>
      </c>
    </row>
    <row r="2739" spans="1:41" x14ac:dyDescent="0.25">
      <c r="A2739">
        <v>565</v>
      </c>
      <c r="B2739" t="s">
        <v>2252</v>
      </c>
      <c r="C2739" t="s">
        <v>1490</v>
      </c>
      <c r="D2739" t="s">
        <v>1546</v>
      </c>
      <c r="E2739">
        <v>74</v>
      </c>
      <c r="F2739">
        <v>108</v>
      </c>
      <c r="G2739">
        <v>133</v>
      </c>
      <c r="H2739">
        <v>83</v>
      </c>
      <c r="I2739">
        <v>65</v>
      </c>
      <c r="J2739">
        <v>32</v>
      </c>
      <c r="K2739" t="s">
        <v>2251</v>
      </c>
      <c r="L2739" t="s">
        <v>3446</v>
      </c>
      <c r="M2739" t="s">
        <v>8453</v>
      </c>
      <c r="N2739">
        <v>7.51</v>
      </c>
      <c r="O2739">
        <v>8.9</v>
      </c>
      <c r="P2739">
        <v>1</v>
      </c>
      <c r="Q2739">
        <v>1</v>
      </c>
      <c r="R2739">
        <f t="shared" si="194"/>
        <v>9</v>
      </c>
      <c r="S2739">
        <f t="shared" si="195"/>
        <v>10</v>
      </c>
      <c r="T2739">
        <f t="shared" si="196"/>
        <v>19</v>
      </c>
      <c r="U2739" t="s">
        <v>1490</v>
      </c>
      <c r="V2739" t="s">
        <v>1546</v>
      </c>
      <c r="W2739" t="s">
        <v>1472</v>
      </c>
      <c r="X2739" t="s">
        <v>1209</v>
      </c>
      <c r="Z2739" t="str" cm="1">
        <f t="array" ref="Z2739">IF(ISBLANK(AK2739),_xlfn.LET(
    _xlpm.nameBeforeSlash, IF(ISNUMBER(SEARCH("/", Y2739)), LEFT(Y2739, SEARCH("/", Y2739)-1), Y2739),
    _xlpm.matchRow, IFERROR(MATCH(_xlpm.nameBeforeSlash, AA:AA, 0), ""),
    _xlpm.difference, IF(_xlpm.matchRow="", "", ABS((R2739 + S2739)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),IF(ISBLANK(Y2739),"","Hidden"))</f>
        <v/>
      </c>
      <c r="AA2739" t="s">
        <v>2252</v>
      </c>
      <c r="AC2739" t="s">
        <v>413</v>
      </c>
      <c r="AD2739" t="str">
        <f>_xlfn.XLOOKUP(AC2739,moves!A:A,moves!B:B)</f>
        <v>water</v>
      </c>
      <c r="AE2739">
        <f>_xlfn.XLOOKUP(AC2739,moves!A:A,moves!D:D)</f>
        <v>5</v>
      </c>
      <c r="AF2739" t="str">
        <f>_xlfn.XLOOKUP(AC2739,moves!A:A,moves!E:E)</f>
        <v>If 2 or more status symbols are rolled: Inflict the Confused status on the target.</v>
      </c>
      <c r="AG2739">
        <v>0</v>
      </c>
      <c r="AH2739">
        <v>0</v>
      </c>
      <c r="AI2739">
        <f t="shared" si="197"/>
        <v>0</v>
      </c>
      <c r="AJ2739" t="s">
        <v>525</v>
      </c>
      <c r="AL2739">
        <v>1</v>
      </c>
      <c r="AM2739" cm="1">
        <f t="array" ref="AM2739">IF(AL2739=1,1,
   IF(ISTEXT(AK2739),1,
   IF(AO2739&gt;1,AM2738,
   IF(AI2739=1,
      IF(SUMPRODUCT((LEN($Y$2:$Y$4096)-LEN(SUBSTITUTE($Y$2:$Y$4096,AA2739,"")))/LEN(AA2739))&gt;0,2,1),
      IF(
         SUMPRODUCT((LEN($Y$2:$Y$4096)-LEN(SUBSTITUTE($Y$2:$Y$4096,AA2739,"")))/LEN(AA2739))
         - SUMPRODUCT((LEN($Y$2:$Y$4096)-LEN(SUBSTITUTE($Y$2:$Y$4096,"Alolan "&amp;AA2739,"")))/LEN("Alolan "&amp;AA2739))
         - SUMPRODUCT((LEN($Y$2:$Y$4096)-LEN(SUBSTITUTE($Y$2:$Y$4096,"Galarian "&amp;AA2739,"")))/LEN("Galarian "&amp;AA2739))
         - SUMPRODUCT((LEN($Y$2:$Y$4096)-LEN(SUBSTITUTE($Y$2:$Y$4096,"Hisuian "&amp;AA2739,"")))/LEN("Hisuian "&amp;AA2739))
         - SUMPRODUCT((LEN($Y$2:$Y$4096)-LEN(SUBSTITUTE($Y$2:$Y$4096,"Paldean "&amp;AA2739,"")))/LEN("Paldean "&amp;AA2739))
      &gt;0,2,1)
   ))))</f>
        <v>1</v>
      </c>
      <c r="AN2739">
        <v>0</v>
      </c>
      <c r="AO2739">
        <v>0</v>
      </c>
    </row>
    <row r="2740" spans="1:41" x14ac:dyDescent="0.25">
      <c r="A2740" t="s">
        <v>4907</v>
      </c>
      <c r="B2740" t="s">
        <v>2252</v>
      </c>
      <c r="C2740" t="s">
        <v>1490</v>
      </c>
      <c r="D2740" t="s">
        <v>1546</v>
      </c>
      <c r="E2740">
        <v>74</v>
      </c>
      <c r="F2740">
        <v>108</v>
      </c>
      <c r="G2740">
        <v>133</v>
      </c>
      <c r="H2740">
        <v>83</v>
      </c>
      <c r="I2740">
        <v>65</v>
      </c>
      <c r="J2740">
        <v>32</v>
      </c>
      <c r="K2740" t="s">
        <v>2251</v>
      </c>
      <c r="L2740" t="s">
        <v>3446</v>
      </c>
      <c r="M2740" t="s">
        <v>8453</v>
      </c>
      <c r="N2740">
        <v>7.51</v>
      </c>
      <c r="O2740">
        <v>8.9</v>
      </c>
      <c r="P2740">
        <v>1</v>
      </c>
      <c r="Q2740">
        <v>1</v>
      </c>
      <c r="R2740">
        <f t="shared" si="194"/>
        <v>9</v>
      </c>
      <c r="S2740">
        <f t="shared" si="195"/>
        <v>10</v>
      </c>
      <c r="T2740">
        <f t="shared" si="196"/>
        <v>19</v>
      </c>
      <c r="U2740" t="s">
        <v>1490</v>
      </c>
      <c r="V2740" t="s">
        <v>1546</v>
      </c>
      <c r="W2740" t="s">
        <v>1472</v>
      </c>
      <c r="X2740" t="s">
        <v>1209</v>
      </c>
      <c r="Z2740" t="str" cm="1">
        <f t="array" ref="Z2740">IF(ISBLANK(AK2740),_xlfn.LET(
    _xlpm.nameBeforeSlash, IF(ISNUMBER(SEARCH("/", Y2740)), LEFT(Y2740, SEARCH("/", Y2740)-1), Y2740),
    _xlpm.matchRow, IFERROR(MATCH(_xlpm.nameBeforeSlash, AA:AA, 0), ""),
    _xlpm.difference, IF(_xlpm.matchRow="", "", ABS((R2740 + S2740)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),IF(ISBLANK(Y2740),"","Hidden"))</f>
        <v/>
      </c>
      <c r="AA2740" t="s">
        <v>6148</v>
      </c>
      <c r="AC2740" t="s">
        <v>1342</v>
      </c>
      <c r="AD2740" t="str">
        <f>_xlfn.XLOOKUP(AC2740,moves!A:A,moves!B:B)</f>
        <v>rock</v>
      </c>
      <c r="AE2740">
        <f>_xlfn.XLOOKUP(AC2740,moves!A:A,moves!D:D)</f>
        <v>3</v>
      </c>
      <c r="AF2740" t="str">
        <f>_xlfn.XLOOKUP(AC2740,moves!A:A,moves!E:E)</f>
        <v xml:space="preserve"> </v>
      </c>
      <c r="AG2740">
        <v>0</v>
      </c>
      <c r="AH2740">
        <v>0</v>
      </c>
      <c r="AI2740">
        <f t="shared" si="197"/>
        <v>1</v>
      </c>
      <c r="AJ2740" t="s">
        <v>525</v>
      </c>
      <c r="AL2740">
        <v>1</v>
      </c>
      <c r="AM2740" cm="1">
        <f t="array" ref="AM2740">IF(AL2740=1,1,
   IF(ISTEXT(AK2740),1,
   IF(AO2740&gt;1,AM2739,
   IF(AI2740=1,
      IF(SUMPRODUCT((LEN($Y$2:$Y$4096)-LEN(SUBSTITUTE($Y$2:$Y$4096,AA2740,"")))/LEN(AA2740))&gt;0,2,1),
      IF(
         SUMPRODUCT((LEN($Y$2:$Y$4096)-LEN(SUBSTITUTE($Y$2:$Y$4096,AA2740,"")))/LEN(AA2740))
         - SUMPRODUCT((LEN($Y$2:$Y$4096)-LEN(SUBSTITUTE($Y$2:$Y$4096,"Alolan "&amp;AA2740,"")))/LEN("Alolan "&amp;AA2740))
         - SUMPRODUCT((LEN($Y$2:$Y$4096)-LEN(SUBSTITUTE($Y$2:$Y$4096,"Galarian "&amp;AA2740,"")))/LEN("Galarian "&amp;AA2740))
         - SUMPRODUCT((LEN($Y$2:$Y$4096)-LEN(SUBSTITUTE($Y$2:$Y$4096,"Hisuian "&amp;AA2740,"")))/LEN("Hisuian "&amp;AA2740))
         - SUMPRODUCT((LEN($Y$2:$Y$4096)-LEN(SUBSTITUTE($Y$2:$Y$4096,"Paldean "&amp;AA2740,"")))/LEN("Paldean "&amp;AA2740))
      &gt;0,2,1)
   ))))</f>
        <v>1</v>
      </c>
      <c r="AN2740">
        <v>0</v>
      </c>
      <c r="AO2740">
        <v>0</v>
      </c>
    </row>
    <row r="2741" spans="1:41" x14ac:dyDescent="0.25">
      <c r="A2741">
        <v>566</v>
      </c>
      <c r="B2741" t="s">
        <v>2253</v>
      </c>
      <c r="C2741" t="s">
        <v>1546</v>
      </c>
      <c r="D2741" t="s">
        <v>1481</v>
      </c>
      <c r="E2741">
        <v>55</v>
      </c>
      <c r="F2741">
        <v>112</v>
      </c>
      <c r="G2741">
        <v>45</v>
      </c>
      <c r="H2741">
        <v>74</v>
      </c>
      <c r="I2741">
        <v>45</v>
      </c>
      <c r="J2741">
        <v>70</v>
      </c>
      <c r="K2741" t="s">
        <v>2254</v>
      </c>
      <c r="L2741" t="s">
        <v>3446</v>
      </c>
      <c r="M2741" t="s">
        <v>8453</v>
      </c>
      <c r="N2741">
        <v>9.14</v>
      </c>
      <c r="O2741">
        <v>4.9000000000000004</v>
      </c>
      <c r="P2741">
        <v>1</v>
      </c>
      <c r="Q2741">
        <v>1</v>
      </c>
      <c r="R2741">
        <f t="shared" si="194"/>
        <v>10</v>
      </c>
      <c r="S2741">
        <f t="shared" si="195"/>
        <v>6</v>
      </c>
      <c r="T2741">
        <f t="shared" si="196"/>
        <v>16</v>
      </c>
      <c r="U2741" t="s">
        <v>1546</v>
      </c>
      <c r="V2741" t="s">
        <v>1481</v>
      </c>
      <c r="W2741" t="s">
        <v>1499</v>
      </c>
      <c r="X2741" t="s">
        <v>1482</v>
      </c>
      <c r="Y2741" t="s">
        <v>2255</v>
      </c>
      <c r="Z2741" cm="1">
        <f t="array" ref="Z2741">IF(ISBLANK(AK2741),_xlfn.LET(
    _xlpm.nameBeforeSlash, IF(ISNUMBER(SEARCH("/", Y2741)), LEFT(Y2741, SEARCH("/", Y2741)-1), Y2741),
    _xlpm.matchRow, IFERROR(MATCH(_xlpm.nameBeforeSlash, AA:AA, 0), ""),
    _xlpm.difference, IF(_xlpm.matchRow="", "", ABS((R2741 + S2741)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),IF(ISBLANK(Y2741),"","Hidden"))</f>
        <v>13</v>
      </c>
      <c r="AA2741" t="s">
        <v>2253</v>
      </c>
      <c r="AC2741" t="s">
        <v>1102</v>
      </c>
      <c r="AD2741" t="str">
        <f>_xlfn.XLOOKUP(AC2741,moves!A:A,moves!B:B)</f>
        <v>flying</v>
      </c>
      <c r="AE2741">
        <f>_xlfn.XLOOKUP(AC2741,moves!A:A,moves!D:D)</f>
        <v>3</v>
      </c>
      <c r="AF2741" t="str">
        <f>_xlfn.XLOOKUP(AC2741,moves!A:A,moves!E:E)</f>
        <v>Consume an Apricorn from the bag of the target. The target decides which one.</v>
      </c>
      <c r="AG2741">
        <v>0</v>
      </c>
      <c r="AH2741">
        <v>0</v>
      </c>
      <c r="AI2741">
        <f t="shared" si="197"/>
        <v>0</v>
      </c>
      <c r="AJ2741" t="s">
        <v>524</v>
      </c>
      <c r="AL2741">
        <v>0</v>
      </c>
      <c r="AM2741" cm="1">
        <f t="array" ref="AM2741">IF(AL2741=1,1,
   IF(ISTEXT(AK2741),1,
   IF(AO2741&gt;1,AM2740,
   IF(AI2741=1,
      IF(SUMPRODUCT((LEN($Y$2:$Y$4096)-LEN(SUBSTITUTE($Y$2:$Y$4096,AA2741,"")))/LEN(AA2741))&gt;0,2,1),
      IF(
         SUMPRODUCT((LEN($Y$2:$Y$4096)-LEN(SUBSTITUTE($Y$2:$Y$4096,AA2741,"")))/LEN(AA2741))
         - SUMPRODUCT((LEN($Y$2:$Y$4096)-LEN(SUBSTITUTE($Y$2:$Y$4096,"Alolan "&amp;AA2741,"")))/LEN("Alolan "&amp;AA2741))
         - SUMPRODUCT((LEN($Y$2:$Y$4096)-LEN(SUBSTITUTE($Y$2:$Y$4096,"Galarian "&amp;AA2741,"")))/LEN("Galarian "&amp;AA2741))
         - SUMPRODUCT((LEN($Y$2:$Y$4096)-LEN(SUBSTITUTE($Y$2:$Y$4096,"Hisuian "&amp;AA2741,"")))/LEN("Hisuian "&amp;AA2741))
         - SUMPRODUCT((LEN($Y$2:$Y$4096)-LEN(SUBSTITUTE($Y$2:$Y$4096,"Paldean "&amp;AA2741,"")))/LEN("Paldean "&amp;AA2741))
      &gt;0,2,1)
   ))))</f>
        <v>1</v>
      </c>
      <c r="AN2741">
        <v>0</v>
      </c>
      <c r="AO2741">
        <v>0</v>
      </c>
    </row>
    <row r="2742" spans="1:41" x14ac:dyDescent="0.25">
      <c r="A2742" t="s">
        <v>4908</v>
      </c>
      <c r="B2742" t="s">
        <v>2253</v>
      </c>
      <c r="C2742" t="s">
        <v>1546</v>
      </c>
      <c r="D2742" t="s">
        <v>1481</v>
      </c>
      <c r="E2742">
        <v>55</v>
      </c>
      <c r="F2742">
        <v>112</v>
      </c>
      <c r="G2742">
        <v>45</v>
      </c>
      <c r="H2742">
        <v>74</v>
      </c>
      <c r="I2742">
        <v>45</v>
      </c>
      <c r="J2742">
        <v>70</v>
      </c>
      <c r="K2742" t="s">
        <v>2254</v>
      </c>
      <c r="L2742" t="s">
        <v>3446</v>
      </c>
      <c r="M2742" t="s">
        <v>8453</v>
      </c>
      <c r="N2742">
        <v>9.14</v>
      </c>
      <c r="O2742">
        <v>4.9000000000000004</v>
      </c>
      <c r="P2742">
        <v>1</v>
      </c>
      <c r="Q2742">
        <v>1</v>
      </c>
      <c r="R2742">
        <f t="shared" si="194"/>
        <v>10</v>
      </c>
      <c r="S2742">
        <f t="shared" si="195"/>
        <v>6</v>
      </c>
      <c r="T2742">
        <f t="shared" si="196"/>
        <v>16</v>
      </c>
      <c r="U2742" t="s">
        <v>1546</v>
      </c>
      <c r="V2742" t="s">
        <v>1481</v>
      </c>
      <c r="W2742" t="s">
        <v>1499</v>
      </c>
      <c r="X2742" t="s">
        <v>1482</v>
      </c>
      <c r="Y2742" t="s">
        <v>6150</v>
      </c>
      <c r="Z2742" cm="1">
        <f t="array" ref="Z2742">IF(ISBLANK(AK2742),_xlfn.LET(
    _xlpm.nameBeforeSlash, IF(ISNUMBER(SEARCH("/", Y2742)), LEFT(Y2742, SEARCH("/", Y2742)-1), Y2742),
    _xlpm.matchRow, IFERROR(MATCH(_xlpm.nameBeforeSlash, AA:AA, 0), ""),
    _xlpm.difference, IF(_xlpm.matchRow="", "", ABS((R2742 + S2742)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),IF(ISBLANK(Y2742),"","Hidden"))</f>
        <v>13</v>
      </c>
      <c r="AA2742" t="s">
        <v>6151</v>
      </c>
      <c r="AC2742" t="s">
        <v>428</v>
      </c>
      <c r="AD2742" t="str">
        <f>_xlfn.XLOOKUP(AC2742,moves!A:A,moves!B:B)</f>
        <v>flying</v>
      </c>
      <c r="AE2742">
        <f>_xlfn.XLOOKUP(AC2742,moves!A:A,moves!D:D)</f>
        <v>3</v>
      </c>
      <c r="AF2742" t="str">
        <f>_xlfn.XLOOKUP(AC2742,moves!A:A,moves!E:E)</f>
        <v>When the target next attacks: Remove 1 regular hit from the roll.</v>
      </c>
      <c r="AG2742">
        <v>0</v>
      </c>
      <c r="AH2742">
        <v>0</v>
      </c>
      <c r="AI2742">
        <f t="shared" si="197"/>
        <v>1</v>
      </c>
      <c r="AJ2742" t="s">
        <v>524</v>
      </c>
      <c r="AL2742">
        <v>0</v>
      </c>
      <c r="AM2742" cm="1">
        <f t="array" ref="AM2742">IF(AL2742=1,1,
   IF(ISTEXT(AK2742),1,
   IF(AO2742&gt;1,AM2741,
   IF(AI2742=1,
      IF(SUMPRODUCT((LEN($Y$2:$Y$4096)-LEN(SUBSTITUTE($Y$2:$Y$4096,AA2742,"")))/LEN(AA2742))&gt;0,2,1),
      IF(
         SUMPRODUCT((LEN($Y$2:$Y$4096)-LEN(SUBSTITUTE($Y$2:$Y$4096,AA2742,"")))/LEN(AA2742))
         - SUMPRODUCT((LEN($Y$2:$Y$4096)-LEN(SUBSTITUTE($Y$2:$Y$4096,"Alolan "&amp;AA2742,"")))/LEN("Alolan "&amp;AA2742))
         - SUMPRODUCT((LEN($Y$2:$Y$4096)-LEN(SUBSTITUTE($Y$2:$Y$4096,"Galarian "&amp;AA2742,"")))/LEN("Galarian "&amp;AA2742))
         - SUMPRODUCT((LEN($Y$2:$Y$4096)-LEN(SUBSTITUTE($Y$2:$Y$4096,"Hisuian "&amp;AA2742,"")))/LEN("Hisuian "&amp;AA2742))
         - SUMPRODUCT((LEN($Y$2:$Y$4096)-LEN(SUBSTITUTE($Y$2:$Y$4096,"Paldean "&amp;AA2742,"")))/LEN("Paldean "&amp;AA2742))
      &gt;0,2,1)
   ))))</f>
        <v>1</v>
      </c>
      <c r="AN2742">
        <v>0</v>
      </c>
      <c r="AO2742">
        <v>0</v>
      </c>
    </row>
    <row r="2743" spans="1:41" x14ac:dyDescent="0.25">
      <c r="A2743">
        <v>567</v>
      </c>
      <c r="B2743" t="s">
        <v>2255</v>
      </c>
      <c r="C2743" t="s">
        <v>1546</v>
      </c>
      <c r="D2743" t="s">
        <v>1481</v>
      </c>
      <c r="E2743">
        <v>75</v>
      </c>
      <c r="F2743">
        <v>140</v>
      </c>
      <c r="G2743">
        <v>65</v>
      </c>
      <c r="H2743">
        <v>112</v>
      </c>
      <c r="I2743">
        <v>65</v>
      </c>
      <c r="J2743">
        <v>110</v>
      </c>
      <c r="K2743" t="s">
        <v>2254</v>
      </c>
      <c r="L2743" t="s">
        <v>3446</v>
      </c>
      <c r="M2743" t="s">
        <v>8453</v>
      </c>
      <c r="N2743">
        <v>12.52</v>
      </c>
      <c r="O2743">
        <v>6.9</v>
      </c>
      <c r="Q2743">
        <v>1</v>
      </c>
      <c r="R2743">
        <f t="shared" si="194"/>
        <v>13</v>
      </c>
      <c r="S2743">
        <f t="shared" si="195"/>
        <v>8</v>
      </c>
      <c r="T2743">
        <f t="shared" si="196"/>
        <v>21</v>
      </c>
      <c r="U2743" t="s">
        <v>1546</v>
      </c>
      <c r="V2743" t="s">
        <v>1481</v>
      </c>
      <c r="W2743" t="s">
        <v>1499</v>
      </c>
      <c r="X2743" t="s">
        <v>1482</v>
      </c>
      <c r="Z2743" t="str" cm="1">
        <f t="array" ref="Z2743">IF(ISBLANK(AK2743),_xlfn.LET(
    _xlpm.nameBeforeSlash, IF(ISNUMBER(SEARCH("/", Y2743)), LEFT(Y2743, SEARCH("/", Y2743)-1), Y2743),
    _xlpm.matchRow, IFERROR(MATCH(_xlpm.nameBeforeSlash, AA:AA, 0), ""),
    _xlpm.difference, IF(_xlpm.matchRow="", "", ABS((R2743 + S2743)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),IF(ISBLANK(Y2743),"","Hidden"))</f>
        <v/>
      </c>
      <c r="AA2743" t="s">
        <v>2255</v>
      </c>
      <c r="AC2743" t="s">
        <v>975</v>
      </c>
      <c r="AD2743" t="str">
        <f>_xlfn.XLOOKUP(AC2743,moves!A:A,moves!B:B)</f>
        <v>dragon</v>
      </c>
      <c r="AE2743">
        <f>_xlfn.XLOOKUP(AC2743,moves!A:A,moves!D:D)</f>
        <v>4</v>
      </c>
      <c r="AF2743" t="str">
        <f>_xlfn.XLOOKUP(AC2743,moves!A:A,moves!E:E)</f>
        <v>When the target is next attacked: Add 1 regular hit to the roll.</v>
      </c>
      <c r="AG2743">
        <v>0</v>
      </c>
      <c r="AH2743">
        <v>0</v>
      </c>
      <c r="AI2743">
        <f t="shared" si="197"/>
        <v>0</v>
      </c>
      <c r="AJ2743" t="s">
        <v>525</v>
      </c>
      <c r="AL2743">
        <v>1</v>
      </c>
      <c r="AM2743" cm="1">
        <f t="array" ref="AM2743">IF(AL2743=1,1,
   IF(ISTEXT(AK2743),1,
   IF(AO2743&gt;1,AM2742,
   IF(AI2743=1,
      IF(SUMPRODUCT((LEN($Y$2:$Y$4096)-LEN(SUBSTITUTE($Y$2:$Y$4096,AA2743,"")))/LEN(AA2743))&gt;0,2,1),
      IF(
         SUMPRODUCT((LEN($Y$2:$Y$4096)-LEN(SUBSTITUTE($Y$2:$Y$4096,AA2743,"")))/LEN(AA2743))
         - SUMPRODUCT((LEN($Y$2:$Y$4096)-LEN(SUBSTITUTE($Y$2:$Y$4096,"Alolan "&amp;AA2743,"")))/LEN("Alolan "&amp;AA2743))
         - SUMPRODUCT((LEN($Y$2:$Y$4096)-LEN(SUBSTITUTE($Y$2:$Y$4096,"Galarian "&amp;AA2743,"")))/LEN("Galarian "&amp;AA2743))
         - SUMPRODUCT((LEN($Y$2:$Y$4096)-LEN(SUBSTITUTE($Y$2:$Y$4096,"Hisuian "&amp;AA2743,"")))/LEN("Hisuian "&amp;AA2743))
         - SUMPRODUCT((LEN($Y$2:$Y$4096)-LEN(SUBSTITUTE($Y$2:$Y$4096,"Paldean "&amp;AA2743,"")))/LEN("Paldean "&amp;AA2743))
      &gt;0,2,1)
   ))))</f>
        <v>1</v>
      </c>
      <c r="AN2743">
        <v>0</v>
      </c>
      <c r="AO2743">
        <v>0</v>
      </c>
    </row>
    <row r="2744" spans="1:41" x14ac:dyDescent="0.25">
      <c r="A2744" t="s">
        <v>4909</v>
      </c>
      <c r="B2744" t="s">
        <v>2255</v>
      </c>
      <c r="C2744" t="s">
        <v>1546</v>
      </c>
      <c r="D2744" t="s">
        <v>1481</v>
      </c>
      <c r="E2744">
        <v>75</v>
      </c>
      <c r="F2744">
        <v>140</v>
      </c>
      <c r="G2744">
        <v>65</v>
      </c>
      <c r="H2744">
        <v>112</v>
      </c>
      <c r="I2744">
        <v>65</v>
      </c>
      <c r="J2744">
        <v>110</v>
      </c>
      <c r="K2744" t="s">
        <v>2254</v>
      </c>
      <c r="L2744" t="s">
        <v>3446</v>
      </c>
      <c r="M2744" t="s">
        <v>8453</v>
      </c>
      <c r="N2744">
        <v>12.52</v>
      </c>
      <c r="O2744">
        <v>6.9</v>
      </c>
      <c r="Q2744">
        <v>1</v>
      </c>
      <c r="R2744">
        <f t="shared" si="194"/>
        <v>13</v>
      </c>
      <c r="S2744">
        <f t="shared" si="195"/>
        <v>8</v>
      </c>
      <c r="T2744">
        <f t="shared" si="196"/>
        <v>21</v>
      </c>
      <c r="U2744" t="s">
        <v>1546</v>
      </c>
      <c r="V2744" t="s">
        <v>1481</v>
      </c>
      <c r="W2744" t="s">
        <v>1499</v>
      </c>
      <c r="X2744" t="s">
        <v>1482</v>
      </c>
      <c r="Z2744" t="str" cm="1">
        <f t="array" ref="Z2744">IF(ISBLANK(AK2744),_xlfn.LET(
    _xlpm.nameBeforeSlash, IF(ISNUMBER(SEARCH("/", Y2744)), LEFT(Y2744, SEARCH("/", Y2744)-1), Y2744),
    _xlpm.matchRow, IFERROR(MATCH(_xlpm.nameBeforeSlash, AA:AA, 0), ""),
    _xlpm.difference, IF(_xlpm.matchRow="", "", ABS((R2744 + S2744)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),IF(ISBLANK(Y2744),"","Hidden"))</f>
        <v/>
      </c>
      <c r="AA2744" t="s">
        <v>6150</v>
      </c>
      <c r="AC2744" t="s">
        <v>432</v>
      </c>
      <c r="AD2744" t="str">
        <f>_xlfn.XLOOKUP(AC2744,moves!A:A,moves!B:B)</f>
        <v>rock</v>
      </c>
      <c r="AE2744">
        <f>_xlfn.XLOOKUP(AC2744,moves!A:A,moves!D:D)</f>
        <v>5</v>
      </c>
      <c r="AF2744" t="str">
        <f>_xlfn.XLOOKUP(AC2744,moves!A:A,moves!E:E)</f>
        <v>Critical hits deal +1 damage. Status symbols deal -1 damage.</v>
      </c>
      <c r="AG2744">
        <v>0</v>
      </c>
      <c r="AH2744">
        <v>0</v>
      </c>
      <c r="AI2744">
        <f t="shared" si="197"/>
        <v>1</v>
      </c>
      <c r="AJ2744" t="s">
        <v>525</v>
      </c>
      <c r="AL2744">
        <v>1</v>
      </c>
      <c r="AM2744" cm="1">
        <f t="array" ref="AM2744">IF(AL2744=1,1,
   IF(ISTEXT(AK2744),1,
   IF(AO2744&gt;1,AM2743,
   IF(AI2744=1,
      IF(SUMPRODUCT((LEN($Y$2:$Y$4096)-LEN(SUBSTITUTE($Y$2:$Y$4096,AA2744,"")))/LEN(AA2744))&gt;0,2,1),
      IF(
         SUMPRODUCT((LEN($Y$2:$Y$4096)-LEN(SUBSTITUTE($Y$2:$Y$4096,AA2744,"")))/LEN(AA2744))
         - SUMPRODUCT((LEN($Y$2:$Y$4096)-LEN(SUBSTITUTE($Y$2:$Y$4096,"Alolan "&amp;AA2744,"")))/LEN("Alolan "&amp;AA2744))
         - SUMPRODUCT((LEN($Y$2:$Y$4096)-LEN(SUBSTITUTE($Y$2:$Y$4096,"Galarian "&amp;AA2744,"")))/LEN("Galarian "&amp;AA2744))
         - SUMPRODUCT((LEN($Y$2:$Y$4096)-LEN(SUBSTITUTE($Y$2:$Y$4096,"Hisuian "&amp;AA2744,"")))/LEN("Hisuian "&amp;AA2744))
         - SUMPRODUCT((LEN($Y$2:$Y$4096)-LEN(SUBSTITUTE($Y$2:$Y$4096,"Paldean "&amp;AA2744,"")))/LEN("Paldean "&amp;AA2744))
      &gt;0,2,1)
   ))))</f>
        <v>1</v>
      </c>
      <c r="AN2744">
        <v>0</v>
      </c>
      <c r="AO2744">
        <v>0</v>
      </c>
    </row>
    <row r="2745" spans="1:41" x14ac:dyDescent="0.25">
      <c r="A2745">
        <v>696</v>
      </c>
      <c r="B2745" t="s">
        <v>2513</v>
      </c>
      <c r="C2745" t="s">
        <v>1546</v>
      </c>
      <c r="D2745" t="s">
        <v>1482</v>
      </c>
      <c r="E2745">
        <v>58</v>
      </c>
      <c r="F2745">
        <v>89</v>
      </c>
      <c r="G2745">
        <v>77</v>
      </c>
      <c r="H2745">
        <v>45</v>
      </c>
      <c r="I2745">
        <v>45</v>
      </c>
      <c r="J2745">
        <v>48</v>
      </c>
      <c r="K2745" t="s">
        <v>2514</v>
      </c>
      <c r="L2745" t="s">
        <v>3446</v>
      </c>
      <c r="M2745" t="s">
        <v>8453</v>
      </c>
      <c r="N2745">
        <v>6.82</v>
      </c>
      <c r="O2745">
        <v>5.9799999999999995</v>
      </c>
      <c r="P2745">
        <v>1</v>
      </c>
      <c r="Q2745">
        <v>1</v>
      </c>
      <c r="R2745">
        <f t="shared" si="194"/>
        <v>8</v>
      </c>
      <c r="S2745">
        <f t="shared" si="195"/>
        <v>7</v>
      </c>
      <c r="T2745">
        <f t="shared" si="196"/>
        <v>15</v>
      </c>
      <c r="U2745" t="s">
        <v>1546</v>
      </c>
      <c r="V2745" t="s">
        <v>1482</v>
      </c>
      <c r="W2745" t="s">
        <v>1472</v>
      </c>
      <c r="X2745" t="s">
        <v>1471</v>
      </c>
      <c r="Y2745" t="s">
        <v>2515</v>
      </c>
      <c r="Z2745" cm="1">
        <f t="array" ref="Z2745">IF(ISBLANK(AK2745),_xlfn.LET(
    _xlpm.nameBeforeSlash, IF(ISNUMBER(SEARCH("/", Y2745)), LEFT(Y2745, SEARCH("/", Y2745)-1), Y2745),
    _xlpm.matchRow, IFERROR(MATCH(_xlpm.nameBeforeSlash, AA:AA, 0), ""),
    _xlpm.difference, IF(_xlpm.matchRow="", "", ABS((R2745 + S2745)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),IF(ISBLANK(Y2745),"","Hidden"))</f>
        <v>15</v>
      </c>
      <c r="AA2745" t="s">
        <v>2513</v>
      </c>
      <c r="AC2745" t="s">
        <v>975</v>
      </c>
      <c r="AD2745" t="str">
        <f>_xlfn.XLOOKUP(AC2745,moves!A:A,moves!B:B)</f>
        <v>dragon</v>
      </c>
      <c r="AE2745">
        <f>_xlfn.XLOOKUP(AC2745,moves!A:A,moves!D:D)</f>
        <v>4</v>
      </c>
      <c r="AF2745" t="str">
        <f>_xlfn.XLOOKUP(AC2745,moves!A:A,moves!E:E)</f>
        <v>When the target is next attacked: Add 1 regular hit to the roll.</v>
      </c>
      <c r="AG2745">
        <v>0</v>
      </c>
      <c r="AH2745">
        <v>0</v>
      </c>
      <c r="AI2745">
        <f t="shared" si="197"/>
        <v>0</v>
      </c>
      <c r="AJ2745" t="s">
        <v>524</v>
      </c>
      <c r="AL2745">
        <v>0</v>
      </c>
      <c r="AM2745" cm="1">
        <f t="array" ref="AM2745">IF(AL2745=1,1,
   IF(ISTEXT(AK2745),1,
   IF(AO2745&gt;1,AM2744,
   IF(AI2745=1,
      IF(SUMPRODUCT((LEN($Y$2:$Y$4096)-LEN(SUBSTITUTE($Y$2:$Y$4096,AA2745,"")))/LEN(AA2745))&gt;0,2,1),
      IF(
         SUMPRODUCT((LEN($Y$2:$Y$4096)-LEN(SUBSTITUTE($Y$2:$Y$4096,AA2745,"")))/LEN(AA2745))
         - SUMPRODUCT((LEN($Y$2:$Y$4096)-LEN(SUBSTITUTE($Y$2:$Y$4096,"Alolan "&amp;AA2745,"")))/LEN("Alolan "&amp;AA2745))
         - SUMPRODUCT((LEN($Y$2:$Y$4096)-LEN(SUBSTITUTE($Y$2:$Y$4096,"Galarian "&amp;AA2745,"")))/LEN("Galarian "&amp;AA2745))
         - SUMPRODUCT((LEN($Y$2:$Y$4096)-LEN(SUBSTITUTE($Y$2:$Y$4096,"Hisuian "&amp;AA2745,"")))/LEN("Hisuian "&amp;AA2745))
         - SUMPRODUCT((LEN($Y$2:$Y$4096)-LEN(SUBSTITUTE($Y$2:$Y$4096,"Paldean "&amp;AA2745,"")))/LEN("Paldean "&amp;AA2745))
      &gt;0,2,1)
   ))))</f>
        <v>1</v>
      </c>
      <c r="AN2745">
        <v>0</v>
      </c>
      <c r="AO2745">
        <v>0</v>
      </c>
    </row>
    <row r="2746" spans="1:41" x14ac:dyDescent="0.25">
      <c r="A2746" t="s">
        <v>4910</v>
      </c>
      <c r="B2746" t="s">
        <v>2513</v>
      </c>
      <c r="C2746" t="s">
        <v>1546</v>
      </c>
      <c r="D2746" t="s">
        <v>1482</v>
      </c>
      <c r="E2746">
        <v>58</v>
      </c>
      <c r="F2746">
        <v>89</v>
      </c>
      <c r="G2746">
        <v>77</v>
      </c>
      <c r="H2746">
        <v>45</v>
      </c>
      <c r="I2746">
        <v>45</v>
      </c>
      <c r="J2746">
        <v>48</v>
      </c>
      <c r="K2746" t="s">
        <v>2514</v>
      </c>
      <c r="L2746" t="s">
        <v>3446</v>
      </c>
      <c r="M2746" t="s">
        <v>8453</v>
      </c>
      <c r="N2746">
        <v>6.82</v>
      </c>
      <c r="O2746">
        <v>5.9799999999999995</v>
      </c>
      <c r="P2746">
        <v>1</v>
      </c>
      <c r="Q2746">
        <v>1</v>
      </c>
      <c r="R2746">
        <f t="shared" si="194"/>
        <v>8</v>
      </c>
      <c r="S2746">
        <f t="shared" si="195"/>
        <v>7</v>
      </c>
      <c r="T2746">
        <f t="shared" si="196"/>
        <v>15</v>
      </c>
      <c r="U2746" t="s">
        <v>1546</v>
      </c>
      <c r="V2746" t="s">
        <v>1482</v>
      </c>
      <c r="W2746" t="s">
        <v>1472</v>
      </c>
      <c r="X2746" t="s">
        <v>1471</v>
      </c>
      <c r="Y2746" t="s">
        <v>6152</v>
      </c>
      <c r="Z2746" cm="1">
        <f t="array" ref="Z2746">IF(ISBLANK(AK2746),_xlfn.LET(
    _xlpm.nameBeforeSlash, IF(ISNUMBER(SEARCH("/", Y2746)), LEFT(Y2746, SEARCH("/", Y2746)-1), Y2746),
    _xlpm.matchRow, IFERROR(MATCH(_xlpm.nameBeforeSlash, AA:AA, 0), ""),
    _xlpm.difference, IF(_xlpm.matchRow="", "", ABS((R2746 + S2746)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),IF(ISBLANK(Y2746),"","Hidden"))</f>
        <v>15</v>
      </c>
      <c r="AA2746" t="s">
        <v>6153</v>
      </c>
      <c r="AC2746" t="s">
        <v>1188</v>
      </c>
      <c r="AD2746" t="str">
        <f>_xlfn.XLOOKUP(AC2746,moves!A:A,moves!B:B)</f>
        <v>ground</v>
      </c>
      <c r="AE2746">
        <f>_xlfn.XLOOKUP(AC2746,moves!A:A,moves!D:D)</f>
        <v>3</v>
      </c>
      <c r="AF2746" t="str">
        <f>_xlfn.XLOOKUP(AC2746,moves!A:A,moves!E:E)</f>
        <v>If the user last attacked with a move with more than 0 attack strength and dealt no damage: Deal double damage.</v>
      </c>
      <c r="AG2746">
        <v>0</v>
      </c>
      <c r="AH2746">
        <v>0</v>
      </c>
      <c r="AI2746">
        <f t="shared" si="197"/>
        <v>1</v>
      </c>
      <c r="AJ2746" t="s">
        <v>524</v>
      </c>
      <c r="AL2746">
        <v>0</v>
      </c>
      <c r="AM2746" cm="1">
        <f t="array" ref="AM2746">IF(AL2746=1,1,
   IF(ISTEXT(AK2746),1,
   IF(AO2746&gt;1,AM2745,
   IF(AI2746=1,
      IF(SUMPRODUCT((LEN($Y$2:$Y$4096)-LEN(SUBSTITUTE($Y$2:$Y$4096,AA2746,"")))/LEN(AA2746))&gt;0,2,1),
      IF(
         SUMPRODUCT((LEN($Y$2:$Y$4096)-LEN(SUBSTITUTE($Y$2:$Y$4096,AA2746,"")))/LEN(AA2746))
         - SUMPRODUCT((LEN($Y$2:$Y$4096)-LEN(SUBSTITUTE($Y$2:$Y$4096,"Alolan "&amp;AA2746,"")))/LEN("Alolan "&amp;AA2746))
         - SUMPRODUCT((LEN($Y$2:$Y$4096)-LEN(SUBSTITUTE($Y$2:$Y$4096,"Galarian "&amp;AA2746,"")))/LEN("Galarian "&amp;AA2746))
         - SUMPRODUCT((LEN($Y$2:$Y$4096)-LEN(SUBSTITUTE($Y$2:$Y$4096,"Hisuian "&amp;AA2746,"")))/LEN("Hisuian "&amp;AA2746))
         - SUMPRODUCT((LEN($Y$2:$Y$4096)-LEN(SUBSTITUTE($Y$2:$Y$4096,"Paldean "&amp;AA2746,"")))/LEN("Paldean "&amp;AA2746))
      &gt;0,2,1)
   ))))</f>
        <v>1</v>
      </c>
      <c r="AN2746">
        <v>0</v>
      </c>
      <c r="AO2746">
        <v>0</v>
      </c>
    </row>
    <row r="2747" spans="1:41" x14ac:dyDescent="0.25">
      <c r="A2747">
        <v>697</v>
      </c>
      <c r="B2747" t="s">
        <v>2515</v>
      </c>
      <c r="C2747" t="s">
        <v>1546</v>
      </c>
      <c r="D2747" t="s">
        <v>1482</v>
      </c>
      <c r="E2747">
        <v>82</v>
      </c>
      <c r="F2747">
        <v>121</v>
      </c>
      <c r="G2747">
        <v>119</v>
      </c>
      <c r="H2747">
        <v>69</v>
      </c>
      <c r="I2747">
        <v>59</v>
      </c>
      <c r="J2747">
        <v>71</v>
      </c>
      <c r="K2747" t="s">
        <v>2516</v>
      </c>
      <c r="L2747" t="s">
        <v>3446</v>
      </c>
      <c r="M2747" t="s">
        <v>8453</v>
      </c>
      <c r="N2747">
        <v>9.5800000000000018</v>
      </c>
      <c r="O2747">
        <v>8.620000000000001</v>
      </c>
      <c r="P2747">
        <v>1</v>
      </c>
      <c r="Q2747">
        <v>2</v>
      </c>
      <c r="R2747">
        <f t="shared" si="194"/>
        <v>11</v>
      </c>
      <c r="S2747">
        <f t="shared" si="195"/>
        <v>11</v>
      </c>
      <c r="T2747">
        <f t="shared" si="196"/>
        <v>22</v>
      </c>
      <c r="U2747" t="s">
        <v>1546</v>
      </c>
      <c r="V2747" t="s">
        <v>1482</v>
      </c>
      <c r="W2747" t="s">
        <v>1472</v>
      </c>
      <c r="X2747" t="s">
        <v>1471</v>
      </c>
      <c r="Z2747" t="str" cm="1">
        <f t="array" ref="Z2747">IF(ISBLANK(AK2747),_xlfn.LET(
    _xlpm.nameBeforeSlash, IF(ISNUMBER(SEARCH("/", Y2747)), LEFT(Y2747, SEARCH("/", Y2747)-1), Y2747),
    _xlpm.matchRow, IFERROR(MATCH(_xlpm.nameBeforeSlash, AA:AA, 0), ""),
    _xlpm.difference, IF(_xlpm.matchRow="", "", ABS((R2747 + S2747)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),IF(ISBLANK(Y2747),"","Hidden"))</f>
        <v/>
      </c>
      <c r="AA2747" t="s">
        <v>2515</v>
      </c>
      <c r="AC2747" t="s">
        <v>447</v>
      </c>
      <c r="AD2747" t="str">
        <f>_xlfn.XLOOKUP(AC2747,moves!A:A,moves!B:B)</f>
        <v>rock</v>
      </c>
      <c r="AE2747">
        <f>_xlfn.XLOOKUP(AC2747,moves!A:A,moves!D:D)</f>
        <v>6</v>
      </c>
      <c r="AF2747" t="str">
        <f>_xlfn.XLOOKUP(AC2747,moves!A:A,moves!E:E)</f>
        <v>Critical hits deal +2 damage. For each critical hit rolled: The user takes 3 damage.</v>
      </c>
      <c r="AG2747">
        <v>0</v>
      </c>
      <c r="AH2747">
        <v>0</v>
      </c>
      <c r="AI2747">
        <f t="shared" si="197"/>
        <v>0</v>
      </c>
      <c r="AJ2747" t="s">
        <v>525</v>
      </c>
      <c r="AL2747">
        <v>1</v>
      </c>
      <c r="AM2747" cm="1">
        <f t="array" ref="AM2747">IF(AL2747=1,1,
   IF(ISTEXT(AK2747),1,
   IF(AO2747&gt;1,AM2746,
   IF(AI2747=1,
      IF(SUMPRODUCT((LEN($Y$2:$Y$4096)-LEN(SUBSTITUTE($Y$2:$Y$4096,AA2747,"")))/LEN(AA2747))&gt;0,2,1),
      IF(
         SUMPRODUCT((LEN($Y$2:$Y$4096)-LEN(SUBSTITUTE($Y$2:$Y$4096,AA2747,"")))/LEN(AA2747))
         - SUMPRODUCT((LEN($Y$2:$Y$4096)-LEN(SUBSTITUTE($Y$2:$Y$4096,"Alolan "&amp;AA2747,"")))/LEN("Alolan "&amp;AA2747))
         - SUMPRODUCT((LEN($Y$2:$Y$4096)-LEN(SUBSTITUTE($Y$2:$Y$4096,"Galarian "&amp;AA2747,"")))/LEN("Galarian "&amp;AA2747))
         - SUMPRODUCT((LEN($Y$2:$Y$4096)-LEN(SUBSTITUTE($Y$2:$Y$4096,"Hisuian "&amp;AA2747,"")))/LEN("Hisuian "&amp;AA2747))
         - SUMPRODUCT((LEN($Y$2:$Y$4096)-LEN(SUBSTITUTE($Y$2:$Y$4096,"Paldean "&amp;AA2747,"")))/LEN("Paldean "&amp;AA2747))
      &gt;0,2,1)
   ))))</f>
        <v>1</v>
      </c>
      <c r="AN2747">
        <v>0</v>
      </c>
      <c r="AO2747">
        <v>0</v>
      </c>
    </row>
    <row r="2748" spans="1:41" x14ac:dyDescent="0.25">
      <c r="A2748" t="s">
        <v>4911</v>
      </c>
      <c r="B2748" t="s">
        <v>2515</v>
      </c>
      <c r="C2748" t="s">
        <v>1546</v>
      </c>
      <c r="D2748" t="s">
        <v>1482</v>
      </c>
      <c r="E2748">
        <v>82</v>
      </c>
      <c r="F2748">
        <v>121</v>
      </c>
      <c r="G2748">
        <v>119</v>
      </c>
      <c r="H2748">
        <v>69</v>
      </c>
      <c r="I2748">
        <v>59</v>
      </c>
      <c r="J2748">
        <v>71</v>
      </c>
      <c r="K2748" t="s">
        <v>2516</v>
      </c>
      <c r="L2748" t="s">
        <v>3446</v>
      </c>
      <c r="M2748" t="s">
        <v>8453</v>
      </c>
      <c r="N2748">
        <v>9.5800000000000018</v>
      </c>
      <c r="O2748">
        <v>8.620000000000001</v>
      </c>
      <c r="P2748">
        <v>1</v>
      </c>
      <c r="Q2748">
        <v>2</v>
      </c>
      <c r="R2748">
        <f t="shared" si="194"/>
        <v>11</v>
      </c>
      <c r="S2748">
        <f t="shared" si="195"/>
        <v>11</v>
      </c>
      <c r="T2748">
        <f t="shared" si="196"/>
        <v>22</v>
      </c>
      <c r="U2748" t="s">
        <v>1546</v>
      </c>
      <c r="V2748" t="s">
        <v>1482</v>
      </c>
      <c r="W2748" t="s">
        <v>1472</v>
      </c>
      <c r="X2748" t="s">
        <v>1471</v>
      </c>
      <c r="Z2748" t="str" cm="1">
        <f t="array" ref="Z2748">IF(ISBLANK(AK2748),_xlfn.LET(
    _xlpm.nameBeforeSlash, IF(ISNUMBER(SEARCH("/", Y2748)), LEFT(Y2748, SEARCH("/", Y2748)-1), Y2748),
    _xlpm.matchRow, IFERROR(MATCH(_xlpm.nameBeforeSlash, AA:AA, 0), ""),
    _xlpm.difference, IF(_xlpm.matchRow="", "", ABS((R2748 + S2748)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),IF(ISBLANK(Y2748),"","Hidden"))</f>
        <v/>
      </c>
      <c r="AA2748" t="s">
        <v>6152</v>
      </c>
      <c r="AC2748" t="s">
        <v>6685</v>
      </c>
      <c r="AD2748" t="str">
        <f>_xlfn.XLOOKUP(AC2748,moves!A:A,moves!B:B)</f>
        <v>dragon</v>
      </c>
      <c r="AE2748">
        <f>_xlfn.XLOOKUP(AC2748,moves!A:A,moves!D:D)</f>
        <v>3</v>
      </c>
      <c r="AF2748" t="str">
        <f>_xlfn.XLOOKUP(AC2748,moves!A:A,moves!E:E)</f>
        <v>When the target next attacks: Decrease attack strength by 1.</v>
      </c>
      <c r="AG2748">
        <v>0</v>
      </c>
      <c r="AH2748">
        <v>0</v>
      </c>
      <c r="AI2748">
        <f t="shared" si="197"/>
        <v>1</v>
      </c>
      <c r="AJ2748" t="s">
        <v>525</v>
      </c>
      <c r="AL2748">
        <v>1</v>
      </c>
      <c r="AM2748" cm="1">
        <f t="array" ref="AM2748">IF(AL2748=1,1,
   IF(ISTEXT(AK2748),1,
   IF(AO2748&gt;1,AM2747,
   IF(AI2748=1,
      IF(SUMPRODUCT((LEN($Y$2:$Y$4096)-LEN(SUBSTITUTE($Y$2:$Y$4096,AA2748,"")))/LEN(AA2748))&gt;0,2,1),
      IF(
         SUMPRODUCT((LEN($Y$2:$Y$4096)-LEN(SUBSTITUTE($Y$2:$Y$4096,AA2748,"")))/LEN(AA2748))
         - SUMPRODUCT((LEN($Y$2:$Y$4096)-LEN(SUBSTITUTE($Y$2:$Y$4096,"Alolan "&amp;AA2748,"")))/LEN("Alolan "&amp;AA2748))
         - SUMPRODUCT((LEN($Y$2:$Y$4096)-LEN(SUBSTITUTE($Y$2:$Y$4096,"Galarian "&amp;AA2748,"")))/LEN("Galarian "&amp;AA2748))
         - SUMPRODUCT((LEN($Y$2:$Y$4096)-LEN(SUBSTITUTE($Y$2:$Y$4096,"Hisuian "&amp;AA2748,"")))/LEN("Hisuian "&amp;AA2748))
         - SUMPRODUCT((LEN($Y$2:$Y$4096)-LEN(SUBSTITUTE($Y$2:$Y$4096,"Paldean "&amp;AA2748,"")))/LEN("Paldean "&amp;AA2748))
      &gt;0,2,1)
   ))))</f>
        <v>1</v>
      </c>
      <c r="AN2748">
        <v>0</v>
      </c>
      <c r="AO2748">
        <v>0</v>
      </c>
    </row>
    <row r="2749" spans="1:41" x14ac:dyDescent="0.25">
      <c r="A2749">
        <v>698</v>
      </c>
      <c r="B2749" t="s">
        <v>2517</v>
      </c>
      <c r="C2749" t="s">
        <v>1546</v>
      </c>
      <c r="D2749" t="s">
        <v>1209</v>
      </c>
      <c r="E2749">
        <v>77</v>
      </c>
      <c r="F2749">
        <v>59</v>
      </c>
      <c r="G2749">
        <v>50</v>
      </c>
      <c r="H2749">
        <v>67</v>
      </c>
      <c r="I2749">
        <v>63</v>
      </c>
      <c r="J2749">
        <v>46</v>
      </c>
      <c r="K2749" t="s">
        <v>2518</v>
      </c>
      <c r="L2749" t="s">
        <v>3446</v>
      </c>
      <c r="M2749" t="s">
        <v>8453</v>
      </c>
      <c r="N2749">
        <v>5.78</v>
      </c>
      <c r="O2749">
        <v>6.4699999999999989</v>
      </c>
      <c r="P2749">
        <v>1</v>
      </c>
      <c r="Q2749">
        <v>1</v>
      </c>
      <c r="R2749">
        <f t="shared" si="194"/>
        <v>7</v>
      </c>
      <c r="S2749">
        <f t="shared" si="195"/>
        <v>7</v>
      </c>
      <c r="T2749">
        <f t="shared" si="196"/>
        <v>14</v>
      </c>
      <c r="U2749" t="s">
        <v>1546</v>
      </c>
      <c r="V2749" t="s">
        <v>1209</v>
      </c>
      <c r="W2749" t="s">
        <v>1514</v>
      </c>
      <c r="X2749" t="s">
        <v>1472</v>
      </c>
      <c r="Y2749" t="s">
        <v>2519</v>
      </c>
      <c r="Z2749" cm="1">
        <f t="array" ref="Z2749">IF(ISBLANK(AK2749),_xlfn.LET(
    _xlpm.nameBeforeSlash, IF(ISNUMBER(SEARCH("/", Y2749)), LEFT(Y2749, SEARCH("/", Y2749)-1), Y2749),
    _xlpm.matchRow, IFERROR(MATCH(_xlpm.nameBeforeSlash, AA:AA, 0), ""),
    _xlpm.difference, IF(_xlpm.matchRow="", "", ABS((R2749 + S2749)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),IF(ISBLANK(Y2749),"","Hidden"))</f>
        <v>16</v>
      </c>
      <c r="AA2749" t="s">
        <v>2517</v>
      </c>
      <c r="AC2749" t="s">
        <v>1348</v>
      </c>
      <c r="AD2749" t="str">
        <f>_xlfn.XLOOKUP(AC2749,moves!A:A,moves!B:B)</f>
        <v>rock</v>
      </c>
      <c r="AE2749">
        <f>_xlfn.XLOOKUP(AC2749,moves!A:A,moves!D:D)</f>
        <v>1</v>
      </c>
      <c r="AF2749" t="str">
        <f>_xlfn.XLOOKUP(AC2749,moves!A:A,moves!E:E)</f>
        <v>Increase the Stealth Rock Hazardous Terrain Token by 1 on the opposing side of the arena.</v>
      </c>
      <c r="AG2749">
        <v>0</v>
      </c>
      <c r="AH2749">
        <v>0</v>
      </c>
      <c r="AI2749">
        <f t="shared" si="197"/>
        <v>0</v>
      </c>
      <c r="AJ2749" t="s">
        <v>523</v>
      </c>
      <c r="AL2749">
        <v>0</v>
      </c>
      <c r="AM2749" cm="1">
        <f t="array" ref="AM2749">IF(AL2749=1,1,
   IF(ISTEXT(AK2749),1,
   IF(AO2749&gt;1,AM2748,
   IF(AI2749=1,
      IF(SUMPRODUCT((LEN($Y$2:$Y$4096)-LEN(SUBSTITUTE($Y$2:$Y$4096,AA2749,"")))/LEN(AA2749))&gt;0,2,1),
      IF(
         SUMPRODUCT((LEN($Y$2:$Y$4096)-LEN(SUBSTITUTE($Y$2:$Y$4096,AA2749,"")))/LEN(AA2749))
         - SUMPRODUCT((LEN($Y$2:$Y$4096)-LEN(SUBSTITUTE($Y$2:$Y$4096,"Alolan "&amp;AA2749,"")))/LEN("Alolan "&amp;AA2749))
         - SUMPRODUCT((LEN($Y$2:$Y$4096)-LEN(SUBSTITUTE($Y$2:$Y$4096,"Galarian "&amp;AA2749,"")))/LEN("Galarian "&amp;AA2749))
         - SUMPRODUCT((LEN($Y$2:$Y$4096)-LEN(SUBSTITUTE($Y$2:$Y$4096,"Hisuian "&amp;AA2749,"")))/LEN("Hisuian "&amp;AA2749))
         - SUMPRODUCT((LEN($Y$2:$Y$4096)-LEN(SUBSTITUTE($Y$2:$Y$4096,"Paldean "&amp;AA2749,"")))/LEN("Paldean "&amp;AA2749))
      &gt;0,2,1)
   ))))</f>
        <v>1</v>
      </c>
      <c r="AN2749">
        <v>0</v>
      </c>
      <c r="AO2749">
        <v>0</v>
      </c>
    </row>
    <row r="2750" spans="1:41" x14ac:dyDescent="0.25">
      <c r="A2750" t="s">
        <v>4912</v>
      </c>
      <c r="B2750" t="s">
        <v>2517</v>
      </c>
      <c r="C2750" t="s">
        <v>1546</v>
      </c>
      <c r="D2750" t="s">
        <v>1209</v>
      </c>
      <c r="E2750">
        <v>77</v>
      </c>
      <c r="F2750">
        <v>59</v>
      </c>
      <c r="G2750">
        <v>50</v>
      </c>
      <c r="H2750">
        <v>67</v>
      </c>
      <c r="I2750">
        <v>63</v>
      </c>
      <c r="J2750">
        <v>46</v>
      </c>
      <c r="K2750" t="s">
        <v>2518</v>
      </c>
      <c r="L2750" t="s">
        <v>3446</v>
      </c>
      <c r="M2750" t="s">
        <v>8453</v>
      </c>
      <c r="N2750">
        <v>5.78</v>
      </c>
      <c r="O2750">
        <v>6.4699999999999989</v>
      </c>
      <c r="P2750">
        <v>1</v>
      </c>
      <c r="Q2750">
        <v>1</v>
      </c>
      <c r="R2750">
        <f t="shared" si="194"/>
        <v>7</v>
      </c>
      <c r="S2750">
        <f t="shared" si="195"/>
        <v>7</v>
      </c>
      <c r="T2750">
        <f t="shared" si="196"/>
        <v>14</v>
      </c>
      <c r="U2750" t="s">
        <v>1546</v>
      </c>
      <c r="V2750" t="s">
        <v>1209</v>
      </c>
      <c r="W2750" t="s">
        <v>1514</v>
      </c>
      <c r="X2750" t="s">
        <v>1472</v>
      </c>
      <c r="Y2750" t="s">
        <v>6154</v>
      </c>
      <c r="Z2750" cm="1">
        <f t="array" ref="Z2750">IF(ISBLANK(AK2750),_xlfn.LET(
    _xlpm.nameBeforeSlash, IF(ISNUMBER(SEARCH("/", Y2750)), LEFT(Y2750, SEARCH("/", Y2750)-1), Y2750),
    _xlpm.matchRow, IFERROR(MATCH(_xlpm.nameBeforeSlash, AA:AA, 0), ""),
    _xlpm.difference, IF(_xlpm.matchRow="", "", ABS((R2750 + S2750)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),IF(ISBLANK(Y2750),"","Hidden"))</f>
        <v>16</v>
      </c>
      <c r="AA2750" t="s">
        <v>6155</v>
      </c>
      <c r="AC2750" t="s">
        <v>6603</v>
      </c>
      <c r="AD2750" t="str">
        <f>_xlfn.XLOOKUP(AC2750,moves!A:A,moves!B:B)</f>
        <v>ice</v>
      </c>
      <c r="AE2750">
        <f>_xlfn.XLOOKUP(AC2750,moves!A:A,moves!D:D)</f>
        <v>1</v>
      </c>
      <c r="AF2750" t="str">
        <f>_xlfn.XLOOKUP(AC2750,moves!A:A,moves!E:E)</f>
        <v>When your currently active Pokémon are next attacked: Remove all critical hits from the attack roll.</v>
      </c>
      <c r="AG2750">
        <v>0</v>
      </c>
      <c r="AH2750">
        <v>0</v>
      </c>
      <c r="AI2750">
        <f t="shared" si="197"/>
        <v>1</v>
      </c>
      <c r="AJ2750" t="s">
        <v>523</v>
      </c>
      <c r="AL2750">
        <v>0</v>
      </c>
      <c r="AM2750" cm="1">
        <f t="array" ref="AM2750">IF(AL2750=1,1,
   IF(ISTEXT(AK2750),1,
   IF(AO2750&gt;1,AM2749,
   IF(AI2750=1,
      IF(SUMPRODUCT((LEN($Y$2:$Y$4096)-LEN(SUBSTITUTE($Y$2:$Y$4096,AA2750,"")))/LEN(AA2750))&gt;0,2,1),
      IF(
         SUMPRODUCT((LEN($Y$2:$Y$4096)-LEN(SUBSTITUTE($Y$2:$Y$4096,AA2750,"")))/LEN(AA2750))
         - SUMPRODUCT((LEN($Y$2:$Y$4096)-LEN(SUBSTITUTE($Y$2:$Y$4096,"Alolan "&amp;AA2750,"")))/LEN("Alolan "&amp;AA2750))
         - SUMPRODUCT((LEN($Y$2:$Y$4096)-LEN(SUBSTITUTE($Y$2:$Y$4096,"Galarian "&amp;AA2750,"")))/LEN("Galarian "&amp;AA2750))
         - SUMPRODUCT((LEN($Y$2:$Y$4096)-LEN(SUBSTITUTE($Y$2:$Y$4096,"Hisuian "&amp;AA2750,"")))/LEN("Hisuian "&amp;AA2750))
         - SUMPRODUCT((LEN($Y$2:$Y$4096)-LEN(SUBSTITUTE($Y$2:$Y$4096,"Paldean "&amp;AA2750,"")))/LEN("Paldean "&amp;AA2750))
      &gt;0,2,1)
   ))))</f>
        <v>1</v>
      </c>
      <c r="AN2750">
        <v>0</v>
      </c>
      <c r="AO2750">
        <v>0</v>
      </c>
    </row>
    <row r="2751" spans="1:41" x14ac:dyDescent="0.25">
      <c r="A2751">
        <v>699</v>
      </c>
      <c r="B2751" t="s">
        <v>2519</v>
      </c>
      <c r="C2751" t="s">
        <v>1546</v>
      </c>
      <c r="D2751" t="s">
        <v>1209</v>
      </c>
      <c r="E2751">
        <v>123</v>
      </c>
      <c r="F2751">
        <v>77</v>
      </c>
      <c r="G2751">
        <v>72</v>
      </c>
      <c r="H2751">
        <v>99</v>
      </c>
      <c r="I2751">
        <v>92</v>
      </c>
      <c r="J2751">
        <v>58</v>
      </c>
      <c r="K2751" t="s">
        <v>2518</v>
      </c>
      <c r="L2751" t="s">
        <v>3446</v>
      </c>
      <c r="M2751" t="s">
        <v>8453</v>
      </c>
      <c r="N2751">
        <v>8.0400000000000009</v>
      </c>
      <c r="O2751">
        <v>9.84</v>
      </c>
      <c r="P2751">
        <v>1</v>
      </c>
      <c r="Q2751">
        <v>3</v>
      </c>
      <c r="R2751">
        <f t="shared" si="194"/>
        <v>9</v>
      </c>
      <c r="S2751">
        <f t="shared" si="195"/>
        <v>13</v>
      </c>
      <c r="T2751">
        <f t="shared" si="196"/>
        <v>22</v>
      </c>
      <c r="U2751" t="s">
        <v>1546</v>
      </c>
      <c r="V2751" t="s">
        <v>1209</v>
      </c>
      <c r="W2751" t="s">
        <v>1514</v>
      </c>
      <c r="X2751" t="s">
        <v>1472</v>
      </c>
      <c r="Z2751" t="str" cm="1">
        <f t="array" ref="Z2751">IF(ISBLANK(AK2751),_xlfn.LET(
    _xlpm.nameBeforeSlash, IF(ISNUMBER(SEARCH("/", Y2751)), LEFT(Y2751, SEARCH("/", Y2751)-1), Y2751),
    _xlpm.matchRow, IFERROR(MATCH(_xlpm.nameBeforeSlash, AA:AA, 0), ""),
    _xlpm.difference, IF(_xlpm.matchRow="", "", ABS((R2751 + S2751)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),IF(ISBLANK(Y2751),"","Hidden"))</f>
        <v/>
      </c>
      <c r="AA2751" t="s">
        <v>2519</v>
      </c>
      <c r="AC2751" t="s">
        <v>422</v>
      </c>
      <c r="AD2751" t="str">
        <f>_xlfn.XLOOKUP(AC2751,moves!A:A,moves!B:B)</f>
        <v>ice</v>
      </c>
      <c r="AE2751">
        <f>_xlfn.XLOOKUP(AC2751,moves!A:A,moves!D:D)</f>
        <v>4</v>
      </c>
      <c r="AF2751" t="str">
        <f>_xlfn.XLOOKUP(AC2751,moves!A:A,moves!E:E)</f>
        <v>If 2 or more status symbols are rolled: Inflict the Frozen status on the target.</v>
      </c>
      <c r="AG2751">
        <v>0</v>
      </c>
      <c r="AH2751">
        <v>0</v>
      </c>
      <c r="AI2751">
        <f t="shared" si="197"/>
        <v>0</v>
      </c>
      <c r="AJ2751" t="s">
        <v>525</v>
      </c>
      <c r="AL2751">
        <v>1</v>
      </c>
      <c r="AM2751" cm="1">
        <f t="array" ref="AM2751">IF(AL2751=1,1,
   IF(ISTEXT(AK2751),1,
   IF(AO2751&gt;1,AM2750,
   IF(AI2751=1,
      IF(SUMPRODUCT((LEN($Y$2:$Y$4096)-LEN(SUBSTITUTE($Y$2:$Y$4096,AA2751,"")))/LEN(AA2751))&gt;0,2,1),
      IF(
         SUMPRODUCT((LEN($Y$2:$Y$4096)-LEN(SUBSTITUTE($Y$2:$Y$4096,AA2751,"")))/LEN(AA2751))
         - SUMPRODUCT((LEN($Y$2:$Y$4096)-LEN(SUBSTITUTE($Y$2:$Y$4096,"Alolan "&amp;AA2751,"")))/LEN("Alolan "&amp;AA2751))
         - SUMPRODUCT((LEN($Y$2:$Y$4096)-LEN(SUBSTITUTE($Y$2:$Y$4096,"Galarian "&amp;AA2751,"")))/LEN("Galarian "&amp;AA2751))
         - SUMPRODUCT((LEN($Y$2:$Y$4096)-LEN(SUBSTITUTE($Y$2:$Y$4096,"Hisuian "&amp;AA2751,"")))/LEN("Hisuian "&amp;AA2751))
         - SUMPRODUCT((LEN($Y$2:$Y$4096)-LEN(SUBSTITUTE($Y$2:$Y$4096,"Paldean "&amp;AA2751,"")))/LEN("Paldean "&amp;AA2751))
      &gt;0,2,1)
   ))))</f>
        <v>1</v>
      </c>
      <c r="AN2751">
        <v>0</v>
      </c>
      <c r="AO2751">
        <v>0</v>
      </c>
    </row>
    <row r="2752" spans="1:41" x14ac:dyDescent="0.25">
      <c r="A2752" t="s">
        <v>4913</v>
      </c>
      <c r="B2752" t="s">
        <v>2519</v>
      </c>
      <c r="C2752" t="s">
        <v>1546</v>
      </c>
      <c r="D2752" t="s">
        <v>1209</v>
      </c>
      <c r="E2752">
        <v>123</v>
      </c>
      <c r="F2752">
        <v>77</v>
      </c>
      <c r="G2752">
        <v>72</v>
      </c>
      <c r="H2752">
        <v>99</v>
      </c>
      <c r="I2752">
        <v>92</v>
      </c>
      <c r="J2752">
        <v>58</v>
      </c>
      <c r="K2752" t="s">
        <v>2518</v>
      </c>
      <c r="L2752" t="s">
        <v>3446</v>
      </c>
      <c r="M2752" t="s">
        <v>8453</v>
      </c>
      <c r="N2752">
        <v>8.0400000000000009</v>
      </c>
      <c r="O2752">
        <v>9.84</v>
      </c>
      <c r="P2752">
        <v>1</v>
      </c>
      <c r="Q2752">
        <v>3</v>
      </c>
      <c r="R2752">
        <f t="shared" si="194"/>
        <v>9</v>
      </c>
      <c r="S2752">
        <f t="shared" si="195"/>
        <v>13</v>
      </c>
      <c r="T2752">
        <f t="shared" si="196"/>
        <v>22</v>
      </c>
      <c r="U2752" t="s">
        <v>1546</v>
      </c>
      <c r="V2752" t="s">
        <v>1209</v>
      </c>
      <c r="W2752" t="s">
        <v>1514</v>
      </c>
      <c r="X2752" t="s">
        <v>1472</v>
      </c>
      <c r="Z2752" t="str" cm="1">
        <f t="array" ref="Z2752">IF(ISBLANK(AK2752),_xlfn.LET(
    _xlpm.nameBeforeSlash, IF(ISNUMBER(SEARCH("/", Y2752)), LEFT(Y2752, SEARCH("/", Y2752)-1), Y2752),
    _xlpm.matchRow, IFERROR(MATCH(_xlpm.nameBeforeSlash, AA:AA, 0), ""),
    _xlpm.difference, IF(_xlpm.matchRow="", "", ABS((R2752 + S2752)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),IF(ISBLANK(Y2752),"","Hidden"))</f>
        <v/>
      </c>
      <c r="AA2752" t="s">
        <v>6154</v>
      </c>
      <c r="AC2752" t="s">
        <v>1206</v>
      </c>
      <c r="AD2752" t="str">
        <f>_xlfn.XLOOKUP(AC2752,moves!A:A,moves!B:B)</f>
        <v>ice</v>
      </c>
      <c r="AE2752">
        <f>_xlfn.XLOOKUP(AC2752,moves!A:A,moves!D:D)</f>
        <v>4</v>
      </c>
      <c r="AF2752" t="str">
        <f>_xlfn.XLOOKUP(AC2752,moves!A:A,moves!E:E)</f>
        <v>Type effectiveness against Water-type Pokémon is +2 instead of -2.</v>
      </c>
      <c r="AG2752">
        <v>0</v>
      </c>
      <c r="AH2752">
        <v>0</v>
      </c>
      <c r="AI2752">
        <f t="shared" si="197"/>
        <v>1</v>
      </c>
      <c r="AJ2752" t="s">
        <v>525</v>
      </c>
      <c r="AL2752">
        <v>1</v>
      </c>
      <c r="AM2752" cm="1">
        <f t="array" ref="AM2752">IF(AL2752=1,1,
   IF(ISTEXT(AK2752),1,
   IF(AO2752&gt;1,AM2751,
   IF(AI2752=1,
      IF(SUMPRODUCT((LEN($Y$2:$Y$4096)-LEN(SUBSTITUTE($Y$2:$Y$4096,AA2752,"")))/LEN(AA2752))&gt;0,2,1),
      IF(
         SUMPRODUCT((LEN($Y$2:$Y$4096)-LEN(SUBSTITUTE($Y$2:$Y$4096,AA2752,"")))/LEN(AA2752))
         - SUMPRODUCT((LEN($Y$2:$Y$4096)-LEN(SUBSTITUTE($Y$2:$Y$4096,"Alolan "&amp;AA2752,"")))/LEN("Alolan "&amp;AA2752))
         - SUMPRODUCT((LEN($Y$2:$Y$4096)-LEN(SUBSTITUTE($Y$2:$Y$4096,"Galarian "&amp;AA2752,"")))/LEN("Galarian "&amp;AA2752))
         - SUMPRODUCT((LEN($Y$2:$Y$4096)-LEN(SUBSTITUTE($Y$2:$Y$4096,"Hisuian "&amp;AA2752,"")))/LEN("Hisuian "&amp;AA2752))
         - SUMPRODUCT((LEN($Y$2:$Y$4096)-LEN(SUBSTITUTE($Y$2:$Y$4096,"Paldean "&amp;AA2752,"")))/LEN("Paldean "&amp;AA2752))
      &gt;0,2,1)
   ))))</f>
        <v>1</v>
      </c>
      <c r="AN2752">
        <v>0</v>
      </c>
      <c r="AO2752">
        <v>0</v>
      </c>
    </row>
    <row r="2753" spans="1:41" x14ac:dyDescent="0.25">
      <c r="A2753">
        <v>880</v>
      </c>
      <c r="B2753" t="s">
        <v>2833</v>
      </c>
      <c r="C2753" t="s">
        <v>1521</v>
      </c>
      <c r="D2753" t="s">
        <v>1482</v>
      </c>
      <c r="E2753">
        <v>90</v>
      </c>
      <c r="F2753">
        <v>100</v>
      </c>
      <c r="G2753">
        <v>90</v>
      </c>
      <c r="H2753">
        <v>80</v>
      </c>
      <c r="I2753">
        <v>70</v>
      </c>
      <c r="J2753">
        <v>75</v>
      </c>
      <c r="K2753" t="s">
        <v>1739</v>
      </c>
      <c r="L2753" t="s">
        <v>3446</v>
      </c>
      <c r="M2753" t="s">
        <v>8453</v>
      </c>
      <c r="N2753">
        <v>8.8000000000000007</v>
      </c>
      <c r="O2753">
        <v>8.4</v>
      </c>
      <c r="P2753">
        <v>1</v>
      </c>
      <c r="Q2753">
        <v>2</v>
      </c>
      <c r="R2753">
        <f t="shared" si="194"/>
        <v>10</v>
      </c>
      <c r="S2753">
        <f t="shared" si="195"/>
        <v>10</v>
      </c>
      <c r="T2753">
        <f t="shared" si="196"/>
        <v>20</v>
      </c>
      <c r="U2753" t="s">
        <v>1521</v>
      </c>
      <c r="V2753" t="s">
        <v>1482</v>
      </c>
      <c r="W2753" t="s">
        <v>1481</v>
      </c>
      <c r="X2753" t="s">
        <v>1546</v>
      </c>
      <c r="Z2753" t="str" cm="1">
        <f t="array" ref="Z2753">IF(ISBLANK(AK2753),_xlfn.LET(
    _xlpm.nameBeforeSlash, IF(ISNUMBER(SEARCH("/", Y2753)), LEFT(Y2753, SEARCH("/", Y2753)-1), Y2753),
    _xlpm.matchRow, IFERROR(MATCH(_xlpm.nameBeforeSlash, AA:AA, 0), ""),
    _xlpm.difference, IF(_xlpm.matchRow="", "", ABS((R2753 + S2753)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),IF(ISBLANK(Y2753),"","Hidden"))</f>
        <v/>
      </c>
      <c r="AA2753" t="s">
        <v>2833</v>
      </c>
      <c r="AC2753" t="s">
        <v>1003</v>
      </c>
      <c r="AD2753" t="str">
        <f>_xlfn.XLOOKUP(AC2753,moves!A:A,moves!B:B)</f>
        <v>electric</v>
      </c>
      <c r="AE2753">
        <f>_xlfn.XLOOKUP(AC2753,moves!A:A,moves!D:D)</f>
        <v>3</v>
      </c>
      <c r="AF2753" t="str">
        <f>_xlfn.XLOOKUP(AC2753,moves!A:A,moves!E:E)</f>
        <v>If the target has a lower initiative than the user: Deal double damage.</v>
      </c>
      <c r="AG2753">
        <v>0</v>
      </c>
      <c r="AH2753">
        <v>0</v>
      </c>
      <c r="AI2753">
        <f t="shared" si="197"/>
        <v>0</v>
      </c>
      <c r="AJ2753" t="s">
        <v>525</v>
      </c>
      <c r="AL2753">
        <v>0</v>
      </c>
      <c r="AM2753" cm="1">
        <f t="array" ref="AM2753">IF(AL2753=1,1,
   IF(ISTEXT(AK2753),1,
   IF(AO2753&gt;1,AM2752,
   IF(AI2753=1,
      IF(SUMPRODUCT((LEN($Y$2:$Y$4096)-LEN(SUBSTITUTE($Y$2:$Y$4096,AA2753,"")))/LEN(AA2753))&gt;0,2,1),
      IF(
         SUMPRODUCT((LEN($Y$2:$Y$4096)-LEN(SUBSTITUTE($Y$2:$Y$4096,AA2753,"")))/LEN(AA2753))
         - SUMPRODUCT((LEN($Y$2:$Y$4096)-LEN(SUBSTITUTE($Y$2:$Y$4096,"Alolan "&amp;AA2753,"")))/LEN("Alolan "&amp;AA2753))
         - SUMPRODUCT((LEN($Y$2:$Y$4096)-LEN(SUBSTITUTE($Y$2:$Y$4096,"Galarian "&amp;AA2753,"")))/LEN("Galarian "&amp;AA2753))
         - SUMPRODUCT((LEN($Y$2:$Y$4096)-LEN(SUBSTITUTE($Y$2:$Y$4096,"Hisuian "&amp;AA2753,"")))/LEN("Hisuian "&amp;AA2753))
         - SUMPRODUCT((LEN($Y$2:$Y$4096)-LEN(SUBSTITUTE($Y$2:$Y$4096,"Paldean "&amp;AA2753,"")))/LEN("Paldean "&amp;AA2753))
      &gt;0,2,1)
   ))))</f>
        <v>1</v>
      </c>
      <c r="AN2753">
        <v>0</v>
      </c>
      <c r="AO2753">
        <v>0</v>
      </c>
    </row>
    <row r="2754" spans="1:41" x14ac:dyDescent="0.25">
      <c r="A2754" t="s">
        <v>4914</v>
      </c>
      <c r="B2754" t="s">
        <v>2833</v>
      </c>
      <c r="C2754" t="s">
        <v>1521</v>
      </c>
      <c r="D2754" t="s">
        <v>1482</v>
      </c>
      <c r="E2754">
        <v>90</v>
      </c>
      <c r="F2754">
        <v>100</v>
      </c>
      <c r="G2754">
        <v>90</v>
      </c>
      <c r="H2754">
        <v>80</v>
      </c>
      <c r="I2754">
        <v>70</v>
      </c>
      <c r="J2754">
        <v>75</v>
      </c>
      <c r="K2754" t="s">
        <v>1739</v>
      </c>
      <c r="L2754" t="s">
        <v>3446</v>
      </c>
      <c r="M2754" t="s">
        <v>8453</v>
      </c>
      <c r="N2754">
        <v>8.8000000000000007</v>
      </c>
      <c r="O2754">
        <v>8.4</v>
      </c>
      <c r="P2754">
        <v>1</v>
      </c>
      <c r="Q2754">
        <v>2</v>
      </c>
      <c r="R2754">
        <f t="shared" ref="R2754:R2817" si="198">MROUND(N2754,1)+P2754</f>
        <v>10</v>
      </c>
      <c r="S2754">
        <f t="shared" ref="S2754:S2817" si="199">MROUND(O2754,1)+Q2754</f>
        <v>10</v>
      </c>
      <c r="T2754">
        <f t="shared" si="196"/>
        <v>20</v>
      </c>
      <c r="U2754" t="s">
        <v>1521</v>
      </c>
      <c r="V2754" t="s">
        <v>1482</v>
      </c>
      <c r="W2754" t="s">
        <v>1481</v>
      </c>
      <c r="X2754" t="s">
        <v>1546</v>
      </c>
      <c r="Z2754" t="str" cm="1">
        <f t="array" ref="Z2754">IF(ISBLANK(AK2754),_xlfn.LET(
    _xlpm.nameBeforeSlash, IF(ISNUMBER(SEARCH("/", Y2754)), LEFT(Y2754, SEARCH("/", Y2754)-1), Y2754),
    _xlpm.matchRow, IFERROR(MATCH(_xlpm.nameBeforeSlash, AA:AA, 0), ""),
    _xlpm.difference, IF(_xlpm.matchRow="", "", ABS((R2754 + S2754)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),IF(ISBLANK(Y2754),"","Hidden"))</f>
        <v/>
      </c>
      <c r="AA2754" t="s">
        <v>6156</v>
      </c>
      <c r="AC2754" t="s">
        <v>508</v>
      </c>
      <c r="AD2754" t="str">
        <f>_xlfn.XLOOKUP(AC2754,moves!A:A,moves!B:B)</f>
        <v>dragon</v>
      </c>
      <c r="AE2754">
        <f>_xlfn.XLOOKUP(AC2754,moves!A:A,moves!D:D)</f>
        <v>5</v>
      </c>
      <c r="AF2754" t="str">
        <f>_xlfn.XLOOKUP(AC2754,moves!A:A,moves!E:E)</f>
        <v>If 2 or more status symbols are rolled: Inflict the Paralyzed status on the target.</v>
      </c>
      <c r="AG2754">
        <v>0</v>
      </c>
      <c r="AH2754">
        <v>0</v>
      </c>
      <c r="AI2754">
        <f t="shared" si="197"/>
        <v>1</v>
      </c>
      <c r="AJ2754" t="s">
        <v>525</v>
      </c>
      <c r="AL2754">
        <v>0</v>
      </c>
      <c r="AM2754" cm="1">
        <f t="array" ref="AM2754">IF(AL2754=1,1,
   IF(ISTEXT(AK2754),1,
   IF(AO2754&gt;1,AM2753,
   IF(AI2754=1,
      IF(SUMPRODUCT((LEN($Y$2:$Y$4096)-LEN(SUBSTITUTE($Y$2:$Y$4096,AA2754,"")))/LEN(AA2754))&gt;0,2,1),
      IF(
         SUMPRODUCT((LEN($Y$2:$Y$4096)-LEN(SUBSTITUTE($Y$2:$Y$4096,AA2754,"")))/LEN(AA2754))
         - SUMPRODUCT((LEN($Y$2:$Y$4096)-LEN(SUBSTITUTE($Y$2:$Y$4096,"Alolan "&amp;AA2754,"")))/LEN("Alolan "&amp;AA2754))
         - SUMPRODUCT((LEN($Y$2:$Y$4096)-LEN(SUBSTITUTE($Y$2:$Y$4096,"Galarian "&amp;AA2754,"")))/LEN("Galarian "&amp;AA2754))
         - SUMPRODUCT((LEN($Y$2:$Y$4096)-LEN(SUBSTITUTE($Y$2:$Y$4096,"Hisuian "&amp;AA2754,"")))/LEN("Hisuian "&amp;AA2754))
         - SUMPRODUCT((LEN($Y$2:$Y$4096)-LEN(SUBSTITUTE($Y$2:$Y$4096,"Paldean "&amp;AA2754,"")))/LEN("Paldean "&amp;AA2754))
      &gt;0,2,1)
   ))))</f>
        <v>1</v>
      </c>
      <c r="AN2754">
        <v>0</v>
      </c>
      <c r="AO2754">
        <v>0</v>
      </c>
    </row>
    <row r="2755" spans="1:41" x14ac:dyDescent="0.25">
      <c r="A2755">
        <v>881</v>
      </c>
      <c r="B2755" t="s">
        <v>2834</v>
      </c>
      <c r="C2755" t="s">
        <v>1521</v>
      </c>
      <c r="D2755" t="s">
        <v>1209</v>
      </c>
      <c r="E2755">
        <v>90</v>
      </c>
      <c r="F2755">
        <v>100</v>
      </c>
      <c r="G2755">
        <v>90</v>
      </c>
      <c r="H2755">
        <v>90</v>
      </c>
      <c r="I2755">
        <v>80</v>
      </c>
      <c r="J2755">
        <v>55</v>
      </c>
      <c r="K2755" t="s">
        <v>1739</v>
      </c>
      <c r="L2755" t="s">
        <v>3446</v>
      </c>
      <c r="M2755" t="s">
        <v>8453</v>
      </c>
      <c r="N2755">
        <v>8.1</v>
      </c>
      <c r="O2755">
        <v>8.6999999999999993</v>
      </c>
      <c r="P2755">
        <v>2</v>
      </c>
      <c r="Q2755">
        <v>1</v>
      </c>
      <c r="R2755">
        <f t="shared" si="198"/>
        <v>10</v>
      </c>
      <c r="S2755">
        <f t="shared" si="199"/>
        <v>10</v>
      </c>
      <c r="T2755">
        <f t="shared" si="196"/>
        <v>20</v>
      </c>
      <c r="U2755" t="s">
        <v>1521</v>
      </c>
      <c r="V2755" t="s">
        <v>1209</v>
      </c>
      <c r="W2755" t="s">
        <v>1472</v>
      </c>
      <c r="X2755" t="s">
        <v>1546</v>
      </c>
      <c r="Z2755" t="str" cm="1">
        <f t="array" ref="Z2755">IF(ISBLANK(AK2755),_xlfn.LET(
    _xlpm.nameBeforeSlash, IF(ISNUMBER(SEARCH("/", Y2755)), LEFT(Y2755, SEARCH("/", Y2755)-1), Y2755),
    _xlpm.matchRow, IFERROR(MATCH(_xlpm.nameBeforeSlash, AA:AA, 0), ""),
    _xlpm.difference, IF(_xlpm.matchRow="", "", ABS((R2755 + S2755)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),IF(ISBLANK(Y2755),"","Hidden"))</f>
        <v/>
      </c>
      <c r="AA2755" t="s">
        <v>2834</v>
      </c>
      <c r="AC2755" t="s">
        <v>1201</v>
      </c>
      <c r="AD2755" t="str">
        <f>_xlfn.XLOOKUP(AC2755,moves!A:A,moves!B:B)</f>
        <v>ice</v>
      </c>
      <c r="AE2755">
        <f>_xlfn.XLOOKUP(AC2755,moves!A:A,moves!D:D)</f>
        <v>4</v>
      </c>
      <c r="AF2755" t="str">
        <f>_xlfn.XLOOKUP(AC2755,moves!A:A,moves!E:E)</f>
        <v>If 2 or more status symbols are rolled: The target skips their turn this round and the user's battle fatigue increases by 1 extra. This move cannot be used if the user has 5 fatigue.</v>
      </c>
      <c r="AG2755">
        <v>0</v>
      </c>
      <c r="AH2755">
        <v>0</v>
      </c>
      <c r="AI2755">
        <f t="shared" si="197"/>
        <v>0</v>
      </c>
      <c r="AJ2755" t="s">
        <v>525</v>
      </c>
      <c r="AL2755">
        <v>0</v>
      </c>
      <c r="AM2755" cm="1">
        <f t="array" ref="AM2755">IF(AL2755=1,1,
   IF(ISTEXT(AK2755),1,
   IF(AO2755&gt;1,AM2754,
   IF(AI2755=1,
      IF(SUMPRODUCT((LEN($Y$2:$Y$4096)-LEN(SUBSTITUTE($Y$2:$Y$4096,AA2755,"")))/LEN(AA2755))&gt;0,2,1),
      IF(
         SUMPRODUCT((LEN($Y$2:$Y$4096)-LEN(SUBSTITUTE($Y$2:$Y$4096,AA2755,"")))/LEN(AA2755))
         - SUMPRODUCT((LEN($Y$2:$Y$4096)-LEN(SUBSTITUTE($Y$2:$Y$4096,"Alolan "&amp;AA2755,"")))/LEN("Alolan "&amp;AA2755))
         - SUMPRODUCT((LEN($Y$2:$Y$4096)-LEN(SUBSTITUTE($Y$2:$Y$4096,"Galarian "&amp;AA2755,"")))/LEN("Galarian "&amp;AA2755))
         - SUMPRODUCT((LEN($Y$2:$Y$4096)-LEN(SUBSTITUTE($Y$2:$Y$4096,"Hisuian "&amp;AA2755,"")))/LEN("Hisuian "&amp;AA2755))
         - SUMPRODUCT((LEN($Y$2:$Y$4096)-LEN(SUBSTITUTE($Y$2:$Y$4096,"Paldean "&amp;AA2755,"")))/LEN("Paldean "&amp;AA2755))
      &gt;0,2,1)
   ))))</f>
        <v>1</v>
      </c>
      <c r="AN2755">
        <v>0</v>
      </c>
      <c r="AO2755">
        <v>0</v>
      </c>
    </row>
    <row r="2756" spans="1:41" x14ac:dyDescent="0.25">
      <c r="A2756" t="s">
        <v>4915</v>
      </c>
      <c r="B2756" t="s">
        <v>2834</v>
      </c>
      <c r="C2756" t="s">
        <v>1521</v>
      </c>
      <c r="D2756" t="s">
        <v>1209</v>
      </c>
      <c r="E2756">
        <v>90</v>
      </c>
      <c r="F2756">
        <v>100</v>
      </c>
      <c r="G2756">
        <v>90</v>
      </c>
      <c r="H2756">
        <v>90</v>
      </c>
      <c r="I2756">
        <v>80</v>
      </c>
      <c r="J2756">
        <v>55</v>
      </c>
      <c r="K2756" t="s">
        <v>1739</v>
      </c>
      <c r="L2756" t="s">
        <v>3446</v>
      </c>
      <c r="M2756" t="s">
        <v>8453</v>
      </c>
      <c r="N2756">
        <v>8.1</v>
      </c>
      <c r="O2756">
        <v>8.6999999999999993</v>
      </c>
      <c r="P2756">
        <v>2</v>
      </c>
      <c r="Q2756">
        <v>1</v>
      </c>
      <c r="R2756">
        <f t="shared" si="198"/>
        <v>10</v>
      </c>
      <c r="S2756">
        <f t="shared" si="199"/>
        <v>10</v>
      </c>
      <c r="T2756">
        <f t="shared" si="196"/>
        <v>20</v>
      </c>
      <c r="U2756" t="s">
        <v>1521</v>
      </c>
      <c r="V2756" t="s">
        <v>1209</v>
      </c>
      <c r="W2756" t="s">
        <v>1472</v>
      </c>
      <c r="X2756" t="s">
        <v>1546</v>
      </c>
      <c r="Z2756" t="str" cm="1">
        <f t="array" ref="Z2756">IF(ISBLANK(AK2756),_xlfn.LET(
    _xlpm.nameBeforeSlash, IF(ISNUMBER(SEARCH("/", Y2756)), LEFT(Y2756, SEARCH("/", Y2756)-1), Y2756),
    _xlpm.matchRow, IFERROR(MATCH(_xlpm.nameBeforeSlash, AA:AA, 0), ""),
    _xlpm.difference, IF(_xlpm.matchRow="", "", ABS((R2756 + S2756)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),IF(ISBLANK(Y2756),"","Hidden"))</f>
        <v/>
      </c>
      <c r="AA2756" t="s">
        <v>6157</v>
      </c>
      <c r="AC2756" t="s">
        <v>422</v>
      </c>
      <c r="AD2756" t="str">
        <f>_xlfn.XLOOKUP(AC2756,moves!A:A,moves!B:B)</f>
        <v>ice</v>
      </c>
      <c r="AE2756">
        <f>_xlfn.XLOOKUP(AC2756,moves!A:A,moves!D:D)</f>
        <v>4</v>
      </c>
      <c r="AF2756" t="str">
        <f>_xlfn.XLOOKUP(AC2756,moves!A:A,moves!E:E)</f>
        <v>If 2 or more status symbols are rolled: Inflict the Frozen status on the target.</v>
      </c>
      <c r="AG2756">
        <v>0</v>
      </c>
      <c r="AH2756">
        <v>0</v>
      </c>
      <c r="AI2756">
        <f t="shared" si="197"/>
        <v>1</v>
      </c>
      <c r="AJ2756" t="s">
        <v>525</v>
      </c>
      <c r="AL2756">
        <v>0</v>
      </c>
      <c r="AM2756" cm="1">
        <f t="array" ref="AM2756">IF(AL2756=1,1,
   IF(ISTEXT(AK2756),1,
   IF(AO2756&gt;1,AM2755,
   IF(AI2756=1,
      IF(SUMPRODUCT((LEN($Y$2:$Y$4096)-LEN(SUBSTITUTE($Y$2:$Y$4096,AA2756,"")))/LEN(AA2756))&gt;0,2,1),
      IF(
         SUMPRODUCT((LEN($Y$2:$Y$4096)-LEN(SUBSTITUTE($Y$2:$Y$4096,AA2756,"")))/LEN(AA2756))
         - SUMPRODUCT((LEN($Y$2:$Y$4096)-LEN(SUBSTITUTE($Y$2:$Y$4096,"Alolan "&amp;AA2756,"")))/LEN("Alolan "&amp;AA2756))
         - SUMPRODUCT((LEN($Y$2:$Y$4096)-LEN(SUBSTITUTE($Y$2:$Y$4096,"Galarian "&amp;AA2756,"")))/LEN("Galarian "&amp;AA2756))
         - SUMPRODUCT((LEN($Y$2:$Y$4096)-LEN(SUBSTITUTE($Y$2:$Y$4096,"Hisuian "&amp;AA2756,"")))/LEN("Hisuian "&amp;AA2756))
         - SUMPRODUCT((LEN($Y$2:$Y$4096)-LEN(SUBSTITUTE($Y$2:$Y$4096,"Paldean "&amp;AA2756,"")))/LEN("Paldean "&amp;AA2756))
      &gt;0,2,1)
   ))))</f>
        <v>1</v>
      </c>
      <c r="AN2756">
        <v>0</v>
      </c>
      <c r="AO2756">
        <v>0</v>
      </c>
    </row>
    <row r="2757" spans="1:41" x14ac:dyDescent="0.25">
      <c r="A2757">
        <v>882</v>
      </c>
      <c r="B2757" t="s">
        <v>2835</v>
      </c>
      <c r="C2757" t="s">
        <v>1490</v>
      </c>
      <c r="D2757" t="s">
        <v>1482</v>
      </c>
      <c r="E2757">
        <v>90</v>
      </c>
      <c r="F2757">
        <v>90</v>
      </c>
      <c r="G2757">
        <v>100</v>
      </c>
      <c r="H2757">
        <v>70</v>
      </c>
      <c r="I2757">
        <v>80</v>
      </c>
      <c r="J2757">
        <v>75</v>
      </c>
      <c r="K2757" t="s">
        <v>1739</v>
      </c>
      <c r="L2757" t="s">
        <v>3446</v>
      </c>
      <c r="M2757" t="s">
        <v>8453</v>
      </c>
      <c r="N2757">
        <v>8.1999999999999993</v>
      </c>
      <c r="O2757">
        <v>9</v>
      </c>
      <c r="P2757">
        <v>2</v>
      </c>
      <c r="Q2757">
        <v>1</v>
      </c>
      <c r="R2757">
        <f t="shared" si="198"/>
        <v>10</v>
      </c>
      <c r="S2757">
        <f t="shared" si="199"/>
        <v>10</v>
      </c>
      <c r="T2757">
        <f t="shared" si="196"/>
        <v>20</v>
      </c>
      <c r="U2757" t="s">
        <v>1490</v>
      </c>
      <c r="V2757" t="s">
        <v>1482</v>
      </c>
      <c r="W2757" t="s">
        <v>1471</v>
      </c>
      <c r="X2757" t="s">
        <v>1546</v>
      </c>
      <c r="Z2757" t="str" cm="1">
        <f t="array" ref="Z2757">IF(ISBLANK(AK2757),_xlfn.LET(
    _xlpm.nameBeforeSlash, IF(ISNUMBER(SEARCH("/", Y2757)), LEFT(Y2757, SEARCH("/", Y2757)-1), Y2757),
    _xlpm.matchRow, IFERROR(MATCH(_xlpm.nameBeforeSlash, AA:AA, 0), ""),
    _xlpm.difference, IF(_xlpm.matchRow="", "", ABS((R2757 + S2757)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),IF(ISBLANK(Y2757),"","Hidden"))</f>
        <v/>
      </c>
      <c r="AA2757" t="s">
        <v>2835</v>
      </c>
      <c r="AC2757" t="s">
        <v>1401</v>
      </c>
      <c r="AD2757" t="str">
        <f>_xlfn.XLOOKUP(AC2757,moves!A:A,moves!B:B)</f>
        <v>water</v>
      </c>
      <c r="AE2757">
        <f>_xlfn.XLOOKUP(AC2757,moves!A:A,moves!D:D)</f>
        <v>4</v>
      </c>
      <c r="AF2757" t="str">
        <f>_xlfn.XLOOKUP(AC2757,moves!A:A,moves!E:E)</f>
        <v>If the target's initiative is less than the user: Deal double damage.</v>
      </c>
      <c r="AG2757">
        <v>0</v>
      </c>
      <c r="AH2757">
        <v>0</v>
      </c>
      <c r="AI2757">
        <f t="shared" si="197"/>
        <v>0</v>
      </c>
      <c r="AJ2757" t="s">
        <v>525</v>
      </c>
      <c r="AL2757">
        <v>0</v>
      </c>
      <c r="AM2757" cm="1">
        <f t="array" ref="AM2757">IF(AL2757=1,1,
   IF(ISTEXT(AK2757),1,
   IF(AO2757&gt;1,AM2756,
   IF(AI2757=1,
      IF(SUMPRODUCT((LEN($Y$2:$Y$4096)-LEN(SUBSTITUTE($Y$2:$Y$4096,AA2757,"")))/LEN(AA2757))&gt;0,2,1),
      IF(
         SUMPRODUCT((LEN($Y$2:$Y$4096)-LEN(SUBSTITUTE($Y$2:$Y$4096,AA2757,"")))/LEN(AA2757))
         - SUMPRODUCT((LEN($Y$2:$Y$4096)-LEN(SUBSTITUTE($Y$2:$Y$4096,"Alolan "&amp;AA2757,"")))/LEN("Alolan "&amp;AA2757))
         - SUMPRODUCT((LEN($Y$2:$Y$4096)-LEN(SUBSTITUTE($Y$2:$Y$4096,"Galarian "&amp;AA2757,"")))/LEN("Galarian "&amp;AA2757))
         - SUMPRODUCT((LEN($Y$2:$Y$4096)-LEN(SUBSTITUTE($Y$2:$Y$4096,"Hisuian "&amp;AA2757,"")))/LEN("Hisuian "&amp;AA2757))
         - SUMPRODUCT((LEN($Y$2:$Y$4096)-LEN(SUBSTITUTE($Y$2:$Y$4096,"Paldean "&amp;AA2757,"")))/LEN("Paldean "&amp;AA2757))
      &gt;0,2,1)
   ))))</f>
        <v>1</v>
      </c>
      <c r="AN2757">
        <v>0</v>
      </c>
      <c r="AO2757">
        <v>0</v>
      </c>
    </row>
    <row r="2758" spans="1:41" x14ac:dyDescent="0.25">
      <c r="A2758" t="s">
        <v>4916</v>
      </c>
      <c r="B2758" t="s">
        <v>2835</v>
      </c>
      <c r="C2758" t="s">
        <v>1490</v>
      </c>
      <c r="D2758" t="s">
        <v>1482</v>
      </c>
      <c r="E2758">
        <v>90</v>
      </c>
      <c r="F2758">
        <v>90</v>
      </c>
      <c r="G2758">
        <v>100</v>
      </c>
      <c r="H2758">
        <v>70</v>
      </c>
      <c r="I2758">
        <v>80</v>
      </c>
      <c r="J2758">
        <v>75</v>
      </c>
      <c r="K2758" t="s">
        <v>1739</v>
      </c>
      <c r="L2758" t="s">
        <v>3446</v>
      </c>
      <c r="M2758" t="s">
        <v>8453</v>
      </c>
      <c r="N2758">
        <v>8.1999999999999993</v>
      </c>
      <c r="O2758">
        <v>9</v>
      </c>
      <c r="P2758">
        <v>2</v>
      </c>
      <c r="Q2758">
        <v>1</v>
      </c>
      <c r="R2758">
        <f t="shared" si="198"/>
        <v>10</v>
      </c>
      <c r="S2758">
        <f t="shared" si="199"/>
        <v>10</v>
      </c>
      <c r="T2758">
        <f t="shared" si="196"/>
        <v>20</v>
      </c>
      <c r="U2758" t="s">
        <v>1490</v>
      </c>
      <c r="V2758" t="s">
        <v>1482</v>
      </c>
      <c r="W2758" t="s">
        <v>1471</v>
      </c>
      <c r="X2758" t="s">
        <v>1546</v>
      </c>
      <c r="Z2758" t="str" cm="1">
        <f t="array" ref="Z2758">IF(ISBLANK(AK2758),_xlfn.LET(
    _xlpm.nameBeforeSlash, IF(ISNUMBER(SEARCH("/", Y2758)), LEFT(Y2758, SEARCH("/", Y2758)-1), Y2758),
    _xlpm.matchRow, IFERROR(MATCH(_xlpm.nameBeforeSlash, AA:AA, 0), ""),
    _xlpm.difference, IF(_xlpm.matchRow="", "", ABS((R2758 + S2758)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),IF(ISBLANK(Y2758),"","Hidden"))</f>
        <v/>
      </c>
      <c r="AA2758" t="s">
        <v>6158</v>
      </c>
      <c r="AC2758" t="s">
        <v>500</v>
      </c>
      <c r="AD2758" t="str">
        <f>_xlfn.XLOOKUP(AC2758,moves!A:A,moves!B:B)</f>
        <v>water</v>
      </c>
      <c r="AE2758">
        <f>_xlfn.XLOOKUP(AC2758,moves!A:A,moves!D:D)</f>
        <v>4</v>
      </c>
      <c r="AF2758" t="str">
        <f>_xlfn.XLOOKUP(AC2758,moves!A:A,moves!E:E)</f>
        <v>For each other non-fainted Pokémon in your party with the move Surf: Increase attack strength by 1.</v>
      </c>
      <c r="AG2758">
        <v>0</v>
      </c>
      <c r="AH2758">
        <v>0</v>
      </c>
      <c r="AI2758">
        <f t="shared" si="197"/>
        <v>1</v>
      </c>
      <c r="AJ2758" t="s">
        <v>525</v>
      </c>
      <c r="AL2758">
        <v>0</v>
      </c>
      <c r="AM2758" cm="1">
        <f t="array" ref="AM2758">IF(AL2758=1,1,
   IF(ISTEXT(AK2758),1,
   IF(AO2758&gt;1,AM2757,
   IF(AI2758=1,
      IF(SUMPRODUCT((LEN($Y$2:$Y$4096)-LEN(SUBSTITUTE($Y$2:$Y$4096,AA2758,"")))/LEN(AA2758))&gt;0,2,1),
      IF(
         SUMPRODUCT((LEN($Y$2:$Y$4096)-LEN(SUBSTITUTE($Y$2:$Y$4096,AA2758,"")))/LEN(AA2758))
         - SUMPRODUCT((LEN($Y$2:$Y$4096)-LEN(SUBSTITUTE($Y$2:$Y$4096,"Alolan "&amp;AA2758,"")))/LEN("Alolan "&amp;AA2758))
         - SUMPRODUCT((LEN($Y$2:$Y$4096)-LEN(SUBSTITUTE($Y$2:$Y$4096,"Galarian "&amp;AA2758,"")))/LEN("Galarian "&amp;AA2758))
         - SUMPRODUCT((LEN($Y$2:$Y$4096)-LEN(SUBSTITUTE($Y$2:$Y$4096,"Hisuian "&amp;AA2758,"")))/LEN("Hisuian "&amp;AA2758))
         - SUMPRODUCT((LEN($Y$2:$Y$4096)-LEN(SUBSTITUTE($Y$2:$Y$4096,"Paldean "&amp;AA2758,"")))/LEN("Paldean "&amp;AA2758))
      &gt;0,2,1)
   ))))</f>
        <v>1</v>
      </c>
      <c r="AN2758">
        <v>0</v>
      </c>
      <c r="AO2758">
        <v>0</v>
      </c>
    </row>
    <row r="2759" spans="1:41" x14ac:dyDescent="0.25">
      <c r="A2759">
        <v>883</v>
      </c>
      <c r="B2759" t="s">
        <v>2836</v>
      </c>
      <c r="C2759" t="s">
        <v>1490</v>
      </c>
      <c r="D2759" t="s">
        <v>1209</v>
      </c>
      <c r="E2759">
        <v>90</v>
      </c>
      <c r="F2759">
        <v>90</v>
      </c>
      <c r="G2759">
        <v>100</v>
      </c>
      <c r="H2759">
        <v>80</v>
      </c>
      <c r="I2759">
        <v>90</v>
      </c>
      <c r="J2759">
        <v>55</v>
      </c>
      <c r="K2759" t="s">
        <v>1739</v>
      </c>
      <c r="L2759" t="s">
        <v>3446</v>
      </c>
      <c r="M2759" t="s">
        <v>8453</v>
      </c>
      <c r="N2759">
        <v>7.5</v>
      </c>
      <c r="O2759">
        <v>9.3000000000000007</v>
      </c>
      <c r="P2759">
        <v>2</v>
      </c>
      <c r="Q2759">
        <v>1</v>
      </c>
      <c r="R2759">
        <f t="shared" si="198"/>
        <v>10</v>
      </c>
      <c r="S2759">
        <f t="shared" si="199"/>
        <v>10</v>
      </c>
      <c r="T2759">
        <f t="shared" si="196"/>
        <v>20</v>
      </c>
      <c r="U2759" t="s">
        <v>1490</v>
      </c>
      <c r="V2759" t="s">
        <v>1209</v>
      </c>
      <c r="W2759" t="s">
        <v>1471</v>
      </c>
      <c r="X2759" t="s">
        <v>1546</v>
      </c>
      <c r="Z2759" t="str" cm="1">
        <f t="array" ref="Z2759">IF(ISBLANK(AK2759),_xlfn.LET(
    _xlpm.nameBeforeSlash, IF(ISNUMBER(SEARCH("/", Y2759)), LEFT(Y2759, SEARCH("/", Y2759)-1), Y2759),
    _xlpm.matchRow, IFERROR(MATCH(_xlpm.nameBeforeSlash, AA:AA, 0), ""),
    _xlpm.difference, IF(_xlpm.matchRow="", "", ABS((R2759 + S2759)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),IF(ISBLANK(Y2759),"","Hidden"))</f>
        <v/>
      </c>
      <c r="AA2759" t="s">
        <v>2836</v>
      </c>
      <c r="AC2759" t="s">
        <v>1201</v>
      </c>
      <c r="AD2759" t="str">
        <f>_xlfn.XLOOKUP(AC2759,moves!A:A,moves!B:B)</f>
        <v>ice</v>
      </c>
      <c r="AE2759">
        <f>_xlfn.XLOOKUP(AC2759,moves!A:A,moves!D:D)</f>
        <v>4</v>
      </c>
      <c r="AF2759" t="str">
        <f>_xlfn.XLOOKUP(AC2759,moves!A:A,moves!E:E)</f>
        <v>If 2 or more status symbols are rolled: The target skips their turn this round and the user's battle fatigue increases by 1 extra. This move cannot be used if the user has 5 fatigue.</v>
      </c>
      <c r="AG2759">
        <v>0</v>
      </c>
      <c r="AH2759">
        <v>0</v>
      </c>
      <c r="AI2759">
        <f t="shared" si="197"/>
        <v>0</v>
      </c>
      <c r="AJ2759" t="s">
        <v>525</v>
      </c>
      <c r="AL2759">
        <v>0</v>
      </c>
      <c r="AM2759" cm="1">
        <f t="array" ref="AM2759">IF(AL2759=1,1,
   IF(ISTEXT(AK2759),1,
   IF(AO2759&gt;1,AM2758,
   IF(AI2759=1,
      IF(SUMPRODUCT((LEN($Y$2:$Y$4096)-LEN(SUBSTITUTE($Y$2:$Y$4096,AA2759,"")))/LEN(AA2759))&gt;0,2,1),
      IF(
         SUMPRODUCT((LEN($Y$2:$Y$4096)-LEN(SUBSTITUTE($Y$2:$Y$4096,AA2759,"")))/LEN(AA2759))
         - SUMPRODUCT((LEN($Y$2:$Y$4096)-LEN(SUBSTITUTE($Y$2:$Y$4096,"Alolan "&amp;AA2759,"")))/LEN("Alolan "&amp;AA2759))
         - SUMPRODUCT((LEN($Y$2:$Y$4096)-LEN(SUBSTITUTE($Y$2:$Y$4096,"Galarian "&amp;AA2759,"")))/LEN("Galarian "&amp;AA2759))
         - SUMPRODUCT((LEN($Y$2:$Y$4096)-LEN(SUBSTITUTE($Y$2:$Y$4096,"Hisuian "&amp;AA2759,"")))/LEN("Hisuian "&amp;AA2759))
         - SUMPRODUCT((LEN($Y$2:$Y$4096)-LEN(SUBSTITUTE($Y$2:$Y$4096,"Paldean "&amp;AA2759,"")))/LEN("Paldean "&amp;AA2759))
      &gt;0,2,1)
   ))))</f>
        <v>1</v>
      </c>
      <c r="AN2759">
        <v>0</v>
      </c>
      <c r="AO2759">
        <v>0</v>
      </c>
    </row>
    <row r="2760" spans="1:41" x14ac:dyDescent="0.25">
      <c r="A2760" t="s">
        <v>4917</v>
      </c>
      <c r="B2760" t="s">
        <v>2836</v>
      </c>
      <c r="C2760" t="s">
        <v>1490</v>
      </c>
      <c r="D2760" t="s">
        <v>1209</v>
      </c>
      <c r="E2760">
        <v>90</v>
      </c>
      <c r="F2760">
        <v>90</v>
      </c>
      <c r="G2760">
        <v>100</v>
      </c>
      <c r="H2760">
        <v>80</v>
      </c>
      <c r="I2760">
        <v>90</v>
      </c>
      <c r="J2760">
        <v>55</v>
      </c>
      <c r="K2760" t="s">
        <v>1739</v>
      </c>
      <c r="L2760" t="s">
        <v>3446</v>
      </c>
      <c r="M2760" t="s">
        <v>8453</v>
      </c>
      <c r="N2760">
        <v>7.5</v>
      </c>
      <c r="O2760">
        <v>9.3000000000000007</v>
      </c>
      <c r="P2760">
        <v>2</v>
      </c>
      <c r="Q2760">
        <v>1</v>
      </c>
      <c r="R2760">
        <f t="shared" si="198"/>
        <v>10</v>
      </c>
      <c r="S2760">
        <f t="shared" si="199"/>
        <v>10</v>
      </c>
      <c r="T2760">
        <f t="shared" si="196"/>
        <v>20</v>
      </c>
      <c r="U2760" t="s">
        <v>1490</v>
      </c>
      <c r="V2760" t="s">
        <v>1209</v>
      </c>
      <c r="W2760" t="s">
        <v>1471</v>
      </c>
      <c r="X2760" t="s">
        <v>1546</v>
      </c>
      <c r="Z2760" t="str" cm="1">
        <f t="array" ref="Z2760">IF(ISBLANK(AK2760),_xlfn.LET(
    _xlpm.nameBeforeSlash, IF(ISNUMBER(SEARCH("/", Y2760)), LEFT(Y2760, SEARCH("/", Y2760)-1), Y2760),
    _xlpm.matchRow, IFERROR(MATCH(_xlpm.nameBeforeSlash, AA:AA, 0), ""),
    _xlpm.difference, IF(_xlpm.matchRow="", "", ABS((R2760 + S2760)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),IF(ISBLANK(Y2760),"","Hidden"))</f>
        <v/>
      </c>
      <c r="AA2760" t="s">
        <v>6159</v>
      </c>
      <c r="AC2760" t="s">
        <v>1401</v>
      </c>
      <c r="AD2760" t="str">
        <f>_xlfn.XLOOKUP(AC2760,moves!A:A,moves!B:B)</f>
        <v>water</v>
      </c>
      <c r="AE2760">
        <f>_xlfn.XLOOKUP(AC2760,moves!A:A,moves!D:D)</f>
        <v>4</v>
      </c>
      <c r="AF2760" t="str">
        <f>_xlfn.XLOOKUP(AC2760,moves!A:A,moves!E:E)</f>
        <v>If the target's initiative is less than the user: Deal double damage.</v>
      </c>
      <c r="AG2760">
        <v>0</v>
      </c>
      <c r="AH2760">
        <v>0</v>
      </c>
      <c r="AI2760">
        <f t="shared" si="197"/>
        <v>1</v>
      </c>
      <c r="AJ2760" t="s">
        <v>525</v>
      </c>
      <c r="AL2760">
        <v>0</v>
      </c>
      <c r="AM2760" cm="1">
        <f t="array" ref="AM2760">IF(AL2760=1,1,
   IF(ISTEXT(AK2760),1,
   IF(AO2760&gt;1,AM2759,
   IF(AI2760=1,
      IF(SUMPRODUCT((LEN($Y$2:$Y$4096)-LEN(SUBSTITUTE($Y$2:$Y$4096,AA2760,"")))/LEN(AA2760))&gt;0,2,1),
      IF(
         SUMPRODUCT((LEN($Y$2:$Y$4096)-LEN(SUBSTITUTE($Y$2:$Y$4096,AA2760,"")))/LEN(AA2760))
         - SUMPRODUCT((LEN($Y$2:$Y$4096)-LEN(SUBSTITUTE($Y$2:$Y$4096,"Alolan "&amp;AA2760,"")))/LEN("Alolan "&amp;AA2760))
         - SUMPRODUCT((LEN($Y$2:$Y$4096)-LEN(SUBSTITUTE($Y$2:$Y$4096,"Galarian "&amp;AA2760,"")))/LEN("Galarian "&amp;AA2760))
         - SUMPRODUCT((LEN($Y$2:$Y$4096)-LEN(SUBSTITUTE($Y$2:$Y$4096,"Hisuian "&amp;AA2760,"")))/LEN("Hisuian "&amp;AA2760))
         - SUMPRODUCT((LEN($Y$2:$Y$4096)-LEN(SUBSTITUTE($Y$2:$Y$4096,"Paldean "&amp;AA2760,"")))/LEN("Paldean "&amp;AA2760))
      &gt;0,2,1)
   ))))</f>
        <v>1</v>
      </c>
      <c r="AN2760">
        <v>0</v>
      </c>
      <c r="AO2760">
        <v>0</v>
      </c>
    </row>
    <row r="2761" spans="1:41" x14ac:dyDescent="0.25">
      <c r="A2761">
        <v>425</v>
      </c>
      <c r="B2761" t="s">
        <v>179</v>
      </c>
      <c r="C2761" t="s">
        <v>1524</v>
      </c>
      <c r="D2761" t="s">
        <v>1481</v>
      </c>
      <c r="E2761">
        <v>90</v>
      </c>
      <c r="F2761">
        <v>50</v>
      </c>
      <c r="G2761">
        <v>34</v>
      </c>
      <c r="H2761">
        <v>60</v>
      </c>
      <c r="I2761">
        <v>44</v>
      </c>
      <c r="J2761">
        <v>70</v>
      </c>
      <c r="K2761" t="s">
        <v>298</v>
      </c>
      <c r="M2761" t="s">
        <v>3464</v>
      </c>
      <c r="N2761">
        <v>6.3</v>
      </c>
      <c r="O2761">
        <v>5.94</v>
      </c>
      <c r="R2761">
        <f t="shared" si="198"/>
        <v>6</v>
      </c>
      <c r="S2761">
        <f t="shared" si="199"/>
        <v>6</v>
      </c>
      <c r="T2761">
        <f t="shared" si="196"/>
        <v>12</v>
      </c>
      <c r="U2761" t="s">
        <v>1524</v>
      </c>
      <c r="V2761" t="s">
        <v>1481</v>
      </c>
      <c r="W2761" t="s">
        <v>429</v>
      </c>
      <c r="X2761" t="s">
        <v>1468</v>
      </c>
      <c r="Y2761" t="s">
        <v>180</v>
      </c>
      <c r="Z2761" t="str" cm="1">
        <f t="array" ref="Z2761">IF(ISBLANK(AK2761),_xlfn.LET(
    _xlpm.nameBeforeSlash, IF(ISNUMBER(SEARCH("/", Y2761)), LEFT(Y2761, SEARCH("/", Y2761)-1), Y2761),
    _xlpm.matchRow, IFERROR(MATCH(_xlpm.nameBeforeSlash, AA:AA, 0), ""),
    _xlpm.difference, IF(_xlpm.matchRow="", "", ABS((R2761 + S2761)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),IF(ISBLANK(Y2761),"","Hidden"))</f>
        <v>Hidden</v>
      </c>
      <c r="AA2761" t="s">
        <v>179</v>
      </c>
      <c r="AB2761" t="s">
        <v>3465</v>
      </c>
      <c r="AC2761" t="s">
        <v>595</v>
      </c>
      <c r="AD2761" t="str">
        <f>_xlfn.XLOOKUP(AC2761,moves!A:A,moves!B:B)</f>
        <v>ghost</v>
      </c>
      <c r="AE2761">
        <f>_xlfn.XLOOKUP(AC2761,moves!A:A,moves!D:D)</f>
        <v>2</v>
      </c>
      <c r="AF2761" t="str">
        <f>_xlfn.XLOOKUP(AC2761,moves!A:A,moves!E:E)</f>
        <v>Add 1 critical hit and 1 status symbol to user's attack rolls.</v>
      </c>
      <c r="AG2761">
        <v>0</v>
      </c>
      <c r="AH2761">
        <v>0</v>
      </c>
      <c r="AI2761">
        <f t="shared" si="197"/>
        <v>0</v>
      </c>
      <c r="AJ2761" t="s">
        <v>523</v>
      </c>
      <c r="AK2761" t="s">
        <v>3464</v>
      </c>
      <c r="AL2761">
        <v>0</v>
      </c>
      <c r="AM2761" cm="1">
        <f t="array" ref="AM2761">IF(AL2761=1,1,
   IF(ISTEXT(AK2761),1,
   IF(AO2761&gt;1,AM2760,
   IF(AI2761=1,
      IF(SUMPRODUCT((LEN($Y$2:$Y$4096)-LEN(SUBSTITUTE($Y$2:$Y$4096,AA2761,"")))/LEN(AA2761))&gt;0,2,1),
      IF(
         SUMPRODUCT((LEN($Y$2:$Y$4096)-LEN(SUBSTITUTE($Y$2:$Y$4096,AA2761,"")))/LEN(AA2761))
         - SUMPRODUCT((LEN($Y$2:$Y$4096)-LEN(SUBSTITUTE($Y$2:$Y$4096,"Alolan "&amp;AA2761,"")))/LEN("Alolan "&amp;AA2761))
         - SUMPRODUCT((LEN($Y$2:$Y$4096)-LEN(SUBSTITUTE($Y$2:$Y$4096,"Galarian "&amp;AA2761,"")))/LEN("Galarian "&amp;AA2761))
         - SUMPRODUCT((LEN($Y$2:$Y$4096)-LEN(SUBSTITUTE($Y$2:$Y$4096,"Hisuian "&amp;AA2761,"")))/LEN("Hisuian "&amp;AA2761))
         - SUMPRODUCT((LEN($Y$2:$Y$4096)-LEN(SUBSTITUTE($Y$2:$Y$4096,"Paldean "&amp;AA2761,"")))/LEN("Paldean "&amp;AA2761))
      &gt;0,2,1)
   ))))</f>
        <v>1</v>
      </c>
      <c r="AN2761">
        <v>0</v>
      </c>
      <c r="AO2761">
        <v>0</v>
      </c>
    </row>
    <row r="2762" spans="1:41" x14ac:dyDescent="0.25">
      <c r="A2762">
        <v>661</v>
      </c>
      <c r="B2762" t="s">
        <v>2421</v>
      </c>
      <c r="C2762" t="s">
        <v>1512</v>
      </c>
      <c r="D2762" t="s">
        <v>1481</v>
      </c>
      <c r="E2762">
        <v>45</v>
      </c>
      <c r="F2762">
        <v>50</v>
      </c>
      <c r="G2762">
        <v>43</v>
      </c>
      <c r="H2762">
        <v>40</v>
      </c>
      <c r="I2762">
        <v>38</v>
      </c>
      <c r="J2762">
        <v>62</v>
      </c>
      <c r="K2762" t="s">
        <v>2422</v>
      </c>
      <c r="M2762" t="s">
        <v>3464</v>
      </c>
      <c r="N2762">
        <v>5.38</v>
      </c>
      <c r="O2762">
        <v>4.2299999999999995</v>
      </c>
      <c r="P2762">
        <v>1</v>
      </c>
      <c r="Q2762">
        <v>1</v>
      </c>
      <c r="R2762">
        <f t="shared" si="198"/>
        <v>6</v>
      </c>
      <c r="S2762">
        <f t="shared" si="199"/>
        <v>5</v>
      </c>
      <c r="T2762">
        <f t="shared" si="196"/>
        <v>11</v>
      </c>
      <c r="U2762" t="s">
        <v>1512</v>
      </c>
      <c r="V2762" t="s">
        <v>1481</v>
      </c>
      <c r="W2762" t="s">
        <v>1514</v>
      </c>
      <c r="X2762" t="s">
        <v>1479</v>
      </c>
      <c r="Y2762" t="s">
        <v>2423</v>
      </c>
      <c r="Z2762" t="str" cm="1">
        <f t="array" ref="Z2762">IF(ISBLANK(AK2762),_xlfn.LET(
    _xlpm.nameBeforeSlash, IF(ISNUMBER(SEARCH("/", Y2762)), LEFT(Y2762, SEARCH("/", Y2762)-1), Y2762),
    _xlpm.matchRow, IFERROR(MATCH(_xlpm.nameBeforeSlash, AA:AA, 0), ""),
    _xlpm.difference, IF(_xlpm.matchRow="", "", ABS((R2762 + S2762)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),IF(ISBLANK(Y2762),"","Hidden"))</f>
        <v>Hidden</v>
      </c>
      <c r="AA2762" t="s">
        <v>2421</v>
      </c>
      <c r="AB2762" t="s">
        <v>3465</v>
      </c>
      <c r="AC2762" t="s">
        <v>711</v>
      </c>
      <c r="AD2762" t="str">
        <f>_xlfn.XLOOKUP(AC2762,moves!A:A,moves!B:B)</f>
        <v>fire</v>
      </c>
      <c r="AE2762">
        <f>_xlfn.XLOOKUP(AC2762,moves!A:A,moves!D:D)</f>
        <v>2</v>
      </c>
      <c r="AF2762" t="str">
        <f>_xlfn.XLOOKUP(AC2762,moves!A:A,moves!E:E)</f>
        <v>Inflict the Burned status on the target.</v>
      </c>
      <c r="AG2762">
        <v>0</v>
      </c>
      <c r="AH2762">
        <v>0</v>
      </c>
      <c r="AI2762">
        <f t="shared" si="197"/>
        <v>0</v>
      </c>
      <c r="AJ2762" t="s">
        <v>523</v>
      </c>
      <c r="AK2762" t="s">
        <v>3464</v>
      </c>
      <c r="AL2762">
        <v>0</v>
      </c>
      <c r="AM2762" cm="1">
        <f t="array" ref="AM2762">IF(AL2762=1,1,
   IF(ISTEXT(AK2762),1,
   IF(AO2762&gt;1,AM2761,
   IF(AI2762=1,
      IF(SUMPRODUCT((LEN($Y$2:$Y$4096)-LEN(SUBSTITUTE($Y$2:$Y$4096,AA2762,"")))/LEN(AA2762))&gt;0,2,1),
      IF(
         SUMPRODUCT((LEN($Y$2:$Y$4096)-LEN(SUBSTITUTE($Y$2:$Y$4096,AA2762,"")))/LEN(AA2762))
         - SUMPRODUCT((LEN($Y$2:$Y$4096)-LEN(SUBSTITUTE($Y$2:$Y$4096,"Alolan "&amp;AA2762,"")))/LEN("Alolan "&amp;AA2762))
         - SUMPRODUCT((LEN($Y$2:$Y$4096)-LEN(SUBSTITUTE($Y$2:$Y$4096,"Galarian "&amp;AA2762,"")))/LEN("Galarian "&amp;AA2762))
         - SUMPRODUCT((LEN($Y$2:$Y$4096)-LEN(SUBSTITUTE($Y$2:$Y$4096,"Hisuian "&amp;AA2762,"")))/LEN("Hisuian "&amp;AA2762))
         - SUMPRODUCT((LEN($Y$2:$Y$4096)-LEN(SUBSTITUTE($Y$2:$Y$4096,"Paldean "&amp;AA2762,"")))/LEN("Paldean "&amp;AA2762))
      &gt;0,2,1)
   ))))</f>
        <v>1</v>
      </c>
      <c r="AN2762">
        <v>0</v>
      </c>
      <c r="AO2762">
        <v>0</v>
      </c>
    </row>
    <row r="2763" spans="1:41" x14ac:dyDescent="0.25">
      <c r="A2763" t="s">
        <v>3942</v>
      </c>
      <c r="B2763" t="s">
        <v>1844</v>
      </c>
      <c r="C2763" t="s">
        <v>1209</v>
      </c>
      <c r="D2763" t="s">
        <v>1481</v>
      </c>
      <c r="E2763">
        <v>45</v>
      </c>
      <c r="F2763">
        <v>55</v>
      </c>
      <c r="G2763">
        <v>45</v>
      </c>
      <c r="H2763">
        <v>65</v>
      </c>
      <c r="I2763">
        <v>45</v>
      </c>
      <c r="J2763">
        <v>75</v>
      </c>
      <c r="K2763" t="s">
        <v>1845</v>
      </c>
      <c r="M2763" t="s">
        <v>3464</v>
      </c>
      <c r="N2763">
        <v>6.8</v>
      </c>
      <c r="O2763">
        <v>4.5</v>
      </c>
      <c r="R2763">
        <f t="shared" si="198"/>
        <v>7</v>
      </c>
      <c r="S2763">
        <f t="shared" si="199"/>
        <v>5</v>
      </c>
      <c r="T2763">
        <f t="shared" si="196"/>
        <v>12</v>
      </c>
      <c r="U2763" t="s">
        <v>1209</v>
      </c>
      <c r="V2763" t="s">
        <v>1481</v>
      </c>
      <c r="W2763" t="s">
        <v>1512</v>
      </c>
      <c r="X2763" t="s">
        <v>1490</v>
      </c>
      <c r="Z2763" t="str" cm="1">
        <f t="array" ref="Z2763">IF(ISBLANK(AK2763),_xlfn.LET(
    _xlpm.nameBeforeSlash, IF(ISNUMBER(SEARCH("/", Y2763)), LEFT(Y2763, SEARCH("/", Y2763)-1), Y2763),
    _xlpm.matchRow, IFERROR(MATCH(_xlpm.nameBeforeSlash, AA:AA, 0), ""),
    _xlpm.difference, IF(_xlpm.matchRow="", "", ABS((R2763 + S2763)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),IF(ISBLANK(Y2763),"","Hidden"))</f>
        <v/>
      </c>
      <c r="AA2763" t="s">
        <v>5231</v>
      </c>
      <c r="AB2763" t="s">
        <v>3465</v>
      </c>
      <c r="AC2763" t="s">
        <v>1096</v>
      </c>
      <c r="AD2763" t="str">
        <f>_xlfn.XLOOKUP(AC2763,moves!A:A,moves!B:B)</f>
        <v>flying</v>
      </c>
      <c r="AE2763">
        <f>_xlfn.XLOOKUP(AC2763,moves!A:A,moves!D:D)</f>
        <v>4</v>
      </c>
      <c r="AF2763" t="str">
        <f>_xlfn.XLOOKUP(AC2763,moves!A:A,moves!E:E)</f>
        <v>Critical hits deal +2 damage. Status symbols deal -1 damage.</v>
      </c>
      <c r="AG2763">
        <v>0</v>
      </c>
      <c r="AH2763">
        <v>0</v>
      </c>
      <c r="AI2763">
        <f t="shared" si="197"/>
        <v>1</v>
      </c>
      <c r="AJ2763" t="s">
        <v>523</v>
      </c>
      <c r="AK2763" t="s">
        <v>3464</v>
      </c>
      <c r="AL2763">
        <v>0</v>
      </c>
      <c r="AM2763" cm="1">
        <f t="array" ref="AM2763">IF(AL2763=1,1,
   IF(ISTEXT(AK2763),1,
   IF(AO2763&gt;1,AM2762,
   IF(AI2763=1,
      IF(SUMPRODUCT((LEN($Y$2:$Y$4096)-LEN(SUBSTITUTE($Y$2:$Y$4096,AA2763,"")))/LEN(AA2763))&gt;0,2,1),
      IF(
         SUMPRODUCT((LEN($Y$2:$Y$4096)-LEN(SUBSTITUTE($Y$2:$Y$4096,AA2763,"")))/LEN(AA2763))
         - SUMPRODUCT((LEN($Y$2:$Y$4096)-LEN(SUBSTITUTE($Y$2:$Y$4096,"Alolan "&amp;AA2763,"")))/LEN("Alolan "&amp;AA2763))
         - SUMPRODUCT((LEN($Y$2:$Y$4096)-LEN(SUBSTITUTE($Y$2:$Y$4096,"Galarian "&amp;AA2763,"")))/LEN("Galarian "&amp;AA2763))
         - SUMPRODUCT((LEN($Y$2:$Y$4096)-LEN(SUBSTITUTE($Y$2:$Y$4096,"Hisuian "&amp;AA2763,"")))/LEN("Hisuian "&amp;AA2763))
         - SUMPRODUCT((LEN($Y$2:$Y$4096)-LEN(SUBSTITUTE($Y$2:$Y$4096,"Paldean "&amp;AA2763,"")))/LEN("Paldean "&amp;AA2763))
      &gt;0,2,1)
   ))))</f>
        <v>1</v>
      </c>
      <c r="AN2763">
        <v>0</v>
      </c>
      <c r="AO2763">
        <v>0</v>
      </c>
    </row>
    <row r="2764" spans="1:41" x14ac:dyDescent="0.25">
      <c r="A2764">
        <v>458</v>
      </c>
      <c r="B2764" t="s">
        <v>212</v>
      </c>
      <c r="C2764" t="s">
        <v>1490</v>
      </c>
      <c r="D2764" t="s">
        <v>1481</v>
      </c>
      <c r="E2764">
        <v>45</v>
      </c>
      <c r="F2764">
        <v>20</v>
      </c>
      <c r="G2764">
        <v>50</v>
      </c>
      <c r="H2764">
        <v>60</v>
      </c>
      <c r="I2764">
        <v>120</v>
      </c>
      <c r="J2764">
        <v>50</v>
      </c>
      <c r="K2764" t="s">
        <v>335</v>
      </c>
      <c r="M2764" t="s">
        <v>3464</v>
      </c>
      <c r="N2764">
        <v>5.2</v>
      </c>
      <c r="O2764">
        <v>6.9</v>
      </c>
      <c r="R2764">
        <f t="shared" si="198"/>
        <v>5</v>
      </c>
      <c r="S2764">
        <f t="shared" si="199"/>
        <v>7</v>
      </c>
      <c r="T2764">
        <f t="shared" si="196"/>
        <v>12</v>
      </c>
      <c r="U2764" t="s">
        <v>1490</v>
      </c>
      <c r="V2764" t="s">
        <v>1481</v>
      </c>
      <c r="W2764" t="s">
        <v>429</v>
      </c>
      <c r="X2764" t="s">
        <v>1209</v>
      </c>
      <c r="Y2764" t="s">
        <v>98</v>
      </c>
      <c r="Z2764" t="str" cm="1">
        <f t="array" ref="Z2764">IF(ISBLANK(AK2764),_xlfn.LET(
    _xlpm.nameBeforeSlash, IF(ISNUMBER(SEARCH("/", Y2764)), LEFT(Y2764, SEARCH("/", Y2764)-1), Y2764),
    _xlpm.matchRow, IFERROR(MATCH(_xlpm.nameBeforeSlash, AA:AA, 0), ""),
    _xlpm.difference, IF(_xlpm.matchRow="", "", ABS((R2764 + S2764)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),IF(ISBLANK(Y2764),"","Hidden"))</f>
        <v>Hidden</v>
      </c>
      <c r="AA2764" t="s">
        <v>212</v>
      </c>
      <c r="AB2764" t="s">
        <v>3465</v>
      </c>
      <c r="AC2764" t="s">
        <v>521</v>
      </c>
      <c r="AD2764" t="str">
        <f>_xlfn.XLOOKUP(AC2764,moves!A:A,moves!B:B)</f>
        <v>water</v>
      </c>
      <c r="AE2764">
        <f>_xlfn.XLOOKUP(AC2764,moves!A:A,moves!D:D)</f>
        <v>2</v>
      </c>
      <c r="AF2764" t="str">
        <f>_xlfn.XLOOKUP(AC2764,moves!A:A,moves!E:E)</f>
        <v>When the target next attacks: Remove 1 regular hit from the roll.</v>
      </c>
      <c r="AG2764">
        <v>0</v>
      </c>
      <c r="AH2764">
        <v>0</v>
      </c>
      <c r="AI2764">
        <f t="shared" si="197"/>
        <v>0</v>
      </c>
      <c r="AJ2764" t="s">
        <v>523</v>
      </c>
      <c r="AK2764" t="s">
        <v>3464</v>
      </c>
      <c r="AL2764">
        <v>0</v>
      </c>
      <c r="AM2764" cm="1">
        <f t="array" ref="AM2764">IF(AL2764=1,1,
   IF(ISTEXT(AK2764),1,
   IF(AO2764&gt;1,AM2763,
   IF(AI2764=1,
      IF(SUMPRODUCT((LEN($Y$2:$Y$4096)-LEN(SUBSTITUTE($Y$2:$Y$4096,AA2764,"")))/LEN(AA2764))&gt;0,2,1),
      IF(
         SUMPRODUCT((LEN($Y$2:$Y$4096)-LEN(SUBSTITUTE($Y$2:$Y$4096,AA2764,"")))/LEN(AA2764))
         - SUMPRODUCT((LEN($Y$2:$Y$4096)-LEN(SUBSTITUTE($Y$2:$Y$4096,"Alolan "&amp;AA2764,"")))/LEN("Alolan "&amp;AA2764))
         - SUMPRODUCT((LEN($Y$2:$Y$4096)-LEN(SUBSTITUTE($Y$2:$Y$4096,"Galarian "&amp;AA2764,"")))/LEN("Galarian "&amp;AA2764))
         - SUMPRODUCT((LEN($Y$2:$Y$4096)-LEN(SUBSTITUTE($Y$2:$Y$4096,"Hisuian "&amp;AA2764,"")))/LEN("Hisuian "&amp;AA2764))
         - SUMPRODUCT((LEN($Y$2:$Y$4096)-LEN(SUBSTITUTE($Y$2:$Y$4096,"Paldean "&amp;AA2764,"")))/LEN("Paldean "&amp;AA2764))
      &gt;0,2,1)
   ))))</f>
        <v>1</v>
      </c>
      <c r="AN2764">
        <v>0</v>
      </c>
      <c r="AO2764">
        <v>0</v>
      </c>
    </row>
    <row r="2765" spans="1:41" x14ac:dyDescent="0.25">
      <c r="A2765">
        <v>177</v>
      </c>
      <c r="B2765" t="s">
        <v>1780</v>
      </c>
      <c r="C2765" t="s">
        <v>429</v>
      </c>
      <c r="D2765" t="s">
        <v>1481</v>
      </c>
      <c r="E2765">
        <v>40</v>
      </c>
      <c r="F2765">
        <v>50</v>
      </c>
      <c r="G2765">
        <v>45</v>
      </c>
      <c r="H2765">
        <v>70</v>
      </c>
      <c r="I2765">
        <v>45</v>
      </c>
      <c r="J2765">
        <v>70</v>
      </c>
      <c r="K2765" t="s">
        <v>1513</v>
      </c>
      <c r="M2765" t="s">
        <v>3464</v>
      </c>
      <c r="N2765">
        <v>6.8</v>
      </c>
      <c r="O2765">
        <v>4.3</v>
      </c>
      <c r="R2765">
        <f t="shared" si="198"/>
        <v>7</v>
      </c>
      <c r="S2765">
        <f t="shared" si="199"/>
        <v>4</v>
      </c>
      <c r="T2765">
        <f t="shared" si="196"/>
        <v>11</v>
      </c>
      <c r="U2765" t="s">
        <v>429</v>
      </c>
      <c r="V2765" t="s">
        <v>1481</v>
      </c>
      <c r="W2765" t="s">
        <v>1524</v>
      </c>
      <c r="X2765" t="s">
        <v>1468</v>
      </c>
      <c r="Y2765" t="s">
        <v>1781</v>
      </c>
      <c r="Z2765" t="str" cm="1">
        <f t="array" ref="Z2765">IF(ISBLANK(AK2765),_xlfn.LET(
    _xlpm.nameBeforeSlash, IF(ISNUMBER(SEARCH("/", Y2765)), LEFT(Y2765, SEARCH("/", Y2765)-1), Y2765),
    _xlpm.matchRow, IFERROR(MATCH(_xlpm.nameBeforeSlash, AA:AA, 0), ""),
    _xlpm.difference, IF(_xlpm.matchRow="", "", ABS((R2765 + S2765)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),IF(ISBLANK(Y2765),"","Hidden"))</f>
        <v>Hidden</v>
      </c>
      <c r="AA2765" t="s">
        <v>1780</v>
      </c>
      <c r="AB2765" t="s">
        <v>3465</v>
      </c>
      <c r="AC2765" t="s">
        <v>652</v>
      </c>
      <c r="AD2765" t="str">
        <f>_xlfn.XLOOKUP(AC2765,moves!A:A,moves!B:B)</f>
        <v>flying</v>
      </c>
      <c r="AE2765">
        <f>_xlfn.XLOOKUP(AC2765,moves!A:A,moves!D:D)</f>
        <v>2</v>
      </c>
      <c r="AF2765" t="str">
        <f>_xlfn.XLOOKUP(AC2765,moves!A:A,moves!E:E)</f>
        <v>When the target is next attacked: Add 1 critical hit to the roll.</v>
      </c>
      <c r="AG2765">
        <v>0</v>
      </c>
      <c r="AH2765">
        <v>0</v>
      </c>
      <c r="AI2765">
        <f t="shared" si="197"/>
        <v>0</v>
      </c>
      <c r="AJ2765" t="s">
        <v>523</v>
      </c>
      <c r="AK2765" t="s">
        <v>3464</v>
      </c>
      <c r="AL2765">
        <v>0</v>
      </c>
      <c r="AM2765" cm="1">
        <f t="array" ref="AM2765">IF(AL2765=1,1,
   IF(ISTEXT(AK2765),1,
   IF(AO2765&gt;1,AM2764,
   IF(AI2765=1,
      IF(SUMPRODUCT((LEN($Y$2:$Y$4096)-LEN(SUBSTITUTE($Y$2:$Y$4096,AA2765,"")))/LEN(AA2765))&gt;0,2,1),
      IF(
         SUMPRODUCT((LEN($Y$2:$Y$4096)-LEN(SUBSTITUTE($Y$2:$Y$4096,AA2765,"")))/LEN(AA2765))
         - SUMPRODUCT((LEN($Y$2:$Y$4096)-LEN(SUBSTITUTE($Y$2:$Y$4096,"Alolan "&amp;AA2765,"")))/LEN("Alolan "&amp;AA2765))
         - SUMPRODUCT((LEN($Y$2:$Y$4096)-LEN(SUBSTITUTE($Y$2:$Y$4096,"Galarian "&amp;AA2765,"")))/LEN("Galarian "&amp;AA2765))
         - SUMPRODUCT((LEN($Y$2:$Y$4096)-LEN(SUBSTITUTE($Y$2:$Y$4096,"Hisuian "&amp;AA2765,"")))/LEN("Hisuian "&amp;AA2765))
         - SUMPRODUCT((LEN($Y$2:$Y$4096)-LEN(SUBSTITUTE($Y$2:$Y$4096,"Paldean "&amp;AA2765,"")))/LEN("Paldean "&amp;AA2765))
      &gt;0,2,1)
   ))))</f>
        <v>1</v>
      </c>
      <c r="AN2765">
        <v>0</v>
      </c>
      <c r="AO2765">
        <v>0</v>
      </c>
    </row>
    <row r="2766" spans="1:41" x14ac:dyDescent="0.25">
      <c r="A2766" t="s">
        <v>3898</v>
      </c>
      <c r="B2766" t="s">
        <v>1795</v>
      </c>
      <c r="C2766" t="s">
        <v>1468</v>
      </c>
      <c r="D2766" t="s">
        <v>1481</v>
      </c>
      <c r="E2766">
        <v>55</v>
      </c>
      <c r="F2766">
        <v>45</v>
      </c>
      <c r="G2766">
        <v>50</v>
      </c>
      <c r="H2766">
        <v>45</v>
      </c>
      <c r="I2766">
        <v>65</v>
      </c>
      <c r="J2766">
        <v>80</v>
      </c>
      <c r="K2766" t="s">
        <v>1794</v>
      </c>
      <c r="M2766" t="s">
        <v>3464</v>
      </c>
      <c r="N2766">
        <v>5.9</v>
      </c>
      <c r="O2766">
        <v>5.65</v>
      </c>
      <c r="R2766">
        <f t="shared" si="198"/>
        <v>6</v>
      </c>
      <c r="S2766">
        <f t="shared" si="199"/>
        <v>6</v>
      </c>
      <c r="T2766">
        <f t="shared" si="196"/>
        <v>12</v>
      </c>
      <c r="U2766" t="s">
        <v>1468</v>
      </c>
      <c r="V2766" t="s">
        <v>1481</v>
      </c>
      <c r="W2766" t="s">
        <v>1536</v>
      </c>
      <c r="X2766" t="s">
        <v>1499</v>
      </c>
      <c r="Y2766" t="s">
        <v>5177</v>
      </c>
      <c r="Z2766" t="str" cm="1">
        <f t="array" ref="Z2766">IF(ISBLANK(AK2766),_xlfn.LET(
    _xlpm.nameBeforeSlash, IF(ISNUMBER(SEARCH("/", Y2766)), LEFT(Y2766, SEARCH("/", Y2766)-1), Y2766),
    _xlpm.matchRow, IFERROR(MATCH(_xlpm.nameBeforeSlash, AA:AA, 0), ""),
    _xlpm.difference, IF(_xlpm.matchRow="", "", ABS((R2766 + S2766)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),IF(ISBLANK(Y2766),"","Hidden"))</f>
        <v>Hidden</v>
      </c>
      <c r="AA2766" t="s">
        <v>5175</v>
      </c>
      <c r="AB2766" t="s">
        <v>3465</v>
      </c>
      <c r="AC2766" t="s">
        <v>1154</v>
      </c>
      <c r="AD2766" t="str">
        <f>_xlfn.XLOOKUP(AC2766,moves!A:A,moves!B:B)</f>
        <v>grass</v>
      </c>
      <c r="AE2766">
        <f>_xlfn.XLOOKUP(AC2766,moves!A:A,moves!D:D)</f>
        <v>3</v>
      </c>
      <c r="AF2766" t="str">
        <f>_xlfn.XLOOKUP(AC2766,moves!A:A,moves!E:E)</f>
        <v>Heal for half the damage dealt, rounded down.</v>
      </c>
      <c r="AG2766">
        <v>0</v>
      </c>
      <c r="AH2766">
        <v>0</v>
      </c>
      <c r="AI2766">
        <f t="shared" si="197"/>
        <v>1</v>
      </c>
      <c r="AJ2766" t="s">
        <v>523</v>
      </c>
      <c r="AK2766" t="s">
        <v>3464</v>
      </c>
      <c r="AL2766">
        <v>0</v>
      </c>
      <c r="AM2766" cm="1">
        <f t="array" ref="AM2766">IF(AL2766=1,1,
   IF(ISTEXT(AK2766),1,
   IF(AO2766&gt;1,AM2765,
   IF(AI2766=1,
      IF(SUMPRODUCT((LEN($Y$2:$Y$4096)-LEN(SUBSTITUTE($Y$2:$Y$4096,AA2766,"")))/LEN(AA2766))&gt;0,2,1),
      IF(
         SUMPRODUCT((LEN($Y$2:$Y$4096)-LEN(SUBSTITUTE($Y$2:$Y$4096,AA2766,"")))/LEN(AA2766))
         - SUMPRODUCT((LEN($Y$2:$Y$4096)-LEN(SUBSTITUTE($Y$2:$Y$4096,"Alolan "&amp;AA2766,"")))/LEN("Alolan "&amp;AA2766))
         - SUMPRODUCT((LEN($Y$2:$Y$4096)-LEN(SUBSTITUTE($Y$2:$Y$4096,"Galarian "&amp;AA2766,"")))/LEN("Galarian "&amp;AA2766))
         - SUMPRODUCT((LEN($Y$2:$Y$4096)-LEN(SUBSTITUTE($Y$2:$Y$4096,"Hisuian "&amp;AA2766,"")))/LEN("Hisuian "&amp;AA2766))
         - SUMPRODUCT((LEN($Y$2:$Y$4096)-LEN(SUBSTITUTE($Y$2:$Y$4096,"Paldean "&amp;AA2766,"")))/LEN("Paldean "&amp;AA2766))
      &gt;0,2,1)
   ))))</f>
        <v>1</v>
      </c>
      <c r="AN2766">
        <v>0</v>
      </c>
      <c r="AO2766">
        <v>0</v>
      </c>
    </row>
    <row r="2767" spans="1:41" x14ac:dyDescent="0.25">
      <c r="A2767">
        <v>41</v>
      </c>
      <c r="B2767" t="s">
        <v>20</v>
      </c>
      <c r="C2767" t="s">
        <v>1469</v>
      </c>
      <c r="D2767" t="s">
        <v>1481</v>
      </c>
      <c r="E2767">
        <v>40</v>
      </c>
      <c r="F2767">
        <v>45</v>
      </c>
      <c r="G2767">
        <v>35</v>
      </c>
      <c r="H2767">
        <v>30</v>
      </c>
      <c r="I2767">
        <v>40</v>
      </c>
      <c r="J2767">
        <v>55</v>
      </c>
      <c r="K2767" t="s">
        <v>1567</v>
      </c>
      <c r="M2767" t="s">
        <v>3464</v>
      </c>
      <c r="N2767">
        <v>4.75</v>
      </c>
      <c r="O2767">
        <v>3.85</v>
      </c>
      <c r="P2767">
        <v>3</v>
      </c>
      <c r="Q2767">
        <v>-1</v>
      </c>
      <c r="R2767">
        <f t="shared" si="198"/>
        <v>8</v>
      </c>
      <c r="S2767">
        <f t="shared" si="199"/>
        <v>3</v>
      </c>
      <c r="T2767">
        <f t="shared" si="196"/>
        <v>11</v>
      </c>
      <c r="U2767" t="s">
        <v>1469</v>
      </c>
      <c r="V2767" t="s">
        <v>1481</v>
      </c>
      <c r="W2767" t="s">
        <v>1512</v>
      </c>
      <c r="X2767" t="s">
        <v>1471</v>
      </c>
      <c r="Y2767" t="s">
        <v>21</v>
      </c>
      <c r="Z2767" t="str" cm="1">
        <f t="array" ref="Z2767">IF(ISBLANK(AK2767),_xlfn.LET(
    _xlpm.nameBeforeSlash, IF(ISNUMBER(SEARCH("/", Y2767)), LEFT(Y2767, SEARCH("/", Y2767)-1), Y2767),
    _xlpm.matchRow, IFERROR(MATCH(_xlpm.nameBeforeSlash, AA:AA, 0), ""),
    _xlpm.difference, IF(_xlpm.matchRow="", "", ABS((R2767 + S2767)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),IF(ISBLANK(Y2767),"","Hidden"))</f>
        <v>Hidden</v>
      </c>
      <c r="AA2767" t="s">
        <v>20</v>
      </c>
      <c r="AB2767" t="s">
        <v>3465</v>
      </c>
      <c r="AC2767" t="s">
        <v>748</v>
      </c>
      <c r="AD2767" t="str">
        <f>_xlfn.XLOOKUP(AC2767,moves!A:A,moves!B:B)</f>
        <v>poison</v>
      </c>
      <c r="AE2767">
        <f>_xlfn.XLOOKUP(AC2767,moves!A:A,moves!D:D)</f>
        <v>1</v>
      </c>
      <c r="AF2767" t="str">
        <f>_xlfn.XLOOKUP(AC2767,moves!A:A,moves!E:E)</f>
        <v>If any status symbols are rolled: Inflict the Poisoned status on the target. When the user is next attacked: Remove 2 regular hits from the roll.</v>
      </c>
      <c r="AG2767">
        <v>1</v>
      </c>
      <c r="AH2767">
        <v>0</v>
      </c>
      <c r="AI2767">
        <f t="shared" si="197"/>
        <v>0</v>
      </c>
      <c r="AJ2767" t="s">
        <v>523</v>
      </c>
      <c r="AK2767" t="s">
        <v>3464</v>
      </c>
      <c r="AL2767">
        <v>0</v>
      </c>
      <c r="AM2767" cm="1">
        <f t="array" ref="AM2767">IF(AL2767=1,1,
   IF(ISTEXT(AK2767),1,
   IF(AO2767&gt;1,AM2766,
   IF(AI2767=1,
      IF(SUMPRODUCT((LEN($Y$2:$Y$4096)-LEN(SUBSTITUTE($Y$2:$Y$4096,AA2767,"")))/LEN(AA2767))&gt;0,2,1),
      IF(
         SUMPRODUCT((LEN($Y$2:$Y$4096)-LEN(SUBSTITUTE($Y$2:$Y$4096,AA2767,"")))/LEN(AA2767))
         - SUMPRODUCT((LEN($Y$2:$Y$4096)-LEN(SUBSTITUTE($Y$2:$Y$4096,"Alolan "&amp;AA2767,"")))/LEN("Alolan "&amp;AA2767))
         - SUMPRODUCT((LEN($Y$2:$Y$4096)-LEN(SUBSTITUTE($Y$2:$Y$4096,"Galarian "&amp;AA2767,"")))/LEN("Galarian "&amp;AA2767))
         - SUMPRODUCT((LEN($Y$2:$Y$4096)-LEN(SUBSTITUTE($Y$2:$Y$4096,"Hisuian "&amp;AA2767,"")))/LEN("Hisuian "&amp;AA2767))
         - SUMPRODUCT((LEN($Y$2:$Y$4096)-LEN(SUBSTITUTE($Y$2:$Y$4096,"Paldean "&amp;AA2767,"")))/LEN("Paldean "&amp;AA2767))
      &gt;0,2,1)
   ))))</f>
        <v>1</v>
      </c>
      <c r="AN2767">
        <v>0</v>
      </c>
      <c r="AO2767">
        <v>0</v>
      </c>
    </row>
    <row r="2768" spans="1:41" x14ac:dyDescent="0.25">
      <c r="A2768">
        <v>84</v>
      </c>
      <c r="B2768" t="s">
        <v>1651</v>
      </c>
      <c r="C2768" t="s">
        <v>1512</v>
      </c>
      <c r="D2768" t="s">
        <v>1481</v>
      </c>
      <c r="E2768">
        <v>35</v>
      </c>
      <c r="F2768">
        <v>85</v>
      </c>
      <c r="G2768">
        <v>45</v>
      </c>
      <c r="H2768">
        <v>35</v>
      </c>
      <c r="I2768">
        <v>35</v>
      </c>
      <c r="J2768">
        <v>75</v>
      </c>
      <c r="K2768" t="s">
        <v>1652</v>
      </c>
      <c r="M2768" t="s">
        <v>3464</v>
      </c>
      <c r="N2768">
        <v>7.6</v>
      </c>
      <c r="O2768">
        <v>3.8</v>
      </c>
      <c r="Q2768">
        <v>-1</v>
      </c>
      <c r="R2768">
        <f t="shared" si="198"/>
        <v>8</v>
      </c>
      <c r="S2768">
        <f t="shared" si="199"/>
        <v>3</v>
      </c>
      <c r="T2768">
        <f t="shared" si="196"/>
        <v>11</v>
      </c>
      <c r="U2768" t="s">
        <v>1512</v>
      </c>
      <c r="V2768" t="s">
        <v>1481</v>
      </c>
      <c r="W2768" t="s">
        <v>1472</v>
      </c>
      <c r="X2768" t="s">
        <v>1492</v>
      </c>
      <c r="Y2768" t="s">
        <v>1653</v>
      </c>
      <c r="Z2768" t="str" cm="1">
        <f t="array" ref="Z2768">IF(ISBLANK(AK2768),_xlfn.LET(
    _xlpm.nameBeforeSlash, IF(ISNUMBER(SEARCH("/", Y2768)), LEFT(Y2768, SEARCH("/", Y2768)-1), Y2768),
    _xlpm.matchRow, IFERROR(MATCH(_xlpm.nameBeforeSlash, AA:AA, 0), ""),
    _xlpm.difference, IF(_xlpm.matchRow="", "", ABS((R2768 + S2768)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),IF(ISBLANK(Y2768),"","Hidden"))</f>
        <v>Hidden</v>
      </c>
      <c r="AA2768" t="s">
        <v>1651</v>
      </c>
      <c r="AB2768" t="s">
        <v>3465</v>
      </c>
      <c r="AC2768" t="s">
        <v>406</v>
      </c>
      <c r="AD2768" t="str">
        <f>_xlfn.XLOOKUP(AC2768,moves!A:A,moves!B:B)</f>
        <v>normal</v>
      </c>
      <c r="AE2768">
        <f>_xlfn.XLOOKUP(AC2768,moves!A:A,moves!D:D)</f>
        <v>2</v>
      </c>
      <c r="AF2768" t="str">
        <f>_xlfn.XLOOKUP(AC2768,moves!A:A,moves!E:E)</f>
        <v>Regular hits deal +1 damage.</v>
      </c>
      <c r="AG2768">
        <v>0</v>
      </c>
      <c r="AH2768">
        <v>0</v>
      </c>
      <c r="AI2768">
        <f t="shared" si="197"/>
        <v>0</v>
      </c>
      <c r="AJ2768" t="s">
        <v>523</v>
      </c>
      <c r="AK2768" t="s">
        <v>3464</v>
      </c>
      <c r="AL2768">
        <v>0</v>
      </c>
      <c r="AM2768" cm="1">
        <f t="array" ref="AM2768">IF(AL2768=1,1,
   IF(ISTEXT(AK2768),1,
   IF(AO2768&gt;1,AM2767,
   IF(AI2768=1,
      IF(SUMPRODUCT((LEN($Y$2:$Y$4096)-LEN(SUBSTITUTE($Y$2:$Y$4096,AA2768,"")))/LEN(AA2768))&gt;0,2,1),
      IF(
         SUMPRODUCT((LEN($Y$2:$Y$4096)-LEN(SUBSTITUTE($Y$2:$Y$4096,AA2768,"")))/LEN(AA2768))
         - SUMPRODUCT((LEN($Y$2:$Y$4096)-LEN(SUBSTITUTE($Y$2:$Y$4096,"Alolan "&amp;AA2768,"")))/LEN("Alolan "&amp;AA2768))
         - SUMPRODUCT((LEN($Y$2:$Y$4096)-LEN(SUBSTITUTE($Y$2:$Y$4096,"Galarian "&amp;AA2768,"")))/LEN("Galarian "&amp;AA2768))
         - SUMPRODUCT((LEN($Y$2:$Y$4096)-LEN(SUBSTITUTE($Y$2:$Y$4096,"Hisuian "&amp;AA2768,"")))/LEN("Hisuian "&amp;AA2768))
         - SUMPRODUCT((LEN($Y$2:$Y$4096)-LEN(SUBSTITUTE($Y$2:$Y$4096,"Paldean "&amp;AA2768,"")))/LEN("Paldean "&amp;AA2768))
      &gt;0,2,1)
   ))))</f>
        <v>1</v>
      </c>
      <c r="AN2768">
        <v>0</v>
      </c>
      <c r="AO2768">
        <v>0</v>
      </c>
    </row>
    <row r="2769" spans="1:42" x14ac:dyDescent="0.25">
      <c r="A2769">
        <v>845</v>
      </c>
      <c r="B2769" t="s">
        <v>2773</v>
      </c>
      <c r="C2769" t="s">
        <v>1481</v>
      </c>
      <c r="D2769" t="s">
        <v>1490</v>
      </c>
      <c r="E2769">
        <v>70</v>
      </c>
      <c r="F2769">
        <v>85</v>
      </c>
      <c r="G2769">
        <v>55</v>
      </c>
      <c r="H2769">
        <v>85</v>
      </c>
      <c r="I2769">
        <v>95</v>
      </c>
      <c r="J2769">
        <v>85</v>
      </c>
      <c r="K2769" t="s">
        <v>2774</v>
      </c>
      <c r="M2769" t="s">
        <v>3464</v>
      </c>
      <c r="N2769">
        <v>8.5</v>
      </c>
      <c r="O2769">
        <v>7.3</v>
      </c>
      <c r="R2769">
        <f t="shared" si="198"/>
        <v>9</v>
      </c>
      <c r="S2769">
        <f t="shared" si="199"/>
        <v>7</v>
      </c>
      <c r="T2769">
        <f t="shared" si="196"/>
        <v>16</v>
      </c>
      <c r="U2769" t="s">
        <v>1481</v>
      </c>
      <c r="V2769" t="s">
        <v>1490</v>
      </c>
      <c r="W2769" t="s">
        <v>1469</v>
      </c>
      <c r="X2769" t="s">
        <v>1499</v>
      </c>
      <c r="Z2769" t="str" cm="1">
        <f t="array" ref="Z2769">IF(ISBLANK(AK2769),_xlfn.LET(
    _xlpm.nameBeforeSlash, IF(ISNUMBER(SEARCH("/", Y2769)), LEFT(Y2769, SEARCH("/", Y2769)-1), Y2769),
    _xlpm.matchRow, IFERROR(MATCH(_xlpm.nameBeforeSlash, AA:AA, 0), ""),
    _xlpm.difference, IF(_xlpm.matchRow="", "", ABS((R2769 + S2769)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),IF(ISBLANK(Y2769),"","Hidden"))</f>
        <v/>
      </c>
      <c r="AA2769" t="s">
        <v>2773</v>
      </c>
      <c r="AB2769" t="s">
        <v>3465</v>
      </c>
      <c r="AC2769" t="s">
        <v>1402</v>
      </c>
      <c r="AD2769" t="str">
        <f>_xlfn.XLOOKUP(AC2769,moves!A:A,moves!B:B)</f>
        <v>water</v>
      </c>
      <c r="AE2769">
        <f>_xlfn.XLOOKUP(AC2769,moves!A:A,moves!D:D)</f>
        <v>4</v>
      </c>
      <c r="AF2769" t="str">
        <f>_xlfn.XLOOKUP(AC2769,moves!A:A,moves!E:E)</f>
        <v xml:space="preserve"> </v>
      </c>
      <c r="AG2769">
        <v>0</v>
      </c>
      <c r="AH2769">
        <v>0</v>
      </c>
      <c r="AI2769">
        <f t="shared" si="197"/>
        <v>0</v>
      </c>
      <c r="AJ2769" t="s">
        <v>524</v>
      </c>
      <c r="AK2769" t="s">
        <v>3464</v>
      </c>
      <c r="AL2769">
        <v>0</v>
      </c>
      <c r="AM2769" cm="1">
        <f t="array" ref="AM2769">IF(AL2769=1,1,
   IF(ISTEXT(AK2769),1,
   IF(AO2769&gt;1,AM2768,
   IF(AI2769=1,
      IF(SUMPRODUCT((LEN($Y$2:$Y$4096)-LEN(SUBSTITUTE($Y$2:$Y$4096,AA2769,"")))/LEN(AA2769))&gt;0,2,1),
      IF(
         SUMPRODUCT((LEN($Y$2:$Y$4096)-LEN(SUBSTITUTE($Y$2:$Y$4096,AA2769,"")))/LEN(AA2769))
         - SUMPRODUCT((LEN($Y$2:$Y$4096)-LEN(SUBSTITUTE($Y$2:$Y$4096,"Alolan "&amp;AA2769,"")))/LEN("Alolan "&amp;AA2769))
         - SUMPRODUCT((LEN($Y$2:$Y$4096)-LEN(SUBSTITUTE($Y$2:$Y$4096,"Galarian "&amp;AA2769,"")))/LEN("Galarian "&amp;AA2769))
         - SUMPRODUCT((LEN($Y$2:$Y$4096)-LEN(SUBSTITUTE($Y$2:$Y$4096,"Hisuian "&amp;AA2769,"")))/LEN("Hisuian "&amp;AA2769))
         - SUMPRODUCT((LEN($Y$2:$Y$4096)-LEN(SUBSTITUTE($Y$2:$Y$4096,"Paldean "&amp;AA2769,"")))/LEN("Paldean "&amp;AA2769))
      &gt;0,2,1)
   ))))</f>
        <v>1</v>
      </c>
      <c r="AN2769">
        <v>0</v>
      </c>
      <c r="AO2769">
        <v>0</v>
      </c>
    </row>
    <row r="2770" spans="1:42" x14ac:dyDescent="0.25">
      <c r="A2770">
        <v>166</v>
      </c>
      <c r="B2770" t="s">
        <v>1769</v>
      </c>
      <c r="C2770" t="s">
        <v>1499</v>
      </c>
      <c r="D2770" t="s">
        <v>1481</v>
      </c>
      <c r="E2770">
        <v>55</v>
      </c>
      <c r="F2770">
        <v>35</v>
      </c>
      <c r="G2770">
        <v>50</v>
      </c>
      <c r="H2770">
        <v>55</v>
      </c>
      <c r="I2770">
        <v>110</v>
      </c>
      <c r="J2770">
        <v>85</v>
      </c>
      <c r="K2770" t="s">
        <v>1768</v>
      </c>
      <c r="M2770" t="s">
        <v>3464</v>
      </c>
      <c r="N2770">
        <v>6.5</v>
      </c>
      <c r="O2770">
        <v>7</v>
      </c>
      <c r="Q2770">
        <v>1</v>
      </c>
      <c r="R2770">
        <f t="shared" si="198"/>
        <v>7</v>
      </c>
      <c r="S2770">
        <f t="shared" si="199"/>
        <v>8</v>
      </c>
      <c r="T2770">
        <f t="shared" si="196"/>
        <v>15</v>
      </c>
      <c r="U2770" t="s">
        <v>1499</v>
      </c>
      <c r="V2770" t="s">
        <v>1481</v>
      </c>
      <c r="W2770" t="s">
        <v>1492</v>
      </c>
      <c r="X2770" t="s">
        <v>1512</v>
      </c>
      <c r="Z2770" t="str" cm="1">
        <f t="array" ref="Z2770">IF(ISBLANK(AK2770),_xlfn.LET(
    _xlpm.nameBeforeSlash, IF(ISNUMBER(SEARCH("/", Y2770)), LEFT(Y2770, SEARCH("/", Y2770)-1), Y2770),
    _xlpm.matchRow, IFERROR(MATCH(_xlpm.nameBeforeSlash, AA:AA, 0), ""),
    _xlpm.difference, IF(_xlpm.matchRow="", "", ABS((R2770 + S2770)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),IF(ISBLANK(Y2770),"","Hidden"))</f>
        <v/>
      </c>
      <c r="AA2770" t="s">
        <v>1769</v>
      </c>
      <c r="AB2770" t="s">
        <v>3465</v>
      </c>
      <c r="AC2770" t="s">
        <v>639</v>
      </c>
      <c r="AD2770" t="str">
        <f>_xlfn.XLOOKUP(AC2770,moves!A:A,moves!B:B)</f>
        <v>fighting</v>
      </c>
      <c r="AE2770">
        <f>_xlfn.XLOOKUP(AC2770,moves!A:A,moves!D:D)</f>
        <v>2</v>
      </c>
      <c r="AF2770" t="str">
        <f>_xlfn.XLOOKUP(AC2770,moves!A:A,moves!E:E)</f>
        <v xml:space="preserve"> </v>
      </c>
      <c r="AG2770">
        <v>0</v>
      </c>
      <c r="AH2770">
        <v>0</v>
      </c>
      <c r="AI2770">
        <f t="shared" si="197"/>
        <v>0</v>
      </c>
      <c r="AJ2770" t="s">
        <v>524</v>
      </c>
      <c r="AK2770" t="s">
        <v>3464</v>
      </c>
      <c r="AL2770">
        <v>0</v>
      </c>
      <c r="AM2770" cm="1">
        <f t="array" ref="AM2770">IF(AL2770=1,1,
   IF(ISTEXT(AK2770),1,
   IF(AO2770&gt;1,AM2769,
   IF(AI2770=1,
      IF(SUMPRODUCT((LEN($Y$2:$Y$4096)-LEN(SUBSTITUTE($Y$2:$Y$4096,AA2770,"")))/LEN(AA2770))&gt;0,2,1),
      IF(
         SUMPRODUCT((LEN($Y$2:$Y$4096)-LEN(SUBSTITUTE($Y$2:$Y$4096,AA2770,"")))/LEN(AA2770))
         - SUMPRODUCT((LEN($Y$2:$Y$4096)-LEN(SUBSTITUTE($Y$2:$Y$4096,"Alolan "&amp;AA2770,"")))/LEN("Alolan "&amp;AA2770))
         - SUMPRODUCT((LEN($Y$2:$Y$4096)-LEN(SUBSTITUTE($Y$2:$Y$4096,"Galarian "&amp;AA2770,"")))/LEN("Galarian "&amp;AA2770))
         - SUMPRODUCT((LEN($Y$2:$Y$4096)-LEN(SUBSTITUTE($Y$2:$Y$4096,"Hisuian "&amp;AA2770,"")))/LEN("Hisuian "&amp;AA2770))
         - SUMPRODUCT((LEN($Y$2:$Y$4096)-LEN(SUBSTITUTE($Y$2:$Y$4096,"Paldean "&amp;AA2770,"")))/LEN("Paldean "&amp;AA2770))
      &gt;0,2,1)
   ))))</f>
        <v>1</v>
      </c>
      <c r="AN2770">
        <v>0</v>
      </c>
      <c r="AO2770">
        <v>0</v>
      </c>
    </row>
    <row r="2771" spans="1:42" x14ac:dyDescent="0.25">
      <c r="A2771" t="s">
        <v>4541</v>
      </c>
      <c r="B2771" t="s">
        <v>2583</v>
      </c>
      <c r="C2771" t="s">
        <v>1512</v>
      </c>
      <c r="D2771" t="s">
        <v>1481</v>
      </c>
      <c r="E2771">
        <v>55</v>
      </c>
      <c r="F2771">
        <v>85</v>
      </c>
      <c r="G2771">
        <v>50</v>
      </c>
      <c r="H2771">
        <v>40</v>
      </c>
      <c r="I2771">
        <v>50</v>
      </c>
      <c r="J2771">
        <v>75</v>
      </c>
      <c r="K2771" t="s">
        <v>2584</v>
      </c>
      <c r="M2771" t="s">
        <v>3464</v>
      </c>
      <c r="N2771">
        <v>7.65</v>
      </c>
      <c r="O2771">
        <v>5.2</v>
      </c>
      <c r="P2771">
        <v>1</v>
      </c>
      <c r="Q2771">
        <v>1</v>
      </c>
      <c r="R2771">
        <f t="shared" si="198"/>
        <v>9</v>
      </c>
      <c r="S2771">
        <f t="shared" si="199"/>
        <v>6</v>
      </c>
      <c r="T2771">
        <f t="shared" si="196"/>
        <v>15</v>
      </c>
      <c r="U2771" t="s">
        <v>1512</v>
      </c>
      <c r="V2771" t="s">
        <v>1481</v>
      </c>
      <c r="W2771" t="s">
        <v>1479</v>
      </c>
      <c r="X2771" t="s">
        <v>1468</v>
      </c>
      <c r="Y2771" t="s">
        <v>5807</v>
      </c>
      <c r="Z2771" t="str" cm="1">
        <f t="array" ref="Z2771">IF(ISBLANK(AK2771),_xlfn.LET(
    _xlpm.nameBeforeSlash, IF(ISNUMBER(SEARCH("/", Y2771)), LEFT(Y2771, SEARCH("/", Y2771)-1), Y2771),
    _xlpm.matchRow, IFERROR(MATCH(_xlpm.nameBeforeSlash, AA:AA, 0), ""),
    _xlpm.difference, IF(_xlpm.matchRow="", "", ABS((R2771 + S2771)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),IF(ISBLANK(Y2771),"","Hidden"))</f>
        <v>Hidden</v>
      </c>
      <c r="AA2771" t="s">
        <v>5805</v>
      </c>
      <c r="AB2771" t="s">
        <v>3465</v>
      </c>
      <c r="AC2771" t="s">
        <v>1084</v>
      </c>
      <c r="AD2771" t="str">
        <f>_xlfn.XLOOKUP(AC2771,moves!A:A,moves!B:B)</f>
        <v>fire</v>
      </c>
      <c r="AE2771">
        <f>_xlfn.XLOOKUP(AC2771,moves!A:A,moves!D:D)</f>
        <v>3</v>
      </c>
      <c r="AF2771" t="str">
        <f>_xlfn.XLOOKUP(AC2771,moves!A:A,moves!E:E)</f>
        <v>Each time this move is used: Initiative is increased by 1.</v>
      </c>
      <c r="AG2771">
        <v>0</v>
      </c>
      <c r="AH2771">
        <v>0</v>
      </c>
      <c r="AI2771">
        <f t="shared" si="197"/>
        <v>1</v>
      </c>
      <c r="AJ2771" t="s">
        <v>524</v>
      </c>
      <c r="AK2771" t="s">
        <v>3464</v>
      </c>
      <c r="AL2771">
        <v>0</v>
      </c>
      <c r="AM2771" cm="1">
        <f t="array" ref="AM2771">IF(AL2771=1,1,
   IF(ISTEXT(AK2771),1,
   IF(AO2771&gt;1,AM2770,
   IF(AI2771=1,
      IF(SUMPRODUCT((LEN($Y$2:$Y$4096)-LEN(SUBSTITUTE($Y$2:$Y$4096,AA2771,"")))/LEN(AA2771))&gt;0,2,1),
      IF(
         SUMPRODUCT((LEN($Y$2:$Y$4096)-LEN(SUBSTITUTE($Y$2:$Y$4096,AA2771,"")))/LEN(AA2771))
         - SUMPRODUCT((LEN($Y$2:$Y$4096)-LEN(SUBSTITUTE($Y$2:$Y$4096,"Alolan "&amp;AA2771,"")))/LEN("Alolan "&amp;AA2771))
         - SUMPRODUCT((LEN($Y$2:$Y$4096)-LEN(SUBSTITUTE($Y$2:$Y$4096,"Galarian "&amp;AA2771,"")))/LEN("Galarian "&amp;AA2771))
         - SUMPRODUCT((LEN($Y$2:$Y$4096)-LEN(SUBSTITUTE($Y$2:$Y$4096,"Hisuian "&amp;AA2771,"")))/LEN("Hisuian "&amp;AA2771))
         - SUMPRODUCT((LEN($Y$2:$Y$4096)-LEN(SUBSTITUTE($Y$2:$Y$4096,"Paldean "&amp;AA2771,"")))/LEN("Paldean "&amp;AA2771))
      &gt;0,2,1)
   ))))</f>
        <v>1</v>
      </c>
      <c r="AN2771">
        <v>0</v>
      </c>
      <c r="AO2771">
        <v>0</v>
      </c>
    </row>
    <row r="2772" spans="1:42" x14ac:dyDescent="0.25">
      <c r="A2772" t="s">
        <v>3670</v>
      </c>
      <c r="B2772" t="s">
        <v>1503</v>
      </c>
      <c r="C2772" t="s">
        <v>1499</v>
      </c>
      <c r="D2772" t="s">
        <v>1481</v>
      </c>
      <c r="E2772">
        <v>60</v>
      </c>
      <c r="F2772">
        <v>45</v>
      </c>
      <c r="G2772">
        <v>50</v>
      </c>
      <c r="H2772">
        <v>90</v>
      </c>
      <c r="I2772">
        <v>80</v>
      </c>
      <c r="J2772">
        <v>70</v>
      </c>
      <c r="K2772" t="s">
        <v>1504</v>
      </c>
      <c r="M2772" t="s">
        <v>3464</v>
      </c>
      <c r="N2772">
        <v>7.75</v>
      </c>
      <c r="O2772">
        <v>6.3</v>
      </c>
      <c r="Q2772">
        <v>1</v>
      </c>
      <c r="R2772">
        <f t="shared" si="198"/>
        <v>8</v>
      </c>
      <c r="S2772">
        <f t="shared" si="199"/>
        <v>7</v>
      </c>
      <c r="T2772">
        <f t="shared" si="196"/>
        <v>15</v>
      </c>
      <c r="U2772" t="s">
        <v>1499</v>
      </c>
      <c r="V2772" t="s">
        <v>1481</v>
      </c>
      <c r="W2772" t="s">
        <v>1468</v>
      </c>
      <c r="X2772" t="s">
        <v>429</v>
      </c>
      <c r="Z2772" t="str" cm="1">
        <f t="array" ref="Z2772">IF(ISBLANK(AK2772),_xlfn.LET(
    _xlpm.nameBeforeSlash, IF(ISNUMBER(SEARCH("/", Y2772)), LEFT(Y2772, SEARCH("/", Y2772)-1), Y2772),
    _xlpm.matchRow, IFERROR(MATCH(_xlpm.nameBeforeSlash, AA:AA, 0), ""),
    _xlpm.difference, IF(_xlpm.matchRow="", "", ABS((R2772 + S2772)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),IF(ISBLANK(Y2772),"","Hidden"))</f>
        <v/>
      </c>
      <c r="AA2772" t="s">
        <v>4936</v>
      </c>
      <c r="AB2772" t="s">
        <v>3465</v>
      </c>
      <c r="AC2772" t="s">
        <v>6357</v>
      </c>
      <c r="AD2772" t="str">
        <f>_xlfn.XLOOKUP(AC2772,moves!A:A,moves!B:B)</f>
        <v>flying</v>
      </c>
      <c r="AE2772">
        <f>_xlfn.XLOOKUP(AC2772,moves!A:A,moves!D:D)</f>
        <v>1</v>
      </c>
      <c r="AF2772" t="str">
        <f>_xlfn.XLOOKUP(AC2772,moves!A:A,moves!E:E)</f>
        <v>The target must switch out.</v>
      </c>
      <c r="AG2772">
        <v>0</v>
      </c>
      <c r="AH2772">
        <v>0</v>
      </c>
      <c r="AI2772">
        <f t="shared" si="197"/>
        <v>1</v>
      </c>
      <c r="AJ2772" t="s">
        <v>524</v>
      </c>
      <c r="AK2772" t="s">
        <v>3464</v>
      </c>
      <c r="AL2772">
        <v>0</v>
      </c>
      <c r="AM2772" cm="1">
        <f t="array" ref="AM2772">IF(AL2772=1,1,
   IF(ISTEXT(AK2772),1,
   IF(AO2772&gt;1,AM2771,
   IF(AI2772=1,
      IF(SUMPRODUCT((LEN($Y$2:$Y$4096)-LEN(SUBSTITUTE($Y$2:$Y$4096,AA2772,"")))/LEN(AA2772))&gt;0,2,1),
      IF(
         SUMPRODUCT((LEN($Y$2:$Y$4096)-LEN(SUBSTITUTE($Y$2:$Y$4096,AA2772,"")))/LEN(AA2772))
         - SUMPRODUCT((LEN($Y$2:$Y$4096)-LEN(SUBSTITUTE($Y$2:$Y$4096,"Alolan "&amp;AA2772,"")))/LEN("Alolan "&amp;AA2772))
         - SUMPRODUCT((LEN($Y$2:$Y$4096)-LEN(SUBSTITUTE($Y$2:$Y$4096,"Galarian "&amp;AA2772,"")))/LEN("Galarian "&amp;AA2772))
         - SUMPRODUCT((LEN($Y$2:$Y$4096)-LEN(SUBSTITUTE($Y$2:$Y$4096,"Hisuian "&amp;AA2772,"")))/LEN("Hisuian "&amp;AA2772))
         - SUMPRODUCT((LEN($Y$2:$Y$4096)-LEN(SUBSTITUTE($Y$2:$Y$4096,"Paldean "&amp;AA2772,"")))/LEN("Paldean "&amp;AA2772))
      &gt;0,2,1)
   ))))</f>
        <v>1</v>
      </c>
      <c r="AN2772">
        <v>0</v>
      </c>
      <c r="AO2772">
        <v>1</v>
      </c>
    </row>
    <row r="2773" spans="1:42" x14ac:dyDescent="0.25">
      <c r="A2773" t="s">
        <v>3671</v>
      </c>
      <c r="B2773" t="s">
        <v>1503</v>
      </c>
      <c r="C2773" t="s">
        <v>1499</v>
      </c>
      <c r="D2773" t="s">
        <v>1481</v>
      </c>
      <c r="E2773">
        <v>60</v>
      </c>
      <c r="F2773">
        <v>45</v>
      </c>
      <c r="G2773">
        <v>50</v>
      </c>
      <c r="H2773">
        <v>90</v>
      </c>
      <c r="I2773">
        <v>80</v>
      </c>
      <c r="J2773">
        <v>70</v>
      </c>
      <c r="K2773" t="s">
        <v>1504</v>
      </c>
      <c r="M2773" t="s">
        <v>3464</v>
      </c>
      <c r="N2773">
        <v>7.75</v>
      </c>
      <c r="O2773">
        <v>6.3</v>
      </c>
      <c r="Q2773">
        <v>16</v>
      </c>
      <c r="R2773">
        <f t="shared" si="198"/>
        <v>8</v>
      </c>
      <c r="S2773">
        <f t="shared" si="199"/>
        <v>22</v>
      </c>
      <c r="T2773">
        <f t="shared" si="196"/>
        <v>30</v>
      </c>
      <c r="U2773" t="s">
        <v>1499</v>
      </c>
      <c r="V2773" t="s">
        <v>1481</v>
      </c>
      <c r="W2773" t="s">
        <v>1468</v>
      </c>
      <c r="X2773" t="s">
        <v>429</v>
      </c>
      <c r="Z2773" t="str" cm="1">
        <f t="array" ref="Z2773">IF(ISBLANK(AK2773),_xlfn.LET(
    _xlpm.nameBeforeSlash, IF(ISNUMBER(SEARCH("/", Y2773)), LEFT(Y2773, SEARCH("/", Y2773)-1), Y2773),
    _xlpm.matchRow, IFERROR(MATCH(_xlpm.nameBeforeSlash, AA:AA, 0), ""),
    _xlpm.difference, IF(_xlpm.matchRow="", "", ABS((R2773 + S2773)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),IF(ISBLANK(Y2773),"","Hidden"))</f>
        <v/>
      </c>
      <c r="AA2773" t="s">
        <v>4937</v>
      </c>
      <c r="AB2773" t="s">
        <v>3299</v>
      </c>
      <c r="AC2773" t="s">
        <v>6356</v>
      </c>
      <c r="AD2773" t="str">
        <f>_xlfn.XLOOKUP(AC2773,moves!A:A,moves!B:B)</f>
        <v>bug</v>
      </c>
      <c r="AE2773">
        <f>_xlfn.XLOOKUP(AC2773,moves!A:A,moves!D:D)</f>
        <v>4</v>
      </c>
      <c r="AF2773" t="str">
        <f>_xlfn.XLOOKUP(AC2773,moves!A:A,moves!E:E)</f>
        <v>Inflict the Poisoned and Confused status on the target, simultaneously.</v>
      </c>
      <c r="AG2773">
        <v>0</v>
      </c>
      <c r="AH2773">
        <v>0</v>
      </c>
      <c r="AI2773">
        <f t="shared" si="197"/>
        <v>1</v>
      </c>
      <c r="AJ2773" t="s">
        <v>524</v>
      </c>
      <c r="AK2773" t="s">
        <v>3464</v>
      </c>
      <c r="AL2773">
        <v>0</v>
      </c>
      <c r="AM2773" cm="1">
        <f t="array" ref="AM2773">IF(AL2773=1,1,
   IF(ISTEXT(AK2773),1,
   IF(AO2773&gt;1,AM2772,
   IF(AI2773=1,
      IF(SUMPRODUCT((LEN($Y$2:$Y$4096)-LEN(SUBSTITUTE($Y$2:$Y$4096,AA2773,"")))/LEN(AA2773))&gt;0,2,1),
      IF(
         SUMPRODUCT((LEN($Y$2:$Y$4096)-LEN(SUBSTITUTE($Y$2:$Y$4096,AA2773,"")))/LEN(AA2773))
         - SUMPRODUCT((LEN($Y$2:$Y$4096)-LEN(SUBSTITUTE($Y$2:$Y$4096,"Alolan "&amp;AA2773,"")))/LEN("Alolan "&amp;AA2773))
         - SUMPRODUCT((LEN($Y$2:$Y$4096)-LEN(SUBSTITUTE($Y$2:$Y$4096,"Galarian "&amp;AA2773,"")))/LEN("Galarian "&amp;AA2773))
         - SUMPRODUCT((LEN($Y$2:$Y$4096)-LEN(SUBSTITUTE($Y$2:$Y$4096,"Hisuian "&amp;AA2773,"")))/LEN("Hisuian "&amp;AA2773))
         - SUMPRODUCT((LEN($Y$2:$Y$4096)-LEN(SUBSTITUTE($Y$2:$Y$4096,"Paldean "&amp;AA2773,"")))/LEN("Paldean "&amp;AA2773))
      &gt;0,2,1)
   ))))</f>
        <v>1</v>
      </c>
      <c r="AN2773">
        <v>0</v>
      </c>
      <c r="AO2773">
        <v>2</v>
      </c>
      <c r="AP2773">
        <v>1</v>
      </c>
    </row>
    <row r="2774" spans="1:42" x14ac:dyDescent="0.25">
      <c r="A2774">
        <v>178</v>
      </c>
      <c r="B2774" t="s">
        <v>1781</v>
      </c>
      <c r="C2774" t="s">
        <v>429</v>
      </c>
      <c r="D2774" t="s">
        <v>1481</v>
      </c>
      <c r="E2774">
        <v>65</v>
      </c>
      <c r="F2774">
        <v>75</v>
      </c>
      <c r="G2774">
        <v>70</v>
      </c>
      <c r="H2774">
        <v>95</v>
      </c>
      <c r="I2774">
        <v>70</v>
      </c>
      <c r="J2774">
        <v>95</v>
      </c>
      <c r="K2774" t="s">
        <v>1782</v>
      </c>
      <c r="M2774" t="s">
        <v>3464</v>
      </c>
      <c r="N2774">
        <v>9.3000000000000007</v>
      </c>
      <c r="O2774">
        <v>6.8</v>
      </c>
      <c r="R2774">
        <f t="shared" si="198"/>
        <v>9</v>
      </c>
      <c r="S2774">
        <f t="shared" si="199"/>
        <v>7</v>
      </c>
      <c r="T2774">
        <f t="shared" si="196"/>
        <v>16</v>
      </c>
      <c r="U2774" t="s">
        <v>429</v>
      </c>
      <c r="V2774" t="s">
        <v>1481</v>
      </c>
      <c r="W2774" t="s">
        <v>1524</v>
      </c>
      <c r="X2774" t="s">
        <v>1468</v>
      </c>
      <c r="Z2774" t="str" cm="1">
        <f t="array" ref="Z2774">IF(ISBLANK(AK2774),_xlfn.LET(
    _xlpm.nameBeforeSlash, IF(ISNUMBER(SEARCH("/", Y2774)), LEFT(Y2774, SEARCH("/", Y2774)-1), Y2774),
    _xlpm.matchRow, IFERROR(MATCH(_xlpm.nameBeforeSlash, AA:AA, 0), ""),
    _xlpm.difference, IF(_xlpm.matchRow="", "", ABS((R2774 + S2774)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),IF(ISBLANK(Y2774),"","Hidden"))</f>
        <v/>
      </c>
      <c r="AA2774" t="s">
        <v>1781</v>
      </c>
      <c r="AB2774" t="s">
        <v>3465</v>
      </c>
      <c r="AC2774" t="s">
        <v>734</v>
      </c>
      <c r="AD2774" t="str">
        <f>_xlfn.XLOOKUP(AC2774,moves!A:A,moves!B:B)</f>
        <v>psychic</v>
      </c>
      <c r="AE2774">
        <f>_xlfn.XLOOKUP(AC2774,moves!A:A,moves!D:D)</f>
        <v>7</v>
      </c>
      <c r="AF2774" t="str">
        <f>_xlfn.XLOOKUP(AC2774,moves!A:A,moves!E:E)</f>
        <v>Will there be more, less, or an equal amount of critical hits rolled than status symbols? If incorrect: Deal -3 damage.</v>
      </c>
      <c r="AG2774">
        <v>0</v>
      </c>
      <c r="AH2774">
        <v>0</v>
      </c>
      <c r="AI2774">
        <f t="shared" si="197"/>
        <v>0</v>
      </c>
      <c r="AJ2774" t="s">
        <v>524</v>
      </c>
      <c r="AK2774" t="s">
        <v>3464</v>
      </c>
      <c r="AL2774">
        <v>0</v>
      </c>
      <c r="AM2774" cm="1">
        <f t="array" ref="AM2774">IF(AL2774=1,1,
   IF(ISTEXT(AK2774),1,
   IF(AO2774&gt;1,AM2773,
   IF(AI2774=1,
      IF(SUMPRODUCT((LEN($Y$2:$Y$4096)-LEN(SUBSTITUTE($Y$2:$Y$4096,AA2774,"")))/LEN(AA2774))&gt;0,2,1),
      IF(
         SUMPRODUCT((LEN($Y$2:$Y$4096)-LEN(SUBSTITUTE($Y$2:$Y$4096,AA2774,"")))/LEN(AA2774))
         - SUMPRODUCT((LEN($Y$2:$Y$4096)-LEN(SUBSTITUTE($Y$2:$Y$4096,"Alolan "&amp;AA2774,"")))/LEN("Alolan "&amp;AA2774))
         - SUMPRODUCT((LEN($Y$2:$Y$4096)-LEN(SUBSTITUTE($Y$2:$Y$4096,"Galarian "&amp;AA2774,"")))/LEN("Galarian "&amp;AA2774))
         - SUMPRODUCT((LEN($Y$2:$Y$4096)-LEN(SUBSTITUTE($Y$2:$Y$4096,"Hisuian "&amp;AA2774,"")))/LEN("Hisuian "&amp;AA2774))
         - SUMPRODUCT((LEN($Y$2:$Y$4096)-LEN(SUBSTITUTE($Y$2:$Y$4096,"Paldean "&amp;AA2774,"")))/LEN("Paldean "&amp;AA2774))
      &gt;0,2,1)
   ))))</f>
        <v>1</v>
      </c>
      <c r="AN2774">
        <v>0</v>
      </c>
      <c r="AO2774">
        <v>0</v>
      </c>
    </row>
    <row r="2775" spans="1:42" x14ac:dyDescent="0.25">
      <c r="A2775" t="s">
        <v>3991</v>
      </c>
      <c r="B2775" t="s">
        <v>113</v>
      </c>
      <c r="C2775" t="s">
        <v>1499</v>
      </c>
      <c r="D2775" t="s">
        <v>1481</v>
      </c>
      <c r="E2775">
        <v>60</v>
      </c>
      <c r="F2775">
        <v>70</v>
      </c>
      <c r="G2775">
        <v>50</v>
      </c>
      <c r="H2775">
        <v>100</v>
      </c>
      <c r="I2775">
        <v>50</v>
      </c>
      <c r="J2775">
        <v>65</v>
      </c>
      <c r="K2775" t="s">
        <v>1504</v>
      </c>
      <c r="M2775" t="s">
        <v>3464</v>
      </c>
      <c r="N2775">
        <v>8.3000000000000007</v>
      </c>
      <c r="O2775">
        <v>5.4</v>
      </c>
      <c r="P2775">
        <v>1</v>
      </c>
      <c r="Q2775">
        <v>1</v>
      </c>
      <c r="R2775">
        <f t="shared" si="198"/>
        <v>9</v>
      </c>
      <c r="S2775">
        <f t="shared" si="199"/>
        <v>6</v>
      </c>
      <c r="T2775">
        <f t="shared" si="196"/>
        <v>15</v>
      </c>
      <c r="U2775" t="s">
        <v>1499</v>
      </c>
      <c r="V2775" t="s">
        <v>1481</v>
      </c>
      <c r="W2775" t="s">
        <v>1468</v>
      </c>
      <c r="X2775" t="s">
        <v>1469</v>
      </c>
      <c r="Z2775" t="str" cm="1">
        <f t="array" ref="Z2775">IF(ISBLANK(AK2775),_xlfn.LET(
    _xlpm.nameBeforeSlash, IF(ISNUMBER(SEARCH("/", Y2775)), LEFT(Y2775, SEARCH("/", Y2775)-1), Y2775),
    _xlpm.matchRow, IFERROR(MATCH(_xlpm.nameBeforeSlash, AA:AA, 0), ""),
    _xlpm.difference, IF(_xlpm.matchRow="", "", ABS((R2775 + S2775)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),IF(ISBLANK(Y2775),"","Hidden"))</f>
        <v/>
      </c>
      <c r="AA2775" t="s">
        <v>5279</v>
      </c>
      <c r="AB2775" t="s">
        <v>3465</v>
      </c>
      <c r="AC2775" t="s">
        <v>421</v>
      </c>
      <c r="AD2775" t="str">
        <f>_xlfn.XLOOKUP(AC2775,moves!A:A,moves!B:B)</f>
        <v>grass</v>
      </c>
      <c r="AE2775">
        <f>_xlfn.XLOOKUP(AC2775,moves!A:A,moves!D:D)</f>
        <v>4</v>
      </c>
      <c r="AF2775" t="str">
        <f>_xlfn.XLOOKUP(AC2775,moves!A:A,moves!E:E)</f>
        <v>Heal for half the damage dealt, rounded down.</v>
      </c>
      <c r="AG2775">
        <v>0</v>
      </c>
      <c r="AH2775">
        <v>0</v>
      </c>
      <c r="AI2775">
        <f t="shared" si="197"/>
        <v>1</v>
      </c>
      <c r="AJ2775" t="s">
        <v>524</v>
      </c>
      <c r="AK2775" t="s">
        <v>3464</v>
      </c>
      <c r="AL2775">
        <v>0</v>
      </c>
      <c r="AM2775" cm="1">
        <f t="array" ref="AM2775">IF(AL2775=1,1,
   IF(ISTEXT(AK2775),1,
   IF(AO2775&gt;1,AM2774,
   IF(AI2775=1,
      IF(SUMPRODUCT((LEN($Y$2:$Y$4096)-LEN(SUBSTITUTE($Y$2:$Y$4096,AA2775,"")))/LEN(AA2775))&gt;0,2,1),
      IF(
         SUMPRODUCT((LEN($Y$2:$Y$4096)-LEN(SUBSTITUTE($Y$2:$Y$4096,AA2775,"")))/LEN(AA2775))
         - SUMPRODUCT((LEN($Y$2:$Y$4096)-LEN(SUBSTITUTE($Y$2:$Y$4096,"Alolan "&amp;AA2775,"")))/LEN("Alolan "&amp;AA2775))
         - SUMPRODUCT((LEN($Y$2:$Y$4096)-LEN(SUBSTITUTE($Y$2:$Y$4096,"Galarian "&amp;AA2775,"")))/LEN("Galarian "&amp;AA2775))
         - SUMPRODUCT((LEN($Y$2:$Y$4096)-LEN(SUBSTITUTE($Y$2:$Y$4096,"Hisuian "&amp;AA2775,"")))/LEN("Hisuian "&amp;AA2775))
         - SUMPRODUCT((LEN($Y$2:$Y$4096)-LEN(SUBSTITUTE($Y$2:$Y$4096,"Paldean "&amp;AA2775,"")))/LEN("Paldean "&amp;AA2775))
      &gt;0,2,1)
   ))))</f>
        <v>1</v>
      </c>
      <c r="AN2775">
        <v>0</v>
      </c>
      <c r="AO2775">
        <v>0</v>
      </c>
    </row>
    <row r="2776" spans="1:42" x14ac:dyDescent="0.25">
      <c r="A2776">
        <v>22</v>
      </c>
      <c r="B2776" t="s">
        <v>1530</v>
      </c>
      <c r="C2776" t="s">
        <v>1512</v>
      </c>
      <c r="D2776" t="s">
        <v>1481</v>
      </c>
      <c r="E2776">
        <v>65</v>
      </c>
      <c r="F2776">
        <v>90</v>
      </c>
      <c r="G2776">
        <v>65</v>
      </c>
      <c r="H2776">
        <v>61</v>
      </c>
      <c r="I2776">
        <v>61</v>
      </c>
      <c r="J2776">
        <v>100</v>
      </c>
      <c r="K2776" t="s">
        <v>1531</v>
      </c>
      <c r="M2776" t="s">
        <v>3464</v>
      </c>
      <c r="N2776">
        <v>9.11</v>
      </c>
      <c r="O2776">
        <v>6.38</v>
      </c>
      <c r="Q2776">
        <v>1</v>
      </c>
      <c r="R2776">
        <f t="shared" si="198"/>
        <v>9</v>
      </c>
      <c r="S2776">
        <f t="shared" si="199"/>
        <v>7</v>
      </c>
      <c r="T2776">
        <f t="shared" si="196"/>
        <v>16</v>
      </c>
      <c r="U2776" t="s">
        <v>1512</v>
      </c>
      <c r="V2776" t="s">
        <v>1481</v>
      </c>
      <c r="W2776" t="s">
        <v>1471</v>
      </c>
      <c r="X2776" t="s">
        <v>1472</v>
      </c>
      <c r="Z2776" t="str" cm="1">
        <f t="array" ref="Z2776">IF(ISBLANK(AK2776),_xlfn.LET(
    _xlpm.nameBeforeSlash, IF(ISNUMBER(SEARCH("/", Y2776)), LEFT(Y2776, SEARCH("/", Y2776)-1), Y2776),
    _xlpm.matchRow, IFERROR(MATCH(_xlpm.nameBeforeSlash, AA:AA, 0), ""),
    _xlpm.difference, IF(_xlpm.matchRow="", "", ABS((R2776 + S2776)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),IF(ISBLANK(Y2776),"","Hidden"))</f>
        <v/>
      </c>
      <c r="AA2776" t="s">
        <v>1530</v>
      </c>
      <c r="AB2776" t="s">
        <v>3465</v>
      </c>
      <c r="AC2776" t="s">
        <v>1183</v>
      </c>
      <c r="AD2776" t="str">
        <f>_xlfn.XLOOKUP(AC2776,moves!A:A,moves!B:B)</f>
        <v>ground</v>
      </c>
      <c r="AE2776">
        <f>_xlfn.XLOOKUP(AC2776,moves!A:A,moves!D:D)</f>
        <v>4</v>
      </c>
      <c r="AF2776" t="str">
        <f>_xlfn.XLOOKUP(AC2776,moves!A:A,moves!E:E)</f>
        <v>Critical hits deal +1 damage.</v>
      </c>
      <c r="AG2776">
        <v>0</v>
      </c>
      <c r="AH2776">
        <v>0</v>
      </c>
      <c r="AI2776">
        <f t="shared" si="197"/>
        <v>0</v>
      </c>
      <c r="AJ2776" t="s">
        <v>524</v>
      </c>
      <c r="AK2776" t="s">
        <v>3464</v>
      </c>
      <c r="AL2776">
        <v>0</v>
      </c>
      <c r="AM2776" cm="1">
        <f t="array" ref="AM2776">IF(AL2776=1,1,
   IF(ISTEXT(AK2776),1,
   IF(AO2776&gt;1,AM2775,
   IF(AI2776=1,
      IF(SUMPRODUCT((LEN($Y$2:$Y$4096)-LEN(SUBSTITUTE($Y$2:$Y$4096,AA2776,"")))/LEN(AA2776))&gt;0,2,1),
      IF(
         SUMPRODUCT((LEN($Y$2:$Y$4096)-LEN(SUBSTITUTE($Y$2:$Y$4096,AA2776,"")))/LEN(AA2776))
         - SUMPRODUCT((LEN($Y$2:$Y$4096)-LEN(SUBSTITUTE($Y$2:$Y$4096,"Alolan "&amp;AA2776,"")))/LEN("Alolan "&amp;AA2776))
         - SUMPRODUCT((LEN($Y$2:$Y$4096)-LEN(SUBSTITUTE($Y$2:$Y$4096,"Galarian "&amp;AA2776,"")))/LEN("Galarian "&amp;AA2776))
         - SUMPRODUCT((LEN($Y$2:$Y$4096)-LEN(SUBSTITUTE($Y$2:$Y$4096,"Hisuian "&amp;AA2776,"")))/LEN("Hisuian "&amp;AA2776))
         - SUMPRODUCT((LEN($Y$2:$Y$4096)-LEN(SUBSTITUTE($Y$2:$Y$4096,"Paldean "&amp;AA2776,"")))/LEN("Paldean "&amp;AA2776))
      &gt;0,2,1)
   ))))</f>
        <v>1</v>
      </c>
      <c r="AN2776">
        <v>0</v>
      </c>
      <c r="AO2776">
        <v>0</v>
      </c>
    </row>
    <row r="2777" spans="1:42" x14ac:dyDescent="0.25">
      <c r="A2777">
        <v>227</v>
      </c>
      <c r="B2777" t="s">
        <v>1846</v>
      </c>
      <c r="C2777" t="s">
        <v>1514</v>
      </c>
      <c r="D2777" t="s">
        <v>1481</v>
      </c>
      <c r="E2777">
        <v>65</v>
      </c>
      <c r="F2777">
        <v>80</v>
      </c>
      <c r="G2777">
        <v>140</v>
      </c>
      <c r="H2777">
        <v>40</v>
      </c>
      <c r="I2777">
        <v>70</v>
      </c>
      <c r="J2777">
        <v>70</v>
      </c>
      <c r="K2777" t="s">
        <v>1847</v>
      </c>
      <c r="M2777" t="s">
        <v>3464</v>
      </c>
      <c r="N2777">
        <v>7.2</v>
      </c>
      <c r="O2777">
        <v>8.9</v>
      </c>
      <c r="R2777">
        <f t="shared" si="198"/>
        <v>7</v>
      </c>
      <c r="S2777">
        <f t="shared" si="199"/>
        <v>9</v>
      </c>
      <c r="T2777">
        <f t="shared" si="196"/>
        <v>16</v>
      </c>
      <c r="U2777" t="s">
        <v>1514</v>
      </c>
      <c r="V2777" t="s">
        <v>1481</v>
      </c>
      <c r="W2777" t="s">
        <v>1471</v>
      </c>
      <c r="X2777" t="s">
        <v>1472</v>
      </c>
      <c r="Z2777" t="str" cm="1">
        <f t="array" ref="Z2777">IF(ISBLANK(AK2777),_xlfn.LET(
    _xlpm.nameBeforeSlash, IF(ISNUMBER(SEARCH("/", Y2777)), LEFT(Y2777, SEARCH("/", Y2777)-1), Y2777),
    _xlpm.matchRow, IFERROR(MATCH(_xlpm.nameBeforeSlash, AA:AA, 0), ""),
    _xlpm.difference, IF(_xlpm.matchRow="", "", ABS((R2777 + S2777)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),IF(ISBLANK(Y2777),"","Hidden"))</f>
        <v/>
      </c>
      <c r="AA2777" t="s">
        <v>1846</v>
      </c>
      <c r="AB2777" t="s">
        <v>3465</v>
      </c>
      <c r="AC2777" t="s">
        <v>715</v>
      </c>
      <c r="AD2777" t="str">
        <f>_xlfn.XLOOKUP(AC2777,moves!A:A,moves!B:B)</f>
        <v>steel</v>
      </c>
      <c r="AE2777">
        <f>_xlfn.XLOOKUP(AC2777,moves!A:A,moves!D:D)</f>
        <v>3</v>
      </c>
      <c r="AF2777" t="str">
        <f>_xlfn.XLOOKUP(AC2777,moves!A:A,moves!E:E)</f>
        <v>When the user is next attacked: Remove 1 regular hit from the roll.</v>
      </c>
      <c r="AG2777">
        <v>0</v>
      </c>
      <c r="AH2777">
        <v>0</v>
      </c>
      <c r="AI2777">
        <f t="shared" si="197"/>
        <v>0</v>
      </c>
      <c r="AJ2777" t="s">
        <v>524</v>
      </c>
      <c r="AK2777" t="s">
        <v>3464</v>
      </c>
      <c r="AL2777">
        <v>0</v>
      </c>
      <c r="AM2777" cm="1">
        <f t="array" ref="AM2777">IF(AL2777=1,1,
   IF(ISTEXT(AK2777),1,
   IF(AO2777&gt;1,AM2776,
   IF(AI2777=1,
      IF(SUMPRODUCT((LEN($Y$2:$Y$4096)-LEN(SUBSTITUTE($Y$2:$Y$4096,AA2777,"")))/LEN(AA2777))&gt;0,2,1),
      IF(
         SUMPRODUCT((LEN($Y$2:$Y$4096)-LEN(SUBSTITUTE($Y$2:$Y$4096,AA2777,"")))/LEN(AA2777))
         - SUMPRODUCT((LEN($Y$2:$Y$4096)-LEN(SUBSTITUTE($Y$2:$Y$4096,"Alolan "&amp;AA2777,"")))/LEN("Alolan "&amp;AA2777))
         - SUMPRODUCT((LEN($Y$2:$Y$4096)-LEN(SUBSTITUTE($Y$2:$Y$4096,"Galarian "&amp;AA2777,"")))/LEN("Galarian "&amp;AA2777))
         - SUMPRODUCT((LEN($Y$2:$Y$4096)-LEN(SUBSTITUTE($Y$2:$Y$4096,"Hisuian "&amp;AA2777,"")))/LEN("Hisuian "&amp;AA2777))
         - SUMPRODUCT((LEN($Y$2:$Y$4096)-LEN(SUBSTITUTE($Y$2:$Y$4096,"Paldean "&amp;AA2777,"")))/LEN("Paldean "&amp;AA2777))
      &gt;0,2,1)
   ))))</f>
        <v>1</v>
      </c>
      <c r="AN2777">
        <v>0</v>
      </c>
      <c r="AO2777">
        <v>0</v>
      </c>
    </row>
    <row r="2778" spans="1:42" x14ac:dyDescent="0.25">
      <c r="A2778" t="s">
        <v>2357</v>
      </c>
      <c r="B2778" t="s">
        <v>581</v>
      </c>
      <c r="C2778" t="s">
        <v>429</v>
      </c>
      <c r="D2778" t="s">
        <v>1481</v>
      </c>
      <c r="E2778">
        <v>110</v>
      </c>
      <c r="F2778">
        <v>83</v>
      </c>
      <c r="G2778">
        <v>70</v>
      </c>
      <c r="H2778">
        <v>112</v>
      </c>
      <c r="I2778">
        <v>70</v>
      </c>
      <c r="J2778">
        <v>65</v>
      </c>
      <c r="K2778" t="s">
        <v>583</v>
      </c>
      <c r="M2778" t="s">
        <v>3464</v>
      </c>
      <c r="N2778">
        <v>9.0299999999999994</v>
      </c>
      <c r="O2778">
        <v>8.6</v>
      </c>
      <c r="Q2778">
        <v>1</v>
      </c>
      <c r="R2778">
        <f t="shared" si="198"/>
        <v>9</v>
      </c>
      <c r="S2778">
        <f t="shared" si="199"/>
        <v>10</v>
      </c>
      <c r="T2778">
        <f t="shared" si="196"/>
        <v>19</v>
      </c>
      <c r="U2778" t="s">
        <v>429</v>
      </c>
      <c r="V2778" t="s">
        <v>1481</v>
      </c>
      <c r="W2778" t="s">
        <v>1492</v>
      </c>
      <c r="X2778" t="s">
        <v>1524</v>
      </c>
      <c r="Z2778" t="str" cm="1">
        <f t="array" ref="Z2778">IF(ISBLANK(AK2778),_xlfn.LET(
    _xlpm.nameBeforeSlash, IF(ISNUMBER(SEARCH("/", Y2778)), LEFT(Y2778, SEARCH("/", Y2778)-1), Y2778),
    _xlpm.matchRow, IFERROR(MATCH(_xlpm.nameBeforeSlash, AA:AA, 0), ""),
    _xlpm.difference, IF(_xlpm.matchRow="", "", ABS((R2778 + S2778)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),IF(ISBLANK(Y2778),"","Hidden"))</f>
        <v/>
      </c>
      <c r="AA2778" t="s">
        <v>2358</v>
      </c>
      <c r="AB2778" t="s">
        <v>3465</v>
      </c>
      <c r="AC2778" t="s">
        <v>1327</v>
      </c>
      <c r="AD2778" t="str">
        <f>_xlfn.XLOOKUP(AC2778,moves!A:A,moves!B:B)</f>
        <v>psychic</v>
      </c>
      <c r="AE2778">
        <f>_xlfn.XLOOKUP(AC2778,moves!A:A,moves!D:D)</f>
        <v>4</v>
      </c>
      <c r="AF2778" t="str">
        <f>_xlfn.XLOOKUP(AC2778,moves!A:A,moves!E:E)</f>
        <v>Critical hits deal +1 damage. Increase the user's initiative by 2.</v>
      </c>
      <c r="AG2778">
        <v>0</v>
      </c>
      <c r="AH2778">
        <v>0</v>
      </c>
      <c r="AI2778">
        <f t="shared" si="197"/>
        <v>0</v>
      </c>
      <c r="AJ2778" t="s">
        <v>525</v>
      </c>
      <c r="AK2778" t="s">
        <v>3464</v>
      </c>
      <c r="AL2778">
        <v>0</v>
      </c>
      <c r="AM2778" cm="1">
        <f t="array" ref="AM2778">IF(AL2778=1,1,
   IF(ISTEXT(AK2778),1,
   IF(AO2778&gt;1,AM2777,
   IF(AI2778=1,
      IF(SUMPRODUCT((LEN($Y$2:$Y$4096)-LEN(SUBSTITUTE($Y$2:$Y$4096,AA2778,"")))/LEN(AA2778))&gt;0,2,1),
      IF(
         SUMPRODUCT((LEN($Y$2:$Y$4096)-LEN(SUBSTITUTE($Y$2:$Y$4096,AA2778,"")))/LEN(AA2778))
         - SUMPRODUCT((LEN($Y$2:$Y$4096)-LEN(SUBSTITUTE($Y$2:$Y$4096,"Alolan "&amp;AA2778,"")))/LEN("Alolan "&amp;AA2778))
         - SUMPRODUCT((LEN($Y$2:$Y$4096)-LEN(SUBSTITUTE($Y$2:$Y$4096,"Galarian "&amp;AA2778,"")))/LEN("Galarian "&amp;AA2778))
         - SUMPRODUCT((LEN($Y$2:$Y$4096)-LEN(SUBSTITUTE($Y$2:$Y$4096,"Hisuian "&amp;AA2778,"")))/LEN("Hisuian "&amp;AA2778))
         - SUMPRODUCT((LEN($Y$2:$Y$4096)-LEN(SUBSTITUTE($Y$2:$Y$4096,"Paldean "&amp;AA2778,"")))/LEN("Paldean "&amp;AA2778))
      &gt;0,2,1)
   ))))</f>
        <v>1</v>
      </c>
      <c r="AN2778">
        <v>0</v>
      </c>
      <c r="AO2778">
        <v>0</v>
      </c>
    </row>
    <row r="2779" spans="1:42" x14ac:dyDescent="0.25">
      <c r="A2779">
        <v>468</v>
      </c>
      <c r="B2779" t="s">
        <v>222</v>
      </c>
      <c r="C2779" t="s">
        <v>1536</v>
      </c>
      <c r="D2779" t="s">
        <v>1481</v>
      </c>
      <c r="E2779">
        <v>85</v>
      </c>
      <c r="F2779">
        <v>50</v>
      </c>
      <c r="G2779">
        <v>95</v>
      </c>
      <c r="H2779">
        <v>120</v>
      </c>
      <c r="I2779">
        <v>115</v>
      </c>
      <c r="J2779">
        <v>80</v>
      </c>
      <c r="K2779" t="s">
        <v>349</v>
      </c>
      <c r="M2779" t="s">
        <v>3464</v>
      </c>
      <c r="N2779">
        <v>9.6999999999999993</v>
      </c>
      <c r="O2779">
        <v>9.6999999999999993</v>
      </c>
      <c r="R2779">
        <f t="shared" si="198"/>
        <v>10</v>
      </c>
      <c r="S2779">
        <f t="shared" si="199"/>
        <v>10</v>
      </c>
      <c r="T2779">
        <f t="shared" si="196"/>
        <v>20</v>
      </c>
      <c r="U2779" t="s">
        <v>1536</v>
      </c>
      <c r="V2779" t="s">
        <v>1481</v>
      </c>
      <c r="W2779" t="s">
        <v>1492</v>
      </c>
      <c r="X2779" t="s">
        <v>1512</v>
      </c>
      <c r="Z2779" t="str" cm="1">
        <f t="array" ref="Z2779">IF(ISBLANK(AK2779),_xlfn.LET(
    _xlpm.nameBeforeSlash, IF(ISNUMBER(SEARCH("/", Y2779)), LEFT(Y2779, SEARCH("/", Y2779)-1), Y2779),
    _xlpm.matchRow, IFERROR(MATCH(_xlpm.nameBeforeSlash, AA:AA, 0), ""),
    _xlpm.difference, IF(_xlpm.matchRow="", "", ABS((R2779 + S2779)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),IF(ISBLANK(Y2779),"","Hidden"))</f>
        <v/>
      </c>
      <c r="AA2779" t="s">
        <v>222</v>
      </c>
      <c r="AB2779" t="s">
        <v>3465</v>
      </c>
      <c r="AC2779" t="s">
        <v>425</v>
      </c>
      <c r="AD2779" t="str">
        <f>_xlfn.XLOOKUP(AC2779,moves!A:A,moves!B:B)</f>
        <v>fighting</v>
      </c>
      <c r="AE2779">
        <f>_xlfn.XLOOKUP(AC2779,moves!A:A,moves!D:D)</f>
        <v>4</v>
      </c>
      <c r="AF2779" t="str">
        <f>_xlfn.XLOOKUP(AC2779,moves!A:A,moves!E:E)</f>
        <v>Status symbols deal +1 damage.</v>
      </c>
      <c r="AG2779">
        <v>0</v>
      </c>
      <c r="AH2779">
        <v>0</v>
      </c>
      <c r="AI2779">
        <f t="shared" si="197"/>
        <v>0</v>
      </c>
      <c r="AJ2779" t="s">
        <v>525</v>
      </c>
      <c r="AK2779" t="s">
        <v>3464</v>
      </c>
      <c r="AL2779">
        <v>0</v>
      </c>
      <c r="AM2779" cm="1">
        <f t="array" ref="AM2779">IF(AL2779=1,1,
   IF(ISTEXT(AK2779),1,
   IF(AO2779&gt;1,AM2778,
   IF(AI2779=1,
      IF(SUMPRODUCT((LEN($Y$2:$Y$4096)-LEN(SUBSTITUTE($Y$2:$Y$4096,AA2779,"")))/LEN(AA2779))&gt;0,2,1),
      IF(
         SUMPRODUCT((LEN($Y$2:$Y$4096)-LEN(SUBSTITUTE($Y$2:$Y$4096,AA2779,"")))/LEN(AA2779))
         - SUMPRODUCT((LEN($Y$2:$Y$4096)-LEN(SUBSTITUTE($Y$2:$Y$4096,"Alolan "&amp;AA2779,"")))/LEN("Alolan "&amp;AA2779))
         - SUMPRODUCT((LEN($Y$2:$Y$4096)-LEN(SUBSTITUTE($Y$2:$Y$4096,"Galarian "&amp;AA2779,"")))/LEN("Galarian "&amp;AA2779))
         - SUMPRODUCT((LEN($Y$2:$Y$4096)-LEN(SUBSTITUTE($Y$2:$Y$4096,"Hisuian "&amp;AA2779,"")))/LEN("Hisuian "&amp;AA2779))
         - SUMPRODUCT((LEN($Y$2:$Y$4096)-LEN(SUBSTITUTE($Y$2:$Y$4096,"Paldean "&amp;AA2779,"")))/LEN("Paldean "&amp;AA2779))
      &gt;0,2,1)
   ))))</f>
        <v>1</v>
      </c>
      <c r="AN2779">
        <v>0</v>
      </c>
      <c r="AO2779">
        <v>0</v>
      </c>
    </row>
    <row r="2780" spans="1:42" x14ac:dyDescent="0.25">
      <c r="A2780">
        <v>865</v>
      </c>
      <c r="B2780" t="s">
        <v>1649</v>
      </c>
      <c r="C2780" t="s">
        <v>1492</v>
      </c>
      <c r="D2780"/>
      <c r="E2780">
        <v>62</v>
      </c>
      <c r="F2780">
        <v>135</v>
      </c>
      <c r="G2780">
        <v>95</v>
      </c>
      <c r="H2780">
        <v>68</v>
      </c>
      <c r="I2780">
        <v>82</v>
      </c>
      <c r="J2780">
        <v>65</v>
      </c>
      <c r="K2780" t="s">
        <v>1647</v>
      </c>
      <c r="M2780" t="s">
        <v>3464</v>
      </c>
      <c r="N2780">
        <v>10.029999999999999</v>
      </c>
      <c r="O2780">
        <v>7.7899999999999991</v>
      </c>
      <c r="Q2780">
        <v>1</v>
      </c>
      <c r="R2780">
        <f t="shared" si="198"/>
        <v>10</v>
      </c>
      <c r="S2780">
        <f t="shared" si="199"/>
        <v>9</v>
      </c>
      <c r="T2780">
        <f t="shared" si="196"/>
        <v>19</v>
      </c>
      <c r="U2780" t="s">
        <v>1492</v>
      </c>
      <c r="V2780" t="s">
        <v>1481</v>
      </c>
      <c r="W2780" t="s">
        <v>1468</v>
      </c>
      <c r="X2780" t="s">
        <v>1471</v>
      </c>
      <c r="Z2780" t="str" cm="1">
        <f t="array" ref="Z2780">IF(ISBLANK(AK2780),_xlfn.LET(
    _xlpm.nameBeforeSlash, IF(ISNUMBER(SEARCH("/", Y2780)), LEFT(Y2780, SEARCH("/", Y2780)-1), Y2780),
    _xlpm.matchRow, IFERROR(MATCH(_xlpm.nameBeforeSlash, AA:AA, 0), ""),
    _xlpm.difference, IF(_xlpm.matchRow="", "", ABS((R2780 + S2780)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),IF(ISBLANK(Y2780),"","Hidden"))</f>
        <v/>
      </c>
      <c r="AA2780" t="s">
        <v>1649</v>
      </c>
      <c r="AB2780" t="s">
        <v>3465</v>
      </c>
      <c r="AC2780" t="s">
        <v>1034</v>
      </c>
      <c r="AD2780" t="str">
        <f>_xlfn.XLOOKUP(AC2780,moves!A:A,moves!B:B)</f>
        <v>fighting</v>
      </c>
      <c r="AE2780">
        <f>_xlfn.XLOOKUP(AC2780,moves!A:A,moves!D:D)</f>
        <v>7</v>
      </c>
      <c r="AF2780" t="str">
        <f>_xlfn.XLOOKUP(AC2780,moves!A:A,moves!E:E)</f>
        <v xml:space="preserve"> </v>
      </c>
      <c r="AG2780">
        <v>0</v>
      </c>
      <c r="AH2780">
        <v>0</v>
      </c>
      <c r="AI2780">
        <f t="shared" si="197"/>
        <v>0</v>
      </c>
      <c r="AJ2780" t="s">
        <v>525</v>
      </c>
      <c r="AK2780" t="s">
        <v>3464</v>
      </c>
      <c r="AL2780">
        <v>0</v>
      </c>
      <c r="AM2780" cm="1">
        <f t="array" ref="AM2780">IF(AL2780=1,1,
   IF(ISTEXT(AK2780),1,
   IF(AO2780&gt;1,AM2779,
   IF(AI2780=1,
      IF(SUMPRODUCT((LEN($Y$2:$Y$4096)-LEN(SUBSTITUTE($Y$2:$Y$4096,AA2780,"")))/LEN(AA2780))&gt;0,2,1),
      IF(
         SUMPRODUCT((LEN($Y$2:$Y$4096)-LEN(SUBSTITUTE($Y$2:$Y$4096,AA2780,"")))/LEN(AA2780))
         - SUMPRODUCT((LEN($Y$2:$Y$4096)-LEN(SUBSTITUTE($Y$2:$Y$4096,"Alolan "&amp;AA2780,"")))/LEN("Alolan "&amp;AA2780))
         - SUMPRODUCT((LEN($Y$2:$Y$4096)-LEN(SUBSTITUTE($Y$2:$Y$4096,"Galarian "&amp;AA2780,"")))/LEN("Galarian "&amp;AA2780))
         - SUMPRODUCT((LEN($Y$2:$Y$4096)-LEN(SUBSTITUTE($Y$2:$Y$4096,"Hisuian "&amp;AA2780,"")))/LEN("Hisuian "&amp;AA2780))
         - SUMPRODUCT((LEN($Y$2:$Y$4096)-LEN(SUBSTITUTE($Y$2:$Y$4096,"Paldean "&amp;AA2780,"")))/LEN("Paldean "&amp;AA2780))
      &gt;0,2,1)
   ))))</f>
        <v>1</v>
      </c>
      <c r="AN2780">
        <v>0</v>
      </c>
      <c r="AO2780">
        <v>0</v>
      </c>
    </row>
    <row r="2781" spans="1:42" x14ac:dyDescent="0.25">
      <c r="A2781" t="s">
        <v>4224</v>
      </c>
      <c r="B2781" t="s">
        <v>226</v>
      </c>
      <c r="C2781" t="s">
        <v>1472</v>
      </c>
      <c r="D2781" t="s">
        <v>1481</v>
      </c>
      <c r="E2781">
        <v>75</v>
      </c>
      <c r="F2781">
        <v>95</v>
      </c>
      <c r="G2781">
        <v>125</v>
      </c>
      <c r="H2781">
        <v>45</v>
      </c>
      <c r="I2781">
        <v>75</v>
      </c>
      <c r="J2781">
        <v>95</v>
      </c>
      <c r="K2781" t="s">
        <v>2110</v>
      </c>
      <c r="M2781" t="s">
        <v>3464</v>
      </c>
      <c r="N2781">
        <v>9</v>
      </c>
      <c r="O2781">
        <v>9</v>
      </c>
      <c r="Q2781">
        <v>1</v>
      </c>
      <c r="R2781">
        <f t="shared" si="198"/>
        <v>9</v>
      </c>
      <c r="S2781">
        <f t="shared" si="199"/>
        <v>10</v>
      </c>
      <c r="T2781">
        <f t="shared" si="196"/>
        <v>19</v>
      </c>
      <c r="U2781" t="s">
        <v>1472</v>
      </c>
      <c r="V2781" t="s">
        <v>1481</v>
      </c>
      <c r="W2781" t="s">
        <v>1469</v>
      </c>
      <c r="X2781" t="s">
        <v>1499</v>
      </c>
      <c r="Z2781" t="str" cm="1">
        <f t="array" ref="Z2781">IF(ISBLANK(AK2781),_xlfn.LET(
    _xlpm.nameBeforeSlash, IF(ISNUMBER(SEARCH("/", Y2781)), LEFT(Y2781, SEARCH("/", Y2781)-1), Y2781),
    _xlpm.matchRow, IFERROR(MATCH(_xlpm.nameBeforeSlash, AA:AA, 0), ""),
    _xlpm.difference, IF(_xlpm.matchRow="", "", ABS((R2781 + S2781)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),IF(ISBLANK(Y2781),"","Hidden"))</f>
        <v/>
      </c>
      <c r="AA2781" t="s">
        <v>5202</v>
      </c>
      <c r="AB2781" t="s">
        <v>3465</v>
      </c>
      <c r="AC2781" t="s">
        <v>418</v>
      </c>
      <c r="AD2781" t="str">
        <f>_xlfn.XLOOKUP(AC2781,moves!A:A,moves!B:B)</f>
        <v>ground</v>
      </c>
      <c r="AE2781">
        <f>_xlfn.XLOOKUP(AC2781,moves!A:A,moves!D:D)</f>
        <v>4</v>
      </c>
      <c r="AF2781" t="str">
        <f>_xlfn.XLOOKUP(AC2781,moves!A:A,moves!E:E)</f>
        <v>If 2 or more status symbols are rolled: Deal 2 damage to a Pokémon in the target party that is not the target.</v>
      </c>
      <c r="AG2781">
        <v>0</v>
      </c>
      <c r="AH2781">
        <v>0</v>
      </c>
      <c r="AI2781">
        <f t="shared" si="197"/>
        <v>1</v>
      </c>
      <c r="AJ2781" t="s">
        <v>525</v>
      </c>
      <c r="AK2781" t="s">
        <v>3464</v>
      </c>
      <c r="AL2781">
        <v>0</v>
      </c>
      <c r="AM2781" cm="1">
        <f t="array" ref="AM2781">IF(AL2781=1,1,
   IF(ISTEXT(AK2781),1,
   IF(AO2781&gt;1,AM2780,
   IF(AI2781=1,
      IF(SUMPRODUCT((LEN($Y$2:$Y$4096)-LEN(SUBSTITUTE($Y$2:$Y$4096,AA2781,"")))/LEN(AA2781))&gt;0,2,1),
      IF(
         SUMPRODUCT((LEN($Y$2:$Y$4096)-LEN(SUBSTITUTE($Y$2:$Y$4096,AA2781,"")))/LEN(AA2781))
         - SUMPRODUCT((LEN($Y$2:$Y$4096)-LEN(SUBSTITUTE($Y$2:$Y$4096,"Alolan "&amp;AA2781,"")))/LEN("Alolan "&amp;AA2781))
         - SUMPRODUCT((LEN($Y$2:$Y$4096)-LEN(SUBSTITUTE($Y$2:$Y$4096,"Galarian "&amp;AA2781,"")))/LEN("Galarian "&amp;AA2781))
         - SUMPRODUCT((LEN($Y$2:$Y$4096)-LEN(SUBSTITUTE($Y$2:$Y$4096,"Hisuian "&amp;AA2781,"")))/LEN("Hisuian "&amp;AA2781))
         - SUMPRODUCT((LEN($Y$2:$Y$4096)-LEN(SUBSTITUTE($Y$2:$Y$4096,"Paldean "&amp;AA2781,"")))/LEN("Paldean "&amp;AA2781))
      &gt;0,2,1)
   ))))</f>
        <v>1</v>
      </c>
      <c r="AN2781">
        <v>0</v>
      </c>
      <c r="AO2781">
        <v>0</v>
      </c>
    </row>
    <row r="2782" spans="1:42" x14ac:dyDescent="0.25">
      <c r="A2782" t="s">
        <v>4821</v>
      </c>
      <c r="B2782" t="s">
        <v>2986</v>
      </c>
      <c r="C2782" t="s">
        <v>1481</v>
      </c>
      <c r="D2782" t="s">
        <v>1471</v>
      </c>
      <c r="E2782">
        <v>70</v>
      </c>
      <c r="F2782">
        <v>103</v>
      </c>
      <c r="G2782">
        <v>85</v>
      </c>
      <c r="H2782">
        <v>60</v>
      </c>
      <c r="I2782">
        <v>85</v>
      </c>
      <c r="J2782">
        <v>82</v>
      </c>
      <c r="K2782" t="s">
        <v>2987</v>
      </c>
      <c r="M2782" t="s">
        <v>3464</v>
      </c>
      <c r="N2782">
        <v>9.0300000000000011</v>
      </c>
      <c r="O2782">
        <v>7.9</v>
      </c>
      <c r="P2782">
        <v>1</v>
      </c>
      <c r="Q2782">
        <v>1</v>
      </c>
      <c r="R2782">
        <f t="shared" si="198"/>
        <v>10</v>
      </c>
      <c r="S2782">
        <f t="shared" si="199"/>
        <v>9</v>
      </c>
      <c r="T2782">
        <f t="shared" ref="T2782:T2847" si="200">SUM(S2782,R2782)</f>
        <v>19</v>
      </c>
      <c r="U2782" t="s">
        <v>1481</v>
      </c>
      <c r="V2782" t="s">
        <v>1471</v>
      </c>
      <c r="W2782" t="s">
        <v>1546</v>
      </c>
      <c r="X2782" t="s">
        <v>1499</v>
      </c>
      <c r="Z2782" t="str" cm="1">
        <f t="array" ref="Z2782">IF(ISBLANK(AK2782),_xlfn.LET(
    _xlpm.nameBeforeSlash, IF(ISNUMBER(SEARCH("/", Y2782)), LEFT(Y2782, SEARCH("/", Y2782)-1), Y2782),
    _xlpm.matchRow, IFERROR(MATCH(_xlpm.nameBeforeSlash, AA:AA, 0), ""),
    _xlpm.difference, IF(_xlpm.matchRow="", "", ABS((R2782 + S2782)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),IF(ISBLANK(Y2782),"","Hidden"))</f>
        <v/>
      </c>
      <c r="AA2782" t="s">
        <v>6073</v>
      </c>
      <c r="AB2782" t="s">
        <v>3465</v>
      </c>
      <c r="AC2782" t="s">
        <v>1342</v>
      </c>
      <c r="AD2782" t="str">
        <f>_xlfn.XLOOKUP(AC2782,moves!A:A,moves!B:B)</f>
        <v>rock</v>
      </c>
      <c r="AE2782">
        <f>_xlfn.XLOOKUP(AC2782,moves!A:A,moves!D:D)</f>
        <v>3</v>
      </c>
      <c r="AF2782" t="str">
        <f>_xlfn.XLOOKUP(AC2782,moves!A:A,moves!E:E)</f>
        <v xml:space="preserve"> </v>
      </c>
      <c r="AG2782">
        <v>0</v>
      </c>
      <c r="AH2782">
        <v>0</v>
      </c>
      <c r="AI2782">
        <f t="shared" ref="AI2782:AI2847" si="201">IF(ISNUMBER(SEARCH("Shiny ", AA2782)), 1, 0)</f>
        <v>1</v>
      </c>
      <c r="AJ2782" t="s">
        <v>525</v>
      </c>
      <c r="AK2782" t="s">
        <v>3464</v>
      </c>
      <c r="AL2782">
        <v>0</v>
      </c>
      <c r="AM2782" cm="1">
        <f t="array" ref="AM2782">IF(AL2782=1,1,
   IF(ISTEXT(AK2782),1,
   IF(AO2782&gt;1,AM2781,
   IF(AI2782=1,
      IF(SUMPRODUCT((LEN($Y$2:$Y$4096)-LEN(SUBSTITUTE($Y$2:$Y$4096,AA2782,"")))/LEN(AA2782))&gt;0,2,1),
      IF(
         SUMPRODUCT((LEN($Y$2:$Y$4096)-LEN(SUBSTITUTE($Y$2:$Y$4096,AA2782,"")))/LEN(AA2782))
         - SUMPRODUCT((LEN($Y$2:$Y$4096)-LEN(SUBSTITUTE($Y$2:$Y$4096,"Alolan "&amp;AA2782,"")))/LEN("Alolan "&amp;AA2782))
         - SUMPRODUCT((LEN($Y$2:$Y$4096)-LEN(SUBSTITUTE($Y$2:$Y$4096,"Galarian "&amp;AA2782,"")))/LEN("Galarian "&amp;AA2782))
         - SUMPRODUCT((LEN($Y$2:$Y$4096)-LEN(SUBSTITUTE($Y$2:$Y$4096,"Hisuian "&amp;AA2782,"")))/LEN("Hisuian "&amp;AA2782))
         - SUMPRODUCT((LEN($Y$2:$Y$4096)-LEN(SUBSTITUTE($Y$2:$Y$4096,"Paldean "&amp;AA2782,"")))/LEN("Paldean "&amp;AA2782))
      &gt;0,2,1)
   ))))</f>
        <v>1</v>
      </c>
      <c r="AN2782">
        <v>0</v>
      </c>
      <c r="AO2782">
        <v>0</v>
      </c>
    </row>
    <row r="2783" spans="1:42" x14ac:dyDescent="0.25">
      <c r="A2783" t="s">
        <v>3834</v>
      </c>
      <c r="B2783" t="s">
        <v>57</v>
      </c>
      <c r="C2783" t="s">
        <v>1490</v>
      </c>
      <c r="D2783" t="s">
        <v>1481</v>
      </c>
      <c r="E2783">
        <v>95</v>
      </c>
      <c r="F2783">
        <v>125</v>
      </c>
      <c r="G2783">
        <v>79</v>
      </c>
      <c r="H2783">
        <v>60</v>
      </c>
      <c r="I2783">
        <v>100</v>
      </c>
      <c r="J2783">
        <v>81</v>
      </c>
      <c r="K2783" t="s">
        <v>376</v>
      </c>
      <c r="M2783" t="s">
        <v>3464</v>
      </c>
      <c r="N2783">
        <v>10.09</v>
      </c>
      <c r="O2783">
        <v>9.17</v>
      </c>
      <c r="Q2783">
        <v>1</v>
      </c>
      <c r="R2783">
        <f t="shared" si="198"/>
        <v>10</v>
      </c>
      <c r="S2783">
        <f t="shared" si="199"/>
        <v>10</v>
      </c>
      <c r="T2783">
        <f t="shared" si="200"/>
        <v>20</v>
      </c>
      <c r="U2783" t="s">
        <v>1490</v>
      </c>
      <c r="V2783" t="s">
        <v>1481</v>
      </c>
      <c r="W2783" t="s">
        <v>1471</v>
      </c>
      <c r="X2783" t="s">
        <v>1482</v>
      </c>
      <c r="Z2783" t="str" cm="1">
        <f t="array" ref="Z2783">IF(ISBLANK(AK2783),_xlfn.LET(
    _xlpm.nameBeforeSlash, IF(ISNUMBER(SEARCH("/", Y2783)), LEFT(Y2783, SEARCH("/", Y2783)-1), Y2783),
    _xlpm.matchRow, IFERROR(MATCH(_xlpm.nameBeforeSlash, AA:AA, 0), ""),
    _xlpm.difference, IF(_xlpm.matchRow="", "", ABS((R2783 + S2783)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),IF(ISBLANK(Y2783),"","Hidden"))</f>
        <v/>
      </c>
      <c r="AA2783" t="s">
        <v>5113</v>
      </c>
      <c r="AB2783" t="s">
        <v>3465</v>
      </c>
      <c r="AC2783" t="s">
        <v>6421</v>
      </c>
      <c r="AD2783" t="str">
        <f>_xlfn.XLOOKUP(AC2783,moves!A:A,moves!B:B)</f>
        <v>water</v>
      </c>
      <c r="AE2783">
        <f>_xlfn.XLOOKUP(AC2783,moves!A:A,moves!D:D)</f>
        <v>3</v>
      </c>
      <c r="AF2783" t="str">
        <f>_xlfn.XLOOKUP(AC2783,moves!A:A,moves!E:E)</f>
        <v>Return all items on the target to the target's bag.</v>
      </c>
      <c r="AG2783">
        <v>0</v>
      </c>
      <c r="AH2783">
        <v>0</v>
      </c>
      <c r="AI2783">
        <f t="shared" si="201"/>
        <v>1</v>
      </c>
      <c r="AJ2783" t="s">
        <v>525</v>
      </c>
      <c r="AK2783" t="s">
        <v>3464</v>
      </c>
      <c r="AL2783">
        <v>0</v>
      </c>
      <c r="AM2783" cm="1">
        <f t="array" ref="AM2783">IF(AL2783=1,1,
   IF(ISTEXT(AK2783),1,
   IF(AO2783&gt;1,AM2782,
   IF(AI2783=1,
      IF(SUMPRODUCT((LEN($Y$2:$Y$4096)-LEN(SUBSTITUTE($Y$2:$Y$4096,AA2783,"")))/LEN(AA2783))&gt;0,2,1),
      IF(
         SUMPRODUCT((LEN($Y$2:$Y$4096)-LEN(SUBSTITUTE($Y$2:$Y$4096,AA2783,"")))/LEN(AA2783))
         - SUMPRODUCT((LEN($Y$2:$Y$4096)-LEN(SUBSTITUTE($Y$2:$Y$4096,"Alolan "&amp;AA2783,"")))/LEN("Alolan "&amp;AA2783))
         - SUMPRODUCT((LEN($Y$2:$Y$4096)-LEN(SUBSTITUTE($Y$2:$Y$4096,"Galarian "&amp;AA2783,"")))/LEN("Galarian "&amp;AA2783))
         - SUMPRODUCT((LEN($Y$2:$Y$4096)-LEN(SUBSTITUTE($Y$2:$Y$4096,"Hisuian "&amp;AA2783,"")))/LEN("Hisuian "&amp;AA2783))
         - SUMPRODUCT((LEN($Y$2:$Y$4096)-LEN(SUBSTITUTE($Y$2:$Y$4096,"Paldean "&amp;AA2783,"")))/LEN("Paldean "&amp;AA2783))
      &gt;0,2,1)
   ))))</f>
        <v>1</v>
      </c>
      <c r="AN2783">
        <v>0</v>
      </c>
      <c r="AO2783">
        <v>1</v>
      </c>
    </row>
    <row r="2784" spans="1:42" x14ac:dyDescent="0.25">
      <c r="A2784" t="s">
        <v>3835</v>
      </c>
      <c r="B2784" t="s">
        <v>57</v>
      </c>
      <c r="C2784" t="s">
        <v>1490</v>
      </c>
      <c r="D2784" t="s">
        <v>1471</v>
      </c>
      <c r="E2784">
        <v>95</v>
      </c>
      <c r="F2784">
        <v>155</v>
      </c>
      <c r="G2784">
        <v>109</v>
      </c>
      <c r="H2784">
        <v>70</v>
      </c>
      <c r="I2784">
        <v>130</v>
      </c>
      <c r="J2784">
        <v>81</v>
      </c>
      <c r="K2784" t="s">
        <v>376</v>
      </c>
      <c r="M2784" t="s">
        <v>3464</v>
      </c>
      <c r="N2784">
        <v>11.690000000000001</v>
      </c>
      <c r="O2784">
        <v>10.969999999999999</v>
      </c>
      <c r="Q2784">
        <v>1</v>
      </c>
      <c r="R2784">
        <f t="shared" si="198"/>
        <v>12</v>
      </c>
      <c r="S2784">
        <f t="shared" si="199"/>
        <v>12</v>
      </c>
      <c r="T2784">
        <f t="shared" si="200"/>
        <v>24</v>
      </c>
      <c r="U2784" t="s">
        <v>1490</v>
      </c>
      <c r="V2784" t="s">
        <v>1471</v>
      </c>
      <c r="W2784" t="s">
        <v>1481</v>
      </c>
      <c r="X2784" t="s">
        <v>1482</v>
      </c>
      <c r="Z2784" t="str" cm="1">
        <f t="array" ref="Z2784">IF(ISBLANK(AK2784),_xlfn.LET(
    _xlpm.nameBeforeSlash, IF(ISNUMBER(SEARCH("/", Y2784)), LEFT(Y2784, SEARCH("/", Y2784)-1), Y2784),
    _xlpm.matchRow, IFERROR(MATCH(_xlpm.nameBeforeSlash, AA:AA, 0), ""),
    _xlpm.difference, IF(_xlpm.matchRow="", "", ABS((R2784 + S2784)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),IF(ISBLANK(Y2784),"","Hidden"))</f>
        <v/>
      </c>
      <c r="AA2784" t="s">
        <v>5115</v>
      </c>
      <c r="AB2784" t="s">
        <v>3299</v>
      </c>
      <c r="AC2784" t="s">
        <v>6423</v>
      </c>
      <c r="AD2784" t="str">
        <f>_xlfn.XLOOKUP(AC2784,moves!A:A,moves!B:B)</f>
        <v>water</v>
      </c>
      <c r="AE2784">
        <f>_xlfn.XLOOKUP(AC2784,moves!A:A,moves!D:D)</f>
        <v>3</v>
      </c>
      <c r="AF2784" t="str">
        <f>_xlfn.XLOOKUP(AC2784,moves!A:A,moves!E:E)</f>
        <v>You may deal 2 damage to any number of Pokémon in your party. For each Pokémon you dealt damage to in this way: Deal 4 damage to any Pokémon in the target's party.</v>
      </c>
      <c r="AG2784">
        <v>0</v>
      </c>
      <c r="AH2784">
        <v>0</v>
      </c>
      <c r="AI2784">
        <f t="shared" si="201"/>
        <v>1</v>
      </c>
      <c r="AJ2784" t="s">
        <v>525</v>
      </c>
      <c r="AK2784" t="s">
        <v>3464</v>
      </c>
      <c r="AL2784">
        <v>0</v>
      </c>
      <c r="AM2784" cm="1">
        <f t="array" ref="AM2784">IF(AL2784=1,1,
   IF(ISTEXT(AK2784),1,
   IF(AO2784&gt;1,AM2783,
   IF(AI2784=1,
      IF(SUMPRODUCT((LEN($Y$2:$Y$4096)-LEN(SUBSTITUTE($Y$2:$Y$4096,AA2784,"")))/LEN(AA2784))&gt;0,2,1),
      IF(
         SUMPRODUCT((LEN($Y$2:$Y$4096)-LEN(SUBSTITUTE($Y$2:$Y$4096,AA2784,"")))/LEN(AA2784))
         - SUMPRODUCT((LEN($Y$2:$Y$4096)-LEN(SUBSTITUTE($Y$2:$Y$4096,"Alolan "&amp;AA2784,"")))/LEN("Alolan "&amp;AA2784))
         - SUMPRODUCT((LEN($Y$2:$Y$4096)-LEN(SUBSTITUTE($Y$2:$Y$4096,"Galarian "&amp;AA2784,"")))/LEN("Galarian "&amp;AA2784))
         - SUMPRODUCT((LEN($Y$2:$Y$4096)-LEN(SUBSTITUTE($Y$2:$Y$4096,"Hisuian "&amp;AA2784,"")))/LEN("Hisuian "&amp;AA2784))
         - SUMPRODUCT((LEN($Y$2:$Y$4096)-LEN(SUBSTITUTE($Y$2:$Y$4096,"Paldean "&amp;AA2784,"")))/LEN("Paldean "&amp;AA2784))
      &gt;0,2,1)
   ))))</f>
        <v>1</v>
      </c>
      <c r="AN2784">
        <v>0</v>
      </c>
      <c r="AO2784">
        <v>2</v>
      </c>
      <c r="AP2784">
        <v>1</v>
      </c>
    </row>
    <row r="2785" spans="1:41" x14ac:dyDescent="0.25">
      <c r="A2785">
        <v>724</v>
      </c>
      <c r="B2785" t="s">
        <v>654</v>
      </c>
      <c r="C2785" t="s">
        <v>1468</v>
      </c>
      <c r="D2785" t="s">
        <v>1524</v>
      </c>
      <c r="E2785">
        <v>78</v>
      </c>
      <c r="F2785">
        <v>107</v>
      </c>
      <c r="G2785">
        <v>75</v>
      </c>
      <c r="H2785">
        <v>100</v>
      </c>
      <c r="I2785">
        <v>100</v>
      </c>
      <c r="J2785">
        <v>70</v>
      </c>
      <c r="K2785" t="s">
        <v>656</v>
      </c>
      <c r="M2785" t="s">
        <v>3464</v>
      </c>
      <c r="N2785">
        <v>9.15</v>
      </c>
      <c r="O2785">
        <v>8.370000000000001</v>
      </c>
      <c r="P2785">
        <v>1</v>
      </c>
      <c r="Q2785">
        <v>2</v>
      </c>
      <c r="R2785">
        <f t="shared" si="198"/>
        <v>10</v>
      </c>
      <c r="S2785">
        <f t="shared" si="199"/>
        <v>10</v>
      </c>
      <c r="T2785">
        <f t="shared" si="200"/>
        <v>20</v>
      </c>
      <c r="U2785" t="s">
        <v>1468</v>
      </c>
      <c r="V2785" t="s">
        <v>1524</v>
      </c>
      <c r="W2785" t="s">
        <v>1481</v>
      </c>
      <c r="X2785" t="s">
        <v>1471</v>
      </c>
      <c r="Z2785" t="str" cm="1">
        <f t="array" ref="Z2785">IF(ISBLANK(AK2785),_xlfn.LET(
    _xlpm.nameBeforeSlash, IF(ISNUMBER(SEARCH("/", Y2785)), LEFT(Y2785, SEARCH("/", Y2785)-1), Y2785),
    _xlpm.matchRow, IFERROR(MATCH(_xlpm.nameBeforeSlash, AA:AA, 0), ""),
    _xlpm.difference, IF(_xlpm.matchRow="", "", ABS((R2785 + S2785)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),IF(ISBLANK(Y2785),"","Hidden"))</f>
        <v/>
      </c>
      <c r="AA2785" t="s">
        <v>654</v>
      </c>
      <c r="AB2785" t="s">
        <v>3465</v>
      </c>
      <c r="AC2785" t="s">
        <v>657</v>
      </c>
      <c r="AD2785" t="str">
        <f>_xlfn.XLOOKUP(AC2785,moves!A:A,moves!B:B)</f>
        <v>ghost</v>
      </c>
      <c r="AE2785">
        <f>_xlfn.XLOOKUP(AC2785,moves!A:A,moves!D:D)</f>
        <v>4</v>
      </c>
      <c r="AF2785" t="str">
        <f>_xlfn.XLOOKUP(AC2785,moves!A:A,moves!E:E)</f>
        <v>Increase target's battle fatigue by 2. The target may no longer switch out or flee the battle.</v>
      </c>
      <c r="AG2785">
        <v>0</v>
      </c>
      <c r="AH2785">
        <v>0</v>
      </c>
      <c r="AI2785">
        <f t="shared" si="201"/>
        <v>0</v>
      </c>
      <c r="AJ2785" t="s">
        <v>525</v>
      </c>
      <c r="AK2785" t="s">
        <v>3464</v>
      </c>
      <c r="AL2785">
        <v>0</v>
      </c>
      <c r="AM2785" cm="1">
        <f t="array" ref="AM2785">IF(AL2785=1,1,
   IF(ISTEXT(AK2785),1,
   IF(AO2785&gt;1,AM2784,
   IF(AI2785=1,
      IF(SUMPRODUCT((LEN($Y$2:$Y$4096)-LEN(SUBSTITUTE($Y$2:$Y$4096,AA2785,"")))/LEN(AA2785))&gt;0,2,1),
      IF(
         SUMPRODUCT((LEN($Y$2:$Y$4096)-LEN(SUBSTITUTE($Y$2:$Y$4096,AA2785,"")))/LEN(AA2785))
         - SUMPRODUCT((LEN($Y$2:$Y$4096)-LEN(SUBSTITUTE($Y$2:$Y$4096,"Alolan "&amp;AA2785,"")))/LEN("Alolan "&amp;AA2785))
         - SUMPRODUCT((LEN($Y$2:$Y$4096)-LEN(SUBSTITUTE($Y$2:$Y$4096,"Galarian "&amp;AA2785,"")))/LEN("Galarian "&amp;AA2785))
         - SUMPRODUCT((LEN($Y$2:$Y$4096)-LEN(SUBSTITUTE($Y$2:$Y$4096,"Hisuian "&amp;AA2785,"")))/LEN("Hisuian "&amp;AA2785))
         - SUMPRODUCT((LEN($Y$2:$Y$4096)-LEN(SUBSTITUTE($Y$2:$Y$4096,"Paldean "&amp;AA2785,"")))/LEN("Paldean "&amp;AA2785))
      &gt;0,2,1)
   ))))</f>
        <v>1</v>
      </c>
      <c r="AN2785">
        <v>0</v>
      </c>
      <c r="AO2785">
        <v>0</v>
      </c>
    </row>
    <row r="2786" spans="1:41" x14ac:dyDescent="0.25">
      <c r="A2786">
        <v>733</v>
      </c>
      <c r="B2786" t="s">
        <v>2585</v>
      </c>
      <c r="C2786" t="s">
        <v>1512</v>
      </c>
      <c r="D2786" t="s">
        <v>1481</v>
      </c>
      <c r="E2786">
        <v>80</v>
      </c>
      <c r="F2786">
        <v>120</v>
      </c>
      <c r="G2786">
        <v>75</v>
      </c>
      <c r="H2786">
        <v>75</v>
      </c>
      <c r="I2786">
        <v>75</v>
      </c>
      <c r="J2786">
        <v>60</v>
      </c>
      <c r="K2786" t="s">
        <v>2586</v>
      </c>
      <c r="M2786" t="s">
        <v>3464</v>
      </c>
      <c r="N2786">
        <v>9.15</v>
      </c>
      <c r="O2786">
        <v>7.7</v>
      </c>
      <c r="P2786">
        <v>1</v>
      </c>
      <c r="Q2786">
        <v>1</v>
      </c>
      <c r="R2786">
        <f t="shared" si="198"/>
        <v>10</v>
      </c>
      <c r="S2786">
        <f t="shared" si="199"/>
        <v>9</v>
      </c>
      <c r="T2786">
        <f t="shared" si="200"/>
        <v>19</v>
      </c>
      <c r="U2786" t="s">
        <v>1512</v>
      </c>
      <c r="V2786" t="s">
        <v>1481</v>
      </c>
      <c r="W2786" t="s">
        <v>1479</v>
      </c>
      <c r="X2786" t="s">
        <v>1468</v>
      </c>
      <c r="Z2786" t="str" cm="1">
        <f t="array" ref="Z2786">IF(ISBLANK(AK2786),_xlfn.LET(
    _xlpm.nameBeforeSlash, IF(ISNUMBER(SEARCH("/", Y2786)), LEFT(Y2786, SEARCH("/", Y2786)-1), Y2786),
    _xlpm.matchRow, IFERROR(MATCH(_xlpm.nameBeforeSlash, AA:AA, 0), ""),
    _xlpm.difference, IF(_xlpm.matchRow="", "", ABS((R2786 + S2786)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),IF(ISBLANK(Y2786),"","Hidden"))</f>
        <v/>
      </c>
      <c r="AA2786" t="s">
        <v>2585</v>
      </c>
      <c r="AB2786" t="s">
        <v>3465</v>
      </c>
      <c r="AC2786" t="s">
        <v>1089</v>
      </c>
      <c r="AD2786" t="str">
        <f>_xlfn.XLOOKUP(AC2786,moves!A:A,moves!B:B)</f>
        <v>flying</v>
      </c>
      <c r="AE2786">
        <f>_xlfn.XLOOKUP(AC2786,moves!A:A,moves!D:D)</f>
        <v>7</v>
      </c>
      <c r="AF2786" t="str">
        <f>_xlfn.XLOOKUP(AC2786,moves!A:A,moves!E:E)</f>
        <v>If the user is attacked before the end of the DELAY: Inflict the Burned status on the attacker.</v>
      </c>
      <c r="AG2786">
        <v>0</v>
      </c>
      <c r="AH2786">
        <v>0</v>
      </c>
      <c r="AI2786">
        <f t="shared" si="201"/>
        <v>0</v>
      </c>
      <c r="AJ2786" t="s">
        <v>525</v>
      </c>
      <c r="AK2786" t="s">
        <v>3464</v>
      </c>
      <c r="AL2786">
        <v>0</v>
      </c>
      <c r="AM2786" cm="1">
        <f t="array" ref="AM2786">IF(AL2786=1,1,
   IF(ISTEXT(AK2786),1,
   IF(AO2786&gt;1,AM2785,
   IF(AI2786=1,
      IF(SUMPRODUCT((LEN($Y$2:$Y$4096)-LEN(SUBSTITUTE($Y$2:$Y$4096,AA2786,"")))/LEN(AA2786))&gt;0,2,1),
      IF(
         SUMPRODUCT((LEN($Y$2:$Y$4096)-LEN(SUBSTITUTE($Y$2:$Y$4096,AA2786,"")))/LEN(AA2786))
         - SUMPRODUCT((LEN($Y$2:$Y$4096)-LEN(SUBSTITUTE($Y$2:$Y$4096,"Alolan "&amp;AA2786,"")))/LEN("Alolan "&amp;AA2786))
         - SUMPRODUCT((LEN($Y$2:$Y$4096)-LEN(SUBSTITUTE($Y$2:$Y$4096,"Galarian "&amp;AA2786,"")))/LEN("Galarian "&amp;AA2786))
         - SUMPRODUCT((LEN($Y$2:$Y$4096)-LEN(SUBSTITUTE($Y$2:$Y$4096,"Hisuian "&amp;AA2786,"")))/LEN("Hisuian "&amp;AA2786))
         - SUMPRODUCT((LEN($Y$2:$Y$4096)-LEN(SUBSTITUTE($Y$2:$Y$4096,"Paldean "&amp;AA2786,"")))/LEN("Paldean "&amp;AA2786))
      &gt;0,2,1)
   ))))</f>
        <v>1</v>
      </c>
      <c r="AN2786">
        <v>0</v>
      </c>
      <c r="AO2786">
        <v>0</v>
      </c>
    </row>
    <row r="2787" spans="1:41" x14ac:dyDescent="0.25">
      <c r="A2787" t="s">
        <v>1743</v>
      </c>
      <c r="B2787" t="s">
        <v>64</v>
      </c>
      <c r="C2787" t="s">
        <v>1492</v>
      </c>
      <c r="D2787" t="s">
        <v>1481</v>
      </c>
      <c r="E2787">
        <v>90</v>
      </c>
      <c r="F2787">
        <v>125</v>
      </c>
      <c r="G2787">
        <v>90</v>
      </c>
      <c r="H2787">
        <v>85</v>
      </c>
      <c r="I2787">
        <v>90</v>
      </c>
      <c r="J2787">
        <v>100</v>
      </c>
      <c r="K2787" t="s">
        <v>343</v>
      </c>
      <c r="M2787" t="s">
        <v>3464</v>
      </c>
      <c r="N2787">
        <v>11.1</v>
      </c>
      <c r="O2787">
        <v>9</v>
      </c>
      <c r="P2787">
        <v>2</v>
      </c>
      <c r="Q2787">
        <v>1</v>
      </c>
      <c r="R2787">
        <f t="shared" si="198"/>
        <v>13</v>
      </c>
      <c r="S2787">
        <f t="shared" si="199"/>
        <v>10</v>
      </c>
      <c r="T2787">
        <f t="shared" si="200"/>
        <v>23</v>
      </c>
      <c r="U2787" t="s">
        <v>1492</v>
      </c>
      <c r="V2787" t="s">
        <v>1481</v>
      </c>
      <c r="W2787" t="s">
        <v>1471</v>
      </c>
      <c r="X2787" t="s">
        <v>1546</v>
      </c>
      <c r="Z2787" t="str" cm="1">
        <f t="array" ref="Z2787">IF(ISBLANK(AK2787),_xlfn.LET(
    _xlpm.nameBeforeSlash, IF(ISNUMBER(SEARCH("/", Y2787)), LEFT(Y2787, SEARCH("/", Y2787)-1), Y2787),
    _xlpm.matchRow, IFERROR(MATCH(_xlpm.nameBeforeSlash, AA:AA, 0), ""),
    _xlpm.difference, IF(_xlpm.matchRow="", "", ABS((R2787 + S2787)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),IF(ISBLANK(Y2787),"","Hidden"))</f>
        <v/>
      </c>
      <c r="AA2787" t="s">
        <v>7465</v>
      </c>
      <c r="AB2787" t="s">
        <v>3465</v>
      </c>
      <c r="AC2787" t="s">
        <v>1046</v>
      </c>
      <c r="AD2787" t="str">
        <f>_xlfn.XLOOKUP(AC2787,moves!A:A,moves!B:B)</f>
        <v>fighting</v>
      </c>
      <c r="AE2787">
        <f>_xlfn.XLOOKUP(AC2787,moves!A:A,moves!D:D)</f>
        <v>5</v>
      </c>
      <c r="AF2787" t="str">
        <f>_xlfn.XLOOKUP(AC2787,moves!A:A,moves!E:E)</f>
        <v>When the target is next attacked: Add 1 critical hit to the roll.</v>
      </c>
      <c r="AG2787">
        <v>0</v>
      </c>
      <c r="AH2787">
        <v>1</v>
      </c>
      <c r="AI2787">
        <f t="shared" si="201"/>
        <v>0</v>
      </c>
      <c r="AJ2787" t="s">
        <v>867</v>
      </c>
      <c r="AK2787" t="s">
        <v>3464</v>
      </c>
      <c r="AL2787">
        <v>0</v>
      </c>
      <c r="AM2787" cm="1">
        <f t="array" ref="AM2787">IF(AL2787=1,1,
   IF(ISTEXT(AK2787),1,
   IF(AO2787&gt;1,AM2786,
   IF(AI2787=1,
      IF(SUMPRODUCT((LEN($Y$2:$Y$4096)-LEN(SUBSTITUTE($Y$2:$Y$4096,AA2787,"")))/LEN(AA2787))&gt;0,2,1),
      IF(
         SUMPRODUCT((LEN($Y$2:$Y$4096)-LEN(SUBSTITUTE($Y$2:$Y$4096,AA2787,"")))/LEN(AA2787))
         - SUMPRODUCT((LEN($Y$2:$Y$4096)-LEN(SUBSTITUTE($Y$2:$Y$4096,"Alolan "&amp;AA2787,"")))/LEN("Alolan "&amp;AA2787))
         - SUMPRODUCT((LEN($Y$2:$Y$4096)-LEN(SUBSTITUTE($Y$2:$Y$4096,"Galarian "&amp;AA2787,"")))/LEN("Galarian "&amp;AA2787))
         - SUMPRODUCT((LEN($Y$2:$Y$4096)-LEN(SUBSTITUTE($Y$2:$Y$4096,"Hisuian "&amp;AA2787,"")))/LEN("Hisuian "&amp;AA2787))
         - SUMPRODUCT((LEN($Y$2:$Y$4096)-LEN(SUBSTITUTE($Y$2:$Y$4096,"Paldean "&amp;AA2787,"")))/LEN("Paldean "&amp;AA2787))
      &gt;0,2,1)
   ))))</f>
        <v>1</v>
      </c>
      <c r="AN2787">
        <v>0</v>
      </c>
      <c r="AO2787">
        <v>0</v>
      </c>
    </row>
    <row r="2788" spans="1:41" x14ac:dyDescent="0.25">
      <c r="A2788" t="s">
        <v>3848</v>
      </c>
      <c r="B2788" t="s">
        <v>63</v>
      </c>
      <c r="C2788" t="s">
        <v>429</v>
      </c>
      <c r="D2788" t="s">
        <v>1481</v>
      </c>
      <c r="E2788">
        <v>90</v>
      </c>
      <c r="F2788">
        <v>85</v>
      </c>
      <c r="G2788">
        <v>85</v>
      </c>
      <c r="H2788">
        <v>125</v>
      </c>
      <c r="I2788">
        <v>100</v>
      </c>
      <c r="J2788">
        <v>95</v>
      </c>
      <c r="K2788" t="s">
        <v>1741</v>
      </c>
      <c r="M2788" t="s">
        <v>3464</v>
      </c>
      <c r="N2788">
        <v>10.9</v>
      </c>
      <c r="O2788">
        <v>9.15</v>
      </c>
      <c r="Q2788">
        <v>3</v>
      </c>
      <c r="R2788">
        <f t="shared" si="198"/>
        <v>11</v>
      </c>
      <c r="S2788">
        <f t="shared" si="199"/>
        <v>12</v>
      </c>
      <c r="T2788">
        <f t="shared" si="200"/>
        <v>23</v>
      </c>
      <c r="U2788" t="s">
        <v>429</v>
      </c>
      <c r="V2788" t="s">
        <v>1481</v>
      </c>
      <c r="W2788" t="s">
        <v>1524</v>
      </c>
      <c r="X2788" t="s">
        <v>1546</v>
      </c>
      <c r="Z2788" t="str" cm="1">
        <f t="array" ref="Z2788">IF(ISBLANK(AK2788),_xlfn.LET(
    _xlpm.nameBeforeSlash, IF(ISNUMBER(SEARCH("/", Y2788)), LEFT(Y2788, SEARCH("/", Y2788)-1), Y2788),
    _xlpm.matchRow, IFERROR(MATCH(_xlpm.nameBeforeSlash, AA:AA, 0), ""),
    _xlpm.difference, IF(_xlpm.matchRow="", "", ABS((R2788 + S2788)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),IF(ISBLANK(Y2788),"","Hidden"))</f>
        <v/>
      </c>
      <c r="AA2788" t="s">
        <v>7854</v>
      </c>
      <c r="AB2788" t="s">
        <v>3465</v>
      </c>
      <c r="AC2788" t="s">
        <v>6438</v>
      </c>
      <c r="AD2788" t="str">
        <f>_xlfn.XLOOKUP(AC2788,moves!A:A,moves!B:B)</f>
        <v>psychic</v>
      </c>
      <c r="AE2788">
        <f>_xlfn.XLOOKUP(AC2788,moves!A:A,moves!D:D)</f>
        <v>4</v>
      </c>
      <c r="AF2788" t="str">
        <f>_xlfn.XLOOKUP(AC2788,moves!A:A,moves!E:E)</f>
        <v>If this is the first round this Pokémon becomes active: Increase attack strength by 3.</v>
      </c>
      <c r="AG2788">
        <v>0</v>
      </c>
      <c r="AH2788">
        <v>1</v>
      </c>
      <c r="AI2788">
        <f t="shared" si="201"/>
        <v>1</v>
      </c>
      <c r="AJ2788" t="s">
        <v>867</v>
      </c>
      <c r="AK2788" t="s">
        <v>3464</v>
      </c>
      <c r="AL2788">
        <v>0</v>
      </c>
      <c r="AM2788" cm="1">
        <f t="array" ref="AM2788">IF(AL2788=1,1,
   IF(ISTEXT(AK2788),1,
   IF(AO2788&gt;1,AM2787,
   IF(AI2788=1,
      IF(SUMPRODUCT((LEN($Y$2:$Y$4096)-LEN(SUBSTITUTE($Y$2:$Y$4096,AA2788,"")))/LEN(AA2788))&gt;0,2,1),
      IF(
         SUMPRODUCT((LEN($Y$2:$Y$4096)-LEN(SUBSTITUTE($Y$2:$Y$4096,AA2788,"")))/LEN(AA2788))
         - SUMPRODUCT((LEN($Y$2:$Y$4096)-LEN(SUBSTITUTE($Y$2:$Y$4096,"Alolan "&amp;AA2788,"")))/LEN("Alolan "&amp;AA2788))
         - SUMPRODUCT((LEN($Y$2:$Y$4096)-LEN(SUBSTITUTE($Y$2:$Y$4096,"Galarian "&amp;AA2788,"")))/LEN("Galarian "&amp;AA2788))
         - SUMPRODUCT((LEN($Y$2:$Y$4096)-LEN(SUBSTITUTE($Y$2:$Y$4096,"Hisuian "&amp;AA2788,"")))/LEN("Hisuian "&amp;AA2788))
         - SUMPRODUCT((LEN($Y$2:$Y$4096)-LEN(SUBSTITUTE($Y$2:$Y$4096,"Paldean "&amp;AA2788,"")))/LEN("Paldean "&amp;AA2788))
      &gt;0,2,1)
   ))))</f>
        <v>1</v>
      </c>
      <c r="AN2788">
        <v>0</v>
      </c>
      <c r="AO2788">
        <v>0</v>
      </c>
    </row>
    <row r="2789" spans="1:41" x14ac:dyDescent="0.25">
      <c r="A2789" t="s">
        <v>4420</v>
      </c>
      <c r="B2789" t="s">
        <v>2378</v>
      </c>
      <c r="C2789" t="s">
        <v>1521</v>
      </c>
      <c r="D2789" t="s">
        <v>1481</v>
      </c>
      <c r="E2789">
        <v>79</v>
      </c>
      <c r="F2789">
        <v>115</v>
      </c>
      <c r="G2789">
        <v>70</v>
      </c>
      <c r="H2789">
        <v>125</v>
      </c>
      <c r="I2789">
        <v>80</v>
      </c>
      <c r="J2789">
        <v>111</v>
      </c>
      <c r="K2789" t="s">
        <v>2379</v>
      </c>
      <c r="M2789" t="s">
        <v>3464</v>
      </c>
      <c r="N2789">
        <v>11.84</v>
      </c>
      <c r="O2789">
        <v>7.6599999999999993</v>
      </c>
      <c r="P2789">
        <v>1</v>
      </c>
      <c r="Q2789">
        <v>2</v>
      </c>
      <c r="R2789">
        <f t="shared" si="198"/>
        <v>13</v>
      </c>
      <c r="S2789">
        <f t="shared" si="199"/>
        <v>10</v>
      </c>
      <c r="T2789">
        <f t="shared" si="200"/>
        <v>23</v>
      </c>
      <c r="U2789" t="s">
        <v>1521</v>
      </c>
      <c r="V2789" t="s">
        <v>1481</v>
      </c>
      <c r="W2789" t="s">
        <v>429</v>
      </c>
      <c r="X2789" t="s">
        <v>1471</v>
      </c>
      <c r="Z2789" t="str" cm="1">
        <f t="array" ref="Z2789">IF(ISBLANK(AK2789),_xlfn.LET(
    _xlpm.nameBeforeSlash, IF(ISNUMBER(SEARCH("/", Y2789)), LEFT(Y2789, SEARCH("/", Y2789)-1), Y2789),
    _xlpm.matchRow, IFERROR(MATCH(_xlpm.nameBeforeSlash, AA:AA, 0), ""),
    _xlpm.difference, IF(_xlpm.matchRow="", "", ABS((R2789 + S2789)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),IF(ISBLANK(Y2789),"","Hidden"))</f>
        <v/>
      </c>
      <c r="AA2789" t="s">
        <v>5692</v>
      </c>
      <c r="AB2789" t="s">
        <v>3465</v>
      </c>
      <c r="AC2789" t="s">
        <v>6702</v>
      </c>
      <c r="AD2789" t="str">
        <f>_xlfn.XLOOKUP(AC2789,moves!A:A,moves!B:B)</f>
        <v>flying</v>
      </c>
      <c r="AE2789">
        <f>_xlfn.XLOOKUP(AC2789,moves!A:A,moves!D:D)</f>
        <v>4</v>
      </c>
      <c r="AF2789" t="str">
        <f>_xlfn.XLOOKUP(AC2789,moves!A:A,moves!E:E)</f>
        <v>Change the weather condition to Strong Winds.</v>
      </c>
      <c r="AG2789">
        <v>0</v>
      </c>
      <c r="AH2789">
        <v>1</v>
      </c>
      <c r="AI2789">
        <f t="shared" si="201"/>
        <v>1</v>
      </c>
      <c r="AJ2789" t="s">
        <v>8452</v>
      </c>
      <c r="AK2789" t="s">
        <v>3464</v>
      </c>
      <c r="AL2789">
        <v>0</v>
      </c>
      <c r="AM2789" cm="1">
        <f t="array" ref="AM2789">IF(AL2789=1,1,
   IF(ISTEXT(AK2789),1,
   IF(AO2789&gt;1,AM2788,
   IF(AI2789=1,
      IF(SUMPRODUCT((LEN($Y$2:$Y$4096)-LEN(SUBSTITUTE($Y$2:$Y$4096,AA2789,"")))/LEN(AA2789))&gt;0,2,1),
      IF(
         SUMPRODUCT((LEN($Y$2:$Y$4096)-LEN(SUBSTITUTE($Y$2:$Y$4096,AA2789,"")))/LEN(AA2789))
         - SUMPRODUCT((LEN($Y$2:$Y$4096)-LEN(SUBSTITUTE($Y$2:$Y$4096,"Alolan "&amp;AA2789,"")))/LEN("Alolan "&amp;AA2789))
         - SUMPRODUCT((LEN($Y$2:$Y$4096)-LEN(SUBSTITUTE($Y$2:$Y$4096,"Galarian "&amp;AA2789,"")))/LEN("Galarian "&amp;AA2789))
         - SUMPRODUCT((LEN($Y$2:$Y$4096)-LEN(SUBSTITUTE($Y$2:$Y$4096,"Hisuian "&amp;AA2789,"")))/LEN("Hisuian "&amp;AA2789))
         - SUMPRODUCT((LEN($Y$2:$Y$4096)-LEN(SUBSTITUTE($Y$2:$Y$4096,"Paldean "&amp;AA2789,"")))/LEN("Paldean "&amp;AA2789))
      &gt;0,2,1)
   ))))</f>
        <v>1</v>
      </c>
      <c r="AN2789">
        <v>0</v>
      </c>
      <c r="AO2789">
        <v>1</v>
      </c>
    </row>
    <row r="2790" spans="1:41" x14ac:dyDescent="0.25">
      <c r="A2790" t="s">
        <v>4421</v>
      </c>
      <c r="B2790" t="s">
        <v>2378</v>
      </c>
      <c r="C2790" t="s">
        <v>1521</v>
      </c>
      <c r="D2790" t="s">
        <v>1481</v>
      </c>
      <c r="E2790">
        <v>79</v>
      </c>
      <c r="F2790">
        <v>105</v>
      </c>
      <c r="G2790">
        <v>70</v>
      </c>
      <c r="H2790">
        <v>145</v>
      </c>
      <c r="I2790">
        <v>80</v>
      </c>
      <c r="J2790">
        <v>101</v>
      </c>
      <c r="K2790" t="s">
        <v>2379</v>
      </c>
      <c r="M2790" t="s">
        <v>3464</v>
      </c>
      <c r="N2790">
        <v>12.34</v>
      </c>
      <c r="O2790">
        <v>7.6599999999999993</v>
      </c>
      <c r="P2790">
        <v>1</v>
      </c>
      <c r="Q2790">
        <v>2</v>
      </c>
      <c r="R2790">
        <f t="shared" si="198"/>
        <v>13</v>
      </c>
      <c r="S2790">
        <f t="shared" si="199"/>
        <v>10</v>
      </c>
      <c r="T2790">
        <f t="shared" si="200"/>
        <v>23</v>
      </c>
      <c r="U2790" t="s">
        <v>1521</v>
      </c>
      <c r="V2790" t="s">
        <v>1481</v>
      </c>
      <c r="W2790" t="s">
        <v>429</v>
      </c>
      <c r="X2790" t="s">
        <v>1471</v>
      </c>
      <c r="Z2790" t="str" cm="1">
        <f t="array" ref="Z2790">IF(ISBLANK(AK2790),_xlfn.LET(
    _xlpm.nameBeforeSlash, IF(ISNUMBER(SEARCH("/", Y2790)), LEFT(Y2790, SEARCH("/", Y2790)-1), Y2790),
    _xlpm.matchRow, IFERROR(MATCH(_xlpm.nameBeforeSlash, AA:AA, 0), ""),
    _xlpm.difference, IF(_xlpm.matchRow="", "", ABS((R2790 + S2790)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),IF(ISBLANK(Y2790),"","Hidden"))</f>
        <v/>
      </c>
      <c r="AA2790" t="s">
        <v>5693</v>
      </c>
      <c r="AB2790" t="s">
        <v>2377</v>
      </c>
      <c r="AC2790" t="s">
        <v>6701</v>
      </c>
      <c r="AD2790" t="str">
        <f>_xlfn.XLOOKUP(AC2790,moves!A:A,moves!B:B)</f>
        <v>electric</v>
      </c>
      <c r="AE2790">
        <f>_xlfn.XLOOKUP(AC2790,moves!A:A,moves!D:D)</f>
        <v>5</v>
      </c>
      <c r="AF2790" t="str">
        <f>_xlfn.XLOOKUP(AC2790,moves!A:A,moves!E:E)</f>
        <v>Critical hits deal +1 damage. If the weather condition is not Rain or Strong Winds: Status symbols deal -2 damage</v>
      </c>
      <c r="AG2790">
        <v>0</v>
      </c>
      <c r="AH2790">
        <v>1</v>
      </c>
      <c r="AI2790">
        <f t="shared" si="201"/>
        <v>1</v>
      </c>
      <c r="AJ2790" t="s">
        <v>8452</v>
      </c>
      <c r="AK2790" t="s">
        <v>3464</v>
      </c>
      <c r="AL2790">
        <v>0</v>
      </c>
      <c r="AM2790" cm="1">
        <f t="array" ref="AM2790">IF(AL2790=1,1,
   IF(ISTEXT(AK2790),1,
   IF(AO2790&gt;1,AM2789,
   IF(AI2790=1,
      IF(SUMPRODUCT((LEN($Y$2:$Y$4096)-LEN(SUBSTITUTE($Y$2:$Y$4096,AA2790,"")))/LEN(AA2790))&gt;0,2,1),
      IF(
         SUMPRODUCT((LEN($Y$2:$Y$4096)-LEN(SUBSTITUTE($Y$2:$Y$4096,AA2790,"")))/LEN(AA2790))
         - SUMPRODUCT((LEN($Y$2:$Y$4096)-LEN(SUBSTITUTE($Y$2:$Y$4096,"Alolan "&amp;AA2790,"")))/LEN("Alolan "&amp;AA2790))
         - SUMPRODUCT((LEN($Y$2:$Y$4096)-LEN(SUBSTITUTE($Y$2:$Y$4096,"Galarian "&amp;AA2790,"")))/LEN("Galarian "&amp;AA2790))
         - SUMPRODUCT((LEN($Y$2:$Y$4096)-LEN(SUBSTITUTE($Y$2:$Y$4096,"Hisuian "&amp;AA2790,"")))/LEN("Hisuian "&amp;AA2790))
         - SUMPRODUCT((LEN($Y$2:$Y$4096)-LEN(SUBSTITUTE($Y$2:$Y$4096,"Paldean "&amp;AA2790,"")))/LEN("Paldean "&amp;AA2790))
      &gt;0,2,1)
   ))))</f>
        <v>1</v>
      </c>
      <c r="AN2790">
        <v>0</v>
      </c>
      <c r="AO2790">
        <v>2</v>
      </c>
    </row>
    <row r="2791" spans="1:41" x14ac:dyDescent="0.25">
      <c r="A2791">
        <v>645</v>
      </c>
      <c r="B2791" t="s">
        <v>2385</v>
      </c>
      <c r="C2791" t="s">
        <v>1472</v>
      </c>
      <c r="D2791" t="s">
        <v>1481</v>
      </c>
      <c r="E2791">
        <v>89</v>
      </c>
      <c r="F2791">
        <v>125</v>
      </c>
      <c r="G2791">
        <v>90</v>
      </c>
      <c r="H2791">
        <v>115</v>
      </c>
      <c r="I2791">
        <v>80</v>
      </c>
      <c r="J2791">
        <v>101</v>
      </c>
      <c r="K2791" t="s">
        <v>2386</v>
      </c>
      <c r="M2791" t="s">
        <v>3464</v>
      </c>
      <c r="N2791">
        <v>11.440000000000001</v>
      </c>
      <c r="O2791">
        <v>8.66</v>
      </c>
      <c r="P2791">
        <v>1</v>
      </c>
      <c r="Q2791">
        <v>2</v>
      </c>
      <c r="R2791">
        <f t="shared" si="198"/>
        <v>12</v>
      </c>
      <c r="S2791">
        <f t="shared" si="199"/>
        <v>11</v>
      </c>
      <c r="T2791">
        <f t="shared" si="200"/>
        <v>23</v>
      </c>
      <c r="U2791" t="s">
        <v>1472</v>
      </c>
      <c r="V2791" t="s">
        <v>1481</v>
      </c>
      <c r="W2791" t="s">
        <v>1482</v>
      </c>
      <c r="X2791" t="s">
        <v>1492</v>
      </c>
      <c r="Z2791" t="str" cm="1">
        <f t="array" ref="Z2791">IF(ISBLANK(AK2791),_xlfn.LET(
    _xlpm.nameBeforeSlash, IF(ISNUMBER(SEARCH("/", Y2791)), LEFT(Y2791, SEARCH("/", Y2791)-1), Y2791),
    _xlpm.matchRow, IFERROR(MATCH(_xlpm.nameBeforeSlash, AA:AA, 0), ""),
    _xlpm.difference, IF(_xlpm.matchRow="", "", ABS((R2791 + S2791)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),IF(ISBLANK(Y2791),"","Hidden"))</f>
        <v/>
      </c>
      <c r="AA2791" t="s">
        <v>2385</v>
      </c>
      <c r="AB2791" t="s">
        <v>3465</v>
      </c>
      <c r="AC2791" t="s">
        <v>418</v>
      </c>
      <c r="AD2791" t="str">
        <f>_xlfn.XLOOKUP(AC2791,moves!A:A,moves!B:B)</f>
        <v>ground</v>
      </c>
      <c r="AE2791">
        <f>_xlfn.XLOOKUP(AC2791,moves!A:A,moves!D:D)</f>
        <v>4</v>
      </c>
      <c r="AF2791" t="str">
        <f>_xlfn.XLOOKUP(AC2791,moves!A:A,moves!E:E)</f>
        <v>If 2 or more status symbols are rolled: Deal 2 damage to a Pokémon in the target party that is not the target.</v>
      </c>
      <c r="AG2791">
        <v>0</v>
      </c>
      <c r="AH2791">
        <v>1</v>
      </c>
      <c r="AI2791">
        <f t="shared" si="201"/>
        <v>0</v>
      </c>
      <c r="AJ2791" t="s">
        <v>8452</v>
      </c>
      <c r="AK2791" t="s">
        <v>3464</v>
      </c>
      <c r="AL2791">
        <v>0</v>
      </c>
      <c r="AM2791" cm="1">
        <f t="array" ref="AM2791">IF(AL2791=1,1,
   IF(ISTEXT(AK2791),1,
   IF(AO2791&gt;1,AM2790,
   IF(AI2791=1,
      IF(SUMPRODUCT((LEN($Y$2:$Y$4096)-LEN(SUBSTITUTE($Y$2:$Y$4096,AA2791,"")))/LEN(AA2791))&gt;0,2,1),
      IF(
         SUMPRODUCT((LEN($Y$2:$Y$4096)-LEN(SUBSTITUTE($Y$2:$Y$4096,AA2791,"")))/LEN(AA2791))
         - SUMPRODUCT((LEN($Y$2:$Y$4096)-LEN(SUBSTITUTE($Y$2:$Y$4096,"Alolan "&amp;AA2791,"")))/LEN("Alolan "&amp;AA2791))
         - SUMPRODUCT((LEN($Y$2:$Y$4096)-LEN(SUBSTITUTE($Y$2:$Y$4096,"Galarian "&amp;AA2791,"")))/LEN("Galarian "&amp;AA2791))
         - SUMPRODUCT((LEN($Y$2:$Y$4096)-LEN(SUBSTITUTE($Y$2:$Y$4096,"Hisuian "&amp;AA2791,"")))/LEN("Hisuian "&amp;AA2791))
         - SUMPRODUCT((LEN($Y$2:$Y$4096)-LEN(SUBSTITUTE($Y$2:$Y$4096,"Paldean "&amp;AA2791,"")))/LEN("Paldean "&amp;AA2791))
      &gt;0,2,1)
   ))))</f>
        <v>1</v>
      </c>
      <c r="AN2791">
        <v>0</v>
      </c>
      <c r="AO2791">
        <v>1</v>
      </c>
    </row>
    <row r="2792" spans="1:41" x14ac:dyDescent="0.25">
      <c r="A2792" t="s">
        <v>2387</v>
      </c>
      <c r="B2792" t="s">
        <v>2385</v>
      </c>
      <c r="C2792" t="s">
        <v>1472</v>
      </c>
      <c r="D2792" t="s">
        <v>1481</v>
      </c>
      <c r="E2792">
        <v>89</v>
      </c>
      <c r="F2792">
        <v>145</v>
      </c>
      <c r="G2792">
        <v>90</v>
      </c>
      <c r="H2792">
        <v>105</v>
      </c>
      <c r="I2792">
        <v>80</v>
      </c>
      <c r="J2792">
        <v>91</v>
      </c>
      <c r="K2792" t="s">
        <v>2386</v>
      </c>
      <c r="M2792" t="s">
        <v>3464</v>
      </c>
      <c r="N2792">
        <v>11.940000000000001</v>
      </c>
      <c r="O2792">
        <v>8.66</v>
      </c>
      <c r="Q2792">
        <v>2</v>
      </c>
      <c r="R2792">
        <f t="shared" si="198"/>
        <v>12</v>
      </c>
      <c r="S2792">
        <f t="shared" si="199"/>
        <v>11</v>
      </c>
      <c r="T2792">
        <f t="shared" si="200"/>
        <v>23</v>
      </c>
      <c r="U2792" t="s">
        <v>1472</v>
      </c>
      <c r="V2792" t="s">
        <v>1481</v>
      </c>
      <c r="W2792" t="s">
        <v>1482</v>
      </c>
      <c r="X2792" t="s">
        <v>429</v>
      </c>
      <c r="Z2792" t="str" cm="1">
        <f t="array" ref="Z2792">IF(ISBLANK(AK2792),_xlfn.LET(
    _xlpm.nameBeforeSlash, IF(ISNUMBER(SEARCH("/", Y2792)), LEFT(Y2792, SEARCH("/", Y2792)-1), Y2792),
    _xlpm.matchRow, IFERROR(MATCH(_xlpm.nameBeforeSlash, AA:AA, 0), ""),
    _xlpm.difference, IF(_xlpm.matchRow="", "", ABS((R2792 + S2792)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),IF(ISBLANK(Y2792),"","Hidden"))</f>
        <v/>
      </c>
      <c r="AA2792" t="s">
        <v>3204</v>
      </c>
      <c r="AB2792" t="s">
        <v>2377</v>
      </c>
      <c r="AC2792" t="s">
        <v>1174</v>
      </c>
      <c r="AD2792" t="str">
        <f>_xlfn.XLOOKUP(AC2792,moves!A:A,moves!B:B)</f>
        <v>ground</v>
      </c>
      <c r="AE2792">
        <f>_xlfn.XLOOKUP(AC2792,moves!A:A,moves!D:D)</f>
        <v>5</v>
      </c>
      <c r="AF2792" t="str">
        <f>_xlfn.XLOOKUP(AC2792,moves!A:A,moves!E:E)</f>
        <v>Inflict the Burned status on the targets. Status symbols deal -1 damage.</v>
      </c>
      <c r="AG2792">
        <v>0</v>
      </c>
      <c r="AH2792">
        <v>1</v>
      </c>
      <c r="AI2792">
        <f t="shared" si="201"/>
        <v>0</v>
      </c>
      <c r="AJ2792" t="s">
        <v>8452</v>
      </c>
      <c r="AK2792" t="s">
        <v>3464</v>
      </c>
      <c r="AL2792">
        <v>0</v>
      </c>
      <c r="AM2792" cm="1">
        <f t="array" ref="AM2792">IF(AL2792=1,1,
   IF(ISTEXT(AK2792),1,
   IF(AO2792&gt;1,AM2791,
   IF(AI2792=1,
      IF(SUMPRODUCT((LEN($Y$2:$Y$4096)-LEN(SUBSTITUTE($Y$2:$Y$4096,AA2792,"")))/LEN(AA2792))&gt;0,2,1),
      IF(
         SUMPRODUCT((LEN($Y$2:$Y$4096)-LEN(SUBSTITUTE($Y$2:$Y$4096,AA2792,"")))/LEN(AA2792))
         - SUMPRODUCT((LEN($Y$2:$Y$4096)-LEN(SUBSTITUTE($Y$2:$Y$4096,"Alolan "&amp;AA2792,"")))/LEN("Alolan "&amp;AA2792))
         - SUMPRODUCT((LEN($Y$2:$Y$4096)-LEN(SUBSTITUTE($Y$2:$Y$4096,"Galarian "&amp;AA2792,"")))/LEN("Galarian "&amp;AA2792))
         - SUMPRODUCT((LEN($Y$2:$Y$4096)-LEN(SUBSTITUTE($Y$2:$Y$4096,"Hisuian "&amp;AA2792,"")))/LEN("Hisuian "&amp;AA2792))
         - SUMPRODUCT((LEN($Y$2:$Y$4096)-LEN(SUBSTITUTE($Y$2:$Y$4096,"Paldean "&amp;AA2792,"")))/LEN("Paldean "&amp;AA2792))
      &gt;0,2,1)
   ))))</f>
        <v>1</v>
      </c>
      <c r="AN2792">
        <v>0</v>
      </c>
      <c r="AO2792">
        <v>2</v>
      </c>
    </row>
    <row r="2793" spans="1:41" x14ac:dyDescent="0.25">
      <c r="A2793">
        <v>872</v>
      </c>
      <c r="B2793" t="s">
        <v>2817</v>
      </c>
      <c r="C2793" t="s">
        <v>1209</v>
      </c>
      <c r="D2793" t="s">
        <v>1499</v>
      </c>
      <c r="E2793">
        <v>30</v>
      </c>
      <c r="F2793">
        <v>25</v>
      </c>
      <c r="G2793">
        <v>35</v>
      </c>
      <c r="H2793">
        <v>45</v>
      </c>
      <c r="I2793">
        <v>30</v>
      </c>
      <c r="J2793">
        <v>20</v>
      </c>
      <c r="K2793" t="s">
        <v>1500</v>
      </c>
      <c r="M2793" t="s">
        <v>3466</v>
      </c>
      <c r="N2793">
        <v>3.3</v>
      </c>
      <c r="O2793">
        <v>3.15</v>
      </c>
      <c r="P2793">
        <v>3</v>
      </c>
      <c r="Q2793">
        <v>2</v>
      </c>
      <c r="R2793">
        <f t="shared" si="198"/>
        <v>6</v>
      </c>
      <c r="S2793">
        <f t="shared" si="199"/>
        <v>5</v>
      </c>
      <c r="T2793">
        <f t="shared" si="200"/>
        <v>11</v>
      </c>
      <c r="U2793" t="s">
        <v>1209</v>
      </c>
      <c r="V2793" t="s">
        <v>1499</v>
      </c>
      <c r="W2793" t="s">
        <v>1481</v>
      </c>
      <c r="X2793" t="s">
        <v>1536</v>
      </c>
      <c r="Y2793" t="s">
        <v>2818</v>
      </c>
      <c r="Z2793" t="str" cm="1">
        <f t="array" ref="Z2793">IF(ISBLANK(AK2793),_xlfn.LET(
    _xlpm.nameBeforeSlash, IF(ISNUMBER(SEARCH("/", Y2793)), LEFT(Y2793, SEARCH("/", Y2793)-1), Y2793),
    _xlpm.matchRow, IFERROR(MATCH(_xlpm.nameBeforeSlash, AA:AA, 0), ""),
    _xlpm.difference, IF(_xlpm.matchRow="", "", ABS((R2793 + S2793)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),IF(ISBLANK(Y2793),"","Hidden"))</f>
        <v>Hidden</v>
      </c>
      <c r="AA2793" t="s">
        <v>2817</v>
      </c>
      <c r="AB2793" t="s">
        <v>3467</v>
      </c>
      <c r="AC2793" t="s">
        <v>2819</v>
      </c>
      <c r="AD2793" t="str">
        <f>_xlfn.XLOOKUP(AC2793,moves!A:A,moves!B:B)</f>
        <v>ice</v>
      </c>
      <c r="AE2793">
        <f>_xlfn.XLOOKUP(AC2793,moves!A:A,moves!D:D)</f>
        <v>2</v>
      </c>
      <c r="AF2793" t="str">
        <f>_xlfn.XLOOKUP(AC2793,moves!A:A,moves!E:E)</f>
        <v>Inflict the Frozen status on the target.</v>
      </c>
      <c r="AG2793">
        <v>0</v>
      </c>
      <c r="AH2793">
        <v>0</v>
      </c>
      <c r="AI2793">
        <f t="shared" si="201"/>
        <v>0</v>
      </c>
      <c r="AJ2793" t="s">
        <v>523</v>
      </c>
      <c r="AK2793" t="s">
        <v>3466</v>
      </c>
      <c r="AL2793">
        <v>0</v>
      </c>
      <c r="AM2793" cm="1">
        <f t="array" ref="AM2793">IF(AL2793=1,1,
   IF(ISTEXT(AK2793),1,
   IF(AO2793&gt;1,AM2792,
   IF(AI2793=1,
      IF(SUMPRODUCT((LEN($Y$2:$Y$4096)-LEN(SUBSTITUTE($Y$2:$Y$4096,AA2793,"")))/LEN(AA2793))&gt;0,2,1),
      IF(
         SUMPRODUCT((LEN($Y$2:$Y$4096)-LEN(SUBSTITUTE($Y$2:$Y$4096,AA2793,"")))/LEN(AA2793))
         - SUMPRODUCT((LEN($Y$2:$Y$4096)-LEN(SUBSTITUTE($Y$2:$Y$4096,"Alolan "&amp;AA2793,"")))/LEN("Alolan "&amp;AA2793))
         - SUMPRODUCT((LEN($Y$2:$Y$4096)-LEN(SUBSTITUTE($Y$2:$Y$4096,"Galarian "&amp;AA2793,"")))/LEN("Galarian "&amp;AA2793))
         - SUMPRODUCT((LEN($Y$2:$Y$4096)-LEN(SUBSTITUTE($Y$2:$Y$4096,"Hisuian "&amp;AA2793,"")))/LEN("Hisuian "&amp;AA2793))
         - SUMPRODUCT((LEN($Y$2:$Y$4096)-LEN(SUBSTITUTE($Y$2:$Y$4096,"Paldean "&amp;AA2793,"")))/LEN("Paldean "&amp;AA2793))
      &gt;0,2,1)
   ))))</f>
        <v>1</v>
      </c>
      <c r="AN2793">
        <v>0</v>
      </c>
      <c r="AO2793">
        <v>0</v>
      </c>
    </row>
    <row r="2794" spans="1:41" x14ac:dyDescent="0.25">
      <c r="A2794">
        <v>290</v>
      </c>
      <c r="B2794" t="s">
        <v>1935</v>
      </c>
      <c r="C2794" t="s">
        <v>1499</v>
      </c>
      <c r="D2794" t="s">
        <v>1472</v>
      </c>
      <c r="E2794">
        <v>31</v>
      </c>
      <c r="F2794">
        <v>45</v>
      </c>
      <c r="G2794">
        <v>90</v>
      </c>
      <c r="H2794">
        <v>30</v>
      </c>
      <c r="I2794">
        <v>30</v>
      </c>
      <c r="J2794">
        <v>40</v>
      </c>
      <c r="K2794" t="s">
        <v>1936</v>
      </c>
      <c r="M2794" t="s">
        <v>3466</v>
      </c>
      <c r="N2794">
        <v>4.1500000000000004</v>
      </c>
      <c r="O2794">
        <v>4.84</v>
      </c>
      <c r="P2794">
        <v>1</v>
      </c>
      <c r="Q2794">
        <v>1</v>
      </c>
      <c r="R2794">
        <f t="shared" si="198"/>
        <v>5</v>
      </c>
      <c r="S2794">
        <f t="shared" si="199"/>
        <v>6</v>
      </c>
      <c r="T2794">
        <f t="shared" si="200"/>
        <v>11</v>
      </c>
      <c r="U2794" t="s">
        <v>1499</v>
      </c>
      <c r="V2794" t="s">
        <v>1472</v>
      </c>
      <c r="W2794" t="s">
        <v>1514</v>
      </c>
      <c r="X2794" t="s">
        <v>1512</v>
      </c>
      <c r="Y2794" t="s">
        <v>1937</v>
      </c>
      <c r="Z2794" t="str" cm="1">
        <f t="array" ref="Z2794">IF(ISBLANK(AK2794),_xlfn.LET(
    _xlpm.nameBeforeSlash, IF(ISNUMBER(SEARCH("/", Y2794)), LEFT(Y2794, SEARCH("/", Y2794)-1), Y2794),
    _xlpm.matchRow, IFERROR(MATCH(_xlpm.nameBeforeSlash, AA:AA, 0), ""),
    _xlpm.difference, IF(_xlpm.matchRow="", "", ABS((R2794 + S2794)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),IF(ISBLANK(Y2794),"","Hidden"))</f>
        <v>Hidden</v>
      </c>
      <c r="AA2794" t="s">
        <v>1935</v>
      </c>
      <c r="AB2794" t="s">
        <v>3467</v>
      </c>
      <c r="AC2794" t="s">
        <v>1184</v>
      </c>
      <c r="AD2794" t="str">
        <f>_xlfn.XLOOKUP(AC2794,moves!A:A,moves!B:B)</f>
        <v>ground</v>
      </c>
      <c r="AE2794">
        <f>_xlfn.XLOOKUP(AC2794,moves!A:A,moves!D:D)</f>
        <v>3</v>
      </c>
      <c r="AF2794" t="str">
        <f>_xlfn.XLOOKUP(AC2794,moves!A:A,moves!E:E)</f>
        <v xml:space="preserve"> </v>
      </c>
      <c r="AG2794">
        <v>0</v>
      </c>
      <c r="AH2794">
        <v>0</v>
      </c>
      <c r="AI2794">
        <f t="shared" si="201"/>
        <v>0</v>
      </c>
      <c r="AJ2794" t="s">
        <v>523</v>
      </c>
      <c r="AK2794" t="s">
        <v>3466</v>
      </c>
      <c r="AL2794">
        <v>0</v>
      </c>
      <c r="AM2794" cm="1">
        <f t="array" ref="AM2794">IF(AL2794=1,1,
   IF(ISTEXT(AK2794),1,
   IF(AO2794&gt;1,AM2793,
   IF(AI2794=1,
      IF(SUMPRODUCT((LEN($Y$2:$Y$4096)-LEN(SUBSTITUTE($Y$2:$Y$4096,AA2794,"")))/LEN(AA2794))&gt;0,2,1),
      IF(
         SUMPRODUCT((LEN($Y$2:$Y$4096)-LEN(SUBSTITUTE($Y$2:$Y$4096,AA2794,"")))/LEN(AA2794))
         - SUMPRODUCT((LEN($Y$2:$Y$4096)-LEN(SUBSTITUTE($Y$2:$Y$4096,"Alolan "&amp;AA2794,"")))/LEN("Alolan "&amp;AA2794))
         - SUMPRODUCT((LEN($Y$2:$Y$4096)-LEN(SUBSTITUTE($Y$2:$Y$4096,"Galarian "&amp;AA2794,"")))/LEN("Galarian "&amp;AA2794))
         - SUMPRODUCT((LEN($Y$2:$Y$4096)-LEN(SUBSTITUTE($Y$2:$Y$4096,"Hisuian "&amp;AA2794,"")))/LEN("Hisuian "&amp;AA2794))
         - SUMPRODUCT((LEN($Y$2:$Y$4096)-LEN(SUBSTITUTE($Y$2:$Y$4096,"Paldean "&amp;AA2794,"")))/LEN("Paldean "&amp;AA2794))
      &gt;0,2,1)
   ))))</f>
        <v>1</v>
      </c>
      <c r="AN2794">
        <v>0</v>
      </c>
      <c r="AO2794">
        <v>0</v>
      </c>
    </row>
    <row r="2795" spans="1:41" x14ac:dyDescent="0.25">
      <c r="A2795">
        <v>292</v>
      </c>
      <c r="B2795" t="s">
        <v>3124</v>
      </c>
      <c r="C2795" t="s">
        <v>1499</v>
      </c>
      <c r="D2795" t="s">
        <v>1524</v>
      </c>
      <c r="E2795">
        <v>1</v>
      </c>
      <c r="F2795">
        <v>90</v>
      </c>
      <c r="G2795">
        <v>45</v>
      </c>
      <c r="H2795">
        <v>30</v>
      </c>
      <c r="I2795">
        <v>30</v>
      </c>
      <c r="J2795">
        <v>40</v>
      </c>
      <c r="K2795" t="s">
        <v>3125</v>
      </c>
      <c r="M2795" t="s">
        <v>3466</v>
      </c>
      <c r="N2795">
        <v>7</v>
      </c>
      <c r="O2795">
        <v>1</v>
      </c>
      <c r="P2795">
        <v>1</v>
      </c>
      <c r="R2795">
        <f t="shared" si="198"/>
        <v>8</v>
      </c>
      <c r="S2795">
        <f t="shared" si="199"/>
        <v>1</v>
      </c>
      <c r="T2795">
        <f t="shared" si="200"/>
        <v>9</v>
      </c>
      <c r="U2795" t="s">
        <v>1499</v>
      </c>
      <c r="V2795" t="s">
        <v>1524</v>
      </c>
      <c r="W2795" t="s">
        <v>1468</v>
      </c>
      <c r="X2795" t="s">
        <v>1472</v>
      </c>
      <c r="Z2795" t="str" cm="1">
        <f t="array" ref="Z2795">IF(ISBLANK(AK2795),_xlfn.LET(
    _xlpm.nameBeforeSlash, IF(ISNUMBER(SEARCH("/", Y2795)), LEFT(Y2795, SEARCH("/", Y2795)-1), Y2795),
    _xlpm.matchRow, IFERROR(MATCH(_xlpm.nameBeforeSlash, AA:AA, 0), ""),
    _xlpm.difference, IF(_xlpm.matchRow="", "", ABS((R2795 + S2795)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),IF(ISBLANK(Y2795),"","Hidden"))</f>
        <v/>
      </c>
      <c r="AA2795" t="s">
        <v>3124</v>
      </c>
      <c r="AB2795" t="s">
        <v>3467</v>
      </c>
      <c r="AC2795" t="s">
        <v>3122</v>
      </c>
      <c r="AD2795" t="str">
        <f>_xlfn.XLOOKUP(AC2795,moves!A:A,moves!B:B)</f>
        <v>blank</v>
      </c>
      <c r="AE2795" t="str">
        <f>_xlfn.XLOOKUP(AC2795,moves!A:A,moves!D:D)</f>
        <v>blank</v>
      </c>
      <c r="AF2795" t="str">
        <f>_xlfn.XLOOKUP(AC2795,moves!A:A,moves!E:E)</f>
        <v>This Pokémon cannot be damaged by non-super effective moves.</v>
      </c>
      <c r="AG2795">
        <v>0</v>
      </c>
      <c r="AH2795">
        <v>0</v>
      </c>
      <c r="AI2795">
        <f t="shared" si="201"/>
        <v>0</v>
      </c>
      <c r="AJ2795" t="s">
        <v>523</v>
      </c>
      <c r="AK2795" t="s">
        <v>3466</v>
      </c>
      <c r="AL2795">
        <v>0</v>
      </c>
      <c r="AM2795" cm="1">
        <f t="array" ref="AM2795">IF(AL2795=1,1,
   IF(ISTEXT(AK2795),1,
   IF(AO2795&gt;1,AM2794,
   IF(AI2795=1,
      IF(SUMPRODUCT((LEN($Y$2:$Y$4096)-LEN(SUBSTITUTE($Y$2:$Y$4096,AA2795,"")))/LEN(AA2795))&gt;0,2,1),
      IF(
         SUMPRODUCT((LEN($Y$2:$Y$4096)-LEN(SUBSTITUTE($Y$2:$Y$4096,AA2795,"")))/LEN(AA2795))
         - SUMPRODUCT((LEN($Y$2:$Y$4096)-LEN(SUBSTITUTE($Y$2:$Y$4096,"Alolan "&amp;AA2795,"")))/LEN("Alolan "&amp;AA2795))
         - SUMPRODUCT((LEN($Y$2:$Y$4096)-LEN(SUBSTITUTE($Y$2:$Y$4096,"Galarian "&amp;AA2795,"")))/LEN("Galarian "&amp;AA2795))
         - SUMPRODUCT((LEN($Y$2:$Y$4096)-LEN(SUBSTITUTE($Y$2:$Y$4096,"Hisuian "&amp;AA2795,"")))/LEN("Hisuian "&amp;AA2795))
         - SUMPRODUCT((LEN($Y$2:$Y$4096)-LEN(SUBSTITUTE($Y$2:$Y$4096,"Paldean "&amp;AA2795,"")))/LEN("Paldean "&amp;AA2795))
      &gt;0,2,1)
   ))))</f>
        <v>1</v>
      </c>
      <c r="AN2795">
        <v>0</v>
      </c>
      <c r="AO2795">
        <v>0</v>
      </c>
    </row>
    <row r="2796" spans="1:41" x14ac:dyDescent="0.25">
      <c r="A2796">
        <v>544</v>
      </c>
      <c r="B2796" t="s">
        <v>2205</v>
      </c>
      <c r="C2796" t="s">
        <v>1499</v>
      </c>
      <c r="D2796" t="s">
        <v>1469</v>
      </c>
      <c r="E2796">
        <v>40</v>
      </c>
      <c r="F2796">
        <v>55</v>
      </c>
      <c r="G2796">
        <v>99</v>
      </c>
      <c r="H2796">
        <v>40</v>
      </c>
      <c r="I2796">
        <v>79</v>
      </c>
      <c r="J2796">
        <v>47</v>
      </c>
      <c r="K2796" t="s">
        <v>2206</v>
      </c>
      <c r="M2796" t="s">
        <v>3466</v>
      </c>
      <c r="N2796">
        <v>5.0299999999999994</v>
      </c>
      <c r="O2796">
        <v>6.94</v>
      </c>
      <c r="R2796">
        <f t="shared" si="198"/>
        <v>5</v>
      </c>
      <c r="S2796">
        <f t="shared" si="199"/>
        <v>7</v>
      </c>
      <c r="T2796">
        <f t="shared" si="200"/>
        <v>12</v>
      </c>
      <c r="U2796" t="s">
        <v>1499</v>
      </c>
      <c r="V2796" t="s">
        <v>1469</v>
      </c>
      <c r="W2796" t="s">
        <v>1546</v>
      </c>
      <c r="X2796" t="s">
        <v>1471</v>
      </c>
      <c r="Y2796" t="s">
        <v>2207</v>
      </c>
      <c r="Z2796" t="str" cm="1">
        <f t="array" ref="Z2796">IF(ISBLANK(AK2796),_xlfn.LET(
    _xlpm.nameBeforeSlash, IF(ISNUMBER(SEARCH("/", Y2796)), LEFT(Y2796, SEARCH("/", Y2796)-1), Y2796),
    _xlpm.matchRow, IFERROR(MATCH(_xlpm.nameBeforeSlash, AA:AA, 0), ""),
    _xlpm.difference, IF(_xlpm.matchRow="", "", ABS((R2796 + S2796)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),IF(ISBLANK(Y2796),"","Hidden"))</f>
        <v>Hidden</v>
      </c>
      <c r="AA2796" t="s">
        <v>2205</v>
      </c>
      <c r="AB2796" t="s">
        <v>3467</v>
      </c>
      <c r="AC2796" t="s">
        <v>466</v>
      </c>
      <c r="AD2796" t="str">
        <f>_xlfn.XLOOKUP(AC2796,moves!A:A,moves!B:B)</f>
        <v>rock</v>
      </c>
      <c r="AE2796">
        <f>_xlfn.XLOOKUP(AC2796,moves!A:A,moves!D:D)</f>
        <v>3</v>
      </c>
      <c r="AF2796" t="str">
        <f>_xlfn.XLOOKUP(AC2796,moves!A:A,moves!E:E)</f>
        <v>Each time this move is used in succession: Increase attack strength by 1.</v>
      </c>
      <c r="AG2796">
        <v>0</v>
      </c>
      <c r="AH2796">
        <v>0</v>
      </c>
      <c r="AI2796">
        <f t="shared" si="201"/>
        <v>0</v>
      </c>
      <c r="AJ2796" t="s">
        <v>523</v>
      </c>
      <c r="AK2796" t="s">
        <v>3466</v>
      </c>
      <c r="AL2796">
        <v>0</v>
      </c>
      <c r="AM2796" cm="1">
        <f t="array" ref="AM2796">IF(AL2796=1,1,
   IF(ISTEXT(AK2796),1,
   IF(AO2796&gt;1,AM2795,
   IF(AI2796=1,
      IF(SUMPRODUCT((LEN($Y$2:$Y$4096)-LEN(SUBSTITUTE($Y$2:$Y$4096,AA2796,"")))/LEN(AA2796))&gt;0,2,1),
      IF(
         SUMPRODUCT((LEN($Y$2:$Y$4096)-LEN(SUBSTITUTE($Y$2:$Y$4096,AA2796,"")))/LEN(AA2796))
         - SUMPRODUCT((LEN($Y$2:$Y$4096)-LEN(SUBSTITUTE($Y$2:$Y$4096,"Alolan "&amp;AA2796,"")))/LEN("Alolan "&amp;AA2796))
         - SUMPRODUCT((LEN($Y$2:$Y$4096)-LEN(SUBSTITUTE($Y$2:$Y$4096,"Galarian "&amp;AA2796,"")))/LEN("Galarian "&amp;AA2796))
         - SUMPRODUCT((LEN($Y$2:$Y$4096)-LEN(SUBSTITUTE($Y$2:$Y$4096,"Hisuian "&amp;AA2796,"")))/LEN("Hisuian "&amp;AA2796))
         - SUMPRODUCT((LEN($Y$2:$Y$4096)-LEN(SUBSTITUTE($Y$2:$Y$4096,"Paldean "&amp;AA2796,"")))/LEN("Paldean "&amp;AA2796))
      &gt;0,2,1)
   ))))</f>
        <v>1</v>
      </c>
      <c r="AN2796">
        <v>0</v>
      </c>
      <c r="AO2796">
        <v>0</v>
      </c>
    </row>
    <row r="2797" spans="1:41" x14ac:dyDescent="0.25">
      <c r="A2797">
        <v>46</v>
      </c>
      <c r="B2797" t="s">
        <v>677</v>
      </c>
      <c r="C2797" t="s">
        <v>1499</v>
      </c>
      <c r="D2797" t="s">
        <v>1468</v>
      </c>
      <c r="E2797">
        <v>35</v>
      </c>
      <c r="F2797">
        <v>70</v>
      </c>
      <c r="G2797">
        <v>55</v>
      </c>
      <c r="H2797">
        <v>45</v>
      </c>
      <c r="I2797">
        <v>55</v>
      </c>
      <c r="J2797">
        <v>25</v>
      </c>
      <c r="K2797" t="s">
        <v>678</v>
      </c>
      <c r="M2797" t="s">
        <v>3466</v>
      </c>
      <c r="N2797">
        <v>4.95</v>
      </c>
      <c r="O2797">
        <v>4.7</v>
      </c>
      <c r="P2797">
        <v>1</v>
      </c>
      <c r="Q2797">
        <v>1</v>
      </c>
      <c r="R2797">
        <f t="shared" si="198"/>
        <v>6</v>
      </c>
      <c r="S2797">
        <f t="shared" si="199"/>
        <v>6</v>
      </c>
      <c r="T2797">
        <f t="shared" si="200"/>
        <v>12</v>
      </c>
      <c r="U2797" t="s">
        <v>1499</v>
      </c>
      <c r="V2797" t="s">
        <v>1468</v>
      </c>
      <c r="W2797" t="s">
        <v>429</v>
      </c>
      <c r="X2797" t="s">
        <v>1490</v>
      </c>
      <c r="Y2797" t="s">
        <v>680</v>
      </c>
      <c r="Z2797" t="str" cm="1">
        <f t="array" ref="Z2797">IF(ISBLANK(AK2797),_xlfn.LET(
    _xlpm.nameBeforeSlash, IF(ISNUMBER(SEARCH("/", Y2797)), LEFT(Y2797, SEARCH("/", Y2797)-1), Y2797),
    _xlpm.matchRow, IFERROR(MATCH(_xlpm.nameBeforeSlash, AA:AA, 0), ""),
    _xlpm.difference, IF(_xlpm.matchRow="", "", ABS((R2797 + S2797)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),IF(ISBLANK(Y2797),"","Hidden"))</f>
        <v>Hidden</v>
      </c>
      <c r="AA2797" t="s">
        <v>677</v>
      </c>
      <c r="AB2797" t="s">
        <v>3467</v>
      </c>
      <c r="AC2797" t="s">
        <v>692</v>
      </c>
      <c r="AD2797" t="str">
        <f>_xlfn.XLOOKUP(AC2797,moves!A:A,moves!B:B)</f>
        <v>grass</v>
      </c>
      <c r="AE2797">
        <f>_xlfn.XLOOKUP(AC2797,moves!A:A,moves!D:D)</f>
        <v>1</v>
      </c>
      <c r="AF2797" t="str">
        <f>_xlfn.XLOOKUP(AC2797,moves!A:A,moves!E:E)</f>
        <v>Inflict the Paralyzed status on the target. If the target was already Paralyzed: Increase attack strength by 2.</v>
      </c>
      <c r="AG2797">
        <v>0</v>
      </c>
      <c r="AH2797">
        <v>0</v>
      </c>
      <c r="AI2797">
        <f t="shared" si="201"/>
        <v>0</v>
      </c>
      <c r="AJ2797" t="s">
        <v>523</v>
      </c>
      <c r="AK2797" t="s">
        <v>3466</v>
      </c>
      <c r="AL2797">
        <v>0</v>
      </c>
      <c r="AM2797" cm="1">
        <f t="array" ref="AM2797">IF(AL2797=1,1,
   IF(ISTEXT(AK2797),1,
   IF(AO2797&gt;1,AM2796,
   IF(AI2797=1,
      IF(SUMPRODUCT((LEN($Y$2:$Y$4096)-LEN(SUBSTITUTE($Y$2:$Y$4096,AA2797,"")))/LEN(AA2797))&gt;0,2,1),
      IF(
         SUMPRODUCT((LEN($Y$2:$Y$4096)-LEN(SUBSTITUTE($Y$2:$Y$4096,AA2797,"")))/LEN(AA2797))
         - SUMPRODUCT((LEN($Y$2:$Y$4096)-LEN(SUBSTITUTE($Y$2:$Y$4096,"Alolan "&amp;AA2797,"")))/LEN("Alolan "&amp;AA2797))
         - SUMPRODUCT((LEN($Y$2:$Y$4096)-LEN(SUBSTITUTE($Y$2:$Y$4096,"Galarian "&amp;AA2797,"")))/LEN("Galarian "&amp;AA2797))
         - SUMPRODUCT((LEN($Y$2:$Y$4096)-LEN(SUBSTITUTE($Y$2:$Y$4096,"Hisuian "&amp;AA2797,"")))/LEN("Hisuian "&amp;AA2797))
         - SUMPRODUCT((LEN($Y$2:$Y$4096)-LEN(SUBSTITUTE($Y$2:$Y$4096,"Paldean "&amp;AA2797,"")))/LEN("Paldean "&amp;AA2797))
      &gt;0,2,1)
   ))))</f>
        <v>1</v>
      </c>
      <c r="AN2797">
        <v>0</v>
      </c>
      <c r="AO2797">
        <v>0</v>
      </c>
    </row>
    <row r="2798" spans="1:41" x14ac:dyDescent="0.25">
      <c r="A2798">
        <v>595</v>
      </c>
      <c r="B2798" t="s">
        <v>2313</v>
      </c>
      <c r="C2798" t="s">
        <v>1499</v>
      </c>
      <c r="D2798" t="s">
        <v>1521</v>
      </c>
      <c r="E2798">
        <v>50</v>
      </c>
      <c r="F2798">
        <v>47</v>
      </c>
      <c r="G2798">
        <v>50</v>
      </c>
      <c r="H2798">
        <v>57</v>
      </c>
      <c r="I2798">
        <v>50</v>
      </c>
      <c r="J2798">
        <v>65</v>
      </c>
      <c r="K2798" t="s">
        <v>2314</v>
      </c>
      <c r="M2798" t="s">
        <v>3466</v>
      </c>
      <c r="N2798">
        <v>5.92</v>
      </c>
      <c r="O2798">
        <v>5</v>
      </c>
      <c r="R2798">
        <f t="shared" si="198"/>
        <v>6</v>
      </c>
      <c r="S2798">
        <f t="shared" si="199"/>
        <v>5</v>
      </c>
      <c r="T2798">
        <f t="shared" si="200"/>
        <v>11</v>
      </c>
      <c r="U2798" t="s">
        <v>1499</v>
      </c>
      <c r="V2798" t="s">
        <v>1521</v>
      </c>
      <c r="W2798" t="s">
        <v>1471</v>
      </c>
      <c r="X2798" t="s">
        <v>1468</v>
      </c>
      <c r="Y2798" t="s">
        <v>2315</v>
      </c>
      <c r="Z2798" t="str" cm="1">
        <f t="array" ref="Z2798">IF(ISBLANK(AK2798),_xlfn.LET(
    _xlpm.nameBeforeSlash, IF(ISNUMBER(SEARCH("/", Y2798)), LEFT(Y2798, SEARCH("/", Y2798)-1), Y2798),
    _xlpm.matchRow, IFERROR(MATCH(_xlpm.nameBeforeSlash, AA:AA, 0), ""),
    _xlpm.difference, IF(_xlpm.matchRow="", "", ABS((R2798 + S2798)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),IF(ISBLANK(Y2798),"","Hidden"))</f>
        <v>Hidden</v>
      </c>
      <c r="AA2798" t="s">
        <v>2313</v>
      </c>
      <c r="AB2798" t="s">
        <v>3467</v>
      </c>
      <c r="AC2798" t="s">
        <v>1009</v>
      </c>
      <c r="AD2798" t="str">
        <f>_xlfn.XLOOKUP(AC2798,moves!A:A,moves!B:B)</f>
        <v>electric</v>
      </c>
      <c r="AE2798">
        <f>_xlfn.XLOOKUP(AC2798,moves!A:A,moves!D:D)</f>
        <v>3</v>
      </c>
      <c r="AF2798" t="str">
        <f>_xlfn.XLOOKUP(AC2798,moves!A:A,moves!E:E)</f>
        <v>Each time this move is used: Decrease the target's initiative by 2</v>
      </c>
      <c r="AG2798">
        <v>0</v>
      </c>
      <c r="AH2798">
        <v>0</v>
      </c>
      <c r="AI2798">
        <f t="shared" si="201"/>
        <v>0</v>
      </c>
      <c r="AJ2798" t="s">
        <v>523</v>
      </c>
      <c r="AK2798" t="s">
        <v>3466</v>
      </c>
      <c r="AL2798">
        <v>0</v>
      </c>
      <c r="AM2798" cm="1">
        <f t="array" ref="AM2798">IF(AL2798=1,1,
   IF(ISTEXT(AK2798),1,
   IF(AO2798&gt;1,AM2797,
   IF(AI2798=1,
      IF(SUMPRODUCT((LEN($Y$2:$Y$4096)-LEN(SUBSTITUTE($Y$2:$Y$4096,AA2798,"")))/LEN(AA2798))&gt;0,2,1),
      IF(
         SUMPRODUCT((LEN($Y$2:$Y$4096)-LEN(SUBSTITUTE($Y$2:$Y$4096,AA2798,"")))/LEN(AA2798))
         - SUMPRODUCT((LEN($Y$2:$Y$4096)-LEN(SUBSTITUTE($Y$2:$Y$4096,"Alolan "&amp;AA2798,"")))/LEN("Alolan "&amp;AA2798))
         - SUMPRODUCT((LEN($Y$2:$Y$4096)-LEN(SUBSTITUTE($Y$2:$Y$4096,"Galarian "&amp;AA2798,"")))/LEN("Galarian "&amp;AA2798))
         - SUMPRODUCT((LEN($Y$2:$Y$4096)-LEN(SUBSTITUTE($Y$2:$Y$4096,"Hisuian "&amp;AA2798,"")))/LEN("Hisuian "&amp;AA2798))
         - SUMPRODUCT((LEN($Y$2:$Y$4096)-LEN(SUBSTITUTE($Y$2:$Y$4096,"Paldean "&amp;AA2798,"")))/LEN("Paldean "&amp;AA2798))
      &gt;0,2,1)
   ))))</f>
        <v>1</v>
      </c>
      <c r="AN2798">
        <v>0</v>
      </c>
      <c r="AO2798">
        <v>0</v>
      </c>
    </row>
    <row r="2799" spans="1:41" x14ac:dyDescent="0.25">
      <c r="A2799">
        <v>283</v>
      </c>
      <c r="B2799" t="s">
        <v>1923</v>
      </c>
      <c r="C2799" t="s">
        <v>1499</v>
      </c>
      <c r="D2799" t="s">
        <v>1490</v>
      </c>
      <c r="E2799">
        <v>40</v>
      </c>
      <c r="F2799">
        <v>30</v>
      </c>
      <c r="G2799">
        <v>32</v>
      </c>
      <c r="H2799">
        <v>50</v>
      </c>
      <c r="I2799">
        <v>52</v>
      </c>
      <c r="J2799">
        <v>65</v>
      </c>
      <c r="K2799" t="s">
        <v>1924</v>
      </c>
      <c r="M2799" t="s">
        <v>3466</v>
      </c>
      <c r="N2799">
        <v>5.4</v>
      </c>
      <c r="O2799">
        <v>4.12</v>
      </c>
      <c r="P2799">
        <v>1</v>
      </c>
      <c r="Q2799">
        <v>1</v>
      </c>
      <c r="R2799">
        <f t="shared" si="198"/>
        <v>6</v>
      </c>
      <c r="S2799">
        <f t="shared" si="199"/>
        <v>5</v>
      </c>
      <c r="T2799">
        <f t="shared" si="200"/>
        <v>11</v>
      </c>
      <c r="U2799" t="s">
        <v>1499</v>
      </c>
      <c r="V2799" t="s">
        <v>1490</v>
      </c>
      <c r="W2799" t="s">
        <v>1468</v>
      </c>
      <c r="X2799" t="s">
        <v>1481</v>
      </c>
      <c r="Y2799" t="s">
        <v>1925</v>
      </c>
      <c r="Z2799" t="str" cm="1">
        <f t="array" ref="Z2799">IF(ISBLANK(AK2799),_xlfn.LET(
    _xlpm.nameBeforeSlash, IF(ISNUMBER(SEARCH("/", Y2799)), LEFT(Y2799, SEARCH("/", Y2799)-1), Y2799),
    _xlpm.matchRow, IFERROR(MATCH(_xlpm.nameBeforeSlash, AA:AA, 0), ""),
    _xlpm.difference, IF(_xlpm.matchRow="", "", ABS((R2799 + S2799)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),IF(ISBLANK(Y2799),"","Hidden"))</f>
        <v>Hidden</v>
      </c>
      <c r="AA2799" t="s">
        <v>1923</v>
      </c>
      <c r="AB2799" t="s">
        <v>3467</v>
      </c>
      <c r="AC2799" t="s">
        <v>521</v>
      </c>
      <c r="AD2799" t="str">
        <f>_xlfn.XLOOKUP(AC2799,moves!A:A,moves!B:B)</f>
        <v>water</v>
      </c>
      <c r="AE2799">
        <f>_xlfn.XLOOKUP(AC2799,moves!A:A,moves!D:D)</f>
        <v>2</v>
      </c>
      <c r="AF2799" t="str">
        <f>_xlfn.XLOOKUP(AC2799,moves!A:A,moves!E:E)</f>
        <v>When the target next attacks: Remove 1 regular hit from the roll.</v>
      </c>
      <c r="AG2799">
        <v>0</v>
      </c>
      <c r="AH2799">
        <v>0</v>
      </c>
      <c r="AI2799">
        <f t="shared" si="201"/>
        <v>0</v>
      </c>
      <c r="AJ2799" t="s">
        <v>523</v>
      </c>
      <c r="AK2799" t="s">
        <v>3466</v>
      </c>
      <c r="AL2799">
        <v>0</v>
      </c>
      <c r="AM2799" cm="1">
        <f t="array" ref="AM2799">IF(AL2799=1,1,
   IF(ISTEXT(AK2799),1,
   IF(AO2799&gt;1,AM2798,
   IF(AI2799=1,
      IF(SUMPRODUCT((LEN($Y$2:$Y$4096)-LEN(SUBSTITUTE($Y$2:$Y$4096,AA2799,"")))/LEN(AA2799))&gt;0,2,1),
      IF(
         SUMPRODUCT((LEN($Y$2:$Y$4096)-LEN(SUBSTITUTE($Y$2:$Y$4096,AA2799,"")))/LEN(AA2799))
         - SUMPRODUCT((LEN($Y$2:$Y$4096)-LEN(SUBSTITUTE($Y$2:$Y$4096,"Alolan "&amp;AA2799,"")))/LEN("Alolan "&amp;AA2799))
         - SUMPRODUCT((LEN($Y$2:$Y$4096)-LEN(SUBSTITUTE($Y$2:$Y$4096,"Galarian "&amp;AA2799,"")))/LEN("Galarian "&amp;AA2799))
         - SUMPRODUCT((LEN($Y$2:$Y$4096)-LEN(SUBSTITUTE($Y$2:$Y$4096,"Hisuian "&amp;AA2799,"")))/LEN("Hisuian "&amp;AA2799))
         - SUMPRODUCT((LEN($Y$2:$Y$4096)-LEN(SUBSTITUTE($Y$2:$Y$4096,"Paldean "&amp;AA2799,"")))/LEN("Paldean "&amp;AA2799))
      &gt;0,2,1)
   ))))</f>
        <v>1</v>
      </c>
      <c r="AN2799">
        <v>0</v>
      </c>
      <c r="AO2799">
        <v>0</v>
      </c>
    </row>
    <row r="2800" spans="1:41" x14ac:dyDescent="0.25">
      <c r="A2800" t="s">
        <v>3717</v>
      </c>
      <c r="B2800" t="s">
        <v>1574</v>
      </c>
      <c r="C2800" t="s">
        <v>1499</v>
      </c>
      <c r="D2800" t="s">
        <v>1469</v>
      </c>
      <c r="E2800">
        <v>60</v>
      </c>
      <c r="F2800">
        <v>55</v>
      </c>
      <c r="G2800">
        <v>50</v>
      </c>
      <c r="H2800">
        <v>40</v>
      </c>
      <c r="I2800">
        <v>55</v>
      </c>
      <c r="J2800">
        <v>45</v>
      </c>
      <c r="K2800" t="s">
        <v>1575</v>
      </c>
      <c r="M2800" t="s">
        <v>3466</v>
      </c>
      <c r="N2800">
        <v>4.95</v>
      </c>
      <c r="O2800">
        <v>5.55</v>
      </c>
      <c r="R2800">
        <f t="shared" si="198"/>
        <v>5</v>
      </c>
      <c r="S2800">
        <f t="shared" si="199"/>
        <v>6</v>
      </c>
      <c r="T2800">
        <f t="shared" si="200"/>
        <v>11</v>
      </c>
      <c r="U2800" t="s">
        <v>1499</v>
      </c>
      <c r="V2800" t="s">
        <v>1469</v>
      </c>
      <c r="W2800" t="s">
        <v>1481</v>
      </c>
      <c r="X2800" t="s">
        <v>429</v>
      </c>
      <c r="Y2800" t="s">
        <v>4984</v>
      </c>
      <c r="Z2800" t="str" cm="1">
        <f t="array" ref="Z2800">IF(ISBLANK(AK2800),_xlfn.LET(
    _xlpm.nameBeforeSlash, IF(ISNUMBER(SEARCH("/", Y2800)), LEFT(Y2800, SEARCH("/", Y2800)-1), Y2800),
    _xlpm.matchRow, IFERROR(MATCH(_xlpm.nameBeforeSlash, AA:AA, 0), ""),
    _xlpm.difference, IF(_xlpm.matchRow="", "", ABS((R2800 + S2800)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),IF(ISBLANK(Y2800),"","Hidden"))</f>
        <v>Hidden</v>
      </c>
      <c r="AA2800" t="s">
        <v>4985</v>
      </c>
      <c r="AB2800" t="s">
        <v>3467</v>
      </c>
      <c r="AC2800" t="s">
        <v>1335</v>
      </c>
      <c r="AD2800" t="str">
        <f>_xlfn.XLOOKUP(AC2800,moves!A:A,moves!B:B)</f>
        <v>psychic</v>
      </c>
      <c r="AE2800">
        <f>_xlfn.XLOOKUP(AC2800,moves!A:A,moves!D:D)</f>
        <v>2</v>
      </c>
      <c r="AF2800" t="str">
        <f>_xlfn.XLOOKUP(AC2800,moves!A:A,moves!E:E)</f>
        <v>If all dice rolled are the same: Deal double damage</v>
      </c>
      <c r="AG2800">
        <v>0</v>
      </c>
      <c r="AH2800">
        <v>0</v>
      </c>
      <c r="AI2800">
        <f t="shared" si="201"/>
        <v>1</v>
      </c>
      <c r="AJ2800" t="s">
        <v>523</v>
      </c>
      <c r="AK2800" t="s">
        <v>3466</v>
      </c>
      <c r="AL2800">
        <v>0</v>
      </c>
      <c r="AM2800" cm="1">
        <f t="array" ref="AM2800">IF(AL2800=1,1,
   IF(ISTEXT(AK2800),1,
   IF(AO2800&gt;1,AM2799,
   IF(AI2800=1,
      IF(SUMPRODUCT((LEN($Y$2:$Y$4096)-LEN(SUBSTITUTE($Y$2:$Y$4096,AA2800,"")))/LEN(AA2800))&gt;0,2,1),
      IF(
         SUMPRODUCT((LEN($Y$2:$Y$4096)-LEN(SUBSTITUTE($Y$2:$Y$4096,AA2800,"")))/LEN(AA2800))
         - SUMPRODUCT((LEN($Y$2:$Y$4096)-LEN(SUBSTITUTE($Y$2:$Y$4096,"Alolan "&amp;AA2800,"")))/LEN("Alolan "&amp;AA2800))
         - SUMPRODUCT((LEN($Y$2:$Y$4096)-LEN(SUBSTITUTE($Y$2:$Y$4096,"Galarian "&amp;AA2800,"")))/LEN("Galarian "&amp;AA2800))
         - SUMPRODUCT((LEN($Y$2:$Y$4096)-LEN(SUBSTITUTE($Y$2:$Y$4096,"Hisuian "&amp;AA2800,"")))/LEN("Hisuian "&amp;AA2800))
         - SUMPRODUCT((LEN($Y$2:$Y$4096)-LEN(SUBSTITUTE($Y$2:$Y$4096,"Paldean "&amp;AA2800,"")))/LEN("Paldean "&amp;AA2800))
      &gt;0,2,1)
   ))))</f>
        <v>1</v>
      </c>
      <c r="AN2800">
        <v>0</v>
      </c>
      <c r="AO2800">
        <v>0</v>
      </c>
    </row>
    <row r="2801" spans="1:42" x14ac:dyDescent="0.25">
      <c r="A2801">
        <v>918</v>
      </c>
      <c r="B2801" t="s">
        <v>2913</v>
      </c>
      <c r="C2801" t="s">
        <v>1499</v>
      </c>
      <c r="D2801"/>
      <c r="E2801">
        <v>60</v>
      </c>
      <c r="F2801">
        <v>79</v>
      </c>
      <c r="G2801">
        <v>92</v>
      </c>
      <c r="H2801">
        <v>52</v>
      </c>
      <c r="I2801">
        <v>86</v>
      </c>
      <c r="J2801">
        <v>35</v>
      </c>
      <c r="K2801" t="s">
        <v>2339</v>
      </c>
      <c r="M2801" t="s">
        <v>3466</v>
      </c>
      <c r="N2801">
        <v>5.87</v>
      </c>
      <c r="O2801">
        <v>7.7399999999999993</v>
      </c>
      <c r="P2801">
        <v>1</v>
      </c>
      <c r="Q2801">
        <v>1</v>
      </c>
      <c r="R2801">
        <f t="shared" si="198"/>
        <v>7</v>
      </c>
      <c r="S2801">
        <f t="shared" si="199"/>
        <v>9</v>
      </c>
      <c r="T2801">
        <f t="shared" si="200"/>
        <v>16</v>
      </c>
      <c r="U2801" t="s">
        <v>1499</v>
      </c>
      <c r="V2801" t="s">
        <v>1471</v>
      </c>
      <c r="W2801" t="s">
        <v>1492</v>
      </c>
      <c r="X2801" t="s">
        <v>1469</v>
      </c>
      <c r="Z2801" t="str" cm="1">
        <f t="array" ref="Z2801">IF(ISBLANK(AK2801),_xlfn.LET(
    _xlpm.nameBeforeSlash, IF(ISNUMBER(SEARCH("/", Y2801)), LEFT(Y2801, SEARCH("/", Y2801)-1), Y2801),
    _xlpm.matchRow, IFERROR(MATCH(_xlpm.nameBeforeSlash, AA:AA, 0), ""),
    _xlpm.difference, IF(_xlpm.matchRow="", "", ABS((R2801 + S2801)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),IF(ISBLANK(Y2801),"","Hidden"))</f>
        <v/>
      </c>
      <c r="AA2801" t="s">
        <v>2913</v>
      </c>
      <c r="AB2801" t="s">
        <v>3467</v>
      </c>
      <c r="AC2801" t="s">
        <v>913</v>
      </c>
      <c r="AD2801" t="str">
        <f>_xlfn.XLOOKUP(AC2801,moves!A:A,moves!B:B)</f>
        <v>bug</v>
      </c>
      <c r="AE2801" t="str">
        <f>_xlfn.XLOOKUP(AC2801,moves!A:A,moves!D:D)</f>
        <v>-</v>
      </c>
      <c r="AF2801" t="str">
        <f>_xlfn.XLOOKUP(AC2801,moves!A:A,moves!E:E)</f>
        <v>Reduce the initiative of all Pokémon that target the user this round by 2.</v>
      </c>
      <c r="AG2801">
        <v>0</v>
      </c>
      <c r="AH2801">
        <v>0</v>
      </c>
      <c r="AI2801">
        <f t="shared" si="201"/>
        <v>0</v>
      </c>
      <c r="AJ2801" t="s">
        <v>524</v>
      </c>
      <c r="AK2801" t="s">
        <v>3466</v>
      </c>
      <c r="AL2801">
        <v>0</v>
      </c>
      <c r="AM2801" cm="1">
        <f t="array" ref="AM2801">IF(AL2801=1,1,
   IF(ISTEXT(AK2801),1,
   IF(AO2801&gt;1,AM2800,
   IF(AI2801=1,
      IF(SUMPRODUCT((LEN($Y$2:$Y$4096)-LEN(SUBSTITUTE($Y$2:$Y$4096,AA2801,"")))/LEN(AA2801))&gt;0,2,1),
      IF(
         SUMPRODUCT((LEN($Y$2:$Y$4096)-LEN(SUBSTITUTE($Y$2:$Y$4096,AA2801,"")))/LEN(AA2801))
         - SUMPRODUCT((LEN($Y$2:$Y$4096)-LEN(SUBSTITUTE($Y$2:$Y$4096,"Alolan "&amp;AA2801,"")))/LEN("Alolan "&amp;AA2801))
         - SUMPRODUCT((LEN($Y$2:$Y$4096)-LEN(SUBSTITUTE($Y$2:$Y$4096,"Galarian "&amp;AA2801,"")))/LEN("Galarian "&amp;AA2801))
         - SUMPRODUCT((LEN($Y$2:$Y$4096)-LEN(SUBSTITUTE($Y$2:$Y$4096,"Hisuian "&amp;AA2801,"")))/LEN("Hisuian "&amp;AA2801))
         - SUMPRODUCT((LEN($Y$2:$Y$4096)-LEN(SUBSTITUTE($Y$2:$Y$4096,"Paldean "&amp;AA2801,"")))/LEN("Paldean "&amp;AA2801))
      &gt;0,2,1)
   ))))</f>
        <v>1</v>
      </c>
      <c r="AN2801">
        <v>0</v>
      </c>
      <c r="AO2801">
        <v>0</v>
      </c>
    </row>
    <row r="2802" spans="1:42" x14ac:dyDescent="0.25">
      <c r="A2802">
        <v>752</v>
      </c>
      <c r="B2802" t="s">
        <v>2636</v>
      </c>
      <c r="C2802" t="s">
        <v>1490</v>
      </c>
      <c r="D2802" t="s">
        <v>1499</v>
      </c>
      <c r="E2802">
        <v>68</v>
      </c>
      <c r="F2802">
        <v>70</v>
      </c>
      <c r="G2802">
        <v>92</v>
      </c>
      <c r="H2802">
        <v>50</v>
      </c>
      <c r="I2802">
        <v>132</v>
      </c>
      <c r="J2802">
        <v>42</v>
      </c>
      <c r="K2802" t="s">
        <v>2635</v>
      </c>
      <c r="M2802" t="s">
        <v>3466</v>
      </c>
      <c r="N2802">
        <v>5.68</v>
      </c>
      <c r="O2802">
        <v>9.4400000000000013</v>
      </c>
      <c r="R2802">
        <f t="shared" si="198"/>
        <v>6</v>
      </c>
      <c r="S2802">
        <f t="shared" si="199"/>
        <v>9</v>
      </c>
      <c r="T2802">
        <f t="shared" si="200"/>
        <v>15</v>
      </c>
      <c r="U2802" t="s">
        <v>1490</v>
      </c>
      <c r="V2802" t="s">
        <v>1499</v>
      </c>
      <c r="W2802" t="s">
        <v>1471</v>
      </c>
      <c r="X2802" t="s">
        <v>1469</v>
      </c>
      <c r="Z2802" t="str" cm="1">
        <f t="array" ref="Z2802">IF(ISBLANK(AK2802),_xlfn.LET(
    _xlpm.nameBeforeSlash, IF(ISNUMBER(SEARCH("/", Y2802)), LEFT(Y2802, SEARCH("/", Y2802)-1), Y2802),
    _xlpm.matchRow, IFERROR(MATCH(_xlpm.nameBeforeSlash, AA:AA, 0), ""),
    _xlpm.difference, IF(_xlpm.matchRow="", "", ABS((R2802 + S2802)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),IF(ISBLANK(Y2802),"","Hidden"))</f>
        <v/>
      </c>
      <c r="AA2802" t="s">
        <v>2636</v>
      </c>
      <c r="AB2802" t="s">
        <v>3467</v>
      </c>
      <c r="AC2802" t="s">
        <v>1399</v>
      </c>
      <c r="AD2802" t="str">
        <f>_xlfn.XLOOKUP(AC2802,moves!A:A,moves!B:B)</f>
        <v>water</v>
      </c>
      <c r="AE2802">
        <f>_xlfn.XLOOKUP(AC2802,moves!A:A,moves!D:D)</f>
        <v>4</v>
      </c>
      <c r="AF2802" t="str">
        <f>_xlfn.XLOOKUP(AC2802,moves!A:A,moves!E:E)</f>
        <v>If any critical hits are rolled: When the target is next attacked, Add 1 critical hit to the roll.</v>
      </c>
      <c r="AG2802">
        <v>0</v>
      </c>
      <c r="AH2802">
        <v>0</v>
      </c>
      <c r="AI2802">
        <f t="shared" si="201"/>
        <v>0</v>
      </c>
      <c r="AJ2802" t="s">
        <v>524</v>
      </c>
      <c r="AK2802" t="s">
        <v>3466</v>
      </c>
      <c r="AL2802">
        <v>0</v>
      </c>
      <c r="AM2802" cm="1">
        <f t="array" ref="AM2802">IF(AL2802=1,1,
   IF(ISTEXT(AK2802),1,
   IF(AO2802&gt;1,AM2801,
   IF(AI2802=1,
      IF(SUMPRODUCT((LEN($Y$2:$Y$4096)-LEN(SUBSTITUTE($Y$2:$Y$4096,AA2802,"")))/LEN(AA2802))&gt;0,2,1),
      IF(
         SUMPRODUCT((LEN($Y$2:$Y$4096)-LEN(SUBSTITUTE($Y$2:$Y$4096,AA2802,"")))/LEN(AA2802))
         - SUMPRODUCT((LEN($Y$2:$Y$4096)-LEN(SUBSTITUTE($Y$2:$Y$4096,"Alolan "&amp;AA2802,"")))/LEN("Alolan "&amp;AA2802))
         - SUMPRODUCT((LEN($Y$2:$Y$4096)-LEN(SUBSTITUTE($Y$2:$Y$4096,"Galarian "&amp;AA2802,"")))/LEN("Galarian "&amp;AA2802))
         - SUMPRODUCT((LEN($Y$2:$Y$4096)-LEN(SUBSTITUTE($Y$2:$Y$4096,"Hisuian "&amp;AA2802,"")))/LEN("Hisuian "&amp;AA2802))
         - SUMPRODUCT((LEN($Y$2:$Y$4096)-LEN(SUBSTITUTE($Y$2:$Y$4096,"Paldean "&amp;AA2802,"")))/LEN("Paldean "&amp;AA2802))
      &gt;0,2,1)
   ))))</f>
        <v>1</v>
      </c>
      <c r="AN2802">
        <v>0</v>
      </c>
      <c r="AO2802">
        <v>0</v>
      </c>
    </row>
    <row r="2803" spans="1:42" x14ac:dyDescent="0.25">
      <c r="A2803">
        <v>416</v>
      </c>
      <c r="B2803" t="s">
        <v>172</v>
      </c>
      <c r="C2803" t="s">
        <v>1499</v>
      </c>
      <c r="D2803" t="s">
        <v>1481</v>
      </c>
      <c r="E2803">
        <v>70</v>
      </c>
      <c r="F2803">
        <v>80</v>
      </c>
      <c r="G2803">
        <v>102</v>
      </c>
      <c r="H2803">
        <v>80</v>
      </c>
      <c r="I2803">
        <v>102</v>
      </c>
      <c r="J2803">
        <v>40</v>
      </c>
      <c r="K2803" t="s">
        <v>291</v>
      </c>
      <c r="M2803" t="s">
        <v>3466</v>
      </c>
      <c r="N2803">
        <v>6.4</v>
      </c>
      <c r="O2803">
        <v>8.9199999999999982</v>
      </c>
      <c r="R2803">
        <f t="shared" si="198"/>
        <v>6</v>
      </c>
      <c r="S2803">
        <f t="shared" si="199"/>
        <v>9</v>
      </c>
      <c r="T2803">
        <f t="shared" si="200"/>
        <v>15</v>
      </c>
      <c r="U2803" t="s">
        <v>1499</v>
      </c>
      <c r="V2803" t="s">
        <v>1481</v>
      </c>
      <c r="W2803" t="s">
        <v>1469</v>
      </c>
      <c r="X2803" t="s">
        <v>1546</v>
      </c>
      <c r="Z2803" t="str" cm="1">
        <f t="array" ref="Z2803">IF(ISBLANK(AK2803),_xlfn.LET(
    _xlpm.nameBeforeSlash, IF(ISNUMBER(SEARCH("/", Y2803)), LEFT(Y2803, SEARCH("/", Y2803)-1), Y2803),
    _xlpm.matchRow, IFERROR(MATCH(_xlpm.nameBeforeSlash, AA:AA, 0), ""),
    _xlpm.difference, IF(_xlpm.matchRow="", "", ABS((R2803 + S2803)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),IF(ISBLANK(Y2803),"","Hidden"))</f>
        <v/>
      </c>
      <c r="AA2803" t="s">
        <v>172</v>
      </c>
      <c r="AB2803" t="s">
        <v>3467</v>
      </c>
      <c r="AC2803" t="s">
        <v>920</v>
      </c>
      <c r="AD2803" t="str">
        <f>_xlfn.XLOOKUP(AC2803,moves!A:A,moves!B:B)</f>
        <v>bug</v>
      </c>
      <c r="AE2803">
        <f>_xlfn.XLOOKUP(AC2803,moves!A:A,moves!D:D)</f>
        <v>4</v>
      </c>
      <c r="AF2803" t="str">
        <f>_xlfn.XLOOKUP(AC2803,moves!A:A,moves!E:E)</f>
        <v>Choose 1: Deal damage to target OR Heal the user by rolled amount</v>
      </c>
      <c r="AG2803">
        <v>0</v>
      </c>
      <c r="AH2803">
        <v>0</v>
      </c>
      <c r="AI2803">
        <f t="shared" si="201"/>
        <v>0</v>
      </c>
      <c r="AJ2803" t="s">
        <v>524</v>
      </c>
      <c r="AK2803" t="s">
        <v>3466</v>
      </c>
      <c r="AL2803">
        <v>0</v>
      </c>
      <c r="AM2803" cm="1">
        <f t="array" ref="AM2803">IF(AL2803=1,1,
   IF(ISTEXT(AK2803),1,
   IF(AO2803&gt;1,AM2802,
   IF(AI2803=1,
      IF(SUMPRODUCT((LEN($Y$2:$Y$4096)-LEN(SUBSTITUTE($Y$2:$Y$4096,AA2803,"")))/LEN(AA2803))&gt;0,2,1),
      IF(
         SUMPRODUCT((LEN($Y$2:$Y$4096)-LEN(SUBSTITUTE($Y$2:$Y$4096,AA2803,"")))/LEN(AA2803))
         - SUMPRODUCT((LEN($Y$2:$Y$4096)-LEN(SUBSTITUTE($Y$2:$Y$4096,"Alolan "&amp;AA2803,"")))/LEN("Alolan "&amp;AA2803))
         - SUMPRODUCT((LEN($Y$2:$Y$4096)-LEN(SUBSTITUTE($Y$2:$Y$4096,"Galarian "&amp;AA2803,"")))/LEN("Galarian "&amp;AA2803))
         - SUMPRODUCT((LEN($Y$2:$Y$4096)-LEN(SUBSTITUTE($Y$2:$Y$4096,"Hisuian "&amp;AA2803,"")))/LEN("Hisuian "&amp;AA2803))
         - SUMPRODUCT((LEN($Y$2:$Y$4096)-LEN(SUBSTITUTE($Y$2:$Y$4096,"Paldean "&amp;AA2803,"")))/LEN("Paldean "&amp;AA2803))
      &gt;0,2,1)
   ))))</f>
        <v>1</v>
      </c>
      <c r="AN2803">
        <v>0</v>
      </c>
      <c r="AO2803">
        <v>0</v>
      </c>
    </row>
    <row r="2804" spans="1:42" x14ac:dyDescent="0.25">
      <c r="A2804" t="s">
        <v>3716</v>
      </c>
      <c r="B2804" t="s">
        <v>680</v>
      </c>
      <c r="C2804" t="s">
        <v>1499</v>
      </c>
      <c r="D2804" t="s">
        <v>1468</v>
      </c>
      <c r="E2804">
        <v>60</v>
      </c>
      <c r="F2804">
        <v>95</v>
      </c>
      <c r="G2804">
        <v>80</v>
      </c>
      <c r="H2804">
        <v>60</v>
      </c>
      <c r="I2804">
        <v>80</v>
      </c>
      <c r="J2804">
        <v>30</v>
      </c>
      <c r="K2804" t="s">
        <v>678</v>
      </c>
      <c r="M2804" t="s">
        <v>3466</v>
      </c>
      <c r="N2804">
        <v>6.55</v>
      </c>
      <c r="O2804">
        <v>7.2</v>
      </c>
      <c r="Q2804">
        <v>1</v>
      </c>
      <c r="R2804">
        <f t="shared" si="198"/>
        <v>7</v>
      </c>
      <c r="S2804">
        <f t="shared" si="199"/>
        <v>8</v>
      </c>
      <c r="T2804">
        <f t="shared" si="200"/>
        <v>15</v>
      </c>
      <c r="U2804" t="s">
        <v>1499</v>
      </c>
      <c r="V2804" t="s">
        <v>1468</v>
      </c>
      <c r="W2804" t="s">
        <v>429</v>
      </c>
      <c r="X2804" t="s">
        <v>1490</v>
      </c>
      <c r="Z2804" t="str" cm="1">
        <f t="array" ref="Z2804">IF(ISBLANK(AK2804),_xlfn.LET(
    _xlpm.nameBeforeSlash, IF(ISNUMBER(SEARCH("/", Y2804)), LEFT(Y2804, SEARCH("/", Y2804)-1), Y2804),
    _xlpm.matchRow, IFERROR(MATCH(_xlpm.nameBeforeSlash, AA:AA, 0), ""),
    _xlpm.difference, IF(_xlpm.matchRow="", "", ABS((R2804 + S2804)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),IF(ISBLANK(Y2804),"","Hidden"))</f>
        <v/>
      </c>
      <c r="AA2804" t="s">
        <v>4982</v>
      </c>
      <c r="AB2804" t="s">
        <v>3467</v>
      </c>
      <c r="AC2804" t="s">
        <v>6382</v>
      </c>
      <c r="AD2804" t="str">
        <f>_xlfn.XLOOKUP(AC2804,moves!A:A,moves!B:B)</f>
        <v>grass</v>
      </c>
      <c r="AE2804">
        <f>_xlfn.XLOOKUP(AC2804,moves!A:A,moves!D:D)</f>
        <v>4</v>
      </c>
      <c r="AF2804" t="str">
        <f>_xlfn.XLOOKUP(AC2804,moves!A:A,moves!E:E)</f>
        <v>At the end of the target's turns: The target takes 1 damage and the user Heals 1.</v>
      </c>
      <c r="AG2804">
        <v>0</v>
      </c>
      <c r="AH2804">
        <v>0</v>
      </c>
      <c r="AI2804">
        <f t="shared" si="201"/>
        <v>1</v>
      </c>
      <c r="AJ2804" t="s">
        <v>524</v>
      </c>
      <c r="AK2804" t="s">
        <v>3466</v>
      </c>
      <c r="AL2804">
        <v>0</v>
      </c>
      <c r="AM2804" cm="1">
        <f t="array" ref="AM2804">IF(AL2804=1,1,
   IF(ISTEXT(AK2804),1,
   IF(AO2804&gt;1,AM2803,
   IF(AI2804=1,
      IF(SUMPRODUCT((LEN($Y$2:$Y$4096)-LEN(SUBSTITUTE($Y$2:$Y$4096,AA2804,"")))/LEN(AA2804))&gt;0,2,1),
      IF(
         SUMPRODUCT((LEN($Y$2:$Y$4096)-LEN(SUBSTITUTE($Y$2:$Y$4096,AA2804,"")))/LEN(AA2804))
         - SUMPRODUCT((LEN($Y$2:$Y$4096)-LEN(SUBSTITUTE($Y$2:$Y$4096,"Alolan "&amp;AA2804,"")))/LEN("Alolan "&amp;AA2804))
         - SUMPRODUCT((LEN($Y$2:$Y$4096)-LEN(SUBSTITUTE($Y$2:$Y$4096,"Galarian "&amp;AA2804,"")))/LEN("Galarian "&amp;AA2804))
         - SUMPRODUCT((LEN($Y$2:$Y$4096)-LEN(SUBSTITUTE($Y$2:$Y$4096,"Hisuian "&amp;AA2804,"")))/LEN("Hisuian "&amp;AA2804))
         - SUMPRODUCT((LEN($Y$2:$Y$4096)-LEN(SUBSTITUTE($Y$2:$Y$4096,"Paldean "&amp;AA2804,"")))/LEN("Paldean "&amp;AA2804))
      &gt;0,2,1)
   ))))</f>
        <v>1</v>
      </c>
      <c r="AN2804">
        <v>0</v>
      </c>
      <c r="AO2804">
        <v>0</v>
      </c>
    </row>
    <row r="2805" spans="1:42" x14ac:dyDescent="0.25">
      <c r="A2805">
        <v>168</v>
      </c>
      <c r="B2805" t="s">
        <v>1772</v>
      </c>
      <c r="C2805" t="s">
        <v>1499</v>
      </c>
      <c r="D2805" t="s">
        <v>1469</v>
      </c>
      <c r="E2805">
        <v>70</v>
      </c>
      <c r="F2805">
        <v>90</v>
      </c>
      <c r="G2805">
        <v>70</v>
      </c>
      <c r="H2805">
        <v>60</v>
      </c>
      <c r="I2805">
        <v>70</v>
      </c>
      <c r="J2805">
        <v>40</v>
      </c>
      <c r="K2805" t="s">
        <v>1773</v>
      </c>
      <c r="M2805" t="s">
        <v>3466</v>
      </c>
      <c r="N2805">
        <v>6.7</v>
      </c>
      <c r="O2805">
        <v>7</v>
      </c>
      <c r="P2805">
        <v>1</v>
      </c>
      <c r="R2805">
        <f t="shared" si="198"/>
        <v>8</v>
      </c>
      <c r="S2805">
        <f t="shared" si="199"/>
        <v>7</v>
      </c>
      <c r="T2805">
        <f t="shared" si="200"/>
        <v>15</v>
      </c>
      <c r="U2805" t="s">
        <v>1499</v>
      </c>
      <c r="V2805" t="s">
        <v>1469</v>
      </c>
      <c r="W2805" t="s">
        <v>1471</v>
      </c>
      <c r="X2805" t="s">
        <v>1468</v>
      </c>
      <c r="Z2805" t="str" cm="1">
        <f t="array" ref="Z2805">IF(ISBLANK(AK2805),_xlfn.LET(
    _xlpm.nameBeforeSlash, IF(ISNUMBER(SEARCH("/", Y2805)), LEFT(Y2805, SEARCH("/", Y2805)-1), Y2805),
    _xlpm.matchRow, IFERROR(MATCH(_xlpm.nameBeforeSlash, AA:AA, 0), ""),
    _xlpm.difference, IF(_xlpm.matchRow="", "", ABS((R2805 + S2805)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),IF(ISBLANK(Y2805),"","Hidden"))</f>
        <v/>
      </c>
      <c r="AA2805" t="s">
        <v>1772</v>
      </c>
      <c r="AB2805" t="s">
        <v>3467</v>
      </c>
      <c r="AC2805" t="s">
        <v>1304</v>
      </c>
      <c r="AD2805" t="str">
        <f>_xlfn.XLOOKUP(AC2805,moves!A:A,moves!B:B)</f>
        <v>poison</v>
      </c>
      <c r="AE2805">
        <f>_xlfn.XLOOKUP(AC2805,moves!A:A,moves!D:D)</f>
        <v>1</v>
      </c>
      <c r="AF2805" t="str">
        <f>_xlfn.XLOOKUP(AC2805,moves!A:A,moves!E:E)</f>
        <v>Change the Web Hazardous Terrain Token to Toxic Thread on the opposing side of the arena.</v>
      </c>
      <c r="AG2805">
        <v>0</v>
      </c>
      <c r="AH2805">
        <v>0</v>
      </c>
      <c r="AI2805">
        <f t="shared" si="201"/>
        <v>0</v>
      </c>
      <c r="AJ2805" t="s">
        <v>524</v>
      </c>
      <c r="AK2805" t="s">
        <v>3466</v>
      </c>
      <c r="AL2805">
        <v>0</v>
      </c>
      <c r="AM2805" cm="1">
        <f t="array" ref="AM2805">IF(AL2805=1,1,
   IF(ISTEXT(AK2805),1,
   IF(AO2805&gt;1,AM2804,
   IF(AI2805=1,
      IF(SUMPRODUCT((LEN($Y$2:$Y$4096)-LEN(SUBSTITUTE($Y$2:$Y$4096,AA2805,"")))/LEN(AA2805))&gt;0,2,1),
      IF(
         SUMPRODUCT((LEN($Y$2:$Y$4096)-LEN(SUBSTITUTE($Y$2:$Y$4096,AA2805,"")))/LEN(AA2805))
         - SUMPRODUCT((LEN($Y$2:$Y$4096)-LEN(SUBSTITUTE($Y$2:$Y$4096,"Alolan "&amp;AA2805,"")))/LEN("Alolan "&amp;AA2805))
         - SUMPRODUCT((LEN($Y$2:$Y$4096)-LEN(SUBSTITUTE($Y$2:$Y$4096,"Galarian "&amp;AA2805,"")))/LEN("Galarian "&amp;AA2805))
         - SUMPRODUCT((LEN($Y$2:$Y$4096)-LEN(SUBSTITUTE($Y$2:$Y$4096,"Hisuian "&amp;AA2805,"")))/LEN("Hisuian "&amp;AA2805))
         - SUMPRODUCT((LEN($Y$2:$Y$4096)-LEN(SUBSTITUTE($Y$2:$Y$4096,"Paldean "&amp;AA2805,"")))/LEN("Paldean "&amp;AA2805))
      &gt;0,2,1)
   ))))</f>
        <v>1</v>
      </c>
      <c r="AN2805">
        <v>0</v>
      </c>
      <c r="AO2805">
        <v>0</v>
      </c>
    </row>
    <row r="2806" spans="1:42" x14ac:dyDescent="0.25">
      <c r="A2806">
        <v>920</v>
      </c>
      <c r="B2806" t="s">
        <v>2916</v>
      </c>
      <c r="C2806" t="s">
        <v>1499</v>
      </c>
      <c r="D2806" t="s">
        <v>1471</v>
      </c>
      <c r="E2806">
        <v>71</v>
      </c>
      <c r="F2806">
        <v>102</v>
      </c>
      <c r="G2806">
        <v>78</v>
      </c>
      <c r="H2806">
        <v>52</v>
      </c>
      <c r="I2806">
        <v>55</v>
      </c>
      <c r="J2806">
        <v>92</v>
      </c>
      <c r="K2806" t="s">
        <v>2915</v>
      </c>
      <c r="M2806" t="s">
        <v>3466</v>
      </c>
      <c r="N2806">
        <v>9.3000000000000007</v>
      </c>
      <c r="O2806">
        <v>6.83</v>
      </c>
      <c r="R2806">
        <f t="shared" si="198"/>
        <v>9</v>
      </c>
      <c r="S2806">
        <f t="shared" si="199"/>
        <v>7</v>
      </c>
      <c r="T2806">
        <f t="shared" si="200"/>
        <v>16</v>
      </c>
      <c r="U2806" t="s">
        <v>1499</v>
      </c>
      <c r="V2806" t="s">
        <v>1471</v>
      </c>
      <c r="W2806" t="s">
        <v>1481</v>
      </c>
      <c r="X2806" t="s">
        <v>1492</v>
      </c>
      <c r="Z2806" t="str" cm="1">
        <f t="array" ref="Z2806">IF(ISBLANK(AK2806),_xlfn.LET(
    _xlpm.nameBeforeSlash, IF(ISNUMBER(SEARCH("/", Y2806)), LEFT(Y2806, SEARCH("/", Y2806)-1), Y2806),
    _xlpm.matchRow, IFERROR(MATCH(_xlpm.nameBeforeSlash, AA:AA, 0), ""),
    _xlpm.difference, IF(_xlpm.matchRow="", "", ABS((R2806 + S2806)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),IF(ISBLANK(Y2806),"","Hidden"))</f>
        <v/>
      </c>
      <c r="AA2806" t="s">
        <v>2916</v>
      </c>
      <c r="AB2806" t="s">
        <v>3467</v>
      </c>
      <c r="AC2806" t="s">
        <v>917</v>
      </c>
      <c r="AD2806" t="str">
        <f>_xlfn.XLOOKUP(AC2806,moves!A:A,moves!B:B)</f>
        <v>bug</v>
      </c>
      <c r="AE2806">
        <f>_xlfn.XLOOKUP(AC2806,moves!A:A,moves!D:D)</f>
        <v>4</v>
      </c>
      <c r="AF2806" t="str">
        <f>_xlfn.XLOOKUP(AC2806,moves!A:A,moves!E:E)</f>
        <v xml:space="preserve"> </v>
      </c>
      <c r="AG2806">
        <v>0</v>
      </c>
      <c r="AH2806">
        <v>0</v>
      </c>
      <c r="AI2806">
        <f t="shared" si="201"/>
        <v>0</v>
      </c>
      <c r="AJ2806" t="s">
        <v>524</v>
      </c>
      <c r="AK2806" t="s">
        <v>3466</v>
      </c>
      <c r="AL2806">
        <v>0</v>
      </c>
      <c r="AM2806" cm="1">
        <f t="array" ref="AM2806">IF(AL2806=1,1,
   IF(ISTEXT(AK2806),1,
   IF(AO2806&gt;1,AM2805,
   IF(AI2806=1,
      IF(SUMPRODUCT((LEN($Y$2:$Y$4096)-LEN(SUBSTITUTE($Y$2:$Y$4096,AA2806,"")))/LEN(AA2806))&gt;0,2,1),
      IF(
         SUMPRODUCT((LEN($Y$2:$Y$4096)-LEN(SUBSTITUTE($Y$2:$Y$4096,AA2806,"")))/LEN(AA2806))
         - SUMPRODUCT((LEN($Y$2:$Y$4096)-LEN(SUBSTITUTE($Y$2:$Y$4096,"Alolan "&amp;AA2806,"")))/LEN("Alolan "&amp;AA2806))
         - SUMPRODUCT((LEN($Y$2:$Y$4096)-LEN(SUBSTITUTE($Y$2:$Y$4096,"Galarian "&amp;AA2806,"")))/LEN("Galarian "&amp;AA2806))
         - SUMPRODUCT((LEN($Y$2:$Y$4096)-LEN(SUBSTITUTE($Y$2:$Y$4096,"Hisuian "&amp;AA2806,"")))/LEN("Hisuian "&amp;AA2806))
         - SUMPRODUCT((LEN($Y$2:$Y$4096)-LEN(SUBSTITUTE($Y$2:$Y$4096,"Paldean "&amp;AA2806,"")))/LEN("Paldean "&amp;AA2806))
      &gt;0,2,1)
   ))))</f>
        <v>1</v>
      </c>
      <c r="AN2806">
        <v>0</v>
      </c>
      <c r="AO2806">
        <v>0</v>
      </c>
    </row>
    <row r="2807" spans="1:42" x14ac:dyDescent="0.25">
      <c r="A2807">
        <v>596</v>
      </c>
      <c r="B2807" t="s">
        <v>2315</v>
      </c>
      <c r="C2807" t="s">
        <v>1499</v>
      </c>
      <c r="D2807" t="s">
        <v>1521</v>
      </c>
      <c r="E2807">
        <v>70</v>
      </c>
      <c r="F2807">
        <v>77</v>
      </c>
      <c r="G2807">
        <v>60</v>
      </c>
      <c r="H2807">
        <v>97</v>
      </c>
      <c r="I2807">
        <v>60</v>
      </c>
      <c r="J2807">
        <v>108</v>
      </c>
      <c r="K2807" t="s">
        <v>2316</v>
      </c>
      <c r="M2807" t="s">
        <v>3466</v>
      </c>
      <c r="N2807">
        <v>9.9400000000000013</v>
      </c>
      <c r="O2807">
        <v>6.4</v>
      </c>
      <c r="R2807">
        <f t="shared" si="198"/>
        <v>10</v>
      </c>
      <c r="S2807">
        <f t="shared" si="199"/>
        <v>6</v>
      </c>
      <c r="T2807">
        <f t="shared" si="200"/>
        <v>16</v>
      </c>
      <c r="U2807" t="s">
        <v>1499</v>
      </c>
      <c r="V2807" t="s">
        <v>1521</v>
      </c>
      <c r="W2807" t="s">
        <v>1471</v>
      </c>
      <c r="X2807" t="s">
        <v>1468</v>
      </c>
      <c r="Z2807" t="str" cm="1">
        <f t="array" ref="Z2807">IF(ISBLANK(AK2807),_xlfn.LET(
    _xlpm.nameBeforeSlash, IF(ISNUMBER(SEARCH("/", Y2807)), LEFT(Y2807, SEARCH("/", Y2807)-1), Y2807),
    _xlpm.matchRow, IFERROR(MATCH(_xlpm.nameBeforeSlash, AA:AA, 0), ""),
    _xlpm.difference, IF(_xlpm.matchRow="", "", ABS((R2807 + S2807)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),IF(ISBLANK(Y2807),"","Hidden"))</f>
        <v/>
      </c>
      <c r="AA2807" t="s">
        <v>2315</v>
      </c>
      <c r="AB2807" t="s">
        <v>3467</v>
      </c>
      <c r="AC2807" t="s">
        <v>990</v>
      </c>
      <c r="AD2807" t="str">
        <f>_xlfn.XLOOKUP(AC2807,moves!A:A,moves!B:B)</f>
        <v>electric</v>
      </c>
      <c r="AE2807">
        <f>_xlfn.XLOOKUP(AC2807,moves!A:A,moves!D:D)</f>
        <v>4</v>
      </c>
      <c r="AF2807" t="str">
        <f>_xlfn.XLOOKUP(AC2807,moves!A:A,moves!E:E)</f>
        <v xml:space="preserve"> </v>
      </c>
      <c r="AG2807">
        <v>0</v>
      </c>
      <c r="AH2807">
        <v>0</v>
      </c>
      <c r="AI2807">
        <f t="shared" si="201"/>
        <v>0</v>
      </c>
      <c r="AJ2807" t="s">
        <v>524</v>
      </c>
      <c r="AK2807" t="s">
        <v>3466</v>
      </c>
      <c r="AL2807">
        <v>0</v>
      </c>
      <c r="AM2807" cm="1">
        <f t="array" ref="AM2807">IF(AL2807=1,1,
   IF(ISTEXT(AK2807),1,
   IF(AO2807&gt;1,AM2806,
   IF(AI2807=1,
      IF(SUMPRODUCT((LEN($Y$2:$Y$4096)-LEN(SUBSTITUTE($Y$2:$Y$4096,AA2807,"")))/LEN(AA2807))&gt;0,2,1),
      IF(
         SUMPRODUCT((LEN($Y$2:$Y$4096)-LEN(SUBSTITUTE($Y$2:$Y$4096,AA2807,"")))/LEN(AA2807))
         - SUMPRODUCT((LEN($Y$2:$Y$4096)-LEN(SUBSTITUTE($Y$2:$Y$4096,"Alolan "&amp;AA2807,"")))/LEN("Alolan "&amp;AA2807))
         - SUMPRODUCT((LEN($Y$2:$Y$4096)-LEN(SUBSTITUTE($Y$2:$Y$4096,"Galarian "&amp;AA2807,"")))/LEN("Galarian "&amp;AA2807))
         - SUMPRODUCT((LEN($Y$2:$Y$4096)-LEN(SUBSTITUTE($Y$2:$Y$4096,"Hisuian "&amp;AA2807,"")))/LEN("Hisuian "&amp;AA2807))
         - SUMPRODUCT((LEN($Y$2:$Y$4096)-LEN(SUBSTITUTE($Y$2:$Y$4096,"Paldean "&amp;AA2807,"")))/LEN("Paldean "&amp;AA2807))
      &gt;0,2,1)
   ))))</f>
        <v>1</v>
      </c>
      <c r="AN2807">
        <v>0</v>
      </c>
      <c r="AO2807">
        <v>0</v>
      </c>
    </row>
    <row r="2808" spans="1:42" x14ac:dyDescent="0.25">
      <c r="A2808">
        <v>413</v>
      </c>
      <c r="B2808" t="s">
        <v>169</v>
      </c>
      <c r="C2808" t="s">
        <v>1499</v>
      </c>
      <c r="D2808" t="s">
        <v>1468</v>
      </c>
      <c r="E2808">
        <v>60</v>
      </c>
      <c r="F2808">
        <v>59</v>
      </c>
      <c r="G2808">
        <v>85</v>
      </c>
      <c r="H2808">
        <v>79</v>
      </c>
      <c r="I2808">
        <v>105</v>
      </c>
      <c r="J2808">
        <v>36</v>
      </c>
      <c r="K2808" t="s">
        <v>288</v>
      </c>
      <c r="M2808" t="s">
        <v>3466</v>
      </c>
      <c r="N2808">
        <v>5.9799999999999995</v>
      </c>
      <c r="O2808">
        <v>8.1</v>
      </c>
      <c r="Q2808">
        <v>1</v>
      </c>
      <c r="R2808">
        <f t="shared" si="198"/>
        <v>6</v>
      </c>
      <c r="S2808">
        <f t="shared" si="199"/>
        <v>9</v>
      </c>
      <c r="T2808">
        <f t="shared" si="200"/>
        <v>15</v>
      </c>
      <c r="U2808" t="s">
        <v>1499</v>
      </c>
      <c r="V2808" t="s">
        <v>1468</v>
      </c>
      <c r="W2808" t="s">
        <v>429</v>
      </c>
      <c r="X2808" t="s">
        <v>1472</v>
      </c>
      <c r="Z2808" t="str" cm="1">
        <f t="array" ref="Z2808">IF(ISBLANK(AK2808),_xlfn.LET(
    _xlpm.nameBeforeSlash, IF(ISNUMBER(SEARCH("/", Y2808)), LEFT(Y2808, SEARCH("/", Y2808)-1), Y2808),
    _xlpm.matchRow, IFERROR(MATCH(_xlpm.nameBeforeSlash, AA:AA, 0), ""),
    _xlpm.difference, IF(_xlpm.matchRow="", "", ABS((R2808 + S2808)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),IF(ISBLANK(Y2808),"","Hidden"))</f>
        <v/>
      </c>
      <c r="AA2808" t="s">
        <v>3164</v>
      </c>
      <c r="AB2808" t="s">
        <v>3467</v>
      </c>
      <c r="AC2808" t="s">
        <v>812</v>
      </c>
      <c r="AD2808" t="str">
        <f>_xlfn.XLOOKUP(AC2808,moves!A:A,moves!B:B)</f>
        <v>typeless</v>
      </c>
      <c r="AE2808">
        <f>_xlfn.XLOOKUP(AC2808,moves!A:A,moves!D:D)</f>
        <v>4</v>
      </c>
      <c r="AF2808" t="str">
        <f>_xlfn.XLOOKUP(AC2808,moves!A:A,moves!E:E)</f>
        <v>The FORM change happens before rolling for this attack. Choose either base type of the user as the type of this attack.</v>
      </c>
      <c r="AG2808">
        <v>0</v>
      </c>
      <c r="AH2808">
        <v>0</v>
      </c>
      <c r="AI2808">
        <f t="shared" si="201"/>
        <v>0</v>
      </c>
      <c r="AJ2808" t="s">
        <v>524</v>
      </c>
      <c r="AK2808" t="s">
        <v>3466</v>
      </c>
      <c r="AL2808">
        <v>0</v>
      </c>
      <c r="AM2808" cm="1">
        <f t="array" ref="AM2808">IF(AL2808=1,1,
   IF(ISTEXT(AK2808),1,
   IF(AO2808&gt;1,AM2807,
   IF(AI2808=1,
      IF(SUMPRODUCT((LEN($Y$2:$Y$4096)-LEN(SUBSTITUTE($Y$2:$Y$4096,AA2808,"")))/LEN(AA2808))&gt;0,2,1),
      IF(
         SUMPRODUCT((LEN($Y$2:$Y$4096)-LEN(SUBSTITUTE($Y$2:$Y$4096,AA2808,"")))/LEN(AA2808))
         - SUMPRODUCT((LEN($Y$2:$Y$4096)-LEN(SUBSTITUTE($Y$2:$Y$4096,"Alolan "&amp;AA2808,"")))/LEN("Alolan "&amp;AA2808))
         - SUMPRODUCT((LEN($Y$2:$Y$4096)-LEN(SUBSTITUTE($Y$2:$Y$4096,"Galarian "&amp;AA2808,"")))/LEN("Galarian "&amp;AA2808))
         - SUMPRODUCT((LEN($Y$2:$Y$4096)-LEN(SUBSTITUTE($Y$2:$Y$4096,"Hisuian "&amp;AA2808,"")))/LEN("Hisuian "&amp;AA2808))
         - SUMPRODUCT((LEN($Y$2:$Y$4096)-LEN(SUBSTITUTE($Y$2:$Y$4096,"Paldean "&amp;AA2808,"")))/LEN("Paldean "&amp;AA2808))
      &gt;0,2,1)
   ))))</f>
        <v>1</v>
      </c>
      <c r="AN2808">
        <v>0</v>
      </c>
      <c r="AO2808">
        <v>1</v>
      </c>
    </row>
    <row r="2809" spans="1:42" x14ac:dyDescent="0.25">
      <c r="A2809" t="s">
        <v>2100</v>
      </c>
      <c r="B2809" t="s">
        <v>169</v>
      </c>
      <c r="C2809" t="s">
        <v>1499</v>
      </c>
      <c r="D2809" t="s">
        <v>1472</v>
      </c>
      <c r="E2809">
        <v>60</v>
      </c>
      <c r="F2809">
        <v>79</v>
      </c>
      <c r="G2809">
        <v>105</v>
      </c>
      <c r="H2809">
        <v>59</v>
      </c>
      <c r="I2809">
        <v>85</v>
      </c>
      <c r="J2809">
        <v>36</v>
      </c>
      <c r="K2809" t="s">
        <v>288</v>
      </c>
      <c r="M2809" t="s">
        <v>3466</v>
      </c>
      <c r="N2809">
        <v>5.9799999999999995</v>
      </c>
      <c r="O2809">
        <v>8.1</v>
      </c>
      <c r="Q2809">
        <v>1</v>
      </c>
      <c r="R2809">
        <f t="shared" si="198"/>
        <v>6</v>
      </c>
      <c r="S2809">
        <f t="shared" si="199"/>
        <v>9</v>
      </c>
      <c r="T2809">
        <f t="shared" si="200"/>
        <v>15</v>
      </c>
      <c r="U2809" t="s">
        <v>1499</v>
      </c>
      <c r="V2809" t="s">
        <v>1472</v>
      </c>
      <c r="W2809" t="s">
        <v>429</v>
      </c>
      <c r="X2809" t="s">
        <v>1468</v>
      </c>
      <c r="Z2809" t="str" cm="1">
        <f t="array" ref="Z2809">IF(ISBLANK(AK2809),_xlfn.LET(
    _xlpm.nameBeforeSlash, IF(ISNUMBER(SEARCH("/", Y2809)), LEFT(Y2809, SEARCH("/", Y2809)-1), Y2809),
    _xlpm.matchRow, IFERROR(MATCH(_xlpm.nameBeforeSlash, AA:AA, 0), ""),
    _xlpm.difference, IF(_xlpm.matchRow="", "", ABS((R2809 + S2809)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),IF(ISBLANK(Y2809),"","Hidden"))</f>
        <v/>
      </c>
      <c r="AA2809" t="s">
        <v>3165</v>
      </c>
      <c r="AB2809" t="s">
        <v>3467</v>
      </c>
      <c r="AC2809" t="s">
        <v>812</v>
      </c>
      <c r="AD2809" t="str">
        <f>_xlfn.XLOOKUP(AC2809,moves!A:A,moves!B:B)</f>
        <v>typeless</v>
      </c>
      <c r="AE2809">
        <f>_xlfn.XLOOKUP(AC2809,moves!A:A,moves!D:D)</f>
        <v>4</v>
      </c>
      <c r="AF2809" t="str">
        <f>_xlfn.XLOOKUP(AC2809,moves!A:A,moves!E:E)</f>
        <v>The FORM change happens before rolling for this attack. Choose either base type of the user as the type of this attack.</v>
      </c>
      <c r="AG2809">
        <v>0</v>
      </c>
      <c r="AH2809">
        <v>0</v>
      </c>
      <c r="AI2809">
        <f t="shared" si="201"/>
        <v>0</v>
      </c>
      <c r="AJ2809" t="s">
        <v>524</v>
      </c>
      <c r="AK2809" t="s">
        <v>3466</v>
      </c>
      <c r="AL2809">
        <v>0</v>
      </c>
      <c r="AM2809" cm="1">
        <f t="array" ref="AM2809">IF(AL2809=1,1,
   IF(ISTEXT(AK2809),1,
   IF(AO2809&gt;1,AM2808,
   IF(AI2809=1,
      IF(SUMPRODUCT((LEN($Y$2:$Y$4096)-LEN(SUBSTITUTE($Y$2:$Y$4096,AA2809,"")))/LEN(AA2809))&gt;0,2,1),
      IF(
         SUMPRODUCT((LEN($Y$2:$Y$4096)-LEN(SUBSTITUTE($Y$2:$Y$4096,AA2809,"")))/LEN(AA2809))
         - SUMPRODUCT((LEN($Y$2:$Y$4096)-LEN(SUBSTITUTE($Y$2:$Y$4096,"Alolan "&amp;AA2809,"")))/LEN("Alolan "&amp;AA2809))
         - SUMPRODUCT((LEN($Y$2:$Y$4096)-LEN(SUBSTITUTE($Y$2:$Y$4096,"Galarian "&amp;AA2809,"")))/LEN("Galarian "&amp;AA2809))
         - SUMPRODUCT((LEN($Y$2:$Y$4096)-LEN(SUBSTITUTE($Y$2:$Y$4096,"Hisuian "&amp;AA2809,"")))/LEN("Hisuian "&amp;AA2809))
         - SUMPRODUCT((LEN($Y$2:$Y$4096)-LEN(SUBSTITUTE($Y$2:$Y$4096,"Paldean "&amp;AA2809,"")))/LEN("Paldean "&amp;AA2809))
      &gt;0,2,1)
   ))))</f>
        <v>1</v>
      </c>
      <c r="AN2809">
        <v>0</v>
      </c>
      <c r="AO2809">
        <v>2</v>
      </c>
    </row>
    <row r="2810" spans="1:42" x14ac:dyDescent="0.25">
      <c r="A2810" t="s">
        <v>811</v>
      </c>
      <c r="B2810" t="s">
        <v>169</v>
      </c>
      <c r="C2810" t="s">
        <v>1499</v>
      </c>
      <c r="D2810" t="s">
        <v>1514</v>
      </c>
      <c r="E2810">
        <v>60</v>
      </c>
      <c r="F2810">
        <v>69</v>
      </c>
      <c r="G2810">
        <v>95</v>
      </c>
      <c r="H2810">
        <v>69</v>
      </c>
      <c r="I2810">
        <v>95</v>
      </c>
      <c r="J2810">
        <v>36</v>
      </c>
      <c r="K2810" t="s">
        <v>288</v>
      </c>
      <c r="M2810" t="s">
        <v>3466</v>
      </c>
      <c r="N2810">
        <v>5.58</v>
      </c>
      <c r="O2810">
        <v>8.1</v>
      </c>
      <c r="Q2810">
        <v>1</v>
      </c>
      <c r="R2810">
        <f t="shared" si="198"/>
        <v>6</v>
      </c>
      <c r="S2810">
        <f t="shared" si="199"/>
        <v>9</v>
      </c>
      <c r="T2810">
        <f t="shared" si="200"/>
        <v>15</v>
      </c>
      <c r="U2810" t="s">
        <v>1499</v>
      </c>
      <c r="V2810" t="s">
        <v>1514</v>
      </c>
      <c r="W2810" t="s">
        <v>429</v>
      </c>
      <c r="X2810" t="s">
        <v>1468</v>
      </c>
      <c r="Z2810" t="str" cm="1">
        <f t="array" ref="Z2810">IF(ISBLANK(AK2810),_xlfn.LET(
    _xlpm.nameBeforeSlash, IF(ISNUMBER(SEARCH("/", Y2810)), LEFT(Y2810, SEARCH("/", Y2810)-1), Y2810),
    _xlpm.matchRow, IFERROR(MATCH(_xlpm.nameBeforeSlash, AA:AA, 0), ""),
    _xlpm.difference, IF(_xlpm.matchRow="", "", ABS((R2810 + S2810)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),IF(ISBLANK(Y2810),"","Hidden"))</f>
        <v/>
      </c>
      <c r="AA2810" t="s">
        <v>3166</v>
      </c>
      <c r="AB2810" t="s">
        <v>3467</v>
      </c>
      <c r="AC2810" t="s">
        <v>812</v>
      </c>
      <c r="AD2810" t="str">
        <f>_xlfn.XLOOKUP(AC2810,moves!A:A,moves!B:B)</f>
        <v>typeless</v>
      </c>
      <c r="AE2810">
        <f>_xlfn.XLOOKUP(AC2810,moves!A:A,moves!D:D)</f>
        <v>4</v>
      </c>
      <c r="AF2810" t="str">
        <f>_xlfn.XLOOKUP(AC2810,moves!A:A,moves!E:E)</f>
        <v>The FORM change happens before rolling for this attack. Choose either base type of the user as the type of this attack.</v>
      </c>
      <c r="AG2810">
        <v>0</v>
      </c>
      <c r="AH2810">
        <v>0</v>
      </c>
      <c r="AI2810">
        <f t="shared" si="201"/>
        <v>0</v>
      </c>
      <c r="AJ2810" t="s">
        <v>524</v>
      </c>
      <c r="AK2810" t="s">
        <v>3466</v>
      </c>
      <c r="AL2810">
        <v>0</v>
      </c>
      <c r="AM2810" cm="1">
        <f t="array" ref="AM2810">IF(AL2810=1,1,
   IF(ISTEXT(AK2810),1,
   IF(AO2810&gt;1,AM2809,
   IF(AI2810=1,
      IF(SUMPRODUCT((LEN($Y$2:$Y$4096)-LEN(SUBSTITUTE($Y$2:$Y$4096,AA2810,"")))/LEN(AA2810))&gt;0,2,1),
      IF(
         SUMPRODUCT((LEN($Y$2:$Y$4096)-LEN(SUBSTITUTE($Y$2:$Y$4096,AA2810,"")))/LEN(AA2810))
         - SUMPRODUCT((LEN($Y$2:$Y$4096)-LEN(SUBSTITUTE($Y$2:$Y$4096,"Alolan "&amp;AA2810,"")))/LEN("Alolan "&amp;AA2810))
         - SUMPRODUCT((LEN($Y$2:$Y$4096)-LEN(SUBSTITUTE($Y$2:$Y$4096,"Galarian "&amp;AA2810,"")))/LEN("Galarian "&amp;AA2810))
         - SUMPRODUCT((LEN($Y$2:$Y$4096)-LEN(SUBSTITUTE($Y$2:$Y$4096,"Hisuian "&amp;AA2810,"")))/LEN("Hisuian "&amp;AA2810))
         - SUMPRODUCT((LEN($Y$2:$Y$4096)-LEN(SUBSTITUTE($Y$2:$Y$4096,"Paldean "&amp;AA2810,"")))/LEN("Paldean "&amp;AA2810))
      &gt;0,2,1)
   ))))</f>
        <v>1</v>
      </c>
      <c r="AN2810">
        <v>0</v>
      </c>
      <c r="AO2810">
        <v>3</v>
      </c>
    </row>
    <row r="2811" spans="1:42" x14ac:dyDescent="0.25">
      <c r="A2811">
        <v>212</v>
      </c>
      <c r="B2811" t="s">
        <v>564</v>
      </c>
      <c r="C2811" t="s">
        <v>1499</v>
      </c>
      <c r="D2811" t="s">
        <v>1514</v>
      </c>
      <c r="E2811">
        <v>70</v>
      </c>
      <c r="F2811">
        <v>130</v>
      </c>
      <c r="G2811">
        <v>100</v>
      </c>
      <c r="H2811">
        <v>55</v>
      </c>
      <c r="I2811">
        <v>80</v>
      </c>
      <c r="J2811">
        <v>65</v>
      </c>
      <c r="K2811" t="s">
        <v>565</v>
      </c>
      <c r="M2811" t="s">
        <v>3466</v>
      </c>
      <c r="N2811">
        <v>9.65</v>
      </c>
      <c r="O2811">
        <v>8.1999999999999993</v>
      </c>
      <c r="Q2811">
        <v>1</v>
      </c>
      <c r="R2811">
        <f t="shared" si="198"/>
        <v>10</v>
      </c>
      <c r="S2811">
        <f t="shared" si="199"/>
        <v>9</v>
      </c>
      <c r="T2811">
        <f t="shared" si="200"/>
        <v>19</v>
      </c>
      <c r="U2811" t="s">
        <v>1499</v>
      </c>
      <c r="V2811" t="s">
        <v>1514</v>
      </c>
      <c r="W2811" t="s">
        <v>1481</v>
      </c>
      <c r="X2811" t="s">
        <v>1512</v>
      </c>
      <c r="Z2811" t="str" cm="1">
        <f t="array" ref="Z2811">IF(ISBLANK(AK2811),_xlfn.LET(
    _xlpm.nameBeforeSlash, IF(ISNUMBER(SEARCH("/", Y2811)), LEFT(Y2811, SEARCH("/", Y2811)-1), Y2811),
    _xlpm.matchRow, IFERROR(MATCH(_xlpm.nameBeforeSlash, AA:AA, 0), ""),
    _xlpm.difference, IF(_xlpm.matchRow="", "", ABS((R2811 + S2811)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),IF(ISBLANK(Y2811),"","Hidden"))</f>
        <v/>
      </c>
      <c r="AA2811" t="s">
        <v>564</v>
      </c>
      <c r="AB2811" t="s">
        <v>3467</v>
      </c>
      <c r="AC2811" s="29" t="s">
        <v>9055</v>
      </c>
      <c r="AD2811" t="str">
        <f>_xlfn.XLOOKUP(AC2811,moves!A:A,moves!B:B)</f>
        <v>steel</v>
      </c>
      <c r="AE2811">
        <f>_xlfn.XLOOKUP(AC2811,moves!A:A,moves!D:D)</f>
        <v>3</v>
      </c>
      <c r="AF2811" t="str">
        <f>_xlfn.XLOOKUP(AC2811,moves!A:A,moves!E:E)</f>
        <v>For each ability known by opposing active Pokémon: Increase attack strength by 2.</v>
      </c>
      <c r="AG2811">
        <v>0</v>
      </c>
      <c r="AH2811">
        <v>0</v>
      </c>
      <c r="AI2811">
        <f t="shared" si="201"/>
        <v>0</v>
      </c>
      <c r="AJ2811" t="s">
        <v>525</v>
      </c>
      <c r="AK2811" t="s">
        <v>3466</v>
      </c>
      <c r="AL2811">
        <v>0</v>
      </c>
      <c r="AM2811" cm="1">
        <f t="array" ref="AM2811">IF(AL2811=1,1,
   IF(ISTEXT(AK2811),1,
   IF(AO2811&gt;1,AM2810,
   IF(AI2811=1,
      IF(SUMPRODUCT((LEN($Y$2:$Y$4096)-LEN(SUBSTITUTE($Y$2:$Y$4096,AA2811,"")))/LEN(AA2811))&gt;0,2,1),
      IF(
         SUMPRODUCT((LEN($Y$2:$Y$4096)-LEN(SUBSTITUTE($Y$2:$Y$4096,AA2811,"")))/LEN(AA2811))
         - SUMPRODUCT((LEN($Y$2:$Y$4096)-LEN(SUBSTITUTE($Y$2:$Y$4096,"Alolan "&amp;AA2811,"")))/LEN("Alolan "&amp;AA2811))
         - SUMPRODUCT((LEN($Y$2:$Y$4096)-LEN(SUBSTITUTE($Y$2:$Y$4096,"Galarian "&amp;AA2811,"")))/LEN("Galarian "&amp;AA2811))
         - SUMPRODUCT((LEN($Y$2:$Y$4096)-LEN(SUBSTITUTE($Y$2:$Y$4096,"Hisuian "&amp;AA2811,"")))/LEN("Hisuian "&amp;AA2811))
         - SUMPRODUCT((LEN($Y$2:$Y$4096)-LEN(SUBSTITUTE($Y$2:$Y$4096,"Paldean "&amp;AA2811,"")))/LEN("Paldean "&amp;AA2811))
      &gt;0,2,1)
   ))))</f>
        <v>1</v>
      </c>
      <c r="AN2811">
        <v>0</v>
      </c>
      <c r="AO2811">
        <v>1</v>
      </c>
    </row>
    <row r="2812" spans="1:42" x14ac:dyDescent="0.25">
      <c r="A2812" t="s">
        <v>1826</v>
      </c>
      <c r="B2812" t="s">
        <v>564</v>
      </c>
      <c r="C2812" t="s">
        <v>1499</v>
      </c>
      <c r="D2812" t="s">
        <v>1514</v>
      </c>
      <c r="E2812">
        <v>70</v>
      </c>
      <c r="F2812">
        <v>150</v>
      </c>
      <c r="G2812">
        <v>140</v>
      </c>
      <c r="H2812">
        <v>65</v>
      </c>
      <c r="I2812">
        <v>100</v>
      </c>
      <c r="J2812">
        <v>75</v>
      </c>
      <c r="K2812" t="s">
        <v>565</v>
      </c>
      <c r="M2812" t="s">
        <v>3466</v>
      </c>
      <c r="N2812">
        <v>11.15</v>
      </c>
      <c r="O2812">
        <v>10</v>
      </c>
      <c r="Q2812">
        <v>3</v>
      </c>
      <c r="R2812">
        <f t="shared" si="198"/>
        <v>11</v>
      </c>
      <c r="S2812">
        <f t="shared" si="199"/>
        <v>13</v>
      </c>
      <c r="T2812">
        <f t="shared" si="200"/>
        <v>24</v>
      </c>
      <c r="U2812" t="s">
        <v>1499</v>
      </c>
      <c r="V2812" t="s">
        <v>1514</v>
      </c>
      <c r="W2812" t="s">
        <v>1481</v>
      </c>
      <c r="X2812" t="s">
        <v>1512</v>
      </c>
      <c r="Z2812" t="str" cm="1">
        <f t="array" ref="Z2812">IF(ISBLANK(AK2812),_xlfn.LET(
    _xlpm.nameBeforeSlash, IF(ISNUMBER(SEARCH("/", Y2812)), LEFT(Y2812, SEARCH("/", Y2812)-1), Y2812),
    _xlpm.matchRow, IFERROR(MATCH(_xlpm.nameBeforeSlash, AA:AA, 0), ""),
    _xlpm.difference, IF(_xlpm.matchRow="", "", ABS((R2812 + S2812)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),IF(ISBLANK(Y2812),"","Hidden"))</f>
        <v/>
      </c>
      <c r="AA2812" t="s">
        <v>3396</v>
      </c>
      <c r="AB2812" t="s">
        <v>1477</v>
      </c>
      <c r="AC2812" t="s">
        <v>9054</v>
      </c>
      <c r="AD2812" t="str">
        <f>_xlfn.XLOOKUP(AC2812,moves!A:A,moves!B:B)</f>
        <v>steel</v>
      </c>
      <c r="AE2812">
        <f>_xlfn.XLOOKUP(AC2812,moves!A:A,moves!D:D)</f>
        <v>4</v>
      </c>
      <c r="AF2812" t="str">
        <f>_xlfn.XLOOKUP(AC2812,moves!A:A,moves!E:E)</f>
        <v>The target's MODIFY moves no longer have a move effect.</v>
      </c>
      <c r="AG2812">
        <v>0</v>
      </c>
      <c r="AH2812">
        <v>0</v>
      </c>
      <c r="AI2812">
        <f t="shared" si="201"/>
        <v>0</v>
      </c>
      <c r="AJ2812" t="s">
        <v>525</v>
      </c>
      <c r="AK2812" t="s">
        <v>3466</v>
      </c>
      <c r="AL2812">
        <v>0</v>
      </c>
      <c r="AM2812" cm="1">
        <f t="array" ref="AM2812">IF(AL2812=1,1,
   IF(ISTEXT(AK2812),1,
   IF(AO2812&gt;1,AM2811,
   IF(AI2812=1,
      IF(SUMPRODUCT((LEN($Y$2:$Y$4096)-LEN(SUBSTITUTE($Y$2:$Y$4096,AA2812,"")))/LEN(AA2812))&gt;0,2,1),
      IF(
         SUMPRODUCT((LEN($Y$2:$Y$4096)-LEN(SUBSTITUTE($Y$2:$Y$4096,AA2812,"")))/LEN(AA2812))
         - SUMPRODUCT((LEN($Y$2:$Y$4096)-LEN(SUBSTITUTE($Y$2:$Y$4096,"Alolan "&amp;AA2812,"")))/LEN("Alolan "&amp;AA2812))
         - SUMPRODUCT((LEN($Y$2:$Y$4096)-LEN(SUBSTITUTE($Y$2:$Y$4096,"Galarian "&amp;AA2812,"")))/LEN("Galarian "&amp;AA2812))
         - SUMPRODUCT((LEN($Y$2:$Y$4096)-LEN(SUBSTITUTE($Y$2:$Y$4096,"Hisuian "&amp;AA2812,"")))/LEN("Hisuian "&amp;AA2812))
         - SUMPRODUCT((LEN($Y$2:$Y$4096)-LEN(SUBSTITUTE($Y$2:$Y$4096,"Paldean "&amp;AA2812,"")))/LEN("Paldean "&amp;AA2812))
      &gt;0,2,1)
   ))))</f>
        <v>1</v>
      </c>
      <c r="AN2812">
        <v>0</v>
      </c>
      <c r="AO2812">
        <v>2</v>
      </c>
      <c r="AP2812">
        <v>1</v>
      </c>
    </row>
    <row r="2813" spans="1:42" x14ac:dyDescent="0.25">
      <c r="A2813">
        <v>617</v>
      </c>
      <c r="B2813" t="s">
        <v>2336</v>
      </c>
      <c r="C2813" t="s">
        <v>1499</v>
      </c>
      <c r="D2813"/>
      <c r="E2813">
        <v>80</v>
      </c>
      <c r="F2813">
        <v>70</v>
      </c>
      <c r="G2813">
        <v>40</v>
      </c>
      <c r="H2813">
        <v>100</v>
      </c>
      <c r="I2813">
        <v>60</v>
      </c>
      <c r="J2813">
        <v>145</v>
      </c>
      <c r="K2813" t="s">
        <v>2337</v>
      </c>
      <c r="M2813" t="s">
        <v>3466</v>
      </c>
      <c r="N2813">
        <v>11.5</v>
      </c>
      <c r="O2813">
        <v>6.2</v>
      </c>
      <c r="P2813">
        <v>1</v>
      </c>
      <c r="R2813">
        <f t="shared" si="198"/>
        <v>13</v>
      </c>
      <c r="S2813">
        <f t="shared" si="199"/>
        <v>6</v>
      </c>
      <c r="T2813">
        <f t="shared" si="200"/>
        <v>19</v>
      </c>
      <c r="U2813" t="s">
        <v>1499</v>
      </c>
      <c r="V2813" t="s">
        <v>1490</v>
      </c>
      <c r="W2813" t="s">
        <v>1469</v>
      </c>
      <c r="X2813" t="s">
        <v>1468</v>
      </c>
      <c r="Z2813" t="str" cm="1">
        <f t="array" ref="Z2813">IF(ISBLANK(AK2813),_xlfn.LET(
    _xlpm.nameBeforeSlash, IF(ISNUMBER(SEARCH("/", Y2813)), LEFT(Y2813, SEARCH("/", Y2813)-1), Y2813),
    _xlpm.matchRow, IFERROR(MATCH(_xlpm.nameBeforeSlash, AA:AA, 0), ""),
    _xlpm.difference, IF(_xlpm.matchRow="", "", ABS((R2813 + S2813)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),IF(ISBLANK(Y2813),"","Hidden"))</f>
        <v/>
      </c>
      <c r="AA2813" t="s">
        <v>2336</v>
      </c>
      <c r="AB2813" t="s">
        <v>3467</v>
      </c>
      <c r="AC2813" t="s">
        <v>1405</v>
      </c>
      <c r="AD2813" t="str">
        <f>_xlfn.XLOOKUP(AC2813,moves!A:A,moves!B:B)</f>
        <v>water</v>
      </c>
      <c r="AE2813">
        <f>_xlfn.XLOOKUP(AC2813,moves!A:A,moves!D:D)</f>
        <v>4</v>
      </c>
      <c r="AF2813" t="str">
        <f>_xlfn.XLOOKUP(AC2813,moves!A:A,moves!E:E)</f>
        <v>Each time this move is used in succession: Increase attack strength by 1.</v>
      </c>
      <c r="AG2813">
        <v>0</v>
      </c>
      <c r="AH2813">
        <v>0</v>
      </c>
      <c r="AI2813">
        <f t="shared" si="201"/>
        <v>0</v>
      </c>
      <c r="AJ2813" t="s">
        <v>525</v>
      </c>
      <c r="AK2813" t="s">
        <v>3466</v>
      </c>
      <c r="AL2813">
        <v>0</v>
      </c>
      <c r="AM2813" cm="1">
        <f t="array" ref="AM2813">IF(AL2813=1,1,
   IF(ISTEXT(AK2813),1,
   IF(AO2813&gt;1,AM2811,
   IF(AI2813=1,
      IF(SUMPRODUCT((LEN($Y$2:$Y$4096)-LEN(SUBSTITUTE($Y$2:$Y$4096,AA2813,"")))/LEN(AA2813))&gt;0,2,1),
      IF(
         SUMPRODUCT((LEN($Y$2:$Y$4096)-LEN(SUBSTITUTE($Y$2:$Y$4096,AA2813,"")))/LEN(AA2813))
         - SUMPRODUCT((LEN($Y$2:$Y$4096)-LEN(SUBSTITUTE($Y$2:$Y$4096,"Alolan "&amp;AA2813,"")))/LEN("Alolan "&amp;AA2813))
         - SUMPRODUCT((LEN($Y$2:$Y$4096)-LEN(SUBSTITUTE($Y$2:$Y$4096,"Galarian "&amp;AA2813,"")))/LEN("Galarian "&amp;AA2813))
         - SUMPRODUCT((LEN($Y$2:$Y$4096)-LEN(SUBSTITUTE($Y$2:$Y$4096,"Hisuian "&amp;AA2813,"")))/LEN("Hisuian "&amp;AA2813))
         - SUMPRODUCT((LEN($Y$2:$Y$4096)-LEN(SUBSTITUTE($Y$2:$Y$4096,"Paldean "&amp;AA2813,"")))/LEN("Paldean "&amp;AA2813))
      &gt;0,2,1)
   ))))</f>
        <v>1</v>
      </c>
      <c r="AN2813">
        <v>0</v>
      </c>
      <c r="AO2813">
        <v>0</v>
      </c>
    </row>
    <row r="2814" spans="1:42" x14ac:dyDescent="0.25">
      <c r="A2814">
        <v>954</v>
      </c>
      <c r="B2814" t="s">
        <v>2973</v>
      </c>
      <c r="C2814" t="s">
        <v>1499</v>
      </c>
      <c r="D2814" t="s">
        <v>429</v>
      </c>
      <c r="E2814">
        <v>75</v>
      </c>
      <c r="F2814">
        <v>50</v>
      </c>
      <c r="G2814">
        <v>85</v>
      </c>
      <c r="H2814">
        <v>115</v>
      </c>
      <c r="I2814">
        <v>100</v>
      </c>
      <c r="J2814">
        <v>45</v>
      </c>
      <c r="K2814" t="s">
        <v>2972</v>
      </c>
      <c r="M2814" t="s">
        <v>3466</v>
      </c>
      <c r="N2814">
        <v>8.0500000000000007</v>
      </c>
      <c r="O2814">
        <v>8.5500000000000007</v>
      </c>
      <c r="P2814">
        <v>1</v>
      </c>
      <c r="Q2814">
        <v>1</v>
      </c>
      <c r="R2814">
        <f t="shared" si="198"/>
        <v>9</v>
      </c>
      <c r="S2814">
        <f t="shared" si="199"/>
        <v>10</v>
      </c>
      <c r="T2814">
        <f t="shared" si="200"/>
        <v>19</v>
      </c>
      <c r="U2814" t="s">
        <v>1499</v>
      </c>
      <c r="V2814" t="s">
        <v>429</v>
      </c>
      <c r="W2814" t="s">
        <v>1512</v>
      </c>
      <c r="X2814" t="s">
        <v>1546</v>
      </c>
      <c r="Z2814" t="str" cm="1">
        <f t="array" ref="Z2814">IF(ISBLANK(AK2814),_xlfn.LET(
    _xlpm.nameBeforeSlash, IF(ISNUMBER(SEARCH("/", Y2814)), LEFT(Y2814, SEARCH("/", Y2814)-1), Y2814),
    _xlpm.matchRow, IFERROR(MATCH(_xlpm.nameBeforeSlash, AA:AA, 0), ""),
    _xlpm.difference, IF(_xlpm.matchRow="", "", ABS((R2814 + S2814)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),IF(ISBLANK(Y2814),"","Hidden"))</f>
        <v/>
      </c>
      <c r="AA2814" t="s">
        <v>2973</v>
      </c>
      <c r="AB2814" t="s">
        <v>3467</v>
      </c>
      <c r="AC2814" t="s">
        <v>1287</v>
      </c>
      <c r="AD2814" t="str">
        <f>_xlfn.XLOOKUP(AC2814,moves!A:A,moves!B:B)</f>
        <v>normal</v>
      </c>
      <c r="AE2814">
        <f>_xlfn.XLOOKUP(AC2814,moves!A:A,moves!D:D)</f>
        <v>0</v>
      </c>
      <c r="AF2814" t="str">
        <f>_xlfn.XLOOKUP(AC2814,moves!A:A,moves!E:E)</f>
        <v>Once per battle: Increase the user's battle fatigue to 5, revive one of the Pokémon in your party, and fully heal that Pokémon's health.</v>
      </c>
      <c r="AG2814">
        <v>0</v>
      </c>
      <c r="AH2814">
        <v>0</v>
      </c>
      <c r="AI2814">
        <f t="shared" si="201"/>
        <v>0</v>
      </c>
      <c r="AJ2814" t="s">
        <v>525</v>
      </c>
      <c r="AK2814" t="s">
        <v>3466</v>
      </c>
      <c r="AL2814">
        <v>0</v>
      </c>
      <c r="AM2814" cm="1">
        <f t="array" ref="AM2814">IF(AL2814=1,1,
   IF(ISTEXT(AK2814),1,
   IF(AO2814&gt;1,AM2813,
   IF(AI2814=1,
      IF(SUMPRODUCT((LEN($Y$2:$Y$4096)-LEN(SUBSTITUTE($Y$2:$Y$4096,AA2814,"")))/LEN(AA2814))&gt;0,2,1),
      IF(
         SUMPRODUCT((LEN($Y$2:$Y$4096)-LEN(SUBSTITUTE($Y$2:$Y$4096,AA2814,"")))/LEN(AA2814))
         - SUMPRODUCT((LEN($Y$2:$Y$4096)-LEN(SUBSTITUTE($Y$2:$Y$4096,"Alolan "&amp;AA2814,"")))/LEN("Alolan "&amp;AA2814))
         - SUMPRODUCT((LEN($Y$2:$Y$4096)-LEN(SUBSTITUTE($Y$2:$Y$4096,"Galarian "&amp;AA2814,"")))/LEN("Galarian "&amp;AA2814))
         - SUMPRODUCT((LEN($Y$2:$Y$4096)-LEN(SUBSTITUTE($Y$2:$Y$4096,"Hisuian "&amp;AA2814,"")))/LEN("Hisuian "&amp;AA2814))
         - SUMPRODUCT((LEN($Y$2:$Y$4096)-LEN(SUBSTITUTE($Y$2:$Y$4096,"Paldean "&amp;AA2814,"")))/LEN("Paldean "&amp;AA2814))
      &gt;0,2,1)
   ))))</f>
        <v>1</v>
      </c>
      <c r="AN2814">
        <v>0</v>
      </c>
      <c r="AO2814">
        <v>0</v>
      </c>
    </row>
    <row r="2815" spans="1:42" x14ac:dyDescent="0.25">
      <c r="A2815" t="s">
        <v>3928</v>
      </c>
      <c r="B2815" t="s">
        <v>89</v>
      </c>
      <c r="C2815" t="s">
        <v>1499</v>
      </c>
      <c r="D2815" t="s">
        <v>1492</v>
      </c>
      <c r="E2815">
        <v>80</v>
      </c>
      <c r="F2815">
        <v>125</v>
      </c>
      <c r="G2815">
        <v>75</v>
      </c>
      <c r="H2815">
        <v>40</v>
      </c>
      <c r="I2815">
        <v>95</v>
      </c>
      <c r="J2815">
        <v>85</v>
      </c>
      <c r="K2815" t="s">
        <v>1829</v>
      </c>
      <c r="M2815" t="s">
        <v>3466</v>
      </c>
      <c r="N2815">
        <v>10.050000000000001</v>
      </c>
      <c r="O2815">
        <v>8.3000000000000007</v>
      </c>
      <c r="Q2815">
        <v>1</v>
      </c>
      <c r="R2815">
        <f t="shared" si="198"/>
        <v>10</v>
      </c>
      <c r="S2815">
        <f t="shared" si="199"/>
        <v>9</v>
      </c>
      <c r="T2815">
        <f t="shared" si="200"/>
        <v>19</v>
      </c>
      <c r="U2815" t="s">
        <v>1499</v>
      </c>
      <c r="V2815" t="s">
        <v>1492</v>
      </c>
      <c r="W2815" t="s">
        <v>1471</v>
      </c>
      <c r="X2815" t="s">
        <v>1481</v>
      </c>
      <c r="Z2815" t="str" cm="1">
        <f t="array" ref="Z2815">IF(ISBLANK(AK2815),_xlfn.LET(
    _xlpm.nameBeforeSlash, IF(ISNUMBER(SEARCH("/", Y2815)), LEFT(Y2815, SEARCH("/", Y2815)-1), Y2815),
    _xlpm.matchRow, IFERROR(MATCH(_xlpm.nameBeforeSlash, AA:AA, 0), ""),
    _xlpm.difference, IF(_xlpm.matchRow="", "", ABS((R2815 + S2815)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),IF(ISBLANK(Y2815),"","Hidden"))</f>
        <v/>
      </c>
      <c r="AA2815" t="s">
        <v>5213</v>
      </c>
      <c r="AB2815" t="s">
        <v>3467</v>
      </c>
      <c r="AC2815" t="s">
        <v>6476</v>
      </c>
      <c r="AD2815" t="str">
        <f>_xlfn.XLOOKUP(AC2815,moves!A:A,moves!B:B)</f>
        <v>bug</v>
      </c>
      <c r="AE2815">
        <f>_xlfn.XLOOKUP(AC2815,moves!A:A,moves!D:D)</f>
        <v>4</v>
      </c>
      <c r="AF2815" t="str">
        <f>_xlfn.XLOOKUP(AC2815,moves!A:A,moves!E:E)</f>
        <v>Ignore type resistances.</v>
      </c>
      <c r="AG2815">
        <v>0</v>
      </c>
      <c r="AH2815">
        <v>0</v>
      </c>
      <c r="AI2815">
        <f t="shared" si="201"/>
        <v>1</v>
      </c>
      <c r="AJ2815" t="s">
        <v>525</v>
      </c>
      <c r="AK2815" t="s">
        <v>3466</v>
      </c>
      <c r="AL2815">
        <v>0</v>
      </c>
      <c r="AM2815" cm="1">
        <f t="array" ref="AM2815">IF(AL2815=1,1,
   IF(ISTEXT(AK2815),1,
   IF(AO2815&gt;1,AM2814,
   IF(AI2815=1,
      IF(SUMPRODUCT((LEN($Y$2:$Y$4096)-LEN(SUBSTITUTE($Y$2:$Y$4096,AA2815,"")))/LEN(AA2815))&gt;0,2,1),
      IF(
         SUMPRODUCT((LEN($Y$2:$Y$4096)-LEN(SUBSTITUTE($Y$2:$Y$4096,AA2815,"")))/LEN(AA2815))
         - SUMPRODUCT((LEN($Y$2:$Y$4096)-LEN(SUBSTITUTE($Y$2:$Y$4096,"Alolan "&amp;AA2815,"")))/LEN("Alolan "&amp;AA2815))
         - SUMPRODUCT((LEN($Y$2:$Y$4096)-LEN(SUBSTITUTE($Y$2:$Y$4096,"Galarian "&amp;AA2815,"")))/LEN("Galarian "&amp;AA2815))
         - SUMPRODUCT((LEN($Y$2:$Y$4096)-LEN(SUBSTITUTE($Y$2:$Y$4096,"Hisuian "&amp;AA2815,"")))/LEN("Hisuian "&amp;AA2815))
         - SUMPRODUCT((LEN($Y$2:$Y$4096)-LEN(SUBSTITUTE($Y$2:$Y$4096,"Paldean "&amp;AA2815,"")))/LEN("Paldean "&amp;AA2815))
      &gt;0,2,1)
   ))))</f>
        <v>1</v>
      </c>
      <c r="AN2815">
        <v>0</v>
      </c>
      <c r="AO2815">
        <v>1</v>
      </c>
    </row>
    <row r="2816" spans="1:42" x14ac:dyDescent="0.25">
      <c r="A2816" t="s">
        <v>3929</v>
      </c>
      <c r="B2816" t="s">
        <v>89</v>
      </c>
      <c r="C2816" t="s">
        <v>1499</v>
      </c>
      <c r="D2816" t="s">
        <v>1492</v>
      </c>
      <c r="E2816">
        <v>80</v>
      </c>
      <c r="F2816">
        <v>185</v>
      </c>
      <c r="G2816">
        <v>115</v>
      </c>
      <c r="H2816">
        <v>40</v>
      </c>
      <c r="I2816">
        <v>105</v>
      </c>
      <c r="J2816">
        <v>75</v>
      </c>
      <c r="K2816" t="s">
        <v>1829</v>
      </c>
      <c r="M2816" t="s">
        <v>3466</v>
      </c>
      <c r="N2816">
        <v>12.65</v>
      </c>
      <c r="O2816">
        <v>9.8000000000000007</v>
      </c>
      <c r="R2816">
        <f t="shared" si="198"/>
        <v>13</v>
      </c>
      <c r="S2816">
        <f t="shared" si="199"/>
        <v>10</v>
      </c>
      <c r="T2816">
        <f t="shared" si="200"/>
        <v>23</v>
      </c>
      <c r="U2816" t="s">
        <v>1499</v>
      </c>
      <c r="V2816" t="s">
        <v>1492</v>
      </c>
      <c r="W2816" t="s">
        <v>1471</v>
      </c>
      <c r="X2816" t="s">
        <v>1481</v>
      </c>
      <c r="Z2816" t="str" cm="1">
        <f t="array" ref="Z2816">IF(ISBLANK(AK2816),_xlfn.LET(
    _xlpm.nameBeforeSlash, IF(ISNUMBER(SEARCH("/", Y2816)), LEFT(Y2816, SEARCH("/", Y2816)-1), Y2816),
    _xlpm.matchRow, IFERROR(MATCH(_xlpm.nameBeforeSlash, AA:AA, 0), ""),
    _xlpm.difference, IF(_xlpm.matchRow="", "", ABS((R2816 + S2816)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),IF(ISBLANK(Y2816),"","Hidden"))</f>
        <v/>
      </c>
      <c r="AA2816" t="s">
        <v>5214</v>
      </c>
      <c r="AB2816" t="s">
        <v>1477</v>
      </c>
      <c r="AC2816" t="s">
        <v>6478</v>
      </c>
      <c r="AD2816" t="str">
        <f>_xlfn.XLOOKUP(AC2816,moves!A:A,moves!B:B)</f>
        <v>bug</v>
      </c>
      <c r="AE2816">
        <f>_xlfn.XLOOKUP(AC2816,moves!A:A,moves!D:D)</f>
        <v>4</v>
      </c>
      <c r="AF2816" t="str">
        <f>_xlfn.XLOOKUP(AC2816,moves!A:A,moves!E:E)</f>
        <v>For every 3 damage on the user: Increase attack strength by 1.</v>
      </c>
      <c r="AG2816">
        <v>0</v>
      </c>
      <c r="AH2816">
        <v>0</v>
      </c>
      <c r="AI2816">
        <f t="shared" si="201"/>
        <v>1</v>
      </c>
      <c r="AJ2816" t="s">
        <v>525</v>
      </c>
      <c r="AK2816" t="s">
        <v>3466</v>
      </c>
      <c r="AL2816">
        <v>0</v>
      </c>
      <c r="AM2816" cm="1">
        <f t="array" ref="AM2816">IF(AL2816=1,1,
   IF(ISTEXT(AK2816),1,
   IF(AO2816&gt;1,AM2815,
   IF(AI2816=1,
      IF(SUMPRODUCT((LEN($Y$2:$Y$4096)-LEN(SUBSTITUTE($Y$2:$Y$4096,AA2816,"")))/LEN(AA2816))&gt;0,2,1),
      IF(
         SUMPRODUCT((LEN($Y$2:$Y$4096)-LEN(SUBSTITUTE($Y$2:$Y$4096,AA2816,"")))/LEN(AA2816))
         - SUMPRODUCT((LEN($Y$2:$Y$4096)-LEN(SUBSTITUTE($Y$2:$Y$4096,"Alolan "&amp;AA2816,"")))/LEN("Alolan "&amp;AA2816))
         - SUMPRODUCT((LEN($Y$2:$Y$4096)-LEN(SUBSTITUTE($Y$2:$Y$4096,"Galarian "&amp;AA2816,"")))/LEN("Galarian "&amp;AA2816))
         - SUMPRODUCT((LEN($Y$2:$Y$4096)-LEN(SUBSTITUTE($Y$2:$Y$4096,"Hisuian "&amp;AA2816,"")))/LEN("Hisuian "&amp;AA2816))
         - SUMPRODUCT((LEN($Y$2:$Y$4096)-LEN(SUBSTITUTE($Y$2:$Y$4096,"Paldean "&amp;AA2816,"")))/LEN("Paldean "&amp;AA2816))
      &gt;0,2,1)
   ))))</f>
        <v>1</v>
      </c>
      <c r="AN2816">
        <v>0</v>
      </c>
      <c r="AO2816">
        <v>2</v>
      </c>
      <c r="AP2816">
        <v>1</v>
      </c>
    </row>
    <row r="2817" spans="1:41" x14ac:dyDescent="0.25">
      <c r="A2817">
        <v>637</v>
      </c>
      <c r="B2817" t="s">
        <v>873</v>
      </c>
      <c r="C2817" t="s">
        <v>1499</v>
      </c>
      <c r="D2817" t="s">
        <v>1479</v>
      </c>
      <c r="E2817">
        <v>85</v>
      </c>
      <c r="F2817">
        <v>60</v>
      </c>
      <c r="G2817">
        <v>65</v>
      </c>
      <c r="H2817">
        <v>135</v>
      </c>
      <c r="I2817">
        <v>105</v>
      </c>
      <c r="J2817">
        <v>100</v>
      </c>
      <c r="K2817" t="s">
        <v>355</v>
      </c>
      <c r="M2817" t="s">
        <v>3466</v>
      </c>
      <c r="N2817">
        <v>11.35</v>
      </c>
      <c r="O2817">
        <v>8.5</v>
      </c>
      <c r="P2817">
        <v>1</v>
      </c>
      <c r="Q2817">
        <v>1</v>
      </c>
      <c r="R2817">
        <f t="shared" si="198"/>
        <v>12</v>
      </c>
      <c r="S2817">
        <f t="shared" si="199"/>
        <v>10</v>
      </c>
      <c r="T2817">
        <f t="shared" si="200"/>
        <v>22</v>
      </c>
      <c r="U2817" t="s">
        <v>1499</v>
      </c>
      <c r="V2817" t="s">
        <v>1479</v>
      </c>
      <c r="W2817" t="s">
        <v>1481</v>
      </c>
      <c r="X2817" t="s">
        <v>1468</v>
      </c>
      <c r="Z2817" t="str" cm="1">
        <f t="array" ref="Z2817">IF(ISBLANK(AK2817),_xlfn.LET(
    _xlpm.nameBeforeSlash, IF(ISNUMBER(SEARCH("/", Y2817)), LEFT(Y2817, SEARCH("/", Y2817)-1), Y2817),
    _xlpm.matchRow, IFERROR(MATCH(_xlpm.nameBeforeSlash, AA:AA, 0), ""),
    _xlpm.difference, IF(_xlpm.matchRow="", "", ABS((R2817 + S2817)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),IF(ISBLANK(Y2817),"","Hidden"))</f>
        <v/>
      </c>
      <c r="AA2817" t="s">
        <v>873</v>
      </c>
      <c r="AB2817" t="s">
        <v>3467</v>
      </c>
      <c r="AC2817" t="s">
        <v>874</v>
      </c>
      <c r="AD2817" t="str">
        <f>_xlfn.XLOOKUP(AC2817,moves!A:A,moves!B:B)</f>
        <v>fire</v>
      </c>
      <c r="AE2817">
        <f>_xlfn.XLOOKUP(AC2817,moves!A:A,moves!D:D)</f>
        <v>4</v>
      </c>
      <c r="AF2817" t="str">
        <f>_xlfn.XLOOKUP(AC2817,moves!A:A,moves!E:E)</f>
        <v xml:space="preserve"> Add 1 critical hit to the user's attack rolls.</v>
      </c>
      <c r="AG2817">
        <v>0</v>
      </c>
      <c r="AH2817">
        <v>0</v>
      </c>
      <c r="AI2817">
        <f t="shared" si="201"/>
        <v>0</v>
      </c>
      <c r="AJ2817" t="s">
        <v>525</v>
      </c>
      <c r="AK2817" t="s">
        <v>3466</v>
      </c>
      <c r="AL2817">
        <v>0</v>
      </c>
      <c r="AM2817" cm="1">
        <f t="array" ref="AM2817">IF(AL2817=1,1,
   IF(ISTEXT(AK2817),1,
   IF(AO2817&gt;1,AM2816,
   IF(AI2817=1,
      IF(SUMPRODUCT((LEN($Y$2:$Y$4096)-LEN(SUBSTITUTE($Y$2:$Y$4096,AA2817,"")))/LEN(AA2817))&gt;0,2,1),
      IF(
         SUMPRODUCT((LEN($Y$2:$Y$4096)-LEN(SUBSTITUTE($Y$2:$Y$4096,AA2817,"")))/LEN(AA2817))
         - SUMPRODUCT((LEN($Y$2:$Y$4096)-LEN(SUBSTITUTE($Y$2:$Y$4096,"Alolan "&amp;AA2817,"")))/LEN("Alolan "&amp;AA2817))
         - SUMPRODUCT((LEN($Y$2:$Y$4096)-LEN(SUBSTITUTE($Y$2:$Y$4096,"Galarian "&amp;AA2817,"")))/LEN("Galarian "&amp;AA2817))
         - SUMPRODUCT((LEN($Y$2:$Y$4096)-LEN(SUBSTITUTE($Y$2:$Y$4096,"Hisuian "&amp;AA2817,"")))/LEN("Hisuian "&amp;AA2817))
         - SUMPRODUCT((LEN($Y$2:$Y$4096)-LEN(SUBSTITUTE($Y$2:$Y$4096,"Paldean "&amp;AA2817,"")))/LEN("Paldean "&amp;AA2817))
      &gt;0,2,1)
   ))))</f>
        <v>1</v>
      </c>
      <c r="AN2817">
        <v>0</v>
      </c>
      <c r="AO2817">
        <v>0</v>
      </c>
    </row>
    <row r="2818" spans="1:41" x14ac:dyDescent="0.25">
      <c r="A2818">
        <v>826</v>
      </c>
      <c r="B2818" t="s">
        <v>2744</v>
      </c>
      <c r="C2818" t="s">
        <v>1499</v>
      </c>
      <c r="D2818" t="s">
        <v>429</v>
      </c>
      <c r="E2818">
        <v>60</v>
      </c>
      <c r="F2818">
        <v>45</v>
      </c>
      <c r="G2818">
        <v>110</v>
      </c>
      <c r="H2818">
        <v>80</v>
      </c>
      <c r="I2818">
        <v>120</v>
      </c>
      <c r="J2818">
        <v>90</v>
      </c>
      <c r="K2818" t="s">
        <v>2745</v>
      </c>
      <c r="M2818" t="s">
        <v>3466</v>
      </c>
      <c r="N2818">
        <v>8.0500000000000007</v>
      </c>
      <c r="O2818">
        <v>9.3000000000000007</v>
      </c>
      <c r="P2818">
        <v>1</v>
      </c>
      <c r="Q2818">
        <v>2</v>
      </c>
      <c r="R2818">
        <f t="shared" ref="R2818:R2881" si="202">MROUND(N2818,1)+P2818</f>
        <v>9</v>
      </c>
      <c r="S2818">
        <f t="shared" ref="S2818:S2881" si="203">MROUND(O2818,1)+Q2818</f>
        <v>11</v>
      </c>
      <c r="T2818">
        <f t="shared" si="200"/>
        <v>20</v>
      </c>
      <c r="U2818" t="s">
        <v>1499</v>
      </c>
      <c r="V2818" t="s">
        <v>429</v>
      </c>
      <c r="W2818" t="s">
        <v>1468</v>
      </c>
      <c r="X2818" t="s">
        <v>1524</v>
      </c>
      <c r="Z2818" t="str" cm="1">
        <f t="array" ref="Z2818">IF(ISBLANK(AK2818),_xlfn.LET(
    _xlpm.nameBeforeSlash, IF(ISNUMBER(SEARCH("/", Y2818)), LEFT(Y2818, SEARCH("/", Y2818)-1), Y2818),
    _xlpm.matchRow, IFERROR(MATCH(_xlpm.nameBeforeSlash, AA:AA, 0), ""),
    _xlpm.difference, IF(_xlpm.matchRow="", "", ABS((R2818 + S2818)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),IF(ISBLANK(Y2818),"","Hidden"))</f>
        <v/>
      </c>
      <c r="AA2818" t="s">
        <v>2744</v>
      </c>
      <c r="AB2818" t="s">
        <v>3467</v>
      </c>
      <c r="AC2818" t="s">
        <v>1328</v>
      </c>
      <c r="AD2818" t="str">
        <f>_xlfn.XLOOKUP(AC2818,moves!A:A,moves!B:B)</f>
        <v>psychic</v>
      </c>
      <c r="AE2818">
        <f>_xlfn.XLOOKUP(AC2818,moves!A:A,moves!D:D)</f>
        <v>4</v>
      </c>
      <c r="AF2818" t="str">
        <f>_xlfn.XLOOKUP(AC2818,moves!A:A,moves!E:E)</f>
        <v>Before damage is dealt: The user may switch the target's health and initiative.</v>
      </c>
      <c r="AG2818">
        <v>0</v>
      </c>
      <c r="AH2818">
        <v>0</v>
      </c>
      <c r="AI2818">
        <f t="shared" si="201"/>
        <v>0</v>
      </c>
      <c r="AJ2818" t="s">
        <v>525</v>
      </c>
      <c r="AK2818" t="s">
        <v>3466</v>
      </c>
      <c r="AL2818">
        <v>0</v>
      </c>
      <c r="AM2818" cm="1">
        <f t="array" ref="AM2818">IF(AL2818=1,1,
   IF(ISTEXT(AK2818),1,
   IF(AO2818&gt;1,AM2817,
   IF(AI2818=1,
      IF(SUMPRODUCT((LEN($Y$2:$Y$4096)-LEN(SUBSTITUTE($Y$2:$Y$4096,AA2818,"")))/LEN(AA2818))&gt;0,2,1),
      IF(
         SUMPRODUCT((LEN($Y$2:$Y$4096)-LEN(SUBSTITUTE($Y$2:$Y$4096,AA2818,"")))/LEN(AA2818))
         - SUMPRODUCT((LEN($Y$2:$Y$4096)-LEN(SUBSTITUTE($Y$2:$Y$4096,"Alolan "&amp;AA2818,"")))/LEN("Alolan "&amp;AA2818))
         - SUMPRODUCT((LEN($Y$2:$Y$4096)-LEN(SUBSTITUTE($Y$2:$Y$4096,"Galarian "&amp;AA2818,"")))/LEN("Galarian "&amp;AA2818))
         - SUMPRODUCT((LEN($Y$2:$Y$4096)-LEN(SUBSTITUTE($Y$2:$Y$4096,"Hisuian "&amp;AA2818,"")))/LEN("Hisuian "&amp;AA2818))
         - SUMPRODUCT((LEN($Y$2:$Y$4096)-LEN(SUBSTITUTE($Y$2:$Y$4096,"Paldean "&amp;AA2818,"")))/LEN("Paldean "&amp;AA2818))
      &gt;0,2,1)
   ))))</f>
        <v>1</v>
      </c>
      <c r="AN2818">
        <v>0</v>
      </c>
      <c r="AO2818">
        <v>0</v>
      </c>
    </row>
    <row r="2819" spans="1:41" x14ac:dyDescent="0.25">
      <c r="A2819">
        <v>738</v>
      </c>
      <c r="B2819" t="s">
        <v>2595</v>
      </c>
      <c r="C2819" t="s">
        <v>1499</v>
      </c>
      <c r="D2819" t="s">
        <v>1521</v>
      </c>
      <c r="E2819">
        <v>77</v>
      </c>
      <c r="F2819">
        <v>70</v>
      </c>
      <c r="G2819">
        <v>90</v>
      </c>
      <c r="H2819">
        <v>145</v>
      </c>
      <c r="I2819">
        <v>75</v>
      </c>
      <c r="J2819">
        <v>43</v>
      </c>
      <c r="K2819" t="s">
        <v>1719</v>
      </c>
      <c r="M2819" t="s">
        <v>3466</v>
      </c>
      <c r="N2819">
        <v>9.67</v>
      </c>
      <c r="O2819">
        <v>8.0299999999999994</v>
      </c>
      <c r="Q2819">
        <v>2</v>
      </c>
      <c r="R2819">
        <f t="shared" si="202"/>
        <v>10</v>
      </c>
      <c r="S2819">
        <f t="shared" si="203"/>
        <v>10</v>
      </c>
      <c r="T2819">
        <f t="shared" si="200"/>
        <v>20</v>
      </c>
      <c r="U2819" t="s">
        <v>1499</v>
      </c>
      <c r="V2819" t="s">
        <v>1521</v>
      </c>
      <c r="W2819" t="s">
        <v>1481</v>
      </c>
      <c r="X2819" t="s">
        <v>1468</v>
      </c>
      <c r="Z2819" t="str" cm="1">
        <f t="array" ref="Z2819">IF(ISBLANK(AK2819),_xlfn.LET(
    _xlpm.nameBeforeSlash, IF(ISNUMBER(SEARCH("/", Y2819)), LEFT(Y2819, SEARCH("/", Y2819)-1), Y2819),
    _xlpm.matchRow, IFERROR(MATCH(_xlpm.nameBeforeSlash, AA:AA, 0), ""),
    _xlpm.difference, IF(_xlpm.matchRow="", "", ABS((R2819 + S2819)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),IF(ISBLANK(Y2819),"","Hidden"))</f>
        <v/>
      </c>
      <c r="AA2819" t="s">
        <v>2595</v>
      </c>
      <c r="AB2819" t="s">
        <v>3467</v>
      </c>
      <c r="AC2819" t="s">
        <v>496</v>
      </c>
      <c r="AD2819" t="str">
        <f>_xlfn.XLOOKUP(AC2819,moves!A:A,moves!B:B)</f>
        <v>electric</v>
      </c>
      <c r="AE2819">
        <f>_xlfn.XLOOKUP(AC2819,moves!A:A,moves!D:D)</f>
        <v>6</v>
      </c>
      <c r="AF2819" t="str">
        <f>_xlfn.XLOOKUP(AC2819,moves!A:A,moves!E:E)</f>
        <v>Inflict the Paralyzed status on the target. Status symbols deal -1 damage.</v>
      </c>
      <c r="AG2819">
        <v>0</v>
      </c>
      <c r="AH2819">
        <v>0</v>
      </c>
      <c r="AI2819">
        <f t="shared" si="201"/>
        <v>0</v>
      </c>
      <c r="AJ2819" t="s">
        <v>525</v>
      </c>
      <c r="AK2819" t="s">
        <v>3466</v>
      </c>
      <c r="AL2819">
        <v>0</v>
      </c>
      <c r="AM2819" cm="1">
        <f t="array" ref="AM2819">IF(AL2819=1,1,
   IF(ISTEXT(AK2819),1,
   IF(AO2819&gt;1,AM2818,
   IF(AI2819=1,
      IF(SUMPRODUCT((LEN($Y$2:$Y$4096)-LEN(SUBSTITUTE($Y$2:$Y$4096,AA2819,"")))/LEN(AA2819))&gt;0,2,1),
      IF(
         SUMPRODUCT((LEN($Y$2:$Y$4096)-LEN(SUBSTITUTE($Y$2:$Y$4096,AA2819,"")))/LEN(AA2819))
         - SUMPRODUCT((LEN($Y$2:$Y$4096)-LEN(SUBSTITUTE($Y$2:$Y$4096,"Alolan "&amp;AA2819,"")))/LEN("Alolan "&amp;AA2819))
         - SUMPRODUCT((LEN($Y$2:$Y$4096)-LEN(SUBSTITUTE($Y$2:$Y$4096,"Galarian "&amp;AA2819,"")))/LEN("Galarian "&amp;AA2819))
         - SUMPRODUCT((LEN($Y$2:$Y$4096)-LEN(SUBSTITUTE($Y$2:$Y$4096,"Hisuian "&amp;AA2819,"")))/LEN("Hisuian "&amp;AA2819))
         - SUMPRODUCT((LEN($Y$2:$Y$4096)-LEN(SUBSTITUTE($Y$2:$Y$4096,"Paldean "&amp;AA2819,"")))/LEN("Paldean "&amp;AA2819))
      &gt;0,2,1)
   ))))</f>
        <v>1</v>
      </c>
      <c r="AN2819">
        <v>0</v>
      </c>
      <c r="AO2819">
        <v>0</v>
      </c>
    </row>
    <row r="2820" spans="1:41" x14ac:dyDescent="0.25">
      <c r="A2820">
        <v>900</v>
      </c>
      <c r="B2820" t="s">
        <v>2878</v>
      </c>
      <c r="C2820" t="s">
        <v>1499</v>
      </c>
      <c r="D2820" t="s">
        <v>1546</v>
      </c>
      <c r="E2820">
        <v>70</v>
      </c>
      <c r="F2820">
        <v>130</v>
      </c>
      <c r="G2820">
        <v>95</v>
      </c>
      <c r="H2820">
        <v>45</v>
      </c>
      <c r="I2820">
        <v>75</v>
      </c>
      <c r="J2820">
        <v>85</v>
      </c>
      <c r="K2820" t="s">
        <v>2879</v>
      </c>
      <c r="M2820" t="s">
        <v>3466</v>
      </c>
      <c r="N2820">
        <v>10.35</v>
      </c>
      <c r="O2820">
        <v>7.9</v>
      </c>
      <c r="Q2820">
        <v>1</v>
      </c>
      <c r="R2820">
        <f t="shared" si="202"/>
        <v>10</v>
      </c>
      <c r="S2820">
        <f t="shared" si="203"/>
        <v>9</v>
      </c>
      <c r="T2820">
        <f t="shared" si="200"/>
        <v>19</v>
      </c>
      <c r="U2820" t="s">
        <v>1499</v>
      </c>
      <c r="V2820" t="s">
        <v>1546</v>
      </c>
      <c r="W2820" t="s">
        <v>1492</v>
      </c>
      <c r="X2820" t="s">
        <v>1481</v>
      </c>
      <c r="Z2820" t="str" cm="1">
        <f t="array" ref="Z2820">IF(ISBLANK(AK2820),_xlfn.LET(
    _xlpm.nameBeforeSlash, IF(ISNUMBER(SEARCH("/", Y2820)), LEFT(Y2820, SEARCH("/", Y2820)-1), Y2820),
    _xlpm.matchRow, IFERROR(MATCH(_xlpm.nameBeforeSlash, AA:AA, 0), ""),
    _xlpm.difference, IF(_xlpm.matchRow="", "", ABS((R2820 + S2820)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),IF(ISBLANK(Y2820),"","Hidden"))</f>
        <v/>
      </c>
      <c r="AA2820" t="s">
        <v>2878</v>
      </c>
      <c r="AB2820" t="s">
        <v>3467</v>
      </c>
      <c r="AC2820" t="s">
        <v>1341</v>
      </c>
      <c r="AD2820" t="str">
        <f>_xlfn.XLOOKUP(AC2820,moves!A:A,moves!B:B)</f>
        <v>rock</v>
      </c>
      <c r="AE2820">
        <f>_xlfn.XLOOKUP(AC2820,moves!A:A,moves!D:D)</f>
        <v>4</v>
      </c>
      <c r="AF2820" t="str">
        <f>_xlfn.XLOOKUP(AC2820,moves!A:A,moves!E:E)</f>
        <v>Increase the Stealth Rock Hazardous Terrain Token by 1 on the opposing side of the arena.</v>
      </c>
      <c r="AG2820">
        <v>0</v>
      </c>
      <c r="AH2820">
        <v>0</v>
      </c>
      <c r="AI2820">
        <f t="shared" si="201"/>
        <v>0</v>
      </c>
      <c r="AJ2820" t="s">
        <v>525</v>
      </c>
      <c r="AK2820" t="s">
        <v>3466</v>
      </c>
      <c r="AL2820">
        <v>0</v>
      </c>
      <c r="AM2820" cm="1">
        <f t="array" ref="AM2820">IF(AL2820=1,1,
   IF(ISTEXT(AK2820),1,
   IF(AO2820&gt;1,AM2819,
   IF(AI2820=1,
      IF(SUMPRODUCT((LEN($Y$2:$Y$4096)-LEN(SUBSTITUTE($Y$2:$Y$4096,AA2820,"")))/LEN(AA2820))&gt;0,2,1),
      IF(
         SUMPRODUCT((LEN($Y$2:$Y$4096)-LEN(SUBSTITUTE($Y$2:$Y$4096,AA2820,"")))/LEN(AA2820))
         - SUMPRODUCT((LEN($Y$2:$Y$4096)-LEN(SUBSTITUTE($Y$2:$Y$4096,"Alolan "&amp;AA2820,"")))/LEN("Alolan "&amp;AA2820))
         - SUMPRODUCT((LEN($Y$2:$Y$4096)-LEN(SUBSTITUTE($Y$2:$Y$4096,"Galarian "&amp;AA2820,"")))/LEN("Galarian "&amp;AA2820))
         - SUMPRODUCT((LEN($Y$2:$Y$4096)-LEN(SUBSTITUTE($Y$2:$Y$4096,"Hisuian "&amp;AA2820,"")))/LEN("Hisuian "&amp;AA2820))
         - SUMPRODUCT((LEN($Y$2:$Y$4096)-LEN(SUBSTITUTE($Y$2:$Y$4096,"Paldean "&amp;AA2820,"")))/LEN("Paldean "&amp;AA2820))
      &gt;0,2,1)
   ))))</f>
        <v>1</v>
      </c>
      <c r="AN2820">
        <v>0</v>
      </c>
      <c r="AO2820">
        <v>0</v>
      </c>
    </row>
    <row r="2821" spans="1:41" x14ac:dyDescent="0.25">
      <c r="A2821" t="s">
        <v>4433</v>
      </c>
      <c r="B2821" t="s">
        <v>2403</v>
      </c>
      <c r="C2821" t="s">
        <v>1499</v>
      </c>
      <c r="D2821" t="s">
        <v>1514</v>
      </c>
      <c r="E2821">
        <v>71</v>
      </c>
      <c r="F2821">
        <v>120</v>
      </c>
      <c r="G2821">
        <v>95</v>
      </c>
      <c r="H2821">
        <v>120</v>
      </c>
      <c r="I2821">
        <v>95</v>
      </c>
      <c r="J2821">
        <v>99</v>
      </c>
      <c r="K2821" t="s">
        <v>2404</v>
      </c>
      <c r="M2821" t="s">
        <v>3466</v>
      </c>
      <c r="N2821">
        <v>11.16</v>
      </c>
      <c r="O2821">
        <v>8.5400000000000009</v>
      </c>
      <c r="P2821">
        <v>1</v>
      </c>
      <c r="Q2821">
        <v>2</v>
      </c>
      <c r="R2821">
        <f t="shared" si="202"/>
        <v>12</v>
      </c>
      <c r="S2821">
        <f t="shared" si="203"/>
        <v>11</v>
      </c>
      <c r="T2821">
        <f t="shared" si="200"/>
        <v>23</v>
      </c>
      <c r="U2821" t="s">
        <v>1499</v>
      </c>
      <c r="V2821" t="s">
        <v>1514</v>
      </c>
      <c r="W2821" t="s">
        <v>1521</v>
      </c>
      <c r="X2821" t="s">
        <v>1479</v>
      </c>
      <c r="Z2821" t="str" cm="1">
        <f t="array" ref="Z2821">IF(ISBLANK(AK2821),_xlfn.LET(
    _xlpm.nameBeforeSlash, IF(ISNUMBER(SEARCH("/", Y2821)), LEFT(Y2821, SEARCH("/", Y2821)-1), Y2821),
    _xlpm.matchRow, IFERROR(MATCH(_xlpm.nameBeforeSlash, AA:AA, 0), ""),
    _xlpm.difference, IF(_xlpm.matchRow="", "", ABS((R2821 + S2821)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),IF(ISBLANK(Y2821),"","Hidden"))</f>
        <v/>
      </c>
      <c r="AA2821" t="s">
        <v>5705</v>
      </c>
      <c r="AB2821" t="s">
        <v>3467</v>
      </c>
      <c r="AC2821" t="s">
        <v>6719</v>
      </c>
      <c r="AD2821" t="str">
        <f>_xlfn.XLOOKUP(AC2821,moves!A:A,moves!B:B)</f>
        <v>typeless</v>
      </c>
      <c r="AE2821">
        <f>_xlfn.XLOOKUP(AC2821,moves!A:A,moves!D:D)</f>
        <v>4</v>
      </c>
      <c r="AF2821" t="str">
        <f>_xlfn.XLOOKUP(AC2821,moves!A:A,moves!E:E)</f>
        <v>Choose any type. This attack and the user becomes the chosen type.</v>
      </c>
      <c r="AG2821">
        <v>0</v>
      </c>
      <c r="AH2821">
        <v>1</v>
      </c>
      <c r="AI2821">
        <f t="shared" si="201"/>
        <v>1</v>
      </c>
      <c r="AJ2821" t="s">
        <v>8452</v>
      </c>
      <c r="AK2821" t="s">
        <v>3466</v>
      </c>
      <c r="AL2821">
        <v>0</v>
      </c>
      <c r="AM2821" cm="1">
        <f t="array" ref="AM2821">IF(AL2821=1,1,
   IF(ISTEXT(AK2821),1,
   IF(AO2821&gt;1,AM2820,
   IF(AI2821=1,
      IF(SUMPRODUCT((LEN($Y$2:$Y$4096)-LEN(SUBSTITUTE($Y$2:$Y$4096,AA2821,"")))/LEN(AA2821))&gt;0,2,1),
      IF(
         SUMPRODUCT((LEN($Y$2:$Y$4096)-LEN(SUBSTITUTE($Y$2:$Y$4096,AA2821,"")))/LEN(AA2821))
         - SUMPRODUCT((LEN($Y$2:$Y$4096)-LEN(SUBSTITUTE($Y$2:$Y$4096,"Alolan "&amp;AA2821,"")))/LEN("Alolan "&amp;AA2821))
         - SUMPRODUCT((LEN($Y$2:$Y$4096)-LEN(SUBSTITUTE($Y$2:$Y$4096,"Galarian "&amp;AA2821,"")))/LEN("Galarian "&amp;AA2821))
         - SUMPRODUCT((LEN($Y$2:$Y$4096)-LEN(SUBSTITUTE($Y$2:$Y$4096,"Hisuian "&amp;AA2821,"")))/LEN("Hisuian "&amp;AA2821))
         - SUMPRODUCT((LEN($Y$2:$Y$4096)-LEN(SUBSTITUTE($Y$2:$Y$4096,"Paldean "&amp;AA2821,"")))/LEN("Paldean "&amp;AA2821))
      &gt;0,2,1)
   ))))</f>
        <v>1</v>
      </c>
      <c r="AN2821">
        <v>0</v>
      </c>
      <c r="AO2821">
        <v>0</v>
      </c>
    </row>
    <row r="2822" spans="1:41" x14ac:dyDescent="0.25">
      <c r="A2822">
        <v>794</v>
      </c>
      <c r="B2822" t="s">
        <v>608</v>
      </c>
      <c r="C2822" t="s">
        <v>1499</v>
      </c>
      <c r="D2822" t="s">
        <v>1492</v>
      </c>
      <c r="E2822">
        <v>107</v>
      </c>
      <c r="F2822">
        <v>139</v>
      </c>
      <c r="G2822">
        <v>139</v>
      </c>
      <c r="H2822">
        <v>53</v>
      </c>
      <c r="I2822">
        <v>53</v>
      </c>
      <c r="J2822">
        <v>79</v>
      </c>
      <c r="K2822" t="s">
        <v>615</v>
      </c>
      <c r="M2822" t="s">
        <v>3466</v>
      </c>
      <c r="N2822">
        <v>10.639999999999999</v>
      </c>
      <c r="O2822">
        <v>10.040000000000001</v>
      </c>
      <c r="Q2822">
        <v>2</v>
      </c>
      <c r="R2822">
        <f t="shared" si="202"/>
        <v>11</v>
      </c>
      <c r="S2822">
        <f t="shared" si="203"/>
        <v>12</v>
      </c>
      <c r="T2822">
        <f t="shared" si="200"/>
        <v>23</v>
      </c>
      <c r="U2822" t="s">
        <v>1499</v>
      </c>
      <c r="V2822" t="s">
        <v>1492</v>
      </c>
      <c r="W2822" t="s">
        <v>1471</v>
      </c>
      <c r="X2822" t="s">
        <v>1472</v>
      </c>
      <c r="Z2822" t="str" cm="1">
        <f t="array" ref="Z2822">IF(ISBLANK(AK2822),_xlfn.LET(
    _xlpm.nameBeforeSlash, IF(ISNUMBER(SEARCH("/", Y2822)), LEFT(Y2822, SEARCH("/", Y2822)-1), Y2822),
    _xlpm.matchRow, IFERROR(MATCH(_xlpm.nameBeforeSlash, AA:AA, 0), ""),
    _xlpm.difference, IF(_xlpm.matchRow="", "", ABS((R2822 + S2822)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),IF(ISBLANK(Y2822),"","Hidden"))</f>
        <v/>
      </c>
      <c r="AA2822" t="s">
        <v>608</v>
      </c>
      <c r="AB2822" t="s">
        <v>3467</v>
      </c>
      <c r="AC2822" t="s">
        <v>625</v>
      </c>
      <c r="AD2822" t="str">
        <f>_xlfn.XLOOKUP(AC2822,moves!A:A,moves!B:B)</f>
        <v>fighting</v>
      </c>
      <c r="AE2822">
        <f>_xlfn.XLOOKUP(AC2822,moves!A:A,moves!D:D)</f>
        <v>4</v>
      </c>
      <c r="AF2822" t="str">
        <f>_xlfn.XLOOKUP(AC2822,moves!A:A,moves!E:E)</f>
        <v>Critical hits deal +1 damage and for each critical hit rolled: Heal 2.</v>
      </c>
      <c r="AG2822">
        <v>0</v>
      </c>
      <c r="AH2822">
        <v>1</v>
      </c>
      <c r="AI2822">
        <f t="shared" si="201"/>
        <v>0</v>
      </c>
      <c r="AJ2822" t="s">
        <v>8452</v>
      </c>
      <c r="AK2822" t="s">
        <v>3466</v>
      </c>
      <c r="AL2822">
        <v>0</v>
      </c>
      <c r="AM2822" cm="1">
        <f t="array" ref="AM2822">IF(AL2822=1,1,
   IF(ISTEXT(AK2822),1,
   IF(AO2822&gt;1,AM2821,
   IF(AI2822=1,
      IF(SUMPRODUCT((LEN($Y$2:$Y$4096)-LEN(SUBSTITUTE($Y$2:$Y$4096,AA2822,"")))/LEN(AA2822))&gt;0,2,1),
      IF(
         SUMPRODUCT((LEN($Y$2:$Y$4096)-LEN(SUBSTITUTE($Y$2:$Y$4096,AA2822,"")))/LEN(AA2822))
         - SUMPRODUCT((LEN($Y$2:$Y$4096)-LEN(SUBSTITUTE($Y$2:$Y$4096,"Alolan "&amp;AA2822,"")))/LEN("Alolan "&amp;AA2822))
         - SUMPRODUCT((LEN($Y$2:$Y$4096)-LEN(SUBSTITUTE($Y$2:$Y$4096,"Galarian "&amp;AA2822,"")))/LEN("Galarian "&amp;AA2822))
         - SUMPRODUCT((LEN($Y$2:$Y$4096)-LEN(SUBSTITUTE($Y$2:$Y$4096,"Hisuian "&amp;AA2822,"")))/LEN("Hisuian "&amp;AA2822))
         - SUMPRODUCT((LEN($Y$2:$Y$4096)-LEN(SUBSTITUTE($Y$2:$Y$4096,"Paldean "&amp;AA2822,"")))/LEN("Paldean "&amp;AA2822))
      &gt;0,2,1)
   ))))</f>
        <v>1</v>
      </c>
      <c r="AN2822">
        <v>0</v>
      </c>
      <c r="AO2822">
        <v>0</v>
      </c>
    </row>
    <row r="2823" spans="1:41" x14ac:dyDescent="0.25">
      <c r="A2823" t="s">
        <v>4848</v>
      </c>
      <c r="B2823" t="s">
        <v>3026</v>
      </c>
      <c r="C2823" t="s">
        <v>1499</v>
      </c>
      <c r="D2823" t="s">
        <v>1492</v>
      </c>
      <c r="E2823">
        <v>85</v>
      </c>
      <c r="F2823">
        <v>135</v>
      </c>
      <c r="G2823">
        <v>79</v>
      </c>
      <c r="H2823">
        <v>85</v>
      </c>
      <c r="I2823">
        <v>105</v>
      </c>
      <c r="J2823">
        <v>81</v>
      </c>
      <c r="K2823" t="s">
        <v>3022</v>
      </c>
      <c r="M2823" t="s">
        <v>3466</v>
      </c>
      <c r="N2823">
        <v>10.84</v>
      </c>
      <c r="O2823">
        <v>8.92</v>
      </c>
      <c r="Q2823">
        <v>3</v>
      </c>
      <c r="R2823">
        <f t="shared" si="202"/>
        <v>11</v>
      </c>
      <c r="S2823">
        <f t="shared" si="203"/>
        <v>12</v>
      </c>
      <c r="T2823">
        <f t="shared" si="200"/>
        <v>23</v>
      </c>
      <c r="U2823" t="s">
        <v>1499</v>
      </c>
      <c r="V2823" t="s">
        <v>1492</v>
      </c>
      <c r="W2823" t="s">
        <v>1479</v>
      </c>
      <c r="X2823" t="s">
        <v>1481</v>
      </c>
      <c r="Z2823" t="str" cm="1">
        <f t="array" ref="Z2823">IF(ISBLANK(AK2823),_xlfn.LET(
    _xlpm.nameBeforeSlash, IF(ISNUMBER(SEARCH("/", Y2823)), LEFT(Y2823, SEARCH("/", Y2823)-1), Y2823),
    _xlpm.matchRow, IFERROR(MATCH(_xlpm.nameBeforeSlash, AA:AA, 0), ""),
    _xlpm.difference, IF(_xlpm.matchRow="", "", ABS((R2823 + S2823)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),IF(ISBLANK(Y2823),"","Hidden"))</f>
        <v/>
      </c>
      <c r="AA2823" t="s">
        <v>6093</v>
      </c>
      <c r="AB2823" t="s">
        <v>3467</v>
      </c>
      <c r="AC2823" t="s">
        <v>6904</v>
      </c>
      <c r="AD2823" t="str">
        <f>_xlfn.XLOOKUP(AC2823,moves!A:A,moves!B:B)</f>
        <v>fire</v>
      </c>
      <c r="AE2823">
        <f>_xlfn.XLOOKUP(AC2823,moves!A:A,moves!D:D)</f>
        <v>6</v>
      </c>
      <c r="AF2823" t="str">
        <f>_xlfn.XLOOKUP(AC2823,moves!A:A,moves!E:E)</f>
        <v>The user takes 3 damage. Inflict the Burned status on the target.</v>
      </c>
      <c r="AG2823">
        <v>0</v>
      </c>
      <c r="AH2823">
        <v>1</v>
      </c>
      <c r="AI2823">
        <f t="shared" si="201"/>
        <v>1</v>
      </c>
      <c r="AJ2823" t="s">
        <v>8452</v>
      </c>
      <c r="AK2823" t="s">
        <v>3466</v>
      </c>
      <c r="AL2823">
        <v>0</v>
      </c>
      <c r="AM2823" cm="1">
        <f t="array" ref="AM2823">IF(AL2823=1,1,
   IF(ISTEXT(AK2823),1,
   IF(AO2823&gt;1,AM2822,
   IF(AI2823=1,
      IF(SUMPRODUCT((LEN($Y$2:$Y$4096)-LEN(SUBSTITUTE($Y$2:$Y$4096,AA2823,"")))/LEN(AA2823))&gt;0,2,1),
      IF(
         SUMPRODUCT((LEN($Y$2:$Y$4096)-LEN(SUBSTITUTE($Y$2:$Y$4096,AA2823,"")))/LEN(AA2823))
         - SUMPRODUCT((LEN($Y$2:$Y$4096)-LEN(SUBSTITUTE($Y$2:$Y$4096,"Alolan "&amp;AA2823,"")))/LEN("Alolan "&amp;AA2823))
         - SUMPRODUCT((LEN($Y$2:$Y$4096)-LEN(SUBSTITUTE($Y$2:$Y$4096,"Galarian "&amp;AA2823,"")))/LEN("Galarian "&amp;AA2823))
         - SUMPRODUCT((LEN($Y$2:$Y$4096)-LEN(SUBSTITUTE($Y$2:$Y$4096,"Hisuian "&amp;AA2823,"")))/LEN("Hisuian "&amp;AA2823))
         - SUMPRODUCT((LEN($Y$2:$Y$4096)-LEN(SUBSTITUTE($Y$2:$Y$4096,"Paldean "&amp;AA2823,"")))/LEN("Paldean "&amp;AA2823))
      &gt;0,2,1)
   ))))</f>
        <v>1</v>
      </c>
      <c r="AN2823">
        <v>0</v>
      </c>
      <c r="AO2823">
        <v>0</v>
      </c>
    </row>
    <row r="2824" spans="1:41" x14ac:dyDescent="0.25">
      <c r="A2824">
        <v>795</v>
      </c>
      <c r="B2824" t="s">
        <v>609</v>
      </c>
      <c r="C2824" t="s">
        <v>1499</v>
      </c>
      <c r="D2824" t="s">
        <v>1492</v>
      </c>
      <c r="E2824">
        <v>71</v>
      </c>
      <c r="F2824">
        <v>137</v>
      </c>
      <c r="G2824">
        <v>37</v>
      </c>
      <c r="H2824">
        <v>137</v>
      </c>
      <c r="I2824">
        <v>37</v>
      </c>
      <c r="J2824">
        <v>151</v>
      </c>
      <c r="K2824" t="s">
        <v>614</v>
      </c>
      <c r="M2824" t="s">
        <v>3466</v>
      </c>
      <c r="N2824">
        <v>14.26</v>
      </c>
      <c r="O2824">
        <v>5.0600000000000005</v>
      </c>
      <c r="P2824">
        <v>2</v>
      </c>
      <c r="Q2824">
        <v>2</v>
      </c>
      <c r="R2824">
        <f t="shared" si="202"/>
        <v>16</v>
      </c>
      <c r="S2824">
        <f t="shared" si="203"/>
        <v>7</v>
      </c>
      <c r="T2824">
        <f t="shared" si="200"/>
        <v>23</v>
      </c>
      <c r="U2824" t="s">
        <v>1499</v>
      </c>
      <c r="V2824" t="s">
        <v>1492</v>
      </c>
      <c r="W2824" t="s">
        <v>1481</v>
      </c>
      <c r="X2824" t="s">
        <v>429</v>
      </c>
      <c r="Z2824" t="str" cm="1">
        <f t="array" ref="Z2824">IF(ISBLANK(AK2824),_xlfn.LET(
    _xlpm.nameBeforeSlash, IF(ISNUMBER(SEARCH("/", Y2824)), LEFT(Y2824, SEARCH("/", Y2824)-1), Y2824),
    _xlpm.matchRow, IFERROR(MATCH(_xlpm.nameBeforeSlash, AA:AA, 0), ""),
    _xlpm.difference, IF(_xlpm.matchRow="", "", ABS((R2824 + S2824)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),IF(ISBLANK(Y2824),"","Hidden"))</f>
        <v/>
      </c>
      <c r="AA2824" t="s">
        <v>609</v>
      </c>
      <c r="AB2824" t="s">
        <v>3467</v>
      </c>
      <c r="AC2824" t="s">
        <v>914</v>
      </c>
      <c r="AD2824" t="str">
        <f>_xlfn.XLOOKUP(AC2824,moves!A:A,moves!B:B)</f>
        <v>bug</v>
      </c>
      <c r="AE2824">
        <f>_xlfn.XLOOKUP(AC2824,moves!A:A,moves!D:D)</f>
        <v>5</v>
      </c>
      <c r="AF2824" t="str">
        <f>_xlfn.XLOOKUP(AC2824,moves!A:A,moves!E:E)</f>
        <v>This move can be used from your party: Switch the user in and then use this attack.</v>
      </c>
      <c r="AG2824">
        <v>0</v>
      </c>
      <c r="AH2824">
        <v>1</v>
      </c>
      <c r="AI2824">
        <f t="shared" si="201"/>
        <v>0</v>
      </c>
      <c r="AJ2824" t="s">
        <v>8452</v>
      </c>
      <c r="AK2824" t="s">
        <v>3466</v>
      </c>
      <c r="AL2824">
        <v>0</v>
      </c>
      <c r="AM2824" cm="1">
        <f t="array" ref="AM2824">IF(AL2824=1,1,
   IF(ISTEXT(AK2824),1,
   IF(AO2824&gt;1,AM2823,
   IF(AI2824=1,
      IF(SUMPRODUCT((LEN($Y$2:$Y$4096)-LEN(SUBSTITUTE($Y$2:$Y$4096,AA2824,"")))/LEN(AA2824))&gt;0,2,1),
      IF(
         SUMPRODUCT((LEN($Y$2:$Y$4096)-LEN(SUBSTITUTE($Y$2:$Y$4096,AA2824,"")))/LEN(AA2824))
         - SUMPRODUCT((LEN($Y$2:$Y$4096)-LEN(SUBSTITUTE($Y$2:$Y$4096,"Alolan "&amp;AA2824,"")))/LEN("Alolan "&amp;AA2824))
         - SUMPRODUCT((LEN($Y$2:$Y$4096)-LEN(SUBSTITUTE($Y$2:$Y$4096,"Galarian "&amp;AA2824,"")))/LEN("Galarian "&amp;AA2824))
         - SUMPRODUCT((LEN($Y$2:$Y$4096)-LEN(SUBSTITUTE($Y$2:$Y$4096,"Hisuian "&amp;AA2824,"")))/LEN("Hisuian "&amp;AA2824))
         - SUMPRODUCT((LEN($Y$2:$Y$4096)-LEN(SUBSTITUTE($Y$2:$Y$4096,"Paldean "&amp;AA2824,"")))/LEN("Paldean "&amp;AA2824))
      &gt;0,2,1)
   ))))</f>
        <v>1</v>
      </c>
      <c r="AN2824">
        <v>0</v>
      </c>
      <c r="AO2824">
        <v>0</v>
      </c>
    </row>
    <row r="2825" spans="1:41" x14ac:dyDescent="0.25">
      <c r="A2825">
        <v>216</v>
      </c>
      <c r="B2825" t="s">
        <v>91</v>
      </c>
      <c r="C2825" t="s">
        <v>1512</v>
      </c>
      <c r="D2825"/>
      <c r="E2825">
        <v>60</v>
      </c>
      <c r="F2825">
        <v>80</v>
      </c>
      <c r="G2825">
        <v>50</v>
      </c>
      <c r="H2825">
        <v>50</v>
      </c>
      <c r="I2825">
        <v>50</v>
      </c>
      <c r="J2825">
        <v>40</v>
      </c>
      <c r="K2825" t="s">
        <v>1834</v>
      </c>
      <c r="M2825" t="s">
        <v>3468</v>
      </c>
      <c r="N2825">
        <v>6.1</v>
      </c>
      <c r="O2825">
        <v>5.4</v>
      </c>
      <c r="R2825">
        <f t="shared" si="202"/>
        <v>6</v>
      </c>
      <c r="S2825">
        <f t="shared" si="203"/>
        <v>5</v>
      </c>
      <c r="T2825">
        <f t="shared" si="200"/>
        <v>11</v>
      </c>
      <c r="U2825" t="s">
        <v>1512</v>
      </c>
      <c r="V2825" t="s">
        <v>1492</v>
      </c>
      <c r="W2825" t="s">
        <v>1472</v>
      </c>
      <c r="X2825" t="s">
        <v>1536</v>
      </c>
      <c r="Y2825" t="s">
        <v>92</v>
      </c>
      <c r="Z2825" t="str" cm="1">
        <f t="array" ref="Z2825">IF(ISBLANK(AK2825),_xlfn.LET(
    _xlpm.nameBeforeSlash, IF(ISNUMBER(SEARCH("/", Y2825)), LEFT(Y2825, SEARCH("/", Y2825)-1), Y2825),
    _xlpm.matchRow, IFERROR(MATCH(_xlpm.nameBeforeSlash, AA:AA, 0), ""),
    _xlpm.difference, IF(_xlpm.matchRow="", "", ABS((R2825 + S2825)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),IF(ISBLANK(Y2825),"","Hidden"))</f>
        <v>Hidden</v>
      </c>
      <c r="AA2825" t="s">
        <v>91</v>
      </c>
      <c r="AB2825" t="s">
        <v>3469</v>
      </c>
      <c r="AC2825" t="s">
        <v>1251</v>
      </c>
      <c r="AD2825" t="str">
        <f>_xlfn.XLOOKUP(AC2825,moves!A:A,moves!B:B)</f>
        <v>normal</v>
      </c>
      <c r="AE2825">
        <f>_xlfn.XLOOKUP(AC2825,moves!A:A,moves!D:D)</f>
        <v>2</v>
      </c>
      <c r="AF2825" t="str">
        <f>_xlfn.XLOOKUP(AC2825,moves!A:A,moves!E:E)</f>
        <v>If the target has a held item and the user does not: Steal the target's held item until the end of battle.</v>
      </c>
      <c r="AG2825">
        <v>0</v>
      </c>
      <c r="AH2825">
        <v>0</v>
      </c>
      <c r="AI2825">
        <f t="shared" si="201"/>
        <v>0</v>
      </c>
      <c r="AJ2825" t="s">
        <v>523</v>
      </c>
      <c r="AK2825" t="s">
        <v>3468</v>
      </c>
      <c r="AL2825">
        <v>0</v>
      </c>
      <c r="AM2825" cm="1">
        <f t="array" ref="AM2825">IF(AL2825=1,1,
   IF(ISTEXT(AK2825),1,
   IF(AO2825&gt;1,AM2824,
   IF(AI2825=1,
      IF(SUMPRODUCT((LEN($Y$2:$Y$4096)-LEN(SUBSTITUTE($Y$2:$Y$4096,AA2825,"")))/LEN(AA2825))&gt;0,2,1),
      IF(
         SUMPRODUCT((LEN($Y$2:$Y$4096)-LEN(SUBSTITUTE($Y$2:$Y$4096,AA2825,"")))/LEN(AA2825))
         - SUMPRODUCT((LEN($Y$2:$Y$4096)-LEN(SUBSTITUTE($Y$2:$Y$4096,"Alolan "&amp;AA2825,"")))/LEN("Alolan "&amp;AA2825))
         - SUMPRODUCT((LEN($Y$2:$Y$4096)-LEN(SUBSTITUTE($Y$2:$Y$4096,"Galarian "&amp;AA2825,"")))/LEN("Galarian "&amp;AA2825))
         - SUMPRODUCT((LEN($Y$2:$Y$4096)-LEN(SUBSTITUTE($Y$2:$Y$4096,"Hisuian "&amp;AA2825,"")))/LEN("Hisuian "&amp;AA2825))
         - SUMPRODUCT((LEN($Y$2:$Y$4096)-LEN(SUBSTITUTE($Y$2:$Y$4096,"Paldean "&amp;AA2825,"")))/LEN("Paldean "&amp;AA2825))
      &gt;0,2,1)
   ))))</f>
        <v>1</v>
      </c>
      <c r="AN2825">
        <v>0</v>
      </c>
      <c r="AO2825">
        <v>0</v>
      </c>
    </row>
    <row r="2826" spans="1:41" x14ac:dyDescent="0.25">
      <c r="A2826">
        <v>397</v>
      </c>
      <c r="B2826" t="s">
        <v>153</v>
      </c>
      <c r="C2826" t="s">
        <v>1512</v>
      </c>
      <c r="D2826" t="s">
        <v>1481</v>
      </c>
      <c r="E2826">
        <v>55</v>
      </c>
      <c r="F2826">
        <v>75</v>
      </c>
      <c r="G2826">
        <v>50</v>
      </c>
      <c r="H2826">
        <v>40</v>
      </c>
      <c r="I2826">
        <v>40</v>
      </c>
      <c r="J2826">
        <v>80</v>
      </c>
      <c r="K2826" t="s">
        <v>275</v>
      </c>
      <c r="M2826" t="s">
        <v>3468</v>
      </c>
      <c r="N2826">
        <v>7.35</v>
      </c>
      <c r="O2826">
        <v>4.9000000000000004</v>
      </c>
      <c r="R2826">
        <f t="shared" si="202"/>
        <v>7</v>
      </c>
      <c r="S2826">
        <f t="shared" si="203"/>
        <v>5</v>
      </c>
      <c r="T2826">
        <f t="shared" si="200"/>
        <v>12</v>
      </c>
      <c r="U2826" t="s">
        <v>1512</v>
      </c>
      <c r="V2826" t="s">
        <v>1481</v>
      </c>
      <c r="W2826" t="s">
        <v>1492</v>
      </c>
      <c r="X2826" t="s">
        <v>1499</v>
      </c>
      <c r="Y2826" t="s">
        <v>154</v>
      </c>
      <c r="Z2826" t="str" cm="1">
        <f t="array" ref="Z2826">IF(ISBLANK(AK2826),_xlfn.LET(
    _xlpm.nameBeforeSlash, IF(ISNUMBER(SEARCH("/", Y2826)), LEFT(Y2826, SEARCH("/", Y2826)-1), Y2826),
    _xlpm.matchRow, IFERROR(MATCH(_xlpm.nameBeforeSlash, AA:AA, 0), ""),
    _xlpm.difference, IF(_xlpm.matchRow="", "", ABS((R2826 + S2826)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),IF(ISBLANK(Y2826),"","Hidden"))</f>
        <v>Hidden</v>
      </c>
      <c r="AA2826" t="s">
        <v>153</v>
      </c>
      <c r="AB2826" t="s">
        <v>3469</v>
      </c>
      <c r="AC2826" t="s">
        <v>428</v>
      </c>
      <c r="AD2826" t="str">
        <f>_xlfn.XLOOKUP(AC2826,moves!A:A,moves!B:B)</f>
        <v>flying</v>
      </c>
      <c r="AE2826">
        <f>_xlfn.XLOOKUP(AC2826,moves!A:A,moves!D:D)</f>
        <v>3</v>
      </c>
      <c r="AF2826" t="str">
        <f>_xlfn.XLOOKUP(AC2826,moves!A:A,moves!E:E)</f>
        <v>When the target next attacks: Remove 1 regular hit from the roll.</v>
      </c>
      <c r="AG2826">
        <v>0</v>
      </c>
      <c r="AH2826">
        <v>0</v>
      </c>
      <c r="AI2826">
        <f t="shared" si="201"/>
        <v>0</v>
      </c>
      <c r="AJ2826" t="s">
        <v>523</v>
      </c>
      <c r="AK2826" t="s">
        <v>3468</v>
      </c>
      <c r="AL2826">
        <v>0</v>
      </c>
      <c r="AM2826" cm="1">
        <f t="array" ref="AM2826">IF(AL2826=1,1,
   IF(ISTEXT(AK2826),1,
   IF(AO2826&gt;1,AM2825,
   IF(AI2826=1,
      IF(SUMPRODUCT((LEN($Y$2:$Y$4096)-LEN(SUBSTITUTE($Y$2:$Y$4096,AA2826,"")))/LEN(AA2826))&gt;0,2,1),
      IF(
         SUMPRODUCT((LEN($Y$2:$Y$4096)-LEN(SUBSTITUTE($Y$2:$Y$4096,AA2826,"")))/LEN(AA2826))
         - SUMPRODUCT((LEN($Y$2:$Y$4096)-LEN(SUBSTITUTE($Y$2:$Y$4096,"Alolan "&amp;AA2826,"")))/LEN("Alolan "&amp;AA2826))
         - SUMPRODUCT((LEN($Y$2:$Y$4096)-LEN(SUBSTITUTE($Y$2:$Y$4096,"Galarian "&amp;AA2826,"")))/LEN("Galarian "&amp;AA2826))
         - SUMPRODUCT((LEN($Y$2:$Y$4096)-LEN(SUBSTITUTE($Y$2:$Y$4096,"Hisuian "&amp;AA2826,"")))/LEN("Hisuian "&amp;AA2826))
         - SUMPRODUCT((LEN($Y$2:$Y$4096)-LEN(SUBSTITUTE($Y$2:$Y$4096,"Paldean "&amp;AA2826,"")))/LEN("Paldean "&amp;AA2826))
      &gt;0,2,1)
   ))))</f>
        <v>1</v>
      </c>
      <c r="AN2826">
        <v>0</v>
      </c>
      <c r="AO2826">
        <v>0</v>
      </c>
    </row>
    <row r="2827" spans="1:41" x14ac:dyDescent="0.25">
      <c r="A2827" t="s">
        <v>3844</v>
      </c>
      <c r="B2827" t="s">
        <v>673</v>
      </c>
      <c r="C2827" t="s">
        <v>1512</v>
      </c>
      <c r="D2827"/>
      <c r="E2827">
        <v>65</v>
      </c>
      <c r="F2827">
        <v>60</v>
      </c>
      <c r="G2827">
        <v>70</v>
      </c>
      <c r="H2827">
        <v>85</v>
      </c>
      <c r="I2827">
        <v>75</v>
      </c>
      <c r="J2827">
        <v>40</v>
      </c>
      <c r="K2827" t="s">
        <v>515</v>
      </c>
      <c r="M2827" t="s">
        <v>3468</v>
      </c>
      <c r="N2827">
        <v>6.45</v>
      </c>
      <c r="O2827">
        <v>6.95</v>
      </c>
      <c r="Q2827">
        <v>-1</v>
      </c>
      <c r="R2827">
        <f t="shared" si="202"/>
        <v>6</v>
      </c>
      <c r="S2827">
        <f t="shared" si="203"/>
        <v>6</v>
      </c>
      <c r="T2827">
        <f t="shared" si="200"/>
        <v>12</v>
      </c>
      <c r="U2827" t="s">
        <v>1512</v>
      </c>
      <c r="V2827" t="s">
        <v>429</v>
      </c>
      <c r="W2827" t="s">
        <v>1521</v>
      </c>
      <c r="X2827" t="s">
        <v>1524</v>
      </c>
      <c r="Y2827" t="s">
        <v>5124</v>
      </c>
      <c r="Z2827" t="str" cm="1">
        <f t="array" ref="Z2827">IF(ISBLANK(AK2827),_xlfn.LET(
    _xlpm.nameBeforeSlash, IF(ISNUMBER(SEARCH("/", Y2827)), LEFT(Y2827, SEARCH("/", Y2827)-1), Y2827),
    _xlpm.matchRow, IFERROR(MATCH(_xlpm.nameBeforeSlash, AA:AA, 0), ""),
    _xlpm.difference, IF(_xlpm.matchRow="", "", ABS((R2827 + S2827)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),IF(ISBLANK(Y2827),"","Hidden"))</f>
        <v>Hidden</v>
      </c>
      <c r="AA2827" t="s">
        <v>5125</v>
      </c>
      <c r="AB2827" t="s">
        <v>3469</v>
      </c>
      <c r="AC2827" t="s">
        <v>6431</v>
      </c>
      <c r="AD2827" t="str">
        <f>_xlfn.XLOOKUP(AC2827,moves!A:A,moves!B:B)</f>
        <v>normal</v>
      </c>
      <c r="AE2827">
        <f>_xlfn.XLOOKUP(AC2827,moves!A:A,moves!D:D)</f>
        <v>2</v>
      </c>
      <c r="AF2827" t="str">
        <f>_xlfn.XLOOKUP(AC2827,moves!A:A,moves!E:E)</f>
        <v>Choose any type. That type is now +2 super effective against the target.</v>
      </c>
      <c r="AG2827">
        <v>1</v>
      </c>
      <c r="AH2827">
        <v>0</v>
      </c>
      <c r="AI2827">
        <f t="shared" si="201"/>
        <v>1</v>
      </c>
      <c r="AJ2827" t="s">
        <v>523</v>
      </c>
      <c r="AK2827" t="s">
        <v>3468</v>
      </c>
      <c r="AL2827">
        <v>0</v>
      </c>
      <c r="AM2827" cm="1">
        <f t="array" ref="AM2827">IF(AL2827=1,1,
   IF(ISTEXT(AK2827),1,
   IF(AO2827&gt;1,AM2826,
   IF(AI2827=1,
      IF(SUMPRODUCT((LEN($Y$2:$Y$4096)-LEN(SUBSTITUTE($Y$2:$Y$4096,AA2827,"")))/LEN(AA2827))&gt;0,2,1),
      IF(
         SUMPRODUCT((LEN($Y$2:$Y$4096)-LEN(SUBSTITUTE($Y$2:$Y$4096,AA2827,"")))/LEN(AA2827))
         - SUMPRODUCT((LEN($Y$2:$Y$4096)-LEN(SUBSTITUTE($Y$2:$Y$4096,"Alolan "&amp;AA2827,"")))/LEN("Alolan "&amp;AA2827))
         - SUMPRODUCT((LEN($Y$2:$Y$4096)-LEN(SUBSTITUTE($Y$2:$Y$4096,"Galarian "&amp;AA2827,"")))/LEN("Galarian "&amp;AA2827))
         - SUMPRODUCT((LEN($Y$2:$Y$4096)-LEN(SUBSTITUTE($Y$2:$Y$4096,"Hisuian "&amp;AA2827,"")))/LEN("Hisuian "&amp;AA2827))
         - SUMPRODUCT((LEN($Y$2:$Y$4096)-LEN(SUBSTITUTE($Y$2:$Y$4096,"Paldean "&amp;AA2827,"")))/LEN("Paldean "&amp;AA2827))
      &gt;0,2,1)
   ))))</f>
        <v>1</v>
      </c>
      <c r="AN2827">
        <v>0</v>
      </c>
      <c r="AO2827">
        <v>0</v>
      </c>
    </row>
    <row r="2828" spans="1:41" x14ac:dyDescent="0.25">
      <c r="A2828">
        <v>39</v>
      </c>
      <c r="B2828" t="s">
        <v>1565</v>
      </c>
      <c r="C2828" t="s">
        <v>1512</v>
      </c>
      <c r="D2828" t="s">
        <v>1536</v>
      </c>
      <c r="E2828">
        <v>115</v>
      </c>
      <c r="F2828">
        <v>45</v>
      </c>
      <c r="G2828">
        <v>20</v>
      </c>
      <c r="H2828">
        <v>45</v>
      </c>
      <c r="I2828">
        <v>25</v>
      </c>
      <c r="J2828">
        <v>20</v>
      </c>
      <c r="K2828" t="s">
        <v>298</v>
      </c>
      <c r="M2828" t="s">
        <v>3468</v>
      </c>
      <c r="N2828">
        <v>3.5</v>
      </c>
      <c r="O2828">
        <v>5.95</v>
      </c>
      <c r="P2828">
        <v>1</v>
      </c>
      <c r="Q2828">
        <v>1</v>
      </c>
      <c r="R2828">
        <f t="shared" si="202"/>
        <v>5</v>
      </c>
      <c r="S2828">
        <f t="shared" si="203"/>
        <v>7</v>
      </c>
      <c r="T2828">
        <f t="shared" si="200"/>
        <v>12</v>
      </c>
      <c r="U2828" t="s">
        <v>1512</v>
      </c>
      <c r="V2828" t="s">
        <v>1536</v>
      </c>
      <c r="W2828" t="s">
        <v>1492</v>
      </c>
      <c r="X2828" t="s">
        <v>429</v>
      </c>
      <c r="Y2828" t="s">
        <v>1566</v>
      </c>
      <c r="Z2828" t="str" cm="1">
        <f t="array" ref="Z2828">IF(ISBLANK(AK2828),_xlfn.LET(
    _xlpm.nameBeforeSlash, IF(ISNUMBER(SEARCH("/", Y2828)), LEFT(Y2828, SEARCH("/", Y2828)-1), Y2828),
    _xlpm.matchRow, IFERROR(MATCH(_xlpm.nameBeforeSlash, AA:AA, 0), ""),
    _xlpm.difference, IF(_xlpm.matchRow="", "", ABS((R2828 + S2828)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),IF(ISBLANK(Y2828),"","Hidden"))</f>
        <v>Hidden</v>
      </c>
      <c r="AA2828" t="s">
        <v>1565</v>
      </c>
      <c r="AB2828" t="s">
        <v>3469</v>
      </c>
      <c r="AC2828" t="s">
        <v>1273</v>
      </c>
      <c r="AD2828" t="str">
        <f>_xlfn.XLOOKUP(AC2828,moves!A:A,moves!B:B)</f>
        <v>normal</v>
      </c>
      <c r="AE2828">
        <f>_xlfn.XLOOKUP(AC2828,moves!A:A,moves!D:D)</f>
        <v>1</v>
      </c>
      <c r="AF2828" t="str">
        <f>_xlfn.XLOOKUP(AC2828,moves!A:A,moves!E:E)</f>
        <v>Inflict the Drowsy status on the target. If the target was already Drowsy: Increase attack strength by 2.</v>
      </c>
      <c r="AG2828">
        <v>0</v>
      </c>
      <c r="AH2828">
        <v>0</v>
      </c>
      <c r="AI2828">
        <f t="shared" si="201"/>
        <v>0</v>
      </c>
      <c r="AJ2828" t="s">
        <v>523</v>
      </c>
      <c r="AK2828" t="s">
        <v>3468</v>
      </c>
      <c r="AL2828">
        <v>0</v>
      </c>
      <c r="AM2828" cm="1">
        <f t="array" ref="AM2828">IF(AL2828=1,1,
   IF(ISTEXT(AK2828),1,
   IF(AO2828&gt;1,AM2827,
   IF(AI2828=1,
      IF(SUMPRODUCT((LEN($Y$2:$Y$4096)-LEN(SUBSTITUTE($Y$2:$Y$4096,AA2828,"")))/LEN(AA2828))&gt;0,2,1),
      IF(
         SUMPRODUCT((LEN($Y$2:$Y$4096)-LEN(SUBSTITUTE($Y$2:$Y$4096,AA2828,"")))/LEN(AA2828))
         - SUMPRODUCT((LEN($Y$2:$Y$4096)-LEN(SUBSTITUTE($Y$2:$Y$4096,"Alolan "&amp;AA2828,"")))/LEN("Alolan "&amp;AA2828))
         - SUMPRODUCT((LEN($Y$2:$Y$4096)-LEN(SUBSTITUTE($Y$2:$Y$4096,"Galarian "&amp;AA2828,"")))/LEN("Galarian "&amp;AA2828))
         - SUMPRODUCT((LEN($Y$2:$Y$4096)-LEN(SUBSTITUTE($Y$2:$Y$4096,"Hisuian "&amp;AA2828,"")))/LEN("Hisuian "&amp;AA2828))
         - SUMPRODUCT((LEN($Y$2:$Y$4096)-LEN(SUBSTITUTE($Y$2:$Y$4096,"Paldean "&amp;AA2828,"")))/LEN("Paldean "&amp;AA2828))
      &gt;0,2,1)
   ))))</f>
        <v>1</v>
      </c>
      <c r="AN2828">
        <v>0</v>
      </c>
      <c r="AO2828">
        <v>0</v>
      </c>
    </row>
    <row r="2829" spans="1:41" x14ac:dyDescent="0.25">
      <c r="A2829" t="s">
        <v>2260</v>
      </c>
      <c r="B2829" t="s">
        <v>575</v>
      </c>
      <c r="C2829" t="s">
        <v>1512</v>
      </c>
      <c r="D2829" t="s">
        <v>1524</v>
      </c>
      <c r="E2829">
        <v>35</v>
      </c>
      <c r="F2829">
        <v>60</v>
      </c>
      <c r="G2829">
        <v>40</v>
      </c>
      <c r="H2829">
        <v>85</v>
      </c>
      <c r="I2829">
        <v>40</v>
      </c>
      <c r="J2829">
        <v>70</v>
      </c>
      <c r="K2829" t="s">
        <v>577</v>
      </c>
      <c r="M2829" t="s">
        <v>3468</v>
      </c>
      <c r="N2829">
        <v>7.65</v>
      </c>
      <c r="O2829">
        <v>3.8</v>
      </c>
      <c r="R2829">
        <f t="shared" si="202"/>
        <v>8</v>
      </c>
      <c r="S2829">
        <f t="shared" si="203"/>
        <v>4</v>
      </c>
      <c r="T2829">
        <f t="shared" si="200"/>
        <v>12</v>
      </c>
      <c r="U2829" t="s">
        <v>1512</v>
      </c>
      <c r="V2829" t="s">
        <v>1524</v>
      </c>
      <c r="W2829" t="s">
        <v>1209</v>
      </c>
      <c r="X2829" t="s">
        <v>1471</v>
      </c>
      <c r="Y2829" t="s">
        <v>2261</v>
      </c>
      <c r="Z2829" t="str" cm="1">
        <f t="array" ref="Z2829">IF(ISBLANK(AK2829),_xlfn.LET(
    _xlpm.nameBeforeSlash, IF(ISNUMBER(SEARCH("/", Y2829)), LEFT(Y2829, SEARCH("/", Y2829)-1), Y2829),
    _xlpm.matchRow, IFERROR(MATCH(_xlpm.nameBeforeSlash, AA:AA, 0), ""),
    _xlpm.difference, IF(_xlpm.matchRow="", "", ABS((R2829 + S2829)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),IF(ISBLANK(Y2829),"","Hidden"))</f>
        <v>Hidden</v>
      </c>
      <c r="AA2829" t="s">
        <v>2262</v>
      </c>
      <c r="AB2829" t="s">
        <v>3469</v>
      </c>
      <c r="AC2829" t="s">
        <v>717</v>
      </c>
      <c r="AD2829" t="str">
        <f>_xlfn.XLOOKUP(AC2829,moves!A:A,moves!B:B)</f>
        <v>ghost</v>
      </c>
      <c r="AE2829">
        <f>_xlfn.XLOOKUP(AC2829,moves!A:A,moves!D:D)</f>
        <v>2</v>
      </c>
      <c r="AF2829" t="str">
        <f>_xlfn.XLOOKUP(AC2829,moves!A:A,moves!E:E)</f>
        <v xml:space="preserve"> </v>
      </c>
      <c r="AG2829">
        <v>0</v>
      </c>
      <c r="AH2829">
        <v>0</v>
      </c>
      <c r="AI2829">
        <f t="shared" si="201"/>
        <v>0</v>
      </c>
      <c r="AJ2829" t="s">
        <v>523</v>
      </c>
      <c r="AK2829" t="s">
        <v>3468</v>
      </c>
      <c r="AL2829">
        <v>0</v>
      </c>
      <c r="AM2829" cm="1">
        <f t="array" ref="AM2829">IF(AL2829=1,1,
   IF(ISTEXT(AK2829),1,
   IF(AO2829&gt;1,AM2828,
   IF(AI2829=1,
      IF(SUMPRODUCT((LEN($Y$2:$Y$4096)-LEN(SUBSTITUTE($Y$2:$Y$4096,AA2829,"")))/LEN(AA2829))&gt;0,2,1),
      IF(
         SUMPRODUCT((LEN($Y$2:$Y$4096)-LEN(SUBSTITUTE($Y$2:$Y$4096,AA2829,"")))/LEN(AA2829))
         - SUMPRODUCT((LEN($Y$2:$Y$4096)-LEN(SUBSTITUTE($Y$2:$Y$4096,"Alolan "&amp;AA2829,"")))/LEN("Alolan "&amp;AA2829))
         - SUMPRODUCT((LEN($Y$2:$Y$4096)-LEN(SUBSTITUTE($Y$2:$Y$4096,"Galarian "&amp;AA2829,"")))/LEN("Galarian "&amp;AA2829))
         - SUMPRODUCT((LEN($Y$2:$Y$4096)-LEN(SUBSTITUTE($Y$2:$Y$4096,"Hisuian "&amp;AA2829,"")))/LEN("Hisuian "&amp;AA2829))
         - SUMPRODUCT((LEN($Y$2:$Y$4096)-LEN(SUBSTITUTE($Y$2:$Y$4096,"Paldean "&amp;AA2829,"")))/LEN("Paldean "&amp;AA2829))
      &gt;0,2,1)
   ))))</f>
        <v>1</v>
      </c>
      <c r="AN2829">
        <v>0</v>
      </c>
      <c r="AO2829">
        <v>0</v>
      </c>
    </row>
    <row r="2830" spans="1:41" x14ac:dyDescent="0.25">
      <c r="A2830">
        <v>235</v>
      </c>
      <c r="B2830" t="s">
        <v>1855</v>
      </c>
      <c r="C2830" t="s">
        <v>1512</v>
      </c>
      <c r="D2830"/>
      <c r="E2830">
        <v>55</v>
      </c>
      <c r="F2830">
        <v>20</v>
      </c>
      <c r="G2830">
        <v>35</v>
      </c>
      <c r="H2830">
        <v>20</v>
      </c>
      <c r="I2830">
        <v>45</v>
      </c>
      <c r="J2830">
        <v>75</v>
      </c>
      <c r="K2830" t="s">
        <v>1856</v>
      </c>
      <c r="M2830" t="s">
        <v>3468</v>
      </c>
      <c r="N2830">
        <v>4.2</v>
      </c>
      <c r="O2830">
        <v>4.5999999999999996</v>
      </c>
      <c r="P2830">
        <v>1</v>
      </c>
      <c r="Q2830">
        <v>1</v>
      </c>
      <c r="R2830">
        <f t="shared" si="202"/>
        <v>5</v>
      </c>
      <c r="S2830">
        <f t="shared" si="203"/>
        <v>6</v>
      </c>
      <c r="T2830">
        <f t="shared" si="200"/>
        <v>11</v>
      </c>
      <c r="U2830" t="s">
        <v>1809</v>
      </c>
      <c r="V2830" t="s">
        <v>1809</v>
      </c>
      <c r="W2830" t="s">
        <v>1809</v>
      </c>
      <c r="X2830" t="s">
        <v>1809</v>
      </c>
      <c r="Z2830" t="str" cm="1">
        <f t="array" ref="Z2830">IF(ISBLANK(AK2830),_xlfn.LET(
    _xlpm.nameBeforeSlash, IF(ISNUMBER(SEARCH("/", Y2830)), LEFT(Y2830, SEARCH("/", Y2830)-1), Y2830),
    _xlpm.matchRow, IFERROR(MATCH(_xlpm.nameBeforeSlash, AA:AA, 0), ""),
    _xlpm.difference, IF(_xlpm.matchRow="", "", ABS((R2830 + S2830)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),IF(ISBLANK(Y2830),"","Hidden"))</f>
        <v/>
      </c>
      <c r="AA2830" t="s">
        <v>1855</v>
      </c>
      <c r="AB2830" t="s">
        <v>3469</v>
      </c>
      <c r="AC2830" t="s">
        <v>1375</v>
      </c>
      <c r="AD2830" t="str">
        <f>_xlfn.XLOOKUP(AC2830,moves!A:A,moves!B:B)</f>
        <v>typeless</v>
      </c>
      <c r="AE2830" t="str">
        <f>_xlfn.XLOOKUP(AC2830,moves!A:A,moves!D:D)</f>
        <v>?</v>
      </c>
      <c r="AF2830" t="str">
        <f>_xlfn.XLOOKUP(AC2830,moves!A:A,moves!E:E)</f>
        <v>Search for any move from the Pokémon discard piles and then attack the target with that move.</v>
      </c>
      <c r="AG2830">
        <v>0</v>
      </c>
      <c r="AH2830">
        <v>0</v>
      </c>
      <c r="AI2830">
        <f t="shared" si="201"/>
        <v>0</v>
      </c>
      <c r="AJ2830" t="s">
        <v>523</v>
      </c>
      <c r="AK2830" t="s">
        <v>3468</v>
      </c>
      <c r="AL2830">
        <v>0</v>
      </c>
      <c r="AM2830" cm="1">
        <f t="array" ref="AM2830">IF(AL2830=1,1,
   IF(ISTEXT(AK2830),1,
   IF(AO2830&gt;1,AM2829,
   IF(AI2830=1,
      IF(SUMPRODUCT((LEN($Y$2:$Y$4096)-LEN(SUBSTITUTE($Y$2:$Y$4096,AA2830,"")))/LEN(AA2830))&gt;0,2,1),
      IF(
         SUMPRODUCT((LEN($Y$2:$Y$4096)-LEN(SUBSTITUTE($Y$2:$Y$4096,AA2830,"")))/LEN(AA2830))
         - SUMPRODUCT((LEN($Y$2:$Y$4096)-LEN(SUBSTITUTE($Y$2:$Y$4096,"Alolan "&amp;AA2830,"")))/LEN("Alolan "&amp;AA2830))
         - SUMPRODUCT((LEN($Y$2:$Y$4096)-LEN(SUBSTITUTE($Y$2:$Y$4096,"Galarian "&amp;AA2830,"")))/LEN("Galarian "&amp;AA2830))
         - SUMPRODUCT((LEN($Y$2:$Y$4096)-LEN(SUBSTITUTE($Y$2:$Y$4096,"Hisuian "&amp;AA2830,"")))/LEN("Hisuian "&amp;AA2830))
         - SUMPRODUCT((LEN($Y$2:$Y$4096)-LEN(SUBSTITUTE($Y$2:$Y$4096,"Paldean "&amp;AA2830,"")))/LEN("Paldean "&amp;AA2830))
      &gt;0,2,1)
   ))))</f>
        <v>1</v>
      </c>
      <c r="AN2830">
        <v>0</v>
      </c>
      <c r="AO2830">
        <v>0</v>
      </c>
    </row>
    <row r="2831" spans="1:41" x14ac:dyDescent="0.25">
      <c r="A2831">
        <v>163</v>
      </c>
      <c r="B2831" t="s">
        <v>526</v>
      </c>
      <c r="C2831" t="s">
        <v>1512</v>
      </c>
      <c r="D2831" t="s">
        <v>1481</v>
      </c>
      <c r="E2831">
        <v>60</v>
      </c>
      <c r="F2831">
        <v>30</v>
      </c>
      <c r="G2831">
        <v>30</v>
      </c>
      <c r="H2831">
        <v>36</v>
      </c>
      <c r="I2831">
        <v>56</v>
      </c>
      <c r="J2831">
        <v>50</v>
      </c>
      <c r="K2831" t="s">
        <v>528</v>
      </c>
      <c r="M2831" t="s">
        <v>3468</v>
      </c>
      <c r="N2831">
        <v>4.0999999999999996</v>
      </c>
      <c r="O2831">
        <v>4.9799999999999995</v>
      </c>
      <c r="P2831">
        <v>1</v>
      </c>
      <c r="Q2831">
        <v>1</v>
      </c>
      <c r="R2831">
        <f t="shared" si="202"/>
        <v>5</v>
      </c>
      <c r="S2831">
        <f t="shared" si="203"/>
        <v>6</v>
      </c>
      <c r="T2831">
        <f t="shared" si="200"/>
        <v>11</v>
      </c>
      <c r="U2831" t="s">
        <v>1512</v>
      </c>
      <c r="V2831" t="s">
        <v>1481</v>
      </c>
      <c r="W2831" t="s">
        <v>429</v>
      </c>
      <c r="X2831" t="s">
        <v>1536</v>
      </c>
      <c r="Y2831" t="s">
        <v>527</v>
      </c>
      <c r="Z2831" t="str" cm="1">
        <f t="array" ref="Z2831">IF(ISBLANK(AK2831),_xlfn.LET(
    _xlpm.nameBeforeSlash, IF(ISNUMBER(SEARCH("/", Y2831)), LEFT(Y2831, SEARCH("/", Y2831)-1), Y2831),
    _xlpm.matchRow, IFERROR(MATCH(_xlpm.nameBeforeSlash, AA:AA, 0), ""),
    _xlpm.difference, IF(_xlpm.matchRow="", "", ABS((R2831 + S2831)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),IF(ISBLANK(Y2831),"","Hidden"))</f>
        <v>Hidden</v>
      </c>
      <c r="AA2831" t="s">
        <v>526</v>
      </c>
      <c r="AB2831" t="s">
        <v>3469</v>
      </c>
      <c r="AC2831" t="s">
        <v>1332</v>
      </c>
      <c r="AD2831" t="str">
        <f>_xlfn.XLOOKUP(AC2831,moves!A:A,moves!B:B)</f>
        <v>psychic</v>
      </c>
      <c r="AE2831">
        <f>_xlfn.XLOOKUP(AC2831,moves!A:A,moves!D:D)</f>
        <v>3</v>
      </c>
      <c r="AF2831" t="str">
        <f>_xlfn.XLOOKUP(AC2831,moves!A:A,moves!E:E)</f>
        <v>If no status symbols and critical hits are rolled: Inflict Drowsy and Confused on the target, simultaneously.</v>
      </c>
      <c r="AG2831">
        <v>0</v>
      </c>
      <c r="AH2831">
        <v>0</v>
      </c>
      <c r="AI2831">
        <f t="shared" si="201"/>
        <v>0</v>
      </c>
      <c r="AJ2831" t="s">
        <v>523</v>
      </c>
      <c r="AK2831" t="s">
        <v>3468</v>
      </c>
      <c r="AL2831">
        <v>0</v>
      </c>
      <c r="AM2831" cm="1">
        <f t="array" ref="AM2831">IF(AL2831=1,1,
   IF(ISTEXT(AK2831),1,
   IF(AO2831&gt;1,AM2830,
   IF(AI2831=1,
      IF(SUMPRODUCT((LEN($Y$2:$Y$4096)-LEN(SUBSTITUTE($Y$2:$Y$4096,AA2831,"")))/LEN(AA2831))&gt;0,2,1),
      IF(
         SUMPRODUCT((LEN($Y$2:$Y$4096)-LEN(SUBSTITUTE($Y$2:$Y$4096,AA2831,"")))/LEN(AA2831))
         - SUMPRODUCT((LEN($Y$2:$Y$4096)-LEN(SUBSTITUTE($Y$2:$Y$4096,"Alolan "&amp;AA2831,"")))/LEN("Alolan "&amp;AA2831))
         - SUMPRODUCT((LEN($Y$2:$Y$4096)-LEN(SUBSTITUTE($Y$2:$Y$4096,"Galarian "&amp;AA2831,"")))/LEN("Galarian "&amp;AA2831))
         - SUMPRODUCT((LEN($Y$2:$Y$4096)-LEN(SUBSTITUTE($Y$2:$Y$4096,"Hisuian "&amp;AA2831,"")))/LEN("Hisuian "&amp;AA2831))
         - SUMPRODUCT((LEN($Y$2:$Y$4096)-LEN(SUBSTITUTE($Y$2:$Y$4096,"Paldean "&amp;AA2831,"")))/LEN("Paldean "&amp;AA2831))
      &gt;0,2,1)
   ))))</f>
        <v>1</v>
      </c>
      <c r="AN2831">
        <v>0</v>
      </c>
      <c r="AO2831">
        <v>0</v>
      </c>
    </row>
    <row r="2832" spans="1:41" x14ac:dyDescent="0.25">
      <c r="A2832" t="s">
        <v>4025</v>
      </c>
      <c r="B2832" t="s">
        <v>1951</v>
      </c>
      <c r="C2832" t="s">
        <v>1512</v>
      </c>
      <c r="D2832"/>
      <c r="E2832">
        <v>50</v>
      </c>
      <c r="F2832">
        <v>45</v>
      </c>
      <c r="G2832">
        <v>45</v>
      </c>
      <c r="H2832">
        <v>35</v>
      </c>
      <c r="I2832">
        <v>35</v>
      </c>
      <c r="J2832">
        <v>50</v>
      </c>
      <c r="K2832" t="s">
        <v>1952</v>
      </c>
      <c r="M2832" t="s">
        <v>3468</v>
      </c>
      <c r="N2832">
        <v>4.5999999999999996</v>
      </c>
      <c r="O2832">
        <v>4.4000000000000004</v>
      </c>
      <c r="P2832">
        <v>1</v>
      </c>
      <c r="Q2832">
        <v>1</v>
      </c>
      <c r="R2832">
        <f t="shared" si="202"/>
        <v>6</v>
      </c>
      <c r="S2832">
        <f t="shared" si="203"/>
        <v>5</v>
      </c>
      <c r="T2832">
        <f t="shared" si="200"/>
        <v>11</v>
      </c>
      <c r="U2832" t="s">
        <v>1512</v>
      </c>
      <c r="V2832" t="s">
        <v>1536</v>
      </c>
      <c r="W2832" t="s">
        <v>1521</v>
      </c>
      <c r="X2832" t="s">
        <v>1468</v>
      </c>
      <c r="Y2832" t="s">
        <v>5315</v>
      </c>
      <c r="Z2832" t="str" cm="1">
        <f t="array" ref="Z2832">IF(ISBLANK(AK2832),_xlfn.LET(
    _xlpm.nameBeforeSlash, IF(ISNUMBER(SEARCH("/", Y2832)), LEFT(Y2832, SEARCH("/", Y2832)-1), Y2832),
    _xlpm.matchRow, IFERROR(MATCH(_xlpm.nameBeforeSlash, AA:AA, 0), ""),
    _xlpm.difference, IF(_xlpm.matchRow="", "", ABS((R2832 + S2832)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),IF(ISBLANK(Y2832),"","Hidden"))</f>
        <v>Hidden</v>
      </c>
      <c r="AA2832" t="s">
        <v>5316</v>
      </c>
      <c r="AB2832" t="s">
        <v>3469</v>
      </c>
      <c r="AC2832" t="s">
        <v>1253</v>
      </c>
      <c r="AD2832" t="str">
        <f>_xlfn.XLOOKUP(AC2832,moves!A:A,moves!B:B)</f>
        <v>normal</v>
      </c>
      <c r="AE2832">
        <f>_xlfn.XLOOKUP(AC2832,moves!A:A,moves!D:D)</f>
        <v>1</v>
      </c>
      <c r="AF2832" t="str">
        <f>_xlfn.XLOOKUP(AC2832,moves!A:A,moves!E:E)</f>
        <v>This move can only be used if the user has used no other moves/actions since becoming active. The target loses their turn this round.</v>
      </c>
      <c r="AG2832">
        <v>0</v>
      </c>
      <c r="AH2832">
        <v>0</v>
      </c>
      <c r="AI2832">
        <f t="shared" si="201"/>
        <v>1</v>
      </c>
      <c r="AJ2832" t="s">
        <v>523</v>
      </c>
      <c r="AK2832" t="s">
        <v>3468</v>
      </c>
      <c r="AL2832">
        <v>0</v>
      </c>
      <c r="AM2832" cm="1">
        <f t="array" ref="AM2832">IF(AL2832=1,1,
   IF(ISTEXT(AK2832),1,
   IF(AO2832&gt;1,AM2831,
   IF(AI2832=1,
      IF(SUMPRODUCT((LEN($Y$2:$Y$4096)-LEN(SUBSTITUTE($Y$2:$Y$4096,AA2832,"")))/LEN(AA2832))&gt;0,2,1),
      IF(
         SUMPRODUCT((LEN($Y$2:$Y$4096)-LEN(SUBSTITUTE($Y$2:$Y$4096,AA2832,"")))/LEN(AA2832))
         - SUMPRODUCT((LEN($Y$2:$Y$4096)-LEN(SUBSTITUTE($Y$2:$Y$4096,"Alolan "&amp;AA2832,"")))/LEN("Alolan "&amp;AA2832))
         - SUMPRODUCT((LEN($Y$2:$Y$4096)-LEN(SUBSTITUTE($Y$2:$Y$4096,"Galarian "&amp;AA2832,"")))/LEN("Galarian "&amp;AA2832))
         - SUMPRODUCT((LEN($Y$2:$Y$4096)-LEN(SUBSTITUTE($Y$2:$Y$4096,"Hisuian "&amp;AA2832,"")))/LEN("Hisuian "&amp;AA2832))
         - SUMPRODUCT((LEN($Y$2:$Y$4096)-LEN(SUBSTITUTE($Y$2:$Y$4096,"Paldean "&amp;AA2832,"")))/LEN("Paldean "&amp;AA2832))
      &gt;0,2,1)
   ))))</f>
        <v>1</v>
      </c>
      <c r="AN2832">
        <v>0</v>
      </c>
      <c r="AO2832">
        <v>0</v>
      </c>
    </row>
    <row r="2833" spans="1:42" x14ac:dyDescent="0.25">
      <c r="A2833">
        <v>164</v>
      </c>
      <c r="B2833" t="s">
        <v>527</v>
      </c>
      <c r="C2833" t="s">
        <v>1512</v>
      </c>
      <c r="D2833" t="s">
        <v>1481</v>
      </c>
      <c r="E2833">
        <v>100</v>
      </c>
      <c r="F2833">
        <v>50</v>
      </c>
      <c r="G2833">
        <v>50</v>
      </c>
      <c r="H2833">
        <v>86</v>
      </c>
      <c r="I2833">
        <v>96</v>
      </c>
      <c r="J2833">
        <v>70</v>
      </c>
      <c r="K2833" t="s">
        <v>528</v>
      </c>
      <c r="M2833" t="s">
        <v>3468</v>
      </c>
      <c r="N2833">
        <v>7.6</v>
      </c>
      <c r="O2833">
        <v>8.379999999999999</v>
      </c>
      <c r="R2833">
        <f t="shared" si="202"/>
        <v>8</v>
      </c>
      <c r="S2833">
        <f t="shared" si="203"/>
        <v>8</v>
      </c>
      <c r="T2833">
        <f t="shared" si="200"/>
        <v>16</v>
      </c>
      <c r="U2833" t="s">
        <v>1512</v>
      </c>
      <c r="V2833" t="s">
        <v>1481</v>
      </c>
      <c r="W2833" t="s">
        <v>429</v>
      </c>
      <c r="X2833" t="s">
        <v>1536</v>
      </c>
      <c r="Z2833" t="str" cm="1">
        <f t="array" ref="Z2833">IF(ISBLANK(AK2833),_xlfn.LET(
    _xlpm.nameBeforeSlash, IF(ISNUMBER(SEARCH("/", Y2833)), LEFT(Y2833, SEARCH("/", Y2833)-1), Y2833),
    _xlpm.matchRow, IFERROR(MATCH(_xlpm.nameBeforeSlash, AA:AA, 0), ""),
    _xlpm.difference, IF(_xlpm.matchRow="", "", ABS((R2833 + S2833)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),IF(ISBLANK(Y2833),"","Hidden"))</f>
        <v/>
      </c>
      <c r="AA2833" t="s">
        <v>527</v>
      </c>
      <c r="AB2833" t="s">
        <v>3469</v>
      </c>
      <c r="AC2833" t="s">
        <v>1311</v>
      </c>
      <c r="AD2833" t="str">
        <f>_xlfn.XLOOKUP(AC2833,moves!A:A,moves!B:B)</f>
        <v>psychic</v>
      </c>
      <c r="AE2833">
        <f>_xlfn.XLOOKUP(AC2833,moves!A:A,moves!D:D)</f>
        <v>5</v>
      </c>
      <c r="AF2833" t="str">
        <f>_xlfn.XLOOKUP(AC2833,moves!A:A,moves!E:E)</f>
        <v>If the target is Drowsy: Deal double damage.</v>
      </c>
      <c r="AG2833">
        <v>0</v>
      </c>
      <c r="AH2833">
        <v>0</v>
      </c>
      <c r="AI2833">
        <f t="shared" si="201"/>
        <v>0</v>
      </c>
      <c r="AJ2833" t="s">
        <v>524</v>
      </c>
      <c r="AK2833" t="s">
        <v>3468</v>
      </c>
      <c r="AL2833">
        <v>0</v>
      </c>
      <c r="AM2833" cm="1">
        <f t="array" ref="AM2833">IF(AL2833=1,1,
   IF(ISTEXT(AK2833),1,
   IF(AO2833&gt;1,AM2832,
   IF(AI2833=1,
      IF(SUMPRODUCT((LEN($Y$2:$Y$4096)-LEN(SUBSTITUTE($Y$2:$Y$4096,AA2833,"")))/LEN(AA2833))&gt;0,2,1),
      IF(
         SUMPRODUCT((LEN($Y$2:$Y$4096)-LEN(SUBSTITUTE($Y$2:$Y$4096,AA2833,"")))/LEN(AA2833))
         - SUMPRODUCT((LEN($Y$2:$Y$4096)-LEN(SUBSTITUTE($Y$2:$Y$4096,"Alolan "&amp;AA2833,"")))/LEN("Alolan "&amp;AA2833))
         - SUMPRODUCT((LEN($Y$2:$Y$4096)-LEN(SUBSTITUTE($Y$2:$Y$4096,"Galarian "&amp;AA2833,"")))/LEN("Galarian "&amp;AA2833))
         - SUMPRODUCT((LEN($Y$2:$Y$4096)-LEN(SUBSTITUTE($Y$2:$Y$4096,"Hisuian "&amp;AA2833,"")))/LEN("Hisuian "&amp;AA2833))
         - SUMPRODUCT((LEN($Y$2:$Y$4096)-LEN(SUBSTITUTE($Y$2:$Y$4096,"Paldean "&amp;AA2833,"")))/LEN("Paldean "&amp;AA2833))
      &gt;0,2,1)
   ))))</f>
        <v>1</v>
      </c>
      <c r="AN2833">
        <v>0</v>
      </c>
      <c r="AO2833">
        <v>0</v>
      </c>
    </row>
    <row r="2834" spans="1:42" x14ac:dyDescent="0.25">
      <c r="A2834" t="s">
        <v>1528</v>
      </c>
      <c r="B2834" t="s">
        <v>1522</v>
      </c>
      <c r="C2834" t="s">
        <v>1471</v>
      </c>
      <c r="D2834" t="s">
        <v>1512</v>
      </c>
      <c r="E2834">
        <v>75</v>
      </c>
      <c r="F2834">
        <v>71</v>
      </c>
      <c r="G2834">
        <v>70</v>
      </c>
      <c r="H2834">
        <v>40</v>
      </c>
      <c r="I2834">
        <v>80</v>
      </c>
      <c r="J2834">
        <v>77</v>
      </c>
      <c r="K2834" t="s">
        <v>1520</v>
      </c>
      <c r="M2834" t="s">
        <v>3468</v>
      </c>
      <c r="N2834">
        <v>7.0299999999999994</v>
      </c>
      <c r="O2834">
        <v>7.5</v>
      </c>
      <c r="R2834">
        <f t="shared" si="202"/>
        <v>7</v>
      </c>
      <c r="S2834">
        <f t="shared" si="203"/>
        <v>8</v>
      </c>
      <c r="T2834">
        <f t="shared" si="200"/>
        <v>15</v>
      </c>
      <c r="U2834" t="s">
        <v>1471</v>
      </c>
      <c r="V2834" t="s">
        <v>1512</v>
      </c>
      <c r="W2834" t="s">
        <v>1492</v>
      </c>
      <c r="X2834" t="s">
        <v>1524</v>
      </c>
      <c r="Z2834" t="str" cm="1">
        <f t="array" ref="Z2834">IF(ISBLANK(AK2834),_xlfn.LET(
    _xlpm.nameBeforeSlash, IF(ISNUMBER(SEARCH("/", Y2834)), LEFT(Y2834, SEARCH("/", Y2834)-1), Y2834),
    _xlpm.matchRow, IFERROR(MATCH(_xlpm.nameBeforeSlash, AA:AA, 0), ""),
    _xlpm.difference, IF(_xlpm.matchRow="", "", ABS((R2834 + S2834)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),IF(ISBLANK(Y2834),"","Hidden"))</f>
        <v/>
      </c>
      <c r="AA2834" t="s">
        <v>1525</v>
      </c>
      <c r="AB2834" t="s">
        <v>3469</v>
      </c>
      <c r="AC2834" t="s">
        <v>948</v>
      </c>
      <c r="AD2834" t="str">
        <f>_xlfn.XLOOKUP(AC2834,moves!A:A,moves!B:B)</f>
        <v>dark</v>
      </c>
      <c r="AE2834">
        <f>_xlfn.XLOOKUP(AC2834,moves!A:A,moves!D:D)</f>
        <v>3</v>
      </c>
      <c r="AF2834" t="str">
        <f>_xlfn.XLOOKUP(AC2834,moves!A:A,moves!E:E)</f>
        <v xml:space="preserve"> </v>
      </c>
      <c r="AG2834">
        <v>0</v>
      </c>
      <c r="AH2834">
        <v>0</v>
      </c>
      <c r="AI2834">
        <f t="shared" si="201"/>
        <v>0</v>
      </c>
      <c r="AJ2834" t="s">
        <v>524</v>
      </c>
      <c r="AK2834" t="s">
        <v>3468</v>
      </c>
      <c r="AL2834">
        <v>0</v>
      </c>
      <c r="AM2834" cm="1">
        <f t="array" ref="AM2834">IF(AL2834=1,1,
   IF(ISTEXT(AK2834),1,
   IF(AO2834&gt;1,AM2833,
   IF(AI2834=1,
      IF(SUMPRODUCT((LEN($Y$2:$Y$4096)-LEN(SUBSTITUTE($Y$2:$Y$4096,AA2834,"")))/LEN(AA2834))&gt;0,2,1),
      IF(
         SUMPRODUCT((LEN($Y$2:$Y$4096)-LEN(SUBSTITUTE($Y$2:$Y$4096,AA2834,"")))/LEN(AA2834))
         - SUMPRODUCT((LEN($Y$2:$Y$4096)-LEN(SUBSTITUTE($Y$2:$Y$4096,"Alolan "&amp;AA2834,"")))/LEN("Alolan "&amp;AA2834))
         - SUMPRODUCT((LEN($Y$2:$Y$4096)-LEN(SUBSTITUTE($Y$2:$Y$4096,"Galarian "&amp;AA2834,"")))/LEN("Galarian "&amp;AA2834))
         - SUMPRODUCT((LEN($Y$2:$Y$4096)-LEN(SUBSTITUTE($Y$2:$Y$4096,"Hisuian "&amp;AA2834,"")))/LEN("Hisuian "&amp;AA2834))
         - SUMPRODUCT((LEN($Y$2:$Y$4096)-LEN(SUBSTITUTE($Y$2:$Y$4096,"Paldean "&amp;AA2834,"")))/LEN("Paldean "&amp;AA2834))
      &gt;0,2,1)
   ))))</f>
        <v>1</v>
      </c>
      <c r="AN2834">
        <v>0</v>
      </c>
      <c r="AO2834">
        <v>0</v>
      </c>
    </row>
    <row r="2835" spans="1:42" x14ac:dyDescent="0.25">
      <c r="A2835">
        <v>113</v>
      </c>
      <c r="B2835" t="s">
        <v>51</v>
      </c>
      <c r="C2835" t="s">
        <v>1512</v>
      </c>
      <c r="D2835"/>
      <c r="E2835">
        <v>250</v>
      </c>
      <c r="F2835">
        <v>5</v>
      </c>
      <c r="G2835">
        <v>5</v>
      </c>
      <c r="H2835">
        <v>35</v>
      </c>
      <c r="I2835">
        <v>105</v>
      </c>
      <c r="J2835">
        <v>50</v>
      </c>
      <c r="K2835" t="s">
        <v>317</v>
      </c>
      <c r="M2835" t="s">
        <v>3468</v>
      </c>
      <c r="N2835">
        <v>3.8</v>
      </c>
      <c r="O2835">
        <v>13.3</v>
      </c>
      <c r="Q2835">
        <v>-1</v>
      </c>
      <c r="R2835">
        <f t="shared" si="202"/>
        <v>4</v>
      </c>
      <c r="S2835">
        <f t="shared" si="203"/>
        <v>12</v>
      </c>
      <c r="T2835">
        <f t="shared" si="200"/>
        <v>16</v>
      </c>
      <c r="U2835" t="s">
        <v>1512</v>
      </c>
      <c r="V2835" t="s">
        <v>1536</v>
      </c>
      <c r="W2835" t="s">
        <v>429</v>
      </c>
      <c r="X2835" t="s">
        <v>1521</v>
      </c>
      <c r="Y2835" t="s">
        <v>106</v>
      </c>
      <c r="Z2835" t="str" cm="1">
        <f t="array" ref="Z2835">IF(ISBLANK(AK2835),_xlfn.LET(
    _xlpm.nameBeforeSlash, IF(ISNUMBER(SEARCH("/", Y2835)), LEFT(Y2835, SEARCH("/", Y2835)-1), Y2835),
    _xlpm.matchRow, IFERROR(MATCH(_xlpm.nameBeforeSlash, AA:AA, 0), ""),
    _xlpm.difference, IF(_xlpm.matchRow="", "", ABS((R2835 + S2835)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),IF(ISBLANK(Y2835),"","Hidden"))</f>
        <v>Hidden</v>
      </c>
      <c r="AA2835" t="s">
        <v>51</v>
      </c>
      <c r="AB2835" t="s">
        <v>3469</v>
      </c>
      <c r="AC2835" t="s">
        <v>456</v>
      </c>
      <c r="AD2835" t="str">
        <f>_xlfn.XLOOKUP(AC2835,moves!A:A,moves!B:B)</f>
        <v>normal</v>
      </c>
      <c r="AE2835">
        <f>_xlfn.XLOOKUP(AC2835,moves!A:A,moves!D:D)</f>
        <v>1</v>
      </c>
      <c r="AF2835" t="str">
        <f>_xlfn.XLOOKUP(AC2835,moves!A:A,moves!E:E)</f>
        <v>Heal any active Pokémon by 4. If this move was used last turn: Increase attack strength by 3, but only heal 1.</v>
      </c>
      <c r="AG2835">
        <v>0</v>
      </c>
      <c r="AH2835">
        <v>0</v>
      </c>
      <c r="AI2835">
        <f t="shared" si="201"/>
        <v>0</v>
      </c>
      <c r="AJ2835" t="s">
        <v>524</v>
      </c>
      <c r="AK2835" t="s">
        <v>3468</v>
      </c>
      <c r="AL2835">
        <v>0</v>
      </c>
      <c r="AM2835" cm="1">
        <f t="array" ref="AM2835">IF(AL2835=1,1,
   IF(ISTEXT(AK2835),1,
   IF(AO2835&gt;1,AM2834,
   IF(AI2835=1,
      IF(SUMPRODUCT((LEN($Y$2:$Y$4096)-LEN(SUBSTITUTE($Y$2:$Y$4096,AA2835,"")))/LEN(AA2835))&gt;0,2,1),
      IF(
         SUMPRODUCT((LEN($Y$2:$Y$4096)-LEN(SUBSTITUTE($Y$2:$Y$4096,AA2835,"")))/LEN(AA2835))
         - SUMPRODUCT((LEN($Y$2:$Y$4096)-LEN(SUBSTITUTE($Y$2:$Y$4096,"Alolan "&amp;AA2835,"")))/LEN("Alolan "&amp;AA2835))
         - SUMPRODUCT((LEN($Y$2:$Y$4096)-LEN(SUBSTITUTE($Y$2:$Y$4096,"Galarian "&amp;AA2835,"")))/LEN("Galarian "&amp;AA2835))
         - SUMPRODUCT((LEN($Y$2:$Y$4096)-LEN(SUBSTITUTE($Y$2:$Y$4096,"Hisuian "&amp;AA2835,"")))/LEN("Hisuian "&amp;AA2835))
         - SUMPRODUCT((LEN($Y$2:$Y$4096)-LEN(SUBSTITUTE($Y$2:$Y$4096,"Paldean "&amp;AA2835,"")))/LEN("Paldean "&amp;AA2835))
      &gt;0,2,1)
   ))))</f>
        <v>1</v>
      </c>
      <c r="AN2835">
        <v>0</v>
      </c>
      <c r="AO2835">
        <v>0</v>
      </c>
    </row>
    <row r="2836" spans="1:42" x14ac:dyDescent="0.25">
      <c r="A2836">
        <v>40</v>
      </c>
      <c r="B2836" t="s">
        <v>1566</v>
      </c>
      <c r="C2836" t="s">
        <v>1512</v>
      </c>
      <c r="D2836" t="s">
        <v>1536</v>
      </c>
      <c r="E2836">
        <v>140</v>
      </c>
      <c r="F2836">
        <v>70</v>
      </c>
      <c r="G2836">
        <v>45</v>
      </c>
      <c r="H2836">
        <v>85</v>
      </c>
      <c r="I2836">
        <v>50</v>
      </c>
      <c r="J2836">
        <v>45</v>
      </c>
      <c r="K2836" t="s">
        <v>298</v>
      </c>
      <c r="M2836" t="s">
        <v>3468</v>
      </c>
      <c r="N2836">
        <v>6.75</v>
      </c>
      <c r="O2836">
        <v>8.4499999999999993</v>
      </c>
      <c r="Q2836">
        <v>1</v>
      </c>
      <c r="R2836">
        <f t="shared" si="202"/>
        <v>7</v>
      </c>
      <c r="S2836">
        <f t="shared" si="203"/>
        <v>9</v>
      </c>
      <c r="T2836">
        <f t="shared" si="200"/>
        <v>16</v>
      </c>
      <c r="U2836" t="s">
        <v>1512</v>
      </c>
      <c r="V2836" t="s">
        <v>1536</v>
      </c>
      <c r="W2836" t="s">
        <v>1492</v>
      </c>
      <c r="X2836" t="s">
        <v>429</v>
      </c>
      <c r="Z2836" t="str" cm="1">
        <f t="array" ref="Z2836">IF(ISBLANK(AK2836),_xlfn.LET(
    _xlpm.nameBeforeSlash, IF(ISNUMBER(SEARCH("/", Y2836)), LEFT(Y2836, SEARCH("/", Y2836)-1), Y2836),
    _xlpm.matchRow, IFERROR(MATCH(_xlpm.nameBeforeSlash, AA:AA, 0), ""),
    _xlpm.difference, IF(_xlpm.matchRow="", "", ABS((R2836 + S2836)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),IF(ISBLANK(Y2836),"","Hidden"))</f>
        <v/>
      </c>
      <c r="AA2836" t="s">
        <v>1566</v>
      </c>
      <c r="AB2836" t="s">
        <v>3469</v>
      </c>
      <c r="AC2836" t="s">
        <v>1232</v>
      </c>
      <c r="AD2836" t="str">
        <f>_xlfn.XLOOKUP(AC2836,moves!A:A,moves!B:B)</f>
        <v>normal</v>
      </c>
      <c r="AE2836">
        <f>_xlfn.XLOOKUP(AC2836,moves!A:A,moves!D:D)</f>
        <v>3</v>
      </c>
      <c r="AF2836" t="str">
        <f>_xlfn.XLOOKUP(AC2836,moves!A:A,moves!E:E)</f>
        <v xml:space="preserve"> </v>
      </c>
      <c r="AG2836">
        <v>0</v>
      </c>
      <c r="AH2836">
        <v>0</v>
      </c>
      <c r="AI2836">
        <f t="shared" si="201"/>
        <v>0</v>
      </c>
      <c r="AJ2836" t="s">
        <v>524</v>
      </c>
      <c r="AK2836" t="s">
        <v>3468</v>
      </c>
      <c r="AL2836">
        <v>0</v>
      </c>
      <c r="AM2836" cm="1">
        <f t="array" ref="AM2836">IF(AL2836=1,1,
   IF(ISTEXT(AK2836),1,
   IF(AO2836&gt;1,AM2835,
   IF(AI2836=1,
      IF(SUMPRODUCT((LEN($Y$2:$Y$4096)-LEN(SUBSTITUTE($Y$2:$Y$4096,AA2836,"")))/LEN(AA2836))&gt;0,2,1),
      IF(
         SUMPRODUCT((LEN($Y$2:$Y$4096)-LEN(SUBSTITUTE($Y$2:$Y$4096,AA2836,"")))/LEN(AA2836))
         - SUMPRODUCT((LEN($Y$2:$Y$4096)-LEN(SUBSTITUTE($Y$2:$Y$4096,"Alolan "&amp;AA2836,"")))/LEN("Alolan "&amp;AA2836))
         - SUMPRODUCT((LEN($Y$2:$Y$4096)-LEN(SUBSTITUTE($Y$2:$Y$4096,"Galarian "&amp;AA2836,"")))/LEN("Galarian "&amp;AA2836))
         - SUMPRODUCT((LEN($Y$2:$Y$4096)-LEN(SUBSTITUTE($Y$2:$Y$4096,"Hisuian "&amp;AA2836,"")))/LEN("Hisuian "&amp;AA2836))
         - SUMPRODUCT((LEN($Y$2:$Y$4096)-LEN(SUBSTITUTE($Y$2:$Y$4096,"Paldean "&amp;AA2836,"")))/LEN("Paldean "&amp;AA2836))
      &gt;0,2,1)
   ))))</f>
        <v>1</v>
      </c>
      <c r="AN2836">
        <v>0</v>
      </c>
      <c r="AO2836">
        <v>0</v>
      </c>
    </row>
    <row r="2837" spans="1:42" x14ac:dyDescent="0.25">
      <c r="A2837">
        <v>352</v>
      </c>
      <c r="B2837" t="s">
        <v>2047</v>
      </c>
      <c r="C2837" t="s">
        <v>1512</v>
      </c>
      <c r="D2837"/>
      <c r="E2837">
        <v>60</v>
      </c>
      <c r="F2837">
        <v>90</v>
      </c>
      <c r="G2837">
        <v>70</v>
      </c>
      <c r="H2837">
        <v>60</v>
      </c>
      <c r="I2837">
        <v>120</v>
      </c>
      <c r="J2837">
        <v>40</v>
      </c>
      <c r="K2837" t="s">
        <v>2048</v>
      </c>
      <c r="M2837" t="s">
        <v>3468</v>
      </c>
      <c r="N2837">
        <v>6.7</v>
      </c>
      <c r="O2837">
        <v>8.1</v>
      </c>
      <c r="R2837">
        <f t="shared" si="202"/>
        <v>7</v>
      </c>
      <c r="S2837">
        <f t="shared" si="203"/>
        <v>8</v>
      </c>
      <c r="T2837">
        <f t="shared" si="200"/>
        <v>15</v>
      </c>
      <c r="U2837" t="s">
        <v>1512</v>
      </c>
      <c r="V2837" t="s">
        <v>1471</v>
      </c>
      <c r="W2837" t="s">
        <v>1524</v>
      </c>
      <c r="X2837" t="s">
        <v>1521</v>
      </c>
      <c r="Z2837" t="str" cm="1">
        <f t="array" ref="Z2837">IF(ISBLANK(AK2837),_xlfn.LET(
    _xlpm.nameBeforeSlash, IF(ISNUMBER(SEARCH("/", Y2837)), LEFT(Y2837, SEARCH("/", Y2837)-1), Y2837),
    _xlpm.matchRow, IFERROR(MATCH(_xlpm.nameBeforeSlash, AA:AA, 0), ""),
    _xlpm.difference, IF(_xlpm.matchRow="", "", ABS((R2837 + S2837)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),IF(ISBLANK(Y2837),"","Hidden"))</f>
        <v/>
      </c>
      <c r="AA2837" t="s">
        <v>2047</v>
      </c>
      <c r="AB2837" t="s">
        <v>3469</v>
      </c>
      <c r="AC2837" t="s">
        <v>1382</v>
      </c>
      <c r="AD2837" t="str">
        <f>_xlfn.XLOOKUP(AC2837,moves!A:A,moves!B:B)</f>
        <v>typeless</v>
      </c>
      <c r="AE2837">
        <f>_xlfn.XLOOKUP(AC2837,moves!A:A,moves!D:D)</f>
        <v>3</v>
      </c>
      <c r="AF2837" t="str">
        <f>_xlfn.XLOOKUP(AC2837,moves!A:A,moves!E:E)</f>
        <v>Choose any type. This attack and the user becomes the chosen type.</v>
      </c>
      <c r="AG2837">
        <v>0</v>
      </c>
      <c r="AH2837">
        <v>0</v>
      </c>
      <c r="AI2837">
        <f t="shared" si="201"/>
        <v>0</v>
      </c>
      <c r="AJ2837" t="s">
        <v>524</v>
      </c>
      <c r="AK2837" t="s">
        <v>3468</v>
      </c>
      <c r="AL2837">
        <v>0</v>
      </c>
      <c r="AM2837" cm="1">
        <f t="array" ref="AM2837">IF(AL2837=1,1,
   IF(ISTEXT(AK2837),1,
   IF(AO2837&gt;1,AM2836,
   IF(AI2837=1,
      IF(SUMPRODUCT((LEN($Y$2:$Y$4096)-LEN(SUBSTITUTE($Y$2:$Y$4096,AA2837,"")))/LEN(AA2837))&gt;0,2,1),
      IF(
         SUMPRODUCT((LEN($Y$2:$Y$4096)-LEN(SUBSTITUTE($Y$2:$Y$4096,AA2837,"")))/LEN(AA2837))
         - SUMPRODUCT((LEN($Y$2:$Y$4096)-LEN(SUBSTITUTE($Y$2:$Y$4096,"Alolan "&amp;AA2837,"")))/LEN("Alolan "&amp;AA2837))
         - SUMPRODUCT((LEN($Y$2:$Y$4096)-LEN(SUBSTITUTE($Y$2:$Y$4096,"Galarian "&amp;AA2837,"")))/LEN("Galarian "&amp;AA2837))
         - SUMPRODUCT((LEN($Y$2:$Y$4096)-LEN(SUBSTITUTE($Y$2:$Y$4096,"Hisuian "&amp;AA2837,"")))/LEN("Hisuian "&amp;AA2837))
         - SUMPRODUCT((LEN($Y$2:$Y$4096)-LEN(SUBSTITUTE($Y$2:$Y$4096,"Paldean "&amp;AA2837,"")))/LEN("Paldean "&amp;AA2837))
      &gt;0,2,1)
   ))))</f>
        <v>1</v>
      </c>
      <c r="AN2837">
        <v>0</v>
      </c>
      <c r="AO2837">
        <v>0</v>
      </c>
    </row>
    <row r="2838" spans="1:42" x14ac:dyDescent="0.25">
      <c r="A2838">
        <v>206</v>
      </c>
      <c r="B2838" t="s">
        <v>1815</v>
      </c>
      <c r="C2838" t="s">
        <v>1512</v>
      </c>
      <c r="D2838"/>
      <c r="E2838">
        <v>100</v>
      </c>
      <c r="F2838">
        <v>70</v>
      </c>
      <c r="G2838">
        <v>70</v>
      </c>
      <c r="H2838">
        <v>65</v>
      </c>
      <c r="I2838">
        <v>65</v>
      </c>
      <c r="J2838">
        <v>45</v>
      </c>
      <c r="K2838" t="s">
        <v>1816</v>
      </c>
      <c r="M2838" t="s">
        <v>3468</v>
      </c>
      <c r="N2838">
        <v>5.95</v>
      </c>
      <c r="O2838">
        <v>8.0500000000000007</v>
      </c>
      <c r="P2838">
        <v>1</v>
      </c>
      <c r="Q2838">
        <v>1</v>
      </c>
      <c r="R2838">
        <f t="shared" si="202"/>
        <v>7</v>
      </c>
      <c r="S2838">
        <f t="shared" si="203"/>
        <v>9</v>
      </c>
      <c r="T2838">
        <f t="shared" si="200"/>
        <v>16</v>
      </c>
      <c r="U2838" t="s">
        <v>1512</v>
      </c>
      <c r="V2838" t="s">
        <v>1481</v>
      </c>
      <c r="W2838" t="s">
        <v>1482</v>
      </c>
      <c r="X2838" t="s">
        <v>1472</v>
      </c>
      <c r="Y2838" t="s">
        <v>1817</v>
      </c>
      <c r="Z2838" t="str" cm="1">
        <f t="array" ref="Z2838">IF(ISBLANK(AK2838),_xlfn.LET(
    _xlpm.nameBeforeSlash, IF(ISNUMBER(SEARCH("/", Y2838)), LEFT(Y2838, SEARCH("/", Y2838)-1), Y2838),
    _xlpm.matchRow, IFERROR(MATCH(_xlpm.nameBeforeSlash, AA:AA, 0), ""),
    _xlpm.difference, IF(_xlpm.matchRow="", "", ABS((R2838 + S2838)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),IF(ISBLANK(Y2838),"","Hidden"))</f>
        <v>Hidden</v>
      </c>
      <c r="AA2838" t="s">
        <v>1815</v>
      </c>
      <c r="AB2838" t="s">
        <v>3469</v>
      </c>
      <c r="AC2838" t="s">
        <v>1183</v>
      </c>
      <c r="AD2838" t="str">
        <f>_xlfn.XLOOKUP(AC2838,moves!A:A,moves!B:B)</f>
        <v>ground</v>
      </c>
      <c r="AE2838">
        <f>_xlfn.XLOOKUP(AC2838,moves!A:A,moves!D:D)</f>
        <v>4</v>
      </c>
      <c r="AF2838" t="str">
        <f>_xlfn.XLOOKUP(AC2838,moves!A:A,moves!E:E)</f>
        <v>Critical hits deal +1 damage.</v>
      </c>
      <c r="AG2838">
        <v>0</v>
      </c>
      <c r="AH2838">
        <v>0</v>
      </c>
      <c r="AI2838">
        <f t="shared" si="201"/>
        <v>0</v>
      </c>
      <c r="AJ2838" t="s">
        <v>524</v>
      </c>
      <c r="AK2838" t="s">
        <v>3468</v>
      </c>
      <c r="AL2838">
        <v>0</v>
      </c>
      <c r="AM2838" cm="1">
        <f t="array" ref="AM2838">IF(AL2838=1,1,
   IF(ISTEXT(AK2838),1,
   IF(AO2838&gt;1,AM2837,
   IF(AI2838=1,
      IF(SUMPRODUCT((LEN($Y$2:$Y$4096)-LEN(SUBSTITUTE($Y$2:$Y$4096,AA2838,"")))/LEN(AA2838))&gt;0,2,1),
      IF(
         SUMPRODUCT((LEN($Y$2:$Y$4096)-LEN(SUBSTITUTE($Y$2:$Y$4096,AA2838,"")))/LEN(AA2838))
         - SUMPRODUCT((LEN($Y$2:$Y$4096)-LEN(SUBSTITUTE($Y$2:$Y$4096,"Alolan "&amp;AA2838,"")))/LEN("Alolan "&amp;AA2838))
         - SUMPRODUCT((LEN($Y$2:$Y$4096)-LEN(SUBSTITUTE($Y$2:$Y$4096,"Galarian "&amp;AA2838,"")))/LEN("Galarian "&amp;AA2838))
         - SUMPRODUCT((LEN($Y$2:$Y$4096)-LEN(SUBSTITUTE($Y$2:$Y$4096,"Hisuian "&amp;AA2838,"")))/LEN("Hisuian "&amp;AA2838))
         - SUMPRODUCT((LEN($Y$2:$Y$4096)-LEN(SUBSTITUTE($Y$2:$Y$4096,"Paldean "&amp;AA2838,"")))/LEN("Paldean "&amp;AA2838))
      &gt;0,2,1)
   ))))</f>
        <v>1</v>
      </c>
      <c r="AN2838">
        <v>0</v>
      </c>
      <c r="AO2838">
        <v>0</v>
      </c>
    </row>
    <row r="2839" spans="1:42" x14ac:dyDescent="0.25">
      <c r="A2839">
        <v>775</v>
      </c>
      <c r="B2839" t="s">
        <v>2681</v>
      </c>
      <c r="C2839" t="s">
        <v>1512</v>
      </c>
      <c r="D2839"/>
      <c r="E2839">
        <v>65</v>
      </c>
      <c r="F2839">
        <v>115</v>
      </c>
      <c r="G2839">
        <v>65</v>
      </c>
      <c r="H2839">
        <v>75</v>
      </c>
      <c r="I2839">
        <v>95</v>
      </c>
      <c r="J2839">
        <v>65</v>
      </c>
      <c r="K2839" t="s">
        <v>2161</v>
      </c>
      <c r="M2839" t="s">
        <v>3468</v>
      </c>
      <c r="N2839">
        <v>9.1</v>
      </c>
      <c r="O2839">
        <v>7.4</v>
      </c>
      <c r="R2839">
        <f t="shared" si="202"/>
        <v>9</v>
      </c>
      <c r="S2839">
        <f t="shared" si="203"/>
        <v>7</v>
      </c>
      <c r="T2839">
        <f t="shared" si="200"/>
        <v>16</v>
      </c>
      <c r="U2839" t="s">
        <v>1512</v>
      </c>
      <c r="V2839" t="s">
        <v>1468</v>
      </c>
      <c r="W2839" t="s">
        <v>1471</v>
      </c>
      <c r="X2839" t="s">
        <v>1546</v>
      </c>
      <c r="Z2839" t="str" cm="1">
        <f t="array" ref="Z2839">IF(ISBLANK(AK2839),_xlfn.LET(
    _xlpm.nameBeforeSlash, IF(ISNUMBER(SEARCH("/", Y2839)), LEFT(Y2839, SEARCH("/", Y2839)-1), Y2839),
    _xlpm.matchRow, IFERROR(MATCH(_xlpm.nameBeforeSlash, AA:AA, 0), ""),
    _xlpm.difference, IF(_xlpm.matchRow="", "", ABS((R2839 + S2839)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),IF(ISBLANK(Y2839),"","Hidden"))</f>
        <v/>
      </c>
      <c r="AA2839" t="s">
        <v>2681</v>
      </c>
      <c r="AB2839" t="s">
        <v>3469</v>
      </c>
      <c r="AC2839" t="s">
        <v>1277</v>
      </c>
      <c r="AD2839" t="str">
        <f>_xlfn.XLOOKUP(AC2839,moves!A:A,moves!B:B)</f>
        <v>normal</v>
      </c>
      <c r="AE2839">
        <f>_xlfn.XLOOKUP(AC2839,moves!A:A,moves!D:D)</f>
        <v>1</v>
      </c>
      <c r="AF2839" t="str">
        <f>_xlfn.XLOOKUP(AC2839,moves!A:A,moves!E:E)</f>
        <v>Inflict the Drowsy status on the target. If the target was already Drowsy: Increase attack strength by 2.</v>
      </c>
      <c r="AG2839">
        <v>0</v>
      </c>
      <c r="AH2839">
        <v>0</v>
      </c>
      <c r="AI2839">
        <f t="shared" si="201"/>
        <v>0</v>
      </c>
      <c r="AJ2839" t="s">
        <v>524</v>
      </c>
      <c r="AK2839" t="s">
        <v>3468</v>
      </c>
      <c r="AL2839">
        <v>0</v>
      </c>
      <c r="AM2839" cm="1">
        <f t="array" ref="AM2839">IF(AL2839=1,1,
   IF(ISTEXT(AK2839),1,
   IF(AO2839&gt;1,AM2838,
   IF(AI2839=1,
      IF(SUMPRODUCT((LEN($Y$2:$Y$4096)-LEN(SUBSTITUTE($Y$2:$Y$4096,AA2839,"")))/LEN(AA2839))&gt;0,2,1),
      IF(
         SUMPRODUCT((LEN($Y$2:$Y$4096)-LEN(SUBSTITUTE($Y$2:$Y$4096,AA2839,"")))/LEN(AA2839))
         - SUMPRODUCT((LEN($Y$2:$Y$4096)-LEN(SUBSTITUTE($Y$2:$Y$4096,"Alolan "&amp;AA2839,"")))/LEN("Alolan "&amp;AA2839))
         - SUMPRODUCT((LEN($Y$2:$Y$4096)-LEN(SUBSTITUTE($Y$2:$Y$4096,"Galarian "&amp;AA2839,"")))/LEN("Galarian "&amp;AA2839))
         - SUMPRODUCT((LEN($Y$2:$Y$4096)-LEN(SUBSTITUTE($Y$2:$Y$4096,"Hisuian "&amp;AA2839,"")))/LEN("Hisuian "&amp;AA2839))
         - SUMPRODUCT((LEN($Y$2:$Y$4096)-LEN(SUBSTITUTE($Y$2:$Y$4096,"Paldean "&amp;AA2839,"")))/LEN("Paldean "&amp;AA2839))
      &gt;0,2,1)
   ))))</f>
        <v>1</v>
      </c>
      <c r="AN2839">
        <v>0</v>
      </c>
      <c r="AO2839">
        <v>0</v>
      </c>
    </row>
    <row r="2840" spans="1:42" x14ac:dyDescent="0.25">
      <c r="A2840">
        <v>507</v>
      </c>
      <c r="B2840" t="s">
        <v>2138</v>
      </c>
      <c r="C2840" t="s">
        <v>1512</v>
      </c>
      <c r="D2840"/>
      <c r="E2840">
        <v>65</v>
      </c>
      <c r="F2840">
        <v>80</v>
      </c>
      <c r="G2840">
        <v>65</v>
      </c>
      <c r="H2840">
        <v>35</v>
      </c>
      <c r="I2840">
        <v>65</v>
      </c>
      <c r="J2840">
        <v>60</v>
      </c>
      <c r="K2840" t="s">
        <v>2139</v>
      </c>
      <c r="M2840" t="s">
        <v>3468</v>
      </c>
      <c r="N2840">
        <v>6.75</v>
      </c>
      <c r="O2840">
        <v>6.5</v>
      </c>
      <c r="P2840">
        <v>1</v>
      </c>
      <c r="Q2840">
        <v>1</v>
      </c>
      <c r="R2840">
        <f t="shared" si="202"/>
        <v>8</v>
      </c>
      <c r="S2840">
        <f t="shared" si="203"/>
        <v>8</v>
      </c>
      <c r="T2840">
        <f t="shared" si="200"/>
        <v>16</v>
      </c>
      <c r="U2840" t="s">
        <v>1512</v>
      </c>
      <c r="V2840" t="s">
        <v>1471</v>
      </c>
      <c r="W2840" t="s">
        <v>1536</v>
      </c>
      <c r="X2840" t="s">
        <v>1521</v>
      </c>
      <c r="Y2840" t="s">
        <v>2140</v>
      </c>
      <c r="Z2840" t="str" cm="1">
        <f t="array" ref="Z2840">IF(ISBLANK(AK2840),_xlfn.LET(
    _xlpm.nameBeforeSlash, IF(ISNUMBER(SEARCH("/", Y2840)), LEFT(Y2840, SEARCH("/", Y2840)-1), Y2840),
    _xlpm.matchRow, IFERROR(MATCH(_xlpm.nameBeforeSlash, AA:AA, 0), ""),
    _xlpm.difference, IF(_xlpm.matchRow="", "", ABS((R2840 + S2840)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),IF(ISBLANK(Y2840),"","Hidden"))</f>
        <v>Hidden</v>
      </c>
      <c r="AA2840" t="s">
        <v>2138</v>
      </c>
      <c r="AB2840" t="s">
        <v>3469</v>
      </c>
      <c r="AC2840" t="s">
        <v>442</v>
      </c>
      <c r="AD2840" t="str">
        <f>_xlfn.XLOOKUP(AC2840,moves!A:A,moves!B:B)</f>
        <v>fairy</v>
      </c>
      <c r="AE2840">
        <f>_xlfn.XLOOKUP(AC2840,moves!A:A,moves!D:D)</f>
        <v>4</v>
      </c>
      <c r="AF2840" t="str">
        <f>_xlfn.XLOOKUP(AC2840,moves!A:A,moves!E:E)</f>
        <v>When the target next attacks: Remove 1 regular hit from the roll.</v>
      </c>
      <c r="AG2840">
        <v>0</v>
      </c>
      <c r="AH2840">
        <v>0</v>
      </c>
      <c r="AI2840">
        <f t="shared" si="201"/>
        <v>0</v>
      </c>
      <c r="AJ2840" t="s">
        <v>524</v>
      </c>
      <c r="AK2840" t="s">
        <v>3468</v>
      </c>
      <c r="AL2840">
        <v>0</v>
      </c>
      <c r="AM2840" cm="1">
        <f t="array" ref="AM2840">IF(AL2840=1,1,
   IF(ISTEXT(AK2840),1,
   IF(AO2840&gt;1,AM2839,
   IF(AI2840=1,
      IF(SUMPRODUCT((LEN($Y$2:$Y$4096)-LEN(SUBSTITUTE($Y$2:$Y$4096,AA2840,"")))/LEN(AA2840))&gt;0,2,1),
      IF(
         SUMPRODUCT((LEN($Y$2:$Y$4096)-LEN(SUBSTITUTE($Y$2:$Y$4096,AA2840,"")))/LEN(AA2840))
         - SUMPRODUCT((LEN($Y$2:$Y$4096)-LEN(SUBSTITUTE($Y$2:$Y$4096,"Alolan "&amp;AA2840,"")))/LEN("Alolan "&amp;AA2840))
         - SUMPRODUCT((LEN($Y$2:$Y$4096)-LEN(SUBSTITUTE($Y$2:$Y$4096,"Galarian "&amp;AA2840,"")))/LEN("Galarian "&amp;AA2840))
         - SUMPRODUCT((LEN($Y$2:$Y$4096)-LEN(SUBSTITUTE($Y$2:$Y$4096,"Hisuian "&amp;AA2840,"")))/LEN("Hisuian "&amp;AA2840))
         - SUMPRODUCT((LEN($Y$2:$Y$4096)-LEN(SUBSTITUTE($Y$2:$Y$4096,"Paldean "&amp;AA2840,"")))/LEN("Paldean "&amp;AA2840))
      &gt;0,2,1)
   ))))</f>
        <v>1</v>
      </c>
      <c r="AN2840">
        <v>0</v>
      </c>
      <c r="AO2840">
        <v>0</v>
      </c>
    </row>
    <row r="2841" spans="1:42" x14ac:dyDescent="0.25">
      <c r="A2841">
        <v>676</v>
      </c>
      <c r="B2841" t="s">
        <v>2468</v>
      </c>
      <c r="C2841" t="s">
        <v>1512</v>
      </c>
      <c r="D2841"/>
      <c r="E2841">
        <v>75</v>
      </c>
      <c r="F2841">
        <v>80</v>
      </c>
      <c r="G2841">
        <v>60</v>
      </c>
      <c r="H2841">
        <v>65</v>
      </c>
      <c r="I2841">
        <v>90</v>
      </c>
      <c r="J2841">
        <v>102</v>
      </c>
      <c r="K2841" t="s">
        <v>2469</v>
      </c>
      <c r="M2841" t="s">
        <v>3468</v>
      </c>
      <c r="N2841">
        <v>8.73</v>
      </c>
      <c r="O2841">
        <v>7.5</v>
      </c>
      <c r="P2841">
        <v>1</v>
      </c>
      <c r="Q2841">
        <v>1</v>
      </c>
      <c r="R2841">
        <f t="shared" si="202"/>
        <v>10</v>
      </c>
      <c r="S2841">
        <f t="shared" si="203"/>
        <v>9</v>
      </c>
      <c r="T2841">
        <f t="shared" si="200"/>
        <v>19</v>
      </c>
      <c r="U2841" t="s">
        <v>1536</v>
      </c>
      <c r="V2841" t="s">
        <v>1468</v>
      </c>
      <c r="W2841" t="s">
        <v>1471</v>
      </c>
      <c r="X2841" t="s">
        <v>1512</v>
      </c>
      <c r="Z2841" t="str" cm="1">
        <f t="array" ref="Z2841">IF(ISBLANK(AK2841),_xlfn.LET(
    _xlpm.nameBeforeSlash, IF(ISNUMBER(SEARCH("/", Y2841)), LEFT(Y2841, SEARCH("/", Y2841)-1), Y2841),
    _xlpm.matchRow, IFERROR(MATCH(_xlpm.nameBeforeSlash, AA:AA, 0), ""),
    _xlpm.difference, IF(_xlpm.matchRow="", "", ABS((R2841 + S2841)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),IF(ISBLANK(Y2841),"","Hidden"))</f>
        <v/>
      </c>
      <c r="AA2841" t="s">
        <v>2468</v>
      </c>
      <c r="AB2841" t="s">
        <v>3469</v>
      </c>
      <c r="AC2841" t="s">
        <v>1386</v>
      </c>
      <c r="AD2841" t="str">
        <f>_xlfn.XLOOKUP(AC2841,moves!A:A,moves!B:B)</f>
        <v>typeless</v>
      </c>
      <c r="AE2841">
        <f>_xlfn.XLOOKUP(AC2841,moves!A:A,moves!D:D)</f>
        <v>4</v>
      </c>
      <c r="AF2841" t="str">
        <f>_xlfn.XLOOKUP(AC2841,moves!A:A,moves!E:E)</f>
        <v>If any critical hits are rolled: The user may FORM change. The type of this move is the 4th learnable type of the user.</v>
      </c>
      <c r="AG2841">
        <v>0</v>
      </c>
      <c r="AH2841">
        <v>0</v>
      </c>
      <c r="AI2841">
        <f t="shared" si="201"/>
        <v>0</v>
      </c>
      <c r="AJ2841" t="s">
        <v>525</v>
      </c>
      <c r="AK2841" t="s">
        <v>3468</v>
      </c>
      <c r="AL2841">
        <v>0</v>
      </c>
      <c r="AM2841" cm="1">
        <f t="array" ref="AM2841">IF(AL2841=1,1,
   IF(ISTEXT(AK2841),1,
   IF(AO2841&gt;1,AM2840,
   IF(AI2841=1,
      IF(SUMPRODUCT((LEN($Y$2:$Y$4096)-LEN(SUBSTITUTE($Y$2:$Y$4096,AA2841,"")))/LEN(AA2841))&gt;0,2,1),
      IF(
         SUMPRODUCT((LEN($Y$2:$Y$4096)-LEN(SUBSTITUTE($Y$2:$Y$4096,AA2841,"")))/LEN(AA2841))
         - SUMPRODUCT((LEN($Y$2:$Y$4096)-LEN(SUBSTITUTE($Y$2:$Y$4096,"Alolan "&amp;AA2841,"")))/LEN("Alolan "&amp;AA2841))
         - SUMPRODUCT((LEN($Y$2:$Y$4096)-LEN(SUBSTITUTE($Y$2:$Y$4096,"Galarian "&amp;AA2841,"")))/LEN("Galarian "&amp;AA2841))
         - SUMPRODUCT((LEN($Y$2:$Y$4096)-LEN(SUBSTITUTE($Y$2:$Y$4096,"Hisuian "&amp;AA2841,"")))/LEN("Hisuian "&amp;AA2841))
         - SUMPRODUCT((LEN($Y$2:$Y$4096)-LEN(SUBSTITUTE($Y$2:$Y$4096,"Paldean "&amp;AA2841,"")))/LEN("Paldean "&amp;AA2841))
      &gt;0,2,1)
   ))))</f>
        <v>1</v>
      </c>
      <c r="AN2841">
        <v>0</v>
      </c>
      <c r="AO2841">
        <v>1</v>
      </c>
    </row>
    <row r="2842" spans="1:42" x14ac:dyDescent="0.25">
      <c r="A2842" t="s">
        <v>2471</v>
      </c>
      <c r="B2842" t="s">
        <v>2468</v>
      </c>
      <c r="C2842" t="s">
        <v>1512</v>
      </c>
      <c r="D2842"/>
      <c r="E2842">
        <v>75</v>
      </c>
      <c r="F2842">
        <v>80</v>
      </c>
      <c r="G2842">
        <v>60</v>
      </c>
      <c r="H2842">
        <v>65</v>
      </c>
      <c r="I2842">
        <v>90</v>
      </c>
      <c r="J2842">
        <v>102</v>
      </c>
      <c r="K2842" t="s">
        <v>2469</v>
      </c>
      <c r="M2842" t="s">
        <v>3468</v>
      </c>
      <c r="N2842">
        <v>8.73</v>
      </c>
      <c r="O2842">
        <v>7.5</v>
      </c>
      <c r="P2842">
        <v>1</v>
      </c>
      <c r="Q2842">
        <v>1</v>
      </c>
      <c r="R2842">
        <f t="shared" si="202"/>
        <v>10</v>
      </c>
      <c r="S2842">
        <f t="shared" si="203"/>
        <v>9</v>
      </c>
      <c r="T2842">
        <f t="shared" si="200"/>
        <v>19</v>
      </c>
      <c r="U2842" t="s">
        <v>1512</v>
      </c>
      <c r="V2842" t="s">
        <v>1468</v>
      </c>
      <c r="W2842" t="s">
        <v>1471</v>
      </c>
      <c r="X2842" t="s">
        <v>1492</v>
      </c>
      <c r="Z2842" t="str" cm="1">
        <f t="array" ref="Z2842">IF(ISBLANK(AK2842),_xlfn.LET(
    _xlpm.nameBeforeSlash, IF(ISNUMBER(SEARCH("/", Y2842)), LEFT(Y2842, SEARCH("/", Y2842)-1), Y2842),
    _xlpm.matchRow, IFERROR(MATCH(_xlpm.nameBeforeSlash, AA:AA, 0), ""),
    _xlpm.difference, IF(_xlpm.matchRow="", "", ABS((R2842 + S2842)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),IF(ISBLANK(Y2842),"","Hidden"))</f>
        <v/>
      </c>
      <c r="AA2842" t="s">
        <v>3605</v>
      </c>
      <c r="AB2842" t="s">
        <v>3469</v>
      </c>
      <c r="AC2842" t="s">
        <v>1386</v>
      </c>
      <c r="AD2842" t="str">
        <f>_xlfn.XLOOKUP(AC2842,moves!A:A,moves!B:B)</f>
        <v>typeless</v>
      </c>
      <c r="AE2842">
        <f>_xlfn.XLOOKUP(AC2842,moves!A:A,moves!D:D)</f>
        <v>4</v>
      </c>
      <c r="AF2842" t="str">
        <f>_xlfn.XLOOKUP(AC2842,moves!A:A,moves!E:E)</f>
        <v>If any critical hits are rolled: The user may FORM change. The type of this move is the 4th learnable type of the user.</v>
      </c>
      <c r="AG2842">
        <v>0</v>
      </c>
      <c r="AH2842">
        <v>0</v>
      </c>
      <c r="AI2842">
        <f t="shared" si="201"/>
        <v>0</v>
      </c>
      <c r="AJ2842" t="s">
        <v>525</v>
      </c>
      <c r="AK2842" t="s">
        <v>3468</v>
      </c>
      <c r="AL2842">
        <v>0</v>
      </c>
      <c r="AM2842" cm="1">
        <f t="array" ref="AM2842">IF(AL2842=1,1,
   IF(ISTEXT(AK2842),1,
   IF(AO2842&gt;1,AM2841,
   IF(AI2842=1,
      IF(SUMPRODUCT((LEN($Y$2:$Y$4096)-LEN(SUBSTITUTE($Y$2:$Y$4096,AA2842,"")))/LEN(AA2842))&gt;0,2,1),
      IF(
         SUMPRODUCT((LEN($Y$2:$Y$4096)-LEN(SUBSTITUTE($Y$2:$Y$4096,AA2842,"")))/LEN(AA2842))
         - SUMPRODUCT((LEN($Y$2:$Y$4096)-LEN(SUBSTITUTE($Y$2:$Y$4096,"Alolan "&amp;AA2842,"")))/LEN("Alolan "&amp;AA2842))
         - SUMPRODUCT((LEN($Y$2:$Y$4096)-LEN(SUBSTITUTE($Y$2:$Y$4096,"Galarian "&amp;AA2842,"")))/LEN("Galarian "&amp;AA2842))
         - SUMPRODUCT((LEN($Y$2:$Y$4096)-LEN(SUBSTITUTE($Y$2:$Y$4096,"Hisuian "&amp;AA2842,"")))/LEN("Hisuian "&amp;AA2842))
         - SUMPRODUCT((LEN($Y$2:$Y$4096)-LEN(SUBSTITUTE($Y$2:$Y$4096,"Paldean "&amp;AA2842,"")))/LEN("Paldean "&amp;AA2842))
      &gt;0,2,1)
   ))))</f>
        <v>1</v>
      </c>
      <c r="AN2842">
        <v>0</v>
      </c>
      <c r="AO2842">
        <v>2</v>
      </c>
    </row>
    <row r="2843" spans="1:42" x14ac:dyDescent="0.25">
      <c r="A2843" t="s">
        <v>2473</v>
      </c>
      <c r="B2843" t="s">
        <v>2468</v>
      </c>
      <c r="C2843" t="s">
        <v>1512</v>
      </c>
      <c r="D2843"/>
      <c r="E2843">
        <v>75</v>
      </c>
      <c r="F2843">
        <v>80</v>
      </c>
      <c r="G2843">
        <v>60</v>
      </c>
      <c r="H2843">
        <v>65</v>
      </c>
      <c r="I2843">
        <v>90</v>
      </c>
      <c r="J2843">
        <v>102</v>
      </c>
      <c r="K2843" t="s">
        <v>2469</v>
      </c>
      <c r="M2843" t="s">
        <v>3468</v>
      </c>
      <c r="N2843">
        <v>8.73</v>
      </c>
      <c r="O2843">
        <v>7.5</v>
      </c>
      <c r="P2843">
        <v>1</v>
      </c>
      <c r="Q2843">
        <v>1</v>
      </c>
      <c r="R2843">
        <f t="shared" si="202"/>
        <v>10</v>
      </c>
      <c r="S2843">
        <f t="shared" si="203"/>
        <v>9</v>
      </c>
      <c r="T2843">
        <f t="shared" si="200"/>
        <v>19</v>
      </c>
      <c r="U2843" t="s">
        <v>1512</v>
      </c>
      <c r="V2843" t="s">
        <v>1536</v>
      </c>
      <c r="W2843" t="s">
        <v>1471</v>
      </c>
      <c r="X2843" t="s">
        <v>1468</v>
      </c>
      <c r="Z2843" t="str" cm="1">
        <f t="array" ref="Z2843">IF(ISBLANK(AK2843),_xlfn.LET(
    _xlpm.nameBeforeSlash, IF(ISNUMBER(SEARCH("/", Y2843)), LEFT(Y2843, SEARCH("/", Y2843)-1), Y2843),
    _xlpm.matchRow, IFERROR(MATCH(_xlpm.nameBeforeSlash, AA:AA, 0), ""),
    _xlpm.difference, IF(_xlpm.matchRow="", "", ABS((R2843 + S2843)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),IF(ISBLANK(Y2843),"","Hidden"))</f>
        <v/>
      </c>
      <c r="AA2843" t="s">
        <v>3606</v>
      </c>
      <c r="AB2843" t="s">
        <v>3469</v>
      </c>
      <c r="AC2843" t="s">
        <v>1386</v>
      </c>
      <c r="AD2843" t="str">
        <f>_xlfn.XLOOKUP(AC2843,moves!A:A,moves!B:B)</f>
        <v>typeless</v>
      </c>
      <c r="AE2843">
        <f>_xlfn.XLOOKUP(AC2843,moves!A:A,moves!D:D)</f>
        <v>4</v>
      </c>
      <c r="AF2843" t="str">
        <f>_xlfn.XLOOKUP(AC2843,moves!A:A,moves!E:E)</f>
        <v>If any critical hits are rolled: The user may FORM change. The type of this move is the 4th learnable type of the user.</v>
      </c>
      <c r="AG2843">
        <v>0</v>
      </c>
      <c r="AH2843">
        <v>0</v>
      </c>
      <c r="AI2843">
        <f t="shared" si="201"/>
        <v>0</v>
      </c>
      <c r="AJ2843" t="s">
        <v>525</v>
      </c>
      <c r="AK2843" t="s">
        <v>3468</v>
      </c>
      <c r="AL2843">
        <v>0</v>
      </c>
      <c r="AM2843" cm="1">
        <f t="array" ref="AM2843">IF(AL2843=1,1,
   IF(ISTEXT(AK2843),1,
   IF(AO2843&gt;1,AM2842,
   IF(AI2843=1,
      IF(SUMPRODUCT((LEN($Y$2:$Y$4096)-LEN(SUBSTITUTE($Y$2:$Y$4096,AA2843,"")))/LEN(AA2843))&gt;0,2,1),
      IF(
         SUMPRODUCT((LEN($Y$2:$Y$4096)-LEN(SUBSTITUTE($Y$2:$Y$4096,AA2843,"")))/LEN(AA2843))
         - SUMPRODUCT((LEN($Y$2:$Y$4096)-LEN(SUBSTITUTE($Y$2:$Y$4096,"Alolan "&amp;AA2843,"")))/LEN("Alolan "&amp;AA2843))
         - SUMPRODUCT((LEN($Y$2:$Y$4096)-LEN(SUBSTITUTE($Y$2:$Y$4096,"Galarian "&amp;AA2843,"")))/LEN("Galarian "&amp;AA2843))
         - SUMPRODUCT((LEN($Y$2:$Y$4096)-LEN(SUBSTITUTE($Y$2:$Y$4096,"Hisuian "&amp;AA2843,"")))/LEN("Hisuian "&amp;AA2843))
         - SUMPRODUCT((LEN($Y$2:$Y$4096)-LEN(SUBSTITUTE($Y$2:$Y$4096,"Paldean "&amp;AA2843,"")))/LEN("Paldean "&amp;AA2843))
      &gt;0,2,1)
   ))))</f>
        <v>1</v>
      </c>
      <c r="AN2843">
        <v>0</v>
      </c>
      <c r="AO2843">
        <v>3</v>
      </c>
    </row>
    <row r="2844" spans="1:42" x14ac:dyDescent="0.25">
      <c r="A2844" t="s">
        <v>2475</v>
      </c>
      <c r="B2844" t="s">
        <v>2468</v>
      </c>
      <c r="C2844" t="s">
        <v>1512</v>
      </c>
      <c r="D2844"/>
      <c r="E2844">
        <v>75</v>
      </c>
      <c r="F2844">
        <v>80</v>
      </c>
      <c r="G2844">
        <v>60</v>
      </c>
      <c r="H2844">
        <v>65</v>
      </c>
      <c r="I2844">
        <v>90</v>
      </c>
      <c r="J2844">
        <v>102</v>
      </c>
      <c r="K2844" t="s">
        <v>2469</v>
      </c>
      <c r="M2844" t="s">
        <v>3468</v>
      </c>
      <c r="N2844">
        <v>8.73</v>
      </c>
      <c r="O2844">
        <v>7.5</v>
      </c>
      <c r="P2844">
        <v>1</v>
      </c>
      <c r="Q2844">
        <v>1</v>
      </c>
      <c r="R2844">
        <f t="shared" si="202"/>
        <v>10</v>
      </c>
      <c r="S2844">
        <f t="shared" si="203"/>
        <v>9</v>
      </c>
      <c r="T2844">
        <f t="shared" si="200"/>
        <v>19</v>
      </c>
      <c r="U2844" t="s">
        <v>1512</v>
      </c>
      <c r="V2844" t="s">
        <v>1468</v>
      </c>
      <c r="W2844" t="s">
        <v>1471</v>
      </c>
      <c r="X2844" t="s">
        <v>1521</v>
      </c>
      <c r="Z2844" t="str" cm="1">
        <f t="array" ref="Z2844">IF(ISBLANK(AK2844),_xlfn.LET(
    _xlpm.nameBeforeSlash, IF(ISNUMBER(SEARCH("/", Y2844)), LEFT(Y2844, SEARCH("/", Y2844)-1), Y2844),
    _xlpm.matchRow, IFERROR(MATCH(_xlpm.nameBeforeSlash, AA:AA, 0), ""),
    _xlpm.difference, IF(_xlpm.matchRow="", "", ABS((R2844 + S2844)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),IF(ISBLANK(Y2844),"","Hidden"))</f>
        <v/>
      </c>
      <c r="AA2844" t="s">
        <v>3607</v>
      </c>
      <c r="AB2844" t="s">
        <v>3469</v>
      </c>
      <c r="AC2844" t="s">
        <v>1386</v>
      </c>
      <c r="AD2844" t="str">
        <f>_xlfn.XLOOKUP(AC2844,moves!A:A,moves!B:B)</f>
        <v>typeless</v>
      </c>
      <c r="AE2844">
        <f>_xlfn.XLOOKUP(AC2844,moves!A:A,moves!D:D)</f>
        <v>4</v>
      </c>
      <c r="AF2844" t="str">
        <f>_xlfn.XLOOKUP(AC2844,moves!A:A,moves!E:E)</f>
        <v>If any critical hits are rolled: The user may FORM change. The type of this move is the 4th learnable type of the user.</v>
      </c>
      <c r="AG2844">
        <v>0</v>
      </c>
      <c r="AH2844">
        <v>0</v>
      </c>
      <c r="AI2844">
        <f t="shared" si="201"/>
        <v>0</v>
      </c>
      <c r="AJ2844" t="s">
        <v>525</v>
      </c>
      <c r="AK2844" t="s">
        <v>3468</v>
      </c>
      <c r="AL2844">
        <v>0</v>
      </c>
      <c r="AM2844" cm="1">
        <f t="array" ref="AM2844">IF(AL2844=1,1,
   IF(ISTEXT(AK2844),1,
   IF(AO2844&gt;1,AM2843,
   IF(AI2844=1,
      IF(SUMPRODUCT((LEN($Y$2:$Y$4096)-LEN(SUBSTITUTE($Y$2:$Y$4096,AA2844,"")))/LEN(AA2844))&gt;0,2,1),
      IF(
         SUMPRODUCT((LEN($Y$2:$Y$4096)-LEN(SUBSTITUTE($Y$2:$Y$4096,AA2844,"")))/LEN(AA2844))
         - SUMPRODUCT((LEN($Y$2:$Y$4096)-LEN(SUBSTITUTE($Y$2:$Y$4096,"Alolan "&amp;AA2844,"")))/LEN("Alolan "&amp;AA2844))
         - SUMPRODUCT((LEN($Y$2:$Y$4096)-LEN(SUBSTITUTE($Y$2:$Y$4096,"Galarian "&amp;AA2844,"")))/LEN("Galarian "&amp;AA2844))
         - SUMPRODUCT((LEN($Y$2:$Y$4096)-LEN(SUBSTITUTE($Y$2:$Y$4096,"Hisuian "&amp;AA2844,"")))/LEN("Hisuian "&amp;AA2844))
         - SUMPRODUCT((LEN($Y$2:$Y$4096)-LEN(SUBSTITUTE($Y$2:$Y$4096,"Paldean "&amp;AA2844,"")))/LEN("Paldean "&amp;AA2844))
      &gt;0,2,1)
   ))))</f>
        <v>1</v>
      </c>
      <c r="AN2844">
        <v>0</v>
      </c>
      <c r="AO2844">
        <v>4</v>
      </c>
    </row>
    <row r="2845" spans="1:42" x14ac:dyDescent="0.25">
      <c r="A2845" t="s">
        <v>2477</v>
      </c>
      <c r="B2845" t="s">
        <v>2468</v>
      </c>
      <c r="C2845" t="s">
        <v>1512</v>
      </c>
      <c r="D2845"/>
      <c r="E2845">
        <v>75</v>
      </c>
      <c r="F2845">
        <v>80</v>
      </c>
      <c r="G2845">
        <v>60</v>
      </c>
      <c r="H2845">
        <v>65</v>
      </c>
      <c r="I2845">
        <v>90</v>
      </c>
      <c r="J2845">
        <v>102</v>
      </c>
      <c r="K2845" t="s">
        <v>2469</v>
      </c>
      <c r="M2845" t="s">
        <v>3468</v>
      </c>
      <c r="N2845">
        <v>8.73</v>
      </c>
      <c r="O2845">
        <v>7.5</v>
      </c>
      <c r="P2845">
        <v>1</v>
      </c>
      <c r="Q2845">
        <v>1</v>
      </c>
      <c r="R2845">
        <f t="shared" si="202"/>
        <v>10</v>
      </c>
      <c r="S2845">
        <f t="shared" si="203"/>
        <v>9</v>
      </c>
      <c r="T2845">
        <f t="shared" si="200"/>
        <v>19</v>
      </c>
      <c r="U2845" t="s">
        <v>1512</v>
      </c>
      <c r="V2845" t="s">
        <v>1468</v>
      </c>
      <c r="W2845" t="s">
        <v>1471</v>
      </c>
      <c r="X2845" t="s">
        <v>1536</v>
      </c>
      <c r="Z2845" t="str" cm="1">
        <f t="array" ref="Z2845">IF(ISBLANK(AK2845),_xlfn.LET(
    _xlpm.nameBeforeSlash, IF(ISNUMBER(SEARCH("/", Y2845)), LEFT(Y2845, SEARCH("/", Y2845)-1), Y2845),
    _xlpm.matchRow, IFERROR(MATCH(_xlpm.nameBeforeSlash, AA:AA, 0), ""),
    _xlpm.difference, IF(_xlpm.matchRow="", "", ABS((R2845 + S2845)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),IF(ISBLANK(Y2845),"","Hidden"))</f>
        <v/>
      </c>
      <c r="AA2845" t="s">
        <v>3608</v>
      </c>
      <c r="AB2845" t="s">
        <v>3469</v>
      </c>
      <c r="AC2845" t="s">
        <v>1386</v>
      </c>
      <c r="AD2845" t="str">
        <f>_xlfn.XLOOKUP(AC2845,moves!A:A,moves!B:B)</f>
        <v>typeless</v>
      </c>
      <c r="AE2845">
        <f>_xlfn.XLOOKUP(AC2845,moves!A:A,moves!D:D)</f>
        <v>4</v>
      </c>
      <c r="AF2845" t="str">
        <f>_xlfn.XLOOKUP(AC2845,moves!A:A,moves!E:E)</f>
        <v>If any critical hits are rolled: The user may FORM change. The type of this move is the 4th learnable type of the user.</v>
      </c>
      <c r="AG2845">
        <v>0</v>
      </c>
      <c r="AH2845">
        <v>0</v>
      </c>
      <c r="AI2845">
        <f t="shared" si="201"/>
        <v>0</v>
      </c>
      <c r="AJ2845" t="s">
        <v>525</v>
      </c>
      <c r="AK2845" t="s">
        <v>3468</v>
      </c>
      <c r="AL2845">
        <v>0</v>
      </c>
      <c r="AM2845" cm="1">
        <f t="array" ref="AM2845">IF(AL2845=1,1,
   IF(ISTEXT(AK2845),1,
   IF(AO2845&gt;1,AM2844,
   IF(AI2845=1,
      IF(SUMPRODUCT((LEN($Y$2:$Y$4096)-LEN(SUBSTITUTE($Y$2:$Y$4096,AA2845,"")))/LEN(AA2845))&gt;0,2,1),
      IF(
         SUMPRODUCT((LEN($Y$2:$Y$4096)-LEN(SUBSTITUTE($Y$2:$Y$4096,AA2845,"")))/LEN(AA2845))
         - SUMPRODUCT((LEN($Y$2:$Y$4096)-LEN(SUBSTITUTE($Y$2:$Y$4096,"Alolan "&amp;AA2845,"")))/LEN("Alolan "&amp;AA2845))
         - SUMPRODUCT((LEN($Y$2:$Y$4096)-LEN(SUBSTITUTE($Y$2:$Y$4096,"Galarian "&amp;AA2845,"")))/LEN("Galarian "&amp;AA2845))
         - SUMPRODUCT((LEN($Y$2:$Y$4096)-LEN(SUBSTITUTE($Y$2:$Y$4096,"Hisuian "&amp;AA2845,"")))/LEN("Hisuian "&amp;AA2845))
         - SUMPRODUCT((LEN($Y$2:$Y$4096)-LEN(SUBSTITUTE($Y$2:$Y$4096,"Paldean "&amp;AA2845,"")))/LEN("Paldean "&amp;AA2845))
      &gt;0,2,1)
   ))))</f>
        <v>1</v>
      </c>
      <c r="AN2845">
        <v>0</v>
      </c>
      <c r="AO2845">
        <v>5</v>
      </c>
    </row>
    <row r="2846" spans="1:42" x14ac:dyDescent="0.25">
      <c r="A2846" t="s">
        <v>2479</v>
      </c>
      <c r="B2846" t="s">
        <v>2468</v>
      </c>
      <c r="C2846" t="s">
        <v>1512</v>
      </c>
      <c r="D2846"/>
      <c r="E2846">
        <v>75</v>
      </c>
      <c r="F2846">
        <v>80</v>
      </c>
      <c r="G2846">
        <v>60</v>
      </c>
      <c r="H2846">
        <v>65</v>
      </c>
      <c r="I2846">
        <v>90</v>
      </c>
      <c r="J2846">
        <v>102</v>
      </c>
      <c r="K2846" t="s">
        <v>2469</v>
      </c>
      <c r="M2846" t="s">
        <v>3468</v>
      </c>
      <c r="N2846">
        <v>8.73</v>
      </c>
      <c r="O2846">
        <v>7.5</v>
      </c>
      <c r="P2846">
        <v>1</v>
      </c>
      <c r="Q2846">
        <v>1</v>
      </c>
      <c r="R2846">
        <f t="shared" si="202"/>
        <v>10</v>
      </c>
      <c r="S2846">
        <f t="shared" si="203"/>
        <v>9</v>
      </c>
      <c r="T2846">
        <f t="shared" si="200"/>
        <v>19</v>
      </c>
      <c r="U2846" t="s">
        <v>1512</v>
      </c>
      <c r="V2846" t="s">
        <v>1468</v>
      </c>
      <c r="W2846" t="s">
        <v>1471</v>
      </c>
      <c r="X2846" t="s">
        <v>1479</v>
      </c>
      <c r="Z2846" t="str" cm="1">
        <f t="array" ref="Z2846">IF(ISBLANK(AK2846),_xlfn.LET(
    _xlpm.nameBeforeSlash, IF(ISNUMBER(SEARCH("/", Y2846)), LEFT(Y2846, SEARCH("/", Y2846)-1), Y2846),
    _xlpm.matchRow, IFERROR(MATCH(_xlpm.nameBeforeSlash, AA:AA, 0), ""),
    _xlpm.difference, IF(_xlpm.matchRow="", "", ABS((R2846 + S2846)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),IF(ISBLANK(Y2846),"","Hidden"))</f>
        <v/>
      </c>
      <c r="AA2846" t="s">
        <v>3609</v>
      </c>
      <c r="AB2846" t="s">
        <v>3469</v>
      </c>
      <c r="AC2846" t="s">
        <v>1386</v>
      </c>
      <c r="AD2846" t="str">
        <f>_xlfn.XLOOKUP(AC2846,moves!A:A,moves!B:B)</f>
        <v>typeless</v>
      </c>
      <c r="AE2846">
        <f>_xlfn.XLOOKUP(AC2846,moves!A:A,moves!D:D)</f>
        <v>4</v>
      </c>
      <c r="AF2846" t="str">
        <f>_xlfn.XLOOKUP(AC2846,moves!A:A,moves!E:E)</f>
        <v>If any critical hits are rolled: The user may FORM change. The type of this move is the 4th learnable type of the user.</v>
      </c>
      <c r="AG2846">
        <v>0</v>
      </c>
      <c r="AH2846">
        <v>0</v>
      </c>
      <c r="AI2846">
        <f t="shared" si="201"/>
        <v>0</v>
      </c>
      <c r="AJ2846" t="s">
        <v>525</v>
      </c>
      <c r="AK2846" t="s">
        <v>3468</v>
      </c>
      <c r="AL2846">
        <v>0</v>
      </c>
      <c r="AM2846" cm="1">
        <f t="array" ref="AM2846">IF(AL2846=1,1,
   IF(ISTEXT(AK2846),1,
   IF(AO2846&gt;1,AM2845,
   IF(AI2846=1,
      IF(SUMPRODUCT((LEN($Y$2:$Y$4096)-LEN(SUBSTITUTE($Y$2:$Y$4096,AA2846,"")))/LEN(AA2846))&gt;0,2,1),
      IF(
         SUMPRODUCT((LEN($Y$2:$Y$4096)-LEN(SUBSTITUTE($Y$2:$Y$4096,AA2846,"")))/LEN(AA2846))
         - SUMPRODUCT((LEN($Y$2:$Y$4096)-LEN(SUBSTITUTE($Y$2:$Y$4096,"Alolan "&amp;AA2846,"")))/LEN("Alolan "&amp;AA2846))
         - SUMPRODUCT((LEN($Y$2:$Y$4096)-LEN(SUBSTITUTE($Y$2:$Y$4096,"Galarian "&amp;AA2846,"")))/LEN("Galarian "&amp;AA2846))
         - SUMPRODUCT((LEN($Y$2:$Y$4096)-LEN(SUBSTITUTE($Y$2:$Y$4096,"Hisuian "&amp;AA2846,"")))/LEN("Hisuian "&amp;AA2846))
         - SUMPRODUCT((LEN($Y$2:$Y$4096)-LEN(SUBSTITUTE($Y$2:$Y$4096,"Paldean "&amp;AA2846,"")))/LEN("Paldean "&amp;AA2846))
      &gt;0,2,1)
   ))))</f>
        <v>1</v>
      </c>
      <c r="AN2846">
        <v>0</v>
      </c>
      <c r="AO2846">
        <v>6</v>
      </c>
    </row>
    <row r="2847" spans="1:42" x14ac:dyDescent="0.25">
      <c r="A2847" t="s">
        <v>2481</v>
      </c>
      <c r="B2847" t="s">
        <v>2468</v>
      </c>
      <c r="C2847" t="s">
        <v>1512</v>
      </c>
      <c r="D2847"/>
      <c r="E2847">
        <v>75</v>
      </c>
      <c r="F2847">
        <v>80</v>
      </c>
      <c r="G2847">
        <v>60</v>
      </c>
      <c r="H2847">
        <v>65</v>
      </c>
      <c r="I2847">
        <v>90</v>
      </c>
      <c r="J2847">
        <v>102</v>
      </c>
      <c r="K2847" t="s">
        <v>2469</v>
      </c>
      <c r="M2847" t="s">
        <v>3468</v>
      </c>
      <c r="N2847">
        <v>8.73</v>
      </c>
      <c r="O2847">
        <v>7.5</v>
      </c>
      <c r="P2847">
        <v>1</v>
      </c>
      <c r="Q2847">
        <v>1</v>
      </c>
      <c r="R2847">
        <f t="shared" si="202"/>
        <v>10</v>
      </c>
      <c r="S2847">
        <f t="shared" si="203"/>
        <v>9</v>
      </c>
      <c r="T2847">
        <f t="shared" si="200"/>
        <v>19</v>
      </c>
      <c r="U2847" t="s">
        <v>1512</v>
      </c>
      <c r="V2847" t="s">
        <v>1468</v>
      </c>
      <c r="W2847" t="s">
        <v>1471</v>
      </c>
      <c r="X2847" t="s">
        <v>1209</v>
      </c>
      <c r="Z2847" t="str" cm="1">
        <f t="array" ref="Z2847">IF(ISBLANK(AK2847),_xlfn.LET(
    _xlpm.nameBeforeSlash, IF(ISNUMBER(SEARCH("/", Y2847)), LEFT(Y2847, SEARCH("/", Y2847)-1), Y2847),
    _xlpm.matchRow, IFERROR(MATCH(_xlpm.nameBeforeSlash, AA:AA, 0), ""),
    _xlpm.difference, IF(_xlpm.matchRow="", "", ABS((R2847 + S2847)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),IF(ISBLANK(Y2847),"","Hidden"))</f>
        <v/>
      </c>
      <c r="AA2847" t="s">
        <v>3610</v>
      </c>
      <c r="AB2847" t="s">
        <v>3469</v>
      </c>
      <c r="AC2847" t="s">
        <v>1386</v>
      </c>
      <c r="AD2847" t="str">
        <f>_xlfn.XLOOKUP(AC2847,moves!A:A,moves!B:B)</f>
        <v>typeless</v>
      </c>
      <c r="AE2847">
        <f>_xlfn.XLOOKUP(AC2847,moves!A:A,moves!D:D)</f>
        <v>4</v>
      </c>
      <c r="AF2847" t="str">
        <f>_xlfn.XLOOKUP(AC2847,moves!A:A,moves!E:E)</f>
        <v>If any critical hits are rolled: The user may FORM change. The type of this move is the 4th learnable type of the user.</v>
      </c>
      <c r="AG2847">
        <v>0</v>
      </c>
      <c r="AH2847">
        <v>0</v>
      </c>
      <c r="AI2847">
        <f t="shared" si="201"/>
        <v>0</v>
      </c>
      <c r="AJ2847" t="s">
        <v>525</v>
      </c>
      <c r="AK2847" t="s">
        <v>3468</v>
      </c>
      <c r="AL2847">
        <v>0</v>
      </c>
      <c r="AM2847" cm="1">
        <f t="array" ref="AM2847">IF(AL2847=1,1,
   IF(ISTEXT(AK2847),1,
   IF(AO2847&gt;1,AM2846,
   IF(AI2847=1,
      IF(SUMPRODUCT((LEN($Y$2:$Y$4096)-LEN(SUBSTITUTE($Y$2:$Y$4096,AA2847,"")))/LEN(AA2847))&gt;0,2,1),
      IF(
         SUMPRODUCT((LEN($Y$2:$Y$4096)-LEN(SUBSTITUTE($Y$2:$Y$4096,AA2847,"")))/LEN(AA2847))
         - SUMPRODUCT((LEN($Y$2:$Y$4096)-LEN(SUBSTITUTE($Y$2:$Y$4096,"Alolan "&amp;AA2847,"")))/LEN("Alolan "&amp;AA2847))
         - SUMPRODUCT((LEN($Y$2:$Y$4096)-LEN(SUBSTITUTE($Y$2:$Y$4096,"Galarian "&amp;AA2847,"")))/LEN("Galarian "&amp;AA2847))
         - SUMPRODUCT((LEN($Y$2:$Y$4096)-LEN(SUBSTITUTE($Y$2:$Y$4096,"Hisuian "&amp;AA2847,"")))/LEN("Hisuian "&amp;AA2847))
         - SUMPRODUCT((LEN($Y$2:$Y$4096)-LEN(SUBSTITUTE($Y$2:$Y$4096,"Paldean "&amp;AA2847,"")))/LEN("Paldean "&amp;AA2847))
      &gt;0,2,1)
   ))))</f>
        <v>1</v>
      </c>
      <c r="AN2847">
        <v>0</v>
      </c>
      <c r="AO2847">
        <v>7</v>
      </c>
    </row>
    <row r="2848" spans="1:42" x14ac:dyDescent="0.25">
      <c r="A2848" t="s">
        <v>2483</v>
      </c>
      <c r="B2848" t="s">
        <v>2468</v>
      </c>
      <c r="C2848" t="s">
        <v>1512</v>
      </c>
      <c r="D2848"/>
      <c r="E2848">
        <v>75</v>
      </c>
      <c r="F2848">
        <v>80</v>
      </c>
      <c r="G2848">
        <v>60</v>
      </c>
      <c r="H2848">
        <v>65</v>
      </c>
      <c r="I2848">
        <v>90</v>
      </c>
      <c r="J2848">
        <v>102</v>
      </c>
      <c r="K2848" t="s">
        <v>2469</v>
      </c>
      <c r="M2848" t="s">
        <v>3468</v>
      </c>
      <c r="N2848">
        <v>8.73</v>
      </c>
      <c r="O2848">
        <v>7.5</v>
      </c>
      <c r="P2848">
        <v>1</v>
      </c>
      <c r="Q2848">
        <v>1</v>
      </c>
      <c r="R2848">
        <f t="shared" si="202"/>
        <v>10</v>
      </c>
      <c r="S2848">
        <f t="shared" si="203"/>
        <v>9</v>
      </c>
      <c r="T2848">
        <f t="shared" ref="T2848:T2914" si="204">SUM(S2848,R2848)</f>
        <v>19</v>
      </c>
      <c r="U2848" t="s">
        <v>1512</v>
      </c>
      <c r="V2848" t="s">
        <v>1468</v>
      </c>
      <c r="W2848" t="s">
        <v>1471</v>
      </c>
      <c r="X2848" t="s">
        <v>429</v>
      </c>
      <c r="Z2848" t="str" cm="1">
        <f t="array" ref="Z2848">IF(ISBLANK(AK2848),_xlfn.LET(
    _xlpm.nameBeforeSlash, IF(ISNUMBER(SEARCH("/", Y2848)), LEFT(Y2848, SEARCH("/", Y2848)-1), Y2848),
    _xlpm.matchRow, IFERROR(MATCH(_xlpm.nameBeforeSlash, AA:AA, 0), ""),
    _xlpm.difference, IF(_xlpm.matchRow="", "", ABS((R2848 + S2848)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),IF(ISBLANK(Y2848),"","Hidden"))</f>
        <v/>
      </c>
      <c r="AA2848" t="s">
        <v>3611</v>
      </c>
      <c r="AB2848" t="s">
        <v>3469</v>
      </c>
      <c r="AC2848" t="s">
        <v>1386</v>
      </c>
      <c r="AD2848" t="str">
        <f>_xlfn.XLOOKUP(AC2848,moves!A:A,moves!B:B)</f>
        <v>typeless</v>
      </c>
      <c r="AE2848">
        <f>_xlfn.XLOOKUP(AC2848,moves!A:A,moves!D:D)</f>
        <v>4</v>
      </c>
      <c r="AF2848" t="str">
        <f>_xlfn.XLOOKUP(AC2848,moves!A:A,moves!E:E)</f>
        <v>If any critical hits are rolled: The user may FORM change. The type of this move is the 4th learnable type of the user.</v>
      </c>
      <c r="AG2848">
        <v>0</v>
      </c>
      <c r="AH2848">
        <v>0</v>
      </c>
      <c r="AI2848">
        <f t="shared" ref="AI2848:AI2912" si="205">IF(ISNUMBER(SEARCH("Shiny ", AA2848)), 1, 0)</f>
        <v>0</v>
      </c>
      <c r="AJ2848" t="s">
        <v>525</v>
      </c>
      <c r="AK2848" t="s">
        <v>3468</v>
      </c>
      <c r="AL2848">
        <v>0</v>
      </c>
      <c r="AM2848" cm="1">
        <f t="array" ref="AM2848">IF(AL2848=1,1,
   IF(ISTEXT(AK2848),1,
   IF(AO2848&gt;1,AM2847,
   IF(AI2848=1,
      IF(SUMPRODUCT((LEN($Y$2:$Y$4096)-LEN(SUBSTITUTE($Y$2:$Y$4096,AA2848,"")))/LEN(AA2848))&gt;0,2,1),
      IF(
         SUMPRODUCT((LEN($Y$2:$Y$4096)-LEN(SUBSTITUTE($Y$2:$Y$4096,AA2848,"")))/LEN(AA2848))
         - SUMPRODUCT((LEN($Y$2:$Y$4096)-LEN(SUBSTITUTE($Y$2:$Y$4096,"Alolan "&amp;AA2848,"")))/LEN("Alolan "&amp;AA2848))
         - SUMPRODUCT((LEN($Y$2:$Y$4096)-LEN(SUBSTITUTE($Y$2:$Y$4096,"Galarian "&amp;AA2848,"")))/LEN("Galarian "&amp;AA2848))
         - SUMPRODUCT((LEN($Y$2:$Y$4096)-LEN(SUBSTITUTE($Y$2:$Y$4096,"Hisuian "&amp;AA2848,"")))/LEN("Hisuian "&amp;AA2848))
         - SUMPRODUCT((LEN($Y$2:$Y$4096)-LEN(SUBSTITUTE($Y$2:$Y$4096,"Paldean "&amp;AA2848,"")))/LEN("Paldean "&amp;AA2848))
      &gt;0,2,1)
   ))))</f>
        <v>1</v>
      </c>
      <c r="AN2848">
        <v>0</v>
      </c>
      <c r="AO2848">
        <v>8</v>
      </c>
      <c r="AP2848">
        <v>1</v>
      </c>
    </row>
    <row r="2849" spans="1:41" x14ac:dyDescent="0.25">
      <c r="A2849" t="s">
        <v>2485</v>
      </c>
      <c r="B2849" t="s">
        <v>2468</v>
      </c>
      <c r="C2849" t="s">
        <v>1512</v>
      </c>
      <c r="D2849"/>
      <c r="E2849">
        <v>75</v>
      </c>
      <c r="F2849">
        <v>80</v>
      </c>
      <c r="G2849">
        <v>60</v>
      </c>
      <c r="H2849">
        <v>65</v>
      </c>
      <c r="I2849">
        <v>90</v>
      </c>
      <c r="J2849">
        <v>102</v>
      </c>
      <c r="K2849" t="s">
        <v>2469</v>
      </c>
      <c r="M2849" t="s">
        <v>3468</v>
      </c>
      <c r="N2849">
        <v>8.73</v>
      </c>
      <c r="O2849">
        <v>7.5</v>
      </c>
      <c r="P2849">
        <v>1</v>
      </c>
      <c r="Q2849">
        <v>1</v>
      </c>
      <c r="R2849">
        <f t="shared" si="202"/>
        <v>10</v>
      </c>
      <c r="S2849">
        <f t="shared" si="203"/>
        <v>9</v>
      </c>
      <c r="T2849">
        <f t="shared" si="204"/>
        <v>19</v>
      </c>
      <c r="U2849" t="s">
        <v>1512</v>
      </c>
      <c r="V2849" t="s">
        <v>1468</v>
      </c>
      <c r="W2849" t="s">
        <v>1471</v>
      </c>
      <c r="X2849" t="s">
        <v>1490</v>
      </c>
      <c r="Z2849" t="str" cm="1">
        <f t="array" ref="Z2849">IF(ISBLANK(AK2849),_xlfn.LET(
    _xlpm.nameBeforeSlash, IF(ISNUMBER(SEARCH("/", Y2849)), LEFT(Y2849, SEARCH("/", Y2849)-1), Y2849),
    _xlpm.matchRow, IFERROR(MATCH(_xlpm.nameBeforeSlash, AA:AA, 0), ""),
    _xlpm.difference, IF(_xlpm.matchRow="", "", ABS((R2849 + S2849)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),IF(ISBLANK(Y2849),"","Hidden"))</f>
        <v/>
      </c>
      <c r="AA2849" t="s">
        <v>3612</v>
      </c>
      <c r="AB2849" t="s">
        <v>3469</v>
      </c>
      <c r="AC2849" t="s">
        <v>1386</v>
      </c>
      <c r="AD2849" t="str">
        <f>_xlfn.XLOOKUP(AC2849,moves!A:A,moves!B:B)</f>
        <v>typeless</v>
      </c>
      <c r="AE2849">
        <f>_xlfn.XLOOKUP(AC2849,moves!A:A,moves!D:D)</f>
        <v>4</v>
      </c>
      <c r="AF2849" t="str">
        <f>_xlfn.XLOOKUP(AC2849,moves!A:A,moves!E:E)</f>
        <v>If any critical hits are rolled: The user may FORM change. The type of this move is the 4th learnable type of the user.</v>
      </c>
      <c r="AG2849">
        <v>0</v>
      </c>
      <c r="AH2849">
        <v>0</v>
      </c>
      <c r="AI2849">
        <f t="shared" si="205"/>
        <v>0</v>
      </c>
      <c r="AJ2849" t="s">
        <v>525</v>
      </c>
      <c r="AK2849" t="s">
        <v>3468</v>
      </c>
      <c r="AL2849">
        <v>0</v>
      </c>
      <c r="AM2849" cm="1">
        <f t="array" ref="AM2849">IF(AL2849=1,1,
   IF(ISTEXT(AK2849),1,
   IF(AO2849&gt;1,AM2848,
   IF(AI2849=1,
      IF(SUMPRODUCT((LEN($Y$2:$Y$4096)-LEN(SUBSTITUTE($Y$2:$Y$4096,AA2849,"")))/LEN(AA2849))&gt;0,2,1),
      IF(
         SUMPRODUCT((LEN($Y$2:$Y$4096)-LEN(SUBSTITUTE($Y$2:$Y$4096,AA2849,"")))/LEN(AA2849))
         - SUMPRODUCT((LEN($Y$2:$Y$4096)-LEN(SUBSTITUTE($Y$2:$Y$4096,"Alolan "&amp;AA2849,"")))/LEN("Alolan "&amp;AA2849))
         - SUMPRODUCT((LEN($Y$2:$Y$4096)-LEN(SUBSTITUTE($Y$2:$Y$4096,"Galarian "&amp;AA2849,"")))/LEN("Galarian "&amp;AA2849))
         - SUMPRODUCT((LEN($Y$2:$Y$4096)-LEN(SUBSTITUTE($Y$2:$Y$4096,"Hisuian "&amp;AA2849,"")))/LEN("Hisuian "&amp;AA2849))
         - SUMPRODUCT((LEN($Y$2:$Y$4096)-LEN(SUBSTITUTE($Y$2:$Y$4096,"Paldean "&amp;AA2849,"")))/LEN("Paldean "&amp;AA2849))
      &gt;0,2,1)
   ))))</f>
        <v>1</v>
      </c>
      <c r="AN2849">
        <v>0</v>
      </c>
      <c r="AO2849">
        <v>9</v>
      </c>
    </row>
    <row r="2850" spans="1:41" x14ac:dyDescent="0.25">
      <c r="A2850" t="s">
        <v>2487</v>
      </c>
      <c r="B2850" t="s">
        <v>2468</v>
      </c>
      <c r="C2850" t="s">
        <v>1512</v>
      </c>
      <c r="D2850"/>
      <c r="E2850">
        <v>75</v>
      </c>
      <c r="F2850">
        <v>80</v>
      </c>
      <c r="G2850">
        <v>60</v>
      </c>
      <c r="H2850">
        <v>65</v>
      </c>
      <c r="I2850">
        <v>90</v>
      </c>
      <c r="J2850">
        <v>102</v>
      </c>
      <c r="K2850" t="s">
        <v>2469</v>
      </c>
      <c r="M2850" t="s">
        <v>3468</v>
      </c>
      <c r="N2850">
        <v>8.73</v>
      </c>
      <c r="O2850">
        <v>7.5</v>
      </c>
      <c r="P2850">
        <v>1</v>
      </c>
      <c r="Q2850">
        <v>1</v>
      </c>
      <c r="R2850">
        <f t="shared" si="202"/>
        <v>10</v>
      </c>
      <c r="S2850">
        <f t="shared" si="203"/>
        <v>9</v>
      </c>
      <c r="T2850">
        <f t="shared" si="204"/>
        <v>19</v>
      </c>
      <c r="U2850" t="s">
        <v>1512</v>
      </c>
      <c r="V2850" t="s">
        <v>1468</v>
      </c>
      <c r="W2850" t="s">
        <v>1471</v>
      </c>
      <c r="X2850" t="s">
        <v>1481</v>
      </c>
      <c r="Z2850" t="str" cm="1">
        <f t="array" ref="Z2850">IF(ISBLANK(AK2850),_xlfn.LET(
    _xlpm.nameBeforeSlash, IF(ISNUMBER(SEARCH("/", Y2850)), LEFT(Y2850, SEARCH("/", Y2850)-1), Y2850),
    _xlpm.matchRow, IFERROR(MATCH(_xlpm.nameBeforeSlash, AA:AA, 0), ""),
    _xlpm.difference, IF(_xlpm.matchRow="", "", ABS((R2850 + S2850)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),IF(ISBLANK(Y2850),"","Hidden"))</f>
        <v/>
      </c>
      <c r="AA2850" t="s">
        <v>3613</v>
      </c>
      <c r="AB2850" t="s">
        <v>3469</v>
      </c>
      <c r="AC2850" t="s">
        <v>1386</v>
      </c>
      <c r="AD2850" t="str">
        <f>_xlfn.XLOOKUP(AC2850,moves!A:A,moves!B:B)</f>
        <v>typeless</v>
      </c>
      <c r="AE2850">
        <f>_xlfn.XLOOKUP(AC2850,moves!A:A,moves!D:D)</f>
        <v>4</v>
      </c>
      <c r="AF2850" t="str">
        <f>_xlfn.XLOOKUP(AC2850,moves!A:A,moves!E:E)</f>
        <v>If any critical hits are rolled: The user may FORM change. The type of this move is the 4th learnable type of the user.</v>
      </c>
      <c r="AG2850">
        <v>0</v>
      </c>
      <c r="AH2850">
        <v>0</v>
      </c>
      <c r="AI2850">
        <f t="shared" si="205"/>
        <v>0</v>
      </c>
      <c r="AJ2850" t="s">
        <v>525</v>
      </c>
      <c r="AK2850" t="s">
        <v>3468</v>
      </c>
      <c r="AL2850">
        <v>0</v>
      </c>
      <c r="AM2850" cm="1">
        <f t="array" ref="AM2850">IF(AL2850=1,1,
   IF(ISTEXT(AK2850),1,
   IF(AO2850&gt;1,AM2849,
   IF(AI2850=1,
      IF(SUMPRODUCT((LEN($Y$2:$Y$4096)-LEN(SUBSTITUTE($Y$2:$Y$4096,AA2850,"")))/LEN(AA2850))&gt;0,2,1),
      IF(
         SUMPRODUCT((LEN($Y$2:$Y$4096)-LEN(SUBSTITUTE($Y$2:$Y$4096,AA2850,"")))/LEN(AA2850))
         - SUMPRODUCT((LEN($Y$2:$Y$4096)-LEN(SUBSTITUTE($Y$2:$Y$4096,"Alolan "&amp;AA2850,"")))/LEN("Alolan "&amp;AA2850))
         - SUMPRODUCT((LEN($Y$2:$Y$4096)-LEN(SUBSTITUTE($Y$2:$Y$4096,"Galarian "&amp;AA2850,"")))/LEN("Galarian "&amp;AA2850))
         - SUMPRODUCT((LEN($Y$2:$Y$4096)-LEN(SUBSTITUTE($Y$2:$Y$4096,"Hisuian "&amp;AA2850,"")))/LEN("Hisuian "&amp;AA2850))
         - SUMPRODUCT((LEN($Y$2:$Y$4096)-LEN(SUBSTITUTE($Y$2:$Y$4096,"Paldean "&amp;AA2850,"")))/LEN("Paldean "&amp;AA2850))
      &gt;0,2,1)
   ))))</f>
        <v>1</v>
      </c>
      <c r="AN2850">
        <v>0</v>
      </c>
      <c r="AO2850">
        <v>10</v>
      </c>
    </row>
    <row r="2851" spans="1:41" x14ac:dyDescent="0.25">
      <c r="A2851" t="s">
        <v>4702</v>
      </c>
      <c r="B2851" t="s">
        <v>1905</v>
      </c>
      <c r="C2851" t="s">
        <v>1471</v>
      </c>
      <c r="D2851" t="s">
        <v>1512</v>
      </c>
      <c r="E2851">
        <v>93</v>
      </c>
      <c r="F2851">
        <v>90</v>
      </c>
      <c r="G2851">
        <v>101</v>
      </c>
      <c r="H2851">
        <v>60</v>
      </c>
      <c r="I2851">
        <v>81</v>
      </c>
      <c r="J2851">
        <v>95</v>
      </c>
      <c r="K2851" t="s">
        <v>2806</v>
      </c>
      <c r="M2851" t="s">
        <v>3468</v>
      </c>
      <c r="N2851">
        <v>8.9</v>
      </c>
      <c r="O2851">
        <v>9.18</v>
      </c>
      <c r="P2851">
        <v>1</v>
      </c>
      <c r="Q2851">
        <v>1</v>
      </c>
      <c r="R2851">
        <f t="shared" si="202"/>
        <v>10</v>
      </c>
      <c r="S2851">
        <f t="shared" si="203"/>
        <v>10</v>
      </c>
      <c r="T2851">
        <f t="shared" si="204"/>
        <v>20</v>
      </c>
      <c r="U2851" t="s">
        <v>1471</v>
      </c>
      <c r="V2851" t="s">
        <v>1512</v>
      </c>
      <c r="W2851" t="s">
        <v>1492</v>
      </c>
      <c r="X2851" t="s">
        <v>1524</v>
      </c>
      <c r="Z2851" t="str" cm="1">
        <f t="array" ref="Z2851">IF(ISBLANK(AK2851),_xlfn.LET(
    _xlpm.nameBeforeSlash, IF(ISNUMBER(SEARCH("/", Y2851)), LEFT(Y2851, SEARCH("/", Y2851)-1), Y2851),
    _xlpm.matchRow, IFERROR(MATCH(_xlpm.nameBeforeSlash, AA:AA, 0), ""),
    _xlpm.difference, IF(_xlpm.matchRow="", "", ABS((R2851 + S2851)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),IF(ISBLANK(Y2851),"","Hidden"))</f>
        <v/>
      </c>
      <c r="AA2851" t="s">
        <v>5277</v>
      </c>
      <c r="AB2851" t="s">
        <v>3469</v>
      </c>
      <c r="AC2851" t="s">
        <v>6830</v>
      </c>
      <c r="AD2851" t="str">
        <f>_xlfn.XLOOKUP(AC2851,moves!A:A,moves!B:B)</f>
        <v>dark</v>
      </c>
      <c r="AE2851">
        <f>_xlfn.XLOOKUP(AC2851,moves!A:A,moves!D:D)</f>
        <v>3</v>
      </c>
      <c r="AF2851" t="str">
        <f>_xlfn.XLOOKUP(AC2851,moves!A:A,moves!E:E)</f>
        <v>When the targets next attack: Decrease the target's attack strength by 1.</v>
      </c>
      <c r="AG2851">
        <v>0</v>
      </c>
      <c r="AH2851">
        <v>0</v>
      </c>
      <c r="AI2851">
        <f t="shared" si="205"/>
        <v>1</v>
      </c>
      <c r="AJ2851" t="s">
        <v>525</v>
      </c>
      <c r="AK2851" t="s">
        <v>3468</v>
      </c>
      <c r="AL2851">
        <v>0</v>
      </c>
      <c r="AM2851" cm="1">
        <f t="array" ref="AM2851">IF(AL2851=1,1,
   IF(ISTEXT(AK2851),1,
   IF(AO2851&gt;1,AM2850,
   IF(AI2851=1,
      IF(SUMPRODUCT((LEN($Y$2:$Y$4096)-LEN(SUBSTITUTE($Y$2:$Y$4096,AA2851,"")))/LEN(AA2851))&gt;0,2,1),
      IF(
         SUMPRODUCT((LEN($Y$2:$Y$4096)-LEN(SUBSTITUTE($Y$2:$Y$4096,AA2851,"")))/LEN(AA2851))
         - SUMPRODUCT((LEN($Y$2:$Y$4096)-LEN(SUBSTITUTE($Y$2:$Y$4096,"Alolan "&amp;AA2851,"")))/LEN("Alolan "&amp;AA2851))
         - SUMPRODUCT((LEN($Y$2:$Y$4096)-LEN(SUBSTITUTE($Y$2:$Y$4096,"Galarian "&amp;AA2851,"")))/LEN("Galarian "&amp;AA2851))
         - SUMPRODUCT((LEN($Y$2:$Y$4096)-LEN(SUBSTITUTE($Y$2:$Y$4096,"Hisuian "&amp;AA2851,"")))/LEN("Hisuian "&amp;AA2851))
         - SUMPRODUCT((LEN($Y$2:$Y$4096)-LEN(SUBSTITUTE($Y$2:$Y$4096,"Paldean "&amp;AA2851,"")))/LEN("Paldean "&amp;AA2851))
      &gt;0,2,1)
   ))))</f>
        <v>1</v>
      </c>
      <c r="AN2851">
        <v>0</v>
      </c>
      <c r="AO2851">
        <v>0</v>
      </c>
    </row>
    <row r="2852" spans="1:41" x14ac:dyDescent="0.25">
      <c r="A2852" t="s">
        <v>2882</v>
      </c>
      <c r="B2852" t="s">
        <v>2880</v>
      </c>
      <c r="C2852" t="s">
        <v>1472</v>
      </c>
      <c r="D2852" t="s">
        <v>1512</v>
      </c>
      <c r="E2852">
        <v>113</v>
      </c>
      <c r="F2852">
        <v>70</v>
      </c>
      <c r="G2852">
        <v>120</v>
      </c>
      <c r="H2852">
        <v>135</v>
      </c>
      <c r="I2852">
        <v>65</v>
      </c>
      <c r="J2852">
        <v>52</v>
      </c>
      <c r="K2852" t="s">
        <v>2881</v>
      </c>
      <c r="M2852" t="s">
        <v>3468</v>
      </c>
      <c r="N2852">
        <v>9.5299999999999994</v>
      </c>
      <c r="O2852">
        <v>10.07</v>
      </c>
      <c r="P2852">
        <v>1</v>
      </c>
      <c r="Q2852">
        <v>1</v>
      </c>
      <c r="R2852">
        <f t="shared" si="202"/>
        <v>11</v>
      </c>
      <c r="S2852">
        <f t="shared" si="203"/>
        <v>11</v>
      </c>
      <c r="T2852">
        <f t="shared" si="204"/>
        <v>22</v>
      </c>
      <c r="U2852" t="s">
        <v>1472</v>
      </c>
      <c r="V2852" t="s">
        <v>1512</v>
      </c>
      <c r="W2852" t="s">
        <v>1536</v>
      </c>
      <c r="X2852" t="s">
        <v>1492</v>
      </c>
      <c r="Z2852" t="str" cm="1">
        <f t="array" ref="Z2852">IF(ISBLANK(AK2852),_xlfn.LET(
    _xlpm.nameBeforeSlash, IF(ISNUMBER(SEARCH("/", Y2852)), LEFT(Y2852, SEARCH("/", Y2852)-1), Y2852),
    _xlpm.matchRow, IFERROR(MATCH(_xlpm.nameBeforeSlash, AA:AA, 0), ""),
    _xlpm.difference, IF(_xlpm.matchRow="", "", ABS((R2852 + S2852)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),IF(ISBLANK(Y2852),"","Hidden"))</f>
        <v/>
      </c>
      <c r="AA2852" t="s">
        <v>3250</v>
      </c>
      <c r="AB2852" t="s">
        <v>3469</v>
      </c>
      <c r="AC2852" t="s">
        <v>1225</v>
      </c>
      <c r="AD2852" t="str">
        <f>_xlfn.XLOOKUP(AC2852,moves!A:A,moves!B:B)</f>
        <v>normal</v>
      </c>
      <c r="AE2852">
        <f>_xlfn.XLOOKUP(AC2852,moves!A:A,moves!D:D)</f>
        <v>6</v>
      </c>
      <c r="AF2852" t="str">
        <f>_xlfn.XLOOKUP(AC2852,moves!A:A,moves!E:E)</f>
        <v>This move ignores type resistances.</v>
      </c>
      <c r="AG2852">
        <v>0</v>
      </c>
      <c r="AH2852">
        <v>0</v>
      </c>
      <c r="AI2852">
        <f t="shared" si="205"/>
        <v>0</v>
      </c>
      <c r="AJ2852" t="s">
        <v>525</v>
      </c>
      <c r="AK2852" t="s">
        <v>3468</v>
      </c>
      <c r="AL2852">
        <v>0</v>
      </c>
      <c r="AM2852" cm="1">
        <f t="array" ref="AM2852">IF(AL2852=1,1,
   IF(ISTEXT(AK2852),1,
   IF(AO2852&gt;1,AM2851,
   IF(AI2852=1,
      IF(SUMPRODUCT((LEN($Y$2:$Y$4096)-LEN(SUBSTITUTE($Y$2:$Y$4096,AA2852,"")))/LEN(AA2852))&gt;0,2,1),
      IF(
         SUMPRODUCT((LEN($Y$2:$Y$4096)-LEN(SUBSTITUTE($Y$2:$Y$4096,AA2852,"")))/LEN(AA2852))
         - SUMPRODUCT((LEN($Y$2:$Y$4096)-LEN(SUBSTITUTE($Y$2:$Y$4096,"Alolan "&amp;AA2852,"")))/LEN("Alolan "&amp;AA2852))
         - SUMPRODUCT((LEN($Y$2:$Y$4096)-LEN(SUBSTITUTE($Y$2:$Y$4096,"Galarian "&amp;AA2852,"")))/LEN("Galarian "&amp;AA2852))
         - SUMPRODUCT((LEN($Y$2:$Y$4096)-LEN(SUBSTITUTE($Y$2:$Y$4096,"Hisuian "&amp;AA2852,"")))/LEN("Hisuian "&amp;AA2852))
         - SUMPRODUCT((LEN($Y$2:$Y$4096)-LEN(SUBSTITUTE($Y$2:$Y$4096,"Paldean "&amp;AA2852,"")))/LEN("Paldean "&amp;AA2852))
      &gt;0,2,1)
   ))))</f>
        <v>1</v>
      </c>
      <c r="AN2852">
        <v>0</v>
      </c>
      <c r="AO2852">
        <v>0</v>
      </c>
    </row>
    <row r="2853" spans="1:41" x14ac:dyDescent="0.25">
      <c r="A2853">
        <v>241</v>
      </c>
      <c r="B2853" t="s">
        <v>1862</v>
      </c>
      <c r="C2853" t="s">
        <v>1512</v>
      </c>
      <c r="D2853"/>
      <c r="E2853">
        <v>95</v>
      </c>
      <c r="F2853">
        <v>80</v>
      </c>
      <c r="G2853">
        <v>105</v>
      </c>
      <c r="H2853">
        <v>40</v>
      </c>
      <c r="I2853">
        <v>70</v>
      </c>
      <c r="J2853">
        <v>100</v>
      </c>
      <c r="K2853" t="s">
        <v>1863</v>
      </c>
      <c r="M2853" t="s">
        <v>3468</v>
      </c>
      <c r="N2853">
        <v>8.4</v>
      </c>
      <c r="O2853">
        <v>9.0500000000000007</v>
      </c>
      <c r="P2853">
        <v>1</v>
      </c>
      <c r="Q2853">
        <v>2</v>
      </c>
      <c r="R2853">
        <f t="shared" si="202"/>
        <v>9</v>
      </c>
      <c r="S2853">
        <f t="shared" si="203"/>
        <v>11</v>
      </c>
      <c r="T2853">
        <f t="shared" si="204"/>
        <v>20</v>
      </c>
      <c r="U2853" t="s">
        <v>1512</v>
      </c>
      <c r="V2853" t="s">
        <v>1536</v>
      </c>
      <c r="W2853" t="s">
        <v>1546</v>
      </c>
      <c r="X2853" t="s">
        <v>1472</v>
      </c>
      <c r="Z2853" t="str" cm="1">
        <f t="array" ref="Z2853">IF(ISBLANK(AK2853),_xlfn.LET(
    _xlpm.nameBeforeSlash, IF(ISNUMBER(SEARCH("/", Y2853)), LEFT(Y2853, SEARCH("/", Y2853)-1), Y2853),
    _xlpm.matchRow, IFERROR(MATCH(_xlpm.nameBeforeSlash, AA:AA, 0), ""),
    _xlpm.difference, IF(_xlpm.matchRow="", "", ABS((R2853 + S2853)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),IF(ISBLANK(Y2853),"","Hidden"))</f>
        <v/>
      </c>
      <c r="AA2853" t="s">
        <v>1862</v>
      </c>
      <c r="AB2853" t="s">
        <v>3469</v>
      </c>
      <c r="AC2853" t="s">
        <v>1255</v>
      </c>
      <c r="AD2853" t="str">
        <f>_xlfn.XLOOKUP(AC2853,moves!A:A,moves!B:B)</f>
        <v>normal</v>
      </c>
      <c r="AE2853">
        <f>_xlfn.XLOOKUP(AC2853,moves!A:A,moves!D:D)</f>
        <v>2</v>
      </c>
      <c r="AF2853" t="str">
        <f>_xlfn.XLOOKUP(AC2853,moves!A:A,moves!E:E)</f>
        <v>Choose 1: The user heals 4 OR heal a Pokémon in your party by 1/6 of their base health, rounded down.</v>
      </c>
      <c r="AG2853">
        <v>0</v>
      </c>
      <c r="AH2853">
        <v>0</v>
      </c>
      <c r="AI2853">
        <f t="shared" si="205"/>
        <v>0</v>
      </c>
      <c r="AJ2853" t="s">
        <v>525</v>
      </c>
      <c r="AK2853" t="s">
        <v>3468</v>
      </c>
      <c r="AL2853">
        <v>0</v>
      </c>
      <c r="AM2853" cm="1">
        <f t="array" ref="AM2853">IF(AL2853=1,1,
   IF(ISTEXT(AK2853),1,
   IF(AO2853&gt;1,AM2852,
   IF(AI2853=1,
      IF(SUMPRODUCT((LEN($Y$2:$Y$4096)-LEN(SUBSTITUTE($Y$2:$Y$4096,AA2853,"")))/LEN(AA2853))&gt;0,2,1),
      IF(
         SUMPRODUCT((LEN($Y$2:$Y$4096)-LEN(SUBSTITUTE($Y$2:$Y$4096,AA2853,"")))/LEN(AA2853))
         - SUMPRODUCT((LEN($Y$2:$Y$4096)-LEN(SUBSTITUTE($Y$2:$Y$4096,"Alolan "&amp;AA2853,"")))/LEN("Alolan "&amp;AA2853))
         - SUMPRODUCT((LEN($Y$2:$Y$4096)-LEN(SUBSTITUTE($Y$2:$Y$4096,"Galarian "&amp;AA2853,"")))/LEN("Galarian "&amp;AA2853))
         - SUMPRODUCT((LEN($Y$2:$Y$4096)-LEN(SUBSTITUTE($Y$2:$Y$4096,"Hisuian "&amp;AA2853,"")))/LEN("Hisuian "&amp;AA2853))
         - SUMPRODUCT((LEN($Y$2:$Y$4096)-LEN(SUBSTITUTE($Y$2:$Y$4096,"Paldean "&amp;AA2853,"")))/LEN("Paldean "&amp;AA2853))
      &gt;0,2,1)
   ))))</f>
        <v>1</v>
      </c>
      <c r="AN2853">
        <v>0</v>
      </c>
      <c r="AO2853">
        <v>0</v>
      </c>
    </row>
    <row r="2854" spans="1:41" x14ac:dyDescent="0.25">
      <c r="A2854" t="s">
        <v>2263</v>
      </c>
      <c r="B2854" t="s">
        <v>576</v>
      </c>
      <c r="C2854" t="s">
        <v>1512</v>
      </c>
      <c r="D2854" t="s">
        <v>1524</v>
      </c>
      <c r="E2854">
        <v>55</v>
      </c>
      <c r="F2854">
        <v>100</v>
      </c>
      <c r="G2854">
        <v>60</v>
      </c>
      <c r="H2854">
        <v>125</v>
      </c>
      <c r="I2854">
        <v>60</v>
      </c>
      <c r="J2854">
        <v>110</v>
      </c>
      <c r="K2854" t="s">
        <v>578</v>
      </c>
      <c r="M2854" t="s">
        <v>3468</v>
      </c>
      <c r="N2854">
        <v>11.65</v>
      </c>
      <c r="O2854">
        <v>5.8</v>
      </c>
      <c r="P2854">
        <v>1</v>
      </c>
      <c r="Q2854">
        <v>1</v>
      </c>
      <c r="R2854">
        <f t="shared" si="202"/>
        <v>13</v>
      </c>
      <c r="S2854">
        <f t="shared" si="203"/>
        <v>7</v>
      </c>
      <c r="T2854">
        <f t="shared" si="204"/>
        <v>20</v>
      </c>
      <c r="U2854" t="s">
        <v>1512</v>
      </c>
      <c r="V2854" t="s">
        <v>1524</v>
      </c>
      <c r="W2854" t="s">
        <v>1209</v>
      </c>
      <c r="X2854" t="s">
        <v>1471</v>
      </c>
      <c r="Z2854" t="str" cm="1">
        <f t="array" ref="Z2854">IF(ISBLANK(AK2854),_xlfn.LET(
    _xlpm.nameBeforeSlash, IF(ISNUMBER(SEARCH("/", Y2854)), LEFT(Y2854, SEARCH("/", Y2854)-1), Y2854),
    _xlpm.matchRow, IFERROR(MATCH(_xlpm.nameBeforeSlash, AA:AA, 0), ""),
    _xlpm.difference, IF(_xlpm.matchRow="", "", ABS((R2854 + S2854)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),IF(ISBLANK(Y2854),"","Hidden"))</f>
        <v/>
      </c>
      <c r="AA2854" t="s">
        <v>2261</v>
      </c>
      <c r="AB2854" t="s">
        <v>3469</v>
      </c>
      <c r="AC2854" t="s">
        <v>1117</v>
      </c>
      <c r="AD2854" t="str">
        <f>_xlfn.XLOOKUP(AC2854,moves!A:A,moves!B:B)</f>
        <v>ghost</v>
      </c>
      <c r="AE2854">
        <f>_xlfn.XLOOKUP(AC2854,moves!A:A,moves!D:D)</f>
        <v>3</v>
      </c>
      <c r="AF2854" t="str">
        <f>_xlfn.XLOOKUP(AC2854,moves!A:A,moves!E:E)</f>
        <v>Inflict the Frozen status on the target. If the target was already Frozen: Deal double damage.</v>
      </c>
      <c r="AG2854">
        <v>0</v>
      </c>
      <c r="AH2854">
        <v>0</v>
      </c>
      <c r="AI2854">
        <f t="shared" si="205"/>
        <v>0</v>
      </c>
      <c r="AJ2854" t="s">
        <v>525</v>
      </c>
      <c r="AK2854" t="s">
        <v>3468</v>
      </c>
      <c r="AL2854">
        <v>0</v>
      </c>
      <c r="AM2854" cm="1">
        <f t="array" ref="AM2854">IF(AL2854=1,1,
   IF(ISTEXT(AK2854),1,
   IF(AO2854&gt;1,AM2853,
   IF(AI2854=1,
      IF(SUMPRODUCT((LEN($Y$2:$Y$4096)-LEN(SUBSTITUTE($Y$2:$Y$4096,AA2854,"")))/LEN(AA2854))&gt;0,2,1),
      IF(
         SUMPRODUCT((LEN($Y$2:$Y$4096)-LEN(SUBSTITUTE($Y$2:$Y$4096,AA2854,"")))/LEN(AA2854))
         - SUMPRODUCT((LEN($Y$2:$Y$4096)-LEN(SUBSTITUTE($Y$2:$Y$4096,"Alolan "&amp;AA2854,"")))/LEN("Alolan "&amp;AA2854))
         - SUMPRODUCT((LEN($Y$2:$Y$4096)-LEN(SUBSTITUTE($Y$2:$Y$4096,"Galarian "&amp;AA2854,"")))/LEN("Galarian "&amp;AA2854))
         - SUMPRODUCT((LEN($Y$2:$Y$4096)-LEN(SUBSTITUTE($Y$2:$Y$4096,"Hisuian "&amp;AA2854,"")))/LEN("Hisuian "&amp;AA2854))
         - SUMPRODUCT((LEN($Y$2:$Y$4096)-LEN(SUBSTITUTE($Y$2:$Y$4096,"Paldean "&amp;AA2854,"")))/LEN("Paldean "&amp;AA2854))
      &gt;0,2,1)
   ))))</f>
        <v>1</v>
      </c>
      <c r="AN2854">
        <v>0</v>
      </c>
      <c r="AO2854">
        <v>0</v>
      </c>
    </row>
    <row r="2855" spans="1:41" x14ac:dyDescent="0.25">
      <c r="A2855">
        <v>982</v>
      </c>
      <c r="B2855" t="s">
        <v>1817</v>
      </c>
      <c r="C2855" t="s">
        <v>1512</v>
      </c>
      <c r="D2855"/>
      <c r="E2855">
        <v>125</v>
      </c>
      <c r="F2855">
        <v>100</v>
      </c>
      <c r="G2855">
        <v>80</v>
      </c>
      <c r="H2855">
        <v>85</v>
      </c>
      <c r="I2855">
        <v>75</v>
      </c>
      <c r="J2855">
        <v>55</v>
      </c>
      <c r="K2855" t="s">
        <v>1816</v>
      </c>
      <c r="M2855" t="s">
        <v>3468</v>
      </c>
      <c r="N2855">
        <v>8.0500000000000007</v>
      </c>
      <c r="O2855">
        <v>9.65</v>
      </c>
      <c r="Q2855">
        <v>2</v>
      </c>
      <c r="R2855">
        <f t="shared" si="202"/>
        <v>8</v>
      </c>
      <c r="S2855">
        <f t="shared" si="203"/>
        <v>12</v>
      </c>
      <c r="T2855">
        <f t="shared" si="204"/>
        <v>20</v>
      </c>
      <c r="U2855" t="s">
        <v>1512</v>
      </c>
      <c r="V2855" t="s">
        <v>1481</v>
      </c>
      <c r="W2855" t="s">
        <v>1482</v>
      </c>
      <c r="X2855" t="s">
        <v>1472</v>
      </c>
      <c r="Z2855" t="str" cm="1">
        <f t="array" ref="Z2855">IF(ISBLANK(AK2855),_xlfn.LET(
    _xlpm.nameBeforeSlash, IF(ISNUMBER(SEARCH("/", Y2855)), LEFT(Y2855, SEARCH("/", Y2855)-1), Y2855),
    _xlpm.matchRow, IFERROR(MATCH(_xlpm.nameBeforeSlash, AA:AA, 0), ""),
    _xlpm.difference, IF(_xlpm.matchRow="", "", ABS((R2855 + S2855)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),IF(ISBLANK(Y2855),"","Hidden"))</f>
        <v/>
      </c>
      <c r="AA2855" t="s">
        <v>1817</v>
      </c>
      <c r="AB2855" t="s">
        <v>3469</v>
      </c>
      <c r="AC2855" t="s">
        <v>1231</v>
      </c>
      <c r="AD2855" t="str">
        <f>_xlfn.XLOOKUP(AC2855,moves!A:A,moves!B:B)</f>
        <v>normal</v>
      </c>
      <c r="AE2855">
        <f>_xlfn.XLOOKUP(AC2855,moves!A:A,moves!D:D)</f>
        <v>5</v>
      </c>
      <c r="AF2855" t="str">
        <f>_xlfn.XLOOKUP(AC2855,moves!A:A,moves!E:E)</f>
        <v xml:space="preserve">Ignore the effects of PROTECT moves. </v>
      </c>
      <c r="AG2855">
        <v>0</v>
      </c>
      <c r="AH2855">
        <v>0</v>
      </c>
      <c r="AI2855">
        <f t="shared" si="205"/>
        <v>0</v>
      </c>
      <c r="AJ2855" t="s">
        <v>525</v>
      </c>
      <c r="AK2855" t="s">
        <v>3468</v>
      </c>
      <c r="AL2855">
        <v>0</v>
      </c>
      <c r="AM2855" cm="1">
        <f t="array" ref="AM2855">IF(AL2855=1,1,
   IF(ISTEXT(AK2855),1,
   IF(AO2855&gt;1,AM2854,
   IF(AI2855=1,
      IF(SUMPRODUCT((LEN($Y$2:$Y$4096)-LEN(SUBSTITUTE($Y$2:$Y$4096,AA2855,"")))/LEN(AA2855))&gt;0,2,1),
      IF(
         SUMPRODUCT((LEN($Y$2:$Y$4096)-LEN(SUBSTITUTE($Y$2:$Y$4096,AA2855,"")))/LEN(AA2855))
         - SUMPRODUCT((LEN($Y$2:$Y$4096)-LEN(SUBSTITUTE($Y$2:$Y$4096,"Alolan "&amp;AA2855,"")))/LEN("Alolan "&amp;AA2855))
         - SUMPRODUCT((LEN($Y$2:$Y$4096)-LEN(SUBSTITUTE($Y$2:$Y$4096,"Galarian "&amp;AA2855,"")))/LEN("Galarian "&amp;AA2855))
         - SUMPRODUCT((LEN($Y$2:$Y$4096)-LEN(SUBSTITUTE($Y$2:$Y$4096,"Hisuian "&amp;AA2855,"")))/LEN("Hisuian "&amp;AA2855))
         - SUMPRODUCT((LEN($Y$2:$Y$4096)-LEN(SUBSTITUTE($Y$2:$Y$4096,"Paldean "&amp;AA2855,"")))/LEN("Paldean "&amp;AA2855))
      &gt;0,2,1)
   ))))</f>
        <v>1</v>
      </c>
      <c r="AN2855">
        <v>0</v>
      </c>
      <c r="AO2855">
        <v>0</v>
      </c>
    </row>
    <row r="2856" spans="1:41" x14ac:dyDescent="0.25">
      <c r="A2856" t="s">
        <v>4494</v>
      </c>
      <c r="B2856" t="s">
        <v>2512</v>
      </c>
      <c r="C2856" t="s">
        <v>1521</v>
      </c>
      <c r="D2856" t="s">
        <v>1512</v>
      </c>
      <c r="E2856">
        <v>62</v>
      </c>
      <c r="F2856">
        <v>55</v>
      </c>
      <c r="G2856">
        <v>52</v>
      </c>
      <c r="H2856">
        <v>109</v>
      </c>
      <c r="I2856">
        <v>94</v>
      </c>
      <c r="J2856">
        <v>109</v>
      </c>
      <c r="K2856" t="s">
        <v>2511</v>
      </c>
      <c r="M2856" t="s">
        <v>3468</v>
      </c>
      <c r="N2856">
        <v>10.36</v>
      </c>
      <c r="O2856">
        <v>6.8599999999999994</v>
      </c>
      <c r="P2856">
        <v>1</v>
      </c>
      <c r="Q2856">
        <v>1</v>
      </c>
      <c r="R2856">
        <f t="shared" si="202"/>
        <v>11</v>
      </c>
      <c r="S2856">
        <f t="shared" si="203"/>
        <v>8</v>
      </c>
      <c r="T2856">
        <f t="shared" si="204"/>
        <v>19</v>
      </c>
      <c r="U2856" t="s">
        <v>1521</v>
      </c>
      <c r="V2856" t="s">
        <v>1512</v>
      </c>
      <c r="W2856" t="s">
        <v>1472</v>
      </c>
      <c r="X2856" t="s">
        <v>1490</v>
      </c>
      <c r="Z2856" t="str" cm="1">
        <f t="array" ref="Z2856">IF(ISBLANK(AK2856),_xlfn.LET(
    _xlpm.nameBeforeSlash, IF(ISNUMBER(SEARCH("/", Y2856)), LEFT(Y2856, SEARCH("/", Y2856)-1), Y2856),
    _xlpm.matchRow, IFERROR(MATCH(_xlpm.nameBeforeSlash, AA:AA, 0), ""),
    _xlpm.difference, IF(_xlpm.matchRow="", "", ABS((R2856 + S2856)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),IF(ISBLANK(Y2856),"","Hidden"))</f>
        <v/>
      </c>
      <c r="AA2856" t="s">
        <v>5758</v>
      </c>
      <c r="AB2856" t="s">
        <v>3469</v>
      </c>
      <c r="AC2856" t="s">
        <v>1008</v>
      </c>
      <c r="AD2856" t="str">
        <f>_xlfn.XLOOKUP(AC2856,moves!A:A,moves!B:B)</f>
        <v>electric</v>
      </c>
      <c r="AE2856">
        <f>_xlfn.XLOOKUP(AC2856,moves!A:A,moves!D:D)</f>
        <v>3</v>
      </c>
      <c r="AF2856" t="str">
        <f>_xlfn.XLOOKUP(AC2856,moves!A:A,moves!E:E)</f>
        <v>Heal for half the damage dealt, rounded down.</v>
      </c>
      <c r="AG2856">
        <v>0</v>
      </c>
      <c r="AH2856">
        <v>0</v>
      </c>
      <c r="AI2856">
        <f t="shared" si="205"/>
        <v>1</v>
      </c>
      <c r="AJ2856" t="s">
        <v>525</v>
      </c>
      <c r="AK2856" t="s">
        <v>3468</v>
      </c>
      <c r="AL2856">
        <v>0</v>
      </c>
      <c r="AM2856" cm="1">
        <f t="array" ref="AM2856">IF(AL2856=1,1,
   IF(ISTEXT(AK2856),1,
   IF(AO2856&gt;1,AM2855,
   IF(AI2856=1,
      IF(SUMPRODUCT((LEN($Y$2:$Y$4096)-LEN(SUBSTITUTE($Y$2:$Y$4096,AA2856,"")))/LEN(AA2856))&gt;0,2,1),
      IF(
         SUMPRODUCT((LEN($Y$2:$Y$4096)-LEN(SUBSTITUTE($Y$2:$Y$4096,AA2856,"")))/LEN(AA2856))
         - SUMPRODUCT((LEN($Y$2:$Y$4096)-LEN(SUBSTITUTE($Y$2:$Y$4096,"Alolan "&amp;AA2856,"")))/LEN("Alolan "&amp;AA2856))
         - SUMPRODUCT((LEN($Y$2:$Y$4096)-LEN(SUBSTITUTE($Y$2:$Y$4096,"Galarian "&amp;AA2856,"")))/LEN("Galarian "&amp;AA2856))
         - SUMPRODUCT((LEN($Y$2:$Y$4096)-LEN(SUBSTITUTE($Y$2:$Y$4096,"Hisuian "&amp;AA2856,"")))/LEN("Hisuian "&amp;AA2856))
         - SUMPRODUCT((LEN($Y$2:$Y$4096)-LEN(SUBSTITUTE($Y$2:$Y$4096,"Paldean "&amp;AA2856,"")))/LEN("Paldean "&amp;AA2856))
      &gt;0,2,1)
   ))))</f>
        <v>1</v>
      </c>
      <c r="AN2856">
        <v>0</v>
      </c>
      <c r="AO2856">
        <v>0</v>
      </c>
    </row>
    <row r="2857" spans="1:41" x14ac:dyDescent="0.25">
      <c r="A2857">
        <v>925</v>
      </c>
      <c r="B2857" t="s">
        <v>2923</v>
      </c>
      <c r="C2857" t="s">
        <v>1512</v>
      </c>
      <c r="D2857"/>
      <c r="E2857">
        <v>74</v>
      </c>
      <c r="F2857">
        <v>75</v>
      </c>
      <c r="G2857">
        <v>70</v>
      </c>
      <c r="H2857">
        <v>65</v>
      </c>
      <c r="I2857">
        <v>75</v>
      </c>
      <c r="J2857">
        <v>111</v>
      </c>
      <c r="K2857" t="s">
        <v>2924</v>
      </c>
      <c r="M2857" t="s">
        <v>3468</v>
      </c>
      <c r="N2857">
        <v>8.84</v>
      </c>
      <c r="O2857">
        <v>7.31</v>
      </c>
      <c r="P2857">
        <v>2</v>
      </c>
      <c r="Q2857">
        <v>2</v>
      </c>
      <c r="R2857">
        <f t="shared" si="202"/>
        <v>11</v>
      </c>
      <c r="S2857">
        <f t="shared" si="203"/>
        <v>9</v>
      </c>
      <c r="T2857">
        <f t="shared" si="204"/>
        <v>20</v>
      </c>
      <c r="U2857" t="s">
        <v>1512</v>
      </c>
      <c r="V2857" t="s">
        <v>1471</v>
      </c>
      <c r="W2857" t="s">
        <v>1536</v>
      </c>
      <c r="X2857" t="s">
        <v>1468</v>
      </c>
      <c r="Z2857" t="str" cm="1">
        <f t="array" ref="Z2857">IF(ISBLANK(AK2857),_xlfn.LET(
    _xlpm.nameBeforeSlash, IF(ISNUMBER(SEARCH("/", Y2857)), LEFT(Y2857, SEARCH("/", Y2857)-1), Y2857),
    _xlpm.matchRow, IFERROR(MATCH(_xlpm.nameBeforeSlash, AA:AA, 0), ""),
    _xlpm.difference, IF(_xlpm.matchRow="", "", ABS((R2857 + S2857)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),IF(ISBLANK(Y2857),"","Hidden"))</f>
        <v/>
      </c>
      <c r="AA2857" t="s">
        <v>8536</v>
      </c>
      <c r="AB2857" t="s">
        <v>3469</v>
      </c>
      <c r="AC2857" t="s">
        <v>1281</v>
      </c>
      <c r="AD2857" t="str">
        <f>_xlfn.XLOOKUP(AC2857,moves!A:A,moves!B:B)</f>
        <v>normal</v>
      </c>
      <c r="AE2857">
        <f>_xlfn.XLOOKUP(AC2857,moves!A:A,moves!D:D)</f>
        <v>1</v>
      </c>
      <c r="AF2857" t="str">
        <f>_xlfn.XLOOKUP(AC2857,moves!A:A,moves!E:E)</f>
        <v>The user keeps rolling until a total of 2 non-regular hits are rolled. Deal all damage rolled to the target. This move only increases battle fatigue by 1.</v>
      </c>
      <c r="AG2857">
        <v>0</v>
      </c>
      <c r="AH2857">
        <v>0</v>
      </c>
      <c r="AI2857">
        <f t="shared" si="205"/>
        <v>0</v>
      </c>
      <c r="AJ2857" t="s">
        <v>525</v>
      </c>
      <c r="AK2857" t="s">
        <v>3468</v>
      </c>
      <c r="AL2857">
        <v>0</v>
      </c>
      <c r="AM2857" cm="1">
        <f t="array" ref="AM2857">IF(AL2857=1,1,
   IF(ISTEXT(AK2857),1,
   IF(AO2857&gt;1,AM2856,
   IF(AI2857=1,
      IF(SUMPRODUCT((LEN($Y$2:$Y$4096)-LEN(SUBSTITUTE($Y$2:$Y$4096,AA2857,"")))/LEN(AA2857))&gt;0,2,1),
      IF(
         SUMPRODUCT((LEN($Y$2:$Y$4096)-LEN(SUBSTITUTE($Y$2:$Y$4096,AA2857,"")))/LEN(AA2857))
         - SUMPRODUCT((LEN($Y$2:$Y$4096)-LEN(SUBSTITUTE($Y$2:$Y$4096,"Alolan "&amp;AA2857,"")))/LEN("Alolan "&amp;AA2857))
         - SUMPRODUCT((LEN($Y$2:$Y$4096)-LEN(SUBSTITUTE($Y$2:$Y$4096,"Galarian "&amp;AA2857,"")))/LEN("Galarian "&amp;AA2857))
         - SUMPRODUCT((LEN($Y$2:$Y$4096)-LEN(SUBSTITUTE($Y$2:$Y$4096,"Hisuian "&amp;AA2857,"")))/LEN("Hisuian "&amp;AA2857))
         - SUMPRODUCT((LEN($Y$2:$Y$4096)-LEN(SUBSTITUTE($Y$2:$Y$4096,"Paldean "&amp;AA2857,"")))/LEN("Paldean "&amp;AA2857))
      &gt;0,2,1)
   ))))</f>
        <v>1</v>
      </c>
      <c r="AN2857">
        <v>0</v>
      </c>
      <c r="AO2857">
        <v>0</v>
      </c>
    </row>
    <row r="2858" spans="1:41" x14ac:dyDescent="0.25">
      <c r="A2858">
        <v>1024</v>
      </c>
      <c r="B2858" t="s">
        <v>3082</v>
      </c>
      <c r="C2858" t="s">
        <v>1512</v>
      </c>
      <c r="D2858"/>
      <c r="E2858">
        <v>90</v>
      </c>
      <c r="F2858">
        <v>65</v>
      </c>
      <c r="G2858">
        <v>85</v>
      </c>
      <c r="H2858">
        <v>65</v>
      </c>
      <c r="I2858">
        <v>85</v>
      </c>
      <c r="J2858">
        <v>60</v>
      </c>
      <c r="K2858" t="s">
        <v>3022</v>
      </c>
      <c r="M2858" t="s">
        <v>3468</v>
      </c>
      <c r="N2858">
        <v>6.3</v>
      </c>
      <c r="O2858">
        <v>8.6999999999999993</v>
      </c>
      <c r="P2858">
        <v>1</v>
      </c>
      <c r="Q2858">
        <v>2</v>
      </c>
      <c r="R2858">
        <f t="shared" si="202"/>
        <v>7</v>
      </c>
      <c r="S2858">
        <f t="shared" si="203"/>
        <v>11</v>
      </c>
      <c r="T2858">
        <f t="shared" si="204"/>
        <v>18</v>
      </c>
      <c r="U2858" t="s">
        <v>1512</v>
      </c>
      <c r="V2858" t="s">
        <v>1546</v>
      </c>
      <c r="W2858" t="s">
        <v>1514</v>
      </c>
      <c r="X2858" t="s">
        <v>1521</v>
      </c>
      <c r="Z2858" t="str" cm="1">
        <f t="array" ref="Z2858">IF(ISBLANK(AK2858),_xlfn.LET(
    _xlpm.nameBeforeSlash, IF(ISNUMBER(SEARCH("/", Y2858)), LEFT(Y2858, SEARCH("/", Y2858)-1), Y2858),
    _xlpm.matchRow, IFERROR(MATCH(_xlpm.nameBeforeSlash, AA:AA, 0), ""),
    _xlpm.difference, IF(_xlpm.matchRow="", "", ABS((R2858 + S2858)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),IF(ISBLANK(Y2858),"","Hidden"))</f>
        <v/>
      </c>
      <c r="AA2858" t="s">
        <v>3082</v>
      </c>
      <c r="AB2858" t="s">
        <v>3469</v>
      </c>
      <c r="AC2858" t="s">
        <v>1390</v>
      </c>
      <c r="AD2858" t="str">
        <f>_xlfn.XLOOKUP(AC2858,moves!A:A,moves!B:B)</f>
        <v>typeless</v>
      </c>
      <c r="AE2858">
        <f>_xlfn.XLOOKUP(AC2858,moves!A:A,moves!D:D)</f>
        <v>0</v>
      </c>
      <c r="AF2858" t="str">
        <f>_xlfn.XLOOKUP(AC2858,moves!A:A,moves!E:E)</f>
        <v xml:space="preserve"> </v>
      </c>
      <c r="AG2858">
        <v>0</v>
      </c>
      <c r="AH2858">
        <v>1</v>
      </c>
      <c r="AI2858">
        <f t="shared" si="205"/>
        <v>0</v>
      </c>
      <c r="AJ2858" t="s">
        <v>8452</v>
      </c>
      <c r="AK2858" t="s">
        <v>3468</v>
      </c>
      <c r="AL2858">
        <v>0</v>
      </c>
      <c r="AM2858" cm="1">
        <f t="array" ref="AM2858">IF(AL2858=1,1,
   IF(ISTEXT(AK2858),1,
   IF(AO2858&gt;1,AM2857,
   IF(AI2858=1,
      IF(SUMPRODUCT((LEN($Y$2:$Y$4096)-LEN(SUBSTITUTE($Y$2:$Y$4096,AA2858,"")))/LEN(AA2858))&gt;0,2,1),
      IF(
         SUMPRODUCT((LEN($Y$2:$Y$4096)-LEN(SUBSTITUTE($Y$2:$Y$4096,AA2858,"")))/LEN(AA2858))
         - SUMPRODUCT((LEN($Y$2:$Y$4096)-LEN(SUBSTITUTE($Y$2:$Y$4096,"Alolan "&amp;AA2858,"")))/LEN("Alolan "&amp;AA2858))
         - SUMPRODUCT((LEN($Y$2:$Y$4096)-LEN(SUBSTITUTE($Y$2:$Y$4096,"Galarian "&amp;AA2858,"")))/LEN("Galarian "&amp;AA2858))
         - SUMPRODUCT((LEN($Y$2:$Y$4096)-LEN(SUBSTITUTE($Y$2:$Y$4096,"Hisuian "&amp;AA2858,"")))/LEN("Hisuian "&amp;AA2858))
         - SUMPRODUCT((LEN($Y$2:$Y$4096)-LEN(SUBSTITUTE($Y$2:$Y$4096,"Paldean "&amp;AA2858,"")))/LEN("Paldean "&amp;AA2858))
      &gt;0,2,1)
   ))))</f>
        <v>1</v>
      </c>
      <c r="AN2858">
        <v>0</v>
      </c>
      <c r="AO2858">
        <v>1</v>
      </c>
    </row>
    <row r="2859" spans="1:41" x14ac:dyDescent="0.25">
      <c r="A2859" t="s">
        <v>3086</v>
      </c>
      <c r="B2859" t="s">
        <v>3082</v>
      </c>
      <c r="C2859" t="s">
        <v>1512</v>
      </c>
      <c r="D2859"/>
      <c r="E2859">
        <v>95</v>
      </c>
      <c r="F2859">
        <v>95</v>
      </c>
      <c r="G2859">
        <v>110</v>
      </c>
      <c r="H2859">
        <v>105</v>
      </c>
      <c r="I2859">
        <v>110</v>
      </c>
      <c r="J2859">
        <v>85</v>
      </c>
      <c r="K2859" t="s">
        <v>3084</v>
      </c>
      <c r="M2859" t="s">
        <v>3468</v>
      </c>
      <c r="N2859">
        <v>9.6</v>
      </c>
      <c r="O2859">
        <v>10.4</v>
      </c>
      <c r="Q2859">
        <v>2</v>
      </c>
      <c r="R2859">
        <f t="shared" si="202"/>
        <v>10</v>
      </c>
      <c r="S2859">
        <f t="shared" si="203"/>
        <v>12</v>
      </c>
      <c r="T2859">
        <f t="shared" si="204"/>
        <v>22</v>
      </c>
      <c r="U2859" t="s">
        <v>1512</v>
      </c>
      <c r="V2859" t="s">
        <v>1546</v>
      </c>
      <c r="W2859" t="s">
        <v>1514</v>
      </c>
      <c r="X2859" t="s">
        <v>1521</v>
      </c>
      <c r="Z2859" t="str" cm="1">
        <f t="array" ref="Z2859">IF(ISBLANK(AK2859),_xlfn.LET(
    _xlpm.nameBeforeSlash, IF(ISNUMBER(SEARCH("/", Y2859)), LEFT(Y2859, SEARCH("/", Y2859)-1), Y2859),
    _xlpm.matchRow, IFERROR(MATCH(_xlpm.nameBeforeSlash, AA:AA, 0), ""),
    _xlpm.difference, IF(_xlpm.matchRow="", "", ABS((R2859 + S2859)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),IF(ISBLANK(Y2859),"","Hidden"))</f>
        <v/>
      </c>
      <c r="AA2859" t="s">
        <v>3260</v>
      </c>
      <c r="AB2859" t="s">
        <v>3087</v>
      </c>
      <c r="AC2859" t="s">
        <v>1388</v>
      </c>
      <c r="AD2859" t="str">
        <f>_xlfn.XLOOKUP(AC2859,moves!A:A,moves!B:B)</f>
        <v>typeless</v>
      </c>
      <c r="AE2859">
        <f>_xlfn.XLOOKUP(AC2859,moves!A:A,moves!D:D)</f>
        <v>2</v>
      </c>
      <c r="AF2859" t="str">
        <f>_xlfn.XLOOKUP(AC2859,moves!A:A,moves!E:E)</f>
        <v>Choose any learnable type of the user as the type of this attack. When the user is next attacked: All type effectiveness against the user is -2. After using this move 3 times in battle: FORM change.</v>
      </c>
      <c r="AG2859">
        <v>0</v>
      </c>
      <c r="AH2859">
        <v>1</v>
      </c>
      <c r="AI2859">
        <f t="shared" si="205"/>
        <v>0</v>
      </c>
      <c r="AJ2859" t="s">
        <v>8452</v>
      </c>
      <c r="AK2859" t="s">
        <v>3468</v>
      </c>
      <c r="AL2859">
        <v>0</v>
      </c>
      <c r="AM2859" cm="1">
        <f t="array" ref="AM2859">IF(AL2859=1,1,
   IF(ISTEXT(AK2859),1,
   IF(AO2859&gt;1,AM2858,
   IF(AI2859=1,
      IF(SUMPRODUCT((LEN($Y$2:$Y$4096)-LEN(SUBSTITUTE($Y$2:$Y$4096,AA2859,"")))/LEN(AA2859))&gt;0,2,1),
      IF(
         SUMPRODUCT((LEN($Y$2:$Y$4096)-LEN(SUBSTITUTE($Y$2:$Y$4096,AA2859,"")))/LEN(AA2859))
         - SUMPRODUCT((LEN($Y$2:$Y$4096)-LEN(SUBSTITUTE($Y$2:$Y$4096,"Alolan "&amp;AA2859,"")))/LEN("Alolan "&amp;AA2859))
         - SUMPRODUCT((LEN($Y$2:$Y$4096)-LEN(SUBSTITUTE($Y$2:$Y$4096,"Galarian "&amp;AA2859,"")))/LEN("Galarian "&amp;AA2859))
         - SUMPRODUCT((LEN($Y$2:$Y$4096)-LEN(SUBSTITUTE($Y$2:$Y$4096,"Hisuian "&amp;AA2859,"")))/LEN("Hisuian "&amp;AA2859))
         - SUMPRODUCT((LEN($Y$2:$Y$4096)-LEN(SUBSTITUTE($Y$2:$Y$4096,"Paldean "&amp;AA2859,"")))/LEN("Paldean "&amp;AA2859))
      &gt;0,2,1)
   ))))</f>
        <v>1</v>
      </c>
      <c r="AN2859">
        <v>0</v>
      </c>
      <c r="AO2859">
        <v>2</v>
      </c>
    </row>
    <row r="2860" spans="1:41" x14ac:dyDescent="0.25">
      <c r="A2860" t="s">
        <v>3083</v>
      </c>
      <c r="B2860" t="s">
        <v>3082</v>
      </c>
      <c r="C2860" t="s">
        <v>1512</v>
      </c>
      <c r="D2860"/>
      <c r="E2860">
        <v>160</v>
      </c>
      <c r="F2860">
        <v>105</v>
      </c>
      <c r="G2860">
        <v>110</v>
      </c>
      <c r="H2860">
        <v>130</v>
      </c>
      <c r="I2860">
        <v>110</v>
      </c>
      <c r="J2860">
        <v>85</v>
      </c>
      <c r="K2860" t="s">
        <v>3084</v>
      </c>
      <c r="M2860" t="s">
        <v>3468</v>
      </c>
      <c r="N2860">
        <v>10.95</v>
      </c>
      <c r="O2860">
        <v>13</v>
      </c>
      <c r="Q2860">
        <v>6</v>
      </c>
      <c r="R2860">
        <f t="shared" si="202"/>
        <v>11</v>
      </c>
      <c r="S2860">
        <f t="shared" si="203"/>
        <v>19</v>
      </c>
      <c r="T2860">
        <f t="shared" si="204"/>
        <v>30</v>
      </c>
      <c r="U2860" t="s">
        <v>1512</v>
      </c>
      <c r="V2860" t="s">
        <v>1546</v>
      </c>
      <c r="W2860" t="s">
        <v>1514</v>
      </c>
      <c r="X2860" t="s">
        <v>1521</v>
      </c>
      <c r="Z2860" t="str" cm="1">
        <f t="array" ref="Z2860">IF(ISBLANK(AK2860),_xlfn.LET(
    _xlpm.nameBeforeSlash, IF(ISNUMBER(SEARCH("/", Y2860)), LEFT(Y2860, SEARCH("/", Y2860)-1), Y2860),
    _xlpm.matchRow, IFERROR(MATCH(_xlpm.nameBeforeSlash, AA:AA, 0), ""),
    _xlpm.difference, IF(_xlpm.matchRow="", "", ABS((R2860 + S2860)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),IF(ISBLANK(Y2860),"","Hidden"))</f>
        <v/>
      </c>
      <c r="AA2860" t="s">
        <v>3261</v>
      </c>
      <c r="AB2860" t="s">
        <v>3085</v>
      </c>
      <c r="AC2860" t="s">
        <v>1376</v>
      </c>
      <c r="AD2860" t="str">
        <f>_xlfn.XLOOKUP(AC2860,moves!A:A,moves!B:B)</f>
        <v>typeless</v>
      </c>
      <c r="AE2860">
        <f>_xlfn.XLOOKUP(AC2860,moves!A:A,moves!D:D)</f>
        <v>7</v>
      </c>
      <c r="AF2860" t="str">
        <f>_xlfn.XLOOKUP(AC2860,moves!A:A,moves!E:E)</f>
        <v>Choose any type as the type of this attack.</v>
      </c>
      <c r="AG2860">
        <v>0</v>
      </c>
      <c r="AH2860">
        <v>1</v>
      </c>
      <c r="AI2860">
        <f t="shared" si="205"/>
        <v>0</v>
      </c>
      <c r="AJ2860" t="s">
        <v>8452</v>
      </c>
      <c r="AK2860" t="s">
        <v>3468</v>
      </c>
      <c r="AL2860">
        <v>0</v>
      </c>
      <c r="AM2860" cm="1">
        <f t="array" ref="AM2860">IF(AL2860=1,1,
   IF(ISTEXT(AK2860),1,
   IF(AO2860&gt;1,AM2859,
   IF(AI2860=1,
      IF(SUMPRODUCT((LEN($Y$2:$Y$4096)-LEN(SUBSTITUTE($Y$2:$Y$4096,AA2860,"")))/LEN(AA2860))&gt;0,2,1),
      IF(
         SUMPRODUCT((LEN($Y$2:$Y$4096)-LEN(SUBSTITUTE($Y$2:$Y$4096,AA2860,"")))/LEN(AA2860))
         - SUMPRODUCT((LEN($Y$2:$Y$4096)-LEN(SUBSTITUTE($Y$2:$Y$4096,"Alolan "&amp;AA2860,"")))/LEN("Alolan "&amp;AA2860))
         - SUMPRODUCT((LEN($Y$2:$Y$4096)-LEN(SUBSTITUTE($Y$2:$Y$4096,"Galarian "&amp;AA2860,"")))/LEN("Galarian "&amp;AA2860))
         - SUMPRODUCT((LEN($Y$2:$Y$4096)-LEN(SUBSTITUTE($Y$2:$Y$4096,"Hisuian "&amp;AA2860,"")))/LEN("Hisuian "&amp;AA2860))
         - SUMPRODUCT((LEN($Y$2:$Y$4096)-LEN(SUBSTITUTE($Y$2:$Y$4096,"Paldean "&amp;AA2860,"")))/LEN("Paldean "&amp;AA2860))
      &gt;0,2,1)
   ))))</f>
        <v>1</v>
      </c>
      <c r="AN2860">
        <v>0</v>
      </c>
      <c r="AO2860">
        <v>3</v>
      </c>
    </row>
    <row r="2861" spans="1:41" x14ac:dyDescent="0.25">
      <c r="A2861" t="s">
        <v>4588</v>
      </c>
      <c r="B2861" t="s">
        <v>697</v>
      </c>
      <c r="C2861" t="s">
        <v>1512</v>
      </c>
      <c r="D2861"/>
      <c r="E2861">
        <v>95</v>
      </c>
      <c r="F2861">
        <v>95</v>
      </c>
      <c r="G2861">
        <v>95</v>
      </c>
      <c r="H2861">
        <v>95</v>
      </c>
      <c r="I2861">
        <v>95</v>
      </c>
      <c r="J2861">
        <v>95</v>
      </c>
      <c r="K2861" t="s">
        <v>696</v>
      </c>
      <c r="M2861" t="s">
        <v>3468</v>
      </c>
      <c r="N2861">
        <v>9.5</v>
      </c>
      <c r="O2861">
        <v>9.5</v>
      </c>
      <c r="P2861">
        <v>2</v>
      </c>
      <c r="Q2861">
        <v>2</v>
      </c>
      <c r="R2861">
        <f t="shared" si="202"/>
        <v>12</v>
      </c>
      <c r="S2861">
        <f t="shared" si="203"/>
        <v>12</v>
      </c>
      <c r="T2861">
        <f t="shared" si="204"/>
        <v>24</v>
      </c>
      <c r="U2861" t="s">
        <v>1512</v>
      </c>
      <c r="V2861" t="s">
        <v>1481</v>
      </c>
      <c r="W2861" t="s">
        <v>1514</v>
      </c>
      <c r="X2861" t="s">
        <v>1209</v>
      </c>
      <c r="Z2861" t="str" cm="1">
        <f t="array" ref="Z2861">IF(ISBLANK(AK2861),_xlfn.LET(
    _xlpm.nameBeforeSlash, IF(ISNUMBER(SEARCH("/", Y2861)), LEFT(Y2861, SEARCH("/", Y2861)-1), Y2861),
    _xlpm.matchRow, IFERROR(MATCH(_xlpm.nameBeforeSlash, AA:AA, 0), ""),
    _xlpm.difference, IF(_xlpm.matchRow="", "", ABS((R2861 + S2861)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),IF(ISBLANK(Y2861),"","Hidden"))</f>
        <v/>
      </c>
      <c r="AA2861" t="s">
        <v>5852</v>
      </c>
      <c r="AB2861" t="s">
        <v>3469</v>
      </c>
      <c r="AC2861" t="s">
        <v>6765</v>
      </c>
      <c r="AD2861" t="str">
        <f>_xlfn.XLOOKUP(AC2861,moves!A:A,moves!B:B)</f>
        <v>steel</v>
      </c>
      <c r="AE2861">
        <f>_xlfn.XLOOKUP(AC2861,moves!A:A,moves!D:D)</f>
        <v>4</v>
      </c>
      <c r="AF2861" t="str">
        <f>_xlfn.XLOOKUP(AC2861,moves!A:A,moves!E:E)</f>
        <v>If the target has a higher base stat total than the user: Deal double damage.</v>
      </c>
      <c r="AG2861">
        <v>0</v>
      </c>
      <c r="AH2861">
        <v>1</v>
      </c>
      <c r="AI2861">
        <f t="shared" si="205"/>
        <v>1</v>
      </c>
      <c r="AJ2861" t="s">
        <v>867</v>
      </c>
      <c r="AK2861" t="s">
        <v>3468</v>
      </c>
      <c r="AL2861">
        <v>0</v>
      </c>
      <c r="AM2861" cm="1">
        <f t="array" ref="AM2861">IF(AL2861=1,1,
   IF(ISTEXT(AK2861),1,
   IF(AO2861&gt;1,AM2860,
   IF(AI2861=1,
      IF(SUMPRODUCT((LEN($Y$2:$Y$4096)-LEN(SUBSTITUTE($Y$2:$Y$4096,AA2861,"")))/LEN(AA2861))&gt;0,2,1),
      IF(
         SUMPRODUCT((LEN($Y$2:$Y$4096)-LEN(SUBSTITUTE($Y$2:$Y$4096,AA2861,"")))/LEN(AA2861))
         - SUMPRODUCT((LEN($Y$2:$Y$4096)-LEN(SUBSTITUTE($Y$2:$Y$4096,"Alolan "&amp;AA2861,"")))/LEN("Alolan "&amp;AA2861))
         - SUMPRODUCT((LEN($Y$2:$Y$4096)-LEN(SUBSTITUTE($Y$2:$Y$4096,"Galarian "&amp;AA2861,"")))/LEN("Galarian "&amp;AA2861))
         - SUMPRODUCT((LEN($Y$2:$Y$4096)-LEN(SUBSTITUTE($Y$2:$Y$4096,"Hisuian "&amp;AA2861,"")))/LEN("Hisuian "&amp;AA2861))
         - SUMPRODUCT((LEN($Y$2:$Y$4096)-LEN(SUBSTITUTE($Y$2:$Y$4096,"Paldean "&amp;AA2861,"")))/LEN("Paldean "&amp;AA2861))
      &gt;0,2,1)
   ))))</f>
        <v>1</v>
      </c>
      <c r="AN2861">
        <v>0</v>
      </c>
      <c r="AO2861">
        <v>0</v>
      </c>
    </row>
    <row r="2862" spans="1:41" x14ac:dyDescent="0.25">
      <c r="A2862" t="s">
        <v>4431</v>
      </c>
      <c r="B2862" t="s">
        <v>2398</v>
      </c>
      <c r="C2862" t="s">
        <v>1512</v>
      </c>
      <c r="D2862" t="s">
        <v>429</v>
      </c>
      <c r="E2862">
        <v>100</v>
      </c>
      <c r="F2862">
        <v>77</v>
      </c>
      <c r="G2862">
        <v>77</v>
      </c>
      <c r="H2862">
        <v>128</v>
      </c>
      <c r="I2862">
        <v>128</v>
      </c>
      <c r="J2862">
        <v>90</v>
      </c>
      <c r="K2862" t="s">
        <v>2399</v>
      </c>
      <c r="M2862" t="s">
        <v>3468</v>
      </c>
      <c r="N2862">
        <v>10.77</v>
      </c>
      <c r="O2862">
        <v>10.15</v>
      </c>
      <c r="P2862">
        <v>1</v>
      </c>
      <c r="Q2862">
        <v>1</v>
      </c>
      <c r="R2862">
        <f t="shared" si="202"/>
        <v>12</v>
      </c>
      <c r="S2862">
        <f t="shared" si="203"/>
        <v>11</v>
      </c>
      <c r="T2862">
        <f t="shared" si="204"/>
        <v>23</v>
      </c>
      <c r="U2862" t="s">
        <v>1512</v>
      </c>
      <c r="V2862" t="s">
        <v>429</v>
      </c>
      <c r="W2862" t="s">
        <v>1536</v>
      </c>
      <c r="X2862" t="s">
        <v>1521</v>
      </c>
      <c r="Z2862" t="str" cm="1">
        <f t="array" ref="Z2862">IF(ISBLANK(AK2862),_xlfn.LET(
    _xlpm.nameBeforeSlash, IF(ISNUMBER(SEARCH("/", Y2862)), LEFT(Y2862, SEARCH("/", Y2862)-1), Y2862),
    _xlpm.matchRow, IFERROR(MATCH(_xlpm.nameBeforeSlash, AA:AA, 0), ""),
    _xlpm.difference, IF(_xlpm.matchRow="", "", ABS((R2862 + S2862)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),IF(ISBLANK(Y2862),"","Hidden"))</f>
        <v/>
      </c>
      <c r="AA2862" t="s">
        <v>5703</v>
      </c>
      <c r="AB2862" t="s">
        <v>3469</v>
      </c>
      <c r="AC2862" t="s">
        <v>6717</v>
      </c>
      <c r="AD2862" t="str">
        <f>_xlfn.XLOOKUP(AC2862,moves!A:A,moves!B:B)</f>
        <v>psychic</v>
      </c>
      <c r="AE2862">
        <f>_xlfn.XLOOKUP(AC2862,moves!A:A,moves!D:D)</f>
        <v>4</v>
      </c>
      <c r="AF2862" t="str">
        <f>_xlfn.XLOOKUP(AC2862,moves!A:A,moves!E:E)</f>
        <v>If 2 or more status symbols are rolled: Inflict the Drowsy or Confused status on the targets.</v>
      </c>
      <c r="AG2862">
        <v>0</v>
      </c>
      <c r="AH2862">
        <v>1</v>
      </c>
      <c r="AI2862">
        <f t="shared" si="205"/>
        <v>1</v>
      </c>
      <c r="AJ2862" t="s">
        <v>8452</v>
      </c>
      <c r="AK2862" t="s">
        <v>3468</v>
      </c>
      <c r="AL2862">
        <v>0</v>
      </c>
      <c r="AM2862" cm="1">
        <f t="array" ref="AM2862">IF(AL2862=1,1,
   IF(ISTEXT(AK2862),1,
   IF(AO2862&gt;1,AM2861,
   IF(AI2862=1,
      IF(SUMPRODUCT((LEN($Y$2:$Y$4096)-LEN(SUBSTITUTE($Y$2:$Y$4096,AA2862,"")))/LEN(AA2862))&gt;0,2,1),
      IF(
         SUMPRODUCT((LEN($Y$2:$Y$4096)-LEN(SUBSTITUTE($Y$2:$Y$4096,AA2862,"")))/LEN(AA2862))
         - SUMPRODUCT((LEN($Y$2:$Y$4096)-LEN(SUBSTITUTE($Y$2:$Y$4096,"Alolan "&amp;AA2862,"")))/LEN("Alolan "&amp;AA2862))
         - SUMPRODUCT((LEN($Y$2:$Y$4096)-LEN(SUBSTITUTE($Y$2:$Y$4096,"Galarian "&amp;AA2862,"")))/LEN("Galarian "&amp;AA2862))
         - SUMPRODUCT((LEN($Y$2:$Y$4096)-LEN(SUBSTITUTE($Y$2:$Y$4096,"Hisuian "&amp;AA2862,"")))/LEN("Hisuian "&amp;AA2862))
         - SUMPRODUCT((LEN($Y$2:$Y$4096)-LEN(SUBSTITUTE($Y$2:$Y$4096,"Paldean "&amp;AA2862,"")))/LEN("Paldean "&amp;AA2862))
      &gt;0,2,1)
   ))))</f>
        <v>1</v>
      </c>
      <c r="AN2862">
        <v>0</v>
      </c>
      <c r="AO2862">
        <v>1</v>
      </c>
    </row>
    <row r="2863" spans="1:41" x14ac:dyDescent="0.25">
      <c r="A2863" t="s">
        <v>4432</v>
      </c>
      <c r="B2863" t="s">
        <v>2398</v>
      </c>
      <c r="C2863" t="s">
        <v>1512</v>
      </c>
      <c r="D2863" t="s">
        <v>1492</v>
      </c>
      <c r="E2863">
        <v>100</v>
      </c>
      <c r="F2863">
        <v>128</v>
      </c>
      <c r="G2863">
        <v>90</v>
      </c>
      <c r="H2863">
        <v>77</v>
      </c>
      <c r="I2863">
        <v>77</v>
      </c>
      <c r="J2863">
        <v>128</v>
      </c>
      <c r="K2863" t="s">
        <v>2399</v>
      </c>
      <c r="M2863" t="s">
        <v>3468</v>
      </c>
      <c r="N2863">
        <v>12.290000000000001</v>
      </c>
      <c r="O2863">
        <v>9.01</v>
      </c>
      <c r="P2863">
        <v>2</v>
      </c>
      <c r="R2863">
        <f t="shared" si="202"/>
        <v>14</v>
      </c>
      <c r="S2863">
        <f t="shared" si="203"/>
        <v>9</v>
      </c>
      <c r="T2863">
        <f t="shared" si="204"/>
        <v>23</v>
      </c>
      <c r="U2863" t="s">
        <v>1512</v>
      </c>
      <c r="V2863" t="s">
        <v>1492</v>
      </c>
      <c r="W2863" t="s">
        <v>1536</v>
      </c>
      <c r="X2863" t="s">
        <v>1521</v>
      </c>
      <c r="Z2863" t="str" cm="1">
        <f t="array" ref="Z2863">IF(ISBLANK(AK2863),_xlfn.LET(
    _xlpm.nameBeforeSlash, IF(ISNUMBER(SEARCH("/", Y2863)), LEFT(Y2863, SEARCH("/", Y2863)-1), Y2863),
    _xlpm.matchRow, IFERROR(MATCH(_xlpm.nameBeforeSlash, AA:AA, 0), ""),
    _xlpm.difference, IF(_xlpm.matchRow="", "", ABS((R2863 + S2863)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),IF(ISBLANK(Y2863),"","Hidden"))</f>
        <v/>
      </c>
      <c r="AA2863" t="s">
        <v>5704</v>
      </c>
      <c r="AB2863" t="s">
        <v>2402</v>
      </c>
      <c r="AC2863" t="s">
        <v>6718</v>
      </c>
      <c r="AD2863" t="str">
        <f>_xlfn.XLOOKUP(AC2863,moves!A:A,moves!B:B)</f>
        <v>fighting</v>
      </c>
      <c r="AE2863">
        <f>_xlfn.XLOOKUP(AC2863,moves!A:A,moves!D:D)</f>
        <v>4</v>
      </c>
      <c r="AF2863" t="str">
        <f>_xlfn.XLOOKUP(AC2863,moves!A:A,moves!E:E)</f>
        <v>If 2 or more status symbols are rolled: Heal 2 from your currently active Pokémon.</v>
      </c>
      <c r="AG2863">
        <v>0</v>
      </c>
      <c r="AH2863">
        <v>1</v>
      </c>
      <c r="AI2863">
        <f t="shared" si="205"/>
        <v>1</v>
      </c>
      <c r="AJ2863" t="s">
        <v>8452</v>
      </c>
      <c r="AK2863" t="s">
        <v>3468</v>
      </c>
      <c r="AL2863">
        <v>0</v>
      </c>
      <c r="AM2863" cm="1">
        <f t="array" ref="AM2863">IF(AL2863=1,1,
   IF(ISTEXT(AK2863),1,
   IF(AO2863&gt;1,AM2862,
   IF(AI2863=1,
      IF(SUMPRODUCT((LEN($Y$2:$Y$4096)-LEN(SUBSTITUTE($Y$2:$Y$4096,AA2863,"")))/LEN(AA2863))&gt;0,2,1),
      IF(
         SUMPRODUCT((LEN($Y$2:$Y$4096)-LEN(SUBSTITUTE($Y$2:$Y$4096,AA2863,"")))/LEN(AA2863))
         - SUMPRODUCT((LEN($Y$2:$Y$4096)-LEN(SUBSTITUTE($Y$2:$Y$4096,"Alolan "&amp;AA2863,"")))/LEN("Alolan "&amp;AA2863))
         - SUMPRODUCT((LEN($Y$2:$Y$4096)-LEN(SUBSTITUTE($Y$2:$Y$4096,"Galarian "&amp;AA2863,"")))/LEN("Galarian "&amp;AA2863))
         - SUMPRODUCT((LEN($Y$2:$Y$4096)-LEN(SUBSTITUTE($Y$2:$Y$4096,"Hisuian "&amp;AA2863,"")))/LEN("Hisuian "&amp;AA2863))
         - SUMPRODUCT((LEN($Y$2:$Y$4096)-LEN(SUBSTITUTE($Y$2:$Y$4096,"Paldean "&amp;AA2863,"")))/LEN("Paldean "&amp;AA2863))
      &gt;0,2,1)
   ))))</f>
        <v>1</v>
      </c>
      <c r="AN2863">
        <v>0</v>
      </c>
      <c r="AO2863">
        <v>2</v>
      </c>
    </row>
    <row r="2864" spans="1:41" x14ac:dyDescent="0.25">
      <c r="A2864">
        <v>486</v>
      </c>
      <c r="B2864" t="s">
        <v>239</v>
      </c>
      <c r="C2864" t="s">
        <v>1512</v>
      </c>
      <c r="D2864"/>
      <c r="E2864">
        <v>110</v>
      </c>
      <c r="F2864">
        <v>160</v>
      </c>
      <c r="G2864">
        <v>110</v>
      </c>
      <c r="H2864">
        <v>80</v>
      </c>
      <c r="I2864">
        <v>110</v>
      </c>
      <c r="J2864">
        <v>100</v>
      </c>
      <c r="K2864" t="s">
        <v>395</v>
      </c>
      <c r="M2864" t="s">
        <v>3468</v>
      </c>
      <c r="N2864">
        <v>12.8</v>
      </c>
      <c r="O2864">
        <v>11</v>
      </c>
      <c r="Q2864">
        <v>2</v>
      </c>
      <c r="R2864">
        <f t="shared" si="202"/>
        <v>13</v>
      </c>
      <c r="S2864">
        <f t="shared" si="203"/>
        <v>13</v>
      </c>
      <c r="T2864">
        <f t="shared" si="204"/>
        <v>26</v>
      </c>
      <c r="U2864" t="s">
        <v>1512</v>
      </c>
      <c r="V2864" t="s">
        <v>1514</v>
      </c>
      <c r="W2864" t="s">
        <v>1471</v>
      </c>
      <c r="X2864" t="s">
        <v>1492</v>
      </c>
      <c r="Z2864" t="str" cm="1">
        <f t="array" ref="Z2864">IF(ISBLANK(AK2864),_xlfn.LET(
    _xlpm.nameBeforeSlash, IF(ISNUMBER(SEARCH("/", Y2864)), LEFT(Y2864, SEARCH("/", Y2864)-1), Y2864),
    _xlpm.matchRow, IFERROR(MATCH(_xlpm.nameBeforeSlash, AA:AA, 0), ""),
    _xlpm.difference, IF(_xlpm.matchRow="", "", ABS((R2864 + S2864)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),IF(ISBLANK(Y2864),"","Hidden"))</f>
        <v/>
      </c>
      <c r="AA2864" t="s">
        <v>239</v>
      </c>
      <c r="AB2864" t="s">
        <v>3469</v>
      </c>
      <c r="AC2864" t="s">
        <v>470</v>
      </c>
      <c r="AD2864" t="str">
        <f>_xlfn.XLOOKUP(AC2864,moves!A:A,moves!B:B)</f>
        <v>normal</v>
      </c>
      <c r="AE2864">
        <f>_xlfn.XLOOKUP(AC2864,moves!A:A,moves!D:D)</f>
        <v>4</v>
      </c>
      <c r="AF2864" t="str">
        <f>_xlfn.XLOOKUP(AC2864,moves!A:A,moves!E:E)</f>
        <v>Inflict the Paralyzed status on the target. The target may no longer switch out or flee the battle.</v>
      </c>
      <c r="AG2864">
        <v>0</v>
      </c>
      <c r="AH2864">
        <v>1</v>
      </c>
      <c r="AI2864">
        <f t="shared" si="205"/>
        <v>0</v>
      </c>
      <c r="AJ2864" t="s">
        <v>867</v>
      </c>
      <c r="AK2864" t="s">
        <v>3468</v>
      </c>
      <c r="AL2864">
        <v>0</v>
      </c>
      <c r="AM2864" cm="1">
        <f t="array" ref="AM2864">IF(AL2864=1,1,
   IF(ISTEXT(AK2864),1,
   IF(AO2864&gt;1,AM2863,
   IF(AI2864=1,
      IF(SUMPRODUCT((LEN($Y$2:$Y$4096)-LEN(SUBSTITUTE($Y$2:$Y$4096,AA2864,"")))/LEN(AA2864))&gt;0,2,1),
      IF(
         SUMPRODUCT((LEN($Y$2:$Y$4096)-LEN(SUBSTITUTE($Y$2:$Y$4096,AA2864,"")))/LEN(AA2864))
         - SUMPRODUCT((LEN($Y$2:$Y$4096)-LEN(SUBSTITUTE($Y$2:$Y$4096,"Alolan "&amp;AA2864,"")))/LEN("Alolan "&amp;AA2864))
         - SUMPRODUCT((LEN($Y$2:$Y$4096)-LEN(SUBSTITUTE($Y$2:$Y$4096,"Galarian "&amp;AA2864,"")))/LEN("Galarian "&amp;AA2864))
         - SUMPRODUCT((LEN($Y$2:$Y$4096)-LEN(SUBSTITUTE($Y$2:$Y$4096,"Hisuian "&amp;AA2864,"")))/LEN("Hisuian "&amp;AA2864))
         - SUMPRODUCT((LEN($Y$2:$Y$4096)-LEN(SUBSTITUTE($Y$2:$Y$4096,"Paldean "&amp;AA2864,"")))/LEN("Paldean "&amp;AA2864))
      &gt;0,2,1)
   ))))</f>
        <v>1</v>
      </c>
      <c r="AN2864">
        <v>0</v>
      </c>
      <c r="AO2864">
        <v>0</v>
      </c>
    </row>
    <row r="2865" spans="1:41" x14ac:dyDescent="0.25">
      <c r="A2865">
        <v>92</v>
      </c>
      <c r="B2865" t="s">
        <v>41</v>
      </c>
      <c r="C2865" t="s">
        <v>1524</v>
      </c>
      <c r="D2865" t="s">
        <v>1469</v>
      </c>
      <c r="E2865">
        <v>30</v>
      </c>
      <c r="F2865">
        <v>35</v>
      </c>
      <c r="G2865">
        <v>30</v>
      </c>
      <c r="H2865">
        <v>100</v>
      </c>
      <c r="I2865">
        <v>35</v>
      </c>
      <c r="J2865">
        <v>80</v>
      </c>
      <c r="K2865" t="s">
        <v>1668</v>
      </c>
      <c r="M2865" t="s">
        <v>3470</v>
      </c>
      <c r="N2865">
        <v>8.5500000000000007</v>
      </c>
      <c r="O2865">
        <v>3.15</v>
      </c>
      <c r="R2865">
        <f t="shared" si="202"/>
        <v>9</v>
      </c>
      <c r="S2865">
        <f t="shared" si="203"/>
        <v>3</v>
      </c>
      <c r="T2865">
        <f t="shared" si="204"/>
        <v>12</v>
      </c>
      <c r="U2865" t="s">
        <v>1524</v>
      </c>
      <c r="V2865" t="s">
        <v>1469</v>
      </c>
      <c r="W2865" t="s">
        <v>1471</v>
      </c>
      <c r="X2865" t="s">
        <v>429</v>
      </c>
      <c r="Y2865" t="s">
        <v>43</v>
      </c>
      <c r="Z2865" t="str" cm="1">
        <f t="array" ref="Z2865">IF(ISBLANK(AK2865),_xlfn.LET(
    _xlpm.nameBeforeSlash, IF(ISNUMBER(SEARCH("/", Y2865)), LEFT(Y2865, SEARCH("/", Y2865)-1), Y2865),
    _xlpm.matchRow, IFERROR(MATCH(_xlpm.nameBeforeSlash, AA:AA, 0), ""),
    _xlpm.difference, IF(_xlpm.matchRow="", "", ABS((R2865 + S2865)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),IF(ISBLANK(Y2865),"","Hidden"))</f>
        <v>Hidden</v>
      </c>
      <c r="AA2865" t="s">
        <v>41</v>
      </c>
      <c r="AB2865" t="s">
        <v>3471</v>
      </c>
      <c r="AC2865" t="s">
        <v>788</v>
      </c>
      <c r="AD2865" t="str">
        <f>_xlfn.XLOOKUP(AC2865,moves!A:A,moves!B:B)</f>
        <v>ghost</v>
      </c>
      <c r="AE2865">
        <f>_xlfn.XLOOKUP(AC2865,moves!A:A,moves!D:D)</f>
        <v>2</v>
      </c>
      <c r="AF2865" t="str">
        <f>_xlfn.XLOOKUP(AC2865,moves!A:A,moves!E:E)</f>
        <v>Inflict the Paralyzed status on the target.</v>
      </c>
      <c r="AG2865">
        <v>0</v>
      </c>
      <c r="AH2865">
        <v>0</v>
      </c>
      <c r="AI2865">
        <f t="shared" si="205"/>
        <v>0</v>
      </c>
      <c r="AJ2865" t="s">
        <v>523</v>
      </c>
      <c r="AK2865" t="s">
        <v>3470</v>
      </c>
      <c r="AL2865">
        <v>0</v>
      </c>
      <c r="AM2865" cm="1">
        <f t="array" ref="AM2865">IF(AL2865=1,1,
   IF(ISTEXT(AK2865),1,
   IF(AO2865&gt;1,AM2864,
   IF(AI2865=1,
      IF(SUMPRODUCT((LEN($Y$2:$Y$4096)-LEN(SUBSTITUTE($Y$2:$Y$4096,AA2865,"")))/LEN(AA2865))&gt;0,2,1),
      IF(
         SUMPRODUCT((LEN($Y$2:$Y$4096)-LEN(SUBSTITUTE($Y$2:$Y$4096,AA2865,"")))/LEN(AA2865))
         - SUMPRODUCT((LEN($Y$2:$Y$4096)-LEN(SUBSTITUTE($Y$2:$Y$4096,"Alolan "&amp;AA2865,"")))/LEN("Alolan "&amp;AA2865))
         - SUMPRODUCT((LEN($Y$2:$Y$4096)-LEN(SUBSTITUTE($Y$2:$Y$4096,"Galarian "&amp;AA2865,"")))/LEN("Galarian "&amp;AA2865))
         - SUMPRODUCT((LEN($Y$2:$Y$4096)-LEN(SUBSTITUTE($Y$2:$Y$4096,"Hisuian "&amp;AA2865,"")))/LEN("Hisuian "&amp;AA2865))
         - SUMPRODUCT((LEN($Y$2:$Y$4096)-LEN(SUBSTITUTE($Y$2:$Y$4096,"Paldean "&amp;AA2865,"")))/LEN("Paldean "&amp;AA2865))
      &gt;0,2,1)
   ))))</f>
        <v>1</v>
      </c>
      <c r="AN2865">
        <v>0</v>
      </c>
      <c r="AO2865">
        <v>0</v>
      </c>
    </row>
    <row r="2866" spans="1:41" x14ac:dyDescent="0.25">
      <c r="A2866">
        <v>607</v>
      </c>
      <c r="B2866" t="s">
        <v>629</v>
      </c>
      <c r="C2866" t="s">
        <v>1524</v>
      </c>
      <c r="D2866" t="s">
        <v>1479</v>
      </c>
      <c r="E2866">
        <v>50</v>
      </c>
      <c r="F2866">
        <v>30</v>
      </c>
      <c r="G2866">
        <v>55</v>
      </c>
      <c r="H2866">
        <v>65</v>
      </c>
      <c r="I2866">
        <v>55</v>
      </c>
      <c r="J2866">
        <v>20</v>
      </c>
      <c r="K2866" t="s">
        <v>632</v>
      </c>
      <c r="M2866" t="s">
        <v>3470</v>
      </c>
      <c r="N2866">
        <v>4.3499999999999996</v>
      </c>
      <c r="O2866">
        <v>5.3</v>
      </c>
      <c r="P2866">
        <v>1</v>
      </c>
      <c r="Q2866">
        <v>1</v>
      </c>
      <c r="R2866">
        <f t="shared" si="202"/>
        <v>5</v>
      </c>
      <c r="S2866">
        <f t="shared" si="203"/>
        <v>6</v>
      </c>
      <c r="T2866">
        <f t="shared" si="204"/>
        <v>11</v>
      </c>
      <c r="U2866" t="s">
        <v>1524</v>
      </c>
      <c r="V2866" t="s">
        <v>1479</v>
      </c>
      <c r="W2866" t="s">
        <v>429</v>
      </c>
      <c r="X2866" t="s">
        <v>1471</v>
      </c>
      <c r="Y2866" t="s">
        <v>630</v>
      </c>
      <c r="Z2866" t="str" cm="1">
        <f t="array" ref="Z2866">IF(ISBLANK(AK2866),_xlfn.LET(
    _xlpm.nameBeforeSlash, IF(ISNUMBER(SEARCH("/", Y2866)), LEFT(Y2866, SEARCH("/", Y2866)-1), Y2866),
    _xlpm.matchRow, IFERROR(MATCH(_xlpm.nameBeforeSlash, AA:AA, 0), ""),
    _xlpm.difference, IF(_xlpm.matchRow="", "", ABS((R2866 + S2866)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),IF(ISBLANK(Y2866),"","Hidden"))</f>
        <v>Hidden</v>
      </c>
      <c r="AA2866" t="s">
        <v>629</v>
      </c>
      <c r="AB2866" t="s">
        <v>3471</v>
      </c>
      <c r="AC2866" t="s">
        <v>646</v>
      </c>
      <c r="AD2866" t="str">
        <f>_xlfn.XLOOKUP(AC2866,moves!A:A,moves!B:B)</f>
        <v>fire</v>
      </c>
      <c r="AE2866">
        <f>_xlfn.XLOOKUP(AC2866,moves!A:A,moves!D:D)</f>
        <v>1</v>
      </c>
      <c r="AF2866" t="str">
        <f>_xlfn.XLOOKUP(AC2866,moves!A:A,moves!E:E)</f>
        <v>Inflict the Burned status on the target. If the target was already Burned: Increase attack strength by 2.</v>
      </c>
      <c r="AG2866">
        <v>0</v>
      </c>
      <c r="AH2866">
        <v>0</v>
      </c>
      <c r="AI2866">
        <f t="shared" si="205"/>
        <v>0</v>
      </c>
      <c r="AJ2866" t="s">
        <v>523</v>
      </c>
      <c r="AK2866" t="s">
        <v>3470</v>
      </c>
      <c r="AL2866">
        <v>0</v>
      </c>
      <c r="AM2866" cm="1">
        <f t="array" ref="AM2866">IF(AL2866=1,1,
   IF(ISTEXT(AK2866),1,
   IF(AO2866&gt;1,AM2865,
   IF(AI2866=1,
      IF(SUMPRODUCT((LEN($Y$2:$Y$4096)-LEN(SUBSTITUTE($Y$2:$Y$4096,AA2866,"")))/LEN(AA2866))&gt;0,2,1),
      IF(
         SUMPRODUCT((LEN($Y$2:$Y$4096)-LEN(SUBSTITUTE($Y$2:$Y$4096,AA2866,"")))/LEN(AA2866))
         - SUMPRODUCT((LEN($Y$2:$Y$4096)-LEN(SUBSTITUTE($Y$2:$Y$4096,"Alolan "&amp;AA2866,"")))/LEN("Alolan "&amp;AA2866))
         - SUMPRODUCT((LEN($Y$2:$Y$4096)-LEN(SUBSTITUTE($Y$2:$Y$4096,"Galarian "&amp;AA2866,"")))/LEN("Galarian "&amp;AA2866))
         - SUMPRODUCT((LEN($Y$2:$Y$4096)-LEN(SUBSTITUTE($Y$2:$Y$4096,"Hisuian "&amp;AA2866,"")))/LEN("Hisuian "&amp;AA2866))
         - SUMPRODUCT((LEN($Y$2:$Y$4096)-LEN(SUBSTITUTE($Y$2:$Y$4096,"Paldean "&amp;AA2866,"")))/LEN("Paldean "&amp;AA2866))
      &gt;0,2,1)
   ))))</f>
        <v>1</v>
      </c>
      <c r="AN2866">
        <v>0</v>
      </c>
      <c r="AO2866">
        <v>0</v>
      </c>
    </row>
    <row r="2867" spans="1:41" x14ac:dyDescent="0.25">
      <c r="A2867" t="s">
        <v>4805</v>
      </c>
      <c r="B2867" t="s">
        <v>2960</v>
      </c>
      <c r="C2867" t="s">
        <v>1468</v>
      </c>
      <c r="D2867" t="s">
        <v>1524</v>
      </c>
      <c r="E2867">
        <v>40</v>
      </c>
      <c r="F2867">
        <v>65</v>
      </c>
      <c r="G2867">
        <v>30</v>
      </c>
      <c r="H2867">
        <v>45</v>
      </c>
      <c r="I2867">
        <v>35</v>
      </c>
      <c r="J2867">
        <v>60</v>
      </c>
      <c r="K2867" t="s">
        <v>2961</v>
      </c>
      <c r="M2867" t="s">
        <v>3470</v>
      </c>
      <c r="N2867">
        <v>6.1</v>
      </c>
      <c r="O2867">
        <v>3.55</v>
      </c>
      <c r="P2867">
        <v>1</v>
      </c>
      <c r="R2867">
        <f t="shared" si="202"/>
        <v>7</v>
      </c>
      <c r="S2867">
        <f t="shared" si="203"/>
        <v>4</v>
      </c>
      <c r="T2867">
        <f t="shared" si="204"/>
        <v>11</v>
      </c>
      <c r="U2867" t="s">
        <v>1468</v>
      </c>
      <c r="V2867" t="s">
        <v>1524</v>
      </c>
      <c r="W2867" t="s">
        <v>1512</v>
      </c>
      <c r="X2867" t="s">
        <v>1499</v>
      </c>
      <c r="Y2867" t="s">
        <v>6057</v>
      </c>
      <c r="Z2867" t="str" cm="1">
        <f t="array" ref="Z2867">IF(ISBLANK(AK2867),_xlfn.LET(
    _xlpm.nameBeforeSlash, IF(ISNUMBER(SEARCH("/", Y2867)), LEFT(Y2867, SEARCH("/", Y2867)-1), Y2867),
    _xlpm.matchRow, IFERROR(MATCH(_xlpm.nameBeforeSlash, AA:AA, 0), ""),
    _xlpm.difference, IF(_xlpm.matchRow="", "", ABS((R2867 + S2867)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),IF(ISBLANK(Y2867),"","Hidden"))</f>
        <v>Hidden</v>
      </c>
      <c r="AA2867" t="s">
        <v>6058</v>
      </c>
      <c r="AB2867" t="s">
        <v>3471</v>
      </c>
      <c r="AC2867" t="s">
        <v>6532</v>
      </c>
      <c r="AD2867" t="str">
        <f>_xlfn.XLOOKUP(AC2867,moves!A:A,moves!B:B)</f>
        <v>bug</v>
      </c>
      <c r="AE2867">
        <f>_xlfn.XLOOKUP(AC2867,moves!A:A,moves!D:D)</f>
        <v>2</v>
      </c>
      <c r="AF2867" t="str">
        <f>_xlfn.XLOOKUP(AC2867,moves!A:A,moves!E:E)</f>
        <v>The target takes 2 damage at the end of their turns.</v>
      </c>
      <c r="AG2867">
        <v>0</v>
      </c>
      <c r="AH2867">
        <v>0</v>
      </c>
      <c r="AI2867">
        <f t="shared" si="205"/>
        <v>1</v>
      </c>
      <c r="AJ2867" t="s">
        <v>523</v>
      </c>
      <c r="AK2867" t="s">
        <v>3470</v>
      </c>
      <c r="AL2867">
        <v>0</v>
      </c>
      <c r="AM2867" cm="1">
        <f t="array" ref="AM2867">IF(AL2867=1,1,
   IF(ISTEXT(AK2867),1,
   IF(AO2867&gt;1,AM2866,
   IF(AI2867=1,
      IF(SUMPRODUCT((LEN($Y$2:$Y$4096)-LEN(SUBSTITUTE($Y$2:$Y$4096,AA2867,"")))/LEN(AA2867))&gt;0,2,1),
      IF(
         SUMPRODUCT((LEN($Y$2:$Y$4096)-LEN(SUBSTITUTE($Y$2:$Y$4096,AA2867,"")))/LEN(AA2867))
         - SUMPRODUCT((LEN($Y$2:$Y$4096)-LEN(SUBSTITUTE($Y$2:$Y$4096,"Alolan "&amp;AA2867,"")))/LEN("Alolan "&amp;AA2867))
         - SUMPRODUCT((LEN($Y$2:$Y$4096)-LEN(SUBSTITUTE($Y$2:$Y$4096,"Galarian "&amp;AA2867,"")))/LEN("Galarian "&amp;AA2867))
         - SUMPRODUCT((LEN($Y$2:$Y$4096)-LEN(SUBSTITUTE($Y$2:$Y$4096,"Hisuian "&amp;AA2867,"")))/LEN("Hisuian "&amp;AA2867))
         - SUMPRODUCT((LEN($Y$2:$Y$4096)-LEN(SUBSTITUTE($Y$2:$Y$4096,"Paldean "&amp;AA2867,"")))/LEN("Paldean "&amp;AA2867))
      &gt;0,2,1)
   ))))</f>
        <v>1</v>
      </c>
      <c r="AN2867">
        <v>0</v>
      </c>
      <c r="AO2867">
        <v>0</v>
      </c>
    </row>
    <row r="2868" spans="1:41" x14ac:dyDescent="0.25">
      <c r="A2868">
        <v>708</v>
      </c>
      <c r="B2868" t="s">
        <v>2529</v>
      </c>
      <c r="C2868" t="s">
        <v>1524</v>
      </c>
      <c r="D2868" t="s">
        <v>1468</v>
      </c>
      <c r="E2868">
        <v>43</v>
      </c>
      <c r="F2868">
        <v>70</v>
      </c>
      <c r="G2868">
        <v>48</v>
      </c>
      <c r="H2868">
        <v>50</v>
      </c>
      <c r="I2868">
        <v>60</v>
      </c>
      <c r="J2868">
        <v>38</v>
      </c>
      <c r="K2868" t="s">
        <v>2530</v>
      </c>
      <c r="M2868" t="s">
        <v>3470</v>
      </c>
      <c r="N2868">
        <v>5.5200000000000005</v>
      </c>
      <c r="O2868">
        <v>4.9599999999999991</v>
      </c>
      <c r="R2868">
        <f t="shared" si="202"/>
        <v>6</v>
      </c>
      <c r="S2868">
        <f t="shared" si="203"/>
        <v>5</v>
      </c>
      <c r="T2868">
        <f t="shared" si="204"/>
        <v>11</v>
      </c>
      <c r="U2868" t="s">
        <v>1524</v>
      </c>
      <c r="V2868" t="s">
        <v>1468</v>
      </c>
      <c r="W2868" t="s">
        <v>1479</v>
      </c>
      <c r="X2868" t="s">
        <v>429</v>
      </c>
      <c r="Y2868" t="s">
        <v>2531</v>
      </c>
      <c r="Z2868" t="str" cm="1">
        <f t="array" ref="Z2868">IF(ISBLANK(AK2868),_xlfn.LET(
    _xlpm.nameBeforeSlash, IF(ISNUMBER(SEARCH("/", Y2868)), LEFT(Y2868, SEARCH("/", Y2868)-1), Y2868),
    _xlpm.matchRow, IFERROR(MATCH(_xlpm.nameBeforeSlash, AA:AA, 0), ""),
    _xlpm.difference, IF(_xlpm.matchRow="", "", ABS((R2868 + S2868)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),IF(ISBLANK(Y2868),"","Hidden"))</f>
        <v>Hidden</v>
      </c>
      <c r="AA2868" t="s">
        <v>2529</v>
      </c>
      <c r="AB2868" t="s">
        <v>3471</v>
      </c>
      <c r="AC2868" t="s">
        <v>1157</v>
      </c>
      <c r="AD2868" t="str">
        <f>_xlfn.XLOOKUP(AC2868,moves!A:A,moves!B:B)</f>
        <v>grass</v>
      </c>
      <c r="AE2868">
        <f>_xlfn.XLOOKUP(AC2868,moves!A:A,moves!D:D)</f>
        <v>2</v>
      </c>
      <c r="AF2868" t="str">
        <f>_xlfn.XLOOKUP(AC2868,moves!A:A,moves!E:E)</f>
        <v>Regular hits deal +1 damage.</v>
      </c>
      <c r="AG2868">
        <v>0</v>
      </c>
      <c r="AH2868">
        <v>0</v>
      </c>
      <c r="AI2868">
        <f t="shared" si="205"/>
        <v>0</v>
      </c>
      <c r="AJ2868" t="s">
        <v>523</v>
      </c>
      <c r="AK2868" t="s">
        <v>3470</v>
      </c>
      <c r="AL2868">
        <v>0</v>
      </c>
      <c r="AM2868" cm="1">
        <f t="array" ref="AM2868">IF(AL2868=1,1,
   IF(ISTEXT(AK2868),1,
   IF(AO2868&gt;1,AM2867,
   IF(AI2868=1,
      IF(SUMPRODUCT((LEN($Y$2:$Y$4096)-LEN(SUBSTITUTE($Y$2:$Y$4096,AA2868,"")))/LEN(AA2868))&gt;0,2,1),
      IF(
         SUMPRODUCT((LEN($Y$2:$Y$4096)-LEN(SUBSTITUTE($Y$2:$Y$4096,AA2868,"")))/LEN(AA2868))
         - SUMPRODUCT((LEN($Y$2:$Y$4096)-LEN(SUBSTITUTE($Y$2:$Y$4096,"Alolan "&amp;AA2868,"")))/LEN("Alolan "&amp;AA2868))
         - SUMPRODUCT((LEN($Y$2:$Y$4096)-LEN(SUBSTITUTE($Y$2:$Y$4096,"Galarian "&amp;AA2868,"")))/LEN("Galarian "&amp;AA2868))
         - SUMPRODUCT((LEN($Y$2:$Y$4096)-LEN(SUBSTITUTE($Y$2:$Y$4096,"Hisuian "&amp;AA2868,"")))/LEN("Hisuian "&amp;AA2868))
         - SUMPRODUCT((LEN($Y$2:$Y$4096)-LEN(SUBSTITUTE($Y$2:$Y$4096,"Paldean "&amp;AA2868,"")))/LEN("Paldean "&amp;AA2868))
      &gt;0,2,1)
   ))))</f>
        <v>1</v>
      </c>
      <c r="AN2868">
        <v>0</v>
      </c>
      <c r="AO2868">
        <v>0</v>
      </c>
    </row>
    <row r="2869" spans="1:41" x14ac:dyDescent="0.25">
      <c r="A2869" t="s">
        <v>3114</v>
      </c>
      <c r="B2869" t="s">
        <v>2533</v>
      </c>
      <c r="C2869" t="s">
        <v>1524</v>
      </c>
      <c r="D2869" t="s">
        <v>1468</v>
      </c>
      <c r="E2869">
        <v>59</v>
      </c>
      <c r="F2869">
        <v>66</v>
      </c>
      <c r="G2869">
        <v>70</v>
      </c>
      <c r="H2869">
        <v>44</v>
      </c>
      <c r="I2869">
        <v>55</v>
      </c>
      <c r="J2869">
        <v>41</v>
      </c>
      <c r="K2869" t="s">
        <v>2534</v>
      </c>
      <c r="M2869" t="s">
        <v>3470</v>
      </c>
      <c r="N2869">
        <v>5.3800000000000008</v>
      </c>
      <c r="O2869">
        <v>6.11</v>
      </c>
      <c r="Q2869">
        <v>1</v>
      </c>
      <c r="R2869">
        <f t="shared" si="202"/>
        <v>5</v>
      </c>
      <c r="S2869">
        <f t="shared" si="203"/>
        <v>7</v>
      </c>
      <c r="T2869">
        <f t="shared" si="204"/>
        <v>12</v>
      </c>
      <c r="U2869" t="s">
        <v>1524</v>
      </c>
      <c r="V2869" t="s">
        <v>1468</v>
      </c>
      <c r="W2869" t="s">
        <v>1536</v>
      </c>
      <c r="X2869" t="s">
        <v>1512</v>
      </c>
      <c r="Y2869" t="s">
        <v>3284</v>
      </c>
      <c r="Z2869" t="str" cm="1">
        <f t="array" ref="Z2869">IF(ISBLANK(AK2869),_xlfn.LET(
    _xlpm.nameBeforeSlash, IF(ISNUMBER(SEARCH("/", Y2869)), LEFT(Y2869, SEARCH("/", Y2869)-1), Y2869),
    _xlpm.matchRow, IFERROR(MATCH(_xlpm.nameBeforeSlash, AA:AA, 0), ""),
    _xlpm.difference, IF(_xlpm.matchRow="", "", ABS((R2869 + S2869)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),IF(ISBLANK(Y2869),"","Hidden"))</f>
        <v>Hidden</v>
      </c>
      <c r="AA2869" t="s">
        <v>3280</v>
      </c>
      <c r="AB2869" t="s">
        <v>3471</v>
      </c>
      <c r="AC2869" t="s">
        <v>717</v>
      </c>
      <c r="AD2869" t="str">
        <f>_xlfn.XLOOKUP(AC2869,moves!A:A,moves!B:B)</f>
        <v>ghost</v>
      </c>
      <c r="AE2869">
        <f>_xlfn.XLOOKUP(AC2869,moves!A:A,moves!D:D)</f>
        <v>2</v>
      </c>
      <c r="AF2869" t="str">
        <f>_xlfn.XLOOKUP(AC2869,moves!A:A,moves!E:E)</f>
        <v xml:space="preserve"> </v>
      </c>
      <c r="AG2869">
        <v>0</v>
      </c>
      <c r="AH2869">
        <v>0</v>
      </c>
      <c r="AI2869">
        <f t="shared" si="205"/>
        <v>0</v>
      </c>
      <c r="AJ2869" t="s">
        <v>523</v>
      </c>
      <c r="AK2869" t="s">
        <v>3470</v>
      </c>
      <c r="AL2869">
        <v>0</v>
      </c>
      <c r="AM2869" cm="1">
        <f t="array" ref="AM2869">IF(AL2869=1,1,
   IF(ISTEXT(AK2869),1,
   IF(AO2869&gt;1,AM2868,
   IF(AI2869=1,
      IF(SUMPRODUCT((LEN($Y$2:$Y$4096)-LEN(SUBSTITUTE($Y$2:$Y$4096,AA2869,"")))/LEN(AA2869))&gt;0,2,1),
      IF(
         SUMPRODUCT((LEN($Y$2:$Y$4096)-LEN(SUBSTITUTE($Y$2:$Y$4096,AA2869,"")))/LEN(AA2869))
         - SUMPRODUCT((LEN($Y$2:$Y$4096)-LEN(SUBSTITUTE($Y$2:$Y$4096,"Alolan "&amp;AA2869,"")))/LEN("Alolan "&amp;AA2869))
         - SUMPRODUCT((LEN($Y$2:$Y$4096)-LEN(SUBSTITUTE($Y$2:$Y$4096,"Galarian "&amp;AA2869,"")))/LEN("Galarian "&amp;AA2869))
         - SUMPRODUCT((LEN($Y$2:$Y$4096)-LEN(SUBSTITUTE($Y$2:$Y$4096,"Hisuian "&amp;AA2869,"")))/LEN("Hisuian "&amp;AA2869))
         - SUMPRODUCT((LEN($Y$2:$Y$4096)-LEN(SUBSTITUTE($Y$2:$Y$4096,"Paldean "&amp;AA2869,"")))/LEN("Paldean "&amp;AA2869))
      &gt;0,2,1)
   ))))</f>
        <v>1</v>
      </c>
      <c r="AN2869">
        <v>0</v>
      </c>
      <c r="AO2869">
        <v>0</v>
      </c>
    </row>
    <row r="2870" spans="1:41" x14ac:dyDescent="0.25">
      <c r="A2870">
        <v>592</v>
      </c>
      <c r="B2870" t="s">
        <v>2308</v>
      </c>
      <c r="C2870" t="s">
        <v>1490</v>
      </c>
      <c r="D2870" t="s">
        <v>1524</v>
      </c>
      <c r="E2870">
        <v>55</v>
      </c>
      <c r="F2870">
        <v>40</v>
      </c>
      <c r="G2870">
        <v>50</v>
      </c>
      <c r="H2870">
        <v>65</v>
      </c>
      <c r="I2870">
        <v>85</v>
      </c>
      <c r="J2870">
        <v>40</v>
      </c>
      <c r="K2870" t="s">
        <v>2309</v>
      </c>
      <c r="M2870" t="s">
        <v>3470</v>
      </c>
      <c r="N2870">
        <v>5.25</v>
      </c>
      <c r="O2870">
        <v>6.25</v>
      </c>
      <c r="R2870">
        <f t="shared" si="202"/>
        <v>5</v>
      </c>
      <c r="S2870">
        <f t="shared" si="203"/>
        <v>6</v>
      </c>
      <c r="T2870">
        <f t="shared" si="204"/>
        <v>11</v>
      </c>
      <c r="U2870" t="s">
        <v>1490</v>
      </c>
      <c r="V2870" t="s">
        <v>1524</v>
      </c>
      <c r="W2870" t="s">
        <v>1468</v>
      </c>
      <c r="X2870" t="s">
        <v>1469</v>
      </c>
      <c r="Y2870" t="s">
        <v>2310</v>
      </c>
      <c r="Z2870" t="str" cm="1">
        <f t="array" ref="Z2870">IF(ISBLANK(AK2870),_xlfn.LET(
    _xlpm.nameBeforeSlash, IF(ISNUMBER(SEARCH("/", Y2870)), LEFT(Y2870, SEARCH("/", Y2870)-1), Y2870),
    _xlpm.matchRow, IFERROR(MATCH(_xlpm.nameBeforeSlash, AA:AA, 0), ""),
    _xlpm.difference, IF(_xlpm.matchRow="", "", ABS((R2870 + S2870)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),IF(ISBLANK(Y2870),"","Hidden"))</f>
        <v>Hidden</v>
      </c>
      <c r="AA2870" t="s">
        <v>6203</v>
      </c>
      <c r="AB2870" t="s">
        <v>3471</v>
      </c>
      <c r="AC2870" t="s">
        <v>475</v>
      </c>
      <c r="AD2870" t="str">
        <f>_xlfn.XLOOKUP(AC2870,moves!A:A,moves!B:B)</f>
        <v>water</v>
      </c>
      <c r="AE2870">
        <f>_xlfn.XLOOKUP(AC2870,moves!A:A,moves!D:D)</f>
        <v>3</v>
      </c>
      <c r="AF2870" t="str">
        <f>_xlfn.XLOOKUP(AC2870,moves!A:A,moves!E:E)</f>
        <v>If any status symbols are rolled: Inflict the Confused status on the target.</v>
      </c>
      <c r="AG2870">
        <v>0</v>
      </c>
      <c r="AH2870">
        <v>0</v>
      </c>
      <c r="AI2870">
        <f t="shared" si="205"/>
        <v>0</v>
      </c>
      <c r="AJ2870" t="s">
        <v>523</v>
      </c>
      <c r="AK2870" t="s">
        <v>3470</v>
      </c>
      <c r="AL2870">
        <v>0</v>
      </c>
      <c r="AM2870" cm="1">
        <f t="array" ref="AM2870">IF(AL2870=1,1,
   IF(ISTEXT(AK2870),1,
   IF(AO2870&gt;1,AM2869,
   IF(AI2870=1,
      IF(SUMPRODUCT((LEN($Y$2:$Y$4096)-LEN(SUBSTITUTE($Y$2:$Y$4096,AA2870,"")))/LEN(AA2870))&gt;0,2,1),
      IF(
         SUMPRODUCT((LEN($Y$2:$Y$4096)-LEN(SUBSTITUTE($Y$2:$Y$4096,AA2870,"")))/LEN(AA2870))
         - SUMPRODUCT((LEN($Y$2:$Y$4096)-LEN(SUBSTITUTE($Y$2:$Y$4096,"Alolan "&amp;AA2870,"")))/LEN("Alolan "&amp;AA2870))
         - SUMPRODUCT((LEN($Y$2:$Y$4096)-LEN(SUBSTITUTE($Y$2:$Y$4096,"Galarian "&amp;AA2870,"")))/LEN("Galarian "&amp;AA2870))
         - SUMPRODUCT((LEN($Y$2:$Y$4096)-LEN(SUBSTITUTE($Y$2:$Y$4096,"Hisuian "&amp;AA2870,"")))/LEN("Hisuian "&amp;AA2870))
         - SUMPRODUCT((LEN($Y$2:$Y$4096)-LEN(SUBSTITUTE($Y$2:$Y$4096,"Paldean "&amp;AA2870,"")))/LEN("Paldean "&amp;AA2870))
      &gt;0,2,1)
   ))))</f>
        <v>1</v>
      </c>
      <c r="AN2870">
        <v>0</v>
      </c>
      <c r="AO2870">
        <v>0</v>
      </c>
    </row>
    <row r="2871" spans="1:41" x14ac:dyDescent="0.25">
      <c r="A2871">
        <v>425</v>
      </c>
      <c r="B2871" t="s">
        <v>179</v>
      </c>
      <c r="C2871" t="s">
        <v>1524</v>
      </c>
      <c r="D2871" t="s">
        <v>1481</v>
      </c>
      <c r="E2871">
        <v>90</v>
      </c>
      <c r="F2871">
        <v>50</v>
      </c>
      <c r="G2871">
        <v>34</v>
      </c>
      <c r="H2871">
        <v>60</v>
      </c>
      <c r="I2871">
        <v>44</v>
      </c>
      <c r="J2871">
        <v>70</v>
      </c>
      <c r="K2871" t="s">
        <v>298</v>
      </c>
      <c r="M2871" t="s">
        <v>3470</v>
      </c>
      <c r="N2871">
        <v>6.3</v>
      </c>
      <c r="O2871">
        <v>5.94</v>
      </c>
      <c r="R2871">
        <f t="shared" si="202"/>
        <v>6</v>
      </c>
      <c r="S2871">
        <f t="shared" si="203"/>
        <v>6</v>
      </c>
      <c r="T2871">
        <f t="shared" si="204"/>
        <v>12</v>
      </c>
      <c r="U2871" t="s">
        <v>1524</v>
      </c>
      <c r="V2871" t="s">
        <v>1481</v>
      </c>
      <c r="W2871" t="s">
        <v>429</v>
      </c>
      <c r="X2871" t="s">
        <v>1468</v>
      </c>
      <c r="Y2871" t="s">
        <v>180</v>
      </c>
      <c r="Z2871" t="str" cm="1">
        <f t="array" ref="Z2871">IF(ISBLANK(AK2871),_xlfn.LET(
    _xlpm.nameBeforeSlash, IF(ISNUMBER(SEARCH("/", Y2871)), LEFT(Y2871, SEARCH("/", Y2871)-1), Y2871),
    _xlpm.matchRow, IFERROR(MATCH(_xlpm.nameBeforeSlash, AA:AA, 0), ""),
    _xlpm.difference, IF(_xlpm.matchRow="", "", ABS((R2871 + S2871)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),IF(ISBLANK(Y2871),"","Hidden"))</f>
        <v>Hidden</v>
      </c>
      <c r="AA2871" t="s">
        <v>179</v>
      </c>
      <c r="AB2871" t="s">
        <v>3471</v>
      </c>
      <c r="AC2871" t="s">
        <v>595</v>
      </c>
      <c r="AD2871" t="str">
        <f>_xlfn.XLOOKUP(AC2871,moves!A:A,moves!B:B)</f>
        <v>ghost</v>
      </c>
      <c r="AE2871">
        <f>_xlfn.XLOOKUP(AC2871,moves!A:A,moves!D:D)</f>
        <v>2</v>
      </c>
      <c r="AF2871" t="str">
        <f>_xlfn.XLOOKUP(AC2871,moves!A:A,moves!E:E)</f>
        <v>Add 1 critical hit and 1 status symbol to user's attack rolls.</v>
      </c>
      <c r="AG2871">
        <v>0</v>
      </c>
      <c r="AH2871">
        <v>0</v>
      </c>
      <c r="AI2871">
        <f t="shared" si="205"/>
        <v>0</v>
      </c>
      <c r="AJ2871" t="s">
        <v>523</v>
      </c>
      <c r="AK2871" t="s">
        <v>3470</v>
      </c>
      <c r="AL2871">
        <v>0</v>
      </c>
      <c r="AM2871" cm="1">
        <f t="array" ref="AM2871">IF(AL2871=1,1,
   IF(ISTEXT(AK2871),1,
   IF(AO2871&gt;1,AM2870,
   IF(AI2871=1,
      IF(SUMPRODUCT((LEN($Y$2:$Y$4096)-LEN(SUBSTITUTE($Y$2:$Y$4096,AA2871,"")))/LEN(AA2871))&gt;0,2,1),
      IF(
         SUMPRODUCT((LEN($Y$2:$Y$4096)-LEN(SUBSTITUTE($Y$2:$Y$4096,AA2871,"")))/LEN(AA2871))
         - SUMPRODUCT((LEN($Y$2:$Y$4096)-LEN(SUBSTITUTE($Y$2:$Y$4096,"Alolan "&amp;AA2871,"")))/LEN("Alolan "&amp;AA2871))
         - SUMPRODUCT((LEN($Y$2:$Y$4096)-LEN(SUBSTITUTE($Y$2:$Y$4096,"Galarian "&amp;AA2871,"")))/LEN("Galarian "&amp;AA2871))
         - SUMPRODUCT((LEN($Y$2:$Y$4096)-LEN(SUBSTITUTE($Y$2:$Y$4096,"Hisuian "&amp;AA2871,"")))/LEN("Hisuian "&amp;AA2871))
         - SUMPRODUCT((LEN($Y$2:$Y$4096)-LEN(SUBSTITUTE($Y$2:$Y$4096,"Paldean "&amp;AA2871,"")))/LEN("Paldean "&amp;AA2871))
      &gt;0,2,1)
   ))))</f>
        <v>1</v>
      </c>
      <c r="AN2871">
        <v>0</v>
      </c>
      <c r="AO2871">
        <v>0</v>
      </c>
    </row>
    <row r="2872" spans="1:41" x14ac:dyDescent="0.25">
      <c r="A2872" t="s">
        <v>3044</v>
      </c>
      <c r="B2872" t="s">
        <v>3040</v>
      </c>
      <c r="C2872" t="s">
        <v>1524</v>
      </c>
      <c r="D2872"/>
      <c r="E2872">
        <v>45</v>
      </c>
      <c r="F2872">
        <v>30</v>
      </c>
      <c r="G2872">
        <v>25</v>
      </c>
      <c r="H2872">
        <v>75</v>
      </c>
      <c r="I2872">
        <v>45</v>
      </c>
      <c r="J2872">
        <v>80</v>
      </c>
      <c r="K2872" t="s">
        <v>3045</v>
      </c>
      <c r="M2872" t="s">
        <v>3470</v>
      </c>
      <c r="N2872">
        <v>7.25</v>
      </c>
      <c r="O2872">
        <v>3.9</v>
      </c>
      <c r="R2872">
        <f t="shared" si="202"/>
        <v>7</v>
      </c>
      <c r="S2872">
        <f t="shared" si="203"/>
        <v>4</v>
      </c>
      <c r="T2872">
        <f t="shared" si="204"/>
        <v>11</v>
      </c>
      <c r="U2872" t="s">
        <v>1524</v>
      </c>
      <c r="V2872" t="s">
        <v>1514</v>
      </c>
      <c r="W2872" t="s">
        <v>1471</v>
      </c>
      <c r="X2872" t="s">
        <v>1521</v>
      </c>
      <c r="Y2872" t="s">
        <v>3255</v>
      </c>
      <c r="Z2872" t="str" cm="1">
        <f t="array" ref="Z2872">IF(ISBLANK(AK2872),_xlfn.LET(
    _xlpm.nameBeforeSlash, IF(ISNUMBER(SEARCH("/", Y2872)), LEFT(Y2872, SEARCH("/", Y2872)-1), Y2872),
    _xlpm.matchRow, IFERROR(MATCH(_xlpm.nameBeforeSlash, AA:AA, 0), ""),
    _xlpm.difference, IF(_xlpm.matchRow="", "", ABS((R2872 + S2872)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),IF(ISBLANK(Y2872),"","Hidden"))</f>
        <v>Hidden</v>
      </c>
      <c r="AA2872" t="s">
        <v>3256</v>
      </c>
      <c r="AB2872" t="s">
        <v>3471</v>
      </c>
      <c r="AC2872" t="s">
        <v>951</v>
      </c>
      <c r="AD2872" t="str">
        <f>_xlfn.XLOOKUP(AC2872,moves!A:A,moves!B:B)</f>
        <v>dark</v>
      </c>
      <c r="AE2872">
        <f>_xlfn.XLOOKUP(AC2872,moves!A:A,moves!D:D)</f>
        <v>3</v>
      </c>
      <c r="AF2872" t="str">
        <f>_xlfn.XLOOKUP(AC2872,moves!A:A,moves!E:E)</f>
        <v>If the user does not have a held item: Steal the target's held item until the end of battle.</v>
      </c>
      <c r="AG2872">
        <v>0</v>
      </c>
      <c r="AH2872">
        <v>0</v>
      </c>
      <c r="AI2872">
        <f t="shared" si="205"/>
        <v>0</v>
      </c>
      <c r="AJ2872" t="s">
        <v>523</v>
      </c>
      <c r="AK2872" t="s">
        <v>3470</v>
      </c>
      <c r="AL2872">
        <v>0</v>
      </c>
      <c r="AM2872" cm="1">
        <f t="array" ref="AM2872">IF(AL2872=1,1,
   IF(ISTEXT(AK2872),1,
   IF(AO2872&gt;1,AM2871,
   IF(AI2872=1,
      IF(SUMPRODUCT((LEN($Y$2:$Y$4096)-LEN(SUBSTITUTE($Y$2:$Y$4096,AA2872,"")))/LEN(AA2872))&gt;0,2,1),
      IF(
         SUMPRODUCT((LEN($Y$2:$Y$4096)-LEN(SUBSTITUTE($Y$2:$Y$4096,AA2872,"")))/LEN(AA2872))
         - SUMPRODUCT((LEN($Y$2:$Y$4096)-LEN(SUBSTITUTE($Y$2:$Y$4096,"Alolan "&amp;AA2872,"")))/LEN("Alolan "&amp;AA2872))
         - SUMPRODUCT((LEN($Y$2:$Y$4096)-LEN(SUBSTITUTE($Y$2:$Y$4096,"Galarian "&amp;AA2872,"")))/LEN("Galarian "&amp;AA2872))
         - SUMPRODUCT((LEN($Y$2:$Y$4096)-LEN(SUBSTITUTE($Y$2:$Y$4096,"Hisuian "&amp;AA2872,"")))/LEN("Hisuian "&amp;AA2872))
         - SUMPRODUCT((LEN($Y$2:$Y$4096)-LEN(SUBSTITUTE($Y$2:$Y$4096,"Paldean "&amp;AA2872,"")))/LEN("Paldean "&amp;AA2872))
      &gt;0,2,1)
   ))))</f>
        <v>1</v>
      </c>
      <c r="AN2872">
        <v>0</v>
      </c>
      <c r="AO2872">
        <v>0</v>
      </c>
    </row>
    <row r="2873" spans="1:41" x14ac:dyDescent="0.25">
      <c r="A2873">
        <v>93</v>
      </c>
      <c r="B2873" t="s">
        <v>43</v>
      </c>
      <c r="C2873" t="s">
        <v>1524</v>
      </c>
      <c r="D2873" t="s">
        <v>1469</v>
      </c>
      <c r="E2873">
        <v>45</v>
      </c>
      <c r="F2873">
        <v>50</v>
      </c>
      <c r="G2873">
        <v>45</v>
      </c>
      <c r="H2873">
        <v>115</v>
      </c>
      <c r="I2873">
        <v>55</v>
      </c>
      <c r="J2873">
        <v>95</v>
      </c>
      <c r="K2873" t="s">
        <v>1668</v>
      </c>
      <c r="M2873" t="s">
        <v>3470</v>
      </c>
      <c r="N2873">
        <v>10.050000000000001</v>
      </c>
      <c r="O2873">
        <v>4.8</v>
      </c>
      <c r="R2873">
        <f t="shared" si="202"/>
        <v>10</v>
      </c>
      <c r="S2873">
        <f t="shared" si="203"/>
        <v>5</v>
      </c>
      <c r="T2873">
        <f t="shared" si="204"/>
        <v>15</v>
      </c>
      <c r="U2873" t="s">
        <v>1524</v>
      </c>
      <c r="V2873" t="s">
        <v>1469</v>
      </c>
      <c r="W2873" t="s">
        <v>1471</v>
      </c>
      <c r="X2873" t="s">
        <v>429</v>
      </c>
      <c r="Y2873" t="s">
        <v>44</v>
      </c>
      <c r="Z2873" t="str" cm="1">
        <f t="array" ref="Z2873">IF(ISBLANK(AK2873),_xlfn.LET(
    _xlpm.nameBeforeSlash, IF(ISNUMBER(SEARCH("/", Y2873)), LEFT(Y2873, SEARCH("/", Y2873)-1), Y2873),
    _xlpm.matchRow, IFERROR(MATCH(_xlpm.nameBeforeSlash, AA:AA, 0), ""),
    _xlpm.difference, IF(_xlpm.matchRow="", "", ABS((R2873 + S2873)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),IF(ISBLANK(Y2873),"","Hidden"))</f>
        <v>Hidden</v>
      </c>
      <c r="AA2873" t="s">
        <v>43</v>
      </c>
      <c r="AB2873" t="s">
        <v>3471</v>
      </c>
      <c r="AC2873" t="s">
        <v>435</v>
      </c>
      <c r="AD2873" t="str">
        <f>_xlfn.XLOOKUP(AC2873,moves!A:A,moves!B:B)</f>
        <v>ghost</v>
      </c>
      <c r="AE2873">
        <f>_xlfn.XLOOKUP(AC2873,moves!A:A,moves!D:D)</f>
        <v>3</v>
      </c>
      <c r="AF2873" t="str">
        <f>_xlfn.XLOOKUP(AC2873,moves!A:A,moves!E:E)</f>
        <v>If the target has any status conditions: Deal double damage.</v>
      </c>
      <c r="AG2873">
        <v>0</v>
      </c>
      <c r="AH2873">
        <v>0</v>
      </c>
      <c r="AI2873">
        <f t="shared" si="205"/>
        <v>0</v>
      </c>
      <c r="AJ2873" t="s">
        <v>524</v>
      </c>
      <c r="AK2873" t="s">
        <v>3470</v>
      </c>
      <c r="AL2873">
        <v>0</v>
      </c>
      <c r="AM2873" cm="1">
        <f t="array" ref="AM2873">IF(AL2873=1,1,
   IF(ISTEXT(AK2873),1,
   IF(AO2873&gt;1,AM2872,
   IF(AI2873=1,
      IF(SUMPRODUCT((LEN($Y$2:$Y$4096)-LEN(SUBSTITUTE($Y$2:$Y$4096,AA2873,"")))/LEN(AA2873))&gt;0,2,1),
      IF(
         SUMPRODUCT((LEN($Y$2:$Y$4096)-LEN(SUBSTITUTE($Y$2:$Y$4096,AA2873,"")))/LEN(AA2873))
         - SUMPRODUCT((LEN($Y$2:$Y$4096)-LEN(SUBSTITUTE($Y$2:$Y$4096,"Alolan "&amp;AA2873,"")))/LEN("Alolan "&amp;AA2873))
         - SUMPRODUCT((LEN($Y$2:$Y$4096)-LEN(SUBSTITUTE($Y$2:$Y$4096,"Galarian "&amp;AA2873,"")))/LEN("Galarian "&amp;AA2873))
         - SUMPRODUCT((LEN($Y$2:$Y$4096)-LEN(SUBSTITUTE($Y$2:$Y$4096,"Hisuian "&amp;AA2873,"")))/LEN("Hisuian "&amp;AA2873))
         - SUMPRODUCT((LEN($Y$2:$Y$4096)-LEN(SUBSTITUTE($Y$2:$Y$4096,"Paldean "&amp;AA2873,"")))/LEN("Paldean "&amp;AA2873))
      &gt;0,2,1)
   ))))</f>
        <v>1</v>
      </c>
      <c r="AN2873">
        <v>0</v>
      </c>
      <c r="AO2873">
        <v>0</v>
      </c>
    </row>
    <row r="2874" spans="1:41" x14ac:dyDescent="0.25">
      <c r="A2874" t="s">
        <v>1690</v>
      </c>
      <c r="B2874" t="s">
        <v>898</v>
      </c>
      <c r="C2874" t="s">
        <v>1479</v>
      </c>
      <c r="D2874" t="s">
        <v>1524</v>
      </c>
      <c r="E2874">
        <v>60</v>
      </c>
      <c r="F2874">
        <v>80</v>
      </c>
      <c r="G2874">
        <v>110</v>
      </c>
      <c r="H2874">
        <v>50</v>
      </c>
      <c r="I2874">
        <v>80</v>
      </c>
      <c r="J2874">
        <v>45</v>
      </c>
      <c r="K2874" t="s">
        <v>899</v>
      </c>
      <c r="M2874" t="s">
        <v>3470</v>
      </c>
      <c r="N2874">
        <v>6.3</v>
      </c>
      <c r="O2874">
        <v>8.1</v>
      </c>
      <c r="P2874">
        <v>1</v>
      </c>
      <c r="Q2874">
        <v>1</v>
      </c>
      <c r="R2874">
        <f t="shared" si="202"/>
        <v>7</v>
      </c>
      <c r="S2874">
        <f t="shared" si="203"/>
        <v>9</v>
      </c>
      <c r="T2874">
        <f t="shared" si="204"/>
        <v>16</v>
      </c>
      <c r="U2874" t="s">
        <v>1479</v>
      </c>
      <c r="V2874" t="s">
        <v>1524</v>
      </c>
      <c r="W2874" t="s">
        <v>1472</v>
      </c>
      <c r="X2874" t="s">
        <v>1471</v>
      </c>
      <c r="Z2874" t="str" cm="1">
        <f t="array" ref="Z2874">IF(ISBLANK(AK2874),_xlfn.LET(
    _xlpm.nameBeforeSlash, IF(ISNUMBER(SEARCH("/", Y2874)), LEFT(Y2874, SEARCH("/", Y2874)-1), Y2874),
    _xlpm.matchRow, IFERROR(MATCH(_xlpm.nameBeforeSlash, AA:AA, 0), ""),
    _xlpm.difference, IF(_xlpm.matchRow="", "", ABS((R2874 + S2874)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),IF(ISBLANK(Y2874),"","Hidden"))</f>
        <v/>
      </c>
      <c r="AA2874" t="s">
        <v>1691</v>
      </c>
      <c r="AB2874" t="s">
        <v>3471</v>
      </c>
      <c r="AC2874" t="s">
        <v>1112</v>
      </c>
      <c r="AD2874" t="str">
        <f>_xlfn.XLOOKUP(AC2874,moves!A:A,moves!B:B)</f>
        <v>ghost</v>
      </c>
      <c r="AE2874">
        <f>_xlfn.XLOOKUP(AC2874,moves!A:A,moves!D:D)</f>
        <v>4</v>
      </c>
      <c r="AF2874" t="str">
        <f>_xlfn.XLOOKUP(AC2874,moves!A:A,moves!E:E)</f>
        <v>When the target is next attacked: Add 1 critical hit to the roll.</v>
      </c>
      <c r="AG2874">
        <v>0</v>
      </c>
      <c r="AH2874">
        <v>0</v>
      </c>
      <c r="AI2874">
        <f t="shared" si="205"/>
        <v>0</v>
      </c>
      <c r="AJ2874" t="s">
        <v>524</v>
      </c>
      <c r="AK2874" t="s">
        <v>3470</v>
      </c>
      <c r="AL2874">
        <v>0</v>
      </c>
      <c r="AM2874" cm="1">
        <f t="array" ref="AM2874">IF(AL2874=1,1,
   IF(ISTEXT(AK2874),1,
   IF(AO2874&gt;1,AM2873,
   IF(AI2874=1,
      IF(SUMPRODUCT((LEN($Y$2:$Y$4096)-LEN(SUBSTITUTE($Y$2:$Y$4096,AA2874,"")))/LEN(AA2874))&gt;0,2,1),
      IF(
         SUMPRODUCT((LEN($Y$2:$Y$4096)-LEN(SUBSTITUTE($Y$2:$Y$4096,AA2874,"")))/LEN(AA2874))
         - SUMPRODUCT((LEN($Y$2:$Y$4096)-LEN(SUBSTITUTE($Y$2:$Y$4096,"Alolan "&amp;AA2874,"")))/LEN("Alolan "&amp;AA2874))
         - SUMPRODUCT((LEN($Y$2:$Y$4096)-LEN(SUBSTITUTE($Y$2:$Y$4096,"Galarian "&amp;AA2874,"")))/LEN("Galarian "&amp;AA2874))
         - SUMPRODUCT((LEN($Y$2:$Y$4096)-LEN(SUBSTITUTE($Y$2:$Y$4096,"Hisuian "&amp;AA2874,"")))/LEN("Hisuian "&amp;AA2874))
         - SUMPRODUCT((LEN($Y$2:$Y$4096)-LEN(SUBSTITUTE($Y$2:$Y$4096,"Paldean "&amp;AA2874,"")))/LEN("Paldean "&amp;AA2874))
      &gt;0,2,1)
   ))))</f>
        <v>1</v>
      </c>
      <c r="AN2874">
        <v>0</v>
      </c>
      <c r="AO2874">
        <v>0</v>
      </c>
    </row>
    <row r="2875" spans="1:41" x14ac:dyDescent="0.25">
      <c r="A2875">
        <v>478</v>
      </c>
      <c r="B2875" t="s">
        <v>231</v>
      </c>
      <c r="C2875" t="s">
        <v>1209</v>
      </c>
      <c r="D2875" t="s">
        <v>1524</v>
      </c>
      <c r="E2875">
        <v>70</v>
      </c>
      <c r="F2875">
        <v>80</v>
      </c>
      <c r="G2875">
        <v>70</v>
      </c>
      <c r="H2875">
        <v>80</v>
      </c>
      <c r="I2875">
        <v>70</v>
      </c>
      <c r="J2875">
        <v>110</v>
      </c>
      <c r="K2875" t="s">
        <v>372</v>
      </c>
      <c r="M2875" t="s">
        <v>3470</v>
      </c>
      <c r="N2875">
        <v>9.1999999999999993</v>
      </c>
      <c r="O2875">
        <v>7</v>
      </c>
      <c r="R2875">
        <f t="shared" si="202"/>
        <v>9</v>
      </c>
      <c r="S2875">
        <f t="shared" si="203"/>
        <v>7</v>
      </c>
      <c r="T2875">
        <f t="shared" si="204"/>
        <v>16</v>
      </c>
      <c r="U2875" t="s">
        <v>1209</v>
      </c>
      <c r="V2875" t="s">
        <v>1524</v>
      </c>
      <c r="W2875" t="s">
        <v>1471</v>
      </c>
      <c r="X2875" t="s">
        <v>1536</v>
      </c>
      <c r="Z2875" t="str" cm="1">
        <f t="array" ref="Z2875">IF(ISBLANK(AK2875),_xlfn.LET(
    _xlpm.nameBeforeSlash, IF(ISNUMBER(SEARCH("/", Y2875)), LEFT(Y2875, SEARCH("/", Y2875)-1), Y2875),
    _xlpm.matchRow, IFERROR(MATCH(_xlpm.nameBeforeSlash, AA:AA, 0), ""),
    _xlpm.difference, IF(_xlpm.matchRow="", "", ABS((R2875 + S2875)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),IF(ISBLANK(Y2875),"","Hidden"))</f>
        <v/>
      </c>
      <c r="AA2875" t="s">
        <v>231</v>
      </c>
      <c r="AB2875" t="s">
        <v>3471</v>
      </c>
      <c r="AC2875" t="s">
        <v>889</v>
      </c>
      <c r="AD2875" t="str">
        <f>_xlfn.XLOOKUP(AC2875,moves!A:A,moves!B:B)</f>
        <v>ghost</v>
      </c>
      <c r="AE2875">
        <f>_xlfn.XLOOKUP(AC2875,moves!A:A,moves!D:D)</f>
        <v>1</v>
      </c>
      <c r="AF2875" t="str">
        <f>_xlfn.XLOOKUP(AC2875,moves!A:A,moves!E:E)</f>
        <v xml:space="preserve">The target faints if the user faints before its next turn. </v>
      </c>
      <c r="AG2875">
        <v>0</v>
      </c>
      <c r="AH2875">
        <v>0</v>
      </c>
      <c r="AI2875">
        <f t="shared" si="205"/>
        <v>0</v>
      </c>
      <c r="AJ2875" t="s">
        <v>524</v>
      </c>
      <c r="AK2875" t="s">
        <v>3470</v>
      </c>
      <c r="AL2875">
        <v>0</v>
      </c>
      <c r="AM2875" cm="1">
        <f t="array" ref="AM2875">IF(AL2875=1,1,
   IF(ISTEXT(AK2875),1,
   IF(AO2875&gt;1,AM2874,
   IF(AI2875=1,
      IF(SUMPRODUCT((LEN($Y$2:$Y$4096)-LEN(SUBSTITUTE($Y$2:$Y$4096,AA2875,"")))/LEN(AA2875))&gt;0,2,1),
      IF(
         SUMPRODUCT((LEN($Y$2:$Y$4096)-LEN(SUBSTITUTE($Y$2:$Y$4096,AA2875,"")))/LEN(AA2875))
         - SUMPRODUCT((LEN($Y$2:$Y$4096)-LEN(SUBSTITUTE($Y$2:$Y$4096,"Alolan "&amp;AA2875,"")))/LEN("Alolan "&amp;AA2875))
         - SUMPRODUCT((LEN($Y$2:$Y$4096)-LEN(SUBSTITUTE($Y$2:$Y$4096,"Galarian "&amp;AA2875,"")))/LEN("Galarian "&amp;AA2875))
         - SUMPRODUCT((LEN($Y$2:$Y$4096)-LEN(SUBSTITUTE($Y$2:$Y$4096,"Hisuian "&amp;AA2875,"")))/LEN("Hisuian "&amp;AA2875))
         - SUMPRODUCT((LEN($Y$2:$Y$4096)-LEN(SUBSTITUTE($Y$2:$Y$4096,"Paldean "&amp;AA2875,"")))/LEN("Paldean "&amp;AA2875))
      &gt;0,2,1)
   ))))</f>
        <v>1</v>
      </c>
      <c r="AN2875">
        <v>0</v>
      </c>
      <c r="AO2875">
        <v>0</v>
      </c>
    </row>
    <row r="2876" spans="1:41" x14ac:dyDescent="0.25">
      <c r="A2876">
        <v>680</v>
      </c>
      <c r="B2876" t="s">
        <v>800</v>
      </c>
      <c r="C2876" t="s">
        <v>1514</v>
      </c>
      <c r="D2876" t="s">
        <v>1524</v>
      </c>
      <c r="E2876">
        <v>59</v>
      </c>
      <c r="F2876">
        <v>110</v>
      </c>
      <c r="G2876">
        <v>150</v>
      </c>
      <c r="H2876">
        <v>45</v>
      </c>
      <c r="I2876">
        <v>49</v>
      </c>
      <c r="J2876">
        <v>35</v>
      </c>
      <c r="K2876" t="s">
        <v>799</v>
      </c>
      <c r="M2876" t="s">
        <v>3470</v>
      </c>
      <c r="N2876">
        <v>7.35</v>
      </c>
      <c r="O2876">
        <v>8.33</v>
      </c>
      <c r="R2876">
        <f t="shared" si="202"/>
        <v>7</v>
      </c>
      <c r="S2876">
        <f t="shared" si="203"/>
        <v>8</v>
      </c>
      <c r="T2876">
        <f t="shared" si="204"/>
        <v>15</v>
      </c>
      <c r="U2876" t="s">
        <v>1514</v>
      </c>
      <c r="V2876" t="s">
        <v>1524</v>
      </c>
      <c r="W2876" t="s">
        <v>1492</v>
      </c>
      <c r="X2876" t="s">
        <v>1499</v>
      </c>
      <c r="Y2876" t="s">
        <v>8606</v>
      </c>
      <c r="Z2876" t="str" cm="1">
        <f t="array" ref="Z2876">IF(ISBLANK(AK2876),_xlfn.LET(
    _xlpm.nameBeforeSlash, IF(ISNUMBER(SEARCH("/", Y2876)), LEFT(Y2876, SEARCH("/", Y2876)-1), Y2876),
    _xlpm.matchRow, IFERROR(MATCH(_xlpm.nameBeforeSlash, AA:AA, 0), ""),
    _xlpm.difference, IF(_xlpm.matchRow="", "", ABS((R2876 + S2876)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),IF(ISBLANK(Y2876),"","Hidden"))</f>
        <v>Hidden</v>
      </c>
      <c r="AA2876" t="s">
        <v>800</v>
      </c>
      <c r="AB2876" t="s">
        <v>3471</v>
      </c>
      <c r="AC2876" t="s">
        <v>1364</v>
      </c>
      <c r="AD2876" t="str">
        <f>_xlfn.XLOOKUP(AC2876,moves!A:A,moves!B:B)</f>
        <v>steel</v>
      </c>
      <c r="AE2876">
        <f>_xlfn.XLOOKUP(AC2876,moves!A:A,moves!D:D)</f>
        <v>4</v>
      </c>
      <c r="AF2876" t="str">
        <f>_xlfn.XLOOKUP(AC2876,moves!A:A,moves!E:E)</f>
        <v>If 2 or more status symbols are rolled: The target skips their turn this round and the user's battle fatigue increases by 1 extra. This move cannot be used if the user has 5 fatigue.</v>
      </c>
      <c r="AG2876">
        <v>0</v>
      </c>
      <c r="AH2876">
        <v>0</v>
      </c>
      <c r="AI2876">
        <f t="shared" si="205"/>
        <v>0</v>
      </c>
      <c r="AJ2876" t="s">
        <v>524</v>
      </c>
      <c r="AK2876" t="s">
        <v>3470</v>
      </c>
      <c r="AL2876">
        <v>0</v>
      </c>
      <c r="AM2876" cm="1">
        <f t="array" ref="AM2876">IF(AL2876=1,1,
   IF(ISTEXT(AK2876),1,
   IF(AO2876&gt;1,AM2875,
   IF(AI2876=1,
      IF(SUMPRODUCT((LEN($Y$2:$Y$4096)-LEN(SUBSTITUTE($Y$2:$Y$4096,AA2876,"")))/LEN(AA2876))&gt;0,2,1),
      IF(
         SUMPRODUCT((LEN($Y$2:$Y$4096)-LEN(SUBSTITUTE($Y$2:$Y$4096,AA2876,"")))/LEN(AA2876))
         - SUMPRODUCT((LEN($Y$2:$Y$4096)-LEN(SUBSTITUTE($Y$2:$Y$4096,"Alolan "&amp;AA2876,"")))/LEN("Alolan "&amp;AA2876))
         - SUMPRODUCT((LEN($Y$2:$Y$4096)-LEN(SUBSTITUTE($Y$2:$Y$4096,"Galarian "&amp;AA2876,"")))/LEN("Galarian "&amp;AA2876))
         - SUMPRODUCT((LEN($Y$2:$Y$4096)-LEN(SUBSTITUTE($Y$2:$Y$4096,"Hisuian "&amp;AA2876,"")))/LEN("Hisuian "&amp;AA2876))
         - SUMPRODUCT((LEN($Y$2:$Y$4096)-LEN(SUBSTITUTE($Y$2:$Y$4096,"Paldean "&amp;AA2876,"")))/LEN("Paldean "&amp;AA2876))
      &gt;0,2,1)
   ))))</f>
        <v>1</v>
      </c>
      <c r="AN2876">
        <v>0</v>
      </c>
      <c r="AO2876">
        <v>0</v>
      </c>
    </row>
    <row r="2877" spans="1:41" x14ac:dyDescent="0.25">
      <c r="A2877">
        <v>302</v>
      </c>
      <c r="B2877" t="s">
        <v>1955</v>
      </c>
      <c r="C2877" t="s">
        <v>1471</v>
      </c>
      <c r="D2877" t="s">
        <v>1524</v>
      </c>
      <c r="E2877">
        <v>50</v>
      </c>
      <c r="F2877">
        <v>75</v>
      </c>
      <c r="G2877">
        <v>75</v>
      </c>
      <c r="H2877">
        <v>65</v>
      </c>
      <c r="I2877">
        <v>65</v>
      </c>
      <c r="J2877">
        <v>50</v>
      </c>
      <c r="K2877" t="s">
        <v>303</v>
      </c>
      <c r="M2877" t="s">
        <v>3470</v>
      </c>
      <c r="N2877">
        <v>6.4</v>
      </c>
      <c r="O2877">
        <v>6.2</v>
      </c>
      <c r="P2877">
        <v>3</v>
      </c>
      <c r="Q2877">
        <v>1</v>
      </c>
      <c r="R2877">
        <f t="shared" si="202"/>
        <v>9</v>
      </c>
      <c r="S2877">
        <f t="shared" si="203"/>
        <v>7</v>
      </c>
      <c r="T2877">
        <f t="shared" si="204"/>
        <v>16</v>
      </c>
      <c r="U2877" t="s">
        <v>1471</v>
      </c>
      <c r="V2877" t="s">
        <v>1524</v>
      </c>
      <c r="W2877" t="s">
        <v>429</v>
      </c>
      <c r="X2877" t="s">
        <v>1546</v>
      </c>
      <c r="Z2877" t="str" cm="1">
        <f t="array" ref="Z2877">IF(ISBLANK(AK2877),_xlfn.LET(
    _xlpm.nameBeforeSlash, IF(ISNUMBER(SEARCH("/", Y2877)), LEFT(Y2877, SEARCH("/", Y2877)-1), Y2877),
    _xlpm.matchRow, IFERROR(MATCH(_xlpm.nameBeforeSlash, AA:AA, 0), ""),
    _xlpm.difference, IF(_xlpm.matchRow="", "", ABS((R2877 + S2877)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),IF(ISBLANK(Y2877),"","Hidden"))</f>
        <v/>
      </c>
      <c r="AA2877" t="s">
        <v>1955</v>
      </c>
      <c r="AB2877" t="s">
        <v>3471</v>
      </c>
      <c r="AC2877" t="s">
        <v>953</v>
      </c>
      <c r="AD2877" t="str">
        <f>_xlfn.XLOOKUP(AC2877,moves!A:A,moves!B:B)</f>
        <v>dark</v>
      </c>
      <c r="AE2877">
        <f>_xlfn.XLOOKUP(AC2877,moves!A:A,moves!D:D)</f>
        <v>3</v>
      </c>
      <c r="AF2877" t="str">
        <f>_xlfn.XLOOKUP(AC2877,moves!A:A,moves!E:E)</f>
        <v>If the target has a held item: Increase attack strength by 1 and at the end of the turn, the target puts that held item into the target's bag.</v>
      </c>
      <c r="AG2877">
        <v>0</v>
      </c>
      <c r="AH2877">
        <v>0</v>
      </c>
      <c r="AI2877">
        <f t="shared" si="205"/>
        <v>0</v>
      </c>
      <c r="AJ2877" t="s">
        <v>524</v>
      </c>
      <c r="AK2877" t="s">
        <v>3470</v>
      </c>
      <c r="AL2877">
        <v>0</v>
      </c>
      <c r="AM2877" cm="1">
        <f t="array" ref="AM2877">IF(AL2877=1,1,
   IF(ISTEXT(AK2877),1,
   IF(AO2877&gt;1,AM2876,
   IF(AI2877=1,
      IF(SUMPRODUCT((LEN($Y$2:$Y$4096)-LEN(SUBSTITUTE($Y$2:$Y$4096,AA2877,"")))/LEN(AA2877))&gt;0,2,1),
      IF(
         SUMPRODUCT((LEN($Y$2:$Y$4096)-LEN(SUBSTITUTE($Y$2:$Y$4096,AA2877,"")))/LEN(AA2877))
         - SUMPRODUCT((LEN($Y$2:$Y$4096)-LEN(SUBSTITUTE($Y$2:$Y$4096,"Alolan "&amp;AA2877,"")))/LEN("Alolan "&amp;AA2877))
         - SUMPRODUCT((LEN($Y$2:$Y$4096)-LEN(SUBSTITUTE($Y$2:$Y$4096,"Galarian "&amp;AA2877,"")))/LEN("Galarian "&amp;AA2877))
         - SUMPRODUCT((LEN($Y$2:$Y$4096)-LEN(SUBSTITUTE($Y$2:$Y$4096,"Hisuian "&amp;AA2877,"")))/LEN("Hisuian "&amp;AA2877))
         - SUMPRODUCT((LEN($Y$2:$Y$4096)-LEN(SUBSTITUTE($Y$2:$Y$4096,"Paldean "&amp;AA2877,"")))/LEN("Paldean "&amp;AA2877))
      &gt;0,2,1)
   ))))</f>
        <v>1</v>
      </c>
      <c r="AN2877">
        <v>0</v>
      </c>
      <c r="AO2877">
        <v>0</v>
      </c>
    </row>
    <row r="2878" spans="1:41" x14ac:dyDescent="0.25">
      <c r="A2878" t="s">
        <v>2605</v>
      </c>
      <c r="B2878" t="s">
        <v>2600</v>
      </c>
      <c r="C2878" t="s">
        <v>1524</v>
      </c>
      <c r="D2878" t="s">
        <v>1481</v>
      </c>
      <c r="E2878">
        <v>75</v>
      </c>
      <c r="F2878">
        <v>70</v>
      </c>
      <c r="G2878">
        <v>70</v>
      </c>
      <c r="H2878">
        <v>98</v>
      </c>
      <c r="I2878">
        <v>70</v>
      </c>
      <c r="J2878">
        <v>93</v>
      </c>
      <c r="K2878" t="s">
        <v>1712</v>
      </c>
      <c r="M2878" t="s">
        <v>3470</v>
      </c>
      <c r="N2878">
        <v>9.32</v>
      </c>
      <c r="O2878">
        <v>7.2</v>
      </c>
      <c r="R2878">
        <f t="shared" si="202"/>
        <v>9</v>
      </c>
      <c r="S2878">
        <f t="shared" si="203"/>
        <v>7</v>
      </c>
      <c r="T2878">
        <f t="shared" si="204"/>
        <v>16</v>
      </c>
      <c r="U2878" t="s">
        <v>1524</v>
      </c>
      <c r="V2878" t="s">
        <v>1481</v>
      </c>
      <c r="W2878" t="s">
        <v>1492</v>
      </c>
      <c r="X2878" t="s">
        <v>1536</v>
      </c>
      <c r="Z2878" t="str" cm="1">
        <f t="array" ref="Z2878">IF(ISBLANK(AK2878),_xlfn.LET(
    _xlpm.nameBeforeSlash, IF(ISNUMBER(SEARCH("/", Y2878)), LEFT(Y2878, SEARCH("/", Y2878)-1), Y2878),
    _xlpm.matchRow, IFERROR(MATCH(_xlpm.nameBeforeSlash, AA:AA, 0), ""),
    _xlpm.difference, IF(_xlpm.matchRow="", "", ABS((R2878 + S2878)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),IF(ISBLANK(Y2878),"","Hidden"))</f>
        <v/>
      </c>
      <c r="AA2878" t="s">
        <v>3214</v>
      </c>
      <c r="AB2878" t="s">
        <v>3471</v>
      </c>
      <c r="AC2878" t="s">
        <v>1383</v>
      </c>
      <c r="AD2878" t="str">
        <f>_xlfn.XLOOKUP(AC2878,moves!A:A,moves!B:B)</f>
        <v>typeless</v>
      </c>
      <c r="AE2878">
        <f>_xlfn.XLOOKUP(AC2878,moves!A:A,moves!D:D)</f>
        <v>4</v>
      </c>
      <c r="AF2878" t="str">
        <f>_xlfn.XLOOKUP(AC2878,moves!A:A,moves!E:E)</f>
        <v>Choose a type of the user as the type of this attack. This move can be used out of battle freely: the user may FORM change.</v>
      </c>
      <c r="AG2878">
        <v>0</v>
      </c>
      <c r="AH2878">
        <v>0</v>
      </c>
      <c r="AI2878">
        <f t="shared" si="205"/>
        <v>0</v>
      </c>
      <c r="AJ2878" t="s">
        <v>524</v>
      </c>
      <c r="AK2878" t="s">
        <v>3470</v>
      </c>
      <c r="AL2878">
        <v>0</v>
      </c>
      <c r="AM2878" cm="1">
        <f t="array" ref="AM2878">IF(AL2878=1,1,
   IF(ISTEXT(AK2878),1,
   IF(AO2878&gt;1,AM2877,
   IF(AI2878=1,
      IF(SUMPRODUCT((LEN($Y$2:$Y$4096)-LEN(SUBSTITUTE($Y$2:$Y$4096,AA2878,"")))/LEN(AA2878))&gt;0,2,1),
      IF(
         SUMPRODUCT((LEN($Y$2:$Y$4096)-LEN(SUBSTITUTE($Y$2:$Y$4096,AA2878,"")))/LEN(AA2878))
         - SUMPRODUCT((LEN($Y$2:$Y$4096)-LEN(SUBSTITUTE($Y$2:$Y$4096,"Alolan "&amp;AA2878,"")))/LEN("Alolan "&amp;AA2878))
         - SUMPRODUCT((LEN($Y$2:$Y$4096)-LEN(SUBSTITUTE($Y$2:$Y$4096,"Galarian "&amp;AA2878,"")))/LEN("Galarian "&amp;AA2878))
         - SUMPRODUCT((LEN($Y$2:$Y$4096)-LEN(SUBSTITUTE($Y$2:$Y$4096,"Hisuian "&amp;AA2878,"")))/LEN("Hisuian "&amp;AA2878))
         - SUMPRODUCT((LEN($Y$2:$Y$4096)-LEN(SUBSTITUTE($Y$2:$Y$4096,"Paldean "&amp;AA2878,"")))/LEN("Paldean "&amp;AA2878))
      &gt;0,2,1)
   ))))</f>
        <v>1</v>
      </c>
      <c r="AN2878">
        <v>0</v>
      </c>
      <c r="AO2878">
        <v>1</v>
      </c>
    </row>
    <row r="2879" spans="1:41" x14ac:dyDescent="0.25">
      <c r="A2879">
        <v>741</v>
      </c>
      <c r="B2879" t="s">
        <v>2600</v>
      </c>
      <c r="C2879" t="s">
        <v>1479</v>
      </c>
      <c r="D2879" t="s">
        <v>1481</v>
      </c>
      <c r="E2879">
        <v>75</v>
      </c>
      <c r="F2879">
        <v>70</v>
      </c>
      <c r="G2879">
        <v>70</v>
      </c>
      <c r="H2879">
        <v>98</v>
      </c>
      <c r="I2879">
        <v>70</v>
      </c>
      <c r="J2879">
        <v>93</v>
      </c>
      <c r="K2879" t="s">
        <v>1712</v>
      </c>
      <c r="M2879" t="s">
        <v>3470</v>
      </c>
      <c r="N2879">
        <v>9.32</v>
      </c>
      <c r="O2879">
        <v>7.2</v>
      </c>
      <c r="R2879">
        <f t="shared" si="202"/>
        <v>9</v>
      </c>
      <c r="S2879">
        <f t="shared" si="203"/>
        <v>7</v>
      </c>
      <c r="T2879">
        <f t="shared" si="204"/>
        <v>16</v>
      </c>
      <c r="U2879" t="s">
        <v>1479</v>
      </c>
      <c r="V2879" t="s">
        <v>1481</v>
      </c>
      <c r="W2879" t="s">
        <v>1492</v>
      </c>
      <c r="X2879" t="s">
        <v>1536</v>
      </c>
      <c r="Z2879" t="str" cm="1">
        <f t="array" ref="Z2879">IF(ISBLANK(AK2879),_xlfn.LET(
    _xlpm.nameBeforeSlash, IF(ISNUMBER(SEARCH("/", Y2879)), LEFT(Y2879, SEARCH("/", Y2879)-1), Y2879),
    _xlpm.matchRow, IFERROR(MATCH(_xlpm.nameBeforeSlash, AA:AA, 0), ""),
    _xlpm.difference, IF(_xlpm.matchRow="", "", ABS((R2879 + S2879)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),IF(ISBLANK(Y2879),"","Hidden"))</f>
        <v/>
      </c>
      <c r="AA2879" t="s">
        <v>3211</v>
      </c>
      <c r="AB2879" t="s">
        <v>2604</v>
      </c>
      <c r="AC2879" t="s">
        <v>1383</v>
      </c>
      <c r="AD2879" t="str">
        <f>_xlfn.XLOOKUP(AC2879,moves!A:A,moves!B:B)</f>
        <v>typeless</v>
      </c>
      <c r="AE2879">
        <f>_xlfn.XLOOKUP(AC2879,moves!A:A,moves!D:D)</f>
        <v>4</v>
      </c>
      <c r="AF2879" t="str">
        <f>_xlfn.XLOOKUP(AC2879,moves!A:A,moves!E:E)</f>
        <v>Choose a type of the user as the type of this attack. This move can be used out of battle freely: the user may FORM change.</v>
      </c>
      <c r="AG2879">
        <v>0</v>
      </c>
      <c r="AH2879">
        <v>0</v>
      </c>
      <c r="AI2879">
        <f t="shared" si="205"/>
        <v>0</v>
      </c>
      <c r="AJ2879" t="s">
        <v>524</v>
      </c>
      <c r="AK2879" t="s">
        <v>3470</v>
      </c>
      <c r="AL2879">
        <v>0</v>
      </c>
      <c r="AM2879" cm="1">
        <f t="array" ref="AM2879">IF(AL2879=1,1,
   IF(ISTEXT(AK2879),1,
   IF(AO2879&gt;1,AM2878,
   IF(AI2879=1,
      IF(SUMPRODUCT((LEN($Y$2:$Y$4096)-LEN(SUBSTITUTE($Y$2:$Y$4096,AA2879,"")))/LEN(AA2879))&gt;0,2,1),
      IF(
         SUMPRODUCT((LEN($Y$2:$Y$4096)-LEN(SUBSTITUTE($Y$2:$Y$4096,AA2879,"")))/LEN(AA2879))
         - SUMPRODUCT((LEN($Y$2:$Y$4096)-LEN(SUBSTITUTE($Y$2:$Y$4096,"Alolan "&amp;AA2879,"")))/LEN("Alolan "&amp;AA2879))
         - SUMPRODUCT((LEN($Y$2:$Y$4096)-LEN(SUBSTITUTE($Y$2:$Y$4096,"Galarian "&amp;AA2879,"")))/LEN("Galarian "&amp;AA2879))
         - SUMPRODUCT((LEN($Y$2:$Y$4096)-LEN(SUBSTITUTE($Y$2:$Y$4096,"Hisuian "&amp;AA2879,"")))/LEN("Hisuian "&amp;AA2879))
         - SUMPRODUCT((LEN($Y$2:$Y$4096)-LEN(SUBSTITUTE($Y$2:$Y$4096,"Paldean "&amp;AA2879,"")))/LEN("Paldean "&amp;AA2879))
      &gt;0,2,1)
   ))))</f>
        <v>1</v>
      </c>
      <c r="AN2879">
        <v>0</v>
      </c>
      <c r="AO2879">
        <v>2</v>
      </c>
    </row>
    <row r="2880" spans="1:41" x14ac:dyDescent="0.25">
      <c r="A2880" t="s">
        <v>3118</v>
      </c>
      <c r="B2880" t="s">
        <v>2600</v>
      </c>
      <c r="C2880" t="s">
        <v>1521</v>
      </c>
      <c r="D2880" t="s">
        <v>1481</v>
      </c>
      <c r="E2880">
        <v>75</v>
      </c>
      <c r="F2880">
        <v>70</v>
      </c>
      <c r="G2880">
        <v>70</v>
      </c>
      <c r="H2880">
        <v>98</v>
      </c>
      <c r="I2880">
        <v>70</v>
      </c>
      <c r="J2880">
        <v>93</v>
      </c>
      <c r="K2880" t="s">
        <v>1712</v>
      </c>
      <c r="M2880" t="s">
        <v>3470</v>
      </c>
      <c r="N2880">
        <v>9.32</v>
      </c>
      <c r="O2880">
        <v>7.2</v>
      </c>
      <c r="R2880">
        <f t="shared" si="202"/>
        <v>9</v>
      </c>
      <c r="S2880">
        <f t="shared" si="203"/>
        <v>7</v>
      </c>
      <c r="T2880">
        <f t="shared" si="204"/>
        <v>16</v>
      </c>
      <c r="U2880" t="s">
        <v>1521</v>
      </c>
      <c r="V2880" t="s">
        <v>1481</v>
      </c>
      <c r="W2880" t="s">
        <v>1492</v>
      </c>
      <c r="X2880" t="s">
        <v>1536</v>
      </c>
      <c r="Z2880" t="str" cm="1">
        <f t="array" ref="Z2880">IF(ISBLANK(AK2880),_xlfn.LET(
    _xlpm.nameBeforeSlash, IF(ISNUMBER(SEARCH("/", Y2880)), LEFT(Y2880, SEARCH("/", Y2880)-1), Y2880),
    _xlpm.matchRow, IFERROR(MATCH(_xlpm.nameBeforeSlash, AA:AA, 0), ""),
    _xlpm.difference, IF(_xlpm.matchRow="", "", ABS((R2880 + S2880)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),IF(ISBLANK(Y2880),"","Hidden"))</f>
        <v/>
      </c>
      <c r="AA2880" t="s">
        <v>3212</v>
      </c>
      <c r="AB2880" t="s">
        <v>2603</v>
      </c>
      <c r="AC2880" t="s">
        <v>1383</v>
      </c>
      <c r="AD2880" t="str">
        <f>_xlfn.XLOOKUP(AC2880,moves!A:A,moves!B:B)</f>
        <v>typeless</v>
      </c>
      <c r="AE2880">
        <f>_xlfn.XLOOKUP(AC2880,moves!A:A,moves!D:D)</f>
        <v>4</v>
      </c>
      <c r="AF2880" t="str">
        <f>_xlfn.XLOOKUP(AC2880,moves!A:A,moves!E:E)</f>
        <v>Choose a type of the user as the type of this attack. This move can be used out of battle freely: the user may FORM change.</v>
      </c>
      <c r="AG2880">
        <v>0</v>
      </c>
      <c r="AH2880">
        <v>0</v>
      </c>
      <c r="AI2880">
        <f t="shared" si="205"/>
        <v>0</v>
      </c>
      <c r="AJ2880" t="s">
        <v>524</v>
      </c>
      <c r="AK2880" t="s">
        <v>3470</v>
      </c>
      <c r="AL2880">
        <v>0</v>
      </c>
      <c r="AM2880" cm="1">
        <f t="array" ref="AM2880">IF(AL2880=1,1,
   IF(ISTEXT(AK2880),1,
   IF(AO2880&gt;1,AM2879,
   IF(AI2880=1,
      IF(SUMPRODUCT((LEN($Y$2:$Y$4096)-LEN(SUBSTITUTE($Y$2:$Y$4096,AA2880,"")))/LEN(AA2880))&gt;0,2,1),
      IF(
         SUMPRODUCT((LEN($Y$2:$Y$4096)-LEN(SUBSTITUTE($Y$2:$Y$4096,AA2880,"")))/LEN(AA2880))
         - SUMPRODUCT((LEN($Y$2:$Y$4096)-LEN(SUBSTITUTE($Y$2:$Y$4096,"Alolan "&amp;AA2880,"")))/LEN("Alolan "&amp;AA2880))
         - SUMPRODUCT((LEN($Y$2:$Y$4096)-LEN(SUBSTITUTE($Y$2:$Y$4096,"Galarian "&amp;AA2880,"")))/LEN("Galarian "&amp;AA2880))
         - SUMPRODUCT((LEN($Y$2:$Y$4096)-LEN(SUBSTITUTE($Y$2:$Y$4096,"Hisuian "&amp;AA2880,"")))/LEN("Hisuian "&amp;AA2880))
         - SUMPRODUCT((LEN($Y$2:$Y$4096)-LEN(SUBSTITUTE($Y$2:$Y$4096,"Paldean "&amp;AA2880,"")))/LEN("Paldean "&amp;AA2880))
      &gt;0,2,1)
   ))))</f>
        <v>1</v>
      </c>
      <c r="AN2880">
        <v>0</v>
      </c>
      <c r="AO2880">
        <v>3</v>
      </c>
    </row>
    <row r="2881" spans="1:42" x14ac:dyDescent="0.25">
      <c r="A2881" t="s">
        <v>2602</v>
      </c>
      <c r="B2881" t="s">
        <v>2600</v>
      </c>
      <c r="C2881" t="s">
        <v>429</v>
      </c>
      <c r="D2881" t="s">
        <v>1481</v>
      </c>
      <c r="E2881">
        <v>75</v>
      </c>
      <c r="F2881">
        <v>70</v>
      </c>
      <c r="G2881">
        <v>70</v>
      </c>
      <c r="H2881">
        <v>98</v>
      </c>
      <c r="I2881">
        <v>70</v>
      </c>
      <c r="J2881">
        <v>93</v>
      </c>
      <c r="K2881" t="s">
        <v>1712</v>
      </c>
      <c r="M2881" t="s">
        <v>3470</v>
      </c>
      <c r="N2881">
        <v>9.32</v>
      </c>
      <c r="O2881">
        <v>7.2</v>
      </c>
      <c r="R2881">
        <f t="shared" si="202"/>
        <v>9</v>
      </c>
      <c r="S2881">
        <f t="shared" si="203"/>
        <v>7</v>
      </c>
      <c r="T2881">
        <f t="shared" si="204"/>
        <v>16</v>
      </c>
      <c r="U2881" t="s">
        <v>429</v>
      </c>
      <c r="V2881" t="s">
        <v>1481</v>
      </c>
      <c r="W2881" t="s">
        <v>1492</v>
      </c>
      <c r="X2881" t="s">
        <v>1536</v>
      </c>
      <c r="Z2881" t="str" cm="1">
        <f t="array" ref="Z2881">IF(ISBLANK(AK2881),_xlfn.LET(
    _xlpm.nameBeforeSlash, IF(ISNUMBER(SEARCH("/", Y2881)), LEFT(Y2881, SEARCH("/", Y2881)-1), Y2881),
    _xlpm.matchRow, IFERROR(MATCH(_xlpm.nameBeforeSlash, AA:AA, 0), ""),
    _xlpm.difference, IF(_xlpm.matchRow="", "", ABS((R2881 + S2881)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),IF(ISBLANK(Y2881),"","Hidden"))</f>
        <v/>
      </c>
      <c r="AA2881" t="s">
        <v>3213</v>
      </c>
      <c r="AB2881" t="s">
        <v>2606</v>
      </c>
      <c r="AC2881" t="s">
        <v>1383</v>
      </c>
      <c r="AD2881" t="str">
        <f>_xlfn.XLOOKUP(AC2881,moves!A:A,moves!B:B)</f>
        <v>typeless</v>
      </c>
      <c r="AE2881">
        <f>_xlfn.XLOOKUP(AC2881,moves!A:A,moves!D:D)</f>
        <v>4</v>
      </c>
      <c r="AF2881" t="str">
        <f>_xlfn.XLOOKUP(AC2881,moves!A:A,moves!E:E)</f>
        <v>Choose a type of the user as the type of this attack. This move can be used out of battle freely: the user may FORM change.</v>
      </c>
      <c r="AG2881">
        <v>0</v>
      </c>
      <c r="AH2881">
        <v>0</v>
      </c>
      <c r="AI2881">
        <f t="shared" si="205"/>
        <v>0</v>
      </c>
      <c r="AJ2881" t="s">
        <v>524</v>
      </c>
      <c r="AK2881" t="s">
        <v>3470</v>
      </c>
      <c r="AL2881">
        <v>0</v>
      </c>
      <c r="AM2881" cm="1">
        <f t="array" ref="AM2881">IF(AL2881=1,1,
   IF(ISTEXT(AK2881),1,
   IF(AO2881&gt;1,AM2880,
   IF(AI2881=1,
      IF(SUMPRODUCT((LEN($Y$2:$Y$4096)-LEN(SUBSTITUTE($Y$2:$Y$4096,AA2881,"")))/LEN(AA2881))&gt;0,2,1),
      IF(
         SUMPRODUCT((LEN($Y$2:$Y$4096)-LEN(SUBSTITUTE($Y$2:$Y$4096,AA2881,"")))/LEN(AA2881))
         - SUMPRODUCT((LEN($Y$2:$Y$4096)-LEN(SUBSTITUTE($Y$2:$Y$4096,"Alolan "&amp;AA2881,"")))/LEN("Alolan "&amp;AA2881))
         - SUMPRODUCT((LEN($Y$2:$Y$4096)-LEN(SUBSTITUTE($Y$2:$Y$4096,"Galarian "&amp;AA2881,"")))/LEN("Galarian "&amp;AA2881))
         - SUMPRODUCT((LEN($Y$2:$Y$4096)-LEN(SUBSTITUTE($Y$2:$Y$4096,"Hisuian "&amp;AA2881,"")))/LEN("Hisuian "&amp;AA2881))
         - SUMPRODUCT((LEN($Y$2:$Y$4096)-LEN(SUBSTITUTE($Y$2:$Y$4096,"Paldean "&amp;AA2881,"")))/LEN("Paldean "&amp;AA2881))
      &gt;0,2,1)
   ))))</f>
        <v>1</v>
      </c>
      <c r="AN2881">
        <v>0</v>
      </c>
      <c r="AO2881">
        <v>4</v>
      </c>
    </row>
    <row r="2882" spans="1:42" x14ac:dyDescent="0.25">
      <c r="A2882">
        <v>770</v>
      </c>
      <c r="B2882" t="s">
        <v>2660</v>
      </c>
      <c r="C2882" t="s">
        <v>1524</v>
      </c>
      <c r="D2882" t="s">
        <v>1472</v>
      </c>
      <c r="E2882">
        <v>85</v>
      </c>
      <c r="F2882">
        <v>75</v>
      </c>
      <c r="G2882">
        <v>110</v>
      </c>
      <c r="H2882">
        <v>100</v>
      </c>
      <c r="I2882">
        <v>75</v>
      </c>
      <c r="J2882">
        <v>35</v>
      </c>
      <c r="K2882" t="s">
        <v>2661</v>
      </c>
      <c r="M2882" t="s">
        <v>3470</v>
      </c>
      <c r="N2882">
        <v>7.15</v>
      </c>
      <c r="O2882">
        <v>8.9499999999999993</v>
      </c>
      <c r="R2882">
        <f t="shared" ref="R2882:R2945" si="206">MROUND(N2882,1)+P2882</f>
        <v>7</v>
      </c>
      <c r="S2882">
        <f t="shared" ref="S2882:S2945" si="207">MROUND(O2882,1)+Q2882</f>
        <v>9</v>
      </c>
      <c r="T2882">
        <f t="shared" si="204"/>
        <v>16</v>
      </c>
      <c r="U2882" t="s">
        <v>1524</v>
      </c>
      <c r="V2882" t="s">
        <v>1472</v>
      </c>
      <c r="W2882" t="s">
        <v>1468</v>
      </c>
      <c r="X2882" t="s">
        <v>1546</v>
      </c>
      <c r="Z2882" t="str" cm="1">
        <f t="array" ref="Z2882">IF(ISBLANK(AK2882),_xlfn.LET(
    _xlpm.nameBeforeSlash, IF(ISNUMBER(SEARCH("/", Y2882)), LEFT(Y2882, SEARCH("/", Y2882)-1), Y2882),
    _xlpm.matchRow, IFERROR(MATCH(_xlpm.nameBeforeSlash, AA:AA, 0), ""),
    _xlpm.difference, IF(_xlpm.matchRow="", "", ABS((R2882 + S2882)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),IF(ISBLANK(Y2882),"","Hidden"))</f>
        <v/>
      </c>
      <c r="AA2882" t="s">
        <v>2660</v>
      </c>
      <c r="AB2882" t="s">
        <v>3471</v>
      </c>
      <c r="AC2882" t="s">
        <v>1185</v>
      </c>
      <c r="AD2882" t="str">
        <f>_xlfn.XLOOKUP(AC2882,moves!A:A,moves!B:B)</f>
        <v>ground</v>
      </c>
      <c r="AE2882">
        <f>_xlfn.XLOOKUP(AC2882,moves!A:A,moves!D:D)</f>
        <v>3</v>
      </c>
      <c r="AF2882" t="str">
        <f>_xlfn.XLOOKUP(AC2882,moves!A:A,moves!E:E)</f>
        <v>If any status symbols are rolled: Inflict the Burned status on the target</v>
      </c>
      <c r="AG2882">
        <v>0</v>
      </c>
      <c r="AH2882">
        <v>0</v>
      </c>
      <c r="AI2882">
        <f t="shared" si="205"/>
        <v>0</v>
      </c>
      <c r="AJ2882" t="s">
        <v>524</v>
      </c>
      <c r="AK2882" t="s">
        <v>3470</v>
      </c>
      <c r="AL2882">
        <v>0</v>
      </c>
      <c r="AM2882" cm="1">
        <f t="array" ref="AM2882">IF(AL2882=1,1,
   IF(ISTEXT(AK2882),1,
   IF(AO2882&gt;1,AM2881,
   IF(AI2882=1,
      IF(SUMPRODUCT((LEN($Y$2:$Y$4096)-LEN(SUBSTITUTE($Y$2:$Y$4096,AA2882,"")))/LEN(AA2882))&gt;0,2,1),
      IF(
         SUMPRODUCT((LEN($Y$2:$Y$4096)-LEN(SUBSTITUTE($Y$2:$Y$4096,AA2882,"")))/LEN(AA2882))
         - SUMPRODUCT((LEN($Y$2:$Y$4096)-LEN(SUBSTITUTE($Y$2:$Y$4096,"Alolan "&amp;AA2882,"")))/LEN("Alolan "&amp;AA2882))
         - SUMPRODUCT((LEN($Y$2:$Y$4096)-LEN(SUBSTITUTE($Y$2:$Y$4096,"Galarian "&amp;AA2882,"")))/LEN("Galarian "&amp;AA2882))
         - SUMPRODUCT((LEN($Y$2:$Y$4096)-LEN(SUBSTITUTE($Y$2:$Y$4096,"Hisuian "&amp;AA2882,"")))/LEN("Hisuian "&amp;AA2882))
         - SUMPRODUCT((LEN($Y$2:$Y$4096)-LEN(SUBSTITUTE($Y$2:$Y$4096,"Paldean "&amp;AA2882,"")))/LEN("Paldean "&amp;AA2882))
      &gt;0,2,1)
   ))))</f>
        <v>1</v>
      </c>
      <c r="AN2882">
        <v>0</v>
      </c>
      <c r="AO2882">
        <v>0</v>
      </c>
    </row>
    <row r="2883" spans="1:42" x14ac:dyDescent="0.25">
      <c r="A2883">
        <v>947</v>
      </c>
      <c r="B2883" t="s">
        <v>2962</v>
      </c>
      <c r="C2883" t="s">
        <v>1468</v>
      </c>
      <c r="D2883" t="s">
        <v>1524</v>
      </c>
      <c r="E2883">
        <v>55</v>
      </c>
      <c r="F2883">
        <v>115</v>
      </c>
      <c r="G2883">
        <v>70</v>
      </c>
      <c r="H2883">
        <v>80</v>
      </c>
      <c r="I2883">
        <v>70</v>
      </c>
      <c r="J2883">
        <v>90</v>
      </c>
      <c r="K2883" t="s">
        <v>2961</v>
      </c>
      <c r="M2883" t="s">
        <v>3470</v>
      </c>
      <c r="N2883">
        <v>10.15</v>
      </c>
      <c r="O2883">
        <v>6.4</v>
      </c>
      <c r="R2883">
        <f t="shared" si="206"/>
        <v>10</v>
      </c>
      <c r="S2883">
        <f t="shared" si="207"/>
        <v>6</v>
      </c>
      <c r="T2883">
        <f t="shared" si="204"/>
        <v>16</v>
      </c>
      <c r="U2883" t="s">
        <v>1468</v>
      </c>
      <c r="V2883" t="s">
        <v>1524</v>
      </c>
      <c r="W2883" t="s">
        <v>1512</v>
      </c>
      <c r="X2883" t="s">
        <v>1499</v>
      </c>
      <c r="Z2883" t="str" cm="1">
        <f t="array" ref="Z2883">IF(ISBLANK(AK2883),_xlfn.LET(
    _xlpm.nameBeforeSlash, IF(ISNUMBER(SEARCH("/", Y2883)), LEFT(Y2883, SEARCH("/", Y2883)-1), Y2883),
    _xlpm.matchRow, IFERROR(MATCH(_xlpm.nameBeforeSlash, AA:AA, 0), ""),
    _xlpm.difference, IF(_xlpm.matchRow="", "", ABS((R2883 + S2883)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),IF(ISBLANK(Y2883),"","Hidden"))</f>
        <v/>
      </c>
      <c r="AA2883" t="s">
        <v>2962</v>
      </c>
      <c r="AB2883" t="s">
        <v>3471</v>
      </c>
      <c r="AC2883" t="s">
        <v>877</v>
      </c>
      <c r="AD2883" t="str">
        <f>_xlfn.XLOOKUP(AC2883,moves!A:A,moves!B:B)</f>
        <v>grass</v>
      </c>
      <c r="AE2883">
        <f>_xlfn.XLOOKUP(AC2883,moves!A:A,moves!D:D)</f>
        <v>5</v>
      </c>
      <c r="AF2883" t="str">
        <f>_xlfn.XLOOKUP(AC2883,moves!A:A,moves!E:E)</f>
        <v>Heal for half the damage dealt, rounded down.</v>
      </c>
      <c r="AG2883">
        <v>0</v>
      </c>
      <c r="AH2883">
        <v>0</v>
      </c>
      <c r="AI2883">
        <f t="shared" si="205"/>
        <v>0</v>
      </c>
      <c r="AJ2883" t="s">
        <v>524</v>
      </c>
      <c r="AK2883" t="s">
        <v>3470</v>
      </c>
      <c r="AL2883">
        <v>0</v>
      </c>
      <c r="AM2883" cm="1">
        <f t="array" ref="AM2883">IF(AL2883=1,1,
   IF(ISTEXT(AK2883),1,
   IF(AO2883&gt;1,AM2882,
   IF(AI2883=1,
      IF(SUMPRODUCT((LEN($Y$2:$Y$4096)-LEN(SUBSTITUTE($Y$2:$Y$4096,AA2883,"")))/LEN(AA2883))&gt;0,2,1),
      IF(
         SUMPRODUCT((LEN($Y$2:$Y$4096)-LEN(SUBSTITUTE($Y$2:$Y$4096,AA2883,"")))/LEN(AA2883))
         - SUMPRODUCT((LEN($Y$2:$Y$4096)-LEN(SUBSTITUTE($Y$2:$Y$4096,"Alolan "&amp;AA2883,"")))/LEN("Alolan "&amp;AA2883))
         - SUMPRODUCT((LEN($Y$2:$Y$4096)-LEN(SUBSTITUTE($Y$2:$Y$4096,"Galarian "&amp;AA2883,"")))/LEN("Galarian "&amp;AA2883))
         - SUMPRODUCT((LEN($Y$2:$Y$4096)-LEN(SUBSTITUTE($Y$2:$Y$4096,"Hisuian "&amp;AA2883,"")))/LEN("Hisuian "&amp;AA2883))
         - SUMPRODUCT((LEN($Y$2:$Y$4096)-LEN(SUBSTITUTE($Y$2:$Y$4096,"Paldean "&amp;AA2883,"")))/LEN("Paldean "&amp;AA2883))
      &gt;0,2,1)
   ))))</f>
        <v>1</v>
      </c>
      <c r="AN2883">
        <v>0</v>
      </c>
      <c r="AO2883">
        <v>0</v>
      </c>
    </row>
    <row r="2884" spans="1:42" x14ac:dyDescent="0.25">
      <c r="A2884" t="s">
        <v>3784</v>
      </c>
      <c r="B2884" t="s">
        <v>44</v>
      </c>
      <c r="C2884" t="s">
        <v>1524</v>
      </c>
      <c r="D2884" t="s">
        <v>1469</v>
      </c>
      <c r="E2884">
        <v>60</v>
      </c>
      <c r="F2884">
        <v>65</v>
      </c>
      <c r="G2884">
        <v>60</v>
      </c>
      <c r="H2884">
        <v>130</v>
      </c>
      <c r="I2884">
        <v>75</v>
      </c>
      <c r="J2884">
        <v>110</v>
      </c>
      <c r="K2884" t="s">
        <v>1669</v>
      </c>
      <c r="M2884" t="s">
        <v>3470</v>
      </c>
      <c r="N2884">
        <v>11.55</v>
      </c>
      <c r="O2884">
        <v>6.45</v>
      </c>
      <c r="P2884">
        <v>1</v>
      </c>
      <c r="Q2884">
        <v>1</v>
      </c>
      <c r="R2884">
        <f t="shared" si="206"/>
        <v>13</v>
      </c>
      <c r="S2884">
        <f t="shared" si="207"/>
        <v>7</v>
      </c>
      <c r="T2884">
        <f t="shared" si="204"/>
        <v>20</v>
      </c>
      <c r="U2884" t="s">
        <v>1524</v>
      </c>
      <c r="V2884" t="s">
        <v>1469</v>
      </c>
      <c r="W2884" t="s">
        <v>1471</v>
      </c>
      <c r="X2884" t="s">
        <v>429</v>
      </c>
      <c r="Z2884" t="str" cm="1">
        <f t="array" ref="Z2884">IF(ISBLANK(AK2884),_xlfn.LET(
    _xlpm.nameBeforeSlash, IF(ISNUMBER(SEARCH("/", Y2884)), LEFT(Y2884, SEARCH("/", Y2884)-1), Y2884),
    _xlpm.matchRow, IFERROR(MATCH(_xlpm.nameBeforeSlash, AA:AA, 0), ""),
    _xlpm.difference, IF(_xlpm.matchRow="", "", ABS((R2884 + S2884)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),IF(ISBLANK(Y2884),"","Hidden"))</f>
        <v/>
      </c>
      <c r="AA2884" t="s">
        <v>5055</v>
      </c>
      <c r="AB2884" t="s">
        <v>3471</v>
      </c>
      <c r="AC2884" t="s">
        <v>6410</v>
      </c>
      <c r="AD2884" t="str">
        <f>_xlfn.XLOOKUP(AC2884,moves!A:A,moves!B:B)</f>
        <v>dark</v>
      </c>
      <c r="AE2884">
        <f>_xlfn.XLOOKUP(AC2884,moves!A:A,moves!D:D)</f>
        <v>3</v>
      </c>
      <c r="AF2884" t="str">
        <f>_xlfn.XLOOKUP(AC2884,moves!A:A,moves!E:E)</f>
        <v>Inflict the Poisoned status on the target.</v>
      </c>
      <c r="AG2884">
        <v>0</v>
      </c>
      <c r="AH2884">
        <v>0</v>
      </c>
      <c r="AI2884">
        <f t="shared" si="205"/>
        <v>1</v>
      </c>
      <c r="AJ2884" t="s">
        <v>525</v>
      </c>
      <c r="AK2884" t="s">
        <v>3470</v>
      </c>
      <c r="AL2884">
        <v>0</v>
      </c>
      <c r="AM2884" cm="1">
        <f t="array" ref="AM2884">IF(AL2884=1,1,
   IF(ISTEXT(AK2884),1,
   IF(AO2884&gt;1,AM2883,
   IF(AI2884=1,
      IF(SUMPRODUCT((LEN($Y$2:$Y$4096)-LEN(SUBSTITUTE($Y$2:$Y$4096,AA2884,"")))/LEN(AA2884))&gt;0,2,1),
      IF(
         SUMPRODUCT((LEN($Y$2:$Y$4096)-LEN(SUBSTITUTE($Y$2:$Y$4096,AA2884,"")))/LEN(AA2884))
         - SUMPRODUCT((LEN($Y$2:$Y$4096)-LEN(SUBSTITUTE($Y$2:$Y$4096,"Alolan "&amp;AA2884,"")))/LEN("Alolan "&amp;AA2884))
         - SUMPRODUCT((LEN($Y$2:$Y$4096)-LEN(SUBSTITUTE($Y$2:$Y$4096,"Galarian "&amp;AA2884,"")))/LEN("Galarian "&amp;AA2884))
         - SUMPRODUCT((LEN($Y$2:$Y$4096)-LEN(SUBSTITUTE($Y$2:$Y$4096,"Hisuian "&amp;AA2884,"")))/LEN("Hisuian "&amp;AA2884))
         - SUMPRODUCT((LEN($Y$2:$Y$4096)-LEN(SUBSTITUTE($Y$2:$Y$4096,"Paldean "&amp;AA2884,"")))/LEN("Paldean "&amp;AA2884))
      &gt;0,2,1)
   ))))</f>
        <v>1</v>
      </c>
      <c r="AN2884">
        <v>0</v>
      </c>
      <c r="AO2884">
        <v>1</v>
      </c>
    </row>
    <row r="2885" spans="1:42" x14ac:dyDescent="0.25">
      <c r="A2885" t="s">
        <v>3785</v>
      </c>
      <c r="B2885" t="s">
        <v>44</v>
      </c>
      <c r="C2885" t="s">
        <v>1524</v>
      </c>
      <c r="D2885" t="s">
        <v>1469</v>
      </c>
      <c r="E2885">
        <v>60</v>
      </c>
      <c r="F2885">
        <v>65</v>
      </c>
      <c r="G2885">
        <v>80</v>
      </c>
      <c r="H2885">
        <v>170</v>
      </c>
      <c r="I2885">
        <v>95</v>
      </c>
      <c r="J2885">
        <v>130</v>
      </c>
      <c r="K2885" t="s">
        <v>1669</v>
      </c>
      <c r="M2885" t="s">
        <v>3470</v>
      </c>
      <c r="N2885">
        <v>14.35</v>
      </c>
      <c r="O2885">
        <v>7.65</v>
      </c>
      <c r="P2885">
        <v>1</v>
      </c>
      <c r="R2885">
        <f t="shared" si="206"/>
        <v>15</v>
      </c>
      <c r="S2885">
        <f t="shared" si="207"/>
        <v>8</v>
      </c>
      <c r="T2885">
        <f t="shared" si="204"/>
        <v>23</v>
      </c>
      <c r="U2885" t="s">
        <v>1524</v>
      </c>
      <c r="V2885" t="s">
        <v>1469</v>
      </c>
      <c r="W2885" t="s">
        <v>1471</v>
      </c>
      <c r="X2885" t="s">
        <v>429</v>
      </c>
      <c r="Z2885" t="str" cm="1">
        <f t="array" ref="Z2885">IF(ISBLANK(AK2885),_xlfn.LET(
    _xlpm.nameBeforeSlash, IF(ISNUMBER(SEARCH("/", Y2885)), LEFT(Y2885, SEARCH("/", Y2885)-1), Y2885),
    _xlpm.matchRow, IFERROR(MATCH(_xlpm.nameBeforeSlash, AA:AA, 0), ""),
    _xlpm.difference, IF(_xlpm.matchRow="", "", ABS((R2885 + S2885)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),IF(ISBLANK(Y2885),"","Hidden"))</f>
        <v/>
      </c>
      <c r="AA2885" t="s">
        <v>5056</v>
      </c>
      <c r="AB2885" t="s">
        <v>1477</v>
      </c>
      <c r="AC2885" t="s">
        <v>6411</v>
      </c>
      <c r="AD2885" t="str">
        <f>_xlfn.XLOOKUP(AC2885,moves!A:A,moves!B:B)</f>
        <v>ghost</v>
      </c>
      <c r="AE2885">
        <f>_xlfn.XLOOKUP(AC2885,moves!A:A,moves!D:D)</f>
        <v>5</v>
      </c>
      <c r="AF2885" t="str">
        <f>_xlfn.XLOOKUP(AC2885,moves!A:A,moves!E:E)</f>
        <v>Inflict the Poisoned and Confused status on the target, simultaneously.</v>
      </c>
      <c r="AG2885">
        <v>0</v>
      </c>
      <c r="AH2885">
        <v>0</v>
      </c>
      <c r="AI2885">
        <f t="shared" si="205"/>
        <v>1</v>
      </c>
      <c r="AJ2885" t="s">
        <v>525</v>
      </c>
      <c r="AK2885" t="s">
        <v>3470</v>
      </c>
      <c r="AL2885">
        <v>0</v>
      </c>
      <c r="AM2885" cm="1">
        <f t="array" ref="AM2885">IF(AL2885=1,1,
   IF(ISTEXT(AK2885),1,
   IF(AO2885&gt;1,AM2884,
   IF(AI2885=1,
      IF(SUMPRODUCT((LEN($Y$2:$Y$4096)-LEN(SUBSTITUTE($Y$2:$Y$4096,AA2885,"")))/LEN(AA2885))&gt;0,2,1),
      IF(
         SUMPRODUCT((LEN($Y$2:$Y$4096)-LEN(SUBSTITUTE($Y$2:$Y$4096,AA2885,"")))/LEN(AA2885))
         - SUMPRODUCT((LEN($Y$2:$Y$4096)-LEN(SUBSTITUTE($Y$2:$Y$4096,"Alolan "&amp;AA2885,"")))/LEN("Alolan "&amp;AA2885))
         - SUMPRODUCT((LEN($Y$2:$Y$4096)-LEN(SUBSTITUTE($Y$2:$Y$4096,"Galarian "&amp;AA2885,"")))/LEN("Galarian "&amp;AA2885))
         - SUMPRODUCT((LEN($Y$2:$Y$4096)-LEN(SUBSTITUTE($Y$2:$Y$4096,"Hisuian "&amp;AA2885,"")))/LEN("Hisuian "&amp;AA2885))
         - SUMPRODUCT((LEN($Y$2:$Y$4096)-LEN(SUBSTITUTE($Y$2:$Y$4096,"Paldean "&amp;AA2885,"")))/LEN("Paldean "&amp;AA2885))
      &gt;0,2,1)
   ))))</f>
        <v>1</v>
      </c>
      <c r="AN2885">
        <v>0</v>
      </c>
      <c r="AO2885">
        <v>2</v>
      </c>
      <c r="AP2885">
        <v>1</v>
      </c>
    </row>
    <row r="2886" spans="1:42" x14ac:dyDescent="0.25">
      <c r="A2886" t="s">
        <v>3786</v>
      </c>
      <c r="B2886" t="s">
        <v>44</v>
      </c>
      <c r="C2886" t="s">
        <v>1524</v>
      </c>
      <c r="D2886" t="s">
        <v>1469</v>
      </c>
      <c r="E2886">
        <v>60</v>
      </c>
      <c r="F2886">
        <v>65</v>
      </c>
      <c r="G2886">
        <v>80</v>
      </c>
      <c r="H2886">
        <v>170</v>
      </c>
      <c r="I2886">
        <v>95</v>
      </c>
      <c r="J2886">
        <v>130</v>
      </c>
      <c r="K2886" t="s">
        <v>1669</v>
      </c>
      <c r="M2886" t="s">
        <v>3470</v>
      </c>
      <c r="N2886">
        <v>14.35</v>
      </c>
      <c r="O2886">
        <v>7.65</v>
      </c>
      <c r="P2886">
        <v>-2</v>
      </c>
      <c r="Q2886">
        <v>10</v>
      </c>
      <c r="R2886">
        <f t="shared" si="206"/>
        <v>12</v>
      </c>
      <c r="S2886">
        <f t="shared" si="207"/>
        <v>18</v>
      </c>
      <c r="T2886">
        <f t="shared" si="204"/>
        <v>30</v>
      </c>
      <c r="U2886" t="s">
        <v>1524</v>
      </c>
      <c r="V2886" t="s">
        <v>1469</v>
      </c>
      <c r="W2886" t="s">
        <v>1471</v>
      </c>
      <c r="X2886" t="s">
        <v>429</v>
      </c>
      <c r="Z2886" t="str" cm="1">
        <f t="array" ref="Z2886">IF(ISBLANK(AK2886),_xlfn.LET(
    _xlpm.nameBeforeSlash, IF(ISNUMBER(SEARCH("/", Y2886)), LEFT(Y2886, SEARCH("/", Y2886)-1), Y2886),
    _xlpm.matchRow, IFERROR(MATCH(_xlpm.nameBeforeSlash, AA:AA, 0), ""),
    _xlpm.difference, IF(_xlpm.matchRow="", "", ABS((R2886 + S2886)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),IF(ISBLANK(Y2886),"","Hidden"))</f>
        <v/>
      </c>
      <c r="AA2886" t="s">
        <v>5057</v>
      </c>
      <c r="AB2886" t="s">
        <v>3299</v>
      </c>
      <c r="AC2886" t="s">
        <v>6412</v>
      </c>
      <c r="AD2886" t="str">
        <f>_xlfn.XLOOKUP(AC2886,moves!A:A,moves!B:B)</f>
        <v>ghost</v>
      </c>
      <c r="AE2886">
        <f>_xlfn.XLOOKUP(AC2886,moves!A:A,moves!D:D)</f>
        <v>4</v>
      </c>
      <c r="AF2886" t="str">
        <f>_xlfn.XLOOKUP(AC2886,moves!A:A,moves!E:E)</f>
        <v>After being damaged by this move, the target gains PROTECT. The target cannot perform an action anymore this round.</v>
      </c>
      <c r="AG2886">
        <v>0</v>
      </c>
      <c r="AH2886">
        <v>0</v>
      </c>
      <c r="AI2886">
        <f t="shared" si="205"/>
        <v>1</v>
      </c>
      <c r="AJ2886" t="s">
        <v>525</v>
      </c>
      <c r="AK2886" t="s">
        <v>3470</v>
      </c>
      <c r="AL2886">
        <v>0</v>
      </c>
      <c r="AM2886" cm="1">
        <f t="array" ref="AM2886">IF(AL2886=1,1,
   IF(ISTEXT(AK2886),1,
   IF(AO2886&gt;1,AM2885,
   IF(AI2886=1,
      IF(SUMPRODUCT((LEN($Y$2:$Y$4096)-LEN(SUBSTITUTE($Y$2:$Y$4096,AA2886,"")))/LEN(AA2886))&gt;0,2,1),
      IF(
         SUMPRODUCT((LEN($Y$2:$Y$4096)-LEN(SUBSTITUTE($Y$2:$Y$4096,AA2886,"")))/LEN(AA2886))
         - SUMPRODUCT((LEN($Y$2:$Y$4096)-LEN(SUBSTITUTE($Y$2:$Y$4096,"Alolan "&amp;AA2886,"")))/LEN("Alolan "&amp;AA2886))
         - SUMPRODUCT((LEN($Y$2:$Y$4096)-LEN(SUBSTITUTE($Y$2:$Y$4096,"Galarian "&amp;AA2886,"")))/LEN("Galarian "&amp;AA2886))
         - SUMPRODUCT((LEN($Y$2:$Y$4096)-LEN(SUBSTITUTE($Y$2:$Y$4096,"Hisuian "&amp;AA2886,"")))/LEN("Hisuian "&amp;AA2886))
         - SUMPRODUCT((LEN($Y$2:$Y$4096)-LEN(SUBSTITUTE($Y$2:$Y$4096,"Paldean "&amp;AA2886,"")))/LEN("Paldean "&amp;AA2886))
      &gt;0,2,1)
   ))))</f>
        <v>1</v>
      </c>
      <c r="AN2886">
        <v>0</v>
      </c>
      <c r="AO2886">
        <v>3</v>
      </c>
      <c r="AP2886">
        <v>1</v>
      </c>
    </row>
    <row r="2887" spans="1:42" x14ac:dyDescent="0.25">
      <c r="A2887" t="s">
        <v>4384</v>
      </c>
      <c r="B2887" t="s">
        <v>631</v>
      </c>
      <c r="C2887" t="s">
        <v>1524</v>
      </c>
      <c r="D2887" t="s">
        <v>1479</v>
      </c>
      <c r="E2887">
        <v>60</v>
      </c>
      <c r="F2887">
        <v>55</v>
      </c>
      <c r="G2887">
        <v>90</v>
      </c>
      <c r="H2887">
        <v>145</v>
      </c>
      <c r="I2887">
        <v>90</v>
      </c>
      <c r="J2887">
        <v>80</v>
      </c>
      <c r="K2887" t="s">
        <v>634</v>
      </c>
      <c r="M2887" t="s">
        <v>3470</v>
      </c>
      <c r="N2887">
        <v>11</v>
      </c>
      <c r="O2887">
        <v>7.8</v>
      </c>
      <c r="P2887">
        <v>1</v>
      </c>
      <c r="R2887">
        <f t="shared" si="206"/>
        <v>12</v>
      </c>
      <c r="S2887">
        <f t="shared" si="207"/>
        <v>8</v>
      </c>
      <c r="T2887">
        <f t="shared" si="204"/>
        <v>20</v>
      </c>
      <c r="U2887" t="s">
        <v>1524</v>
      </c>
      <c r="V2887" t="s">
        <v>1479</v>
      </c>
      <c r="W2887" t="s">
        <v>429</v>
      </c>
      <c r="X2887" t="s">
        <v>1471</v>
      </c>
      <c r="Z2887" t="str" cm="1">
        <f t="array" ref="Z2887">IF(ISBLANK(AK2887),_xlfn.LET(
    _xlpm.nameBeforeSlash, IF(ISNUMBER(SEARCH("/", Y2887)), LEFT(Y2887, SEARCH("/", Y2887)-1), Y2887),
    _xlpm.matchRow, IFERROR(MATCH(_xlpm.nameBeforeSlash, AA:AA, 0), ""),
    _xlpm.difference, IF(_xlpm.matchRow="", "", ABS((R2887 + S2887)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),IF(ISBLANK(Y2887),"","Hidden"))</f>
        <v/>
      </c>
      <c r="AA2887" t="s">
        <v>5655</v>
      </c>
      <c r="AB2887" t="s">
        <v>3471</v>
      </c>
      <c r="AC2887" t="s">
        <v>6537</v>
      </c>
      <c r="AD2887" t="str">
        <f>_xlfn.XLOOKUP(AC2887,moves!A:A,moves!B:B)</f>
        <v>fire</v>
      </c>
      <c r="AE2887">
        <f>_xlfn.XLOOKUP(AC2887,moves!A:A,moves!D:D)</f>
        <v>4</v>
      </c>
      <c r="AF2887" t="str">
        <f>_xlfn.XLOOKUP(AC2887,moves!A:A,moves!E:E)</f>
        <v>If any status symbols are rolled: Inflict the Burned status on the target. Pokémon burned by this move deal 3 less damage instead.</v>
      </c>
      <c r="AG2887">
        <v>0</v>
      </c>
      <c r="AH2887">
        <v>0</v>
      </c>
      <c r="AI2887">
        <f t="shared" si="205"/>
        <v>1</v>
      </c>
      <c r="AJ2887" t="s">
        <v>525</v>
      </c>
      <c r="AK2887" t="s">
        <v>3470</v>
      </c>
      <c r="AL2887">
        <v>0</v>
      </c>
      <c r="AM2887" cm="1">
        <f t="array" ref="AM2887">IF(AL2887=1,1,
   IF(ISTEXT(AK2887),1,
   IF(AO2887&gt;1,AM2886,
   IF(AI2887=1,
      IF(SUMPRODUCT((LEN($Y$2:$Y$4096)-LEN(SUBSTITUTE($Y$2:$Y$4096,AA2887,"")))/LEN(AA2887))&gt;0,2,1),
      IF(
         SUMPRODUCT((LEN($Y$2:$Y$4096)-LEN(SUBSTITUTE($Y$2:$Y$4096,AA2887,"")))/LEN(AA2887))
         - SUMPRODUCT((LEN($Y$2:$Y$4096)-LEN(SUBSTITUTE($Y$2:$Y$4096,"Alolan "&amp;AA2887,"")))/LEN("Alolan "&amp;AA2887))
         - SUMPRODUCT((LEN($Y$2:$Y$4096)-LEN(SUBSTITUTE($Y$2:$Y$4096,"Galarian "&amp;AA2887,"")))/LEN("Galarian "&amp;AA2887))
         - SUMPRODUCT((LEN($Y$2:$Y$4096)-LEN(SUBSTITUTE($Y$2:$Y$4096,"Hisuian "&amp;AA2887,"")))/LEN("Hisuian "&amp;AA2887))
         - SUMPRODUCT((LEN($Y$2:$Y$4096)-LEN(SUBSTITUTE($Y$2:$Y$4096,"Paldean "&amp;AA2887,"")))/LEN("Paldean "&amp;AA2887))
      &gt;0,2,1)
   ))))</f>
        <v>1</v>
      </c>
      <c r="AN2887">
        <v>0</v>
      </c>
      <c r="AO2887">
        <v>0</v>
      </c>
    </row>
    <row r="2888" spans="1:42" x14ac:dyDescent="0.25">
      <c r="A2888">
        <v>887</v>
      </c>
      <c r="B2888" t="s">
        <v>2844</v>
      </c>
      <c r="C2888" t="s">
        <v>1482</v>
      </c>
      <c r="D2888" t="s">
        <v>1524</v>
      </c>
      <c r="E2888">
        <v>88</v>
      </c>
      <c r="F2888">
        <v>120</v>
      </c>
      <c r="G2888">
        <v>75</v>
      </c>
      <c r="H2888">
        <v>100</v>
      </c>
      <c r="I2888">
        <v>75</v>
      </c>
      <c r="J2888">
        <v>142</v>
      </c>
      <c r="K2888" t="s">
        <v>2845</v>
      </c>
      <c r="M2888" t="s">
        <v>3470</v>
      </c>
      <c r="N2888">
        <v>12.680000000000001</v>
      </c>
      <c r="O2888">
        <v>8.02</v>
      </c>
      <c r="P2888">
        <v>1</v>
      </c>
      <c r="R2888">
        <f t="shared" si="206"/>
        <v>14</v>
      </c>
      <c r="S2888">
        <f t="shared" si="207"/>
        <v>8</v>
      </c>
      <c r="T2888">
        <f t="shared" si="204"/>
        <v>22</v>
      </c>
      <c r="U2888" t="s">
        <v>1482</v>
      </c>
      <c r="V2888" t="s">
        <v>1524</v>
      </c>
      <c r="W2888" t="s">
        <v>1471</v>
      </c>
      <c r="X2888" t="s">
        <v>1479</v>
      </c>
      <c r="Z2888" t="str" cm="1">
        <f t="array" ref="Z2888">IF(ISBLANK(AK2888),_xlfn.LET(
    _xlpm.nameBeforeSlash, IF(ISNUMBER(SEARCH("/", Y2888)), LEFT(Y2888, SEARCH("/", Y2888)-1), Y2888),
    _xlpm.matchRow, IFERROR(MATCH(_xlpm.nameBeforeSlash, AA:AA, 0), ""),
    _xlpm.difference, IF(_xlpm.matchRow="", "", ABS((R2888 + S2888)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),IF(ISBLANK(Y2888),"","Hidden"))</f>
        <v/>
      </c>
      <c r="AA2888" t="s">
        <v>2844</v>
      </c>
      <c r="AB2888" t="s">
        <v>3471</v>
      </c>
      <c r="AC2888" t="s">
        <v>977</v>
      </c>
      <c r="AD2888" t="str">
        <f>_xlfn.XLOOKUP(AC2888,moves!A:A,moves!B:B)</f>
        <v>dragon</v>
      </c>
      <c r="AE2888">
        <f>_xlfn.XLOOKUP(AC2888,moves!A:A,moves!D:D)</f>
        <v>4</v>
      </c>
      <c r="AF2888" t="str">
        <f>_xlfn.XLOOKUP(AC2888,moves!A:A,moves!E:E)</f>
        <v>For each status symbol rolled: The user may deal 2 damage to one Pokémon in the target party other than the target, ignoring resistance and weakness. Each target must be different.</v>
      </c>
      <c r="AG2888">
        <v>0</v>
      </c>
      <c r="AH2888">
        <v>0</v>
      </c>
      <c r="AI2888">
        <f t="shared" si="205"/>
        <v>0</v>
      </c>
      <c r="AJ2888" t="s">
        <v>525</v>
      </c>
      <c r="AK2888" t="s">
        <v>3470</v>
      </c>
      <c r="AL2888">
        <v>0</v>
      </c>
      <c r="AM2888" cm="1">
        <f t="array" ref="AM2888">IF(AL2888=1,1,
   IF(ISTEXT(AK2888),1,
   IF(AO2888&gt;1,AM2887,
   IF(AI2888=1,
      IF(SUMPRODUCT((LEN($Y$2:$Y$4096)-LEN(SUBSTITUTE($Y$2:$Y$4096,AA2888,"")))/LEN(AA2888))&gt;0,2,1),
      IF(
         SUMPRODUCT((LEN($Y$2:$Y$4096)-LEN(SUBSTITUTE($Y$2:$Y$4096,AA2888,"")))/LEN(AA2888))
         - SUMPRODUCT((LEN($Y$2:$Y$4096)-LEN(SUBSTITUTE($Y$2:$Y$4096,"Alolan "&amp;AA2888,"")))/LEN("Alolan "&amp;AA2888))
         - SUMPRODUCT((LEN($Y$2:$Y$4096)-LEN(SUBSTITUTE($Y$2:$Y$4096,"Galarian "&amp;AA2888,"")))/LEN("Galarian "&amp;AA2888))
         - SUMPRODUCT((LEN($Y$2:$Y$4096)-LEN(SUBSTITUTE($Y$2:$Y$4096,"Hisuian "&amp;AA2888,"")))/LEN("Hisuian "&amp;AA2888))
         - SUMPRODUCT((LEN($Y$2:$Y$4096)-LEN(SUBSTITUTE($Y$2:$Y$4096,"Paldean "&amp;AA2888,"")))/LEN("Paldean "&amp;AA2888))
      &gt;0,2,1)
   ))))</f>
        <v>1</v>
      </c>
      <c r="AN2888">
        <v>0</v>
      </c>
      <c r="AO2888">
        <v>0</v>
      </c>
    </row>
    <row r="2889" spans="1:42" x14ac:dyDescent="0.25">
      <c r="A2889">
        <v>681</v>
      </c>
      <c r="B2889" t="s">
        <v>801</v>
      </c>
      <c r="C2889" t="s">
        <v>1514</v>
      </c>
      <c r="D2889" t="s">
        <v>1524</v>
      </c>
      <c r="E2889">
        <v>60</v>
      </c>
      <c r="F2889">
        <v>50</v>
      </c>
      <c r="G2889">
        <v>140</v>
      </c>
      <c r="H2889">
        <v>50</v>
      </c>
      <c r="I2889">
        <v>140</v>
      </c>
      <c r="J2889">
        <v>60</v>
      </c>
      <c r="K2889" t="s">
        <v>802</v>
      </c>
      <c r="M2889" t="s">
        <v>3470</v>
      </c>
      <c r="N2889">
        <v>5.4</v>
      </c>
      <c r="O2889">
        <v>10.8</v>
      </c>
      <c r="P2889">
        <v>3</v>
      </c>
      <c r="Q2889">
        <v>1</v>
      </c>
      <c r="R2889">
        <f t="shared" si="206"/>
        <v>8</v>
      </c>
      <c r="S2889">
        <f t="shared" si="207"/>
        <v>12</v>
      </c>
      <c r="T2889">
        <f t="shared" si="204"/>
        <v>20</v>
      </c>
      <c r="U2889" t="s">
        <v>1514</v>
      </c>
      <c r="V2889" t="s">
        <v>1524</v>
      </c>
      <c r="W2889" t="s">
        <v>1492</v>
      </c>
      <c r="X2889" t="s">
        <v>1499</v>
      </c>
      <c r="Z2889" t="str" cm="1">
        <f t="array" ref="Z2889">IF(ISBLANK(AK2889),_xlfn.LET(
    _xlpm.nameBeforeSlash, IF(ISNUMBER(SEARCH("/", Y2889)), LEFT(Y2889, SEARCH("/", Y2889)-1), Y2889),
    _xlpm.matchRow, IFERROR(MATCH(_xlpm.nameBeforeSlash, AA:AA, 0), ""),
    _xlpm.difference, IF(_xlpm.matchRow="", "", ABS((R2889 + S2889)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),IF(ISBLANK(Y2889),"","Hidden"))</f>
        <v/>
      </c>
      <c r="AA2889" t="s">
        <v>8606</v>
      </c>
      <c r="AB2889" t="s">
        <v>3471</v>
      </c>
      <c r="AC2889" t="s">
        <v>806</v>
      </c>
      <c r="AD2889" t="str">
        <f>_xlfn.XLOOKUP(AC2889,moves!A:A,moves!B:B)</f>
        <v>steel</v>
      </c>
      <c r="AE2889">
        <f>_xlfn.XLOOKUP(AC2889,moves!A:A,moves!D:D)</f>
        <v>1</v>
      </c>
      <c r="AF2889" t="str">
        <f>_xlfn.XLOOKUP(AC2889,moves!A:A,moves!E:E)</f>
        <v>When the user is next attacked: Remove all regular hits from the roll.</v>
      </c>
      <c r="AG2889">
        <v>0</v>
      </c>
      <c r="AH2889">
        <v>0</v>
      </c>
      <c r="AI2889">
        <f t="shared" si="205"/>
        <v>0</v>
      </c>
      <c r="AJ2889" t="s">
        <v>525</v>
      </c>
      <c r="AK2889" t="s">
        <v>3470</v>
      </c>
      <c r="AL2889">
        <v>0</v>
      </c>
      <c r="AM2889" cm="1">
        <f t="array" ref="AM2889">IF(AL2889=1,1,
   IF(ISTEXT(AK2889),1,
   IF(AO2889&gt;1,AM2888,
   IF(AI2889=1,
      IF(SUMPRODUCT((LEN($Y$2:$Y$4096)-LEN(SUBSTITUTE($Y$2:$Y$4096,AA2889,"")))/LEN(AA2889))&gt;0,2,1),
      IF(
         SUMPRODUCT((LEN($Y$2:$Y$4096)-LEN(SUBSTITUTE($Y$2:$Y$4096,AA2889,"")))/LEN(AA2889))
         - SUMPRODUCT((LEN($Y$2:$Y$4096)-LEN(SUBSTITUTE($Y$2:$Y$4096,"Alolan "&amp;AA2889,"")))/LEN("Alolan "&amp;AA2889))
         - SUMPRODUCT((LEN($Y$2:$Y$4096)-LEN(SUBSTITUTE($Y$2:$Y$4096,"Galarian "&amp;AA2889,"")))/LEN("Galarian "&amp;AA2889))
         - SUMPRODUCT((LEN($Y$2:$Y$4096)-LEN(SUBSTITUTE($Y$2:$Y$4096,"Hisuian "&amp;AA2889,"")))/LEN("Hisuian "&amp;AA2889))
         - SUMPRODUCT((LEN($Y$2:$Y$4096)-LEN(SUBSTITUTE($Y$2:$Y$4096,"Paldean "&amp;AA2889,"")))/LEN("Paldean "&amp;AA2889))
      &gt;0,2,1)
   ))))</f>
        <v>1</v>
      </c>
      <c r="AN2889">
        <v>0</v>
      </c>
      <c r="AO2889">
        <v>1</v>
      </c>
    </row>
    <row r="2890" spans="1:42" x14ac:dyDescent="0.25">
      <c r="A2890" t="s">
        <v>804</v>
      </c>
      <c r="B2890" t="s">
        <v>801</v>
      </c>
      <c r="C2890" t="s">
        <v>1514</v>
      </c>
      <c r="D2890" t="s">
        <v>1524</v>
      </c>
      <c r="E2890">
        <v>60</v>
      </c>
      <c r="F2890">
        <v>140</v>
      </c>
      <c r="G2890">
        <v>50</v>
      </c>
      <c r="H2890">
        <v>140</v>
      </c>
      <c r="I2890">
        <v>50</v>
      </c>
      <c r="J2890">
        <v>60</v>
      </c>
      <c r="K2890" t="s">
        <v>802</v>
      </c>
      <c r="M2890" t="s">
        <v>3470</v>
      </c>
      <c r="N2890">
        <v>10.8</v>
      </c>
      <c r="O2890">
        <v>5.4</v>
      </c>
      <c r="P2890">
        <v>-3</v>
      </c>
      <c r="Q2890">
        <v>7</v>
      </c>
      <c r="R2890">
        <f t="shared" si="206"/>
        <v>8</v>
      </c>
      <c r="S2890">
        <f t="shared" si="207"/>
        <v>12</v>
      </c>
      <c r="T2890">
        <f t="shared" si="204"/>
        <v>20</v>
      </c>
      <c r="U2890" t="s">
        <v>1514</v>
      </c>
      <c r="V2890" t="s">
        <v>1524</v>
      </c>
      <c r="W2890" t="s">
        <v>1492</v>
      </c>
      <c r="X2890" t="s">
        <v>1499</v>
      </c>
      <c r="Z2890" t="str" cm="1">
        <f t="array" ref="Z2890">IF(ISBLANK(AK2890),_xlfn.LET(
    _xlpm.nameBeforeSlash, IF(ISNUMBER(SEARCH("/", Y2890)), LEFT(Y2890, SEARCH("/", Y2890)-1), Y2890),
    _xlpm.matchRow, IFERROR(MATCH(_xlpm.nameBeforeSlash, AA:AA, 0), ""),
    _xlpm.difference, IF(_xlpm.matchRow="", "", ABS((R2890 + S2890)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),IF(ISBLANK(Y2890),"","Hidden"))</f>
        <v/>
      </c>
      <c r="AA2890" t="s">
        <v>8607</v>
      </c>
      <c r="AB2890" t="s">
        <v>819</v>
      </c>
      <c r="AC2890" t="s">
        <v>805</v>
      </c>
      <c r="AD2890" t="str">
        <f>_xlfn.XLOOKUP(AC2890,moves!A:A,moves!B:B)</f>
        <v>steel</v>
      </c>
      <c r="AE2890">
        <f>_xlfn.XLOOKUP(AC2890,moves!A:A,moves!D:D)</f>
        <v>4</v>
      </c>
      <c r="AF2890" t="str">
        <f>_xlfn.XLOOKUP(AC2890,moves!A:A,moves!E:E)</f>
        <v>Critical hits deal +1 damage.</v>
      </c>
      <c r="AG2890">
        <v>0</v>
      </c>
      <c r="AH2890">
        <v>0</v>
      </c>
      <c r="AI2890">
        <f t="shared" si="205"/>
        <v>0</v>
      </c>
      <c r="AJ2890" t="s">
        <v>525</v>
      </c>
      <c r="AK2890" t="s">
        <v>3470</v>
      </c>
      <c r="AL2890">
        <v>0</v>
      </c>
      <c r="AM2890" cm="1">
        <f t="array" ref="AM2890">IF(AL2890=1,1,
   IF(ISTEXT(AK2890),1,
   IF(AO2890&gt;1,AM2889,
   IF(AI2890=1,
      IF(SUMPRODUCT((LEN($Y$2:$Y$4096)-LEN(SUBSTITUTE($Y$2:$Y$4096,AA2890,"")))/LEN(AA2890))&gt;0,2,1),
      IF(
         SUMPRODUCT((LEN($Y$2:$Y$4096)-LEN(SUBSTITUTE($Y$2:$Y$4096,AA2890,"")))/LEN(AA2890))
         - SUMPRODUCT((LEN($Y$2:$Y$4096)-LEN(SUBSTITUTE($Y$2:$Y$4096,"Alolan "&amp;AA2890,"")))/LEN("Alolan "&amp;AA2890))
         - SUMPRODUCT((LEN($Y$2:$Y$4096)-LEN(SUBSTITUTE($Y$2:$Y$4096,"Galarian "&amp;AA2890,"")))/LEN("Galarian "&amp;AA2890))
         - SUMPRODUCT((LEN($Y$2:$Y$4096)-LEN(SUBSTITUTE($Y$2:$Y$4096,"Hisuian "&amp;AA2890,"")))/LEN("Hisuian "&amp;AA2890))
         - SUMPRODUCT((LEN($Y$2:$Y$4096)-LEN(SUBSTITUTE($Y$2:$Y$4096,"Paldean "&amp;AA2890,"")))/LEN("Paldean "&amp;AA2890))
      &gt;0,2,1)
   ))))</f>
        <v>1</v>
      </c>
      <c r="AN2890">
        <v>0</v>
      </c>
      <c r="AO2890">
        <v>2</v>
      </c>
    </row>
    <row r="2891" spans="1:42" x14ac:dyDescent="0.25">
      <c r="A2891">
        <v>778</v>
      </c>
      <c r="B2891" t="s">
        <v>585</v>
      </c>
      <c r="C2891" t="s">
        <v>1524</v>
      </c>
      <c r="D2891" t="s">
        <v>1536</v>
      </c>
      <c r="E2891">
        <v>55</v>
      </c>
      <c r="F2891">
        <v>90</v>
      </c>
      <c r="G2891">
        <v>80</v>
      </c>
      <c r="H2891">
        <v>50</v>
      </c>
      <c r="I2891">
        <v>105</v>
      </c>
      <c r="J2891">
        <v>96</v>
      </c>
      <c r="K2891" t="s">
        <v>586</v>
      </c>
      <c r="M2891" t="s">
        <v>3470</v>
      </c>
      <c r="N2891">
        <v>8.84</v>
      </c>
      <c r="O2891">
        <v>7.75</v>
      </c>
      <c r="P2891">
        <v>1</v>
      </c>
      <c r="Q2891">
        <v>1</v>
      </c>
      <c r="R2891">
        <f t="shared" si="206"/>
        <v>10</v>
      </c>
      <c r="S2891">
        <f t="shared" si="207"/>
        <v>9</v>
      </c>
      <c r="T2891">
        <f t="shared" si="204"/>
        <v>19</v>
      </c>
      <c r="U2891" t="s">
        <v>1524</v>
      </c>
      <c r="V2891" t="s">
        <v>1536</v>
      </c>
      <c r="W2891" t="s">
        <v>1468</v>
      </c>
      <c r="X2891" t="s">
        <v>1492</v>
      </c>
      <c r="Z2891" t="str" cm="1">
        <f t="array" ref="Z2891">IF(ISBLANK(AK2891),_xlfn.LET(
    _xlpm.nameBeforeSlash, IF(ISNUMBER(SEARCH("/", Y2891)), LEFT(Y2891, SEARCH("/", Y2891)-1), Y2891),
    _xlpm.matchRow, IFERROR(MATCH(_xlpm.nameBeforeSlash, AA:AA, 0), ""),
    _xlpm.difference, IF(_xlpm.matchRow="", "", ABS((R2891 + S2891)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),IF(ISBLANK(Y2891),"","Hidden"))</f>
        <v/>
      </c>
      <c r="AA2891" t="s">
        <v>585</v>
      </c>
      <c r="AB2891" t="s">
        <v>3471</v>
      </c>
      <c r="AC2891" t="s">
        <v>442</v>
      </c>
      <c r="AD2891" t="str">
        <f>_xlfn.XLOOKUP(AC2891,moves!A:A,moves!B:B)</f>
        <v>fairy</v>
      </c>
      <c r="AE2891">
        <f>_xlfn.XLOOKUP(AC2891,moves!A:A,moves!D:D)</f>
        <v>4</v>
      </c>
      <c r="AF2891" t="str">
        <f>_xlfn.XLOOKUP(AC2891,moves!A:A,moves!E:E)</f>
        <v>When the target next attacks: Remove 1 regular hit from the roll.</v>
      </c>
      <c r="AG2891">
        <v>0</v>
      </c>
      <c r="AH2891">
        <v>0</v>
      </c>
      <c r="AI2891">
        <f t="shared" si="205"/>
        <v>0</v>
      </c>
      <c r="AJ2891" t="s">
        <v>525</v>
      </c>
      <c r="AK2891" t="s">
        <v>3470</v>
      </c>
      <c r="AL2891">
        <v>0</v>
      </c>
      <c r="AM2891" cm="1">
        <f t="array" ref="AM2891">IF(AL2891=1,1,
   IF(ISTEXT(AK2891),1,
   IF(AO2891&gt;1,AM2890,
   IF(AI2891=1,
      IF(SUMPRODUCT((LEN($Y$2:$Y$4096)-LEN(SUBSTITUTE($Y$2:$Y$4096,AA2891,"")))/LEN(AA2891))&gt;0,2,1),
      IF(
         SUMPRODUCT((LEN($Y$2:$Y$4096)-LEN(SUBSTITUTE($Y$2:$Y$4096,AA2891,"")))/LEN(AA2891))
         - SUMPRODUCT((LEN($Y$2:$Y$4096)-LEN(SUBSTITUTE($Y$2:$Y$4096,"Alolan "&amp;AA2891,"")))/LEN("Alolan "&amp;AA2891))
         - SUMPRODUCT((LEN($Y$2:$Y$4096)-LEN(SUBSTITUTE($Y$2:$Y$4096,"Galarian "&amp;AA2891,"")))/LEN("Galarian "&amp;AA2891))
         - SUMPRODUCT((LEN($Y$2:$Y$4096)-LEN(SUBSTITUTE($Y$2:$Y$4096,"Hisuian "&amp;AA2891,"")))/LEN("Hisuian "&amp;AA2891))
         - SUMPRODUCT((LEN($Y$2:$Y$4096)-LEN(SUBSTITUTE($Y$2:$Y$4096,"Paldean "&amp;AA2891,"")))/LEN("Paldean "&amp;AA2891))
      &gt;0,2,1)
   ))))</f>
        <v>1</v>
      </c>
      <c r="AN2891">
        <v>0</v>
      </c>
      <c r="AO2891">
        <v>0</v>
      </c>
    </row>
    <row r="2892" spans="1:42" x14ac:dyDescent="0.25">
      <c r="A2892" t="s">
        <v>4230</v>
      </c>
      <c r="B2892" t="s">
        <v>230</v>
      </c>
      <c r="C2892" t="s">
        <v>1524</v>
      </c>
      <c r="D2892"/>
      <c r="E2892">
        <v>45</v>
      </c>
      <c r="F2892">
        <v>100</v>
      </c>
      <c r="G2892">
        <v>135</v>
      </c>
      <c r="H2892">
        <v>65</v>
      </c>
      <c r="I2892">
        <v>135</v>
      </c>
      <c r="J2892">
        <v>45</v>
      </c>
      <c r="K2892" t="s">
        <v>369</v>
      </c>
      <c r="M2892" t="s">
        <v>3470</v>
      </c>
      <c r="N2892">
        <v>7.45</v>
      </c>
      <c r="O2892">
        <v>9.9</v>
      </c>
      <c r="Q2892">
        <v>2</v>
      </c>
      <c r="R2892">
        <f t="shared" si="206"/>
        <v>7</v>
      </c>
      <c r="S2892">
        <f t="shared" si="207"/>
        <v>12</v>
      </c>
      <c r="T2892">
        <f t="shared" si="204"/>
        <v>19</v>
      </c>
      <c r="U2892" t="s">
        <v>1524</v>
      </c>
      <c r="V2892" t="s">
        <v>1209</v>
      </c>
      <c r="W2892" t="s">
        <v>429</v>
      </c>
      <c r="X2892" t="s">
        <v>1512</v>
      </c>
      <c r="Z2892" t="str" cm="1">
        <f t="array" ref="Z2892">IF(ISBLANK(AK2892),_xlfn.LET(
    _xlpm.nameBeforeSlash, IF(ISNUMBER(SEARCH("/", Y2892)), LEFT(Y2892, SEARCH("/", Y2892)-1), Y2892),
    _xlpm.matchRow, IFERROR(MATCH(_xlpm.nameBeforeSlash, AA:AA, 0), ""),
    _xlpm.difference, IF(_xlpm.matchRow="", "", ABS((R2892 + S2892)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),IF(ISBLANK(Y2892),"","Hidden"))</f>
        <v/>
      </c>
      <c r="AA2892" t="s">
        <v>5381</v>
      </c>
      <c r="AB2892" t="s">
        <v>3471</v>
      </c>
      <c r="AC2892" t="s">
        <v>6551</v>
      </c>
      <c r="AD2892" t="str">
        <f>_xlfn.XLOOKUP(AC2892,moves!A:A,moves!B:B)</f>
        <v>ghost</v>
      </c>
      <c r="AE2892">
        <f>_xlfn.XLOOKUP(AC2892,moves!A:A,moves!D:D)</f>
        <v>4</v>
      </c>
      <c r="AF2892" t="str">
        <f>_xlfn.XLOOKUP(AC2892,moves!A:A,moves!E:E)</f>
        <v>The user takes 5 damage. If the user faints due to this effect: Choose an opposing active Pokémon. That Pokémon faints.</v>
      </c>
      <c r="AG2892">
        <v>0</v>
      </c>
      <c r="AH2892">
        <v>0</v>
      </c>
      <c r="AI2892">
        <f t="shared" si="205"/>
        <v>1</v>
      </c>
      <c r="AJ2892" t="s">
        <v>525</v>
      </c>
      <c r="AK2892" t="s">
        <v>3470</v>
      </c>
      <c r="AL2892">
        <v>0</v>
      </c>
      <c r="AM2892" cm="1">
        <f t="array" ref="AM2892">IF(AL2892=1,1,
   IF(ISTEXT(AK2892),1,
   IF(AO2892&gt;1,AM2891,
   IF(AI2892=1,
      IF(SUMPRODUCT((LEN($Y$2:$Y$4096)-LEN(SUBSTITUTE($Y$2:$Y$4096,AA2892,"")))/LEN(AA2892))&gt;0,2,1),
      IF(
         SUMPRODUCT((LEN($Y$2:$Y$4096)-LEN(SUBSTITUTE($Y$2:$Y$4096,AA2892,"")))/LEN(AA2892))
         - SUMPRODUCT((LEN($Y$2:$Y$4096)-LEN(SUBSTITUTE($Y$2:$Y$4096,"Alolan "&amp;AA2892,"")))/LEN("Alolan "&amp;AA2892))
         - SUMPRODUCT((LEN($Y$2:$Y$4096)-LEN(SUBSTITUTE($Y$2:$Y$4096,"Galarian "&amp;AA2892,"")))/LEN("Galarian "&amp;AA2892))
         - SUMPRODUCT((LEN($Y$2:$Y$4096)-LEN(SUBSTITUTE($Y$2:$Y$4096,"Hisuian "&amp;AA2892,"")))/LEN("Hisuian "&amp;AA2892))
         - SUMPRODUCT((LEN($Y$2:$Y$4096)-LEN(SUBSTITUTE($Y$2:$Y$4096,"Paldean "&amp;AA2892,"")))/LEN("Paldean "&amp;AA2892))
      &gt;0,2,1)
   ))))</f>
        <v>1</v>
      </c>
      <c r="AN2892">
        <v>0</v>
      </c>
      <c r="AO2892">
        <v>0</v>
      </c>
    </row>
    <row r="2893" spans="1:42" x14ac:dyDescent="0.25">
      <c r="A2893">
        <v>781</v>
      </c>
      <c r="B2893" t="s">
        <v>598</v>
      </c>
      <c r="C2893" t="s">
        <v>1524</v>
      </c>
      <c r="D2893" t="s">
        <v>1468</v>
      </c>
      <c r="E2893">
        <v>70</v>
      </c>
      <c r="F2893">
        <v>131</v>
      </c>
      <c r="G2893">
        <v>100</v>
      </c>
      <c r="H2893">
        <v>86</v>
      </c>
      <c r="I2893">
        <v>90</v>
      </c>
      <c r="J2893">
        <v>40</v>
      </c>
      <c r="K2893" t="s">
        <v>599</v>
      </c>
      <c r="M2893" t="s">
        <v>3470</v>
      </c>
      <c r="N2893">
        <v>9.01</v>
      </c>
      <c r="O2893">
        <v>8.5</v>
      </c>
      <c r="P2893">
        <v>-1</v>
      </c>
      <c r="Q2893">
        <v>3</v>
      </c>
      <c r="R2893">
        <f t="shared" si="206"/>
        <v>8</v>
      </c>
      <c r="S2893">
        <f t="shared" si="207"/>
        <v>12</v>
      </c>
      <c r="T2893">
        <f t="shared" si="204"/>
        <v>20</v>
      </c>
      <c r="U2893" t="s">
        <v>1524</v>
      </c>
      <c r="V2893" t="s">
        <v>1468</v>
      </c>
      <c r="W2893" t="s">
        <v>1514</v>
      </c>
      <c r="X2893" t="s">
        <v>1490</v>
      </c>
      <c r="Z2893" t="str" cm="1">
        <f t="array" ref="Z2893">IF(ISBLANK(AK2893),_xlfn.LET(
    _xlpm.nameBeforeSlash, IF(ISNUMBER(SEARCH("/", Y2893)), LEFT(Y2893, SEARCH("/", Y2893)-1), Y2893),
    _xlpm.matchRow, IFERROR(MATCH(_xlpm.nameBeforeSlash, AA:AA, 0), ""),
    _xlpm.difference, IF(_xlpm.matchRow="", "", ABS((R2893 + S2893)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),IF(ISBLANK(Y2893),"","Hidden"))</f>
        <v/>
      </c>
      <c r="AA2893" t="s">
        <v>598</v>
      </c>
      <c r="AB2893" t="s">
        <v>3471</v>
      </c>
      <c r="AC2893" t="s">
        <v>600</v>
      </c>
      <c r="AD2893" t="str">
        <f>_xlfn.XLOOKUP(AC2893,moves!A:A,moves!B:B)</f>
        <v>steel</v>
      </c>
      <c r="AE2893">
        <f>_xlfn.XLOOKUP(AC2893,moves!A:A,moves!D:D)</f>
        <v>4</v>
      </c>
      <c r="AF2893" t="str">
        <f>_xlfn.XLOOKUP(AC2893,moves!A:A,moves!E:E)</f>
        <v>Deal 4 extra damage to Water-type Pokémon. The target may no longer switch out or flee the battle.</v>
      </c>
      <c r="AG2893">
        <v>0</v>
      </c>
      <c r="AH2893">
        <v>0</v>
      </c>
      <c r="AI2893">
        <f t="shared" si="205"/>
        <v>0</v>
      </c>
      <c r="AJ2893" t="s">
        <v>525</v>
      </c>
      <c r="AK2893" t="s">
        <v>3470</v>
      </c>
      <c r="AL2893">
        <v>0</v>
      </c>
      <c r="AM2893" cm="1">
        <f t="array" ref="AM2893">IF(AL2893=1,1,
   IF(ISTEXT(AK2893),1,
   IF(AO2893&gt;1,AM2892,
   IF(AI2893=1,
      IF(SUMPRODUCT((LEN($Y$2:$Y$4096)-LEN(SUBSTITUTE($Y$2:$Y$4096,AA2893,"")))/LEN(AA2893))&gt;0,2,1),
      IF(
         SUMPRODUCT((LEN($Y$2:$Y$4096)-LEN(SUBSTITUTE($Y$2:$Y$4096,AA2893,"")))/LEN(AA2893))
         - SUMPRODUCT((LEN($Y$2:$Y$4096)-LEN(SUBSTITUTE($Y$2:$Y$4096,"Alolan "&amp;AA2893,"")))/LEN("Alolan "&amp;AA2893))
         - SUMPRODUCT((LEN($Y$2:$Y$4096)-LEN(SUBSTITUTE($Y$2:$Y$4096,"Galarian "&amp;AA2893,"")))/LEN("Galarian "&amp;AA2893))
         - SUMPRODUCT((LEN($Y$2:$Y$4096)-LEN(SUBSTITUTE($Y$2:$Y$4096,"Hisuian "&amp;AA2893,"")))/LEN("Hisuian "&amp;AA2893))
         - SUMPRODUCT((LEN($Y$2:$Y$4096)-LEN(SUBSTITUTE($Y$2:$Y$4096,"Paldean "&amp;AA2893,"")))/LEN("Paldean "&amp;AA2893))
      &gt;0,2,1)
   ))))</f>
        <v>1</v>
      </c>
      <c r="AN2893">
        <v>0</v>
      </c>
      <c r="AO2893">
        <v>0</v>
      </c>
    </row>
    <row r="2894" spans="1:42" x14ac:dyDescent="0.25">
      <c r="A2894">
        <v>1013</v>
      </c>
      <c r="B2894" t="s">
        <v>3064</v>
      </c>
      <c r="C2894" t="s">
        <v>1468</v>
      </c>
      <c r="D2894" t="s">
        <v>1524</v>
      </c>
      <c r="E2894">
        <v>71</v>
      </c>
      <c r="F2894">
        <v>60</v>
      </c>
      <c r="G2894">
        <v>106</v>
      </c>
      <c r="H2894">
        <v>121</v>
      </c>
      <c r="I2894">
        <v>80</v>
      </c>
      <c r="J2894">
        <v>70</v>
      </c>
      <c r="K2894" t="s">
        <v>3063</v>
      </c>
      <c r="M2894" t="s">
        <v>3470</v>
      </c>
      <c r="N2894">
        <v>9.4499999999999993</v>
      </c>
      <c r="O2894">
        <v>8.42</v>
      </c>
      <c r="P2894">
        <v>1</v>
      </c>
      <c r="Q2894">
        <v>1</v>
      </c>
      <c r="R2894">
        <f t="shared" si="206"/>
        <v>10</v>
      </c>
      <c r="S2894">
        <f t="shared" si="207"/>
        <v>9</v>
      </c>
      <c r="T2894">
        <f t="shared" si="204"/>
        <v>19</v>
      </c>
      <c r="U2894" t="s">
        <v>1468</v>
      </c>
      <c r="V2894" t="s">
        <v>1524</v>
      </c>
      <c r="W2894" t="s">
        <v>1471</v>
      </c>
      <c r="X2894" t="s">
        <v>1490</v>
      </c>
      <c r="Z2894" t="str" cm="1">
        <f t="array" ref="Z2894">IF(ISBLANK(AK2894),_xlfn.LET(
    _xlpm.nameBeforeSlash, IF(ISNUMBER(SEARCH("/", Y2894)), LEFT(Y2894, SEARCH("/", Y2894)-1), Y2894),
    _xlpm.matchRow, IFERROR(MATCH(_xlpm.nameBeforeSlash, AA:AA, 0), ""),
    _xlpm.difference, IF(_xlpm.matchRow="", "", ABS((R2894 + S2894)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),IF(ISBLANK(Y2894),"","Hidden"))</f>
        <v/>
      </c>
      <c r="AA2894" t="s">
        <v>3064</v>
      </c>
      <c r="AB2894" t="s">
        <v>3471</v>
      </c>
      <c r="AC2894" t="s">
        <v>1138</v>
      </c>
      <c r="AD2894" t="str">
        <f>_xlfn.XLOOKUP(AC2894,moves!A:A,moves!B:B)</f>
        <v>grass</v>
      </c>
      <c r="AE2894">
        <f>_xlfn.XLOOKUP(AC2894,moves!A:A,moves!D:D)</f>
        <v>3</v>
      </c>
      <c r="AF2894" t="str">
        <f>_xlfn.XLOOKUP(AC2894,moves!A:A,moves!E:E)</f>
        <v>Heal for half the damage dealt, rounded down. If 2 or more status symbols are rolled: Inflict the Burned status on the targes.</v>
      </c>
      <c r="AG2894">
        <v>0</v>
      </c>
      <c r="AH2894">
        <v>0</v>
      </c>
      <c r="AI2894">
        <f t="shared" si="205"/>
        <v>0</v>
      </c>
      <c r="AJ2894" t="s">
        <v>525</v>
      </c>
      <c r="AK2894" t="s">
        <v>3470</v>
      </c>
      <c r="AL2894">
        <v>0</v>
      </c>
      <c r="AM2894" cm="1">
        <f t="array" ref="AM2894">IF(AL2894=1,1,
   IF(ISTEXT(AK2894),1,
   IF(AO2894&gt;1,AM2893,
   IF(AI2894=1,
      IF(SUMPRODUCT((LEN($Y$2:$Y$4096)-LEN(SUBSTITUTE($Y$2:$Y$4096,AA2894,"")))/LEN(AA2894))&gt;0,2,1),
      IF(
         SUMPRODUCT((LEN($Y$2:$Y$4096)-LEN(SUBSTITUTE($Y$2:$Y$4096,AA2894,"")))/LEN(AA2894))
         - SUMPRODUCT((LEN($Y$2:$Y$4096)-LEN(SUBSTITUTE($Y$2:$Y$4096,"Alolan "&amp;AA2894,"")))/LEN("Alolan "&amp;AA2894))
         - SUMPRODUCT((LEN($Y$2:$Y$4096)-LEN(SUBSTITUTE($Y$2:$Y$4096,"Galarian "&amp;AA2894,"")))/LEN("Galarian "&amp;AA2894))
         - SUMPRODUCT((LEN($Y$2:$Y$4096)-LEN(SUBSTITUTE($Y$2:$Y$4096,"Hisuian "&amp;AA2894,"")))/LEN("Hisuian "&amp;AA2894))
         - SUMPRODUCT((LEN($Y$2:$Y$4096)-LEN(SUBSTITUTE($Y$2:$Y$4096,"Paldean "&amp;AA2894,"")))/LEN("Paldean "&amp;AA2894))
      &gt;0,2,1)
   ))))</f>
        <v>1</v>
      </c>
      <c r="AN2894">
        <v>0</v>
      </c>
      <c r="AO2894">
        <v>0</v>
      </c>
    </row>
    <row r="2895" spans="1:42" x14ac:dyDescent="0.25">
      <c r="A2895">
        <v>802</v>
      </c>
      <c r="B2895" t="s">
        <v>2712</v>
      </c>
      <c r="C2895" t="s">
        <v>1492</v>
      </c>
      <c r="D2895" t="s">
        <v>1524</v>
      </c>
      <c r="E2895">
        <v>90</v>
      </c>
      <c r="F2895">
        <v>125</v>
      </c>
      <c r="G2895">
        <v>80</v>
      </c>
      <c r="H2895">
        <v>90</v>
      </c>
      <c r="I2895">
        <v>90</v>
      </c>
      <c r="J2895">
        <v>125</v>
      </c>
      <c r="K2895" t="s">
        <v>2713</v>
      </c>
      <c r="M2895" t="s">
        <v>3470</v>
      </c>
      <c r="N2895">
        <v>12.15</v>
      </c>
      <c r="O2895">
        <v>8.6999999999999993</v>
      </c>
      <c r="P2895">
        <v>2</v>
      </c>
      <c r="R2895">
        <f t="shared" si="206"/>
        <v>14</v>
      </c>
      <c r="S2895">
        <f t="shared" si="207"/>
        <v>9</v>
      </c>
      <c r="T2895">
        <f t="shared" si="204"/>
        <v>23</v>
      </c>
      <c r="U2895" t="s">
        <v>1492</v>
      </c>
      <c r="V2895" t="s">
        <v>1524</v>
      </c>
      <c r="W2895" t="s">
        <v>1209</v>
      </c>
      <c r="X2895" t="s">
        <v>1471</v>
      </c>
      <c r="Z2895" t="str" cm="1">
        <f t="array" ref="Z2895">IF(ISBLANK(AK2895),_xlfn.LET(
    _xlpm.nameBeforeSlash, IF(ISNUMBER(SEARCH("/", Y2895)), LEFT(Y2895, SEARCH("/", Y2895)-1), Y2895),
    _xlpm.matchRow, IFERROR(MATCH(_xlpm.nameBeforeSlash, AA:AA, 0), ""),
    _xlpm.difference, IF(_xlpm.matchRow="", "", ABS((R2895 + S2895)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),IF(ISBLANK(Y2895),"","Hidden"))</f>
        <v/>
      </c>
      <c r="AA2895" t="s">
        <v>2712</v>
      </c>
      <c r="AB2895" t="s">
        <v>3471</v>
      </c>
      <c r="AC2895" t="s">
        <v>1110</v>
      </c>
      <c r="AD2895" t="str">
        <f>_xlfn.XLOOKUP(AC2895,moves!A:A,moves!B:B)</f>
        <v>ghost</v>
      </c>
      <c r="AE2895">
        <f>_xlfn.XLOOKUP(AC2895,moves!A:A,moves!D:D)</f>
        <v>4</v>
      </c>
      <c r="AF2895" t="str">
        <f>_xlfn.XLOOKUP(AC2895,moves!A:A,moves!E:E)</f>
        <v>Before rolling for this attack: Transfer the target's MODIFY effects to the user.</v>
      </c>
      <c r="AG2895">
        <v>0</v>
      </c>
      <c r="AH2895">
        <v>1</v>
      </c>
      <c r="AI2895">
        <f t="shared" si="205"/>
        <v>0</v>
      </c>
      <c r="AJ2895" t="s">
        <v>8452</v>
      </c>
      <c r="AK2895" t="s">
        <v>3470</v>
      </c>
      <c r="AL2895">
        <v>0</v>
      </c>
      <c r="AM2895" cm="1">
        <f t="array" ref="AM2895">IF(AL2895=1,1,
   IF(ISTEXT(AK2895),1,
   IF(AO2895&gt;1,AM2894,
   IF(AI2895=1,
      IF(SUMPRODUCT((LEN($Y$2:$Y$4096)-LEN(SUBSTITUTE($Y$2:$Y$4096,AA2895,"")))/LEN(AA2895))&gt;0,2,1),
      IF(
         SUMPRODUCT((LEN($Y$2:$Y$4096)-LEN(SUBSTITUTE($Y$2:$Y$4096,AA2895,"")))/LEN(AA2895))
         - SUMPRODUCT((LEN($Y$2:$Y$4096)-LEN(SUBSTITUTE($Y$2:$Y$4096,"Alolan "&amp;AA2895,"")))/LEN("Alolan "&amp;AA2895))
         - SUMPRODUCT((LEN($Y$2:$Y$4096)-LEN(SUBSTITUTE($Y$2:$Y$4096,"Galarian "&amp;AA2895,"")))/LEN("Galarian "&amp;AA2895))
         - SUMPRODUCT((LEN($Y$2:$Y$4096)-LEN(SUBSTITUTE($Y$2:$Y$4096,"Hisuian "&amp;AA2895,"")))/LEN("Hisuian "&amp;AA2895))
         - SUMPRODUCT((LEN($Y$2:$Y$4096)-LEN(SUBSTITUTE($Y$2:$Y$4096,"Paldean "&amp;AA2895,"")))/LEN("Paldean "&amp;AA2895))
      &gt;0,2,1)
   ))))</f>
        <v>1</v>
      </c>
      <c r="AN2895">
        <v>0</v>
      </c>
      <c r="AO2895">
        <v>0</v>
      </c>
    </row>
    <row r="2896" spans="1:42" x14ac:dyDescent="0.25">
      <c r="A2896" t="s">
        <v>4631</v>
      </c>
      <c r="B2896" t="s">
        <v>621</v>
      </c>
      <c r="C2896" t="s">
        <v>1479</v>
      </c>
      <c r="D2896" t="s">
        <v>1524</v>
      </c>
      <c r="E2896">
        <v>53</v>
      </c>
      <c r="F2896">
        <v>127</v>
      </c>
      <c r="G2896">
        <v>53</v>
      </c>
      <c r="H2896">
        <v>151</v>
      </c>
      <c r="I2896">
        <v>79</v>
      </c>
      <c r="J2896">
        <v>107</v>
      </c>
      <c r="K2896" t="s">
        <v>623</v>
      </c>
      <c r="M2896" t="s">
        <v>3470</v>
      </c>
      <c r="N2896">
        <v>13.1</v>
      </c>
      <c r="O2896">
        <v>6.08</v>
      </c>
      <c r="P2896">
        <v>1</v>
      </c>
      <c r="Q2896">
        <v>3</v>
      </c>
      <c r="R2896">
        <f t="shared" si="206"/>
        <v>14</v>
      </c>
      <c r="S2896">
        <f t="shared" si="207"/>
        <v>9</v>
      </c>
      <c r="T2896">
        <f t="shared" si="204"/>
        <v>23</v>
      </c>
      <c r="U2896" t="s">
        <v>1479</v>
      </c>
      <c r="V2896" t="s">
        <v>1524</v>
      </c>
      <c r="W2896" t="s">
        <v>429</v>
      </c>
      <c r="X2896" t="s">
        <v>1471</v>
      </c>
      <c r="Z2896" t="str" cm="1">
        <f t="array" ref="Z2896">IF(ISBLANK(AK2896),_xlfn.LET(
    _xlpm.nameBeforeSlash, IF(ISNUMBER(SEARCH("/", Y2896)), LEFT(Y2896, SEARCH("/", Y2896)-1), Y2896),
    _xlpm.matchRow, IFERROR(MATCH(_xlpm.nameBeforeSlash, AA:AA, 0), ""),
    _xlpm.difference, IF(_xlpm.matchRow="", "", ABS((R2896 + S2896)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),IF(ISBLANK(Y2896),"","Hidden"))</f>
        <v/>
      </c>
      <c r="AA2896" t="s">
        <v>5896</v>
      </c>
      <c r="AB2896" t="s">
        <v>3471</v>
      </c>
      <c r="AC2896" t="s">
        <v>6789</v>
      </c>
      <c r="AD2896" t="str">
        <f>_xlfn.XLOOKUP(AC2896,moves!A:A,moves!B:B)</f>
        <v>fire</v>
      </c>
      <c r="AE2896">
        <f>_xlfn.XLOOKUP(AC2896,moves!A:A,moves!D:D)</f>
        <v>5</v>
      </c>
      <c r="AF2896" t="str">
        <f>_xlfn.XLOOKUP(AC2896,moves!A:A,moves!E:E)</f>
        <v>For each critical hit rolled: Deal 1 damage and Inflict the Burned status on a single target. For each status symbol rolled: Deal 2 damage to a non-active Pokémon in the user's party.</v>
      </c>
      <c r="AG2896">
        <v>0</v>
      </c>
      <c r="AH2896">
        <v>1</v>
      </c>
      <c r="AI2896">
        <f t="shared" si="205"/>
        <v>1</v>
      </c>
      <c r="AJ2896" t="s">
        <v>8452</v>
      </c>
      <c r="AK2896" t="s">
        <v>3470</v>
      </c>
      <c r="AL2896">
        <v>0</v>
      </c>
      <c r="AM2896" cm="1">
        <f t="array" ref="AM2896">IF(AL2896=1,1,
   IF(ISTEXT(AK2896),1,
   IF(AO2896&gt;1,AM2895,
   IF(AI2896=1,
      IF(SUMPRODUCT((LEN($Y$2:$Y$4096)-LEN(SUBSTITUTE($Y$2:$Y$4096,AA2896,"")))/LEN(AA2896))&gt;0,2,1),
      IF(
         SUMPRODUCT((LEN($Y$2:$Y$4096)-LEN(SUBSTITUTE($Y$2:$Y$4096,AA2896,"")))/LEN(AA2896))
         - SUMPRODUCT((LEN($Y$2:$Y$4096)-LEN(SUBSTITUTE($Y$2:$Y$4096,"Alolan "&amp;AA2896,"")))/LEN("Alolan "&amp;AA2896))
         - SUMPRODUCT((LEN($Y$2:$Y$4096)-LEN(SUBSTITUTE($Y$2:$Y$4096,"Galarian "&amp;AA2896,"")))/LEN("Galarian "&amp;AA2896))
         - SUMPRODUCT((LEN($Y$2:$Y$4096)-LEN(SUBSTITUTE($Y$2:$Y$4096,"Hisuian "&amp;AA2896,"")))/LEN("Hisuian "&amp;AA2896))
         - SUMPRODUCT((LEN($Y$2:$Y$4096)-LEN(SUBSTITUTE($Y$2:$Y$4096,"Paldean "&amp;AA2896,"")))/LEN("Paldean "&amp;AA2896))
      &gt;0,2,1)
   ))))</f>
        <v>1</v>
      </c>
      <c r="AN2896">
        <v>0</v>
      </c>
      <c r="AO2896">
        <v>0</v>
      </c>
    </row>
    <row r="2897" spans="1:42" x14ac:dyDescent="0.25">
      <c r="A2897">
        <v>987</v>
      </c>
      <c r="B2897" t="s">
        <v>3025</v>
      </c>
      <c r="C2897" t="s">
        <v>1524</v>
      </c>
      <c r="D2897" t="s">
        <v>1536</v>
      </c>
      <c r="E2897">
        <v>55</v>
      </c>
      <c r="F2897">
        <v>55</v>
      </c>
      <c r="G2897">
        <v>55</v>
      </c>
      <c r="H2897">
        <v>135</v>
      </c>
      <c r="I2897">
        <v>135</v>
      </c>
      <c r="J2897">
        <v>135</v>
      </c>
      <c r="K2897" t="s">
        <v>3022</v>
      </c>
      <c r="M2897" t="s">
        <v>3470</v>
      </c>
      <c r="N2897">
        <v>12.7</v>
      </c>
      <c r="O2897">
        <v>7.9</v>
      </c>
      <c r="P2897">
        <v>2</v>
      </c>
      <c r="R2897">
        <f t="shared" si="206"/>
        <v>15</v>
      </c>
      <c r="S2897">
        <f t="shared" si="207"/>
        <v>8</v>
      </c>
      <c r="T2897">
        <f t="shared" si="204"/>
        <v>23</v>
      </c>
      <c r="U2897" t="s">
        <v>1524</v>
      </c>
      <c r="V2897" t="s">
        <v>1536</v>
      </c>
      <c r="W2897" t="s">
        <v>1479</v>
      </c>
      <c r="X2897" t="s">
        <v>429</v>
      </c>
      <c r="Z2897" t="str" cm="1">
        <f t="array" ref="Z2897">IF(ISBLANK(AK2897),_xlfn.LET(
    _xlpm.nameBeforeSlash, IF(ISNUMBER(SEARCH("/", Y2897)), LEFT(Y2897, SEARCH("/", Y2897)-1), Y2897),
    _xlpm.matchRow, IFERROR(MATCH(_xlpm.nameBeforeSlash, AA:AA, 0), ""),
    _xlpm.difference, IF(_xlpm.matchRow="", "", ABS((R2897 + S2897)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),IF(ISBLANK(Y2897),"","Hidden"))</f>
        <v/>
      </c>
      <c r="AA2897" t="s">
        <v>3025</v>
      </c>
      <c r="AB2897" t="s">
        <v>3471</v>
      </c>
      <c r="AC2897" t="s">
        <v>468</v>
      </c>
      <c r="AD2897" t="str">
        <f>_xlfn.XLOOKUP(AC2897,moves!A:A,moves!B:B)</f>
        <v>fairy</v>
      </c>
      <c r="AE2897">
        <f>_xlfn.XLOOKUP(AC2897,moves!A:A,moves!D:D)</f>
        <v>5</v>
      </c>
      <c r="AF2897" t="str">
        <f>_xlfn.XLOOKUP(AC2897,moves!A:A,moves!E:E)</f>
        <v>If 2 or more status symbols are rolled: Inflict the Drowsy status on the target.</v>
      </c>
      <c r="AG2897">
        <v>0</v>
      </c>
      <c r="AH2897">
        <v>1</v>
      </c>
      <c r="AI2897">
        <f t="shared" si="205"/>
        <v>0</v>
      </c>
      <c r="AJ2897" t="s">
        <v>8452</v>
      </c>
      <c r="AK2897" t="s">
        <v>3470</v>
      </c>
      <c r="AL2897">
        <v>0</v>
      </c>
      <c r="AM2897" cm="1">
        <f t="array" ref="AM2897">IF(AL2897=1,1,
   IF(ISTEXT(AK2897),1,
   IF(AO2897&gt;1,AM2896,
   IF(AI2897=1,
      IF(SUMPRODUCT((LEN($Y$2:$Y$4096)-LEN(SUBSTITUTE($Y$2:$Y$4096,AA2897,"")))/LEN(AA2897))&gt;0,2,1),
      IF(
         SUMPRODUCT((LEN($Y$2:$Y$4096)-LEN(SUBSTITUTE($Y$2:$Y$4096,AA2897,"")))/LEN(AA2897))
         - SUMPRODUCT((LEN($Y$2:$Y$4096)-LEN(SUBSTITUTE($Y$2:$Y$4096,"Alolan "&amp;AA2897,"")))/LEN("Alolan "&amp;AA2897))
         - SUMPRODUCT((LEN($Y$2:$Y$4096)-LEN(SUBSTITUTE($Y$2:$Y$4096,"Galarian "&amp;AA2897,"")))/LEN("Galarian "&amp;AA2897))
         - SUMPRODUCT((LEN($Y$2:$Y$4096)-LEN(SUBSTITUTE($Y$2:$Y$4096,"Hisuian "&amp;AA2897,"")))/LEN("Hisuian "&amp;AA2897))
         - SUMPRODUCT((LEN($Y$2:$Y$4096)-LEN(SUBSTITUTE($Y$2:$Y$4096,"Paldean "&amp;AA2897,"")))/LEN("Paldean "&amp;AA2897))
      &gt;0,2,1)
   ))))</f>
        <v>1</v>
      </c>
      <c r="AN2897">
        <v>0</v>
      </c>
      <c r="AO2897">
        <v>0</v>
      </c>
    </row>
    <row r="2898" spans="1:42" x14ac:dyDescent="0.25">
      <c r="A2898" t="s">
        <v>4891</v>
      </c>
      <c r="B2898" t="s">
        <v>3088</v>
      </c>
      <c r="C2898" t="s">
        <v>1469</v>
      </c>
      <c r="D2898" t="s">
        <v>1524</v>
      </c>
      <c r="E2898">
        <v>88</v>
      </c>
      <c r="F2898">
        <v>88</v>
      </c>
      <c r="G2898">
        <v>160</v>
      </c>
      <c r="H2898">
        <v>88</v>
      </c>
      <c r="I2898">
        <v>88</v>
      </c>
      <c r="J2898">
        <v>88</v>
      </c>
      <c r="K2898" t="s">
        <v>3089</v>
      </c>
      <c r="M2898" t="s">
        <v>3470</v>
      </c>
      <c r="N2898">
        <v>8.8000000000000007</v>
      </c>
      <c r="O2898">
        <v>10.959999999999999</v>
      </c>
      <c r="Q2898">
        <v>4</v>
      </c>
      <c r="R2898">
        <f t="shared" si="206"/>
        <v>9</v>
      </c>
      <c r="S2898">
        <f t="shared" si="207"/>
        <v>15</v>
      </c>
      <c r="T2898">
        <f t="shared" si="204"/>
        <v>24</v>
      </c>
      <c r="U2898" t="s">
        <v>1469</v>
      </c>
      <c r="V2898" t="s">
        <v>1524</v>
      </c>
      <c r="W2898" t="s">
        <v>1471</v>
      </c>
      <c r="X2898" t="s">
        <v>1546</v>
      </c>
      <c r="Z2898" t="str" cm="1">
        <f t="array" ref="Z2898">IF(ISBLANK(AK2898),_xlfn.LET(
    _xlpm.nameBeforeSlash, IF(ISNUMBER(SEARCH("/", Y2898)), LEFT(Y2898, SEARCH("/", Y2898)-1), Y2898),
    _xlpm.matchRow, IFERROR(MATCH(_xlpm.nameBeforeSlash, AA:AA, 0), ""),
    _xlpm.difference, IF(_xlpm.matchRow="", "", ABS((R2898 + S2898)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),IF(ISBLANK(Y2898),"","Hidden"))</f>
        <v/>
      </c>
      <c r="AA2898" t="s">
        <v>6133</v>
      </c>
      <c r="AB2898" t="s">
        <v>3471</v>
      </c>
      <c r="AC2898" t="s">
        <v>6941</v>
      </c>
      <c r="AD2898" t="str">
        <f>_xlfn.XLOOKUP(AC2898,moves!A:A,moves!B:B)</f>
        <v>poison</v>
      </c>
      <c r="AE2898">
        <f>_xlfn.XLOOKUP(AC2898,moves!A:A,moves!D:D)</f>
        <v>0</v>
      </c>
      <c r="AF2898" t="str">
        <f>_xlfn.XLOOKUP(AC2898,moves!A:A,moves!E:E)</f>
        <v>Switch in any other Pokémon in your party and Inflict the Poisoned status on that Pokémon. That Pokémon may use a move with +2 attack strength this turn.</v>
      </c>
      <c r="AG2898">
        <v>0</v>
      </c>
      <c r="AH2898">
        <v>1</v>
      </c>
      <c r="AI2898">
        <f t="shared" si="205"/>
        <v>1</v>
      </c>
      <c r="AJ2898" t="s">
        <v>8452</v>
      </c>
      <c r="AK2898" t="s">
        <v>3470</v>
      </c>
      <c r="AL2898">
        <v>0</v>
      </c>
      <c r="AM2898" cm="1">
        <f t="array" ref="AM2898">IF(AL2898=1,1,
   IF(ISTEXT(AK2898),1,
   IF(AO2898&gt;1,AM2897,
   IF(AI2898=1,
      IF(SUMPRODUCT((LEN($Y$2:$Y$4096)-LEN(SUBSTITUTE($Y$2:$Y$4096,AA2898,"")))/LEN(AA2898))&gt;0,2,1),
      IF(
         SUMPRODUCT((LEN($Y$2:$Y$4096)-LEN(SUBSTITUTE($Y$2:$Y$4096,AA2898,"")))/LEN(AA2898))
         - SUMPRODUCT((LEN($Y$2:$Y$4096)-LEN(SUBSTITUTE($Y$2:$Y$4096,"Alolan "&amp;AA2898,"")))/LEN("Alolan "&amp;AA2898))
         - SUMPRODUCT((LEN($Y$2:$Y$4096)-LEN(SUBSTITUTE($Y$2:$Y$4096,"Galarian "&amp;AA2898,"")))/LEN("Galarian "&amp;AA2898))
         - SUMPRODUCT((LEN($Y$2:$Y$4096)-LEN(SUBSTITUTE($Y$2:$Y$4096,"Hisuian "&amp;AA2898,"")))/LEN("Hisuian "&amp;AA2898))
         - SUMPRODUCT((LEN($Y$2:$Y$4096)-LEN(SUBSTITUTE($Y$2:$Y$4096,"Paldean "&amp;AA2898,"")))/LEN("Paldean "&amp;AA2898))
      &gt;0,2,1)
   ))))</f>
        <v>1</v>
      </c>
      <c r="AN2898">
        <v>0</v>
      </c>
      <c r="AO2898">
        <v>0</v>
      </c>
    </row>
    <row r="2899" spans="1:42" x14ac:dyDescent="0.25">
      <c r="A2899">
        <v>255</v>
      </c>
      <c r="B2899" t="s">
        <v>1882</v>
      </c>
      <c r="C2899" t="s">
        <v>1479</v>
      </c>
      <c r="D2899"/>
      <c r="E2899">
        <v>45</v>
      </c>
      <c r="F2899">
        <v>60</v>
      </c>
      <c r="G2899">
        <v>40</v>
      </c>
      <c r="H2899">
        <v>70</v>
      </c>
      <c r="I2899">
        <v>50</v>
      </c>
      <c r="J2899">
        <v>45</v>
      </c>
      <c r="K2899" t="s">
        <v>1883</v>
      </c>
      <c r="M2899" t="s">
        <v>3472</v>
      </c>
      <c r="N2899">
        <v>5.9</v>
      </c>
      <c r="O2899">
        <v>4.5</v>
      </c>
      <c r="R2899">
        <f t="shared" si="206"/>
        <v>6</v>
      </c>
      <c r="S2899">
        <f t="shared" si="207"/>
        <v>5</v>
      </c>
      <c r="T2899">
        <f t="shared" si="204"/>
        <v>11</v>
      </c>
      <c r="U2899" t="s">
        <v>1479</v>
      </c>
      <c r="V2899" t="s">
        <v>1492</v>
      </c>
      <c r="W2899" t="s">
        <v>1481</v>
      </c>
      <c r="X2899" t="s">
        <v>1512</v>
      </c>
      <c r="Y2899" t="s">
        <v>1884</v>
      </c>
      <c r="Z2899" t="str" cm="1">
        <f t="array" ref="Z2899">IF(ISBLANK(AK2899),_xlfn.LET(
    _xlpm.nameBeforeSlash, IF(ISNUMBER(SEARCH("/", Y2899)), LEFT(Y2899, SEARCH("/", Y2899)-1), Y2899),
    _xlpm.matchRow, IFERROR(MATCH(_xlpm.nameBeforeSlash, AA:AA, 0), ""),
    _xlpm.difference, IF(_xlpm.matchRow="", "", ABS((R2899 + S2899)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),IF(ISBLANK(Y2899),"","Hidden"))</f>
        <v>Hidden</v>
      </c>
      <c r="AA2899" t="s">
        <v>1882</v>
      </c>
      <c r="AB2899" t="s">
        <v>3473</v>
      </c>
      <c r="AC2899" t="s">
        <v>711</v>
      </c>
      <c r="AD2899" t="str">
        <f>_xlfn.XLOOKUP(AC2899,moves!A:A,moves!B:B)</f>
        <v>fire</v>
      </c>
      <c r="AE2899">
        <f>_xlfn.XLOOKUP(AC2899,moves!A:A,moves!D:D)</f>
        <v>2</v>
      </c>
      <c r="AF2899" t="str">
        <f>_xlfn.XLOOKUP(AC2899,moves!A:A,moves!E:E)</f>
        <v>Inflict the Burned status on the target.</v>
      </c>
      <c r="AG2899">
        <v>0</v>
      </c>
      <c r="AH2899">
        <v>0</v>
      </c>
      <c r="AI2899">
        <f t="shared" si="205"/>
        <v>0</v>
      </c>
      <c r="AJ2899" t="s">
        <v>523</v>
      </c>
      <c r="AK2899" t="s">
        <v>3472</v>
      </c>
      <c r="AL2899">
        <v>0</v>
      </c>
      <c r="AM2899" cm="1">
        <f t="array" ref="AM2899">IF(AL2899=1,1,
   IF(ISTEXT(AK2899),1,
   IF(AO2899&gt;1,AM2898,
   IF(AI2899=1,
      IF(SUMPRODUCT((LEN($Y$2:$Y$4096)-LEN(SUBSTITUTE($Y$2:$Y$4096,AA2899,"")))/LEN(AA2899))&gt;0,2,1),
      IF(
         SUMPRODUCT((LEN($Y$2:$Y$4096)-LEN(SUBSTITUTE($Y$2:$Y$4096,AA2899,"")))/LEN(AA2899))
         - SUMPRODUCT((LEN($Y$2:$Y$4096)-LEN(SUBSTITUTE($Y$2:$Y$4096,"Alolan "&amp;AA2899,"")))/LEN("Alolan "&amp;AA2899))
         - SUMPRODUCT((LEN($Y$2:$Y$4096)-LEN(SUBSTITUTE($Y$2:$Y$4096,"Galarian "&amp;AA2899,"")))/LEN("Galarian "&amp;AA2899))
         - SUMPRODUCT((LEN($Y$2:$Y$4096)-LEN(SUBSTITUTE($Y$2:$Y$4096,"Hisuian "&amp;AA2899,"")))/LEN("Hisuian "&amp;AA2899))
         - SUMPRODUCT((LEN($Y$2:$Y$4096)-LEN(SUBSTITUTE($Y$2:$Y$4096,"Paldean "&amp;AA2899,"")))/LEN("Paldean "&amp;AA2899))
      &gt;0,2,1)
   ))))</f>
        <v>1</v>
      </c>
      <c r="AN2899">
        <v>0</v>
      </c>
      <c r="AO2899">
        <v>0</v>
      </c>
    </row>
    <row r="2900" spans="1:42" x14ac:dyDescent="0.25">
      <c r="A2900">
        <v>674</v>
      </c>
      <c r="B2900" t="s">
        <v>2465</v>
      </c>
      <c r="C2900" t="s">
        <v>1492</v>
      </c>
      <c r="D2900"/>
      <c r="E2900">
        <v>67</v>
      </c>
      <c r="F2900">
        <v>82</v>
      </c>
      <c r="G2900">
        <v>62</v>
      </c>
      <c r="H2900">
        <v>46</v>
      </c>
      <c r="I2900">
        <v>48</v>
      </c>
      <c r="J2900">
        <v>43</v>
      </c>
      <c r="K2900" t="s">
        <v>271</v>
      </c>
      <c r="M2900" t="s">
        <v>3472</v>
      </c>
      <c r="N2900">
        <v>6.28</v>
      </c>
      <c r="O2900">
        <v>5.9799999999999995</v>
      </c>
      <c r="R2900">
        <f t="shared" si="206"/>
        <v>6</v>
      </c>
      <c r="S2900">
        <f t="shared" si="207"/>
        <v>6</v>
      </c>
      <c r="T2900">
        <f t="shared" si="204"/>
        <v>12</v>
      </c>
      <c r="U2900" t="s">
        <v>1492</v>
      </c>
      <c r="V2900" t="s">
        <v>1471</v>
      </c>
      <c r="W2900" t="s">
        <v>1514</v>
      </c>
      <c r="X2900" t="s">
        <v>1512</v>
      </c>
      <c r="Y2900" t="s">
        <v>2466</v>
      </c>
      <c r="Z2900" t="str" cm="1">
        <f t="array" ref="Z2900">IF(ISBLANK(AK2900),_xlfn.LET(
    _xlpm.nameBeforeSlash, IF(ISNUMBER(SEARCH("/", Y2900)), LEFT(Y2900, SEARCH("/", Y2900)-1), Y2900),
    _xlpm.matchRow, IFERROR(MATCH(_xlpm.nameBeforeSlash, AA:AA, 0), ""),
    _xlpm.difference, IF(_xlpm.matchRow="", "", ABS((R2900 + S2900)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),IF(ISBLANK(Y2900),"","Hidden"))</f>
        <v>Hidden</v>
      </c>
      <c r="AA2900" t="s">
        <v>2465</v>
      </c>
      <c r="AB2900" t="s">
        <v>3473</v>
      </c>
      <c r="AC2900" t="s">
        <v>567</v>
      </c>
      <c r="AD2900" t="str">
        <f>_xlfn.XLOOKUP(AC2900,moves!A:A,moves!B:B)</f>
        <v>steel</v>
      </c>
      <c r="AE2900">
        <f>_xlfn.XLOOKUP(AC2900,moves!A:A,moves!D:D)</f>
        <v>3</v>
      </c>
      <c r="AF2900" t="str">
        <f>_xlfn.XLOOKUP(AC2900,moves!A:A,moves!E:E)</f>
        <v xml:space="preserve"> </v>
      </c>
      <c r="AG2900">
        <v>0</v>
      </c>
      <c r="AH2900">
        <v>0</v>
      </c>
      <c r="AI2900">
        <f t="shared" si="205"/>
        <v>0</v>
      </c>
      <c r="AJ2900" t="s">
        <v>523</v>
      </c>
      <c r="AK2900" t="s">
        <v>3472</v>
      </c>
      <c r="AL2900">
        <v>0</v>
      </c>
      <c r="AM2900" cm="1">
        <f t="array" ref="AM2900">IF(AL2900=1,1,
   IF(ISTEXT(AK2900),1,
   IF(AO2900&gt;1,AM2899,
   IF(AI2900=1,
      IF(SUMPRODUCT((LEN($Y$2:$Y$4096)-LEN(SUBSTITUTE($Y$2:$Y$4096,AA2900,"")))/LEN(AA2900))&gt;0,2,1),
      IF(
         SUMPRODUCT((LEN($Y$2:$Y$4096)-LEN(SUBSTITUTE($Y$2:$Y$4096,AA2900,"")))/LEN(AA2900))
         - SUMPRODUCT((LEN($Y$2:$Y$4096)-LEN(SUBSTITUTE($Y$2:$Y$4096,"Alolan "&amp;AA2900,"")))/LEN("Alolan "&amp;AA2900))
         - SUMPRODUCT((LEN($Y$2:$Y$4096)-LEN(SUBSTITUTE($Y$2:$Y$4096,"Galarian "&amp;AA2900,"")))/LEN("Galarian "&amp;AA2900))
         - SUMPRODUCT((LEN($Y$2:$Y$4096)-LEN(SUBSTITUTE($Y$2:$Y$4096,"Hisuian "&amp;AA2900,"")))/LEN("Hisuian "&amp;AA2900))
         - SUMPRODUCT((LEN($Y$2:$Y$4096)-LEN(SUBSTITUTE($Y$2:$Y$4096,"Paldean "&amp;AA2900,"")))/LEN("Paldean "&amp;AA2900))
      &gt;0,2,1)
   ))))</f>
        <v>1</v>
      </c>
      <c r="AN2900">
        <v>0</v>
      </c>
      <c r="AO2900">
        <v>0</v>
      </c>
    </row>
    <row r="2901" spans="1:42" x14ac:dyDescent="0.25">
      <c r="A2901" t="s">
        <v>4395</v>
      </c>
      <c r="B2901" t="s">
        <v>2342</v>
      </c>
      <c r="C2901" t="s">
        <v>1492</v>
      </c>
      <c r="D2901"/>
      <c r="E2901">
        <v>45</v>
      </c>
      <c r="F2901">
        <v>85</v>
      </c>
      <c r="G2901">
        <v>50</v>
      </c>
      <c r="H2901">
        <v>55</v>
      </c>
      <c r="I2901">
        <v>50</v>
      </c>
      <c r="J2901">
        <v>65</v>
      </c>
      <c r="K2901" t="s">
        <v>2343</v>
      </c>
      <c r="M2901" t="s">
        <v>3472</v>
      </c>
      <c r="N2901">
        <v>7.4</v>
      </c>
      <c r="O2901">
        <v>4.8</v>
      </c>
      <c r="R2901">
        <f t="shared" si="206"/>
        <v>7</v>
      </c>
      <c r="S2901">
        <f t="shared" si="207"/>
        <v>5</v>
      </c>
      <c r="T2901">
        <f t="shared" si="204"/>
        <v>12</v>
      </c>
      <c r="U2901" t="s">
        <v>1492</v>
      </c>
      <c r="V2901" t="s">
        <v>1481</v>
      </c>
      <c r="W2901" t="s">
        <v>1499</v>
      </c>
      <c r="X2901" t="s">
        <v>1209</v>
      </c>
      <c r="Y2901" t="s">
        <v>5666</v>
      </c>
      <c r="Z2901" t="str" cm="1">
        <f t="array" ref="Z2901">IF(ISBLANK(AK2901),_xlfn.LET(
    _xlpm.nameBeforeSlash, IF(ISNUMBER(SEARCH("/", Y2901)), LEFT(Y2901, SEARCH("/", Y2901)-1), Y2901),
    _xlpm.matchRow, IFERROR(MATCH(_xlpm.nameBeforeSlash, AA:AA, 0), ""),
    _xlpm.difference, IF(_xlpm.matchRow="", "", ABS((R2901 + S2901)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),IF(ISBLANK(Y2901),"","Hidden"))</f>
        <v>Hidden</v>
      </c>
      <c r="AA2901" t="s">
        <v>5667</v>
      </c>
      <c r="AB2901" t="s">
        <v>3473</v>
      </c>
      <c r="AC2901" t="s">
        <v>6686</v>
      </c>
      <c r="AD2901" t="str">
        <f>_xlfn.XLOOKUP(AC2901,moves!A:A,moves!B:B)</f>
        <v>bug</v>
      </c>
      <c r="AE2901">
        <f>_xlfn.XLOOKUP(AC2901,moves!A:A,moves!D:D)</f>
        <v>3</v>
      </c>
      <c r="AF2901" t="str">
        <f>_xlfn.XLOOKUP(AC2901,moves!A:A,moves!E:E)</f>
        <v xml:space="preserve"> </v>
      </c>
      <c r="AG2901">
        <v>0</v>
      </c>
      <c r="AH2901">
        <v>0</v>
      </c>
      <c r="AI2901">
        <f t="shared" si="205"/>
        <v>1</v>
      </c>
      <c r="AJ2901" t="s">
        <v>523</v>
      </c>
      <c r="AK2901" t="s">
        <v>3472</v>
      </c>
      <c r="AL2901">
        <v>0</v>
      </c>
      <c r="AM2901" cm="1">
        <f t="array" ref="AM2901">IF(AL2901=1,1,
   IF(ISTEXT(AK2901),1,
   IF(AO2901&gt;1,AM2900,
   IF(AI2901=1,
      IF(SUMPRODUCT((LEN($Y$2:$Y$4096)-LEN(SUBSTITUTE($Y$2:$Y$4096,AA2901,"")))/LEN(AA2901))&gt;0,2,1),
      IF(
         SUMPRODUCT((LEN($Y$2:$Y$4096)-LEN(SUBSTITUTE($Y$2:$Y$4096,AA2901,"")))/LEN(AA2901))
         - SUMPRODUCT((LEN($Y$2:$Y$4096)-LEN(SUBSTITUTE($Y$2:$Y$4096,"Alolan "&amp;AA2901,"")))/LEN("Alolan "&amp;AA2901))
         - SUMPRODUCT((LEN($Y$2:$Y$4096)-LEN(SUBSTITUTE($Y$2:$Y$4096,"Galarian "&amp;AA2901,"")))/LEN("Galarian "&amp;AA2901))
         - SUMPRODUCT((LEN($Y$2:$Y$4096)-LEN(SUBSTITUTE($Y$2:$Y$4096,"Hisuian "&amp;AA2901,"")))/LEN("Hisuian "&amp;AA2901))
         - SUMPRODUCT((LEN($Y$2:$Y$4096)-LEN(SUBSTITUTE($Y$2:$Y$4096,"Paldean "&amp;AA2901,"")))/LEN("Paldean "&amp;AA2901))
      &gt;0,2,1)
   ))))</f>
        <v>1</v>
      </c>
      <c r="AN2901">
        <v>0</v>
      </c>
      <c r="AO2901">
        <v>0</v>
      </c>
    </row>
    <row r="2902" spans="1:42" x14ac:dyDescent="0.25">
      <c r="A2902">
        <v>852</v>
      </c>
      <c r="B2902" t="s">
        <v>2789</v>
      </c>
      <c r="C2902" t="s">
        <v>1492</v>
      </c>
      <c r="D2902"/>
      <c r="E2902">
        <v>50</v>
      </c>
      <c r="F2902">
        <v>68</v>
      </c>
      <c r="G2902">
        <v>60</v>
      </c>
      <c r="H2902">
        <v>50</v>
      </c>
      <c r="I2902">
        <v>50</v>
      </c>
      <c r="J2902">
        <v>32</v>
      </c>
      <c r="K2902" t="s">
        <v>2790</v>
      </c>
      <c r="M2902" t="s">
        <v>3472</v>
      </c>
      <c r="N2902">
        <v>5.18</v>
      </c>
      <c r="O2902">
        <v>5.3</v>
      </c>
      <c r="P2902">
        <v>1</v>
      </c>
      <c r="Q2902">
        <v>1</v>
      </c>
      <c r="R2902">
        <f t="shared" si="206"/>
        <v>6</v>
      </c>
      <c r="S2902">
        <f t="shared" si="207"/>
        <v>6</v>
      </c>
      <c r="T2902">
        <f t="shared" si="204"/>
        <v>12</v>
      </c>
      <c r="U2902" t="s">
        <v>1492</v>
      </c>
      <c r="V2902" t="s">
        <v>1471</v>
      </c>
      <c r="W2902" t="s">
        <v>1490</v>
      </c>
      <c r="X2902" t="s">
        <v>1209</v>
      </c>
      <c r="Y2902" t="s">
        <v>2791</v>
      </c>
      <c r="Z2902" t="str" cm="1">
        <f t="array" ref="Z2902">IF(ISBLANK(AK2902),_xlfn.LET(
    _xlpm.nameBeforeSlash, IF(ISNUMBER(SEARCH("/", Y2902)), LEFT(Y2902, SEARCH("/", Y2902)-1), Y2902),
    _xlpm.matchRow, IFERROR(MATCH(_xlpm.nameBeforeSlash, AA:AA, 0), ""),
    _xlpm.difference, IF(_xlpm.matchRow="", "", ABS((R2902 + S2902)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),IF(ISBLANK(Y2902),"","Hidden"))</f>
        <v>Hidden</v>
      </c>
      <c r="AA2902" t="s">
        <v>2789</v>
      </c>
      <c r="AB2902" t="s">
        <v>3473</v>
      </c>
      <c r="AC2902" t="s">
        <v>1051</v>
      </c>
      <c r="AD2902" t="str">
        <f>_xlfn.XLOOKUP(AC2902,moves!A:A,moves!B:B)</f>
        <v>fighting</v>
      </c>
      <c r="AE2902">
        <f>_xlfn.XLOOKUP(AC2902,moves!A:A,moves!D:D)</f>
        <v>4</v>
      </c>
      <c r="AF2902" t="str">
        <f>_xlfn.XLOOKUP(AC2902,moves!A:A,moves!E:E)</f>
        <v>Status symbols deal -1 damage. For each critical hit rolled: The user takes 1 damage.</v>
      </c>
      <c r="AG2902">
        <v>0</v>
      </c>
      <c r="AH2902">
        <v>0</v>
      </c>
      <c r="AI2902">
        <f t="shared" si="205"/>
        <v>0</v>
      </c>
      <c r="AJ2902" t="s">
        <v>523</v>
      </c>
      <c r="AK2902" t="s">
        <v>3472</v>
      </c>
      <c r="AL2902">
        <v>0</v>
      </c>
      <c r="AM2902" cm="1">
        <f t="array" ref="AM2902">IF(AL2902=1,1,
   IF(ISTEXT(AK2902),1,
   IF(AO2902&gt;1,AM2901,
   IF(AI2902=1,
      IF(SUMPRODUCT((LEN($Y$2:$Y$4096)-LEN(SUBSTITUTE($Y$2:$Y$4096,AA2902,"")))/LEN(AA2902))&gt;0,2,1),
      IF(
         SUMPRODUCT((LEN($Y$2:$Y$4096)-LEN(SUBSTITUTE($Y$2:$Y$4096,AA2902,"")))/LEN(AA2902))
         - SUMPRODUCT((LEN($Y$2:$Y$4096)-LEN(SUBSTITUTE($Y$2:$Y$4096,"Alolan "&amp;AA2902,"")))/LEN("Alolan "&amp;AA2902))
         - SUMPRODUCT((LEN($Y$2:$Y$4096)-LEN(SUBSTITUTE($Y$2:$Y$4096,"Galarian "&amp;AA2902,"")))/LEN("Galarian "&amp;AA2902))
         - SUMPRODUCT((LEN($Y$2:$Y$4096)-LEN(SUBSTITUTE($Y$2:$Y$4096,"Hisuian "&amp;AA2902,"")))/LEN("Hisuian "&amp;AA2902))
         - SUMPRODUCT((LEN($Y$2:$Y$4096)-LEN(SUBSTITUTE($Y$2:$Y$4096,"Paldean "&amp;AA2902,"")))/LEN("Paldean "&amp;AA2902))
      &gt;0,2,1)
   ))))</f>
        <v>1</v>
      </c>
      <c r="AN2902">
        <v>0</v>
      </c>
      <c r="AO2902">
        <v>0</v>
      </c>
    </row>
    <row r="2903" spans="1:42" x14ac:dyDescent="0.25">
      <c r="A2903">
        <v>447</v>
      </c>
      <c r="B2903" t="s">
        <v>201</v>
      </c>
      <c r="C2903" t="s">
        <v>1492</v>
      </c>
      <c r="D2903"/>
      <c r="E2903">
        <v>40</v>
      </c>
      <c r="F2903">
        <v>70</v>
      </c>
      <c r="G2903">
        <v>40</v>
      </c>
      <c r="H2903">
        <v>35</v>
      </c>
      <c r="I2903">
        <v>40</v>
      </c>
      <c r="J2903">
        <v>60</v>
      </c>
      <c r="K2903" t="s">
        <v>326</v>
      </c>
      <c r="M2903" t="s">
        <v>3472</v>
      </c>
      <c r="N2903">
        <v>6.25</v>
      </c>
      <c r="O2903">
        <v>4</v>
      </c>
      <c r="P2903">
        <v>1</v>
      </c>
      <c r="Q2903">
        <v>1</v>
      </c>
      <c r="R2903">
        <f t="shared" si="206"/>
        <v>7</v>
      </c>
      <c r="S2903">
        <f t="shared" si="207"/>
        <v>5</v>
      </c>
      <c r="T2903">
        <f t="shared" si="204"/>
        <v>12</v>
      </c>
      <c r="U2903" t="s">
        <v>1492</v>
      </c>
      <c r="V2903" t="s">
        <v>1514</v>
      </c>
      <c r="W2903" t="s">
        <v>1512</v>
      </c>
      <c r="X2903" t="s">
        <v>1472</v>
      </c>
      <c r="Y2903" t="s">
        <v>202</v>
      </c>
      <c r="Z2903" t="str" cm="1">
        <f t="array" ref="Z2903">IF(ISBLANK(AK2903),_xlfn.LET(
    _xlpm.nameBeforeSlash, IF(ISNUMBER(SEARCH("/", Y2903)), LEFT(Y2903, SEARCH("/", Y2903)-1), Y2903),
    _xlpm.matchRow, IFERROR(MATCH(_xlpm.nameBeforeSlash, AA:AA, 0), ""),
    _xlpm.difference, IF(_xlpm.matchRow="", "", ABS((R2903 + S2903)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),IF(ISBLANK(Y2903),"","Hidden"))</f>
        <v>Hidden</v>
      </c>
      <c r="AA2903" t="s">
        <v>201</v>
      </c>
      <c r="AB2903" t="s">
        <v>3473</v>
      </c>
      <c r="AC2903" t="s">
        <v>501</v>
      </c>
      <c r="AD2903" t="str">
        <f>_xlfn.XLOOKUP(AC2903,moves!A:A,moves!B:B)</f>
        <v>fighting</v>
      </c>
      <c r="AE2903">
        <f>_xlfn.XLOOKUP(AC2903,moves!A:A,moves!D:D)</f>
        <v>3</v>
      </c>
      <c r="AF2903" t="str">
        <f>_xlfn.XLOOKUP(AC2903,moves!A:A,moves!E:E)</f>
        <v>Inflict the Paralyzed status on the target. Increase the user's battle fatigue by 1 extra.</v>
      </c>
      <c r="AG2903">
        <v>0</v>
      </c>
      <c r="AH2903">
        <v>0</v>
      </c>
      <c r="AI2903">
        <f t="shared" si="205"/>
        <v>0</v>
      </c>
      <c r="AJ2903" t="s">
        <v>523</v>
      </c>
      <c r="AK2903" t="s">
        <v>3472</v>
      </c>
      <c r="AL2903">
        <v>0</v>
      </c>
      <c r="AM2903" cm="1">
        <f t="array" ref="AM2903">IF(AL2903=1,1,
   IF(ISTEXT(AK2903),1,
   IF(AO2903&gt;1,AM2902,
   IF(AI2903=1,
      IF(SUMPRODUCT((LEN($Y$2:$Y$4096)-LEN(SUBSTITUTE($Y$2:$Y$4096,AA2903,"")))/LEN(AA2903))&gt;0,2,1),
      IF(
         SUMPRODUCT((LEN($Y$2:$Y$4096)-LEN(SUBSTITUTE($Y$2:$Y$4096,AA2903,"")))/LEN(AA2903))
         - SUMPRODUCT((LEN($Y$2:$Y$4096)-LEN(SUBSTITUTE($Y$2:$Y$4096,"Alolan "&amp;AA2903,"")))/LEN("Alolan "&amp;AA2903))
         - SUMPRODUCT((LEN($Y$2:$Y$4096)-LEN(SUBSTITUTE($Y$2:$Y$4096,"Galarian "&amp;AA2903,"")))/LEN("Galarian "&amp;AA2903))
         - SUMPRODUCT((LEN($Y$2:$Y$4096)-LEN(SUBSTITUTE($Y$2:$Y$4096,"Hisuian "&amp;AA2903,"")))/LEN("Hisuian "&amp;AA2903))
         - SUMPRODUCT((LEN($Y$2:$Y$4096)-LEN(SUBSTITUTE($Y$2:$Y$4096,"Paldean "&amp;AA2903,"")))/LEN("Paldean "&amp;AA2903))
      &gt;0,2,1)
   ))))</f>
        <v>1</v>
      </c>
      <c r="AN2903">
        <v>0</v>
      </c>
      <c r="AO2903">
        <v>0</v>
      </c>
    </row>
    <row r="2904" spans="1:42" x14ac:dyDescent="0.25">
      <c r="A2904">
        <v>236</v>
      </c>
      <c r="B2904" t="s">
        <v>102</v>
      </c>
      <c r="C2904" t="s">
        <v>1492</v>
      </c>
      <c r="D2904"/>
      <c r="E2904">
        <v>35</v>
      </c>
      <c r="F2904">
        <v>35</v>
      </c>
      <c r="G2904">
        <v>35</v>
      </c>
      <c r="H2904">
        <v>35</v>
      </c>
      <c r="I2904">
        <v>35</v>
      </c>
      <c r="J2904">
        <v>35</v>
      </c>
      <c r="K2904" t="s">
        <v>1857</v>
      </c>
      <c r="M2904" t="s">
        <v>3472</v>
      </c>
      <c r="N2904">
        <v>3.5</v>
      </c>
      <c r="O2904">
        <v>3.5</v>
      </c>
      <c r="P2904">
        <v>2</v>
      </c>
      <c r="Q2904">
        <v>2</v>
      </c>
      <c r="R2904">
        <f t="shared" si="206"/>
        <v>6</v>
      </c>
      <c r="S2904">
        <f t="shared" si="207"/>
        <v>6</v>
      </c>
      <c r="T2904">
        <f t="shared" si="204"/>
        <v>12</v>
      </c>
      <c r="U2904" t="s">
        <v>1492</v>
      </c>
      <c r="V2904" t="s">
        <v>1512</v>
      </c>
      <c r="W2904" t="s">
        <v>1471</v>
      </c>
      <c r="X2904" t="s">
        <v>1514</v>
      </c>
      <c r="Y2904" t="s">
        <v>1858</v>
      </c>
      <c r="Z2904" t="str" cm="1">
        <f t="array" ref="Z2904">IF(ISBLANK(AK2904),_xlfn.LET(
    _xlpm.nameBeforeSlash, IF(ISNUMBER(SEARCH("/", Y2904)), LEFT(Y2904, SEARCH("/", Y2904)-1), Y2904),
    _xlpm.matchRow, IFERROR(MATCH(_xlpm.nameBeforeSlash, AA:AA, 0), ""),
    _xlpm.difference, IF(_xlpm.matchRow="", "", ABS((R2904 + S2904)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),IF(ISBLANK(Y2904),"","Hidden"))</f>
        <v>Hidden</v>
      </c>
      <c r="AA2904" t="s">
        <v>102</v>
      </c>
      <c r="AB2904" t="s">
        <v>3473</v>
      </c>
      <c r="AC2904" t="s">
        <v>1253</v>
      </c>
      <c r="AD2904" t="str">
        <f>_xlfn.XLOOKUP(AC2904,moves!A:A,moves!B:B)</f>
        <v>normal</v>
      </c>
      <c r="AE2904">
        <f>_xlfn.XLOOKUP(AC2904,moves!A:A,moves!D:D)</f>
        <v>1</v>
      </c>
      <c r="AF2904" t="str">
        <f>_xlfn.XLOOKUP(AC2904,moves!A:A,moves!E:E)</f>
        <v>This move can only be used if the user has used no other moves/actions since becoming active. The target loses their turn this round.</v>
      </c>
      <c r="AG2904">
        <v>0</v>
      </c>
      <c r="AH2904">
        <v>0</v>
      </c>
      <c r="AI2904">
        <f t="shared" si="205"/>
        <v>0</v>
      </c>
      <c r="AJ2904" t="s">
        <v>523</v>
      </c>
      <c r="AK2904" t="s">
        <v>3472</v>
      </c>
      <c r="AL2904">
        <v>0</v>
      </c>
      <c r="AM2904" cm="1">
        <f t="array" ref="AM2904">IF(AL2904=1,1,
   IF(ISTEXT(AK2904),1,
   IF(AO2904&gt;1,AM2903,
   IF(AI2904=1,
      IF(SUMPRODUCT((LEN($Y$2:$Y$4096)-LEN(SUBSTITUTE($Y$2:$Y$4096,AA2904,"")))/LEN(AA2904))&gt;0,2,1),
      IF(
         SUMPRODUCT((LEN($Y$2:$Y$4096)-LEN(SUBSTITUTE($Y$2:$Y$4096,AA2904,"")))/LEN(AA2904))
         - SUMPRODUCT((LEN($Y$2:$Y$4096)-LEN(SUBSTITUTE($Y$2:$Y$4096,"Alolan "&amp;AA2904,"")))/LEN("Alolan "&amp;AA2904))
         - SUMPRODUCT((LEN($Y$2:$Y$4096)-LEN(SUBSTITUTE($Y$2:$Y$4096,"Galarian "&amp;AA2904,"")))/LEN("Galarian "&amp;AA2904))
         - SUMPRODUCT((LEN($Y$2:$Y$4096)-LEN(SUBSTITUTE($Y$2:$Y$4096,"Hisuian "&amp;AA2904,"")))/LEN("Hisuian "&amp;AA2904))
         - SUMPRODUCT((LEN($Y$2:$Y$4096)-LEN(SUBSTITUTE($Y$2:$Y$4096,"Paldean "&amp;AA2904,"")))/LEN("Paldean "&amp;AA2904))
      &gt;0,2,1)
   ))))</f>
        <v>1</v>
      </c>
      <c r="AN2904">
        <v>0</v>
      </c>
      <c r="AO2904">
        <v>0</v>
      </c>
    </row>
    <row r="2905" spans="1:42" x14ac:dyDescent="0.25">
      <c r="A2905">
        <v>66</v>
      </c>
      <c r="B2905" t="s">
        <v>29</v>
      </c>
      <c r="C2905" t="s">
        <v>1492</v>
      </c>
      <c r="D2905"/>
      <c r="E2905">
        <v>70</v>
      </c>
      <c r="F2905">
        <v>80</v>
      </c>
      <c r="G2905">
        <v>50</v>
      </c>
      <c r="H2905">
        <v>35</v>
      </c>
      <c r="I2905">
        <v>35</v>
      </c>
      <c r="J2905">
        <v>35</v>
      </c>
      <c r="K2905" t="s">
        <v>1616</v>
      </c>
      <c r="M2905" t="s">
        <v>3472</v>
      </c>
      <c r="N2905">
        <v>5.75</v>
      </c>
      <c r="O2905">
        <v>5.35</v>
      </c>
      <c r="R2905">
        <f t="shared" si="206"/>
        <v>6</v>
      </c>
      <c r="S2905">
        <f t="shared" si="207"/>
        <v>5</v>
      </c>
      <c r="T2905">
        <f t="shared" si="204"/>
        <v>11</v>
      </c>
      <c r="U2905" t="s">
        <v>1492</v>
      </c>
      <c r="V2905" t="s">
        <v>1471</v>
      </c>
      <c r="W2905" t="s">
        <v>1472</v>
      </c>
      <c r="X2905" t="s">
        <v>1482</v>
      </c>
      <c r="Y2905" t="s">
        <v>30</v>
      </c>
      <c r="Z2905" t="str" cm="1">
        <f t="array" ref="Z2905">IF(ISBLANK(AK2905),_xlfn.LET(
    _xlpm.nameBeforeSlash, IF(ISNUMBER(SEARCH("/", Y2905)), LEFT(Y2905, SEARCH("/", Y2905)-1), Y2905),
    _xlpm.matchRow, IFERROR(MATCH(_xlpm.nameBeforeSlash, AA:AA, 0), ""),
    _xlpm.difference, IF(_xlpm.matchRow="", "", ABS((R2905 + S2905)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),IF(ISBLANK(Y2905),"","Hidden"))</f>
        <v>Hidden</v>
      </c>
      <c r="AA2905" t="s">
        <v>29</v>
      </c>
      <c r="AB2905" t="s">
        <v>3473</v>
      </c>
      <c r="AC2905" t="s">
        <v>824</v>
      </c>
      <c r="AD2905" t="str">
        <f>_xlfn.XLOOKUP(AC2905,moves!A:A,moves!B:B)</f>
        <v>dragon</v>
      </c>
      <c r="AE2905">
        <f>_xlfn.XLOOKUP(AC2905,moves!A:A,moves!D:D)</f>
        <v>2</v>
      </c>
      <c r="AF2905" t="str">
        <f>_xlfn.XLOOKUP(AC2905,moves!A:A,moves!E:E)</f>
        <v>Regular hits deal +1 damage.</v>
      </c>
      <c r="AG2905">
        <v>0</v>
      </c>
      <c r="AH2905">
        <v>0</v>
      </c>
      <c r="AI2905">
        <f t="shared" si="205"/>
        <v>0</v>
      </c>
      <c r="AJ2905" t="s">
        <v>523</v>
      </c>
      <c r="AK2905" t="s">
        <v>3472</v>
      </c>
      <c r="AL2905">
        <v>0</v>
      </c>
      <c r="AM2905" cm="1">
        <f t="array" ref="AM2905">IF(AL2905=1,1,
   IF(ISTEXT(AK2905),1,
   IF(AO2905&gt;1,AM2904,
   IF(AI2905=1,
      IF(SUMPRODUCT((LEN($Y$2:$Y$4096)-LEN(SUBSTITUTE($Y$2:$Y$4096,AA2905,"")))/LEN(AA2905))&gt;0,2,1),
      IF(
         SUMPRODUCT((LEN($Y$2:$Y$4096)-LEN(SUBSTITUTE($Y$2:$Y$4096,AA2905,"")))/LEN(AA2905))
         - SUMPRODUCT((LEN($Y$2:$Y$4096)-LEN(SUBSTITUTE($Y$2:$Y$4096,"Alolan "&amp;AA2905,"")))/LEN("Alolan "&amp;AA2905))
         - SUMPRODUCT((LEN($Y$2:$Y$4096)-LEN(SUBSTITUTE($Y$2:$Y$4096,"Galarian "&amp;AA2905,"")))/LEN("Galarian "&amp;AA2905))
         - SUMPRODUCT((LEN($Y$2:$Y$4096)-LEN(SUBSTITUTE($Y$2:$Y$4096,"Hisuian "&amp;AA2905,"")))/LEN("Hisuian "&amp;AA2905))
         - SUMPRODUCT((LEN($Y$2:$Y$4096)-LEN(SUBSTITUTE($Y$2:$Y$4096,"Paldean "&amp;AA2905,"")))/LEN("Paldean "&amp;AA2905))
      &gt;0,2,1)
   ))))</f>
        <v>1</v>
      </c>
      <c r="AN2905">
        <v>0</v>
      </c>
      <c r="AO2905">
        <v>0</v>
      </c>
    </row>
    <row r="2906" spans="1:42" x14ac:dyDescent="0.25">
      <c r="A2906">
        <v>739</v>
      </c>
      <c r="B2906" t="s">
        <v>2596</v>
      </c>
      <c r="C2906" t="s">
        <v>1492</v>
      </c>
      <c r="D2906"/>
      <c r="E2906">
        <v>47</v>
      </c>
      <c r="F2906">
        <v>82</v>
      </c>
      <c r="G2906">
        <v>57</v>
      </c>
      <c r="H2906">
        <v>42</v>
      </c>
      <c r="I2906">
        <v>47</v>
      </c>
      <c r="J2906">
        <v>63</v>
      </c>
      <c r="K2906" t="s">
        <v>2597</v>
      </c>
      <c r="M2906" t="s">
        <v>3472</v>
      </c>
      <c r="N2906">
        <v>7.0400000000000009</v>
      </c>
      <c r="O2906">
        <v>5</v>
      </c>
      <c r="R2906">
        <f t="shared" si="206"/>
        <v>7</v>
      </c>
      <c r="S2906">
        <f t="shared" si="207"/>
        <v>5</v>
      </c>
      <c r="T2906">
        <f t="shared" si="204"/>
        <v>12</v>
      </c>
      <c r="U2906" t="s">
        <v>1492</v>
      </c>
      <c r="V2906" t="s">
        <v>1209</v>
      </c>
      <c r="W2906" t="s">
        <v>1490</v>
      </c>
      <c r="X2906" t="s">
        <v>1472</v>
      </c>
      <c r="Y2906" t="s">
        <v>2598</v>
      </c>
      <c r="Z2906" t="str" cm="1">
        <f t="array" ref="Z2906">IF(ISBLANK(AK2906),_xlfn.LET(
    _xlpm.nameBeforeSlash, IF(ISNUMBER(SEARCH("/", Y2906)), LEFT(Y2906, SEARCH("/", Y2906)-1), Y2906),
    _xlpm.matchRow, IFERROR(MATCH(_xlpm.nameBeforeSlash, AA:AA, 0), ""),
    _xlpm.difference, IF(_xlpm.matchRow="", "", ABS((R2906 + S2906)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),IF(ISBLANK(Y2906),"","Hidden"))</f>
        <v>Hidden</v>
      </c>
      <c r="AA2906" t="s">
        <v>2596</v>
      </c>
      <c r="AB2906" t="s">
        <v>3473</v>
      </c>
      <c r="AC2906" t="s">
        <v>1060</v>
      </c>
      <c r="AD2906" t="str">
        <f>_xlfn.XLOOKUP(AC2906,moves!A:A,moves!B:B)</f>
        <v>fighting</v>
      </c>
      <c r="AE2906">
        <f>_xlfn.XLOOKUP(AC2906,moves!A:A,moves!D:D)</f>
        <v>2</v>
      </c>
      <c r="AF2906" t="str">
        <f>_xlfn.XLOOKUP(AC2906,moves!A:A,moves!E:E)</f>
        <v>Each time this move is used in succession: Increase attack strength by 1.</v>
      </c>
      <c r="AG2906">
        <v>0</v>
      </c>
      <c r="AH2906">
        <v>0</v>
      </c>
      <c r="AI2906">
        <f t="shared" si="205"/>
        <v>0</v>
      </c>
      <c r="AJ2906" t="s">
        <v>523</v>
      </c>
      <c r="AK2906" t="s">
        <v>3472</v>
      </c>
      <c r="AL2906">
        <v>0</v>
      </c>
      <c r="AM2906" cm="1">
        <f t="array" ref="AM2906">IF(AL2906=1,1,
   IF(ISTEXT(AK2906),1,
   IF(AO2906&gt;1,AM2905,
   IF(AI2906=1,
      IF(SUMPRODUCT((LEN($Y$2:$Y$4096)-LEN(SUBSTITUTE($Y$2:$Y$4096,AA2906,"")))/LEN(AA2906))&gt;0,2,1),
      IF(
         SUMPRODUCT((LEN($Y$2:$Y$4096)-LEN(SUBSTITUTE($Y$2:$Y$4096,AA2906,"")))/LEN(AA2906))
         - SUMPRODUCT((LEN($Y$2:$Y$4096)-LEN(SUBSTITUTE($Y$2:$Y$4096,"Alolan "&amp;AA2906,"")))/LEN("Alolan "&amp;AA2906))
         - SUMPRODUCT((LEN($Y$2:$Y$4096)-LEN(SUBSTITUTE($Y$2:$Y$4096,"Galarian "&amp;AA2906,"")))/LEN("Galarian "&amp;AA2906))
         - SUMPRODUCT((LEN($Y$2:$Y$4096)-LEN(SUBSTITUTE($Y$2:$Y$4096,"Hisuian "&amp;AA2906,"")))/LEN("Hisuian "&amp;AA2906))
         - SUMPRODUCT((LEN($Y$2:$Y$4096)-LEN(SUBSTITUTE($Y$2:$Y$4096,"Paldean "&amp;AA2906,"")))/LEN("Paldean "&amp;AA2906))
      &gt;0,2,1)
   ))))</f>
        <v>1</v>
      </c>
      <c r="AN2906">
        <v>0</v>
      </c>
      <c r="AO2906">
        <v>0</v>
      </c>
    </row>
    <row r="2907" spans="1:42" x14ac:dyDescent="0.25">
      <c r="A2907">
        <v>256</v>
      </c>
      <c r="B2907" t="s">
        <v>1884</v>
      </c>
      <c r="C2907" t="s">
        <v>1479</v>
      </c>
      <c r="D2907" t="s">
        <v>1492</v>
      </c>
      <c r="E2907">
        <v>60</v>
      </c>
      <c r="F2907">
        <v>85</v>
      </c>
      <c r="G2907">
        <v>60</v>
      </c>
      <c r="H2907">
        <v>85</v>
      </c>
      <c r="I2907">
        <v>60</v>
      </c>
      <c r="J2907">
        <v>55</v>
      </c>
      <c r="K2907" t="s">
        <v>1885</v>
      </c>
      <c r="M2907" t="s">
        <v>3472</v>
      </c>
      <c r="N2907">
        <v>7.3</v>
      </c>
      <c r="O2907">
        <v>6</v>
      </c>
      <c r="P2907">
        <v>2</v>
      </c>
      <c r="Q2907">
        <v>1</v>
      </c>
      <c r="R2907">
        <f t="shared" si="206"/>
        <v>9</v>
      </c>
      <c r="S2907">
        <f t="shared" si="207"/>
        <v>7</v>
      </c>
      <c r="T2907">
        <f t="shared" si="204"/>
        <v>16</v>
      </c>
      <c r="U2907" t="s">
        <v>1479</v>
      </c>
      <c r="V2907" t="s">
        <v>1492</v>
      </c>
      <c r="W2907" t="s">
        <v>1481</v>
      </c>
      <c r="X2907" t="s">
        <v>1512</v>
      </c>
      <c r="Y2907" t="s">
        <v>1886</v>
      </c>
      <c r="Z2907" t="str" cm="1">
        <f t="array" ref="Z2907">IF(ISBLANK(AK2907),_xlfn.LET(
    _xlpm.nameBeforeSlash, IF(ISNUMBER(SEARCH("/", Y2907)), LEFT(Y2907, SEARCH("/", Y2907)-1), Y2907),
    _xlpm.matchRow, IFERROR(MATCH(_xlpm.nameBeforeSlash, AA:AA, 0), ""),
    _xlpm.difference, IF(_xlpm.matchRow="", "", ABS((R2907 + S2907)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),IF(ISBLANK(Y2907),"","Hidden"))</f>
        <v>Hidden</v>
      </c>
      <c r="AA2907" t="s">
        <v>1884</v>
      </c>
      <c r="AB2907" t="s">
        <v>3473</v>
      </c>
      <c r="AC2907" t="s">
        <v>1062</v>
      </c>
      <c r="AD2907" t="str">
        <f>_xlfn.XLOOKUP(AC2907,moves!A:A,moves!B:B)</f>
        <v>fighting</v>
      </c>
      <c r="AE2907">
        <f>_xlfn.XLOOKUP(AC2907,moves!A:A,moves!D:D)</f>
        <v>2</v>
      </c>
      <c r="AF2907" t="str">
        <f>_xlfn.XLOOKUP(AC2907,moves!A:A,moves!E:E)</f>
        <v>Regular hits deal +1 damage.</v>
      </c>
      <c r="AG2907">
        <v>0</v>
      </c>
      <c r="AH2907">
        <v>0</v>
      </c>
      <c r="AI2907">
        <f t="shared" si="205"/>
        <v>0</v>
      </c>
      <c r="AJ2907" t="s">
        <v>524</v>
      </c>
      <c r="AK2907" t="s">
        <v>3472</v>
      </c>
      <c r="AL2907">
        <v>0</v>
      </c>
      <c r="AM2907" cm="1">
        <f t="array" ref="AM2907">IF(AL2907=1,1,
   IF(ISTEXT(AK2907),1,
   IF(AO2907&gt;1,AM2906,
   IF(AI2907=1,
      IF(SUMPRODUCT((LEN($Y$2:$Y$4096)-LEN(SUBSTITUTE($Y$2:$Y$4096,AA2907,"")))/LEN(AA2907))&gt;0,2,1),
      IF(
         SUMPRODUCT((LEN($Y$2:$Y$4096)-LEN(SUBSTITUTE($Y$2:$Y$4096,AA2907,"")))/LEN(AA2907))
         - SUMPRODUCT((LEN($Y$2:$Y$4096)-LEN(SUBSTITUTE($Y$2:$Y$4096,"Alolan "&amp;AA2907,"")))/LEN("Alolan "&amp;AA2907))
         - SUMPRODUCT((LEN($Y$2:$Y$4096)-LEN(SUBSTITUTE($Y$2:$Y$4096,"Galarian "&amp;AA2907,"")))/LEN("Galarian "&amp;AA2907))
         - SUMPRODUCT((LEN($Y$2:$Y$4096)-LEN(SUBSTITUTE($Y$2:$Y$4096,"Hisuian "&amp;AA2907,"")))/LEN("Hisuian "&amp;AA2907))
         - SUMPRODUCT((LEN($Y$2:$Y$4096)-LEN(SUBSTITUTE($Y$2:$Y$4096,"Paldean "&amp;AA2907,"")))/LEN("Paldean "&amp;AA2907))
      &gt;0,2,1)
   ))))</f>
        <v>1</v>
      </c>
      <c r="AN2907">
        <v>0</v>
      </c>
      <c r="AO2907">
        <v>0</v>
      </c>
    </row>
    <row r="2908" spans="1:42" x14ac:dyDescent="0.25">
      <c r="A2908">
        <v>308</v>
      </c>
      <c r="B2908" t="s">
        <v>122</v>
      </c>
      <c r="C2908" t="s">
        <v>1492</v>
      </c>
      <c r="D2908" t="s">
        <v>429</v>
      </c>
      <c r="E2908">
        <v>60</v>
      </c>
      <c r="F2908">
        <v>60</v>
      </c>
      <c r="G2908">
        <v>75</v>
      </c>
      <c r="H2908">
        <v>60</v>
      </c>
      <c r="I2908">
        <v>75</v>
      </c>
      <c r="J2908">
        <v>80</v>
      </c>
      <c r="K2908" t="s">
        <v>1965</v>
      </c>
      <c r="M2908" t="s">
        <v>3472</v>
      </c>
      <c r="N2908">
        <v>6.8</v>
      </c>
      <c r="O2908">
        <v>6.9</v>
      </c>
      <c r="P2908">
        <v>1</v>
      </c>
      <c r="Q2908">
        <v>1</v>
      </c>
      <c r="R2908">
        <f t="shared" si="206"/>
        <v>8</v>
      </c>
      <c r="S2908">
        <f t="shared" si="207"/>
        <v>8</v>
      </c>
      <c r="T2908">
        <f t="shared" si="204"/>
        <v>16</v>
      </c>
      <c r="U2908" t="s">
        <v>1492</v>
      </c>
      <c r="V2908" t="s">
        <v>429</v>
      </c>
      <c r="W2908" t="s">
        <v>1209</v>
      </c>
      <c r="X2908" t="s">
        <v>1479</v>
      </c>
      <c r="Z2908" t="str" cm="1">
        <f t="array" ref="Z2908">IF(ISBLANK(AK2908),_xlfn.LET(
    _xlpm.nameBeforeSlash, IF(ISNUMBER(SEARCH("/", Y2908)), LEFT(Y2908, SEARCH("/", Y2908)-1), Y2908),
    _xlpm.matchRow, IFERROR(MATCH(_xlpm.nameBeforeSlash, AA:AA, 0), ""),
    _xlpm.difference, IF(_xlpm.matchRow="", "", ABS((R2908 + S2908)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),IF(ISBLANK(Y2908),"","Hidden"))</f>
        <v/>
      </c>
      <c r="AA2908" t="s">
        <v>122</v>
      </c>
      <c r="AB2908" t="s">
        <v>3473</v>
      </c>
      <c r="AC2908" t="s">
        <v>490</v>
      </c>
      <c r="AD2908" t="str">
        <f>_xlfn.XLOOKUP(AC2908,moves!A:A,moves!B:B)</f>
        <v>fighting</v>
      </c>
      <c r="AE2908">
        <f>_xlfn.XLOOKUP(AC2908,moves!A:A,moves!D:D)</f>
        <v>5</v>
      </c>
      <c r="AF2908" t="str">
        <f>_xlfn.XLOOKUP(AC2908,moves!A:A,moves!E:E)</f>
        <v xml:space="preserve">Deals 4 extra damage to Flying-type Pokémon. For each status symbol rolled: The user takes 1 damage. </v>
      </c>
      <c r="AG2908">
        <v>0</v>
      </c>
      <c r="AH2908">
        <v>0</v>
      </c>
      <c r="AI2908">
        <f t="shared" si="205"/>
        <v>0</v>
      </c>
      <c r="AJ2908" t="s">
        <v>524</v>
      </c>
      <c r="AK2908" t="s">
        <v>3472</v>
      </c>
      <c r="AL2908">
        <v>0</v>
      </c>
      <c r="AM2908" cm="1">
        <f t="array" ref="AM2908">IF(AL2908=1,1,
   IF(ISTEXT(AK2908),1,
   IF(AO2908&gt;1,AM2907,
   IF(AI2908=1,
      IF(SUMPRODUCT((LEN($Y$2:$Y$4096)-LEN(SUBSTITUTE($Y$2:$Y$4096,AA2908,"")))/LEN(AA2908))&gt;0,2,1),
      IF(
         SUMPRODUCT((LEN($Y$2:$Y$4096)-LEN(SUBSTITUTE($Y$2:$Y$4096,AA2908,"")))/LEN(AA2908))
         - SUMPRODUCT((LEN($Y$2:$Y$4096)-LEN(SUBSTITUTE($Y$2:$Y$4096,"Alolan "&amp;AA2908,"")))/LEN("Alolan "&amp;AA2908))
         - SUMPRODUCT((LEN($Y$2:$Y$4096)-LEN(SUBSTITUTE($Y$2:$Y$4096,"Galarian "&amp;AA2908,"")))/LEN("Galarian "&amp;AA2908))
         - SUMPRODUCT((LEN($Y$2:$Y$4096)-LEN(SUBSTITUTE($Y$2:$Y$4096,"Hisuian "&amp;AA2908,"")))/LEN("Hisuian "&amp;AA2908))
         - SUMPRODUCT((LEN($Y$2:$Y$4096)-LEN(SUBSTITUTE($Y$2:$Y$4096,"Paldean "&amp;AA2908,"")))/LEN("Paldean "&amp;AA2908))
      &gt;0,2,1)
   ))))</f>
        <v>1</v>
      </c>
      <c r="AN2908">
        <v>0</v>
      </c>
      <c r="AO2908">
        <v>1</v>
      </c>
    </row>
    <row r="2909" spans="1:42" x14ac:dyDescent="0.25">
      <c r="A2909" t="s">
        <v>1966</v>
      </c>
      <c r="B2909" t="s">
        <v>122</v>
      </c>
      <c r="C2909" t="s">
        <v>1492</v>
      </c>
      <c r="D2909" t="s">
        <v>429</v>
      </c>
      <c r="E2909">
        <v>60</v>
      </c>
      <c r="F2909">
        <v>100</v>
      </c>
      <c r="G2909">
        <v>85</v>
      </c>
      <c r="H2909">
        <v>80</v>
      </c>
      <c r="I2909">
        <v>85</v>
      </c>
      <c r="J2909">
        <v>100</v>
      </c>
      <c r="K2909" t="s">
        <v>1965</v>
      </c>
      <c r="M2909" t="s">
        <v>3472</v>
      </c>
      <c r="N2909">
        <v>9.8000000000000007</v>
      </c>
      <c r="O2909">
        <v>7.5</v>
      </c>
      <c r="P2909">
        <v>2</v>
      </c>
      <c r="Q2909">
        <v>3</v>
      </c>
      <c r="R2909">
        <f t="shared" si="206"/>
        <v>12</v>
      </c>
      <c r="S2909">
        <f t="shared" si="207"/>
        <v>11</v>
      </c>
      <c r="T2909">
        <f t="shared" si="204"/>
        <v>23</v>
      </c>
      <c r="U2909" t="s">
        <v>1492</v>
      </c>
      <c r="V2909" t="s">
        <v>429</v>
      </c>
      <c r="W2909" t="s">
        <v>1209</v>
      </c>
      <c r="X2909" t="s">
        <v>1479</v>
      </c>
      <c r="Z2909" t="str" cm="1">
        <f t="array" ref="Z2909">IF(ISBLANK(AK2909),_xlfn.LET(
    _xlpm.nameBeforeSlash, IF(ISNUMBER(SEARCH("/", Y2909)), LEFT(Y2909, SEARCH("/", Y2909)-1), Y2909),
    _xlpm.matchRow, IFERROR(MATCH(_xlpm.nameBeforeSlash, AA:AA, 0), ""),
    _xlpm.difference, IF(_xlpm.matchRow="", "", ABS((R2909 + S2909)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),IF(ISBLANK(Y2909),"","Hidden"))</f>
        <v/>
      </c>
      <c r="AA2909" t="s">
        <v>5327</v>
      </c>
      <c r="AB2909" t="s">
        <v>1477</v>
      </c>
      <c r="AC2909" t="s">
        <v>1035</v>
      </c>
      <c r="AD2909" t="str">
        <f>_xlfn.XLOOKUP(AC2909,moves!A:A,moves!B:B)</f>
        <v>fighting</v>
      </c>
      <c r="AE2909">
        <f>_xlfn.XLOOKUP(AC2909,moves!A:A,moves!D:D)</f>
        <v>7</v>
      </c>
      <c r="AF2909" t="str">
        <f>_xlfn.XLOOKUP(AC2909,moves!A:A,moves!E:E)</f>
        <v>Inflict the Confused status on the target. If 3 or more status symbols are rolled: The user takes damage equal to half the user's base health, rounded up.</v>
      </c>
      <c r="AG2909">
        <v>0</v>
      </c>
      <c r="AH2909">
        <v>0</v>
      </c>
      <c r="AI2909">
        <f t="shared" si="205"/>
        <v>1</v>
      </c>
      <c r="AJ2909" t="s">
        <v>524</v>
      </c>
      <c r="AK2909" t="s">
        <v>3472</v>
      </c>
      <c r="AL2909">
        <v>0</v>
      </c>
      <c r="AM2909" cm="1">
        <f t="array" ref="AM2909">IF(AL2909=1,1,
   IF(ISTEXT(AK2909),1,
   IF(AO2909&gt;1,AM2908,
   IF(AI2909=1,
      IF(SUMPRODUCT((LEN($Y$2:$Y$4096)-LEN(SUBSTITUTE($Y$2:$Y$4096,AA2909,"")))/LEN(AA2909))&gt;0,2,1),
      IF(
         SUMPRODUCT((LEN($Y$2:$Y$4096)-LEN(SUBSTITUTE($Y$2:$Y$4096,AA2909,"")))/LEN(AA2909))
         - SUMPRODUCT((LEN($Y$2:$Y$4096)-LEN(SUBSTITUTE($Y$2:$Y$4096,"Alolan "&amp;AA2909,"")))/LEN("Alolan "&amp;AA2909))
         - SUMPRODUCT((LEN($Y$2:$Y$4096)-LEN(SUBSTITUTE($Y$2:$Y$4096,"Galarian "&amp;AA2909,"")))/LEN("Galarian "&amp;AA2909))
         - SUMPRODUCT((LEN($Y$2:$Y$4096)-LEN(SUBSTITUTE($Y$2:$Y$4096,"Hisuian "&amp;AA2909,"")))/LEN("Hisuian "&amp;AA2909))
         - SUMPRODUCT((LEN($Y$2:$Y$4096)-LEN(SUBSTITUTE($Y$2:$Y$4096,"Paldean "&amp;AA2909,"")))/LEN("Paldean "&amp;AA2909))
      &gt;0,2,1)
   ))))</f>
        <v>1</v>
      </c>
      <c r="AN2909">
        <v>0</v>
      </c>
      <c r="AO2909">
        <v>2</v>
      </c>
      <c r="AP2909">
        <v>1</v>
      </c>
    </row>
    <row r="2910" spans="1:42" x14ac:dyDescent="0.25">
      <c r="A2910">
        <v>853</v>
      </c>
      <c r="B2910" t="s">
        <v>2791</v>
      </c>
      <c r="C2910" t="s">
        <v>1492</v>
      </c>
      <c r="D2910"/>
      <c r="E2910">
        <v>80</v>
      </c>
      <c r="F2910">
        <v>118</v>
      </c>
      <c r="G2910">
        <v>90</v>
      </c>
      <c r="H2910">
        <v>70</v>
      </c>
      <c r="I2910">
        <v>80</v>
      </c>
      <c r="J2910">
        <v>42</v>
      </c>
      <c r="K2910" t="s">
        <v>2792</v>
      </c>
      <c r="M2910" t="s">
        <v>3472</v>
      </c>
      <c r="N2910">
        <v>8.2799999999999994</v>
      </c>
      <c r="O2910">
        <v>8.3000000000000007</v>
      </c>
      <c r="R2910">
        <f t="shared" si="206"/>
        <v>8</v>
      </c>
      <c r="S2910">
        <f t="shared" si="207"/>
        <v>8</v>
      </c>
      <c r="T2910">
        <f t="shared" si="204"/>
        <v>16</v>
      </c>
      <c r="U2910" t="s">
        <v>1492</v>
      </c>
      <c r="V2910" t="s">
        <v>1471</v>
      </c>
      <c r="W2910" t="s">
        <v>1490</v>
      </c>
      <c r="X2910" t="s">
        <v>1209</v>
      </c>
      <c r="Z2910" t="str" cm="1">
        <f t="array" ref="Z2910">IF(ISBLANK(AK2910),_xlfn.LET(
    _xlpm.nameBeforeSlash, IF(ISNUMBER(SEARCH("/", Y2910)), LEFT(Y2910, SEARCH("/", Y2910)-1), Y2910),
    _xlpm.matchRow, IFERROR(MATCH(_xlpm.nameBeforeSlash, AA:AA, 0), ""),
    _xlpm.difference, IF(_xlpm.matchRow="", "", ABS((R2910 + S2910)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),IF(ISBLANK(Y2910),"","Hidden"))</f>
        <v/>
      </c>
      <c r="AA2910" t="s">
        <v>2791</v>
      </c>
      <c r="AB2910" t="s">
        <v>3473</v>
      </c>
      <c r="AC2910" t="s">
        <v>462</v>
      </c>
      <c r="AD2910" t="str">
        <f>_xlfn.XLOOKUP(AC2910,moves!A:A,moves!B:B)</f>
        <v>water</v>
      </c>
      <c r="AE2910">
        <f>_xlfn.XLOOKUP(AC2910,moves!A:A,moves!D:D)</f>
        <v>4</v>
      </c>
      <c r="AF2910" t="str">
        <f>_xlfn.XLOOKUP(AC2910,moves!A:A,moves!E:E)</f>
        <v>Critical hits deal +2 damage.</v>
      </c>
      <c r="AG2910">
        <v>0</v>
      </c>
      <c r="AH2910">
        <v>0</v>
      </c>
      <c r="AI2910">
        <f t="shared" si="205"/>
        <v>0</v>
      </c>
      <c r="AJ2910" t="s">
        <v>524</v>
      </c>
      <c r="AK2910" t="s">
        <v>3472</v>
      </c>
      <c r="AL2910">
        <v>0</v>
      </c>
      <c r="AM2910" cm="1">
        <f t="array" ref="AM2910">IF(AL2910=1,1,
   IF(ISTEXT(AK2910),1,
   IF(AO2910&gt;1,AM2908,
   IF(AI2910=1,
      IF(SUMPRODUCT((LEN($Y$2:$Y$4096)-LEN(SUBSTITUTE($Y$2:$Y$4096,AA2910,"")))/LEN(AA2910))&gt;0,2,1),
      IF(
         SUMPRODUCT((LEN($Y$2:$Y$4096)-LEN(SUBSTITUTE($Y$2:$Y$4096,AA2910,"")))/LEN(AA2910))
         - SUMPRODUCT((LEN($Y$2:$Y$4096)-LEN(SUBSTITUTE($Y$2:$Y$4096,"Alolan "&amp;AA2910,"")))/LEN("Alolan "&amp;AA2910))
         - SUMPRODUCT((LEN($Y$2:$Y$4096)-LEN(SUBSTITUTE($Y$2:$Y$4096,"Galarian "&amp;AA2910,"")))/LEN("Galarian "&amp;AA2910))
         - SUMPRODUCT((LEN($Y$2:$Y$4096)-LEN(SUBSTITUTE($Y$2:$Y$4096,"Hisuian "&amp;AA2910,"")))/LEN("Hisuian "&amp;AA2910))
         - SUMPRODUCT((LEN($Y$2:$Y$4096)-LEN(SUBSTITUTE($Y$2:$Y$4096,"Paldean "&amp;AA2910,"")))/LEN("Paldean "&amp;AA2910))
      &gt;0,2,1)
   ))))</f>
        <v>1</v>
      </c>
      <c r="AN2910">
        <v>0</v>
      </c>
      <c r="AO2910">
        <v>0</v>
      </c>
    </row>
    <row r="2911" spans="1:42" x14ac:dyDescent="0.25">
      <c r="A2911">
        <v>913</v>
      </c>
      <c r="B2911" t="s">
        <v>2904</v>
      </c>
      <c r="C2911" t="s">
        <v>1490</v>
      </c>
      <c r="D2911"/>
      <c r="E2911">
        <v>70</v>
      </c>
      <c r="F2911">
        <v>85</v>
      </c>
      <c r="G2911">
        <v>65</v>
      </c>
      <c r="H2911">
        <v>65</v>
      </c>
      <c r="I2911">
        <v>60</v>
      </c>
      <c r="J2911">
        <v>65</v>
      </c>
      <c r="K2911" t="s">
        <v>2905</v>
      </c>
      <c r="M2911" t="s">
        <v>3472</v>
      </c>
      <c r="N2911">
        <v>7.5</v>
      </c>
      <c r="O2911">
        <v>6.55</v>
      </c>
      <c r="R2911">
        <f t="shared" si="206"/>
        <v>8</v>
      </c>
      <c r="S2911">
        <f t="shared" si="207"/>
        <v>7</v>
      </c>
      <c r="T2911">
        <f t="shared" si="204"/>
        <v>15</v>
      </c>
      <c r="U2911" t="s">
        <v>1490</v>
      </c>
      <c r="V2911" t="s">
        <v>1492</v>
      </c>
      <c r="W2911" t="s">
        <v>1481</v>
      </c>
      <c r="X2911" t="s">
        <v>1209</v>
      </c>
      <c r="Y2911" t="s">
        <v>2906</v>
      </c>
      <c r="Z2911" t="str" cm="1">
        <f t="array" ref="Z2911">IF(ISBLANK(AK2911),_xlfn.LET(
    _xlpm.nameBeforeSlash, IF(ISNUMBER(SEARCH("/", Y2911)), LEFT(Y2911, SEARCH("/", Y2911)-1), Y2911),
    _xlpm.matchRow, IFERROR(MATCH(_xlpm.nameBeforeSlash, AA:AA, 0), ""),
    _xlpm.difference, IF(_xlpm.matchRow="", "", ABS((R2911 + S2911)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),IF(ISBLANK(Y2911),"","Hidden"))</f>
        <v>Hidden</v>
      </c>
      <c r="AA2911" t="s">
        <v>2904</v>
      </c>
      <c r="AB2911" t="s">
        <v>3473</v>
      </c>
      <c r="AC2911" t="s">
        <v>449</v>
      </c>
      <c r="AD2911" t="str">
        <f>_xlfn.XLOOKUP(AC2911,moves!A:A,moves!B:B)</f>
        <v>flying</v>
      </c>
      <c r="AE2911">
        <f>_xlfn.XLOOKUP(AC2911,moves!A:A,moves!D:D)</f>
        <v>4</v>
      </c>
      <c r="AF2911" t="str">
        <f>_xlfn.XLOOKUP(AC2911,moves!A:A,moves!E:E)</f>
        <v>Critical hits deal +1 damage.</v>
      </c>
      <c r="AG2911">
        <v>0</v>
      </c>
      <c r="AH2911">
        <v>0</v>
      </c>
      <c r="AI2911">
        <f t="shared" si="205"/>
        <v>0</v>
      </c>
      <c r="AJ2911" t="s">
        <v>524</v>
      </c>
      <c r="AK2911" t="s">
        <v>3472</v>
      </c>
      <c r="AL2911">
        <v>0</v>
      </c>
      <c r="AM2911" cm="1">
        <f t="array" ref="AM2911">IF(AL2911=1,1,
   IF(ISTEXT(AK2911),1,
   IF(AO2911&gt;1,AM2910,
   IF(AI2911=1,
      IF(SUMPRODUCT((LEN($Y$2:$Y$4096)-LEN(SUBSTITUTE($Y$2:$Y$4096,AA2911,"")))/LEN(AA2911))&gt;0,2,1),
      IF(
         SUMPRODUCT((LEN($Y$2:$Y$4096)-LEN(SUBSTITUTE($Y$2:$Y$4096,AA2911,"")))/LEN(AA2911))
         - SUMPRODUCT((LEN($Y$2:$Y$4096)-LEN(SUBSTITUTE($Y$2:$Y$4096,"Alolan "&amp;AA2911,"")))/LEN("Alolan "&amp;AA2911))
         - SUMPRODUCT((LEN($Y$2:$Y$4096)-LEN(SUBSTITUTE($Y$2:$Y$4096,"Galarian "&amp;AA2911,"")))/LEN("Galarian "&amp;AA2911))
         - SUMPRODUCT((LEN($Y$2:$Y$4096)-LEN(SUBSTITUTE($Y$2:$Y$4096,"Hisuian "&amp;AA2911,"")))/LEN("Hisuian "&amp;AA2911))
         - SUMPRODUCT((LEN($Y$2:$Y$4096)-LEN(SUBSTITUTE($Y$2:$Y$4096,"Paldean "&amp;AA2911,"")))/LEN("Paldean "&amp;AA2911))
      &gt;0,2,1)
   ))))</f>
        <v>1</v>
      </c>
      <c r="AN2911">
        <v>0</v>
      </c>
      <c r="AO2911">
        <v>0</v>
      </c>
    </row>
    <row r="2912" spans="1:42" x14ac:dyDescent="0.25">
      <c r="A2912">
        <v>107</v>
      </c>
      <c r="B2912" t="s">
        <v>47</v>
      </c>
      <c r="C2912" t="s">
        <v>1492</v>
      </c>
      <c r="D2912"/>
      <c r="E2912">
        <v>50</v>
      </c>
      <c r="F2912">
        <v>105</v>
      </c>
      <c r="G2912">
        <v>79</v>
      </c>
      <c r="H2912">
        <v>35</v>
      </c>
      <c r="I2912">
        <v>110</v>
      </c>
      <c r="J2912">
        <v>76</v>
      </c>
      <c r="K2912" t="s">
        <v>1693</v>
      </c>
      <c r="M2912" t="s">
        <v>3472</v>
      </c>
      <c r="N2912">
        <v>8.64</v>
      </c>
      <c r="O2912">
        <v>7.67</v>
      </c>
      <c r="Q2912">
        <v>-1</v>
      </c>
      <c r="R2912">
        <f t="shared" si="206"/>
        <v>9</v>
      </c>
      <c r="S2912">
        <f t="shared" si="207"/>
        <v>7</v>
      </c>
      <c r="T2912">
        <f t="shared" si="204"/>
        <v>16</v>
      </c>
      <c r="U2912" t="s">
        <v>1492</v>
      </c>
      <c r="V2912" t="s">
        <v>1479</v>
      </c>
      <c r="W2912" t="s">
        <v>1209</v>
      </c>
      <c r="X2912" t="s">
        <v>1521</v>
      </c>
      <c r="Z2912" t="str" cm="1">
        <f t="array" ref="Z2912">IF(ISBLANK(AK2912),_xlfn.LET(
    _xlpm.nameBeforeSlash, IF(ISNUMBER(SEARCH("/", Y2912)), LEFT(Y2912, SEARCH("/", Y2912)-1), Y2912),
    _xlpm.matchRow, IFERROR(MATCH(_xlpm.nameBeforeSlash, AA:AA, 0), ""),
    _xlpm.difference, IF(_xlpm.matchRow="", "", ABS((R2912 + S2912)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),IF(ISBLANK(Y2912),"","Hidden"))</f>
        <v/>
      </c>
      <c r="AA2912" t="s">
        <v>47</v>
      </c>
      <c r="AB2912" t="s">
        <v>3473</v>
      </c>
      <c r="AC2912" t="s">
        <v>627</v>
      </c>
      <c r="AD2912" t="str">
        <f>_xlfn.XLOOKUP(AC2912,moves!A:A,moves!B:B)</f>
        <v>typeless</v>
      </c>
      <c r="AE2912">
        <f>_xlfn.XLOOKUP(AC2912,moves!A:A,moves!D:D)</f>
        <v>4</v>
      </c>
      <c r="AF2912" t="str">
        <f>_xlfn.XLOOKUP(AC2912,moves!A:A,moves!E:E)</f>
        <v>Choose any learnable type of the user as the type of this attack.</v>
      </c>
      <c r="AG2912">
        <v>0</v>
      </c>
      <c r="AH2912">
        <v>0</v>
      </c>
      <c r="AI2912">
        <f t="shared" si="205"/>
        <v>0</v>
      </c>
      <c r="AJ2912" t="s">
        <v>524</v>
      </c>
      <c r="AK2912" t="s">
        <v>3472</v>
      </c>
      <c r="AL2912">
        <v>0</v>
      </c>
      <c r="AM2912" cm="1">
        <f t="array" ref="AM2912">IF(AL2912=1,1,
   IF(ISTEXT(AK2912),1,
   IF(AO2912&gt;1,AM2911,
   IF(AI2912=1,
      IF(SUMPRODUCT((LEN($Y$2:$Y$4096)-LEN(SUBSTITUTE($Y$2:$Y$4096,AA2912,"")))/LEN(AA2912))&gt;0,2,1),
      IF(
         SUMPRODUCT((LEN($Y$2:$Y$4096)-LEN(SUBSTITUTE($Y$2:$Y$4096,AA2912,"")))/LEN(AA2912))
         - SUMPRODUCT((LEN($Y$2:$Y$4096)-LEN(SUBSTITUTE($Y$2:$Y$4096,"Alolan "&amp;AA2912,"")))/LEN("Alolan "&amp;AA2912))
         - SUMPRODUCT((LEN($Y$2:$Y$4096)-LEN(SUBSTITUTE($Y$2:$Y$4096,"Galarian "&amp;AA2912,"")))/LEN("Galarian "&amp;AA2912))
         - SUMPRODUCT((LEN($Y$2:$Y$4096)-LEN(SUBSTITUTE($Y$2:$Y$4096,"Hisuian "&amp;AA2912,"")))/LEN("Hisuian "&amp;AA2912))
         - SUMPRODUCT((LEN($Y$2:$Y$4096)-LEN(SUBSTITUTE($Y$2:$Y$4096,"Paldean "&amp;AA2912,"")))/LEN("Paldean "&amp;AA2912))
      &gt;0,2,1)
   ))))</f>
        <v>1</v>
      </c>
      <c r="AN2912">
        <v>0</v>
      </c>
      <c r="AO2912">
        <v>0</v>
      </c>
    </row>
    <row r="2913" spans="1:42" x14ac:dyDescent="0.25">
      <c r="A2913" t="s">
        <v>3931</v>
      </c>
      <c r="B2913" t="s">
        <v>90</v>
      </c>
      <c r="C2913" t="s">
        <v>1492</v>
      </c>
      <c r="D2913" t="s">
        <v>1469</v>
      </c>
      <c r="E2913">
        <v>55</v>
      </c>
      <c r="F2913">
        <v>95</v>
      </c>
      <c r="G2913">
        <v>55</v>
      </c>
      <c r="H2913">
        <v>35</v>
      </c>
      <c r="I2913">
        <v>75</v>
      </c>
      <c r="J2913">
        <v>115</v>
      </c>
      <c r="K2913" t="s">
        <v>336</v>
      </c>
      <c r="M2913" t="s">
        <v>3472</v>
      </c>
      <c r="N2913">
        <v>9.6999999999999993</v>
      </c>
      <c r="O2913">
        <v>6.1</v>
      </c>
      <c r="R2913">
        <f t="shared" si="206"/>
        <v>10</v>
      </c>
      <c r="S2913">
        <f t="shared" si="207"/>
        <v>6</v>
      </c>
      <c r="T2913">
        <f t="shared" si="204"/>
        <v>16</v>
      </c>
      <c r="U2913" t="s">
        <v>1492</v>
      </c>
      <c r="V2913" t="s">
        <v>1469</v>
      </c>
      <c r="W2913" t="s">
        <v>1524</v>
      </c>
      <c r="X2913" t="s">
        <v>1471</v>
      </c>
      <c r="Y2913" t="s">
        <v>5217</v>
      </c>
      <c r="Z2913" t="str" cm="1">
        <f t="array" ref="Z2913">IF(ISBLANK(AK2913),_xlfn.LET(
    _xlpm.nameBeforeSlash, IF(ISNUMBER(SEARCH("/", Y2913)), LEFT(Y2913, SEARCH("/", Y2913)-1), Y2913),
    _xlpm.matchRow, IFERROR(MATCH(_xlpm.nameBeforeSlash, AA:AA, 0), ""),
    _xlpm.difference, IF(_xlpm.matchRow="", "", ABS((R2913 + S2913)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),IF(ISBLANK(Y2913),"","Hidden"))</f>
        <v>Hidden</v>
      </c>
      <c r="AA2913" t="s">
        <v>5218</v>
      </c>
      <c r="AB2913" t="s">
        <v>3473</v>
      </c>
      <c r="AC2913" t="s">
        <v>747</v>
      </c>
      <c r="AD2913" t="str">
        <f>_xlfn.XLOOKUP(AC2913,moves!A:A,moves!B:B)</f>
        <v>poison</v>
      </c>
      <c r="AE2913">
        <f>_xlfn.XLOOKUP(AC2913,moves!A:A,moves!D:D)</f>
        <v>4</v>
      </c>
      <c r="AF2913" t="str">
        <f>_xlfn.XLOOKUP(AC2913,moves!A:A,moves!E:E)</f>
        <v>If any status symbols are rolled: Inflict the Poisoned status on the target.</v>
      </c>
      <c r="AG2913">
        <v>0</v>
      </c>
      <c r="AH2913">
        <v>0</v>
      </c>
      <c r="AI2913">
        <f t="shared" ref="AI2913:AI2982" si="208">IF(ISNUMBER(SEARCH("Shiny ", AA2913)), 1, 0)</f>
        <v>1</v>
      </c>
      <c r="AJ2913" t="s">
        <v>524</v>
      </c>
      <c r="AK2913" t="s">
        <v>3472</v>
      </c>
      <c r="AL2913">
        <v>0</v>
      </c>
      <c r="AM2913" cm="1">
        <f t="array" ref="AM2913">IF(AL2913=1,1,
   IF(ISTEXT(AK2913),1,
   IF(AO2913&gt;1,AM2912,
   IF(AI2913=1,
      IF(SUMPRODUCT((LEN($Y$2:$Y$4096)-LEN(SUBSTITUTE($Y$2:$Y$4096,AA2913,"")))/LEN(AA2913))&gt;0,2,1),
      IF(
         SUMPRODUCT((LEN($Y$2:$Y$4096)-LEN(SUBSTITUTE($Y$2:$Y$4096,AA2913,"")))/LEN(AA2913))
         - SUMPRODUCT((LEN($Y$2:$Y$4096)-LEN(SUBSTITUTE($Y$2:$Y$4096,"Alolan "&amp;AA2913,"")))/LEN("Alolan "&amp;AA2913))
         - SUMPRODUCT((LEN($Y$2:$Y$4096)-LEN(SUBSTITUTE($Y$2:$Y$4096,"Galarian "&amp;AA2913,"")))/LEN("Galarian "&amp;AA2913))
         - SUMPRODUCT((LEN($Y$2:$Y$4096)-LEN(SUBSTITUTE($Y$2:$Y$4096,"Hisuian "&amp;AA2913,"")))/LEN("Hisuian "&amp;AA2913))
         - SUMPRODUCT((LEN($Y$2:$Y$4096)-LEN(SUBSTITUTE($Y$2:$Y$4096,"Paldean "&amp;AA2913,"")))/LEN("Paldean "&amp;AA2913))
      &gt;0,2,1)
   ))))</f>
        <v>1</v>
      </c>
      <c r="AN2913">
        <v>0</v>
      </c>
      <c r="AO2913">
        <v>0</v>
      </c>
    </row>
    <row r="2914" spans="1:42" x14ac:dyDescent="0.25">
      <c r="A2914">
        <v>67</v>
      </c>
      <c r="B2914" t="s">
        <v>30</v>
      </c>
      <c r="C2914" t="s">
        <v>1492</v>
      </c>
      <c r="D2914"/>
      <c r="E2914">
        <v>80</v>
      </c>
      <c r="F2914">
        <v>100</v>
      </c>
      <c r="G2914">
        <v>70</v>
      </c>
      <c r="H2914">
        <v>50</v>
      </c>
      <c r="I2914">
        <v>60</v>
      </c>
      <c r="J2914">
        <v>45</v>
      </c>
      <c r="K2914" t="s">
        <v>1616</v>
      </c>
      <c r="M2914" t="s">
        <v>3472</v>
      </c>
      <c r="N2914">
        <v>7.3</v>
      </c>
      <c r="O2914">
        <v>7.1</v>
      </c>
      <c r="Q2914">
        <v>1</v>
      </c>
      <c r="R2914">
        <f t="shared" si="206"/>
        <v>7</v>
      </c>
      <c r="S2914">
        <f t="shared" si="207"/>
        <v>8</v>
      </c>
      <c r="T2914">
        <f t="shared" si="204"/>
        <v>15</v>
      </c>
      <c r="U2914" t="s">
        <v>1492</v>
      </c>
      <c r="V2914" t="s">
        <v>1471</v>
      </c>
      <c r="W2914" t="s">
        <v>1472</v>
      </c>
      <c r="X2914" t="s">
        <v>1482</v>
      </c>
      <c r="Y2914" t="s">
        <v>31</v>
      </c>
      <c r="Z2914" t="str" cm="1">
        <f t="array" ref="Z2914">IF(ISBLANK(AK2914),_xlfn.LET(
    _xlpm.nameBeforeSlash, IF(ISNUMBER(SEARCH("/", Y2914)), LEFT(Y2914, SEARCH("/", Y2914)-1), Y2914),
    _xlpm.matchRow, IFERROR(MATCH(_xlpm.nameBeforeSlash, AA:AA, 0), ""),
    _xlpm.difference, IF(_xlpm.matchRow="", "", ABS((R2914 + S2914)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),IF(ISBLANK(Y2914),"","Hidden"))</f>
        <v>Hidden</v>
      </c>
      <c r="AA2914" t="s">
        <v>30</v>
      </c>
      <c r="AB2914" t="s">
        <v>3473</v>
      </c>
      <c r="AC2914" t="s">
        <v>1053</v>
      </c>
      <c r="AD2914" t="str">
        <f>_xlfn.XLOOKUP(AC2914,moves!A:A,moves!B:B)</f>
        <v>fighting</v>
      </c>
      <c r="AE2914">
        <f>_xlfn.XLOOKUP(AC2914,moves!A:A,moves!D:D)</f>
        <v>4</v>
      </c>
      <c r="AF2914" t="str">
        <f>_xlfn.XLOOKUP(AC2914,moves!A:A,moves!E:E)</f>
        <v>Ignore the effects of PROTECT moves.</v>
      </c>
      <c r="AG2914">
        <v>0</v>
      </c>
      <c r="AH2914">
        <v>0</v>
      </c>
      <c r="AI2914">
        <f t="shared" si="208"/>
        <v>0</v>
      </c>
      <c r="AJ2914" t="s">
        <v>524</v>
      </c>
      <c r="AK2914" t="s">
        <v>3472</v>
      </c>
      <c r="AL2914">
        <v>0</v>
      </c>
      <c r="AM2914" cm="1">
        <f t="array" ref="AM2914">IF(AL2914=1,1,
   IF(ISTEXT(AK2914),1,
   IF(AO2914&gt;1,AM2913,
   IF(AI2914=1,
      IF(SUMPRODUCT((LEN($Y$2:$Y$4096)-LEN(SUBSTITUTE($Y$2:$Y$4096,AA2914,"")))/LEN(AA2914))&gt;0,2,1),
      IF(
         SUMPRODUCT((LEN($Y$2:$Y$4096)-LEN(SUBSTITUTE($Y$2:$Y$4096,AA2914,"")))/LEN(AA2914))
         - SUMPRODUCT((LEN($Y$2:$Y$4096)-LEN(SUBSTITUTE($Y$2:$Y$4096,"Alolan "&amp;AA2914,"")))/LEN("Alolan "&amp;AA2914))
         - SUMPRODUCT((LEN($Y$2:$Y$4096)-LEN(SUBSTITUTE($Y$2:$Y$4096,"Galarian "&amp;AA2914,"")))/LEN("Galarian "&amp;AA2914))
         - SUMPRODUCT((LEN($Y$2:$Y$4096)-LEN(SUBSTITUTE($Y$2:$Y$4096,"Hisuian "&amp;AA2914,"")))/LEN("Hisuian "&amp;AA2914))
         - SUMPRODUCT((LEN($Y$2:$Y$4096)-LEN(SUBSTITUTE($Y$2:$Y$4096,"Paldean "&amp;AA2914,"")))/LEN("Paldean "&amp;AA2914))
      &gt;0,2,1)
   ))))</f>
        <v>1</v>
      </c>
      <c r="AN2914">
        <v>0</v>
      </c>
      <c r="AO2914">
        <v>0</v>
      </c>
    </row>
    <row r="2915" spans="1:42" x14ac:dyDescent="0.25">
      <c r="A2915">
        <v>237</v>
      </c>
      <c r="B2915" t="s">
        <v>103</v>
      </c>
      <c r="C2915" t="s">
        <v>1492</v>
      </c>
      <c r="D2915"/>
      <c r="E2915">
        <v>50</v>
      </c>
      <c r="F2915">
        <v>95</v>
      </c>
      <c r="G2915">
        <v>95</v>
      </c>
      <c r="H2915">
        <v>35</v>
      </c>
      <c r="I2915">
        <v>110</v>
      </c>
      <c r="J2915">
        <v>70</v>
      </c>
      <c r="K2915" t="s">
        <v>1859</v>
      </c>
      <c r="M2915" t="s">
        <v>3472</v>
      </c>
      <c r="N2915">
        <v>7.9</v>
      </c>
      <c r="O2915">
        <v>8.15</v>
      </c>
      <c r="R2915">
        <f t="shared" si="206"/>
        <v>8</v>
      </c>
      <c r="S2915">
        <f t="shared" si="207"/>
        <v>8</v>
      </c>
      <c r="T2915">
        <f t="shared" ref="T2915:T2987" si="209">SUM(S2915,R2915)</f>
        <v>16</v>
      </c>
      <c r="U2915" t="s">
        <v>1492</v>
      </c>
      <c r="V2915" t="s">
        <v>1472</v>
      </c>
      <c r="W2915" t="s">
        <v>1471</v>
      </c>
      <c r="X2915" t="s">
        <v>1514</v>
      </c>
      <c r="Z2915" t="str" cm="1">
        <f t="array" ref="Z2915">IF(ISBLANK(AK2915),_xlfn.LET(
    _xlpm.nameBeforeSlash, IF(ISNUMBER(SEARCH("/", Y2915)), LEFT(Y2915, SEARCH("/", Y2915)-1), Y2915),
    _xlpm.matchRow, IFERROR(MATCH(_xlpm.nameBeforeSlash, AA:AA, 0), ""),
    _xlpm.difference, IF(_xlpm.matchRow="", "", ABS((R2915 + S2915)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),IF(ISBLANK(Y2915),"","Hidden"))</f>
        <v/>
      </c>
      <c r="AA2915" t="s">
        <v>103</v>
      </c>
      <c r="AB2915" t="s">
        <v>3473</v>
      </c>
      <c r="AC2915" t="s">
        <v>491</v>
      </c>
      <c r="AD2915" t="str">
        <f>_xlfn.XLOOKUP(AC2915,moves!A:A,moves!B:B)</f>
        <v>fighting</v>
      </c>
      <c r="AE2915">
        <f>_xlfn.XLOOKUP(AC2915,moves!A:A,moves!D:D)</f>
        <v>3</v>
      </c>
      <c r="AF2915" t="str">
        <f>_xlfn.XLOOKUP(AC2915,moves!A:A,moves!E:E)</f>
        <v>Regular hits deal +1 damage.</v>
      </c>
      <c r="AG2915">
        <v>0</v>
      </c>
      <c r="AH2915">
        <v>0</v>
      </c>
      <c r="AI2915">
        <f t="shared" si="208"/>
        <v>0</v>
      </c>
      <c r="AJ2915" t="s">
        <v>524</v>
      </c>
      <c r="AK2915" t="s">
        <v>3472</v>
      </c>
      <c r="AL2915">
        <v>0</v>
      </c>
      <c r="AM2915" cm="1">
        <f t="array" ref="AM2915">IF(AL2915=1,1,
   IF(ISTEXT(AK2915),1,
   IF(AO2915&gt;1,AM2914,
   IF(AI2915=1,
      IF(SUMPRODUCT((LEN($Y$2:$Y$4096)-LEN(SUBSTITUTE($Y$2:$Y$4096,AA2915,"")))/LEN(AA2915))&gt;0,2,1),
      IF(
         SUMPRODUCT((LEN($Y$2:$Y$4096)-LEN(SUBSTITUTE($Y$2:$Y$4096,AA2915,"")))/LEN(AA2915))
         - SUMPRODUCT((LEN($Y$2:$Y$4096)-LEN(SUBSTITUTE($Y$2:$Y$4096,"Alolan "&amp;AA2915,"")))/LEN("Alolan "&amp;AA2915))
         - SUMPRODUCT((LEN($Y$2:$Y$4096)-LEN(SUBSTITUTE($Y$2:$Y$4096,"Galarian "&amp;AA2915,"")))/LEN("Galarian "&amp;AA2915))
         - SUMPRODUCT((LEN($Y$2:$Y$4096)-LEN(SUBSTITUTE($Y$2:$Y$4096,"Hisuian "&amp;AA2915,"")))/LEN("Hisuian "&amp;AA2915))
         - SUMPRODUCT((LEN($Y$2:$Y$4096)-LEN(SUBSTITUTE($Y$2:$Y$4096,"Paldean "&amp;AA2915,"")))/LEN("Paldean "&amp;AA2915))
      &gt;0,2,1)
   ))))</f>
        <v>1</v>
      </c>
      <c r="AN2915">
        <v>0</v>
      </c>
      <c r="AO2915">
        <v>0</v>
      </c>
    </row>
    <row r="2916" spans="1:42" x14ac:dyDescent="0.25">
      <c r="A2916">
        <v>257</v>
      </c>
      <c r="B2916" t="s">
        <v>1886</v>
      </c>
      <c r="C2916" t="s">
        <v>1479</v>
      </c>
      <c r="D2916" t="s">
        <v>1492</v>
      </c>
      <c r="E2916">
        <v>80</v>
      </c>
      <c r="F2916">
        <v>120</v>
      </c>
      <c r="G2916">
        <v>70</v>
      </c>
      <c r="H2916">
        <v>110</v>
      </c>
      <c r="I2916">
        <v>70</v>
      </c>
      <c r="J2916">
        <v>80</v>
      </c>
      <c r="K2916" t="s">
        <v>1887</v>
      </c>
      <c r="M2916" t="s">
        <v>3472</v>
      </c>
      <c r="N2916">
        <v>10.3</v>
      </c>
      <c r="O2916">
        <v>7.4</v>
      </c>
      <c r="P2916">
        <v>1</v>
      </c>
      <c r="Q2916">
        <v>1</v>
      </c>
      <c r="R2916">
        <f t="shared" si="206"/>
        <v>11</v>
      </c>
      <c r="S2916">
        <f t="shared" si="207"/>
        <v>8</v>
      </c>
      <c r="T2916">
        <f t="shared" si="209"/>
        <v>19</v>
      </c>
      <c r="U2916" t="s">
        <v>1479</v>
      </c>
      <c r="V2916" t="s">
        <v>1492</v>
      </c>
      <c r="W2916" t="s">
        <v>1481</v>
      </c>
      <c r="X2916" t="s">
        <v>1512</v>
      </c>
      <c r="Z2916" t="str" cm="1">
        <f t="array" ref="Z2916">IF(ISBLANK(AK2916),_xlfn.LET(
    _xlpm.nameBeforeSlash, IF(ISNUMBER(SEARCH("/", Y2916)), LEFT(Y2916, SEARCH("/", Y2916)-1), Y2916),
    _xlpm.matchRow, IFERROR(MATCH(_xlpm.nameBeforeSlash, AA:AA, 0), ""),
    _xlpm.difference, IF(_xlpm.matchRow="", "", ABS((R2916 + S2916)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),IF(ISBLANK(Y2916),"","Hidden"))</f>
        <v/>
      </c>
      <c r="AA2916" t="s">
        <v>1886</v>
      </c>
      <c r="AB2916" t="s">
        <v>3473</v>
      </c>
      <c r="AC2916" t="s">
        <v>1078</v>
      </c>
      <c r="AD2916" t="str">
        <f>_xlfn.XLOOKUP(AC2916,moves!A:A,moves!B:B)</f>
        <v>fire</v>
      </c>
      <c r="AE2916">
        <f>_xlfn.XLOOKUP(AC2916,moves!A:A,moves!D:D)</f>
        <v>4</v>
      </c>
      <c r="AF2916" t="str">
        <f>_xlfn.XLOOKUP(AC2916,moves!A:A,moves!E:E)</f>
        <v>Critical hits deal +1 damage. If any status symbols are rolled: Inflict the Burned status on the target.</v>
      </c>
      <c r="AG2916">
        <v>0</v>
      </c>
      <c r="AH2916">
        <v>0</v>
      </c>
      <c r="AI2916">
        <f t="shared" si="208"/>
        <v>0</v>
      </c>
      <c r="AJ2916" t="s">
        <v>525</v>
      </c>
      <c r="AK2916" t="s">
        <v>3472</v>
      </c>
      <c r="AL2916">
        <v>0</v>
      </c>
      <c r="AM2916" cm="1">
        <f t="array" ref="AM2916">IF(AL2916=1,1,
   IF(ISTEXT(AK2916),1,
   IF(AO2916&gt;1,AM2915,
   IF(AI2916=1,
      IF(SUMPRODUCT((LEN($Y$2:$Y$4096)-LEN(SUBSTITUTE($Y$2:$Y$4096,AA2916,"")))/LEN(AA2916))&gt;0,2,1),
      IF(
         SUMPRODUCT((LEN($Y$2:$Y$4096)-LEN(SUBSTITUTE($Y$2:$Y$4096,AA2916,"")))/LEN(AA2916))
         - SUMPRODUCT((LEN($Y$2:$Y$4096)-LEN(SUBSTITUTE($Y$2:$Y$4096,"Alolan "&amp;AA2916,"")))/LEN("Alolan "&amp;AA2916))
         - SUMPRODUCT((LEN($Y$2:$Y$4096)-LEN(SUBSTITUTE($Y$2:$Y$4096,"Galarian "&amp;AA2916,"")))/LEN("Galarian "&amp;AA2916))
         - SUMPRODUCT((LEN($Y$2:$Y$4096)-LEN(SUBSTITUTE($Y$2:$Y$4096,"Hisuian "&amp;AA2916,"")))/LEN("Hisuian "&amp;AA2916))
         - SUMPRODUCT((LEN($Y$2:$Y$4096)-LEN(SUBSTITUTE($Y$2:$Y$4096,"Paldean "&amp;AA2916,"")))/LEN("Paldean "&amp;AA2916))
      &gt;0,2,1)
   ))))</f>
        <v>1</v>
      </c>
      <c r="AN2916">
        <v>0</v>
      </c>
      <c r="AO2916">
        <v>1</v>
      </c>
    </row>
    <row r="2917" spans="1:42" x14ac:dyDescent="0.25">
      <c r="A2917" t="s">
        <v>1888</v>
      </c>
      <c r="B2917" t="s">
        <v>1886</v>
      </c>
      <c r="C2917" t="s">
        <v>1479</v>
      </c>
      <c r="D2917" t="s">
        <v>1492</v>
      </c>
      <c r="E2917">
        <v>80</v>
      </c>
      <c r="F2917">
        <v>160</v>
      </c>
      <c r="G2917">
        <v>80</v>
      </c>
      <c r="H2917">
        <v>130</v>
      </c>
      <c r="I2917">
        <v>80</v>
      </c>
      <c r="J2917">
        <v>100</v>
      </c>
      <c r="K2917" t="s">
        <v>1887</v>
      </c>
      <c r="M2917" t="s">
        <v>3472</v>
      </c>
      <c r="N2917">
        <v>13.3</v>
      </c>
      <c r="O2917">
        <v>8</v>
      </c>
      <c r="P2917">
        <v>1</v>
      </c>
      <c r="Q2917">
        <v>1</v>
      </c>
      <c r="R2917">
        <f t="shared" si="206"/>
        <v>14</v>
      </c>
      <c r="S2917">
        <f t="shared" si="207"/>
        <v>9</v>
      </c>
      <c r="T2917">
        <f t="shared" si="209"/>
        <v>23</v>
      </c>
      <c r="U2917" t="s">
        <v>1479</v>
      </c>
      <c r="V2917" t="s">
        <v>1492</v>
      </c>
      <c r="W2917" t="s">
        <v>1481</v>
      </c>
      <c r="X2917" t="s">
        <v>1512</v>
      </c>
      <c r="Z2917" t="str" cm="1">
        <f t="array" ref="Z2917">IF(ISBLANK(AK2917),_xlfn.LET(
    _xlpm.nameBeforeSlash, IF(ISNUMBER(SEARCH("/", Y2917)), LEFT(Y2917, SEARCH("/", Y2917)-1), Y2917),
    _xlpm.matchRow, IFERROR(MATCH(_xlpm.nameBeforeSlash, AA:AA, 0), ""),
    _xlpm.difference, IF(_xlpm.matchRow="", "", ABS((R2917 + S2917)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),IF(ISBLANK(Y2917),"","Hidden"))</f>
        <v/>
      </c>
      <c r="AA2917" t="s">
        <v>3400</v>
      </c>
      <c r="AB2917" t="s">
        <v>1477</v>
      </c>
      <c r="AC2917" t="s">
        <v>1080</v>
      </c>
      <c r="AD2917" t="str">
        <f>_xlfn.XLOOKUP(AC2917,moves!A:A,moves!B:B)</f>
        <v>fire</v>
      </c>
      <c r="AE2917">
        <f>_xlfn.XLOOKUP(AC2917,moves!A:A,moves!D:D)</f>
        <v>4</v>
      </c>
      <c r="AF2917" t="str">
        <f>_xlfn.XLOOKUP(AC2917,moves!A:A,moves!E:E)</f>
        <v>If the user attacked last turn and dealt no damage or if the user is paralyzed: Deal double damage.</v>
      </c>
      <c r="AG2917">
        <v>0</v>
      </c>
      <c r="AH2917">
        <v>0</v>
      </c>
      <c r="AI2917">
        <f t="shared" si="208"/>
        <v>0</v>
      </c>
      <c r="AJ2917" t="s">
        <v>525</v>
      </c>
      <c r="AK2917" t="s">
        <v>3472</v>
      </c>
      <c r="AL2917">
        <v>0</v>
      </c>
      <c r="AM2917" cm="1">
        <f t="array" ref="AM2917">IF(AL2917=1,1,
   IF(ISTEXT(AK2917),1,
   IF(AO2917&gt;1,AM2916,
   IF(AI2917=1,
      IF(SUMPRODUCT((LEN($Y$2:$Y$4096)-LEN(SUBSTITUTE($Y$2:$Y$4096,AA2917,"")))/LEN(AA2917))&gt;0,2,1),
      IF(
         SUMPRODUCT((LEN($Y$2:$Y$4096)-LEN(SUBSTITUTE($Y$2:$Y$4096,AA2917,"")))/LEN(AA2917))
         - SUMPRODUCT((LEN($Y$2:$Y$4096)-LEN(SUBSTITUTE($Y$2:$Y$4096,"Alolan "&amp;AA2917,"")))/LEN("Alolan "&amp;AA2917))
         - SUMPRODUCT((LEN($Y$2:$Y$4096)-LEN(SUBSTITUTE($Y$2:$Y$4096,"Galarian "&amp;AA2917,"")))/LEN("Galarian "&amp;AA2917))
         - SUMPRODUCT((LEN($Y$2:$Y$4096)-LEN(SUBSTITUTE($Y$2:$Y$4096,"Hisuian "&amp;AA2917,"")))/LEN("Hisuian "&amp;AA2917))
         - SUMPRODUCT((LEN($Y$2:$Y$4096)-LEN(SUBSTITUTE($Y$2:$Y$4096,"Paldean "&amp;AA2917,"")))/LEN("Paldean "&amp;AA2917))
      &gt;0,2,1)
   ))))</f>
        <v>1</v>
      </c>
      <c r="AN2917">
        <v>0</v>
      </c>
      <c r="AO2917">
        <v>2</v>
      </c>
      <c r="AP2917">
        <v>1</v>
      </c>
    </row>
    <row r="2918" spans="1:42" x14ac:dyDescent="0.25">
      <c r="A2918">
        <v>454</v>
      </c>
      <c r="B2918" t="s">
        <v>208</v>
      </c>
      <c r="C2918" t="s">
        <v>1469</v>
      </c>
      <c r="D2918" t="s">
        <v>1492</v>
      </c>
      <c r="E2918">
        <v>83</v>
      </c>
      <c r="F2918">
        <v>106</v>
      </c>
      <c r="G2918">
        <v>65</v>
      </c>
      <c r="H2918">
        <v>86</v>
      </c>
      <c r="I2918">
        <v>65</v>
      </c>
      <c r="J2918">
        <v>85</v>
      </c>
      <c r="K2918" t="s">
        <v>331</v>
      </c>
      <c r="M2918" t="s">
        <v>3472</v>
      </c>
      <c r="N2918">
        <v>9.5599999999999987</v>
      </c>
      <c r="O2918">
        <v>7.2200000000000006</v>
      </c>
      <c r="P2918">
        <v>1</v>
      </c>
      <c r="Q2918">
        <v>1</v>
      </c>
      <c r="R2918">
        <f t="shared" si="206"/>
        <v>11</v>
      </c>
      <c r="S2918">
        <f t="shared" si="207"/>
        <v>8</v>
      </c>
      <c r="T2918">
        <f t="shared" si="209"/>
        <v>19</v>
      </c>
      <c r="U2918" t="s">
        <v>1469</v>
      </c>
      <c r="V2918" t="s">
        <v>1492</v>
      </c>
      <c r="W2918" t="s">
        <v>1471</v>
      </c>
      <c r="X2918" t="s">
        <v>1472</v>
      </c>
      <c r="Z2918" t="str" cm="1">
        <f t="array" ref="Z2918">IF(ISBLANK(AK2918),_xlfn.LET(
    _xlpm.nameBeforeSlash, IF(ISNUMBER(SEARCH("/", Y2918)), LEFT(Y2918, SEARCH("/", Y2918)-1), Y2918),
    _xlpm.matchRow, IFERROR(MATCH(_xlpm.nameBeforeSlash, AA:AA, 0), ""),
    _xlpm.difference, IF(_xlpm.matchRow="", "", ABS((R2918 + S2918)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),IF(ISBLANK(Y2918),"","Hidden"))</f>
        <v/>
      </c>
      <c r="AA2918" t="s">
        <v>208</v>
      </c>
      <c r="AB2918" t="s">
        <v>3473</v>
      </c>
      <c r="AC2918" t="s">
        <v>747</v>
      </c>
      <c r="AD2918" t="str">
        <f>_xlfn.XLOOKUP(AC2918,moves!A:A,moves!B:B)</f>
        <v>poison</v>
      </c>
      <c r="AE2918">
        <f>_xlfn.XLOOKUP(AC2918,moves!A:A,moves!D:D)</f>
        <v>4</v>
      </c>
      <c r="AF2918" t="str">
        <f>_xlfn.XLOOKUP(AC2918,moves!A:A,moves!E:E)</f>
        <v>If any status symbols are rolled: Inflict the Poisoned status on the target.</v>
      </c>
      <c r="AG2918">
        <v>0</v>
      </c>
      <c r="AH2918">
        <v>0</v>
      </c>
      <c r="AI2918">
        <f t="shared" si="208"/>
        <v>0</v>
      </c>
      <c r="AJ2918" t="s">
        <v>525</v>
      </c>
      <c r="AK2918" t="s">
        <v>3472</v>
      </c>
      <c r="AL2918">
        <v>0</v>
      </c>
      <c r="AM2918" cm="1">
        <f t="array" ref="AM2918">IF(AL2918=1,1,
   IF(ISTEXT(AK2918),1,
   IF(AO2918&gt;1,AM2916,
   IF(AI2918=1,
      IF(SUMPRODUCT((LEN($Y$2:$Y$4096)-LEN(SUBSTITUTE($Y$2:$Y$4096,AA2918,"")))/LEN(AA2918))&gt;0,2,1),
      IF(
         SUMPRODUCT((LEN($Y$2:$Y$4096)-LEN(SUBSTITUTE($Y$2:$Y$4096,AA2918,"")))/LEN(AA2918))
         - SUMPRODUCT((LEN($Y$2:$Y$4096)-LEN(SUBSTITUTE($Y$2:$Y$4096,"Alolan "&amp;AA2918,"")))/LEN("Alolan "&amp;AA2918))
         - SUMPRODUCT((LEN($Y$2:$Y$4096)-LEN(SUBSTITUTE($Y$2:$Y$4096,"Galarian "&amp;AA2918,"")))/LEN("Galarian "&amp;AA2918))
         - SUMPRODUCT((LEN($Y$2:$Y$4096)-LEN(SUBSTITUTE($Y$2:$Y$4096,"Hisuian "&amp;AA2918,"")))/LEN("Hisuian "&amp;AA2918))
         - SUMPRODUCT((LEN($Y$2:$Y$4096)-LEN(SUBSTITUTE($Y$2:$Y$4096,"Paldean "&amp;AA2918,"")))/LEN("Paldean "&amp;AA2918))
      &gt;0,2,1)
   ))))</f>
        <v>1</v>
      </c>
      <c r="AN2918">
        <v>0</v>
      </c>
      <c r="AO2918">
        <v>0</v>
      </c>
    </row>
    <row r="2919" spans="1:42" x14ac:dyDescent="0.25">
      <c r="A2919" t="s">
        <v>4839</v>
      </c>
      <c r="B2919" t="s">
        <v>1600</v>
      </c>
      <c r="C2919" t="s">
        <v>1492</v>
      </c>
      <c r="D2919" t="s">
        <v>1524</v>
      </c>
      <c r="E2919">
        <v>110</v>
      </c>
      <c r="F2919">
        <v>115</v>
      </c>
      <c r="G2919">
        <v>80</v>
      </c>
      <c r="H2919">
        <v>50</v>
      </c>
      <c r="I2919">
        <v>90</v>
      </c>
      <c r="J2919">
        <v>90</v>
      </c>
      <c r="K2919" t="s">
        <v>3018</v>
      </c>
      <c r="M2919" t="s">
        <v>3472</v>
      </c>
      <c r="N2919">
        <v>9.85</v>
      </c>
      <c r="O2919">
        <v>9.5</v>
      </c>
      <c r="Q2919">
        <v>1</v>
      </c>
      <c r="R2919">
        <f t="shared" si="206"/>
        <v>10</v>
      </c>
      <c r="S2919">
        <f t="shared" si="207"/>
        <v>11</v>
      </c>
      <c r="T2919">
        <f t="shared" si="209"/>
        <v>21</v>
      </c>
      <c r="U2919" t="s">
        <v>1492</v>
      </c>
      <c r="V2919" t="s">
        <v>1524</v>
      </c>
      <c r="W2919" t="s">
        <v>1482</v>
      </c>
      <c r="X2919" t="s">
        <v>1471</v>
      </c>
      <c r="Z2919" t="str" cm="1">
        <f t="array" ref="Z2919">IF(ISBLANK(AK2919),_xlfn.LET(
    _xlpm.nameBeforeSlash, IF(ISNUMBER(SEARCH("/", Y2919)), LEFT(Y2919, SEARCH("/", Y2919)-1), Y2919),
    _xlpm.matchRow, IFERROR(MATCH(_xlpm.nameBeforeSlash, AA:AA, 0), ""),
    _xlpm.difference, IF(_xlpm.matchRow="", "", ABS((R2919 + S2919)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),IF(ISBLANK(Y2919),"","Hidden"))</f>
        <v/>
      </c>
      <c r="AA2919" t="s">
        <v>5001</v>
      </c>
      <c r="AB2919" t="s">
        <v>3473</v>
      </c>
      <c r="AC2919" t="s">
        <v>6893</v>
      </c>
      <c r="AD2919" t="str">
        <f>_xlfn.XLOOKUP(AC2919,moves!A:A,moves!B:B)</f>
        <v>ghost</v>
      </c>
      <c r="AE2919">
        <f>_xlfn.XLOOKUP(AC2919,moves!A:A,moves!D:D)</f>
        <v>2</v>
      </c>
      <c r="AF2919" t="str">
        <f>_xlfn.XLOOKUP(AC2919,moves!A:A,moves!E:E)</f>
        <v>Before rolling, the user may take any amount of damage. For each damage you took in this way: Deal 2 extra damage.</v>
      </c>
      <c r="AG2919">
        <v>0</v>
      </c>
      <c r="AH2919">
        <v>0</v>
      </c>
      <c r="AI2919">
        <f t="shared" si="208"/>
        <v>1</v>
      </c>
      <c r="AJ2919" t="s">
        <v>525</v>
      </c>
      <c r="AK2919" t="s">
        <v>3472</v>
      </c>
      <c r="AL2919">
        <v>0</v>
      </c>
      <c r="AM2919" cm="1">
        <f t="array" ref="AM2919">IF(AL2919=1,1,
   IF(ISTEXT(AK2919),1,
   IF(AO2919&gt;1,AM2918,
   IF(AI2919=1,
      IF(SUMPRODUCT((LEN($Y$2:$Y$4096)-LEN(SUBSTITUTE($Y$2:$Y$4096,AA2919,"")))/LEN(AA2919))&gt;0,2,1),
      IF(
         SUMPRODUCT((LEN($Y$2:$Y$4096)-LEN(SUBSTITUTE($Y$2:$Y$4096,AA2919,"")))/LEN(AA2919))
         - SUMPRODUCT((LEN($Y$2:$Y$4096)-LEN(SUBSTITUTE($Y$2:$Y$4096,"Alolan "&amp;AA2919,"")))/LEN("Alolan "&amp;AA2919))
         - SUMPRODUCT((LEN($Y$2:$Y$4096)-LEN(SUBSTITUTE($Y$2:$Y$4096,"Galarian "&amp;AA2919,"")))/LEN("Galarian "&amp;AA2919))
         - SUMPRODUCT((LEN($Y$2:$Y$4096)-LEN(SUBSTITUTE($Y$2:$Y$4096,"Hisuian "&amp;AA2919,"")))/LEN("Hisuian "&amp;AA2919))
         - SUMPRODUCT((LEN($Y$2:$Y$4096)-LEN(SUBSTITUTE($Y$2:$Y$4096,"Paldean "&amp;AA2919,"")))/LEN("Paldean "&amp;AA2919))
      &gt;0,2,1)
   ))))</f>
        <v>1</v>
      </c>
      <c r="AN2919">
        <v>0</v>
      </c>
      <c r="AO2919">
        <v>0</v>
      </c>
    </row>
    <row r="2920" spans="1:42" x14ac:dyDescent="0.25">
      <c r="A2920">
        <v>740</v>
      </c>
      <c r="B2920" t="s">
        <v>2598</v>
      </c>
      <c r="C2920" t="s">
        <v>1492</v>
      </c>
      <c r="D2920" t="s">
        <v>1209</v>
      </c>
      <c r="E2920">
        <v>97</v>
      </c>
      <c r="F2920">
        <v>132</v>
      </c>
      <c r="G2920">
        <v>77</v>
      </c>
      <c r="H2920">
        <v>62</v>
      </c>
      <c r="I2920">
        <v>67</v>
      </c>
      <c r="J2920">
        <v>43</v>
      </c>
      <c r="K2920" t="s">
        <v>2599</v>
      </c>
      <c r="M2920" t="s">
        <v>3472</v>
      </c>
      <c r="N2920">
        <v>8.9400000000000013</v>
      </c>
      <c r="O2920">
        <v>8.1999999999999993</v>
      </c>
      <c r="P2920">
        <v>1</v>
      </c>
      <c r="Q2920">
        <v>1</v>
      </c>
      <c r="R2920">
        <f t="shared" si="206"/>
        <v>10</v>
      </c>
      <c r="S2920">
        <f t="shared" si="207"/>
        <v>9</v>
      </c>
      <c r="T2920">
        <f t="shared" si="209"/>
        <v>19</v>
      </c>
      <c r="U2920" t="s">
        <v>1492</v>
      </c>
      <c r="V2920" t="s">
        <v>1209</v>
      </c>
      <c r="W2920" t="s">
        <v>1490</v>
      </c>
      <c r="X2920" t="s">
        <v>1472</v>
      </c>
      <c r="Z2920" t="str" cm="1">
        <f t="array" ref="Z2920">IF(ISBLANK(AK2920),_xlfn.LET(
    _xlpm.nameBeforeSlash, IF(ISNUMBER(SEARCH("/", Y2920)), LEFT(Y2920, SEARCH("/", Y2920)-1), Y2920),
    _xlpm.matchRow, IFERROR(MATCH(_xlpm.nameBeforeSlash, AA:AA, 0), ""),
    _xlpm.difference, IF(_xlpm.matchRow="", "", ABS((R2920 + S2920)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),IF(ISBLANK(Y2920),"","Hidden"))</f>
        <v/>
      </c>
      <c r="AA2920" t="s">
        <v>2598</v>
      </c>
      <c r="AB2920" t="s">
        <v>3473</v>
      </c>
      <c r="AC2920" t="s">
        <v>1198</v>
      </c>
      <c r="AD2920" t="str">
        <f>_xlfn.XLOOKUP(AC2920,moves!A:A,moves!B:B)</f>
        <v>ice</v>
      </c>
      <c r="AE2920">
        <f>_xlfn.XLOOKUP(AC2920,moves!A:A,moves!D:D)</f>
        <v>5</v>
      </c>
      <c r="AF2920" t="str">
        <f>_xlfn.XLOOKUP(AC2920,moves!A:A,moves!E:E)</f>
        <v>Each time this move is used: Decrease the user's Initiative by 2.</v>
      </c>
      <c r="AG2920">
        <v>0</v>
      </c>
      <c r="AH2920">
        <v>0</v>
      </c>
      <c r="AI2920">
        <f t="shared" si="208"/>
        <v>0</v>
      </c>
      <c r="AJ2920" t="s">
        <v>525</v>
      </c>
      <c r="AK2920" t="s">
        <v>3472</v>
      </c>
      <c r="AL2920">
        <v>0</v>
      </c>
      <c r="AM2920" cm="1">
        <f t="array" ref="AM2920">IF(AL2920=1,1,
   IF(ISTEXT(AK2920),1,
   IF(AO2920&gt;1,AM2919,
   IF(AI2920=1,
      IF(SUMPRODUCT((LEN($Y$2:$Y$4096)-LEN(SUBSTITUTE($Y$2:$Y$4096,AA2920,"")))/LEN(AA2920))&gt;0,2,1),
      IF(
         SUMPRODUCT((LEN($Y$2:$Y$4096)-LEN(SUBSTITUTE($Y$2:$Y$4096,AA2920,"")))/LEN(AA2920))
         - SUMPRODUCT((LEN($Y$2:$Y$4096)-LEN(SUBSTITUTE($Y$2:$Y$4096,"Alolan "&amp;AA2920,"")))/LEN("Alolan "&amp;AA2920))
         - SUMPRODUCT((LEN($Y$2:$Y$4096)-LEN(SUBSTITUTE($Y$2:$Y$4096,"Galarian "&amp;AA2920,"")))/LEN("Galarian "&amp;AA2920))
         - SUMPRODUCT((LEN($Y$2:$Y$4096)-LEN(SUBSTITUTE($Y$2:$Y$4096,"Hisuian "&amp;AA2920,"")))/LEN("Hisuian "&amp;AA2920))
         - SUMPRODUCT((LEN($Y$2:$Y$4096)-LEN(SUBSTITUTE($Y$2:$Y$4096,"Paldean "&amp;AA2920,"")))/LEN("Paldean "&amp;AA2920))
      &gt;0,2,1)
   ))))</f>
        <v>1</v>
      </c>
      <c r="AN2920">
        <v>0</v>
      </c>
      <c r="AO2920">
        <v>0</v>
      </c>
    </row>
    <row r="2921" spans="1:42" x14ac:dyDescent="0.25">
      <c r="A2921">
        <v>448</v>
      </c>
      <c r="B2921" t="s">
        <v>202</v>
      </c>
      <c r="C2921" t="s">
        <v>1492</v>
      </c>
      <c r="D2921" t="s">
        <v>1514</v>
      </c>
      <c r="E2921">
        <v>70</v>
      </c>
      <c r="F2921">
        <v>110</v>
      </c>
      <c r="G2921">
        <v>70</v>
      </c>
      <c r="H2921">
        <v>115</v>
      </c>
      <c r="I2921">
        <v>70</v>
      </c>
      <c r="J2921">
        <v>90</v>
      </c>
      <c r="K2921" t="s">
        <v>327</v>
      </c>
      <c r="M2921" t="s">
        <v>3472</v>
      </c>
      <c r="N2921">
        <v>10.45</v>
      </c>
      <c r="O2921">
        <v>7</v>
      </c>
      <c r="Q2921">
        <v>3</v>
      </c>
      <c r="R2921">
        <f t="shared" si="206"/>
        <v>10</v>
      </c>
      <c r="S2921">
        <f t="shared" si="207"/>
        <v>10</v>
      </c>
      <c r="T2921">
        <f t="shared" si="209"/>
        <v>20</v>
      </c>
      <c r="U2921" t="s">
        <v>1492</v>
      </c>
      <c r="V2921" t="s">
        <v>1514</v>
      </c>
      <c r="W2921" t="s">
        <v>1512</v>
      </c>
      <c r="X2921" t="s">
        <v>1472</v>
      </c>
      <c r="Z2921" t="str" cm="1">
        <f t="array" ref="Z2921">IF(ISBLANK(AK2921),_xlfn.LET(
    _xlpm.nameBeforeSlash, IF(ISNUMBER(SEARCH("/", Y2921)), LEFT(Y2921, SEARCH("/", Y2921)-1), Y2921),
    _xlpm.matchRow, IFERROR(MATCH(_xlpm.nameBeforeSlash, AA:AA, 0), ""),
    _xlpm.difference, IF(_xlpm.matchRow="", "", ABS((R2921 + S2921)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),IF(ISBLANK(Y2921),"","Hidden"))</f>
        <v/>
      </c>
      <c r="AA2921" t="s">
        <v>202</v>
      </c>
      <c r="AB2921" t="s">
        <v>3473</v>
      </c>
      <c r="AC2921" t="s">
        <v>425</v>
      </c>
      <c r="AD2921" t="str">
        <f>_xlfn.XLOOKUP(AC2921,moves!A:A,moves!B:B)</f>
        <v>fighting</v>
      </c>
      <c r="AE2921">
        <f>_xlfn.XLOOKUP(AC2921,moves!A:A,moves!D:D)</f>
        <v>4</v>
      </c>
      <c r="AF2921" t="str">
        <f>_xlfn.XLOOKUP(AC2921,moves!A:A,moves!E:E)</f>
        <v>Status symbols deal +1 damage.</v>
      </c>
      <c r="AG2921">
        <v>0</v>
      </c>
      <c r="AH2921">
        <v>0</v>
      </c>
      <c r="AI2921">
        <f t="shared" si="208"/>
        <v>0</v>
      </c>
      <c r="AJ2921" t="s">
        <v>525</v>
      </c>
      <c r="AK2921" t="s">
        <v>3472</v>
      </c>
      <c r="AL2921">
        <v>0</v>
      </c>
      <c r="AM2921" cm="1">
        <f t="array" ref="AM2921">IF(AL2921=1,1,
   IF(ISTEXT(AK2921),1,
   IF(AO2921&gt;1,AM2920,
   IF(AI2921=1,
      IF(SUMPRODUCT((LEN($Y$2:$Y$4096)-LEN(SUBSTITUTE($Y$2:$Y$4096,AA2921,"")))/LEN(AA2921))&gt;0,2,1),
      IF(
         SUMPRODUCT((LEN($Y$2:$Y$4096)-LEN(SUBSTITUTE($Y$2:$Y$4096,AA2921,"")))/LEN(AA2921))
         - SUMPRODUCT((LEN($Y$2:$Y$4096)-LEN(SUBSTITUTE($Y$2:$Y$4096,"Alolan "&amp;AA2921,"")))/LEN("Alolan "&amp;AA2921))
         - SUMPRODUCT((LEN($Y$2:$Y$4096)-LEN(SUBSTITUTE($Y$2:$Y$4096,"Galarian "&amp;AA2921,"")))/LEN("Galarian "&amp;AA2921))
         - SUMPRODUCT((LEN($Y$2:$Y$4096)-LEN(SUBSTITUTE($Y$2:$Y$4096,"Hisuian "&amp;AA2921,"")))/LEN("Hisuian "&amp;AA2921))
         - SUMPRODUCT((LEN($Y$2:$Y$4096)-LEN(SUBSTITUTE($Y$2:$Y$4096,"Paldean "&amp;AA2921,"")))/LEN("Paldean "&amp;AA2921))
      &gt;0,2,1)
   ))))</f>
        <v>1</v>
      </c>
      <c r="AN2921">
        <v>0</v>
      </c>
      <c r="AO2921">
        <v>1</v>
      </c>
    </row>
    <row r="2922" spans="1:42" x14ac:dyDescent="0.25">
      <c r="A2922" t="s">
        <v>2106</v>
      </c>
      <c r="B2922" t="s">
        <v>202</v>
      </c>
      <c r="C2922" t="s">
        <v>1492</v>
      </c>
      <c r="D2922" t="s">
        <v>1514</v>
      </c>
      <c r="E2922">
        <v>70</v>
      </c>
      <c r="F2922">
        <v>145</v>
      </c>
      <c r="G2922">
        <v>88</v>
      </c>
      <c r="H2922">
        <v>140</v>
      </c>
      <c r="I2922">
        <v>70</v>
      </c>
      <c r="J2922">
        <v>112</v>
      </c>
      <c r="K2922" t="s">
        <v>327</v>
      </c>
      <c r="M2922" t="s">
        <v>3472</v>
      </c>
      <c r="N2922">
        <v>13.13</v>
      </c>
      <c r="O2922">
        <v>7.5400000000000009</v>
      </c>
      <c r="Q2922">
        <v>3</v>
      </c>
      <c r="R2922">
        <f t="shared" si="206"/>
        <v>13</v>
      </c>
      <c r="S2922">
        <f t="shared" si="207"/>
        <v>11</v>
      </c>
      <c r="T2922">
        <f t="shared" si="209"/>
        <v>24</v>
      </c>
      <c r="U2922" t="s">
        <v>1492</v>
      </c>
      <c r="V2922" t="s">
        <v>1514</v>
      </c>
      <c r="W2922" t="s">
        <v>1512</v>
      </c>
      <c r="X2922" t="s">
        <v>1472</v>
      </c>
      <c r="Z2922" t="str" cm="1">
        <f t="array" ref="Z2922">IF(ISBLANK(AK2922),_xlfn.LET(
    _xlpm.nameBeforeSlash, IF(ISNUMBER(SEARCH("/", Y2922)), LEFT(Y2922, SEARCH("/", Y2922)-1), Y2922),
    _xlpm.matchRow, IFERROR(MATCH(_xlpm.nameBeforeSlash, AA:AA, 0), ""),
    _xlpm.difference, IF(_xlpm.matchRow="", "", ABS((R2922 + S2922)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),IF(ISBLANK(Y2922),"","Hidden"))</f>
        <v/>
      </c>
      <c r="AA2922" t="s">
        <v>3373</v>
      </c>
      <c r="AB2922" t="s">
        <v>1477</v>
      </c>
      <c r="AC2922" t="s">
        <v>1361</v>
      </c>
      <c r="AD2922" t="str">
        <f>_xlfn.XLOOKUP(AC2922,moves!A:A,moves!B:B)</f>
        <v>steel</v>
      </c>
      <c r="AE2922">
        <f>_xlfn.XLOOKUP(AC2922,moves!A:A,moves!D:D)</f>
        <v>5</v>
      </c>
      <c r="AF2922" t="str">
        <f>_xlfn.XLOOKUP(AC2922,moves!A:A,moves!E:E)</f>
        <v>Status symbols deal +1 damage.</v>
      </c>
      <c r="AG2922">
        <v>0</v>
      </c>
      <c r="AH2922">
        <v>0</v>
      </c>
      <c r="AI2922">
        <f t="shared" si="208"/>
        <v>0</v>
      </c>
      <c r="AJ2922" t="s">
        <v>525</v>
      </c>
      <c r="AK2922" t="s">
        <v>3472</v>
      </c>
      <c r="AL2922">
        <v>0</v>
      </c>
      <c r="AM2922" cm="1">
        <f t="array" ref="AM2922">IF(AL2922=1,1,
   IF(ISTEXT(AK2922),1,
   IF(AO2922&gt;1,AM2921,
   IF(AI2922=1,
      IF(SUMPRODUCT((LEN($Y$2:$Y$4096)-LEN(SUBSTITUTE($Y$2:$Y$4096,AA2922,"")))/LEN(AA2922))&gt;0,2,1),
      IF(
         SUMPRODUCT((LEN($Y$2:$Y$4096)-LEN(SUBSTITUTE($Y$2:$Y$4096,AA2922,"")))/LEN(AA2922))
         - SUMPRODUCT((LEN($Y$2:$Y$4096)-LEN(SUBSTITUTE($Y$2:$Y$4096,"Alolan "&amp;AA2922,"")))/LEN("Alolan "&amp;AA2922))
         - SUMPRODUCT((LEN($Y$2:$Y$4096)-LEN(SUBSTITUTE($Y$2:$Y$4096,"Galarian "&amp;AA2922,"")))/LEN("Galarian "&amp;AA2922))
         - SUMPRODUCT((LEN($Y$2:$Y$4096)-LEN(SUBSTITUTE($Y$2:$Y$4096,"Hisuian "&amp;AA2922,"")))/LEN("Hisuian "&amp;AA2922))
         - SUMPRODUCT((LEN($Y$2:$Y$4096)-LEN(SUBSTITUTE($Y$2:$Y$4096,"Paldean "&amp;AA2922,"")))/LEN("Paldean "&amp;AA2922))
      &gt;0,2,1)
   ))))</f>
        <v>1</v>
      </c>
      <c r="AN2922">
        <v>0</v>
      </c>
      <c r="AO2922">
        <v>2</v>
      </c>
      <c r="AP2922">
        <v>1</v>
      </c>
    </row>
    <row r="2923" spans="1:42" x14ac:dyDescent="0.25">
      <c r="A2923">
        <v>784</v>
      </c>
      <c r="B2923" t="s">
        <v>2691</v>
      </c>
      <c r="C2923" t="s">
        <v>1482</v>
      </c>
      <c r="D2923" t="s">
        <v>1492</v>
      </c>
      <c r="E2923">
        <v>75</v>
      </c>
      <c r="F2923">
        <v>110</v>
      </c>
      <c r="G2923">
        <v>125</v>
      </c>
      <c r="H2923">
        <v>100</v>
      </c>
      <c r="I2923">
        <v>105</v>
      </c>
      <c r="J2923">
        <v>85</v>
      </c>
      <c r="K2923" t="s">
        <v>2689</v>
      </c>
      <c r="M2923" t="s">
        <v>3472</v>
      </c>
      <c r="N2923">
        <v>9.9</v>
      </c>
      <c r="O2923">
        <v>9.9</v>
      </c>
      <c r="R2923">
        <f t="shared" si="206"/>
        <v>10</v>
      </c>
      <c r="S2923">
        <f t="shared" si="207"/>
        <v>10</v>
      </c>
      <c r="T2923">
        <f t="shared" si="209"/>
        <v>20</v>
      </c>
      <c r="U2923" t="s">
        <v>1482</v>
      </c>
      <c r="V2923" t="s">
        <v>1492</v>
      </c>
      <c r="W2923" t="s">
        <v>1512</v>
      </c>
      <c r="X2923" t="s">
        <v>1514</v>
      </c>
      <c r="Z2923" t="str" cm="1">
        <f t="array" ref="Z2923">IF(ISBLANK(AK2923),_xlfn.LET(
    _xlpm.nameBeforeSlash, IF(ISNUMBER(SEARCH("/", Y2923)), LEFT(Y2923, SEARCH("/", Y2923)-1), Y2923),
    _xlpm.matchRow, IFERROR(MATCH(_xlpm.nameBeforeSlash, AA:AA, 0), ""),
    _xlpm.difference, IF(_xlpm.matchRow="", "", ABS((R2923 + S2923)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),IF(ISBLANK(Y2923),"","Hidden"))</f>
        <v/>
      </c>
      <c r="AA2923" t="s">
        <v>2691</v>
      </c>
      <c r="AB2923" t="s">
        <v>3473</v>
      </c>
      <c r="AC2923" t="s">
        <v>969</v>
      </c>
      <c r="AD2923" t="str">
        <f>_xlfn.XLOOKUP(AC2923,moves!A:A,moves!B:B)</f>
        <v>dragon</v>
      </c>
      <c r="AE2923">
        <f>_xlfn.XLOOKUP(AC2923,moves!A:A,moves!D:D)</f>
        <v>4</v>
      </c>
      <c r="AF2923" t="str">
        <f>_xlfn.XLOOKUP(AC2923,moves!A:A,moves!E:E)</f>
        <v>When the targets are next attacked: Add 1 regular hit to the roll.</v>
      </c>
      <c r="AG2923">
        <v>0</v>
      </c>
      <c r="AH2923">
        <v>0</v>
      </c>
      <c r="AI2923">
        <f t="shared" si="208"/>
        <v>0</v>
      </c>
      <c r="AJ2923" t="s">
        <v>525</v>
      </c>
      <c r="AK2923" t="s">
        <v>3472</v>
      </c>
      <c r="AL2923">
        <v>0</v>
      </c>
      <c r="AM2923" cm="1">
        <f t="array" ref="AM2923">IF(AL2923=1,1,
   IF(ISTEXT(AK2923),1,
   IF(AO2923&gt;1,AM2921,
   IF(AI2923=1,
      IF(SUMPRODUCT((LEN($Y$2:$Y$4096)-LEN(SUBSTITUTE($Y$2:$Y$4096,AA2923,"")))/LEN(AA2923))&gt;0,2,1),
      IF(
         SUMPRODUCT((LEN($Y$2:$Y$4096)-LEN(SUBSTITUTE($Y$2:$Y$4096,AA2923,"")))/LEN(AA2923))
         - SUMPRODUCT((LEN($Y$2:$Y$4096)-LEN(SUBSTITUTE($Y$2:$Y$4096,"Alolan "&amp;AA2923,"")))/LEN("Alolan "&amp;AA2923))
         - SUMPRODUCT((LEN($Y$2:$Y$4096)-LEN(SUBSTITUTE($Y$2:$Y$4096,"Galarian "&amp;AA2923,"")))/LEN("Galarian "&amp;AA2923))
         - SUMPRODUCT((LEN($Y$2:$Y$4096)-LEN(SUBSTITUTE($Y$2:$Y$4096,"Hisuian "&amp;AA2923,"")))/LEN("Hisuian "&amp;AA2923))
         - SUMPRODUCT((LEN($Y$2:$Y$4096)-LEN(SUBSTITUTE($Y$2:$Y$4096,"Paldean "&amp;AA2923,"")))/LEN("Paldean "&amp;AA2923))
      &gt;0,2,1)
   ))))</f>
        <v>1</v>
      </c>
      <c r="AN2923">
        <v>0</v>
      </c>
      <c r="AO2923">
        <v>0</v>
      </c>
    </row>
    <row r="2924" spans="1:42" x14ac:dyDescent="0.25">
      <c r="A2924">
        <v>923</v>
      </c>
      <c r="B2924" t="s">
        <v>2919</v>
      </c>
      <c r="C2924" t="s">
        <v>1521</v>
      </c>
      <c r="D2924" t="s">
        <v>1492</v>
      </c>
      <c r="E2924">
        <v>70</v>
      </c>
      <c r="F2924">
        <v>115</v>
      </c>
      <c r="G2924">
        <v>70</v>
      </c>
      <c r="H2924">
        <v>70</v>
      </c>
      <c r="I2924">
        <v>60</v>
      </c>
      <c r="J2924">
        <v>105</v>
      </c>
      <c r="K2924" t="s">
        <v>2920</v>
      </c>
      <c r="M2924" t="s">
        <v>3472</v>
      </c>
      <c r="N2924">
        <v>10.65</v>
      </c>
      <c r="O2924">
        <v>6.7</v>
      </c>
      <c r="Q2924">
        <v>1</v>
      </c>
      <c r="R2924">
        <f t="shared" si="206"/>
        <v>11</v>
      </c>
      <c r="S2924">
        <f t="shared" si="207"/>
        <v>8</v>
      </c>
      <c r="T2924">
        <f t="shared" si="209"/>
        <v>19</v>
      </c>
      <c r="U2924" t="s">
        <v>1521</v>
      </c>
      <c r="V2924" t="s">
        <v>1492</v>
      </c>
      <c r="W2924" t="s">
        <v>1471</v>
      </c>
      <c r="X2924" t="s">
        <v>1512</v>
      </c>
      <c r="Z2924" t="str" cm="1">
        <f t="array" ref="Z2924">IF(ISBLANK(AK2924),_xlfn.LET(
    _xlpm.nameBeforeSlash, IF(ISNUMBER(SEARCH("/", Y2924)), LEFT(Y2924, SEARCH("/", Y2924)-1), Y2924),
    _xlpm.matchRow, IFERROR(MATCH(_xlpm.nameBeforeSlash, AA:AA, 0), ""),
    _xlpm.difference, IF(_xlpm.matchRow="", "", ABS((R2924 + S2924)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),IF(ISBLANK(Y2924),"","Hidden"))</f>
        <v/>
      </c>
      <c r="AA2924" t="s">
        <v>2919</v>
      </c>
      <c r="AB2924" t="s">
        <v>3473</v>
      </c>
      <c r="AC2924" t="s">
        <v>985</v>
      </c>
      <c r="AD2924" t="str">
        <f>_xlfn.XLOOKUP(AC2924,moves!A:A,moves!B:B)</f>
        <v>electric</v>
      </c>
      <c r="AE2924">
        <f>_xlfn.XLOOKUP(AC2924,moves!A:A,moves!D:D)</f>
        <v>7</v>
      </c>
      <c r="AF2924" t="str">
        <f>_xlfn.XLOOKUP(AC2924,moves!A:A,moves!E:E)</f>
        <v>This move can only be used if the user is an Electric type. The user loses its Electric typing.</v>
      </c>
      <c r="AG2924">
        <v>0</v>
      </c>
      <c r="AH2924">
        <v>0</v>
      </c>
      <c r="AI2924">
        <f t="shared" si="208"/>
        <v>0</v>
      </c>
      <c r="AJ2924" t="s">
        <v>525</v>
      </c>
      <c r="AK2924" t="s">
        <v>3472</v>
      </c>
      <c r="AL2924">
        <v>0</v>
      </c>
      <c r="AM2924" cm="1">
        <f t="array" ref="AM2924">IF(AL2924=1,1,
   IF(ISTEXT(AK2924),1,
   IF(AO2924&gt;1,AM2923,
   IF(AI2924=1,
      IF(SUMPRODUCT((LEN($Y$2:$Y$4096)-LEN(SUBSTITUTE($Y$2:$Y$4096,AA2924,"")))/LEN(AA2924))&gt;0,2,1),
      IF(
         SUMPRODUCT((LEN($Y$2:$Y$4096)-LEN(SUBSTITUTE($Y$2:$Y$4096,AA2924,"")))/LEN(AA2924))
         - SUMPRODUCT((LEN($Y$2:$Y$4096)-LEN(SUBSTITUTE($Y$2:$Y$4096,"Alolan "&amp;AA2924,"")))/LEN("Alolan "&amp;AA2924))
         - SUMPRODUCT((LEN($Y$2:$Y$4096)-LEN(SUBSTITUTE($Y$2:$Y$4096,"Galarian "&amp;AA2924,"")))/LEN("Galarian "&amp;AA2924))
         - SUMPRODUCT((LEN($Y$2:$Y$4096)-LEN(SUBSTITUTE($Y$2:$Y$4096,"Hisuian "&amp;AA2924,"")))/LEN("Hisuian "&amp;AA2924))
         - SUMPRODUCT((LEN($Y$2:$Y$4096)-LEN(SUBSTITUTE($Y$2:$Y$4096,"Paldean "&amp;AA2924,"")))/LEN("Paldean "&amp;AA2924))
      &gt;0,2,1)
   ))))</f>
        <v>1</v>
      </c>
      <c r="AN2924">
        <v>0</v>
      </c>
      <c r="AO2924">
        <v>0</v>
      </c>
    </row>
    <row r="2925" spans="1:42" x14ac:dyDescent="0.25">
      <c r="A2925">
        <v>475</v>
      </c>
      <c r="B2925" t="s">
        <v>228</v>
      </c>
      <c r="C2925" t="s">
        <v>429</v>
      </c>
      <c r="D2925" t="s">
        <v>1492</v>
      </c>
      <c r="E2925">
        <v>68</v>
      </c>
      <c r="F2925">
        <v>125</v>
      </c>
      <c r="G2925">
        <v>65</v>
      </c>
      <c r="H2925">
        <v>65</v>
      </c>
      <c r="I2925">
        <v>115</v>
      </c>
      <c r="J2925">
        <v>80</v>
      </c>
      <c r="K2925" t="s">
        <v>365</v>
      </c>
      <c r="M2925" t="s">
        <v>3472</v>
      </c>
      <c r="N2925">
        <v>10.1</v>
      </c>
      <c r="O2925">
        <v>8.120000000000001</v>
      </c>
      <c r="Q2925">
        <v>1</v>
      </c>
      <c r="R2925">
        <f t="shared" si="206"/>
        <v>10</v>
      </c>
      <c r="S2925">
        <f t="shared" si="207"/>
        <v>9</v>
      </c>
      <c r="T2925">
        <f t="shared" si="209"/>
        <v>19</v>
      </c>
      <c r="U2925" t="s">
        <v>429</v>
      </c>
      <c r="V2925" t="s">
        <v>1492</v>
      </c>
      <c r="W2925" t="s">
        <v>1536</v>
      </c>
      <c r="X2925" t="s">
        <v>1468</v>
      </c>
      <c r="Z2925" t="str" cm="1">
        <f t="array" ref="Z2925">IF(ISBLANK(AK2925),_xlfn.LET(
    _xlpm.nameBeforeSlash, IF(ISNUMBER(SEARCH("/", Y2925)), LEFT(Y2925, SEARCH("/", Y2925)-1), Y2925),
    _xlpm.matchRow, IFERROR(MATCH(_xlpm.nameBeforeSlash, AA:AA, 0), ""),
    _xlpm.difference, IF(_xlpm.matchRow="", "", ABS((R2925 + S2925)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),IF(ISBLANK(Y2925),"","Hidden"))</f>
        <v/>
      </c>
      <c r="AA2925" t="s">
        <v>228</v>
      </c>
      <c r="AB2925" t="s">
        <v>3473</v>
      </c>
      <c r="AC2925" t="s">
        <v>723</v>
      </c>
      <c r="AD2925" t="str">
        <f>_xlfn.XLOOKUP(AC2925,moves!A:A,moves!B:B)</f>
        <v>psychic</v>
      </c>
      <c r="AE2925">
        <f>_xlfn.XLOOKUP(AC2925,moves!A:A,moves!D:D)</f>
        <v>4</v>
      </c>
      <c r="AF2925" t="str">
        <f>_xlfn.XLOOKUP(AC2925,moves!A:A,moves!E:E)</f>
        <v>Critical hits deal +1 damage.</v>
      </c>
      <c r="AG2925">
        <v>0</v>
      </c>
      <c r="AH2925">
        <v>0</v>
      </c>
      <c r="AI2925">
        <f t="shared" si="208"/>
        <v>0</v>
      </c>
      <c r="AJ2925" t="s">
        <v>525</v>
      </c>
      <c r="AK2925" t="s">
        <v>3472</v>
      </c>
      <c r="AL2925">
        <v>0</v>
      </c>
      <c r="AM2925" cm="1">
        <f t="array" ref="AM2925">IF(AL2925=1,1,
   IF(ISTEXT(AK2925),1,
   IF(AO2925&gt;1,AM2924,
   IF(AI2925=1,
      IF(SUMPRODUCT((LEN($Y$2:$Y$4096)-LEN(SUBSTITUTE($Y$2:$Y$4096,AA2925,"")))/LEN(AA2925))&gt;0,2,1),
      IF(
         SUMPRODUCT((LEN($Y$2:$Y$4096)-LEN(SUBSTITUTE($Y$2:$Y$4096,AA2925,"")))/LEN(AA2925))
         - SUMPRODUCT((LEN($Y$2:$Y$4096)-LEN(SUBSTITUTE($Y$2:$Y$4096,"Alolan "&amp;AA2925,"")))/LEN("Alolan "&amp;AA2925))
         - SUMPRODUCT((LEN($Y$2:$Y$4096)-LEN(SUBSTITUTE($Y$2:$Y$4096,"Galarian "&amp;AA2925,"")))/LEN("Galarian "&amp;AA2925))
         - SUMPRODUCT((LEN($Y$2:$Y$4096)-LEN(SUBSTITUTE($Y$2:$Y$4096,"Hisuian "&amp;AA2925,"")))/LEN("Hisuian "&amp;AA2925))
         - SUMPRODUCT((LEN($Y$2:$Y$4096)-LEN(SUBSTITUTE($Y$2:$Y$4096,"Paldean "&amp;AA2925,"")))/LEN("Paldean "&amp;AA2925))
      &gt;0,2,1)
   ))))</f>
        <v>1</v>
      </c>
      <c r="AN2925">
        <v>0</v>
      </c>
      <c r="AO2925">
        <v>1</v>
      </c>
    </row>
    <row r="2926" spans="1:42" x14ac:dyDescent="0.25">
      <c r="A2926" t="s">
        <v>2111</v>
      </c>
      <c r="B2926" t="s">
        <v>228</v>
      </c>
      <c r="C2926" t="s">
        <v>429</v>
      </c>
      <c r="D2926" t="s">
        <v>1492</v>
      </c>
      <c r="E2926">
        <v>68</v>
      </c>
      <c r="F2926">
        <v>165</v>
      </c>
      <c r="G2926">
        <v>95</v>
      </c>
      <c r="H2926">
        <v>65</v>
      </c>
      <c r="I2926">
        <v>115</v>
      </c>
      <c r="J2926">
        <v>110</v>
      </c>
      <c r="K2926" t="s">
        <v>365</v>
      </c>
      <c r="M2926" t="s">
        <v>3472</v>
      </c>
      <c r="N2926">
        <v>13.3</v>
      </c>
      <c r="O2926">
        <v>9.02</v>
      </c>
      <c r="P2926">
        <v>1</v>
      </c>
      <c r="Q2926">
        <v>1</v>
      </c>
      <c r="R2926">
        <f t="shared" si="206"/>
        <v>14</v>
      </c>
      <c r="S2926">
        <f t="shared" si="207"/>
        <v>10</v>
      </c>
      <c r="T2926">
        <f t="shared" si="209"/>
        <v>24</v>
      </c>
      <c r="U2926" t="s">
        <v>429</v>
      </c>
      <c r="V2926" t="s">
        <v>1492</v>
      </c>
      <c r="W2926" t="s">
        <v>1536</v>
      </c>
      <c r="X2926" t="s">
        <v>1468</v>
      </c>
      <c r="Z2926" t="str" cm="1">
        <f t="array" ref="Z2926">IF(ISBLANK(AK2926),_xlfn.LET(
    _xlpm.nameBeforeSlash, IF(ISNUMBER(SEARCH("/", Y2926)), LEFT(Y2926, SEARCH("/", Y2926)-1), Y2926),
    _xlpm.matchRow, IFERROR(MATCH(_xlpm.nameBeforeSlash, AA:AA, 0), ""),
    _xlpm.difference, IF(_xlpm.matchRow="", "", ABS((R2926 + S2926)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),IF(ISBLANK(Y2926),"","Hidden"))</f>
        <v/>
      </c>
      <c r="AA2926" t="s">
        <v>3415</v>
      </c>
      <c r="AB2926" t="s">
        <v>1477</v>
      </c>
      <c r="AC2926" t="s">
        <v>803</v>
      </c>
      <c r="AD2926" t="str">
        <f>_xlfn.XLOOKUP(AC2926,moves!A:A,moves!B:B)</f>
        <v>fighting</v>
      </c>
      <c r="AE2926">
        <f>_xlfn.XLOOKUP(AC2926,moves!A:A,moves!D:D)</f>
        <v>4</v>
      </c>
      <c r="AF2926" t="str">
        <f>_xlfn.XLOOKUP(AC2926,moves!A:A,moves!E:E)</f>
        <v>Ignore the effects of target MODIFY moves.</v>
      </c>
      <c r="AG2926">
        <v>0</v>
      </c>
      <c r="AH2926">
        <v>0</v>
      </c>
      <c r="AI2926">
        <f t="shared" si="208"/>
        <v>0</v>
      </c>
      <c r="AJ2926" t="s">
        <v>525</v>
      </c>
      <c r="AK2926" t="s">
        <v>3472</v>
      </c>
      <c r="AL2926">
        <v>0</v>
      </c>
      <c r="AM2926" cm="1">
        <f t="array" ref="AM2926">IF(AL2926=1,1,
   IF(ISTEXT(AK2926),1,
   IF(AO2926&gt;1,AM2925,
   IF(AI2926=1,
      IF(SUMPRODUCT((LEN($Y$2:$Y$4096)-LEN(SUBSTITUTE($Y$2:$Y$4096,AA2926,"")))/LEN(AA2926))&gt;0,2,1),
      IF(
         SUMPRODUCT((LEN($Y$2:$Y$4096)-LEN(SUBSTITUTE($Y$2:$Y$4096,AA2926,"")))/LEN(AA2926))
         - SUMPRODUCT((LEN($Y$2:$Y$4096)-LEN(SUBSTITUTE($Y$2:$Y$4096,"Alolan "&amp;AA2926,"")))/LEN("Alolan "&amp;AA2926))
         - SUMPRODUCT((LEN($Y$2:$Y$4096)-LEN(SUBSTITUTE($Y$2:$Y$4096,"Galarian "&amp;AA2926,"")))/LEN("Galarian "&amp;AA2926))
         - SUMPRODUCT((LEN($Y$2:$Y$4096)-LEN(SUBSTITUTE($Y$2:$Y$4096,"Hisuian "&amp;AA2926,"")))/LEN("Hisuian "&amp;AA2926))
         - SUMPRODUCT((LEN($Y$2:$Y$4096)-LEN(SUBSTITUTE($Y$2:$Y$4096,"Paldean "&amp;AA2926,"")))/LEN("Paldean "&amp;AA2926))
      &gt;0,2,1)
   ))))</f>
        <v>1</v>
      </c>
      <c r="AN2926">
        <v>0</v>
      </c>
      <c r="AO2926">
        <v>2</v>
      </c>
      <c r="AP2926">
        <v>1</v>
      </c>
    </row>
    <row r="2927" spans="1:42" x14ac:dyDescent="0.25">
      <c r="A2927">
        <v>892</v>
      </c>
      <c r="B2927" t="s">
        <v>2860</v>
      </c>
      <c r="C2927" t="s">
        <v>1492</v>
      </c>
      <c r="D2927" t="s">
        <v>1471</v>
      </c>
      <c r="E2927">
        <v>100</v>
      </c>
      <c r="F2927">
        <v>130</v>
      </c>
      <c r="G2927">
        <v>100</v>
      </c>
      <c r="H2927">
        <v>63</v>
      </c>
      <c r="I2927">
        <v>60</v>
      </c>
      <c r="J2927">
        <v>97</v>
      </c>
      <c r="K2927" t="s">
        <v>2859</v>
      </c>
      <c r="M2927" t="s">
        <v>3472</v>
      </c>
      <c r="N2927">
        <v>11.010000000000002</v>
      </c>
      <c r="O2927">
        <v>8.8000000000000007</v>
      </c>
      <c r="P2927">
        <v>1</v>
      </c>
      <c r="Q2927">
        <v>2</v>
      </c>
      <c r="R2927">
        <f t="shared" si="206"/>
        <v>12</v>
      </c>
      <c r="S2927">
        <f t="shared" si="207"/>
        <v>11</v>
      </c>
      <c r="T2927">
        <f t="shared" si="209"/>
        <v>23</v>
      </c>
      <c r="U2927" t="s">
        <v>1492</v>
      </c>
      <c r="V2927" t="s">
        <v>1471</v>
      </c>
      <c r="W2927" t="s">
        <v>1514</v>
      </c>
      <c r="X2927" t="s">
        <v>1481</v>
      </c>
      <c r="Z2927" t="str" cm="1">
        <f t="array" ref="Z2927">IF(ISBLANK(AK2927),_xlfn.LET(
    _xlpm.nameBeforeSlash, IF(ISNUMBER(SEARCH("/", Y2927)), LEFT(Y2927, SEARCH("/", Y2927)-1), Y2927),
    _xlpm.matchRow, IFERROR(MATCH(_xlpm.nameBeforeSlash, AA:AA, 0), ""),
    _xlpm.difference, IF(_xlpm.matchRow="", "", ABS((R2927 + S2927)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),IF(ISBLANK(Y2927),"","Hidden"))</f>
        <v/>
      </c>
      <c r="AA2927" t="s">
        <v>3244</v>
      </c>
      <c r="AB2927" t="s">
        <v>3473</v>
      </c>
      <c r="AC2927" t="s">
        <v>955</v>
      </c>
      <c r="AD2927" t="str">
        <f>_xlfn.XLOOKUP(AC2927,moves!A:A,moves!B:B)</f>
        <v>dark</v>
      </c>
      <c r="AE2927">
        <f>_xlfn.XLOOKUP(AC2927,moves!A:A,moves!D:D)</f>
        <v>3</v>
      </c>
      <c r="AF2927" t="str">
        <f>_xlfn.XLOOKUP(AC2927,moves!A:A,moves!E:E)</f>
        <v>Add 1 critical hit to this move's roll. Critical hits deal +1 damage.</v>
      </c>
      <c r="AG2927">
        <v>0</v>
      </c>
      <c r="AH2927">
        <v>1</v>
      </c>
      <c r="AI2927">
        <f t="shared" si="208"/>
        <v>0</v>
      </c>
      <c r="AJ2927" t="s">
        <v>8452</v>
      </c>
      <c r="AK2927" t="s">
        <v>3472</v>
      </c>
      <c r="AL2927">
        <v>0</v>
      </c>
      <c r="AM2927" cm="1">
        <f t="array" ref="AM2927">IF(AL2927=1,1,
   IF(ISTEXT(AK2927),1,
   IF(AO2927&gt;1,AM2925,
   IF(AI2927=1,
      IF(SUMPRODUCT((LEN($Y$2:$Y$4096)-LEN(SUBSTITUTE($Y$2:$Y$4096,AA2927,"")))/LEN(AA2927))&gt;0,2,1),
      IF(
         SUMPRODUCT((LEN($Y$2:$Y$4096)-LEN(SUBSTITUTE($Y$2:$Y$4096,AA2927,"")))/LEN(AA2927))
         - SUMPRODUCT((LEN($Y$2:$Y$4096)-LEN(SUBSTITUTE($Y$2:$Y$4096,"Alolan "&amp;AA2927,"")))/LEN("Alolan "&amp;AA2927))
         - SUMPRODUCT((LEN($Y$2:$Y$4096)-LEN(SUBSTITUTE($Y$2:$Y$4096,"Galarian "&amp;AA2927,"")))/LEN("Galarian "&amp;AA2927))
         - SUMPRODUCT((LEN($Y$2:$Y$4096)-LEN(SUBSTITUTE($Y$2:$Y$4096,"Hisuian "&amp;AA2927,"")))/LEN("Hisuian "&amp;AA2927))
         - SUMPRODUCT((LEN($Y$2:$Y$4096)-LEN(SUBSTITUTE($Y$2:$Y$4096,"Paldean "&amp;AA2927,"")))/LEN("Paldean "&amp;AA2927))
      &gt;0,2,1)
   ))))</f>
        <v>1</v>
      </c>
      <c r="AN2927">
        <v>0</v>
      </c>
      <c r="AO2927">
        <v>0</v>
      </c>
    </row>
    <row r="2928" spans="1:42" x14ac:dyDescent="0.25">
      <c r="A2928" t="s">
        <v>4627</v>
      </c>
      <c r="B2928" t="s">
        <v>2712</v>
      </c>
      <c r="C2928" t="s">
        <v>1492</v>
      </c>
      <c r="D2928" t="s">
        <v>1524</v>
      </c>
      <c r="E2928">
        <v>90</v>
      </c>
      <c r="F2928">
        <v>125</v>
      </c>
      <c r="G2928">
        <v>80</v>
      </c>
      <c r="H2928">
        <v>90</v>
      </c>
      <c r="I2928">
        <v>90</v>
      </c>
      <c r="J2928">
        <v>125</v>
      </c>
      <c r="K2928" t="s">
        <v>2713</v>
      </c>
      <c r="M2928" t="s">
        <v>3472</v>
      </c>
      <c r="N2928">
        <v>12.15</v>
      </c>
      <c r="O2928">
        <v>8.6999999999999993</v>
      </c>
      <c r="P2928">
        <v>2</v>
      </c>
      <c r="R2928">
        <f t="shared" si="206"/>
        <v>14</v>
      </c>
      <c r="S2928">
        <f t="shared" si="207"/>
        <v>9</v>
      </c>
      <c r="T2928">
        <f t="shared" si="209"/>
        <v>23</v>
      </c>
      <c r="U2928" t="s">
        <v>1492</v>
      </c>
      <c r="V2928" t="s">
        <v>1524</v>
      </c>
      <c r="W2928" t="s">
        <v>1209</v>
      </c>
      <c r="X2928" t="s">
        <v>1471</v>
      </c>
      <c r="Z2928" t="str" cm="1">
        <f t="array" ref="Z2928">IF(ISBLANK(AK2928),_xlfn.LET(
    _xlpm.nameBeforeSlash, IF(ISNUMBER(SEARCH("/", Y2928)), LEFT(Y2928, SEARCH("/", Y2928)-1), Y2928),
    _xlpm.matchRow, IFERROR(MATCH(_xlpm.nameBeforeSlash, AA:AA, 0), ""),
    _xlpm.difference, IF(_xlpm.matchRow="", "", ABS((R2928 + S2928)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),IF(ISBLANK(Y2928),"","Hidden"))</f>
        <v/>
      </c>
      <c r="AA2928" t="s">
        <v>5892</v>
      </c>
      <c r="AB2928" t="s">
        <v>3473</v>
      </c>
      <c r="AC2928" t="s">
        <v>6784</v>
      </c>
      <c r="AD2928" t="str">
        <f>_xlfn.XLOOKUP(AC2928,moves!A:A,moves!B:B)</f>
        <v>ghost</v>
      </c>
      <c r="AE2928">
        <f>_xlfn.XLOOKUP(AC2928,moves!A:A,moves!D:D)</f>
        <v>7</v>
      </c>
      <c r="AF2928" t="str">
        <f>_xlfn.XLOOKUP(AC2928,moves!A:A,moves!E:E)</f>
        <v>For each critical hit rolled: Reduce the RECHARGE by 1.</v>
      </c>
      <c r="AG2928">
        <v>0</v>
      </c>
      <c r="AH2928">
        <v>1</v>
      </c>
      <c r="AI2928">
        <f t="shared" si="208"/>
        <v>1</v>
      </c>
      <c r="AJ2928" t="s">
        <v>8452</v>
      </c>
      <c r="AK2928" t="s">
        <v>3472</v>
      </c>
      <c r="AL2928">
        <v>0</v>
      </c>
      <c r="AM2928" cm="1">
        <f t="array" ref="AM2928">IF(AL2928=1,1,
   IF(ISTEXT(AK2928),1,
   IF(AO2928&gt;1,AM2927,
   IF(AI2928=1,
      IF(SUMPRODUCT((LEN($Y$2:$Y$4096)-LEN(SUBSTITUTE($Y$2:$Y$4096,AA2928,"")))/LEN(AA2928))&gt;0,2,1),
      IF(
         SUMPRODUCT((LEN($Y$2:$Y$4096)-LEN(SUBSTITUTE($Y$2:$Y$4096,AA2928,"")))/LEN(AA2928))
         - SUMPRODUCT((LEN($Y$2:$Y$4096)-LEN(SUBSTITUTE($Y$2:$Y$4096,"Alolan "&amp;AA2928,"")))/LEN("Alolan "&amp;AA2928))
         - SUMPRODUCT((LEN($Y$2:$Y$4096)-LEN(SUBSTITUTE($Y$2:$Y$4096,"Galarian "&amp;AA2928,"")))/LEN("Galarian "&amp;AA2928))
         - SUMPRODUCT((LEN($Y$2:$Y$4096)-LEN(SUBSTITUTE($Y$2:$Y$4096,"Hisuian "&amp;AA2928,"")))/LEN("Hisuian "&amp;AA2928))
         - SUMPRODUCT((LEN($Y$2:$Y$4096)-LEN(SUBSTITUTE($Y$2:$Y$4096,"Paldean "&amp;AA2928,"")))/LEN("Paldean "&amp;AA2928))
      &gt;0,2,1)
   ))))</f>
        <v>1</v>
      </c>
      <c r="AN2928">
        <v>0</v>
      </c>
      <c r="AO2928">
        <v>0</v>
      </c>
    </row>
    <row r="2929" spans="1:41" x14ac:dyDescent="0.25">
      <c r="A2929">
        <v>889</v>
      </c>
      <c r="B2929" t="s">
        <v>2851</v>
      </c>
      <c r="C2929" t="s">
        <v>1492</v>
      </c>
      <c r="D2929"/>
      <c r="E2929">
        <v>92</v>
      </c>
      <c r="F2929">
        <v>120</v>
      </c>
      <c r="G2929">
        <v>115</v>
      </c>
      <c r="H2929">
        <v>80</v>
      </c>
      <c r="I2929">
        <v>115</v>
      </c>
      <c r="J2929">
        <v>138</v>
      </c>
      <c r="K2929" t="s">
        <v>2847</v>
      </c>
      <c r="M2929" t="s">
        <v>3472</v>
      </c>
      <c r="N2929">
        <v>12.32</v>
      </c>
      <c r="O2929">
        <v>10.580000000000002</v>
      </c>
      <c r="R2929">
        <f t="shared" si="206"/>
        <v>12</v>
      </c>
      <c r="S2929">
        <f t="shared" si="207"/>
        <v>11</v>
      </c>
      <c r="T2929">
        <f t="shared" si="209"/>
        <v>23</v>
      </c>
      <c r="U2929" t="s">
        <v>1492</v>
      </c>
      <c r="V2929" t="s">
        <v>1514</v>
      </c>
      <c r="W2929" t="s">
        <v>1536</v>
      </c>
      <c r="X2929" t="s">
        <v>1512</v>
      </c>
      <c r="Z2929" t="str" cm="1">
        <f t="array" ref="Z2929">IF(ISBLANK(AK2929),_xlfn.LET(
    _xlpm.nameBeforeSlash, IF(ISNUMBER(SEARCH("/", Y2929)), LEFT(Y2929, SEARCH("/", Y2929)-1), Y2929),
    _xlpm.matchRow, IFERROR(MATCH(_xlpm.nameBeforeSlash, AA:AA, 0), ""),
    _xlpm.difference, IF(_xlpm.matchRow="", "", ABS((R2929 + S2929)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),IF(ISBLANK(Y2929),"","Hidden"))</f>
        <v/>
      </c>
      <c r="AA2929" t="s">
        <v>2851</v>
      </c>
      <c r="AB2929" t="s">
        <v>3473</v>
      </c>
      <c r="AC2929" t="s">
        <v>1364</v>
      </c>
      <c r="AD2929" t="str">
        <f>_xlfn.XLOOKUP(AC2929,moves!A:A,moves!B:B)</f>
        <v>steel</v>
      </c>
      <c r="AE2929">
        <f>_xlfn.XLOOKUP(AC2929,moves!A:A,moves!D:D)</f>
        <v>4</v>
      </c>
      <c r="AF2929" t="str">
        <f>_xlfn.XLOOKUP(AC2929,moves!A:A,moves!E:E)</f>
        <v>If 2 or more status symbols are rolled: The target skips their turn this round and the user's battle fatigue increases by 1 extra. This move cannot be used if the user has 5 fatigue.</v>
      </c>
      <c r="AG2929">
        <v>0</v>
      </c>
      <c r="AH2929">
        <v>1</v>
      </c>
      <c r="AI2929">
        <f t="shared" si="208"/>
        <v>0</v>
      </c>
      <c r="AJ2929" t="s">
        <v>8452</v>
      </c>
      <c r="AK2929" t="s">
        <v>3472</v>
      </c>
      <c r="AL2929">
        <v>0</v>
      </c>
      <c r="AM2929" cm="1">
        <f t="array" ref="AM2929">IF(AL2929=1,1,
   IF(ISTEXT(AK2929),1,
   IF(AO2929&gt;1,AM2928,
   IF(AI2929=1,
      IF(SUMPRODUCT((LEN($Y$2:$Y$4096)-LEN(SUBSTITUTE($Y$2:$Y$4096,AA2929,"")))/LEN(AA2929))&gt;0,2,1),
      IF(
         SUMPRODUCT((LEN($Y$2:$Y$4096)-LEN(SUBSTITUTE($Y$2:$Y$4096,AA2929,"")))/LEN(AA2929))
         - SUMPRODUCT((LEN($Y$2:$Y$4096)-LEN(SUBSTITUTE($Y$2:$Y$4096,"Alolan "&amp;AA2929,"")))/LEN("Alolan "&amp;AA2929))
         - SUMPRODUCT((LEN($Y$2:$Y$4096)-LEN(SUBSTITUTE($Y$2:$Y$4096,"Galarian "&amp;AA2929,"")))/LEN("Galarian "&amp;AA2929))
         - SUMPRODUCT((LEN($Y$2:$Y$4096)-LEN(SUBSTITUTE($Y$2:$Y$4096,"Hisuian "&amp;AA2929,"")))/LEN("Hisuian "&amp;AA2929))
         - SUMPRODUCT((LEN($Y$2:$Y$4096)-LEN(SUBSTITUTE($Y$2:$Y$4096,"Paldean "&amp;AA2929,"")))/LEN("Paldean "&amp;AA2929))
      &gt;0,2,1)
   ))))</f>
        <v>1</v>
      </c>
      <c r="AN2929">
        <v>0</v>
      </c>
      <c r="AO2929">
        <v>1</v>
      </c>
    </row>
    <row r="2930" spans="1:41" x14ac:dyDescent="0.25">
      <c r="A2930" t="s">
        <v>2852</v>
      </c>
      <c r="B2930" t="s">
        <v>2851</v>
      </c>
      <c r="C2930" t="s">
        <v>1492</v>
      </c>
      <c r="D2930" t="s">
        <v>1514</v>
      </c>
      <c r="E2930">
        <v>92</v>
      </c>
      <c r="F2930">
        <v>120</v>
      </c>
      <c r="G2930">
        <v>140</v>
      </c>
      <c r="H2930">
        <v>80</v>
      </c>
      <c r="I2930">
        <v>140</v>
      </c>
      <c r="J2930">
        <v>128</v>
      </c>
      <c r="K2930" t="s">
        <v>2847</v>
      </c>
      <c r="M2930" t="s">
        <v>3472</v>
      </c>
      <c r="N2930">
        <v>11.92</v>
      </c>
      <c r="O2930">
        <v>12.080000000000002</v>
      </c>
      <c r="Q2930">
        <v>1</v>
      </c>
      <c r="R2930">
        <f t="shared" si="206"/>
        <v>12</v>
      </c>
      <c r="S2930">
        <f t="shared" si="207"/>
        <v>13</v>
      </c>
      <c r="T2930">
        <f t="shared" si="209"/>
        <v>25</v>
      </c>
      <c r="U2930" t="s">
        <v>1492</v>
      </c>
      <c r="V2930" t="s">
        <v>1514</v>
      </c>
      <c r="W2930" t="s">
        <v>1536</v>
      </c>
      <c r="X2930" t="s">
        <v>1512</v>
      </c>
      <c r="Z2930" t="str" cm="1">
        <f t="array" ref="Z2930">IF(ISBLANK(AK2930),_xlfn.LET(
    _xlpm.nameBeforeSlash, IF(ISNUMBER(SEARCH("/", Y2930)), LEFT(Y2930, SEARCH("/", Y2930)-1), Y2930),
    _xlpm.matchRow, IFERROR(MATCH(_xlpm.nameBeforeSlash, AA:AA, 0), ""),
    _xlpm.difference, IF(_xlpm.matchRow="", "", ABS((R2930 + S2930)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),IF(ISBLANK(Y2930),"","Hidden"))</f>
        <v/>
      </c>
      <c r="AA2930" t="s">
        <v>3242</v>
      </c>
      <c r="AB2930" t="s">
        <v>2853</v>
      </c>
      <c r="AC2930" t="s">
        <v>1360</v>
      </c>
      <c r="AD2930" t="str">
        <f>_xlfn.XLOOKUP(AC2930,moves!A:A,moves!B:B)</f>
        <v>steel</v>
      </c>
      <c r="AE2930">
        <f>_xlfn.XLOOKUP(AC2930,moves!A:A,moves!D:D)</f>
        <v>4</v>
      </c>
      <c r="AF2930" t="str">
        <f>_xlfn.XLOOKUP(AC2930,moves!A:A,moves!E:E)</f>
        <v>If the target is in a changed form: Deal double damage.</v>
      </c>
      <c r="AG2930">
        <v>0</v>
      </c>
      <c r="AH2930">
        <v>1</v>
      </c>
      <c r="AI2930">
        <f t="shared" si="208"/>
        <v>0</v>
      </c>
      <c r="AJ2930" t="s">
        <v>8452</v>
      </c>
      <c r="AK2930" t="s">
        <v>3472</v>
      </c>
      <c r="AL2930">
        <v>0</v>
      </c>
      <c r="AM2930" cm="1">
        <f t="array" ref="AM2930">IF(AL2930=1,1,
   IF(ISTEXT(AK2930),1,
   IF(AO2930&gt;1,AM2929,
   IF(AI2930=1,
      IF(SUMPRODUCT((LEN($Y$2:$Y$4096)-LEN(SUBSTITUTE($Y$2:$Y$4096,AA2930,"")))/LEN(AA2930))&gt;0,2,1),
      IF(
         SUMPRODUCT((LEN($Y$2:$Y$4096)-LEN(SUBSTITUTE($Y$2:$Y$4096,AA2930,"")))/LEN(AA2930))
         - SUMPRODUCT((LEN($Y$2:$Y$4096)-LEN(SUBSTITUTE($Y$2:$Y$4096,"Alolan "&amp;AA2930,"")))/LEN("Alolan "&amp;AA2930))
         - SUMPRODUCT((LEN($Y$2:$Y$4096)-LEN(SUBSTITUTE($Y$2:$Y$4096,"Galarian "&amp;AA2930,"")))/LEN("Galarian "&amp;AA2930))
         - SUMPRODUCT((LEN($Y$2:$Y$4096)-LEN(SUBSTITUTE($Y$2:$Y$4096,"Hisuian "&amp;AA2930,"")))/LEN("Hisuian "&amp;AA2930))
         - SUMPRODUCT((LEN($Y$2:$Y$4096)-LEN(SUBSTITUTE($Y$2:$Y$4096,"Paldean "&amp;AA2930,"")))/LEN("Paldean "&amp;AA2930))
      &gt;0,2,1)
   ))))</f>
        <v>1</v>
      </c>
      <c r="AN2930">
        <v>0</v>
      </c>
      <c r="AO2930">
        <v>2</v>
      </c>
    </row>
    <row r="2931" spans="1:41" x14ac:dyDescent="0.25">
      <c r="A2931">
        <v>647</v>
      </c>
      <c r="B2931" t="s">
        <v>2394</v>
      </c>
      <c r="C2931" t="s">
        <v>1490</v>
      </c>
      <c r="D2931" t="s">
        <v>1492</v>
      </c>
      <c r="E2931">
        <v>91</v>
      </c>
      <c r="F2931">
        <v>72</v>
      </c>
      <c r="G2931">
        <v>90</v>
      </c>
      <c r="H2931">
        <v>129</v>
      </c>
      <c r="I2931">
        <v>90</v>
      </c>
      <c r="J2931">
        <v>108</v>
      </c>
      <c r="K2931" t="s">
        <v>2395</v>
      </c>
      <c r="M2931" t="s">
        <v>3472</v>
      </c>
      <c r="N2931">
        <v>11.49</v>
      </c>
      <c r="O2931">
        <v>9.0400000000000009</v>
      </c>
      <c r="P2931">
        <v>1</v>
      </c>
      <c r="Q2931">
        <v>3</v>
      </c>
      <c r="R2931">
        <f t="shared" si="206"/>
        <v>12</v>
      </c>
      <c r="S2931">
        <f t="shared" si="207"/>
        <v>12</v>
      </c>
      <c r="T2931">
        <f t="shared" si="209"/>
        <v>24</v>
      </c>
      <c r="U2931" t="s">
        <v>1490</v>
      </c>
      <c r="V2931" t="s">
        <v>1492</v>
      </c>
      <c r="W2931" t="s">
        <v>1512</v>
      </c>
      <c r="X2931" t="s">
        <v>1514</v>
      </c>
      <c r="Z2931" t="str" cm="1">
        <f t="array" ref="Z2931">IF(ISBLANK(AK2931),_xlfn.LET(
    _xlpm.nameBeforeSlash, IF(ISNUMBER(SEARCH("/", Y2931)), LEFT(Y2931, SEARCH("/", Y2931)-1), Y2931),
    _xlpm.matchRow, IFERROR(MATCH(_xlpm.nameBeforeSlash, AA:AA, 0), ""),
    _xlpm.difference, IF(_xlpm.matchRow="", "", ABS((R2931 + S2931)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),IF(ISBLANK(Y2931),"","Hidden"))</f>
        <v/>
      </c>
      <c r="AA2931" t="s">
        <v>2394</v>
      </c>
      <c r="AB2931" t="s">
        <v>3473</v>
      </c>
      <c r="AC2931" t="s">
        <v>413</v>
      </c>
      <c r="AD2931" t="str">
        <f>_xlfn.XLOOKUP(AC2931,moves!A:A,moves!B:B)</f>
        <v>water</v>
      </c>
      <c r="AE2931">
        <f>_xlfn.XLOOKUP(AC2931,moves!A:A,moves!D:D)</f>
        <v>5</v>
      </c>
      <c r="AF2931" t="str">
        <f>_xlfn.XLOOKUP(AC2931,moves!A:A,moves!E:E)</f>
        <v>If 2 or more status symbols are rolled: Inflict the Confused status on the target.</v>
      </c>
      <c r="AG2931">
        <v>0</v>
      </c>
      <c r="AH2931">
        <v>1</v>
      </c>
      <c r="AI2931">
        <f t="shared" si="208"/>
        <v>0</v>
      </c>
      <c r="AJ2931" t="s">
        <v>867</v>
      </c>
      <c r="AK2931" t="s">
        <v>3472</v>
      </c>
      <c r="AL2931">
        <v>0</v>
      </c>
      <c r="AM2931" cm="1">
        <f t="array" ref="AM2931">IF(AL2931=1,1,
   IF(ISTEXT(AK2931),1,
   IF(AO2931&gt;1,AM2930,
   IF(AI2931=1,
      IF(SUMPRODUCT((LEN($Y$2:$Y$4096)-LEN(SUBSTITUTE($Y$2:$Y$4096,AA2931,"")))/LEN(AA2931))&gt;0,2,1),
      IF(
         SUMPRODUCT((LEN($Y$2:$Y$4096)-LEN(SUBSTITUTE($Y$2:$Y$4096,AA2931,"")))/LEN(AA2931))
         - SUMPRODUCT((LEN($Y$2:$Y$4096)-LEN(SUBSTITUTE($Y$2:$Y$4096,"Alolan "&amp;AA2931,"")))/LEN("Alolan "&amp;AA2931))
         - SUMPRODUCT((LEN($Y$2:$Y$4096)-LEN(SUBSTITUTE($Y$2:$Y$4096,"Galarian "&amp;AA2931,"")))/LEN("Galarian "&amp;AA2931))
         - SUMPRODUCT((LEN($Y$2:$Y$4096)-LEN(SUBSTITUTE($Y$2:$Y$4096,"Hisuian "&amp;AA2931,"")))/LEN("Hisuian "&amp;AA2931))
         - SUMPRODUCT((LEN($Y$2:$Y$4096)-LEN(SUBSTITUTE($Y$2:$Y$4096,"Paldean "&amp;AA2931,"")))/LEN("Paldean "&amp;AA2931))
      &gt;0,2,1)
   ))))</f>
        <v>1</v>
      </c>
      <c r="AN2931">
        <v>0</v>
      </c>
      <c r="AO2931">
        <v>1</v>
      </c>
    </row>
    <row r="2932" spans="1:41" x14ac:dyDescent="0.25">
      <c r="A2932" t="s">
        <v>2396</v>
      </c>
      <c r="B2932" t="s">
        <v>2394</v>
      </c>
      <c r="C2932" t="s">
        <v>1490</v>
      </c>
      <c r="D2932" t="s">
        <v>1492</v>
      </c>
      <c r="E2932">
        <v>91</v>
      </c>
      <c r="F2932">
        <v>72</v>
      </c>
      <c r="G2932">
        <v>90</v>
      </c>
      <c r="H2932">
        <v>129</v>
      </c>
      <c r="I2932">
        <v>90</v>
      </c>
      <c r="J2932">
        <v>108</v>
      </c>
      <c r="K2932" t="s">
        <v>2395</v>
      </c>
      <c r="M2932" t="s">
        <v>3472</v>
      </c>
      <c r="N2932">
        <v>11.49</v>
      </c>
      <c r="O2932">
        <v>9.0400000000000009</v>
      </c>
      <c r="P2932">
        <v>1</v>
      </c>
      <c r="Q2932">
        <v>3</v>
      </c>
      <c r="R2932">
        <f t="shared" si="206"/>
        <v>12</v>
      </c>
      <c r="S2932">
        <f t="shared" si="207"/>
        <v>12</v>
      </c>
      <c r="T2932">
        <f t="shared" si="209"/>
        <v>24</v>
      </c>
      <c r="U2932" t="s">
        <v>1490</v>
      </c>
      <c r="V2932" t="s">
        <v>1492</v>
      </c>
      <c r="W2932" t="s">
        <v>1512</v>
      </c>
      <c r="X2932" t="s">
        <v>1514</v>
      </c>
      <c r="Z2932" t="str" cm="1">
        <f t="array" ref="Z2932">IF(ISBLANK(AK2932),_xlfn.LET(
    _xlpm.nameBeforeSlash, IF(ISNUMBER(SEARCH("/", Y2932)), LEFT(Y2932, SEARCH("/", Y2932)-1), Y2932),
    _xlpm.matchRow, IFERROR(MATCH(_xlpm.nameBeforeSlash, AA:AA, 0), ""),
    _xlpm.difference, IF(_xlpm.matchRow="", "", ABS((R2932 + S2932)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),IF(ISBLANK(Y2932),"","Hidden"))</f>
        <v/>
      </c>
      <c r="AA2932" t="s">
        <v>3207</v>
      </c>
      <c r="AB2932" t="s">
        <v>2397</v>
      </c>
      <c r="AC2932" t="s">
        <v>1037</v>
      </c>
      <c r="AD2932" t="str">
        <f>_xlfn.XLOOKUP(AC2932,moves!A:A,moves!B:B)</f>
        <v>fighting</v>
      </c>
      <c r="AE2932">
        <f>_xlfn.XLOOKUP(AC2932,moves!A:A,moves!D:D)</f>
        <v>6</v>
      </c>
      <c r="AF2932" t="str">
        <f>_xlfn.XLOOKUP(AC2932,moves!A:A,moves!E:E)</f>
        <v>Ignore effects of the target's moves effects, abilities, and held items.</v>
      </c>
      <c r="AG2932">
        <v>0</v>
      </c>
      <c r="AH2932">
        <v>1</v>
      </c>
      <c r="AI2932">
        <f t="shared" si="208"/>
        <v>0</v>
      </c>
      <c r="AJ2932" t="s">
        <v>867</v>
      </c>
      <c r="AK2932" t="s">
        <v>3472</v>
      </c>
      <c r="AL2932">
        <v>0</v>
      </c>
      <c r="AM2932" cm="1">
        <f t="array" ref="AM2932">IF(AL2932=1,1,
   IF(ISTEXT(AK2932),1,
   IF(AO2932&gt;1,AM2931,
   IF(AI2932=1,
      IF(SUMPRODUCT((LEN($Y$2:$Y$4096)-LEN(SUBSTITUTE($Y$2:$Y$4096,AA2932,"")))/LEN(AA2932))&gt;0,2,1),
      IF(
         SUMPRODUCT((LEN($Y$2:$Y$4096)-LEN(SUBSTITUTE($Y$2:$Y$4096,AA2932,"")))/LEN(AA2932))
         - SUMPRODUCT((LEN($Y$2:$Y$4096)-LEN(SUBSTITUTE($Y$2:$Y$4096,"Alolan "&amp;AA2932,"")))/LEN("Alolan "&amp;AA2932))
         - SUMPRODUCT((LEN($Y$2:$Y$4096)-LEN(SUBSTITUTE($Y$2:$Y$4096,"Galarian "&amp;AA2932,"")))/LEN("Galarian "&amp;AA2932))
         - SUMPRODUCT((LEN($Y$2:$Y$4096)-LEN(SUBSTITUTE($Y$2:$Y$4096,"Hisuian "&amp;AA2932,"")))/LEN("Hisuian "&amp;AA2932))
         - SUMPRODUCT((LEN($Y$2:$Y$4096)-LEN(SUBSTITUTE($Y$2:$Y$4096,"Paldean "&amp;AA2932,"")))/LEN("Paldean "&amp;AA2932))
      &gt;0,2,1)
   ))))</f>
        <v>1</v>
      </c>
      <c r="AN2932">
        <v>0</v>
      </c>
      <c r="AO2932">
        <v>2</v>
      </c>
    </row>
    <row r="2933" spans="1:41" x14ac:dyDescent="0.25">
      <c r="A2933">
        <v>393</v>
      </c>
      <c r="B2933" t="s">
        <v>149</v>
      </c>
      <c r="C2933" t="s">
        <v>1490</v>
      </c>
      <c r="D2933"/>
      <c r="E2933">
        <v>53</v>
      </c>
      <c r="F2933">
        <v>51</v>
      </c>
      <c r="G2933">
        <v>53</v>
      </c>
      <c r="H2933">
        <v>61</v>
      </c>
      <c r="I2933">
        <v>56</v>
      </c>
      <c r="J2933">
        <v>40</v>
      </c>
      <c r="K2933" t="s">
        <v>273</v>
      </c>
      <c r="M2933" t="s">
        <v>3474</v>
      </c>
      <c r="N2933">
        <v>5.16</v>
      </c>
      <c r="O2933">
        <v>5.3900000000000006</v>
      </c>
      <c r="P2933">
        <v>1</v>
      </c>
      <c r="Q2933">
        <v>1</v>
      </c>
      <c r="R2933">
        <f t="shared" si="206"/>
        <v>6</v>
      </c>
      <c r="S2933">
        <f t="shared" si="207"/>
        <v>6</v>
      </c>
      <c r="T2933">
        <f t="shared" si="209"/>
        <v>12</v>
      </c>
      <c r="U2933" t="s">
        <v>1490</v>
      </c>
      <c r="V2933" t="s">
        <v>1514</v>
      </c>
      <c r="W2933" t="s">
        <v>1209</v>
      </c>
      <c r="X2933" t="s">
        <v>1481</v>
      </c>
      <c r="Y2933" t="s">
        <v>150</v>
      </c>
      <c r="Z2933" t="str" cm="1">
        <f t="array" ref="Z2933">IF(ISBLANK(AK2933),_xlfn.LET(
    _xlpm.nameBeforeSlash, IF(ISNUMBER(SEARCH("/", Y2933)), LEFT(Y2933, SEARCH("/", Y2933)-1), Y2933),
    _xlpm.matchRow, IFERROR(MATCH(_xlpm.nameBeforeSlash, AA:AA, 0), ""),
    _xlpm.difference, IF(_xlpm.matchRow="", "", ABS((R2933 + S2933)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),IF(ISBLANK(Y2933),"","Hidden"))</f>
        <v>Hidden</v>
      </c>
      <c r="AA2933" t="s">
        <v>149</v>
      </c>
      <c r="AB2933" t="s">
        <v>3475</v>
      </c>
      <c r="AC2933" t="s">
        <v>787</v>
      </c>
      <c r="AD2933" t="str">
        <f>_xlfn.XLOOKUP(AC2933,moves!A:A,moves!B:B)</f>
        <v>water</v>
      </c>
      <c r="AE2933">
        <f>_xlfn.XLOOKUP(AC2933,moves!A:A,moves!D:D)</f>
        <v>3</v>
      </c>
      <c r="AF2933" t="str">
        <f>_xlfn.XLOOKUP(AC2933,moves!A:A,moves!E:E)</f>
        <v>When the target is next attacked: Add 2 status symbols to the roll.</v>
      </c>
      <c r="AG2933">
        <v>0</v>
      </c>
      <c r="AH2933">
        <v>0</v>
      </c>
      <c r="AI2933">
        <f t="shared" si="208"/>
        <v>0</v>
      </c>
      <c r="AJ2933" t="s">
        <v>523</v>
      </c>
      <c r="AK2933" t="s">
        <v>3474</v>
      </c>
      <c r="AL2933">
        <v>0</v>
      </c>
      <c r="AM2933" cm="1">
        <f t="array" ref="AM2933">IF(AL2933=1,1,
   IF(ISTEXT(AK2933),1,
   IF(AO2933&gt;1,AM2931,
   IF(AI2933=1,
      IF(SUMPRODUCT((LEN($Y$2:$Y$4096)-LEN(SUBSTITUTE($Y$2:$Y$4096,AA2933,"")))/LEN(AA2933))&gt;0,2,1),
      IF(
         SUMPRODUCT((LEN($Y$2:$Y$4096)-LEN(SUBSTITUTE($Y$2:$Y$4096,AA2933,"")))/LEN(AA2933))
         - SUMPRODUCT((LEN($Y$2:$Y$4096)-LEN(SUBSTITUTE($Y$2:$Y$4096,"Alolan "&amp;AA2933,"")))/LEN("Alolan "&amp;AA2933))
         - SUMPRODUCT((LEN($Y$2:$Y$4096)-LEN(SUBSTITUTE($Y$2:$Y$4096,"Galarian "&amp;AA2933,"")))/LEN("Galarian "&amp;AA2933))
         - SUMPRODUCT((LEN($Y$2:$Y$4096)-LEN(SUBSTITUTE($Y$2:$Y$4096,"Hisuian "&amp;AA2933,"")))/LEN("Hisuian "&amp;AA2933))
         - SUMPRODUCT((LEN($Y$2:$Y$4096)-LEN(SUBSTITUTE($Y$2:$Y$4096,"Paldean "&amp;AA2933,"")))/LEN("Paldean "&amp;AA2933))
      &gt;0,2,1)
   ))))</f>
        <v>1</v>
      </c>
      <c r="AN2933">
        <v>0</v>
      </c>
      <c r="AO2933">
        <v>0</v>
      </c>
    </row>
    <row r="2934" spans="1:41" x14ac:dyDescent="0.25">
      <c r="A2934">
        <v>957</v>
      </c>
      <c r="B2934" t="s">
        <v>2978</v>
      </c>
      <c r="C2934" t="s">
        <v>1536</v>
      </c>
      <c r="D2934" t="s">
        <v>1514</v>
      </c>
      <c r="E2934">
        <v>50</v>
      </c>
      <c r="F2934">
        <v>45</v>
      </c>
      <c r="G2934">
        <v>45</v>
      </c>
      <c r="H2934">
        <v>35</v>
      </c>
      <c r="I2934">
        <v>64</v>
      </c>
      <c r="J2934">
        <v>58</v>
      </c>
      <c r="K2934" t="s">
        <v>2979</v>
      </c>
      <c r="M2934" t="s">
        <v>3474</v>
      </c>
      <c r="N2934">
        <v>4.92</v>
      </c>
      <c r="O2934">
        <v>5.2700000000000005</v>
      </c>
      <c r="P2934">
        <v>1</v>
      </c>
      <c r="Q2934">
        <v>1</v>
      </c>
      <c r="R2934">
        <f t="shared" si="206"/>
        <v>6</v>
      </c>
      <c r="S2934">
        <f t="shared" si="207"/>
        <v>6</v>
      </c>
      <c r="T2934">
        <f t="shared" si="209"/>
        <v>12</v>
      </c>
      <c r="U2934" t="s">
        <v>1536</v>
      </c>
      <c r="V2934" t="s">
        <v>1514</v>
      </c>
      <c r="W2934" t="s">
        <v>1499</v>
      </c>
      <c r="X2934" t="s">
        <v>1471</v>
      </c>
      <c r="Y2934" t="s">
        <v>2980</v>
      </c>
      <c r="Z2934" t="str" cm="1">
        <f t="array" ref="Z2934">IF(ISBLANK(AK2934),_xlfn.LET(
    _xlpm.nameBeforeSlash, IF(ISNUMBER(SEARCH("/", Y2934)), LEFT(Y2934, SEARCH("/", Y2934)-1), Y2934),
    _xlpm.matchRow, IFERROR(MATCH(_xlpm.nameBeforeSlash, AA:AA, 0), ""),
    _xlpm.difference, IF(_xlpm.matchRow="", "", ABS((R2934 + S2934)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),IF(ISBLANK(Y2934),"","Hidden"))</f>
        <v>Hidden</v>
      </c>
      <c r="AA2934" t="s">
        <v>2978</v>
      </c>
      <c r="AB2934" t="s">
        <v>3475</v>
      </c>
      <c r="AC2934" t="s">
        <v>840</v>
      </c>
      <c r="AD2934" t="str">
        <f>_xlfn.XLOOKUP(AC2934,moves!A:A,moves!B:B)</f>
        <v>fairy</v>
      </c>
      <c r="AE2934">
        <f>_xlfn.XLOOKUP(AC2934,moves!A:A,moves!D:D)</f>
        <v>2</v>
      </c>
      <c r="AF2934" t="str">
        <f>_xlfn.XLOOKUP(AC2934,moves!A:A,moves!E:E)</f>
        <v>Heal 1 and inflict the Drowsy status on the target.</v>
      </c>
      <c r="AG2934">
        <v>1</v>
      </c>
      <c r="AH2934">
        <v>0</v>
      </c>
      <c r="AI2934">
        <f t="shared" si="208"/>
        <v>0</v>
      </c>
      <c r="AJ2934" t="s">
        <v>523</v>
      </c>
      <c r="AK2934" t="s">
        <v>3474</v>
      </c>
      <c r="AL2934">
        <v>0</v>
      </c>
      <c r="AM2934" cm="1">
        <f t="array" ref="AM2934">IF(AL2934=1,1,
   IF(ISTEXT(AK2934),1,
   IF(AO2934&gt;1,AM2933,
   IF(AI2934=1,
      IF(SUMPRODUCT((LEN($Y$2:$Y$4096)-LEN(SUBSTITUTE($Y$2:$Y$4096,AA2934,"")))/LEN(AA2934))&gt;0,2,1),
      IF(
         SUMPRODUCT((LEN($Y$2:$Y$4096)-LEN(SUBSTITUTE($Y$2:$Y$4096,AA2934,"")))/LEN(AA2934))
         - SUMPRODUCT((LEN($Y$2:$Y$4096)-LEN(SUBSTITUTE($Y$2:$Y$4096,"Alolan "&amp;AA2934,"")))/LEN("Alolan "&amp;AA2934))
         - SUMPRODUCT((LEN($Y$2:$Y$4096)-LEN(SUBSTITUTE($Y$2:$Y$4096,"Galarian "&amp;AA2934,"")))/LEN("Galarian "&amp;AA2934))
         - SUMPRODUCT((LEN($Y$2:$Y$4096)-LEN(SUBSTITUTE($Y$2:$Y$4096,"Hisuian "&amp;AA2934,"")))/LEN("Hisuian "&amp;AA2934))
         - SUMPRODUCT((LEN($Y$2:$Y$4096)-LEN(SUBSTITUTE($Y$2:$Y$4096,"Paldean "&amp;AA2934,"")))/LEN("Paldean "&amp;AA2934))
      &gt;0,2,1)
   ))))</f>
        <v>1</v>
      </c>
      <c r="AN2934">
        <v>0</v>
      </c>
      <c r="AO2934">
        <v>0</v>
      </c>
    </row>
    <row r="2935" spans="1:41" x14ac:dyDescent="0.25">
      <c r="A2935">
        <v>624</v>
      </c>
      <c r="B2935" t="s">
        <v>2349</v>
      </c>
      <c r="C2935" t="s">
        <v>1471</v>
      </c>
      <c r="D2935" t="s">
        <v>1514</v>
      </c>
      <c r="E2935">
        <v>45</v>
      </c>
      <c r="F2935">
        <v>85</v>
      </c>
      <c r="G2935">
        <v>70</v>
      </c>
      <c r="H2935">
        <v>40</v>
      </c>
      <c r="I2935">
        <v>40</v>
      </c>
      <c r="J2935">
        <v>60</v>
      </c>
      <c r="K2935" t="s">
        <v>2350</v>
      </c>
      <c r="M2935" t="s">
        <v>3474</v>
      </c>
      <c r="N2935">
        <v>7.05</v>
      </c>
      <c r="O2935">
        <v>5.0999999999999996</v>
      </c>
      <c r="R2935">
        <f t="shared" si="206"/>
        <v>7</v>
      </c>
      <c r="S2935">
        <f t="shared" si="207"/>
        <v>5</v>
      </c>
      <c r="T2935">
        <f t="shared" si="209"/>
        <v>12</v>
      </c>
      <c r="U2935" t="s">
        <v>1471</v>
      </c>
      <c r="V2935" t="s">
        <v>1514</v>
      </c>
      <c r="W2935" t="s">
        <v>1492</v>
      </c>
      <c r="X2935" t="s">
        <v>1499</v>
      </c>
      <c r="Y2935" t="s">
        <v>2351</v>
      </c>
      <c r="Z2935" t="str" cm="1">
        <f t="array" ref="Z2935">IF(ISBLANK(AK2935),_xlfn.LET(
    _xlpm.nameBeforeSlash, IF(ISNUMBER(SEARCH("/", Y2935)), LEFT(Y2935, SEARCH("/", Y2935)-1), Y2935),
    _xlpm.matchRow, IFERROR(MATCH(_xlpm.nameBeforeSlash, AA:AA, 0), ""),
    _xlpm.difference, IF(_xlpm.matchRow="", "", ABS((R2935 + S2935)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),IF(ISBLANK(Y2935),"","Hidden"))</f>
        <v>Hidden</v>
      </c>
      <c r="AA2935" t="s">
        <v>2349</v>
      </c>
      <c r="AB2935" t="s">
        <v>3475</v>
      </c>
      <c r="AC2935" t="s">
        <v>516</v>
      </c>
      <c r="AD2935" t="str">
        <f>_xlfn.XLOOKUP(AC2935,moves!A:A,moves!B:B)</f>
        <v>steel</v>
      </c>
      <c r="AE2935">
        <f>_xlfn.XLOOKUP(AC2935,moves!A:A,moves!D:D)</f>
        <v>3</v>
      </c>
      <c r="AF2935" t="str">
        <f>_xlfn.XLOOKUP(AC2935,moves!A:A,moves!E:E)</f>
        <v>Status symbols deal +1 damage.</v>
      </c>
      <c r="AG2935">
        <v>1</v>
      </c>
      <c r="AH2935">
        <v>0</v>
      </c>
      <c r="AI2935">
        <f t="shared" si="208"/>
        <v>0</v>
      </c>
      <c r="AJ2935" t="s">
        <v>523</v>
      </c>
      <c r="AK2935" t="s">
        <v>3474</v>
      </c>
      <c r="AL2935">
        <v>0</v>
      </c>
      <c r="AM2935" cm="1">
        <f t="array" ref="AM2935">IF(AL2935=1,1,
   IF(ISTEXT(AK2935),1,
   IF(AO2935&gt;1,AM2934,
   IF(AI2935=1,
      IF(SUMPRODUCT((LEN($Y$2:$Y$4096)-LEN(SUBSTITUTE($Y$2:$Y$4096,AA2935,"")))/LEN(AA2935))&gt;0,2,1),
      IF(
         SUMPRODUCT((LEN($Y$2:$Y$4096)-LEN(SUBSTITUTE($Y$2:$Y$4096,AA2935,"")))/LEN(AA2935))
         - SUMPRODUCT((LEN($Y$2:$Y$4096)-LEN(SUBSTITUTE($Y$2:$Y$4096,"Alolan "&amp;AA2935,"")))/LEN("Alolan "&amp;AA2935))
         - SUMPRODUCT((LEN($Y$2:$Y$4096)-LEN(SUBSTITUTE($Y$2:$Y$4096,"Galarian "&amp;AA2935,"")))/LEN("Galarian "&amp;AA2935))
         - SUMPRODUCT((LEN($Y$2:$Y$4096)-LEN(SUBSTITUTE($Y$2:$Y$4096,"Hisuian "&amp;AA2935,"")))/LEN("Hisuian "&amp;AA2935))
         - SUMPRODUCT((LEN($Y$2:$Y$4096)-LEN(SUBSTITUTE($Y$2:$Y$4096,"Paldean "&amp;AA2935,"")))/LEN("Paldean "&amp;AA2935))
      &gt;0,2,1)
   ))))</f>
        <v>1</v>
      </c>
      <c r="AN2935">
        <v>0</v>
      </c>
      <c r="AO2935">
        <v>0</v>
      </c>
    </row>
    <row r="2936" spans="1:41" x14ac:dyDescent="0.25">
      <c r="A2936">
        <v>81</v>
      </c>
      <c r="B2936" t="s">
        <v>38</v>
      </c>
      <c r="C2936" t="s">
        <v>1521</v>
      </c>
      <c r="D2936" t="s">
        <v>1514</v>
      </c>
      <c r="E2936">
        <v>25</v>
      </c>
      <c r="F2936">
        <v>35</v>
      </c>
      <c r="G2936">
        <v>70</v>
      </c>
      <c r="H2936">
        <v>95</v>
      </c>
      <c r="I2936">
        <v>55</v>
      </c>
      <c r="J2936">
        <v>45</v>
      </c>
      <c r="K2936" t="s">
        <v>337</v>
      </c>
      <c r="M2936" t="s">
        <v>3474</v>
      </c>
      <c r="N2936">
        <v>6.9</v>
      </c>
      <c r="O2936">
        <v>4.75</v>
      </c>
      <c r="R2936">
        <f t="shared" si="206"/>
        <v>7</v>
      </c>
      <c r="S2936">
        <f t="shared" si="207"/>
        <v>5</v>
      </c>
      <c r="T2936">
        <f t="shared" si="209"/>
        <v>12</v>
      </c>
      <c r="U2936" t="s">
        <v>1521</v>
      </c>
      <c r="V2936" t="s">
        <v>1514</v>
      </c>
      <c r="W2936" t="s">
        <v>429</v>
      </c>
      <c r="X2936" t="s">
        <v>1512</v>
      </c>
      <c r="Y2936" t="s">
        <v>40</v>
      </c>
      <c r="Z2936" t="str" cm="1">
        <f t="array" ref="Z2936">IF(ISBLANK(AK2936),_xlfn.LET(
    _xlpm.nameBeforeSlash, IF(ISNUMBER(SEARCH("/", Y2936)), LEFT(Y2936, SEARCH("/", Y2936)-1), Y2936),
    _xlpm.matchRow, IFERROR(MATCH(_xlpm.nameBeforeSlash, AA:AA, 0), ""),
    _xlpm.difference, IF(_xlpm.matchRow="", "", ABS((R2936 + S2936)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),IF(ISBLANK(Y2936),"","Hidden"))</f>
        <v>Hidden</v>
      </c>
      <c r="AA2936" t="s">
        <v>38</v>
      </c>
      <c r="AB2936" t="s">
        <v>3475</v>
      </c>
      <c r="AC2936" t="s">
        <v>493</v>
      </c>
      <c r="AD2936" t="str">
        <f>_xlfn.XLOOKUP(AC2936,moves!A:A,moves!B:B)</f>
        <v>electric</v>
      </c>
      <c r="AE2936">
        <f>_xlfn.XLOOKUP(AC2936,moves!A:A,moves!D:D)</f>
        <v>2</v>
      </c>
      <c r="AF2936" t="str">
        <f>_xlfn.XLOOKUP(AC2936,moves!A:A,moves!E:E)</f>
        <v>Inflict the Paralyzed status on the target.</v>
      </c>
      <c r="AG2936">
        <v>1</v>
      </c>
      <c r="AH2936">
        <v>0</v>
      </c>
      <c r="AI2936">
        <f t="shared" si="208"/>
        <v>0</v>
      </c>
      <c r="AJ2936" t="s">
        <v>523</v>
      </c>
      <c r="AK2936" t="s">
        <v>3474</v>
      </c>
      <c r="AL2936">
        <v>0</v>
      </c>
      <c r="AM2936" cm="1">
        <f t="array" ref="AM2936">IF(AL2936=1,1,
   IF(ISTEXT(AK2936),1,
   IF(AO2936&gt;1,AM2935,
   IF(AI2936=1,
      IF(SUMPRODUCT((LEN($Y$2:$Y$4096)-LEN(SUBSTITUTE($Y$2:$Y$4096,AA2936,"")))/LEN(AA2936))&gt;0,2,1),
      IF(
         SUMPRODUCT((LEN($Y$2:$Y$4096)-LEN(SUBSTITUTE($Y$2:$Y$4096,AA2936,"")))/LEN(AA2936))
         - SUMPRODUCT((LEN($Y$2:$Y$4096)-LEN(SUBSTITUTE($Y$2:$Y$4096,"Alolan "&amp;AA2936,"")))/LEN("Alolan "&amp;AA2936))
         - SUMPRODUCT((LEN($Y$2:$Y$4096)-LEN(SUBSTITUTE($Y$2:$Y$4096,"Galarian "&amp;AA2936,"")))/LEN("Galarian "&amp;AA2936))
         - SUMPRODUCT((LEN($Y$2:$Y$4096)-LEN(SUBSTITUTE($Y$2:$Y$4096,"Hisuian "&amp;AA2936,"")))/LEN("Hisuian "&amp;AA2936))
         - SUMPRODUCT((LEN($Y$2:$Y$4096)-LEN(SUBSTITUTE($Y$2:$Y$4096,"Paldean "&amp;AA2936,"")))/LEN("Paldean "&amp;AA2936))
      &gt;0,2,1)
   ))))</f>
        <v>1</v>
      </c>
      <c r="AN2936">
        <v>0</v>
      </c>
      <c r="AO2936">
        <v>0</v>
      </c>
    </row>
    <row r="2937" spans="1:41" x14ac:dyDescent="0.25">
      <c r="A2937">
        <v>447</v>
      </c>
      <c r="B2937" t="s">
        <v>201</v>
      </c>
      <c r="C2937" t="s">
        <v>1492</v>
      </c>
      <c r="D2937"/>
      <c r="E2937">
        <v>40</v>
      </c>
      <c r="F2937">
        <v>70</v>
      </c>
      <c r="G2937">
        <v>40</v>
      </c>
      <c r="H2937">
        <v>35</v>
      </c>
      <c r="I2937">
        <v>40</v>
      </c>
      <c r="J2937">
        <v>60</v>
      </c>
      <c r="K2937" t="s">
        <v>326</v>
      </c>
      <c r="M2937" t="s">
        <v>3474</v>
      </c>
      <c r="N2937">
        <v>6.25</v>
      </c>
      <c r="O2937">
        <v>4</v>
      </c>
      <c r="P2937">
        <v>1</v>
      </c>
      <c r="Q2937">
        <v>1</v>
      </c>
      <c r="R2937">
        <f t="shared" si="206"/>
        <v>7</v>
      </c>
      <c r="S2937">
        <f t="shared" si="207"/>
        <v>5</v>
      </c>
      <c r="T2937">
        <f t="shared" si="209"/>
        <v>12</v>
      </c>
      <c r="U2937" t="s">
        <v>1492</v>
      </c>
      <c r="V2937" t="s">
        <v>1514</v>
      </c>
      <c r="W2937" t="s">
        <v>1512</v>
      </c>
      <c r="X2937" t="s">
        <v>1472</v>
      </c>
      <c r="Y2937" t="s">
        <v>202</v>
      </c>
      <c r="Z2937" t="str" cm="1">
        <f t="array" ref="Z2937">IF(ISBLANK(AK2937),_xlfn.LET(
    _xlpm.nameBeforeSlash, IF(ISNUMBER(SEARCH("/", Y2937)), LEFT(Y2937, SEARCH("/", Y2937)-1), Y2937),
    _xlpm.matchRow, IFERROR(MATCH(_xlpm.nameBeforeSlash, AA:AA, 0), ""),
    _xlpm.difference, IF(_xlpm.matchRow="", "", ABS((R2937 + S2937)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),IF(ISBLANK(Y2937),"","Hidden"))</f>
        <v>Hidden</v>
      </c>
      <c r="AA2937" t="s">
        <v>201</v>
      </c>
      <c r="AB2937" t="s">
        <v>3475</v>
      </c>
      <c r="AC2937" t="s">
        <v>501</v>
      </c>
      <c r="AD2937" t="str">
        <f>_xlfn.XLOOKUP(AC2937,moves!A:A,moves!B:B)</f>
        <v>fighting</v>
      </c>
      <c r="AE2937">
        <f>_xlfn.XLOOKUP(AC2937,moves!A:A,moves!D:D)</f>
        <v>3</v>
      </c>
      <c r="AF2937" t="str">
        <f>_xlfn.XLOOKUP(AC2937,moves!A:A,moves!E:E)</f>
        <v>Inflict the Paralyzed status on the target. Increase the user's battle fatigue by 1 extra.</v>
      </c>
      <c r="AG2937">
        <v>0</v>
      </c>
      <c r="AH2937">
        <v>0</v>
      </c>
      <c r="AI2937">
        <f t="shared" si="208"/>
        <v>0</v>
      </c>
      <c r="AJ2937" t="s">
        <v>523</v>
      </c>
      <c r="AK2937" t="s">
        <v>3474</v>
      </c>
      <c r="AL2937">
        <v>0</v>
      </c>
      <c r="AM2937" cm="1">
        <f t="array" ref="AM2937">IF(AL2937=1,1,
   IF(ISTEXT(AK2937),1,
   IF(AO2937&gt;1,AM2936,
   IF(AI2937=1,
      IF(SUMPRODUCT((LEN($Y$2:$Y$4096)-LEN(SUBSTITUTE($Y$2:$Y$4096,AA2937,"")))/LEN(AA2937))&gt;0,2,1),
      IF(
         SUMPRODUCT((LEN($Y$2:$Y$4096)-LEN(SUBSTITUTE($Y$2:$Y$4096,AA2937,"")))/LEN(AA2937))
         - SUMPRODUCT((LEN($Y$2:$Y$4096)-LEN(SUBSTITUTE($Y$2:$Y$4096,"Alolan "&amp;AA2937,"")))/LEN("Alolan "&amp;AA2937))
         - SUMPRODUCT((LEN($Y$2:$Y$4096)-LEN(SUBSTITUTE($Y$2:$Y$4096,"Galarian "&amp;AA2937,"")))/LEN("Galarian "&amp;AA2937))
         - SUMPRODUCT((LEN($Y$2:$Y$4096)-LEN(SUBSTITUTE($Y$2:$Y$4096,"Hisuian "&amp;AA2937,"")))/LEN("Hisuian "&amp;AA2937))
         - SUMPRODUCT((LEN($Y$2:$Y$4096)-LEN(SUBSTITUTE($Y$2:$Y$4096,"Paldean "&amp;AA2937,"")))/LEN("Paldean "&amp;AA2937))
      &gt;0,2,1)
   ))))</f>
        <v>1</v>
      </c>
      <c r="AN2937">
        <v>0</v>
      </c>
      <c r="AO2937">
        <v>0</v>
      </c>
    </row>
    <row r="2938" spans="1:41" x14ac:dyDescent="0.25">
      <c r="A2938">
        <v>878</v>
      </c>
      <c r="B2938" t="s">
        <v>2830</v>
      </c>
      <c r="C2938" t="s">
        <v>1514</v>
      </c>
      <c r="D2938"/>
      <c r="E2938">
        <v>72</v>
      </c>
      <c r="F2938">
        <v>80</v>
      </c>
      <c r="G2938">
        <v>49</v>
      </c>
      <c r="H2938">
        <v>40</v>
      </c>
      <c r="I2938">
        <v>49</v>
      </c>
      <c r="J2938">
        <v>40</v>
      </c>
      <c r="K2938" t="s">
        <v>2831</v>
      </c>
      <c r="M2938" t="s">
        <v>3474</v>
      </c>
      <c r="N2938">
        <v>6</v>
      </c>
      <c r="O2938">
        <v>5.82</v>
      </c>
      <c r="R2938">
        <f t="shared" si="206"/>
        <v>6</v>
      </c>
      <c r="S2938">
        <f t="shared" si="207"/>
        <v>6</v>
      </c>
      <c r="T2938">
        <f t="shared" si="209"/>
        <v>12</v>
      </c>
      <c r="U2938" t="s">
        <v>1514</v>
      </c>
      <c r="V2938" t="s">
        <v>1492</v>
      </c>
      <c r="W2938" t="s">
        <v>1472</v>
      </c>
      <c r="X2938" t="s">
        <v>1536</v>
      </c>
      <c r="Y2938" t="s">
        <v>2832</v>
      </c>
      <c r="Z2938" t="str" cm="1">
        <f t="array" ref="Z2938">IF(ISBLANK(AK2938),_xlfn.LET(
    _xlpm.nameBeforeSlash, IF(ISNUMBER(SEARCH("/", Y2938)), LEFT(Y2938, SEARCH("/", Y2938)-1), Y2938),
    _xlpm.matchRow, IFERROR(MATCH(_xlpm.nameBeforeSlash, AA:AA, 0), ""),
    _xlpm.difference, IF(_xlpm.matchRow="", "", ABS((R2938 + S2938)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),IF(ISBLANK(Y2938),"","Hidden"))</f>
        <v>Hidden</v>
      </c>
      <c r="AA2938" t="s">
        <v>2830</v>
      </c>
      <c r="AB2938" t="s">
        <v>3475</v>
      </c>
      <c r="AC2938" t="s">
        <v>506</v>
      </c>
      <c r="AD2938" t="str">
        <f>_xlfn.XLOOKUP(AC2938,moves!A:A,moves!B:B)</f>
        <v>ground</v>
      </c>
      <c r="AE2938">
        <f>_xlfn.XLOOKUP(AC2938,moves!A:A,moves!D:D)</f>
        <v>3</v>
      </c>
      <c r="AF2938" t="str">
        <f>_xlfn.XLOOKUP(AC2938,moves!A:A,moves!E:E)</f>
        <v>When the target is next attacked: Add 2 status symbol to the roll.</v>
      </c>
      <c r="AG2938">
        <v>1</v>
      </c>
      <c r="AH2938">
        <v>0</v>
      </c>
      <c r="AI2938">
        <f t="shared" si="208"/>
        <v>0</v>
      </c>
      <c r="AJ2938" t="s">
        <v>523</v>
      </c>
      <c r="AK2938" t="s">
        <v>3474</v>
      </c>
      <c r="AL2938">
        <v>0</v>
      </c>
      <c r="AM2938" cm="1">
        <f t="array" ref="AM2938">IF(AL2938=1,1,
   IF(ISTEXT(AK2938),1,
   IF(AO2938&gt;1,AM2937,
   IF(AI2938=1,
      IF(SUMPRODUCT((LEN($Y$2:$Y$4096)-LEN(SUBSTITUTE($Y$2:$Y$4096,AA2938,"")))/LEN(AA2938))&gt;0,2,1),
      IF(
         SUMPRODUCT((LEN($Y$2:$Y$4096)-LEN(SUBSTITUTE($Y$2:$Y$4096,AA2938,"")))/LEN(AA2938))
         - SUMPRODUCT((LEN($Y$2:$Y$4096)-LEN(SUBSTITUTE($Y$2:$Y$4096,"Alolan "&amp;AA2938,"")))/LEN("Alolan "&amp;AA2938))
         - SUMPRODUCT((LEN($Y$2:$Y$4096)-LEN(SUBSTITUTE($Y$2:$Y$4096,"Galarian "&amp;AA2938,"")))/LEN("Galarian "&amp;AA2938))
         - SUMPRODUCT((LEN($Y$2:$Y$4096)-LEN(SUBSTITUTE($Y$2:$Y$4096,"Hisuian "&amp;AA2938,"")))/LEN("Hisuian "&amp;AA2938))
         - SUMPRODUCT((LEN($Y$2:$Y$4096)-LEN(SUBSTITUTE($Y$2:$Y$4096,"Paldean "&amp;AA2938,"")))/LEN("Paldean "&amp;AA2938))
      &gt;0,2,1)
   ))))</f>
        <v>1</v>
      </c>
      <c r="AN2938">
        <v>0</v>
      </c>
      <c r="AO2938">
        <v>0</v>
      </c>
    </row>
    <row r="2939" spans="1:41" x14ac:dyDescent="0.25">
      <c r="A2939">
        <v>410</v>
      </c>
      <c r="B2939" t="s">
        <v>166</v>
      </c>
      <c r="C2939" t="s">
        <v>1546</v>
      </c>
      <c r="D2939" t="s">
        <v>1514</v>
      </c>
      <c r="E2939">
        <v>30</v>
      </c>
      <c r="F2939">
        <v>42</v>
      </c>
      <c r="G2939">
        <v>118</v>
      </c>
      <c r="H2939">
        <v>42</v>
      </c>
      <c r="I2939">
        <v>88</v>
      </c>
      <c r="J2939">
        <v>30</v>
      </c>
      <c r="K2939" t="s">
        <v>287</v>
      </c>
      <c r="M2939" t="s">
        <v>3474</v>
      </c>
      <c r="N2939">
        <v>3.72</v>
      </c>
      <c r="O2939">
        <v>7.38</v>
      </c>
      <c r="P2939">
        <v>1</v>
      </c>
      <c r="Q2939">
        <v>1</v>
      </c>
      <c r="R2939">
        <f t="shared" si="206"/>
        <v>5</v>
      </c>
      <c r="S2939">
        <f t="shared" si="207"/>
        <v>8</v>
      </c>
      <c r="T2939">
        <f t="shared" si="209"/>
        <v>13</v>
      </c>
      <c r="U2939" t="s">
        <v>1546</v>
      </c>
      <c r="V2939" t="s">
        <v>1514</v>
      </c>
      <c r="W2939" t="s">
        <v>1512</v>
      </c>
      <c r="X2939" t="s">
        <v>1472</v>
      </c>
      <c r="Y2939" t="s">
        <v>167</v>
      </c>
      <c r="Z2939" t="str" cm="1">
        <f t="array" ref="Z2939">IF(ISBLANK(AK2939),_xlfn.LET(
    _xlpm.nameBeforeSlash, IF(ISNUMBER(SEARCH("/", Y2939)), LEFT(Y2939, SEARCH("/", Y2939)-1), Y2939),
    _xlpm.matchRow, IFERROR(MATCH(_xlpm.nameBeforeSlash, AA:AA, 0), ""),
    _xlpm.difference, IF(_xlpm.matchRow="", "", ABS((R2939 + S2939)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),IF(ISBLANK(Y2939),"","Hidden"))</f>
        <v>Hidden</v>
      </c>
      <c r="AA2939" t="s">
        <v>166</v>
      </c>
      <c r="AB2939" t="s">
        <v>3475</v>
      </c>
      <c r="AC2939" t="s">
        <v>1218</v>
      </c>
      <c r="AD2939" t="str">
        <f>_xlfn.XLOOKUP(AC2939,moves!A:A,moves!B:B)</f>
        <v>normal</v>
      </c>
      <c r="AE2939" t="str">
        <f>_xlfn.XLOOKUP(AC2939,moves!A:A,moves!D:D)</f>
        <v>-</v>
      </c>
      <c r="AF2939" t="str">
        <f>_xlfn.XLOOKUP(AC2939,moves!A:A,moves!E:E)</f>
        <v xml:space="preserve"> </v>
      </c>
      <c r="AG2939">
        <v>0</v>
      </c>
      <c r="AH2939">
        <v>0</v>
      </c>
      <c r="AI2939">
        <f t="shared" si="208"/>
        <v>0</v>
      </c>
      <c r="AJ2939" t="s">
        <v>523</v>
      </c>
      <c r="AK2939" t="s">
        <v>3474</v>
      </c>
      <c r="AL2939">
        <v>0</v>
      </c>
      <c r="AM2939" cm="1">
        <f t="array" ref="AM2939">IF(AL2939=1,1,
   IF(ISTEXT(AK2939),1,
   IF(AO2939&gt;1,AM2938,
   IF(AI2939=1,
      IF(SUMPRODUCT((LEN($Y$2:$Y$4096)-LEN(SUBSTITUTE($Y$2:$Y$4096,AA2939,"")))/LEN(AA2939))&gt;0,2,1),
      IF(
         SUMPRODUCT((LEN($Y$2:$Y$4096)-LEN(SUBSTITUTE($Y$2:$Y$4096,AA2939,"")))/LEN(AA2939))
         - SUMPRODUCT((LEN($Y$2:$Y$4096)-LEN(SUBSTITUTE($Y$2:$Y$4096,"Alolan "&amp;AA2939,"")))/LEN("Alolan "&amp;AA2939))
         - SUMPRODUCT((LEN($Y$2:$Y$4096)-LEN(SUBSTITUTE($Y$2:$Y$4096,"Galarian "&amp;AA2939,"")))/LEN("Galarian "&amp;AA2939))
         - SUMPRODUCT((LEN($Y$2:$Y$4096)-LEN(SUBSTITUTE($Y$2:$Y$4096,"Hisuian "&amp;AA2939,"")))/LEN("Hisuian "&amp;AA2939))
         - SUMPRODUCT((LEN($Y$2:$Y$4096)-LEN(SUBSTITUTE($Y$2:$Y$4096,"Paldean "&amp;AA2939,"")))/LEN("Paldean "&amp;AA2939))
      &gt;0,2,1)
   ))))</f>
        <v>1</v>
      </c>
      <c r="AN2939">
        <v>0</v>
      </c>
      <c r="AO2939">
        <v>0</v>
      </c>
    </row>
    <row r="2940" spans="1:41" x14ac:dyDescent="0.25">
      <c r="A2940">
        <v>597</v>
      </c>
      <c r="B2940" t="s">
        <v>2317</v>
      </c>
      <c r="C2940" t="s">
        <v>1468</v>
      </c>
      <c r="D2940" t="s">
        <v>1514</v>
      </c>
      <c r="E2940">
        <v>44</v>
      </c>
      <c r="F2940">
        <v>50</v>
      </c>
      <c r="G2940">
        <v>91</v>
      </c>
      <c r="H2940">
        <v>24</v>
      </c>
      <c r="I2940">
        <v>86</v>
      </c>
      <c r="J2940">
        <v>10</v>
      </c>
      <c r="K2940" t="s">
        <v>2318</v>
      </c>
      <c r="M2940" t="s">
        <v>3474</v>
      </c>
      <c r="N2940">
        <v>3.1399999999999997</v>
      </c>
      <c r="O2940">
        <v>7.07</v>
      </c>
      <c r="Q2940">
        <v>1</v>
      </c>
      <c r="R2940">
        <f t="shared" si="206"/>
        <v>3</v>
      </c>
      <c r="S2940">
        <f t="shared" si="207"/>
        <v>8</v>
      </c>
      <c r="T2940">
        <f t="shared" si="209"/>
        <v>11</v>
      </c>
      <c r="U2940" t="s">
        <v>1468</v>
      </c>
      <c r="V2940" t="s">
        <v>1514</v>
      </c>
      <c r="W2940" t="s">
        <v>1512</v>
      </c>
      <c r="X2940" t="s">
        <v>1499</v>
      </c>
      <c r="Y2940" t="s">
        <v>2319</v>
      </c>
      <c r="Z2940" t="str" cm="1">
        <f t="array" ref="Z2940">IF(ISBLANK(AK2940),_xlfn.LET(
    _xlpm.nameBeforeSlash, IF(ISNUMBER(SEARCH("/", Y2940)), LEFT(Y2940, SEARCH("/", Y2940)-1), Y2940),
    _xlpm.matchRow, IFERROR(MATCH(_xlpm.nameBeforeSlash, AA:AA, 0), ""),
    _xlpm.difference, IF(_xlpm.matchRow="", "", ABS((R2940 + S2940)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),IF(ISBLANK(Y2940),"","Hidden"))</f>
        <v>Hidden</v>
      </c>
      <c r="AA2940" t="s">
        <v>2317</v>
      </c>
      <c r="AB2940" t="s">
        <v>3475</v>
      </c>
      <c r="AC2940" t="s">
        <v>921</v>
      </c>
      <c r="AD2940" t="str">
        <f>_xlfn.XLOOKUP(AC2940,moves!A:A,moves!B:B)</f>
        <v>bug</v>
      </c>
      <c r="AE2940">
        <f>_xlfn.XLOOKUP(AC2940,moves!A:A,moves!D:D)</f>
        <v>2</v>
      </c>
      <c r="AF2940" t="str">
        <f>_xlfn.XLOOKUP(AC2940,moves!A:A,moves!E:E)</f>
        <v>Regular hits deal +1 damage.</v>
      </c>
      <c r="AG2940">
        <v>1</v>
      </c>
      <c r="AH2940">
        <v>0</v>
      </c>
      <c r="AI2940">
        <f t="shared" si="208"/>
        <v>0</v>
      </c>
      <c r="AJ2940" t="s">
        <v>523</v>
      </c>
      <c r="AK2940" t="s">
        <v>3474</v>
      </c>
      <c r="AL2940">
        <v>0</v>
      </c>
      <c r="AM2940" cm="1">
        <f t="array" ref="AM2940">IF(AL2940=1,1,
   IF(ISTEXT(AK2940),1,
   IF(AO2940&gt;1,AM2939,
   IF(AI2940=1,
      IF(SUMPRODUCT((LEN($Y$2:$Y$4096)-LEN(SUBSTITUTE($Y$2:$Y$4096,AA2940,"")))/LEN(AA2940))&gt;0,2,1),
      IF(
         SUMPRODUCT((LEN($Y$2:$Y$4096)-LEN(SUBSTITUTE($Y$2:$Y$4096,AA2940,"")))/LEN(AA2940))
         - SUMPRODUCT((LEN($Y$2:$Y$4096)-LEN(SUBSTITUTE($Y$2:$Y$4096,"Alolan "&amp;AA2940,"")))/LEN("Alolan "&amp;AA2940))
         - SUMPRODUCT((LEN($Y$2:$Y$4096)-LEN(SUBSTITUTE($Y$2:$Y$4096,"Galarian "&amp;AA2940,"")))/LEN("Galarian "&amp;AA2940))
         - SUMPRODUCT((LEN($Y$2:$Y$4096)-LEN(SUBSTITUTE($Y$2:$Y$4096,"Hisuian "&amp;AA2940,"")))/LEN("Hisuian "&amp;AA2940))
         - SUMPRODUCT((LEN($Y$2:$Y$4096)-LEN(SUBSTITUTE($Y$2:$Y$4096,"Paldean "&amp;AA2940,"")))/LEN("Paldean "&amp;AA2940))
      &gt;0,2,1)
   ))))</f>
        <v>1</v>
      </c>
      <c r="AN2940">
        <v>0</v>
      </c>
      <c r="AO2940">
        <v>0</v>
      </c>
    </row>
    <row r="2941" spans="1:41" x14ac:dyDescent="0.25">
      <c r="A2941">
        <v>863</v>
      </c>
      <c r="B2941" t="s">
        <v>1592</v>
      </c>
      <c r="C2941" t="s">
        <v>1514</v>
      </c>
      <c r="D2941"/>
      <c r="E2941">
        <v>70</v>
      </c>
      <c r="F2941">
        <v>110</v>
      </c>
      <c r="G2941">
        <v>100</v>
      </c>
      <c r="H2941">
        <v>50</v>
      </c>
      <c r="I2941">
        <v>60</v>
      </c>
      <c r="J2941">
        <v>50</v>
      </c>
      <c r="K2941" t="s">
        <v>2807</v>
      </c>
      <c r="M2941" t="s">
        <v>3474</v>
      </c>
      <c r="N2941">
        <v>8</v>
      </c>
      <c r="O2941">
        <v>7.6</v>
      </c>
      <c r="R2941">
        <f t="shared" si="206"/>
        <v>8</v>
      </c>
      <c r="S2941">
        <f t="shared" si="207"/>
        <v>8</v>
      </c>
      <c r="T2941">
        <f t="shared" si="209"/>
        <v>16</v>
      </c>
      <c r="U2941" t="s">
        <v>1514</v>
      </c>
      <c r="V2941" t="s">
        <v>1512</v>
      </c>
      <c r="W2941" t="s">
        <v>1471</v>
      </c>
      <c r="X2941" t="s">
        <v>1524</v>
      </c>
      <c r="Z2941" t="str" cm="1">
        <f t="array" ref="Z2941">IF(ISBLANK(AK2941),_xlfn.LET(
    _xlpm.nameBeforeSlash, IF(ISNUMBER(SEARCH("/", Y2941)), LEFT(Y2941, SEARCH("/", Y2941)-1), Y2941),
    _xlpm.matchRow, IFERROR(MATCH(_xlpm.nameBeforeSlash, AA:AA, 0), ""),
    _xlpm.difference, IF(_xlpm.matchRow="", "", ABS((R2941 + S2941)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),IF(ISBLANK(Y2941),"","Hidden"))</f>
        <v/>
      </c>
      <c r="AA2941" t="s">
        <v>1592</v>
      </c>
      <c r="AB2941" t="s">
        <v>3475</v>
      </c>
      <c r="AC2941" t="s">
        <v>1364</v>
      </c>
      <c r="AD2941" t="str">
        <f>_xlfn.XLOOKUP(AC2941,moves!A:A,moves!B:B)</f>
        <v>steel</v>
      </c>
      <c r="AE2941">
        <f>_xlfn.XLOOKUP(AC2941,moves!A:A,moves!D:D)</f>
        <v>4</v>
      </c>
      <c r="AF2941" t="str">
        <f>_xlfn.XLOOKUP(AC2941,moves!A:A,moves!E:E)</f>
        <v>If 2 or more status symbols are rolled: The target skips their turn this round and the user's battle fatigue increases by 1 extra. This move cannot be used if the user has 5 fatigue.</v>
      </c>
      <c r="AG2941">
        <v>0</v>
      </c>
      <c r="AH2941">
        <v>0</v>
      </c>
      <c r="AI2941">
        <f t="shared" si="208"/>
        <v>0</v>
      </c>
      <c r="AJ2941" t="s">
        <v>524</v>
      </c>
      <c r="AK2941" t="s">
        <v>3474</v>
      </c>
      <c r="AL2941">
        <v>0</v>
      </c>
      <c r="AM2941" cm="1">
        <f t="array" ref="AM2941">IF(AL2941=1,1,
   IF(ISTEXT(AK2941),1,
   IF(AO2941&gt;1,AM2940,
   IF(AI2941=1,
      IF(SUMPRODUCT((LEN($Y$2:$Y$4096)-LEN(SUBSTITUTE($Y$2:$Y$4096,AA2941,"")))/LEN(AA2941))&gt;0,2,1),
      IF(
         SUMPRODUCT((LEN($Y$2:$Y$4096)-LEN(SUBSTITUTE($Y$2:$Y$4096,AA2941,"")))/LEN(AA2941))
         - SUMPRODUCT((LEN($Y$2:$Y$4096)-LEN(SUBSTITUTE($Y$2:$Y$4096,"Alolan "&amp;AA2941,"")))/LEN("Alolan "&amp;AA2941))
         - SUMPRODUCT((LEN($Y$2:$Y$4096)-LEN(SUBSTITUTE($Y$2:$Y$4096,"Galarian "&amp;AA2941,"")))/LEN("Galarian "&amp;AA2941))
         - SUMPRODUCT((LEN($Y$2:$Y$4096)-LEN(SUBSTITUTE($Y$2:$Y$4096,"Hisuian "&amp;AA2941,"")))/LEN("Hisuian "&amp;AA2941))
         - SUMPRODUCT((LEN($Y$2:$Y$4096)-LEN(SUBSTITUTE($Y$2:$Y$4096,"Paldean "&amp;AA2941,"")))/LEN("Paldean "&amp;AA2941))
      &gt;0,2,1)
   ))))</f>
        <v>1</v>
      </c>
      <c r="AN2941">
        <v>0</v>
      </c>
      <c r="AO2941">
        <v>0</v>
      </c>
    </row>
    <row r="2942" spans="1:41" x14ac:dyDescent="0.25">
      <c r="A2942" t="s">
        <v>2340</v>
      </c>
      <c r="B2942" t="s">
        <v>2338</v>
      </c>
      <c r="C2942" t="s">
        <v>1472</v>
      </c>
      <c r="D2942" t="s">
        <v>1514</v>
      </c>
      <c r="E2942">
        <v>109</v>
      </c>
      <c r="F2942">
        <v>81</v>
      </c>
      <c r="G2942">
        <v>99</v>
      </c>
      <c r="H2942">
        <v>66</v>
      </c>
      <c r="I2942">
        <v>84</v>
      </c>
      <c r="J2942">
        <v>32</v>
      </c>
      <c r="K2942" t="s">
        <v>2339</v>
      </c>
      <c r="M2942" t="s">
        <v>3474</v>
      </c>
      <c r="N2942">
        <v>5.99</v>
      </c>
      <c r="O2942">
        <v>9.85</v>
      </c>
      <c r="R2942">
        <f t="shared" si="206"/>
        <v>6</v>
      </c>
      <c r="S2942">
        <f t="shared" si="207"/>
        <v>10</v>
      </c>
      <c r="T2942">
        <f t="shared" si="209"/>
        <v>16</v>
      </c>
      <c r="U2942" t="s">
        <v>1472</v>
      </c>
      <c r="V2942" t="s">
        <v>1514</v>
      </c>
      <c r="W2942" t="s">
        <v>1490</v>
      </c>
      <c r="X2942" t="s">
        <v>1468</v>
      </c>
      <c r="Z2942" t="str" cm="1">
        <f t="array" ref="Z2942">IF(ISBLANK(AK2942),_xlfn.LET(
    _xlpm.nameBeforeSlash, IF(ISNUMBER(SEARCH("/", Y2942)), LEFT(Y2942, SEARCH("/", Y2942)-1), Y2942),
    _xlpm.matchRow, IFERROR(MATCH(_xlpm.nameBeforeSlash, AA:AA, 0), ""),
    _xlpm.difference, IF(_xlpm.matchRow="", "", ABS((R2942 + S2942)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),IF(ISBLANK(Y2942),"","Hidden"))</f>
        <v/>
      </c>
      <c r="AA2942" t="s">
        <v>2341</v>
      </c>
      <c r="AB2942" t="s">
        <v>3475</v>
      </c>
      <c r="AC2942" t="s">
        <v>1158</v>
      </c>
      <c r="AD2942" t="str">
        <f>_xlfn.XLOOKUP(AC2942,moves!A:A,moves!B:B)</f>
        <v>grass</v>
      </c>
      <c r="AE2942">
        <f>_xlfn.XLOOKUP(AC2942,moves!A:A,moves!D:D)</f>
        <v>2</v>
      </c>
      <c r="AF2942" t="str">
        <f>_xlfn.XLOOKUP(AC2942,moves!A:A,moves!E:E)</f>
        <v>The target takes 2 damage at the end of their turns. The target may no longer switch out or flee the battle.</v>
      </c>
      <c r="AG2942">
        <v>0</v>
      </c>
      <c r="AH2942">
        <v>0</v>
      </c>
      <c r="AI2942">
        <f t="shared" si="208"/>
        <v>0</v>
      </c>
      <c r="AJ2942" t="s">
        <v>524</v>
      </c>
      <c r="AK2942" t="s">
        <v>3474</v>
      </c>
      <c r="AL2942">
        <v>0</v>
      </c>
      <c r="AM2942" cm="1">
        <f t="array" ref="AM2942">IF(AL2942=1,1,
   IF(ISTEXT(AK2942),1,
   IF(AO2942&gt;1,AM2941,
   IF(AI2942=1,
      IF(SUMPRODUCT((LEN($Y$2:$Y$4096)-LEN(SUBSTITUTE($Y$2:$Y$4096,AA2942,"")))/LEN(AA2942))&gt;0,2,1),
      IF(
         SUMPRODUCT((LEN($Y$2:$Y$4096)-LEN(SUBSTITUTE($Y$2:$Y$4096,AA2942,"")))/LEN(AA2942))
         - SUMPRODUCT((LEN($Y$2:$Y$4096)-LEN(SUBSTITUTE($Y$2:$Y$4096,"Alolan "&amp;AA2942,"")))/LEN("Alolan "&amp;AA2942))
         - SUMPRODUCT((LEN($Y$2:$Y$4096)-LEN(SUBSTITUTE($Y$2:$Y$4096,"Galarian "&amp;AA2942,"")))/LEN("Galarian "&amp;AA2942))
         - SUMPRODUCT((LEN($Y$2:$Y$4096)-LEN(SUBSTITUTE($Y$2:$Y$4096,"Hisuian "&amp;AA2942,"")))/LEN("Hisuian "&amp;AA2942))
         - SUMPRODUCT((LEN($Y$2:$Y$4096)-LEN(SUBSTITUTE($Y$2:$Y$4096,"Paldean "&amp;AA2942,"")))/LEN("Paldean "&amp;AA2942))
      &gt;0,2,1)
   ))))</f>
        <v>1</v>
      </c>
      <c r="AN2942">
        <v>0</v>
      </c>
      <c r="AO2942">
        <v>0</v>
      </c>
    </row>
    <row r="2943" spans="1:41" x14ac:dyDescent="0.25">
      <c r="A2943">
        <v>774</v>
      </c>
      <c r="B2943" t="s">
        <v>2665</v>
      </c>
      <c r="C2943" t="s">
        <v>1546</v>
      </c>
      <c r="D2943" t="s">
        <v>1481</v>
      </c>
      <c r="E2943">
        <v>60</v>
      </c>
      <c r="F2943">
        <v>100</v>
      </c>
      <c r="G2943">
        <v>60</v>
      </c>
      <c r="H2943">
        <v>100</v>
      </c>
      <c r="I2943">
        <v>60</v>
      </c>
      <c r="J2943">
        <v>120</v>
      </c>
      <c r="K2943" t="s">
        <v>2666</v>
      </c>
      <c r="M2943" t="s">
        <v>3474</v>
      </c>
      <c r="N2943">
        <v>10.8</v>
      </c>
      <c r="O2943">
        <v>6</v>
      </c>
      <c r="P2943">
        <v>-5</v>
      </c>
      <c r="Q2943">
        <v>3</v>
      </c>
      <c r="R2943">
        <f t="shared" si="206"/>
        <v>6</v>
      </c>
      <c r="S2943">
        <f t="shared" si="207"/>
        <v>9</v>
      </c>
      <c r="T2943">
        <f t="shared" si="209"/>
        <v>15</v>
      </c>
      <c r="U2943" t="s">
        <v>1546</v>
      </c>
      <c r="V2943" t="s">
        <v>1481</v>
      </c>
      <c r="W2943" t="s">
        <v>1512</v>
      </c>
      <c r="X2943" t="s">
        <v>1514</v>
      </c>
      <c r="Z2943" t="str" cm="1">
        <f t="array" ref="Z2943">IF(ISBLANK(AK2943),_xlfn.LET(
    _xlpm.nameBeforeSlash, IF(ISNUMBER(SEARCH("/", Y2943)), LEFT(Y2943, SEARCH("/", Y2943)-1), Y2943),
    _xlpm.matchRow, IFERROR(MATCH(_xlpm.nameBeforeSlash, AA:AA, 0), ""),
    _xlpm.difference, IF(_xlpm.matchRow="", "", ABS((R2943 + S2943)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),IF(ISBLANK(Y2943),"","Hidden"))</f>
        <v/>
      </c>
      <c r="AA2943" t="s">
        <v>2665</v>
      </c>
      <c r="AB2943" t="s">
        <v>3475</v>
      </c>
      <c r="AC2943" t="s">
        <v>3121</v>
      </c>
      <c r="AD2943" t="str">
        <f>_xlfn.XLOOKUP(AC2943,moves!A:A,moves!B:B)</f>
        <v>blank</v>
      </c>
      <c r="AE2943" t="str">
        <f>_xlfn.XLOOKUP(AC2943,moves!A:A,moves!D:D)</f>
        <v>blank</v>
      </c>
      <c r="AF2943" t="str">
        <f>_xlfn.XLOOKUP(AC2943,moves!A:A,moves!E:E)</f>
        <v>If the user has 50% HP or less remaining: Change to one of the core forms.</v>
      </c>
      <c r="AG2943">
        <v>0</v>
      </c>
      <c r="AH2943">
        <v>0</v>
      </c>
      <c r="AI2943">
        <f t="shared" si="208"/>
        <v>0</v>
      </c>
      <c r="AJ2943" t="s">
        <v>524</v>
      </c>
      <c r="AK2943" t="s">
        <v>3474</v>
      </c>
      <c r="AL2943">
        <v>0</v>
      </c>
      <c r="AM2943" cm="1">
        <f t="array" ref="AM2943">IF(AL2943=1,1,
   IF(ISTEXT(AK2943),1,
   IF(AO2943&gt;1,AM2942,
   IF(AI2943=1,
      IF(SUMPRODUCT((LEN($Y$2:$Y$4096)-LEN(SUBSTITUTE($Y$2:$Y$4096,AA2943,"")))/LEN(AA2943))&gt;0,2,1),
      IF(
         SUMPRODUCT((LEN($Y$2:$Y$4096)-LEN(SUBSTITUTE($Y$2:$Y$4096,AA2943,"")))/LEN(AA2943))
         - SUMPRODUCT((LEN($Y$2:$Y$4096)-LEN(SUBSTITUTE($Y$2:$Y$4096,"Alolan "&amp;AA2943,"")))/LEN("Alolan "&amp;AA2943))
         - SUMPRODUCT((LEN($Y$2:$Y$4096)-LEN(SUBSTITUTE($Y$2:$Y$4096,"Galarian "&amp;AA2943,"")))/LEN("Galarian "&amp;AA2943))
         - SUMPRODUCT((LEN($Y$2:$Y$4096)-LEN(SUBSTITUTE($Y$2:$Y$4096,"Hisuian "&amp;AA2943,"")))/LEN("Hisuian "&amp;AA2943))
         - SUMPRODUCT((LEN($Y$2:$Y$4096)-LEN(SUBSTITUTE($Y$2:$Y$4096,"Paldean "&amp;AA2943,"")))/LEN("Paldean "&amp;AA2943))
      &gt;0,2,1)
   ))))</f>
        <v>1</v>
      </c>
      <c r="AN2943">
        <v>0</v>
      </c>
      <c r="AO2943">
        <v>1</v>
      </c>
    </row>
    <row r="2944" spans="1:41" x14ac:dyDescent="0.25">
      <c r="A2944" t="s">
        <v>2675</v>
      </c>
      <c r="B2944" t="s">
        <v>2665</v>
      </c>
      <c r="C2944" t="s">
        <v>1546</v>
      </c>
      <c r="D2944" t="s">
        <v>1481</v>
      </c>
      <c r="E2944">
        <v>60</v>
      </c>
      <c r="F2944">
        <v>100</v>
      </c>
      <c r="G2944">
        <v>60</v>
      </c>
      <c r="H2944">
        <v>100</v>
      </c>
      <c r="I2944">
        <v>60</v>
      </c>
      <c r="J2944">
        <v>120</v>
      </c>
      <c r="K2944" t="s">
        <v>2666</v>
      </c>
      <c r="M2944" t="s">
        <v>3474</v>
      </c>
      <c r="N2944">
        <v>10.8</v>
      </c>
      <c r="O2944">
        <v>6</v>
      </c>
      <c r="P2944">
        <v>1</v>
      </c>
      <c r="Q2944">
        <v>3</v>
      </c>
      <c r="R2944">
        <f t="shared" si="206"/>
        <v>12</v>
      </c>
      <c r="S2944">
        <f t="shared" si="207"/>
        <v>9</v>
      </c>
      <c r="T2944">
        <f t="shared" si="209"/>
        <v>21</v>
      </c>
      <c r="U2944" t="s">
        <v>1546</v>
      </c>
      <c r="V2944" t="s">
        <v>1481</v>
      </c>
      <c r="W2944" t="s">
        <v>1512</v>
      </c>
      <c r="X2944" t="s">
        <v>1479</v>
      </c>
      <c r="Z2944" t="str" cm="1">
        <f t="array" ref="Z2944">IF(ISBLANK(AK2944),_xlfn.LET(
    _xlpm.nameBeforeSlash, IF(ISNUMBER(SEARCH("/", Y2944)), LEFT(Y2944, SEARCH("/", Y2944)-1), Y2944),
    _xlpm.matchRow, IFERROR(MATCH(_xlpm.nameBeforeSlash, AA:AA, 0), ""),
    _xlpm.difference, IF(_xlpm.matchRow="", "", ABS((R2944 + S2944)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),IF(ISBLANK(Y2944),"","Hidden"))</f>
        <v/>
      </c>
      <c r="AA2944" t="s">
        <v>3216</v>
      </c>
      <c r="AB2944" t="s">
        <v>2676</v>
      </c>
      <c r="AC2944" t="s">
        <v>1378</v>
      </c>
      <c r="AD2944" t="str">
        <f>_xlfn.XLOOKUP(AC2944,moves!A:A,moves!B:B)</f>
        <v>typeless</v>
      </c>
      <c r="AE2944">
        <f>_xlfn.XLOOKUP(AC2944,moves!A:A,moves!D:D)</f>
        <v>5</v>
      </c>
      <c r="AF2944" t="str">
        <f>_xlfn.XLOOKUP(AC2944,moves!A:A,moves!E:E)</f>
        <v>The type of this move is the 4th learnable type of the user.</v>
      </c>
      <c r="AG2944">
        <v>0</v>
      </c>
      <c r="AH2944">
        <v>0</v>
      </c>
      <c r="AI2944">
        <f t="shared" si="208"/>
        <v>0</v>
      </c>
      <c r="AJ2944" t="s">
        <v>524</v>
      </c>
      <c r="AK2944" t="s">
        <v>3474</v>
      </c>
      <c r="AL2944">
        <v>0</v>
      </c>
      <c r="AM2944" cm="1">
        <f t="array" ref="AM2944">IF(AL2944=1,1,
   IF(ISTEXT(AK2944),1,
   IF(AO2944&gt;1,AM2943,
   IF(AI2944=1,
      IF(SUMPRODUCT((LEN($Y$2:$Y$4096)-LEN(SUBSTITUTE($Y$2:$Y$4096,AA2944,"")))/LEN(AA2944))&gt;0,2,1),
      IF(
         SUMPRODUCT((LEN($Y$2:$Y$4096)-LEN(SUBSTITUTE($Y$2:$Y$4096,AA2944,"")))/LEN(AA2944))
         - SUMPRODUCT((LEN($Y$2:$Y$4096)-LEN(SUBSTITUTE($Y$2:$Y$4096,"Alolan "&amp;AA2944,"")))/LEN("Alolan "&amp;AA2944))
         - SUMPRODUCT((LEN($Y$2:$Y$4096)-LEN(SUBSTITUTE($Y$2:$Y$4096,"Galarian "&amp;AA2944,"")))/LEN("Galarian "&amp;AA2944))
         - SUMPRODUCT((LEN($Y$2:$Y$4096)-LEN(SUBSTITUTE($Y$2:$Y$4096,"Hisuian "&amp;AA2944,"")))/LEN("Hisuian "&amp;AA2944))
         - SUMPRODUCT((LEN($Y$2:$Y$4096)-LEN(SUBSTITUTE($Y$2:$Y$4096,"Paldean "&amp;AA2944,"")))/LEN("Paldean "&amp;AA2944))
      &gt;0,2,1)
   ))))</f>
        <v>1</v>
      </c>
      <c r="AN2944">
        <v>0</v>
      </c>
      <c r="AO2944">
        <v>2</v>
      </c>
    </row>
    <row r="2945" spans="1:42" x14ac:dyDescent="0.25">
      <c r="A2945" t="s">
        <v>2673</v>
      </c>
      <c r="B2945" t="s">
        <v>2665</v>
      </c>
      <c r="C2945" t="s">
        <v>1546</v>
      </c>
      <c r="D2945" t="s">
        <v>1481</v>
      </c>
      <c r="E2945">
        <v>60</v>
      </c>
      <c r="F2945">
        <v>100</v>
      </c>
      <c r="G2945">
        <v>60</v>
      </c>
      <c r="H2945">
        <v>100</v>
      </c>
      <c r="I2945">
        <v>60</v>
      </c>
      <c r="J2945">
        <v>120</v>
      </c>
      <c r="K2945" t="s">
        <v>2666</v>
      </c>
      <c r="M2945" t="s">
        <v>3474</v>
      </c>
      <c r="N2945">
        <v>10.8</v>
      </c>
      <c r="O2945">
        <v>6</v>
      </c>
      <c r="P2945">
        <v>1</v>
      </c>
      <c r="Q2945">
        <v>3</v>
      </c>
      <c r="R2945">
        <f t="shared" si="206"/>
        <v>12</v>
      </c>
      <c r="S2945">
        <f t="shared" si="207"/>
        <v>9</v>
      </c>
      <c r="T2945">
        <f t="shared" si="209"/>
        <v>21</v>
      </c>
      <c r="U2945" t="s">
        <v>1546</v>
      </c>
      <c r="V2945" t="s">
        <v>1481</v>
      </c>
      <c r="W2945" t="s">
        <v>1512</v>
      </c>
      <c r="X2945" t="s">
        <v>1472</v>
      </c>
      <c r="Z2945" t="str" cm="1">
        <f t="array" ref="Z2945">IF(ISBLANK(AK2945),_xlfn.LET(
    _xlpm.nameBeforeSlash, IF(ISNUMBER(SEARCH("/", Y2945)), LEFT(Y2945, SEARCH("/", Y2945)-1), Y2945),
    _xlpm.matchRow, IFERROR(MATCH(_xlpm.nameBeforeSlash, AA:AA, 0), ""),
    _xlpm.difference, IF(_xlpm.matchRow="", "", ABS((R2945 + S2945)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),IF(ISBLANK(Y2945),"","Hidden"))</f>
        <v/>
      </c>
      <c r="AA2945" t="s">
        <v>3217</v>
      </c>
      <c r="AB2945" t="s">
        <v>2674</v>
      </c>
      <c r="AC2945" t="s">
        <v>1378</v>
      </c>
      <c r="AD2945" t="str">
        <f>_xlfn.XLOOKUP(AC2945,moves!A:A,moves!B:B)</f>
        <v>typeless</v>
      </c>
      <c r="AE2945">
        <f>_xlfn.XLOOKUP(AC2945,moves!A:A,moves!D:D)</f>
        <v>5</v>
      </c>
      <c r="AF2945" t="str">
        <f>_xlfn.XLOOKUP(AC2945,moves!A:A,moves!E:E)</f>
        <v>The type of this move is the 4th learnable type of the user.</v>
      </c>
      <c r="AG2945">
        <v>0</v>
      </c>
      <c r="AH2945">
        <v>0</v>
      </c>
      <c r="AI2945">
        <f t="shared" si="208"/>
        <v>0</v>
      </c>
      <c r="AJ2945" t="s">
        <v>524</v>
      </c>
      <c r="AK2945" t="s">
        <v>3474</v>
      </c>
      <c r="AL2945">
        <v>0</v>
      </c>
      <c r="AM2945" cm="1">
        <f t="array" ref="AM2945">IF(AL2945=1,1,
   IF(ISTEXT(AK2945),1,
   IF(AO2945&gt;1,AM2944,
   IF(AI2945=1,
      IF(SUMPRODUCT((LEN($Y$2:$Y$4096)-LEN(SUBSTITUTE($Y$2:$Y$4096,AA2945,"")))/LEN(AA2945))&gt;0,2,1),
      IF(
         SUMPRODUCT((LEN($Y$2:$Y$4096)-LEN(SUBSTITUTE($Y$2:$Y$4096,AA2945,"")))/LEN(AA2945))
         - SUMPRODUCT((LEN($Y$2:$Y$4096)-LEN(SUBSTITUTE($Y$2:$Y$4096,"Alolan "&amp;AA2945,"")))/LEN("Alolan "&amp;AA2945))
         - SUMPRODUCT((LEN($Y$2:$Y$4096)-LEN(SUBSTITUTE($Y$2:$Y$4096,"Galarian "&amp;AA2945,"")))/LEN("Galarian "&amp;AA2945))
         - SUMPRODUCT((LEN($Y$2:$Y$4096)-LEN(SUBSTITUTE($Y$2:$Y$4096,"Hisuian "&amp;AA2945,"")))/LEN("Hisuian "&amp;AA2945))
         - SUMPRODUCT((LEN($Y$2:$Y$4096)-LEN(SUBSTITUTE($Y$2:$Y$4096,"Paldean "&amp;AA2945,"")))/LEN("Paldean "&amp;AA2945))
      &gt;0,2,1)
   ))))</f>
        <v>1</v>
      </c>
      <c r="AN2945">
        <v>0</v>
      </c>
      <c r="AO2945">
        <v>3</v>
      </c>
    </row>
    <row r="2946" spans="1:42" x14ac:dyDescent="0.25">
      <c r="A2946" t="s">
        <v>2679</v>
      </c>
      <c r="B2946" t="s">
        <v>2665</v>
      </c>
      <c r="C2946" t="s">
        <v>1546</v>
      </c>
      <c r="D2946" t="s">
        <v>1481</v>
      </c>
      <c r="E2946">
        <v>60</v>
      </c>
      <c r="F2946">
        <v>100</v>
      </c>
      <c r="G2946">
        <v>60</v>
      </c>
      <c r="H2946">
        <v>100</v>
      </c>
      <c r="I2946">
        <v>60</v>
      </c>
      <c r="J2946">
        <v>120</v>
      </c>
      <c r="K2946" t="s">
        <v>2666</v>
      </c>
      <c r="M2946" t="s">
        <v>3474</v>
      </c>
      <c r="N2946">
        <v>10.8</v>
      </c>
      <c r="O2946">
        <v>6</v>
      </c>
      <c r="P2946">
        <v>1</v>
      </c>
      <c r="Q2946">
        <v>3</v>
      </c>
      <c r="R2946">
        <f t="shared" ref="R2946:R3009" si="210">MROUND(N2946,1)+P2946</f>
        <v>12</v>
      </c>
      <c r="S2946">
        <f t="shared" ref="S2946:S3009" si="211">MROUND(O2946,1)+Q2946</f>
        <v>9</v>
      </c>
      <c r="T2946">
        <f t="shared" si="209"/>
        <v>21</v>
      </c>
      <c r="U2946" t="s">
        <v>1546</v>
      </c>
      <c r="V2946" t="s">
        <v>1481</v>
      </c>
      <c r="W2946" t="s">
        <v>1512</v>
      </c>
      <c r="X2946" t="s">
        <v>1521</v>
      </c>
      <c r="Z2946" t="str" cm="1">
        <f t="array" ref="Z2946">IF(ISBLANK(AK2946),_xlfn.LET(
    _xlpm.nameBeforeSlash, IF(ISNUMBER(SEARCH("/", Y2946)), LEFT(Y2946, SEARCH("/", Y2946)-1), Y2946),
    _xlpm.matchRow, IFERROR(MATCH(_xlpm.nameBeforeSlash, AA:AA, 0), ""),
    _xlpm.difference, IF(_xlpm.matchRow="", "", ABS((R2946 + S2946)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),IF(ISBLANK(Y2946),"","Hidden"))</f>
        <v/>
      </c>
      <c r="AA2946" t="s">
        <v>3218</v>
      </c>
      <c r="AB2946" t="s">
        <v>2680</v>
      </c>
      <c r="AC2946" t="s">
        <v>1378</v>
      </c>
      <c r="AD2946" t="str">
        <f>_xlfn.XLOOKUP(AC2946,moves!A:A,moves!B:B)</f>
        <v>typeless</v>
      </c>
      <c r="AE2946">
        <f>_xlfn.XLOOKUP(AC2946,moves!A:A,moves!D:D)</f>
        <v>5</v>
      </c>
      <c r="AF2946" t="str">
        <f>_xlfn.XLOOKUP(AC2946,moves!A:A,moves!E:E)</f>
        <v>The type of this move is the 4th learnable type of the user.</v>
      </c>
      <c r="AG2946">
        <v>0</v>
      </c>
      <c r="AH2946">
        <v>0</v>
      </c>
      <c r="AI2946">
        <f t="shared" si="208"/>
        <v>0</v>
      </c>
      <c r="AJ2946" t="s">
        <v>524</v>
      </c>
      <c r="AK2946" t="s">
        <v>3474</v>
      </c>
      <c r="AL2946">
        <v>0</v>
      </c>
      <c r="AM2946" cm="1">
        <f t="array" ref="AM2946">IF(AL2946=1,1,
   IF(ISTEXT(AK2946),1,
   IF(AO2946&gt;1,AM2945,
   IF(AI2946=1,
      IF(SUMPRODUCT((LEN($Y$2:$Y$4096)-LEN(SUBSTITUTE($Y$2:$Y$4096,AA2946,"")))/LEN(AA2946))&gt;0,2,1),
      IF(
         SUMPRODUCT((LEN($Y$2:$Y$4096)-LEN(SUBSTITUTE($Y$2:$Y$4096,AA2946,"")))/LEN(AA2946))
         - SUMPRODUCT((LEN($Y$2:$Y$4096)-LEN(SUBSTITUTE($Y$2:$Y$4096,"Alolan "&amp;AA2946,"")))/LEN("Alolan "&amp;AA2946))
         - SUMPRODUCT((LEN($Y$2:$Y$4096)-LEN(SUBSTITUTE($Y$2:$Y$4096,"Galarian "&amp;AA2946,"")))/LEN("Galarian "&amp;AA2946))
         - SUMPRODUCT((LEN($Y$2:$Y$4096)-LEN(SUBSTITUTE($Y$2:$Y$4096,"Hisuian "&amp;AA2946,"")))/LEN("Hisuian "&amp;AA2946))
         - SUMPRODUCT((LEN($Y$2:$Y$4096)-LEN(SUBSTITUTE($Y$2:$Y$4096,"Paldean "&amp;AA2946,"")))/LEN("Paldean "&amp;AA2946))
      &gt;0,2,1)
   ))))</f>
        <v>1</v>
      </c>
      <c r="AN2946">
        <v>0</v>
      </c>
      <c r="AO2946">
        <v>4</v>
      </c>
    </row>
    <row r="2947" spans="1:42" x14ac:dyDescent="0.25">
      <c r="A2947" t="s">
        <v>2669</v>
      </c>
      <c r="B2947" t="s">
        <v>2665</v>
      </c>
      <c r="C2947" t="s">
        <v>1546</v>
      </c>
      <c r="D2947" t="s">
        <v>1481</v>
      </c>
      <c r="E2947">
        <v>60</v>
      </c>
      <c r="F2947">
        <v>100</v>
      </c>
      <c r="G2947">
        <v>60</v>
      </c>
      <c r="H2947">
        <v>100</v>
      </c>
      <c r="I2947">
        <v>60</v>
      </c>
      <c r="J2947">
        <v>120</v>
      </c>
      <c r="K2947" t="s">
        <v>2666</v>
      </c>
      <c r="M2947" t="s">
        <v>3474</v>
      </c>
      <c r="N2947">
        <v>10.8</v>
      </c>
      <c r="O2947">
        <v>6</v>
      </c>
      <c r="P2947">
        <v>1</v>
      </c>
      <c r="Q2947">
        <v>3</v>
      </c>
      <c r="R2947">
        <f t="shared" si="210"/>
        <v>12</v>
      </c>
      <c r="S2947">
        <f t="shared" si="211"/>
        <v>9</v>
      </c>
      <c r="T2947">
        <f t="shared" si="209"/>
        <v>21</v>
      </c>
      <c r="U2947" t="s">
        <v>1546</v>
      </c>
      <c r="V2947" t="s">
        <v>1481</v>
      </c>
      <c r="W2947" t="s">
        <v>1512</v>
      </c>
      <c r="X2947" t="s">
        <v>1468</v>
      </c>
      <c r="Z2947" t="str" cm="1">
        <f t="array" ref="Z2947">IF(ISBLANK(AK2947),_xlfn.LET(
    _xlpm.nameBeforeSlash, IF(ISNUMBER(SEARCH("/", Y2947)), LEFT(Y2947, SEARCH("/", Y2947)-1), Y2947),
    _xlpm.matchRow, IFERROR(MATCH(_xlpm.nameBeforeSlash, AA:AA, 0), ""),
    _xlpm.difference, IF(_xlpm.matchRow="", "", ABS((R2947 + S2947)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),IF(ISBLANK(Y2947),"","Hidden"))</f>
        <v/>
      </c>
      <c r="AA2947" t="s">
        <v>3219</v>
      </c>
      <c r="AB2947" t="s">
        <v>2670</v>
      </c>
      <c r="AC2947" t="s">
        <v>1378</v>
      </c>
      <c r="AD2947" t="str">
        <f>_xlfn.XLOOKUP(AC2947,moves!A:A,moves!B:B)</f>
        <v>typeless</v>
      </c>
      <c r="AE2947">
        <f>_xlfn.XLOOKUP(AC2947,moves!A:A,moves!D:D)</f>
        <v>5</v>
      </c>
      <c r="AF2947" t="str">
        <f>_xlfn.XLOOKUP(AC2947,moves!A:A,moves!E:E)</f>
        <v>The type of this move is the 4th learnable type of the user.</v>
      </c>
      <c r="AG2947">
        <v>0</v>
      </c>
      <c r="AH2947">
        <v>0</v>
      </c>
      <c r="AI2947">
        <f t="shared" si="208"/>
        <v>0</v>
      </c>
      <c r="AJ2947" t="s">
        <v>524</v>
      </c>
      <c r="AK2947" t="s">
        <v>3474</v>
      </c>
      <c r="AL2947">
        <v>0</v>
      </c>
      <c r="AM2947" cm="1">
        <f t="array" ref="AM2947">IF(AL2947=1,1,
   IF(ISTEXT(AK2947),1,
   IF(AO2947&gt;1,AM2946,
   IF(AI2947=1,
      IF(SUMPRODUCT((LEN($Y$2:$Y$4096)-LEN(SUBSTITUTE($Y$2:$Y$4096,AA2947,"")))/LEN(AA2947))&gt;0,2,1),
      IF(
         SUMPRODUCT((LEN($Y$2:$Y$4096)-LEN(SUBSTITUTE($Y$2:$Y$4096,AA2947,"")))/LEN(AA2947))
         - SUMPRODUCT((LEN($Y$2:$Y$4096)-LEN(SUBSTITUTE($Y$2:$Y$4096,"Alolan "&amp;AA2947,"")))/LEN("Alolan "&amp;AA2947))
         - SUMPRODUCT((LEN($Y$2:$Y$4096)-LEN(SUBSTITUTE($Y$2:$Y$4096,"Galarian "&amp;AA2947,"")))/LEN("Galarian "&amp;AA2947))
         - SUMPRODUCT((LEN($Y$2:$Y$4096)-LEN(SUBSTITUTE($Y$2:$Y$4096,"Hisuian "&amp;AA2947,"")))/LEN("Hisuian "&amp;AA2947))
         - SUMPRODUCT((LEN($Y$2:$Y$4096)-LEN(SUBSTITUTE($Y$2:$Y$4096,"Paldean "&amp;AA2947,"")))/LEN("Paldean "&amp;AA2947))
      &gt;0,2,1)
   ))))</f>
        <v>1</v>
      </c>
      <c r="AN2947">
        <v>0</v>
      </c>
      <c r="AO2947">
        <v>5</v>
      </c>
    </row>
    <row r="2948" spans="1:42" x14ac:dyDescent="0.25">
      <c r="A2948" t="s">
        <v>2667</v>
      </c>
      <c r="B2948" t="s">
        <v>2665</v>
      </c>
      <c r="C2948" t="s">
        <v>1546</v>
      </c>
      <c r="D2948" t="s">
        <v>1481</v>
      </c>
      <c r="E2948">
        <v>60</v>
      </c>
      <c r="F2948">
        <v>100</v>
      </c>
      <c r="G2948">
        <v>60</v>
      </c>
      <c r="H2948">
        <v>100</v>
      </c>
      <c r="I2948">
        <v>60</v>
      </c>
      <c r="J2948">
        <v>120</v>
      </c>
      <c r="K2948" t="s">
        <v>2666</v>
      </c>
      <c r="M2948" t="s">
        <v>3474</v>
      </c>
      <c r="N2948">
        <v>10.8</v>
      </c>
      <c r="O2948">
        <v>6</v>
      </c>
      <c r="P2948">
        <v>1</v>
      </c>
      <c r="Q2948">
        <v>3</v>
      </c>
      <c r="R2948">
        <f t="shared" si="210"/>
        <v>12</v>
      </c>
      <c r="S2948">
        <f t="shared" si="211"/>
        <v>9</v>
      </c>
      <c r="T2948">
        <f t="shared" si="209"/>
        <v>21</v>
      </c>
      <c r="U2948" t="s">
        <v>1546</v>
      </c>
      <c r="V2948" t="s">
        <v>1481</v>
      </c>
      <c r="W2948" t="s">
        <v>1512</v>
      </c>
      <c r="X2948" t="s">
        <v>1209</v>
      </c>
      <c r="Z2948" t="str" cm="1">
        <f t="array" ref="Z2948">IF(ISBLANK(AK2948),_xlfn.LET(
    _xlpm.nameBeforeSlash, IF(ISNUMBER(SEARCH("/", Y2948)), LEFT(Y2948, SEARCH("/", Y2948)-1), Y2948),
    _xlpm.matchRow, IFERROR(MATCH(_xlpm.nameBeforeSlash, AA:AA, 0), ""),
    _xlpm.difference, IF(_xlpm.matchRow="", "", ABS((R2948 + S2948)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),IF(ISBLANK(Y2948),"","Hidden"))</f>
        <v/>
      </c>
      <c r="AA2948" t="s">
        <v>3220</v>
      </c>
      <c r="AB2948" t="s">
        <v>2668</v>
      </c>
      <c r="AC2948" t="s">
        <v>1378</v>
      </c>
      <c r="AD2948" t="str">
        <f>_xlfn.XLOOKUP(AC2948,moves!A:A,moves!B:B)</f>
        <v>typeless</v>
      </c>
      <c r="AE2948">
        <f>_xlfn.XLOOKUP(AC2948,moves!A:A,moves!D:D)</f>
        <v>5</v>
      </c>
      <c r="AF2948" t="str">
        <f>_xlfn.XLOOKUP(AC2948,moves!A:A,moves!E:E)</f>
        <v>The type of this move is the 4th learnable type of the user.</v>
      </c>
      <c r="AG2948">
        <v>0</v>
      </c>
      <c r="AH2948">
        <v>0</v>
      </c>
      <c r="AI2948">
        <f t="shared" si="208"/>
        <v>0</v>
      </c>
      <c r="AJ2948" t="s">
        <v>524</v>
      </c>
      <c r="AK2948" t="s">
        <v>3474</v>
      </c>
      <c r="AL2948">
        <v>0</v>
      </c>
      <c r="AM2948" cm="1">
        <f t="array" ref="AM2948">IF(AL2948=1,1,
   IF(ISTEXT(AK2948),1,
   IF(AO2948&gt;1,AM2947,
   IF(AI2948=1,
      IF(SUMPRODUCT((LEN($Y$2:$Y$4096)-LEN(SUBSTITUTE($Y$2:$Y$4096,AA2948,"")))/LEN(AA2948))&gt;0,2,1),
      IF(
         SUMPRODUCT((LEN($Y$2:$Y$4096)-LEN(SUBSTITUTE($Y$2:$Y$4096,AA2948,"")))/LEN(AA2948))
         - SUMPRODUCT((LEN($Y$2:$Y$4096)-LEN(SUBSTITUTE($Y$2:$Y$4096,"Alolan "&amp;AA2948,"")))/LEN("Alolan "&amp;AA2948))
         - SUMPRODUCT((LEN($Y$2:$Y$4096)-LEN(SUBSTITUTE($Y$2:$Y$4096,"Galarian "&amp;AA2948,"")))/LEN("Galarian "&amp;AA2948))
         - SUMPRODUCT((LEN($Y$2:$Y$4096)-LEN(SUBSTITUTE($Y$2:$Y$4096,"Hisuian "&amp;AA2948,"")))/LEN("Hisuian "&amp;AA2948))
         - SUMPRODUCT((LEN($Y$2:$Y$4096)-LEN(SUBSTITUTE($Y$2:$Y$4096,"Paldean "&amp;AA2948,"")))/LEN("Paldean "&amp;AA2948))
      &gt;0,2,1)
   ))))</f>
        <v>1</v>
      </c>
      <c r="AN2948">
        <v>0</v>
      </c>
      <c r="AO2948">
        <v>6</v>
      </c>
    </row>
    <row r="2949" spans="1:42" x14ac:dyDescent="0.25">
      <c r="A2949" t="s">
        <v>2671</v>
      </c>
      <c r="B2949" t="s">
        <v>2665</v>
      </c>
      <c r="C2949" t="s">
        <v>1546</v>
      </c>
      <c r="D2949" t="s">
        <v>1481</v>
      </c>
      <c r="E2949">
        <v>60</v>
      </c>
      <c r="F2949">
        <v>100</v>
      </c>
      <c r="G2949">
        <v>60</v>
      </c>
      <c r="H2949">
        <v>100</v>
      </c>
      <c r="I2949">
        <v>60</v>
      </c>
      <c r="J2949">
        <v>120</v>
      </c>
      <c r="K2949" t="s">
        <v>2666</v>
      </c>
      <c r="M2949" t="s">
        <v>3474</v>
      </c>
      <c r="N2949">
        <v>10.8</v>
      </c>
      <c r="O2949">
        <v>6</v>
      </c>
      <c r="P2949">
        <v>1</v>
      </c>
      <c r="Q2949">
        <v>3</v>
      </c>
      <c r="R2949">
        <f t="shared" si="210"/>
        <v>12</v>
      </c>
      <c r="S2949">
        <f t="shared" si="211"/>
        <v>9</v>
      </c>
      <c r="T2949">
        <f t="shared" si="209"/>
        <v>21</v>
      </c>
      <c r="U2949" t="s">
        <v>1546</v>
      </c>
      <c r="V2949" t="s">
        <v>1481</v>
      </c>
      <c r="W2949" t="s">
        <v>1512</v>
      </c>
      <c r="X2949" t="s">
        <v>1490</v>
      </c>
      <c r="Z2949" t="str" cm="1">
        <f t="array" ref="Z2949">IF(ISBLANK(AK2949),_xlfn.LET(
    _xlpm.nameBeforeSlash, IF(ISNUMBER(SEARCH("/", Y2949)), LEFT(Y2949, SEARCH("/", Y2949)-1), Y2949),
    _xlpm.matchRow, IFERROR(MATCH(_xlpm.nameBeforeSlash, AA:AA, 0), ""),
    _xlpm.difference, IF(_xlpm.matchRow="", "", ABS((R2949 + S2949)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),IF(ISBLANK(Y2949),"","Hidden"))</f>
        <v/>
      </c>
      <c r="AA2949" t="s">
        <v>3221</v>
      </c>
      <c r="AB2949" t="s">
        <v>2672</v>
      </c>
      <c r="AC2949" t="s">
        <v>1378</v>
      </c>
      <c r="AD2949" t="str">
        <f>_xlfn.XLOOKUP(AC2949,moves!A:A,moves!B:B)</f>
        <v>typeless</v>
      </c>
      <c r="AE2949">
        <f>_xlfn.XLOOKUP(AC2949,moves!A:A,moves!D:D)</f>
        <v>5</v>
      </c>
      <c r="AF2949" t="str">
        <f>_xlfn.XLOOKUP(AC2949,moves!A:A,moves!E:E)</f>
        <v>The type of this move is the 4th learnable type of the user.</v>
      </c>
      <c r="AG2949">
        <v>0</v>
      </c>
      <c r="AH2949">
        <v>0</v>
      </c>
      <c r="AI2949">
        <f t="shared" si="208"/>
        <v>0</v>
      </c>
      <c r="AJ2949" t="s">
        <v>524</v>
      </c>
      <c r="AK2949" t="s">
        <v>3474</v>
      </c>
      <c r="AL2949">
        <v>0</v>
      </c>
      <c r="AM2949" cm="1">
        <f t="array" ref="AM2949">IF(AL2949=1,1,
   IF(ISTEXT(AK2949),1,
   IF(AO2949&gt;1,AM2948,
   IF(AI2949=1,
      IF(SUMPRODUCT((LEN($Y$2:$Y$4096)-LEN(SUBSTITUTE($Y$2:$Y$4096,AA2949,"")))/LEN(AA2949))&gt;0,2,1),
      IF(
         SUMPRODUCT((LEN($Y$2:$Y$4096)-LEN(SUBSTITUTE($Y$2:$Y$4096,AA2949,"")))/LEN(AA2949))
         - SUMPRODUCT((LEN($Y$2:$Y$4096)-LEN(SUBSTITUTE($Y$2:$Y$4096,"Alolan "&amp;AA2949,"")))/LEN("Alolan "&amp;AA2949))
         - SUMPRODUCT((LEN($Y$2:$Y$4096)-LEN(SUBSTITUTE($Y$2:$Y$4096,"Galarian "&amp;AA2949,"")))/LEN("Galarian "&amp;AA2949))
         - SUMPRODUCT((LEN($Y$2:$Y$4096)-LEN(SUBSTITUTE($Y$2:$Y$4096,"Hisuian "&amp;AA2949,"")))/LEN("Hisuian "&amp;AA2949))
         - SUMPRODUCT((LEN($Y$2:$Y$4096)-LEN(SUBSTITUTE($Y$2:$Y$4096,"Paldean "&amp;AA2949,"")))/LEN("Paldean "&amp;AA2949))
      &gt;0,2,1)
   ))))</f>
        <v>1</v>
      </c>
      <c r="AN2949">
        <v>0</v>
      </c>
      <c r="AO2949">
        <v>7</v>
      </c>
    </row>
    <row r="2950" spans="1:42" x14ac:dyDescent="0.25">
      <c r="A2950" t="s">
        <v>2677</v>
      </c>
      <c r="B2950" t="s">
        <v>2665</v>
      </c>
      <c r="C2950" t="s">
        <v>1546</v>
      </c>
      <c r="D2950" t="s">
        <v>1481</v>
      </c>
      <c r="E2950">
        <v>60</v>
      </c>
      <c r="F2950">
        <v>100</v>
      </c>
      <c r="G2950">
        <v>60</v>
      </c>
      <c r="H2950">
        <v>100</v>
      </c>
      <c r="I2950">
        <v>60</v>
      </c>
      <c r="J2950">
        <v>120</v>
      </c>
      <c r="K2950" t="s">
        <v>2666</v>
      </c>
      <c r="M2950" t="s">
        <v>3474</v>
      </c>
      <c r="N2950">
        <v>10.8</v>
      </c>
      <c r="O2950">
        <v>6</v>
      </c>
      <c r="P2950">
        <v>1</v>
      </c>
      <c r="Q2950">
        <v>3</v>
      </c>
      <c r="R2950">
        <f t="shared" si="210"/>
        <v>12</v>
      </c>
      <c r="S2950">
        <f t="shared" si="211"/>
        <v>9</v>
      </c>
      <c r="T2950">
        <f t="shared" si="209"/>
        <v>21</v>
      </c>
      <c r="U2950" t="s">
        <v>1546</v>
      </c>
      <c r="V2950" t="s">
        <v>1481</v>
      </c>
      <c r="W2950" t="s">
        <v>1512</v>
      </c>
      <c r="X2950" t="s">
        <v>429</v>
      </c>
      <c r="Z2950" t="str" cm="1">
        <f t="array" ref="Z2950">IF(ISBLANK(AK2950),_xlfn.LET(
    _xlpm.nameBeforeSlash, IF(ISNUMBER(SEARCH("/", Y2950)), LEFT(Y2950, SEARCH("/", Y2950)-1), Y2950),
    _xlpm.matchRow, IFERROR(MATCH(_xlpm.nameBeforeSlash, AA:AA, 0), ""),
    _xlpm.difference, IF(_xlpm.matchRow="", "", ABS((R2950 + S2950)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),IF(ISBLANK(Y2950),"","Hidden"))</f>
        <v/>
      </c>
      <c r="AA2950" t="s">
        <v>3222</v>
      </c>
      <c r="AB2950" t="s">
        <v>2678</v>
      </c>
      <c r="AC2950" t="s">
        <v>1378</v>
      </c>
      <c r="AD2950" t="str">
        <f>_xlfn.XLOOKUP(AC2950,moves!A:A,moves!B:B)</f>
        <v>typeless</v>
      </c>
      <c r="AE2950">
        <f>_xlfn.XLOOKUP(AC2950,moves!A:A,moves!D:D)</f>
        <v>5</v>
      </c>
      <c r="AF2950" t="str">
        <f>_xlfn.XLOOKUP(AC2950,moves!A:A,moves!E:E)</f>
        <v>The type of this move is the 4th learnable type of the user.</v>
      </c>
      <c r="AG2950">
        <v>0</v>
      </c>
      <c r="AH2950">
        <v>0</v>
      </c>
      <c r="AI2950">
        <f t="shared" si="208"/>
        <v>0</v>
      </c>
      <c r="AJ2950" t="s">
        <v>524</v>
      </c>
      <c r="AK2950" t="s">
        <v>3474</v>
      </c>
      <c r="AL2950">
        <v>0</v>
      </c>
      <c r="AM2950" cm="1">
        <f t="array" ref="AM2950">IF(AL2950=1,1,
   IF(ISTEXT(AK2950),1,
   IF(AO2950&gt;1,AM2949,
   IF(AI2950=1,
      IF(SUMPRODUCT((LEN($Y$2:$Y$4096)-LEN(SUBSTITUTE($Y$2:$Y$4096,AA2950,"")))/LEN(AA2950))&gt;0,2,1),
      IF(
         SUMPRODUCT((LEN($Y$2:$Y$4096)-LEN(SUBSTITUTE($Y$2:$Y$4096,AA2950,"")))/LEN(AA2950))
         - SUMPRODUCT((LEN($Y$2:$Y$4096)-LEN(SUBSTITUTE($Y$2:$Y$4096,"Alolan "&amp;AA2950,"")))/LEN("Alolan "&amp;AA2950))
         - SUMPRODUCT((LEN($Y$2:$Y$4096)-LEN(SUBSTITUTE($Y$2:$Y$4096,"Galarian "&amp;AA2950,"")))/LEN("Galarian "&amp;AA2950))
         - SUMPRODUCT((LEN($Y$2:$Y$4096)-LEN(SUBSTITUTE($Y$2:$Y$4096,"Hisuian "&amp;AA2950,"")))/LEN("Hisuian "&amp;AA2950))
         - SUMPRODUCT((LEN($Y$2:$Y$4096)-LEN(SUBSTITUTE($Y$2:$Y$4096,"Paldean "&amp;AA2950,"")))/LEN("Paldean "&amp;AA2950))
      &gt;0,2,1)
   ))))</f>
        <v>1</v>
      </c>
      <c r="AN2950">
        <v>0</v>
      </c>
      <c r="AO2950">
        <v>8</v>
      </c>
    </row>
    <row r="2951" spans="1:42" x14ac:dyDescent="0.25">
      <c r="A2951" t="s">
        <v>4504</v>
      </c>
      <c r="B2951" t="s">
        <v>881</v>
      </c>
      <c r="C2951" t="s">
        <v>1514</v>
      </c>
      <c r="D2951" t="s">
        <v>1536</v>
      </c>
      <c r="E2951">
        <v>57</v>
      </c>
      <c r="F2951">
        <v>80</v>
      </c>
      <c r="G2951">
        <v>91</v>
      </c>
      <c r="H2951">
        <v>80</v>
      </c>
      <c r="I2951">
        <v>87</v>
      </c>
      <c r="J2951">
        <v>75</v>
      </c>
      <c r="K2951" t="s">
        <v>882</v>
      </c>
      <c r="M2951" t="s">
        <v>3474</v>
      </c>
      <c r="N2951">
        <v>7.8</v>
      </c>
      <c r="O2951">
        <v>7.62</v>
      </c>
      <c r="R2951">
        <f t="shared" si="210"/>
        <v>8</v>
      </c>
      <c r="S2951">
        <f t="shared" si="211"/>
        <v>8</v>
      </c>
      <c r="T2951">
        <f t="shared" si="209"/>
        <v>16</v>
      </c>
      <c r="U2951" t="s">
        <v>1514</v>
      </c>
      <c r="V2951" t="s">
        <v>1536</v>
      </c>
      <c r="W2951" t="s">
        <v>1471</v>
      </c>
      <c r="X2951" t="s">
        <v>1524</v>
      </c>
      <c r="Z2951" t="str" cm="1">
        <f t="array" ref="Z2951">IF(ISBLANK(AK2951),_xlfn.LET(
    _xlpm.nameBeforeSlash, IF(ISNUMBER(SEARCH("/", Y2951)), LEFT(Y2951, SEARCH("/", Y2951)-1), Y2951),
    _xlpm.matchRow, IFERROR(MATCH(_xlpm.nameBeforeSlash, AA:AA, 0), ""),
    _xlpm.difference, IF(_xlpm.matchRow="", "", ABS((R2951 + S2951)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),IF(ISBLANK(Y2951),"","Hidden"))</f>
        <v/>
      </c>
      <c r="AA2951" t="s">
        <v>5769</v>
      </c>
      <c r="AB2951" t="s">
        <v>3475</v>
      </c>
      <c r="AC2951" t="s">
        <v>442</v>
      </c>
      <c r="AD2951" t="str">
        <f>_xlfn.XLOOKUP(AC2951,moves!A:A,moves!B:B)</f>
        <v>fairy</v>
      </c>
      <c r="AE2951">
        <f>_xlfn.XLOOKUP(AC2951,moves!A:A,moves!D:D)</f>
        <v>4</v>
      </c>
      <c r="AF2951" t="str">
        <f>_xlfn.XLOOKUP(AC2951,moves!A:A,moves!E:E)</f>
        <v>When the target next attacks: Remove 1 regular hit from the roll.</v>
      </c>
      <c r="AG2951">
        <v>0</v>
      </c>
      <c r="AH2951">
        <v>0</v>
      </c>
      <c r="AI2951">
        <f t="shared" si="208"/>
        <v>1</v>
      </c>
      <c r="AJ2951" t="s">
        <v>524</v>
      </c>
      <c r="AK2951" t="s">
        <v>3474</v>
      </c>
      <c r="AL2951">
        <v>0</v>
      </c>
      <c r="AM2951" cm="1">
        <f t="array" ref="AM2951">IF(AL2951=1,1,
   IF(ISTEXT(AK2951),1,
   IF(AO2951&gt;1,AM2950,
   IF(AI2951=1,
      IF(SUMPRODUCT((LEN($Y$2:$Y$4096)-LEN(SUBSTITUTE($Y$2:$Y$4096,AA2951,"")))/LEN(AA2951))&gt;0,2,1),
      IF(
         SUMPRODUCT((LEN($Y$2:$Y$4096)-LEN(SUBSTITUTE($Y$2:$Y$4096,AA2951,"")))/LEN(AA2951))
         - SUMPRODUCT((LEN($Y$2:$Y$4096)-LEN(SUBSTITUTE($Y$2:$Y$4096,"Alolan "&amp;AA2951,"")))/LEN("Alolan "&amp;AA2951))
         - SUMPRODUCT((LEN($Y$2:$Y$4096)-LEN(SUBSTITUTE($Y$2:$Y$4096,"Galarian "&amp;AA2951,"")))/LEN("Galarian "&amp;AA2951))
         - SUMPRODUCT((LEN($Y$2:$Y$4096)-LEN(SUBSTITUTE($Y$2:$Y$4096,"Hisuian "&amp;AA2951,"")))/LEN("Hisuian "&amp;AA2951))
         - SUMPRODUCT((LEN($Y$2:$Y$4096)-LEN(SUBSTITUTE($Y$2:$Y$4096,"Paldean "&amp;AA2951,"")))/LEN("Paldean "&amp;AA2951))
      &gt;0,2,1)
   ))))</f>
        <v>1</v>
      </c>
      <c r="AN2951">
        <v>0</v>
      </c>
      <c r="AO2951">
        <v>0</v>
      </c>
    </row>
    <row r="2952" spans="1:42" x14ac:dyDescent="0.25">
      <c r="A2952">
        <v>375</v>
      </c>
      <c r="B2952" t="s">
        <v>2075</v>
      </c>
      <c r="C2952" t="s">
        <v>1514</v>
      </c>
      <c r="D2952" t="s">
        <v>429</v>
      </c>
      <c r="E2952">
        <v>60</v>
      </c>
      <c r="F2952">
        <v>75</v>
      </c>
      <c r="G2952">
        <v>100</v>
      </c>
      <c r="H2952">
        <v>55</v>
      </c>
      <c r="I2952">
        <v>80</v>
      </c>
      <c r="J2952">
        <v>50</v>
      </c>
      <c r="K2952" t="s">
        <v>2076</v>
      </c>
      <c r="M2952" t="s">
        <v>3474</v>
      </c>
      <c r="N2952">
        <v>6.3</v>
      </c>
      <c r="O2952">
        <v>7.8</v>
      </c>
      <c r="R2952">
        <f t="shared" si="210"/>
        <v>6</v>
      </c>
      <c r="S2952">
        <f t="shared" si="211"/>
        <v>8</v>
      </c>
      <c r="T2952">
        <f t="shared" si="209"/>
        <v>14</v>
      </c>
      <c r="U2952" t="s">
        <v>1514</v>
      </c>
      <c r="V2952" t="s">
        <v>429</v>
      </c>
      <c r="W2952" t="s">
        <v>1512</v>
      </c>
      <c r="X2952" t="s">
        <v>1492</v>
      </c>
      <c r="Y2952" t="s">
        <v>2077</v>
      </c>
      <c r="Z2952" t="str" cm="1">
        <f t="array" ref="Z2952">IF(ISBLANK(AK2952),_xlfn.LET(
    _xlpm.nameBeforeSlash, IF(ISNUMBER(SEARCH("/", Y2952)), LEFT(Y2952, SEARCH("/", Y2952)-1), Y2952),
    _xlpm.matchRow, IFERROR(MATCH(_xlpm.nameBeforeSlash, AA:AA, 0), ""),
    _xlpm.difference, IF(_xlpm.matchRow="", "", ABS((R2952 + S2952)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),IF(ISBLANK(Y2952),"","Hidden"))</f>
        <v>Hidden</v>
      </c>
      <c r="AA2952" t="s">
        <v>2075</v>
      </c>
      <c r="AB2952" t="s">
        <v>3475</v>
      </c>
      <c r="AC2952" t="s">
        <v>1321</v>
      </c>
      <c r="AD2952" t="str">
        <f>_xlfn.XLOOKUP(AC2952,moves!A:A,moves!B:B)</f>
        <v>psychic</v>
      </c>
      <c r="AE2952">
        <f>_xlfn.XLOOKUP(AC2952,moves!A:A,moves!D:D)</f>
        <v>4</v>
      </c>
      <c r="AF2952" t="str">
        <f>_xlfn.XLOOKUP(AC2952,moves!A:A,moves!E:E)</f>
        <v>When the target next attacks: Remove 1 regular hit from the roll.</v>
      </c>
      <c r="AG2952">
        <v>0</v>
      </c>
      <c r="AH2952">
        <v>0</v>
      </c>
      <c r="AI2952">
        <f t="shared" si="208"/>
        <v>0</v>
      </c>
      <c r="AJ2952" t="s">
        <v>524</v>
      </c>
      <c r="AK2952" t="s">
        <v>3474</v>
      </c>
      <c r="AL2952">
        <v>0</v>
      </c>
      <c r="AM2952" cm="1">
        <f t="array" ref="AM2952">IF(AL2952=1,1,
   IF(ISTEXT(AK2952),1,
   IF(AO2952&gt;1,AM2951,
   IF(AI2952=1,
      IF(SUMPRODUCT((LEN($Y$2:$Y$4096)-LEN(SUBSTITUTE($Y$2:$Y$4096,AA2952,"")))/LEN(AA2952))&gt;0,2,1),
      IF(
         SUMPRODUCT((LEN($Y$2:$Y$4096)-LEN(SUBSTITUTE($Y$2:$Y$4096,AA2952,"")))/LEN(AA2952))
         - SUMPRODUCT((LEN($Y$2:$Y$4096)-LEN(SUBSTITUTE($Y$2:$Y$4096,"Alolan "&amp;AA2952,"")))/LEN("Alolan "&amp;AA2952))
         - SUMPRODUCT((LEN($Y$2:$Y$4096)-LEN(SUBSTITUTE($Y$2:$Y$4096,"Galarian "&amp;AA2952,"")))/LEN("Galarian "&amp;AA2952))
         - SUMPRODUCT((LEN($Y$2:$Y$4096)-LEN(SUBSTITUTE($Y$2:$Y$4096,"Hisuian "&amp;AA2952,"")))/LEN("Hisuian "&amp;AA2952))
         - SUMPRODUCT((LEN($Y$2:$Y$4096)-LEN(SUBSTITUTE($Y$2:$Y$4096,"Paldean "&amp;AA2952,"")))/LEN("Paldean "&amp;AA2952))
      &gt;0,2,1)
   ))))</f>
        <v>1</v>
      </c>
      <c r="AN2952">
        <v>0</v>
      </c>
      <c r="AO2952">
        <v>0</v>
      </c>
    </row>
    <row r="2953" spans="1:42" x14ac:dyDescent="0.25">
      <c r="A2953" t="s">
        <v>3944</v>
      </c>
      <c r="B2953" t="s">
        <v>1846</v>
      </c>
      <c r="C2953" t="s">
        <v>1514</v>
      </c>
      <c r="D2953" t="s">
        <v>1481</v>
      </c>
      <c r="E2953">
        <v>65</v>
      </c>
      <c r="F2953">
        <v>80</v>
      </c>
      <c r="G2953">
        <v>140</v>
      </c>
      <c r="H2953">
        <v>40</v>
      </c>
      <c r="I2953">
        <v>70</v>
      </c>
      <c r="J2953">
        <v>70</v>
      </c>
      <c r="K2953" t="s">
        <v>1847</v>
      </c>
      <c r="M2953" t="s">
        <v>3474</v>
      </c>
      <c r="N2953">
        <v>7.2</v>
      </c>
      <c r="O2953">
        <v>8.9</v>
      </c>
      <c r="R2953">
        <f t="shared" si="210"/>
        <v>7</v>
      </c>
      <c r="S2953">
        <f t="shared" si="211"/>
        <v>9</v>
      </c>
      <c r="T2953">
        <f t="shared" si="209"/>
        <v>16</v>
      </c>
      <c r="U2953" t="s">
        <v>1514</v>
      </c>
      <c r="V2953" t="s">
        <v>1481</v>
      </c>
      <c r="W2953" t="s">
        <v>1471</v>
      </c>
      <c r="X2953" t="s">
        <v>1472</v>
      </c>
      <c r="Z2953" t="str" cm="1">
        <f t="array" ref="Z2953">IF(ISBLANK(AK2953),_xlfn.LET(
    _xlpm.nameBeforeSlash, IF(ISNUMBER(SEARCH("/", Y2953)), LEFT(Y2953, SEARCH("/", Y2953)-1), Y2953),
    _xlpm.matchRow, IFERROR(MATCH(_xlpm.nameBeforeSlash, AA:AA, 0), ""),
    _xlpm.difference, IF(_xlpm.matchRow="", "", ABS((R2953 + S2953)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),IF(ISBLANK(Y2953),"","Hidden"))</f>
        <v/>
      </c>
      <c r="AA2953" t="s">
        <v>5233</v>
      </c>
      <c r="AB2953" t="s">
        <v>3475</v>
      </c>
      <c r="AC2953" t="s">
        <v>584</v>
      </c>
      <c r="AD2953" t="str">
        <f>_xlfn.XLOOKUP(AC2953,moves!A:A,moves!B:B)</f>
        <v>flying</v>
      </c>
      <c r="AE2953">
        <f>_xlfn.XLOOKUP(AC2953,moves!A:A,moves!D:D)</f>
        <v>5</v>
      </c>
      <c r="AF2953" t="str">
        <f>_xlfn.XLOOKUP(AC2953,moves!A:A,moves!E:E)</f>
        <v>Critical hits deal +2 damage. For each critical hit rolled: The user takes 2 damage.</v>
      </c>
      <c r="AG2953">
        <v>0</v>
      </c>
      <c r="AH2953">
        <v>0</v>
      </c>
      <c r="AI2953">
        <f t="shared" si="208"/>
        <v>1</v>
      </c>
      <c r="AJ2953" t="s">
        <v>524</v>
      </c>
      <c r="AK2953" t="s">
        <v>3474</v>
      </c>
      <c r="AL2953">
        <v>0</v>
      </c>
      <c r="AM2953" cm="1">
        <f t="array" ref="AM2953">IF(AL2953=1,1,
   IF(ISTEXT(AK2953),1,
   IF(AO2953&gt;1,AM2952,
   IF(AI2953=1,
      IF(SUMPRODUCT((LEN($Y$2:$Y$4096)-LEN(SUBSTITUTE($Y$2:$Y$4096,AA2953,"")))/LEN(AA2953))&gt;0,2,1),
      IF(
         SUMPRODUCT((LEN($Y$2:$Y$4096)-LEN(SUBSTITUTE($Y$2:$Y$4096,AA2953,"")))/LEN(AA2953))
         - SUMPRODUCT((LEN($Y$2:$Y$4096)-LEN(SUBSTITUTE($Y$2:$Y$4096,"Alolan "&amp;AA2953,"")))/LEN("Alolan "&amp;AA2953))
         - SUMPRODUCT((LEN($Y$2:$Y$4096)-LEN(SUBSTITUTE($Y$2:$Y$4096,"Galarian "&amp;AA2953,"")))/LEN("Galarian "&amp;AA2953))
         - SUMPRODUCT((LEN($Y$2:$Y$4096)-LEN(SUBSTITUTE($Y$2:$Y$4096,"Hisuian "&amp;AA2953,"")))/LEN("Hisuian "&amp;AA2953))
         - SUMPRODUCT((LEN($Y$2:$Y$4096)-LEN(SUBSTITUTE($Y$2:$Y$4096,"Paldean "&amp;AA2953,"")))/LEN("Paldean "&amp;AA2953))
      &gt;0,2,1)
   ))))</f>
        <v>1</v>
      </c>
      <c r="AN2953">
        <v>0</v>
      </c>
      <c r="AO2953">
        <v>0</v>
      </c>
    </row>
    <row r="2954" spans="1:42" x14ac:dyDescent="0.25">
      <c r="A2954">
        <v>777</v>
      </c>
      <c r="B2954" t="s">
        <v>2682</v>
      </c>
      <c r="C2954" t="s">
        <v>1521</v>
      </c>
      <c r="D2954" t="s">
        <v>1514</v>
      </c>
      <c r="E2954">
        <v>65</v>
      </c>
      <c r="F2954">
        <v>98</v>
      </c>
      <c r="G2954">
        <v>63</v>
      </c>
      <c r="H2954">
        <v>40</v>
      </c>
      <c r="I2954">
        <v>73</v>
      </c>
      <c r="J2954">
        <v>96</v>
      </c>
      <c r="K2954" t="s">
        <v>2683</v>
      </c>
      <c r="M2954" t="s">
        <v>3474</v>
      </c>
      <c r="N2954">
        <v>9.14</v>
      </c>
      <c r="O2954">
        <v>6.68</v>
      </c>
      <c r="R2954">
        <f t="shared" si="210"/>
        <v>9</v>
      </c>
      <c r="S2954">
        <f t="shared" si="211"/>
        <v>7</v>
      </c>
      <c r="T2954">
        <f t="shared" si="209"/>
        <v>16</v>
      </c>
      <c r="U2954" t="s">
        <v>1521</v>
      </c>
      <c r="V2954" t="s">
        <v>1514</v>
      </c>
      <c r="W2954" t="s">
        <v>1468</v>
      </c>
      <c r="X2954" t="s">
        <v>1499</v>
      </c>
      <c r="Z2954" t="str" cm="1">
        <f t="array" ref="Z2954">IF(ISBLANK(AK2954),_xlfn.LET(
    _xlpm.nameBeforeSlash, IF(ISNUMBER(SEARCH("/", Y2954)), LEFT(Y2954, SEARCH("/", Y2954)-1), Y2954),
    _xlpm.matchRow, IFERROR(MATCH(_xlpm.nameBeforeSlash, AA:AA, 0), ""),
    _xlpm.difference, IF(_xlpm.matchRow="", "", ABS((R2954 + S2954)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),IF(ISBLANK(Y2954),"","Hidden"))</f>
        <v/>
      </c>
      <c r="AA2954" t="s">
        <v>2682</v>
      </c>
      <c r="AB2954" t="s">
        <v>3475</v>
      </c>
      <c r="AC2954" t="s">
        <v>998</v>
      </c>
      <c r="AD2954" t="str">
        <f>_xlfn.XLOOKUP(AC2954,moves!A:A,moves!B:B)</f>
        <v>electric</v>
      </c>
      <c r="AE2954">
        <f>_xlfn.XLOOKUP(AC2954,moves!A:A,moves!D:D)</f>
        <v>4</v>
      </c>
      <c r="AF2954" t="str">
        <f>_xlfn.XLOOKUP(AC2954,moves!A:A,moves!E:E)</f>
        <v>When the target next attacks: Status symbols deal -1 damage.</v>
      </c>
      <c r="AG2954">
        <v>0</v>
      </c>
      <c r="AH2954">
        <v>0</v>
      </c>
      <c r="AI2954">
        <f t="shared" si="208"/>
        <v>0</v>
      </c>
      <c r="AJ2954" t="s">
        <v>524</v>
      </c>
      <c r="AK2954" t="s">
        <v>3474</v>
      </c>
      <c r="AL2954">
        <v>0</v>
      </c>
      <c r="AM2954" cm="1">
        <f t="array" ref="AM2954">IF(AL2954=1,1,
   IF(ISTEXT(AK2954),1,
   IF(AO2954&gt;1,AM2953,
   IF(AI2954=1,
      IF(SUMPRODUCT((LEN($Y$2:$Y$4096)-LEN(SUBSTITUTE($Y$2:$Y$4096,AA2954,"")))/LEN(AA2954))&gt;0,2,1),
      IF(
         SUMPRODUCT((LEN($Y$2:$Y$4096)-LEN(SUBSTITUTE($Y$2:$Y$4096,AA2954,"")))/LEN(AA2954))
         - SUMPRODUCT((LEN($Y$2:$Y$4096)-LEN(SUBSTITUTE($Y$2:$Y$4096,"Alolan "&amp;AA2954,"")))/LEN("Alolan "&amp;AA2954))
         - SUMPRODUCT((LEN($Y$2:$Y$4096)-LEN(SUBSTITUTE($Y$2:$Y$4096,"Galarian "&amp;AA2954,"")))/LEN("Galarian "&amp;AA2954))
         - SUMPRODUCT((LEN($Y$2:$Y$4096)-LEN(SUBSTITUTE($Y$2:$Y$4096,"Hisuian "&amp;AA2954,"")))/LEN("Hisuian "&amp;AA2954))
         - SUMPRODUCT((LEN($Y$2:$Y$4096)-LEN(SUBSTITUTE($Y$2:$Y$4096,"Paldean "&amp;AA2954,"")))/LEN("Paldean "&amp;AA2954))
      &gt;0,2,1)
   ))))</f>
        <v>1</v>
      </c>
      <c r="AN2954">
        <v>0</v>
      </c>
      <c r="AO2954">
        <v>0</v>
      </c>
    </row>
    <row r="2955" spans="1:42" x14ac:dyDescent="0.25">
      <c r="A2955">
        <v>411</v>
      </c>
      <c r="B2955" t="s">
        <v>167</v>
      </c>
      <c r="C2955" t="s">
        <v>1546</v>
      </c>
      <c r="D2955" t="s">
        <v>1514</v>
      </c>
      <c r="E2955">
        <v>60</v>
      </c>
      <c r="F2955">
        <v>52</v>
      </c>
      <c r="G2955">
        <v>168</v>
      </c>
      <c r="H2955">
        <v>47</v>
      </c>
      <c r="I2955">
        <v>138</v>
      </c>
      <c r="J2955">
        <v>30</v>
      </c>
      <c r="K2955" t="s">
        <v>287</v>
      </c>
      <c r="M2955" t="s">
        <v>3474</v>
      </c>
      <c r="N2955">
        <v>4.2700000000000005</v>
      </c>
      <c r="O2955">
        <v>11.580000000000002</v>
      </c>
      <c r="P2955">
        <v>1</v>
      </c>
      <c r="Q2955">
        <v>1</v>
      </c>
      <c r="R2955">
        <f t="shared" si="210"/>
        <v>5</v>
      </c>
      <c r="S2955">
        <f t="shared" si="211"/>
        <v>13</v>
      </c>
      <c r="T2955">
        <f t="shared" si="209"/>
        <v>18</v>
      </c>
      <c r="U2955" t="s">
        <v>1546</v>
      </c>
      <c r="V2955" t="s">
        <v>1514</v>
      </c>
      <c r="W2955" t="s">
        <v>1512</v>
      </c>
      <c r="X2955" t="s">
        <v>1472</v>
      </c>
      <c r="Z2955" t="str" cm="1">
        <f t="array" ref="Z2955">IF(ISBLANK(AK2955),_xlfn.LET(
    _xlpm.nameBeforeSlash, IF(ISNUMBER(SEARCH("/", Y2955)), LEFT(Y2955, SEARCH("/", Y2955)-1), Y2955),
    _xlpm.matchRow, IFERROR(MATCH(_xlpm.nameBeforeSlash, AA:AA, 0), ""),
    _xlpm.difference, IF(_xlpm.matchRow="", "", ABS((R2955 + S2955)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),IF(ISBLANK(Y2955),"","Hidden"))</f>
        <v/>
      </c>
      <c r="AA2955" t="s">
        <v>167</v>
      </c>
      <c r="AB2955" t="s">
        <v>3475</v>
      </c>
      <c r="AC2955" t="s">
        <v>1350</v>
      </c>
      <c r="AD2955" t="str">
        <f>_xlfn.XLOOKUP(AC2955,moves!A:A,moves!B:B)</f>
        <v>steel</v>
      </c>
      <c r="AE2955" t="str">
        <f>_xlfn.XLOOKUP(AC2955,moves!A:A,moves!D:D)</f>
        <v>?</v>
      </c>
      <c r="AF2955" t="str">
        <f>_xlfn.XLOOKUP(AC2955,moves!A:A,moves!E:E)</f>
        <v xml:space="preserve">Attack strength is equal to two more than the attack strength of the move that last attacked the user. </v>
      </c>
      <c r="AG2955">
        <v>0</v>
      </c>
      <c r="AH2955">
        <v>0</v>
      </c>
      <c r="AI2955">
        <f t="shared" si="208"/>
        <v>0</v>
      </c>
      <c r="AJ2955" t="s">
        <v>524</v>
      </c>
      <c r="AK2955" t="s">
        <v>3474</v>
      </c>
      <c r="AL2955">
        <v>0</v>
      </c>
      <c r="AM2955" cm="1">
        <f t="array" ref="AM2955">IF(AL2955=1,1,
   IF(ISTEXT(AK2955),1,
   IF(AO2955&gt;1,AM2954,
   IF(AI2955=1,
      IF(SUMPRODUCT((LEN($Y$2:$Y$4096)-LEN(SUBSTITUTE($Y$2:$Y$4096,AA2955,"")))/LEN(AA2955))&gt;0,2,1),
      IF(
         SUMPRODUCT((LEN($Y$2:$Y$4096)-LEN(SUBSTITUTE($Y$2:$Y$4096,AA2955,"")))/LEN(AA2955))
         - SUMPRODUCT((LEN($Y$2:$Y$4096)-LEN(SUBSTITUTE($Y$2:$Y$4096,"Alolan "&amp;AA2955,"")))/LEN("Alolan "&amp;AA2955))
         - SUMPRODUCT((LEN($Y$2:$Y$4096)-LEN(SUBSTITUTE($Y$2:$Y$4096,"Galarian "&amp;AA2955,"")))/LEN("Galarian "&amp;AA2955))
         - SUMPRODUCT((LEN($Y$2:$Y$4096)-LEN(SUBSTITUTE($Y$2:$Y$4096,"Hisuian "&amp;AA2955,"")))/LEN("Hisuian "&amp;AA2955))
         - SUMPRODUCT((LEN($Y$2:$Y$4096)-LEN(SUBSTITUTE($Y$2:$Y$4096,"Paldean "&amp;AA2955,"")))/LEN("Paldean "&amp;AA2955))
      &gt;0,2,1)
   ))))</f>
        <v>1</v>
      </c>
      <c r="AN2955">
        <v>0</v>
      </c>
      <c r="AO2955">
        <v>0</v>
      </c>
    </row>
    <row r="2956" spans="1:42" x14ac:dyDescent="0.25">
      <c r="A2956" t="s">
        <v>4140</v>
      </c>
      <c r="B2956" t="s">
        <v>151</v>
      </c>
      <c r="C2956" t="s">
        <v>1490</v>
      </c>
      <c r="D2956" t="s">
        <v>1514</v>
      </c>
      <c r="E2956">
        <v>84</v>
      </c>
      <c r="F2956">
        <v>86</v>
      </c>
      <c r="G2956">
        <v>88</v>
      </c>
      <c r="H2956">
        <v>111</v>
      </c>
      <c r="I2956">
        <v>101</v>
      </c>
      <c r="J2956">
        <v>60</v>
      </c>
      <c r="K2956" t="s">
        <v>274</v>
      </c>
      <c r="M2956" t="s">
        <v>3474</v>
      </c>
      <c r="N2956">
        <v>8.8099999999999987</v>
      </c>
      <c r="O2956">
        <v>9.0299999999999994</v>
      </c>
      <c r="Q2956">
        <v>2</v>
      </c>
      <c r="R2956">
        <f t="shared" si="210"/>
        <v>9</v>
      </c>
      <c r="S2956">
        <f t="shared" si="211"/>
        <v>11</v>
      </c>
      <c r="T2956">
        <f t="shared" si="209"/>
        <v>20</v>
      </c>
      <c r="U2956" t="s">
        <v>1490</v>
      </c>
      <c r="V2956" t="s">
        <v>1514</v>
      </c>
      <c r="W2956" t="s">
        <v>1209</v>
      </c>
      <c r="X2956" t="s">
        <v>1481</v>
      </c>
      <c r="Z2956" t="str" cm="1">
        <f t="array" ref="Z2956">IF(ISBLANK(AK2956),_xlfn.LET(
    _xlpm.nameBeforeSlash, IF(ISNUMBER(SEARCH("/", Y2956)), LEFT(Y2956, SEARCH("/", Y2956)-1), Y2956),
    _xlpm.matchRow, IFERROR(MATCH(_xlpm.nameBeforeSlash, AA:AA, 0), ""),
    _xlpm.difference, IF(_xlpm.matchRow="", "", ABS((R2956 + S2956)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),IF(ISBLANK(Y2956),"","Hidden"))</f>
        <v/>
      </c>
      <c r="AA2956" t="s">
        <v>5432</v>
      </c>
      <c r="AB2956" t="s">
        <v>3475</v>
      </c>
      <c r="AC2956" t="s">
        <v>6584</v>
      </c>
      <c r="AD2956" t="str">
        <f>_xlfn.XLOOKUP(AC2956,moves!A:A,moves!B:B)</f>
        <v>water</v>
      </c>
      <c r="AE2956">
        <f>_xlfn.XLOOKUP(AC2956,moves!A:A,moves!D:D)</f>
        <v>3</v>
      </c>
      <c r="AF2956" t="str">
        <f>_xlfn.XLOOKUP(AC2956,moves!A:A,moves!E:E)</f>
        <v>This move can be used from your party: Switch the user in and then use this attack.</v>
      </c>
      <c r="AG2956">
        <v>0</v>
      </c>
      <c r="AH2956">
        <v>0</v>
      </c>
      <c r="AI2956">
        <f t="shared" si="208"/>
        <v>1</v>
      </c>
      <c r="AJ2956" t="s">
        <v>525</v>
      </c>
      <c r="AK2956" t="s">
        <v>3474</v>
      </c>
      <c r="AL2956">
        <v>0</v>
      </c>
      <c r="AM2956" cm="1">
        <f t="array" ref="AM2956">IF(AL2956=1,1,
   IF(ISTEXT(AK2956),1,
   IF(AO2956&gt;1,AM2955,
   IF(AI2956=1,
      IF(SUMPRODUCT((LEN($Y$2:$Y$4096)-LEN(SUBSTITUTE($Y$2:$Y$4096,AA2956,"")))/LEN(AA2956))&gt;0,2,1),
      IF(
         SUMPRODUCT((LEN($Y$2:$Y$4096)-LEN(SUBSTITUTE($Y$2:$Y$4096,AA2956,"")))/LEN(AA2956))
         - SUMPRODUCT((LEN($Y$2:$Y$4096)-LEN(SUBSTITUTE($Y$2:$Y$4096,"Alolan "&amp;AA2956,"")))/LEN("Alolan "&amp;AA2956))
         - SUMPRODUCT((LEN($Y$2:$Y$4096)-LEN(SUBSTITUTE($Y$2:$Y$4096,"Galarian "&amp;AA2956,"")))/LEN("Galarian "&amp;AA2956))
         - SUMPRODUCT((LEN($Y$2:$Y$4096)-LEN(SUBSTITUTE($Y$2:$Y$4096,"Hisuian "&amp;AA2956,"")))/LEN("Hisuian "&amp;AA2956))
         - SUMPRODUCT((LEN($Y$2:$Y$4096)-LEN(SUBSTITUTE($Y$2:$Y$4096,"Paldean "&amp;AA2956,"")))/LEN("Paldean "&amp;AA2956))
      &gt;0,2,1)
   ))))</f>
        <v>1</v>
      </c>
      <c r="AN2956">
        <v>0</v>
      </c>
      <c r="AO2956">
        <v>0</v>
      </c>
    </row>
    <row r="2957" spans="1:42" x14ac:dyDescent="0.25">
      <c r="A2957">
        <v>983</v>
      </c>
      <c r="B2957" t="s">
        <v>2353</v>
      </c>
      <c r="C2957" t="s">
        <v>1471</v>
      </c>
      <c r="D2957" t="s">
        <v>1514</v>
      </c>
      <c r="E2957">
        <v>100</v>
      </c>
      <c r="F2957">
        <v>135</v>
      </c>
      <c r="G2957">
        <v>120</v>
      </c>
      <c r="H2957">
        <v>60</v>
      </c>
      <c r="I2957">
        <v>85</v>
      </c>
      <c r="J2957">
        <v>50</v>
      </c>
      <c r="K2957" t="s">
        <v>3020</v>
      </c>
      <c r="M2957" t="s">
        <v>3474</v>
      </c>
      <c r="N2957">
        <v>9.35</v>
      </c>
      <c r="O2957">
        <v>10.15</v>
      </c>
      <c r="Q2957">
        <v>3</v>
      </c>
      <c r="R2957">
        <f t="shared" si="210"/>
        <v>9</v>
      </c>
      <c r="S2957">
        <f t="shared" si="211"/>
        <v>13</v>
      </c>
      <c r="T2957">
        <f t="shared" si="209"/>
        <v>22</v>
      </c>
      <c r="U2957" t="s">
        <v>1471</v>
      </c>
      <c r="V2957" t="s">
        <v>1514</v>
      </c>
      <c r="W2957" t="s">
        <v>1492</v>
      </c>
      <c r="X2957" t="s">
        <v>1499</v>
      </c>
      <c r="Z2957" t="str" cm="1">
        <f t="array" ref="Z2957">IF(ISBLANK(AK2957),_xlfn.LET(
    _xlpm.nameBeforeSlash, IF(ISNUMBER(SEARCH("/", Y2957)), LEFT(Y2957, SEARCH("/", Y2957)-1), Y2957),
    _xlpm.matchRow, IFERROR(MATCH(_xlpm.nameBeforeSlash, AA:AA, 0), ""),
    _xlpm.difference, IF(_xlpm.matchRow="", "", ABS((R2957 + S2957)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),IF(ISBLANK(Y2957),"","Hidden"))</f>
        <v/>
      </c>
      <c r="AA2957" t="s">
        <v>2353</v>
      </c>
      <c r="AB2957" t="s">
        <v>3475</v>
      </c>
      <c r="AC2957" t="s">
        <v>938</v>
      </c>
      <c r="AD2957" t="str">
        <f>_xlfn.XLOOKUP(AC2957,moves!A:A,moves!B:B)</f>
        <v>dark</v>
      </c>
      <c r="AE2957">
        <f>_xlfn.XLOOKUP(AC2957,moves!A:A,moves!D:D)</f>
        <v>5</v>
      </c>
      <c r="AF2957" t="str">
        <f>_xlfn.XLOOKUP(AC2957,moves!A:A,moves!E:E)</f>
        <v>Status symbols deal +1 damage.</v>
      </c>
      <c r="AG2957">
        <v>0</v>
      </c>
      <c r="AH2957">
        <v>0</v>
      </c>
      <c r="AI2957">
        <f t="shared" si="208"/>
        <v>0</v>
      </c>
      <c r="AJ2957" t="s">
        <v>525</v>
      </c>
      <c r="AK2957" t="s">
        <v>3474</v>
      </c>
      <c r="AL2957">
        <v>0</v>
      </c>
      <c r="AM2957" cm="1">
        <f t="array" ref="AM2957">IF(AL2957=1,1,
   IF(ISTEXT(AK2957),1,
   IF(AO2957&gt;1,AM2956,
   IF(AI2957=1,
      IF(SUMPRODUCT((LEN($Y$2:$Y$4096)-LEN(SUBSTITUTE($Y$2:$Y$4096,AA2957,"")))/LEN(AA2957))&gt;0,2,1),
      IF(
         SUMPRODUCT((LEN($Y$2:$Y$4096)-LEN(SUBSTITUTE($Y$2:$Y$4096,AA2957,"")))/LEN(AA2957))
         - SUMPRODUCT((LEN($Y$2:$Y$4096)-LEN(SUBSTITUTE($Y$2:$Y$4096,"Alolan "&amp;AA2957,"")))/LEN("Alolan "&amp;AA2957))
         - SUMPRODUCT((LEN($Y$2:$Y$4096)-LEN(SUBSTITUTE($Y$2:$Y$4096,"Galarian "&amp;AA2957,"")))/LEN("Galarian "&amp;AA2957))
         - SUMPRODUCT((LEN($Y$2:$Y$4096)-LEN(SUBSTITUTE($Y$2:$Y$4096,"Hisuian "&amp;AA2957,"")))/LEN("Hisuian "&amp;AA2957))
         - SUMPRODUCT((LEN($Y$2:$Y$4096)-LEN(SUBSTITUTE($Y$2:$Y$4096,"Paldean "&amp;AA2957,"")))/LEN("Paldean "&amp;AA2957))
      &gt;0,2,1)
   ))))</f>
        <v>1</v>
      </c>
      <c r="AN2957">
        <v>0</v>
      </c>
      <c r="AO2957">
        <v>0</v>
      </c>
    </row>
    <row r="2958" spans="1:42" x14ac:dyDescent="0.25">
      <c r="A2958">
        <v>306</v>
      </c>
      <c r="B2958" t="s">
        <v>1963</v>
      </c>
      <c r="C2958" t="s">
        <v>1514</v>
      </c>
      <c r="D2958" t="s">
        <v>1546</v>
      </c>
      <c r="E2958">
        <v>70</v>
      </c>
      <c r="F2958">
        <v>110</v>
      </c>
      <c r="G2958">
        <v>180</v>
      </c>
      <c r="H2958">
        <v>60</v>
      </c>
      <c r="I2958">
        <v>60</v>
      </c>
      <c r="J2958">
        <v>50</v>
      </c>
      <c r="K2958" t="s">
        <v>1961</v>
      </c>
      <c r="M2958" t="s">
        <v>3474</v>
      </c>
      <c r="N2958">
        <v>8.1</v>
      </c>
      <c r="O2958">
        <v>10</v>
      </c>
      <c r="Q2958">
        <v>1</v>
      </c>
      <c r="R2958">
        <f t="shared" si="210"/>
        <v>8</v>
      </c>
      <c r="S2958">
        <f t="shared" si="211"/>
        <v>11</v>
      </c>
      <c r="T2958">
        <f t="shared" si="209"/>
        <v>19</v>
      </c>
      <c r="U2958" t="s">
        <v>1514</v>
      </c>
      <c r="V2958" t="s">
        <v>1546</v>
      </c>
      <c r="W2958" t="s">
        <v>1472</v>
      </c>
      <c r="X2958" t="s">
        <v>1482</v>
      </c>
      <c r="Z2958" t="str" cm="1">
        <f t="array" ref="Z2958">IF(ISBLANK(AK2958),_xlfn.LET(
    _xlpm.nameBeforeSlash, IF(ISNUMBER(SEARCH("/", Y2958)), LEFT(Y2958, SEARCH("/", Y2958)-1), Y2958),
    _xlpm.matchRow, IFERROR(MATCH(_xlpm.nameBeforeSlash, AA:AA, 0), ""),
    _xlpm.difference, IF(_xlpm.matchRow="", "", ABS((R2958 + S2958)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),IF(ISBLANK(Y2958),"","Hidden"))</f>
        <v/>
      </c>
      <c r="AA2958" t="s">
        <v>1963</v>
      </c>
      <c r="AB2958" t="s">
        <v>3475</v>
      </c>
      <c r="AC2958" t="s">
        <v>432</v>
      </c>
      <c r="AD2958" t="str">
        <f>_xlfn.XLOOKUP(AC2958,moves!A:A,moves!B:B)</f>
        <v>rock</v>
      </c>
      <c r="AE2958">
        <f>_xlfn.XLOOKUP(AC2958,moves!A:A,moves!D:D)</f>
        <v>5</v>
      </c>
      <c r="AF2958" t="str">
        <f>_xlfn.XLOOKUP(AC2958,moves!A:A,moves!E:E)</f>
        <v>Critical hits deal +1 damage. Status symbols deal -1 damage.</v>
      </c>
      <c r="AG2958">
        <v>0</v>
      </c>
      <c r="AH2958">
        <v>0</v>
      </c>
      <c r="AI2958">
        <f t="shared" si="208"/>
        <v>0</v>
      </c>
      <c r="AJ2958" t="s">
        <v>525</v>
      </c>
      <c r="AK2958" t="s">
        <v>3474</v>
      </c>
      <c r="AL2958">
        <v>0</v>
      </c>
      <c r="AM2958" cm="1">
        <f t="array" ref="AM2958">IF(AL2958=1,1,
   IF(ISTEXT(AK2958),1,
   IF(AO2958&gt;1,AM2957,
   IF(AI2958=1,
      IF(SUMPRODUCT((LEN($Y$2:$Y$4096)-LEN(SUBSTITUTE($Y$2:$Y$4096,AA2958,"")))/LEN(AA2958))&gt;0,2,1),
      IF(
         SUMPRODUCT((LEN($Y$2:$Y$4096)-LEN(SUBSTITUTE($Y$2:$Y$4096,AA2958,"")))/LEN(AA2958))
         - SUMPRODUCT((LEN($Y$2:$Y$4096)-LEN(SUBSTITUTE($Y$2:$Y$4096,"Alolan "&amp;AA2958,"")))/LEN("Alolan "&amp;AA2958))
         - SUMPRODUCT((LEN($Y$2:$Y$4096)-LEN(SUBSTITUTE($Y$2:$Y$4096,"Galarian "&amp;AA2958,"")))/LEN("Galarian "&amp;AA2958))
         - SUMPRODUCT((LEN($Y$2:$Y$4096)-LEN(SUBSTITUTE($Y$2:$Y$4096,"Hisuian "&amp;AA2958,"")))/LEN("Hisuian "&amp;AA2958))
         - SUMPRODUCT((LEN($Y$2:$Y$4096)-LEN(SUBSTITUTE($Y$2:$Y$4096,"Paldean "&amp;AA2958,"")))/LEN("Paldean "&amp;AA2958))
      &gt;0,2,1)
   ))))</f>
        <v>1</v>
      </c>
      <c r="AN2958">
        <v>0</v>
      </c>
      <c r="AO2958">
        <v>1</v>
      </c>
    </row>
    <row r="2959" spans="1:42" x14ac:dyDescent="0.25">
      <c r="A2959" t="s">
        <v>1964</v>
      </c>
      <c r="B2959" t="s">
        <v>1963</v>
      </c>
      <c r="C2959" t="s">
        <v>1514</v>
      </c>
      <c r="D2959"/>
      <c r="E2959">
        <v>70</v>
      </c>
      <c r="F2959">
        <v>140</v>
      </c>
      <c r="G2959">
        <v>230</v>
      </c>
      <c r="H2959">
        <v>60</v>
      </c>
      <c r="I2959">
        <v>80</v>
      </c>
      <c r="J2959">
        <v>50</v>
      </c>
      <c r="K2959" t="s">
        <v>1961</v>
      </c>
      <c r="M2959" t="s">
        <v>3474</v>
      </c>
      <c r="N2959">
        <v>9.6</v>
      </c>
      <c r="O2959">
        <v>12.1</v>
      </c>
      <c r="Q2959">
        <v>1</v>
      </c>
      <c r="R2959">
        <f t="shared" si="210"/>
        <v>10</v>
      </c>
      <c r="S2959">
        <f t="shared" si="211"/>
        <v>13</v>
      </c>
      <c r="T2959">
        <f t="shared" si="209"/>
        <v>23</v>
      </c>
      <c r="U2959" t="s">
        <v>1514</v>
      </c>
      <c r="V2959" t="s">
        <v>1546</v>
      </c>
      <c r="W2959" t="s">
        <v>1472</v>
      </c>
      <c r="X2959" t="s">
        <v>1482</v>
      </c>
      <c r="Z2959" t="str" cm="1">
        <f t="array" ref="Z2959">IF(ISBLANK(AK2959),_xlfn.LET(
    _xlpm.nameBeforeSlash, IF(ISNUMBER(SEARCH("/", Y2959)), LEFT(Y2959, SEARCH("/", Y2959)-1), Y2959),
    _xlpm.matchRow, IFERROR(MATCH(_xlpm.nameBeforeSlash, AA:AA, 0), ""),
    _xlpm.difference, IF(_xlpm.matchRow="", "", ABS((R2959 + S2959)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),IF(ISBLANK(Y2959),"","Hidden"))</f>
        <v/>
      </c>
      <c r="AA2959" t="s">
        <v>3404</v>
      </c>
      <c r="AB2959" t="s">
        <v>1477</v>
      </c>
      <c r="AC2959" t="s">
        <v>1350</v>
      </c>
      <c r="AD2959" t="str">
        <f>_xlfn.XLOOKUP(AC2959,moves!A:A,moves!B:B)</f>
        <v>steel</v>
      </c>
      <c r="AE2959" t="str">
        <f>_xlfn.XLOOKUP(AC2959,moves!A:A,moves!D:D)</f>
        <v>?</v>
      </c>
      <c r="AF2959" t="str">
        <f>_xlfn.XLOOKUP(AC2959,moves!A:A,moves!E:E)</f>
        <v xml:space="preserve">Attack strength is equal to two more than the attack strength of the move that last attacked the user. </v>
      </c>
      <c r="AG2959">
        <v>0</v>
      </c>
      <c r="AH2959">
        <v>0</v>
      </c>
      <c r="AI2959">
        <f t="shared" si="208"/>
        <v>0</v>
      </c>
      <c r="AJ2959" t="s">
        <v>525</v>
      </c>
      <c r="AK2959" t="s">
        <v>3474</v>
      </c>
      <c r="AL2959">
        <v>0</v>
      </c>
      <c r="AM2959" cm="1">
        <f t="array" ref="AM2959">IF(AL2959=1,1,
   IF(ISTEXT(AK2959),1,
   IF(AO2959&gt;1,AM2958,
   IF(AI2959=1,
      IF(SUMPRODUCT((LEN($Y$2:$Y$4096)-LEN(SUBSTITUTE($Y$2:$Y$4096,AA2959,"")))/LEN(AA2959))&gt;0,2,1),
      IF(
         SUMPRODUCT((LEN($Y$2:$Y$4096)-LEN(SUBSTITUTE($Y$2:$Y$4096,AA2959,"")))/LEN(AA2959))
         - SUMPRODUCT((LEN($Y$2:$Y$4096)-LEN(SUBSTITUTE($Y$2:$Y$4096,"Alolan "&amp;AA2959,"")))/LEN("Alolan "&amp;AA2959))
         - SUMPRODUCT((LEN($Y$2:$Y$4096)-LEN(SUBSTITUTE($Y$2:$Y$4096,"Galarian "&amp;AA2959,"")))/LEN("Galarian "&amp;AA2959))
         - SUMPRODUCT((LEN($Y$2:$Y$4096)-LEN(SUBSTITUTE($Y$2:$Y$4096,"Hisuian "&amp;AA2959,"")))/LEN("Hisuian "&amp;AA2959))
         - SUMPRODUCT((LEN($Y$2:$Y$4096)-LEN(SUBSTITUTE($Y$2:$Y$4096,"Paldean "&amp;AA2959,"")))/LEN("Paldean "&amp;AA2959))
      &gt;0,2,1)
   ))))</f>
        <v>1</v>
      </c>
      <c r="AN2959">
        <v>0</v>
      </c>
      <c r="AO2959">
        <v>2</v>
      </c>
      <c r="AP2959">
        <v>1</v>
      </c>
    </row>
    <row r="2960" spans="1:42" x14ac:dyDescent="0.25">
      <c r="A2960">
        <v>681</v>
      </c>
      <c r="B2960" t="s">
        <v>801</v>
      </c>
      <c r="C2960" t="s">
        <v>1514</v>
      </c>
      <c r="D2960" t="s">
        <v>1524</v>
      </c>
      <c r="E2960">
        <v>60</v>
      </c>
      <c r="F2960">
        <v>50</v>
      </c>
      <c r="G2960">
        <v>140</v>
      </c>
      <c r="H2960">
        <v>50</v>
      </c>
      <c r="I2960">
        <v>140</v>
      </c>
      <c r="J2960">
        <v>60</v>
      </c>
      <c r="K2960" t="s">
        <v>802</v>
      </c>
      <c r="M2960" t="s">
        <v>3474</v>
      </c>
      <c r="N2960">
        <v>5.4</v>
      </c>
      <c r="O2960">
        <v>10.8</v>
      </c>
      <c r="P2960">
        <v>1</v>
      </c>
      <c r="Q2960">
        <v>1</v>
      </c>
      <c r="R2960">
        <f t="shared" si="210"/>
        <v>6</v>
      </c>
      <c r="S2960">
        <f t="shared" si="211"/>
        <v>12</v>
      </c>
      <c r="T2960">
        <f t="shared" si="209"/>
        <v>18</v>
      </c>
      <c r="U2960" t="s">
        <v>1514</v>
      </c>
      <c r="V2960" t="s">
        <v>1524</v>
      </c>
      <c r="W2960" t="s">
        <v>1492</v>
      </c>
      <c r="X2960" t="s">
        <v>1499</v>
      </c>
      <c r="Z2960" t="str" cm="1">
        <f t="array" ref="Z2960">IF(ISBLANK(AK2960),_xlfn.LET(
    _xlpm.nameBeforeSlash, IF(ISNUMBER(SEARCH("/", Y2960)), LEFT(Y2960, SEARCH("/", Y2960)-1), Y2960),
    _xlpm.matchRow, IFERROR(MATCH(_xlpm.nameBeforeSlash, AA:AA, 0), ""),
    _xlpm.difference, IF(_xlpm.matchRow="", "", ABS((R2960 + S2960)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),IF(ISBLANK(Y2960),"","Hidden"))</f>
        <v/>
      </c>
      <c r="AA2960" t="s">
        <v>8606</v>
      </c>
      <c r="AB2960" t="s">
        <v>3475</v>
      </c>
      <c r="AC2960" t="s">
        <v>806</v>
      </c>
      <c r="AD2960" t="str">
        <f>_xlfn.XLOOKUP(AC2960,moves!A:A,moves!B:B)</f>
        <v>steel</v>
      </c>
      <c r="AE2960">
        <f>_xlfn.XLOOKUP(AC2960,moves!A:A,moves!D:D)</f>
        <v>1</v>
      </c>
      <c r="AF2960" t="str">
        <f>_xlfn.XLOOKUP(AC2960,moves!A:A,moves!E:E)</f>
        <v>When the user is next attacked: Remove all regular hits from the roll.</v>
      </c>
      <c r="AG2960">
        <v>0</v>
      </c>
      <c r="AH2960">
        <v>0</v>
      </c>
      <c r="AI2960">
        <f t="shared" si="208"/>
        <v>0</v>
      </c>
      <c r="AJ2960" t="s">
        <v>525</v>
      </c>
      <c r="AK2960" t="s">
        <v>3474</v>
      </c>
      <c r="AL2960">
        <v>0</v>
      </c>
      <c r="AM2960" cm="1">
        <f t="array" ref="AM2960">IF(AL2960=1,1,
   IF(ISTEXT(AK2960),1,
   IF(AO2960&gt;1,AM2959,
   IF(AI2960=1,
      IF(SUMPRODUCT((LEN($Y$2:$Y$4096)-LEN(SUBSTITUTE($Y$2:$Y$4096,AA2960,"")))/LEN(AA2960))&gt;0,2,1),
      IF(
         SUMPRODUCT((LEN($Y$2:$Y$4096)-LEN(SUBSTITUTE($Y$2:$Y$4096,AA2960,"")))/LEN(AA2960))
         - SUMPRODUCT((LEN($Y$2:$Y$4096)-LEN(SUBSTITUTE($Y$2:$Y$4096,"Alolan "&amp;AA2960,"")))/LEN("Alolan "&amp;AA2960))
         - SUMPRODUCT((LEN($Y$2:$Y$4096)-LEN(SUBSTITUTE($Y$2:$Y$4096,"Galarian "&amp;AA2960,"")))/LEN("Galarian "&amp;AA2960))
         - SUMPRODUCT((LEN($Y$2:$Y$4096)-LEN(SUBSTITUTE($Y$2:$Y$4096,"Hisuian "&amp;AA2960,"")))/LEN("Hisuian "&amp;AA2960))
         - SUMPRODUCT((LEN($Y$2:$Y$4096)-LEN(SUBSTITUTE($Y$2:$Y$4096,"Paldean "&amp;AA2960,"")))/LEN("Paldean "&amp;AA2960))
      &gt;0,2,1)
   ))))</f>
        <v>1</v>
      </c>
      <c r="AN2960">
        <v>0</v>
      </c>
      <c r="AO2960">
        <v>1</v>
      </c>
    </row>
    <row r="2961" spans="1:42" x14ac:dyDescent="0.25">
      <c r="A2961" t="s">
        <v>804</v>
      </c>
      <c r="B2961" t="s">
        <v>801</v>
      </c>
      <c r="C2961" t="s">
        <v>1514</v>
      </c>
      <c r="D2961" t="s">
        <v>1524</v>
      </c>
      <c r="E2961">
        <v>60</v>
      </c>
      <c r="F2961">
        <v>140</v>
      </c>
      <c r="G2961">
        <v>50</v>
      </c>
      <c r="H2961">
        <v>140</v>
      </c>
      <c r="I2961">
        <v>50</v>
      </c>
      <c r="J2961">
        <v>60</v>
      </c>
      <c r="K2961" t="s">
        <v>802</v>
      </c>
      <c r="M2961" t="s">
        <v>3474</v>
      </c>
      <c r="N2961">
        <v>10.8</v>
      </c>
      <c r="O2961">
        <v>5.4</v>
      </c>
      <c r="P2961">
        <v>-3</v>
      </c>
      <c r="Q2961">
        <v>7</v>
      </c>
      <c r="R2961">
        <f t="shared" si="210"/>
        <v>8</v>
      </c>
      <c r="S2961">
        <f t="shared" si="211"/>
        <v>12</v>
      </c>
      <c r="T2961">
        <f t="shared" si="209"/>
        <v>20</v>
      </c>
      <c r="U2961" t="s">
        <v>1514</v>
      </c>
      <c r="V2961" t="s">
        <v>1524</v>
      </c>
      <c r="W2961" t="s">
        <v>1492</v>
      </c>
      <c r="X2961" t="s">
        <v>1499</v>
      </c>
      <c r="Z2961" t="str" cm="1">
        <f t="array" ref="Z2961">IF(ISBLANK(AK2961),_xlfn.LET(
    _xlpm.nameBeforeSlash, IF(ISNUMBER(SEARCH("/", Y2961)), LEFT(Y2961, SEARCH("/", Y2961)-1), Y2961),
    _xlpm.matchRow, IFERROR(MATCH(_xlpm.nameBeforeSlash, AA:AA, 0), ""),
    _xlpm.difference, IF(_xlpm.matchRow="", "", ABS((R2961 + S2961)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),IF(ISBLANK(Y2961),"","Hidden"))</f>
        <v/>
      </c>
      <c r="AA2961" t="s">
        <v>8607</v>
      </c>
      <c r="AB2961" t="s">
        <v>819</v>
      </c>
      <c r="AC2961" t="s">
        <v>805</v>
      </c>
      <c r="AD2961" t="str">
        <f>_xlfn.XLOOKUP(AC2961,moves!A:A,moves!B:B)</f>
        <v>steel</v>
      </c>
      <c r="AE2961">
        <f>_xlfn.XLOOKUP(AC2961,moves!A:A,moves!D:D)</f>
        <v>4</v>
      </c>
      <c r="AF2961" t="str">
        <f>_xlfn.XLOOKUP(AC2961,moves!A:A,moves!E:E)</f>
        <v>Critical hits deal +1 damage.</v>
      </c>
      <c r="AG2961">
        <v>0</v>
      </c>
      <c r="AH2961">
        <v>0</v>
      </c>
      <c r="AI2961">
        <f t="shared" si="208"/>
        <v>0</v>
      </c>
      <c r="AJ2961" t="s">
        <v>525</v>
      </c>
      <c r="AK2961" t="s">
        <v>3474</v>
      </c>
      <c r="AL2961">
        <v>0</v>
      </c>
      <c r="AM2961" cm="1">
        <f t="array" ref="AM2961">IF(AL2961=1,1,
   IF(ISTEXT(AK2961),1,
   IF(AO2961&gt;1,AM2960,
   IF(AI2961=1,
      IF(SUMPRODUCT((LEN($Y$2:$Y$4096)-LEN(SUBSTITUTE($Y$2:$Y$4096,AA2961,"")))/LEN(AA2961))&gt;0,2,1),
      IF(
         SUMPRODUCT((LEN($Y$2:$Y$4096)-LEN(SUBSTITUTE($Y$2:$Y$4096,AA2961,"")))/LEN(AA2961))
         - SUMPRODUCT((LEN($Y$2:$Y$4096)-LEN(SUBSTITUTE($Y$2:$Y$4096,"Alolan "&amp;AA2961,"")))/LEN("Alolan "&amp;AA2961))
         - SUMPRODUCT((LEN($Y$2:$Y$4096)-LEN(SUBSTITUTE($Y$2:$Y$4096,"Galarian "&amp;AA2961,"")))/LEN("Galarian "&amp;AA2961))
         - SUMPRODUCT((LEN($Y$2:$Y$4096)-LEN(SUBSTITUTE($Y$2:$Y$4096,"Hisuian "&amp;AA2961,"")))/LEN("Hisuian "&amp;AA2961))
         - SUMPRODUCT((LEN($Y$2:$Y$4096)-LEN(SUBSTITUTE($Y$2:$Y$4096,"Paldean "&amp;AA2961,"")))/LEN("Paldean "&amp;AA2961))
      &gt;0,2,1)
   ))))</f>
        <v>1</v>
      </c>
      <c r="AN2961">
        <v>0</v>
      </c>
      <c r="AO2961">
        <v>2</v>
      </c>
    </row>
    <row r="2962" spans="1:42" x14ac:dyDescent="0.25">
      <c r="A2962">
        <v>376</v>
      </c>
      <c r="B2962" t="s">
        <v>2077</v>
      </c>
      <c r="C2962" t="s">
        <v>1514</v>
      </c>
      <c r="D2962" t="s">
        <v>429</v>
      </c>
      <c r="E2962">
        <v>80</v>
      </c>
      <c r="F2962">
        <v>135</v>
      </c>
      <c r="G2962">
        <v>130</v>
      </c>
      <c r="H2962">
        <v>95</v>
      </c>
      <c r="I2962">
        <v>90</v>
      </c>
      <c r="J2962">
        <v>70</v>
      </c>
      <c r="K2962" t="s">
        <v>2078</v>
      </c>
      <c r="M2962" t="s">
        <v>3474</v>
      </c>
      <c r="N2962">
        <v>10.5</v>
      </c>
      <c r="O2962">
        <v>9.8000000000000007</v>
      </c>
      <c r="R2962">
        <f t="shared" si="210"/>
        <v>11</v>
      </c>
      <c r="S2962">
        <f t="shared" si="211"/>
        <v>10</v>
      </c>
      <c r="T2962">
        <f t="shared" si="209"/>
        <v>21</v>
      </c>
      <c r="U2962" t="s">
        <v>1514</v>
      </c>
      <c r="V2962" t="s">
        <v>429</v>
      </c>
      <c r="W2962" t="s">
        <v>1512</v>
      </c>
      <c r="X2962" t="s">
        <v>1492</v>
      </c>
      <c r="Z2962" t="str" cm="1">
        <f t="array" ref="Z2962">IF(ISBLANK(AK2962),_xlfn.LET(
    _xlpm.nameBeforeSlash, IF(ISNUMBER(SEARCH("/", Y2962)), LEFT(Y2962, SEARCH("/", Y2962)-1), Y2962),
    _xlpm.matchRow, IFERROR(MATCH(_xlpm.nameBeforeSlash, AA:AA, 0), ""),
    _xlpm.difference, IF(_xlpm.matchRow="", "", ABS((R2962 + S2962)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),IF(ISBLANK(Y2962),"","Hidden"))</f>
        <v/>
      </c>
      <c r="AA2962" t="s">
        <v>2077</v>
      </c>
      <c r="AB2962" t="s">
        <v>3475</v>
      </c>
      <c r="AC2962" t="s">
        <v>1361</v>
      </c>
      <c r="AD2962" t="str">
        <f>_xlfn.XLOOKUP(AC2962,moves!A:A,moves!B:B)</f>
        <v>steel</v>
      </c>
      <c r="AE2962">
        <f>_xlfn.XLOOKUP(AC2962,moves!A:A,moves!D:D)</f>
        <v>5</v>
      </c>
      <c r="AF2962" t="str">
        <f>_xlfn.XLOOKUP(AC2962,moves!A:A,moves!E:E)</f>
        <v>Status symbols deal +1 damage.</v>
      </c>
      <c r="AG2962">
        <v>0</v>
      </c>
      <c r="AH2962">
        <v>0</v>
      </c>
      <c r="AI2962">
        <f t="shared" si="208"/>
        <v>0</v>
      </c>
      <c r="AJ2962" t="s">
        <v>525</v>
      </c>
      <c r="AK2962" t="s">
        <v>3474</v>
      </c>
      <c r="AL2962">
        <v>0</v>
      </c>
      <c r="AM2962" cm="1">
        <f t="array" ref="AM2962">IF(AL2962=1,1,
   IF(ISTEXT(AK2962),1,
   IF(AO2962&gt;1,AM2961,
   IF(AI2962=1,
      IF(SUMPRODUCT((LEN($Y$2:$Y$4096)-LEN(SUBSTITUTE($Y$2:$Y$4096,AA2962,"")))/LEN(AA2962))&gt;0,2,1),
      IF(
         SUMPRODUCT((LEN($Y$2:$Y$4096)-LEN(SUBSTITUTE($Y$2:$Y$4096,AA2962,"")))/LEN(AA2962))
         - SUMPRODUCT((LEN($Y$2:$Y$4096)-LEN(SUBSTITUTE($Y$2:$Y$4096,"Alolan "&amp;AA2962,"")))/LEN("Alolan "&amp;AA2962))
         - SUMPRODUCT((LEN($Y$2:$Y$4096)-LEN(SUBSTITUTE($Y$2:$Y$4096,"Galarian "&amp;AA2962,"")))/LEN("Galarian "&amp;AA2962))
         - SUMPRODUCT((LEN($Y$2:$Y$4096)-LEN(SUBSTITUTE($Y$2:$Y$4096,"Hisuian "&amp;AA2962,"")))/LEN("Hisuian "&amp;AA2962))
         - SUMPRODUCT((LEN($Y$2:$Y$4096)-LEN(SUBSTITUTE($Y$2:$Y$4096,"Paldean "&amp;AA2962,"")))/LEN("Paldean "&amp;AA2962))
      &gt;0,2,1)
   ))))</f>
        <v>1</v>
      </c>
      <c r="AN2962">
        <v>0</v>
      </c>
      <c r="AO2962">
        <v>1</v>
      </c>
    </row>
    <row r="2963" spans="1:42" x14ac:dyDescent="0.25">
      <c r="A2963" t="s">
        <v>2079</v>
      </c>
      <c r="B2963" t="s">
        <v>2077</v>
      </c>
      <c r="C2963" t="s">
        <v>1514</v>
      </c>
      <c r="D2963" t="s">
        <v>429</v>
      </c>
      <c r="E2963">
        <v>80</v>
      </c>
      <c r="F2963">
        <v>145</v>
      </c>
      <c r="G2963">
        <v>150</v>
      </c>
      <c r="H2963">
        <v>105</v>
      </c>
      <c r="I2963">
        <v>110</v>
      </c>
      <c r="J2963">
        <v>110</v>
      </c>
      <c r="K2963" t="s">
        <v>2078</v>
      </c>
      <c r="M2963" t="s">
        <v>3474</v>
      </c>
      <c r="N2963">
        <v>12.7</v>
      </c>
      <c r="O2963">
        <v>11</v>
      </c>
      <c r="Q2963">
        <v>1</v>
      </c>
      <c r="R2963">
        <f t="shared" si="210"/>
        <v>13</v>
      </c>
      <c r="S2963">
        <f t="shared" si="211"/>
        <v>12</v>
      </c>
      <c r="T2963">
        <f t="shared" si="209"/>
        <v>25</v>
      </c>
      <c r="U2963" t="s">
        <v>1514</v>
      </c>
      <c r="V2963" t="s">
        <v>429</v>
      </c>
      <c r="W2963" t="s">
        <v>1512</v>
      </c>
      <c r="X2963" t="s">
        <v>1492</v>
      </c>
      <c r="Z2963" t="str" cm="1">
        <f t="array" ref="Z2963">IF(ISBLANK(AK2963),_xlfn.LET(
    _xlpm.nameBeforeSlash, IF(ISNUMBER(SEARCH("/", Y2963)), LEFT(Y2963, SEARCH("/", Y2963)-1), Y2963),
    _xlpm.matchRow, IFERROR(MATCH(_xlpm.nameBeforeSlash, AA:AA, 0), ""),
    _xlpm.difference, IF(_xlpm.matchRow="", "", ABS((R2963 + S2963)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),IF(ISBLANK(Y2963),"","Hidden"))</f>
        <v/>
      </c>
      <c r="AA2963" t="s">
        <v>3371</v>
      </c>
      <c r="AB2963" t="s">
        <v>1477</v>
      </c>
      <c r="AC2963" t="s">
        <v>1352</v>
      </c>
      <c r="AD2963" t="str">
        <f>_xlfn.XLOOKUP(AC2963,moves!A:A,moves!B:B)</f>
        <v>steel</v>
      </c>
      <c r="AE2963">
        <f>_xlfn.XLOOKUP(AC2963,moves!A:A,moves!D:D)</f>
        <v>8</v>
      </c>
      <c r="AF2963" t="str">
        <f>_xlfn.XLOOKUP(AC2963,moves!A:A,moves!E:E)</f>
        <v>The user takes damage equal to half its base health, rounded up.</v>
      </c>
      <c r="AG2963">
        <v>0</v>
      </c>
      <c r="AH2963">
        <v>0</v>
      </c>
      <c r="AI2963">
        <f t="shared" si="208"/>
        <v>0</v>
      </c>
      <c r="AJ2963" t="s">
        <v>525</v>
      </c>
      <c r="AK2963" t="s">
        <v>3474</v>
      </c>
      <c r="AL2963">
        <v>0</v>
      </c>
      <c r="AM2963" cm="1">
        <f t="array" ref="AM2963">IF(AL2963=1,1,
   IF(ISTEXT(AK2963),1,
   IF(AO2963&gt;1,AM2962,
   IF(AI2963=1,
      IF(SUMPRODUCT((LEN($Y$2:$Y$4096)-LEN(SUBSTITUTE($Y$2:$Y$4096,AA2963,"")))/LEN(AA2963))&gt;0,2,1),
      IF(
         SUMPRODUCT((LEN($Y$2:$Y$4096)-LEN(SUBSTITUTE($Y$2:$Y$4096,AA2963,"")))/LEN(AA2963))
         - SUMPRODUCT((LEN($Y$2:$Y$4096)-LEN(SUBSTITUTE($Y$2:$Y$4096,"Alolan "&amp;AA2963,"")))/LEN("Alolan "&amp;AA2963))
         - SUMPRODUCT((LEN($Y$2:$Y$4096)-LEN(SUBSTITUTE($Y$2:$Y$4096,"Galarian "&amp;AA2963,"")))/LEN("Galarian "&amp;AA2963))
         - SUMPRODUCT((LEN($Y$2:$Y$4096)-LEN(SUBSTITUTE($Y$2:$Y$4096,"Hisuian "&amp;AA2963,"")))/LEN("Hisuian "&amp;AA2963))
         - SUMPRODUCT((LEN($Y$2:$Y$4096)-LEN(SUBSTITUTE($Y$2:$Y$4096,"Paldean "&amp;AA2963,"")))/LEN("Paldean "&amp;AA2963))
      &gt;0,2,1)
   ))))</f>
        <v>1</v>
      </c>
      <c r="AN2963">
        <v>0</v>
      </c>
      <c r="AO2963">
        <v>2</v>
      </c>
      <c r="AP2963">
        <v>1</v>
      </c>
    </row>
    <row r="2964" spans="1:42" x14ac:dyDescent="0.25">
      <c r="A2964">
        <v>966</v>
      </c>
      <c r="B2964" t="s">
        <v>2997</v>
      </c>
      <c r="C2964" t="s">
        <v>1514</v>
      </c>
      <c r="D2964" t="s">
        <v>1469</v>
      </c>
      <c r="E2964">
        <v>80</v>
      </c>
      <c r="F2964">
        <v>119</v>
      </c>
      <c r="G2964">
        <v>90</v>
      </c>
      <c r="H2964">
        <v>54</v>
      </c>
      <c r="I2964">
        <v>67</v>
      </c>
      <c r="J2964">
        <v>90</v>
      </c>
      <c r="K2964" t="s">
        <v>2998</v>
      </c>
      <c r="M2964" t="s">
        <v>3474</v>
      </c>
      <c r="N2964">
        <v>10.09</v>
      </c>
      <c r="O2964">
        <v>7.9099999999999993</v>
      </c>
      <c r="Q2964">
        <v>2</v>
      </c>
      <c r="R2964">
        <f t="shared" si="210"/>
        <v>10</v>
      </c>
      <c r="S2964">
        <f t="shared" si="211"/>
        <v>10</v>
      </c>
      <c r="T2964">
        <f t="shared" si="209"/>
        <v>20</v>
      </c>
      <c r="U2964" t="s">
        <v>1514</v>
      </c>
      <c r="V2964" t="s">
        <v>1469</v>
      </c>
      <c r="W2964" t="s">
        <v>1479</v>
      </c>
      <c r="X2964" t="s">
        <v>1471</v>
      </c>
      <c r="Z2964" t="str" cm="1">
        <f t="array" ref="Z2964">IF(ISBLANK(AK2964),_xlfn.LET(
    _xlpm.nameBeforeSlash, IF(ISNUMBER(SEARCH("/", Y2964)), LEFT(Y2964, SEARCH("/", Y2964)-1), Y2964),
    _xlpm.matchRow, IFERROR(MATCH(_xlpm.nameBeforeSlash, AA:AA, 0), ""),
    _xlpm.difference, IF(_xlpm.matchRow="", "", ABS((R2964 + S2964)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),IF(ISBLANK(Y2964),"","Hidden"))</f>
        <v/>
      </c>
      <c r="AA2964" t="s">
        <v>2997</v>
      </c>
      <c r="AB2964" t="s">
        <v>3475</v>
      </c>
      <c r="AC2964" t="s">
        <v>1384</v>
      </c>
      <c r="AD2964" t="str">
        <f>_xlfn.XLOOKUP(AC2964,moves!A:A,moves!B:B)</f>
        <v>typeless</v>
      </c>
      <c r="AE2964">
        <f>_xlfn.XLOOKUP(AC2964,moves!A:A,moves!D:D)</f>
        <v>4</v>
      </c>
      <c r="AF2964" t="str">
        <f>_xlfn.XLOOKUP(AC2964,moves!A:A,moves!E:E)</f>
        <v xml:space="preserve">If any status symbols are rolled: Roll a status dice and inflict the result on the target. The type of this move matches the status rolled. </v>
      </c>
      <c r="AG2964">
        <v>0</v>
      </c>
      <c r="AH2964">
        <v>0</v>
      </c>
      <c r="AI2964">
        <f t="shared" si="208"/>
        <v>0</v>
      </c>
      <c r="AJ2964" t="s">
        <v>525</v>
      </c>
      <c r="AK2964" t="s">
        <v>3474</v>
      </c>
      <c r="AL2964">
        <v>0</v>
      </c>
      <c r="AM2964" cm="1">
        <f t="array" ref="AM2964">IF(AL2964=1,1,
   IF(ISTEXT(AK2964),1,
   IF(AO2964&gt;1,AM2962,
   IF(AI2964=1,
      IF(SUMPRODUCT((LEN($Y$2:$Y$4096)-LEN(SUBSTITUTE($Y$2:$Y$4096,AA2964,"")))/LEN(AA2964))&gt;0,2,1),
      IF(
         SUMPRODUCT((LEN($Y$2:$Y$4096)-LEN(SUBSTITUTE($Y$2:$Y$4096,AA2964,"")))/LEN(AA2964))
         - SUMPRODUCT((LEN($Y$2:$Y$4096)-LEN(SUBSTITUTE($Y$2:$Y$4096,"Alolan "&amp;AA2964,"")))/LEN("Alolan "&amp;AA2964))
         - SUMPRODUCT((LEN($Y$2:$Y$4096)-LEN(SUBSTITUTE($Y$2:$Y$4096,"Galarian "&amp;AA2964,"")))/LEN("Galarian "&amp;AA2964))
         - SUMPRODUCT((LEN($Y$2:$Y$4096)-LEN(SUBSTITUTE($Y$2:$Y$4096,"Hisuian "&amp;AA2964,"")))/LEN("Hisuian "&amp;AA2964))
         - SUMPRODUCT((LEN($Y$2:$Y$4096)-LEN(SUBSTITUTE($Y$2:$Y$4096,"Paldean "&amp;AA2964,"")))/LEN("Paldean "&amp;AA2964))
      &gt;0,2,1)
   ))))</f>
        <v>1</v>
      </c>
      <c r="AN2964">
        <v>0</v>
      </c>
      <c r="AO2964">
        <v>0</v>
      </c>
    </row>
    <row r="2965" spans="1:42" x14ac:dyDescent="0.25">
      <c r="A2965">
        <v>462</v>
      </c>
      <c r="B2965" t="s">
        <v>216</v>
      </c>
      <c r="C2965" t="s">
        <v>1521</v>
      </c>
      <c r="D2965" t="s">
        <v>1514</v>
      </c>
      <c r="E2965">
        <v>70</v>
      </c>
      <c r="F2965">
        <v>70</v>
      </c>
      <c r="G2965">
        <v>115</v>
      </c>
      <c r="H2965">
        <v>130</v>
      </c>
      <c r="I2965">
        <v>90</v>
      </c>
      <c r="J2965">
        <v>60</v>
      </c>
      <c r="K2965" t="s">
        <v>338</v>
      </c>
      <c r="M2965" t="s">
        <v>3474</v>
      </c>
      <c r="N2965">
        <v>9.6</v>
      </c>
      <c r="O2965">
        <v>8.9499999999999993</v>
      </c>
      <c r="Q2965">
        <v>1</v>
      </c>
      <c r="R2965">
        <f t="shared" si="210"/>
        <v>10</v>
      </c>
      <c r="S2965">
        <f t="shared" si="211"/>
        <v>10</v>
      </c>
      <c r="T2965">
        <f t="shared" si="209"/>
        <v>20</v>
      </c>
      <c r="U2965" t="s">
        <v>1521</v>
      </c>
      <c r="V2965" t="s">
        <v>1514</v>
      </c>
      <c r="W2965" t="s">
        <v>429</v>
      </c>
      <c r="X2965" t="s">
        <v>1512</v>
      </c>
      <c r="Z2965" t="str" cm="1">
        <f t="array" ref="Z2965">IF(ISBLANK(AK2965),_xlfn.LET(
    _xlpm.nameBeforeSlash, IF(ISNUMBER(SEARCH("/", Y2965)), LEFT(Y2965, SEARCH("/", Y2965)-1), Y2965),
    _xlpm.matchRow, IFERROR(MATCH(_xlpm.nameBeforeSlash, AA:AA, 0), ""),
    _xlpm.difference, IF(_xlpm.matchRow="", "", ABS((R2965 + S2965)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),IF(ISBLANK(Y2965),"","Hidden"))</f>
        <v/>
      </c>
      <c r="AA2965" t="s">
        <v>216</v>
      </c>
      <c r="AB2965" t="s">
        <v>3475</v>
      </c>
      <c r="AC2965" t="s">
        <v>496</v>
      </c>
      <c r="AD2965" t="str">
        <f>_xlfn.XLOOKUP(AC2965,moves!A:A,moves!B:B)</f>
        <v>electric</v>
      </c>
      <c r="AE2965">
        <f>_xlfn.XLOOKUP(AC2965,moves!A:A,moves!D:D)</f>
        <v>6</v>
      </c>
      <c r="AF2965" t="str">
        <f>_xlfn.XLOOKUP(AC2965,moves!A:A,moves!E:E)</f>
        <v>Inflict the Paralyzed status on the target. Status symbols deal -1 damage.</v>
      </c>
      <c r="AG2965">
        <v>0</v>
      </c>
      <c r="AH2965">
        <v>0</v>
      </c>
      <c r="AI2965">
        <f t="shared" si="208"/>
        <v>0</v>
      </c>
      <c r="AJ2965" t="s">
        <v>525</v>
      </c>
      <c r="AK2965" t="s">
        <v>3474</v>
      </c>
      <c r="AL2965">
        <v>0</v>
      </c>
      <c r="AM2965" cm="1">
        <f t="array" ref="AM2965">IF(AL2965=1,1,
   IF(ISTEXT(AK2965),1,
   IF(AO2965&gt;1,AM2964,
   IF(AI2965=1,
      IF(SUMPRODUCT((LEN($Y$2:$Y$4096)-LEN(SUBSTITUTE($Y$2:$Y$4096,AA2965,"")))/LEN(AA2965))&gt;0,2,1),
      IF(
         SUMPRODUCT((LEN($Y$2:$Y$4096)-LEN(SUBSTITUTE($Y$2:$Y$4096,AA2965,"")))/LEN(AA2965))
         - SUMPRODUCT((LEN($Y$2:$Y$4096)-LEN(SUBSTITUTE($Y$2:$Y$4096,"Alolan "&amp;AA2965,"")))/LEN("Alolan "&amp;AA2965))
         - SUMPRODUCT((LEN($Y$2:$Y$4096)-LEN(SUBSTITUTE($Y$2:$Y$4096,"Galarian "&amp;AA2965,"")))/LEN("Galarian "&amp;AA2965))
         - SUMPRODUCT((LEN($Y$2:$Y$4096)-LEN(SUBSTITUTE($Y$2:$Y$4096,"Hisuian "&amp;AA2965,"")))/LEN("Hisuian "&amp;AA2965))
         - SUMPRODUCT((LEN($Y$2:$Y$4096)-LEN(SUBSTITUTE($Y$2:$Y$4096,"Paldean "&amp;AA2965,"")))/LEN("Paldean "&amp;AA2965))
      &gt;0,2,1)
   ))))</f>
        <v>1</v>
      </c>
      <c r="AN2965">
        <v>0</v>
      </c>
      <c r="AO2965">
        <v>0</v>
      </c>
    </row>
    <row r="2966" spans="1:42" x14ac:dyDescent="0.25">
      <c r="A2966">
        <v>530</v>
      </c>
      <c r="B2966" t="s">
        <v>2181</v>
      </c>
      <c r="C2966" t="s">
        <v>1472</v>
      </c>
      <c r="D2966" t="s">
        <v>1514</v>
      </c>
      <c r="E2966">
        <v>110</v>
      </c>
      <c r="F2966">
        <v>135</v>
      </c>
      <c r="G2966">
        <v>60</v>
      </c>
      <c r="H2966">
        <v>50</v>
      </c>
      <c r="I2966">
        <v>65</v>
      </c>
      <c r="J2966">
        <v>88</v>
      </c>
      <c r="K2966" t="s">
        <v>2182</v>
      </c>
      <c r="M2966" t="s">
        <v>3474</v>
      </c>
      <c r="N2966">
        <v>10.77</v>
      </c>
      <c r="O2966">
        <v>8.15</v>
      </c>
      <c r="R2966">
        <f t="shared" si="210"/>
        <v>11</v>
      </c>
      <c r="S2966">
        <f t="shared" si="211"/>
        <v>8</v>
      </c>
      <c r="T2966">
        <f t="shared" si="209"/>
        <v>19</v>
      </c>
      <c r="U2966" t="s">
        <v>1472</v>
      </c>
      <c r="V2966" t="s">
        <v>1514</v>
      </c>
      <c r="W2966" t="s">
        <v>1512</v>
      </c>
      <c r="X2966" t="s">
        <v>1546</v>
      </c>
      <c r="Z2966" t="str" cm="1">
        <f t="array" ref="Z2966">IF(ISBLANK(AK2966),_xlfn.LET(
    _xlpm.nameBeforeSlash, IF(ISNUMBER(SEARCH("/", Y2966)), LEFT(Y2966, SEARCH("/", Y2966)-1), Y2966),
    _xlpm.matchRow, IFERROR(MATCH(_xlpm.nameBeforeSlash, AA:AA, 0), ""),
    _xlpm.difference, IF(_xlpm.matchRow="", "", ABS((R2966 + S2966)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),IF(ISBLANK(Y2966),"","Hidden"))</f>
        <v/>
      </c>
      <c r="AA2966" t="s">
        <v>2181</v>
      </c>
      <c r="AB2966" t="s">
        <v>3475</v>
      </c>
      <c r="AC2966" t="s">
        <v>1183</v>
      </c>
      <c r="AD2966" t="str">
        <f>_xlfn.XLOOKUP(AC2966,moves!A:A,moves!B:B)</f>
        <v>ground</v>
      </c>
      <c r="AE2966">
        <f>_xlfn.XLOOKUP(AC2966,moves!A:A,moves!D:D)</f>
        <v>4</v>
      </c>
      <c r="AF2966" t="str">
        <f>_xlfn.XLOOKUP(AC2966,moves!A:A,moves!E:E)</f>
        <v>Critical hits deal +1 damage.</v>
      </c>
      <c r="AG2966">
        <v>0</v>
      </c>
      <c r="AH2966">
        <v>0</v>
      </c>
      <c r="AI2966">
        <f t="shared" si="208"/>
        <v>0</v>
      </c>
      <c r="AJ2966" t="s">
        <v>525</v>
      </c>
      <c r="AK2966" t="s">
        <v>3474</v>
      </c>
      <c r="AL2966">
        <v>0</v>
      </c>
      <c r="AM2966" cm="1">
        <f t="array" ref="AM2966">IF(AL2966=1,1,
   IF(ISTEXT(AK2966),1,
   IF(AO2966&gt;1,AM2965,
   IF(AI2966=1,
      IF(SUMPRODUCT((LEN($Y$2:$Y$4096)-LEN(SUBSTITUTE($Y$2:$Y$4096,AA2966,"")))/LEN(AA2966))&gt;0,2,1),
      IF(
         SUMPRODUCT((LEN($Y$2:$Y$4096)-LEN(SUBSTITUTE($Y$2:$Y$4096,AA2966,"")))/LEN(AA2966))
         - SUMPRODUCT((LEN($Y$2:$Y$4096)-LEN(SUBSTITUTE($Y$2:$Y$4096,"Alolan "&amp;AA2966,"")))/LEN("Alolan "&amp;AA2966))
         - SUMPRODUCT((LEN($Y$2:$Y$4096)-LEN(SUBSTITUTE($Y$2:$Y$4096,"Galarian "&amp;AA2966,"")))/LEN("Galarian "&amp;AA2966))
         - SUMPRODUCT((LEN($Y$2:$Y$4096)-LEN(SUBSTITUTE($Y$2:$Y$4096,"Hisuian "&amp;AA2966,"")))/LEN("Hisuian "&amp;AA2966))
         - SUMPRODUCT((LEN($Y$2:$Y$4096)-LEN(SUBSTITUTE($Y$2:$Y$4096,"Paldean "&amp;AA2966,"")))/LEN("Paldean "&amp;AA2966))
      &gt;0,2,1)
   ))))</f>
        <v>1</v>
      </c>
      <c r="AN2966">
        <v>0</v>
      </c>
      <c r="AO2966">
        <v>0</v>
      </c>
    </row>
    <row r="2967" spans="1:42" x14ac:dyDescent="0.25">
      <c r="A2967">
        <v>801</v>
      </c>
      <c r="B2967" t="s">
        <v>2710</v>
      </c>
      <c r="C2967" t="s">
        <v>1514</v>
      </c>
      <c r="D2967" t="s">
        <v>1536</v>
      </c>
      <c r="E2967">
        <v>80</v>
      </c>
      <c r="F2967">
        <v>95</v>
      </c>
      <c r="G2967">
        <v>115</v>
      </c>
      <c r="H2967">
        <v>130</v>
      </c>
      <c r="I2967">
        <v>115</v>
      </c>
      <c r="J2967">
        <v>65</v>
      </c>
      <c r="K2967" t="s">
        <v>2711</v>
      </c>
      <c r="M2967" t="s">
        <v>3474</v>
      </c>
      <c r="N2967">
        <v>10.050000000000001</v>
      </c>
      <c r="O2967">
        <v>10.1</v>
      </c>
      <c r="Q2967">
        <v>3</v>
      </c>
      <c r="R2967">
        <f t="shared" si="210"/>
        <v>10</v>
      </c>
      <c r="S2967">
        <f t="shared" si="211"/>
        <v>13</v>
      </c>
      <c r="T2967">
        <f t="shared" si="209"/>
        <v>23</v>
      </c>
      <c r="U2967" t="s">
        <v>1514</v>
      </c>
      <c r="V2967" t="s">
        <v>1536</v>
      </c>
      <c r="W2967" t="s">
        <v>1521</v>
      </c>
      <c r="X2967" t="s">
        <v>1492</v>
      </c>
      <c r="Z2967" t="str" cm="1">
        <f t="array" ref="Z2967">IF(ISBLANK(AK2967),_xlfn.LET(
    _xlpm.nameBeforeSlash, IF(ISNUMBER(SEARCH("/", Y2967)), LEFT(Y2967, SEARCH("/", Y2967)-1), Y2967),
    _xlpm.matchRow, IFERROR(MATCH(_xlpm.nameBeforeSlash, AA:AA, 0), ""),
    _xlpm.difference, IF(_xlpm.matchRow="", "", ABS((R2967 + S2967)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),IF(ISBLANK(Y2967),"","Hidden"))</f>
        <v/>
      </c>
      <c r="AA2967" t="s">
        <v>2710</v>
      </c>
      <c r="AB2967" t="s">
        <v>3475</v>
      </c>
      <c r="AC2967" t="s">
        <v>1015</v>
      </c>
      <c r="AD2967" t="str">
        <f>_xlfn.XLOOKUP(AC2967,moves!A:A,moves!B:B)</f>
        <v>fairy</v>
      </c>
      <c r="AE2967">
        <f>_xlfn.XLOOKUP(AC2967,moves!A:A,moves!D:D)</f>
        <v>6</v>
      </c>
      <c r="AF2967" t="str">
        <f>_xlfn.XLOOKUP(AC2967,moves!A:A,moves!E:E)</f>
        <v>Status symbols deal +1 damage.</v>
      </c>
      <c r="AG2967">
        <v>0</v>
      </c>
      <c r="AH2967">
        <v>1</v>
      </c>
      <c r="AI2967">
        <f t="shared" si="208"/>
        <v>0</v>
      </c>
      <c r="AJ2967" t="s">
        <v>8452</v>
      </c>
      <c r="AK2967" t="s">
        <v>3474</v>
      </c>
      <c r="AL2967">
        <v>0</v>
      </c>
      <c r="AM2967" cm="1">
        <f t="array" ref="AM2967">IF(AL2967=1,1,
   IF(ISTEXT(AK2967),1,
   IF(AO2967&gt;1,AM2966,
   IF(AI2967=1,
      IF(SUMPRODUCT((LEN($Y$2:$Y$4096)-LEN(SUBSTITUTE($Y$2:$Y$4096,AA2967,"")))/LEN(AA2967))&gt;0,2,1),
      IF(
         SUMPRODUCT((LEN($Y$2:$Y$4096)-LEN(SUBSTITUTE($Y$2:$Y$4096,AA2967,"")))/LEN(AA2967))
         - SUMPRODUCT((LEN($Y$2:$Y$4096)-LEN(SUBSTITUTE($Y$2:$Y$4096,"Alolan "&amp;AA2967,"")))/LEN("Alolan "&amp;AA2967))
         - SUMPRODUCT((LEN($Y$2:$Y$4096)-LEN(SUBSTITUTE($Y$2:$Y$4096,"Galarian "&amp;AA2967,"")))/LEN("Galarian "&amp;AA2967))
         - SUMPRODUCT((LEN($Y$2:$Y$4096)-LEN(SUBSTITUTE($Y$2:$Y$4096,"Hisuian "&amp;AA2967,"")))/LEN("Hisuian "&amp;AA2967))
         - SUMPRODUCT((LEN($Y$2:$Y$4096)-LEN(SUBSTITUTE($Y$2:$Y$4096,"Paldean "&amp;AA2967,"")))/LEN("Paldean "&amp;AA2967))
      &gt;0,2,1)
   ))))</f>
        <v>1</v>
      </c>
      <c r="AN2967">
        <v>0</v>
      </c>
      <c r="AO2967">
        <v>0</v>
      </c>
    </row>
    <row r="2968" spans="1:42" x14ac:dyDescent="0.25">
      <c r="A2968" t="s">
        <v>4127</v>
      </c>
      <c r="B2968" t="s">
        <v>2091</v>
      </c>
      <c r="C2968" t="s">
        <v>1514</v>
      </c>
      <c r="D2968" t="s">
        <v>429</v>
      </c>
      <c r="E2968">
        <v>100</v>
      </c>
      <c r="F2968">
        <v>100</v>
      </c>
      <c r="G2968">
        <v>100</v>
      </c>
      <c r="H2968">
        <v>100</v>
      </c>
      <c r="I2968">
        <v>100</v>
      </c>
      <c r="J2968">
        <v>100</v>
      </c>
      <c r="K2968" t="s">
        <v>2092</v>
      </c>
      <c r="M2968" t="s">
        <v>3474</v>
      </c>
      <c r="N2968">
        <v>10</v>
      </c>
      <c r="O2968">
        <v>10</v>
      </c>
      <c r="P2968">
        <v>2</v>
      </c>
      <c r="Q2968">
        <v>2</v>
      </c>
      <c r="R2968">
        <f t="shared" si="210"/>
        <v>12</v>
      </c>
      <c r="S2968">
        <f t="shared" si="211"/>
        <v>12</v>
      </c>
      <c r="T2968">
        <f t="shared" si="209"/>
        <v>24</v>
      </c>
      <c r="U2968" t="s">
        <v>1514</v>
      </c>
      <c r="V2968" t="s">
        <v>429</v>
      </c>
      <c r="W2968" t="s">
        <v>1536</v>
      </c>
      <c r="X2968" t="s">
        <v>1524</v>
      </c>
      <c r="Z2968" t="str" cm="1">
        <f t="array" ref="Z2968">IF(ISBLANK(AK2968),_xlfn.LET(
    _xlpm.nameBeforeSlash, IF(ISNUMBER(SEARCH("/", Y2968)), LEFT(Y2968, SEARCH("/", Y2968)-1), Y2968),
    _xlpm.matchRow, IFERROR(MATCH(_xlpm.nameBeforeSlash, AA:AA, 0), ""),
    _xlpm.difference, IF(_xlpm.matchRow="", "", ABS((R2968 + S2968)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),IF(ISBLANK(Y2968),"","Hidden"))</f>
        <v/>
      </c>
      <c r="AA2968" t="s">
        <v>5419</v>
      </c>
      <c r="AB2968" t="s">
        <v>3475</v>
      </c>
      <c r="AC2968" t="s">
        <v>6576</v>
      </c>
      <c r="AD2968" t="str">
        <f>_xlfn.XLOOKUP(AC2968,moves!A:A,moves!B:B)</f>
        <v>psychic</v>
      </c>
      <c r="AE2968">
        <f>_xlfn.XLOOKUP(AC2968,moves!A:A,moves!D:D)</f>
        <v>1</v>
      </c>
      <c r="AF2968" t="str">
        <f>_xlfn.XLOOKUP(AC2968,moves!A:A,moves!E:E)</f>
        <v>Inflict the Drowsy status on the user. Increase the target's battle fatigue by 2. If the target has 5 battle fatigue after this attack: The target faints.</v>
      </c>
      <c r="AG2968">
        <v>0</v>
      </c>
      <c r="AH2968">
        <v>1</v>
      </c>
      <c r="AI2968">
        <f t="shared" si="208"/>
        <v>1</v>
      </c>
      <c r="AJ2968" t="s">
        <v>8452</v>
      </c>
      <c r="AK2968" t="s">
        <v>3474</v>
      </c>
      <c r="AL2968">
        <v>0</v>
      </c>
      <c r="AM2968" cm="1">
        <f t="array" ref="AM2968">IF(AL2968=1,1,
   IF(ISTEXT(AK2968),1,
   IF(AO2968&gt;1,AM2967,
   IF(AI2968=1,
      IF(SUMPRODUCT((LEN($Y$2:$Y$4096)-LEN(SUBSTITUTE($Y$2:$Y$4096,AA2968,"")))/LEN(AA2968))&gt;0,2,1),
      IF(
         SUMPRODUCT((LEN($Y$2:$Y$4096)-LEN(SUBSTITUTE($Y$2:$Y$4096,AA2968,"")))/LEN(AA2968))
         - SUMPRODUCT((LEN($Y$2:$Y$4096)-LEN(SUBSTITUTE($Y$2:$Y$4096,"Alolan "&amp;AA2968,"")))/LEN("Alolan "&amp;AA2968))
         - SUMPRODUCT((LEN($Y$2:$Y$4096)-LEN(SUBSTITUTE($Y$2:$Y$4096,"Galarian "&amp;AA2968,"")))/LEN("Galarian "&amp;AA2968))
         - SUMPRODUCT((LEN($Y$2:$Y$4096)-LEN(SUBSTITUTE($Y$2:$Y$4096,"Hisuian "&amp;AA2968,"")))/LEN("Hisuian "&amp;AA2968))
         - SUMPRODUCT((LEN($Y$2:$Y$4096)-LEN(SUBSTITUTE($Y$2:$Y$4096,"Paldean "&amp;AA2968,"")))/LEN("Paldean "&amp;AA2968))
      &gt;0,2,1)
   ))))</f>
        <v>1</v>
      </c>
      <c r="AN2968">
        <v>0</v>
      </c>
      <c r="AO2968">
        <v>0</v>
      </c>
    </row>
    <row r="2969" spans="1:42" x14ac:dyDescent="0.25">
      <c r="A2969">
        <v>809</v>
      </c>
      <c r="B2969" t="s">
        <v>2718</v>
      </c>
      <c r="C2969" t="s">
        <v>1514</v>
      </c>
      <c r="D2969"/>
      <c r="E2969">
        <v>135</v>
      </c>
      <c r="F2969">
        <v>143</v>
      </c>
      <c r="G2969">
        <v>143</v>
      </c>
      <c r="H2969">
        <v>80</v>
      </c>
      <c r="I2969">
        <v>65</v>
      </c>
      <c r="J2969">
        <v>34</v>
      </c>
      <c r="K2969" t="s">
        <v>2717</v>
      </c>
      <c r="M2969" t="s">
        <v>3474</v>
      </c>
      <c r="N2969">
        <v>9.3099999999999987</v>
      </c>
      <c r="O2969">
        <v>11.64</v>
      </c>
      <c r="Q2969">
        <v>2</v>
      </c>
      <c r="R2969">
        <f t="shared" si="210"/>
        <v>9</v>
      </c>
      <c r="S2969">
        <f t="shared" si="211"/>
        <v>14</v>
      </c>
      <c r="T2969">
        <f t="shared" si="209"/>
        <v>23</v>
      </c>
      <c r="U2969" t="s">
        <v>1514</v>
      </c>
      <c r="V2969" t="s">
        <v>1492</v>
      </c>
      <c r="W2969" t="s">
        <v>1521</v>
      </c>
      <c r="X2969" t="s">
        <v>1209</v>
      </c>
      <c r="Z2969" t="str" cm="1">
        <f t="array" ref="Z2969">IF(ISBLANK(AK2969),_xlfn.LET(
    _xlpm.nameBeforeSlash, IF(ISNUMBER(SEARCH("/", Y2969)), LEFT(Y2969, SEARCH("/", Y2969)-1), Y2969),
    _xlpm.matchRow, IFERROR(MATCH(_xlpm.nameBeforeSlash, AA:AA, 0), ""),
    _xlpm.difference, IF(_xlpm.matchRow="", "", ABS((R2969 + S2969)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),IF(ISBLANK(Y2969),"","Hidden"))</f>
        <v/>
      </c>
      <c r="AA2969" t="s">
        <v>2718</v>
      </c>
      <c r="AB2969" t="s">
        <v>3475</v>
      </c>
      <c r="AC2969" t="s">
        <v>1368</v>
      </c>
      <c r="AD2969" t="str">
        <f>_xlfn.XLOOKUP(AC2969,moves!A:A,moves!B:B)</f>
        <v>steel</v>
      </c>
      <c r="AE2969">
        <f>_xlfn.XLOOKUP(AC2969,moves!A:A,moves!D:D)</f>
        <v>3</v>
      </c>
      <c r="AF2969" t="str">
        <f>_xlfn.XLOOKUP(AC2969,moves!A:A,moves!E:E)</f>
        <v>The user rolls twice for this attack. The first roll's status symbols deal +1 damage. The second roll's critical hits deal +1 damage.</v>
      </c>
      <c r="AG2969">
        <v>0</v>
      </c>
      <c r="AH2969">
        <v>1</v>
      </c>
      <c r="AI2969">
        <f t="shared" si="208"/>
        <v>0</v>
      </c>
      <c r="AJ2969" t="s">
        <v>8452</v>
      </c>
      <c r="AK2969" t="s">
        <v>3474</v>
      </c>
      <c r="AL2969">
        <v>0</v>
      </c>
      <c r="AM2969" cm="1">
        <f t="array" ref="AM2969">IF(AL2969=1,1,
   IF(ISTEXT(AK2969),1,
   IF(AO2969&gt;1,AM2968,
   IF(AI2969=1,
      IF(SUMPRODUCT((LEN($Y$2:$Y$4096)-LEN(SUBSTITUTE($Y$2:$Y$4096,AA2969,"")))/LEN(AA2969))&gt;0,2,1),
      IF(
         SUMPRODUCT((LEN($Y$2:$Y$4096)-LEN(SUBSTITUTE($Y$2:$Y$4096,AA2969,"")))/LEN(AA2969))
         - SUMPRODUCT((LEN($Y$2:$Y$4096)-LEN(SUBSTITUTE($Y$2:$Y$4096,"Alolan "&amp;AA2969,"")))/LEN("Alolan "&amp;AA2969))
         - SUMPRODUCT((LEN($Y$2:$Y$4096)-LEN(SUBSTITUTE($Y$2:$Y$4096,"Galarian "&amp;AA2969,"")))/LEN("Galarian "&amp;AA2969))
         - SUMPRODUCT((LEN($Y$2:$Y$4096)-LEN(SUBSTITUTE($Y$2:$Y$4096,"Hisuian "&amp;AA2969,"")))/LEN("Hisuian "&amp;AA2969))
         - SUMPRODUCT((LEN($Y$2:$Y$4096)-LEN(SUBSTITUTE($Y$2:$Y$4096,"Paldean "&amp;AA2969,"")))/LEN("Paldean "&amp;AA2969))
      &gt;0,2,1)
   ))))</f>
        <v>1</v>
      </c>
      <c r="AN2969">
        <v>0</v>
      </c>
      <c r="AO2969">
        <v>1</v>
      </c>
    </row>
    <row r="2970" spans="1:42" x14ac:dyDescent="0.25">
      <c r="A2970" t="s">
        <v>3315</v>
      </c>
      <c r="B2970" t="s">
        <v>2718</v>
      </c>
      <c r="C2970" t="s">
        <v>1514</v>
      </c>
      <c r="D2970"/>
      <c r="E2970">
        <v>135</v>
      </c>
      <c r="F2970">
        <v>143</v>
      </c>
      <c r="G2970">
        <v>143</v>
      </c>
      <c r="H2970">
        <v>80</v>
      </c>
      <c r="I2970">
        <v>65</v>
      </c>
      <c r="J2970">
        <v>34</v>
      </c>
      <c r="K2970" t="s">
        <v>2717</v>
      </c>
      <c r="M2970" t="s">
        <v>3474</v>
      </c>
      <c r="N2970">
        <v>9.3099999999999987</v>
      </c>
      <c r="O2970">
        <v>11.64</v>
      </c>
      <c r="Q2970">
        <v>9</v>
      </c>
      <c r="R2970">
        <f t="shared" si="210"/>
        <v>9</v>
      </c>
      <c r="S2970">
        <f t="shared" si="211"/>
        <v>21</v>
      </c>
      <c r="T2970">
        <f t="shared" si="209"/>
        <v>30</v>
      </c>
      <c r="U2970" t="s">
        <v>1514</v>
      </c>
      <c r="V2970" t="s">
        <v>1492</v>
      </c>
      <c r="W2970" t="s">
        <v>1521</v>
      </c>
      <c r="X2970" t="s">
        <v>1209</v>
      </c>
      <c r="Z2970" t="str" cm="1">
        <f t="array" ref="Z2970">IF(ISBLANK(AK2970),_xlfn.LET(
    _xlpm.nameBeforeSlash, IF(ISNUMBER(SEARCH("/", Y2970)), LEFT(Y2970, SEARCH("/", Y2970)-1), Y2970),
    _xlpm.matchRow, IFERROR(MATCH(_xlpm.nameBeforeSlash, AA:AA, 0), ""),
    _xlpm.difference, IF(_xlpm.matchRow="", "", ABS((R2970 + S2970)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),IF(ISBLANK(Y2970),"","Hidden"))</f>
        <v/>
      </c>
      <c r="AA2970" t="s">
        <v>3419</v>
      </c>
      <c r="AB2970" t="s">
        <v>3299</v>
      </c>
      <c r="AC2970" t="s">
        <v>3343</v>
      </c>
      <c r="AD2970" t="str">
        <f>_xlfn.XLOOKUP(AC2970,moves!A:A,moves!B:B)</f>
        <v>steel</v>
      </c>
      <c r="AE2970">
        <f>_xlfn.XLOOKUP(AC2970,moves!A:A,moves!D:D)</f>
        <v>7</v>
      </c>
      <c r="AF2970" t="str">
        <f>_xlfn.XLOOKUP(AC2970,moves!A:A,moves!E:E)</f>
        <v>All opposing active Pokémon cannot use the same move they used last turn.</v>
      </c>
      <c r="AG2970">
        <v>0</v>
      </c>
      <c r="AH2970">
        <v>1</v>
      </c>
      <c r="AI2970">
        <f t="shared" si="208"/>
        <v>0</v>
      </c>
      <c r="AJ2970" t="s">
        <v>8452</v>
      </c>
      <c r="AK2970" t="s">
        <v>3474</v>
      </c>
      <c r="AL2970">
        <v>0</v>
      </c>
      <c r="AM2970" cm="1">
        <f t="array" ref="AM2970">IF(AL2970=1,1,
   IF(ISTEXT(AK2970),1,
   IF(AO2970&gt;1,AM2969,
   IF(AI2970=1,
      IF(SUMPRODUCT((LEN($Y$2:$Y$4096)-LEN(SUBSTITUTE($Y$2:$Y$4096,AA2970,"")))/LEN(AA2970))&gt;0,2,1),
      IF(
         SUMPRODUCT((LEN($Y$2:$Y$4096)-LEN(SUBSTITUTE($Y$2:$Y$4096,AA2970,"")))/LEN(AA2970))
         - SUMPRODUCT((LEN($Y$2:$Y$4096)-LEN(SUBSTITUTE($Y$2:$Y$4096,"Alolan "&amp;AA2970,"")))/LEN("Alolan "&amp;AA2970))
         - SUMPRODUCT((LEN($Y$2:$Y$4096)-LEN(SUBSTITUTE($Y$2:$Y$4096,"Galarian "&amp;AA2970,"")))/LEN("Galarian "&amp;AA2970))
         - SUMPRODUCT((LEN($Y$2:$Y$4096)-LEN(SUBSTITUTE($Y$2:$Y$4096,"Hisuian "&amp;AA2970,"")))/LEN("Hisuian "&amp;AA2970))
         - SUMPRODUCT((LEN($Y$2:$Y$4096)-LEN(SUBSTITUTE($Y$2:$Y$4096,"Paldean "&amp;AA2970,"")))/LEN("Paldean "&amp;AA2970))
      &gt;0,2,1)
   ))))</f>
        <v>1</v>
      </c>
      <c r="AN2970">
        <v>0</v>
      </c>
      <c r="AO2970">
        <v>2</v>
      </c>
      <c r="AP2970">
        <v>1</v>
      </c>
    </row>
    <row r="2971" spans="1:42" x14ac:dyDescent="0.25">
      <c r="A2971">
        <v>485</v>
      </c>
      <c r="B2971" t="s">
        <v>238</v>
      </c>
      <c r="C2971" t="s">
        <v>1479</v>
      </c>
      <c r="D2971" t="s">
        <v>1514</v>
      </c>
      <c r="E2971">
        <v>91</v>
      </c>
      <c r="F2971">
        <v>90</v>
      </c>
      <c r="G2971">
        <v>106</v>
      </c>
      <c r="H2971">
        <v>130</v>
      </c>
      <c r="I2971">
        <v>106</v>
      </c>
      <c r="J2971">
        <v>77</v>
      </c>
      <c r="K2971" t="s">
        <v>396</v>
      </c>
      <c r="M2971" t="s">
        <v>3474</v>
      </c>
      <c r="N2971">
        <v>10.48</v>
      </c>
      <c r="O2971">
        <v>9.9999999999999982</v>
      </c>
      <c r="Q2971">
        <v>3</v>
      </c>
      <c r="R2971">
        <f t="shared" si="210"/>
        <v>10</v>
      </c>
      <c r="S2971">
        <f t="shared" si="211"/>
        <v>13</v>
      </c>
      <c r="T2971">
        <f t="shared" si="209"/>
        <v>23</v>
      </c>
      <c r="U2971" t="s">
        <v>1479</v>
      </c>
      <c r="V2971" t="s">
        <v>1514</v>
      </c>
      <c r="W2971" t="s">
        <v>1472</v>
      </c>
      <c r="X2971" t="s">
        <v>1471</v>
      </c>
      <c r="Z2971" t="str" cm="1">
        <f t="array" ref="Z2971">IF(ISBLANK(AK2971),_xlfn.LET(
    _xlpm.nameBeforeSlash, IF(ISNUMBER(SEARCH("/", Y2971)), LEFT(Y2971, SEARCH("/", Y2971)-1), Y2971),
    _xlpm.matchRow, IFERROR(MATCH(_xlpm.nameBeforeSlash, AA:AA, 0), ""),
    _xlpm.difference, IF(_xlpm.matchRow="", "", ABS((R2971 + S2971)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),IF(ISBLANK(Y2971),"","Hidden"))</f>
        <v/>
      </c>
      <c r="AA2971" t="s">
        <v>238</v>
      </c>
      <c r="AB2971" t="s">
        <v>3475</v>
      </c>
      <c r="AC2971" t="s">
        <v>469</v>
      </c>
      <c r="AD2971" t="str">
        <f>_xlfn.XLOOKUP(AC2971,moves!A:A,moves!B:B)</f>
        <v>fire</v>
      </c>
      <c r="AE2971">
        <f>_xlfn.XLOOKUP(AC2971,moves!A:A,moves!D:D)</f>
        <v>5</v>
      </c>
      <c r="AF2971" t="str">
        <f>_xlfn.XLOOKUP(AC2971,moves!A:A,moves!E:E)</f>
        <v>Inflict the Burned status on the target. The target may no longer switch out or flee the battle.</v>
      </c>
      <c r="AG2971">
        <v>0</v>
      </c>
      <c r="AH2971">
        <v>1</v>
      </c>
      <c r="AI2971">
        <f t="shared" si="208"/>
        <v>0</v>
      </c>
      <c r="AJ2971" t="s">
        <v>867</v>
      </c>
      <c r="AK2971" t="s">
        <v>3474</v>
      </c>
      <c r="AL2971">
        <v>0</v>
      </c>
      <c r="AM2971" cm="1">
        <f t="array" ref="AM2971">IF(AL2971=1,1,
   IF(ISTEXT(AK2971),1,
   IF(AO2971&gt;1,AM2969,
   IF(AI2971=1,
      IF(SUMPRODUCT((LEN($Y$2:$Y$4096)-LEN(SUBSTITUTE($Y$2:$Y$4096,AA2971,"")))/LEN(AA2971))&gt;0,2,1),
      IF(
         SUMPRODUCT((LEN($Y$2:$Y$4096)-LEN(SUBSTITUTE($Y$2:$Y$4096,AA2971,"")))/LEN(AA2971))
         - SUMPRODUCT((LEN($Y$2:$Y$4096)-LEN(SUBSTITUTE($Y$2:$Y$4096,"Alolan "&amp;AA2971,"")))/LEN("Alolan "&amp;AA2971))
         - SUMPRODUCT((LEN($Y$2:$Y$4096)-LEN(SUBSTITUTE($Y$2:$Y$4096,"Galarian "&amp;AA2971,"")))/LEN("Galarian "&amp;AA2971))
         - SUMPRODUCT((LEN($Y$2:$Y$4096)-LEN(SUBSTITUTE($Y$2:$Y$4096,"Hisuian "&amp;AA2971,"")))/LEN("Hisuian "&amp;AA2971))
         - SUMPRODUCT((LEN($Y$2:$Y$4096)-LEN(SUBSTITUTE($Y$2:$Y$4096,"Paldean "&amp;AA2971,"")))/LEN("Paldean "&amp;AA2971))
      &gt;0,2,1)
   ))))</f>
        <v>1</v>
      </c>
      <c r="AN2971">
        <v>0</v>
      </c>
      <c r="AO2971">
        <v>0</v>
      </c>
    </row>
    <row r="2972" spans="1:42" x14ac:dyDescent="0.25">
      <c r="A2972">
        <v>238</v>
      </c>
      <c r="B2972" t="s">
        <v>1860</v>
      </c>
      <c r="C2972" t="s">
        <v>1209</v>
      </c>
      <c r="D2972" t="s">
        <v>429</v>
      </c>
      <c r="E2972">
        <v>45</v>
      </c>
      <c r="F2972">
        <v>30</v>
      </c>
      <c r="G2972">
        <v>15</v>
      </c>
      <c r="H2972">
        <v>85</v>
      </c>
      <c r="I2972">
        <v>65</v>
      </c>
      <c r="J2972">
        <v>65</v>
      </c>
      <c r="K2972" t="s">
        <v>1861</v>
      </c>
      <c r="M2972" t="s">
        <v>3476</v>
      </c>
      <c r="N2972">
        <v>7.15</v>
      </c>
      <c r="O2972">
        <v>4.2</v>
      </c>
      <c r="Q2972">
        <v>1</v>
      </c>
      <c r="R2972">
        <f t="shared" si="210"/>
        <v>7</v>
      </c>
      <c r="S2972">
        <f t="shared" si="211"/>
        <v>5</v>
      </c>
      <c r="T2972">
        <f t="shared" si="209"/>
        <v>12</v>
      </c>
      <c r="U2972" t="s">
        <v>1209</v>
      </c>
      <c r="V2972" t="s">
        <v>429</v>
      </c>
      <c r="W2972" t="s">
        <v>1512</v>
      </c>
      <c r="X2972" t="s">
        <v>1536</v>
      </c>
      <c r="Y2972" t="s">
        <v>1716</v>
      </c>
      <c r="Z2972" t="str" cm="1">
        <f t="array" ref="Z2972">IF(ISBLANK(AK2972),_xlfn.LET(
    _xlpm.nameBeforeSlash, IF(ISNUMBER(SEARCH("/", Y2972)), LEFT(Y2972, SEARCH("/", Y2972)-1), Y2972),
    _xlpm.matchRow, IFERROR(MATCH(_xlpm.nameBeforeSlash, AA:AA, 0), ""),
    _xlpm.difference, IF(_xlpm.matchRow="", "", ABS((R2972 + S2972)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),IF(ISBLANK(Y2972),"","Hidden"))</f>
        <v>Hidden</v>
      </c>
      <c r="AA2972" t="s">
        <v>1860</v>
      </c>
      <c r="AB2972" t="s">
        <v>3477</v>
      </c>
      <c r="AC2972" t="s">
        <v>744</v>
      </c>
      <c r="AD2972" t="str">
        <f>_xlfn.XLOOKUP(AC2972,moves!A:A,moves!B:B)</f>
        <v>fairy</v>
      </c>
      <c r="AE2972">
        <f>_xlfn.XLOOKUP(AC2972,moves!A:A,moves!D:D)</f>
        <v>1</v>
      </c>
      <c r="AF2972" t="str">
        <f>_xlfn.XLOOKUP(AC2972,moves!A:A,moves!E:E)</f>
        <v>Inflict the Confused status on the target. If the target was already Confused: Increased attack strength by 2.</v>
      </c>
      <c r="AG2972">
        <v>0</v>
      </c>
      <c r="AH2972">
        <v>0</v>
      </c>
      <c r="AI2972">
        <f t="shared" si="208"/>
        <v>0</v>
      </c>
      <c r="AJ2972" t="s">
        <v>523</v>
      </c>
      <c r="AK2972" t="s">
        <v>3476</v>
      </c>
      <c r="AL2972">
        <v>0</v>
      </c>
      <c r="AM2972" cm="1">
        <f t="array" ref="AM2972">IF(AL2972=1,1,
   IF(ISTEXT(AK2972),1,
   IF(AO2972&gt;1,AM2971,
   IF(AI2972=1,
      IF(SUMPRODUCT((LEN($Y$2:$Y$4096)-LEN(SUBSTITUTE($Y$2:$Y$4096,AA2972,"")))/LEN(AA2972))&gt;0,2,1),
      IF(
         SUMPRODUCT((LEN($Y$2:$Y$4096)-LEN(SUBSTITUTE($Y$2:$Y$4096,AA2972,"")))/LEN(AA2972))
         - SUMPRODUCT((LEN($Y$2:$Y$4096)-LEN(SUBSTITUTE($Y$2:$Y$4096,"Alolan "&amp;AA2972,"")))/LEN("Alolan "&amp;AA2972))
         - SUMPRODUCT((LEN($Y$2:$Y$4096)-LEN(SUBSTITUTE($Y$2:$Y$4096,"Galarian "&amp;AA2972,"")))/LEN("Galarian "&amp;AA2972))
         - SUMPRODUCT((LEN($Y$2:$Y$4096)-LEN(SUBSTITUTE($Y$2:$Y$4096,"Hisuian "&amp;AA2972,"")))/LEN("Hisuian "&amp;AA2972))
         - SUMPRODUCT((LEN($Y$2:$Y$4096)-LEN(SUBSTITUTE($Y$2:$Y$4096,"Paldean "&amp;AA2972,"")))/LEN("Paldean "&amp;AA2972))
      &gt;0,2,1)
   ))))</f>
        <v>1</v>
      </c>
      <c r="AN2972">
        <v>0</v>
      </c>
      <c r="AO2972">
        <v>0</v>
      </c>
    </row>
    <row r="2973" spans="1:42" x14ac:dyDescent="0.25">
      <c r="A2973" t="s">
        <v>4719</v>
      </c>
      <c r="B2973" t="s">
        <v>2817</v>
      </c>
      <c r="C2973" t="s">
        <v>1209</v>
      </c>
      <c r="D2973" t="s">
        <v>1499</v>
      </c>
      <c r="E2973">
        <v>30</v>
      </c>
      <c r="F2973">
        <v>25</v>
      </c>
      <c r="G2973">
        <v>35</v>
      </c>
      <c r="H2973">
        <v>45</v>
      </c>
      <c r="I2973">
        <v>30</v>
      </c>
      <c r="J2973">
        <v>20</v>
      </c>
      <c r="K2973" t="s">
        <v>1500</v>
      </c>
      <c r="M2973" t="s">
        <v>3476</v>
      </c>
      <c r="N2973">
        <v>3.3</v>
      </c>
      <c r="O2973">
        <v>3.15</v>
      </c>
      <c r="P2973">
        <v>2</v>
      </c>
      <c r="Q2973">
        <v>2</v>
      </c>
      <c r="R2973">
        <f t="shared" si="210"/>
        <v>5</v>
      </c>
      <c r="S2973">
        <f t="shared" si="211"/>
        <v>5</v>
      </c>
      <c r="T2973">
        <f t="shared" si="209"/>
        <v>10</v>
      </c>
      <c r="U2973" t="s">
        <v>1209</v>
      </c>
      <c r="V2973" t="s">
        <v>1499</v>
      </c>
      <c r="W2973" t="s">
        <v>1481</v>
      </c>
      <c r="X2973" t="s">
        <v>1536</v>
      </c>
      <c r="Y2973" t="s">
        <v>5978</v>
      </c>
      <c r="Z2973" t="str" cm="1">
        <f t="array" ref="Z2973">IF(ISBLANK(AK2973),_xlfn.LET(
    _xlpm.nameBeforeSlash, IF(ISNUMBER(SEARCH("/", Y2973)), LEFT(Y2973, SEARCH("/", Y2973)-1), Y2973),
    _xlpm.matchRow, IFERROR(MATCH(_xlpm.nameBeforeSlash, AA:AA, 0), ""),
    _xlpm.difference, IF(_xlpm.matchRow="", "", ABS((R2973 + S2973)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),IF(ISBLANK(Y2973),"","Hidden"))</f>
        <v>Hidden</v>
      </c>
      <c r="AA2973" t="s">
        <v>5979</v>
      </c>
      <c r="AB2973" t="s">
        <v>3477</v>
      </c>
      <c r="AC2973" t="s">
        <v>6532</v>
      </c>
      <c r="AD2973" t="str">
        <f>_xlfn.XLOOKUP(AC2973,moves!A:A,moves!B:B)</f>
        <v>bug</v>
      </c>
      <c r="AE2973">
        <f>_xlfn.XLOOKUP(AC2973,moves!A:A,moves!D:D)</f>
        <v>2</v>
      </c>
      <c r="AF2973" t="str">
        <f>_xlfn.XLOOKUP(AC2973,moves!A:A,moves!E:E)</f>
        <v>The target takes 2 damage at the end of their turns.</v>
      </c>
      <c r="AG2973">
        <v>0</v>
      </c>
      <c r="AH2973">
        <v>0</v>
      </c>
      <c r="AI2973">
        <f t="shared" si="208"/>
        <v>1</v>
      </c>
      <c r="AJ2973" t="s">
        <v>523</v>
      </c>
      <c r="AK2973" t="s">
        <v>3476</v>
      </c>
      <c r="AL2973">
        <v>0</v>
      </c>
      <c r="AM2973" cm="1">
        <f t="array" ref="AM2973">IF(AL2973=1,1,
   IF(ISTEXT(AK2973),1,
   IF(AO2973&gt;1,AM2972,
   IF(AI2973=1,
      IF(SUMPRODUCT((LEN($Y$2:$Y$4096)-LEN(SUBSTITUTE($Y$2:$Y$4096,AA2973,"")))/LEN(AA2973))&gt;0,2,1),
      IF(
         SUMPRODUCT((LEN($Y$2:$Y$4096)-LEN(SUBSTITUTE($Y$2:$Y$4096,AA2973,"")))/LEN(AA2973))
         - SUMPRODUCT((LEN($Y$2:$Y$4096)-LEN(SUBSTITUTE($Y$2:$Y$4096,"Alolan "&amp;AA2973,"")))/LEN("Alolan "&amp;AA2973))
         - SUMPRODUCT((LEN($Y$2:$Y$4096)-LEN(SUBSTITUTE($Y$2:$Y$4096,"Galarian "&amp;AA2973,"")))/LEN("Galarian "&amp;AA2973))
         - SUMPRODUCT((LEN($Y$2:$Y$4096)-LEN(SUBSTITUTE($Y$2:$Y$4096,"Hisuian "&amp;AA2973,"")))/LEN("Hisuian "&amp;AA2973))
         - SUMPRODUCT((LEN($Y$2:$Y$4096)-LEN(SUBSTITUTE($Y$2:$Y$4096,"Paldean "&amp;AA2973,"")))/LEN("Paldean "&amp;AA2973))
      &gt;0,2,1)
   ))))</f>
        <v>1</v>
      </c>
      <c r="AN2973">
        <v>0</v>
      </c>
      <c r="AO2973">
        <v>0</v>
      </c>
    </row>
    <row r="2974" spans="1:42" x14ac:dyDescent="0.25">
      <c r="A2974" t="s">
        <v>3942</v>
      </c>
      <c r="B2974" t="s">
        <v>1844</v>
      </c>
      <c r="C2974" t="s">
        <v>1209</v>
      </c>
      <c r="D2974" t="s">
        <v>1481</v>
      </c>
      <c r="E2974">
        <v>45</v>
      </c>
      <c r="F2974">
        <v>55</v>
      </c>
      <c r="G2974">
        <v>45</v>
      </c>
      <c r="H2974">
        <v>65</v>
      </c>
      <c r="I2974">
        <v>45</v>
      </c>
      <c r="J2974">
        <v>75</v>
      </c>
      <c r="K2974" t="s">
        <v>1845</v>
      </c>
      <c r="M2974" t="s">
        <v>3476</v>
      </c>
      <c r="N2974">
        <v>6.8</v>
      </c>
      <c r="O2974">
        <v>4.5</v>
      </c>
      <c r="R2974">
        <f t="shared" si="210"/>
        <v>7</v>
      </c>
      <c r="S2974">
        <f t="shared" si="211"/>
        <v>5</v>
      </c>
      <c r="T2974">
        <f t="shared" si="209"/>
        <v>12</v>
      </c>
      <c r="U2974" t="s">
        <v>1209</v>
      </c>
      <c r="V2974" t="s">
        <v>1481</v>
      </c>
      <c r="W2974" t="s">
        <v>1512</v>
      </c>
      <c r="X2974" t="s">
        <v>1490</v>
      </c>
      <c r="Z2974" t="str" cm="1">
        <f t="array" ref="Z2974">IF(ISBLANK(AK2974),_xlfn.LET(
    _xlpm.nameBeforeSlash, IF(ISNUMBER(SEARCH("/", Y2974)), LEFT(Y2974, SEARCH("/", Y2974)-1), Y2974),
    _xlpm.matchRow, IFERROR(MATCH(_xlpm.nameBeforeSlash, AA:AA, 0), ""),
    _xlpm.difference, IF(_xlpm.matchRow="", "", ABS((R2974 + S2974)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),IF(ISBLANK(Y2974),"","Hidden"))</f>
        <v/>
      </c>
      <c r="AA2974" t="s">
        <v>5231</v>
      </c>
      <c r="AB2974" t="s">
        <v>3477</v>
      </c>
      <c r="AC2974" t="s">
        <v>1096</v>
      </c>
      <c r="AD2974" t="str">
        <f>_xlfn.XLOOKUP(AC2974,moves!A:A,moves!B:B)</f>
        <v>flying</v>
      </c>
      <c r="AE2974">
        <f>_xlfn.XLOOKUP(AC2974,moves!A:A,moves!D:D)</f>
        <v>4</v>
      </c>
      <c r="AF2974" t="str">
        <f>_xlfn.XLOOKUP(AC2974,moves!A:A,moves!E:E)</f>
        <v>Critical hits deal +2 damage. Status symbols deal -1 damage.</v>
      </c>
      <c r="AG2974">
        <v>0</v>
      </c>
      <c r="AH2974">
        <v>0</v>
      </c>
      <c r="AI2974">
        <f t="shared" si="208"/>
        <v>1</v>
      </c>
      <c r="AJ2974" t="s">
        <v>523</v>
      </c>
      <c r="AK2974" t="s">
        <v>3476</v>
      </c>
      <c r="AL2974">
        <v>0</v>
      </c>
      <c r="AM2974" cm="1">
        <f t="array" ref="AM2974">IF(AL2974=1,1,
   IF(ISTEXT(AK2974),1,
   IF(AO2974&gt;1,AM2973,
   IF(AI2974=1,
      IF(SUMPRODUCT((LEN($Y$2:$Y$4096)-LEN(SUBSTITUTE($Y$2:$Y$4096,AA2974,"")))/LEN(AA2974))&gt;0,2,1),
      IF(
         SUMPRODUCT((LEN($Y$2:$Y$4096)-LEN(SUBSTITUTE($Y$2:$Y$4096,AA2974,"")))/LEN(AA2974))
         - SUMPRODUCT((LEN($Y$2:$Y$4096)-LEN(SUBSTITUTE($Y$2:$Y$4096,"Alolan "&amp;AA2974,"")))/LEN("Alolan "&amp;AA2974))
         - SUMPRODUCT((LEN($Y$2:$Y$4096)-LEN(SUBSTITUTE($Y$2:$Y$4096,"Galarian "&amp;AA2974,"")))/LEN("Galarian "&amp;AA2974))
         - SUMPRODUCT((LEN($Y$2:$Y$4096)-LEN(SUBSTITUTE($Y$2:$Y$4096,"Hisuian "&amp;AA2974,"")))/LEN("Hisuian "&amp;AA2974))
         - SUMPRODUCT((LEN($Y$2:$Y$4096)-LEN(SUBSTITUTE($Y$2:$Y$4096,"Paldean "&amp;AA2974,"")))/LEN("Paldean "&amp;AA2974))
      &gt;0,2,1)
   ))))</f>
        <v>1</v>
      </c>
      <c r="AN2974">
        <v>0</v>
      </c>
      <c r="AO2974">
        <v>0</v>
      </c>
    </row>
    <row r="2975" spans="1:42" x14ac:dyDescent="0.25">
      <c r="A2975">
        <v>582</v>
      </c>
      <c r="B2975" t="s">
        <v>2282</v>
      </c>
      <c r="C2975" t="s">
        <v>1209</v>
      </c>
      <c r="D2975"/>
      <c r="E2975">
        <v>36</v>
      </c>
      <c r="F2975">
        <v>50</v>
      </c>
      <c r="G2975">
        <v>50</v>
      </c>
      <c r="H2975">
        <v>65</v>
      </c>
      <c r="I2975">
        <v>60</v>
      </c>
      <c r="J2975">
        <v>44</v>
      </c>
      <c r="K2975" t="s">
        <v>358</v>
      </c>
      <c r="M2975" t="s">
        <v>3476</v>
      </c>
      <c r="N2975">
        <v>5.51</v>
      </c>
      <c r="O2975">
        <v>4.74</v>
      </c>
      <c r="R2975">
        <f t="shared" si="210"/>
        <v>6</v>
      </c>
      <c r="S2975">
        <f t="shared" si="211"/>
        <v>5</v>
      </c>
      <c r="T2975">
        <f t="shared" si="209"/>
        <v>11</v>
      </c>
      <c r="U2975" t="s">
        <v>1209</v>
      </c>
      <c r="V2975" t="s">
        <v>1514</v>
      </c>
      <c r="W2975" t="s">
        <v>1512</v>
      </c>
      <c r="X2975" t="s">
        <v>1524</v>
      </c>
      <c r="Y2975" t="s">
        <v>2283</v>
      </c>
      <c r="Z2975" t="str" cm="1">
        <f t="array" ref="Z2975">IF(ISBLANK(AK2975),_xlfn.LET(
    _xlpm.nameBeforeSlash, IF(ISNUMBER(SEARCH("/", Y2975)), LEFT(Y2975, SEARCH("/", Y2975)-1), Y2975),
    _xlpm.matchRow, IFERROR(MATCH(_xlpm.nameBeforeSlash, AA:AA, 0), ""),
    _xlpm.difference, IF(_xlpm.matchRow="", "", ABS((R2975 + S2975)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),IF(ISBLANK(Y2975),"","Hidden"))</f>
        <v>Hidden</v>
      </c>
      <c r="AA2975" t="s">
        <v>2282</v>
      </c>
      <c r="AB2975" t="s">
        <v>3477</v>
      </c>
      <c r="AC2975" t="s">
        <v>1215</v>
      </c>
      <c r="AD2975" t="str">
        <f>_xlfn.XLOOKUP(AC2975,moves!A:A,moves!B:B)</f>
        <v>ice</v>
      </c>
      <c r="AE2975">
        <f>_xlfn.XLOOKUP(AC2975,moves!A:A,moves!D:D)</f>
        <v>2</v>
      </c>
      <c r="AF2975" t="str">
        <f>_xlfn.XLOOKUP(AC2975,moves!A:A,moves!E:E)</f>
        <v>Decrease the target's initiative by 2.</v>
      </c>
      <c r="AG2975">
        <v>1</v>
      </c>
      <c r="AH2975">
        <v>0</v>
      </c>
      <c r="AI2975">
        <f t="shared" si="208"/>
        <v>0</v>
      </c>
      <c r="AJ2975" t="s">
        <v>523</v>
      </c>
      <c r="AK2975" t="s">
        <v>3476</v>
      </c>
      <c r="AL2975">
        <v>0</v>
      </c>
      <c r="AM2975" cm="1">
        <f t="array" ref="AM2975">IF(AL2975=1,1,
   IF(ISTEXT(AK2975),1,
   IF(AO2975&gt;1,AM2974,
   IF(AI2975=1,
      IF(SUMPRODUCT((LEN($Y$2:$Y$4096)-LEN(SUBSTITUTE($Y$2:$Y$4096,AA2975,"")))/LEN(AA2975))&gt;0,2,1),
      IF(
         SUMPRODUCT((LEN($Y$2:$Y$4096)-LEN(SUBSTITUTE($Y$2:$Y$4096,AA2975,"")))/LEN(AA2975))
         - SUMPRODUCT((LEN($Y$2:$Y$4096)-LEN(SUBSTITUTE($Y$2:$Y$4096,"Alolan "&amp;AA2975,"")))/LEN("Alolan "&amp;AA2975))
         - SUMPRODUCT((LEN($Y$2:$Y$4096)-LEN(SUBSTITUTE($Y$2:$Y$4096,"Galarian "&amp;AA2975,"")))/LEN("Galarian "&amp;AA2975))
         - SUMPRODUCT((LEN($Y$2:$Y$4096)-LEN(SUBSTITUTE($Y$2:$Y$4096,"Hisuian "&amp;AA2975,"")))/LEN("Hisuian "&amp;AA2975))
         - SUMPRODUCT((LEN($Y$2:$Y$4096)-LEN(SUBSTITUTE($Y$2:$Y$4096,"Paldean "&amp;AA2975,"")))/LEN("Paldean "&amp;AA2975))
      &gt;0,2,1)
   ))))</f>
        <v>1</v>
      </c>
      <c r="AN2975">
        <v>0</v>
      </c>
      <c r="AO2975">
        <v>0</v>
      </c>
    </row>
    <row r="2976" spans="1:42" x14ac:dyDescent="0.25">
      <c r="A2976">
        <v>363</v>
      </c>
      <c r="B2976" t="s">
        <v>134</v>
      </c>
      <c r="C2976" t="s">
        <v>1209</v>
      </c>
      <c r="D2976" t="s">
        <v>1490</v>
      </c>
      <c r="E2976">
        <v>70</v>
      </c>
      <c r="F2976">
        <v>40</v>
      </c>
      <c r="G2976">
        <v>50</v>
      </c>
      <c r="H2976">
        <v>55</v>
      </c>
      <c r="I2976">
        <v>50</v>
      </c>
      <c r="J2976">
        <v>25</v>
      </c>
      <c r="K2976" t="s">
        <v>377</v>
      </c>
      <c r="M2976" t="s">
        <v>3476</v>
      </c>
      <c r="N2976">
        <v>4.1500000000000004</v>
      </c>
      <c r="O2976">
        <v>5.8</v>
      </c>
      <c r="P2976">
        <v>1</v>
      </c>
      <c r="Q2976">
        <v>1</v>
      </c>
      <c r="R2976">
        <f t="shared" si="210"/>
        <v>5</v>
      </c>
      <c r="S2976">
        <f t="shared" si="211"/>
        <v>7</v>
      </c>
      <c r="T2976">
        <f t="shared" si="209"/>
        <v>12</v>
      </c>
      <c r="U2976" t="s">
        <v>1209</v>
      </c>
      <c r="V2976" t="s">
        <v>1490</v>
      </c>
      <c r="W2976" t="s">
        <v>1546</v>
      </c>
      <c r="X2976" t="s">
        <v>1471</v>
      </c>
      <c r="Y2976" t="s">
        <v>135</v>
      </c>
      <c r="Z2976" t="str" cm="1">
        <f t="array" ref="Z2976">IF(ISBLANK(AK2976),_xlfn.LET(
    _xlpm.nameBeforeSlash, IF(ISNUMBER(SEARCH("/", Y2976)), LEFT(Y2976, SEARCH("/", Y2976)-1), Y2976),
    _xlpm.matchRow, IFERROR(MATCH(_xlpm.nameBeforeSlash, AA:AA, 0), ""),
    _xlpm.difference, IF(_xlpm.matchRow="", "", ABS((R2976 + S2976)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),IF(ISBLANK(Y2976),"","Hidden"))</f>
        <v>Hidden</v>
      </c>
      <c r="AA2976" t="s">
        <v>134</v>
      </c>
      <c r="AB2976" t="s">
        <v>3477</v>
      </c>
      <c r="AC2976" t="s">
        <v>466</v>
      </c>
      <c r="AD2976" t="str">
        <f>_xlfn.XLOOKUP(AC2976,moves!A:A,moves!B:B)</f>
        <v>rock</v>
      </c>
      <c r="AE2976">
        <f>_xlfn.XLOOKUP(AC2976,moves!A:A,moves!D:D)</f>
        <v>3</v>
      </c>
      <c r="AF2976" t="str">
        <f>_xlfn.XLOOKUP(AC2976,moves!A:A,moves!E:E)</f>
        <v>Each time this move is used in succession: Increase attack strength by 1.</v>
      </c>
      <c r="AG2976">
        <v>0</v>
      </c>
      <c r="AH2976">
        <v>0</v>
      </c>
      <c r="AI2976">
        <f t="shared" si="208"/>
        <v>0</v>
      </c>
      <c r="AJ2976" t="s">
        <v>523</v>
      </c>
      <c r="AK2976" t="s">
        <v>3476</v>
      </c>
      <c r="AL2976">
        <v>0</v>
      </c>
      <c r="AM2976" cm="1">
        <f t="array" ref="AM2976">IF(AL2976=1,1,
   IF(ISTEXT(AK2976),1,
   IF(AO2976&gt;1,AM2975,
   IF(AI2976=1,
      IF(SUMPRODUCT((LEN($Y$2:$Y$4096)-LEN(SUBSTITUTE($Y$2:$Y$4096,AA2976,"")))/LEN(AA2976))&gt;0,2,1),
      IF(
         SUMPRODUCT((LEN($Y$2:$Y$4096)-LEN(SUBSTITUTE($Y$2:$Y$4096,AA2976,"")))/LEN(AA2976))
         - SUMPRODUCT((LEN($Y$2:$Y$4096)-LEN(SUBSTITUTE($Y$2:$Y$4096,"Alolan "&amp;AA2976,"")))/LEN("Alolan "&amp;AA2976))
         - SUMPRODUCT((LEN($Y$2:$Y$4096)-LEN(SUBSTITUTE($Y$2:$Y$4096,"Galarian "&amp;AA2976,"")))/LEN("Galarian "&amp;AA2976))
         - SUMPRODUCT((LEN($Y$2:$Y$4096)-LEN(SUBSTITUTE($Y$2:$Y$4096,"Hisuian "&amp;AA2976,"")))/LEN("Hisuian "&amp;AA2976))
         - SUMPRODUCT((LEN($Y$2:$Y$4096)-LEN(SUBSTITUTE($Y$2:$Y$4096,"Paldean "&amp;AA2976,"")))/LEN("Paldean "&amp;AA2976))
      &gt;0,2,1)
   ))))</f>
        <v>1</v>
      </c>
      <c r="AN2976">
        <v>0</v>
      </c>
      <c r="AO2976">
        <v>0</v>
      </c>
    </row>
    <row r="2977" spans="1:42" x14ac:dyDescent="0.25">
      <c r="A2977" t="s">
        <v>1561</v>
      </c>
      <c r="B2977" t="s">
        <v>18</v>
      </c>
      <c r="C2977" t="s">
        <v>1209</v>
      </c>
      <c r="D2977"/>
      <c r="E2977">
        <v>38</v>
      </c>
      <c r="F2977">
        <v>41</v>
      </c>
      <c r="G2977">
        <v>40</v>
      </c>
      <c r="H2977">
        <v>50</v>
      </c>
      <c r="I2977">
        <v>65</v>
      </c>
      <c r="J2977">
        <v>65</v>
      </c>
      <c r="K2977" t="s">
        <v>1560</v>
      </c>
      <c r="M2977" t="s">
        <v>3476</v>
      </c>
      <c r="N2977">
        <v>5.51</v>
      </c>
      <c r="O2977">
        <v>4.67</v>
      </c>
      <c r="R2977">
        <f t="shared" si="210"/>
        <v>6</v>
      </c>
      <c r="S2977">
        <f t="shared" si="211"/>
        <v>5</v>
      </c>
      <c r="T2977">
        <f t="shared" si="209"/>
        <v>11</v>
      </c>
      <c r="U2977" t="s">
        <v>1209</v>
      </c>
      <c r="V2977" t="s">
        <v>1536</v>
      </c>
      <c r="W2977" t="s">
        <v>429</v>
      </c>
      <c r="X2977" t="s">
        <v>1524</v>
      </c>
      <c r="Y2977" t="s">
        <v>1562</v>
      </c>
      <c r="Z2977" t="str" cm="1">
        <f t="array" ref="Z2977">IF(ISBLANK(AK2977),_xlfn.LET(
    _xlpm.nameBeforeSlash, IF(ISNUMBER(SEARCH("/", Y2977)), LEFT(Y2977, SEARCH("/", Y2977)-1), Y2977),
    _xlpm.matchRow, IFERROR(MATCH(_xlpm.nameBeforeSlash, AA:AA, 0), ""),
    _xlpm.difference, IF(_xlpm.matchRow="", "", ABS((R2977 + S2977)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),IF(ISBLANK(Y2977),"","Hidden"))</f>
        <v>Hidden</v>
      </c>
      <c r="AA2977" t="s">
        <v>1563</v>
      </c>
      <c r="AB2977" t="s">
        <v>3477</v>
      </c>
      <c r="AC2977" t="s">
        <v>424</v>
      </c>
      <c r="AD2977" t="str">
        <f>_xlfn.XLOOKUP(AC2977,moves!A:A,moves!B:B)</f>
        <v>ice</v>
      </c>
      <c r="AE2977">
        <f>_xlfn.XLOOKUP(AC2977,moves!A:A,moves!D:D)</f>
        <v>2</v>
      </c>
      <c r="AF2977" t="str">
        <f>_xlfn.XLOOKUP(AC2977,moves!A:A,moves!E:E)</f>
        <v>Inflict the Frozen status on the target.</v>
      </c>
      <c r="AG2977">
        <v>0</v>
      </c>
      <c r="AH2977">
        <v>0</v>
      </c>
      <c r="AI2977">
        <f t="shared" si="208"/>
        <v>0</v>
      </c>
      <c r="AJ2977" t="s">
        <v>523</v>
      </c>
      <c r="AK2977" t="s">
        <v>3476</v>
      </c>
      <c r="AL2977">
        <v>0</v>
      </c>
      <c r="AM2977" cm="1">
        <f t="array" ref="AM2977">IF(AL2977=1,1,
   IF(ISTEXT(AK2977),1,
   IF(AO2977&gt;1,AM2976,
   IF(AI2977=1,
      IF(SUMPRODUCT((LEN($Y$2:$Y$4096)-LEN(SUBSTITUTE($Y$2:$Y$4096,AA2977,"")))/LEN(AA2977))&gt;0,2,1),
      IF(
         SUMPRODUCT((LEN($Y$2:$Y$4096)-LEN(SUBSTITUTE($Y$2:$Y$4096,AA2977,"")))/LEN(AA2977))
         - SUMPRODUCT((LEN($Y$2:$Y$4096)-LEN(SUBSTITUTE($Y$2:$Y$4096,"Alolan "&amp;AA2977,"")))/LEN("Alolan "&amp;AA2977))
         - SUMPRODUCT((LEN($Y$2:$Y$4096)-LEN(SUBSTITUTE($Y$2:$Y$4096,"Galarian "&amp;AA2977,"")))/LEN("Galarian "&amp;AA2977))
         - SUMPRODUCT((LEN($Y$2:$Y$4096)-LEN(SUBSTITUTE($Y$2:$Y$4096,"Hisuian "&amp;AA2977,"")))/LEN("Hisuian "&amp;AA2977))
         - SUMPRODUCT((LEN($Y$2:$Y$4096)-LEN(SUBSTITUTE($Y$2:$Y$4096,"Paldean "&amp;AA2977,"")))/LEN("Paldean "&amp;AA2977))
      &gt;0,2,1)
   ))))</f>
        <v>1</v>
      </c>
      <c r="AN2977">
        <v>0</v>
      </c>
      <c r="AO2977">
        <v>0</v>
      </c>
    </row>
    <row r="2978" spans="1:42" x14ac:dyDescent="0.25">
      <c r="A2978" t="s">
        <v>1548</v>
      </c>
      <c r="B2978" t="s">
        <v>1545</v>
      </c>
      <c r="C2978" t="s">
        <v>1209</v>
      </c>
      <c r="D2978" t="s">
        <v>1514</v>
      </c>
      <c r="E2978">
        <v>50</v>
      </c>
      <c r="F2978">
        <v>75</v>
      </c>
      <c r="G2978">
        <v>90</v>
      </c>
      <c r="H2978">
        <v>10</v>
      </c>
      <c r="I2978">
        <v>35</v>
      </c>
      <c r="J2978">
        <v>40</v>
      </c>
      <c r="K2978" t="s">
        <v>1520</v>
      </c>
      <c r="M2978" t="s">
        <v>3476</v>
      </c>
      <c r="N2978">
        <v>5.45</v>
      </c>
      <c r="O2978">
        <v>5.75</v>
      </c>
      <c r="R2978">
        <f t="shared" si="210"/>
        <v>5</v>
      </c>
      <c r="S2978">
        <f t="shared" si="211"/>
        <v>6</v>
      </c>
      <c r="T2978">
        <f t="shared" si="209"/>
        <v>11</v>
      </c>
      <c r="U2978" t="s">
        <v>1209</v>
      </c>
      <c r="V2978" t="s">
        <v>1514</v>
      </c>
      <c r="W2978" t="s">
        <v>1492</v>
      </c>
      <c r="X2978" t="s">
        <v>1472</v>
      </c>
      <c r="Y2978" t="s">
        <v>1549</v>
      </c>
      <c r="Z2978" t="str" cm="1">
        <f t="array" ref="Z2978">IF(ISBLANK(AK2978),_xlfn.LET(
    _xlpm.nameBeforeSlash, IF(ISNUMBER(SEARCH("/", Y2978)), LEFT(Y2978, SEARCH("/", Y2978)-1), Y2978),
    _xlpm.matchRow, IFERROR(MATCH(_xlpm.nameBeforeSlash, AA:AA, 0), ""),
    _xlpm.difference, IF(_xlpm.matchRow="", "", ABS((R2978 + S2978)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),IF(ISBLANK(Y2978),"","Hidden"))</f>
        <v>Hidden</v>
      </c>
      <c r="AA2978" t="s">
        <v>1550</v>
      </c>
      <c r="AB2978" t="s">
        <v>3477</v>
      </c>
      <c r="AC2978" t="s">
        <v>516</v>
      </c>
      <c r="AD2978" t="str">
        <f>_xlfn.XLOOKUP(AC2978,moves!A:A,moves!B:B)</f>
        <v>steel</v>
      </c>
      <c r="AE2978">
        <f>_xlfn.XLOOKUP(AC2978,moves!A:A,moves!D:D)</f>
        <v>3</v>
      </c>
      <c r="AF2978" t="str">
        <f>_xlfn.XLOOKUP(AC2978,moves!A:A,moves!E:E)</f>
        <v>Status symbols deal +1 damage.</v>
      </c>
      <c r="AG2978">
        <v>0</v>
      </c>
      <c r="AH2978">
        <v>0</v>
      </c>
      <c r="AI2978">
        <f t="shared" si="208"/>
        <v>0</v>
      </c>
      <c r="AJ2978" t="s">
        <v>523</v>
      </c>
      <c r="AK2978" t="s">
        <v>3476</v>
      </c>
      <c r="AL2978">
        <v>0</v>
      </c>
      <c r="AM2978" cm="1">
        <f t="array" ref="AM2978">IF(AL2978=1,1,
   IF(ISTEXT(AK2978),1,
   IF(AO2978&gt;1,AM2977,
   IF(AI2978=1,
      IF(SUMPRODUCT((LEN($Y$2:$Y$4096)-LEN(SUBSTITUTE($Y$2:$Y$4096,AA2978,"")))/LEN(AA2978))&gt;0,2,1),
      IF(
         SUMPRODUCT((LEN($Y$2:$Y$4096)-LEN(SUBSTITUTE($Y$2:$Y$4096,AA2978,"")))/LEN(AA2978))
         - SUMPRODUCT((LEN($Y$2:$Y$4096)-LEN(SUBSTITUTE($Y$2:$Y$4096,"Alolan "&amp;AA2978,"")))/LEN("Alolan "&amp;AA2978))
         - SUMPRODUCT((LEN($Y$2:$Y$4096)-LEN(SUBSTITUTE($Y$2:$Y$4096,"Galarian "&amp;AA2978,"")))/LEN("Galarian "&amp;AA2978))
         - SUMPRODUCT((LEN($Y$2:$Y$4096)-LEN(SUBSTITUTE($Y$2:$Y$4096,"Hisuian "&amp;AA2978,"")))/LEN("Hisuian "&amp;AA2978))
         - SUMPRODUCT((LEN($Y$2:$Y$4096)-LEN(SUBSTITUTE($Y$2:$Y$4096,"Paldean "&amp;AA2978,"")))/LEN("Paldean "&amp;AA2978))
      &gt;0,2,1)
   ))))</f>
        <v>1</v>
      </c>
      <c r="AN2978">
        <v>0</v>
      </c>
      <c r="AO2978">
        <v>0</v>
      </c>
    </row>
    <row r="2979" spans="1:42" x14ac:dyDescent="0.25">
      <c r="A2979" t="s">
        <v>4210</v>
      </c>
      <c r="B2979" t="s">
        <v>213</v>
      </c>
      <c r="C2979" t="s">
        <v>1468</v>
      </c>
      <c r="D2979" t="s">
        <v>1209</v>
      </c>
      <c r="E2979">
        <v>60</v>
      </c>
      <c r="F2979">
        <v>62</v>
      </c>
      <c r="G2979">
        <v>50</v>
      </c>
      <c r="H2979">
        <v>62</v>
      </c>
      <c r="I2979">
        <v>60</v>
      </c>
      <c r="J2979">
        <v>40</v>
      </c>
      <c r="K2979" t="s">
        <v>2108</v>
      </c>
      <c r="M2979" t="s">
        <v>3476</v>
      </c>
      <c r="N2979">
        <v>5.32</v>
      </c>
      <c r="O2979">
        <v>5.7</v>
      </c>
      <c r="R2979">
        <f t="shared" si="210"/>
        <v>5</v>
      </c>
      <c r="S2979">
        <f t="shared" si="211"/>
        <v>6</v>
      </c>
      <c r="T2979">
        <f t="shared" si="209"/>
        <v>11</v>
      </c>
      <c r="U2979" t="s">
        <v>1468</v>
      </c>
      <c r="V2979" t="s">
        <v>1209</v>
      </c>
      <c r="W2979" t="s">
        <v>1512</v>
      </c>
      <c r="X2979" t="s">
        <v>1472</v>
      </c>
      <c r="Y2979" t="s">
        <v>5498</v>
      </c>
      <c r="Z2979" t="str" cm="1">
        <f t="array" ref="Z2979">IF(ISBLANK(AK2979),_xlfn.LET(
    _xlpm.nameBeforeSlash, IF(ISNUMBER(SEARCH("/", Y2979)), LEFT(Y2979, SEARCH("/", Y2979)-1), Y2979),
    _xlpm.matchRow, IFERROR(MATCH(_xlpm.nameBeforeSlash, AA:AA, 0), ""),
    _xlpm.difference, IF(_xlpm.matchRow="", "", ABS((R2979 + S2979)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),IF(ISBLANK(Y2979),"","Hidden"))</f>
        <v>Hidden</v>
      </c>
      <c r="AA2979" t="s">
        <v>5499</v>
      </c>
      <c r="AB2979" t="s">
        <v>3477</v>
      </c>
      <c r="AC2979" t="s">
        <v>6603</v>
      </c>
      <c r="AD2979" t="str">
        <f>_xlfn.XLOOKUP(AC2979,moves!A:A,moves!B:B)</f>
        <v>ice</v>
      </c>
      <c r="AE2979">
        <f>_xlfn.XLOOKUP(AC2979,moves!A:A,moves!D:D)</f>
        <v>1</v>
      </c>
      <c r="AF2979" t="str">
        <f>_xlfn.XLOOKUP(AC2979,moves!A:A,moves!E:E)</f>
        <v>When your currently active Pokémon are next attacked: Remove all critical hits from the attack roll.</v>
      </c>
      <c r="AG2979">
        <v>1</v>
      </c>
      <c r="AH2979">
        <v>0</v>
      </c>
      <c r="AI2979">
        <f t="shared" si="208"/>
        <v>1</v>
      </c>
      <c r="AJ2979" t="s">
        <v>523</v>
      </c>
      <c r="AK2979" t="s">
        <v>3476</v>
      </c>
      <c r="AL2979">
        <v>0</v>
      </c>
      <c r="AM2979" cm="1">
        <f t="array" ref="AM2979">IF(AL2979=1,1,
   IF(ISTEXT(AK2979),1,
   IF(AO2979&gt;1,AM2978,
   IF(AI2979=1,
      IF(SUMPRODUCT((LEN($Y$2:$Y$4096)-LEN(SUBSTITUTE($Y$2:$Y$4096,AA2979,"")))/LEN(AA2979))&gt;0,2,1),
      IF(
         SUMPRODUCT((LEN($Y$2:$Y$4096)-LEN(SUBSTITUTE($Y$2:$Y$4096,AA2979,"")))/LEN(AA2979))
         - SUMPRODUCT((LEN($Y$2:$Y$4096)-LEN(SUBSTITUTE($Y$2:$Y$4096,"Alolan "&amp;AA2979,"")))/LEN("Alolan "&amp;AA2979))
         - SUMPRODUCT((LEN($Y$2:$Y$4096)-LEN(SUBSTITUTE($Y$2:$Y$4096,"Galarian "&amp;AA2979,"")))/LEN("Galarian "&amp;AA2979))
         - SUMPRODUCT((LEN($Y$2:$Y$4096)-LEN(SUBSTITUTE($Y$2:$Y$4096,"Hisuian "&amp;AA2979,"")))/LEN("Hisuian "&amp;AA2979))
         - SUMPRODUCT((LEN($Y$2:$Y$4096)-LEN(SUBSTITUTE($Y$2:$Y$4096,"Paldean "&amp;AA2979,"")))/LEN("Paldean "&amp;AA2979))
      &gt;0,2,1)
   ))))</f>
        <v>1</v>
      </c>
      <c r="AN2979">
        <v>0</v>
      </c>
      <c r="AO2979">
        <v>0</v>
      </c>
    </row>
    <row r="2980" spans="1:42" x14ac:dyDescent="0.25">
      <c r="A2980" t="s">
        <v>4857</v>
      </c>
      <c r="B2980" t="s">
        <v>3037</v>
      </c>
      <c r="C2980" t="s">
        <v>1482</v>
      </c>
      <c r="D2980" t="s">
        <v>1209</v>
      </c>
      <c r="E2980">
        <v>90</v>
      </c>
      <c r="F2980">
        <v>95</v>
      </c>
      <c r="G2980">
        <v>66</v>
      </c>
      <c r="H2980">
        <v>45</v>
      </c>
      <c r="I2980">
        <v>65</v>
      </c>
      <c r="J2980">
        <v>62</v>
      </c>
      <c r="K2980" t="s">
        <v>3036</v>
      </c>
      <c r="M2980" t="s">
        <v>3476</v>
      </c>
      <c r="N2980">
        <v>7.68</v>
      </c>
      <c r="O2980">
        <v>7.5299999999999994</v>
      </c>
      <c r="R2980">
        <f t="shared" si="210"/>
        <v>8</v>
      </c>
      <c r="S2980">
        <f t="shared" si="211"/>
        <v>8</v>
      </c>
      <c r="T2980">
        <f t="shared" si="209"/>
        <v>16</v>
      </c>
      <c r="U2980" t="s">
        <v>1482</v>
      </c>
      <c r="V2980" t="s">
        <v>1209</v>
      </c>
      <c r="W2980" t="s">
        <v>1471</v>
      </c>
      <c r="X2980" t="s">
        <v>1472</v>
      </c>
      <c r="Y2980" t="s">
        <v>6103</v>
      </c>
      <c r="Z2980" t="str" cm="1">
        <f t="array" ref="Z2980">IF(ISBLANK(AK2980),_xlfn.LET(
    _xlpm.nameBeforeSlash, IF(ISNUMBER(SEARCH("/", Y2980)), LEFT(Y2980, SEARCH("/", Y2980)-1), Y2980),
    _xlpm.matchRow, IFERROR(MATCH(_xlpm.nameBeforeSlash, AA:AA, 0), ""),
    _xlpm.difference, IF(_xlpm.matchRow="", "", ABS((R2980 + S2980)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),IF(ISBLANK(Y2980),"","Hidden"))</f>
        <v>Hidden</v>
      </c>
      <c r="AA2980" t="s">
        <v>6101</v>
      </c>
      <c r="AB2980" t="s">
        <v>3477</v>
      </c>
      <c r="AC2980" t="s">
        <v>975</v>
      </c>
      <c r="AD2980" t="str">
        <f>_xlfn.XLOOKUP(AC2980,moves!A:A,moves!B:B)</f>
        <v>dragon</v>
      </c>
      <c r="AE2980">
        <f>_xlfn.XLOOKUP(AC2980,moves!A:A,moves!D:D)</f>
        <v>4</v>
      </c>
      <c r="AF2980" t="str">
        <f>_xlfn.XLOOKUP(AC2980,moves!A:A,moves!E:E)</f>
        <v>When the target is next attacked: Add 1 regular hit to the roll.</v>
      </c>
      <c r="AG2980">
        <v>0</v>
      </c>
      <c r="AH2980">
        <v>0</v>
      </c>
      <c r="AI2980">
        <f t="shared" si="208"/>
        <v>1</v>
      </c>
      <c r="AJ2980" t="s">
        <v>524</v>
      </c>
      <c r="AK2980" t="s">
        <v>3476</v>
      </c>
      <c r="AL2980">
        <v>0</v>
      </c>
      <c r="AM2980" cm="1">
        <f t="array" ref="AM2980">IF(AL2980=1,1,
   IF(ISTEXT(AK2980),1,
   IF(AO2980&gt;1,AM2979,
   IF(AI2980=1,
      IF(SUMPRODUCT((LEN($Y$2:$Y$4096)-LEN(SUBSTITUTE($Y$2:$Y$4096,AA2980,"")))/LEN(AA2980))&gt;0,2,1),
      IF(
         SUMPRODUCT((LEN($Y$2:$Y$4096)-LEN(SUBSTITUTE($Y$2:$Y$4096,AA2980,"")))/LEN(AA2980))
         - SUMPRODUCT((LEN($Y$2:$Y$4096)-LEN(SUBSTITUTE($Y$2:$Y$4096,"Alolan "&amp;AA2980,"")))/LEN("Alolan "&amp;AA2980))
         - SUMPRODUCT((LEN($Y$2:$Y$4096)-LEN(SUBSTITUTE($Y$2:$Y$4096,"Galarian "&amp;AA2980,"")))/LEN("Galarian "&amp;AA2980))
         - SUMPRODUCT((LEN($Y$2:$Y$4096)-LEN(SUBSTITUTE($Y$2:$Y$4096,"Hisuian "&amp;AA2980,"")))/LEN("Hisuian "&amp;AA2980))
         - SUMPRODUCT((LEN($Y$2:$Y$4096)-LEN(SUBSTITUTE($Y$2:$Y$4096,"Paldean "&amp;AA2980,"")))/LEN("Paldean "&amp;AA2980))
      &gt;0,2,1)
   ))))</f>
        <v>1</v>
      </c>
      <c r="AN2980">
        <v>0</v>
      </c>
      <c r="AO2980">
        <v>0</v>
      </c>
    </row>
    <row r="2981" spans="1:42" x14ac:dyDescent="0.25">
      <c r="A2981">
        <v>221</v>
      </c>
      <c r="B2981" t="s">
        <v>94</v>
      </c>
      <c r="C2981" t="s">
        <v>1209</v>
      </c>
      <c r="D2981" t="s">
        <v>1472</v>
      </c>
      <c r="E2981">
        <v>100</v>
      </c>
      <c r="F2981">
        <v>100</v>
      </c>
      <c r="G2981">
        <v>80</v>
      </c>
      <c r="H2981">
        <v>60</v>
      </c>
      <c r="I2981">
        <v>60</v>
      </c>
      <c r="J2981">
        <v>50</v>
      </c>
      <c r="K2981" t="s">
        <v>360</v>
      </c>
      <c r="M2981" t="s">
        <v>3476</v>
      </c>
      <c r="N2981">
        <v>7.6</v>
      </c>
      <c r="O2981">
        <v>8.1999999999999993</v>
      </c>
      <c r="R2981">
        <f t="shared" si="210"/>
        <v>8</v>
      </c>
      <c r="S2981">
        <f t="shared" si="211"/>
        <v>8</v>
      </c>
      <c r="T2981">
        <f t="shared" si="209"/>
        <v>16</v>
      </c>
      <c r="U2981" t="s">
        <v>1209</v>
      </c>
      <c r="V2981" t="s">
        <v>1472</v>
      </c>
      <c r="W2981" t="s">
        <v>1546</v>
      </c>
      <c r="X2981" t="s">
        <v>1512</v>
      </c>
      <c r="Y2981" t="s">
        <v>227</v>
      </c>
      <c r="Z2981" t="str" cm="1">
        <f t="array" ref="Z2981">IF(ISBLANK(AK2981),_xlfn.LET(
    _xlpm.nameBeforeSlash, IF(ISNUMBER(SEARCH("/", Y2981)), LEFT(Y2981, SEARCH("/", Y2981)-1), Y2981),
    _xlpm.matchRow, IFERROR(MATCH(_xlpm.nameBeforeSlash, AA:AA, 0), ""),
    _xlpm.difference, IF(_xlpm.matchRow="", "", ABS((R2981 + S2981)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),IF(ISBLANK(Y2981),"","Hidden"))</f>
        <v>Hidden</v>
      </c>
      <c r="AA2981" t="s">
        <v>94</v>
      </c>
      <c r="AB2981" t="s">
        <v>3477</v>
      </c>
      <c r="AC2981" t="s">
        <v>467</v>
      </c>
      <c r="AD2981" t="str">
        <f>_xlfn.XLOOKUP(AC2981,moves!A:A,moves!B:B)</f>
        <v>rock</v>
      </c>
      <c r="AE2981">
        <f>_xlfn.XLOOKUP(AC2981,moves!A:A,moves!D:D)</f>
        <v>3</v>
      </c>
      <c r="AF2981" t="str">
        <f>_xlfn.XLOOKUP(AC2981,moves!A:A,moves!E:E)</f>
        <v>If any critical hits are rolled: Add 1 critical hit and 1 status symbol to the user's attack rolls.</v>
      </c>
      <c r="AG2981">
        <v>0</v>
      </c>
      <c r="AH2981">
        <v>0</v>
      </c>
      <c r="AI2981">
        <f t="shared" si="208"/>
        <v>0</v>
      </c>
      <c r="AJ2981" t="s">
        <v>524</v>
      </c>
      <c r="AK2981" t="s">
        <v>3476</v>
      </c>
      <c r="AL2981">
        <v>0</v>
      </c>
      <c r="AM2981" cm="1">
        <f t="array" ref="AM2981">IF(AL2981=1,1,
   IF(ISTEXT(AK2981),1,
   IF(AO2981&gt;1,AM2980,
   IF(AI2981=1,
      IF(SUMPRODUCT((LEN($Y$2:$Y$4096)-LEN(SUBSTITUTE($Y$2:$Y$4096,AA2981,"")))/LEN(AA2981))&gt;0,2,1),
      IF(
         SUMPRODUCT((LEN($Y$2:$Y$4096)-LEN(SUBSTITUTE($Y$2:$Y$4096,AA2981,"")))/LEN(AA2981))
         - SUMPRODUCT((LEN($Y$2:$Y$4096)-LEN(SUBSTITUTE($Y$2:$Y$4096,"Alolan "&amp;AA2981,"")))/LEN("Alolan "&amp;AA2981))
         - SUMPRODUCT((LEN($Y$2:$Y$4096)-LEN(SUBSTITUTE($Y$2:$Y$4096,"Galarian "&amp;AA2981,"")))/LEN("Galarian "&amp;AA2981))
         - SUMPRODUCT((LEN($Y$2:$Y$4096)-LEN(SUBSTITUTE($Y$2:$Y$4096,"Hisuian "&amp;AA2981,"")))/LEN("Hisuian "&amp;AA2981))
         - SUMPRODUCT((LEN($Y$2:$Y$4096)-LEN(SUBSTITUTE($Y$2:$Y$4096,"Paldean "&amp;AA2981,"")))/LEN("Paldean "&amp;AA2981))
      &gt;0,2,1)
   ))))</f>
        <v>1</v>
      </c>
      <c r="AN2981">
        <v>0</v>
      </c>
      <c r="AO2981">
        <v>0</v>
      </c>
    </row>
    <row r="2982" spans="1:42" x14ac:dyDescent="0.25">
      <c r="A2982">
        <v>460</v>
      </c>
      <c r="B2982" t="s">
        <v>214</v>
      </c>
      <c r="C2982" t="s">
        <v>1468</v>
      </c>
      <c r="D2982" t="s">
        <v>1209</v>
      </c>
      <c r="E2982">
        <v>90</v>
      </c>
      <c r="F2982">
        <v>92</v>
      </c>
      <c r="G2982">
        <v>75</v>
      </c>
      <c r="H2982">
        <v>92</v>
      </c>
      <c r="I2982">
        <v>85</v>
      </c>
      <c r="J2982">
        <v>60</v>
      </c>
      <c r="K2982" t="s">
        <v>2108</v>
      </c>
      <c r="M2982" t="s">
        <v>3476</v>
      </c>
      <c r="N2982">
        <v>7.92</v>
      </c>
      <c r="O2982">
        <v>8.4</v>
      </c>
      <c r="R2982">
        <f t="shared" si="210"/>
        <v>8</v>
      </c>
      <c r="S2982">
        <f t="shared" si="211"/>
        <v>8</v>
      </c>
      <c r="T2982">
        <f t="shared" si="209"/>
        <v>16</v>
      </c>
      <c r="U2982" t="s">
        <v>1468</v>
      </c>
      <c r="V2982" t="s">
        <v>1209</v>
      </c>
      <c r="W2982" t="s">
        <v>1512</v>
      </c>
      <c r="X2982" t="s">
        <v>1472</v>
      </c>
      <c r="Z2982" t="str" cm="1">
        <f t="array" ref="Z2982">IF(ISBLANK(AK2982),_xlfn.LET(
    _xlpm.nameBeforeSlash, IF(ISNUMBER(SEARCH("/", Y2982)), LEFT(Y2982, SEARCH("/", Y2982)-1), Y2982),
    _xlpm.matchRow, IFERROR(MATCH(_xlpm.nameBeforeSlash, AA:AA, 0), ""),
    _xlpm.difference, IF(_xlpm.matchRow="", "", ABS((R2982 + S2982)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),IF(ISBLANK(Y2982),"","Hidden"))</f>
        <v/>
      </c>
      <c r="AA2982" t="s">
        <v>214</v>
      </c>
      <c r="AB2982" t="s">
        <v>3477</v>
      </c>
      <c r="AC2982" t="s">
        <v>463</v>
      </c>
      <c r="AD2982" t="str">
        <f>_xlfn.XLOOKUP(AC2982,moves!A:A,moves!B:B)</f>
        <v>grass</v>
      </c>
      <c r="AE2982">
        <f>_xlfn.XLOOKUP(AC2982,moves!A:A,moves!D:D)</f>
        <v>5</v>
      </c>
      <c r="AF2982" t="str">
        <f>_xlfn.XLOOKUP(AC2982,moves!A:A,moves!E:E)</f>
        <v>Critical hits deal +2 damage. For each critical hit rolled: The user takes 2 damage.</v>
      </c>
      <c r="AG2982">
        <v>0</v>
      </c>
      <c r="AH2982">
        <v>0</v>
      </c>
      <c r="AI2982">
        <f t="shared" si="208"/>
        <v>0</v>
      </c>
      <c r="AJ2982" t="s">
        <v>524</v>
      </c>
      <c r="AK2982" t="s">
        <v>3476</v>
      </c>
      <c r="AL2982">
        <v>0</v>
      </c>
      <c r="AM2982" cm="1">
        <f t="array" ref="AM2982">IF(AL2982=1,1,
   IF(ISTEXT(AK2982),1,
   IF(AO2982&gt;1,AM2981,
   IF(AI2982=1,
      IF(SUMPRODUCT((LEN($Y$2:$Y$4096)-LEN(SUBSTITUTE($Y$2:$Y$4096,AA2982,"")))/LEN(AA2982))&gt;0,2,1),
      IF(
         SUMPRODUCT((LEN($Y$2:$Y$4096)-LEN(SUBSTITUTE($Y$2:$Y$4096,AA2982,"")))/LEN(AA2982))
         - SUMPRODUCT((LEN($Y$2:$Y$4096)-LEN(SUBSTITUTE($Y$2:$Y$4096,"Alolan "&amp;AA2982,"")))/LEN("Alolan "&amp;AA2982))
         - SUMPRODUCT((LEN($Y$2:$Y$4096)-LEN(SUBSTITUTE($Y$2:$Y$4096,"Galarian "&amp;AA2982,"")))/LEN("Galarian "&amp;AA2982))
         - SUMPRODUCT((LEN($Y$2:$Y$4096)-LEN(SUBSTITUTE($Y$2:$Y$4096,"Hisuian "&amp;AA2982,"")))/LEN("Hisuian "&amp;AA2982))
         - SUMPRODUCT((LEN($Y$2:$Y$4096)-LEN(SUBSTITUTE($Y$2:$Y$4096,"Paldean "&amp;AA2982,"")))/LEN("Paldean "&amp;AA2982))
      &gt;0,2,1)
   ))))</f>
        <v>1</v>
      </c>
      <c r="AN2982">
        <v>0</v>
      </c>
      <c r="AO2982">
        <v>1</v>
      </c>
    </row>
    <row r="2983" spans="1:42" x14ac:dyDescent="0.25">
      <c r="A2983" t="s">
        <v>2109</v>
      </c>
      <c r="B2983" t="s">
        <v>214</v>
      </c>
      <c r="C2983" t="s">
        <v>1468</v>
      </c>
      <c r="D2983" t="s">
        <v>1209</v>
      </c>
      <c r="E2983">
        <v>90</v>
      </c>
      <c r="F2983">
        <v>132</v>
      </c>
      <c r="G2983">
        <v>105</v>
      </c>
      <c r="H2983">
        <v>132</v>
      </c>
      <c r="I2983">
        <v>105</v>
      </c>
      <c r="J2983">
        <v>30</v>
      </c>
      <c r="K2983" t="s">
        <v>2108</v>
      </c>
      <c r="M2983" t="s">
        <v>3476</v>
      </c>
      <c r="N2983">
        <v>9.120000000000001</v>
      </c>
      <c r="O2983">
        <v>9.9</v>
      </c>
      <c r="Q2983">
        <v>4</v>
      </c>
      <c r="R2983">
        <f t="shared" si="210"/>
        <v>9</v>
      </c>
      <c r="S2983">
        <f t="shared" si="211"/>
        <v>14</v>
      </c>
      <c r="T2983">
        <f t="shared" si="209"/>
        <v>23</v>
      </c>
      <c r="U2983" t="s">
        <v>1468</v>
      </c>
      <c r="V2983" t="s">
        <v>1209</v>
      </c>
      <c r="W2983" t="s">
        <v>1512</v>
      </c>
      <c r="X2983" t="s">
        <v>1472</v>
      </c>
      <c r="Z2983" t="str" cm="1">
        <f t="array" ref="Z2983">IF(ISBLANK(AK2983),_xlfn.LET(
    _xlpm.nameBeforeSlash, IF(ISNUMBER(SEARCH("/", Y2983)), LEFT(Y2983, SEARCH("/", Y2983)-1), Y2983),
    _xlpm.matchRow, IFERROR(MATCH(_xlpm.nameBeforeSlash, AA:AA, 0), ""),
    _xlpm.difference, IF(_xlpm.matchRow="", "", ABS((R2983 + S2983)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),IF(ISBLANK(Y2983),"","Hidden"))</f>
        <v/>
      </c>
      <c r="AA2983" t="s">
        <v>3414</v>
      </c>
      <c r="AB2983" t="s">
        <v>1477</v>
      </c>
      <c r="AC2983" t="s">
        <v>494</v>
      </c>
      <c r="AD2983" t="str">
        <f>_xlfn.XLOOKUP(AC2983,moves!A:A,moves!B:B)</f>
        <v>ice</v>
      </c>
      <c r="AE2983">
        <f>_xlfn.XLOOKUP(AC2983,moves!A:A,moves!D:D)</f>
        <v>6</v>
      </c>
      <c r="AF2983" t="str">
        <f>_xlfn.XLOOKUP(AC2983,moves!A:A,moves!E:E)</f>
        <v>The target faints if they have 2 or less health remaining after this attack. Status symbols deal -1 damage.</v>
      </c>
      <c r="AG2983">
        <v>0</v>
      </c>
      <c r="AH2983">
        <v>0</v>
      </c>
      <c r="AI2983">
        <f t="shared" ref="AI2983" si="212">IF(ISNUMBER(SEARCH("Shiny ", AA2983)), 1, 0)</f>
        <v>0</v>
      </c>
      <c r="AJ2983" t="s">
        <v>524</v>
      </c>
      <c r="AK2983" t="s">
        <v>3476</v>
      </c>
      <c r="AL2983">
        <v>0</v>
      </c>
      <c r="AM2983" cm="1">
        <f t="array" ref="AM2983">IF(AL2983=1,1,
   IF(ISTEXT(AK2983),1,
   IF(AO2983&gt;1,AM2982,
   IF(AI2983=1,
      IF(SUMPRODUCT((LEN($Y$2:$Y$4096)-LEN(SUBSTITUTE($Y$2:$Y$4096,AA2983,"")))/LEN(AA2983))&gt;0,2,1),
      IF(
         SUMPRODUCT((LEN($Y$2:$Y$4096)-LEN(SUBSTITUTE($Y$2:$Y$4096,AA2983,"")))/LEN(AA2983))
         - SUMPRODUCT((LEN($Y$2:$Y$4096)-LEN(SUBSTITUTE($Y$2:$Y$4096,"Alolan "&amp;AA2983,"")))/LEN("Alolan "&amp;AA2983))
         - SUMPRODUCT((LEN($Y$2:$Y$4096)-LEN(SUBSTITUTE($Y$2:$Y$4096,"Galarian "&amp;AA2983,"")))/LEN("Galarian "&amp;AA2983))
         - SUMPRODUCT((LEN($Y$2:$Y$4096)-LEN(SUBSTITUTE($Y$2:$Y$4096,"Hisuian "&amp;AA2983,"")))/LEN("Hisuian "&amp;AA2983))
         - SUMPRODUCT((LEN($Y$2:$Y$4096)-LEN(SUBSTITUTE($Y$2:$Y$4096,"Paldean "&amp;AA2983,"")))/LEN("Paldean "&amp;AA2983))
      &gt;0,2,1)
   ))))</f>
        <v>1</v>
      </c>
      <c r="AN2983">
        <v>0</v>
      </c>
      <c r="AO2983">
        <v>2</v>
      </c>
      <c r="AP2983">
        <v>1</v>
      </c>
    </row>
    <row r="2984" spans="1:42" x14ac:dyDescent="0.25">
      <c r="A2984">
        <v>87</v>
      </c>
      <c r="B2984" t="s">
        <v>1657</v>
      </c>
      <c r="C2984" t="s">
        <v>1490</v>
      </c>
      <c r="D2984" t="s">
        <v>1209</v>
      </c>
      <c r="E2984">
        <v>90</v>
      </c>
      <c r="F2984">
        <v>70</v>
      </c>
      <c r="G2984">
        <v>80</v>
      </c>
      <c r="H2984">
        <v>70</v>
      </c>
      <c r="I2984">
        <v>95</v>
      </c>
      <c r="J2984">
        <v>70</v>
      </c>
      <c r="K2984" t="s">
        <v>1656</v>
      </c>
      <c r="M2984" t="s">
        <v>3476</v>
      </c>
      <c r="N2984">
        <v>7</v>
      </c>
      <c r="O2984">
        <v>8.85</v>
      </c>
      <c r="R2984">
        <f t="shared" si="210"/>
        <v>7</v>
      </c>
      <c r="S2984">
        <f t="shared" si="211"/>
        <v>9</v>
      </c>
      <c r="T2984">
        <f t="shared" si="209"/>
        <v>16</v>
      </c>
      <c r="U2984" t="s">
        <v>1490</v>
      </c>
      <c r="V2984" t="s">
        <v>1209</v>
      </c>
      <c r="W2984" t="s">
        <v>1536</v>
      </c>
      <c r="X2984" t="s">
        <v>1512</v>
      </c>
      <c r="Z2984" t="str" cm="1">
        <f t="array" ref="Z2984">IF(ISBLANK(AK2984),_xlfn.LET(
    _xlpm.nameBeforeSlash, IF(ISNUMBER(SEARCH("/", Y2984)), LEFT(Y2984, SEARCH("/", Y2984)-1), Y2984),
    _xlpm.matchRow, IFERROR(MATCH(_xlpm.nameBeforeSlash, AA:AA, 0), ""),
    _xlpm.difference, IF(_xlpm.matchRow="", "", ABS((R2984 + S2984)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),IF(ISBLANK(Y2984),"","Hidden"))</f>
        <v/>
      </c>
      <c r="AA2984" t="s">
        <v>1657</v>
      </c>
      <c r="AB2984" t="s">
        <v>3477</v>
      </c>
      <c r="AC2984" t="s">
        <v>1410</v>
      </c>
      <c r="AD2984" t="str">
        <f>_xlfn.XLOOKUP(AC2984,moves!A:A,moves!B:B)</f>
        <v>water</v>
      </c>
      <c r="AE2984">
        <f>_xlfn.XLOOKUP(AC2984,moves!A:A,moves!D:D)</f>
        <v>3</v>
      </c>
      <c r="AF2984" t="str">
        <f>_xlfn.XLOOKUP(AC2984,moves!A:A,moves!E:E)</f>
        <v>If the target has less than half of their base health remaining: Deal double damage.</v>
      </c>
      <c r="AG2984">
        <v>0</v>
      </c>
      <c r="AH2984">
        <v>0</v>
      </c>
      <c r="AI2984">
        <f t="shared" ref="AI2984:AI3053" si="213">IF(ISNUMBER(SEARCH("Shiny ", AA2984)), 1, 0)</f>
        <v>0</v>
      </c>
      <c r="AJ2984" t="s">
        <v>524</v>
      </c>
      <c r="AK2984" t="s">
        <v>3476</v>
      </c>
      <c r="AL2984">
        <v>0</v>
      </c>
      <c r="AM2984" cm="1">
        <f t="array" ref="AM2984">IF(AL2984=1,1,
   IF(ISTEXT(AK2984),1,
   IF(AO2984&gt;1,AM2982,
   IF(AI2984=1,
      IF(SUMPRODUCT((LEN($Y$2:$Y$4096)-LEN(SUBSTITUTE($Y$2:$Y$4096,AA2984,"")))/LEN(AA2984))&gt;0,2,1),
      IF(
         SUMPRODUCT((LEN($Y$2:$Y$4096)-LEN(SUBSTITUTE($Y$2:$Y$4096,AA2984,"")))/LEN(AA2984))
         - SUMPRODUCT((LEN($Y$2:$Y$4096)-LEN(SUBSTITUTE($Y$2:$Y$4096,"Alolan "&amp;AA2984,"")))/LEN("Alolan "&amp;AA2984))
         - SUMPRODUCT((LEN($Y$2:$Y$4096)-LEN(SUBSTITUTE($Y$2:$Y$4096,"Galarian "&amp;AA2984,"")))/LEN("Galarian "&amp;AA2984))
         - SUMPRODUCT((LEN($Y$2:$Y$4096)-LEN(SUBSTITUTE($Y$2:$Y$4096,"Hisuian "&amp;AA2984,"")))/LEN("Hisuian "&amp;AA2984))
         - SUMPRODUCT((LEN($Y$2:$Y$4096)-LEN(SUBSTITUTE($Y$2:$Y$4096,"Paldean "&amp;AA2984,"")))/LEN("Paldean "&amp;AA2984))
      &gt;0,2,1)
   ))))</f>
        <v>1</v>
      </c>
      <c r="AN2984">
        <v>0</v>
      </c>
      <c r="AO2984">
        <v>0</v>
      </c>
    </row>
    <row r="2985" spans="1:42" x14ac:dyDescent="0.25">
      <c r="A2985">
        <v>351</v>
      </c>
      <c r="B2985" t="s">
        <v>2038</v>
      </c>
      <c r="C2985" t="s">
        <v>1512</v>
      </c>
      <c r="D2985"/>
      <c r="E2985">
        <v>70</v>
      </c>
      <c r="F2985">
        <v>70</v>
      </c>
      <c r="G2985">
        <v>70</v>
      </c>
      <c r="H2985">
        <v>70</v>
      </c>
      <c r="I2985">
        <v>70</v>
      </c>
      <c r="J2985">
        <v>70</v>
      </c>
      <c r="K2985" t="s">
        <v>2039</v>
      </c>
      <c r="M2985" t="s">
        <v>3476</v>
      </c>
      <c r="N2985">
        <v>7</v>
      </c>
      <c r="O2985">
        <v>7</v>
      </c>
      <c r="P2985">
        <v>1</v>
      </c>
      <c r="R2985">
        <f t="shared" si="210"/>
        <v>8</v>
      </c>
      <c r="S2985">
        <f t="shared" si="211"/>
        <v>7</v>
      </c>
      <c r="T2985">
        <f t="shared" si="209"/>
        <v>15</v>
      </c>
      <c r="U2985" t="s">
        <v>1512</v>
      </c>
      <c r="V2985" t="s">
        <v>1209</v>
      </c>
      <c r="W2985" t="s">
        <v>1490</v>
      </c>
      <c r="X2985" t="s">
        <v>1479</v>
      </c>
      <c r="Z2985" t="str" cm="1">
        <f t="array" ref="Z2985">IF(ISBLANK(AK2985),_xlfn.LET(
    _xlpm.nameBeforeSlash, IF(ISNUMBER(SEARCH("/", Y2985)), LEFT(Y2985, SEARCH("/", Y2985)-1), Y2985),
    _xlpm.matchRow, IFERROR(MATCH(_xlpm.nameBeforeSlash, AA:AA, 0), ""),
    _xlpm.difference, IF(_xlpm.matchRow="", "", ABS((R2985 + S2985)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),IF(ISBLANK(Y2985),"","Hidden"))</f>
        <v/>
      </c>
      <c r="AA2985" t="s">
        <v>2038</v>
      </c>
      <c r="AB2985" t="s">
        <v>3477</v>
      </c>
      <c r="AC2985" t="s">
        <v>1387</v>
      </c>
      <c r="AD2985" t="str">
        <f>_xlfn.XLOOKUP(AC2985,moves!A:A,moves!B:B)</f>
        <v>typeless</v>
      </c>
      <c r="AE2985">
        <f>_xlfn.XLOOKUP(AC2985,moves!A:A,moves!D:D)</f>
        <v>4</v>
      </c>
      <c r="AF2985" t="str">
        <f>_xlfn.XLOOKUP(AC2985,moves!A:A,moves!E:E)</f>
        <v>You may change the weather condition. If there is a weather form that matches the weather condition: FORM change to match the weather. Otherwise, the user may FORM change into any weather form. The type of the user is the type of this attack.</v>
      </c>
      <c r="AG2985">
        <v>0</v>
      </c>
      <c r="AH2985">
        <v>0</v>
      </c>
      <c r="AI2985">
        <f t="shared" si="213"/>
        <v>0</v>
      </c>
      <c r="AJ2985" t="s">
        <v>524</v>
      </c>
      <c r="AK2985" t="s">
        <v>3476</v>
      </c>
      <c r="AL2985">
        <v>0</v>
      </c>
      <c r="AM2985" cm="1">
        <f t="array" ref="AM2985">IF(AL2985=1,1,
   IF(ISTEXT(AK2985),1,
   IF(AO2985&gt;1,AM2984,
   IF(AI2985=1,
      IF(SUMPRODUCT((LEN($Y$2:$Y$4096)-LEN(SUBSTITUTE($Y$2:$Y$4096,AA2985,"")))/LEN(AA2985))&gt;0,2,1),
      IF(
         SUMPRODUCT((LEN($Y$2:$Y$4096)-LEN(SUBSTITUTE($Y$2:$Y$4096,AA2985,"")))/LEN(AA2985))
         - SUMPRODUCT((LEN($Y$2:$Y$4096)-LEN(SUBSTITUTE($Y$2:$Y$4096,"Alolan "&amp;AA2985,"")))/LEN("Alolan "&amp;AA2985))
         - SUMPRODUCT((LEN($Y$2:$Y$4096)-LEN(SUBSTITUTE($Y$2:$Y$4096,"Galarian "&amp;AA2985,"")))/LEN("Galarian "&amp;AA2985))
         - SUMPRODUCT((LEN($Y$2:$Y$4096)-LEN(SUBSTITUTE($Y$2:$Y$4096,"Hisuian "&amp;AA2985,"")))/LEN("Hisuian "&amp;AA2985))
         - SUMPRODUCT((LEN($Y$2:$Y$4096)-LEN(SUBSTITUTE($Y$2:$Y$4096,"Paldean "&amp;AA2985,"")))/LEN("Paldean "&amp;AA2985))
      &gt;0,2,1)
   ))))</f>
        <v>1</v>
      </c>
      <c r="AN2985">
        <v>0</v>
      </c>
      <c r="AO2985">
        <v>1</v>
      </c>
    </row>
    <row r="2986" spans="1:42" x14ac:dyDescent="0.25">
      <c r="A2986" t="s">
        <v>2041</v>
      </c>
      <c r="B2986" t="s">
        <v>2038</v>
      </c>
      <c r="C2986" t="s">
        <v>1209</v>
      </c>
      <c r="D2986"/>
      <c r="E2986">
        <v>70</v>
      </c>
      <c r="F2986">
        <v>70</v>
      </c>
      <c r="G2986">
        <v>70</v>
      </c>
      <c r="H2986">
        <v>70</v>
      </c>
      <c r="I2986">
        <v>70</v>
      </c>
      <c r="J2986">
        <v>70</v>
      </c>
      <c r="K2986" t="s">
        <v>2039</v>
      </c>
      <c r="M2986" t="s">
        <v>3476</v>
      </c>
      <c r="N2986">
        <v>7</v>
      </c>
      <c r="O2986">
        <v>7</v>
      </c>
      <c r="P2986">
        <v>1</v>
      </c>
      <c r="R2986">
        <f t="shared" si="210"/>
        <v>8</v>
      </c>
      <c r="S2986">
        <f t="shared" si="211"/>
        <v>7</v>
      </c>
      <c r="T2986">
        <f t="shared" si="209"/>
        <v>15</v>
      </c>
      <c r="U2986" t="s">
        <v>1209</v>
      </c>
      <c r="V2986" t="s">
        <v>1512</v>
      </c>
      <c r="W2986" t="s">
        <v>1490</v>
      </c>
      <c r="X2986" t="s">
        <v>1479</v>
      </c>
      <c r="Z2986" t="str" cm="1">
        <f t="array" ref="Z2986">IF(ISBLANK(AK2986),_xlfn.LET(
    _xlpm.nameBeforeSlash, IF(ISNUMBER(SEARCH("/", Y2986)), LEFT(Y2986, SEARCH("/", Y2986)-1), Y2986),
    _xlpm.matchRow, IFERROR(MATCH(_xlpm.nameBeforeSlash, AA:AA, 0), ""),
    _xlpm.difference, IF(_xlpm.matchRow="", "", ABS((R2986 + S2986)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),IF(ISBLANK(Y2986),"","Hidden"))</f>
        <v/>
      </c>
      <c r="AA2986" t="s">
        <v>3149</v>
      </c>
      <c r="AB2986" t="s">
        <v>2042</v>
      </c>
      <c r="AC2986" t="s">
        <v>1387</v>
      </c>
      <c r="AD2986" t="str">
        <f>_xlfn.XLOOKUP(AC2986,moves!A:A,moves!B:B)</f>
        <v>typeless</v>
      </c>
      <c r="AE2986">
        <f>_xlfn.XLOOKUP(AC2986,moves!A:A,moves!D:D)</f>
        <v>4</v>
      </c>
      <c r="AF2986" t="str">
        <f>_xlfn.XLOOKUP(AC2986,moves!A:A,moves!E:E)</f>
        <v>You may change the weather condition. If there is a weather form that matches the weather condition: FORM change to match the weather. Otherwise, the user may FORM change into any weather form. The type of the user is the type of this attack.</v>
      </c>
      <c r="AG2986">
        <v>0</v>
      </c>
      <c r="AH2986">
        <v>0</v>
      </c>
      <c r="AI2986">
        <f t="shared" si="213"/>
        <v>0</v>
      </c>
      <c r="AJ2986" t="s">
        <v>524</v>
      </c>
      <c r="AK2986" t="s">
        <v>3476</v>
      </c>
      <c r="AL2986">
        <v>0</v>
      </c>
      <c r="AM2986" cm="1">
        <f t="array" ref="AM2986">IF(AL2986=1,1,
   IF(ISTEXT(AK2986),1,
   IF(AO2986&gt;1,AM2985,
   IF(AI2986=1,
      IF(SUMPRODUCT((LEN($Y$2:$Y$4096)-LEN(SUBSTITUTE($Y$2:$Y$4096,AA2986,"")))/LEN(AA2986))&gt;0,2,1),
      IF(
         SUMPRODUCT((LEN($Y$2:$Y$4096)-LEN(SUBSTITUTE($Y$2:$Y$4096,AA2986,"")))/LEN(AA2986))
         - SUMPRODUCT((LEN($Y$2:$Y$4096)-LEN(SUBSTITUTE($Y$2:$Y$4096,"Alolan "&amp;AA2986,"")))/LEN("Alolan "&amp;AA2986))
         - SUMPRODUCT((LEN($Y$2:$Y$4096)-LEN(SUBSTITUTE($Y$2:$Y$4096,"Galarian "&amp;AA2986,"")))/LEN("Galarian "&amp;AA2986))
         - SUMPRODUCT((LEN($Y$2:$Y$4096)-LEN(SUBSTITUTE($Y$2:$Y$4096,"Hisuian "&amp;AA2986,"")))/LEN("Hisuian "&amp;AA2986))
         - SUMPRODUCT((LEN($Y$2:$Y$4096)-LEN(SUBSTITUTE($Y$2:$Y$4096,"Paldean "&amp;AA2986,"")))/LEN("Paldean "&amp;AA2986))
      &gt;0,2,1)
   ))))</f>
        <v>1</v>
      </c>
      <c r="AN2986">
        <v>0</v>
      </c>
      <c r="AO2986">
        <v>2</v>
      </c>
    </row>
    <row r="2987" spans="1:42" x14ac:dyDescent="0.25">
      <c r="A2987" t="s">
        <v>2043</v>
      </c>
      <c r="B2987" t="s">
        <v>2038</v>
      </c>
      <c r="C2987" t="s">
        <v>1490</v>
      </c>
      <c r="D2987"/>
      <c r="E2987">
        <v>70</v>
      </c>
      <c r="F2987">
        <v>70</v>
      </c>
      <c r="G2987">
        <v>70</v>
      </c>
      <c r="H2987">
        <v>70</v>
      </c>
      <c r="I2987">
        <v>70</v>
      </c>
      <c r="J2987">
        <v>70</v>
      </c>
      <c r="K2987" t="s">
        <v>2039</v>
      </c>
      <c r="M2987" t="s">
        <v>3476</v>
      </c>
      <c r="N2987">
        <v>7</v>
      </c>
      <c r="O2987">
        <v>7</v>
      </c>
      <c r="P2987">
        <v>1</v>
      </c>
      <c r="R2987">
        <f t="shared" si="210"/>
        <v>8</v>
      </c>
      <c r="S2987">
        <f t="shared" si="211"/>
        <v>7</v>
      </c>
      <c r="T2987">
        <f t="shared" si="209"/>
        <v>15</v>
      </c>
      <c r="U2987" t="s">
        <v>1490</v>
      </c>
      <c r="V2987" t="s">
        <v>1512</v>
      </c>
      <c r="W2987" t="s">
        <v>1209</v>
      </c>
      <c r="X2987" t="s">
        <v>1479</v>
      </c>
      <c r="Z2987" t="str" cm="1">
        <f t="array" ref="Z2987">IF(ISBLANK(AK2987),_xlfn.LET(
    _xlpm.nameBeforeSlash, IF(ISNUMBER(SEARCH("/", Y2987)), LEFT(Y2987, SEARCH("/", Y2987)-1), Y2987),
    _xlpm.matchRow, IFERROR(MATCH(_xlpm.nameBeforeSlash, AA:AA, 0), ""),
    _xlpm.difference, IF(_xlpm.matchRow="", "", ABS((R2987 + S2987)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),IF(ISBLANK(Y2987),"","Hidden"))</f>
        <v/>
      </c>
      <c r="AA2987" t="s">
        <v>3150</v>
      </c>
      <c r="AB2987" t="s">
        <v>2044</v>
      </c>
      <c r="AC2987" t="s">
        <v>1387</v>
      </c>
      <c r="AD2987" t="str">
        <f>_xlfn.XLOOKUP(AC2987,moves!A:A,moves!B:B)</f>
        <v>typeless</v>
      </c>
      <c r="AE2987">
        <f>_xlfn.XLOOKUP(AC2987,moves!A:A,moves!D:D)</f>
        <v>4</v>
      </c>
      <c r="AF2987" t="str">
        <f>_xlfn.XLOOKUP(AC2987,moves!A:A,moves!E:E)</f>
        <v>You may change the weather condition. If there is a weather form that matches the weather condition: FORM change to match the weather. Otherwise, the user may FORM change into any weather form. The type of the user is the type of this attack.</v>
      </c>
      <c r="AG2987">
        <v>0</v>
      </c>
      <c r="AH2987">
        <v>0</v>
      </c>
      <c r="AI2987">
        <f t="shared" si="213"/>
        <v>0</v>
      </c>
      <c r="AJ2987" t="s">
        <v>524</v>
      </c>
      <c r="AK2987" t="s">
        <v>3476</v>
      </c>
      <c r="AL2987">
        <v>0</v>
      </c>
      <c r="AM2987" cm="1">
        <f t="array" ref="AM2987">IF(AL2987=1,1,
   IF(ISTEXT(AK2987),1,
   IF(AO2987&gt;1,AM2986,
   IF(AI2987=1,
      IF(SUMPRODUCT((LEN($Y$2:$Y$4096)-LEN(SUBSTITUTE($Y$2:$Y$4096,AA2987,"")))/LEN(AA2987))&gt;0,2,1),
      IF(
         SUMPRODUCT((LEN($Y$2:$Y$4096)-LEN(SUBSTITUTE($Y$2:$Y$4096,AA2987,"")))/LEN(AA2987))
         - SUMPRODUCT((LEN($Y$2:$Y$4096)-LEN(SUBSTITUTE($Y$2:$Y$4096,"Alolan "&amp;AA2987,"")))/LEN("Alolan "&amp;AA2987))
         - SUMPRODUCT((LEN($Y$2:$Y$4096)-LEN(SUBSTITUTE($Y$2:$Y$4096,"Galarian "&amp;AA2987,"")))/LEN("Galarian "&amp;AA2987))
         - SUMPRODUCT((LEN($Y$2:$Y$4096)-LEN(SUBSTITUTE($Y$2:$Y$4096,"Hisuian "&amp;AA2987,"")))/LEN("Hisuian "&amp;AA2987))
         - SUMPRODUCT((LEN($Y$2:$Y$4096)-LEN(SUBSTITUTE($Y$2:$Y$4096,"Paldean "&amp;AA2987,"")))/LEN("Paldean "&amp;AA2987))
      &gt;0,2,1)
   ))))</f>
        <v>1</v>
      </c>
      <c r="AN2987">
        <v>0</v>
      </c>
      <c r="AO2987">
        <v>3</v>
      </c>
    </row>
    <row r="2988" spans="1:42" x14ac:dyDescent="0.25">
      <c r="A2988" t="s">
        <v>2045</v>
      </c>
      <c r="B2988" t="s">
        <v>2038</v>
      </c>
      <c r="C2988" t="s">
        <v>1479</v>
      </c>
      <c r="D2988"/>
      <c r="E2988">
        <v>70</v>
      </c>
      <c r="F2988">
        <v>70</v>
      </c>
      <c r="G2988">
        <v>70</v>
      </c>
      <c r="H2988">
        <v>70</v>
      </c>
      <c r="I2988">
        <v>70</v>
      </c>
      <c r="J2988">
        <v>70</v>
      </c>
      <c r="K2988" t="s">
        <v>2039</v>
      </c>
      <c r="M2988" t="s">
        <v>3476</v>
      </c>
      <c r="N2988">
        <v>7</v>
      </c>
      <c r="O2988">
        <v>7</v>
      </c>
      <c r="P2988">
        <v>1</v>
      </c>
      <c r="R2988">
        <f t="shared" si="210"/>
        <v>8</v>
      </c>
      <c r="S2988">
        <f t="shared" si="211"/>
        <v>7</v>
      </c>
      <c r="T2988">
        <f t="shared" ref="T2988:T3069" si="214">SUM(S2988,R2988)</f>
        <v>15</v>
      </c>
      <c r="U2988" t="s">
        <v>1479</v>
      </c>
      <c r="V2988" t="s">
        <v>1512</v>
      </c>
      <c r="W2988" t="s">
        <v>1490</v>
      </c>
      <c r="X2988" t="s">
        <v>1209</v>
      </c>
      <c r="Z2988" t="str" cm="1">
        <f t="array" ref="Z2988">IF(ISBLANK(AK2988),_xlfn.LET(
    _xlpm.nameBeforeSlash, IF(ISNUMBER(SEARCH("/", Y2988)), LEFT(Y2988, SEARCH("/", Y2988)-1), Y2988),
    _xlpm.matchRow, IFERROR(MATCH(_xlpm.nameBeforeSlash, AA:AA, 0), ""),
    _xlpm.difference, IF(_xlpm.matchRow="", "", ABS((R2988 + S2988)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),IF(ISBLANK(Y2988),"","Hidden"))</f>
        <v/>
      </c>
      <c r="AA2988" t="s">
        <v>3151</v>
      </c>
      <c r="AB2988" t="s">
        <v>2046</v>
      </c>
      <c r="AC2988" t="s">
        <v>1387</v>
      </c>
      <c r="AD2988" t="str">
        <f>_xlfn.XLOOKUP(AC2988,moves!A:A,moves!B:B)</f>
        <v>typeless</v>
      </c>
      <c r="AE2988">
        <f>_xlfn.XLOOKUP(AC2988,moves!A:A,moves!D:D)</f>
        <v>4</v>
      </c>
      <c r="AF2988" t="str">
        <f>_xlfn.XLOOKUP(AC2988,moves!A:A,moves!E:E)</f>
        <v>You may change the weather condition. If there is a weather form that matches the weather condition: FORM change to match the weather. Otherwise, the user may FORM change into any weather form. The type of the user is the type of this attack.</v>
      </c>
      <c r="AG2988">
        <v>0</v>
      </c>
      <c r="AH2988">
        <v>0</v>
      </c>
      <c r="AI2988">
        <f t="shared" si="213"/>
        <v>0</v>
      </c>
      <c r="AJ2988" t="s">
        <v>524</v>
      </c>
      <c r="AK2988" t="s">
        <v>3476</v>
      </c>
      <c r="AL2988">
        <v>0</v>
      </c>
      <c r="AM2988" cm="1">
        <f t="array" ref="AM2988">IF(AL2988=1,1,
   IF(ISTEXT(AK2988),1,
   IF(AO2988&gt;1,AM2987,
   IF(AI2988=1,
      IF(SUMPRODUCT((LEN($Y$2:$Y$4096)-LEN(SUBSTITUTE($Y$2:$Y$4096,AA2988,"")))/LEN(AA2988))&gt;0,2,1),
      IF(
         SUMPRODUCT((LEN($Y$2:$Y$4096)-LEN(SUBSTITUTE($Y$2:$Y$4096,AA2988,"")))/LEN(AA2988))
         - SUMPRODUCT((LEN($Y$2:$Y$4096)-LEN(SUBSTITUTE($Y$2:$Y$4096,"Alolan "&amp;AA2988,"")))/LEN("Alolan "&amp;AA2988))
         - SUMPRODUCT((LEN($Y$2:$Y$4096)-LEN(SUBSTITUTE($Y$2:$Y$4096,"Galarian "&amp;AA2988,"")))/LEN("Galarian "&amp;AA2988))
         - SUMPRODUCT((LEN($Y$2:$Y$4096)-LEN(SUBSTITUTE($Y$2:$Y$4096,"Hisuian "&amp;AA2988,"")))/LEN("Hisuian "&amp;AA2988))
         - SUMPRODUCT((LEN($Y$2:$Y$4096)-LEN(SUBSTITUTE($Y$2:$Y$4096,"Paldean "&amp;AA2988,"")))/LEN("Paldean "&amp;AA2988))
      &gt;0,2,1)
   ))))</f>
        <v>1</v>
      </c>
      <c r="AN2988">
        <v>0</v>
      </c>
      <c r="AO2988">
        <v>4</v>
      </c>
    </row>
    <row r="2989" spans="1:42" x14ac:dyDescent="0.25">
      <c r="A2989">
        <v>124</v>
      </c>
      <c r="B2989" t="s">
        <v>1716</v>
      </c>
      <c r="C2989" t="s">
        <v>1209</v>
      </c>
      <c r="D2989" t="s">
        <v>429</v>
      </c>
      <c r="E2989">
        <v>65</v>
      </c>
      <c r="F2989">
        <v>50</v>
      </c>
      <c r="G2989">
        <v>35</v>
      </c>
      <c r="H2989">
        <v>115</v>
      </c>
      <c r="I2989">
        <v>95</v>
      </c>
      <c r="J2989">
        <v>95</v>
      </c>
      <c r="K2989" t="s">
        <v>1717</v>
      </c>
      <c r="M2989" t="s">
        <v>3476</v>
      </c>
      <c r="N2989">
        <v>10.050000000000001</v>
      </c>
      <c r="O2989">
        <v>6.5</v>
      </c>
      <c r="P2989">
        <v>-1</v>
      </c>
      <c r="R2989">
        <f t="shared" si="210"/>
        <v>9</v>
      </c>
      <c r="S2989">
        <f t="shared" si="211"/>
        <v>7</v>
      </c>
      <c r="T2989">
        <f t="shared" si="214"/>
        <v>16</v>
      </c>
      <c r="U2989" t="s">
        <v>1209</v>
      </c>
      <c r="V2989" t="s">
        <v>429</v>
      </c>
      <c r="W2989" t="s">
        <v>1512</v>
      </c>
      <c r="X2989" t="s">
        <v>1536</v>
      </c>
      <c r="Z2989" t="str" cm="1">
        <f t="array" ref="Z2989">IF(ISBLANK(AK2989),_xlfn.LET(
    _xlpm.nameBeforeSlash, IF(ISNUMBER(SEARCH("/", Y2989)), LEFT(Y2989, SEARCH("/", Y2989)-1), Y2989),
    _xlpm.matchRow, IFERROR(MATCH(_xlpm.nameBeforeSlash, AA:AA, 0), ""),
    _xlpm.difference, IF(_xlpm.matchRow="", "", ABS((R2989 + S2989)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),IF(ISBLANK(Y2989),"","Hidden"))</f>
        <v/>
      </c>
      <c r="AA2989" t="s">
        <v>1716</v>
      </c>
      <c r="AB2989" t="s">
        <v>3477</v>
      </c>
      <c r="AC2989" t="s">
        <v>1254</v>
      </c>
      <c r="AD2989" t="str">
        <f>_xlfn.XLOOKUP(AC2989,moves!A:A,moves!B:B)</f>
        <v>normal</v>
      </c>
      <c r="AE2989">
        <f>_xlfn.XLOOKUP(AC2989,moves!A:A,moves!D:D)</f>
        <v>2</v>
      </c>
      <c r="AF2989" t="str">
        <f>_xlfn.XLOOKUP(AC2989,moves!A:A,moves!E:E)</f>
        <v>Inflict the Drowsy status on the target, ignoring type immunity. If the target was already Drowsy: Inflict any other status condition on the target, ignoring restrictions.</v>
      </c>
      <c r="AG2989">
        <v>0</v>
      </c>
      <c r="AH2989">
        <v>0</v>
      </c>
      <c r="AI2989">
        <f t="shared" si="213"/>
        <v>0</v>
      </c>
      <c r="AJ2989" t="s">
        <v>524</v>
      </c>
      <c r="AK2989" t="s">
        <v>3476</v>
      </c>
      <c r="AL2989">
        <v>0</v>
      </c>
      <c r="AM2989" cm="1">
        <f t="array" ref="AM2989">IF(AL2989=1,1,
   IF(ISTEXT(AK2989),1,
   IF(AO2989&gt;1,AM2988,
   IF(AI2989=1,
      IF(SUMPRODUCT((LEN($Y$2:$Y$4096)-LEN(SUBSTITUTE($Y$2:$Y$4096,AA2989,"")))/LEN(AA2989))&gt;0,2,1),
      IF(
         SUMPRODUCT((LEN($Y$2:$Y$4096)-LEN(SUBSTITUTE($Y$2:$Y$4096,AA2989,"")))/LEN(AA2989))
         - SUMPRODUCT((LEN($Y$2:$Y$4096)-LEN(SUBSTITUTE($Y$2:$Y$4096,"Alolan "&amp;AA2989,"")))/LEN("Alolan "&amp;AA2989))
         - SUMPRODUCT((LEN($Y$2:$Y$4096)-LEN(SUBSTITUTE($Y$2:$Y$4096,"Galarian "&amp;AA2989,"")))/LEN("Galarian "&amp;AA2989))
         - SUMPRODUCT((LEN($Y$2:$Y$4096)-LEN(SUBSTITUTE($Y$2:$Y$4096,"Hisuian "&amp;AA2989,"")))/LEN("Hisuian "&amp;AA2989))
         - SUMPRODUCT((LEN($Y$2:$Y$4096)-LEN(SUBSTITUTE($Y$2:$Y$4096,"Paldean "&amp;AA2989,"")))/LEN("Paldean "&amp;AA2989))
      &gt;0,2,1)
   ))))</f>
        <v>1</v>
      </c>
      <c r="AN2989">
        <v>0</v>
      </c>
      <c r="AO2989">
        <v>0</v>
      </c>
    </row>
    <row r="2990" spans="1:42" x14ac:dyDescent="0.25">
      <c r="A2990" t="s">
        <v>1711</v>
      </c>
      <c r="B2990" t="s">
        <v>53</v>
      </c>
      <c r="C2990" t="s">
        <v>1209</v>
      </c>
      <c r="D2990" t="s">
        <v>429</v>
      </c>
      <c r="E2990">
        <v>50</v>
      </c>
      <c r="F2990">
        <v>65</v>
      </c>
      <c r="G2990">
        <v>65</v>
      </c>
      <c r="H2990">
        <v>90</v>
      </c>
      <c r="I2990">
        <v>90</v>
      </c>
      <c r="J2990">
        <v>100</v>
      </c>
      <c r="K2990" t="s">
        <v>1712</v>
      </c>
      <c r="M2990" t="s">
        <v>3476</v>
      </c>
      <c r="N2990">
        <v>9.15</v>
      </c>
      <c r="O2990">
        <v>6.65</v>
      </c>
      <c r="R2990">
        <f t="shared" si="210"/>
        <v>9</v>
      </c>
      <c r="S2990">
        <f t="shared" si="211"/>
        <v>7</v>
      </c>
      <c r="T2990">
        <f t="shared" si="214"/>
        <v>16</v>
      </c>
      <c r="U2990" t="s">
        <v>1209</v>
      </c>
      <c r="V2990" t="s">
        <v>429</v>
      </c>
      <c r="W2990" t="s">
        <v>1471</v>
      </c>
      <c r="X2990" t="s">
        <v>1536</v>
      </c>
      <c r="Y2990" t="s">
        <v>1713</v>
      </c>
      <c r="Z2990" t="str" cm="1">
        <f t="array" ref="Z2990">IF(ISBLANK(AK2990),_xlfn.LET(
    _xlpm.nameBeforeSlash, IF(ISNUMBER(SEARCH("/", Y2990)), LEFT(Y2990, SEARCH("/", Y2990)-1), Y2990),
    _xlpm.matchRow, IFERROR(MATCH(_xlpm.nameBeforeSlash, AA:AA, 0), ""),
    _xlpm.difference, IF(_xlpm.matchRow="", "", ABS((R2990 + S2990)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),IF(ISBLANK(Y2990),"","Hidden"))</f>
        <v>Hidden</v>
      </c>
      <c r="AA2990" t="s">
        <v>1714</v>
      </c>
      <c r="AB2990" t="s">
        <v>3477</v>
      </c>
      <c r="AC2990" t="s">
        <v>1206</v>
      </c>
      <c r="AD2990" t="str">
        <f>_xlfn.XLOOKUP(AC2990,moves!A:A,moves!B:B)</f>
        <v>ice</v>
      </c>
      <c r="AE2990">
        <f>_xlfn.XLOOKUP(AC2990,moves!A:A,moves!D:D)</f>
        <v>4</v>
      </c>
      <c r="AF2990" t="str">
        <f>_xlfn.XLOOKUP(AC2990,moves!A:A,moves!E:E)</f>
        <v>Type effectiveness against Water-type Pokémon is +2 instead of -2.</v>
      </c>
      <c r="AG2990">
        <v>0</v>
      </c>
      <c r="AH2990">
        <v>0</v>
      </c>
      <c r="AI2990">
        <f t="shared" si="213"/>
        <v>0</v>
      </c>
      <c r="AJ2990" t="s">
        <v>524</v>
      </c>
      <c r="AK2990" t="s">
        <v>3476</v>
      </c>
      <c r="AL2990">
        <v>0</v>
      </c>
      <c r="AM2990" cm="1">
        <f t="array" ref="AM2990">IF(AL2990=1,1,
   IF(ISTEXT(AK2990),1,
   IF(AO2990&gt;1,AM2989,
   IF(AI2990=1,
      IF(SUMPRODUCT((LEN($Y$2:$Y$4096)-LEN(SUBSTITUTE($Y$2:$Y$4096,AA2990,"")))/LEN(AA2990))&gt;0,2,1),
      IF(
         SUMPRODUCT((LEN($Y$2:$Y$4096)-LEN(SUBSTITUTE($Y$2:$Y$4096,AA2990,"")))/LEN(AA2990))
         - SUMPRODUCT((LEN($Y$2:$Y$4096)-LEN(SUBSTITUTE($Y$2:$Y$4096,"Alolan "&amp;AA2990,"")))/LEN("Alolan "&amp;AA2990))
         - SUMPRODUCT((LEN($Y$2:$Y$4096)-LEN(SUBSTITUTE($Y$2:$Y$4096,"Galarian "&amp;AA2990,"")))/LEN("Galarian "&amp;AA2990))
         - SUMPRODUCT((LEN($Y$2:$Y$4096)-LEN(SUBSTITUTE($Y$2:$Y$4096,"Hisuian "&amp;AA2990,"")))/LEN("Hisuian "&amp;AA2990))
         - SUMPRODUCT((LEN($Y$2:$Y$4096)-LEN(SUBSTITUTE($Y$2:$Y$4096,"Paldean "&amp;AA2990,"")))/LEN("Paldean "&amp;AA2990))
      &gt;0,2,1)
   ))))</f>
        <v>1</v>
      </c>
      <c r="AN2990">
        <v>0</v>
      </c>
      <c r="AO2990">
        <v>0</v>
      </c>
    </row>
    <row r="2991" spans="1:42" x14ac:dyDescent="0.25">
      <c r="A2991">
        <v>362</v>
      </c>
      <c r="B2991" t="s">
        <v>133</v>
      </c>
      <c r="C2991" t="s">
        <v>1209</v>
      </c>
      <c r="D2991"/>
      <c r="E2991">
        <v>80</v>
      </c>
      <c r="F2991">
        <v>80</v>
      </c>
      <c r="G2991">
        <v>80</v>
      </c>
      <c r="H2991">
        <v>80</v>
      </c>
      <c r="I2991">
        <v>80</v>
      </c>
      <c r="J2991">
        <v>80</v>
      </c>
      <c r="K2991" t="s">
        <v>371</v>
      </c>
      <c r="M2991" t="s">
        <v>3476</v>
      </c>
      <c r="N2991">
        <v>8</v>
      </c>
      <c r="O2991">
        <v>8</v>
      </c>
      <c r="R2991">
        <f t="shared" si="210"/>
        <v>8</v>
      </c>
      <c r="S2991">
        <f t="shared" si="211"/>
        <v>8</v>
      </c>
      <c r="T2991">
        <f t="shared" si="214"/>
        <v>16</v>
      </c>
      <c r="U2991" t="s">
        <v>1209</v>
      </c>
      <c r="V2991" t="s">
        <v>1471</v>
      </c>
      <c r="W2991" t="s">
        <v>1524</v>
      </c>
      <c r="X2991" t="s">
        <v>1472</v>
      </c>
      <c r="Z2991" t="str" cm="1">
        <f t="array" ref="Z2991">IF(ISBLANK(AK2991),_xlfn.LET(
    _xlpm.nameBeforeSlash, IF(ISNUMBER(SEARCH("/", Y2991)), LEFT(Y2991, SEARCH("/", Y2991)-1), Y2991),
    _xlpm.matchRow, IFERROR(MATCH(_xlpm.nameBeforeSlash, AA:AA, 0), ""),
    _xlpm.difference, IF(_xlpm.matchRow="", "", ABS((R2991 + S2991)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),IF(ISBLANK(Y2991),"","Hidden"))</f>
        <v/>
      </c>
      <c r="AA2991" t="s">
        <v>133</v>
      </c>
      <c r="AB2991" t="s">
        <v>3477</v>
      </c>
      <c r="AC2991" t="s">
        <v>438</v>
      </c>
      <c r="AD2991" t="str">
        <f>_xlfn.XLOOKUP(AC2991,moves!A:A,moves!B:B)</f>
        <v>dark</v>
      </c>
      <c r="AE2991">
        <f>_xlfn.XLOOKUP(AC2991,moves!A:A,moves!D:D)</f>
        <v>4</v>
      </c>
      <c r="AF2991" t="str">
        <f>_xlfn.XLOOKUP(AC2991,moves!A:A,moves!E:E)</f>
        <v>When the target is next attacked: Add 1 regular hit to the roll.</v>
      </c>
      <c r="AG2991">
        <v>0</v>
      </c>
      <c r="AH2991">
        <v>0</v>
      </c>
      <c r="AI2991">
        <f t="shared" si="213"/>
        <v>0</v>
      </c>
      <c r="AJ2991" t="s">
        <v>524</v>
      </c>
      <c r="AK2991" t="s">
        <v>3476</v>
      </c>
      <c r="AL2991">
        <v>0</v>
      </c>
      <c r="AM2991" cm="1">
        <f t="array" ref="AM2991">IF(AL2991=1,1,
   IF(ISTEXT(AK2991),1,
   IF(AO2991&gt;1,AM2990,
   IF(AI2991=1,
      IF(SUMPRODUCT((LEN($Y$2:$Y$4096)-LEN(SUBSTITUTE($Y$2:$Y$4096,AA2991,"")))/LEN(AA2991))&gt;0,2,1),
      IF(
         SUMPRODUCT((LEN($Y$2:$Y$4096)-LEN(SUBSTITUTE($Y$2:$Y$4096,AA2991,"")))/LEN(AA2991))
         - SUMPRODUCT((LEN($Y$2:$Y$4096)-LEN(SUBSTITUTE($Y$2:$Y$4096,"Alolan "&amp;AA2991,"")))/LEN("Alolan "&amp;AA2991))
         - SUMPRODUCT((LEN($Y$2:$Y$4096)-LEN(SUBSTITUTE($Y$2:$Y$4096,"Galarian "&amp;AA2991,"")))/LEN("Galarian "&amp;AA2991))
         - SUMPRODUCT((LEN($Y$2:$Y$4096)-LEN(SUBSTITUTE($Y$2:$Y$4096,"Hisuian "&amp;AA2991,"")))/LEN("Hisuian "&amp;AA2991))
         - SUMPRODUCT((LEN($Y$2:$Y$4096)-LEN(SUBSTITUTE($Y$2:$Y$4096,"Paldean "&amp;AA2991,"")))/LEN("Paldean "&amp;AA2991))
      &gt;0,2,1)
   ))))</f>
        <v>1</v>
      </c>
      <c r="AN2991">
        <v>0</v>
      </c>
      <c r="AO2991">
        <v>1</v>
      </c>
    </row>
    <row r="2992" spans="1:42" x14ac:dyDescent="0.25">
      <c r="A2992" t="s">
        <v>2059</v>
      </c>
      <c r="B2992" t="s">
        <v>133</v>
      </c>
      <c r="C2992" t="s">
        <v>1209</v>
      </c>
      <c r="D2992"/>
      <c r="E2992">
        <v>80</v>
      </c>
      <c r="F2992">
        <v>120</v>
      </c>
      <c r="G2992">
        <v>80</v>
      </c>
      <c r="H2992">
        <v>120</v>
      </c>
      <c r="I2992">
        <v>80</v>
      </c>
      <c r="J2992">
        <v>100</v>
      </c>
      <c r="K2992" t="s">
        <v>371</v>
      </c>
      <c r="M2992" t="s">
        <v>3476</v>
      </c>
      <c r="N2992">
        <v>11.2</v>
      </c>
      <c r="O2992">
        <v>8</v>
      </c>
      <c r="P2992">
        <v>2</v>
      </c>
      <c r="Q2992">
        <v>2</v>
      </c>
      <c r="R2992">
        <f t="shared" si="210"/>
        <v>13</v>
      </c>
      <c r="S2992">
        <f t="shared" si="211"/>
        <v>10</v>
      </c>
      <c r="T2992">
        <f t="shared" si="214"/>
        <v>23</v>
      </c>
      <c r="U2992" t="s">
        <v>1209</v>
      </c>
      <c r="V2992" t="s">
        <v>1471</v>
      </c>
      <c r="W2992" t="s">
        <v>1524</v>
      </c>
      <c r="X2992" t="s">
        <v>1472</v>
      </c>
      <c r="Z2992" t="str" cm="1">
        <f t="array" ref="Z2992">IF(ISBLANK(AK2992),_xlfn.LET(
    _xlpm.nameBeforeSlash, IF(ISNUMBER(SEARCH("/", Y2992)), LEFT(Y2992, SEARCH("/", Y2992)-1), Y2992),
    _xlpm.matchRow, IFERROR(MATCH(_xlpm.nameBeforeSlash, AA:AA, 0), ""),
    _xlpm.difference, IF(_xlpm.matchRow="", "", ABS((R2992 + S2992)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),IF(ISBLANK(Y2992),"","Hidden"))</f>
        <v/>
      </c>
      <c r="AA2992" t="s">
        <v>3408</v>
      </c>
      <c r="AB2992" t="s">
        <v>1477</v>
      </c>
      <c r="AC2992" t="s">
        <v>422</v>
      </c>
      <c r="AD2992" t="str">
        <f>_xlfn.XLOOKUP(AC2992,moves!A:A,moves!B:B)</f>
        <v>ice</v>
      </c>
      <c r="AE2992">
        <f>_xlfn.XLOOKUP(AC2992,moves!A:A,moves!D:D)</f>
        <v>4</v>
      </c>
      <c r="AF2992" t="str">
        <f>_xlfn.XLOOKUP(AC2992,moves!A:A,moves!E:E)</f>
        <v>If 2 or more status symbols are rolled: Inflict the Frozen status on the target.</v>
      </c>
      <c r="AG2992">
        <v>0</v>
      </c>
      <c r="AH2992">
        <v>0</v>
      </c>
      <c r="AI2992">
        <f t="shared" si="213"/>
        <v>0</v>
      </c>
      <c r="AJ2992" t="s">
        <v>524</v>
      </c>
      <c r="AK2992" t="s">
        <v>3476</v>
      </c>
      <c r="AL2992">
        <v>0</v>
      </c>
      <c r="AM2992" cm="1">
        <f t="array" ref="AM2992">IF(AL2992=1,1,
   IF(ISTEXT(AK2992),1,
   IF(AO2992&gt;1,AM2991,
   IF(AI2992=1,
      IF(SUMPRODUCT((LEN($Y$2:$Y$4096)-LEN(SUBSTITUTE($Y$2:$Y$4096,AA2992,"")))/LEN(AA2992))&gt;0,2,1),
      IF(
         SUMPRODUCT((LEN($Y$2:$Y$4096)-LEN(SUBSTITUTE($Y$2:$Y$4096,AA2992,"")))/LEN(AA2992))
         - SUMPRODUCT((LEN($Y$2:$Y$4096)-LEN(SUBSTITUTE($Y$2:$Y$4096,"Alolan "&amp;AA2992,"")))/LEN("Alolan "&amp;AA2992))
         - SUMPRODUCT((LEN($Y$2:$Y$4096)-LEN(SUBSTITUTE($Y$2:$Y$4096,"Galarian "&amp;AA2992,"")))/LEN("Galarian "&amp;AA2992))
         - SUMPRODUCT((LEN($Y$2:$Y$4096)-LEN(SUBSTITUTE($Y$2:$Y$4096,"Hisuian "&amp;AA2992,"")))/LEN("Hisuian "&amp;AA2992))
         - SUMPRODUCT((LEN($Y$2:$Y$4096)-LEN(SUBSTITUTE($Y$2:$Y$4096,"Paldean "&amp;AA2992,"")))/LEN("Paldean "&amp;AA2992))
      &gt;0,2,1)
   ))))</f>
        <v>1</v>
      </c>
      <c r="AN2992">
        <v>0</v>
      </c>
      <c r="AO2992">
        <v>2</v>
      </c>
      <c r="AP2992">
        <v>1</v>
      </c>
    </row>
    <row r="2993" spans="1:42" x14ac:dyDescent="0.25">
      <c r="A2993">
        <v>998</v>
      </c>
      <c r="B2993" t="s">
        <v>3038</v>
      </c>
      <c r="C2993" t="s">
        <v>1482</v>
      </c>
      <c r="D2993" t="s">
        <v>1209</v>
      </c>
      <c r="E2993">
        <v>115</v>
      </c>
      <c r="F2993">
        <v>145</v>
      </c>
      <c r="G2993">
        <v>92</v>
      </c>
      <c r="H2993">
        <v>75</v>
      </c>
      <c r="I2993">
        <v>86</v>
      </c>
      <c r="J2993">
        <v>87</v>
      </c>
      <c r="K2993" t="s">
        <v>3039</v>
      </c>
      <c r="M2993" t="s">
        <v>3476</v>
      </c>
      <c r="N2993">
        <v>11.48</v>
      </c>
      <c r="O2993">
        <v>9.94</v>
      </c>
      <c r="R2993">
        <f t="shared" si="210"/>
        <v>11</v>
      </c>
      <c r="S2993">
        <f t="shared" si="211"/>
        <v>10</v>
      </c>
      <c r="T2993">
        <f t="shared" si="214"/>
        <v>21</v>
      </c>
      <c r="U2993" t="s">
        <v>1482</v>
      </c>
      <c r="V2993" t="s">
        <v>1209</v>
      </c>
      <c r="W2993" t="s">
        <v>1471</v>
      </c>
      <c r="X2993" t="s">
        <v>1472</v>
      </c>
      <c r="Z2993" t="str" cm="1">
        <f t="array" ref="Z2993">IF(ISBLANK(AK2993),_xlfn.LET(
    _xlpm.nameBeforeSlash, IF(ISNUMBER(SEARCH("/", Y2993)), LEFT(Y2993, SEARCH("/", Y2993)-1), Y2993),
    _xlpm.matchRow, IFERROR(MATCH(_xlpm.nameBeforeSlash, AA:AA, 0), ""),
    _xlpm.difference, IF(_xlpm.matchRow="", "", ABS((R2993 + S2993)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),IF(ISBLANK(Y2993),"","Hidden"))</f>
        <v/>
      </c>
      <c r="AA2993" t="s">
        <v>3038</v>
      </c>
      <c r="AB2993" t="s">
        <v>3477</v>
      </c>
      <c r="AC2993" t="s">
        <v>966</v>
      </c>
      <c r="AD2993" t="str">
        <f>_xlfn.XLOOKUP(AC2993,moves!A:A,moves!B:B)</f>
        <v>dragon</v>
      </c>
      <c r="AE2993">
        <f>_xlfn.XLOOKUP(AC2993,moves!A:A,moves!D:D)</f>
        <v>6</v>
      </c>
      <c r="AF2993" t="str">
        <f>_xlfn.XLOOKUP(AC2993,moves!A:A,moves!E:E)</f>
        <v>This turn and when the user is next attacked: Status symbols deal +1 damage.</v>
      </c>
      <c r="AG2993">
        <v>0</v>
      </c>
      <c r="AH2993">
        <v>0</v>
      </c>
      <c r="AI2993">
        <f t="shared" si="213"/>
        <v>0</v>
      </c>
      <c r="AJ2993" t="s">
        <v>525</v>
      </c>
      <c r="AK2993" t="s">
        <v>3476</v>
      </c>
      <c r="AL2993">
        <v>0</v>
      </c>
      <c r="AM2993" cm="1">
        <f t="array" ref="AM2993">IF(AL2993=1,1,
   IF(ISTEXT(AK2993),1,
   IF(AO2993&gt;1,AM2992,
   IF(AI2993=1,
      IF(SUMPRODUCT((LEN($Y$2:$Y$4096)-LEN(SUBSTITUTE($Y$2:$Y$4096,AA2993,"")))/LEN(AA2993))&gt;0,2,1),
      IF(
         SUMPRODUCT((LEN($Y$2:$Y$4096)-LEN(SUBSTITUTE($Y$2:$Y$4096,AA2993,"")))/LEN(AA2993))
         - SUMPRODUCT((LEN($Y$2:$Y$4096)-LEN(SUBSTITUTE($Y$2:$Y$4096,"Alolan "&amp;AA2993,"")))/LEN("Alolan "&amp;AA2993))
         - SUMPRODUCT((LEN($Y$2:$Y$4096)-LEN(SUBSTITUTE($Y$2:$Y$4096,"Galarian "&amp;AA2993,"")))/LEN("Galarian "&amp;AA2993))
         - SUMPRODUCT((LEN($Y$2:$Y$4096)-LEN(SUBSTITUTE($Y$2:$Y$4096,"Hisuian "&amp;AA2993,"")))/LEN("Hisuian "&amp;AA2993))
         - SUMPRODUCT((LEN($Y$2:$Y$4096)-LEN(SUBSTITUTE($Y$2:$Y$4096,"Paldean "&amp;AA2993,"")))/LEN("Paldean "&amp;AA2993))
      &gt;0,2,1)
   ))))</f>
        <v>1</v>
      </c>
      <c r="AN2993">
        <v>0</v>
      </c>
      <c r="AO2993">
        <v>0</v>
      </c>
    </row>
    <row r="2994" spans="1:42" x14ac:dyDescent="0.25">
      <c r="A2994" t="s">
        <v>4549</v>
      </c>
      <c r="B2994" t="s">
        <v>2598</v>
      </c>
      <c r="C2994" t="s">
        <v>1492</v>
      </c>
      <c r="D2994" t="s">
        <v>1209</v>
      </c>
      <c r="E2994">
        <v>97</v>
      </c>
      <c r="F2994">
        <v>132</v>
      </c>
      <c r="G2994">
        <v>77</v>
      </c>
      <c r="H2994">
        <v>62</v>
      </c>
      <c r="I2994">
        <v>67</v>
      </c>
      <c r="J2994">
        <v>43</v>
      </c>
      <c r="K2994" t="s">
        <v>2599</v>
      </c>
      <c r="M2994" t="s">
        <v>3476</v>
      </c>
      <c r="N2994">
        <v>8.9400000000000013</v>
      </c>
      <c r="O2994">
        <v>8.1999999999999993</v>
      </c>
      <c r="P2994">
        <v>1</v>
      </c>
      <c r="Q2994">
        <v>1</v>
      </c>
      <c r="R2994">
        <f t="shared" si="210"/>
        <v>10</v>
      </c>
      <c r="S2994">
        <f t="shared" si="211"/>
        <v>9</v>
      </c>
      <c r="T2994">
        <f t="shared" si="214"/>
        <v>19</v>
      </c>
      <c r="U2994" t="s">
        <v>1492</v>
      </c>
      <c r="V2994" t="s">
        <v>1209</v>
      </c>
      <c r="W2994" t="s">
        <v>1490</v>
      </c>
      <c r="X2994" t="s">
        <v>1472</v>
      </c>
      <c r="Z2994" t="str" cm="1">
        <f t="array" ref="Z2994">IF(ISBLANK(AK2994),_xlfn.LET(
    _xlpm.nameBeforeSlash, IF(ISNUMBER(SEARCH("/", Y2994)), LEFT(Y2994, SEARCH("/", Y2994)-1), Y2994),
    _xlpm.matchRow, IFERROR(MATCH(_xlpm.nameBeforeSlash, AA:AA, 0), ""),
    _xlpm.difference, IF(_xlpm.matchRow="", "", ABS((R2994 + S2994)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),IF(ISBLANK(Y2994),"","Hidden"))</f>
        <v/>
      </c>
      <c r="AA2994" t="s">
        <v>5813</v>
      </c>
      <c r="AB2994" t="s">
        <v>3477</v>
      </c>
      <c r="AC2994" t="s">
        <v>426</v>
      </c>
      <c r="AD2994" t="str">
        <f>_xlfn.XLOOKUP(AC2994,moves!A:A,moves!B:B)</f>
        <v>fighting</v>
      </c>
      <c r="AE2994">
        <f>_xlfn.XLOOKUP(AC2994,moves!A:A,moves!D:D)</f>
        <v>5</v>
      </c>
      <c r="AF2994" t="str">
        <f>_xlfn.XLOOKUP(AC2994,moves!A:A,moves!E:E)</f>
        <v xml:space="preserve">During this attack and when the user is next attacked: Status symbols deal +1 damage. </v>
      </c>
      <c r="AG2994">
        <v>0</v>
      </c>
      <c r="AH2994">
        <v>0</v>
      </c>
      <c r="AI2994">
        <f t="shared" si="213"/>
        <v>1</v>
      </c>
      <c r="AJ2994" t="s">
        <v>525</v>
      </c>
      <c r="AK2994" t="s">
        <v>3476</v>
      </c>
      <c r="AL2994">
        <v>0</v>
      </c>
      <c r="AM2994" cm="1">
        <f t="array" ref="AM2994">IF(AL2994=1,1,
   IF(ISTEXT(AK2994),1,
   IF(AO2994&gt;1,AM2993,
   IF(AI2994=1,
      IF(SUMPRODUCT((LEN($Y$2:$Y$4096)-LEN(SUBSTITUTE($Y$2:$Y$4096,AA2994,"")))/LEN(AA2994))&gt;0,2,1),
      IF(
         SUMPRODUCT((LEN($Y$2:$Y$4096)-LEN(SUBSTITUTE($Y$2:$Y$4096,AA2994,"")))/LEN(AA2994))
         - SUMPRODUCT((LEN($Y$2:$Y$4096)-LEN(SUBSTITUTE($Y$2:$Y$4096,"Alolan "&amp;AA2994,"")))/LEN("Alolan "&amp;AA2994))
         - SUMPRODUCT((LEN($Y$2:$Y$4096)-LEN(SUBSTITUTE($Y$2:$Y$4096,"Galarian "&amp;AA2994,"")))/LEN("Galarian "&amp;AA2994))
         - SUMPRODUCT((LEN($Y$2:$Y$4096)-LEN(SUBSTITUTE($Y$2:$Y$4096,"Hisuian "&amp;AA2994,"")))/LEN("Hisuian "&amp;AA2994))
         - SUMPRODUCT((LEN($Y$2:$Y$4096)-LEN(SUBSTITUTE($Y$2:$Y$4096,"Paldean "&amp;AA2994,"")))/LEN("Paldean "&amp;AA2994))
      &gt;0,2,1)
   ))))</f>
        <v>1</v>
      </c>
      <c r="AN2994">
        <v>0</v>
      </c>
      <c r="AO2994">
        <v>0</v>
      </c>
    </row>
    <row r="2995" spans="1:42" x14ac:dyDescent="0.25">
      <c r="A2995">
        <v>131</v>
      </c>
      <c r="B2995" t="s">
        <v>1727</v>
      </c>
      <c r="C2995" t="s">
        <v>1490</v>
      </c>
      <c r="D2995" t="s">
        <v>1209</v>
      </c>
      <c r="E2995">
        <v>130</v>
      </c>
      <c r="F2995">
        <v>85</v>
      </c>
      <c r="G2995">
        <v>80</v>
      </c>
      <c r="H2995">
        <v>85</v>
      </c>
      <c r="I2995">
        <v>95</v>
      </c>
      <c r="J2995">
        <v>60</v>
      </c>
      <c r="K2995" t="s">
        <v>1728</v>
      </c>
      <c r="M2995" t="s">
        <v>3476</v>
      </c>
      <c r="N2995">
        <v>7.5</v>
      </c>
      <c r="O2995">
        <v>10.45</v>
      </c>
      <c r="P2995">
        <v>1</v>
      </c>
      <c r="Q2995">
        <v>1</v>
      </c>
      <c r="R2995">
        <f t="shared" si="210"/>
        <v>9</v>
      </c>
      <c r="S2995">
        <f t="shared" si="211"/>
        <v>11</v>
      </c>
      <c r="T2995">
        <f t="shared" si="214"/>
        <v>20</v>
      </c>
      <c r="U2995" t="s">
        <v>1490</v>
      </c>
      <c r="V2995" t="s">
        <v>1209</v>
      </c>
      <c r="W2995" t="s">
        <v>1536</v>
      </c>
      <c r="X2995" t="s">
        <v>1482</v>
      </c>
      <c r="Z2995" t="str" cm="1">
        <f t="array" ref="Z2995">IF(ISBLANK(AK2995),_xlfn.LET(
    _xlpm.nameBeforeSlash, IF(ISNUMBER(SEARCH("/", Y2995)), LEFT(Y2995, SEARCH("/", Y2995)-1), Y2995),
    _xlpm.matchRow, IFERROR(MATCH(_xlpm.nameBeforeSlash, AA:AA, 0), ""),
    _xlpm.difference, IF(_xlpm.matchRow="", "", ABS((R2995 + S2995)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),IF(ISBLANK(Y2995),"","Hidden"))</f>
        <v/>
      </c>
      <c r="AA2995" t="s">
        <v>1727</v>
      </c>
      <c r="AB2995" t="s">
        <v>3477</v>
      </c>
      <c r="AC2995" t="s">
        <v>500</v>
      </c>
      <c r="AD2995" t="str">
        <f>_xlfn.XLOOKUP(AC2995,moves!A:A,moves!B:B)</f>
        <v>water</v>
      </c>
      <c r="AE2995">
        <f>_xlfn.XLOOKUP(AC2995,moves!A:A,moves!D:D)</f>
        <v>4</v>
      </c>
      <c r="AF2995" t="str">
        <f>_xlfn.XLOOKUP(AC2995,moves!A:A,moves!E:E)</f>
        <v>For each other non-fainted Pokémon in your party with the move Surf: Increase attack strength by 1.</v>
      </c>
      <c r="AG2995">
        <v>0</v>
      </c>
      <c r="AH2995">
        <v>0</v>
      </c>
      <c r="AI2995">
        <f t="shared" si="213"/>
        <v>0</v>
      </c>
      <c r="AJ2995" t="s">
        <v>525</v>
      </c>
      <c r="AK2995" t="s">
        <v>3476</v>
      </c>
      <c r="AL2995">
        <v>0</v>
      </c>
      <c r="AM2995" cm="1">
        <f t="array" ref="AM2995">IF(AL2995=1,1,
   IF(ISTEXT(AK2995),1,
   IF(AO2995&gt;1,AM2994,
   IF(AI2995=1,
      IF(SUMPRODUCT((LEN($Y$2:$Y$4096)-LEN(SUBSTITUTE($Y$2:$Y$4096,AA2995,"")))/LEN(AA2995))&gt;0,2,1),
      IF(
         SUMPRODUCT((LEN($Y$2:$Y$4096)-LEN(SUBSTITUTE($Y$2:$Y$4096,AA2995,"")))/LEN(AA2995))
         - SUMPRODUCT((LEN($Y$2:$Y$4096)-LEN(SUBSTITUTE($Y$2:$Y$4096,"Alolan "&amp;AA2995,"")))/LEN("Alolan "&amp;AA2995))
         - SUMPRODUCT((LEN($Y$2:$Y$4096)-LEN(SUBSTITUTE($Y$2:$Y$4096,"Galarian "&amp;AA2995,"")))/LEN("Galarian "&amp;AA2995))
         - SUMPRODUCT((LEN($Y$2:$Y$4096)-LEN(SUBSTITUTE($Y$2:$Y$4096,"Hisuian "&amp;AA2995,"")))/LEN("Hisuian "&amp;AA2995))
         - SUMPRODUCT((LEN($Y$2:$Y$4096)-LEN(SUBSTITUTE($Y$2:$Y$4096,"Paldean "&amp;AA2995,"")))/LEN("Paldean "&amp;AA2995))
      &gt;0,2,1)
   ))))</f>
        <v>1</v>
      </c>
      <c r="AN2995">
        <v>0</v>
      </c>
      <c r="AO2995">
        <v>1</v>
      </c>
    </row>
    <row r="2996" spans="1:42" x14ac:dyDescent="0.25">
      <c r="A2996" t="s">
        <v>3311</v>
      </c>
      <c r="B2996" t="s">
        <v>1727</v>
      </c>
      <c r="C2996" t="s">
        <v>1490</v>
      </c>
      <c r="D2996" t="s">
        <v>1209</v>
      </c>
      <c r="E2996">
        <v>130</v>
      </c>
      <c r="F2996">
        <v>85</v>
      </c>
      <c r="G2996">
        <v>80</v>
      </c>
      <c r="H2996">
        <v>85</v>
      </c>
      <c r="I2996">
        <v>95</v>
      </c>
      <c r="J2996">
        <v>60</v>
      </c>
      <c r="K2996" t="s">
        <v>1728</v>
      </c>
      <c r="M2996" t="s">
        <v>3476</v>
      </c>
      <c r="N2996">
        <v>7.5</v>
      </c>
      <c r="O2996">
        <v>10.45</v>
      </c>
      <c r="Q2996">
        <v>12</v>
      </c>
      <c r="R2996">
        <f t="shared" si="210"/>
        <v>8</v>
      </c>
      <c r="S2996">
        <f t="shared" si="211"/>
        <v>22</v>
      </c>
      <c r="T2996">
        <f t="shared" si="214"/>
        <v>30</v>
      </c>
      <c r="U2996" t="s">
        <v>1490</v>
      </c>
      <c r="V2996" t="s">
        <v>1209</v>
      </c>
      <c r="W2996" t="s">
        <v>1536</v>
      </c>
      <c r="X2996" t="s">
        <v>1482</v>
      </c>
      <c r="Z2996" t="str" cm="1">
        <f t="array" ref="Z2996">IF(ISBLANK(AK2996),_xlfn.LET(
    _xlpm.nameBeforeSlash, IF(ISNUMBER(SEARCH("/", Y2996)), LEFT(Y2996, SEARCH("/", Y2996)-1), Y2996),
    _xlpm.matchRow, IFERROR(MATCH(_xlpm.nameBeforeSlash, AA:AA, 0), ""),
    _xlpm.difference, IF(_xlpm.matchRow="", "", ABS((R2996 + S2996)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),IF(ISBLANK(Y2996),"","Hidden"))</f>
        <v/>
      </c>
      <c r="AA2996" t="s">
        <v>3391</v>
      </c>
      <c r="AB2996" t="s">
        <v>3299</v>
      </c>
      <c r="AC2996" t="s">
        <v>3339</v>
      </c>
      <c r="AD2996" t="str">
        <f>_xlfn.XLOOKUP(AC2996,moves!A:A,moves!B:B)</f>
        <v>ice</v>
      </c>
      <c r="AE2996">
        <f>_xlfn.XLOOKUP(AC2996,moves!A:A,moves!D:D)</f>
        <v>3</v>
      </c>
      <c r="AF2996" t="str">
        <f>_xlfn.XLOOKUP(AC2996,moves!A:A,moves!E:E)</f>
        <v>When your currently active Pokémon are next attacked: they take half damage, rounded up.</v>
      </c>
      <c r="AG2996">
        <v>0</v>
      </c>
      <c r="AH2996">
        <v>0</v>
      </c>
      <c r="AI2996">
        <f t="shared" si="213"/>
        <v>0</v>
      </c>
      <c r="AJ2996" t="s">
        <v>525</v>
      </c>
      <c r="AK2996" t="s">
        <v>3476</v>
      </c>
      <c r="AL2996">
        <v>0</v>
      </c>
      <c r="AM2996" cm="1">
        <f t="array" ref="AM2996">IF(AL2996=1,1,
   IF(ISTEXT(AK2996),1,
   IF(AO2996&gt;1,AM2995,
   IF(AI2996=1,
      IF(SUMPRODUCT((LEN($Y$2:$Y$4096)-LEN(SUBSTITUTE($Y$2:$Y$4096,AA2996,"")))/LEN(AA2996))&gt;0,2,1),
      IF(
         SUMPRODUCT((LEN($Y$2:$Y$4096)-LEN(SUBSTITUTE($Y$2:$Y$4096,AA2996,"")))/LEN(AA2996))
         - SUMPRODUCT((LEN($Y$2:$Y$4096)-LEN(SUBSTITUTE($Y$2:$Y$4096,"Alolan "&amp;AA2996,"")))/LEN("Alolan "&amp;AA2996))
         - SUMPRODUCT((LEN($Y$2:$Y$4096)-LEN(SUBSTITUTE($Y$2:$Y$4096,"Galarian "&amp;AA2996,"")))/LEN("Galarian "&amp;AA2996))
         - SUMPRODUCT((LEN($Y$2:$Y$4096)-LEN(SUBSTITUTE($Y$2:$Y$4096,"Hisuian "&amp;AA2996,"")))/LEN("Hisuian "&amp;AA2996))
         - SUMPRODUCT((LEN($Y$2:$Y$4096)-LEN(SUBSTITUTE($Y$2:$Y$4096,"Paldean "&amp;AA2996,"")))/LEN("Paldean "&amp;AA2996))
      &gt;0,2,1)
   ))))</f>
        <v>1</v>
      </c>
      <c r="AN2996">
        <v>0</v>
      </c>
      <c r="AO2996">
        <v>2</v>
      </c>
      <c r="AP2996">
        <v>1</v>
      </c>
    </row>
    <row r="2997" spans="1:42" x14ac:dyDescent="0.25">
      <c r="A2997">
        <v>473</v>
      </c>
      <c r="B2997" t="s">
        <v>227</v>
      </c>
      <c r="C2997" t="s">
        <v>1209</v>
      </c>
      <c r="D2997" t="s">
        <v>1472</v>
      </c>
      <c r="E2997">
        <v>110</v>
      </c>
      <c r="F2997">
        <v>130</v>
      </c>
      <c r="G2997">
        <v>80</v>
      </c>
      <c r="H2997">
        <v>70</v>
      </c>
      <c r="I2997">
        <v>60</v>
      </c>
      <c r="J2997">
        <v>80</v>
      </c>
      <c r="K2997" t="s">
        <v>361</v>
      </c>
      <c r="M2997" t="s">
        <v>3476</v>
      </c>
      <c r="N2997">
        <v>10.4</v>
      </c>
      <c r="O2997">
        <v>8.6</v>
      </c>
      <c r="Q2997">
        <v>1</v>
      </c>
      <c r="R2997">
        <f t="shared" si="210"/>
        <v>10</v>
      </c>
      <c r="S2997">
        <f t="shared" si="211"/>
        <v>10</v>
      </c>
      <c r="T2997">
        <f t="shared" si="214"/>
        <v>20</v>
      </c>
      <c r="U2997" t="s">
        <v>1209</v>
      </c>
      <c r="V2997" t="s">
        <v>1472</v>
      </c>
      <c r="W2997" t="s">
        <v>1546</v>
      </c>
      <c r="X2997" t="s">
        <v>1512</v>
      </c>
      <c r="Z2997" t="str" cm="1">
        <f t="array" ref="Z2997">IF(ISBLANK(AK2997),_xlfn.LET(
    _xlpm.nameBeforeSlash, IF(ISNUMBER(SEARCH("/", Y2997)), LEFT(Y2997, SEARCH("/", Y2997)-1), Y2997),
    _xlpm.matchRow, IFERROR(MATCH(_xlpm.nameBeforeSlash, AA:AA, 0), ""),
    _xlpm.difference, IF(_xlpm.matchRow="", "", ABS((R2997 + S2997)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),IF(ISBLANK(Y2997),"","Hidden"))</f>
        <v/>
      </c>
      <c r="AA2997" t="s">
        <v>227</v>
      </c>
      <c r="AB2997" t="s">
        <v>3477</v>
      </c>
      <c r="AC2997" t="s">
        <v>418</v>
      </c>
      <c r="AD2997" t="str">
        <f>_xlfn.XLOOKUP(AC2997,moves!A:A,moves!B:B)</f>
        <v>ground</v>
      </c>
      <c r="AE2997">
        <f>_xlfn.XLOOKUP(AC2997,moves!A:A,moves!D:D)</f>
        <v>4</v>
      </c>
      <c r="AF2997" t="str">
        <f>_xlfn.XLOOKUP(AC2997,moves!A:A,moves!E:E)</f>
        <v>If 2 or more status symbols are rolled: Deal 2 damage to a Pokémon in the target party that is not the target.</v>
      </c>
      <c r="AG2997">
        <v>0</v>
      </c>
      <c r="AH2997">
        <v>0</v>
      </c>
      <c r="AI2997">
        <f t="shared" si="213"/>
        <v>0</v>
      </c>
      <c r="AJ2997" t="s">
        <v>525</v>
      </c>
      <c r="AK2997" t="s">
        <v>3476</v>
      </c>
      <c r="AL2997">
        <v>0</v>
      </c>
      <c r="AM2997" cm="1">
        <f t="array" ref="AM2997">IF(AL2997=1,1,
   IF(ISTEXT(AK2997),1,
   IF(AO2997&gt;1,AM2996,
   IF(AI2997=1,
      IF(SUMPRODUCT((LEN($Y$2:$Y$4096)-LEN(SUBSTITUTE($Y$2:$Y$4096,AA2997,"")))/LEN(AA2997))&gt;0,2,1),
      IF(
         SUMPRODUCT((LEN($Y$2:$Y$4096)-LEN(SUBSTITUTE($Y$2:$Y$4096,AA2997,"")))/LEN(AA2997))
         - SUMPRODUCT((LEN($Y$2:$Y$4096)-LEN(SUBSTITUTE($Y$2:$Y$4096,"Alolan "&amp;AA2997,"")))/LEN("Alolan "&amp;AA2997))
         - SUMPRODUCT((LEN($Y$2:$Y$4096)-LEN(SUBSTITUTE($Y$2:$Y$4096,"Galarian "&amp;AA2997,"")))/LEN("Galarian "&amp;AA2997))
         - SUMPRODUCT((LEN($Y$2:$Y$4096)-LEN(SUBSTITUTE($Y$2:$Y$4096,"Hisuian "&amp;AA2997,"")))/LEN("Hisuian "&amp;AA2997))
         - SUMPRODUCT((LEN($Y$2:$Y$4096)-LEN(SUBSTITUTE($Y$2:$Y$4096,"Paldean "&amp;AA2997,"")))/LEN("Paldean "&amp;AA2997))
      &gt;0,2,1)
   ))))</f>
        <v>1</v>
      </c>
      <c r="AN2997">
        <v>0</v>
      </c>
      <c r="AO2997">
        <v>0</v>
      </c>
    </row>
    <row r="2998" spans="1:42" x14ac:dyDescent="0.25">
      <c r="A2998">
        <v>866</v>
      </c>
      <c r="B2998" t="s">
        <v>1713</v>
      </c>
      <c r="C2998" t="s">
        <v>1209</v>
      </c>
      <c r="D2998" t="s">
        <v>429</v>
      </c>
      <c r="E2998">
        <v>80</v>
      </c>
      <c r="F2998">
        <v>85</v>
      </c>
      <c r="G2998">
        <v>75</v>
      </c>
      <c r="H2998">
        <v>110</v>
      </c>
      <c r="I2998">
        <v>100</v>
      </c>
      <c r="J2998">
        <v>70</v>
      </c>
      <c r="K2998" t="s">
        <v>2808</v>
      </c>
      <c r="M2998" t="s">
        <v>3476</v>
      </c>
      <c r="N2998">
        <v>9.15</v>
      </c>
      <c r="O2998">
        <v>8.4499999999999993</v>
      </c>
      <c r="Q2998">
        <v>2</v>
      </c>
      <c r="R2998">
        <f t="shared" si="210"/>
        <v>9</v>
      </c>
      <c r="S2998">
        <f t="shared" si="211"/>
        <v>10</v>
      </c>
      <c r="T2998">
        <f t="shared" si="214"/>
        <v>19</v>
      </c>
      <c r="U2998" t="s">
        <v>1209</v>
      </c>
      <c r="V2998" t="s">
        <v>429</v>
      </c>
      <c r="W2998" t="s">
        <v>1471</v>
      </c>
      <c r="X2998" t="s">
        <v>1536</v>
      </c>
      <c r="Z2998" t="str" cm="1">
        <f t="array" ref="Z2998">IF(ISBLANK(AK2998),_xlfn.LET(
    _xlpm.nameBeforeSlash, IF(ISNUMBER(SEARCH("/", Y2998)), LEFT(Y2998, SEARCH("/", Y2998)-1), Y2998),
    _xlpm.matchRow, IFERROR(MATCH(_xlpm.nameBeforeSlash, AA:AA, 0), ""),
    _xlpm.difference, IF(_xlpm.matchRow="", "", ABS((R2998 + S2998)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),IF(ISBLANK(Y2998),"","Hidden"))</f>
        <v/>
      </c>
      <c r="AA2998" t="s">
        <v>1713</v>
      </c>
      <c r="AB2998" t="s">
        <v>3477</v>
      </c>
      <c r="AC2998" t="s">
        <v>1322</v>
      </c>
      <c r="AD2998" t="str">
        <f>_xlfn.XLOOKUP(AC2998,moves!A:A,moves!B:B)</f>
        <v>psychic</v>
      </c>
      <c r="AE2998">
        <f>_xlfn.XLOOKUP(AC2998,moves!A:A,moves!D:D)</f>
        <v>3</v>
      </c>
      <c r="AF2998" t="str">
        <f>_xlfn.XLOOKUP(AC2998,moves!A:A,moves!E:E)</f>
        <v>If the user used a Psychic-type move last turn: Increase attack strength by 1 and gain MULTI.</v>
      </c>
      <c r="AG2998">
        <v>0</v>
      </c>
      <c r="AH2998">
        <v>0</v>
      </c>
      <c r="AI2998">
        <f t="shared" si="213"/>
        <v>0</v>
      </c>
      <c r="AJ2998" t="s">
        <v>525</v>
      </c>
      <c r="AK2998" t="s">
        <v>3476</v>
      </c>
      <c r="AL2998">
        <v>0</v>
      </c>
      <c r="AM2998" cm="1">
        <f t="array" ref="AM2998">IF(AL2998=1,1,
   IF(ISTEXT(AK2998),1,
   IF(AO2998&gt;1,AM2997,
   IF(AI2998=1,
      IF(SUMPRODUCT((LEN($Y$2:$Y$4096)-LEN(SUBSTITUTE($Y$2:$Y$4096,AA2998,"")))/LEN(AA2998))&gt;0,2,1),
      IF(
         SUMPRODUCT((LEN($Y$2:$Y$4096)-LEN(SUBSTITUTE($Y$2:$Y$4096,AA2998,"")))/LEN(AA2998))
         - SUMPRODUCT((LEN($Y$2:$Y$4096)-LEN(SUBSTITUTE($Y$2:$Y$4096,"Alolan "&amp;AA2998,"")))/LEN("Alolan "&amp;AA2998))
         - SUMPRODUCT((LEN($Y$2:$Y$4096)-LEN(SUBSTITUTE($Y$2:$Y$4096,"Galarian "&amp;AA2998,"")))/LEN("Galarian "&amp;AA2998))
         - SUMPRODUCT((LEN($Y$2:$Y$4096)-LEN(SUBSTITUTE($Y$2:$Y$4096,"Hisuian "&amp;AA2998,"")))/LEN("Hisuian "&amp;AA2998))
         - SUMPRODUCT((LEN($Y$2:$Y$4096)-LEN(SUBSTITUTE($Y$2:$Y$4096,"Paldean "&amp;AA2998,"")))/LEN("Paldean "&amp;AA2998))
      &gt;0,2,1)
   ))))</f>
        <v>1</v>
      </c>
      <c r="AN2998">
        <v>0</v>
      </c>
      <c r="AO2998">
        <v>0</v>
      </c>
    </row>
    <row r="2999" spans="1:42" x14ac:dyDescent="0.25">
      <c r="A2999" t="s">
        <v>1564</v>
      </c>
      <c r="B2999" t="s">
        <v>19</v>
      </c>
      <c r="C2999" t="s">
        <v>1209</v>
      </c>
      <c r="D2999" t="s">
        <v>1536</v>
      </c>
      <c r="E2999">
        <v>73</v>
      </c>
      <c r="F2999">
        <v>67</v>
      </c>
      <c r="G2999">
        <v>75</v>
      </c>
      <c r="H2999">
        <v>81</v>
      </c>
      <c r="I2999">
        <v>100</v>
      </c>
      <c r="J2999">
        <v>109</v>
      </c>
      <c r="K2999" t="s">
        <v>1560</v>
      </c>
      <c r="M2999" t="s">
        <v>3476</v>
      </c>
      <c r="N2999">
        <v>9.08</v>
      </c>
      <c r="O2999">
        <v>8.17</v>
      </c>
      <c r="P2999">
        <v>1</v>
      </c>
      <c r="Q2999">
        <v>1</v>
      </c>
      <c r="R2999">
        <f t="shared" si="210"/>
        <v>10</v>
      </c>
      <c r="S2999">
        <f t="shared" si="211"/>
        <v>9</v>
      </c>
      <c r="T2999">
        <f t="shared" si="214"/>
        <v>19</v>
      </c>
      <c r="U2999" t="s">
        <v>1209</v>
      </c>
      <c r="V2999" t="s">
        <v>1536</v>
      </c>
      <c r="W2999" t="s">
        <v>429</v>
      </c>
      <c r="X2999" t="s">
        <v>1524</v>
      </c>
      <c r="Z2999" t="str" cm="1">
        <f t="array" ref="Z2999">IF(ISBLANK(AK2999),_xlfn.LET(
    _xlpm.nameBeforeSlash, IF(ISNUMBER(SEARCH("/", Y2999)), LEFT(Y2999, SEARCH("/", Y2999)-1), Y2999),
    _xlpm.matchRow, IFERROR(MATCH(_xlpm.nameBeforeSlash, AA:AA, 0), ""),
    _xlpm.difference, IF(_xlpm.matchRow="", "", ABS((R2999 + S2999)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),IF(ISBLANK(Y2999),"","Hidden"))</f>
        <v/>
      </c>
      <c r="AA2999" t="s">
        <v>1562</v>
      </c>
      <c r="AB2999" t="s">
        <v>3477</v>
      </c>
      <c r="AC2999" t="s">
        <v>628</v>
      </c>
      <c r="AD2999" t="str">
        <f>_xlfn.XLOOKUP(AC2999,moves!A:A,moves!B:B)</f>
        <v>fairy</v>
      </c>
      <c r="AE2999">
        <f>_xlfn.XLOOKUP(AC2999,moves!A:A,moves!D:D)</f>
        <v>4</v>
      </c>
      <c r="AF2999" t="str">
        <f>_xlfn.XLOOKUP(AC2999,moves!A:A,moves!E:E)</f>
        <v>When the target next attacks: Status symbols deal -1 damage.</v>
      </c>
      <c r="AG2999">
        <v>0</v>
      </c>
      <c r="AH2999">
        <v>0</v>
      </c>
      <c r="AI2999">
        <f t="shared" si="213"/>
        <v>0</v>
      </c>
      <c r="AJ2999" t="s">
        <v>525</v>
      </c>
      <c r="AK2999" t="s">
        <v>3476</v>
      </c>
      <c r="AL2999">
        <v>0</v>
      </c>
      <c r="AM2999" cm="1">
        <f t="array" ref="AM2999">IF(AL2999=1,1,
   IF(ISTEXT(AK2999),1,
   IF(AO2999&gt;1,AM2998,
   IF(AI2999=1,
      IF(SUMPRODUCT((LEN($Y$2:$Y$4096)-LEN(SUBSTITUTE($Y$2:$Y$4096,AA2999,"")))/LEN(AA2999))&gt;0,2,1),
      IF(
         SUMPRODUCT((LEN($Y$2:$Y$4096)-LEN(SUBSTITUTE($Y$2:$Y$4096,AA2999,"")))/LEN(AA2999))
         - SUMPRODUCT((LEN($Y$2:$Y$4096)-LEN(SUBSTITUTE($Y$2:$Y$4096,"Alolan "&amp;AA2999,"")))/LEN("Alolan "&amp;AA2999))
         - SUMPRODUCT((LEN($Y$2:$Y$4096)-LEN(SUBSTITUTE($Y$2:$Y$4096,"Galarian "&amp;AA2999,"")))/LEN("Galarian "&amp;AA2999))
         - SUMPRODUCT((LEN($Y$2:$Y$4096)-LEN(SUBSTITUTE($Y$2:$Y$4096,"Hisuian "&amp;AA2999,"")))/LEN("Hisuian "&amp;AA2999))
         - SUMPRODUCT((LEN($Y$2:$Y$4096)-LEN(SUBSTITUTE($Y$2:$Y$4096,"Paldean "&amp;AA2999,"")))/LEN("Paldean "&amp;AA2999))
      &gt;0,2,1)
   ))))</f>
        <v>1</v>
      </c>
      <c r="AN2999">
        <v>0</v>
      </c>
      <c r="AO2999">
        <v>0</v>
      </c>
    </row>
    <row r="3000" spans="1:42" x14ac:dyDescent="0.25">
      <c r="A3000" t="s">
        <v>1551</v>
      </c>
      <c r="B3000" t="s">
        <v>1547</v>
      </c>
      <c r="C3000" t="s">
        <v>1209</v>
      </c>
      <c r="D3000" t="s">
        <v>1514</v>
      </c>
      <c r="E3000">
        <v>75</v>
      </c>
      <c r="F3000">
        <v>100</v>
      </c>
      <c r="G3000">
        <v>120</v>
      </c>
      <c r="H3000">
        <v>25</v>
      </c>
      <c r="I3000">
        <v>65</v>
      </c>
      <c r="J3000">
        <v>65</v>
      </c>
      <c r="K3000" t="s">
        <v>1520</v>
      </c>
      <c r="M3000" t="s">
        <v>3476</v>
      </c>
      <c r="N3000">
        <v>7.85</v>
      </c>
      <c r="O3000">
        <v>8.5500000000000007</v>
      </c>
      <c r="P3000">
        <v>1</v>
      </c>
      <c r="Q3000">
        <v>1</v>
      </c>
      <c r="R3000">
        <f t="shared" si="210"/>
        <v>9</v>
      </c>
      <c r="S3000">
        <f t="shared" si="211"/>
        <v>10</v>
      </c>
      <c r="T3000">
        <f t="shared" si="214"/>
        <v>19</v>
      </c>
      <c r="U3000" t="s">
        <v>1209</v>
      </c>
      <c r="V3000" t="s">
        <v>1514</v>
      </c>
      <c r="W3000" t="s">
        <v>1492</v>
      </c>
      <c r="X3000" t="s">
        <v>1472</v>
      </c>
      <c r="Z3000" t="str" cm="1">
        <f t="array" ref="Z3000">IF(ISBLANK(AK3000),_xlfn.LET(
    _xlpm.nameBeforeSlash, IF(ISNUMBER(SEARCH("/", Y3000)), LEFT(Y3000, SEARCH("/", Y3000)-1), Y3000),
    _xlpm.matchRow, IFERROR(MATCH(_xlpm.nameBeforeSlash, AA:AA, 0), ""),
    _xlpm.difference, IF(_xlpm.matchRow="", "", ABS((R3000 + S3000)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),IF(ISBLANK(Y3000),"","Hidden"))</f>
        <v/>
      </c>
      <c r="AA3000" t="s">
        <v>1549</v>
      </c>
      <c r="AB3000" t="s">
        <v>3477</v>
      </c>
      <c r="AC3000" t="s">
        <v>1364</v>
      </c>
      <c r="AD3000" t="str">
        <f>_xlfn.XLOOKUP(AC3000,moves!A:A,moves!B:B)</f>
        <v>steel</v>
      </c>
      <c r="AE3000">
        <f>_xlfn.XLOOKUP(AC3000,moves!A:A,moves!D:D)</f>
        <v>4</v>
      </c>
      <c r="AF3000" t="str">
        <f>_xlfn.XLOOKUP(AC3000,moves!A:A,moves!E:E)</f>
        <v>If 2 or more status symbols are rolled: The target skips their turn this round and the user's battle fatigue increases by 1 extra. This move cannot be used if the user has 5 fatigue.</v>
      </c>
      <c r="AG3000">
        <v>0</v>
      </c>
      <c r="AH3000">
        <v>0</v>
      </c>
      <c r="AI3000">
        <f t="shared" si="213"/>
        <v>0</v>
      </c>
      <c r="AJ3000" t="s">
        <v>525</v>
      </c>
      <c r="AK3000" t="s">
        <v>3476</v>
      </c>
      <c r="AL3000">
        <v>0</v>
      </c>
      <c r="AM3000" cm="1">
        <f t="array" ref="AM3000">IF(AL3000=1,1,
   IF(ISTEXT(AK3000),1,
   IF(AO3000&gt;1,AM2999,
   IF(AI3000=1,
      IF(SUMPRODUCT((LEN($Y$2:$Y$4096)-LEN(SUBSTITUTE($Y$2:$Y$4096,AA3000,"")))/LEN(AA3000))&gt;0,2,1),
      IF(
         SUMPRODUCT((LEN($Y$2:$Y$4096)-LEN(SUBSTITUTE($Y$2:$Y$4096,AA3000,"")))/LEN(AA3000))
         - SUMPRODUCT((LEN($Y$2:$Y$4096)-LEN(SUBSTITUTE($Y$2:$Y$4096,"Alolan "&amp;AA3000,"")))/LEN("Alolan "&amp;AA3000))
         - SUMPRODUCT((LEN($Y$2:$Y$4096)-LEN(SUBSTITUTE($Y$2:$Y$4096,"Galarian "&amp;AA3000,"")))/LEN("Galarian "&amp;AA3000))
         - SUMPRODUCT((LEN($Y$2:$Y$4096)-LEN(SUBSTITUTE($Y$2:$Y$4096,"Hisuian "&amp;AA3000,"")))/LEN("Hisuian "&amp;AA3000))
         - SUMPRODUCT((LEN($Y$2:$Y$4096)-LEN(SUBSTITUTE($Y$2:$Y$4096,"Paldean "&amp;AA3000,"")))/LEN("Paldean "&amp;AA3000))
      &gt;0,2,1)
   ))))</f>
        <v>1</v>
      </c>
      <c r="AN3000">
        <v>0</v>
      </c>
      <c r="AO3000">
        <v>0</v>
      </c>
    </row>
    <row r="3001" spans="1:42" x14ac:dyDescent="0.25">
      <c r="A3001" t="s">
        <v>2227</v>
      </c>
      <c r="B3001" t="s">
        <v>835</v>
      </c>
      <c r="C3001" t="s">
        <v>1209</v>
      </c>
      <c r="D3001"/>
      <c r="E3001">
        <v>105</v>
      </c>
      <c r="F3001">
        <v>140</v>
      </c>
      <c r="G3001">
        <v>55</v>
      </c>
      <c r="H3001">
        <v>30</v>
      </c>
      <c r="I3001">
        <v>55</v>
      </c>
      <c r="J3001">
        <v>95</v>
      </c>
      <c r="K3001" t="s">
        <v>836</v>
      </c>
      <c r="M3001" t="s">
        <v>3476</v>
      </c>
      <c r="N3001">
        <v>11.1</v>
      </c>
      <c r="O3001">
        <v>7.5</v>
      </c>
      <c r="R3001">
        <f t="shared" si="210"/>
        <v>11</v>
      </c>
      <c r="S3001">
        <f t="shared" si="211"/>
        <v>8</v>
      </c>
      <c r="T3001">
        <f t="shared" si="214"/>
        <v>19</v>
      </c>
      <c r="U3001" t="s">
        <v>1209</v>
      </c>
      <c r="V3001" t="s">
        <v>1479</v>
      </c>
      <c r="W3001" t="s">
        <v>1492</v>
      </c>
      <c r="X3001" t="s">
        <v>1471</v>
      </c>
      <c r="Z3001" t="str" cm="1">
        <f t="array" ref="Z3001">IF(ISBLANK(AK3001),_xlfn.LET(
    _xlpm.nameBeforeSlash, IF(ISNUMBER(SEARCH("/", Y3001)), LEFT(Y3001, SEARCH("/", Y3001)-1), Y3001),
    _xlpm.matchRow, IFERROR(MATCH(_xlpm.nameBeforeSlash, AA:AA, 0), ""),
    _xlpm.difference, IF(_xlpm.matchRow="", "", ABS((R3001 + S3001)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),IF(ISBLANK(Y3001),"","Hidden"))</f>
        <v/>
      </c>
      <c r="AA3001" t="s">
        <v>2225</v>
      </c>
      <c r="AB3001" t="s">
        <v>3477</v>
      </c>
      <c r="AC3001" t="s">
        <v>1214</v>
      </c>
      <c r="AD3001" t="str">
        <f>_xlfn.XLOOKUP(AC3001,moves!A:A,moves!B:B)</f>
        <v>ice</v>
      </c>
      <c r="AE3001">
        <f>_xlfn.XLOOKUP(AC3001,moves!A:A,moves!D:D)</f>
        <v>2</v>
      </c>
      <c r="AF3001" t="str">
        <f>_xlfn.XLOOKUP(AC3001,moves!A:A,moves!E:E)</f>
        <v>When the user is next attacked: Remove 1 critical hit from the roll.</v>
      </c>
      <c r="AG3001">
        <v>0</v>
      </c>
      <c r="AH3001">
        <v>0</v>
      </c>
      <c r="AI3001">
        <f t="shared" si="213"/>
        <v>0</v>
      </c>
      <c r="AJ3001" t="s">
        <v>525</v>
      </c>
      <c r="AK3001" t="s">
        <v>3476</v>
      </c>
      <c r="AL3001">
        <v>0</v>
      </c>
      <c r="AM3001" cm="1">
        <f t="array" ref="AM3001">IF(AL3001=1,1,
   IF(ISTEXT(AK3001),1,
   IF(AO3001&gt;1,AM3000,
   IF(AI3001=1,
      IF(SUMPRODUCT((LEN($Y$2:$Y$4096)-LEN(SUBSTITUTE($Y$2:$Y$4096,AA3001,"")))/LEN(AA3001))&gt;0,2,1),
      IF(
         SUMPRODUCT((LEN($Y$2:$Y$4096)-LEN(SUBSTITUTE($Y$2:$Y$4096,AA3001,"")))/LEN(AA3001))
         - SUMPRODUCT((LEN($Y$2:$Y$4096)-LEN(SUBSTITUTE($Y$2:$Y$4096,"Alolan "&amp;AA3001,"")))/LEN("Alolan "&amp;AA3001))
         - SUMPRODUCT((LEN($Y$2:$Y$4096)-LEN(SUBSTITUTE($Y$2:$Y$4096,"Galarian "&amp;AA3001,"")))/LEN("Galarian "&amp;AA3001))
         - SUMPRODUCT((LEN($Y$2:$Y$4096)-LEN(SUBSTITUTE($Y$2:$Y$4096,"Hisuian "&amp;AA3001,"")))/LEN("Hisuian "&amp;AA3001))
         - SUMPRODUCT((LEN($Y$2:$Y$4096)-LEN(SUBSTITUTE($Y$2:$Y$4096,"Paldean "&amp;AA3001,"")))/LEN("Paldean "&amp;AA3001))
      &gt;0,2,1)
   ))))</f>
        <v>1</v>
      </c>
      <c r="AN3001">
        <v>0</v>
      </c>
      <c r="AO3001">
        <v>1</v>
      </c>
    </row>
    <row r="3002" spans="1:42" x14ac:dyDescent="0.25">
      <c r="A3002" t="s">
        <v>2228</v>
      </c>
      <c r="B3002" t="s">
        <v>835</v>
      </c>
      <c r="C3002" t="s">
        <v>1209</v>
      </c>
      <c r="D3002" t="s">
        <v>1479</v>
      </c>
      <c r="E3002">
        <v>105</v>
      </c>
      <c r="F3002">
        <v>160</v>
      </c>
      <c r="G3002">
        <v>55</v>
      </c>
      <c r="H3002">
        <v>30</v>
      </c>
      <c r="I3002">
        <v>55</v>
      </c>
      <c r="J3002">
        <v>135</v>
      </c>
      <c r="K3002" t="s">
        <v>834</v>
      </c>
      <c r="M3002" t="s">
        <v>3476</v>
      </c>
      <c r="N3002">
        <v>13.7</v>
      </c>
      <c r="O3002">
        <v>7.5</v>
      </c>
      <c r="Q3002">
        <v>-2</v>
      </c>
      <c r="R3002">
        <f t="shared" si="210"/>
        <v>14</v>
      </c>
      <c r="S3002">
        <f t="shared" si="211"/>
        <v>6</v>
      </c>
      <c r="T3002">
        <f t="shared" si="214"/>
        <v>20</v>
      </c>
      <c r="U3002" t="s">
        <v>1209</v>
      </c>
      <c r="V3002" t="s">
        <v>1479</v>
      </c>
      <c r="W3002" t="s">
        <v>1492</v>
      </c>
      <c r="X3002" t="s">
        <v>1471</v>
      </c>
      <c r="Z3002" t="str" cm="1">
        <f t="array" ref="Z3002">IF(ISBLANK(AK3002),_xlfn.LET(
    _xlpm.nameBeforeSlash, IF(ISNUMBER(SEARCH("/", Y3002)), LEFT(Y3002, SEARCH("/", Y3002)-1), Y3002),
    _xlpm.matchRow, IFERROR(MATCH(_xlpm.nameBeforeSlash, AA:AA, 0), ""),
    _xlpm.difference, IF(_xlpm.matchRow="", "", ABS((R3002 + S3002)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),IF(ISBLANK(Y3002),"","Hidden"))</f>
        <v/>
      </c>
      <c r="AA3002" t="s">
        <v>3192</v>
      </c>
      <c r="AB3002" t="s">
        <v>2229</v>
      </c>
      <c r="AC3002" t="s">
        <v>1072</v>
      </c>
      <c r="AD3002" t="str">
        <f>_xlfn.XLOOKUP(AC3002,moves!A:A,moves!B:B)</f>
        <v>fire</v>
      </c>
      <c r="AE3002">
        <f>_xlfn.XLOOKUP(AC3002,moves!A:A,moves!D:D)</f>
        <v>6</v>
      </c>
      <c r="AF3002" t="str">
        <f>_xlfn.XLOOKUP(AC3002,moves!A:A,moves!E:E)</f>
        <v>The user takes 3 damage.</v>
      </c>
      <c r="AG3002">
        <v>0</v>
      </c>
      <c r="AH3002">
        <v>0</v>
      </c>
      <c r="AI3002">
        <f t="shared" si="213"/>
        <v>0</v>
      </c>
      <c r="AJ3002" t="s">
        <v>525</v>
      </c>
      <c r="AK3002" t="s">
        <v>3476</v>
      </c>
      <c r="AL3002">
        <v>0</v>
      </c>
      <c r="AM3002" cm="1">
        <f t="array" ref="AM3002">IF(AL3002=1,1,
   IF(ISTEXT(AK3002),1,
   IF(AO3002&gt;1,AM3001,
   IF(AI3002=1,
      IF(SUMPRODUCT((LEN($Y$2:$Y$4096)-LEN(SUBSTITUTE($Y$2:$Y$4096,AA3002,"")))/LEN(AA3002))&gt;0,2,1),
      IF(
         SUMPRODUCT((LEN($Y$2:$Y$4096)-LEN(SUBSTITUTE($Y$2:$Y$4096,AA3002,"")))/LEN(AA3002))
         - SUMPRODUCT((LEN($Y$2:$Y$4096)-LEN(SUBSTITUTE($Y$2:$Y$4096,"Alolan "&amp;AA3002,"")))/LEN("Alolan "&amp;AA3002))
         - SUMPRODUCT((LEN($Y$2:$Y$4096)-LEN(SUBSTITUTE($Y$2:$Y$4096,"Galarian "&amp;AA3002,"")))/LEN("Galarian "&amp;AA3002))
         - SUMPRODUCT((LEN($Y$2:$Y$4096)-LEN(SUBSTITUTE($Y$2:$Y$4096,"Hisuian "&amp;AA3002,"")))/LEN("Hisuian "&amp;AA3002))
         - SUMPRODUCT((LEN($Y$2:$Y$4096)-LEN(SUBSTITUTE($Y$2:$Y$4096,"Paldean "&amp;AA3002,"")))/LEN("Paldean "&amp;AA3002))
      &gt;0,2,1)
   ))))</f>
        <v>1</v>
      </c>
      <c r="AN3002">
        <v>0</v>
      </c>
      <c r="AO3002">
        <v>2</v>
      </c>
    </row>
    <row r="3003" spans="1:42" x14ac:dyDescent="0.25">
      <c r="A3003" t="s">
        <v>4863</v>
      </c>
      <c r="B3003" t="s">
        <v>3050</v>
      </c>
      <c r="C3003" t="s">
        <v>1471</v>
      </c>
      <c r="D3003" t="s">
        <v>1209</v>
      </c>
      <c r="E3003">
        <v>80</v>
      </c>
      <c r="F3003">
        <v>120</v>
      </c>
      <c r="G3003">
        <v>80</v>
      </c>
      <c r="H3003">
        <v>90</v>
      </c>
      <c r="I3003">
        <v>65</v>
      </c>
      <c r="J3003">
        <v>135</v>
      </c>
      <c r="K3003" t="s">
        <v>3049</v>
      </c>
      <c r="M3003" t="s">
        <v>3476</v>
      </c>
      <c r="N3003">
        <v>12.3</v>
      </c>
      <c r="O3003">
        <v>7.55</v>
      </c>
      <c r="P3003">
        <v>2</v>
      </c>
      <c r="Q3003">
        <v>1</v>
      </c>
      <c r="R3003">
        <f t="shared" si="210"/>
        <v>14</v>
      </c>
      <c r="S3003">
        <f t="shared" si="211"/>
        <v>9</v>
      </c>
      <c r="T3003">
        <f t="shared" si="214"/>
        <v>23</v>
      </c>
      <c r="U3003" t="s">
        <v>1471</v>
      </c>
      <c r="V3003" t="s">
        <v>1209</v>
      </c>
      <c r="W3003" t="s">
        <v>1492</v>
      </c>
      <c r="X3003" t="s">
        <v>1481</v>
      </c>
      <c r="Z3003" t="str" cm="1">
        <f t="array" ref="Z3003">IF(ISBLANK(AK3003),_xlfn.LET(
    _xlpm.nameBeforeSlash, IF(ISNUMBER(SEARCH("/", Y3003)), LEFT(Y3003, SEARCH("/", Y3003)-1), Y3003),
    _xlpm.matchRow, IFERROR(MATCH(_xlpm.nameBeforeSlash, AA:AA, 0), ""),
    _xlpm.difference, IF(_xlpm.matchRow="", "", ABS((R3003 + S3003)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),IF(ISBLANK(Y3003),"","Hidden"))</f>
        <v/>
      </c>
      <c r="AA3003" t="s">
        <v>6108</v>
      </c>
      <c r="AB3003" t="s">
        <v>3477</v>
      </c>
      <c r="AC3003" t="s">
        <v>6921</v>
      </c>
      <c r="AD3003" t="str">
        <f>_xlfn.XLOOKUP(AC3003,moves!A:A,moves!B:B)</f>
        <v>ice</v>
      </c>
      <c r="AE3003">
        <f>_xlfn.XLOOKUP(AC3003,moves!A:A,moves!D:D)</f>
        <v>4</v>
      </c>
      <c r="AF3003" t="str">
        <f>_xlfn.XLOOKUP(AC3003,moves!A:A,moves!E:E)</f>
        <v>Change the weather condition to Snowy. If the weather is Snowy: Non Ice-type Pokémon take 2 damage at the end of their turns.</v>
      </c>
      <c r="AG3003">
        <v>0</v>
      </c>
      <c r="AH3003">
        <v>1</v>
      </c>
      <c r="AI3003">
        <f t="shared" si="213"/>
        <v>1</v>
      </c>
      <c r="AJ3003" t="s">
        <v>8452</v>
      </c>
      <c r="AK3003" t="s">
        <v>3476</v>
      </c>
      <c r="AL3003">
        <v>0</v>
      </c>
      <c r="AM3003" cm="1">
        <f t="array" ref="AM3003">IF(AL3003=1,1,
   IF(ISTEXT(AK3003),1,
   IF(AO3003&gt;1,AM3002,
   IF(AI3003=1,
      IF(SUMPRODUCT((LEN($Y$2:$Y$4096)-LEN(SUBSTITUTE($Y$2:$Y$4096,AA3003,"")))/LEN(AA3003))&gt;0,2,1),
      IF(
         SUMPRODUCT((LEN($Y$2:$Y$4096)-LEN(SUBSTITUTE($Y$2:$Y$4096,AA3003,"")))/LEN(AA3003))
         - SUMPRODUCT((LEN($Y$2:$Y$4096)-LEN(SUBSTITUTE($Y$2:$Y$4096,"Alolan "&amp;AA3003,"")))/LEN("Alolan "&amp;AA3003))
         - SUMPRODUCT((LEN($Y$2:$Y$4096)-LEN(SUBSTITUTE($Y$2:$Y$4096,"Galarian "&amp;AA3003,"")))/LEN("Galarian "&amp;AA3003))
         - SUMPRODUCT((LEN($Y$2:$Y$4096)-LEN(SUBSTITUTE($Y$2:$Y$4096,"Hisuian "&amp;AA3003,"")))/LEN("Hisuian "&amp;AA3003))
         - SUMPRODUCT((LEN($Y$2:$Y$4096)-LEN(SUBSTITUTE($Y$2:$Y$4096,"Paldean "&amp;AA3003,"")))/LEN("Paldean "&amp;AA3003))
      &gt;0,2,1)
   ))))</f>
        <v>1</v>
      </c>
      <c r="AN3003">
        <v>0</v>
      </c>
      <c r="AO3003">
        <v>0</v>
      </c>
    </row>
    <row r="3004" spans="1:42" x14ac:dyDescent="0.25">
      <c r="A3004">
        <v>646</v>
      </c>
      <c r="B3004" t="s">
        <v>2388</v>
      </c>
      <c r="C3004" t="s">
        <v>1482</v>
      </c>
      <c r="D3004" t="s">
        <v>1209</v>
      </c>
      <c r="E3004">
        <v>125</v>
      </c>
      <c r="F3004">
        <v>130</v>
      </c>
      <c r="G3004">
        <v>90</v>
      </c>
      <c r="H3004">
        <v>130</v>
      </c>
      <c r="I3004">
        <v>90</v>
      </c>
      <c r="J3004">
        <v>95</v>
      </c>
      <c r="K3004" t="s">
        <v>2389</v>
      </c>
      <c r="M3004" t="s">
        <v>3476</v>
      </c>
      <c r="N3004">
        <v>11.6</v>
      </c>
      <c r="O3004">
        <v>10.4</v>
      </c>
      <c r="Q3004">
        <v>3</v>
      </c>
      <c r="R3004">
        <f t="shared" si="210"/>
        <v>12</v>
      </c>
      <c r="S3004">
        <f t="shared" si="211"/>
        <v>13</v>
      </c>
      <c r="T3004">
        <f t="shared" si="214"/>
        <v>25</v>
      </c>
      <c r="U3004" t="s">
        <v>1482</v>
      </c>
      <c r="V3004" t="s">
        <v>1209</v>
      </c>
      <c r="W3004" t="s">
        <v>1512</v>
      </c>
      <c r="X3004" t="s">
        <v>1481</v>
      </c>
      <c r="Z3004" t="str" cm="1">
        <f t="array" ref="Z3004">IF(ISBLANK(AK3004),_xlfn.LET(
    _xlpm.nameBeforeSlash, IF(ISNUMBER(SEARCH("/", Y3004)), LEFT(Y3004, SEARCH("/", Y3004)-1), Y3004),
    _xlpm.matchRow, IFERROR(MATCH(_xlpm.nameBeforeSlash, AA:AA, 0), ""),
    _xlpm.difference, IF(_xlpm.matchRow="", "", ABS((R3004 + S3004)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),IF(ISBLANK(Y3004),"","Hidden"))</f>
        <v/>
      </c>
      <c r="AA3004" t="s">
        <v>2388</v>
      </c>
      <c r="AB3004" t="s">
        <v>3477</v>
      </c>
      <c r="AC3004" t="s">
        <v>1208</v>
      </c>
      <c r="AD3004" t="str">
        <f>_xlfn.XLOOKUP(AC3004,moves!A:A,moves!B:B)</f>
        <v>Ice</v>
      </c>
      <c r="AE3004">
        <f>_xlfn.XLOOKUP(AC3004,moves!A:A,moves!D:D)</f>
        <v>3</v>
      </c>
      <c r="AF3004" t="str">
        <f>_xlfn.XLOOKUP(AC3004,moves!A:A,moves!E:E)</f>
        <v>Each time this move is used: Inflict the Frozen status on the targets and Decrease the target's initiative by 1.</v>
      </c>
      <c r="AG3004">
        <v>0</v>
      </c>
      <c r="AH3004">
        <v>1</v>
      </c>
      <c r="AI3004">
        <f t="shared" si="213"/>
        <v>0</v>
      </c>
      <c r="AJ3004" t="s">
        <v>8452</v>
      </c>
      <c r="AK3004" t="s">
        <v>3476</v>
      </c>
      <c r="AL3004">
        <v>0</v>
      </c>
      <c r="AM3004" cm="1">
        <f t="array" ref="AM3004">IF(AL3004=1,1,
   IF(ISTEXT(AK3004),1,
   IF(AO3004&gt;1,AM3003,
   IF(AI3004=1,
      IF(SUMPRODUCT((LEN($Y$2:$Y$4096)-LEN(SUBSTITUTE($Y$2:$Y$4096,AA3004,"")))/LEN(AA3004))&gt;0,2,1),
      IF(
         SUMPRODUCT((LEN($Y$2:$Y$4096)-LEN(SUBSTITUTE($Y$2:$Y$4096,AA3004,"")))/LEN(AA3004))
         - SUMPRODUCT((LEN($Y$2:$Y$4096)-LEN(SUBSTITUTE($Y$2:$Y$4096,"Alolan "&amp;AA3004,"")))/LEN("Alolan "&amp;AA3004))
         - SUMPRODUCT((LEN($Y$2:$Y$4096)-LEN(SUBSTITUTE($Y$2:$Y$4096,"Galarian "&amp;AA3004,"")))/LEN("Galarian "&amp;AA3004))
         - SUMPRODUCT((LEN($Y$2:$Y$4096)-LEN(SUBSTITUTE($Y$2:$Y$4096,"Hisuian "&amp;AA3004,"")))/LEN("Hisuian "&amp;AA3004))
         - SUMPRODUCT((LEN($Y$2:$Y$4096)-LEN(SUBSTITUTE($Y$2:$Y$4096,"Paldean "&amp;AA3004,"")))/LEN("Paldean "&amp;AA3004))
      &gt;0,2,1)
   ))))</f>
        <v>1</v>
      </c>
      <c r="AN3004">
        <v>0</v>
      </c>
      <c r="AO3004">
        <v>1</v>
      </c>
    </row>
    <row r="3005" spans="1:42" x14ac:dyDescent="0.25">
      <c r="A3005" t="s">
        <v>2390</v>
      </c>
      <c r="B3005" t="s">
        <v>2388</v>
      </c>
      <c r="C3005" t="s">
        <v>1482</v>
      </c>
      <c r="D3005" t="s">
        <v>1209</v>
      </c>
      <c r="E3005">
        <v>125</v>
      </c>
      <c r="F3005">
        <v>170</v>
      </c>
      <c r="G3005">
        <v>100</v>
      </c>
      <c r="H3005">
        <v>120</v>
      </c>
      <c r="I3005">
        <v>90</v>
      </c>
      <c r="J3005">
        <v>95</v>
      </c>
      <c r="K3005" t="s">
        <v>2389</v>
      </c>
      <c r="M3005" t="s">
        <v>3476</v>
      </c>
      <c r="N3005">
        <v>13.5</v>
      </c>
      <c r="O3005">
        <v>10.7</v>
      </c>
      <c r="Q3005">
        <v>2</v>
      </c>
      <c r="R3005">
        <f t="shared" si="210"/>
        <v>14</v>
      </c>
      <c r="S3005">
        <f t="shared" si="211"/>
        <v>13</v>
      </c>
      <c r="T3005">
        <f t="shared" si="214"/>
        <v>27</v>
      </c>
      <c r="U3005" t="s">
        <v>1482</v>
      </c>
      <c r="V3005" t="s">
        <v>1209</v>
      </c>
      <c r="W3005" t="s">
        <v>1521</v>
      </c>
      <c r="X3005" t="s">
        <v>1481</v>
      </c>
      <c r="Z3005" t="str" cm="1">
        <f t="array" ref="Z3005">IF(ISBLANK(AK3005),_xlfn.LET(
    _xlpm.nameBeforeSlash, IF(ISNUMBER(SEARCH("/", Y3005)), LEFT(Y3005, SEARCH("/", Y3005)-1), Y3005),
    _xlpm.matchRow, IFERROR(MATCH(_xlpm.nameBeforeSlash, AA:AA, 0), ""),
    _xlpm.difference, IF(_xlpm.matchRow="", "", ABS((R3005 + S3005)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),IF(ISBLANK(Y3005),"","Hidden"))</f>
        <v/>
      </c>
      <c r="AA3005" t="s">
        <v>3205</v>
      </c>
      <c r="AB3005" t="s">
        <v>2391</v>
      </c>
      <c r="AC3005" t="s">
        <v>1195</v>
      </c>
      <c r="AD3005" t="str">
        <f>_xlfn.XLOOKUP(AC3005,moves!A:A,moves!B:B)</f>
        <v>ice</v>
      </c>
      <c r="AE3005">
        <f>_xlfn.XLOOKUP(AC3005,moves!A:A,moves!D:D)</f>
        <v>7</v>
      </c>
      <c r="AF3005" t="str">
        <f>_xlfn.XLOOKUP(AC3005,moves!A:A,moves!E:E)</f>
        <v>If 3 or more status symbols are rolled: Inflict the Paralyzed and Frozen status on the target, simultaneously.</v>
      </c>
      <c r="AG3005">
        <v>0</v>
      </c>
      <c r="AH3005">
        <v>1</v>
      </c>
      <c r="AI3005">
        <f t="shared" si="213"/>
        <v>0</v>
      </c>
      <c r="AJ3005" t="s">
        <v>8452</v>
      </c>
      <c r="AK3005" t="s">
        <v>3476</v>
      </c>
      <c r="AL3005">
        <v>0</v>
      </c>
      <c r="AM3005" cm="1">
        <f t="array" ref="AM3005">IF(AL3005=1,1,
   IF(ISTEXT(AK3005),1,
   IF(AO3005&gt;1,AM3004,
   IF(AI3005=1,
      IF(SUMPRODUCT((LEN($Y$2:$Y$4096)-LEN(SUBSTITUTE($Y$2:$Y$4096,AA3005,"")))/LEN(AA3005))&gt;0,2,1),
      IF(
         SUMPRODUCT((LEN($Y$2:$Y$4096)-LEN(SUBSTITUTE($Y$2:$Y$4096,AA3005,"")))/LEN(AA3005))
         - SUMPRODUCT((LEN($Y$2:$Y$4096)-LEN(SUBSTITUTE($Y$2:$Y$4096,"Alolan "&amp;AA3005,"")))/LEN("Alolan "&amp;AA3005))
         - SUMPRODUCT((LEN($Y$2:$Y$4096)-LEN(SUBSTITUTE($Y$2:$Y$4096,"Galarian "&amp;AA3005,"")))/LEN("Galarian "&amp;AA3005))
         - SUMPRODUCT((LEN($Y$2:$Y$4096)-LEN(SUBSTITUTE($Y$2:$Y$4096,"Hisuian "&amp;AA3005,"")))/LEN("Hisuian "&amp;AA3005))
         - SUMPRODUCT((LEN($Y$2:$Y$4096)-LEN(SUBSTITUTE($Y$2:$Y$4096,"Paldean "&amp;AA3005,"")))/LEN("Paldean "&amp;AA3005))
      &gt;0,2,1)
   ))))</f>
        <v>1</v>
      </c>
      <c r="AN3005">
        <v>0</v>
      </c>
      <c r="AO3005">
        <v>2</v>
      </c>
    </row>
    <row r="3006" spans="1:42" x14ac:dyDescent="0.25">
      <c r="A3006" t="s">
        <v>2392</v>
      </c>
      <c r="B3006" t="s">
        <v>2388</v>
      </c>
      <c r="C3006" t="s">
        <v>1482</v>
      </c>
      <c r="D3006" t="s">
        <v>1209</v>
      </c>
      <c r="E3006">
        <v>125</v>
      </c>
      <c r="F3006">
        <v>120</v>
      </c>
      <c r="G3006">
        <v>90</v>
      </c>
      <c r="H3006">
        <v>170</v>
      </c>
      <c r="I3006">
        <v>100</v>
      </c>
      <c r="J3006">
        <v>95</v>
      </c>
      <c r="K3006" t="s">
        <v>2389</v>
      </c>
      <c r="M3006" t="s">
        <v>3476</v>
      </c>
      <c r="N3006">
        <v>13.5</v>
      </c>
      <c r="O3006">
        <v>10.7</v>
      </c>
      <c r="Q3006">
        <v>2</v>
      </c>
      <c r="R3006">
        <f t="shared" si="210"/>
        <v>14</v>
      </c>
      <c r="S3006">
        <f t="shared" si="211"/>
        <v>13</v>
      </c>
      <c r="T3006">
        <f t="shared" si="214"/>
        <v>27</v>
      </c>
      <c r="U3006" t="s">
        <v>1482</v>
      </c>
      <c r="V3006" t="s">
        <v>1209</v>
      </c>
      <c r="W3006" t="s">
        <v>1479</v>
      </c>
      <c r="X3006" t="s">
        <v>1481</v>
      </c>
      <c r="Z3006" t="str" cm="1">
        <f t="array" ref="Z3006">IF(ISBLANK(AK3006),_xlfn.LET(
    _xlpm.nameBeforeSlash, IF(ISNUMBER(SEARCH("/", Y3006)), LEFT(Y3006, SEARCH("/", Y3006)-1), Y3006),
    _xlpm.matchRow, IFERROR(MATCH(_xlpm.nameBeforeSlash, AA:AA, 0), ""),
    _xlpm.difference, IF(_xlpm.matchRow="", "", ABS((R3006 + S3006)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),IF(ISBLANK(Y3006),"","Hidden"))</f>
        <v/>
      </c>
      <c r="AA3006" t="s">
        <v>3206</v>
      </c>
      <c r="AB3006" t="s">
        <v>2393</v>
      </c>
      <c r="AC3006" t="s">
        <v>1196</v>
      </c>
      <c r="AD3006" t="str">
        <f>_xlfn.XLOOKUP(AC3006,moves!A:A,moves!B:B)</f>
        <v>ice</v>
      </c>
      <c r="AE3006">
        <f>_xlfn.XLOOKUP(AC3006,moves!A:A,moves!D:D)</f>
        <v>7</v>
      </c>
      <c r="AF3006" t="str">
        <f>_xlfn.XLOOKUP(AC3006,moves!A:A,moves!E:E)</f>
        <v>If 3 or more status symbols are rolled: Inflict the Burned and Frozen status on the target, simultaneously.</v>
      </c>
      <c r="AG3006">
        <v>0</v>
      </c>
      <c r="AH3006">
        <v>1</v>
      </c>
      <c r="AI3006">
        <f t="shared" si="213"/>
        <v>0</v>
      </c>
      <c r="AJ3006" t="s">
        <v>8452</v>
      </c>
      <c r="AK3006" t="s">
        <v>3476</v>
      </c>
      <c r="AL3006">
        <v>0</v>
      </c>
      <c r="AM3006" cm="1">
        <f t="array" ref="AM3006">IF(AL3006=1,1,
   IF(ISTEXT(AK3006),1,
   IF(AO3006&gt;1,AM3005,
   IF(AI3006=1,
      IF(SUMPRODUCT((LEN($Y$2:$Y$4096)-LEN(SUBSTITUTE($Y$2:$Y$4096,AA3006,"")))/LEN(AA3006))&gt;0,2,1),
      IF(
         SUMPRODUCT((LEN($Y$2:$Y$4096)-LEN(SUBSTITUTE($Y$2:$Y$4096,AA3006,"")))/LEN(AA3006))
         - SUMPRODUCT((LEN($Y$2:$Y$4096)-LEN(SUBSTITUTE($Y$2:$Y$4096,"Alolan "&amp;AA3006,"")))/LEN("Alolan "&amp;AA3006))
         - SUMPRODUCT((LEN($Y$2:$Y$4096)-LEN(SUBSTITUTE($Y$2:$Y$4096,"Galarian "&amp;AA3006,"")))/LEN("Galarian "&amp;AA3006))
         - SUMPRODUCT((LEN($Y$2:$Y$4096)-LEN(SUBSTITUTE($Y$2:$Y$4096,"Hisuian "&amp;AA3006,"")))/LEN("Hisuian "&amp;AA3006))
         - SUMPRODUCT((LEN($Y$2:$Y$4096)-LEN(SUBSTITUTE($Y$2:$Y$4096,"Paldean "&amp;AA3006,"")))/LEN("Paldean "&amp;AA3006))
      &gt;0,2,1)
   ))))</f>
        <v>1</v>
      </c>
      <c r="AN3006">
        <v>0</v>
      </c>
      <c r="AO3006">
        <v>3</v>
      </c>
    </row>
    <row r="3007" spans="1:42" x14ac:dyDescent="0.25">
      <c r="A3007">
        <v>378</v>
      </c>
      <c r="B3007" t="s">
        <v>141</v>
      </c>
      <c r="C3007" t="s">
        <v>1209</v>
      </c>
      <c r="D3007"/>
      <c r="E3007">
        <v>80</v>
      </c>
      <c r="F3007">
        <v>50</v>
      </c>
      <c r="G3007">
        <v>100</v>
      </c>
      <c r="H3007">
        <v>100</v>
      </c>
      <c r="I3007">
        <v>200</v>
      </c>
      <c r="J3007">
        <v>50</v>
      </c>
      <c r="K3007" t="s">
        <v>387</v>
      </c>
      <c r="M3007" t="s">
        <v>3476</v>
      </c>
      <c r="N3007">
        <v>7.5</v>
      </c>
      <c r="O3007">
        <v>12.2</v>
      </c>
      <c r="Q3007">
        <v>3</v>
      </c>
      <c r="R3007">
        <f t="shared" si="210"/>
        <v>8</v>
      </c>
      <c r="S3007">
        <f t="shared" si="211"/>
        <v>15</v>
      </c>
      <c r="T3007">
        <f t="shared" si="214"/>
        <v>23</v>
      </c>
      <c r="U3007" t="s">
        <v>1209</v>
      </c>
      <c r="V3007" t="s">
        <v>1521</v>
      </c>
      <c r="W3007" t="s">
        <v>1492</v>
      </c>
      <c r="X3007" t="s">
        <v>1546</v>
      </c>
      <c r="Z3007" t="str" cm="1">
        <f t="array" ref="Z3007">IF(ISBLANK(AK3007),_xlfn.LET(
    _xlpm.nameBeforeSlash, IF(ISNUMBER(SEARCH("/", Y3007)), LEFT(Y3007, SEARCH("/", Y3007)-1), Y3007),
    _xlpm.matchRow, IFERROR(MATCH(_xlpm.nameBeforeSlash, AA:AA, 0), ""),
    _xlpm.difference, IF(_xlpm.matchRow="", "", ABS((R3007 + S3007)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),IF(ISBLANK(Y3007),"","Hidden"))</f>
        <v/>
      </c>
      <c r="AA3007" t="s">
        <v>141</v>
      </c>
      <c r="AB3007" t="s">
        <v>3477</v>
      </c>
      <c r="AC3007" t="s">
        <v>809</v>
      </c>
      <c r="AD3007" t="str">
        <f>_xlfn.XLOOKUP(AC3007,moves!A:A,moves!B:B)</f>
        <v>ice</v>
      </c>
      <c r="AE3007">
        <f>_xlfn.XLOOKUP(AC3007,moves!A:A,moves!D:D)</f>
        <v>3</v>
      </c>
      <c r="AF3007" t="str">
        <f>_xlfn.XLOOKUP(AC3007,moves!A:A,moves!E:E)</f>
        <v>Each time the user is attacked: Inflict the Frozen status on the attacker.</v>
      </c>
      <c r="AG3007">
        <v>0</v>
      </c>
      <c r="AH3007">
        <v>1</v>
      </c>
      <c r="AI3007">
        <f t="shared" si="213"/>
        <v>0</v>
      </c>
      <c r="AJ3007" t="s">
        <v>8452</v>
      </c>
      <c r="AK3007" t="s">
        <v>3476</v>
      </c>
      <c r="AL3007">
        <v>0</v>
      </c>
      <c r="AM3007" cm="1">
        <f t="array" ref="AM3007">IF(AL3007=1,1,
   IF(ISTEXT(AK3007),1,
   IF(AO3007&gt;1,AM3006,
   IF(AI3007=1,
      IF(SUMPRODUCT((LEN($Y$2:$Y$4096)-LEN(SUBSTITUTE($Y$2:$Y$4096,AA3007,"")))/LEN(AA3007))&gt;0,2,1),
      IF(
         SUMPRODUCT((LEN($Y$2:$Y$4096)-LEN(SUBSTITUTE($Y$2:$Y$4096,AA3007,"")))/LEN(AA3007))
         - SUMPRODUCT((LEN($Y$2:$Y$4096)-LEN(SUBSTITUTE($Y$2:$Y$4096,"Alolan "&amp;AA3007,"")))/LEN("Alolan "&amp;AA3007))
         - SUMPRODUCT((LEN($Y$2:$Y$4096)-LEN(SUBSTITUTE($Y$2:$Y$4096,"Galarian "&amp;AA3007,"")))/LEN("Galarian "&amp;AA3007))
         - SUMPRODUCT((LEN($Y$2:$Y$4096)-LEN(SUBSTITUTE($Y$2:$Y$4096,"Hisuian "&amp;AA3007,"")))/LEN("Hisuian "&amp;AA3007))
         - SUMPRODUCT((LEN($Y$2:$Y$4096)-LEN(SUBSTITUTE($Y$2:$Y$4096,"Paldean "&amp;AA3007,"")))/LEN("Paldean "&amp;AA3007))
      &gt;0,2,1)
   ))))</f>
        <v>1</v>
      </c>
      <c r="AN3007">
        <v>0</v>
      </c>
      <c r="AO3007">
        <v>0</v>
      </c>
    </row>
    <row r="3008" spans="1:42" x14ac:dyDescent="0.25">
      <c r="A3008" t="s">
        <v>2874</v>
      </c>
      <c r="B3008" t="s">
        <v>2872</v>
      </c>
      <c r="C3008" t="s">
        <v>429</v>
      </c>
      <c r="D3008" t="s">
        <v>1209</v>
      </c>
      <c r="E3008">
        <v>100</v>
      </c>
      <c r="F3008">
        <v>165</v>
      </c>
      <c r="G3008">
        <v>150</v>
      </c>
      <c r="H3008">
        <v>85</v>
      </c>
      <c r="I3008">
        <v>130</v>
      </c>
      <c r="J3008">
        <v>50</v>
      </c>
      <c r="K3008" t="s">
        <v>2873</v>
      </c>
      <c r="M3008" t="s">
        <v>3476</v>
      </c>
      <c r="N3008">
        <v>11.1</v>
      </c>
      <c r="O3008">
        <v>12.4</v>
      </c>
      <c r="Q3008">
        <v>2</v>
      </c>
      <c r="R3008">
        <f t="shared" si="210"/>
        <v>11</v>
      </c>
      <c r="S3008">
        <f t="shared" si="211"/>
        <v>14</v>
      </c>
      <c r="T3008">
        <f t="shared" si="214"/>
        <v>25</v>
      </c>
      <c r="U3008" t="s">
        <v>429</v>
      </c>
      <c r="V3008" t="s">
        <v>1209</v>
      </c>
      <c r="W3008" t="s">
        <v>1468</v>
      </c>
      <c r="X3008" t="s">
        <v>1514</v>
      </c>
      <c r="Z3008" t="str" cm="1">
        <f t="array" ref="Z3008">IF(ISBLANK(AK3008),_xlfn.LET(
    _xlpm.nameBeforeSlash, IF(ISNUMBER(SEARCH("/", Y3008)), LEFT(Y3008, SEARCH("/", Y3008)-1), Y3008),
    _xlpm.matchRow, IFERROR(MATCH(_xlpm.nameBeforeSlash, AA:AA, 0), ""),
    _xlpm.difference, IF(_xlpm.matchRow="", "", ABS((R3008 + S3008)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),IF(ISBLANK(Y3008),"","Hidden"))</f>
        <v/>
      </c>
      <c r="AA3008" t="s">
        <v>3248</v>
      </c>
      <c r="AB3008" t="s">
        <v>3477</v>
      </c>
      <c r="AC3008" t="s">
        <v>1197</v>
      </c>
      <c r="AD3008" t="str">
        <f>_xlfn.XLOOKUP(AC3008,moves!A:A,moves!B:B)</f>
        <v>ice</v>
      </c>
      <c r="AE3008">
        <f>_xlfn.XLOOKUP(AC3008,moves!A:A,moves!D:D)</f>
        <v>4</v>
      </c>
      <c r="AF3008" t="str">
        <f>_xlfn.XLOOKUP(AC3008,moves!A:A,moves!E:E)</f>
        <v xml:space="preserve"> </v>
      </c>
      <c r="AG3008">
        <v>0</v>
      </c>
      <c r="AH3008">
        <v>1</v>
      </c>
      <c r="AI3008">
        <f t="shared" si="213"/>
        <v>0</v>
      </c>
      <c r="AJ3008" t="s">
        <v>8452</v>
      </c>
      <c r="AK3008" t="s">
        <v>3476</v>
      </c>
      <c r="AL3008">
        <v>0</v>
      </c>
      <c r="AM3008" cm="1">
        <f t="array" ref="AM3008">IF(AL3008=1,1,
   IF(ISTEXT(AK3008),1,
   IF(AO3008&gt;1,AM3007,
   IF(AI3008=1,
      IF(SUMPRODUCT((LEN($Y$2:$Y$4096)-LEN(SUBSTITUTE($Y$2:$Y$4096,AA3008,"")))/LEN(AA3008))&gt;0,2,1),
      IF(
         SUMPRODUCT((LEN($Y$2:$Y$4096)-LEN(SUBSTITUTE($Y$2:$Y$4096,AA3008,"")))/LEN(AA3008))
         - SUMPRODUCT((LEN($Y$2:$Y$4096)-LEN(SUBSTITUTE($Y$2:$Y$4096,"Alolan "&amp;AA3008,"")))/LEN("Alolan "&amp;AA3008))
         - SUMPRODUCT((LEN($Y$2:$Y$4096)-LEN(SUBSTITUTE($Y$2:$Y$4096,"Galarian "&amp;AA3008,"")))/LEN("Galarian "&amp;AA3008))
         - SUMPRODUCT((LEN($Y$2:$Y$4096)-LEN(SUBSTITUTE($Y$2:$Y$4096,"Hisuian "&amp;AA3008,"")))/LEN("Hisuian "&amp;AA3008))
         - SUMPRODUCT((LEN($Y$2:$Y$4096)-LEN(SUBSTITUTE($Y$2:$Y$4096,"Paldean "&amp;AA3008,"")))/LEN("Paldean "&amp;AA3008))
      &gt;0,2,1)
   ))))</f>
        <v>1</v>
      </c>
      <c r="AN3008">
        <v>0</v>
      </c>
      <c r="AO3008">
        <v>0</v>
      </c>
    </row>
    <row r="3009" spans="1:42" x14ac:dyDescent="0.25">
      <c r="A3009">
        <v>996</v>
      </c>
      <c r="B3009" t="s">
        <v>3035</v>
      </c>
      <c r="C3009" t="s">
        <v>1482</v>
      </c>
      <c r="D3009" t="s">
        <v>1209</v>
      </c>
      <c r="E3009">
        <v>65</v>
      </c>
      <c r="F3009">
        <v>75</v>
      </c>
      <c r="G3009">
        <v>45</v>
      </c>
      <c r="H3009">
        <v>35</v>
      </c>
      <c r="I3009">
        <v>45</v>
      </c>
      <c r="J3009">
        <v>55</v>
      </c>
      <c r="K3009" t="s">
        <v>3036</v>
      </c>
      <c r="M3009" t="s">
        <v>3478</v>
      </c>
      <c r="N3009">
        <v>6.3</v>
      </c>
      <c r="O3009">
        <v>5.3</v>
      </c>
      <c r="R3009">
        <f t="shared" si="210"/>
        <v>6</v>
      </c>
      <c r="S3009">
        <f t="shared" si="211"/>
        <v>5</v>
      </c>
      <c r="T3009">
        <f t="shared" si="214"/>
        <v>11</v>
      </c>
      <c r="U3009" t="s">
        <v>1482</v>
      </c>
      <c r="V3009" t="s">
        <v>1209</v>
      </c>
      <c r="W3009" t="s">
        <v>1471</v>
      </c>
      <c r="X3009" t="s">
        <v>1472</v>
      </c>
      <c r="Y3009" t="s">
        <v>3037</v>
      </c>
      <c r="Z3009" t="str" cm="1">
        <f t="array" ref="Z3009">IF(ISBLANK(AK3009),_xlfn.LET(
    _xlpm.nameBeforeSlash, IF(ISNUMBER(SEARCH("/", Y3009)), LEFT(Y3009, SEARCH("/", Y3009)-1), Y3009),
    _xlpm.matchRow, IFERROR(MATCH(_xlpm.nameBeforeSlash, AA:AA, 0), ""),
    _xlpm.difference, IF(_xlpm.matchRow="", "", ABS((R3009 + S3009)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),IF(ISBLANK(Y3009),"","Hidden"))</f>
        <v>Hidden</v>
      </c>
      <c r="AA3009" t="s">
        <v>3035</v>
      </c>
      <c r="AB3009" t="s">
        <v>3479</v>
      </c>
      <c r="AC3009" t="s">
        <v>1215</v>
      </c>
      <c r="AD3009" t="str">
        <f>_xlfn.XLOOKUP(AC3009,moves!A:A,moves!B:B)</f>
        <v>ice</v>
      </c>
      <c r="AE3009">
        <f>_xlfn.XLOOKUP(AC3009,moves!A:A,moves!D:D)</f>
        <v>2</v>
      </c>
      <c r="AF3009" t="str">
        <f>_xlfn.XLOOKUP(AC3009,moves!A:A,moves!E:E)</f>
        <v>Decrease the target's initiative by 2.</v>
      </c>
      <c r="AG3009">
        <v>0</v>
      </c>
      <c r="AH3009">
        <v>0</v>
      </c>
      <c r="AI3009">
        <f t="shared" si="213"/>
        <v>0</v>
      </c>
      <c r="AJ3009" t="s">
        <v>523</v>
      </c>
      <c r="AK3009" t="s">
        <v>3478</v>
      </c>
      <c r="AL3009">
        <v>0</v>
      </c>
      <c r="AM3009" cm="1">
        <f t="array" ref="AM3009">IF(AL3009=1,1,
   IF(ISTEXT(AK3009),1,
   IF(AO3009&gt;1,AM3008,
   IF(AI3009=1,
      IF(SUMPRODUCT((LEN($Y$2:$Y$4096)-LEN(SUBSTITUTE($Y$2:$Y$4096,AA3009,"")))/LEN(AA3009))&gt;0,2,1),
      IF(
         SUMPRODUCT((LEN($Y$2:$Y$4096)-LEN(SUBSTITUTE($Y$2:$Y$4096,AA3009,"")))/LEN(AA3009))
         - SUMPRODUCT((LEN($Y$2:$Y$4096)-LEN(SUBSTITUTE($Y$2:$Y$4096,"Alolan "&amp;AA3009,"")))/LEN("Alolan "&amp;AA3009))
         - SUMPRODUCT((LEN($Y$2:$Y$4096)-LEN(SUBSTITUTE($Y$2:$Y$4096,"Galarian "&amp;AA3009,"")))/LEN("Galarian "&amp;AA3009))
         - SUMPRODUCT((LEN($Y$2:$Y$4096)-LEN(SUBSTITUTE($Y$2:$Y$4096,"Hisuian "&amp;AA3009,"")))/LEN("Hisuian "&amp;AA3009))
         - SUMPRODUCT((LEN($Y$2:$Y$4096)-LEN(SUBSTITUTE($Y$2:$Y$4096,"Paldean "&amp;AA3009,"")))/LEN("Paldean "&amp;AA3009))
      &gt;0,2,1)
   ))))</f>
        <v>1</v>
      </c>
      <c r="AN3009">
        <v>0</v>
      </c>
      <c r="AO3009">
        <v>0</v>
      </c>
    </row>
    <row r="3010" spans="1:42" x14ac:dyDescent="0.25">
      <c r="A3010">
        <v>885</v>
      </c>
      <c r="B3010" t="s">
        <v>2840</v>
      </c>
      <c r="C3010" t="s">
        <v>1482</v>
      </c>
      <c r="D3010" t="s">
        <v>1524</v>
      </c>
      <c r="E3010">
        <v>28</v>
      </c>
      <c r="F3010">
        <v>60</v>
      </c>
      <c r="G3010">
        <v>30</v>
      </c>
      <c r="H3010">
        <v>40</v>
      </c>
      <c r="I3010">
        <v>30</v>
      </c>
      <c r="J3010">
        <v>82</v>
      </c>
      <c r="K3010" t="s">
        <v>2841</v>
      </c>
      <c r="M3010" t="s">
        <v>3478</v>
      </c>
      <c r="N3010">
        <v>6.6800000000000015</v>
      </c>
      <c r="O3010">
        <v>2.9200000000000004</v>
      </c>
      <c r="P3010">
        <v>1</v>
      </c>
      <c r="R3010">
        <f t="shared" ref="R3010:R3073" si="215">MROUND(N3010,1)+P3010</f>
        <v>8</v>
      </c>
      <c r="S3010">
        <f t="shared" ref="S3010:S3073" si="216">MROUND(O3010,1)+Q3010</f>
        <v>3</v>
      </c>
      <c r="T3010">
        <f t="shared" si="214"/>
        <v>11</v>
      </c>
      <c r="U3010" t="s">
        <v>1482</v>
      </c>
      <c r="V3010" t="s">
        <v>1524</v>
      </c>
      <c r="W3010" t="s">
        <v>1471</v>
      </c>
      <c r="X3010" t="s">
        <v>1479</v>
      </c>
      <c r="Y3010" t="s">
        <v>2842</v>
      </c>
      <c r="Z3010" t="str" cm="1">
        <f t="array" ref="Z3010">IF(ISBLANK(AK3010),_xlfn.LET(
    _xlpm.nameBeforeSlash, IF(ISNUMBER(SEARCH("/", Y3010)), LEFT(Y3010, SEARCH("/", Y3010)-1), Y3010),
    _xlpm.matchRow, IFERROR(MATCH(_xlpm.nameBeforeSlash, AA:AA, 0), ""),
    _xlpm.difference, IF(_xlpm.matchRow="", "", ABS((R3010 + S3010)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),IF(ISBLANK(Y3010),"","Hidden"))</f>
        <v>Hidden</v>
      </c>
      <c r="AA3010" t="s">
        <v>2840</v>
      </c>
      <c r="AB3010" t="s">
        <v>3479</v>
      </c>
      <c r="AC3010" t="s">
        <v>1125</v>
      </c>
      <c r="AD3010" t="str">
        <f>_xlfn.XLOOKUP(AC3010,moves!A:A,moves!B:B)</f>
        <v>ghost</v>
      </c>
      <c r="AE3010">
        <f>_xlfn.XLOOKUP(AC3010,moves!A:A,moves!D:D)</f>
        <v>1</v>
      </c>
      <c r="AF3010" t="str">
        <f>_xlfn.XLOOKUP(AC3010,moves!A:A,moves!E:E)</f>
        <v>Inflict the Paralyzed status on the target. If the target was already Paralyzed: Increased attack strength by 2.</v>
      </c>
      <c r="AG3010">
        <v>0</v>
      </c>
      <c r="AH3010">
        <v>0</v>
      </c>
      <c r="AI3010">
        <f t="shared" si="213"/>
        <v>0</v>
      </c>
      <c r="AJ3010" t="s">
        <v>523</v>
      </c>
      <c r="AK3010" t="s">
        <v>3478</v>
      </c>
      <c r="AL3010">
        <v>0</v>
      </c>
      <c r="AM3010" cm="1">
        <f t="array" ref="AM3010">IF(AL3010=1,1,
   IF(ISTEXT(AK3010),1,
   IF(AO3010&gt;1,AM3009,
   IF(AI3010=1,
      IF(SUMPRODUCT((LEN($Y$2:$Y$4096)-LEN(SUBSTITUTE($Y$2:$Y$4096,AA3010,"")))/LEN(AA3010))&gt;0,2,1),
      IF(
         SUMPRODUCT((LEN($Y$2:$Y$4096)-LEN(SUBSTITUTE($Y$2:$Y$4096,AA3010,"")))/LEN(AA3010))
         - SUMPRODUCT((LEN($Y$2:$Y$4096)-LEN(SUBSTITUTE($Y$2:$Y$4096,"Alolan "&amp;AA3010,"")))/LEN("Alolan "&amp;AA3010))
         - SUMPRODUCT((LEN($Y$2:$Y$4096)-LEN(SUBSTITUTE($Y$2:$Y$4096,"Galarian "&amp;AA3010,"")))/LEN("Galarian "&amp;AA3010))
         - SUMPRODUCT((LEN($Y$2:$Y$4096)-LEN(SUBSTITUTE($Y$2:$Y$4096,"Hisuian "&amp;AA3010,"")))/LEN("Hisuian "&amp;AA3010))
         - SUMPRODUCT((LEN($Y$2:$Y$4096)-LEN(SUBSTITUTE($Y$2:$Y$4096,"Paldean "&amp;AA3010,"")))/LEN("Paldean "&amp;AA3010))
      &gt;0,2,1)
   ))))</f>
        <v>1</v>
      </c>
      <c r="AN3010">
        <v>0</v>
      </c>
      <c r="AO3010">
        <v>0</v>
      </c>
    </row>
    <row r="3011" spans="1:42" x14ac:dyDescent="0.25">
      <c r="A3011">
        <v>704</v>
      </c>
      <c r="B3011" t="s">
        <v>682</v>
      </c>
      <c r="C3011" t="s">
        <v>1482</v>
      </c>
      <c r="D3011"/>
      <c r="E3011">
        <v>45</v>
      </c>
      <c r="F3011">
        <v>50</v>
      </c>
      <c r="G3011">
        <v>35</v>
      </c>
      <c r="H3011">
        <v>55</v>
      </c>
      <c r="I3011">
        <v>75</v>
      </c>
      <c r="J3011">
        <v>40</v>
      </c>
      <c r="K3011" t="s">
        <v>683</v>
      </c>
      <c r="M3011" t="s">
        <v>3478</v>
      </c>
      <c r="N3011">
        <v>4.8499999999999996</v>
      </c>
      <c r="O3011">
        <v>5.0999999999999996</v>
      </c>
      <c r="P3011">
        <v>1</v>
      </c>
      <c r="Q3011">
        <v>1</v>
      </c>
      <c r="R3011">
        <f t="shared" si="215"/>
        <v>6</v>
      </c>
      <c r="S3011">
        <f t="shared" si="216"/>
        <v>6</v>
      </c>
      <c r="T3011">
        <f t="shared" si="214"/>
        <v>12</v>
      </c>
      <c r="U3011" t="s">
        <v>1482</v>
      </c>
      <c r="V3011" t="s">
        <v>1490</v>
      </c>
      <c r="W3011" t="s">
        <v>1468</v>
      </c>
      <c r="X3011" t="s">
        <v>1469</v>
      </c>
      <c r="Y3011" t="s">
        <v>2524</v>
      </c>
      <c r="Z3011" t="str" cm="1">
        <f t="array" ref="Z3011">IF(ISBLANK(AK3011),_xlfn.LET(
    _xlpm.nameBeforeSlash, IF(ISNUMBER(SEARCH("/", Y3011)), LEFT(Y3011, SEARCH("/", Y3011)-1), Y3011),
    _xlpm.matchRow, IFERROR(MATCH(_xlpm.nameBeforeSlash, AA:AA, 0), ""),
    _xlpm.difference, IF(_xlpm.matchRow="", "", ABS((R3011 + S3011)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),IF(ISBLANK(Y3011),"","Hidden"))</f>
        <v>Hidden</v>
      </c>
      <c r="AA3011" t="s">
        <v>682</v>
      </c>
      <c r="AB3011" t="s">
        <v>3479</v>
      </c>
      <c r="AC3011" t="s">
        <v>862</v>
      </c>
      <c r="AD3011" t="str">
        <f>_xlfn.XLOOKUP(AC3011,moves!A:A,moves!B:B)</f>
        <v>dragon</v>
      </c>
      <c r="AE3011">
        <f>_xlfn.XLOOKUP(AC3011,moves!A:A,moves!D:D)</f>
        <v>3</v>
      </c>
      <c r="AF3011" t="str">
        <f>_xlfn.XLOOKUP(AC3011,moves!A:A,moves!E:E)</f>
        <v>If any status symbols are rolled: Inflict the Paralyzed status on the target.</v>
      </c>
      <c r="AG3011">
        <v>1</v>
      </c>
      <c r="AH3011">
        <v>0</v>
      </c>
      <c r="AI3011">
        <f t="shared" si="213"/>
        <v>0</v>
      </c>
      <c r="AJ3011" t="s">
        <v>523</v>
      </c>
      <c r="AK3011" t="s">
        <v>3478</v>
      </c>
      <c r="AL3011">
        <v>0</v>
      </c>
      <c r="AM3011" cm="1">
        <f t="array" ref="AM3011">IF(AL3011=1,1,
   IF(ISTEXT(AK3011),1,
   IF(AO3011&gt;1,AM3010,
   IF(AI3011=1,
      IF(SUMPRODUCT((LEN($Y$2:$Y$4096)-LEN(SUBSTITUTE($Y$2:$Y$4096,AA3011,"")))/LEN(AA3011))&gt;0,2,1),
      IF(
         SUMPRODUCT((LEN($Y$2:$Y$4096)-LEN(SUBSTITUTE($Y$2:$Y$4096,AA3011,"")))/LEN(AA3011))
         - SUMPRODUCT((LEN($Y$2:$Y$4096)-LEN(SUBSTITUTE($Y$2:$Y$4096,"Alolan "&amp;AA3011,"")))/LEN("Alolan "&amp;AA3011))
         - SUMPRODUCT((LEN($Y$2:$Y$4096)-LEN(SUBSTITUTE($Y$2:$Y$4096,"Galarian "&amp;AA3011,"")))/LEN("Galarian "&amp;AA3011))
         - SUMPRODUCT((LEN($Y$2:$Y$4096)-LEN(SUBSTITUTE($Y$2:$Y$4096,"Hisuian "&amp;AA3011,"")))/LEN("Hisuian "&amp;AA3011))
         - SUMPRODUCT((LEN($Y$2:$Y$4096)-LEN(SUBSTITUTE($Y$2:$Y$4096,"Paldean "&amp;AA3011,"")))/LEN("Paldean "&amp;AA3011))
      &gt;0,2,1)
   ))))</f>
        <v>1</v>
      </c>
      <c r="AN3011">
        <v>0</v>
      </c>
      <c r="AO3011">
        <v>0</v>
      </c>
    </row>
    <row r="3012" spans="1:42" x14ac:dyDescent="0.25">
      <c r="A3012">
        <v>4</v>
      </c>
      <c r="B3012" t="s">
        <v>1478</v>
      </c>
      <c r="C3012" t="s">
        <v>1479</v>
      </c>
      <c r="D3012"/>
      <c r="E3012">
        <v>39</v>
      </c>
      <c r="F3012">
        <v>52</v>
      </c>
      <c r="G3012">
        <v>43</v>
      </c>
      <c r="H3012">
        <v>60</v>
      </c>
      <c r="I3012">
        <v>50</v>
      </c>
      <c r="J3012">
        <v>65</v>
      </c>
      <c r="K3012" t="s">
        <v>1480</v>
      </c>
      <c r="M3012" t="s">
        <v>3478</v>
      </c>
      <c r="N3012">
        <v>6.12</v>
      </c>
      <c r="O3012">
        <v>4.3499999999999996</v>
      </c>
      <c r="P3012">
        <v>1</v>
      </c>
      <c r="Q3012">
        <v>1</v>
      </c>
      <c r="R3012">
        <f t="shared" si="215"/>
        <v>7</v>
      </c>
      <c r="S3012">
        <f t="shared" si="216"/>
        <v>5</v>
      </c>
      <c r="T3012">
        <f t="shared" si="214"/>
        <v>12</v>
      </c>
      <c r="U3012" t="s">
        <v>1479</v>
      </c>
      <c r="V3012" t="s">
        <v>1481</v>
      </c>
      <c r="W3012" t="s">
        <v>1482</v>
      </c>
      <c r="X3012" t="s">
        <v>1472</v>
      </c>
      <c r="Y3012" t="s">
        <v>1483</v>
      </c>
      <c r="Z3012" t="str" cm="1">
        <f t="array" ref="Z3012">IF(ISBLANK(AK3012),_xlfn.LET(
    _xlpm.nameBeforeSlash, IF(ISNUMBER(SEARCH("/", Y3012)), LEFT(Y3012, SEARCH("/", Y3012)-1), Y3012),
    _xlpm.matchRow, IFERROR(MATCH(_xlpm.nameBeforeSlash, AA:AA, 0), ""),
    _xlpm.difference, IF(_xlpm.matchRow="", "", ABS((R3012 + S3012)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),IF(ISBLANK(Y3012),"","Hidden"))</f>
        <v>Hidden</v>
      </c>
      <c r="AA3012" t="s">
        <v>1478</v>
      </c>
      <c r="AB3012" t="s">
        <v>3479</v>
      </c>
      <c r="AC3012" t="s">
        <v>711</v>
      </c>
      <c r="AD3012" t="str">
        <f>_xlfn.XLOOKUP(AC3012,moves!A:A,moves!B:B)</f>
        <v>fire</v>
      </c>
      <c r="AE3012">
        <f>_xlfn.XLOOKUP(AC3012,moves!A:A,moves!D:D)</f>
        <v>2</v>
      </c>
      <c r="AF3012" t="str">
        <f>_xlfn.XLOOKUP(AC3012,moves!A:A,moves!E:E)</f>
        <v>Inflict the Burned status on the target.</v>
      </c>
      <c r="AG3012">
        <v>0</v>
      </c>
      <c r="AH3012">
        <v>0</v>
      </c>
      <c r="AI3012">
        <f t="shared" si="213"/>
        <v>0</v>
      </c>
      <c r="AJ3012" t="s">
        <v>523</v>
      </c>
      <c r="AK3012" t="s">
        <v>3478</v>
      </c>
      <c r="AL3012">
        <v>0</v>
      </c>
      <c r="AM3012" cm="1">
        <f t="array" ref="AM3012">IF(AL3012=1,1,
   IF(ISTEXT(AK3012),1,
   IF(AO3012&gt;1,AM3011,
   IF(AI3012=1,
      IF(SUMPRODUCT((LEN($Y$2:$Y$4096)-LEN(SUBSTITUTE($Y$2:$Y$4096,AA3012,"")))/LEN(AA3012))&gt;0,2,1),
      IF(
         SUMPRODUCT((LEN($Y$2:$Y$4096)-LEN(SUBSTITUTE($Y$2:$Y$4096,AA3012,"")))/LEN(AA3012))
         - SUMPRODUCT((LEN($Y$2:$Y$4096)-LEN(SUBSTITUTE($Y$2:$Y$4096,"Alolan "&amp;AA3012,"")))/LEN("Alolan "&amp;AA3012))
         - SUMPRODUCT((LEN($Y$2:$Y$4096)-LEN(SUBSTITUTE($Y$2:$Y$4096,"Galarian "&amp;AA3012,"")))/LEN("Galarian "&amp;AA3012))
         - SUMPRODUCT((LEN($Y$2:$Y$4096)-LEN(SUBSTITUTE($Y$2:$Y$4096,"Hisuian "&amp;AA3012,"")))/LEN("Hisuian "&amp;AA3012))
         - SUMPRODUCT((LEN($Y$2:$Y$4096)-LEN(SUBSTITUTE($Y$2:$Y$4096,"Paldean "&amp;AA3012,"")))/LEN("Paldean "&amp;AA3012))
      &gt;0,2,1)
   ))))</f>
        <v>1</v>
      </c>
      <c r="AN3012">
        <v>0</v>
      </c>
      <c r="AO3012">
        <v>0</v>
      </c>
    </row>
    <row r="3013" spans="1:42" x14ac:dyDescent="0.25">
      <c r="A3013">
        <v>443</v>
      </c>
      <c r="B3013" t="s">
        <v>197</v>
      </c>
      <c r="C3013" t="s">
        <v>1482</v>
      </c>
      <c r="D3013" t="s">
        <v>1472</v>
      </c>
      <c r="E3013">
        <v>58</v>
      </c>
      <c r="F3013">
        <v>70</v>
      </c>
      <c r="G3013">
        <v>45</v>
      </c>
      <c r="H3013">
        <v>40</v>
      </c>
      <c r="I3013">
        <v>45</v>
      </c>
      <c r="J3013">
        <v>42</v>
      </c>
      <c r="K3013" t="s">
        <v>321</v>
      </c>
      <c r="M3013" t="s">
        <v>3478</v>
      </c>
      <c r="N3013">
        <v>5.58</v>
      </c>
      <c r="O3013">
        <v>5.0200000000000005</v>
      </c>
      <c r="R3013">
        <f t="shared" si="215"/>
        <v>6</v>
      </c>
      <c r="S3013">
        <f t="shared" si="216"/>
        <v>5</v>
      </c>
      <c r="T3013">
        <f t="shared" si="214"/>
        <v>11</v>
      </c>
      <c r="U3013" t="s">
        <v>1482</v>
      </c>
      <c r="V3013" t="s">
        <v>1472</v>
      </c>
      <c r="W3013" t="s">
        <v>1471</v>
      </c>
      <c r="X3013" t="s">
        <v>1546</v>
      </c>
      <c r="Y3013" t="s">
        <v>198</v>
      </c>
      <c r="Z3013" t="str" cm="1">
        <f t="array" ref="Z3013">IF(ISBLANK(AK3013),_xlfn.LET(
    _xlpm.nameBeforeSlash, IF(ISNUMBER(SEARCH("/", Y3013)), LEFT(Y3013, SEARCH("/", Y3013)-1), Y3013),
    _xlpm.matchRow, IFERROR(MATCH(_xlpm.nameBeforeSlash, AA:AA, 0), ""),
    _xlpm.difference, IF(_xlpm.matchRow="", "", ABS((R3013 + S3013)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),IF(ISBLANK(Y3013),"","Hidden"))</f>
        <v>Hidden</v>
      </c>
      <c r="AA3013" t="s">
        <v>197</v>
      </c>
      <c r="AB3013" t="s">
        <v>3479</v>
      </c>
      <c r="AC3013" t="s">
        <v>458</v>
      </c>
      <c r="AD3013" t="str">
        <f>_xlfn.XLOOKUP(AC3013,moves!A:A,moves!B:B)</f>
        <v>ground</v>
      </c>
      <c r="AE3013">
        <f>_xlfn.XLOOKUP(AC3013,moves!A:A,moves!D:D)</f>
        <v>2</v>
      </c>
      <c r="AF3013" t="str">
        <f>_xlfn.XLOOKUP(AC3013,moves!A:A,moves!E:E)</f>
        <v>Increase the target's battle fatigue by 2. The target may no longer switch out or flee the battle.</v>
      </c>
      <c r="AG3013">
        <v>0</v>
      </c>
      <c r="AH3013">
        <v>0</v>
      </c>
      <c r="AI3013">
        <f t="shared" si="213"/>
        <v>0</v>
      </c>
      <c r="AJ3013" t="s">
        <v>523</v>
      </c>
      <c r="AK3013" t="s">
        <v>3478</v>
      </c>
      <c r="AL3013">
        <v>0</v>
      </c>
      <c r="AM3013" cm="1">
        <f t="array" ref="AM3013">IF(AL3013=1,1,
   IF(ISTEXT(AK3013),1,
   IF(AO3013&gt;1,AM3012,
   IF(AI3013=1,
      IF(SUMPRODUCT((LEN($Y$2:$Y$4096)-LEN(SUBSTITUTE($Y$2:$Y$4096,AA3013,"")))/LEN(AA3013))&gt;0,2,1),
      IF(
         SUMPRODUCT((LEN($Y$2:$Y$4096)-LEN(SUBSTITUTE($Y$2:$Y$4096,AA3013,"")))/LEN(AA3013))
         - SUMPRODUCT((LEN($Y$2:$Y$4096)-LEN(SUBSTITUTE($Y$2:$Y$4096,"Alolan "&amp;AA3013,"")))/LEN("Alolan "&amp;AA3013))
         - SUMPRODUCT((LEN($Y$2:$Y$4096)-LEN(SUBSTITUTE($Y$2:$Y$4096,"Galarian "&amp;AA3013,"")))/LEN("Galarian "&amp;AA3013))
         - SUMPRODUCT((LEN($Y$2:$Y$4096)-LEN(SUBSTITUTE($Y$2:$Y$4096,"Hisuian "&amp;AA3013,"")))/LEN("Hisuian "&amp;AA3013))
         - SUMPRODUCT((LEN($Y$2:$Y$4096)-LEN(SUBSTITUTE($Y$2:$Y$4096,"Paldean "&amp;AA3013,"")))/LEN("Paldean "&amp;AA3013))
      &gt;0,2,1)
   ))))</f>
        <v>1</v>
      </c>
      <c r="AN3013">
        <v>0</v>
      </c>
      <c r="AO3013">
        <v>0</v>
      </c>
    </row>
    <row r="3014" spans="1:42" x14ac:dyDescent="0.25">
      <c r="A3014" t="s">
        <v>4410</v>
      </c>
      <c r="B3014" t="s">
        <v>858</v>
      </c>
      <c r="C3014" t="s">
        <v>1471</v>
      </c>
      <c r="D3014" t="s">
        <v>1482</v>
      </c>
      <c r="E3014">
        <v>52</v>
      </c>
      <c r="F3014">
        <v>65</v>
      </c>
      <c r="G3014">
        <v>50</v>
      </c>
      <c r="H3014">
        <v>45</v>
      </c>
      <c r="I3014">
        <v>50</v>
      </c>
      <c r="J3014">
        <v>38</v>
      </c>
      <c r="K3014" t="s">
        <v>859</v>
      </c>
      <c r="M3014" t="s">
        <v>3478</v>
      </c>
      <c r="N3014">
        <v>5.2200000000000006</v>
      </c>
      <c r="O3014">
        <v>5.08</v>
      </c>
      <c r="P3014">
        <v>1</v>
      </c>
      <c r="Q3014">
        <v>1</v>
      </c>
      <c r="R3014">
        <f t="shared" si="215"/>
        <v>6</v>
      </c>
      <c r="S3014">
        <f t="shared" si="216"/>
        <v>6</v>
      </c>
      <c r="T3014">
        <f t="shared" si="214"/>
        <v>12</v>
      </c>
      <c r="U3014" t="s">
        <v>1471</v>
      </c>
      <c r="V3014" t="s">
        <v>1482</v>
      </c>
      <c r="W3014" t="s">
        <v>1479</v>
      </c>
      <c r="X3014" t="s">
        <v>1481</v>
      </c>
      <c r="Y3014" t="s">
        <v>5682</v>
      </c>
      <c r="Z3014" t="str" cm="1">
        <f t="array" ref="Z3014">IF(ISBLANK(AK3014),_xlfn.LET(
    _xlpm.nameBeforeSlash, IF(ISNUMBER(SEARCH("/", Y3014)), LEFT(Y3014, SEARCH("/", Y3014)-1), Y3014),
    _xlpm.matchRow, IFERROR(MATCH(_xlpm.nameBeforeSlash, AA:AA, 0), ""),
    _xlpm.difference, IF(_xlpm.matchRow="", "", ABS((R3014 + S3014)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),IF(ISBLANK(Y3014),"","Hidden"))</f>
        <v>Hidden</v>
      </c>
      <c r="AA3014" t="s">
        <v>5683</v>
      </c>
      <c r="AB3014" t="s">
        <v>3479</v>
      </c>
      <c r="AC3014" t="s">
        <v>951</v>
      </c>
      <c r="AD3014" t="str">
        <f>_xlfn.XLOOKUP(AC3014,moves!A:A,moves!B:B)</f>
        <v>dark</v>
      </c>
      <c r="AE3014">
        <f>_xlfn.XLOOKUP(AC3014,moves!A:A,moves!D:D)</f>
        <v>3</v>
      </c>
      <c r="AF3014" t="str">
        <f>_xlfn.XLOOKUP(AC3014,moves!A:A,moves!E:E)</f>
        <v>If the user does not have a held item: Steal the target's held item until the end of battle.</v>
      </c>
      <c r="AG3014">
        <v>1</v>
      </c>
      <c r="AH3014">
        <v>0</v>
      </c>
      <c r="AI3014">
        <f t="shared" si="213"/>
        <v>1</v>
      </c>
      <c r="AJ3014" t="s">
        <v>523</v>
      </c>
      <c r="AK3014" t="s">
        <v>3478</v>
      </c>
      <c r="AL3014">
        <v>0</v>
      </c>
      <c r="AM3014" cm="1">
        <f t="array" ref="AM3014">IF(AL3014=1,1,
   IF(ISTEXT(AK3014),1,
   IF(AO3014&gt;1,AM3013,
   IF(AI3014=1,
      IF(SUMPRODUCT((LEN($Y$2:$Y$4096)-LEN(SUBSTITUTE($Y$2:$Y$4096,AA3014,"")))/LEN(AA3014))&gt;0,2,1),
      IF(
         SUMPRODUCT((LEN($Y$2:$Y$4096)-LEN(SUBSTITUTE($Y$2:$Y$4096,AA3014,"")))/LEN(AA3014))
         - SUMPRODUCT((LEN($Y$2:$Y$4096)-LEN(SUBSTITUTE($Y$2:$Y$4096,"Alolan "&amp;AA3014,"")))/LEN("Alolan "&amp;AA3014))
         - SUMPRODUCT((LEN($Y$2:$Y$4096)-LEN(SUBSTITUTE($Y$2:$Y$4096,"Galarian "&amp;AA3014,"")))/LEN("Galarian "&amp;AA3014))
         - SUMPRODUCT((LEN($Y$2:$Y$4096)-LEN(SUBSTITUTE($Y$2:$Y$4096,"Hisuian "&amp;AA3014,"")))/LEN("Hisuian "&amp;AA3014))
         - SUMPRODUCT((LEN($Y$2:$Y$4096)-LEN(SUBSTITUTE($Y$2:$Y$4096,"Paldean "&amp;AA3014,"")))/LEN("Paldean "&amp;AA3014))
      &gt;0,2,1)
   ))))</f>
        <v>1</v>
      </c>
      <c r="AN3014">
        <v>0</v>
      </c>
      <c r="AO3014">
        <v>0</v>
      </c>
    </row>
    <row r="3015" spans="1:42" x14ac:dyDescent="0.25">
      <c r="A3015">
        <v>690</v>
      </c>
      <c r="B3015" t="s">
        <v>841</v>
      </c>
      <c r="C3015" t="s">
        <v>1469</v>
      </c>
      <c r="D3015" t="s">
        <v>1490</v>
      </c>
      <c r="E3015">
        <v>50</v>
      </c>
      <c r="F3015">
        <v>60</v>
      </c>
      <c r="G3015">
        <v>60</v>
      </c>
      <c r="H3015">
        <v>60</v>
      </c>
      <c r="I3015">
        <v>60</v>
      </c>
      <c r="J3015">
        <v>30</v>
      </c>
      <c r="K3015" t="s">
        <v>843</v>
      </c>
      <c r="M3015" t="s">
        <v>3478</v>
      </c>
      <c r="N3015">
        <v>4.8</v>
      </c>
      <c r="O3015">
        <v>5.6</v>
      </c>
      <c r="R3015">
        <f t="shared" si="215"/>
        <v>5</v>
      </c>
      <c r="S3015">
        <f t="shared" si="216"/>
        <v>6</v>
      </c>
      <c r="T3015">
        <f t="shared" si="214"/>
        <v>11</v>
      </c>
      <c r="U3015" t="s">
        <v>1469</v>
      </c>
      <c r="V3015" t="s">
        <v>1490</v>
      </c>
      <c r="W3015" t="s">
        <v>1482</v>
      </c>
      <c r="X3015" t="s">
        <v>1521</v>
      </c>
      <c r="Y3015" t="s">
        <v>842</v>
      </c>
      <c r="Z3015" t="str" cm="1">
        <f t="array" ref="Z3015">IF(ISBLANK(AK3015),_xlfn.LET(
    _xlpm.nameBeforeSlash, IF(ISNUMBER(SEARCH("/", Y3015)), LEFT(Y3015, SEARCH("/", Y3015)-1), Y3015),
    _xlpm.matchRow, IFERROR(MATCH(_xlpm.nameBeforeSlash, AA:AA, 0), ""),
    _xlpm.difference, IF(_xlpm.matchRow="", "", ABS((R3015 + S3015)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),IF(ISBLANK(Y3015),"","Hidden"))</f>
        <v>Hidden</v>
      </c>
      <c r="AA3015" t="s">
        <v>841</v>
      </c>
      <c r="AB3015" t="s">
        <v>3479</v>
      </c>
      <c r="AC3015" t="s">
        <v>1301</v>
      </c>
      <c r="AD3015" t="str">
        <f>_xlfn.XLOOKUP(AC3015,moves!A:A,moves!B:B)</f>
        <v>poison</v>
      </c>
      <c r="AE3015">
        <f>_xlfn.XLOOKUP(AC3015,moves!A:A,moves!D:D)</f>
        <v>2</v>
      </c>
      <c r="AF3015" t="str">
        <f>_xlfn.XLOOKUP(AC3015,moves!A:A,moves!E:E)</f>
        <v>Inflict the Poisoned status on the target.</v>
      </c>
      <c r="AG3015">
        <v>0</v>
      </c>
      <c r="AH3015">
        <v>0</v>
      </c>
      <c r="AI3015">
        <f t="shared" si="213"/>
        <v>0</v>
      </c>
      <c r="AJ3015" t="s">
        <v>523</v>
      </c>
      <c r="AK3015" t="s">
        <v>3478</v>
      </c>
      <c r="AL3015">
        <v>0</v>
      </c>
      <c r="AM3015" cm="1">
        <f t="array" ref="AM3015">IF(AL3015=1,1,
   IF(ISTEXT(AK3015),1,
   IF(AO3015&gt;1,AM3014,
   IF(AI3015=1,
      IF(SUMPRODUCT((LEN($Y$2:$Y$4096)-LEN(SUBSTITUTE($Y$2:$Y$4096,AA3015,"")))/LEN(AA3015))&gt;0,2,1),
      IF(
         SUMPRODUCT((LEN($Y$2:$Y$4096)-LEN(SUBSTITUTE($Y$2:$Y$4096,AA3015,"")))/LEN(AA3015))
         - SUMPRODUCT((LEN($Y$2:$Y$4096)-LEN(SUBSTITUTE($Y$2:$Y$4096,"Alolan "&amp;AA3015,"")))/LEN("Alolan "&amp;AA3015))
         - SUMPRODUCT((LEN($Y$2:$Y$4096)-LEN(SUBSTITUTE($Y$2:$Y$4096,"Galarian "&amp;AA3015,"")))/LEN("Galarian "&amp;AA3015))
         - SUMPRODUCT((LEN($Y$2:$Y$4096)-LEN(SUBSTITUTE($Y$2:$Y$4096,"Hisuian "&amp;AA3015,"")))/LEN("Hisuian "&amp;AA3015))
         - SUMPRODUCT((LEN($Y$2:$Y$4096)-LEN(SUBSTITUTE($Y$2:$Y$4096,"Paldean "&amp;AA3015,"")))/LEN("Paldean "&amp;AA3015))
      &gt;0,2,1)
   ))))</f>
        <v>1</v>
      </c>
      <c r="AN3015">
        <v>0</v>
      </c>
      <c r="AO3015">
        <v>0</v>
      </c>
    </row>
    <row r="3016" spans="1:42" x14ac:dyDescent="0.25">
      <c r="A3016">
        <v>714</v>
      </c>
      <c r="B3016" t="s">
        <v>2543</v>
      </c>
      <c r="C3016" t="s">
        <v>1481</v>
      </c>
      <c r="D3016" t="s">
        <v>1482</v>
      </c>
      <c r="E3016">
        <v>40</v>
      </c>
      <c r="F3016">
        <v>30</v>
      </c>
      <c r="G3016">
        <v>35</v>
      </c>
      <c r="H3016">
        <v>45</v>
      </c>
      <c r="I3016">
        <v>40</v>
      </c>
      <c r="J3016">
        <v>55</v>
      </c>
      <c r="K3016" t="s">
        <v>2544</v>
      </c>
      <c r="M3016" t="s">
        <v>3478</v>
      </c>
      <c r="N3016">
        <v>4.75</v>
      </c>
      <c r="O3016">
        <v>3.85</v>
      </c>
      <c r="P3016">
        <v>1</v>
      </c>
      <c r="Q3016">
        <v>1</v>
      </c>
      <c r="R3016">
        <f t="shared" si="215"/>
        <v>6</v>
      </c>
      <c r="S3016">
        <f t="shared" si="216"/>
        <v>5</v>
      </c>
      <c r="T3016">
        <f t="shared" si="214"/>
        <v>11</v>
      </c>
      <c r="U3016" t="s">
        <v>1481</v>
      </c>
      <c r="V3016" t="s">
        <v>1482</v>
      </c>
      <c r="W3016" t="s">
        <v>1471</v>
      </c>
      <c r="X3016" t="s">
        <v>1512</v>
      </c>
      <c r="Y3016" t="s">
        <v>2545</v>
      </c>
      <c r="Z3016" t="str" cm="1">
        <f t="array" ref="Z3016">IF(ISBLANK(AK3016),_xlfn.LET(
    _xlpm.nameBeforeSlash, IF(ISNUMBER(SEARCH("/", Y3016)), LEFT(Y3016, SEARCH("/", Y3016)-1), Y3016),
    _xlpm.matchRow, IFERROR(MATCH(_xlpm.nameBeforeSlash, AA:AA, 0), ""),
    _xlpm.difference, IF(_xlpm.matchRow="", "", ABS((R3016 + S3016)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),IF(ISBLANK(Y3016),"","Hidden"))</f>
        <v>Hidden</v>
      </c>
      <c r="AA3016" t="s">
        <v>2543</v>
      </c>
      <c r="AB3016" t="s">
        <v>3479</v>
      </c>
      <c r="AC3016" t="s">
        <v>1103</v>
      </c>
      <c r="AD3016" t="str">
        <f>_xlfn.XLOOKUP(AC3016,moves!A:A,moves!B:B)</f>
        <v>flying</v>
      </c>
      <c r="AE3016">
        <f>_xlfn.XLOOKUP(AC3016,moves!A:A,moves!D:D)</f>
        <v>1</v>
      </c>
      <c r="AF3016" t="str">
        <f>_xlfn.XLOOKUP(AC3016,moves!A:A,moves!E:E)</f>
        <v>Increase the initiative of all your currently active Pokémon by 5 and change the weather condition to Strong Winds.</v>
      </c>
      <c r="AG3016">
        <v>0</v>
      </c>
      <c r="AH3016">
        <v>0</v>
      </c>
      <c r="AI3016">
        <f t="shared" si="213"/>
        <v>0</v>
      </c>
      <c r="AJ3016" t="s">
        <v>523</v>
      </c>
      <c r="AK3016" t="s">
        <v>3478</v>
      </c>
      <c r="AL3016">
        <v>0</v>
      </c>
      <c r="AM3016" cm="1">
        <f t="array" ref="AM3016">IF(AL3016=1,1,
   IF(ISTEXT(AK3016),1,
   IF(AO3016&gt;1,AM3015,
   IF(AI3016=1,
      IF(SUMPRODUCT((LEN($Y$2:$Y$4096)-LEN(SUBSTITUTE($Y$2:$Y$4096,AA3016,"")))/LEN(AA3016))&gt;0,2,1),
      IF(
         SUMPRODUCT((LEN($Y$2:$Y$4096)-LEN(SUBSTITUTE($Y$2:$Y$4096,AA3016,"")))/LEN(AA3016))
         - SUMPRODUCT((LEN($Y$2:$Y$4096)-LEN(SUBSTITUTE($Y$2:$Y$4096,"Alolan "&amp;AA3016,"")))/LEN("Alolan "&amp;AA3016))
         - SUMPRODUCT((LEN($Y$2:$Y$4096)-LEN(SUBSTITUTE($Y$2:$Y$4096,"Galarian "&amp;AA3016,"")))/LEN("Galarian "&amp;AA3016))
         - SUMPRODUCT((LEN($Y$2:$Y$4096)-LEN(SUBSTITUTE($Y$2:$Y$4096,"Hisuian "&amp;AA3016,"")))/LEN("Hisuian "&amp;AA3016))
         - SUMPRODUCT((LEN($Y$2:$Y$4096)-LEN(SUBSTITUTE($Y$2:$Y$4096,"Paldean "&amp;AA3016,"")))/LEN("Paldean "&amp;AA3016))
      &gt;0,2,1)
   ))))</f>
        <v>1</v>
      </c>
      <c r="AN3016">
        <v>0</v>
      </c>
      <c r="AO3016">
        <v>0</v>
      </c>
    </row>
    <row r="3017" spans="1:42" x14ac:dyDescent="0.25">
      <c r="A3017">
        <v>776</v>
      </c>
      <c r="B3017" t="s">
        <v>603</v>
      </c>
      <c r="C3017" t="s">
        <v>1479</v>
      </c>
      <c r="D3017" t="s">
        <v>1482</v>
      </c>
      <c r="E3017">
        <v>60</v>
      </c>
      <c r="F3017">
        <v>78</v>
      </c>
      <c r="G3017">
        <v>135</v>
      </c>
      <c r="H3017">
        <v>91</v>
      </c>
      <c r="I3017">
        <v>85</v>
      </c>
      <c r="J3017">
        <v>36</v>
      </c>
      <c r="K3017" t="s">
        <v>604</v>
      </c>
      <c r="M3017" t="s">
        <v>3478</v>
      </c>
      <c r="N3017">
        <v>6.7700000000000005</v>
      </c>
      <c r="O3017">
        <v>9</v>
      </c>
      <c r="R3017">
        <f t="shared" si="215"/>
        <v>7</v>
      </c>
      <c r="S3017">
        <f t="shared" si="216"/>
        <v>9</v>
      </c>
      <c r="T3017">
        <f t="shared" si="214"/>
        <v>16</v>
      </c>
      <c r="U3017" t="s">
        <v>1479</v>
      </c>
      <c r="V3017" t="s">
        <v>1482</v>
      </c>
      <c r="W3017" t="s">
        <v>1468</v>
      </c>
      <c r="X3017" t="s">
        <v>1492</v>
      </c>
      <c r="Z3017" t="str" cm="1">
        <f t="array" ref="Z3017">IF(ISBLANK(AK3017),_xlfn.LET(
    _xlpm.nameBeforeSlash, IF(ISNUMBER(SEARCH("/", Y3017)), LEFT(Y3017, SEARCH("/", Y3017)-1), Y3017),
    _xlpm.matchRow, IFERROR(MATCH(_xlpm.nameBeforeSlash, AA:AA, 0), ""),
    _xlpm.difference, IF(_xlpm.matchRow="", "", ABS((R3017 + S3017)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),IF(ISBLANK(Y3017),"","Hidden"))</f>
        <v/>
      </c>
      <c r="AA3017" t="s">
        <v>603</v>
      </c>
      <c r="AB3017" t="s">
        <v>3479</v>
      </c>
      <c r="AC3017" t="s">
        <v>602</v>
      </c>
      <c r="AD3017" t="str">
        <f>_xlfn.XLOOKUP(AC3017,moves!A:A,moves!B:B)</f>
        <v>fire</v>
      </c>
      <c r="AE3017">
        <f>_xlfn.XLOOKUP(AC3017,moves!A:A,moves!D:D)</f>
        <v>2</v>
      </c>
      <c r="AF3017" t="str">
        <f>_xlfn.XLOOKUP(AC3017,moves!A:A,moves!E:E)</f>
        <v>When the user is next attacked: The attacker takes 5 damage if any critical hits are rolled.</v>
      </c>
      <c r="AG3017">
        <v>0</v>
      </c>
      <c r="AH3017">
        <v>0</v>
      </c>
      <c r="AI3017">
        <f t="shared" si="213"/>
        <v>0</v>
      </c>
      <c r="AJ3017" t="s">
        <v>524</v>
      </c>
      <c r="AK3017" t="s">
        <v>3478</v>
      </c>
      <c r="AL3017">
        <v>0</v>
      </c>
      <c r="AM3017" cm="1">
        <f t="array" ref="AM3017">IF(AL3017=1,1,
   IF(ISTEXT(AK3017),1,
   IF(AO3017&gt;1,AM3016,
   IF(AI3017=1,
      IF(SUMPRODUCT((LEN($Y$2:$Y$4096)-LEN(SUBSTITUTE($Y$2:$Y$4096,AA3017,"")))/LEN(AA3017))&gt;0,2,1),
      IF(
         SUMPRODUCT((LEN($Y$2:$Y$4096)-LEN(SUBSTITUTE($Y$2:$Y$4096,AA3017,"")))/LEN(AA3017))
         - SUMPRODUCT((LEN($Y$2:$Y$4096)-LEN(SUBSTITUTE($Y$2:$Y$4096,"Alolan "&amp;AA3017,"")))/LEN("Alolan "&amp;AA3017))
         - SUMPRODUCT((LEN($Y$2:$Y$4096)-LEN(SUBSTITUTE($Y$2:$Y$4096,"Galarian "&amp;AA3017,"")))/LEN("Galarian "&amp;AA3017))
         - SUMPRODUCT((LEN($Y$2:$Y$4096)-LEN(SUBSTITUTE($Y$2:$Y$4096,"Hisuian "&amp;AA3017,"")))/LEN("Hisuian "&amp;AA3017))
         - SUMPRODUCT((LEN($Y$2:$Y$4096)-LEN(SUBSTITUTE($Y$2:$Y$4096,"Paldean "&amp;AA3017,"")))/LEN("Paldean "&amp;AA3017))
      &gt;0,2,1)
   ))))</f>
        <v>1</v>
      </c>
      <c r="AN3017">
        <v>0</v>
      </c>
      <c r="AO3017">
        <v>0</v>
      </c>
    </row>
    <row r="3018" spans="1:42" x14ac:dyDescent="0.25">
      <c r="A3018">
        <v>886</v>
      </c>
      <c r="B3018" t="s">
        <v>2842</v>
      </c>
      <c r="C3018" t="s">
        <v>1482</v>
      </c>
      <c r="D3018" t="s">
        <v>1524</v>
      </c>
      <c r="E3018">
        <v>68</v>
      </c>
      <c r="F3018">
        <v>80</v>
      </c>
      <c r="G3018">
        <v>50</v>
      </c>
      <c r="H3018">
        <v>60</v>
      </c>
      <c r="I3018">
        <v>50</v>
      </c>
      <c r="J3018">
        <v>102</v>
      </c>
      <c r="K3018" t="s">
        <v>2843</v>
      </c>
      <c r="M3018" t="s">
        <v>3478</v>
      </c>
      <c r="N3018">
        <v>8.6800000000000015</v>
      </c>
      <c r="O3018">
        <v>5.7200000000000006</v>
      </c>
      <c r="P3018">
        <v>1</v>
      </c>
      <c r="R3018">
        <f t="shared" si="215"/>
        <v>10</v>
      </c>
      <c r="S3018">
        <f t="shared" si="216"/>
        <v>6</v>
      </c>
      <c r="T3018">
        <f t="shared" si="214"/>
        <v>16</v>
      </c>
      <c r="U3018" t="s">
        <v>1482</v>
      </c>
      <c r="V3018" t="s">
        <v>1524</v>
      </c>
      <c r="W3018" t="s">
        <v>1471</v>
      </c>
      <c r="X3018" t="s">
        <v>1479</v>
      </c>
      <c r="Y3018" t="s">
        <v>2844</v>
      </c>
      <c r="Z3018" t="str" cm="1">
        <f t="array" ref="Z3018">IF(ISBLANK(AK3018),_xlfn.LET(
    _xlpm.nameBeforeSlash, IF(ISNUMBER(SEARCH("/", Y3018)), LEFT(Y3018, SEARCH("/", Y3018)-1), Y3018),
    _xlpm.matchRow, IFERROR(MATCH(_xlpm.nameBeforeSlash, AA:AA, 0), ""),
    _xlpm.difference, IF(_xlpm.matchRow="", "", ABS((R3018 + S3018)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),IF(ISBLANK(Y3018),"","Hidden"))</f>
        <v>Hidden</v>
      </c>
      <c r="AA3018" t="s">
        <v>2842</v>
      </c>
      <c r="AB3018" t="s">
        <v>3479</v>
      </c>
      <c r="AC3018" t="s">
        <v>1114</v>
      </c>
      <c r="AD3018" t="str">
        <f>_xlfn.XLOOKUP(AC3018,moves!A:A,moves!B:B)</f>
        <v>ghost</v>
      </c>
      <c r="AE3018">
        <f>_xlfn.XLOOKUP(AC3018,moves!A:A,moves!D:D)</f>
        <v>4</v>
      </c>
      <c r="AF3018" t="str">
        <f>_xlfn.XLOOKUP(AC3018,moves!A:A,moves!E:E)</f>
        <v>When the target is next attacked: Add 1 regular hit to the roll.</v>
      </c>
      <c r="AG3018">
        <v>0</v>
      </c>
      <c r="AH3018">
        <v>0</v>
      </c>
      <c r="AI3018">
        <f t="shared" si="213"/>
        <v>0</v>
      </c>
      <c r="AJ3018" t="s">
        <v>524</v>
      </c>
      <c r="AK3018" t="s">
        <v>3478</v>
      </c>
      <c r="AL3018">
        <v>0</v>
      </c>
      <c r="AM3018" cm="1">
        <f t="array" ref="AM3018">IF(AL3018=1,1,
   IF(ISTEXT(AK3018),1,
   IF(AO3018&gt;1,AM3017,
   IF(AI3018=1,
      IF(SUMPRODUCT((LEN($Y$2:$Y$4096)-LEN(SUBSTITUTE($Y$2:$Y$4096,AA3018,"")))/LEN(AA3018))&gt;0,2,1),
      IF(
         SUMPRODUCT((LEN($Y$2:$Y$4096)-LEN(SUBSTITUTE($Y$2:$Y$4096,AA3018,"")))/LEN(AA3018))
         - SUMPRODUCT((LEN($Y$2:$Y$4096)-LEN(SUBSTITUTE($Y$2:$Y$4096,"Alolan "&amp;AA3018,"")))/LEN("Alolan "&amp;AA3018))
         - SUMPRODUCT((LEN($Y$2:$Y$4096)-LEN(SUBSTITUTE($Y$2:$Y$4096,"Galarian "&amp;AA3018,"")))/LEN("Galarian "&amp;AA3018))
         - SUMPRODUCT((LEN($Y$2:$Y$4096)-LEN(SUBSTITUTE($Y$2:$Y$4096,"Hisuian "&amp;AA3018,"")))/LEN("Hisuian "&amp;AA3018))
         - SUMPRODUCT((LEN($Y$2:$Y$4096)-LEN(SUBSTITUTE($Y$2:$Y$4096,"Paldean "&amp;AA3018,"")))/LEN("Paldean "&amp;AA3018))
      &gt;0,2,1)
   ))))</f>
        <v>1</v>
      </c>
      <c r="AN3018">
        <v>0</v>
      </c>
      <c r="AO3018">
        <v>0</v>
      </c>
    </row>
    <row r="3019" spans="1:42" x14ac:dyDescent="0.25">
      <c r="A3019">
        <v>705</v>
      </c>
      <c r="B3019" t="s">
        <v>686</v>
      </c>
      <c r="C3019" t="s">
        <v>1482</v>
      </c>
      <c r="D3019"/>
      <c r="E3019">
        <v>68</v>
      </c>
      <c r="F3019">
        <v>75</v>
      </c>
      <c r="G3019">
        <v>53</v>
      </c>
      <c r="H3019">
        <v>83</v>
      </c>
      <c r="I3019">
        <v>113</v>
      </c>
      <c r="J3019">
        <v>60</v>
      </c>
      <c r="K3019" t="s">
        <v>683</v>
      </c>
      <c r="M3019" t="s">
        <v>3478</v>
      </c>
      <c r="N3019">
        <v>7.3</v>
      </c>
      <c r="O3019">
        <v>7.7</v>
      </c>
      <c r="R3019">
        <f t="shared" si="215"/>
        <v>7</v>
      </c>
      <c r="S3019">
        <f t="shared" si="216"/>
        <v>8</v>
      </c>
      <c r="T3019">
        <f t="shared" si="214"/>
        <v>15</v>
      </c>
      <c r="U3019" t="s">
        <v>1482</v>
      </c>
      <c r="V3019" t="s">
        <v>1490</v>
      </c>
      <c r="W3019" t="s">
        <v>1468</v>
      </c>
      <c r="X3019" t="s">
        <v>1469</v>
      </c>
      <c r="Y3019" t="s">
        <v>687</v>
      </c>
      <c r="Z3019" t="str" cm="1">
        <f t="array" ref="Z3019">IF(ISBLANK(AK3019),_xlfn.LET(
    _xlpm.nameBeforeSlash, IF(ISNUMBER(SEARCH("/", Y3019)), LEFT(Y3019, SEARCH("/", Y3019)-1), Y3019),
    _xlpm.matchRow, IFERROR(MATCH(_xlpm.nameBeforeSlash, AA:AA, 0), ""),
    _xlpm.difference, IF(_xlpm.matchRow="", "", ABS((R3019 + S3019)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),IF(ISBLANK(Y3019),"","Hidden"))</f>
        <v>Hidden</v>
      </c>
      <c r="AA3019" t="s">
        <v>686</v>
      </c>
      <c r="AB3019" t="s">
        <v>3479</v>
      </c>
      <c r="AC3019" t="s">
        <v>475</v>
      </c>
      <c r="AD3019" t="str">
        <f>_xlfn.XLOOKUP(AC3019,moves!A:A,moves!B:B)</f>
        <v>water</v>
      </c>
      <c r="AE3019">
        <f>_xlfn.XLOOKUP(AC3019,moves!A:A,moves!D:D)</f>
        <v>3</v>
      </c>
      <c r="AF3019" t="str">
        <f>_xlfn.XLOOKUP(AC3019,moves!A:A,moves!E:E)</f>
        <v>If any status symbols are rolled: Inflict the Confused status on the target.</v>
      </c>
      <c r="AG3019">
        <v>0</v>
      </c>
      <c r="AH3019">
        <v>0</v>
      </c>
      <c r="AI3019">
        <f t="shared" si="213"/>
        <v>0</v>
      </c>
      <c r="AJ3019" t="s">
        <v>524</v>
      </c>
      <c r="AK3019" t="s">
        <v>3478</v>
      </c>
      <c r="AL3019">
        <v>0</v>
      </c>
      <c r="AM3019" cm="1">
        <f t="array" ref="AM3019">IF(AL3019=1,1,
   IF(ISTEXT(AK3019),1,
   IF(AO3019&gt;1,AM3018,
   IF(AI3019=1,
      IF(SUMPRODUCT((LEN($Y$2:$Y$4096)-LEN(SUBSTITUTE($Y$2:$Y$4096,AA3019,"")))/LEN(AA3019))&gt;0,2,1),
      IF(
         SUMPRODUCT((LEN($Y$2:$Y$4096)-LEN(SUBSTITUTE($Y$2:$Y$4096,AA3019,"")))/LEN(AA3019))
         - SUMPRODUCT((LEN($Y$2:$Y$4096)-LEN(SUBSTITUTE($Y$2:$Y$4096,"Alolan "&amp;AA3019,"")))/LEN("Alolan "&amp;AA3019))
         - SUMPRODUCT((LEN($Y$2:$Y$4096)-LEN(SUBSTITUTE($Y$2:$Y$4096,"Galarian "&amp;AA3019,"")))/LEN("Galarian "&amp;AA3019))
         - SUMPRODUCT((LEN($Y$2:$Y$4096)-LEN(SUBSTITUTE($Y$2:$Y$4096,"Hisuian "&amp;AA3019,"")))/LEN("Hisuian "&amp;AA3019))
         - SUMPRODUCT((LEN($Y$2:$Y$4096)-LEN(SUBSTITUTE($Y$2:$Y$4096,"Paldean "&amp;AA3019,"")))/LEN("Paldean "&amp;AA3019))
      &gt;0,2,1)
   ))))</f>
        <v>1</v>
      </c>
      <c r="AN3019">
        <v>0</v>
      </c>
      <c r="AO3019">
        <v>0</v>
      </c>
    </row>
    <row r="3020" spans="1:42" x14ac:dyDescent="0.25">
      <c r="A3020" t="s">
        <v>4066</v>
      </c>
      <c r="B3020" t="s">
        <v>125</v>
      </c>
      <c r="C3020" t="s">
        <v>1482</v>
      </c>
      <c r="D3020" t="s">
        <v>1481</v>
      </c>
      <c r="E3020">
        <v>75</v>
      </c>
      <c r="F3020">
        <v>70</v>
      </c>
      <c r="G3020">
        <v>90</v>
      </c>
      <c r="H3020">
        <v>70</v>
      </c>
      <c r="I3020">
        <v>105</v>
      </c>
      <c r="J3020">
        <v>80</v>
      </c>
      <c r="K3020" t="s">
        <v>2012</v>
      </c>
      <c r="M3020" t="s">
        <v>3478</v>
      </c>
      <c r="N3020">
        <v>7.4</v>
      </c>
      <c r="O3020">
        <v>8.85</v>
      </c>
      <c r="R3020">
        <f t="shared" si="215"/>
        <v>7</v>
      </c>
      <c r="S3020">
        <f t="shared" si="216"/>
        <v>9</v>
      </c>
      <c r="T3020">
        <f t="shared" si="214"/>
        <v>16</v>
      </c>
      <c r="U3020" t="s">
        <v>1482</v>
      </c>
      <c r="V3020" t="s">
        <v>1481</v>
      </c>
      <c r="W3020" t="s">
        <v>1536</v>
      </c>
      <c r="X3020" t="s">
        <v>1512</v>
      </c>
      <c r="Z3020" t="str" cm="1">
        <f t="array" ref="Z3020">IF(ISBLANK(AK3020),_xlfn.LET(
    _xlpm.nameBeforeSlash, IF(ISNUMBER(SEARCH("/", Y3020)), LEFT(Y3020, SEARCH("/", Y3020)-1), Y3020),
    _xlpm.matchRow, IFERROR(MATCH(_xlpm.nameBeforeSlash, AA:AA, 0), ""),
    _xlpm.difference, IF(_xlpm.matchRow="", "", ABS((R3020 + S3020)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),IF(ISBLANK(Y3020),"","Hidden"))</f>
        <v/>
      </c>
      <c r="AA3020" t="s">
        <v>5356</v>
      </c>
      <c r="AB3020" t="s">
        <v>3479</v>
      </c>
      <c r="AC3020" t="s">
        <v>468</v>
      </c>
      <c r="AD3020" t="str">
        <f>_xlfn.XLOOKUP(AC3020,moves!A:A,moves!B:B)</f>
        <v>fairy</v>
      </c>
      <c r="AE3020">
        <f>_xlfn.XLOOKUP(AC3020,moves!A:A,moves!D:D)</f>
        <v>5</v>
      </c>
      <c r="AF3020" t="str">
        <f>_xlfn.XLOOKUP(AC3020,moves!A:A,moves!E:E)</f>
        <v>If 2 or more status symbols are rolled: Inflict the Drowsy status on the target.</v>
      </c>
      <c r="AG3020">
        <v>0</v>
      </c>
      <c r="AH3020">
        <v>0</v>
      </c>
      <c r="AI3020">
        <f t="shared" si="213"/>
        <v>1</v>
      </c>
      <c r="AJ3020" t="s">
        <v>524</v>
      </c>
      <c r="AK3020" t="s">
        <v>3478</v>
      </c>
      <c r="AL3020">
        <v>0</v>
      </c>
      <c r="AM3020" cm="1">
        <f t="array" ref="AM3020">IF(AL3020=1,1,
   IF(ISTEXT(AK3020),1,
   IF(AO3020&gt;1,AM3019,
   IF(AI3020=1,
      IF(SUMPRODUCT((LEN($Y$2:$Y$4096)-LEN(SUBSTITUTE($Y$2:$Y$4096,AA3020,"")))/LEN(AA3020))&gt;0,2,1),
      IF(
         SUMPRODUCT((LEN($Y$2:$Y$4096)-LEN(SUBSTITUTE($Y$2:$Y$4096,AA3020,"")))/LEN(AA3020))
         - SUMPRODUCT((LEN($Y$2:$Y$4096)-LEN(SUBSTITUTE($Y$2:$Y$4096,"Alolan "&amp;AA3020,"")))/LEN("Alolan "&amp;AA3020))
         - SUMPRODUCT((LEN($Y$2:$Y$4096)-LEN(SUBSTITUTE($Y$2:$Y$4096,"Galarian "&amp;AA3020,"")))/LEN("Galarian "&amp;AA3020))
         - SUMPRODUCT((LEN($Y$2:$Y$4096)-LEN(SUBSTITUTE($Y$2:$Y$4096,"Hisuian "&amp;AA3020,"")))/LEN("Hisuian "&amp;AA3020))
         - SUMPRODUCT((LEN($Y$2:$Y$4096)-LEN(SUBSTITUTE($Y$2:$Y$4096,"Paldean "&amp;AA3020,"")))/LEN("Paldean "&amp;AA3020))
      &gt;0,2,1)
   ))))</f>
        <v>1</v>
      </c>
      <c r="AN3020">
        <v>0</v>
      </c>
      <c r="AO3020">
        <v>1</v>
      </c>
    </row>
    <row r="3021" spans="1:42" x14ac:dyDescent="0.25">
      <c r="A3021" t="s">
        <v>4067</v>
      </c>
      <c r="B3021" t="s">
        <v>125</v>
      </c>
      <c r="C3021" t="s">
        <v>1482</v>
      </c>
      <c r="D3021" t="s">
        <v>1536</v>
      </c>
      <c r="E3021">
        <v>75</v>
      </c>
      <c r="F3021">
        <v>110</v>
      </c>
      <c r="G3021">
        <v>110</v>
      </c>
      <c r="H3021">
        <v>110</v>
      </c>
      <c r="I3021">
        <v>105</v>
      </c>
      <c r="J3021">
        <v>80</v>
      </c>
      <c r="K3021" t="s">
        <v>2012</v>
      </c>
      <c r="M3021" t="s">
        <v>3478</v>
      </c>
      <c r="N3021">
        <v>9.8000000000000007</v>
      </c>
      <c r="O3021">
        <v>9.4499999999999993</v>
      </c>
      <c r="P3021">
        <v>2</v>
      </c>
      <c r="Q3021">
        <v>2</v>
      </c>
      <c r="R3021">
        <f t="shared" si="215"/>
        <v>12</v>
      </c>
      <c r="S3021">
        <f t="shared" si="216"/>
        <v>11</v>
      </c>
      <c r="T3021">
        <f t="shared" si="214"/>
        <v>23</v>
      </c>
      <c r="U3021" t="s">
        <v>1482</v>
      </c>
      <c r="V3021" t="s">
        <v>1536</v>
      </c>
      <c r="W3021" t="s">
        <v>1481</v>
      </c>
      <c r="X3021" t="s">
        <v>1512</v>
      </c>
      <c r="Z3021" t="str" cm="1">
        <f t="array" ref="Z3021">IF(ISBLANK(AK3021),_xlfn.LET(
    _xlpm.nameBeforeSlash, IF(ISNUMBER(SEARCH("/", Y3021)), LEFT(Y3021, SEARCH("/", Y3021)-1), Y3021),
    _xlpm.matchRow, IFERROR(MATCH(_xlpm.nameBeforeSlash, AA:AA, 0), ""),
    _xlpm.difference, IF(_xlpm.matchRow="", "", ABS((R3021 + S3021)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),IF(ISBLANK(Y3021),"","Hidden"))</f>
        <v/>
      </c>
      <c r="AA3021" t="s">
        <v>5358</v>
      </c>
      <c r="AB3021" t="s">
        <v>1477</v>
      </c>
      <c r="AC3021" t="s">
        <v>6543</v>
      </c>
      <c r="AD3021" t="str">
        <f>_xlfn.XLOOKUP(AC3021,moves!A:A,moves!B:B)</f>
        <v>dragon</v>
      </c>
      <c r="AE3021">
        <f>_xlfn.XLOOKUP(AC3021,moves!A:A,moves!D:D)</f>
        <v>4</v>
      </c>
      <c r="AF3021" t="str">
        <f>_xlfn.XLOOKUP(AC3021,moves!A:A,moves!E:E)</f>
        <v>The type of this move can either be Dragon- or Fairy-type. If this move is super effective against the target: Heal for half the damage dealt, rounded down.</v>
      </c>
      <c r="AG3021">
        <v>0</v>
      </c>
      <c r="AH3021">
        <v>0</v>
      </c>
      <c r="AI3021">
        <f t="shared" si="213"/>
        <v>1</v>
      </c>
      <c r="AJ3021" t="s">
        <v>524</v>
      </c>
      <c r="AK3021" t="s">
        <v>3478</v>
      </c>
      <c r="AL3021">
        <v>0</v>
      </c>
      <c r="AM3021" cm="1">
        <f t="array" ref="AM3021">IF(AL3021=1,1,
   IF(ISTEXT(AK3021),1,
   IF(AO3021&gt;1,AM3020,
   IF(AI3021=1,
      IF(SUMPRODUCT((LEN($Y$2:$Y$4096)-LEN(SUBSTITUTE($Y$2:$Y$4096,AA3021,"")))/LEN(AA3021))&gt;0,2,1),
      IF(
         SUMPRODUCT((LEN($Y$2:$Y$4096)-LEN(SUBSTITUTE($Y$2:$Y$4096,AA3021,"")))/LEN(AA3021))
         - SUMPRODUCT((LEN($Y$2:$Y$4096)-LEN(SUBSTITUTE($Y$2:$Y$4096,"Alolan "&amp;AA3021,"")))/LEN("Alolan "&amp;AA3021))
         - SUMPRODUCT((LEN($Y$2:$Y$4096)-LEN(SUBSTITUTE($Y$2:$Y$4096,"Galarian "&amp;AA3021,"")))/LEN("Galarian "&amp;AA3021))
         - SUMPRODUCT((LEN($Y$2:$Y$4096)-LEN(SUBSTITUTE($Y$2:$Y$4096,"Hisuian "&amp;AA3021,"")))/LEN("Hisuian "&amp;AA3021))
         - SUMPRODUCT((LEN($Y$2:$Y$4096)-LEN(SUBSTITUTE($Y$2:$Y$4096,"Paldean "&amp;AA3021,"")))/LEN("Paldean "&amp;AA3021))
      &gt;0,2,1)
   ))))</f>
        <v>1</v>
      </c>
      <c r="AN3021">
        <v>0</v>
      </c>
      <c r="AO3021">
        <v>2</v>
      </c>
      <c r="AP3021">
        <v>1</v>
      </c>
    </row>
    <row r="3022" spans="1:42" x14ac:dyDescent="0.25">
      <c r="A3022">
        <v>444</v>
      </c>
      <c r="B3022" t="s">
        <v>198</v>
      </c>
      <c r="C3022" t="s">
        <v>1482</v>
      </c>
      <c r="D3022" t="s">
        <v>1472</v>
      </c>
      <c r="E3022">
        <v>68</v>
      </c>
      <c r="F3022">
        <v>90</v>
      </c>
      <c r="G3022">
        <v>65</v>
      </c>
      <c r="H3022">
        <v>50</v>
      </c>
      <c r="I3022">
        <v>55</v>
      </c>
      <c r="J3022">
        <v>82</v>
      </c>
      <c r="K3022" t="s">
        <v>322</v>
      </c>
      <c r="M3022" t="s">
        <v>3478</v>
      </c>
      <c r="N3022">
        <v>8.2800000000000011</v>
      </c>
      <c r="O3022">
        <v>6.32</v>
      </c>
      <c r="P3022">
        <v>1</v>
      </c>
      <c r="Q3022">
        <v>1</v>
      </c>
      <c r="R3022">
        <f t="shared" si="215"/>
        <v>9</v>
      </c>
      <c r="S3022">
        <f t="shared" si="216"/>
        <v>7</v>
      </c>
      <c r="T3022">
        <f t="shared" si="214"/>
        <v>16</v>
      </c>
      <c r="U3022" t="s">
        <v>1482</v>
      </c>
      <c r="V3022" t="s">
        <v>1472</v>
      </c>
      <c r="W3022" t="s">
        <v>1471</v>
      </c>
      <c r="X3022" t="s">
        <v>1546</v>
      </c>
      <c r="Y3022" t="s">
        <v>199</v>
      </c>
      <c r="Z3022" t="str" cm="1">
        <f t="array" ref="Z3022">IF(ISBLANK(AK3022),_xlfn.LET(
    _xlpm.nameBeforeSlash, IF(ISNUMBER(SEARCH("/", Y3022)), LEFT(Y3022, SEARCH("/", Y3022)-1), Y3022),
    _xlpm.matchRow, IFERROR(MATCH(_xlpm.nameBeforeSlash, AA:AA, 0), ""),
    _xlpm.difference, IF(_xlpm.matchRow="", "", ABS((R3022 + S3022)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),IF(ISBLANK(Y3022),"","Hidden"))</f>
        <v>Hidden</v>
      </c>
      <c r="AA3022" t="s">
        <v>198</v>
      </c>
      <c r="AB3022" t="s">
        <v>3479</v>
      </c>
      <c r="AC3022" t="s">
        <v>508</v>
      </c>
      <c r="AD3022" t="str">
        <f>_xlfn.XLOOKUP(AC3022,moves!A:A,moves!B:B)</f>
        <v>dragon</v>
      </c>
      <c r="AE3022">
        <f>_xlfn.XLOOKUP(AC3022,moves!A:A,moves!D:D)</f>
        <v>5</v>
      </c>
      <c r="AF3022" t="str">
        <f>_xlfn.XLOOKUP(AC3022,moves!A:A,moves!E:E)</f>
        <v>If 2 or more status symbols are rolled: Inflict the Paralyzed status on the target.</v>
      </c>
      <c r="AG3022">
        <v>0</v>
      </c>
      <c r="AH3022">
        <v>0</v>
      </c>
      <c r="AI3022">
        <f t="shared" si="213"/>
        <v>0</v>
      </c>
      <c r="AJ3022" t="s">
        <v>524</v>
      </c>
      <c r="AK3022" t="s">
        <v>3478</v>
      </c>
      <c r="AL3022">
        <v>0</v>
      </c>
      <c r="AM3022" cm="1">
        <f t="array" ref="AM3022">IF(AL3022=1,1,
   IF(ISTEXT(AK3022),1,
   IF(AO3022&gt;1,AM3021,
   IF(AI3022=1,
      IF(SUMPRODUCT((LEN($Y$2:$Y$4096)-LEN(SUBSTITUTE($Y$2:$Y$4096,AA3022,"")))/LEN(AA3022))&gt;0,2,1),
      IF(
         SUMPRODUCT((LEN($Y$2:$Y$4096)-LEN(SUBSTITUTE($Y$2:$Y$4096,AA3022,"")))/LEN(AA3022))
         - SUMPRODUCT((LEN($Y$2:$Y$4096)-LEN(SUBSTITUTE($Y$2:$Y$4096,"Alolan "&amp;AA3022,"")))/LEN("Alolan "&amp;AA3022))
         - SUMPRODUCT((LEN($Y$2:$Y$4096)-LEN(SUBSTITUTE($Y$2:$Y$4096,"Galarian "&amp;AA3022,"")))/LEN("Galarian "&amp;AA3022))
         - SUMPRODUCT((LEN($Y$2:$Y$4096)-LEN(SUBSTITUTE($Y$2:$Y$4096,"Hisuian "&amp;AA3022,"")))/LEN("Hisuian "&amp;AA3022))
         - SUMPRODUCT((LEN($Y$2:$Y$4096)-LEN(SUBSTITUTE($Y$2:$Y$4096,"Paldean "&amp;AA3022,"")))/LEN("Paldean "&amp;AA3022))
      &gt;0,2,1)
   ))))</f>
        <v>1</v>
      </c>
      <c r="AN3022">
        <v>0</v>
      </c>
      <c r="AO3022">
        <v>0</v>
      </c>
    </row>
    <row r="3023" spans="1:42" x14ac:dyDescent="0.25">
      <c r="A3023">
        <v>117</v>
      </c>
      <c r="B3023" t="s">
        <v>1705</v>
      </c>
      <c r="C3023" t="s">
        <v>1490</v>
      </c>
      <c r="D3023"/>
      <c r="E3023">
        <v>55</v>
      </c>
      <c r="F3023">
        <v>65</v>
      </c>
      <c r="G3023">
        <v>95</v>
      </c>
      <c r="H3023">
        <v>95</v>
      </c>
      <c r="I3023">
        <v>45</v>
      </c>
      <c r="J3023">
        <v>85</v>
      </c>
      <c r="K3023" t="s">
        <v>1704</v>
      </c>
      <c r="M3023" t="s">
        <v>3478</v>
      </c>
      <c r="N3023">
        <v>8.8000000000000007</v>
      </c>
      <c r="O3023">
        <v>6.4</v>
      </c>
      <c r="Q3023">
        <v>1</v>
      </c>
      <c r="R3023">
        <f t="shared" si="215"/>
        <v>9</v>
      </c>
      <c r="S3023">
        <f t="shared" si="216"/>
        <v>7</v>
      </c>
      <c r="T3023">
        <f t="shared" si="214"/>
        <v>16</v>
      </c>
      <c r="U3023" t="s">
        <v>1490</v>
      </c>
      <c r="V3023" t="s">
        <v>1482</v>
      </c>
      <c r="W3023" t="s">
        <v>1209</v>
      </c>
      <c r="X3023" t="s">
        <v>1512</v>
      </c>
      <c r="Y3023" t="s">
        <v>1706</v>
      </c>
      <c r="Z3023" t="str" cm="1">
        <f t="array" ref="Z3023">IF(ISBLANK(AK3023),_xlfn.LET(
    _xlpm.nameBeforeSlash, IF(ISNUMBER(SEARCH("/", Y3023)), LEFT(Y3023, SEARCH("/", Y3023)-1), Y3023),
    _xlpm.matchRow, IFERROR(MATCH(_xlpm.nameBeforeSlash, AA:AA, 0), ""),
    _xlpm.difference, IF(_xlpm.matchRow="", "", ABS((R3023 + S3023)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),IF(ISBLANK(Y3023),"","Hidden"))</f>
        <v>Hidden</v>
      </c>
      <c r="AA3023" t="s">
        <v>1705</v>
      </c>
      <c r="AB3023" t="s">
        <v>3479</v>
      </c>
      <c r="AC3023" t="s">
        <v>750</v>
      </c>
      <c r="AD3023" t="str">
        <f>_xlfn.XLOOKUP(AC3023,moves!A:A,moves!B:B)</f>
        <v>water</v>
      </c>
      <c r="AE3023">
        <f>_xlfn.XLOOKUP(AC3023,moves!A:A,moves!D:D)</f>
        <v>3</v>
      </c>
      <c r="AF3023" t="str">
        <f>_xlfn.XLOOKUP(AC3023,moves!A:A,moves!E:E)</f>
        <v>Increase the target's battle fatigue by 2. The target may no longer switch out or flee the battle.</v>
      </c>
      <c r="AG3023">
        <v>0</v>
      </c>
      <c r="AH3023">
        <v>0</v>
      </c>
      <c r="AI3023">
        <f t="shared" si="213"/>
        <v>0</v>
      </c>
      <c r="AJ3023" t="s">
        <v>524</v>
      </c>
      <c r="AK3023" t="s">
        <v>3478</v>
      </c>
      <c r="AL3023">
        <v>0</v>
      </c>
      <c r="AM3023" cm="1">
        <f t="array" ref="AM3023">IF(AL3023=1,1,
   IF(ISTEXT(AK3023),1,
   IF(AO3023&gt;1,AM3022,
   IF(AI3023=1,
      IF(SUMPRODUCT((LEN($Y$2:$Y$4096)-LEN(SUBSTITUTE($Y$2:$Y$4096,AA3023,"")))/LEN(AA3023))&gt;0,2,1),
      IF(
         SUMPRODUCT((LEN($Y$2:$Y$4096)-LEN(SUBSTITUTE($Y$2:$Y$4096,AA3023,"")))/LEN(AA3023))
         - SUMPRODUCT((LEN($Y$2:$Y$4096)-LEN(SUBSTITUTE($Y$2:$Y$4096,"Alolan "&amp;AA3023,"")))/LEN("Alolan "&amp;AA3023))
         - SUMPRODUCT((LEN($Y$2:$Y$4096)-LEN(SUBSTITUTE($Y$2:$Y$4096,"Galarian "&amp;AA3023,"")))/LEN("Galarian "&amp;AA3023))
         - SUMPRODUCT((LEN($Y$2:$Y$4096)-LEN(SUBSTITUTE($Y$2:$Y$4096,"Hisuian "&amp;AA3023,"")))/LEN("Hisuian "&amp;AA3023))
         - SUMPRODUCT((LEN($Y$2:$Y$4096)-LEN(SUBSTITUTE($Y$2:$Y$4096,"Paldean "&amp;AA3023,"")))/LEN("Paldean "&amp;AA3023))
      &gt;0,2,1)
   ))))</f>
        <v>1</v>
      </c>
      <c r="AN3023">
        <v>0</v>
      </c>
      <c r="AO3023">
        <v>0</v>
      </c>
    </row>
    <row r="3024" spans="1:42" x14ac:dyDescent="0.25">
      <c r="A3024">
        <v>691</v>
      </c>
      <c r="B3024" t="s">
        <v>842</v>
      </c>
      <c r="C3024" t="s">
        <v>1469</v>
      </c>
      <c r="D3024" t="s">
        <v>1482</v>
      </c>
      <c r="E3024">
        <v>65</v>
      </c>
      <c r="F3024">
        <v>75</v>
      </c>
      <c r="G3024">
        <v>90</v>
      </c>
      <c r="H3024">
        <v>97</v>
      </c>
      <c r="I3024">
        <v>123</v>
      </c>
      <c r="J3024">
        <v>44</v>
      </c>
      <c r="K3024" t="s">
        <v>843</v>
      </c>
      <c r="M3024" t="s">
        <v>3478</v>
      </c>
      <c r="N3024">
        <v>7.3599999999999994</v>
      </c>
      <c r="O3024">
        <v>8.99</v>
      </c>
      <c r="R3024">
        <f t="shared" si="215"/>
        <v>7</v>
      </c>
      <c r="S3024">
        <f t="shared" si="216"/>
        <v>9</v>
      </c>
      <c r="T3024">
        <f t="shared" si="214"/>
        <v>16</v>
      </c>
      <c r="U3024" t="s">
        <v>1469</v>
      </c>
      <c r="V3024" t="s">
        <v>1482</v>
      </c>
      <c r="W3024" t="s">
        <v>1490</v>
      </c>
      <c r="X3024" t="s">
        <v>1521</v>
      </c>
      <c r="Z3024" t="str" cm="1">
        <f t="array" ref="Z3024">IF(ISBLANK(AK3024),_xlfn.LET(
    _xlpm.nameBeforeSlash, IF(ISNUMBER(SEARCH("/", Y3024)), LEFT(Y3024, SEARCH("/", Y3024)-1), Y3024),
    _xlpm.matchRow, IFERROR(MATCH(_xlpm.nameBeforeSlash, AA:AA, 0), ""),
    _xlpm.difference, IF(_xlpm.matchRow="", "", ABS((R3024 + S3024)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),IF(ISBLANK(Y3024),"","Hidden"))</f>
        <v/>
      </c>
      <c r="AA3024" t="s">
        <v>842</v>
      </c>
      <c r="AB3024" t="s">
        <v>3479</v>
      </c>
      <c r="AC3024" t="s">
        <v>665</v>
      </c>
      <c r="AD3024" t="str">
        <f>_xlfn.XLOOKUP(AC3024,moves!A:A,moves!B:B)</f>
        <v>poison</v>
      </c>
      <c r="AE3024">
        <f>_xlfn.XLOOKUP(AC3024,moves!A:A,moves!D:D)</f>
        <v>3</v>
      </c>
      <c r="AF3024" t="str">
        <f>_xlfn.XLOOKUP(AC3024,moves!A:A,moves!E:E)</f>
        <v>If the target has any status conditions: Deal double damage.</v>
      </c>
      <c r="AG3024">
        <v>0</v>
      </c>
      <c r="AH3024">
        <v>0</v>
      </c>
      <c r="AI3024">
        <f t="shared" si="213"/>
        <v>0</v>
      </c>
      <c r="AJ3024" t="s">
        <v>524</v>
      </c>
      <c r="AK3024" t="s">
        <v>3478</v>
      </c>
      <c r="AL3024">
        <v>0</v>
      </c>
      <c r="AM3024" cm="1">
        <f t="array" ref="AM3024">IF(AL3024=1,1,
   IF(ISTEXT(AK3024),1,
   IF(AO3024&gt;1,AM3023,
   IF(AI3024=1,
      IF(SUMPRODUCT((LEN($Y$2:$Y$4096)-LEN(SUBSTITUTE($Y$2:$Y$4096,AA3024,"")))/LEN(AA3024))&gt;0,2,1),
      IF(
         SUMPRODUCT((LEN($Y$2:$Y$4096)-LEN(SUBSTITUTE($Y$2:$Y$4096,AA3024,"")))/LEN(AA3024))
         - SUMPRODUCT((LEN($Y$2:$Y$4096)-LEN(SUBSTITUTE($Y$2:$Y$4096,"Alolan "&amp;AA3024,"")))/LEN("Alolan "&amp;AA3024))
         - SUMPRODUCT((LEN($Y$2:$Y$4096)-LEN(SUBSTITUTE($Y$2:$Y$4096,"Galarian "&amp;AA3024,"")))/LEN("Galarian "&amp;AA3024))
         - SUMPRODUCT((LEN($Y$2:$Y$4096)-LEN(SUBSTITUTE($Y$2:$Y$4096,"Hisuian "&amp;AA3024,"")))/LEN("Hisuian "&amp;AA3024))
         - SUMPRODUCT((LEN($Y$2:$Y$4096)-LEN(SUBSTITUTE($Y$2:$Y$4096,"Paldean "&amp;AA3024,"")))/LEN("Paldean "&amp;AA3024))
      &gt;0,2,1)
   ))))</f>
        <v>1</v>
      </c>
      <c r="AN3024">
        <v>0</v>
      </c>
      <c r="AO3024">
        <v>0</v>
      </c>
    </row>
    <row r="3025" spans="1:42" x14ac:dyDescent="0.25">
      <c r="A3025">
        <v>1011</v>
      </c>
      <c r="B3025" t="s">
        <v>3059</v>
      </c>
      <c r="C3025" t="s">
        <v>1468</v>
      </c>
      <c r="D3025" t="s">
        <v>1482</v>
      </c>
      <c r="E3025">
        <v>80</v>
      </c>
      <c r="F3025">
        <v>80</v>
      </c>
      <c r="G3025">
        <v>110</v>
      </c>
      <c r="H3025">
        <v>95</v>
      </c>
      <c r="I3025">
        <v>80</v>
      </c>
      <c r="J3025">
        <v>40</v>
      </c>
      <c r="K3025" t="s">
        <v>3060</v>
      </c>
      <c r="M3025" t="s">
        <v>3478</v>
      </c>
      <c r="N3025">
        <v>7.15</v>
      </c>
      <c r="O3025">
        <v>8.9</v>
      </c>
      <c r="R3025">
        <f t="shared" si="215"/>
        <v>7</v>
      </c>
      <c r="S3025">
        <f t="shared" si="216"/>
        <v>9</v>
      </c>
      <c r="T3025">
        <f t="shared" si="214"/>
        <v>16</v>
      </c>
      <c r="U3025" t="s">
        <v>1468</v>
      </c>
      <c r="V3025" t="s">
        <v>1482</v>
      </c>
      <c r="W3025" t="s">
        <v>1499</v>
      </c>
      <c r="X3025" t="s">
        <v>1490</v>
      </c>
      <c r="Y3025" t="s">
        <v>3061</v>
      </c>
      <c r="Z3025" t="str" cm="1">
        <f t="array" ref="Z3025">IF(ISBLANK(AK3025),_xlfn.LET(
    _xlpm.nameBeforeSlash, IF(ISNUMBER(SEARCH("/", Y3025)), LEFT(Y3025, SEARCH("/", Y3025)-1), Y3025),
    _xlpm.matchRow, IFERROR(MATCH(_xlpm.nameBeforeSlash, AA:AA, 0), ""),
    _xlpm.difference, IF(_xlpm.matchRow="", "", ABS((R3025 + S3025)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),IF(ISBLANK(Y3025),"","Hidden"))</f>
        <v>Hidden</v>
      </c>
      <c r="AA3025" t="s">
        <v>3059</v>
      </c>
      <c r="AB3025" t="s">
        <v>3479</v>
      </c>
      <c r="AC3025" t="s">
        <v>1151</v>
      </c>
      <c r="AD3025" t="str">
        <f>_xlfn.XLOOKUP(AC3025,moves!A:A,moves!B:B)</f>
        <v>grass</v>
      </c>
      <c r="AE3025">
        <f>_xlfn.XLOOKUP(AC3025,moves!A:A,moves!D:D)</f>
        <v>3</v>
      </c>
      <c r="AF3025" t="str">
        <f>_xlfn.XLOOKUP(AC3025,moves!A:A,moves!E:E)</f>
        <v>Each time this move is used: Decrease the target's initiative by 1. If the target's initiative is now one less than the user's due to this move: The user may take another turn immediately.</v>
      </c>
      <c r="AG3025">
        <v>0</v>
      </c>
      <c r="AH3025">
        <v>0</v>
      </c>
      <c r="AI3025">
        <f t="shared" si="213"/>
        <v>0</v>
      </c>
      <c r="AJ3025" t="s">
        <v>524</v>
      </c>
      <c r="AK3025" t="s">
        <v>3478</v>
      </c>
      <c r="AL3025">
        <v>0</v>
      </c>
      <c r="AM3025" cm="1">
        <f t="array" ref="AM3025">IF(AL3025=1,1,
   IF(ISTEXT(AK3025),1,
   IF(AO3025&gt;1,AM3024,
   IF(AI3025=1,
      IF(SUMPRODUCT((LEN($Y$2:$Y$4096)-LEN(SUBSTITUTE($Y$2:$Y$4096,AA3025,"")))/LEN(AA3025))&gt;0,2,1),
      IF(
         SUMPRODUCT((LEN($Y$2:$Y$4096)-LEN(SUBSTITUTE($Y$2:$Y$4096,AA3025,"")))/LEN(AA3025))
         - SUMPRODUCT((LEN($Y$2:$Y$4096)-LEN(SUBSTITUTE($Y$2:$Y$4096,"Alolan "&amp;AA3025,"")))/LEN("Alolan "&amp;AA3025))
         - SUMPRODUCT((LEN($Y$2:$Y$4096)-LEN(SUBSTITUTE($Y$2:$Y$4096,"Galarian "&amp;AA3025,"")))/LEN("Galarian "&amp;AA3025))
         - SUMPRODUCT((LEN($Y$2:$Y$4096)-LEN(SUBSTITUTE($Y$2:$Y$4096,"Hisuian "&amp;AA3025,"")))/LEN("Hisuian "&amp;AA3025))
         - SUMPRODUCT((LEN($Y$2:$Y$4096)-LEN(SUBSTITUTE($Y$2:$Y$4096,"Paldean "&amp;AA3025,"")))/LEN("Paldean "&amp;AA3025))
      &gt;0,2,1)
   ))))</f>
        <v>1</v>
      </c>
      <c r="AN3025">
        <v>0</v>
      </c>
      <c r="AO3025">
        <v>0</v>
      </c>
    </row>
    <row r="3026" spans="1:42" x14ac:dyDescent="0.25">
      <c r="A3026">
        <v>998</v>
      </c>
      <c r="B3026" t="s">
        <v>3038</v>
      </c>
      <c r="C3026" t="s">
        <v>1482</v>
      </c>
      <c r="D3026" t="s">
        <v>1209</v>
      </c>
      <c r="E3026">
        <v>115</v>
      </c>
      <c r="F3026">
        <v>145</v>
      </c>
      <c r="G3026">
        <v>92</v>
      </c>
      <c r="H3026">
        <v>75</v>
      </c>
      <c r="I3026">
        <v>86</v>
      </c>
      <c r="J3026">
        <v>87</v>
      </c>
      <c r="K3026" t="s">
        <v>3039</v>
      </c>
      <c r="M3026" t="s">
        <v>3478</v>
      </c>
      <c r="N3026">
        <v>11.48</v>
      </c>
      <c r="O3026">
        <v>9.94</v>
      </c>
      <c r="R3026">
        <f t="shared" si="215"/>
        <v>11</v>
      </c>
      <c r="S3026">
        <f t="shared" si="216"/>
        <v>10</v>
      </c>
      <c r="T3026">
        <f t="shared" si="214"/>
        <v>21</v>
      </c>
      <c r="U3026" t="s">
        <v>1482</v>
      </c>
      <c r="V3026" t="s">
        <v>1209</v>
      </c>
      <c r="W3026" t="s">
        <v>1471</v>
      </c>
      <c r="X3026" t="s">
        <v>1472</v>
      </c>
      <c r="Z3026" t="str" cm="1">
        <f t="array" ref="Z3026">IF(ISBLANK(AK3026),_xlfn.LET(
    _xlpm.nameBeforeSlash, IF(ISNUMBER(SEARCH("/", Y3026)), LEFT(Y3026, SEARCH("/", Y3026)-1), Y3026),
    _xlpm.matchRow, IFERROR(MATCH(_xlpm.nameBeforeSlash, AA:AA, 0), ""),
    _xlpm.difference, IF(_xlpm.matchRow="", "", ABS((R3026 + S3026)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),IF(ISBLANK(Y3026),"","Hidden"))</f>
        <v/>
      </c>
      <c r="AA3026" t="s">
        <v>3038</v>
      </c>
      <c r="AB3026" t="s">
        <v>3479</v>
      </c>
      <c r="AC3026" t="s">
        <v>966</v>
      </c>
      <c r="AD3026" t="str">
        <f>_xlfn.XLOOKUP(AC3026,moves!A:A,moves!B:B)</f>
        <v>dragon</v>
      </c>
      <c r="AE3026">
        <f>_xlfn.XLOOKUP(AC3026,moves!A:A,moves!D:D)</f>
        <v>6</v>
      </c>
      <c r="AF3026" t="str">
        <f>_xlfn.XLOOKUP(AC3026,moves!A:A,moves!E:E)</f>
        <v>This turn and when the user is next attacked: Status symbols deal +1 damage.</v>
      </c>
      <c r="AG3026">
        <v>0</v>
      </c>
      <c r="AH3026">
        <v>0</v>
      </c>
      <c r="AI3026">
        <f t="shared" si="213"/>
        <v>0</v>
      </c>
      <c r="AJ3026" t="s">
        <v>525</v>
      </c>
      <c r="AK3026" t="s">
        <v>3478</v>
      </c>
      <c r="AL3026">
        <v>0</v>
      </c>
      <c r="AM3026" cm="1">
        <f t="array" ref="AM3026">IF(AL3026=1,1,
   IF(ISTEXT(AK3026),1,
   IF(AO3026&gt;1,AM3025,
   IF(AI3026=1,
      IF(SUMPRODUCT((LEN($Y$2:$Y$4096)-LEN(SUBSTITUTE($Y$2:$Y$4096,AA3026,"")))/LEN(AA3026))&gt;0,2,1),
      IF(
         SUMPRODUCT((LEN($Y$2:$Y$4096)-LEN(SUBSTITUTE($Y$2:$Y$4096,AA3026,"")))/LEN(AA3026))
         - SUMPRODUCT((LEN($Y$2:$Y$4096)-LEN(SUBSTITUTE($Y$2:$Y$4096,"Alolan "&amp;AA3026,"")))/LEN("Alolan "&amp;AA3026))
         - SUMPRODUCT((LEN($Y$2:$Y$4096)-LEN(SUBSTITUTE($Y$2:$Y$4096,"Galarian "&amp;AA3026,"")))/LEN("Galarian "&amp;AA3026))
         - SUMPRODUCT((LEN($Y$2:$Y$4096)-LEN(SUBSTITUTE($Y$2:$Y$4096,"Hisuian "&amp;AA3026,"")))/LEN("Hisuian "&amp;AA3026))
         - SUMPRODUCT((LEN($Y$2:$Y$4096)-LEN(SUBSTITUTE($Y$2:$Y$4096,"Paldean "&amp;AA3026,"")))/LEN("Paldean "&amp;AA3026))
      &gt;0,2,1)
   ))))</f>
        <v>1</v>
      </c>
      <c r="AN3026">
        <v>0</v>
      </c>
      <c r="AO3026">
        <v>0</v>
      </c>
    </row>
    <row r="3027" spans="1:42" x14ac:dyDescent="0.25">
      <c r="A3027">
        <v>635</v>
      </c>
      <c r="B3027" t="s">
        <v>864</v>
      </c>
      <c r="C3027" t="s">
        <v>1471</v>
      </c>
      <c r="D3027" t="s">
        <v>1482</v>
      </c>
      <c r="E3027">
        <v>92</v>
      </c>
      <c r="F3027">
        <v>105</v>
      </c>
      <c r="G3027">
        <v>90</v>
      </c>
      <c r="H3027">
        <v>125</v>
      </c>
      <c r="I3027">
        <v>90</v>
      </c>
      <c r="J3027">
        <v>98</v>
      </c>
      <c r="K3027" t="s">
        <v>860</v>
      </c>
      <c r="M3027" t="s">
        <v>3478</v>
      </c>
      <c r="N3027">
        <v>11.22</v>
      </c>
      <c r="O3027">
        <v>9.0800000000000018</v>
      </c>
      <c r="R3027">
        <f t="shared" si="215"/>
        <v>11</v>
      </c>
      <c r="S3027">
        <f t="shared" si="216"/>
        <v>9</v>
      </c>
      <c r="T3027">
        <f t="shared" si="214"/>
        <v>20</v>
      </c>
      <c r="U3027" t="s">
        <v>1471</v>
      </c>
      <c r="V3027" t="s">
        <v>1482</v>
      </c>
      <c r="W3027" t="s">
        <v>1479</v>
      </c>
      <c r="X3027" t="s">
        <v>1481</v>
      </c>
      <c r="Z3027" t="str" cm="1">
        <f t="array" ref="Z3027">IF(ISBLANK(AK3027),_xlfn.LET(
    _xlpm.nameBeforeSlash, IF(ISNUMBER(SEARCH("/", Y3027)), LEFT(Y3027, SEARCH("/", Y3027)-1), Y3027),
    _xlpm.matchRow, IFERROR(MATCH(_xlpm.nameBeforeSlash, AA:AA, 0), ""),
    _xlpm.difference, IF(_xlpm.matchRow="", "", ABS((R3027 + S3027)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),IF(ISBLANK(Y3027),"","Hidden"))</f>
        <v/>
      </c>
      <c r="AA3027" t="s">
        <v>864</v>
      </c>
      <c r="AB3027" t="s">
        <v>3479</v>
      </c>
      <c r="AC3027" t="s">
        <v>939</v>
      </c>
      <c r="AD3027" t="str">
        <f>_xlfn.XLOOKUP(AC3027,moves!A:A,moves!B:B)</f>
        <v>dark</v>
      </c>
      <c r="AE3027">
        <f>_xlfn.XLOOKUP(AC3027,moves!A:A,moves!D:D)</f>
        <v>5</v>
      </c>
      <c r="AF3027" t="str">
        <f>_xlfn.XLOOKUP(AC3027,moves!A:A,moves!E:E)</f>
        <v>If the user's attack roll is modified by the target's MODIFY move effect: Deal double damage.</v>
      </c>
      <c r="AG3027">
        <v>0</v>
      </c>
      <c r="AH3027">
        <v>0</v>
      </c>
      <c r="AI3027">
        <f t="shared" si="213"/>
        <v>0</v>
      </c>
      <c r="AJ3027" t="s">
        <v>525</v>
      </c>
      <c r="AK3027" t="s">
        <v>3478</v>
      </c>
      <c r="AL3027">
        <v>0</v>
      </c>
      <c r="AM3027" cm="1">
        <f t="array" ref="AM3027">IF(AL3027=1,1,
   IF(ISTEXT(AK3027),1,
   IF(AO3027&gt;1,AM3026,
   IF(AI3027=1,
      IF(SUMPRODUCT((LEN($Y$2:$Y$4096)-LEN(SUBSTITUTE($Y$2:$Y$4096,AA3027,"")))/LEN(AA3027))&gt;0,2,1),
      IF(
         SUMPRODUCT((LEN($Y$2:$Y$4096)-LEN(SUBSTITUTE($Y$2:$Y$4096,AA3027,"")))/LEN(AA3027))
         - SUMPRODUCT((LEN($Y$2:$Y$4096)-LEN(SUBSTITUTE($Y$2:$Y$4096,"Alolan "&amp;AA3027,"")))/LEN("Alolan "&amp;AA3027))
         - SUMPRODUCT((LEN($Y$2:$Y$4096)-LEN(SUBSTITUTE($Y$2:$Y$4096,"Galarian "&amp;AA3027,"")))/LEN("Galarian "&amp;AA3027))
         - SUMPRODUCT((LEN($Y$2:$Y$4096)-LEN(SUBSTITUTE($Y$2:$Y$4096,"Hisuian "&amp;AA3027,"")))/LEN("Hisuian "&amp;AA3027))
         - SUMPRODUCT((LEN($Y$2:$Y$4096)-LEN(SUBSTITUTE($Y$2:$Y$4096,"Paldean "&amp;AA3027,"")))/LEN("Paldean "&amp;AA3027))
      &gt;0,2,1)
   ))))</f>
        <v>1</v>
      </c>
      <c r="AN3027">
        <v>0</v>
      </c>
      <c r="AO3027">
        <v>0</v>
      </c>
    </row>
    <row r="3028" spans="1:42" x14ac:dyDescent="0.25">
      <c r="A3028">
        <v>784</v>
      </c>
      <c r="B3028" t="s">
        <v>2691</v>
      </c>
      <c r="C3028" t="s">
        <v>1482</v>
      </c>
      <c r="D3028" t="s">
        <v>1492</v>
      </c>
      <c r="E3028">
        <v>75</v>
      </c>
      <c r="F3028">
        <v>110</v>
      </c>
      <c r="G3028">
        <v>125</v>
      </c>
      <c r="H3028">
        <v>100</v>
      </c>
      <c r="I3028">
        <v>105</v>
      </c>
      <c r="J3028">
        <v>85</v>
      </c>
      <c r="K3028" t="s">
        <v>2689</v>
      </c>
      <c r="M3028" t="s">
        <v>3478</v>
      </c>
      <c r="N3028">
        <v>9.9</v>
      </c>
      <c r="O3028">
        <v>9.9</v>
      </c>
      <c r="R3028">
        <f t="shared" si="215"/>
        <v>10</v>
      </c>
      <c r="S3028">
        <f t="shared" si="216"/>
        <v>10</v>
      </c>
      <c r="T3028">
        <f t="shared" si="214"/>
        <v>20</v>
      </c>
      <c r="U3028" t="s">
        <v>1482</v>
      </c>
      <c r="V3028" t="s">
        <v>1492</v>
      </c>
      <c r="W3028" t="s">
        <v>1512</v>
      </c>
      <c r="X3028" t="s">
        <v>1514</v>
      </c>
      <c r="Z3028" t="str" cm="1">
        <f t="array" ref="Z3028">IF(ISBLANK(AK3028),_xlfn.LET(
    _xlpm.nameBeforeSlash, IF(ISNUMBER(SEARCH("/", Y3028)), LEFT(Y3028, SEARCH("/", Y3028)-1), Y3028),
    _xlpm.matchRow, IFERROR(MATCH(_xlpm.nameBeforeSlash, AA:AA, 0), ""),
    _xlpm.difference, IF(_xlpm.matchRow="", "", ABS((R3028 + S3028)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),IF(ISBLANK(Y3028),"","Hidden"))</f>
        <v/>
      </c>
      <c r="AA3028" t="s">
        <v>2691</v>
      </c>
      <c r="AB3028" t="s">
        <v>3479</v>
      </c>
      <c r="AC3028" t="s">
        <v>969</v>
      </c>
      <c r="AD3028" t="str">
        <f>_xlfn.XLOOKUP(AC3028,moves!A:A,moves!B:B)</f>
        <v>dragon</v>
      </c>
      <c r="AE3028">
        <f>_xlfn.XLOOKUP(AC3028,moves!A:A,moves!D:D)</f>
        <v>4</v>
      </c>
      <c r="AF3028" t="str">
        <f>_xlfn.XLOOKUP(AC3028,moves!A:A,moves!E:E)</f>
        <v>When the targets are next attacked: Add 1 regular hit to the roll.</v>
      </c>
      <c r="AG3028">
        <v>0</v>
      </c>
      <c r="AH3028">
        <v>0</v>
      </c>
      <c r="AI3028">
        <f t="shared" si="213"/>
        <v>0</v>
      </c>
      <c r="AJ3028" t="s">
        <v>525</v>
      </c>
      <c r="AK3028" t="s">
        <v>3478</v>
      </c>
      <c r="AL3028">
        <v>0</v>
      </c>
      <c r="AM3028" cm="1">
        <f t="array" ref="AM3028">IF(AL3028=1,1,
   IF(ISTEXT(AK3028),1,
   IF(AO3028&gt;1,AM3027,
   IF(AI3028=1,
      IF(SUMPRODUCT((LEN($Y$2:$Y$4096)-LEN(SUBSTITUTE($Y$2:$Y$4096,AA3028,"")))/LEN(AA3028))&gt;0,2,1),
      IF(
         SUMPRODUCT((LEN($Y$2:$Y$4096)-LEN(SUBSTITUTE($Y$2:$Y$4096,AA3028,"")))/LEN(AA3028))
         - SUMPRODUCT((LEN($Y$2:$Y$4096)-LEN(SUBSTITUTE($Y$2:$Y$4096,"Alolan "&amp;AA3028,"")))/LEN("Alolan "&amp;AA3028))
         - SUMPRODUCT((LEN($Y$2:$Y$4096)-LEN(SUBSTITUTE($Y$2:$Y$4096,"Galarian "&amp;AA3028,"")))/LEN("Galarian "&amp;AA3028))
         - SUMPRODUCT((LEN($Y$2:$Y$4096)-LEN(SUBSTITUTE($Y$2:$Y$4096,"Hisuian "&amp;AA3028,"")))/LEN("Hisuian "&amp;AA3028))
         - SUMPRODUCT((LEN($Y$2:$Y$4096)-LEN(SUBSTITUTE($Y$2:$Y$4096,"Paldean "&amp;AA3028,"")))/LEN("Paldean "&amp;AA3028))
      &gt;0,2,1)
   ))))</f>
        <v>1</v>
      </c>
      <c r="AN3028">
        <v>0</v>
      </c>
      <c r="AO3028">
        <v>0</v>
      </c>
    </row>
    <row r="3029" spans="1:42" x14ac:dyDescent="0.25">
      <c r="A3029">
        <v>6</v>
      </c>
      <c r="B3029" t="s">
        <v>1484</v>
      </c>
      <c r="C3029" t="s">
        <v>1479</v>
      </c>
      <c r="D3029" t="s">
        <v>1481</v>
      </c>
      <c r="E3029">
        <v>78</v>
      </c>
      <c r="F3029">
        <v>84</v>
      </c>
      <c r="G3029">
        <v>78</v>
      </c>
      <c r="H3029">
        <v>109</v>
      </c>
      <c r="I3029">
        <v>85</v>
      </c>
      <c r="J3029">
        <v>100</v>
      </c>
      <c r="K3029" t="s">
        <v>272</v>
      </c>
      <c r="M3029" t="s">
        <v>3478</v>
      </c>
      <c r="N3029">
        <v>10.290000000000001</v>
      </c>
      <c r="O3029">
        <v>8.01</v>
      </c>
      <c r="P3029">
        <v>1</v>
      </c>
      <c r="Q3029">
        <v>1</v>
      </c>
      <c r="R3029">
        <f t="shared" si="215"/>
        <v>11</v>
      </c>
      <c r="S3029">
        <f t="shared" si="216"/>
        <v>9</v>
      </c>
      <c r="T3029">
        <f t="shared" si="214"/>
        <v>20</v>
      </c>
      <c r="U3029" t="s">
        <v>1479</v>
      </c>
      <c r="V3029" t="s">
        <v>1481</v>
      </c>
      <c r="W3029" t="s">
        <v>1482</v>
      </c>
      <c r="X3029" t="s">
        <v>1472</v>
      </c>
      <c r="Z3029" t="str" cm="1">
        <f t="array" ref="Z3029">IF(ISBLANK(AK3029),_xlfn.LET(
    _xlpm.nameBeforeSlash, IF(ISNUMBER(SEARCH("/", Y3029)), LEFT(Y3029, SEARCH("/", Y3029)-1), Y3029),
    _xlpm.matchRow, IFERROR(MATCH(_xlpm.nameBeforeSlash, AA:AA, 0), ""),
    _xlpm.difference, IF(_xlpm.matchRow="", "", ABS((R3029 + S3029)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),IF(ISBLANK(Y3029),"","Hidden"))</f>
        <v/>
      </c>
      <c r="AA3029" t="s">
        <v>1484</v>
      </c>
      <c r="AB3029" t="s">
        <v>3479</v>
      </c>
      <c r="AC3029" t="s">
        <v>449</v>
      </c>
      <c r="AD3029" t="str">
        <f>_xlfn.XLOOKUP(AC3029,moves!A:A,moves!B:B)</f>
        <v>flying</v>
      </c>
      <c r="AE3029">
        <f>_xlfn.XLOOKUP(AC3029,moves!A:A,moves!D:D)</f>
        <v>4</v>
      </c>
      <c r="AF3029" t="str">
        <f>_xlfn.XLOOKUP(AC3029,moves!A:A,moves!E:E)</f>
        <v>Critical hits deal +1 damage.</v>
      </c>
      <c r="AG3029">
        <v>0</v>
      </c>
      <c r="AH3029">
        <v>0</v>
      </c>
      <c r="AI3029">
        <f t="shared" si="213"/>
        <v>0</v>
      </c>
      <c r="AJ3029" t="s">
        <v>525</v>
      </c>
      <c r="AK3029" t="s">
        <v>3478</v>
      </c>
      <c r="AL3029">
        <v>0</v>
      </c>
      <c r="AM3029" cm="1">
        <f t="array" ref="AM3029">IF(AL3029=1,1,
   IF(ISTEXT(AK3029),1,
   IF(AO3029&gt;1,AM3028,
   IF(AI3029=1,
      IF(SUMPRODUCT((LEN($Y$2:$Y$4096)-LEN(SUBSTITUTE($Y$2:$Y$4096,AA3029,"")))/LEN(AA3029))&gt;0,2,1),
      IF(
         SUMPRODUCT((LEN($Y$2:$Y$4096)-LEN(SUBSTITUTE($Y$2:$Y$4096,AA3029,"")))/LEN(AA3029))
         - SUMPRODUCT((LEN($Y$2:$Y$4096)-LEN(SUBSTITUTE($Y$2:$Y$4096,"Alolan "&amp;AA3029,"")))/LEN("Alolan "&amp;AA3029))
         - SUMPRODUCT((LEN($Y$2:$Y$4096)-LEN(SUBSTITUTE($Y$2:$Y$4096,"Galarian "&amp;AA3029,"")))/LEN("Galarian "&amp;AA3029))
         - SUMPRODUCT((LEN($Y$2:$Y$4096)-LEN(SUBSTITUTE($Y$2:$Y$4096,"Hisuian "&amp;AA3029,"")))/LEN("Hisuian "&amp;AA3029))
         - SUMPRODUCT((LEN($Y$2:$Y$4096)-LEN(SUBSTITUTE($Y$2:$Y$4096,"Paldean "&amp;AA3029,"")))/LEN("Paldean "&amp;AA3029))
      &gt;0,2,1)
   ))))</f>
        <v>1</v>
      </c>
      <c r="AN3029">
        <v>0</v>
      </c>
      <c r="AO3029">
        <v>1</v>
      </c>
    </row>
    <row r="3030" spans="1:42" x14ac:dyDescent="0.25">
      <c r="A3030" t="s">
        <v>1485</v>
      </c>
      <c r="B3030" t="s">
        <v>1484</v>
      </c>
      <c r="C3030" t="s">
        <v>1479</v>
      </c>
      <c r="D3030" t="s">
        <v>1482</v>
      </c>
      <c r="E3030">
        <v>78</v>
      </c>
      <c r="F3030">
        <v>130</v>
      </c>
      <c r="G3030">
        <v>111</v>
      </c>
      <c r="H3030">
        <v>130</v>
      </c>
      <c r="I3030">
        <v>85</v>
      </c>
      <c r="J3030">
        <v>100</v>
      </c>
      <c r="K3030" t="s">
        <v>272</v>
      </c>
      <c r="M3030" t="s">
        <v>3478</v>
      </c>
      <c r="N3030">
        <v>11.8</v>
      </c>
      <c r="O3030">
        <v>9</v>
      </c>
      <c r="P3030">
        <v>1</v>
      </c>
      <c r="Q3030">
        <v>2</v>
      </c>
      <c r="R3030">
        <f t="shared" si="215"/>
        <v>13</v>
      </c>
      <c r="S3030">
        <f t="shared" si="216"/>
        <v>11</v>
      </c>
      <c r="T3030">
        <f t="shared" si="214"/>
        <v>24</v>
      </c>
      <c r="U3030" t="s">
        <v>1479</v>
      </c>
      <c r="V3030" t="s">
        <v>1482</v>
      </c>
      <c r="W3030" t="s">
        <v>1481</v>
      </c>
      <c r="X3030" t="s">
        <v>1472</v>
      </c>
      <c r="Z3030" t="str" cm="1">
        <f t="array" ref="Z3030">IF(ISBLANK(AK3030),_xlfn.LET(
    _xlpm.nameBeforeSlash, IF(ISNUMBER(SEARCH("/", Y3030)), LEFT(Y3030, SEARCH("/", Y3030)-1), Y3030),
    _xlpm.matchRow, IFERROR(MATCH(_xlpm.nameBeforeSlash, AA:AA, 0), ""),
    _xlpm.difference, IF(_xlpm.matchRow="", "", ABS((R3030 + S3030)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),IF(ISBLANK(Y3030),"","Hidden"))</f>
        <v/>
      </c>
      <c r="AA3030" t="s">
        <v>4926</v>
      </c>
      <c r="AB3030" t="s">
        <v>1486</v>
      </c>
      <c r="AC3030" t="s">
        <v>6352</v>
      </c>
      <c r="AD3030" t="str">
        <f>_xlfn.XLOOKUP(AC3030,moves!A:A,moves!B:B)</f>
        <v>fire</v>
      </c>
      <c r="AE3030">
        <f>_xlfn.XLOOKUP(AC3030,moves!A:A,moves!D:D)</f>
        <v>8</v>
      </c>
      <c r="AF3030" t="str">
        <f>_xlfn.XLOOKUP(AC3030,moves!A:A,moves!E:E)</f>
        <v>You may discard a battle card. If you do not: This move gains RECHARGE 5 this turn.</v>
      </c>
      <c r="AG3030">
        <v>0</v>
      </c>
      <c r="AH3030">
        <v>0</v>
      </c>
      <c r="AI3030">
        <f t="shared" si="213"/>
        <v>1</v>
      </c>
      <c r="AJ3030" t="s">
        <v>525</v>
      </c>
      <c r="AK3030" t="s">
        <v>3478</v>
      </c>
      <c r="AL3030">
        <v>0</v>
      </c>
      <c r="AM3030" cm="1">
        <f t="array" ref="AM3030">IF(AL3030=1,1,
   IF(ISTEXT(AK3030),1,
   IF(AO3030&gt;1,AM3029,
   IF(AI3030=1,
      IF(SUMPRODUCT((LEN($Y$2:$Y$4096)-LEN(SUBSTITUTE($Y$2:$Y$4096,AA3030,"")))/LEN(AA3030))&gt;0,2,1),
      IF(
         SUMPRODUCT((LEN($Y$2:$Y$4096)-LEN(SUBSTITUTE($Y$2:$Y$4096,AA3030,"")))/LEN(AA3030))
         - SUMPRODUCT((LEN($Y$2:$Y$4096)-LEN(SUBSTITUTE($Y$2:$Y$4096,"Alolan "&amp;AA3030,"")))/LEN("Alolan "&amp;AA3030))
         - SUMPRODUCT((LEN($Y$2:$Y$4096)-LEN(SUBSTITUTE($Y$2:$Y$4096,"Galarian "&amp;AA3030,"")))/LEN("Galarian "&amp;AA3030))
         - SUMPRODUCT((LEN($Y$2:$Y$4096)-LEN(SUBSTITUTE($Y$2:$Y$4096,"Hisuian "&amp;AA3030,"")))/LEN("Hisuian "&amp;AA3030))
         - SUMPRODUCT((LEN($Y$2:$Y$4096)-LEN(SUBSTITUTE($Y$2:$Y$4096,"Paldean "&amp;AA3030,"")))/LEN("Paldean "&amp;AA3030))
      &gt;0,2,1)
   ))))</f>
        <v>1</v>
      </c>
      <c r="AN3030">
        <v>0</v>
      </c>
      <c r="AO3030">
        <v>2</v>
      </c>
      <c r="AP3030">
        <v>1</v>
      </c>
    </row>
    <row r="3031" spans="1:42" x14ac:dyDescent="0.25">
      <c r="A3031" t="s">
        <v>1487</v>
      </c>
      <c r="B3031" t="s">
        <v>1484</v>
      </c>
      <c r="C3031" t="s">
        <v>1479</v>
      </c>
      <c r="D3031" t="s">
        <v>1481</v>
      </c>
      <c r="E3031">
        <v>78</v>
      </c>
      <c r="F3031">
        <v>104</v>
      </c>
      <c r="G3031">
        <v>78</v>
      </c>
      <c r="H3031">
        <v>159</v>
      </c>
      <c r="I3031">
        <v>115</v>
      </c>
      <c r="J3031">
        <v>100</v>
      </c>
      <c r="K3031" t="s">
        <v>272</v>
      </c>
      <c r="M3031" t="s">
        <v>3478</v>
      </c>
      <c r="N3031">
        <v>12.99</v>
      </c>
      <c r="O3031">
        <v>8.91</v>
      </c>
      <c r="P3031">
        <v>1</v>
      </c>
      <c r="Q3031">
        <v>1</v>
      </c>
      <c r="R3031">
        <f t="shared" si="215"/>
        <v>14</v>
      </c>
      <c r="S3031">
        <f t="shared" si="216"/>
        <v>10</v>
      </c>
      <c r="T3031">
        <f t="shared" si="214"/>
        <v>24</v>
      </c>
      <c r="U3031" t="s">
        <v>1479</v>
      </c>
      <c r="V3031" t="s">
        <v>1481</v>
      </c>
      <c r="W3031" t="s">
        <v>1482</v>
      </c>
      <c r="X3031" t="s">
        <v>1472</v>
      </c>
      <c r="Z3031" t="str" cm="1">
        <f t="array" ref="Z3031">IF(ISBLANK(AK3031),_xlfn.LET(
    _xlpm.nameBeforeSlash, IF(ISNUMBER(SEARCH("/", Y3031)), LEFT(Y3031, SEARCH("/", Y3031)-1), Y3031),
    _xlpm.matchRow, IFERROR(MATCH(_xlpm.nameBeforeSlash, AA:AA, 0), ""),
    _xlpm.difference, IF(_xlpm.matchRow="", "", ABS((R3031 + S3031)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),IF(ISBLANK(Y3031),"","Hidden"))</f>
        <v/>
      </c>
      <c r="AA3031" t="s">
        <v>4927</v>
      </c>
      <c r="AB3031" t="s">
        <v>1488</v>
      </c>
      <c r="AC3031" t="s">
        <v>6351</v>
      </c>
      <c r="AD3031" t="str">
        <f>_xlfn.XLOOKUP(AC3031,moves!A:A,moves!B:B)</f>
        <v>fire</v>
      </c>
      <c r="AE3031">
        <f>_xlfn.XLOOKUP(AC3031,moves!A:A,moves!D:D)</f>
        <v>8</v>
      </c>
      <c r="AF3031" t="str">
        <f>_xlfn.XLOOKUP(AC3031,moves!A:A,moves!E:E)</f>
        <v>The user takes damage equal to 1/3 of its base health, rounded up.</v>
      </c>
      <c r="AG3031">
        <v>0</v>
      </c>
      <c r="AH3031">
        <v>0</v>
      </c>
      <c r="AI3031">
        <f t="shared" si="213"/>
        <v>1</v>
      </c>
      <c r="AJ3031" t="s">
        <v>525</v>
      </c>
      <c r="AK3031" t="s">
        <v>3478</v>
      </c>
      <c r="AL3031">
        <v>0</v>
      </c>
      <c r="AM3031" cm="1">
        <f t="array" ref="AM3031">IF(AL3031=1,1,
   IF(ISTEXT(AK3031),1,
   IF(AO3031&gt;1,AM3030,
   IF(AI3031=1,
      IF(SUMPRODUCT((LEN($Y$2:$Y$4096)-LEN(SUBSTITUTE($Y$2:$Y$4096,AA3031,"")))/LEN(AA3031))&gt;0,2,1),
      IF(
         SUMPRODUCT((LEN($Y$2:$Y$4096)-LEN(SUBSTITUTE($Y$2:$Y$4096,AA3031,"")))/LEN(AA3031))
         - SUMPRODUCT((LEN($Y$2:$Y$4096)-LEN(SUBSTITUTE($Y$2:$Y$4096,"Alolan "&amp;AA3031,"")))/LEN("Alolan "&amp;AA3031))
         - SUMPRODUCT((LEN($Y$2:$Y$4096)-LEN(SUBSTITUTE($Y$2:$Y$4096,"Galarian "&amp;AA3031,"")))/LEN("Galarian "&amp;AA3031))
         - SUMPRODUCT((LEN($Y$2:$Y$4096)-LEN(SUBSTITUTE($Y$2:$Y$4096,"Hisuian "&amp;AA3031,"")))/LEN("Hisuian "&amp;AA3031))
         - SUMPRODUCT((LEN($Y$2:$Y$4096)-LEN(SUBSTITUTE($Y$2:$Y$4096,"Paldean "&amp;AA3031,"")))/LEN("Paldean "&amp;AA3031))
      &gt;0,2,1)
   ))))</f>
        <v>1</v>
      </c>
      <c r="AN3031">
        <v>0</v>
      </c>
      <c r="AO3031">
        <v>3</v>
      </c>
      <c r="AP3031">
        <v>1</v>
      </c>
    </row>
    <row r="3032" spans="1:42" x14ac:dyDescent="0.25">
      <c r="A3032" t="s">
        <v>3288</v>
      </c>
      <c r="B3032" t="s">
        <v>1484</v>
      </c>
      <c r="C3032" t="s">
        <v>1479</v>
      </c>
      <c r="D3032" t="s">
        <v>1481</v>
      </c>
      <c r="E3032">
        <v>78</v>
      </c>
      <c r="F3032">
        <v>130</v>
      </c>
      <c r="G3032">
        <v>111</v>
      </c>
      <c r="H3032">
        <v>130</v>
      </c>
      <c r="I3032">
        <v>85</v>
      </c>
      <c r="J3032">
        <v>100</v>
      </c>
      <c r="K3032" t="s">
        <v>272</v>
      </c>
      <c r="M3032" t="s">
        <v>3478</v>
      </c>
      <c r="N3032">
        <v>11.8</v>
      </c>
      <c r="O3032">
        <v>9</v>
      </c>
      <c r="P3032">
        <v>-1</v>
      </c>
      <c r="Q3032">
        <v>10</v>
      </c>
      <c r="R3032">
        <f t="shared" si="215"/>
        <v>11</v>
      </c>
      <c r="S3032">
        <f t="shared" si="216"/>
        <v>19</v>
      </c>
      <c r="T3032">
        <f t="shared" si="214"/>
        <v>30</v>
      </c>
      <c r="U3032" t="s">
        <v>1479</v>
      </c>
      <c r="V3032" t="s">
        <v>1482</v>
      </c>
      <c r="W3032" t="s">
        <v>1481</v>
      </c>
      <c r="X3032" t="s">
        <v>1472</v>
      </c>
      <c r="Z3032" t="str" cm="1">
        <f t="array" ref="Z3032">IF(ISBLANK(AK3032),_xlfn.LET(
    _xlpm.nameBeforeSlash, IF(ISNUMBER(SEARCH("/", Y3032)), LEFT(Y3032, SEARCH("/", Y3032)-1), Y3032),
    _xlpm.matchRow, IFERROR(MATCH(_xlpm.nameBeforeSlash, AA:AA, 0), ""),
    _xlpm.difference, IF(_xlpm.matchRow="", "", ABS((R3032 + S3032)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),IF(ISBLANK(Y3032),"","Hidden"))</f>
        <v/>
      </c>
      <c r="AA3032" t="s">
        <v>4928</v>
      </c>
      <c r="AB3032" t="s">
        <v>3299</v>
      </c>
      <c r="AC3032" t="s">
        <v>6350</v>
      </c>
      <c r="AD3032" t="str">
        <f>_xlfn.XLOOKUP(AC3032,moves!A:A,moves!B:B)</f>
        <v>fire</v>
      </c>
      <c r="AE3032">
        <f>_xlfn.XLOOKUP(AC3032,moves!A:A,moves!D:D)</f>
        <v>5</v>
      </c>
      <c r="AF3032" t="str">
        <f>_xlfn.XLOOKUP(AC3032,moves!A:A,moves!E:E)</f>
        <v>Inflict the Burned Status on all opposing active Pokémon.</v>
      </c>
      <c r="AG3032">
        <v>0</v>
      </c>
      <c r="AH3032">
        <v>0</v>
      </c>
      <c r="AI3032">
        <f t="shared" si="213"/>
        <v>1</v>
      </c>
      <c r="AJ3032" t="s">
        <v>525</v>
      </c>
      <c r="AK3032" t="s">
        <v>3478</v>
      </c>
      <c r="AL3032">
        <v>0</v>
      </c>
      <c r="AM3032" cm="1">
        <f t="array" ref="AM3032">IF(AL3032=1,1,
   IF(ISTEXT(AK3032),1,
   IF(AO3032&gt;1,AM3031,
   IF(AI3032=1,
      IF(SUMPRODUCT((LEN($Y$2:$Y$4096)-LEN(SUBSTITUTE($Y$2:$Y$4096,AA3032,"")))/LEN(AA3032))&gt;0,2,1),
      IF(
         SUMPRODUCT((LEN($Y$2:$Y$4096)-LEN(SUBSTITUTE($Y$2:$Y$4096,AA3032,"")))/LEN(AA3032))
         - SUMPRODUCT((LEN($Y$2:$Y$4096)-LEN(SUBSTITUTE($Y$2:$Y$4096,"Alolan "&amp;AA3032,"")))/LEN("Alolan "&amp;AA3032))
         - SUMPRODUCT((LEN($Y$2:$Y$4096)-LEN(SUBSTITUTE($Y$2:$Y$4096,"Galarian "&amp;AA3032,"")))/LEN("Galarian "&amp;AA3032))
         - SUMPRODUCT((LEN($Y$2:$Y$4096)-LEN(SUBSTITUTE($Y$2:$Y$4096,"Hisuian "&amp;AA3032,"")))/LEN("Hisuian "&amp;AA3032))
         - SUMPRODUCT((LEN($Y$2:$Y$4096)-LEN(SUBSTITUTE($Y$2:$Y$4096,"Paldean "&amp;AA3032,"")))/LEN("Paldean "&amp;AA3032))
      &gt;0,2,1)
   ))))</f>
        <v>1</v>
      </c>
      <c r="AN3032">
        <v>0</v>
      </c>
      <c r="AO3032">
        <v>4</v>
      </c>
      <c r="AP3032">
        <v>1</v>
      </c>
    </row>
    <row r="3033" spans="1:42" x14ac:dyDescent="0.25">
      <c r="A3033" t="s">
        <v>4882</v>
      </c>
      <c r="B3033" t="s">
        <v>2839</v>
      </c>
      <c r="C3033" t="s">
        <v>1514</v>
      </c>
      <c r="D3033" t="s">
        <v>1482</v>
      </c>
      <c r="E3033">
        <v>90</v>
      </c>
      <c r="F3033">
        <v>105</v>
      </c>
      <c r="G3033">
        <v>130</v>
      </c>
      <c r="H3033">
        <v>125</v>
      </c>
      <c r="I3033">
        <v>65</v>
      </c>
      <c r="J3033">
        <v>85</v>
      </c>
      <c r="K3033" t="s">
        <v>2838</v>
      </c>
      <c r="M3033" t="s">
        <v>3478</v>
      </c>
      <c r="N3033">
        <v>10.7</v>
      </c>
      <c r="O3033">
        <v>9.4499999999999993</v>
      </c>
      <c r="Q3033">
        <v>2</v>
      </c>
      <c r="R3033">
        <f t="shared" si="215"/>
        <v>11</v>
      </c>
      <c r="S3033">
        <f t="shared" si="216"/>
        <v>11</v>
      </c>
      <c r="T3033">
        <f t="shared" si="214"/>
        <v>22</v>
      </c>
      <c r="U3033" t="s">
        <v>1514</v>
      </c>
      <c r="V3033" t="s">
        <v>1482</v>
      </c>
      <c r="W3033" t="s">
        <v>1521</v>
      </c>
      <c r="X3033" t="s">
        <v>1492</v>
      </c>
      <c r="Z3033" t="str" cm="1">
        <f t="array" ref="Z3033">IF(ISBLANK(AK3033),_xlfn.LET(
    _xlpm.nameBeforeSlash, IF(ISNUMBER(SEARCH("/", Y3033)), LEFT(Y3033, SEARCH("/", Y3033)-1), Y3033),
    _xlpm.matchRow, IFERROR(MATCH(_xlpm.nameBeforeSlash, AA:AA, 0), ""),
    _xlpm.difference, IF(_xlpm.matchRow="", "", ABS((R3033 + S3033)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),IF(ISBLANK(Y3033),"","Hidden"))</f>
        <v/>
      </c>
      <c r="AA3033" t="s">
        <v>5990</v>
      </c>
      <c r="AB3033" t="s">
        <v>3479</v>
      </c>
      <c r="AC3033" t="s">
        <v>6936</v>
      </c>
      <c r="AD3033" t="str">
        <f>_xlfn.XLOOKUP(AC3033,moves!A:A,moves!B:B)</f>
        <v>steel</v>
      </c>
      <c r="AE3033">
        <f>_xlfn.XLOOKUP(AC3033,moves!A:A,moves!D:D)</f>
        <v>4</v>
      </c>
      <c r="AF3033" t="str">
        <f>_xlfn.XLOOKUP(AC3033,moves!A:A,moves!E:E)</f>
        <v>For the remainder of the round: The user does not have any type weaknesses.</v>
      </c>
      <c r="AG3033">
        <v>0</v>
      </c>
      <c r="AH3033">
        <v>0</v>
      </c>
      <c r="AI3033">
        <f t="shared" si="213"/>
        <v>1</v>
      </c>
      <c r="AJ3033" t="s">
        <v>525</v>
      </c>
      <c r="AK3033" t="s">
        <v>3478</v>
      </c>
      <c r="AL3033">
        <v>0</v>
      </c>
      <c r="AM3033" cm="1">
        <f t="array" ref="AM3033">IF(AL3033=1,1,
   IF(ISTEXT(AK3033),1,
   IF(AO3033&gt;1,AM3029,
   IF(AI3033=1,
      IF(SUMPRODUCT((LEN($Y$2:$Y$4096)-LEN(SUBSTITUTE($Y$2:$Y$4096,AA3033,"")))/LEN(AA3033))&gt;0,2,1),
      IF(
         SUMPRODUCT((LEN($Y$2:$Y$4096)-LEN(SUBSTITUTE($Y$2:$Y$4096,AA3033,"")))/LEN(AA3033))
         - SUMPRODUCT((LEN($Y$2:$Y$4096)-LEN(SUBSTITUTE($Y$2:$Y$4096,"Alolan "&amp;AA3033,"")))/LEN("Alolan "&amp;AA3033))
         - SUMPRODUCT((LEN($Y$2:$Y$4096)-LEN(SUBSTITUTE($Y$2:$Y$4096,"Galarian "&amp;AA3033,"")))/LEN("Galarian "&amp;AA3033))
         - SUMPRODUCT((LEN($Y$2:$Y$4096)-LEN(SUBSTITUTE($Y$2:$Y$4096,"Hisuian "&amp;AA3033,"")))/LEN("Hisuian "&amp;AA3033))
         - SUMPRODUCT((LEN($Y$2:$Y$4096)-LEN(SUBSTITUTE($Y$2:$Y$4096,"Paldean "&amp;AA3033,"")))/LEN("Paldean "&amp;AA3033))
      &gt;0,2,1)
   ))))</f>
        <v>1</v>
      </c>
      <c r="AN3033">
        <v>0</v>
      </c>
      <c r="AO3033">
        <v>0</v>
      </c>
    </row>
    <row r="3034" spans="1:42" x14ac:dyDescent="0.25">
      <c r="A3034">
        <v>230</v>
      </c>
      <c r="B3034" t="s">
        <v>1706</v>
      </c>
      <c r="C3034" t="s">
        <v>1490</v>
      </c>
      <c r="D3034" t="s">
        <v>1482</v>
      </c>
      <c r="E3034">
        <v>75</v>
      </c>
      <c r="F3034">
        <v>95</v>
      </c>
      <c r="G3034">
        <v>95</v>
      </c>
      <c r="H3034">
        <v>95</v>
      </c>
      <c r="I3034">
        <v>95</v>
      </c>
      <c r="J3034">
        <v>85</v>
      </c>
      <c r="K3034" t="s">
        <v>1704</v>
      </c>
      <c r="M3034" t="s">
        <v>3478</v>
      </c>
      <c r="N3034">
        <v>9.1</v>
      </c>
      <c r="O3034">
        <v>8.6999999999999993</v>
      </c>
      <c r="P3034">
        <v>1</v>
      </c>
      <c r="Q3034">
        <v>1</v>
      </c>
      <c r="R3034">
        <f t="shared" si="215"/>
        <v>10</v>
      </c>
      <c r="S3034">
        <f t="shared" si="216"/>
        <v>10</v>
      </c>
      <c r="T3034">
        <f t="shared" si="214"/>
        <v>20</v>
      </c>
      <c r="U3034" t="s">
        <v>1490</v>
      </c>
      <c r="V3034" t="s">
        <v>1482</v>
      </c>
      <c r="W3034" t="s">
        <v>1209</v>
      </c>
      <c r="X3034" t="s">
        <v>1512</v>
      </c>
      <c r="Z3034" t="str" cm="1">
        <f t="array" ref="Z3034">IF(ISBLANK(AK3034),_xlfn.LET(
    _xlpm.nameBeforeSlash, IF(ISNUMBER(SEARCH("/", Y3034)), LEFT(Y3034, SEARCH("/", Y3034)-1), Y3034),
    _xlpm.matchRow, IFERROR(MATCH(_xlpm.nameBeforeSlash, AA:AA, 0), ""),
    _xlpm.difference, IF(_xlpm.matchRow="", "", ABS((R3034 + S3034)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),IF(ISBLANK(Y3034),"","Hidden"))</f>
        <v/>
      </c>
      <c r="AA3034" t="s">
        <v>1706</v>
      </c>
      <c r="AB3034" t="s">
        <v>3479</v>
      </c>
      <c r="AC3034" t="s">
        <v>693</v>
      </c>
      <c r="AD3034" t="str">
        <f>_xlfn.XLOOKUP(AC3034,moves!A:A,moves!B:B)</f>
        <v>water</v>
      </c>
      <c r="AE3034">
        <f>_xlfn.XLOOKUP(AC3034,moves!A:A,moves!D:D)</f>
        <v>5</v>
      </c>
      <c r="AF3034" t="str">
        <f>_xlfn.XLOOKUP(AC3034,moves!A:A,moves!E:E)</f>
        <v>Critical hits deal +2 damage. For each critical hit rolled: The user takes 2 damage.</v>
      </c>
      <c r="AG3034">
        <v>0</v>
      </c>
      <c r="AH3034">
        <v>0</v>
      </c>
      <c r="AI3034">
        <f t="shared" si="213"/>
        <v>0</v>
      </c>
      <c r="AJ3034" t="s">
        <v>525</v>
      </c>
      <c r="AK3034" t="s">
        <v>3478</v>
      </c>
      <c r="AL3034">
        <v>0</v>
      </c>
      <c r="AM3034" cm="1">
        <f t="array" ref="AM3034">IF(AL3034=1,1,
   IF(ISTEXT(AK3034),1,
   IF(AO3034&gt;1,AM3033,
   IF(AI3034=1,
      IF(SUMPRODUCT((LEN($Y$2:$Y$4096)-LEN(SUBSTITUTE($Y$2:$Y$4096,AA3034,"")))/LEN(AA3034))&gt;0,2,1),
      IF(
         SUMPRODUCT((LEN($Y$2:$Y$4096)-LEN(SUBSTITUTE($Y$2:$Y$4096,AA3034,"")))/LEN(AA3034))
         - SUMPRODUCT((LEN($Y$2:$Y$4096)-LEN(SUBSTITUTE($Y$2:$Y$4096,"Alolan "&amp;AA3034,"")))/LEN("Alolan "&amp;AA3034))
         - SUMPRODUCT((LEN($Y$2:$Y$4096)-LEN(SUBSTITUTE($Y$2:$Y$4096,"Galarian "&amp;AA3034,"")))/LEN("Galarian "&amp;AA3034))
         - SUMPRODUCT((LEN($Y$2:$Y$4096)-LEN(SUBSTITUTE($Y$2:$Y$4096,"Hisuian "&amp;AA3034,"")))/LEN("Hisuian "&amp;AA3034))
         - SUMPRODUCT((LEN($Y$2:$Y$4096)-LEN(SUBSTITUTE($Y$2:$Y$4096,"Paldean "&amp;AA3034,"")))/LEN("Paldean "&amp;AA3034))
      &gt;0,2,1)
   ))))</f>
        <v>1</v>
      </c>
      <c r="AN3034">
        <v>0</v>
      </c>
      <c r="AO3034">
        <v>0</v>
      </c>
    </row>
    <row r="3035" spans="1:42" x14ac:dyDescent="0.25">
      <c r="A3035" t="s">
        <v>4883</v>
      </c>
      <c r="B3035" t="s">
        <v>3061</v>
      </c>
      <c r="C3035" t="s">
        <v>1468</v>
      </c>
      <c r="D3035" t="s">
        <v>1482</v>
      </c>
      <c r="E3035">
        <v>106</v>
      </c>
      <c r="F3035">
        <v>80</v>
      </c>
      <c r="G3035">
        <v>110</v>
      </c>
      <c r="H3035">
        <v>120</v>
      </c>
      <c r="I3035">
        <v>80</v>
      </c>
      <c r="J3035">
        <v>44</v>
      </c>
      <c r="K3035" t="s">
        <v>3077</v>
      </c>
      <c r="M3035" t="s">
        <v>3478</v>
      </c>
      <c r="N3035">
        <v>8.5599999999999987</v>
      </c>
      <c r="O3035">
        <v>9.9400000000000013</v>
      </c>
      <c r="Q3035">
        <v>2</v>
      </c>
      <c r="R3035">
        <f t="shared" si="215"/>
        <v>9</v>
      </c>
      <c r="S3035">
        <f t="shared" si="216"/>
        <v>12</v>
      </c>
      <c r="T3035">
        <f t="shared" si="214"/>
        <v>21</v>
      </c>
      <c r="U3035" t="s">
        <v>1468</v>
      </c>
      <c r="V3035" t="s">
        <v>1482</v>
      </c>
      <c r="W3035" t="s">
        <v>1499</v>
      </c>
      <c r="X3035" t="s">
        <v>1490</v>
      </c>
      <c r="Z3035" t="str" cm="1">
        <f t="array" ref="Z3035">IF(ISBLANK(AK3035),_xlfn.LET(
    _xlpm.nameBeforeSlash, IF(ISNUMBER(SEARCH("/", Y3035)), LEFT(Y3035, SEARCH("/", Y3035)-1), Y3035),
    _xlpm.matchRow, IFERROR(MATCH(_xlpm.nameBeforeSlash, AA:AA, 0), ""),
    _xlpm.difference, IF(_xlpm.matchRow="", "", ABS((R3035 + S3035)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),IF(ISBLANK(Y3035),"","Hidden"))</f>
        <v/>
      </c>
      <c r="AA3035" t="s">
        <v>6117</v>
      </c>
      <c r="AB3035" t="s">
        <v>3479</v>
      </c>
      <c r="AC3035" t="s">
        <v>6937</v>
      </c>
      <c r="AD3035" t="str">
        <f>_xlfn.XLOOKUP(AC3035,moves!A:A,moves!B:B)</f>
        <v>grass</v>
      </c>
      <c r="AE3035">
        <f>_xlfn.XLOOKUP(AC3035,moves!A:A,moves!D:D)</f>
        <v>5</v>
      </c>
      <c r="AF3035" t="str">
        <f>_xlfn.XLOOKUP(AC3035,moves!A:A,moves!E:E)</f>
        <v>Critical hits deal +1 damage. Status symbols heal the target by 1.</v>
      </c>
      <c r="AG3035">
        <v>0</v>
      </c>
      <c r="AH3035">
        <v>0</v>
      </c>
      <c r="AI3035">
        <f t="shared" si="213"/>
        <v>1</v>
      </c>
      <c r="AJ3035" t="s">
        <v>525</v>
      </c>
      <c r="AK3035" t="s">
        <v>3478</v>
      </c>
      <c r="AL3035">
        <v>0</v>
      </c>
      <c r="AM3035" cm="1">
        <f t="array" ref="AM3035">IF(AL3035=1,1,
   IF(ISTEXT(AK3035),1,
   IF(AO3035&gt;1,AM3034,
   IF(AI3035=1,
      IF(SUMPRODUCT((LEN($Y$2:$Y$4096)-LEN(SUBSTITUTE($Y$2:$Y$4096,AA3035,"")))/LEN(AA3035))&gt;0,2,1),
      IF(
         SUMPRODUCT((LEN($Y$2:$Y$4096)-LEN(SUBSTITUTE($Y$2:$Y$4096,AA3035,"")))/LEN(AA3035))
         - SUMPRODUCT((LEN($Y$2:$Y$4096)-LEN(SUBSTITUTE($Y$2:$Y$4096,"Alolan "&amp;AA3035,"")))/LEN("Alolan "&amp;AA3035))
         - SUMPRODUCT((LEN($Y$2:$Y$4096)-LEN(SUBSTITUTE($Y$2:$Y$4096,"Galarian "&amp;AA3035,"")))/LEN("Galarian "&amp;AA3035))
         - SUMPRODUCT((LEN($Y$2:$Y$4096)-LEN(SUBSTITUTE($Y$2:$Y$4096,"Hisuian "&amp;AA3035,"")))/LEN("Hisuian "&amp;AA3035))
         - SUMPRODUCT((LEN($Y$2:$Y$4096)-LEN(SUBSTITUTE($Y$2:$Y$4096,"Paldean "&amp;AA3035,"")))/LEN("Paldean "&amp;AA3035))
      &gt;0,2,1)
   ))))</f>
        <v>1</v>
      </c>
      <c r="AN3035">
        <v>0</v>
      </c>
      <c r="AO3035">
        <v>0</v>
      </c>
    </row>
    <row r="3036" spans="1:42" x14ac:dyDescent="0.25">
      <c r="A3036">
        <v>880</v>
      </c>
      <c r="B3036" t="s">
        <v>2833</v>
      </c>
      <c r="C3036" t="s">
        <v>1521</v>
      </c>
      <c r="D3036" t="s">
        <v>1482</v>
      </c>
      <c r="E3036">
        <v>90</v>
      </c>
      <c r="F3036">
        <v>100</v>
      </c>
      <c r="G3036">
        <v>90</v>
      </c>
      <c r="H3036">
        <v>80</v>
      </c>
      <c r="I3036">
        <v>70</v>
      </c>
      <c r="J3036">
        <v>75</v>
      </c>
      <c r="K3036" t="s">
        <v>1739</v>
      </c>
      <c r="M3036" t="s">
        <v>3478</v>
      </c>
      <c r="N3036">
        <v>8.8000000000000007</v>
      </c>
      <c r="O3036">
        <v>8.4</v>
      </c>
      <c r="P3036">
        <v>1</v>
      </c>
      <c r="Q3036">
        <v>2</v>
      </c>
      <c r="R3036">
        <f t="shared" si="215"/>
        <v>10</v>
      </c>
      <c r="S3036">
        <f t="shared" si="216"/>
        <v>10</v>
      </c>
      <c r="T3036">
        <f t="shared" si="214"/>
        <v>20</v>
      </c>
      <c r="U3036" t="s">
        <v>1521</v>
      </c>
      <c r="V3036" t="s">
        <v>1482</v>
      </c>
      <c r="W3036" t="s">
        <v>1481</v>
      </c>
      <c r="X3036" t="s">
        <v>1546</v>
      </c>
      <c r="Z3036" t="str" cm="1">
        <f t="array" ref="Z3036">IF(ISBLANK(AK3036),_xlfn.LET(
    _xlpm.nameBeforeSlash, IF(ISNUMBER(SEARCH("/", Y3036)), LEFT(Y3036, SEARCH("/", Y3036)-1), Y3036),
    _xlpm.matchRow, IFERROR(MATCH(_xlpm.nameBeforeSlash, AA:AA, 0), ""),
    _xlpm.difference, IF(_xlpm.matchRow="", "", ABS((R3036 + S3036)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),IF(ISBLANK(Y3036),"","Hidden"))</f>
        <v/>
      </c>
      <c r="AA3036" t="s">
        <v>2833</v>
      </c>
      <c r="AB3036" t="s">
        <v>3479</v>
      </c>
      <c r="AC3036" t="s">
        <v>1003</v>
      </c>
      <c r="AD3036" t="str">
        <f>_xlfn.XLOOKUP(AC3036,moves!A:A,moves!B:B)</f>
        <v>electric</v>
      </c>
      <c r="AE3036">
        <f>_xlfn.XLOOKUP(AC3036,moves!A:A,moves!D:D)</f>
        <v>3</v>
      </c>
      <c r="AF3036" t="str">
        <f>_xlfn.XLOOKUP(AC3036,moves!A:A,moves!E:E)</f>
        <v>If the target has a lower initiative than the user: Deal double damage.</v>
      </c>
      <c r="AG3036">
        <v>0</v>
      </c>
      <c r="AH3036">
        <v>0</v>
      </c>
      <c r="AI3036">
        <f t="shared" si="213"/>
        <v>0</v>
      </c>
      <c r="AJ3036" t="s">
        <v>525</v>
      </c>
      <c r="AK3036" t="s">
        <v>3478</v>
      </c>
      <c r="AL3036">
        <v>0</v>
      </c>
      <c r="AM3036" cm="1">
        <f t="array" ref="AM3036">IF(AL3036=1,1,
   IF(ISTEXT(AK3036),1,
   IF(AO3036&gt;1,AM3035,
   IF(AI3036=1,
      IF(SUMPRODUCT((LEN($Y$2:$Y$4096)-LEN(SUBSTITUTE($Y$2:$Y$4096,AA3036,"")))/LEN(AA3036))&gt;0,2,1),
      IF(
         SUMPRODUCT((LEN($Y$2:$Y$4096)-LEN(SUBSTITUTE($Y$2:$Y$4096,AA3036,"")))/LEN(AA3036))
         - SUMPRODUCT((LEN($Y$2:$Y$4096)-LEN(SUBSTITUTE($Y$2:$Y$4096,"Alolan "&amp;AA3036,"")))/LEN("Alolan "&amp;AA3036))
         - SUMPRODUCT((LEN($Y$2:$Y$4096)-LEN(SUBSTITUTE($Y$2:$Y$4096,"Galarian "&amp;AA3036,"")))/LEN("Galarian "&amp;AA3036))
         - SUMPRODUCT((LEN($Y$2:$Y$4096)-LEN(SUBSTITUTE($Y$2:$Y$4096,"Hisuian "&amp;AA3036,"")))/LEN("Hisuian "&amp;AA3036))
         - SUMPRODUCT((LEN($Y$2:$Y$4096)-LEN(SUBSTITUTE($Y$2:$Y$4096,"Paldean "&amp;AA3036,"")))/LEN("Paldean "&amp;AA3036))
      &gt;0,2,1)
   ))))</f>
        <v>1</v>
      </c>
      <c r="AN3036">
        <v>0</v>
      </c>
      <c r="AO3036">
        <v>0</v>
      </c>
    </row>
    <row r="3037" spans="1:42" x14ac:dyDescent="0.25">
      <c r="A3037" t="s">
        <v>4866</v>
      </c>
      <c r="B3037" t="s">
        <v>3053</v>
      </c>
      <c r="C3037" t="s">
        <v>1482</v>
      </c>
      <c r="D3037" t="s">
        <v>1471</v>
      </c>
      <c r="E3037">
        <v>105</v>
      </c>
      <c r="F3037">
        <v>139</v>
      </c>
      <c r="G3037">
        <v>71</v>
      </c>
      <c r="H3037">
        <v>55</v>
      </c>
      <c r="I3037">
        <v>101</v>
      </c>
      <c r="J3037">
        <v>119</v>
      </c>
      <c r="K3037" t="s">
        <v>3022</v>
      </c>
      <c r="M3037" t="s">
        <v>3478</v>
      </c>
      <c r="N3037">
        <v>12.26</v>
      </c>
      <c r="O3037">
        <v>9.36</v>
      </c>
      <c r="P3037">
        <v>1</v>
      </c>
      <c r="Q3037">
        <v>1</v>
      </c>
      <c r="R3037">
        <f t="shared" si="215"/>
        <v>13</v>
      </c>
      <c r="S3037">
        <f t="shared" si="216"/>
        <v>10</v>
      </c>
      <c r="T3037">
        <f t="shared" si="214"/>
        <v>23</v>
      </c>
      <c r="U3037" t="s">
        <v>1482</v>
      </c>
      <c r="V3037" t="s">
        <v>1471</v>
      </c>
      <c r="W3037" t="s">
        <v>1481</v>
      </c>
      <c r="X3037" t="s">
        <v>1479</v>
      </c>
      <c r="Z3037" t="str" cm="1">
        <f t="array" ref="Z3037">IF(ISBLANK(AK3037),_xlfn.LET(
    _xlpm.nameBeforeSlash, IF(ISNUMBER(SEARCH("/", Y3037)), LEFT(Y3037, SEARCH("/", Y3037)-1), Y3037),
    _xlpm.matchRow, IFERROR(MATCH(_xlpm.nameBeforeSlash, AA:AA, 0), ""),
    _xlpm.difference, IF(_xlpm.matchRow="", "", ABS((R3037 + S3037)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),IF(ISBLANK(Y3037),"","Hidden"))</f>
        <v/>
      </c>
      <c r="AA3037" t="s">
        <v>6111</v>
      </c>
      <c r="AB3037" t="s">
        <v>3479</v>
      </c>
      <c r="AC3037" t="s">
        <v>6924</v>
      </c>
      <c r="AD3037" t="str">
        <f>_xlfn.XLOOKUP(AC3037,moves!A:A,moves!B:B)</f>
        <v>dark</v>
      </c>
      <c r="AE3037" t="str">
        <f>_xlfn.XLOOKUP(AC3037,moves!A:A,moves!D:D)</f>
        <v>-</v>
      </c>
      <c r="AF3037" t="str">
        <f>_xlfn.XLOOKUP(AC3037,moves!A:A,moves!E:E)</f>
        <v>The user takes damage equal to 1 less than the user's base health. The target faints.</v>
      </c>
      <c r="AG3037">
        <v>0</v>
      </c>
      <c r="AH3037">
        <v>1</v>
      </c>
      <c r="AI3037">
        <f t="shared" si="213"/>
        <v>1</v>
      </c>
      <c r="AJ3037" t="s">
        <v>8452</v>
      </c>
      <c r="AK3037" t="s">
        <v>3478</v>
      </c>
      <c r="AL3037">
        <v>0</v>
      </c>
      <c r="AM3037" cm="1">
        <f t="array" ref="AM3037">IF(AL3037=1,1,
   IF(ISTEXT(AK3037),1,
   IF(AO3037&gt;1,AM3036,
   IF(AI3037=1,
      IF(SUMPRODUCT((LEN($Y$2:$Y$4096)-LEN(SUBSTITUTE($Y$2:$Y$4096,AA3037,"")))/LEN(AA3037))&gt;0,2,1),
      IF(
         SUMPRODUCT((LEN($Y$2:$Y$4096)-LEN(SUBSTITUTE($Y$2:$Y$4096,AA3037,"")))/LEN(AA3037))
         - SUMPRODUCT((LEN($Y$2:$Y$4096)-LEN(SUBSTITUTE($Y$2:$Y$4096,"Alolan "&amp;AA3037,"")))/LEN("Alolan "&amp;AA3037))
         - SUMPRODUCT((LEN($Y$2:$Y$4096)-LEN(SUBSTITUTE($Y$2:$Y$4096,"Galarian "&amp;AA3037,"")))/LEN("Galarian "&amp;AA3037))
         - SUMPRODUCT((LEN($Y$2:$Y$4096)-LEN(SUBSTITUTE($Y$2:$Y$4096,"Hisuian "&amp;AA3037,"")))/LEN("Hisuian "&amp;AA3037))
         - SUMPRODUCT((LEN($Y$2:$Y$4096)-LEN(SUBSTITUTE($Y$2:$Y$4096,"Paldean "&amp;AA3037,"")))/LEN("Paldean "&amp;AA3037))
      &gt;0,2,1)
   ))))</f>
        <v>1</v>
      </c>
      <c r="AN3037">
        <v>0</v>
      </c>
      <c r="AO3037">
        <v>0</v>
      </c>
    </row>
    <row r="3038" spans="1:42" x14ac:dyDescent="0.25">
      <c r="A3038">
        <v>895</v>
      </c>
      <c r="B3038" t="s">
        <v>2866</v>
      </c>
      <c r="C3038" t="s">
        <v>1482</v>
      </c>
      <c r="D3038"/>
      <c r="E3038">
        <v>200</v>
      </c>
      <c r="F3038">
        <v>100</v>
      </c>
      <c r="G3038">
        <v>50</v>
      </c>
      <c r="H3038">
        <v>100</v>
      </c>
      <c r="I3038">
        <v>50</v>
      </c>
      <c r="J3038">
        <v>80</v>
      </c>
      <c r="K3038" t="s">
        <v>2867</v>
      </c>
      <c r="M3038" t="s">
        <v>3478</v>
      </c>
      <c r="N3038">
        <v>9.1999999999999993</v>
      </c>
      <c r="O3038">
        <v>11</v>
      </c>
      <c r="P3038">
        <v>1</v>
      </c>
      <c r="Q3038">
        <v>2</v>
      </c>
      <c r="R3038">
        <f t="shared" si="215"/>
        <v>10</v>
      </c>
      <c r="S3038">
        <f t="shared" si="216"/>
        <v>13</v>
      </c>
      <c r="T3038">
        <f t="shared" si="214"/>
        <v>23</v>
      </c>
      <c r="U3038" t="s">
        <v>1482</v>
      </c>
      <c r="V3038" t="s">
        <v>1492</v>
      </c>
      <c r="W3038" t="s">
        <v>1512</v>
      </c>
      <c r="X3038" t="s">
        <v>1546</v>
      </c>
      <c r="Z3038" t="str" cm="1">
        <f t="array" ref="Z3038">IF(ISBLANK(AK3038),_xlfn.LET(
    _xlpm.nameBeforeSlash, IF(ISNUMBER(SEARCH("/", Y3038)), LEFT(Y3038, SEARCH("/", Y3038)-1), Y3038),
    _xlpm.matchRow, IFERROR(MATCH(_xlpm.nameBeforeSlash, AA:AA, 0), ""),
    _xlpm.difference, IF(_xlpm.matchRow="", "", ABS((R3038 + S3038)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),IF(ISBLANK(Y3038),"","Hidden"))</f>
        <v/>
      </c>
      <c r="AA3038" t="s">
        <v>2866</v>
      </c>
      <c r="AB3038" t="s">
        <v>3479</v>
      </c>
      <c r="AC3038" t="s">
        <v>964</v>
      </c>
      <c r="AD3038" t="str">
        <f>_xlfn.XLOOKUP(AC3038,moves!A:A,moves!B:B)</f>
        <v>dragon</v>
      </c>
      <c r="AE3038" t="str">
        <f>_xlfn.XLOOKUP(AC3038,moves!A:A,moves!D:D)</f>
        <v>?</v>
      </c>
      <c r="AF3038" t="str">
        <f>_xlfn.XLOOKUP(AC3038,moves!A:A,moves!E:E)</f>
        <v>Attack strength is equal to the current health of the user (Max 7 attack strength).</v>
      </c>
      <c r="AG3038">
        <v>0</v>
      </c>
      <c r="AH3038">
        <v>1</v>
      </c>
      <c r="AI3038">
        <f t="shared" si="213"/>
        <v>0</v>
      </c>
      <c r="AJ3038" t="s">
        <v>8452</v>
      </c>
      <c r="AK3038" t="s">
        <v>3478</v>
      </c>
      <c r="AL3038">
        <v>0</v>
      </c>
      <c r="AM3038" cm="1">
        <f t="array" ref="AM3038">IF(AL3038=1,1,
   IF(ISTEXT(AK3038),1,
   IF(AO3038&gt;1,AM3037,
   IF(AI3038=1,
      IF(SUMPRODUCT((LEN($Y$2:$Y$4096)-LEN(SUBSTITUTE($Y$2:$Y$4096,AA3038,"")))/LEN(AA3038))&gt;0,2,1),
      IF(
         SUMPRODUCT((LEN($Y$2:$Y$4096)-LEN(SUBSTITUTE($Y$2:$Y$4096,AA3038,"")))/LEN(AA3038))
         - SUMPRODUCT((LEN($Y$2:$Y$4096)-LEN(SUBSTITUTE($Y$2:$Y$4096,"Alolan "&amp;AA3038,"")))/LEN("Alolan "&amp;AA3038))
         - SUMPRODUCT((LEN($Y$2:$Y$4096)-LEN(SUBSTITUTE($Y$2:$Y$4096,"Galarian "&amp;AA3038,"")))/LEN("Galarian "&amp;AA3038))
         - SUMPRODUCT((LEN($Y$2:$Y$4096)-LEN(SUBSTITUTE($Y$2:$Y$4096,"Hisuian "&amp;AA3038,"")))/LEN("Hisuian "&amp;AA3038))
         - SUMPRODUCT((LEN($Y$2:$Y$4096)-LEN(SUBSTITUTE($Y$2:$Y$4096,"Paldean "&amp;AA3038,"")))/LEN("Paldean "&amp;AA3038))
      &gt;0,2,1)
   ))))</f>
        <v>1</v>
      </c>
      <c r="AN3038">
        <v>0</v>
      </c>
      <c r="AO3038">
        <v>0</v>
      </c>
    </row>
    <row r="3039" spans="1:42" x14ac:dyDescent="0.25">
      <c r="A3039">
        <v>1007</v>
      </c>
      <c r="B3039" t="s">
        <v>3055</v>
      </c>
      <c r="C3039" t="s">
        <v>1492</v>
      </c>
      <c r="D3039" t="s">
        <v>1482</v>
      </c>
      <c r="E3039">
        <v>100</v>
      </c>
      <c r="F3039">
        <v>135</v>
      </c>
      <c r="G3039">
        <v>115</v>
      </c>
      <c r="H3039">
        <v>85</v>
      </c>
      <c r="I3039">
        <v>100</v>
      </c>
      <c r="J3039">
        <v>135</v>
      </c>
      <c r="K3039" t="s">
        <v>3022</v>
      </c>
      <c r="M3039" t="s">
        <v>3478</v>
      </c>
      <c r="N3039">
        <v>13</v>
      </c>
      <c r="O3039">
        <v>10.45</v>
      </c>
      <c r="P3039">
        <v>1</v>
      </c>
      <c r="Q3039">
        <v>1</v>
      </c>
      <c r="R3039">
        <f t="shared" si="215"/>
        <v>14</v>
      </c>
      <c r="S3039">
        <f t="shared" si="216"/>
        <v>11</v>
      </c>
      <c r="T3039">
        <f t="shared" si="214"/>
        <v>25</v>
      </c>
      <c r="U3039" t="s">
        <v>1492</v>
      </c>
      <c r="V3039" t="s">
        <v>1482</v>
      </c>
      <c r="W3039" t="s">
        <v>1479</v>
      </c>
      <c r="X3039" t="s">
        <v>1472</v>
      </c>
      <c r="Z3039" t="str" cm="1">
        <f t="array" ref="Z3039">IF(ISBLANK(AK3039),_xlfn.LET(
    _xlpm.nameBeforeSlash, IF(ISNUMBER(SEARCH("/", Y3039)), LEFT(Y3039, SEARCH("/", Y3039)-1), Y3039),
    _xlpm.matchRow, IFERROR(MATCH(_xlpm.nameBeforeSlash, AA:AA, 0), ""),
    _xlpm.difference, IF(_xlpm.matchRow="", "", ABS((R3039 + S3039)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),IF(ISBLANK(Y3039),"","Hidden"))</f>
        <v/>
      </c>
      <c r="AA3039" t="s">
        <v>3055</v>
      </c>
      <c r="AB3039" t="s">
        <v>3479</v>
      </c>
      <c r="AC3039" t="s">
        <v>1040</v>
      </c>
      <c r="AD3039" t="str">
        <f>_xlfn.XLOOKUP(AC3039,moves!A:A,moves!B:B)</f>
        <v>fighting</v>
      </c>
      <c r="AE3039">
        <f>_xlfn.XLOOKUP(AC3039,moves!A:A,moves!D:D)</f>
        <v>5</v>
      </c>
      <c r="AF3039" t="str">
        <f>_xlfn.XLOOKUP(AC3039,moves!A:A,moves!E:E)</f>
        <v>If this move has a type advantage against the target: Deal 2 extra damage.</v>
      </c>
      <c r="AG3039">
        <v>0</v>
      </c>
      <c r="AH3039">
        <v>1</v>
      </c>
      <c r="AI3039">
        <f t="shared" si="213"/>
        <v>0</v>
      </c>
      <c r="AJ3039" t="s">
        <v>8452</v>
      </c>
      <c r="AK3039" t="s">
        <v>3478</v>
      </c>
      <c r="AL3039">
        <v>0</v>
      </c>
      <c r="AM3039" cm="1">
        <f t="array" ref="AM3039">IF(AL3039=1,1,
   IF(ISTEXT(AK3039),1,
   IF(AO3039&gt;1,AM3038,
   IF(AI3039=1,
      IF(SUMPRODUCT((LEN($Y$2:$Y$4096)-LEN(SUBSTITUTE($Y$2:$Y$4096,AA3039,"")))/LEN(AA3039))&gt;0,2,1),
      IF(
         SUMPRODUCT((LEN($Y$2:$Y$4096)-LEN(SUBSTITUTE($Y$2:$Y$4096,AA3039,"")))/LEN(AA3039))
         - SUMPRODUCT((LEN($Y$2:$Y$4096)-LEN(SUBSTITUTE($Y$2:$Y$4096,"Alolan "&amp;AA3039,"")))/LEN("Alolan "&amp;AA3039))
         - SUMPRODUCT((LEN($Y$2:$Y$4096)-LEN(SUBSTITUTE($Y$2:$Y$4096,"Galarian "&amp;AA3039,"")))/LEN("Galarian "&amp;AA3039))
         - SUMPRODUCT((LEN($Y$2:$Y$4096)-LEN(SUBSTITUTE($Y$2:$Y$4096,"Hisuian "&amp;AA3039,"")))/LEN("Hisuian "&amp;AA3039))
         - SUMPRODUCT((LEN($Y$2:$Y$4096)-LEN(SUBSTITUTE($Y$2:$Y$4096,"Paldean "&amp;AA3039,"")))/LEN("Paldean "&amp;AA3039))
      &gt;0,2,1)
   ))))</f>
        <v>1</v>
      </c>
      <c r="AN3039">
        <v>0</v>
      </c>
      <c r="AO3039">
        <v>0</v>
      </c>
    </row>
    <row r="3040" spans="1:42" x14ac:dyDescent="0.25">
      <c r="A3040">
        <v>1009</v>
      </c>
      <c r="B3040" t="s">
        <v>3057</v>
      </c>
      <c r="C3040" t="s">
        <v>1490</v>
      </c>
      <c r="D3040" t="s">
        <v>1482</v>
      </c>
      <c r="E3040">
        <v>99</v>
      </c>
      <c r="F3040">
        <v>83</v>
      </c>
      <c r="G3040">
        <v>91</v>
      </c>
      <c r="H3040">
        <v>125</v>
      </c>
      <c r="I3040">
        <v>83</v>
      </c>
      <c r="J3040">
        <v>109</v>
      </c>
      <c r="K3040" t="s">
        <v>3022</v>
      </c>
      <c r="M3040" t="s">
        <v>3478</v>
      </c>
      <c r="N3040">
        <v>11.44</v>
      </c>
      <c r="O3040">
        <v>9.1800000000000015</v>
      </c>
      <c r="P3040">
        <v>1</v>
      </c>
      <c r="Q3040">
        <v>2</v>
      </c>
      <c r="R3040">
        <f t="shared" si="215"/>
        <v>12</v>
      </c>
      <c r="S3040">
        <f t="shared" si="216"/>
        <v>11</v>
      </c>
      <c r="T3040">
        <f t="shared" si="214"/>
        <v>23</v>
      </c>
      <c r="U3040" t="s">
        <v>1490</v>
      </c>
      <c r="V3040" t="s">
        <v>1482</v>
      </c>
      <c r="W3040" t="s">
        <v>1479</v>
      </c>
      <c r="X3040" t="s">
        <v>1471</v>
      </c>
      <c r="Z3040" t="str" cm="1">
        <f t="array" ref="Z3040">IF(ISBLANK(AK3040),_xlfn.LET(
    _xlpm.nameBeforeSlash, IF(ISNUMBER(SEARCH("/", Y3040)), LEFT(Y3040, SEARCH("/", Y3040)-1), Y3040),
    _xlpm.matchRow, IFERROR(MATCH(_xlpm.nameBeforeSlash, AA:AA, 0), ""),
    _xlpm.difference, IF(_xlpm.matchRow="", "", ABS((R3040 + S3040)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),IF(ISBLANK(Y3040),"","Hidden"))</f>
        <v/>
      </c>
      <c r="AA3040" t="s">
        <v>3057</v>
      </c>
      <c r="AB3040" t="s">
        <v>3479</v>
      </c>
      <c r="AC3040" t="s">
        <v>1394</v>
      </c>
      <c r="AD3040" t="str">
        <f>_xlfn.XLOOKUP(AC3040,moves!A:A,moves!B:B)</f>
        <v>water</v>
      </c>
      <c r="AE3040">
        <f>_xlfn.XLOOKUP(AC3040,moves!A:A,moves!D:D)</f>
        <v>5</v>
      </c>
      <c r="AF3040" t="str">
        <f>_xlfn.XLOOKUP(AC3040,moves!A:A,moves!E:E)</f>
        <v>This move counts as a dual Fire- and Water-type move when attacking.</v>
      </c>
      <c r="AG3040">
        <v>0</v>
      </c>
      <c r="AH3040">
        <v>1</v>
      </c>
      <c r="AI3040">
        <f t="shared" si="213"/>
        <v>0</v>
      </c>
      <c r="AJ3040" t="s">
        <v>8452</v>
      </c>
      <c r="AK3040" t="s">
        <v>3478</v>
      </c>
      <c r="AL3040">
        <v>0</v>
      </c>
      <c r="AM3040" cm="1">
        <f t="array" ref="AM3040">IF(AL3040=1,1,
   IF(ISTEXT(AK3040),1,
   IF(AO3040&gt;1,AM3039,
   IF(AI3040=1,
      IF(SUMPRODUCT((LEN($Y$2:$Y$4096)-LEN(SUBSTITUTE($Y$2:$Y$4096,AA3040,"")))/LEN(AA3040))&gt;0,2,1),
      IF(
         SUMPRODUCT((LEN($Y$2:$Y$4096)-LEN(SUBSTITUTE($Y$2:$Y$4096,AA3040,"")))/LEN(AA3040))
         - SUMPRODUCT((LEN($Y$2:$Y$4096)-LEN(SUBSTITUTE($Y$2:$Y$4096,"Alolan "&amp;AA3040,"")))/LEN("Alolan "&amp;AA3040))
         - SUMPRODUCT((LEN($Y$2:$Y$4096)-LEN(SUBSTITUTE($Y$2:$Y$4096,"Galarian "&amp;AA3040,"")))/LEN("Galarian "&amp;AA3040))
         - SUMPRODUCT((LEN($Y$2:$Y$4096)-LEN(SUBSTITUTE($Y$2:$Y$4096,"Hisuian "&amp;AA3040,"")))/LEN("Hisuian "&amp;AA3040))
         - SUMPRODUCT((LEN($Y$2:$Y$4096)-LEN(SUBSTITUTE($Y$2:$Y$4096,"Paldean "&amp;AA3040,"")))/LEN("Paldean "&amp;AA3040))
      &gt;0,2,1)
   ))))</f>
        <v>1</v>
      </c>
      <c r="AN3040">
        <v>0</v>
      </c>
      <c r="AO3040">
        <v>0</v>
      </c>
    </row>
    <row r="3041" spans="1:42" x14ac:dyDescent="0.25">
      <c r="A3041">
        <v>214</v>
      </c>
      <c r="B3041" t="s">
        <v>89</v>
      </c>
      <c r="C3041" t="s">
        <v>1499</v>
      </c>
      <c r="D3041" t="s">
        <v>1492</v>
      </c>
      <c r="E3041">
        <v>80</v>
      </c>
      <c r="F3041">
        <v>125</v>
      </c>
      <c r="G3041">
        <v>75</v>
      </c>
      <c r="H3041">
        <v>40</v>
      </c>
      <c r="I3041">
        <v>95</v>
      </c>
      <c r="J3041">
        <v>85</v>
      </c>
      <c r="K3041" t="s">
        <v>1829</v>
      </c>
      <c r="M3041" t="s">
        <v>3480</v>
      </c>
      <c r="N3041">
        <v>10.050000000000001</v>
      </c>
      <c r="O3041">
        <v>8.3000000000000007</v>
      </c>
      <c r="P3041">
        <v>2</v>
      </c>
      <c r="Q3041">
        <v>2</v>
      </c>
      <c r="R3041">
        <f t="shared" si="215"/>
        <v>12</v>
      </c>
      <c r="S3041">
        <f t="shared" si="216"/>
        <v>10</v>
      </c>
      <c r="T3041">
        <f t="shared" si="214"/>
        <v>22</v>
      </c>
      <c r="U3041" t="s">
        <v>1499</v>
      </c>
      <c r="V3041" t="s">
        <v>1492</v>
      </c>
      <c r="W3041" t="s">
        <v>1471</v>
      </c>
      <c r="X3041" t="s">
        <v>1481</v>
      </c>
      <c r="Z3041" t="str" cm="1">
        <f t="array" ref="Z3041">IF(ISBLANK(AK3041),_xlfn.LET(
    _xlpm.nameBeforeSlash, IF(ISNUMBER(SEARCH("/", Y3041)), LEFT(Y3041, SEARCH("/", Y3041)-1), Y3041),
    _xlpm.matchRow, IFERROR(MATCH(_xlpm.nameBeforeSlash, AA:AA, 0), ""),
    _xlpm.difference, IF(_xlpm.matchRow="", "", ABS((R3041 + S3041)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),IF(ISBLANK(Y3041),"","Hidden"))</f>
        <v/>
      </c>
      <c r="AA3041" t="s">
        <v>89</v>
      </c>
      <c r="AB3041" t="s">
        <v>3481</v>
      </c>
      <c r="AC3041" t="s">
        <v>6476</v>
      </c>
      <c r="AD3041" t="str">
        <f>_xlfn.XLOOKUP(AC3041,moves!A:A,moves!B:B)</f>
        <v>bug</v>
      </c>
      <c r="AE3041">
        <f>_xlfn.XLOOKUP(AC3041,moves!A:A,moves!D:D)</f>
        <v>4</v>
      </c>
      <c r="AF3041" t="str">
        <f>_xlfn.XLOOKUP(AC3041,moves!A:A,moves!E:E)</f>
        <v>Ignore type resistances.</v>
      </c>
      <c r="AG3041">
        <v>0</v>
      </c>
      <c r="AH3041">
        <v>0</v>
      </c>
      <c r="AI3041">
        <f t="shared" si="213"/>
        <v>0</v>
      </c>
      <c r="AJ3041" t="s">
        <v>525</v>
      </c>
      <c r="AK3041" t="s">
        <v>3480</v>
      </c>
      <c r="AL3041">
        <v>0</v>
      </c>
      <c r="AM3041" cm="1">
        <f t="array" ref="AM3041">IF(AL3041=1,1,
   IF(ISTEXT(AK3041),1,
   IF(AO3041&gt;1,AM3040,
   IF(AI3041=1,
      IF(SUMPRODUCT((LEN($Y$2:$Y$4096)-LEN(SUBSTITUTE($Y$2:$Y$4096,AA3041,"")))/LEN(AA3041))&gt;0,2,1),
      IF(
         SUMPRODUCT((LEN($Y$2:$Y$4096)-LEN(SUBSTITUTE($Y$2:$Y$4096,AA3041,"")))/LEN(AA3041))
         - SUMPRODUCT((LEN($Y$2:$Y$4096)-LEN(SUBSTITUTE($Y$2:$Y$4096,"Alolan "&amp;AA3041,"")))/LEN("Alolan "&amp;AA3041))
         - SUMPRODUCT((LEN($Y$2:$Y$4096)-LEN(SUBSTITUTE($Y$2:$Y$4096,"Galarian "&amp;AA3041,"")))/LEN("Galarian "&amp;AA3041))
         - SUMPRODUCT((LEN($Y$2:$Y$4096)-LEN(SUBSTITUTE($Y$2:$Y$4096,"Hisuian "&amp;AA3041,"")))/LEN("Hisuian "&amp;AA3041))
         - SUMPRODUCT((LEN($Y$2:$Y$4096)-LEN(SUBSTITUTE($Y$2:$Y$4096,"Paldean "&amp;AA3041,"")))/LEN("Paldean "&amp;AA3041))
      &gt;0,2,1)
   ))))</f>
        <v>1</v>
      </c>
      <c r="AN3041">
        <v>0</v>
      </c>
      <c r="AO3041">
        <v>1</v>
      </c>
    </row>
    <row r="3042" spans="1:42" x14ac:dyDescent="0.25">
      <c r="A3042" t="s">
        <v>1830</v>
      </c>
      <c r="B3042" t="s">
        <v>89</v>
      </c>
      <c r="C3042" t="s">
        <v>1499</v>
      </c>
      <c r="D3042" t="s">
        <v>1492</v>
      </c>
      <c r="E3042">
        <v>80</v>
      </c>
      <c r="F3042">
        <v>185</v>
      </c>
      <c r="G3042">
        <v>115</v>
      </c>
      <c r="H3042">
        <v>40</v>
      </c>
      <c r="I3042">
        <v>105</v>
      </c>
      <c r="J3042">
        <v>75</v>
      </c>
      <c r="K3042" t="s">
        <v>1829</v>
      </c>
      <c r="M3042" t="s">
        <v>3480</v>
      </c>
      <c r="N3042">
        <v>12.65</v>
      </c>
      <c r="O3042">
        <v>9.8000000000000007</v>
      </c>
      <c r="P3042">
        <v>2</v>
      </c>
      <c r="Q3042">
        <v>2</v>
      </c>
      <c r="R3042">
        <f t="shared" si="215"/>
        <v>15</v>
      </c>
      <c r="S3042">
        <f t="shared" si="216"/>
        <v>12</v>
      </c>
      <c r="T3042">
        <f t="shared" si="214"/>
        <v>27</v>
      </c>
      <c r="U3042" t="s">
        <v>1499</v>
      </c>
      <c r="V3042" t="s">
        <v>1492</v>
      </c>
      <c r="W3042" t="s">
        <v>1471</v>
      </c>
      <c r="X3042" t="s">
        <v>1481</v>
      </c>
      <c r="Z3042" t="str" cm="1">
        <f t="array" ref="Z3042">IF(ISBLANK(AK3042),_xlfn.LET(
    _xlpm.nameBeforeSlash, IF(ISNUMBER(SEARCH("/", Y3042)), LEFT(Y3042, SEARCH("/", Y3042)-1), Y3042),
    _xlpm.matchRow, IFERROR(MATCH(_xlpm.nameBeforeSlash, AA:AA, 0), ""),
    _xlpm.difference, IF(_xlpm.matchRow="", "", ABS((R3042 + S3042)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),IF(ISBLANK(Y3042),"","Hidden"))</f>
        <v/>
      </c>
      <c r="AA3042" t="s">
        <v>5214</v>
      </c>
      <c r="AB3042" t="s">
        <v>1477</v>
      </c>
      <c r="AC3042" t="s">
        <v>6478</v>
      </c>
      <c r="AD3042" t="str">
        <f>_xlfn.XLOOKUP(AC3042,moves!A:A,moves!B:B)</f>
        <v>bug</v>
      </c>
      <c r="AE3042">
        <f>_xlfn.XLOOKUP(AC3042,moves!A:A,moves!D:D)</f>
        <v>4</v>
      </c>
      <c r="AF3042" t="str">
        <f>_xlfn.XLOOKUP(AC3042,moves!A:A,moves!E:E)</f>
        <v>For every 3 damage on the user: Increase attack strength by 1.</v>
      </c>
      <c r="AG3042">
        <v>0</v>
      </c>
      <c r="AH3042">
        <v>0</v>
      </c>
      <c r="AI3042">
        <f t="shared" si="213"/>
        <v>1</v>
      </c>
      <c r="AJ3042" t="s">
        <v>525</v>
      </c>
      <c r="AK3042" t="s">
        <v>3480</v>
      </c>
      <c r="AL3042">
        <v>0</v>
      </c>
      <c r="AM3042" cm="1">
        <f t="array" ref="AM3042">IF(AL3042=1,1,
   IF(ISTEXT(AK3042),1,
   IF(AO3042&gt;1,AM3041,
   IF(AI3042=1,
      IF(SUMPRODUCT((LEN($Y$2:$Y$4096)-LEN(SUBSTITUTE($Y$2:$Y$4096,AA3042,"")))/LEN(AA3042))&gt;0,2,1),
      IF(
         SUMPRODUCT((LEN($Y$2:$Y$4096)-LEN(SUBSTITUTE($Y$2:$Y$4096,AA3042,"")))/LEN(AA3042))
         - SUMPRODUCT((LEN($Y$2:$Y$4096)-LEN(SUBSTITUTE($Y$2:$Y$4096,"Alolan "&amp;AA3042,"")))/LEN("Alolan "&amp;AA3042))
         - SUMPRODUCT((LEN($Y$2:$Y$4096)-LEN(SUBSTITUTE($Y$2:$Y$4096,"Galarian "&amp;AA3042,"")))/LEN("Galarian "&amp;AA3042))
         - SUMPRODUCT((LEN($Y$2:$Y$4096)-LEN(SUBSTITUTE($Y$2:$Y$4096,"Hisuian "&amp;AA3042,"")))/LEN("Hisuian "&amp;AA3042))
         - SUMPRODUCT((LEN($Y$2:$Y$4096)-LEN(SUBSTITUTE($Y$2:$Y$4096,"Paldean "&amp;AA3042,"")))/LEN("Paldean "&amp;AA3042))
      &gt;0,2,1)
   ))))</f>
        <v>1</v>
      </c>
      <c r="AN3042">
        <v>0</v>
      </c>
      <c r="AO3042">
        <v>2</v>
      </c>
      <c r="AP3042">
        <v>1</v>
      </c>
    </row>
    <row r="3043" spans="1:42" x14ac:dyDescent="0.25">
      <c r="A3043">
        <v>464</v>
      </c>
      <c r="B3043" t="s">
        <v>218</v>
      </c>
      <c r="C3043" t="s">
        <v>1472</v>
      </c>
      <c r="D3043" t="s">
        <v>1546</v>
      </c>
      <c r="E3043">
        <v>115</v>
      </c>
      <c r="F3043">
        <v>140</v>
      </c>
      <c r="G3043">
        <v>130</v>
      </c>
      <c r="H3043">
        <v>55</v>
      </c>
      <c r="I3043">
        <v>55</v>
      </c>
      <c r="J3043">
        <v>40</v>
      </c>
      <c r="K3043" t="s">
        <v>341</v>
      </c>
      <c r="M3043" t="s">
        <v>3480</v>
      </c>
      <c r="N3043">
        <v>9.15</v>
      </c>
      <c r="O3043">
        <v>10.15</v>
      </c>
      <c r="P3043">
        <v>2</v>
      </c>
      <c r="Q3043">
        <v>2</v>
      </c>
      <c r="R3043">
        <f t="shared" si="215"/>
        <v>11</v>
      </c>
      <c r="S3043">
        <f t="shared" si="216"/>
        <v>12</v>
      </c>
      <c r="T3043">
        <f t="shared" si="214"/>
        <v>23</v>
      </c>
      <c r="U3043" t="s">
        <v>1472</v>
      </c>
      <c r="V3043" t="s">
        <v>1546</v>
      </c>
      <c r="W3043" t="s">
        <v>1512</v>
      </c>
      <c r="X3043" t="s">
        <v>1499</v>
      </c>
      <c r="Z3043" t="str" cm="1">
        <f t="array" ref="Z3043">IF(ISBLANK(AK3043),_xlfn.LET(
    _xlpm.nameBeforeSlash, IF(ISNUMBER(SEARCH("/", Y3043)), LEFT(Y3043, SEARCH("/", Y3043)-1), Y3043),
    _xlpm.matchRow, IFERROR(MATCH(_xlpm.nameBeforeSlash, AA:AA, 0), ""),
    _xlpm.difference, IF(_xlpm.matchRow="", "", ABS((R3043 + S3043)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),IF(ISBLANK(Y3043),"","Hidden"))</f>
        <v/>
      </c>
      <c r="AA3043" t="s">
        <v>218</v>
      </c>
      <c r="AB3043" t="s">
        <v>3481</v>
      </c>
      <c r="AC3043" t="s">
        <v>433</v>
      </c>
      <c r="AD3043" t="str">
        <f>_xlfn.XLOOKUP(AC3043,moves!A:A,moves!B:B)</f>
        <v>rock</v>
      </c>
      <c r="AE3043">
        <f>_xlfn.XLOOKUP(AC3043,moves!A:A,moves!D:D)</f>
        <v>6</v>
      </c>
      <c r="AF3043" t="str">
        <f>_xlfn.XLOOKUP(AC3043,moves!A:A,moves!E:E)</f>
        <v xml:space="preserve"> </v>
      </c>
      <c r="AG3043">
        <v>0</v>
      </c>
      <c r="AH3043">
        <v>0</v>
      </c>
      <c r="AI3043">
        <f t="shared" si="213"/>
        <v>0</v>
      </c>
      <c r="AJ3043" t="s">
        <v>525</v>
      </c>
      <c r="AK3043" t="s">
        <v>3480</v>
      </c>
      <c r="AL3043">
        <v>0</v>
      </c>
      <c r="AM3043" cm="1">
        <f t="array" ref="AM3043">IF(AL3043=1,1,
   IF(ISTEXT(AK3043),1,
   IF(AO3043&gt;1,AM3041,
   IF(AI3043=1,
      IF(SUMPRODUCT((LEN($Y$2:$Y$4096)-LEN(SUBSTITUTE($Y$2:$Y$4096,AA3043,"")))/LEN(AA3043))&gt;0,2,1),
      IF(
         SUMPRODUCT((LEN($Y$2:$Y$4096)-LEN(SUBSTITUTE($Y$2:$Y$4096,AA3043,"")))/LEN(AA3043))
         - SUMPRODUCT((LEN($Y$2:$Y$4096)-LEN(SUBSTITUTE($Y$2:$Y$4096,"Alolan "&amp;AA3043,"")))/LEN("Alolan "&amp;AA3043))
         - SUMPRODUCT((LEN($Y$2:$Y$4096)-LEN(SUBSTITUTE($Y$2:$Y$4096,"Galarian "&amp;AA3043,"")))/LEN("Galarian "&amp;AA3043))
         - SUMPRODUCT((LEN($Y$2:$Y$4096)-LEN(SUBSTITUTE($Y$2:$Y$4096,"Hisuian "&amp;AA3043,"")))/LEN("Hisuian "&amp;AA3043))
         - SUMPRODUCT((LEN($Y$2:$Y$4096)-LEN(SUBSTITUTE($Y$2:$Y$4096,"Paldean "&amp;AA3043,"")))/LEN("Paldean "&amp;AA3043))
      &gt;0,2,1)
   ))))</f>
        <v>1</v>
      </c>
      <c r="AN3043">
        <v>0</v>
      </c>
      <c r="AO3043">
        <v>0</v>
      </c>
    </row>
    <row r="3044" spans="1:42" x14ac:dyDescent="0.25">
      <c r="A3044">
        <v>697</v>
      </c>
      <c r="B3044" t="s">
        <v>2515</v>
      </c>
      <c r="C3044" t="s">
        <v>1546</v>
      </c>
      <c r="D3044" t="s">
        <v>1482</v>
      </c>
      <c r="E3044">
        <v>82</v>
      </c>
      <c r="F3044">
        <v>121</v>
      </c>
      <c r="G3044">
        <v>119</v>
      </c>
      <c r="H3044">
        <v>69</v>
      </c>
      <c r="I3044">
        <v>59</v>
      </c>
      <c r="J3044">
        <v>71</v>
      </c>
      <c r="K3044" t="s">
        <v>2516</v>
      </c>
      <c r="M3044" t="s">
        <v>3480</v>
      </c>
      <c r="N3044">
        <v>9.5800000000000018</v>
      </c>
      <c r="O3044">
        <v>8.620000000000001</v>
      </c>
      <c r="P3044">
        <v>1</v>
      </c>
      <c r="Q3044">
        <v>2</v>
      </c>
      <c r="R3044">
        <f t="shared" si="215"/>
        <v>11</v>
      </c>
      <c r="S3044">
        <f t="shared" si="216"/>
        <v>11</v>
      </c>
      <c r="T3044">
        <f t="shared" si="214"/>
        <v>22</v>
      </c>
      <c r="U3044" t="s">
        <v>1546</v>
      </c>
      <c r="V3044" t="s">
        <v>1482</v>
      </c>
      <c r="W3044" t="s">
        <v>1472</v>
      </c>
      <c r="X3044" t="s">
        <v>1471</v>
      </c>
      <c r="Z3044" t="str" cm="1">
        <f t="array" ref="Z3044">IF(ISBLANK(AK3044),_xlfn.LET(
    _xlpm.nameBeforeSlash, IF(ISNUMBER(SEARCH("/", Y3044)), LEFT(Y3044, SEARCH("/", Y3044)-1), Y3044),
    _xlpm.matchRow, IFERROR(MATCH(_xlpm.nameBeforeSlash, AA:AA, 0), ""),
    _xlpm.difference, IF(_xlpm.matchRow="", "", ABS((R3044 + S3044)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),IF(ISBLANK(Y3044),"","Hidden"))</f>
        <v/>
      </c>
      <c r="AA3044" t="s">
        <v>2515</v>
      </c>
      <c r="AB3044" t="s">
        <v>3481</v>
      </c>
      <c r="AC3044" t="s">
        <v>6685</v>
      </c>
      <c r="AD3044" t="str">
        <f>_xlfn.XLOOKUP(AC3044,moves!A:A,moves!B:B)</f>
        <v>dragon</v>
      </c>
      <c r="AE3044">
        <f>_xlfn.XLOOKUP(AC3044,moves!A:A,moves!D:D)</f>
        <v>3</v>
      </c>
      <c r="AF3044" t="str">
        <f>_xlfn.XLOOKUP(AC3044,moves!A:A,moves!E:E)</f>
        <v>When the target next attacks: Decrease attack strength by 1.</v>
      </c>
      <c r="AG3044">
        <v>0</v>
      </c>
      <c r="AH3044">
        <v>0</v>
      </c>
      <c r="AI3044">
        <f t="shared" si="213"/>
        <v>0</v>
      </c>
      <c r="AJ3044" t="s">
        <v>525</v>
      </c>
      <c r="AK3044" t="s">
        <v>3480</v>
      </c>
      <c r="AL3044">
        <v>0</v>
      </c>
      <c r="AM3044" cm="1">
        <f t="array" ref="AM3044">IF(AL3044=1,1,
   IF(ISTEXT(AK3044),1,
   IF(AO3044&gt;1,AM3043,
   IF(AI3044=1,
      IF(SUMPRODUCT((LEN($Y$2:$Y$4096)-LEN(SUBSTITUTE($Y$2:$Y$4096,AA3044,"")))/LEN(AA3044))&gt;0,2,1),
      IF(
         SUMPRODUCT((LEN($Y$2:$Y$4096)-LEN(SUBSTITUTE($Y$2:$Y$4096,AA3044,"")))/LEN(AA3044))
         - SUMPRODUCT((LEN($Y$2:$Y$4096)-LEN(SUBSTITUTE($Y$2:$Y$4096,"Alolan "&amp;AA3044,"")))/LEN("Alolan "&amp;AA3044))
         - SUMPRODUCT((LEN($Y$2:$Y$4096)-LEN(SUBSTITUTE($Y$2:$Y$4096,"Galarian "&amp;AA3044,"")))/LEN("Galarian "&amp;AA3044))
         - SUMPRODUCT((LEN($Y$2:$Y$4096)-LEN(SUBSTITUTE($Y$2:$Y$4096,"Hisuian "&amp;AA3044,"")))/LEN("Hisuian "&amp;AA3044))
         - SUMPRODUCT((LEN($Y$2:$Y$4096)-LEN(SUBSTITUTE($Y$2:$Y$4096,"Paldean "&amp;AA3044,"")))/LEN("Paldean "&amp;AA3044))
      &gt;0,2,1)
   ))))</f>
        <v>1</v>
      </c>
      <c r="AN3044">
        <v>0</v>
      </c>
      <c r="AO3044">
        <v>0</v>
      </c>
    </row>
    <row r="3045" spans="1:42" x14ac:dyDescent="0.25">
      <c r="A3045">
        <v>409</v>
      </c>
      <c r="B3045" t="s">
        <v>165</v>
      </c>
      <c r="C3045" t="s">
        <v>1546</v>
      </c>
      <c r="D3045"/>
      <c r="E3045">
        <v>97</v>
      </c>
      <c r="F3045">
        <v>165</v>
      </c>
      <c r="G3045">
        <v>60</v>
      </c>
      <c r="H3045">
        <v>65</v>
      </c>
      <c r="I3045">
        <v>50</v>
      </c>
      <c r="J3045">
        <v>58</v>
      </c>
      <c r="K3045" t="s">
        <v>286</v>
      </c>
      <c r="M3045" t="s">
        <v>3480</v>
      </c>
      <c r="N3045">
        <v>11.22</v>
      </c>
      <c r="O3045">
        <v>7.1800000000000015</v>
      </c>
      <c r="P3045">
        <v>3</v>
      </c>
      <c r="Q3045">
        <v>2</v>
      </c>
      <c r="R3045">
        <f t="shared" si="215"/>
        <v>14</v>
      </c>
      <c r="S3045">
        <f t="shared" si="216"/>
        <v>9</v>
      </c>
      <c r="T3045">
        <f t="shared" si="214"/>
        <v>23</v>
      </c>
      <c r="U3045" t="s">
        <v>1546</v>
      </c>
      <c r="V3045" t="s">
        <v>1482</v>
      </c>
      <c r="W3045" t="s">
        <v>1512</v>
      </c>
      <c r="X3045" t="s">
        <v>1472</v>
      </c>
      <c r="Z3045" t="str" cm="1">
        <f t="array" ref="Z3045">IF(ISBLANK(AK3045),_xlfn.LET(
    _xlpm.nameBeforeSlash, IF(ISNUMBER(SEARCH("/", Y3045)), LEFT(Y3045, SEARCH("/", Y3045)-1), Y3045),
    _xlpm.matchRow, IFERROR(MATCH(_xlpm.nameBeforeSlash, AA:AA, 0), ""),
    _xlpm.difference, IF(_xlpm.matchRow="", "", ABS((R3045 + S3045)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),IF(ISBLANK(Y3045),"","Hidden"))</f>
        <v/>
      </c>
      <c r="AA3045" t="s">
        <v>165</v>
      </c>
      <c r="AB3045" t="s">
        <v>3481</v>
      </c>
      <c r="AC3045" t="s">
        <v>447</v>
      </c>
      <c r="AD3045" t="str">
        <f>_xlfn.XLOOKUP(AC3045,moves!A:A,moves!B:B)</f>
        <v>rock</v>
      </c>
      <c r="AE3045">
        <f>_xlfn.XLOOKUP(AC3045,moves!A:A,moves!D:D)</f>
        <v>6</v>
      </c>
      <c r="AF3045" t="str">
        <f>_xlfn.XLOOKUP(AC3045,moves!A:A,moves!E:E)</f>
        <v>Critical hits deal +2 damage. For each critical hit rolled: The user takes 3 damage.</v>
      </c>
      <c r="AG3045">
        <v>0</v>
      </c>
      <c r="AH3045">
        <v>0</v>
      </c>
      <c r="AI3045">
        <f t="shared" si="213"/>
        <v>0</v>
      </c>
      <c r="AJ3045" t="s">
        <v>525</v>
      </c>
      <c r="AK3045" t="s">
        <v>3480</v>
      </c>
      <c r="AL3045">
        <v>0</v>
      </c>
      <c r="AM3045" cm="1">
        <f t="array" ref="AM3045">IF(AL3045=1,1,
   IF(ISTEXT(AK3045),1,
   IF(AO3045&gt;1,AM3044,
   IF(AI3045=1,
      IF(SUMPRODUCT((LEN($Y$2:$Y$4096)-LEN(SUBSTITUTE($Y$2:$Y$4096,AA3045,"")))/LEN(AA3045))&gt;0,2,1),
      IF(
         SUMPRODUCT((LEN($Y$2:$Y$4096)-LEN(SUBSTITUTE($Y$2:$Y$4096,AA3045,"")))/LEN(AA3045))
         - SUMPRODUCT((LEN($Y$2:$Y$4096)-LEN(SUBSTITUTE($Y$2:$Y$4096,"Alolan "&amp;AA3045,"")))/LEN("Alolan "&amp;AA3045))
         - SUMPRODUCT((LEN($Y$2:$Y$4096)-LEN(SUBSTITUTE($Y$2:$Y$4096,"Galarian "&amp;AA3045,"")))/LEN("Galarian "&amp;AA3045))
         - SUMPRODUCT((LEN($Y$2:$Y$4096)-LEN(SUBSTITUTE($Y$2:$Y$4096,"Hisuian "&amp;AA3045,"")))/LEN("Hisuian "&amp;AA3045))
         - SUMPRODUCT((LEN($Y$2:$Y$4096)-LEN(SUBSTITUTE($Y$2:$Y$4096,"Paldean "&amp;AA3045,"")))/LEN("Paldean "&amp;AA3045))
      &gt;0,2,1)
   ))))</f>
        <v>1</v>
      </c>
      <c r="AN3045">
        <v>0</v>
      </c>
      <c r="AO3045">
        <v>0</v>
      </c>
    </row>
    <row r="3046" spans="1:42" x14ac:dyDescent="0.25">
      <c r="A3046">
        <v>350</v>
      </c>
      <c r="B3046" t="s">
        <v>127</v>
      </c>
      <c r="C3046" t="s">
        <v>1490</v>
      </c>
      <c r="D3046"/>
      <c r="E3046">
        <v>95</v>
      </c>
      <c r="F3046">
        <v>60</v>
      </c>
      <c r="G3046">
        <v>79</v>
      </c>
      <c r="H3046">
        <v>100</v>
      </c>
      <c r="I3046">
        <v>125</v>
      </c>
      <c r="J3046">
        <v>81</v>
      </c>
      <c r="K3046" t="s">
        <v>2037</v>
      </c>
      <c r="M3046" t="s">
        <v>3480</v>
      </c>
      <c r="N3046">
        <v>8.84</v>
      </c>
      <c r="O3046">
        <v>9.92</v>
      </c>
      <c r="P3046">
        <v>1</v>
      </c>
      <c r="Q3046">
        <v>2</v>
      </c>
      <c r="R3046">
        <f t="shared" si="215"/>
        <v>10</v>
      </c>
      <c r="S3046">
        <f t="shared" si="216"/>
        <v>12</v>
      </c>
      <c r="T3046">
        <f t="shared" si="214"/>
        <v>22</v>
      </c>
      <c r="U3046" t="s">
        <v>1490</v>
      </c>
      <c r="V3046" t="s">
        <v>1512</v>
      </c>
      <c r="W3046" t="s">
        <v>1209</v>
      </c>
      <c r="X3046" t="s">
        <v>1482</v>
      </c>
      <c r="Z3046" t="str" cm="1">
        <f t="array" ref="Z3046">IF(ISBLANK(AK3046),_xlfn.LET(
    _xlpm.nameBeforeSlash, IF(ISNUMBER(SEARCH("/", Y3046)), LEFT(Y3046, SEARCH("/", Y3046)-1), Y3046),
    _xlpm.matchRow, IFERROR(MATCH(_xlpm.nameBeforeSlash, AA:AA, 0), ""),
    _xlpm.difference, IF(_xlpm.matchRow="", "", ABS((R3046 + S3046)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),IF(ISBLANK(Y3046),"","Hidden"))</f>
        <v/>
      </c>
      <c r="AA3046" t="s">
        <v>127</v>
      </c>
      <c r="AB3046" t="s">
        <v>3481</v>
      </c>
      <c r="AC3046" t="s">
        <v>6547</v>
      </c>
      <c r="AD3046" t="str">
        <f>_xlfn.XLOOKUP(AC3046,moves!A:A,moves!B:B)</f>
        <v>water</v>
      </c>
      <c r="AE3046">
        <f>_xlfn.XLOOKUP(AC3046,moves!A:A,moves!D:D)</f>
        <v>4</v>
      </c>
      <c r="AF3046" t="str">
        <f>_xlfn.XLOOKUP(AC3046,moves!A:A,moves!E:E)</f>
        <v>When the user is next attacked: Ignore all damage from moves used by Pokémon in a changed state.</v>
      </c>
      <c r="AG3046">
        <v>0</v>
      </c>
      <c r="AH3046">
        <v>0</v>
      </c>
      <c r="AI3046">
        <f t="shared" si="213"/>
        <v>0</v>
      </c>
      <c r="AJ3046" t="s">
        <v>525</v>
      </c>
      <c r="AK3046" t="s">
        <v>3480</v>
      </c>
      <c r="AL3046">
        <v>0</v>
      </c>
      <c r="AM3046" cm="1">
        <f t="array" ref="AM3046">IF(AL3046=1,1,
   IF(ISTEXT(AK3046),1,
   IF(AO3046&gt;1,AM3045,
   IF(AI3046=1,
      IF(SUMPRODUCT((LEN($Y$2:$Y$4096)-LEN(SUBSTITUTE($Y$2:$Y$4096,AA3046,"")))/LEN(AA3046))&gt;0,2,1),
      IF(
         SUMPRODUCT((LEN($Y$2:$Y$4096)-LEN(SUBSTITUTE($Y$2:$Y$4096,AA3046,"")))/LEN(AA3046))
         - SUMPRODUCT((LEN($Y$2:$Y$4096)-LEN(SUBSTITUTE($Y$2:$Y$4096,"Alolan "&amp;AA3046,"")))/LEN("Alolan "&amp;AA3046))
         - SUMPRODUCT((LEN($Y$2:$Y$4096)-LEN(SUBSTITUTE($Y$2:$Y$4096,"Galarian "&amp;AA3046,"")))/LEN("Galarian "&amp;AA3046))
         - SUMPRODUCT((LEN($Y$2:$Y$4096)-LEN(SUBSTITUTE($Y$2:$Y$4096,"Hisuian "&amp;AA3046,"")))/LEN("Hisuian "&amp;AA3046))
         - SUMPRODUCT((LEN($Y$2:$Y$4096)-LEN(SUBSTITUTE($Y$2:$Y$4096,"Paldean "&amp;AA3046,"")))/LEN("Paldean "&amp;AA3046))
      &gt;0,2,1)
   ))))</f>
        <v>1</v>
      </c>
      <c r="AN3046">
        <v>0</v>
      </c>
      <c r="AO3046">
        <v>0</v>
      </c>
    </row>
    <row r="3047" spans="1:42" x14ac:dyDescent="0.25">
      <c r="A3047">
        <v>486</v>
      </c>
      <c r="B3047" t="s">
        <v>239</v>
      </c>
      <c r="C3047" t="s">
        <v>1512</v>
      </c>
      <c r="D3047"/>
      <c r="E3047">
        <v>110</v>
      </c>
      <c r="F3047">
        <v>160</v>
      </c>
      <c r="G3047">
        <v>110</v>
      </c>
      <c r="H3047">
        <v>80</v>
      </c>
      <c r="I3047">
        <v>110</v>
      </c>
      <c r="J3047">
        <v>100</v>
      </c>
      <c r="K3047" t="s">
        <v>395</v>
      </c>
      <c r="M3047" t="s">
        <v>3480</v>
      </c>
      <c r="N3047">
        <v>12.8</v>
      </c>
      <c r="O3047">
        <v>11</v>
      </c>
      <c r="P3047">
        <v>-2</v>
      </c>
      <c r="R3047">
        <f t="shared" si="215"/>
        <v>11</v>
      </c>
      <c r="S3047">
        <f t="shared" si="216"/>
        <v>11</v>
      </c>
      <c r="T3047">
        <f t="shared" si="214"/>
        <v>22</v>
      </c>
      <c r="U3047" t="s">
        <v>1512</v>
      </c>
      <c r="V3047" t="s">
        <v>1514</v>
      </c>
      <c r="W3047" t="s">
        <v>1471</v>
      </c>
      <c r="X3047" t="s">
        <v>1492</v>
      </c>
      <c r="Z3047" t="str" cm="1">
        <f t="array" ref="Z3047">IF(ISBLANK(AK3047),_xlfn.LET(
    _xlpm.nameBeforeSlash, IF(ISNUMBER(SEARCH("/", Y3047)), LEFT(Y3047, SEARCH("/", Y3047)-1), Y3047),
    _xlpm.matchRow, IFERROR(MATCH(_xlpm.nameBeforeSlash, AA:AA, 0), ""),
    _xlpm.difference, IF(_xlpm.matchRow="", "", ABS((R3047 + S3047)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),IF(ISBLANK(Y3047),"","Hidden"))</f>
        <v/>
      </c>
      <c r="AA3047" t="s">
        <v>239</v>
      </c>
      <c r="AB3047" t="s">
        <v>3481</v>
      </c>
      <c r="AC3047" t="s">
        <v>470</v>
      </c>
      <c r="AD3047" t="str">
        <f>_xlfn.XLOOKUP(AC3047,moves!A:A,moves!B:B)</f>
        <v>normal</v>
      </c>
      <c r="AE3047">
        <f>_xlfn.XLOOKUP(AC3047,moves!A:A,moves!D:D)</f>
        <v>4</v>
      </c>
      <c r="AF3047" t="str">
        <f>_xlfn.XLOOKUP(AC3047,moves!A:A,moves!E:E)</f>
        <v>Inflict the Paralyzed status on the target. The target may no longer switch out or flee the battle.</v>
      </c>
      <c r="AG3047">
        <v>0</v>
      </c>
      <c r="AH3047">
        <v>1</v>
      </c>
      <c r="AI3047">
        <f t="shared" si="213"/>
        <v>0</v>
      </c>
      <c r="AJ3047" t="s">
        <v>867</v>
      </c>
      <c r="AK3047" t="s">
        <v>3480</v>
      </c>
      <c r="AL3047">
        <v>0</v>
      </c>
      <c r="AM3047" cm="1">
        <f t="array" ref="AM3047">IF(AL3047=1,1,
   IF(ISTEXT(AK3047),1,
   IF(AO3047&gt;1,AM3046,
   IF(AI3047=1,
      IF(SUMPRODUCT((LEN($Y$2:$Y$4096)-LEN(SUBSTITUTE($Y$2:$Y$4096,AA3047,"")))/LEN(AA3047))&gt;0,2,1),
      IF(
         SUMPRODUCT((LEN($Y$2:$Y$4096)-LEN(SUBSTITUTE($Y$2:$Y$4096,AA3047,"")))/LEN(AA3047))
         - SUMPRODUCT((LEN($Y$2:$Y$4096)-LEN(SUBSTITUTE($Y$2:$Y$4096,"Alolan "&amp;AA3047,"")))/LEN("Alolan "&amp;AA3047))
         - SUMPRODUCT((LEN($Y$2:$Y$4096)-LEN(SUBSTITUTE($Y$2:$Y$4096,"Galarian "&amp;AA3047,"")))/LEN("Galarian "&amp;AA3047))
         - SUMPRODUCT((LEN($Y$2:$Y$4096)-LEN(SUBSTITUTE($Y$2:$Y$4096,"Hisuian "&amp;AA3047,"")))/LEN("Hisuian "&amp;AA3047))
         - SUMPRODUCT((LEN($Y$2:$Y$4096)-LEN(SUBSTITUTE($Y$2:$Y$4096,"Paldean "&amp;AA3047,"")))/LEN("Paldean "&amp;AA3047))
      &gt;0,2,1)
   ))))</f>
        <v>1</v>
      </c>
      <c r="AN3047">
        <v>0</v>
      </c>
      <c r="AO3047">
        <v>0</v>
      </c>
    </row>
    <row r="3048" spans="1:42" x14ac:dyDescent="0.25">
      <c r="A3048">
        <v>466</v>
      </c>
      <c r="B3048" t="s">
        <v>220</v>
      </c>
      <c r="C3048" t="s">
        <v>1521</v>
      </c>
      <c r="D3048"/>
      <c r="E3048">
        <v>75</v>
      </c>
      <c r="F3048">
        <v>123</v>
      </c>
      <c r="G3048">
        <v>67</v>
      </c>
      <c r="H3048">
        <v>95</v>
      </c>
      <c r="I3048">
        <v>85</v>
      </c>
      <c r="J3048">
        <v>95</v>
      </c>
      <c r="K3048" t="s">
        <v>344</v>
      </c>
      <c r="M3048" t="s">
        <v>3482</v>
      </c>
      <c r="N3048">
        <v>10.9</v>
      </c>
      <c r="O3048">
        <v>7.56</v>
      </c>
      <c r="P3048">
        <v>2</v>
      </c>
      <c r="Q3048">
        <v>2</v>
      </c>
      <c r="R3048">
        <f t="shared" si="215"/>
        <v>13</v>
      </c>
      <c r="S3048">
        <f t="shared" si="216"/>
        <v>10</v>
      </c>
      <c r="T3048">
        <f t="shared" si="214"/>
        <v>23</v>
      </c>
      <c r="U3048" t="s">
        <v>1521</v>
      </c>
      <c r="V3048" t="s">
        <v>429</v>
      </c>
      <c r="W3048" t="s">
        <v>1512</v>
      </c>
      <c r="X3048" t="s">
        <v>1492</v>
      </c>
      <c r="Z3048" t="str" cm="1">
        <f t="array" ref="Z3048">IF(ISBLANK(AK3048),_xlfn.LET(
    _xlpm.nameBeforeSlash, IF(ISNUMBER(SEARCH("/", Y3048)), LEFT(Y3048, SEARCH("/", Y3048)-1), Y3048),
    _xlpm.matchRow, IFERROR(MATCH(_xlpm.nameBeforeSlash, AA:AA, 0), ""),
    _xlpm.difference, IF(_xlpm.matchRow="", "", ABS((R3048 + S3048)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),IF(ISBLANK(Y3048),"","Hidden"))</f>
        <v/>
      </c>
      <c r="AA3048" t="s">
        <v>220</v>
      </c>
      <c r="AB3048" t="s">
        <v>3483</v>
      </c>
      <c r="AC3048" t="s">
        <v>990</v>
      </c>
      <c r="AD3048" t="str">
        <f>_xlfn.XLOOKUP(AC3048,moves!A:A,moves!B:B)</f>
        <v>electric</v>
      </c>
      <c r="AE3048">
        <f>_xlfn.XLOOKUP(AC3048,moves!A:A,moves!D:D)</f>
        <v>4</v>
      </c>
      <c r="AF3048" t="str">
        <f>_xlfn.XLOOKUP(AC3048,moves!A:A,moves!E:E)</f>
        <v xml:space="preserve"> </v>
      </c>
      <c r="AG3048">
        <v>0</v>
      </c>
      <c r="AH3048">
        <v>0</v>
      </c>
      <c r="AI3048">
        <f t="shared" si="213"/>
        <v>0</v>
      </c>
      <c r="AJ3048" t="s">
        <v>525</v>
      </c>
      <c r="AK3048" t="s">
        <v>3482</v>
      </c>
      <c r="AL3048">
        <v>0</v>
      </c>
      <c r="AM3048" cm="1">
        <f t="array" ref="AM3048">IF(AL3048=1,1,
   IF(ISTEXT(AK3048),1,
   IF(AO3048&gt;1,AM3047,
   IF(AI3048=1,
      IF(SUMPRODUCT((LEN($Y$2:$Y$4096)-LEN(SUBSTITUTE($Y$2:$Y$4096,AA3048,"")))/LEN(AA3048))&gt;0,2,1),
      IF(
         SUMPRODUCT((LEN($Y$2:$Y$4096)-LEN(SUBSTITUTE($Y$2:$Y$4096,AA3048,"")))/LEN(AA3048))
         - SUMPRODUCT((LEN($Y$2:$Y$4096)-LEN(SUBSTITUTE($Y$2:$Y$4096,"Alolan "&amp;AA3048,"")))/LEN("Alolan "&amp;AA3048))
         - SUMPRODUCT((LEN($Y$2:$Y$4096)-LEN(SUBSTITUTE($Y$2:$Y$4096,"Galarian "&amp;AA3048,"")))/LEN("Galarian "&amp;AA3048))
         - SUMPRODUCT((LEN($Y$2:$Y$4096)-LEN(SUBSTITUTE($Y$2:$Y$4096,"Hisuian "&amp;AA3048,"")))/LEN("Hisuian "&amp;AA3048))
         - SUMPRODUCT((LEN($Y$2:$Y$4096)-LEN(SUBSTITUTE($Y$2:$Y$4096,"Paldean "&amp;AA3048,"")))/LEN("Paldean "&amp;AA3048))
      &gt;0,2,1)
   ))))</f>
        <v>1</v>
      </c>
      <c r="AN3048">
        <v>0</v>
      </c>
      <c r="AO3048">
        <v>0</v>
      </c>
    </row>
    <row r="3049" spans="1:42" x14ac:dyDescent="0.25">
      <c r="A3049">
        <v>248</v>
      </c>
      <c r="B3049" t="s">
        <v>109</v>
      </c>
      <c r="C3049" t="s">
        <v>1546</v>
      </c>
      <c r="D3049" t="s">
        <v>1471</v>
      </c>
      <c r="E3049">
        <v>100</v>
      </c>
      <c r="F3049">
        <v>134</v>
      </c>
      <c r="G3049">
        <v>110</v>
      </c>
      <c r="H3049">
        <v>95</v>
      </c>
      <c r="I3049">
        <v>100</v>
      </c>
      <c r="J3049">
        <v>61</v>
      </c>
      <c r="K3049" t="s">
        <v>1852</v>
      </c>
      <c r="M3049" t="s">
        <v>3482</v>
      </c>
      <c r="N3049">
        <v>10.09</v>
      </c>
      <c r="O3049">
        <v>10.3</v>
      </c>
      <c r="P3049">
        <v>2</v>
      </c>
      <c r="Q3049">
        <v>2</v>
      </c>
      <c r="R3049">
        <f t="shared" si="215"/>
        <v>12</v>
      </c>
      <c r="S3049">
        <f t="shared" si="216"/>
        <v>12</v>
      </c>
      <c r="T3049">
        <f t="shared" si="214"/>
        <v>24</v>
      </c>
      <c r="U3049" t="s">
        <v>1546</v>
      </c>
      <c r="V3049" t="s">
        <v>1471</v>
      </c>
      <c r="W3049" t="s">
        <v>1472</v>
      </c>
      <c r="X3049" t="s">
        <v>1482</v>
      </c>
      <c r="Z3049" t="str" cm="1">
        <f t="array" ref="Z3049">IF(ISBLANK(AK3049),_xlfn.LET(
    _xlpm.nameBeforeSlash, IF(ISNUMBER(SEARCH("/", Y3049)), LEFT(Y3049, SEARCH("/", Y3049)-1), Y3049),
    _xlpm.matchRow, IFERROR(MATCH(_xlpm.nameBeforeSlash, AA:AA, 0), ""),
    _xlpm.difference, IF(_xlpm.matchRow="", "", ABS((R3049 + S3049)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),IF(ISBLANK(Y3049),"","Hidden"))</f>
        <v/>
      </c>
      <c r="AA3049" t="s">
        <v>109</v>
      </c>
      <c r="AB3049" t="s">
        <v>3483</v>
      </c>
      <c r="AC3049" t="s">
        <v>6496</v>
      </c>
      <c r="AD3049" t="str">
        <f>_xlfn.XLOOKUP(AC3049,moves!A:A,moves!B:B)</f>
        <v>dark</v>
      </c>
      <c r="AE3049">
        <f>_xlfn.XLOOKUP(AC3049,moves!A:A,moves!D:D)</f>
        <v>5</v>
      </c>
      <c r="AF3049" t="str">
        <f>_xlfn.XLOOKUP(AC3049,moves!A:A,moves!E:E)</f>
        <v>Both player's must discard a Battle card.</v>
      </c>
      <c r="AG3049">
        <v>0</v>
      </c>
      <c r="AH3049">
        <v>0</v>
      </c>
      <c r="AI3049">
        <f t="shared" si="213"/>
        <v>0</v>
      </c>
      <c r="AJ3049" t="s">
        <v>525</v>
      </c>
      <c r="AK3049" t="s">
        <v>3482</v>
      </c>
      <c r="AL3049">
        <v>0</v>
      </c>
      <c r="AM3049" cm="1">
        <f t="array" ref="AM3049">IF(AL3049=1,1,
   IF(ISTEXT(AK3049),1,
   IF(AO3049&gt;1,AM3048,
   IF(AI3049=1,
      IF(SUMPRODUCT((LEN($Y$2:$Y$4096)-LEN(SUBSTITUTE($Y$2:$Y$4096,AA3049,"")))/LEN(AA3049))&gt;0,2,1),
      IF(
         SUMPRODUCT((LEN($Y$2:$Y$4096)-LEN(SUBSTITUTE($Y$2:$Y$4096,AA3049,"")))/LEN(AA3049))
         - SUMPRODUCT((LEN($Y$2:$Y$4096)-LEN(SUBSTITUTE($Y$2:$Y$4096,"Alolan "&amp;AA3049,"")))/LEN("Alolan "&amp;AA3049))
         - SUMPRODUCT((LEN($Y$2:$Y$4096)-LEN(SUBSTITUTE($Y$2:$Y$4096,"Galarian "&amp;AA3049,"")))/LEN("Galarian "&amp;AA3049))
         - SUMPRODUCT((LEN($Y$2:$Y$4096)-LEN(SUBSTITUTE($Y$2:$Y$4096,"Hisuian "&amp;AA3049,"")))/LEN("Hisuian "&amp;AA3049))
         - SUMPRODUCT((LEN($Y$2:$Y$4096)-LEN(SUBSTITUTE($Y$2:$Y$4096,"Paldean "&amp;AA3049,"")))/LEN("Paldean "&amp;AA3049))
      &gt;0,2,1)
   ))))</f>
        <v>1</v>
      </c>
      <c r="AN3049">
        <v>0</v>
      </c>
      <c r="AO3049">
        <v>1</v>
      </c>
    </row>
    <row r="3050" spans="1:42" x14ac:dyDescent="0.25">
      <c r="A3050" t="s">
        <v>1871</v>
      </c>
      <c r="B3050" t="s">
        <v>109</v>
      </c>
      <c r="C3050" t="s">
        <v>1546</v>
      </c>
      <c r="D3050" t="s">
        <v>1471</v>
      </c>
      <c r="E3050">
        <v>100</v>
      </c>
      <c r="F3050">
        <v>164</v>
      </c>
      <c r="G3050">
        <v>150</v>
      </c>
      <c r="H3050">
        <v>95</v>
      </c>
      <c r="I3050">
        <v>120</v>
      </c>
      <c r="J3050">
        <v>71</v>
      </c>
      <c r="K3050" t="s">
        <v>1852</v>
      </c>
      <c r="M3050" t="s">
        <v>3482</v>
      </c>
      <c r="N3050">
        <v>11.99</v>
      </c>
      <c r="O3050">
        <v>12.1</v>
      </c>
      <c r="P3050">
        <v>2</v>
      </c>
      <c r="Q3050">
        <v>2</v>
      </c>
      <c r="R3050">
        <f t="shared" si="215"/>
        <v>14</v>
      </c>
      <c r="S3050">
        <f t="shared" si="216"/>
        <v>14</v>
      </c>
      <c r="T3050">
        <f t="shared" si="214"/>
        <v>28</v>
      </c>
      <c r="U3050" t="s">
        <v>1546</v>
      </c>
      <c r="V3050" t="s">
        <v>1471</v>
      </c>
      <c r="W3050" t="s">
        <v>1472</v>
      </c>
      <c r="X3050" t="s">
        <v>1482</v>
      </c>
      <c r="Z3050" t="str" cm="1">
        <f t="array" ref="Z3050">IF(ISBLANK(AK3050),_xlfn.LET(
    _xlpm.nameBeforeSlash, IF(ISNUMBER(SEARCH("/", Y3050)), LEFT(Y3050, SEARCH("/", Y3050)-1), Y3050),
    _xlpm.matchRow, IFERROR(MATCH(_xlpm.nameBeforeSlash, AA:AA, 0), ""),
    _xlpm.difference, IF(_xlpm.matchRow="", "", ABS((R3050 + S3050)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),IF(ISBLANK(Y3050),"","Hidden"))</f>
        <v/>
      </c>
      <c r="AA3050" t="s">
        <v>5255</v>
      </c>
      <c r="AB3050" t="s">
        <v>1477</v>
      </c>
      <c r="AC3050" t="s">
        <v>6497</v>
      </c>
      <c r="AD3050" t="str">
        <f>_xlfn.XLOOKUP(AC3050,moves!A:A,moves!B:B)</f>
        <v>dark</v>
      </c>
      <c r="AE3050">
        <f>_xlfn.XLOOKUP(AC3050,moves!A:A,moves!D:D)</f>
        <v>0</v>
      </c>
      <c r="AF3050" t="str">
        <f>_xlfn.XLOOKUP(AC3050,moves!A:A,moves!E:E)</f>
        <v>Deal damage equal to double the current damage on the target.</v>
      </c>
      <c r="AG3050">
        <v>0</v>
      </c>
      <c r="AH3050">
        <v>0</v>
      </c>
      <c r="AI3050">
        <f t="shared" si="213"/>
        <v>1</v>
      </c>
      <c r="AJ3050" t="s">
        <v>525</v>
      </c>
      <c r="AK3050" t="s">
        <v>3482</v>
      </c>
      <c r="AL3050">
        <v>0</v>
      </c>
      <c r="AM3050" cm="1">
        <f t="array" ref="AM3050">IF(AL3050=1,1,
   IF(ISTEXT(AK3050),1,
   IF(AO3050&gt;1,AM3049,
   IF(AI3050=1,
      IF(SUMPRODUCT((LEN($Y$2:$Y$4096)-LEN(SUBSTITUTE($Y$2:$Y$4096,AA3050,"")))/LEN(AA3050))&gt;0,2,1),
      IF(
         SUMPRODUCT((LEN($Y$2:$Y$4096)-LEN(SUBSTITUTE($Y$2:$Y$4096,AA3050,"")))/LEN(AA3050))
         - SUMPRODUCT((LEN($Y$2:$Y$4096)-LEN(SUBSTITUTE($Y$2:$Y$4096,"Alolan "&amp;AA3050,"")))/LEN("Alolan "&amp;AA3050))
         - SUMPRODUCT((LEN($Y$2:$Y$4096)-LEN(SUBSTITUTE($Y$2:$Y$4096,"Galarian "&amp;AA3050,"")))/LEN("Galarian "&amp;AA3050))
         - SUMPRODUCT((LEN($Y$2:$Y$4096)-LEN(SUBSTITUTE($Y$2:$Y$4096,"Hisuian "&amp;AA3050,"")))/LEN("Hisuian "&amp;AA3050))
         - SUMPRODUCT((LEN($Y$2:$Y$4096)-LEN(SUBSTITUTE($Y$2:$Y$4096,"Paldean "&amp;AA3050,"")))/LEN("Paldean "&amp;AA3050))
      &gt;0,2,1)
   ))))</f>
        <v>1</v>
      </c>
      <c r="AN3050">
        <v>0</v>
      </c>
      <c r="AO3050">
        <v>2</v>
      </c>
      <c r="AP3050">
        <v>1</v>
      </c>
    </row>
    <row r="3051" spans="1:42" x14ac:dyDescent="0.25">
      <c r="A3051">
        <v>826</v>
      </c>
      <c r="B3051" t="s">
        <v>2744</v>
      </c>
      <c r="C3051" t="s">
        <v>1499</v>
      </c>
      <c r="D3051" t="s">
        <v>429</v>
      </c>
      <c r="E3051">
        <v>60</v>
      </c>
      <c r="F3051">
        <v>45</v>
      </c>
      <c r="G3051">
        <v>110</v>
      </c>
      <c r="H3051">
        <v>80</v>
      </c>
      <c r="I3051">
        <v>120</v>
      </c>
      <c r="J3051">
        <v>90</v>
      </c>
      <c r="K3051" t="s">
        <v>2745</v>
      </c>
      <c r="M3051" t="s">
        <v>3482</v>
      </c>
      <c r="N3051">
        <v>8.0500000000000007</v>
      </c>
      <c r="O3051">
        <v>9.3000000000000007</v>
      </c>
      <c r="P3051">
        <v>2</v>
      </c>
      <c r="Q3051">
        <v>3</v>
      </c>
      <c r="R3051">
        <f t="shared" si="215"/>
        <v>10</v>
      </c>
      <c r="S3051">
        <f t="shared" si="216"/>
        <v>12</v>
      </c>
      <c r="T3051">
        <f t="shared" si="214"/>
        <v>22</v>
      </c>
      <c r="U3051" t="s">
        <v>1499</v>
      </c>
      <c r="V3051" t="s">
        <v>429</v>
      </c>
      <c r="W3051" t="s">
        <v>1468</v>
      </c>
      <c r="X3051" t="s">
        <v>1524</v>
      </c>
      <c r="Z3051" t="str" cm="1">
        <f t="array" ref="Z3051">IF(ISBLANK(AK3051),_xlfn.LET(
    _xlpm.nameBeforeSlash, IF(ISNUMBER(SEARCH("/", Y3051)), LEFT(Y3051, SEARCH("/", Y3051)-1), Y3051),
    _xlpm.matchRow, IFERROR(MATCH(_xlpm.nameBeforeSlash, AA:AA, 0), ""),
    _xlpm.difference, IF(_xlpm.matchRow="", "", ABS((R3051 + S3051)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),IF(ISBLANK(Y3051),"","Hidden"))</f>
        <v/>
      </c>
      <c r="AA3051" t="s">
        <v>2744</v>
      </c>
      <c r="AB3051" t="s">
        <v>3483</v>
      </c>
      <c r="AC3051" t="s">
        <v>1328</v>
      </c>
      <c r="AD3051" t="str">
        <f>_xlfn.XLOOKUP(AC3051,moves!A:A,moves!B:B)</f>
        <v>psychic</v>
      </c>
      <c r="AE3051">
        <f>_xlfn.XLOOKUP(AC3051,moves!A:A,moves!D:D)</f>
        <v>4</v>
      </c>
      <c r="AF3051" t="str">
        <f>_xlfn.XLOOKUP(AC3051,moves!A:A,moves!E:E)</f>
        <v>Before damage is dealt: The user may switch the target's health and initiative.</v>
      </c>
      <c r="AG3051">
        <v>0</v>
      </c>
      <c r="AH3051">
        <v>0</v>
      </c>
      <c r="AI3051">
        <f t="shared" si="213"/>
        <v>0</v>
      </c>
      <c r="AJ3051" t="s">
        <v>525</v>
      </c>
      <c r="AK3051" t="s">
        <v>3482</v>
      </c>
      <c r="AL3051">
        <v>0</v>
      </c>
      <c r="AM3051" cm="1">
        <f t="array" ref="AM3051">IF(AL3051=1,1,
   IF(ISTEXT(AK3051),1,
   IF(AO3051&gt;1,AM3049,
   IF(AI3051=1,
      IF(SUMPRODUCT((LEN($Y$2:$Y$4096)-LEN(SUBSTITUTE($Y$2:$Y$4096,AA3051,"")))/LEN(AA3051))&gt;0,2,1),
      IF(
         SUMPRODUCT((LEN($Y$2:$Y$4096)-LEN(SUBSTITUTE($Y$2:$Y$4096,AA3051,"")))/LEN(AA3051))
         - SUMPRODUCT((LEN($Y$2:$Y$4096)-LEN(SUBSTITUTE($Y$2:$Y$4096,"Alolan "&amp;AA3051,"")))/LEN("Alolan "&amp;AA3051))
         - SUMPRODUCT((LEN($Y$2:$Y$4096)-LEN(SUBSTITUTE($Y$2:$Y$4096,"Galarian "&amp;AA3051,"")))/LEN("Galarian "&amp;AA3051))
         - SUMPRODUCT((LEN($Y$2:$Y$4096)-LEN(SUBSTITUTE($Y$2:$Y$4096,"Hisuian "&amp;AA3051,"")))/LEN("Hisuian "&amp;AA3051))
         - SUMPRODUCT((LEN($Y$2:$Y$4096)-LEN(SUBSTITUTE($Y$2:$Y$4096,"Paldean "&amp;AA3051,"")))/LEN("Paldean "&amp;AA3051))
      &gt;0,2,1)
   ))))</f>
        <v>1</v>
      </c>
      <c r="AN3051">
        <v>0</v>
      </c>
      <c r="AO3051">
        <v>1</v>
      </c>
    </row>
    <row r="3052" spans="1:42" x14ac:dyDescent="0.25">
      <c r="A3052" t="s">
        <v>3317</v>
      </c>
      <c r="B3052" t="s">
        <v>2744</v>
      </c>
      <c r="C3052" t="s">
        <v>1499</v>
      </c>
      <c r="D3052" t="s">
        <v>429</v>
      </c>
      <c r="E3052">
        <v>60</v>
      </c>
      <c r="F3052">
        <v>45</v>
      </c>
      <c r="G3052">
        <v>110</v>
      </c>
      <c r="H3052">
        <v>80</v>
      </c>
      <c r="I3052">
        <v>120</v>
      </c>
      <c r="J3052">
        <v>90</v>
      </c>
      <c r="K3052" t="s">
        <v>2745</v>
      </c>
      <c r="M3052" t="s">
        <v>3482</v>
      </c>
      <c r="N3052">
        <v>8.0500000000000007</v>
      </c>
      <c r="O3052">
        <v>9.3000000000000007</v>
      </c>
      <c r="P3052">
        <v>2</v>
      </c>
      <c r="Q3052">
        <v>13</v>
      </c>
      <c r="R3052">
        <f t="shared" si="215"/>
        <v>10</v>
      </c>
      <c r="S3052">
        <f t="shared" si="216"/>
        <v>22</v>
      </c>
      <c r="T3052">
        <f t="shared" si="214"/>
        <v>32</v>
      </c>
      <c r="U3052" t="s">
        <v>1499</v>
      </c>
      <c r="V3052" t="s">
        <v>429</v>
      </c>
      <c r="W3052" t="s">
        <v>1468</v>
      </c>
      <c r="X3052" t="s">
        <v>1524</v>
      </c>
      <c r="Z3052" t="str" cm="1">
        <f t="array" ref="Z3052">IF(ISBLANK(AK3052),_xlfn.LET(
    _xlpm.nameBeforeSlash, IF(ISNUMBER(SEARCH("/", Y3052)), LEFT(Y3052, SEARCH("/", Y3052)-1), Y3052),
    _xlpm.matchRow, IFERROR(MATCH(_xlpm.nameBeforeSlash, AA:AA, 0), ""),
    _xlpm.difference, IF(_xlpm.matchRow="", "", ABS((R3052 + S3052)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),IF(ISBLANK(Y3052),"","Hidden"))</f>
        <v/>
      </c>
      <c r="AA3052" t="s">
        <v>3424</v>
      </c>
      <c r="AB3052" t="s">
        <v>3299</v>
      </c>
      <c r="AC3052" t="s">
        <v>3348</v>
      </c>
      <c r="AD3052" t="str">
        <f>_xlfn.XLOOKUP(AC3052,moves!A:A,moves!B:B)</f>
        <v>psychic</v>
      </c>
      <c r="AE3052">
        <f>_xlfn.XLOOKUP(AC3052,moves!A:A,moves!D:D)</f>
        <v>5</v>
      </c>
      <c r="AF3052" t="str">
        <f>_xlfn.XLOOKUP(AC3052,moves!A:A,moves!E:E)</f>
        <v>All Hazardous Terrain effects immediately reactivate on all opposing active Pokémon. Ground-type moves against the opposing active Pokémon now ignore type resistances.</v>
      </c>
      <c r="AG3052">
        <v>0</v>
      </c>
      <c r="AH3052">
        <v>0</v>
      </c>
      <c r="AI3052">
        <f t="shared" si="213"/>
        <v>0</v>
      </c>
      <c r="AJ3052" t="s">
        <v>525</v>
      </c>
      <c r="AK3052" t="s">
        <v>3482</v>
      </c>
      <c r="AL3052">
        <v>0</v>
      </c>
      <c r="AM3052" cm="1">
        <f t="array" ref="AM3052">IF(AL3052=1,1,
   IF(ISTEXT(AK3052),1,
   IF(AO3052&gt;1,AM3051,
   IF(AI3052=1,
      IF(SUMPRODUCT((LEN($Y$2:$Y$4096)-LEN(SUBSTITUTE($Y$2:$Y$4096,AA3052,"")))/LEN(AA3052))&gt;0,2,1),
      IF(
         SUMPRODUCT((LEN($Y$2:$Y$4096)-LEN(SUBSTITUTE($Y$2:$Y$4096,AA3052,"")))/LEN(AA3052))
         - SUMPRODUCT((LEN($Y$2:$Y$4096)-LEN(SUBSTITUTE($Y$2:$Y$4096,"Alolan "&amp;AA3052,"")))/LEN("Alolan "&amp;AA3052))
         - SUMPRODUCT((LEN($Y$2:$Y$4096)-LEN(SUBSTITUTE($Y$2:$Y$4096,"Galarian "&amp;AA3052,"")))/LEN("Galarian "&amp;AA3052))
         - SUMPRODUCT((LEN($Y$2:$Y$4096)-LEN(SUBSTITUTE($Y$2:$Y$4096,"Hisuian "&amp;AA3052,"")))/LEN("Hisuian "&amp;AA3052))
         - SUMPRODUCT((LEN($Y$2:$Y$4096)-LEN(SUBSTITUTE($Y$2:$Y$4096,"Paldean "&amp;AA3052,"")))/LEN("Paldean "&amp;AA3052))
      &gt;0,2,1)
   ))))</f>
        <v>1</v>
      </c>
      <c r="AN3052">
        <v>0</v>
      </c>
      <c r="AO3052">
        <v>2</v>
      </c>
      <c r="AP3052">
        <v>1</v>
      </c>
    </row>
    <row r="3053" spans="1:42" x14ac:dyDescent="0.25">
      <c r="A3053">
        <v>601</v>
      </c>
      <c r="B3053" t="s">
        <v>2324</v>
      </c>
      <c r="C3053" t="s">
        <v>1514</v>
      </c>
      <c r="D3053"/>
      <c r="E3053">
        <v>60</v>
      </c>
      <c r="F3053">
        <v>100</v>
      </c>
      <c r="G3053">
        <v>115</v>
      </c>
      <c r="H3053">
        <v>70</v>
      </c>
      <c r="I3053">
        <v>85</v>
      </c>
      <c r="J3053">
        <v>90</v>
      </c>
      <c r="K3053" t="s">
        <v>2322</v>
      </c>
      <c r="M3053" t="s">
        <v>3482</v>
      </c>
      <c r="N3053">
        <v>9.3000000000000007</v>
      </c>
      <c r="O3053">
        <v>8.4</v>
      </c>
      <c r="P3053">
        <v>2</v>
      </c>
      <c r="Q3053">
        <v>3</v>
      </c>
      <c r="R3053">
        <f t="shared" si="215"/>
        <v>11</v>
      </c>
      <c r="S3053">
        <f t="shared" si="216"/>
        <v>11</v>
      </c>
      <c r="T3053">
        <f t="shared" si="214"/>
        <v>22</v>
      </c>
      <c r="U3053" t="s">
        <v>1514</v>
      </c>
      <c r="V3053" t="s">
        <v>1521</v>
      </c>
      <c r="W3053" t="s">
        <v>1512</v>
      </c>
      <c r="X3053" t="s">
        <v>1546</v>
      </c>
      <c r="Z3053" t="str" cm="1">
        <f t="array" ref="Z3053">IF(ISBLANK(AK3053),_xlfn.LET(
    _xlpm.nameBeforeSlash, IF(ISNUMBER(SEARCH("/", Y3053)), LEFT(Y3053, SEARCH("/", Y3053)-1), Y3053),
    _xlpm.matchRow, IFERROR(MATCH(_xlpm.nameBeforeSlash, AA:AA, 0), ""),
    _xlpm.difference, IF(_xlpm.matchRow="", "", ABS((R3053 + S3053)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),IF(ISBLANK(Y3053),"","Hidden"))</f>
        <v/>
      </c>
      <c r="AA3053" t="s">
        <v>2324</v>
      </c>
      <c r="AB3053" t="s">
        <v>3483</v>
      </c>
      <c r="AC3053" t="s">
        <v>1367</v>
      </c>
      <c r="AD3053" t="str">
        <f>_xlfn.XLOOKUP(AC3053,moves!A:A,moves!B:B)</f>
        <v>steel</v>
      </c>
      <c r="AE3053">
        <f>_xlfn.XLOOKUP(AC3053,moves!A:A,moves!D:D)</f>
        <v>2</v>
      </c>
      <c r="AF3053" t="str">
        <f>_xlfn.XLOOKUP(AC3053,moves!A:A,moves!E:E)</f>
        <v>At the end of the next round: Damage dealt by this attack is dealt to the target a second time.</v>
      </c>
      <c r="AG3053">
        <v>0</v>
      </c>
      <c r="AH3053">
        <v>0</v>
      </c>
      <c r="AI3053">
        <f t="shared" si="213"/>
        <v>0</v>
      </c>
      <c r="AJ3053" t="s">
        <v>525</v>
      </c>
      <c r="AK3053" t="s">
        <v>3482</v>
      </c>
      <c r="AL3053">
        <v>0</v>
      </c>
      <c r="AM3053" cm="1">
        <f t="array" ref="AM3053">IF(AL3053=1,1,
   IF(ISTEXT(AK3053),1,
   IF(AO3053&gt;1,AM3051,
   IF(AI3053=1,
      IF(SUMPRODUCT((LEN($Y$2:$Y$4096)-LEN(SUBSTITUTE($Y$2:$Y$4096,AA3053,"")))/LEN(AA3053))&gt;0,2,1),
      IF(
         SUMPRODUCT((LEN($Y$2:$Y$4096)-LEN(SUBSTITUTE($Y$2:$Y$4096,AA3053,"")))/LEN(AA3053))
         - SUMPRODUCT((LEN($Y$2:$Y$4096)-LEN(SUBSTITUTE($Y$2:$Y$4096,"Alolan "&amp;AA3053,"")))/LEN("Alolan "&amp;AA3053))
         - SUMPRODUCT((LEN($Y$2:$Y$4096)-LEN(SUBSTITUTE($Y$2:$Y$4096,"Galarian "&amp;AA3053,"")))/LEN("Galarian "&amp;AA3053))
         - SUMPRODUCT((LEN($Y$2:$Y$4096)-LEN(SUBSTITUTE($Y$2:$Y$4096,"Hisuian "&amp;AA3053,"")))/LEN("Hisuian "&amp;AA3053))
         - SUMPRODUCT((LEN($Y$2:$Y$4096)-LEN(SUBSTITUTE($Y$2:$Y$4096,"Paldean "&amp;AA3053,"")))/LEN("Paldean "&amp;AA3053))
      &gt;0,2,1)
   ))))</f>
        <v>1</v>
      </c>
      <c r="AN3053">
        <v>0</v>
      </c>
      <c r="AO3053">
        <v>0</v>
      </c>
    </row>
    <row r="3054" spans="1:42" x14ac:dyDescent="0.25">
      <c r="A3054">
        <v>738</v>
      </c>
      <c r="B3054" t="s">
        <v>2595</v>
      </c>
      <c r="C3054" t="s">
        <v>1499</v>
      </c>
      <c r="D3054" t="s">
        <v>1521</v>
      </c>
      <c r="E3054">
        <v>77</v>
      </c>
      <c r="F3054">
        <v>70</v>
      </c>
      <c r="G3054">
        <v>90</v>
      </c>
      <c r="H3054">
        <v>145</v>
      </c>
      <c r="I3054">
        <v>75</v>
      </c>
      <c r="J3054">
        <v>43</v>
      </c>
      <c r="K3054" t="s">
        <v>1719</v>
      </c>
      <c r="M3054" t="s">
        <v>3482</v>
      </c>
      <c r="N3054">
        <v>9.67</v>
      </c>
      <c r="O3054">
        <v>8.0299999999999994</v>
      </c>
      <c r="Q3054">
        <v>4</v>
      </c>
      <c r="R3054">
        <f t="shared" si="215"/>
        <v>10</v>
      </c>
      <c r="S3054">
        <f t="shared" si="216"/>
        <v>12</v>
      </c>
      <c r="T3054">
        <f t="shared" si="214"/>
        <v>22</v>
      </c>
      <c r="U3054" t="s">
        <v>1499</v>
      </c>
      <c r="V3054" t="s">
        <v>1521</v>
      </c>
      <c r="W3054" t="s">
        <v>1481</v>
      </c>
      <c r="X3054" t="s">
        <v>1468</v>
      </c>
      <c r="Z3054" t="str" cm="1">
        <f t="array" ref="Z3054">IF(ISBLANK(AK3054),_xlfn.LET(
    _xlpm.nameBeforeSlash, IF(ISNUMBER(SEARCH("/", Y3054)), LEFT(Y3054, SEARCH("/", Y3054)-1), Y3054),
    _xlpm.matchRow, IFERROR(MATCH(_xlpm.nameBeforeSlash, AA:AA, 0), ""),
    _xlpm.difference, IF(_xlpm.matchRow="", "", ABS((R3054 + S3054)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),IF(ISBLANK(Y3054),"","Hidden"))</f>
        <v/>
      </c>
      <c r="AA3054" t="s">
        <v>2595</v>
      </c>
      <c r="AB3054" t="s">
        <v>3483</v>
      </c>
      <c r="AC3054" t="s">
        <v>496</v>
      </c>
      <c r="AD3054" t="str">
        <f>_xlfn.XLOOKUP(AC3054,moves!A:A,moves!B:B)</f>
        <v>electric</v>
      </c>
      <c r="AE3054">
        <f>_xlfn.XLOOKUP(AC3054,moves!A:A,moves!D:D)</f>
        <v>6</v>
      </c>
      <c r="AF3054" t="str">
        <f>_xlfn.XLOOKUP(AC3054,moves!A:A,moves!E:E)</f>
        <v>Inflict the Paralyzed status on the target. Status symbols deal -1 damage.</v>
      </c>
      <c r="AG3054">
        <v>0</v>
      </c>
      <c r="AH3054">
        <v>0</v>
      </c>
      <c r="AI3054">
        <f t="shared" ref="AI3054:AI3080" si="217">IF(ISNUMBER(SEARCH("Shiny ", AA3054)), 1, 0)</f>
        <v>0</v>
      </c>
      <c r="AJ3054" t="s">
        <v>525</v>
      </c>
      <c r="AK3054" t="s">
        <v>3482</v>
      </c>
      <c r="AL3054">
        <v>0</v>
      </c>
      <c r="AM3054" cm="1">
        <f t="array" ref="AM3054">IF(AL3054=1,1,
   IF(ISTEXT(AK3054),1,
   IF(AO3054&gt;1,AM3053,
   IF(AI3054=1,
      IF(SUMPRODUCT((LEN($Y$2:$Y$4096)-LEN(SUBSTITUTE($Y$2:$Y$4096,AA3054,"")))/LEN(AA3054))&gt;0,2,1),
      IF(
         SUMPRODUCT((LEN($Y$2:$Y$4096)-LEN(SUBSTITUTE($Y$2:$Y$4096,AA3054,"")))/LEN(AA3054))
         - SUMPRODUCT((LEN($Y$2:$Y$4096)-LEN(SUBSTITUTE($Y$2:$Y$4096,"Alolan "&amp;AA3054,"")))/LEN("Alolan "&amp;AA3054))
         - SUMPRODUCT((LEN($Y$2:$Y$4096)-LEN(SUBSTITUTE($Y$2:$Y$4096,"Galarian "&amp;AA3054,"")))/LEN("Galarian "&amp;AA3054))
         - SUMPRODUCT((LEN($Y$2:$Y$4096)-LEN(SUBSTITUTE($Y$2:$Y$4096,"Hisuian "&amp;AA3054,"")))/LEN("Hisuian "&amp;AA3054))
         - SUMPRODUCT((LEN($Y$2:$Y$4096)-LEN(SUBSTITUTE($Y$2:$Y$4096,"Paldean "&amp;AA3054,"")))/LEN("Paldean "&amp;AA3054))
      &gt;0,2,1)
   ))))</f>
        <v>1</v>
      </c>
      <c r="AN3054">
        <v>0</v>
      </c>
      <c r="AO3054">
        <v>0</v>
      </c>
    </row>
    <row r="3055" spans="1:42" x14ac:dyDescent="0.25">
      <c r="A3055" t="s">
        <v>4226</v>
      </c>
      <c r="B3055" t="s">
        <v>401</v>
      </c>
      <c r="C3055" t="s">
        <v>1512</v>
      </c>
      <c r="D3055"/>
      <c r="E3055">
        <v>85</v>
      </c>
      <c r="F3055">
        <v>80</v>
      </c>
      <c r="G3055">
        <v>70</v>
      </c>
      <c r="H3055">
        <v>135</v>
      </c>
      <c r="I3055">
        <v>75</v>
      </c>
      <c r="J3055">
        <v>90</v>
      </c>
      <c r="K3055" t="s">
        <v>515</v>
      </c>
      <c r="M3055" t="s">
        <v>3482</v>
      </c>
      <c r="N3055">
        <v>11.15</v>
      </c>
      <c r="O3055">
        <v>7.75</v>
      </c>
      <c r="P3055">
        <v>2</v>
      </c>
      <c r="Q3055">
        <v>2</v>
      </c>
      <c r="R3055">
        <f t="shared" si="215"/>
        <v>13</v>
      </c>
      <c r="S3055">
        <f t="shared" si="216"/>
        <v>10</v>
      </c>
      <c r="T3055">
        <f t="shared" si="214"/>
        <v>23</v>
      </c>
      <c r="U3055" t="s">
        <v>1512</v>
      </c>
      <c r="V3055" t="s">
        <v>429</v>
      </c>
      <c r="W3055" t="s">
        <v>1521</v>
      </c>
      <c r="X3055" t="s">
        <v>1524</v>
      </c>
      <c r="Z3055" t="str" cm="1">
        <f t="array" ref="Z3055">IF(ISBLANK(AK3055),_xlfn.LET(
    _xlpm.nameBeforeSlash, IF(ISNUMBER(SEARCH("/", Y3055)), LEFT(Y3055, SEARCH("/", Y3055)-1), Y3055),
    _xlpm.matchRow, IFERROR(MATCH(_xlpm.nameBeforeSlash, AA:AA, 0), ""),
    _xlpm.difference, IF(_xlpm.matchRow="", "", ABS((R3055 + S3055)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),IF(ISBLANK(Y3055),"","Hidden"))</f>
        <v/>
      </c>
      <c r="AA3055" t="s">
        <v>5239</v>
      </c>
      <c r="AB3055" t="s">
        <v>3483</v>
      </c>
      <c r="AC3055" t="s">
        <v>6612</v>
      </c>
      <c r="AD3055" t="str">
        <f>_xlfn.XLOOKUP(AC3055,moves!A:A,moves!B:B)</f>
        <v>normal</v>
      </c>
      <c r="AE3055">
        <f>_xlfn.XLOOKUP(AC3055,moves!A:A,moves!D:D)</f>
        <v>5</v>
      </c>
      <c r="AF3055" t="str">
        <f>_xlfn.XLOOKUP(AC3055,moves!A:A,moves!E:E)</f>
        <v>If the sum of the dice rolled is odd: Deal 3 extra damage. If the sum of the dice rolled is even: Deal 5 less damage.</v>
      </c>
      <c r="AG3055">
        <v>0</v>
      </c>
      <c r="AH3055">
        <v>0</v>
      </c>
      <c r="AI3055">
        <f t="shared" si="217"/>
        <v>1</v>
      </c>
      <c r="AJ3055" t="s">
        <v>525</v>
      </c>
      <c r="AK3055" t="s">
        <v>3482</v>
      </c>
      <c r="AL3055">
        <v>0</v>
      </c>
      <c r="AM3055" cm="1">
        <f t="array" ref="AM3055">IF(AL3055=1,1,
   IF(ISTEXT(AK3055),1,
   IF(AO3055&gt;1,AM3054,
   IF(AI3055=1,
      IF(SUMPRODUCT((LEN($Y$2:$Y$4096)-LEN(SUBSTITUTE($Y$2:$Y$4096,AA3055,"")))/LEN(AA3055))&gt;0,2,1),
      IF(
         SUMPRODUCT((LEN($Y$2:$Y$4096)-LEN(SUBSTITUTE($Y$2:$Y$4096,AA3055,"")))/LEN(AA3055))
         - SUMPRODUCT((LEN($Y$2:$Y$4096)-LEN(SUBSTITUTE($Y$2:$Y$4096,"Alolan "&amp;AA3055,"")))/LEN("Alolan "&amp;AA3055))
         - SUMPRODUCT((LEN($Y$2:$Y$4096)-LEN(SUBSTITUTE($Y$2:$Y$4096,"Galarian "&amp;AA3055,"")))/LEN("Galarian "&amp;AA3055))
         - SUMPRODUCT((LEN($Y$2:$Y$4096)-LEN(SUBSTITUTE($Y$2:$Y$4096,"Hisuian "&amp;AA3055,"")))/LEN("Hisuian "&amp;AA3055))
         - SUMPRODUCT((LEN($Y$2:$Y$4096)-LEN(SUBSTITUTE($Y$2:$Y$4096,"Paldean "&amp;AA3055,"")))/LEN("Paldean "&amp;AA3055))
      &gt;0,2,1)
   ))))</f>
        <v>1</v>
      </c>
      <c r="AN3055">
        <v>0</v>
      </c>
      <c r="AO3055">
        <v>0</v>
      </c>
    </row>
    <row r="3056" spans="1:42" x14ac:dyDescent="0.25">
      <c r="A3056">
        <v>477</v>
      </c>
      <c r="B3056" t="s">
        <v>230</v>
      </c>
      <c r="C3056" t="s">
        <v>1524</v>
      </c>
      <c r="D3056"/>
      <c r="E3056">
        <v>45</v>
      </c>
      <c r="F3056">
        <v>100</v>
      </c>
      <c r="G3056">
        <v>135</v>
      </c>
      <c r="H3056">
        <v>65</v>
      </c>
      <c r="I3056">
        <v>135</v>
      </c>
      <c r="J3056">
        <v>45</v>
      </c>
      <c r="K3056" t="s">
        <v>369</v>
      </c>
      <c r="M3056" t="s">
        <v>3484</v>
      </c>
      <c r="N3056">
        <v>7.45</v>
      </c>
      <c r="O3056">
        <v>9.9</v>
      </c>
      <c r="P3056">
        <v>2</v>
      </c>
      <c r="Q3056">
        <v>4</v>
      </c>
      <c r="R3056">
        <f t="shared" si="215"/>
        <v>9</v>
      </c>
      <c r="S3056">
        <f t="shared" si="216"/>
        <v>14</v>
      </c>
      <c r="T3056">
        <f t="shared" si="214"/>
        <v>23</v>
      </c>
      <c r="U3056" t="s">
        <v>1524</v>
      </c>
      <c r="V3056" t="s">
        <v>1209</v>
      </c>
      <c r="W3056" t="s">
        <v>429</v>
      </c>
      <c r="X3056" t="s">
        <v>1512</v>
      </c>
      <c r="Z3056" t="str" cm="1">
        <f t="array" ref="Z3056">IF(ISBLANK(AK3056),_xlfn.LET(
    _xlpm.nameBeforeSlash, IF(ISNUMBER(SEARCH("/", Y3056)), LEFT(Y3056, SEARCH("/", Y3056)-1), Y3056),
    _xlpm.matchRow, IFERROR(MATCH(_xlpm.nameBeforeSlash, AA:AA, 0), ""),
    _xlpm.difference, IF(_xlpm.matchRow="", "", ABS((R3056 + S3056)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),IF(ISBLANK(Y3056),"","Hidden"))</f>
        <v/>
      </c>
      <c r="AA3056" t="s">
        <v>230</v>
      </c>
      <c r="AB3056" t="s">
        <v>3485</v>
      </c>
      <c r="AC3056" t="s">
        <v>6551</v>
      </c>
      <c r="AD3056" t="str">
        <f>_xlfn.XLOOKUP(AC3056,moves!A:A,moves!B:B)</f>
        <v>ghost</v>
      </c>
      <c r="AE3056">
        <f>_xlfn.XLOOKUP(AC3056,moves!A:A,moves!D:D)</f>
        <v>4</v>
      </c>
      <c r="AF3056" t="str">
        <f>_xlfn.XLOOKUP(AC3056,moves!A:A,moves!E:E)</f>
        <v>The user takes 5 damage. If the user faints due to this effect: Choose an opposing active Pokémon. That Pokémon faints.</v>
      </c>
      <c r="AG3056">
        <v>0</v>
      </c>
      <c r="AH3056">
        <v>0</v>
      </c>
      <c r="AI3056">
        <f t="shared" si="217"/>
        <v>0</v>
      </c>
      <c r="AJ3056" t="s">
        <v>525</v>
      </c>
      <c r="AK3056" t="s">
        <v>3484</v>
      </c>
      <c r="AL3056">
        <v>0</v>
      </c>
      <c r="AM3056" cm="1">
        <f t="array" ref="AM3056">IF(AL3056=1,1,
   IF(ISTEXT(AK3056),1,
   IF(AO3056&gt;1,AM3055,
   IF(AI3056=1,
      IF(SUMPRODUCT((LEN($Y$2:$Y$4096)-LEN(SUBSTITUTE($Y$2:$Y$4096,AA3056,"")))/LEN(AA3056))&gt;0,2,1),
      IF(
         SUMPRODUCT((LEN($Y$2:$Y$4096)-LEN(SUBSTITUTE($Y$2:$Y$4096,AA3056,"")))/LEN(AA3056))
         - SUMPRODUCT((LEN($Y$2:$Y$4096)-LEN(SUBSTITUTE($Y$2:$Y$4096,"Alolan "&amp;AA3056,"")))/LEN("Alolan "&amp;AA3056))
         - SUMPRODUCT((LEN($Y$2:$Y$4096)-LEN(SUBSTITUTE($Y$2:$Y$4096,"Galarian "&amp;AA3056,"")))/LEN("Galarian "&amp;AA3056))
         - SUMPRODUCT((LEN($Y$2:$Y$4096)-LEN(SUBSTITUTE($Y$2:$Y$4096,"Hisuian "&amp;AA3056,"")))/LEN("Hisuian "&amp;AA3056))
         - SUMPRODUCT((LEN($Y$2:$Y$4096)-LEN(SUBSTITUTE($Y$2:$Y$4096,"Paldean "&amp;AA3056,"")))/LEN("Paldean "&amp;AA3056))
      &gt;0,2,1)
   ))))</f>
        <v>1</v>
      </c>
      <c r="AN3056">
        <v>0</v>
      </c>
      <c r="AO3056">
        <v>0</v>
      </c>
    </row>
    <row r="3057" spans="1:42" x14ac:dyDescent="0.25">
      <c r="A3057">
        <v>308</v>
      </c>
      <c r="B3057" t="s">
        <v>122</v>
      </c>
      <c r="C3057" t="s">
        <v>1492</v>
      </c>
      <c r="D3057" t="s">
        <v>429</v>
      </c>
      <c r="E3057">
        <v>60</v>
      </c>
      <c r="F3057">
        <v>60</v>
      </c>
      <c r="G3057">
        <v>75</v>
      </c>
      <c r="H3057">
        <v>60</v>
      </c>
      <c r="I3057">
        <v>75</v>
      </c>
      <c r="J3057">
        <v>80</v>
      </c>
      <c r="K3057" t="s">
        <v>1965</v>
      </c>
      <c r="M3057" t="s">
        <v>3484</v>
      </c>
      <c r="N3057">
        <v>6.8</v>
      </c>
      <c r="O3057">
        <v>6.9</v>
      </c>
      <c r="P3057">
        <v>4</v>
      </c>
      <c r="Q3057">
        <v>4</v>
      </c>
      <c r="R3057">
        <f t="shared" si="215"/>
        <v>11</v>
      </c>
      <c r="S3057">
        <f t="shared" si="216"/>
        <v>11</v>
      </c>
      <c r="T3057">
        <f t="shared" si="214"/>
        <v>22</v>
      </c>
      <c r="U3057" t="s">
        <v>1492</v>
      </c>
      <c r="V3057" t="s">
        <v>429</v>
      </c>
      <c r="W3057" t="s">
        <v>1209</v>
      </c>
      <c r="X3057" t="s">
        <v>1479</v>
      </c>
      <c r="Z3057" t="str" cm="1">
        <f t="array" ref="Z3057">IF(ISBLANK(AK3057),_xlfn.LET(
    _xlpm.nameBeforeSlash, IF(ISNUMBER(SEARCH("/", Y3057)), LEFT(Y3057, SEARCH("/", Y3057)-1), Y3057),
    _xlpm.matchRow, IFERROR(MATCH(_xlpm.nameBeforeSlash, AA:AA, 0), ""),
    _xlpm.difference, IF(_xlpm.matchRow="", "", ABS((R3057 + S3057)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),IF(ISBLANK(Y3057),"","Hidden"))</f>
        <v/>
      </c>
      <c r="AA3057" t="s">
        <v>122</v>
      </c>
      <c r="AB3057" t="s">
        <v>3485</v>
      </c>
      <c r="AC3057" t="s">
        <v>1035</v>
      </c>
      <c r="AD3057" t="str">
        <f>_xlfn.XLOOKUP(AC3057,moves!A:A,moves!B:B)</f>
        <v>fighting</v>
      </c>
      <c r="AE3057">
        <f>_xlfn.XLOOKUP(AC3057,moves!A:A,moves!D:D)</f>
        <v>7</v>
      </c>
      <c r="AF3057" t="str">
        <f>_xlfn.XLOOKUP(AC3057,moves!A:A,moves!E:E)</f>
        <v>Inflict the Confused status on the target. If 3 or more status symbols are rolled: The user takes damage equal to half the user's base health, rounded up.</v>
      </c>
      <c r="AG3057">
        <v>0</v>
      </c>
      <c r="AH3057">
        <v>0</v>
      </c>
      <c r="AI3057">
        <f t="shared" si="217"/>
        <v>0</v>
      </c>
      <c r="AJ3057" t="s">
        <v>525</v>
      </c>
      <c r="AK3057" t="s">
        <v>3484</v>
      </c>
      <c r="AL3057">
        <v>0</v>
      </c>
      <c r="AM3057" cm="1">
        <f t="array" ref="AM3057">IF(AL3057=1,1,
   IF(ISTEXT(AK3057),1,
   IF(AO3057&gt;1,AM3056,
   IF(AI3057=1,
      IF(SUMPRODUCT((LEN($Y$2:$Y$4096)-LEN(SUBSTITUTE($Y$2:$Y$4096,AA3057,"")))/LEN(AA3057))&gt;0,2,1),
      IF(
         SUMPRODUCT((LEN($Y$2:$Y$4096)-LEN(SUBSTITUTE($Y$2:$Y$4096,AA3057,"")))/LEN(AA3057))
         - SUMPRODUCT((LEN($Y$2:$Y$4096)-LEN(SUBSTITUTE($Y$2:$Y$4096,"Alolan "&amp;AA3057,"")))/LEN("Alolan "&amp;AA3057))
         - SUMPRODUCT((LEN($Y$2:$Y$4096)-LEN(SUBSTITUTE($Y$2:$Y$4096,"Galarian "&amp;AA3057,"")))/LEN("Galarian "&amp;AA3057))
         - SUMPRODUCT((LEN($Y$2:$Y$4096)-LEN(SUBSTITUTE($Y$2:$Y$4096,"Hisuian "&amp;AA3057,"")))/LEN("Hisuian "&amp;AA3057))
         - SUMPRODUCT((LEN($Y$2:$Y$4096)-LEN(SUBSTITUTE($Y$2:$Y$4096,"Paldean "&amp;AA3057,"")))/LEN("Paldean "&amp;AA3057))
      &gt;0,2,1)
   ))))</f>
        <v>1</v>
      </c>
      <c r="AN3057">
        <v>0</v>
      </c>
      <c r="AO3057">
        <v>1</v>
      </c>
    </row>
    <row r="3058" spans="1:42" x14ac:dyDescent="0.25">
      <c r="A3058" t="s">
        <v>1966</v>
      </c>
      <c r="B3058" t="s">
        <v>122</v>
      </c>
      <c r="C3058" t="s">
        <v>1492</v>
      </c>
      <c r="D3058" t="s">
        <v>429</v>
      </c>
      <c r="E3058">
        <v>60</v>
      </c>
      <c r="F3058">
        <v>100</v>
      </c>
      <c r="G3058">
        <v>85</v>
      </c>
      <c r="H3058">
        <v>80</v>
      </c>
      <c r="I3058">
        <v>85</v>
      </c>
      <c r="J3058">
        <v>100</v>
      </c>
      <c r="K3058" t="s">
        <v>1965</v>
      </c>
      <c r="M3058" t="s">
        <v>3484</v>
      </c>
      <c r="N3058">
        <v>9.8000000000000007</v>
      </c>
      <c r="O3058">
        <v>7.5</v>
      </c>
      <c r="P3058">
        <v>4</v>
      </c>
      <c r="Q3058">
        <v>7</v>
      </c>
      <c r="R3058">
        <f t="shared" si="215"/>
        <v>14</v>
      </c>
      <c r="S3058">
        <f t="shared" si="216"/>
        <v>15</v>
      </c>
      <c r="T3058">
        <f t="shared" si="214"/>
        <v>29</v>
      </c>
      <c r="U3058" t="s">
        <v>1492</v>
      </c>
      <c r="V3058" t="s">
        <v>429</v>
      </c>
      <c r="W3058" t="s">
        <v>1209</v>
      </c>
      <c r="X3058" t="s">
        <v>1479</v>
      </c>
      <c r="Z3058" t="str" cm="1">
        <f t="array" ref="Z3058">IF(ISBLANK(AK3058),_xlfn.LET(
    _xlpm.nameBeforeSlash, IF(ISNUMBER(SEARCH("/", Y3058)), LEFT(Y3058, SEARCH("/", Y3058)-1), Y3058),
    _xlpm.matchRow, IFERROR(MATCH(_xlpm.nameBeforeSlash, AA:AA, 0), ""),
    _xlpm.difference, IF(_xlpm.matchRow="", "", ABS((R3058 + S3058)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),IF(ISBLANK(Y3058),"","Hidden"))</f>
        <v/>
      </c>
      <c r="AA3058" t="s">
        <v>5327</v>
      </c>
      <c r="AB3058" t="s">
        <v>1477</v>
      </c>
      <c r="AC3058" t="s">
        <v>6530</v>
      </c>
      <c r="AD3058" t="str">
        <f>_xlfn.XLOOKUP(AC3058,moves!A:A,moves!B:B)</f>
        <v>fighting</v>
      </c>
      <c r="AE3058">
        <f>_xlfn.XLOOKUP(AC3058,moves!A:A,moves!D:D)</f>
        <v>2</v>
      </c>
      <c r="AF3058" t="str">
        <f>_xlfn.XLOOKUP(AC3058,moves!A:A,moves!E:E)</f>
        <v>Deal 2 damage to any other Pokémon in the target's party. If that Pokémon faints due to this attack: The user may use a second move this turn.</v>
      </c>
      <c r="AG3058">
        <v>0</v>
      </c>
      <c r="AH3058">
        <v>0</v>
      </c>
      <c r="AI3058">
        <f t="shared" si="217"/>
        <v>1</v>
      </c>
      <c r="AJ3058" t="s">
        <v>524</v>
      </c>
      <c r="AK3058" t="s">
        <v>3484</v>
      </c>
      <c r="AL3058">
        <v>0</v>
      </c>
      <c r="AM3058" cm="1">
        <f t="array" ref="AM3058">IF(AL3058=1,1,
   IF(ISTEXT(AK3058),1,
   IF(AO3058&gt;1,AM3057,
   IF(AI3058=1,
      IF(SUMPRODUCT((LEN($Y$2:$Y$4096)-LEN(SUBSTITUTE($Y$2:$Y$4096,AA3058,"")))/LEN(AA3058))&gt;0,2,1),
      IF(
         SUMPRODUCT((LEN($Y$2:$Y$4096)-LEN(SUBSTITUTE($Y$2:$Y$4096,AA3058,"")))/LEN(AA3058))
         - SUMPRODUCT((LEN($Y$2:$Y$4096)-LEN(SUBSTITUTE($Y$2:$Y$4096,"Alolan "&amp;AA3058,"")))/LEN("Alolan "&amp;AA3058))
         - SUMPRODUCT((LEN($Y$2:$Y$4096)-LEN(SUBSTITUTE($Y$2:$Y$4096,"Galarian "&amp;AA3058,"")))/LEN("Galarian "&amp;AA3058))
         - SUMPRODUCT((LEN($Y$2:$Y$4096)-LEN(SUBSTITUTE($Y$2:$Y$4096,"Hisuian "&amp;AA3058,"")))/LEN("Hisuian "&amp;AA3058))
         - SUMPRODUCT((LEN($Y$2:$Y$4096)-LEN(SUBSTITUTE($Y$2:$Y$4096,"Paldean "&amp;AA3058,"")))/LEN("Paldean "&amp;AA3058))
      &gt;0,2,1)
   ))))</f>
        <v>1</v>
      </c>
      <c r="AN3058">
        <v>0</v>
      </c>
      <c r="AO3058">
        <v>2</v>
      </c>
      <c r="AP3058">
        <v>1</v>
      </c>
    </row>
    <row r="3059" spans="1:42" x14ac:dyDescent="0.25">
      <c r="A3059">
        <v>257</v>
      </c>
      <c r="B3059" t="s">
        <v>1886</v>
      </c>
      <c r="C3059" t="s">
        <v>1479</v>
      </c>
      <c r="D3059" t="s">
        <v>1492</v>
      </c>
      <c r="E3059">
        <v>80</v>
      </c>
      <c r="F3059">
        <v>120</v>
      </c>
      <c r="G3059">
        <v>70</v>
      </c>
      <c r="H3059">
        <v>110</v>
      </c>
      <c r="I3059">
        <v>70</v>
      </c>
      <c r="J3059">
        <v>80</v>
      </c>
      <c r="K3059" t="s">
        <v>1887</v>
      </c>
      <c r="M3059" t="s">
        <v>3484</v>
      </c>
      <c r="N3059">
        <v>10.3</v>
      </c>
      <c r="O3059">
        <v>7.4</v>
      </c>
      <c r="P3059">
        <v>3</v>
      </c>
      <c r="Q3059">
        <v>3</v>
      </c>
      <c r="R3059">
        <f t="shared" si="215"/>
        <v>13</v>
      </c>
      <c r="S3059">
        <f t="shared" si="216"/>
        <v>10</v>
      </c>
      <c r="T3059">
        <f t="shared" si="214"/>
        <v>23</v>
      </c>
      <c r="U3059" t="s">
        <v>1479</v>
      </c>
      <c r="V3059" t="s">
        <v>1492</v>
      </c>
      <c r="W3059" t="s">
        <v>1481</v>
      </c>
      <c r="X3059" t="s">
        <v>1512</v>
      </c>
      <c r="Z3059" t="str" cm="1">
        <f t="array" ref="Z3059">IF(ISBLANK(AK3059),_xlfn.LET(
    _xlpm.nameBeforeSlash, IF(ISNUMBER(SEARCH("/", Y3059)), LEFT(Y3059, SEARCH("/", Y3059)-1), Y3059),
    _xlpm.matchRow, IFERROR(MATCH(_xlpm.nameBeforeSlash, AA:AA, 0), ""),
    _xlpm.difference, IF(_xlpm.matchRow="", "", ABS((R3059 + S3059)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),IF(ISBLANK(Y3059),"","Hidden"))</f>
        <v/>
      </c>
      <c r="AA3059" t="s">
        <v>1886</v>
      </c>
      <c r="AB3059" t="s">
        <v>3485</v>
      </c>
      <c r="AC3059" t="s">
        <v>1078</v>
      </c>
      <c r="AD3059" t="str">
        <f>_xlfn.XLOOKUP(AC3059,moves!A:A,moves!B:B)</f>
        <v>fire</v>
      </c>
      <c r="AE3059">
        <f>_xlfn.XLOOKUP(AC3059,moves!A:A,moves!D:D)</f>
        <v>4</v>
      </c>
      <c r="AF3059" t="str">
        <f>_xlfn.XLOOKUP(AC3059,moves!A:A,moves!E:E)</f>
        <v>Critical hits deal +1 damage. If any status symbols are rolled: Inflict the Burned status on the target.</v>
      </c>
      <c r="AG3059">
        <v>0</v>
      </c>
      <c r="AH3059">
        <v>0</v>
      </c>
      <c r="AI3059">
        <f t="shared" si="217"/>
        <v>0</v>
      </c>
      <c r="AJ3059" t="s">
        <v>525</v>
      </c>
      <c r="AK3059" t="s">
        <v>3484</v>
      </c>
      <c r="AL3059">
        <v>0</v>
      </c>
      <c r="AM3059" cm="1">
        <f t="array" ref="AM3059">IF(AL3059=1,1,
   IF(ISTEXT(AK3059),1,
   IF(AO3059&gt;1,AM3057,
   IF(AI3059=1,
      IF(SUMPRODUCT((LEN($Y$2:$Y$4096)-LEN(SUBSTITUTE($Y$2:$Y$4096,AA3059,"")))/LEN(AA3059))&gt;0,2,1),
      IF(
         SUMPRODUCT((LEN($Y$2:$Y$4096)-LEN(SUBSTITUTE($Y$2:$Y$4096,AA3059,"")))/LEN(AA3059))
         - SUMPRODUCT((LEN($Y$2:$Y$4096)-LEN(SUBSTITUTE($Y$2:$Y$4096,"Alolan "&amp;AA3059,"")))/LEN("Alolan "&amp;AA3059))
         - SUMPRODUCT((LEN($Y$2:$Y$4096)-LEN(SUBSTITUTE($Y$2:$Y$4096,"Galarian "&amp;AA3059,"")))/LEN("Galarian "&amp;AA3059))
         - SUMPRODUCT((LEN($Y$2:$Y$4096)-LEN(SUBSTITUTE($Y$2:$Y$4096,"Hisuian "&amp;AA3059,"")))/LEN("Hisuian "&amp;AA3059))
         - SUMPRODUCT((LEN($Y$2:$Y$4096)-LEN(SUBSTITUTE($Y$2:$Y$4096,"Paldean "&amp;AA3059,"")))/LEN("Paldean "&amp;AA3059))
      &gt;0,2,1)
   ))))</f>
        <v>1</v>
      </c>
      <c r="AN3059">
        <v>0</v>
      </c>
      <c r="AO3059">
        <v>1</v>
      </c>
    </row>
    <row r="3060" spans="1:42" x14ac:dyDescent="0.25">
      <c r="A3060" t="s">
        <v>1888</v>
      </c>
      <c r="B3060" t="s">
        <v>1886</v>
      </c>
      <c r="C3060" t="s">
        <v>1479</v>
      </c>
      <c r="D3060" t="s">
        <v>1492</v>
      </c>
      <c r="E3060">
        <v>80</v>
      </c>
      <c r="F3060">
        <v>160</v>
      </c>
      <c r="G3060">
        <v>80</v>
      </c>
      <c r="H3060">
        <v>130</v>
      </c>
      <c r="I3060">
        <v>80</v>
      </c>
      <c r="J3060">
        <v>100</v>
      </c>
      <c r="K3060" t="s">
        <v>1887</v>
      </c>
      <c r="M3060" t="s">
        <v>3484</v>
      </c>
      <c r="N3060">
        <v>13.3</v>
      </c>
      <c r="O3060">
        <v>8</v>
      </c>
      <c r="P3060">
        <v>4</v>
      </c>
      <c r="Q3060">
        <v>3</v>
      </c>
      <c r="R3060">
        <f t="shared" si="215"/>
        <v>17</v>
      </c>
      <c r="S3060">
        <f t="shared" si="216"/>
        <v>11</v>
      </c>
      <c r="T3060">
        <f t="shared" si="214"/>
        <v>28</v>
      </c>
      <c r="U3060" t="s">
        <v>1479</v>
      </c>
      <c r="V3060" t="s">
        <v>1492</v>
      </c>
      <c r="W3060" t="s">
        <v>1481</v>
      </c>
      <c r="X3060" t="s">
        <v>1512</v>
      </c>
      <c r="Z3060" t="str" cm="1">
        <f t="array" ref="Z3060">IF(ISBLANK(AK3060),_xlfn.LET(
    _xlpm.nameBeforeSlash, IF(ISNUMBER(SEARCH("/", Y3060)), LEFT(Y3060, SEARCH("/", Y3060)-1), Y3060),
    _xlpm.matchRow, IFERROR(MATCH(_xlpm.nameBeforeSlash, AA:AA, 0), ""),
    _xlpm.difference, IF(_xlpm.matchRow="", "", ABS((R3060 + S3060)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),IF(ISBLANK(Y3060),"","Hidden"))</f>
        <v/>
      </c>
      <c r="AA3060" t="s">
        <v>3400</v>
      </c>
      <c r="AB3060" t="s">
        <v>1477</v>
      </c>
      <c r="AC3060" t="s">
        <v>1080</v>
      </c>
      <c r="AD3060" t="str">
        <f>_xlfn.XLOOKUP(AC3060,moves!A:A,moves!B:B)</f>
        <v>fire</v>
      </c>
      <c r="AE3060">
        <f>_xlfn.XLOOKUP(AC3060,moves!A:A,moves!D:D)</f>
        <v>4</v>
      </c>
      <c r="AF3060" t="str">
        <f>_xlfn.XLOOKUP(AC3060,moves!A:A,moves!E:E)</f>
        <v>If the user attacked last turn and dealt no damage or if the user is paralyzed: Deal double damage.</v>
      </c>
      <c r="AG3060">
        <v>0</v>
      </c>
      <c r="AH3060">
        <v>0</v>
      </c>
      <c r="AI3060">
        <f t="shared" si="217"/>
        <v>0</v>
      </c>
      <c r="AJ3060" t="s">
        <v>525</v>
      </c>
      <c r="AK3060" t="s">
        <v>3484</v>
      </c>
      <c r="AL3060">
        <v>0</v>
      </c>
      <c r="AM3060" cm="1">
        <f t="array" ref="AM3060">IF(AL3060=1,1,
   IF(ISTEXT(AK3060),1,
   IF(AO3060&gt;1,AM3059,
   IF(AI3060=1,
      IF(SUMPRODUCT((LEN($Y$2:$Y$4096)-LEN(SUBSTITUTE($Y$2:$Y$4096,AA3060,"")))/LEN(AA3060))&gt;0,2,1),
      IF(
         SUMPRODUCT((LEN($Y$2:$Y$4096)-LEN(SUBSTITUTE($Y$2:$Y$4096,AA3060,"")))/LEN(AA3060))
         - SUMPRODUCT((LEN($Y$2:$Y$4096)-LEN(SUBSTITUTE($Y$2:$Y$4096,"Alolan "&amp;AA3060,"")))/LEN("Alolan "&amp;AA3060))
         - SUMPRODUCT((LEN($Y$2:$Y$4096)-LEN(SUBSTITUTE($Y$2:$Y$4096,"Galarian "&amp;AA3060,"")))/LEN("Galarian "&amp;AA3060))
         - SUMPRODUCT((LEN($Y$2:$Y$4096)-LEN(SUBSTITUTE($Y$2:$Y$4096,"Hisuian "&amp;AA3060,"")))/LEN("Hisuian "&amp;AA3060))
         - SUMPRODUCT((LEN($Y$2:$Y$4096)-LEN(SUBSTITUTE($Y$2:$Y$4096,"Paldean "&amp;AA3060,"")))/LEN("Paldean "&amp;AA3060))
      &gt;0,2,1)
   ))))</f>
        <v>1</v>
      </c>
      <c r="AN3060">
        <v>0</v>
      </c>
      <c r="AO3060">
        <v>2</v>
      </c>
      <c r="AP3060">
        <v>1</v>
      </c>
    </row>
    <row r="3061" spans="1:42" x14ac:dyDescent="0.25">
      <c r="A3061">
        <v>468</v>
      </c>
      <c r="B3061" t="s">
        <v>222</v>
      </c>
      <c r="C3061" t="s">
        <v>1536</v>
      </c>
      <c r="D3061" t="s">
        <v>1481</v>
      </c>
      <c r="E3061">
        <v>85</v>
      </c>
      <c r="F3061">
        <v>50</v>
      </c>
      <c r="G3061">
        <v>95</v>
      </c>
      <c r="H3061">
        <v>120</v>
      </c>
      <c r="I3061">
        <v>115</v>
      </c>
      <c r="J3061">
        <v>80</v>
      </c>
      <c r="K3061" t="s">
        <v>349</v>
      </c>
      <c r="M3061" t="s">
        <v>3484</v>
      </c>
      <c r="N3061">
        <v>9.6999999999999993</v>
      </c>
      <c r="O3061">
        <v>9.6999999999999993</v>
      </c>
      <c r="Q3061">
        <v>2</v>
      </c>
      <c r="R3061">
        <f t="shared" si="215"/>
        <v>10</v>
      </c>
      <c r="S3061">
        <f t="shared" si="216"/>
        <v>12</v>
      </c>
      <c r="T3061">
        <f t="shared" si="214"/>
        <v>22</v>
      </c>
      <c r="U3061" t="s">
        <v>1536</v>
      </c>
      <c r="V3061" t="s">
        <v>1481</v>
      </c>
      <c r="W3061" t="s">
        <v>1492</v>
      </c>
      <c r="X3061" t="s">
        <v>1512</v>
      </c>
      <c r="Z3061" t="str" cm="1">
        <f t="array" ref="Z3061">IF(ISBLANK(AK3061),_xlfn.LET(
    _xlpm.nameBeforeSlash, IF(ISNUMBER(SEARCH("/", Y3061)), LEFT(Y3061, SEARCH("/", Y3061)-1), Y3061),
    _xlpm.matchRow, IFERROR(MATCH(_xlpm.nameBeforeSlash, AA:AA, 0), ""),
    _xlpm.difference, IF(_xlpm.matchRow="", "", ABS((R3061 + S3061)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),IF(ISBLANK(Y3061),"","Hidden"))</f>
        <v/>
      </c>
      <c r="AA3061" t="s">
        <v>222</v>
      </c>
      <c r="AB3061" t="s">
        <v>3485</v>
      </c>
      <c r="AC3061" t="s">
        <v>751</v>
      </c>
      <c r="AD3061" t="str">
        <f>_xlfn.XLOOKUP(AC3061,moves!A:A,moves!B:B)</f>
        <v>normal</v>
      </c>
      <c r="AE3061">
        <f>_xlfn.XLOOKUP(AC3061,moves!A:A,moves!D:D)</f>
        <v>3</v>
      </c>
      <c r="AF3061" t="str">
        <f>_xlfn.XLOOKUP(AC3061,moves!A:A,moves!E:E)</f>
        <v xml:space="preserve"> </v>
      </c>
      <c r="AG3061">
        <v>0</v>
      </c>
      <c r="AH3061">
        <v>0</v>
      </c>
      <c r="AI3061">
        <f t="shared" si="217"/>
        <v>0</v>
      </c>
      <c r="AJ3061" t="s">
        <v>525</v>
      </c>
      <c r="AK3061" t="s">
        <v>3484</v>
      </c>
      <c r="AL3061">
        <v>0</v>
      </c>
      <c r="AM3061" cm="1">
        <f t="array" ref="AM3061">IF(AL3061=1,1,
   IF(ISTEXT(AK3061),1,
   IF(AO3061&gt;1,AM3059,
   IF(AI3061=1,
      IF(SUMPRODUCT((LEN($Y$2:$Y$4096)-LEN(SUBSTITUTE($Y$2:$Y$4096,AA3061,"")))/LEN(AA3061))&gt;0,2,1),
      IF(
         SUMPRODUCT((LEN($Y$2:$Y$4096)-LEN(SUBSTITUTE($Y$2:$Y$4096,AA3061,"")))/LEN(AA3061))
         - SUMPRODUCT((LEN($Y$2:$Y$4096)-LEN(SUBSTITUTE($Y$2:$Y$4096,"Alolan "&amp;AA3061,"")))/LEN("Alolan "&amp;AA3061))
         - SUMPRODUCT((LEN($Y$2:$Y$4096)-LEN(SUBSTITUTE($Y$2:$Y$4096,"Galarian "&amp;AA3061,"")))/LEN("Galarian "&amp;AA3061))
         - SUMPRODUCT((LEN($Y$2:$Y$4096)-LEN(SUBSTITUTE($Y$2:$Y$4096,"Hisuian "&amp;AA3061,"")))/LEN("Hisuian "&amp;AA3061))
         - SUMPRODUCT((LEN($Y$2:$Y$4096)-LEN(SUBSTITUTE($Y$2:$Y$4096,"Paldean "&amp;AA3061,"")))/LEN("Paldean "&amp;AA3061))
      &gt;0,2,1)
   ))))</f>
        <v>1</v>
      </c>
      <c r="AN3061">
        <v>0</v>
      </c>
      <c r="AO3061">
        <v>0</v>
      </c>
    </row>
    <row r="3062" spans="1:42" x14ac:dyDescent="0.25">
      <c r="A3062">
        <v>479</v>
      </c>
      <c r="B3062" t="s">
        <v>232</v>
      </c>
      <c r="C3062" t="s">
        <v>1521</v>
      </c>
      <c r="D3062" t="s">
        <v>1524</v>
      </c>
      <c r="E3062">
        <v>50</v>
      </c>
      <c r="F3062">
        <v>50</v>
      </c>
      <c r="G3062">
        <v>77</v>
      </c>
      <c r="H3062">
        <v>95</v>
      </c>
      <c r="I3062">
        <v>77</v>
      </c>
      <c r="J3062">
        <v>91</v>
      </c>
      <c r="K3062" t="s">
        <v>402</v>
      </c>
      <c r="M3062" t="s">
        <v>3484</v>
      </c>
      <c r="N3062">
        <v>8.89</v>
      </c>
      <c r="O3062">
        <v>6.6199999999999992</v>
      </c>
      <c r="P3062">
        <v>5</v>
      </c>
      <c r="Q3062">
        <v>3</v>
      </c>
      <c r="R3062">
        <f t="shared" si="215"/>
        <v>14</v>
      </c>
      <c r="S3062">
        <f t="shared" si="216"/>
        <v>10</v>
      </c>
      <c r="T3062">
        <f t="shared" si="214"/>
        <v>24</v>
      </c>
      <c r="U3062" t="s">
        <v>1521</v>
      </c>
      <c r="V3062" t="s">
        <v>1524</v>
      </c>
      <c r="W3062" t="s">
        <v>1512</v>
      </c>
      <c r="X3062" t="s">
        <v>429</v>
      </c>
      <c r="Z3062" t="str" cm="1">
        <f t="array" ref="Z3062">IF(ISBLANK(AK3062),_xlfn.LET(
    _xlpm.nameBeforeSlash, IF(ISNUMBER(SEARCH("/", Y3062)), LEFT(Y3062, SEARCH("/", Y3062)-1), Y3062),
    _xlpm.matchRow, IFERROR(MATCH(_xlpm.nameBeforeSlash, AA:AA, 0), ""),
    _xlpm.difference, IF(_xlpm.matchRow="", "", ABS((R3062 + S3062)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),IF(ISBLANK(Y3062),"","Hidden"))</f>
        <v/>
      </c>
      <c r="AA3062" t="s">
        <v>232</v>
      </c>
      <c r="AB3062" t="s">
        <v>3485</v>
      </c>
      <c r="AC3062" t="s">
        <v>480</v>
      </c>
      <c r="AD3062" t="str">
        <f>_xlfn.XLOOKUP(AC3062,moves!A:A,moves!B:B)</f>
        <v>ghost</v>
      </c>
      <c r="AE3062">
        <f>_xlfn.XLOOKUP(AC3062,moves!A:A,moves!D:D)</f>
        <v>4</v>
      </c>
      <c r="AF3062" t="str">
        <f>_xlfn.XLOOKUP(AC3062,moves!A:A,moves!E:E)</f>
        <v>If the target has a held item: Deal 1 extra damage and inflict the Paralyzed status on the target.</v>
      </c>
      <c r="AG3062">
        <v>0</v>
      </c>
      <c r="AH3062">
        <v>1</v>
      </c>
      <c r="AI3062">
        <f t="shared" si="217"/>
        <v>0</v>
      </c>
      <c r="AJ3062" t="s">
        <v>867</v>
      </c>
      <c r="AK3062" t="s">
        <v>3484</v>
      </c>
      <c r="AL3062">
        <v>0</v>
      </c>
      <c r="AM3062" cm="1">
        <f t="array" ref="AM3062">IF(AL3062=1,1,
   IF(ISTEXT(AK3062),1,
   IF(AO3062&gt;1,AM3061,
   IF(AI3062=1,
      IF(SUMPRODUCT((LEN($Y$2:$Y$4096)-LEN(SUBSTITUTE($Y$2:$Y$4096,AA3062,"")))/LEN(AA3062))&gt;0,2,1),
      IF(
         SUMPRODUCT((LEN($Y$2:$Y$4096)-LEN(SUBSTITUTE($Y$2:$Y$4096,AA3062,"")))/LEN(AA3062))
         - SUMPRODUCT((LEN($Y$2:$Y$4096)-LEN(SUBSTITUTE($Y$2:$Y$4096,"Alolan "&amp;AA3062,"")))/LEN("Alolan "&amp;AA3062))
         - SUMPRODUCT((LEN($Y$2:$Y$4096)-LEN(SUBSTITUTE($Y$2:$Y$4096,"Galarian "&amp;AA3062,"")))/LEN("Galarian "&amp;AA3062))
         - SUMPRODUCT((LEN($Y$2:$Y$4096)-LEN(SUBSTITUTE($Y$2:$Y$4096,"Hisuian "&amp;AA3062,"")))/LEN("Hisuian "&amp;AA3062))
         - SUMPRODUCT((LEN($Y$2:$Y$4096)-LEN(SUBSTITUTE($Y$2:$Y$4096,"Paldean "&amp;AA3062,"")))/LEN("Paldean "&amp;AA3062))
      &gt;0,2,1)
   ))))</f>
        <v>1</v>
      </c>
      <c r="AN3062">
        <v>0</v>
      </c>
      <c r="AO3062">
        <v>1</v>
      </c>
    </row>
    <row r="3063" spans="1:42" x14ac:dyDescent="0.25">
      <c r="A3063" t="s">
        <v>3104</v>
      </c>
      <c r="B3063" t="s">
        <v>232</v>
      </c>
      <c r="C3063" t="s">
        <v>1521</v>
      </c>
      <c r="D3063" t="s">
        <v>1209</v>
      </c>
      <c r="E3063">
        <v>50</v>
      </c>
      <c r="F3063">
        <v>65</v>
      </c>
      <c r="G3063">
        <v>107</v>
      </c>
      <c r="H3063">
        <v>105</v>
      </c>
      <c r="I3063">
        <v>107</v>
      </c>
      <c r="J3063">
        <v>86</v>
      </c>
      <c r="K3063" t="s">
        <v>402</v>
      </c>
      <c r="M3063" t="s">
        <v>3484</v>
      </c>
      <c r="N3063">
        <v>9.34</v>
      </c>
      <c r="O3063">
        <v>8.42</v>
      </c>
      <c r="P3063">
        <v>4</v>
      </c>
      <c r="Q3063">
        <v>4</v>
      </c>
      <c r="R3063">
        <f t="shared" si="215"/>
        <v>13</v>
      </c>
      <c r="S3063">
        <f t="shared" si="216"/>
        <v>12</v>
      </c>
      <c r="T3063">
        <f t="shared" si="214"/>
        <v>25</v>
      </c>
      <c r="U3063" t="s">
        <v>1521</v>
      </c>
      <c r="V3063" t="s">
        <v>1209</v>
      </c>
      <c r="W3063" t="s">
        <v>1524</v>
      </c>
      <c r="X3063" t="s">
        <v>429</v>
      </c>
      <c r="Z3063" t="str" cm="1">
        <f t="array" ref="Z3063">IF(ISBLANK(AK3063),_xlfn.LET(
    _xlpm.nameBeforeSlash, IF(ISNUMBER(SEARCH("/", Y3063)), LEFT(Y3063, SEARCH("/", Y3063)-1), Y3063),
    _xlpm.matchRow, IFERROR(MATCH(_xlpm.nameBeforeSlash, AA:AA, 0), ""),
    _xlpm.difference, IF(_xlpm.matchRow="", "", ABS((R3063 + S3063)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),IF(ISBLANK(Y3063),"","Hidden"))</f>
        <v/>
      </c>
      <c r="AA3063" t="s">
        <v>3176</v>
      </c>
      <c r="AB3063" t="s">
        <v>3181</v>
      </c>
      <c r="AC3063" t="s">
        <v>422</v>
      </c>
      <c r="AD3063" t="str">
        <f>_xlfn.XLOOKUP(AC3063,moves!A:A,moves!B:B)</f>
        <v>ice</v>
      </c>
      <c r="AE3063">
        <f>_xlfn.XLOOKUP(AC3063,moves!A:A,moves!D:D)</f>
        <v>4</v>
      </c>
      <c r="AF3063" t="str">
        <f>_xlfn.XLOOKUP(AC3063,moves!A:A,moves!E:E)</f>
        <v>If 2 or more status symbols are rolled: Inflict the Frozen status on the target.</v>
      </c>
      <c r="AG3063">
        <v>0</v>
      </c>
      <c r="AH3063">
        <v>1</v>
      </c>
      <c r="AI3063">
        <f t="shared" si="217"/>
        <v>0</v>
      </c>
      <c r="AJ3063" t="s">
        <v>867</v>
      </c>
      <c r="AK3063" t="s">
        <v>3484</v>
      </c>
      <c r="AL3063">
        <v>0</v>
      </c>
      <c r="AM3063" cm="1">
        <f t="array" ref="AM3063">IF(AL3063=1,1,
   IF(ISTEXT(AK3063),1,
   IF(AO3063&gt;1,AM3062,
   IF(AI3063=1,
      IF(SUMPRODUCT((LEN($Y$2:$Y$4096)-LEN(SUBSTITUTE($Y$2:$Y$4096,AA3063,"")))/LEN(AA3063))&gt;0,2,1),
      IF(
         SUMPRODUCT((LEN($Y$2:$Y$4096)-LEN(SUBSTITUTE($Y$2:$Y$4096,AA3063,"")))/LEN(AA3063))
         - SUMPRODUCT((LEN($Y$2:$Y$4096)-LEN(SUBSTITUTE($Y$2:$Y$4096,"Alolan "&amp;AA3063,"")))/LEN("Alolan "&amp;AA3063))
         - SUMPRODUCT((LEN($Y$2:$Y$4096)-LEN(SUBSTITUTE($Y$2:$Y$4096,"Galarian "&amp;AA3063,"")))/LEN("Galarian "&amp;AA3063))
         - SUMPRODUCT((LEN($Y$2:$Y$4096)-LEN(SUBSTITUTE($Y$2:$Y$4096,"Hisuian "&amp;AA3063,"")))/LEN("Hisuian "&amp;AA3063))
         - SUMPRODUCT((LEN($Y$2:$Y$4096)-LEN(SUBSTITUTE($Y$2:$Y$4096,"Paldean "&amp;AA3063,"")))/LEN("Paldean "&amp;AA3063))
      &gt;0,2,1)
   ))))</f>
        <v>1</v>
      </c>
      <c r="AN3063">
        <v>0</v>
      </c>
      <c r="AO3063">
        <v>2</v>
      </c>
    </row>
    <row r="3064" spans="1:42" x14ac:dyDescent="0.25">
      <c r="A3064" t="s">
        <v>3103</v>
      </c>
      <c r="B3064" t="s">
        <v>232</v>
      </c>
      <c r="C3064" t="s">
        <v>1521</v>
      </c>
      <c r="D3064" t="s">
        <v>1481</v>
      </c>
      <c r="E3064">
        <v>50</v>
      </c>
      <c r="F3064">
        <v>65</v>
      </c>
      <c r="G3064">
        <v>107</v>
      </c>
      <c r="H3064">
        <v>105</v>
      </c>
      <c r="I3064">
        <v>107</v>
      </c>
      <c r="J3064">
        <v>86</v>
      </c>
      <c r="K3064" t="s">
        <v>402</v>
      </c>
      <c r="M3064" t="s">
        <v>3484</v>
      </c>
      <c r="N3064">
        <v>9.34</v>
      </c>
      <c r="O3064">
        <v>8.42</v>
      </c>
      <c r="P3064">
        <v>4</v>
      </c>
      <c r="Q3064">
        <v>4</v>
      </c>
      <c r="R3064">
        <f t="shared" si="215"/>
        <v>13</v>
      </c>
      <c r="S3064">
        <f t="shared" si="216"/>
        <v>12</v>
      </c>
      <c r="T3064">
        <f t="shared" si="214"/>
        <v>25</v>
      </c>
      <c r="U3064" t="s">
        <v>1521</v>
      </c>
      <c r="V3064" t="s">
        <v>1481</v>
      </c>
      <c r="W3064" t="s">
        <v>1524</v>
      </c>
      <c r="X3064" t="s">
        <v>429</v>
      </c>
      <c r="Z3064" t="str" cm="1">
        <f t="array" ref="Z3064">IF(ISBLANK(AK3064),_xlfn.LET(
    _xlpm.nameBeforeSlash, IF(ISNUMBER(SEARCH("/", Y3064)), LEFT(Y3064, SEARCH("/", Y3064)-1), Y3064),
    _xlpm.matchRow, IFERROR(MATCH(_xlpm.nameBeforeSlash, AA:AA, 0), ""),
    _xlpm.difference, IF(_xlpm.matchRow="", "", ABS((R3064 + S3064)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),IF(ISBLANK(Y3064),"","Hidden"))</f>
        <v/>
      </c>
      <c r="AA3064" t="s">
        <v>3177</v>
      </c>
      <c r="AB3064" t="s">
        <v>3182</v>
      </c>
      <c r="AC3064" t="s">
        <v>1093</v>
      </c>
      <c r="AD3064" t="str">
        <f>_xlfn.XLOOKUP(AC3064,moves!A:A,moves!B:B)</f>
        <v>flying</v>
      </c>
      <c r="AE3064">
        <f>_xlfn.XLOOKUP(AC3064,moves!A:A,moves!D:D)</f>
        <v>5</v>
      </c>
      <c r="AF3064" t="str">
        <f>_xlfn.XLOOKUP(AC3064,moves!A:A,moves!E:E)</f>
        <v>Critical hits deal +1 damage. If the weather condition is not Rain or Strong Winds: Status symbols deal -2 damage</v>
      </c>
      <c r="AG3064">
        <v>0</v>
      </c>
      <c r="AH3064">
        <v>1</v>
      </c>
      <c r="AI3064">
        <f t="shared" si="217"/>
        <v>0</v>
      </c>
      <c r="AJ3064" t="s">
        <v>867</v>
      </c>
      <c r="AK3064" t="s">
        <v>3484</v>
      </c>
      <c r="AL3064">
        <v>0</v>
      </c>
      <c r="AM3064" cm="1">
        <f t="array" ref="AM3064">IF(AL3064=1,1,
   IF(ISTEXT(AK3064),1,
   IF(AO3064&gt;1,AM3063,
   IF(AI3064=1,
      IF(SUMPRODUCT((LEN($Y$2:$Y$4096)-LEN(SUBSTITUTE($Y$2:$Y$4096,AA3064,"")))/LEN(AA3064))&gt;0,2,1),
      IF(
         SUMPRODUCT((LEN($Y$2:$Y$4096)-LEN(SUBSTITUTE($Y$2:$Y$4096,AA3064,"")))/LEN(AA3064))
         - SUMPRODUCT((LEN($Y$2:$Y$4096)-LEN(SUBSTITUTE($Y$2:$Y$4096,"Alolan "&amp;AA3064,"")))/LEN("Alolan "&amp;AA3064))
         - SUMPRODUCT((LEN($Y$2:$Y$4096)-LEN(SUBSTITUTE($Y$2:$Y$4096,"Galarian "&amp;AA3064,"")))/LEN("Galarian "&amp;AA3064))
         - SUMPRODUCT((LEN($Y$2:$Y$4096)-LEN(SUBSTITUTE($Y$2:$Y$4096,"Hisuian "&amp;AA3064,"")))/LEN("Hisuian "&amp;AA3064))
         - SUMPRODUCT((LEN($Y$2:$Y$4096)-LEN(SUBSTITUTE($Y$2:$Y$4096,"Paldean "&amp;AA3064,"")))/LEN("Paldean "&amp;AA3064))
      &gt;0,2,1)
   ))))</f>
        <v>1</v>
      </c>
      <c r="AN3064">
        <v>0</v>
      </c>
      <c r="AO3064">
        <v>3</v>
      </c>
    </row>
    <row r="3065" spans="1:42" x14ac:dyDescent="0.25">
      <c r="A3065" t="s">
        <v>3102</v>
      </c>
      <c r="B3065" t="s">
        <v>232</v>
      </c>
      <c r="C3065" t="s">
        <v>1521</v>
      </c>
      <c r="D3065" t="s">
        <v>1479</v>
      </c>
      <c r="E3065">
        <v>50</v>
      </c>
      <c r="F3065">
        <v>65</v>
      </c>
      <c r="G3065">
        <v>107</v>
      </c>
      <c r="H3065">
        <v>105</v>
      </c>
      <c r="I3065">
        <v>107</v>
      </c>
      <c r="J3065">
        <v>86</v>
      </c>
      <c r="K3065" t="s">
        <v>402</v>
      </c>
      <c r="M3065" t="s">
        <v>3484</v>
      </c>
      <c r="N3065">
        <v>9.34</v>
      </c>
      <c r="O3065">
        <v>8.42</v>
      </c>
      <c r="P3065">
        <v>4</v>
      </c>
      <c r="Q3065">
        <v>4</v>
      </c>
      <c r="R3065">
        <f t="shared" si="215"/>
        <v>13</v>
      </c>
      <c r="S3065">
        <f t="shared" si="216"/>
        <v>12</v>
      </c>
      <c r="T3065">
        <f t="shared" si="214"/>
        <v>25</v>
      </c>
      <c r="U3065" t="s">
        <v>1521</v>
      </c>
      <c r="V3065" t="s">
        <v>1479</v>
      </c>
      <c r="W3065" t="s">
        <v>1524</v>
      </c>
      <c r="X3065" t="s">
        <v>429</v>
      </c>
      <c r="Z3065" t="str" cm="1">
        <f t="array" ref="Z3065">IF(ISBLANK(AK3065),_xlfn.LET(
    _xlpm.nameBeforeSlash, IF(ISNUMBER(SEARCH("/", Y3065)), LEFT(Y3065, SEARCH("/", Y3065)-1), Y3065),
    _xlpm.matchRow, IFERROR(MATCH(_xlpm.nameBeforeSlash, AA:AA, 0), ""),
    _xlpm.difference, IF(_xlpm.matchRow="", "", ABS((R3065 + S3065)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),IF(ISBLANK(Y3065),"","Hidden"))</f>
        <v/>
      </c>
      <c r="AA3065" t="s">
        <v>3178</v>
      </c>
      <c r="AB3065" t="s">
        <v>3183</v>
      </c>
      <c r="AC3065" t="s">
        <v>797</v>
      </c>
      <c r="AD3065" t="str">
        <f>_xlfn.XLOOKUP(AC3065,moves!A:A,moves!B:B)</f>
        <v>fire</v>
      </c>
      <c r="AE3065">
        <f>_xlfn.XLOOKUP(AC3065,moves!A:A,moves!D:D)</f>
        <v>6</v>
      </c>
      <c r="AF3065" t="str">
        <f>_xlfn.XLOOKUP(AC3065,moves!A:A,moves!E:E)</f>
        <v xml:space="preserve">During this attack and when the user is next attacked: Status symbols deal +1 damage. </v>
      </c>
      <c r="AG3065">
        <v>0</v>
      </c>
      <c r="AH3065">
        <v>1</v>
      </c>
      <c r="AI3065">
        <f t="shared" si="217"/>
        <v>0</v>
      </c>
      <c r="AJ3065" t="s">
        <v>867</v>
      </c>
      <c r="AK3065" t="s">
        <v>3484</v>
      </c>
      <c r="AL3065">
        <v>0</v>
      </c>
      <c r="AM3065" cm="1">
        <f t="array" ref="AM3065">IF(AL3065=1,1,
   IF(ISTEXT(AK3065),1,
   IF(AO3065&gt;1,AM3064,
   IF(AI3065=1,
      IF(SUMPRODUCT((LEN($Y$2:$Y$4096)-LEN(SUBSTITUTE($Y$2:$Y$4096,AA3065,"")))/LEN(AA3065))&gt;0,2,1),
      IF(
         SUMPRODUCT((LEN($Y$2:$Y$4096)-LEN(SUBSTITUTE($Y$2:$Y$4096,AA3065,"")))/LEN(AA3065))
         - SUMPRODUCT((LEN($Y$2:$Y$4096)-LEN(SUBSTITUTE($Y$2:$Y$4096,"Alolan "&amp;AA3065,"")))/LEN("Alolan "&amp;AA3065))
         - SUMPRODUCT((LEN($Y$2:$Y$4096)-LEN(SUBSTITUTE($Y$2:$Y$4096,"Galarian "&amp;AA3065,"")))/LEN("Galarian "&amp;AA3065))
         - SUMPRODUCT((LEN($Y$2:$Y$4096)-LEN(SUBSTITUTE($Y$2:$Y$4096,"Hisuian "&amp;AA3065,"")))/LEN("Hisuian "&amp;AA3065))
         - SUMPRODUCT((LEN($Y$2:$Y$4096)-LEN(SUBSTITUTE($Y$2:$Y$4096,"Paldean "&amp;AA3065,"")))/LEN("Paldean "&amp;AA3065))
      &gt;0,2,1)
   ))))</f>
        <v>1</v>
      </c>
      <c r="AN3065">
        <v>0</v>
      </c>
      <c r="AO3065">
        <v>4</v>
      </c>
    </row>
    <row r="3066" spans="1:42" x14ac:dyDescent="0.25">
      <c r="A3066" t="s">
        <v>3106</v>
      </c>
      <c r="B3066" t="s">
        <v>232</v>
      </c>
      <c r="C3066" t="s">
        <v>1521</v>
      </c>
      <c r="D3066" t="s">
        <v>1468</v>
      </c>
      <c r="E3066">
        <v>50</v>
      </c>
      <c r="F3066">
        <v>65</v>
      </c>
      <c r="G3066">
        <v>107</v>
      </c>
      <c r="H3066">
        <v>105</v>
      </c>
      <c r="I3066">
        <v>107</v>
      </c>
      <c r="J3066">
        <v>86</v>
      </c>
      <c r="K3066" t="s">
        <v>402</v>
      </c>
      <c r="M3066" t="s">
        <v>3484</v>
      </c>
      <c r="N3066">
        <v>9.34</v>
      </c>
      <c r="O3066">
        <v>8.42</v>
      </c>
      <c r="P3066">
        <v>4</v>
      </c>
      <c r="Q3066">
        <v>4</v>
      </c>
      <c r="R3066">
        <f t="shared" si="215"/>
        <v>13</v>
      </c>
      <c r="S3066">
        <f t="shared" si="216"/>
        <v>12</v>
      </c>
      <c r="T3066">
        <f t="shared" si="214"/>
        <v>25</v>
      </c>
      <c r="U3066" t="s">
        <v>1521</v>
      </c>
      <c r="V3066" t="s">
        <v>1468</v>
      </c>
      <c r="W3066" t="s">
        <v>1524</v>
      </c>
      <c r="X3066" t="s">
        <v>429</v>
      </c>
      <c r="Z3066" t="str" cm="1">
        <f t="array" ref="Z3066">IF(ISBLANK(AK3066),_xlfn.LET(
    _xlpm.nameBeforeSlash, IF(ISNUMBER(SEARCH("/", Y3066)), LEFT(Y3066, SEARCH("/", Y3066)-1), Y3066),
    _xlpm.matchRow, IFERROR(MATCH(_xlpm.nameBeforeSlash, AA:AA, 0), ""),
    _xlpm.difference, IF(_xlpm.matchRow="", "", ABS((R3066 + S3066)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),IF(ISBLANK(Y3066),"","Hidden"))</f>
        <v/>
      </c>
      <c r="AA3066" t="s">
        <v>3179</v>
      </c>
      <c r="AB3066" t="s">
        <v>3184</v>
      </c>
      <c r="AC3066" t="s">
        <v>463</v>
      </c>
      <c r="AD3066" t="str">
        <f>_xlfn.XLOOKUP(AC3066,moves!A:A,moves!B:B)</f>
        <v>grass</v>
      </c>
      <c r="AE3066">
        <f>_xlfn.XLOOKUP(AC3066,moves!A:A,moves!D:D)</f>
        <v>5</v>
      </c>
      <c r="AF3066" t="str">
        <f>_xlfn.XLOOKUP(AC3066,moves!A:A,moves!E:E)</f>
        <v>Critical hits deal +2 damage. For each critical hit rolled: The user takes 2 damage.</v>
      </c>
      <c r="AG3066">
        <v>0</v>
      </c>
      <c r="AH3066">
        <v>1</v>
      </c>
      <c r="AI3066">
        <f t="shared" si="217"/>
        <v>0</v>
      </c>
      <c r="AJ3066" t="s">
        <v>867</v>
      </c>
      <c r="AK3066" t="s">
        <v>3484</v>
      </c>
      <c r="AL3066">
        <v>0</v>
      </c>
      <c r="AM3066" cm="1">
        <f t="array" ref="AM3066">IF(AL3066=1,1,
   IF(ISTEXT(AK3066),1,
   IF(AO3066&gt;1,AM3065,
   IF(AI3066=1,
      IF(SUMPRODUCT((LEN($Y$2:$Y$4096)-LEN(SUBSTITUTE($Y$2:$Y$4096,AA3066,"")))/LEN(AA3066))&gt;0,2,1),
      IF(
         SUMPRODUCT((LEN($Y$2:$Y$4096)-LEN(SUBSTITUTE($Y$2:$Y$4096,AA3066,"")))/LEN(AA3066))
         - SUMPRODUCT((LEN($Y$2:$Y$4096)-LEN(SUBSTITUTE($Y$2:$Y$4096,"Alolan "&amp;AA3066,"")))/LEN("Alolan "&amp;AA3066))
         - SUMPRODUCT((LEN($Y$2:$Y$4096)-LEN(SUBSTITUTE($Y$2:$Y$4096,"Galarian "&amp;AA3066,"")))/LEN("Galarian "&amp;AA3066))
         - SUMPRODUCT((LEN($Y$2:$Y$4096)-LEN(SUBSTITUTE($Y$2:$Y$4096,"Hisuian "&amp;AA3066,"")))/LEN("Hisuian "&amp;AA3066))
         - SUMPRODUCT((LEN($Y$2:$Y$4096)-LEN(SUBSTITUTE($Y$2:$Y$4096,"Paldean "&amp;AA3066,"")))/LEN("Paldean "&amp;AA3066))
      &gt;0,2,1)
   ))))</f>
        <v>1</v>
      </c>
      <c r="AN3066">
        <v>0</v>
      </c>
      <c r="AO3066">
        <v>5</v>
      </c>
      <c r="AP3066">
        <v>1</v>
      </c>
    </row>
    <row r="3067" spans="1:42" x14ac:dyDescent="0.25">
      <c r="A3067" t="s">
        <v>3105</v>
      </c>
      <c r="B3067" t="s">
        <v>232</v>
      </c>
      <c r="C3067" t="s">
        <v>1521</v>
      </c>
      <c r="D3067" t="s">
        <v>1490</v>
      </c>
      <c r="E3067">
        <v>50</v>
      </c>
      <c r="F3067">
        <v>65</v>
      </c>
      <c r="G3067">
        <v>107</v>
      </c>
      <c r="H3067">
        <v>105</v>
      </c>
      <c r="I3067">
        <v>107</v>
      </c>
      <c r="J3067">
        <v>86</v>
      </c>
      <c r="K3067" t="s">
        <v>402</v>
      </c>
      <c r="M3067" t="s">
        <v>3484</v>
      </c>
      <c r="N3067">
        <v>9.34</v>
      </c>
      <c r="O3067">
        <v>8.42</v>
      </c>
      <c r="P3067">
        <v>4</v>
      </c>
      <c r="Q3067">
        <v>4</v>
      </c>
      <c r="R3067">
        <f t="shared" si="215"/>
        <v>13</v>
      </c>
      <c r="S3067">
        <f t="shared" si="216"/>
        <v>12</v>
      </c>
      <c r="T3067">
        <f t="shared" si="214"/>
        <v>25</v>
      </c>
      <c r="U3067" t="s">
        <v>1521</v>
      </c>
      <c r="V3067" t="s">
        <v>1490</v>
      </c>
      <c r="W3067" t="s">
        <v>1524</v>
      </c>
      <c r="X3067" t="s">
        <v>429</v>
      </c>
      <c r="Z3067" t="str" cm="1">
        <f t="array" ref="Z3067">IF(ISBLANK(AK3067),_xlfn.LET(
    _xlpm.nameBeforeSlash, IF(ISNUMBER(SEARCH("/", Y3067)), LEFT(Y3067, SEARCH("/", Y3067)-1), Y3067),
    _xlpm.matchRow, IFERROR(MATCH(_xlpm.nameBeforeSlash, AA:AA, 0), ""),
    _xlpm.difference, IF(_xlpm.matchRow="", "", ABS((R3067 + S3067)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),IF(ISBLANK(Y3067),"","Hidden"))</f>
        <v/>
      </c>
      <c r="AA3067" t="s">
        <v>3180</v>
      </c>
      <c r="AB3067" t="s">
        <v>3185</v>
      </c>
      <c r="AC3067" t="s">
        <v>413</v>
      </c>
      <c r="AD3067" t="str">
        <f>_xlfn.XLOOKUP(AC3067,moves!A:A,moves!B:B)</f>
        <v>water</v>
      </c>
      <c r="AE3067">
        <f>_xlfn.XLOOKUP(AC3067,moves!A:A,moves!D:D)</f>
        <v>5</v>
      </c>
      <c r="AF3067" t="str">
        <f>_xlfn.XLOOKUP(AC3067,moves!A:A,moves!E:E)</f>
        <v>If 2 or more status symbols are rolled: Inflict the Confused status on the target.</v>
      </c>
      <c r="AG3067">
        <v>0</v>
      </c>
      <c r="AH3067">
        <v>1</v>
      </c>
      <c r="AI3067">
        <f t="shared" si="217"/>
        <v>0</v>
      </c>
      <c r="AJ3067" t="s">
        <v>867</v>
      </c>
      <c r="AK3067" t="s">
        <v>3484</v>
      </c>
      <c r="AL3067">
        <v>0</v>
      </c>
      <c r="AM3067" cm="1">
        <f t="array" ref="AM3067">IF(AL3067=1,1,
   IF(ISTEXT(AK3067),1,
   IF(AO3067&gt;1,AM3066,
   IF(AI3067=1,
      IF(SUMPRODUCT((LEN($Y$2:$Y$4096)-LEN(SUBSTITUTE($Y$2:$Y$4096,AA3067,"")))/LEN(AA3067))&gt;0,2,1),
      IF(
         SUMPRODUCT((LEN($Y$2:$Y$4096)-LEN(SUBSTITUTE($Y$2:$Y$4096,AA3067,"")))/LEN(AA3067))
         - SUMPRODUCT((LEN($Y$2:$Y$4096)-LEN(SUBSTITUTE($Y$2:$Y$4096,"Alolan "&amp;AA3067,"")))/LEN("Alolan "&amp;AA3067))
         - SUMPRODUCT((LEN($Y$2:$Y$4096)-LEN(SUBSTITUTE($Y$2:$Y$4096,"Galarian "&amp;AA3067,"")))/LEN("Galarian "&amp;AA3067))
         - SUMPRODUCT((LEN($Y$2:$Y$4096)-LEN(SUBSTITUTE($Y$2:$Y$4096,"Hisuian "&amp;AA3067,"")))/LEN("Hisuian "&amp;AA3067))
         - SUMPRODUCT((LEN($Y$2:$Y$4096)-LEN(SUBSTITUTE($Y$2:$Y$4096,"Paldean "&amp;AA3067,"")))/LEN("Paldean "&amp;AA3067))
      &gt;0,2,1)
   ))))</f>
        <v>1</v>
      </c>
      <c r="AN3067">
        <v>0</v>
      </c>
      <c r="AO3067">
        <v>6</v>
      </c>
    </row>
    <row r="3068" spans="1:42" x14ac:dyDescent="0.25">
      <c r="A3068">
        <v>272</v>
      </c>
      <c r="B3068" t="s">
        <v>1910</v>
      </c>
      <c r="C3068" t="s">
        <v>1490</v>
      </c>
      <c r="D3068" t="s">
        <v>1468</v>
      </c>
      <c r="E3068">
        <v>80</v>
      </c>
      <c r="F3068">
        <v>70</v>
      </c>
      <c r="G3068">
        <v>70</v>
      </c>
      <c r="H3068">
        <v>90</v>
      </c>
      <c r="I3068">
        <v>100</v>
      </c>
      <c r="J3068">
        <v>70</v>
      </c>
      <c r="K3068" t="s">
        <v>1911</v>
      </c>
      <c r="M3068" t="s">
        <v>3484</v>
      </c>
      <c r="N3068">
        <v>8</v>
      </c>
      <c r="O3068">
        <v>8.3000000000000007</v>
      </c>
      <c r="P3068">
        <v>3</v>
      </c>
      <c r="Q3068">
        <v>3</v>
      </c>
      <c r="R3068">
        <f t="shared" si="215"/>
        <v>11</v>
      </c>
      <c r="S3068">
        <f t="shared" si="216"/>
        <v>11</v>
      </c>
      <c r="T3068">
        <f t="shared" si="214"/>
        <v>22</v>
      </c>
      <c r="U3068" t="s">
        <v>1490</v>
      </c>
      <c r="V3068" t="s">
        <v>1468</v>
      </c>
      <c r="W3068" t="s">
        <v>1512</v>
      </c>
      <c r="X3068" t="s">
        <v>429</v>
      </c>
      <c r="Z3068" t="str" cm="1">
        <f t="array" ref="Z3068">IF(ISBLANK(AK3068),_xlfn.LET(
    _xlpm.nameBeforeSlash, IF(ISNUMBER(SEARCH("/", Y3068)), LEFT(Y3068, SEARCH("/", Y3068)-1), Y3068),
    _xlpm.matchRow, IFERROR(MATCH(_xlpm.nameBeforeSlash, AA:AA, 0), ""),
    _xlpm.difference, IF(_xlpm.matchRow="", "", ABS((R3068 + S3068)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),IF(ISBLANK(Y3068),"","Hidden"))</f>
        <v/>
      </c>
      <c r="AA3068" t="s">
        <v>1910</v>
      </c>
      <c r="AB3068" t="s">
        <v>3485</v>
      </c>
      <c r="AC3068" t="s">
        <v>421</v>
      </c>
      <c r="AD3068" t="str">
        <f>_xlfn.XLOOKUP(AC3068,moves!A:A,moves!B:B)</f>
        <v>grass</v>
      </c>
      <c r="AE3068">
        <f>_xlfn.XLOOKUP(AC3068,moves!A:A,moves!D:D)</f>
        <v>4</v>
      </c>
      <c r="AF3068" t="str">
        <f>_xlfn.XLOOKUP(AC3068,moves!A:A,moves!E:E)</f>
        <v>Heal for half the damage dealt, rounded down.</v>
      </c>
      <c r="AG3068">
        <v>0</v>
      </c>
      <c r="AH3068">
        <v>0</v>
      </c>
      <c r="AI3068">
        <f t="shared" si="217"/>
        <v>0</v>
      </c>
      <c r="AJ3068" t="s">
        <v>525</v>
      </c>
      <c r="AK3068" t="s">
        <v>3484</v>
      </c>
      <c r="AL3068">
        <v>0</v>
      </c>
      <c r="AM3068" cm="1">
        <f t="array" ref="AM3068">IF(AL3068=1,1,
   IF(ISTEXT(AK3068),1,
   IF(AO3068&gt;1,AM3062,
   IF(AI3068=1,
      IF(SUMPRODUCT((LEN($Y$2:$Y$4096)-LEN(SUBSTITUTE($Y$2:$Y$4096,AA3068,"")))/LEN(AA3068))&gt;0,2,1),
      IF(
         SUMPRODUCT((LEN($Y$2:$Y$4096)-LEN(SUBSTITUTE($Y$2:$Y$4096,AA3068,"")))/LEN(AA3068))
         - SUMPRODUCT((LEN($Y$2:$Y$4096)-LEN(SUBSTITUTE($Y$2:$Y$4096,"Alolan "&amp;AA3068,"")))/LEN("Alolan "&amp;AA3068))
         - SUMPRODUCT((LEN($Y$2:$Y$4096)-LEN(SUBSTITUTE($Y$2:$Y$4096,"Galarian "&amp;AA3068,"")))/LEN("Galarian "&amp;AA3068))
         - SUMPRODUCT((LEN($Y$2:$Y$4096)-LEN(SUBSTITUTE($Y$2:$Y$4096,"Hisuian "&amp;AA3068,"")))/LEN("Hisuian "&amp;AA3068))
         - SUMPRODUCT((LEN($Y$2:$Y$4096)-LEN(SUBSTITUTE($Y$2:$Y$4096,"Paldean "&amp;AA3068,"")))/LEN("Paldean "&amp;AA3068))
      &gt;0,2,1)
   ))))</f>
        <v>1</v>
      </c>
      <c r="AN3068">
        <v>0</v>
      </c>
      <c r="AO3068">
        <v>0</v>
      </c>
    </row>
    <row r="3069" spans="1:42" x14ac:dyDescent="0.25">
      <c r="A3069">
        <v>475</v>
      </c>
      <c r="B3069" t="s">
        <v>228</v>
      </c>
      <c r="C3069" t="s">
        <v>429</v>
      </c>
      <c r="D3069" t="s">
        <v>1492</v>
      </c>
      <c r="E3069">
        <v>68</v>
      </c>
      <c r="F3069">
        <v>125</v>
      </c>
      <c r="G3069">
        <v>65</v>
      </c>
      <c r="H3069">
        <v>65</v>
      </c>
      <c r="I3069">
        <v>115</v>
      </c>
      <c r="J3069">
        <v>80</v>
      </c>
      <c r="K3069" t="s">
        <v>365</v>
      </c>
      <c r="M3069" t="s">
        <v>3486</v>
      </c>
      <c r="N3069">
        <v>10.1</v>
      </c>
      <c r="O3069">
        <v>8.120000000000001</v>
      </c>
      <c r="P3069">
        <v>2</v>
      </c>
      <c r="Q3069">
        <v>3</v>
      </c>
      <c r="R3069">
        <f t="shared" si="215"/>
        <v>12</v>
      </c>
      <c r="S3069">
        <f t="shared" si="216"/>
        <v>11</v>
      </c>
      <c r="T3069">
        <f t="shared" si="214"/>
        <v>23</v>
      </c>
      <c r="U3069" t="s">
        <v>429</v>
      </c>
      <c r="V3069" t="s">
        <v>1492</v>
      </c>
      <c r="W3069" t="s">
        <v>1536</v>
      </c>
      <c r="X3069" t="s">
        <v>1468</v>
      </c>
      <c r="Z3069" t="str" cm="1">
        <f t="array" ref="Z3069">IF(ISBLANK(AK3069),_xlfn.LET(
    _xlpm.nameBeforeSlash, IF(ISNUMBER(SEARCH("/", Y3069)), LEFT(Y3069, SEARCH("/", Y3069)-1), Y3069),
    _xlpm.matchRow, IFERROR(MATCH(_xlpm.nameBeforeSlash, AA:AA, 0), ""),
    _xlpm.difference, IF(_xlpm.matchRow="", "", ABS((R3069 + S3069)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),IF(ISBLANK(Y3069),"","Hidden"))</f>
        <v/>
      </c>
      <c r="AA3069" t="s">
        <v>228</v>
      </c>
      <c r="AB3069" t="s">
        <v>3487</v>
      </c>
      <c r="AC3069" t="s">
        <v>723</v>
      </c>
      <c r="AD3069" t="str">
        <f>_xlfn.XLOOKUP(AC3069,moves!A:A,moves!B:B)</f>
        <v>psychic</v>
      </c>
      <c r="AE3069">
        <f>_xlfn.XLOOKUP(AC3069,moves!A:A,moves!D:D)</f>
        <v>4</v>
      </c>
      <c r="AF3069" t="str">
        <f>_xlfn.XLOOKUP(AC3069,moves!A:A,moves!E:E)</f>
        <v>Critical hits deal +1 damage.</v>
      </c>
      <c r="AG3069">
        <v>0</v>
      </c>
      <c r="AH3069">
        <v>0</v>
      </c>
      <c r="AI3069">
        <f t="shared" si="217"/>
        <v>0</v>
      </c>
      <c r="AJ3069" t="s">
        <v>525</v>
      </c>
      <c r="AK3069" t="s">
        <v>3486</v>
      </c>
      <c r="AL3069">
        <v>0</v>
      </c>
      <c r="AM3069" cm="1">
        <f t="array" ref="AM3069">IF(AL3069=1,1,
   IF(ISTEXT(AK3069),1,
   IF(AO3069&gt;1,AM3068,
   IF(AI3069=1,
      IF(SUMPRODUCT((LEN($Y$2:$Y$4096)-LEN(SUBSTITUTE($Y$2:$Y$4096,AA3069,"")))/LEN(AA3069))&gt;0,2,1),
      IF(
         SUMPRODUCT((LEN($Y$2:$Y$4096)-LEN(SUBSTITUTE($Y$2:$Y$4096,AA3069,"")))/LEN(AA3069))
         - SUMPRODUCT((LEN($Y$2:$Y$4096)-LEN(SUBSTITUTE($Y$2:$Y$4096,"Alolan "&amp;AA3069,"")))/LEN("Alolan "&amp;AA3069))
         - SUMPRODUCT((LEN($Y$2:$Y$4096)-LEN(SUBSTITUTE($Y$2:$Y$4096,"Galarian "&amp;AA3069,"")))/LEN("Galarian "&amp;AA3069))
         - SUMPRODUCT((LEN($Y$2:$Y$4096)-LEN(SUBSTITUTE($Y$2:$Y$4096,"Hisuian "&amp;AA3069,"")))/LEN("Hisuian "&amp;AA3069))
         - SUMPRODUCT((LEN($Y$2:$Y$4096)-LEN(SUBSTITUTE($Y$2:$Y$4096,"Paldean "&amp;AA3069,"")))/LEN("Paldean "&amp;AA3069))
      &gt;0,2,1)
   ))))</f>
        <v>1</v>
      </c>
      <c r="AN3069">
        <v>0</v>
      </c>
      <c r="AO3069">
        <v>1</v>
      </c>
    </row>
    <row r="3070" spans="1:42" x14ac:dyDescent="0.25">
      <c r="A3070" t="s">
        <v>2111</v>
      </c>
      <c r="B3070" t="s">
        <v>228</v>
      </c>
      <c r="C3070" t="s">
        <v>429</v>
      </c>
      <c r="D3070" t="s">
        <v>1492</v>
      </c>
      <c r="E3070">
        <v>68</v>
      </c>
      <c r="F3070">
        <v>165</v>
      </c>
      <c r="G3070">
        <v>95</v>
      </c>
      <c r="H3070">
        <v>65</v>
      </c>
      <c r="I3070">
        <v>115</v>
      </c>
      <c r="J3070">
        <v>110</v>
      </c>
      <c r="K3070" t="s">
        <v>365</v>
      </c>
      <c r="M3070" t="s">
        <v>3486</v>
      </c>
      <c r="N3070">
        <v>13.3</v>
      </c>
      <c r="O3070">
        <v>9.02</v>
      </c>
      <c r="P3070">
        <v>3</v>
      </c>
      <c r="Q3070">
        <v>3</v>
      </c>
      <c r="R3070">
        <f t="shared" si="215"/>
        <v>16</v>
      </c>
      <c r="S3070">
        <f t="shared" si="216"/>
        <v>12</v>
      </c>
      <c r="T3070">
        <f t="shared" ref="T3070" si="218">SUM(S3070,R3070)</f>
        <v>28</v>
      </c>
      <c r="U3070" t="s">
        <v>429</v>
      </c>
      <c r="V3070" t="s">
        <v>1492</v>
      </c>
      <c r="W3070" t="s">
        <v>1536</v>
      </c>
      <c r="X3070" t="s">
        <v>1468</v>
      </c>
      <c r="Z3070" t="str" cm="1">
        <f t="array" ref="Z3070">IF(ISBLANK(AK3070),_xlfn.LET(
    _xlpm.nameBeforeSlash, IF(ISNUMBER(SEARCH("/", Y3070)), LEFT(Y3070, SEARCH("/", Y3070)-1), Y3070),
    _xlpm.matchRow, IFERROR(MATCH(_xlpm.nameBeforeSlash, AA:AA, 0), ""),
    _xlpm.difference, IF(_xlpm.matchRow="", "", ABS((R3070 + S3070)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),IF(ISBLANK(Y3070),"","Hidden"))</f>
        <v/>
      </c>
      <c r="AA3070" t="s">
        <v>3415</v>
      </c>
      <c r="AB3070" t="s">
        <v>1477</v>
      </c>
      <c r="AC3070" t="s">
        <v>803</v>
      </c>
      <c r="AD3070" t="str">
        <f>_xlfn.XLOOKUP(AC3070,moves!A:A,moves!B:B)</f>
        <v>fighting</v>
      </c>
      <c r="AE3070">
        <f>_xlfn.XLOOKUP(AC3070,moves!A:A,moves!D:D)</f>
        <v>4</v>
      </c>
      <c r="AF3070" t="str">
        <f>_xlfn.XLOOKUP(AC3070,moves!A:A,moves!E:E)</f>
        <v>Ignore the effects of target MODIFY moves.</v>
      </c>
      <c r="AG3070">
        <v>0</v>
      </c>
      <c r="AH3070">
        <v>0</v>
      </c>
      <c r="AI3070">
        <f t="shared" si="217"/>
        <v>0</v>
      </c>
      <c r="AJ3070" t="s">
        <v>525</v>
      </c>
      <c r="AK3070" t="s">
        <v>3486</v>
      </c>
      <c r="AL3070">
        <v>0</v>
      </c>
      <c r="AM3070" cm="1">
        <f t="array" ref="AM3070">IF(AL3070=1,1,
   IF(ISTEXT(AK3070),1,
   IF(AO3070&gt;1,AM3069,
   IF(AI3070=1,
      IF(SUMPRODUCT((LEN($Y$2:$Y$4096)-LEN(SUBSTITUTE($Y$2:$Y$4096,AA3070,"")))/LEN(AA3070))&gt;0,2,1),
      IF(
         SUMPRODUCT((LEN($Y$2:$Y$4096)-LEN(SUBSTITUTE($Y$2:$Y$4096,AA3070,"")))/LEN(AA3070))
         - SUMPRODUCT((LEN($Y$2:$Y$4096)-LEN(SUBSTITUTE($Y$2:$Y$4096,"Alolan "&amp;AA3070,"")))/LEN("Alolan "&amp;AA3070))
         - SUMPRODUCT((LEN($Y$2:$Y$4096)-LEN(SUBSTITUTE($Y$2:$Y$4096,"Galarian "&amp;AA3070,"")))/LEN("Galarian "&amp;AA3070))
         - SUMPRODUCT((LEN($Y$2:$Y$4096)-LEN(SUBSTITUTE($Y$2:$Y$4096,"Hisuian "&amp;AA3070,"")))/LEN("Hisuian "&amp;AA3070))
         - SUMPRODUCT((LEN($Y$2:$Y$4096)-LEN(SUBSTITUTE($Y$2:$Y$4096,"Paldean "&amp;AA3070,"")))/LEN("Paldean "&amp;AA3070))
      &gt;0,2,1)
   ))))</f>
        <v>1</v>
      </c>
      <c r="AN3070">
        <v>0</v>
      </c>
      <c r="AO3070">
        <v>2</v>
      </c>
      <c r="AP3070">
        <v>1</v>
      </c>
    </row>
    <row r="3071" spans="1:42" x14ac:dyDescent="0.25">
      <c r="A3071">
        <v>395</v>
      </c>
      <c r="B3071" t="s">
        <v>151</v>
      </c>
      <c r="C3071" t="s">
        <v>1490</v>
      </c>
      <c r="D3071" t="s">
        <v>1514</v>
      </c>
      <c r="E3071">
        <v>84</v>
      </c>
      <c r="F3071">
        <v>86</v>
      </c>
      <c r="G3071">
        <v>88</v>
      </c>
      <c r="H3071">
        <v>111</v>
      </c>
      <c r="I3071">
        <v>101</v>
      </c>
      <c r="J3071">
        <v>60</v>
      </c>
      <c r="K3071" t="s">
        <v>274</v>
      </c>
      <c r="M3071" t="s">
        <v>3486</v>
      </c>
      <c r="N3071">
        <v>8.8099999999999987</v>
      </c>
      <c r="O3071">
        <v>9.0299999999999994</v>
      </c>
      <c r="P3071">
        <v>2</v>
      </c>
      <c r="Q3071">
        <v>4</v>
      </c>
      <c r="R3071">
        <f t="shared" si="215"/>
        <v>11</v>
      </c>
      <c r="S3071">
        <f t="shared" si="216"/>
        <v>13</v>
      </c>
      <c r="T3071">
        <f t="shared" ref="T3071:T3177" si="219">SUM(S3071,R3071)</f>
        <v>24</v>
      </c>
      <c r="U3071" t="s">
        <v>1490</v>
      </c>
      <c r="V3071" t="s">
        <v>1514</v>
      </c>
      <c r="W3071" t="s">
        <v>1209</v>
      </c>
      <c r="X3071" t="s">
        <v>1481</v>
      </c>
      <c r="Z3071" t="str" cm="1">
        <f t="array" ref="Z3071">IF(ISBLANK(AK3071),_xlfn.LET(
    _xlpm.nameBeforeSlash, IF(ISNUMBER(SEARCH("/", Y3071)), LEFT(Y3071, SEARCH("/", Y3071)-1), Y3071),
    _xlpm.matchRow, IFERROR(MATCH(_xlpm.nameBeforeSlash, AA:AA, 0), ""),
    _xlpm.difference, IF(_xlpm.matchRow="", "", ABS((R3071 + S3071)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),IF(ISBLANK(Y3071),"","Hidden"))</f>
        <v/>
      </c>
      <c r="AA3071" t="s">
        <v>151</v>
      </c>
      <c r="AB3071" t="s">
        <v>3487</v>
      </c>
      <c r="AC3071" t="s">
        <v>6584</v>
      </c>
      <c r="AD3071" t="str">
        <f>_xlfn.XLOOKUP(AC3071,moves!A:A,moves!B:B)</f>
        <v>water</v>
      </c>
      <c r="AE3071">
        <f>_xlfn.XLOOKUP(AC3071,moves!A:A,moves!D:D)</f>
        <v>3</v>
      </c>
      <c r="AF3071" t="str">
        <f>_xlfn.XLOOKUP(AC3071,moves!A:A,moves!E:E)</f>
        <v>This move can be used from your party: Switch the user in and then use this attack.</v>
      </c>
      <c r="AG3071">
        <v>0</v>
      </c>
      <c r="AH3071">
        <v>0</v>
      </c>
      <c r="AI3071">
        <f t="shared" si="217"/>
        <v>0</v>
      </c>
      <c r="AJ3071" t="s">
        <v>525</v>
      </c>
      <c r="AK3071" t="s">
        <v>3486</v>
      </c>
      <c r="AL3071">
        <v>0</v>
      </c>
      <c r="AM3071" cm="1">
        <f t="array" ref="AM3071">IF(AL3071=1,1,
   IF(ISTEXT(AK3071),1,
   IF(AO3071&gt;1,AM3069,
   IF(AI3071=1,
      IF(SUMPRODUCT((LEN($Y$2:$Y$4096)-LEN(SUBSTITUTE($Y$2:$Y$4096,AA3071,"")))/LEN(AA3071))&gt;0,2,1),
      IF(
         SUMPRODUCT((LEN($Y$2:$Y$4096)-LEN(SUBSTITUTE($Y$2:$Y$4096,AA3071,"")))/LEN(AA3071))
         - SUMPRODUCT((LEN($Y$2:$Y$4096)-LEN(SUBSTITUTE($Y$2:$Y$4096,"Alolan "&amp;AA3071,"")))/LEN("Alolan "&amp;AA3071))
         - SUMPRODUCT((LEN($Y$2:$Y$4096)-LEN(SUBSTITUTE($Y$2:$Y$4096,"Galarian "&amp;AA3071,"")))/LEN("Galarian "&amp;AA3071))
         - SUMPRODUCT((LEN($Y$2:$Y$4096)-LEN(SUBSTITUTE($Y$2:$Y$4096,"Hisuian "&amp;AA3071,"")))/LEN("Hisuian "&amp;AA3071))
         - SUMPRODUCT((LEN($Y$2:$Y$4096)-LEN(SUBSTITUTE($Y$2:$Y$4096,"Paldean "&amp;AA3071,"")))/LEN("Paldean "&amp;AA3071))
      &gt;0,2,1)
   ))))</f>
        <v>1</v>
      </c>
      <c r="AN3071">
        <v>0</v>
      </c>
      <c r="AO3071">
        <v>0</v>
      </c>
    </row>
    <row r="3072" spans="1:42" x14ac:dyDescent="0.25">
      <c r="A3072">
        <v>398</v>
      </c>
      <c r="B3072" t="s">
        <v>154</v>
      </c>
      <c r="C3072" t="s">
        <v>1512</v>
      </c>
      <c r="D3072" t="s">
        <v>1481</v>
      </c>
      <c r="E3072">
        <v>85</v>
      </c>
      <c r="F3072">
        <v>120</v>
      </c>
      <c r="G3072">
        <v>70</v>
      </c>
      <c r="H3072">
        <v>50</v>
      </c>
      <c r="I3072">
        <v>60</v>
      </c>
      <c r="J3072">
        <v>100</v>
      </c>
      <c r="K3072" t="s">
        <v>276</v>
      </c>
      <c r="M3072" t="s">
        <v>3486</v>
      </c>
      <c r="N3072">
        <v>10.5</v>
      </c>
      <c r="O3072">
        <v>7.3</v>
      </c>
      <c r="P3072">
        <v>3</v>
      </c>
      <c r="Q3072">
        <v>2</v>
      </c>
      <c r="R3072">
        <f t="shared" si="215"/>
        <v>14</v>
      </c>
      <c r="S3072">
        <f t="shared" si="216"/>
        <v>9</v>
      </c>
      <c r="T3072">
        <f t="shared" si="219"/>
        <v>23</v>
      </c>
      <c r="U3072" t="s">
        <v>1512</v>
      </c>
      <c r="V3072" t="s">
        <v>1481</v>
      </c>
      <c r="W3072" t="s">
        <v>1492</v>
      </c>
      <c r="X3072" t="s">
        <v>1499</v>
      </c>
      <c r="Z3072" t="str" cm="1">
        <f t="array" ref="Z3072">IF(ISBLANK(AK3072),_xlfn.LET(
    _xlpm.nameBeforeSlash, IF(ISNUMBER(SEARCH("/", Y3072)), LEFT(Y3072, SEARCH("/", Y3072)-1), Y3072),
    _xlpm.matchRow, IFERROR(MATCH(_xlpm.nameBeforeSlash, AA:AA, 0), ""),
    _xlpm.difference, IF(_xlpm.matchRow="", "", ABS((R3072 + S3072)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),IF(ISBLANK(Y3072),"","Hidden"))</f>
        <v/>
      </c>
      <c r="AA3072" t="s">
        <v>154</v>
      </c>
      <c r="AB3072" t="s">
        <v>3487</v>
      </c>
      <c r="AC3072" t="s">
        <v>6585</v>
      </c>
      <c r="AD3072" t="str">
        <f>_xlfn.XLOOKUP(AC3072,moves!A:A,moves!B:B)</f>
        <v>flying</v>
      </c>
      <c r="AE3072">
        <f>_xlfn.XLOOKUP(AC3072,moves!A:A,moves!D:D)</f>
        <v>3</v>
      </c>
      <c r="AF3072" t="str">
        <f>_xlfn.XLOOKUP(AC3072,moves!A:A,moves!E:E)</f>
        <v>Increase the initiative of all of your currently active Pokémon by 5 and change the weather condition to Strong Winds.</v>
      </c>
      <c r="AG3072">
        <v>0</v>
      </c>
      <c r="AH3072">
        <v>0</v>
      </c>
      <c r="AI3072">
        <f t="shared" si="217"/>
        <v>0</v>
      </c>
      <c r="AJ3072" t="s">
        <v>525</v>
      </c>
      <c r="AK3072" t="s">
        <v>3486</v>
      </c>
      <c r="AL3072">
        <v>0</v>
      </c>
      <c r="AM3072" cm="1">
        <f t="array" ref="AM3072">IF(AL3072=1,1,
   IF(ISTEXT(AK3072),1,
   IF(AO3072&gt;1,AM3071,
   IF(AI3072=1,
      IF(SUMPRODUCT((LEN($Y$2:$Y$4096)-LEN(SUBSTITUTE($Y$2:$Y$4096,AA3072,"")))/LEN(AA3072))&gt;0,2,1),
      IF(
         SUMPRODUCT((LEN($Y$2:$Y$4096)-LEN(SUBSTITUTE($Y$2:$Y$4096,AA3072,"")))/LEN(AA3072))
         - SUMPRODUCT((LEN($Y$2:$Y$4096)-LEN(SUBSTITUTE($Y$2:$Y$4096,"Alolan "&amp;AA3072,"")))/LEN("Alolan "&amp;AA3072))
         - SUMPRODUCT((LEN($Y$2:$Y$4096)-LEN(SUBSTITUTE($Y$2:$Y$4096,"Galarian "&amp;AA3072,"")))/LEN("Galarian "&amp;AA3072))
         - SUMPRODUCT((LEN($Y$2:$Y$4096)-LEN(SUBSTITUTE($Y$2:$Y$4096,"Hisuian "&amp;AA3072,"")))/LEN("Hisuian "&amp;AA3072))
         - SUMPRODUCT((LEN($Y$2:$Y$4096)-LEN(SUBSTITUTE($Y$2:$Y$4096,"Paldean "&amp;AA3072,"")))/LEN("Paldean "&amp;AA3072))
      &gt;0,2,1)
   ))))</f>
        <v>1</v>
      </c>
      <c r="AN3072">
        <v>0</v>
      </c>
      <c r="AO3072">
        <v>0</v>
      </c>
    </row>
    <row r="3073" spans="1:42" x14ac:dyDescent="0.25">
      <c r="A3073" t="s">
        <v>1698</v>
      </c>
      <c r="B3073" t="s">
        <v>1697</v>
      </c>
      <c r="C3073" t="s">
        <v>1469</v>
      </c>
      <c r="D3073" t="s">
        <v>1536</v>
      </c>
      <c r="E3073">
        <v>65</v>
      </c>
      <c r="F3073">
        <v>90</v>
      </c>
      <c r="G3073">
        <v>120</v>
      </c>
      <c r="H3073">
        <v>85</v>
      </c>
      <c r="I3073">
        <v>70</v>
      </c>
      <c r="J3073">
        <v>60</v>
      </c>
      <c r="K3073" t="s">
        <v>1695</v>
      </c>
      <c r="M3073" t="s">
        <v>3486</v>
      </c>
      <c r="N3073">
        <v>7.75</v>
      </c>
      <c r="O3073">
        <v>8.3000000000000007</v>
      </c>
      <c r="P3073">
        <v>3</v>
      </c>
      <c r="Q3073">
        <v>3</v>
      </c>
      <c r="R3073">
        <f t="shared" si="215"/>
        <v>11</v>
      </c>
      <c r="S3073">
        <f t="shared" si="216"/>
        <v>11</v>
      </c>
      <c r="T3073">
        <f t="shared" si="219"/>
        <v>22</v>
      </c>
      <c r="U3073" t="s">
        <v>1469</v>
      </c>
      <c r="V3073" t="s">
        <v>1536</v>
      </c>
      <c r="W3073" t="s">
        <v>1471</v>
      </c>
      <c r="X3073" t="s">
        <v>1479</v>
      </c>
      <c r="Z3073" t="str" cm="1">
        <f t="array" ref="Z3073">IF(ISBLANK(AK3073),_xlfn.LET(
    _xlpm.nameBeforeSlash, IF(ISNUMBER(SEARCH("/", Y3073)), LEFT(Y3073, SEARCH("/", Y3073)-1), Y3073),
    _xlpm.matchRow, IFERROR(MATCH(_xlpm.nameBeforeSlash, AA:AA, 0), ""),
    _xlpm.difference, IF(_xlpm.matchRow="", "", ABS((R3073 + S3073)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),IF(ISBLANK(Y3073),"","Hidden"))</f>
        <v/>
      </c>
      <c r="AA3073" t="s">
        <v>1699</v>
      </c>
      <c r="AB3073" t="s">
        <v>3487</v>
      </c>
      <c r="AC3073" t="s">
        <v>6414</v>
      </c>
      <c r="AD3073" t="str">
        <f>_xlfn.XLOOKUP(AC3073,moves!A:A,moves!B:B)</f>
        <v>fairy</v>
      </c>
      <c r="AE3073">
        <f>_xlfn.XLOOKUP(AC3073,moves!A:A,moves!D:D)</f>
        <v>6</v>
      </c>
      <c r="AF3073" t="str">
        <f>_xlfn.XLOOKUP(AC3073,moves!A:A,moves!E:E)</f>
        <v>Critical hits deal +2 damage. For each critical hit rolled: The user takes 3 damage.</v>
      </c>
      <c r="AG3073">
        <v>0</v>
      </c>
      <c r="AH3073">
        <v>0</v>
      </c>
      <c r="AI3073">
        <f t="shared" si="217"/>
        <v>0</v>
      </c>
      <c r="AJ3073" t="s">
        <v>525</v>
      </c>
      <c r="AK3073" t="s">
        <v>3486</v>
      </c>
      <c r="AL3073">
        <v>0</v>
      </c>
      <c r="AM3073" cm="1">
        <f t="array" ref="AM3073">IF(AL3073=1,1,
   IF(ISTEXT(AK3073),1,
   IF(AO3073&gt;1,AM3072,
   IF(AI3073=1,
      IF(SUMPRODUCT((LEN($Y$2:$Y$4096)-LEN(SUBSTITUTE($Y$2:$Y$4096,AA3073,"")))/LEN(AA3073))&gt;0,2,1),
      IF(
         SUMPRODUCT((LEN($Y$2:$Y$4096)-LEN(SUBSTITUTE($Y$2:$Y$4096,AA3073,"")))/LEN(AA3073))
         - SUMPRODUCT((LEN($Y$2:$Y$4096)-LEN(SUBSTITUTE($Y$2:$Y$4096,"Alolan "&amp;AA3073,"")))/LEN("Alolan "&amp;AA3073))
         - SUMPRODUCT((LEN($Y$2:$Y$4096)-LEN(SUBSTITUTE($Y$2:$Y$4096,"Galarian "&amp;AA3073,"")))/LEN("Galarian "&amp;AA3073))
         - SUMPRODUCT((LEN($Y$2:$Y$4096)-LEN(SUBSTITUTE($Y$2:$Y$4096,"Hisuian "&amp;AA3073,"")))/LEN("Hisuian "&amp;AA3073))
         - SUMPRODUCT((LEN($Y$2:$Y$4096)-LEN(SUBSTITUTE($Y$2:$Y$4096,"Paldean "&amp;AA3073,"")))/LEN("Paldean "&amp;AA3073))
      &gt;0,2,1)
   ))))</f>
        <v>1</v>
      </c>
      <c r="AN3073">
        <v>0</v>
      </c>
      <c r="AO3073">
        <v>0</v>
      </c>
    </row>
    <row r="3074" spans="1:42" x14ac:dyDescent="0.25">
      <c r="A3074">
        <v>229</v>
      </c>
      <c r="B3074" t="s">
        <v>100</v>
      </c>
      <c r="C3074" t="s">
        <v>1471</v>
      </c>
      <c r="D3074" t="s">
        <v>1479</v>
      </c>
      <c r="E3074">
        <v>75</v>
      </c>
      <c r="F3074">
        <v>90</v>
      </c>
      <c r="G3074">
        <v>50</v>
      </c>
      <c r="H3074">
        <v>110</v>
      </c>
      <c r="I3074">
        <v>80</v>
      </c>
      <c r="J3074">
        <v>95</v>
      </c>
      <c r="K3074" t="s">
        <v>373</v>
      </c>
      <c r="M3074" t="s">
        <v>3486</v>
      </c>
      <c r="N3074">
        <v>10.199999999999999</v>
      </c>
      <c r="O3074">
        <v>6.9</v>
      </c>
      <c r="P3074">
        <v>3</v>
      </c>
      <c r="Q3074">
        <v>2</v>
      </c>
      <c r="R3074">
        <f t="shared" ref="R3074:R3137" si="220">MROUND(N3074,1)+P3074</f>
        <v>13</v>
      </c>
      <c r="S3074">
        <f t="shared" ref="S3074:S3137" si="221">MROUND(O3074,1)+Q3074</f>
        <v>9</v>
      </c>
      <c r="T3074">
        <f t="shared" si="219"/>
        <v>22</v>
      </c>
      <c r="U3074" t="s">
        <v>1471</v>
      </c>
      <c r="V3074" t="s">
        <v>1479</v>
      </c>
      <c r="W3074" t="s">
        <v>1469</v>
      </c>
      <c r="X3074" t="s">
        <v>1521</v>
      </c>
      <c r="Z3074" t="str" cm="1">
        <f t="array" ref="Z3074">IF(ISBLANK(AK3074),_xlfn.LET(
    _xlpm.nameBeforeSlash, IF(ISNUMBER(SEARCH("/", Y3074)), LEFT(Y3074, SEARCH("/", Y3074)-1), Y3074),
    _xlpm.matchRow, IFERROR(MATCH(_xlpm.nameBeforeSlash, AA:AA, 0), ""),
    _xlpm.difference, IF(_xlpm.matchRow="", "", ABS((R3074 + S3074)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),IF(ISBLANK(Y3074),"","Hidden"))</f>
        <v/>
      </c>
      <c r="AA3074" t="s">
        <v>100</v>
      </c>
      <c r="AB3074" t="s">
        <v>3487</v>
      </c>
      <c r="AC3074" t="s">
        <v>6482</v>
      </c>
      <c r="AD3074" t="str">
        <f>_xlfn.XLOOKUP(AC3074,moves!A:A,moves!B:B)</f>
        <v>fire</v>
      </c>
      <c r="AE3074">
        <f>_xlfn.XLOOKUP(AC3074,moves!A:A,moves!D:D)</f>
        <v>5</v>
      </c>
      <c r="AF3074" t="str">
        <f>_xlfn.XLOOKUP(AC3074,moves!A:A,moves!E:E)</f>
        <v>If any status symbols are rolled: Inflict the Burned status on the target. If the target was already Burned: Deal 2 extra damage.</v>
      </c>
      <c r="AG3074">
        <v>0</v>
      </c>
      <c r="AH3074">
        <v>0</v>
      </c>
      <c r="AI3074">
        <f t="shared" si="217"/>
        <v>0</v>
      </c>
      <c r="AJ3074" t="s">
        <v>525</v>
      </c>
      <c r="AK3074" t="s">
        <v>3486</v>
      </c>
      <c r="AL3074">
        <v>0</v>
      </c>
      <c r="AM3074" cm="1">
        <f t="array" ref="AM3074">IF(AL3074=1,1,
   IF(ISTEXT(AK3074),1,
   IF(AO3074&gt;1,AM3073,
   IF(AI3074=1,
      IF(SUMPRODUCT((LEN($Y$2:$Y$4096)-LEN(SUBSTITUTE($Y$2:$Y$4096,AA3074,"")))/LEN(AA3074))&gt;0,2,1),
      IF(
         SUMPRODUCT((LEN($Y$2:$Y$4096)-LEN(SUBSTITUTE($Y$2:$Y$4096,AA3074,"")))/LEN(AA3074))
         - SUMPRODUCT((LEN($Y$2:$Y$4096)-LEN(SUBSTITUTE($Y$2:$Y$4096,"Alolan "&amp;AA3074,"")))/LEN("Alolan "&amp;AA3074))
         - SUMPRODUCT((LEN($Y$2:$Y$4096)-LEN(SUBSTITUTE($Y$2:$Y$4096,"Galarian "&amp;AA3074,"")))/LEN("Galarian "&amp;AA3074))
         - SUMPRODUCT((LEN($Y$2:$Y$4096)-LEN(SUBSTITUTE($Y$2:$Y$4096,"Hisuian "&amp;AA3074,"")))/LEN("Hisuian "&amp;AA3074))
         - SUMPRODUCT((LEN($Y$2:$Y$4096)-LEN(SUBSTITUTE($Y$2:$Y$4096,"Paldean "&amp;AA3074,"")))/LEN("Paldean "&amp;AA3074))
      &gt;0,2,1)
   ))))</f>
        <v>1</v>
      </c>
      <c r="AN3074">
        <v>0</v>
      </c>
      <c r="AO3074">
        <v>1</v>
      </c>
    </row>
    <row r="3075" spans="1:42" x14ac:dyDescent="0.25">
      <c r="A3075" t="s">
        <v>1848</v>
      </c>
      <c r="B3075" t="s">
        <v>100</v>
      </c>
      <c r="C3075" t="s">
        <v>1471</v>
      </c>
      <c r="D3075" t="s">
        <v>1479</v>
      </c>
      <c r="E3075">
        <v>75</v>
      </c>
      <c r="F3075">
        <v>90</v>
      </c>
      <c r="G3075">
        <v>90</v>
      </c>
      <c r="H3075">
        <v>140</v>
      </c>
      <c r="I3075">
        <v>90</v>
      </c>
      <c r="J3075">
        <v>115</v>
      </c>
      <c r="K3075" t="s">
        <v>373</v>
      </c>
      <c r="M3075" t="s">
        <v>3486</v>
      </c>
      <c r="N3075">
        <v>12.5</v>
      </c>
      <c r="O3075">
        <v>8.4</v>
      </c>
      <c r="P3075">
        <v>3</v>
      </c>
      <c r="Q3075">
        <v>3</v>
      </c>
      <c r="R3075">
        <f t="shared" si="220"/>
        <v>16</v>
      </c>
      <c r="S3075">
        <f t="shared" si="221"/>
        <v>11</v>
      </c>
      <c r="T3075">
        <f t="shared" si="219"/>
        <v>27</v>
      </c>
      <c r="U3075" t="s">
        <v>1471</v>
      </c>
      <c r="V3075" t="s">
        <v>1479</v>
      </c>
      <c r="W3075" t="s">
        <v>1469</v>
      </c>
      <c r="X3075" t="s">
        <v>1521</v>
      </c>
      <c r="Z3075" t="str" cm="1">
        <f t="array" ref="Z3075">IF(ISBLANK(AK3075),_xlfn.LET(
    _xlpm.nameBeforeSlash, IF(ISNUMBER(SEARCH("/", Y3075)), LEFT(Y3075, SEARCH("/", Y3075)-1), Y3075),
    _xlpm.matchRow, IFERROR(MATCH(_xlpm.nameBeforeSlash, AA:AA, 0), ""),
    _xlpm.difference, IF(_xlpm.matchRow="", "", ABS((R3075 + S3075)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),IF(ISBLANK(Y3075),"","Hidden"))</f>
        <v/>
      </c>
      <c r="AA3075" t="s">
        <v>3368</v>
      </c>
      <c r="AB3075" t="s">
        <v>1477</v>
      </c>
      <c r="AC3075" t="s">
        <v>647</v>
      </c>
      <c r="AD3075" t="str">
        <f>_xlfn.XLOOKUP(AC3075,moves!A:A,moves!B:B)</f>
        <v>fire</v>
      </c>
      <c r="AE3075">
        <f>_xlfn.XLOOKUP(AC3075,moves!A:A,moves!D:D)</f>
        <v>6</v>
      </c>
      <c r="AF3075" t="str">
        <f>_xlfn.XLOOKUP(AC3075,moves!A:A,moves!E:E)</f>
        <v>Inflict the Burned status on the target. Status symbols deal -1 damage.</v>
      </c>
      <c r="AG3075">
        <v>0</v>
      </c>
      <c r="AH3075">
        <v>0</v>
      </c>
      <c r="AI3075">
        <f t="shared" si="217"/>
        <v>0</v>
      </c>
      <c r="AJ3075" t="s">
        <v>525</v>
      </c>
      <c r="AK3075" t="s">
        <v>3486</v>
      </c>
      <c r="AL3075">
        <v>0</v>
      </c>
      <c r="AM3075" cm="1">
        <f t="array" ref="AM3075">IF(AL3075=1,1,
   IF(ISTEXT(AK3075),1,
   IF(AO3075&gt;1,AM3074,
   IF(AI3075=1,
      IF(SUMPRODUCT((LEN($Y$2:$Y$4096)-LEN(SUBSTITUTE($Y$2:$Y$4096,AA3075,"")))/LEN(AA3075))&gt;0,2,1),
      IF(
         SUMPRODUCT((LEN($Y$2:$Y$4096)-LEN(SUBSTITUTE($Y$2:$Y$4096,AA3075,"")))/LEN(AA3075))
         - SUMPRODUCT((LEN($Y$2:$Y$4096)-LEN(SUBSTITUTE($Y$2:$Y$4096,"Alolan "&amp;AA3075,"")))/LEN("Alolan "&amp;AA3075))
         - SUMPRODUCT((LEN($Y$2:$Y$4096)-LEN(SUBSTITUTE($Y$2:$Y$4096,"Galarian "&amp;AA3075,"")))/LEN("Galarian "&amp;AA3075))
         - SUMPRODUCT((LEN($Y$2:$Y$4096)-LEN(SUBSTITUTE($Y$2:$Y$4096,"Hisuian "&amp;AA3075,"")))/LEN("Hisuian "&amp;AA3075))
         - SUMPRODUCT((LEN($Y$2:$Y$4096)-LEN(SUBSTITUTE($Y$2:$Y$4096,"Paldean "&amp;AA3075,"")))/LEN("Paldean "&amp;AA3075))
      &gt;0,2,1)
   ))))</f>
        <v>1</v>
      </c>
      <c r="AN3075">
        <v>0</v>
      </c>
      <c r="AO3075">
        <v>2</v>
      </c>
      <c r="AP3075">
        <v>1</v>
      </c>
    </row>
    <row r="3076" spans="1:42" x14ac:dyDescent="0.25">
      <c r="A3076">
        <v>876</v>
      </c>
      <c r="B3076" t="s">
        <v>2826</v>
      </c>
      <c r="C3076" t="s">
        <v>429</v>
      </c>
      <c r="D3076" t="s">
        <v>1512</v>
      </c>
      <c r="E3076">
        <v>60</v>
      </c>
      <c r="F3076">
        <v>65</v>
      </c>
      <c r="G3076">
        <v>55</v>
      </c>
      <c r="H3076">
        <v>105</v>
      </c>
      <c r="I3076">
        <v>95</v>
      </c>
      <c r="J3076">
        <v>95</v>
      </c>
      <c r="K3076" t="s">
        <v>363</v>
      </c>
      <c r="M3076" t="s">
        <v>3486</v>
      </c>
      <c r="N3076">
        <v>9.6999999999999993</v>
      </c>
      <c r="O3076">
        <v>6.9</v>
      </c>
      <c r="P3076">
        <v>2</v>
      </c>
      <c r="Q3076">
        <v>3</v>
      </c>
      <c r="R3076">
        <f t="shared" si="220"/>
        <v>12</v>
      </c>
      <c r="S3076">
        <f t="shared" si="221"/>
        <v>10</v>
      </c>
      <c r="T3076">
        <f t="shared" si="219"/>
        <v>22</v>
      </c>
      <c r="U3076" t="s">
        <v>429</v>
      </c>
      <c r="V3076" t="s">
        <v>1512</v>
      </c>
      <c r="W3076" t="s">
        <v>1536</v>
      </c>
      <c r="X3076" t="s">
        <v>1468</v>
      </c>
      <c r="Z3076" t="str" cm="1">
        <f t="array" ref="Z3076">IF(ISBLANK(AK3076),_xlfn.LET(
    _xlpm.nameBeforeSlash, IF(ISNUMBER(SEARCH("/", Y3076)), LEFT(Y3076, SEARCH("/", Y3076)-1), Y3076),
    _xlpm.matchRow, IFERROR(MATCH(_xlpm.nameBeforeSlash, AA:AA, 0), ""),
    _xlpm.difference, IF(_xlpm.matchRow="", "", ABS((R3076 + S3076)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),IF(ISBLANK(Y3076),"","Hidden"))</f>
        <v/>
      </c>
      <c r="AA3076" t="s">
        <v>3236</v>
      </c>
      <c r="AB3076" t="s">
        <v>3487</v>
      </c>
      <c r="AC3076" t="s">
        <v>1322</v>
      </c>
      <c r="AD3076" t="str">
        <f>_xlfn.XLOOKUP(AC3076,moves!A:A,moves!B:B)</f>
        <v>psychic</v>
      </c>
      <c r="AE3076">
        <f>_xlfn.XLOOKUP(AC3076,moves!A:A,moves!D:D)</f>
        <v>3</v>
      </c>
      <c r="AF3076" t="str">
        <f>_xlfn.XLOOKUP(AC3076,moves!A:A,moves!E:E)</f>
        <v>If the user used a Psychic-type move last turn: Increase attack strength by 1 and gain MULTI.</v>
      </c>
      <c r="AG3076">
        <v>0</v>
      </c>
      <c r="AH3076">
        <v>0</v>
      </c>
      <c r="AI3076">
        <f t="shared" si="217"/>
        <v>0</v>
      </c>
      <c r="AJ3076" t="s">
        <v>525</v>
      </c>
      <c r="AK3076" t="s">
        <v>3486</v>
      </c>
      <c r="AL3076">
        <v>0</v>
      </c>
      <c r="AM3076" cm="1">
        <f t="array" ref="AM3076">IF(AL3076=1,1,
   IF(ISTEXT(AK3076),1,
   IF(AO3076&gt;1,AM3074,
   IF(AI3076=1,
      IF(SUMPRODUCT((LEN($Y$2:$Y$4096)-LEN(SUBSTITUTE($Y$2:$Y$4096,AA3076,"")))/LEN(AA3076))&gt;0,2,1),
      IF(
         SUMPRODUCT((LEN($Y$2:$Y$4096)-LEN(SUBSTITUTE($Y$2:$Y$4096,AA3076,"")))/LEN(AA3076))
         - SUMPRODUCT((LEN($Y$2:$Y$4096)-LEN(SUBSTITUTE($Y$2:$Y$4096,"Alolan "&amp;AA3076,"")))/LEN("Alolan "&amp;AA3076))
         - SUMPRODUCT((LEN($Y$2:$Y$4096)-LEN(SUBSTITUTE($Y$2:$Y$4096,"Galarian "&amp;AA3076,"")))/LEN("Galarian "&amp;AA3076))
         - SUMPRODUCT((LEN($Y$2:$Y$4096)-LEN(SUBSTITUTE($Y$2:$Y$4096,"Hisuian "&amp;AA3076,"")))/LEN("Hisuian "&amp;AA3076))
         - SUMPRODUCT((LEN($Y$2:$Y$4096)-LEN(SUBSTITUTE($Y$2:$Y$4096,"Paldean "&amp;AA3076,"")))/LEN("Paldean "&amp;AA3076))
      &gt;0,2,1)
   ))))</f>
        <v>1</v>
      </c>
      <c r="AN3076">
        <v>0</v>
      </c>
      <c r="AO3076">
        <v>0</v>
      </c>
    </row>
    <row r="3077" spans="1:42" x14ac:dyDescent="0.25">
      <c r="A3077">
        <v>426</v>
      </c>
      <c r="B3077" t="s">
        <v>180</v>
      </c>
      <c r="C3077" t="s">
        <v>1524</v>
      </c>
      <c r="D3077" t="s">
        <v>1481</v>
      </c>
      <c r="E3077">
        <v>150</v>
      </c>
      <c r="F3077">
        <v>80</v>
      </c>
      <c r="G3077">
        <v>44</v>
      </c>
      <c r="H3077">
        <v>90</v>
      </c>
      <c r="I3077">
        <v>54</v>
      </c>
      <c r="J3077">
        <v>80</v>
      </c>
      <c r="K3077" t="s">
        <v>299</v>
      </c>
      <c r="M3077" t="s">
        <v>3488</v>
      </c>
      <c r="N3077">
        <v>8.5</v>
      </c>
      <c r="O3077">
        <v>8.9400000000000013</v>
      </c>
      <c r="P3077">
        <v>2</v>
      </c>
      <c r="Q3077">
        <v>2</v>
      </c>
      <c r="R3077">
        <f t="shared" si="220"/>
        <v>11</v>
      </c>
      <c r="S3077">
        <f t="shared" si="221"/>
        <v>11</v>
      </c>
      <c r="T3077">
        <f t="shared" si="219"/>
        <v>22</v>
      </c>
      <c r="U3077" t="s">
        <v>1524</v>
      </c>
      <c r="V3077" t="s">
        <v>1481</v>
      </c>
      <c r="W3077" t="s">
        <v>429</v>
      </c>
      <c r="X3077" t="s">
        <v>1468</v>
      </c>
      <c r="Z3077" t="str" cm="1">
        <f t="array" ref="Z3077">IF(ISBLANK(AK3077),_xlfn.LET(
    _xlpm.nameBeforeSlash, IF(ISNUMBER(SEARCH("/", Y3077)), LEFT(Y3077, SEARCH("/", Y3077)-1), Y3077),
    _xlpm.matchRow, IFERROR(MATCH(_xlpm.nameBeforeSlash, AA:AA, 0), ""),
    _xlpm.difference, IF(_xlpm.matchRow="", "", ABS((R3077 + S3077)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),IF(ISBLANK(Y3077),"","Hidden"))</f>
        <v/>
      </c>
      <c r="AA3077" t="s">
        <v>180</v>
      </c>
      <c r="AB3077" t="s">
        <v>3489</v>
      </c>
      <c r="AC3077" t="s">
        <v>1169</v>
      </c>
      <c r="AD3077" t="str">
        <f>_xlfn.XLOOKUP(AC3077,moves!A:A,moves!B:B)</f>
        <v>grass</v>
      </c>
      <c r="AE3077">
        <f>_xlfn.XLOOKUP(AC3077,moves!A:A,moves!D:D)</f>
        <v>0</v>
      </c>
      <c r="AF3077" t="str">
        <f>_xlfn.XLOOKUP(AC3077,moves!A:A,moves!E:E)</f>
        <v>Heal for half of the attack strength of one of the target's moves, rounded down. When the target next attacks: Decrease attack strength by 2.</v>
      </c>
      <c r="AG3077">
        <v>0</v>
      </c>
      <c r="AH3077">
        <v>0</v>
      </c>
      <c r="AI3077">
        <f t="shared" si="217"/>
        <v>0</v>
      </c>
      <c r="AJ3077" t="s">
        <v>525</v>
      </c>
      <c r="AK3077" t="s">
        <v>3488</v>
      </c>
      <c r="AL3077">
        <v>0</v>
      </c>
      <c r="AM3077" cm="1">
        <f t="array" ref="AM3077">IF(AL3077=1,1,
   IF(ISTEXT(AK3077),1,
   IF(AO3077&gt;1,AM3076,
   IF(AI3077=1,
      IF(SUMPRODUCT((LEN($Y$2:$Y$4096)-LEN(SUBSTITUTE($Y$2:$Y$4096,AA3077,"")))/LEN(AA3077))&gt;0,2,1),
      IF(
         SUMPRODUCT((LEN($Y$2:$Y$4096)-LEN(SUBSTITUTE($Y$2:$Y$4096,AA3077,"")))/LEN(AA3077))
         - SUMPRODUCT((LEN($Y$2:$Y$4096)-LEN(SUBSTITUTE($Y$2:$Y$4096,"Alolan "&amp;AA3077,"")))/LEN("Alolan "&amp;AA3077))
         - SUMPRODUCT((LEN($Y$2:$Y$4096)-LEN(SUBSTITUTE($Y$2:$Y$4096,"Galarian "&amp;AA3077,"")))/LEN("Galarian "&amp;AA3077))
         - SUMPRODUCT((LEN($Y$2:$Y$4096)-LEN(SUBSTITUTE($Y$2:$Y$4096,"Hisuian "&amp;AA3077,"")))/LEN("Hisuian "&amp;AA3077))
         - SUMPRODUCT((LEN($Y$2:$Y$4096)-LEN(SUBSTITUTE($Y$2:$Y$4096,"Paldean "&amp;AA3077,"")))/LEN("Paldean "&amp;AA3077))
      &gt;0,2,1)
   ))))</f>
        <v>1</v>
      </c>
      <c r="AN3077">
        <v>0</v>
      </c>
      <c r="AO3077">
        <v>0</v>
      </c>
    </row>
    <row r="3078" spans="1:42" x14ac:dyDescent="0.25">
      <c r="A3078" t="s">
        <v>3855</v>
      </c>
      <c r="B3078" t="s">
        <v>69</v>
      </c>
      <c r="C3078" t="s">
        <v>1482</v>
      </c>
      <c r="D3078" t="s">
        <v>1481</v>
      </c>
      <c r="E3078">
        <v>91</v>
      </c>
      <c r="F3078">
        <v>134</v>
      </c>
      <c r="G3078">
        <v>95</v>
      </c>
      <c r="H3078">
        <v>100</v>
      </c>
      <c r="I3078">
        <v>100</v>
      </c>
      <c r="J3078">
        <v>80</v>
      </c>
      <c r="K3078" t="s">
        <v>1704</v>
      </c>
      <c r="M3078" t="s">
        <v>3488</v>
      </c>
      <c r="N3078">
        <v>10.9</v>
      </c>
      <c r="O3078">
        <v>9.49</v>
      </c>
      <c r="P3078">
        <v>2</v>
      </c>
      <c r="Q3078">
        <v>2</v>
      </c>
      <c r="R3078">
        <f t="shared" si="220"/>
        <v>13</v>
      </c>
      <c r="S3078">
        <f t="shared" si="221"/>
        <v>11</v>
      </c>
      <c r="T3078">
        <f t="shared" si="219"/>
        <v>24</v>
      </c>
      <c r="U3078" t="s">
        <v>1482</v>
      </c>
      <c r="V3078" t="s">
        <v>1481</v>
      </c>
      <c r="W3078" t="s">
        <v>1490</v>
      </c>
      <c r="X3078" t="s">
        <v>1512</v>
      </c>
      <c r="Z3078" t="str" cm="1">
        <f t="array" ref="Z3078">IF(ISBLANK(AK3078),_xlfn.LET(
    _xlpm.nameBeforeSlash, IF(ISNUMBER(SEARCH("/", Y3078)), LEFT(Y3078, SEARCH("/", Y3078)-1), Y3078),
    _xlpm.matchRow, IFERROR(MATCH(_xlpm.nameBeforeSlash, AA:AA, 0), ""),
    _xlpm.difference, IF(_xlpm.matchRow="", "", ABS((R3078 + S3078)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),IF(ISBLANK(Y3078),"","Hidden"))</f>
        <v/>
      </c>
      <c r="AA3078" t="s">
        <v>5133</v>
      </c>
      <c r="AB3078" t="s">
        <v>3489</v>
      </c>
      <c r="AC3078" t="s">
        <v>861</v>
      </c>
      <c r="AD3078" t="str">
        <f>_xlfn.XLOOKUP(AC3078,moves!A:A,moves!B:B)</f>
        <v>dragon</v>
      </c>
      <c r="AE3078">
        <f>_xlfn.XLOOKUP(AC3078,moves!A:A,moves!D:D)</f>
        <v>7</v>
      </c>
      <c r="AF3078" t="str">
        <f>_xlfn.XLOOKUP(AC3078,moves!A:A,moves!E:E)</f>
        <v>Each time this move is used: Decrease attack strength by 2 (Min 1 attack strength).</v>
      </c>
      <c r="AG3078">
        <v>0</v>
      </c>
      <c r="AH3078">
        <v>0</v>
      </c>
      <c r="AI3078">
        <f t="shared" si="217"/>
        <v>1</v>
      </c>
      <c r="AJ3078" t="s">
        <v>525</v>
      </c>
      <c r="AK3078" t="s">
        <v>3488</v>
      </c>
      <c r="AL3078">
        <v>0</v>
      </c>
      <c r="AM3078" cm="1">
        <f t="array" ref="AM3078">IF(AL3078=1,1,
   IF(ISTEXT(AK3078),1,
   IF(AO3078&gt;1,AM3077,
   IF(AI3078=1,
      IF(SUMPRODUCT((LEN($Y$2:$Y$4096)-LEN(SUBSTITUTE($Y$2:$Y$4096,AA3078,"")))/LEN(AA3078))&gt;0,2,1),
      IF(
         SUMPRODUCT((LEN($Y$2:$Y$4096)-LEN(SUBSTITUTE($Y$2:$Y$4096,AA3078,"")))/LEN(AA3078))
         - SUMPRODUCT((LEN($Y$2:$Y$4096)-LEN(SUBSTITUTE($Y$2:$Y$4096,"Alolan "&amp;AA3078,"")))/LEN("Alolan "&amp;AA3078))
         - SUMPRODUCT((LEN($Y$2:$Y$4096)-LEN(SUBSTITUTE($Y$2:$Y$4096,"Galarian "&amp;AA3078,"")))/LEN("Galarian "&amp;AA3078))
         - SUMPRODUCT((LEN($Y$2:$Y$4096)-LEN(SUBSTITUTE($Y$2:$Y$4096,"Hisuian "&amp;AA3078,"")))/LEN("Hisuian "&amp;AA3078))
         - SUMPRODUCT((LEN($Y$2:$Y$4096)-LEN(SUBSTITUTE($Y$2:$Y$4096,"Paldean "&amp;AA3078,"")))/LEN("Paldean "&amp;AA3078))
      &gt;0,2,1)
   ))))</f>
        <v>1</v>
      </c>
      <c r="AN3078">
        <v>0</v>
      </c>
      <c r="AO3078">
        <v>0</v>
      </c>
    </row>
    <row r="3079" spans="1:42" x14ac:dyDescent="0.25">
      <c r="A3079">
        <v>823</v>
      </c>
      <c r="B3079" t="s">
        <v>2740</v>
      </c>
      <c r="C3079" t="s">
        <v>1481</v>
      </c>
      <c r="D3079" t="s">
        <v>1514</v>
      </c>
      <c r="E3079">
        <v>98</v>
      </c>
      <c r="F3079">
        <v>87</v>
      </c>
      <c r="G3079">
        <v>105</v>
      </c>
      <c r="H3079">
        <v>53</v>
      </c>
      <c r="I3079">
        <v>85</v>
      </c>
      <c r="J3079">
        <v>67</v>
      </c>
      <c r="K3079" t="s">
        <v>2739</v>
      </c>
      <c r="M3079" t="s">
        <v>3488</v>
      </c>
      <c r="N3079">
        <v>7.56</v>
      </c>
      <c r="O3079">
        <v>9.620000000000001</v>
      </c>
      <c r="P3079">
        <v>1</v>
      </c>
      <c r="Q3079">
        <v>5</v>
      </c>
      <c r="R3079">
        <f t="shared" si="220"/>
        <v>9</v>
      </c>
      <c r="S3079">
        <f t="shared" si="221"/>
        <v>15</v>
      </c>
      <c r="T3079">
        <f t="shared" si="219"/>
        <v>24</v>
      </c>
      <c r="U3079" t="s">
        <v>1481</v>
      </c>
      <c r="V3079" t="s">
        <v>1514</v>
      </c>
      <c r="W3079" t="s">
        <v>1471</v>
      </c>
      <c r="X3079" t="s">
        <v>1492</v>
      </c>
      <c r="Z3079" t="str" cm="1">
        <f t="array" ref="Z3079">IF(ISBLANK(AK3079),_xlfn.LET(
    _xlpm.nameBeforeSlash, IF(ISNUMBER(SEARCH("/", Y3079)), LEFT(Y3079, SEARCH("/", Y3079)-1), Y3079),
    _xlpm.matchRow, IFERROR(MATCH(_xlpm.nameBeforeSlash, AA:AA, 0), ""),
    _xlpm.difference, IF(_xlpm.matchRow="", "", ABS((R3079 + S3079)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),IF(ISBLANK(Y3079),"","Hidden"))</f>
        <v/>
      </c>
      <c r="AA3079" t="s">
        <v>2740</v>
      </c>
      <c r="AB3079" t="s">
        <v>3489</v>
      </c>
      <c r="AC3079" t="s">
        <v>6765</v>
      </c>
      <c r="AD3079" t="str">
        <f>_xlfn.XLOOKUP(AC3079,moves!A:A,moves!B:B)</f>
        <v>steel</v>
      </c>
      <c r="AE3079">
        <f>_xlfn.XLOOKUP(AC3079,moves!A:A,moves!D:D)</f>
        <v>4</v>
      </c>
      <c r="AF3079" t="str">
        <f>_xlfn.XLOOKUP(AC3079,moves!A:A,moves!E:E)</f>
        <v>If the target has a higher base stat total than the user: Deal double damage.</v>
      </c>
      <c r="AG3079">
        <v>0</v>
      </c>
      <c r="AH3079">
        <v>0</v>
      </c>
      <c r="AI3079">
        <f t="shared" si="217"/>
        <v>0</v>
      </c>
      <c r="AJ3079" t="s">
        <v>525</v>
      </c>
      <c r="AK3079" t="s">
        <v>3488</v>
      </c>
      <c r="AL3079">
        <v>0</v>
      </c>
      <c r="AM3079" cm="1">
        <f t="array" ref="AM3079">IF(AL3079=1,1,
   IF(ISTEXT(AK3079),1,
   IF(AO3079&gt;1,AM3078,
   IF(AI3079=1,
      IF(SUMPRODUCT((LEN($Y$2:$Y$4096)-LEN(SUBSTITUTE($Y$2:$Y$4096,AA3079,"")))/LEN(AA3079))&gt;0,2,1),
      IF(
         SUMPRODUCT((LEN($Y$2:$Y$4096)-LEN(SUBSTITUTE($Y$2:$Y$4096,AA3079,"")))/LEN(AA3079))
         - SUMPRODUCT((LEN($Y$2:$Y$4096)-LEN(SUBSTITUTE($Y$2:$Y$4096,"Alolan "&amp;AA3079,"")))/LEN("Alolan "&amp;AA3079))
         - SUMPRODUCT((LEN($Y$2:$Y$4096)-LEN(SUBSTITUTE($Y$2:$Y$4096,"Galarian "&amp;AA3079,"")))/LEN("Galarian "&amp;AA3079))
         - SUMPRODUCT((LEN($Y$2:$Y$4096)-LEN(SUBSTITUTE($Y$2:$Y$4096,"Hisuian "&amp;AA3079,"")))/LEN("Hisuian "&amp;AA3079))
         - SUMPRODUCT((LEN($Y$2:$Y$4096)-LEN(SUBSTITUTE($Y$2:$Y$4096,"Paldean "&amp;AA3079,"")))/LEN("Paldean "&amp;AA3079))
      &gt;0,2,1)
   ))))</f>
        <v>1</v>
      </c>
      <c r="AN3079">
        <v>0</v>
      </c>
      <c r="AO3079">
        <v>1</v>
      </c>
    </row>
    <row r="3080" spans="1:42" x14ac:dyDescent="0.25">
      <c r="A3080" t="s">
        <v>3316</v>
      </c>
      <c r="B3080" t="s">
        <v>2740</v>
      </c>
      <c r="C3080" t="s">
        <v>1481</v>
      </c>
      <c r="D3080" t="s">
        <v>1514</v>
      </c>
      <c r="E3080">
        <v>98</v>
      </c>
      <c r="F3080">
        <v>87</v>
      </c>
      <c r="G3080">
        <v>105</v>
      </c>
      <c r="H3080">
        <v>53</v>
      </c>
      <c r="I3080">
        <v>85</v>
      </c>
      <c r="J3080">
        <v>67</v>
      </c>
      <c r="K3080" t="s">
        <v>2739</v>
      </c>
      <c r="M3080" t="s">
        <v>3488</v>
      </c>
      <c r="N3080">
        <v>7.56</v>
      </c>
      <c r="O3080">
        <v>9.620000000000001</v>
      </c>
      <c r="P3080">
        <v>1</v>
      </c>
      <c r="Q3080">
        <v>14</v>
      </c>
      <c r="R3080">
        <f t="shared" si="220"/>
        <v>9</v>
      </c>
      <c r="S3080">
        <f t="shared" si="221"/>
        <v>24</v>
      </c>
      <c r="T3080">
        <f t="shared" si="219"/>
        <v>33</v>
      </c>
      <c r="U3080" t="s">
        <v>1481</v>
      </c>
      <c r="V3080" t="s">
        <v>1514</v>
      </c>
      <c r="W3080" t="s">
        <v>1471</v>
      </c>
      <c r="X3080" t="s">
        <v>1492</v>
      </c>
      <c r="Z3080" t="str" cm="1">
        <f t="array" ref="Z3080">IF(ISBLANK(AK3080),_xlfn.LET(
    _xlpm.nameBeforeSlash, IF(ISNUMBER(SEARCH("/", Y3080)), LEFT(Y3080, SEARCH("/", Y3080)-1), Y3080),
    _xlpm.matchRow, IFERROR(MATCH(_xlpm.nameBeforeSlash, AA:AA, 0), ""),
    _xlpm.difference, IF(_xlpm.matchRow="", "", ABS((R3080 + S3080)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),IF(ISBLANK(Y3080),"","Hidden"))</f>
        <v/>
      </c>
      <c r="AA3080" t="s">
        <v>3423</v>
      </c>
      <c r="AB3080" t="s">
        <v>3299</v>
      </c>
      <c r="AC3080" t="s">
        <v>3347</v>
      </c>
      <c r="AD3080" t="str">
        <f>_xlfn.XLOOKUP(AC3080,moves!A:A,moves!B:B)</f>
        <v>flying</v>
      </c>
      <c r="AE3080">
        <f>_xlfn.XLOOKUP(AC3080,moves!A:A,moves!D:D)</f>
        <v>7</v>
      </c>
      <c r="AF3080" t="str">
        <f>_xlfn.XLOOKUP(AC3080,moves!A:A,moves!E:E)</f>
        <v>For each Hazardous Terrain token active on the user's side: Deal 1 extra damage. Then, decrease the state of all Hazardous Terrain Tokens by 1 on the user's side of the arena.</v>
      </c>
      <c r="AG3080">
        <v>0</v>
      </c>
      <c r="AH3080">
        <v>0</v>
      </c>
      <c r="AI3080">
        <f t="shared" si="217"/>
        <v>0</v>
      </c>
      <c r="AJ3080" t="s">
        <v>525</v>
      </c>
      <c r="AK3080" t="s">
        <v>3488</v>
      </c>
      <c r="AL3080">
        <v>0</v>
      </c>
      <c r="AM3080" cm="1">
        <f t="array" ref="AM3080">IF(AL3080=1,1,
   IF(ISTEXT(AK3080),1,
   IF(AO3080&gt;1,AM3079,
   IF(AI3080=1,
      IF(SUMPRODUCT((LEN($Y$2:$Y$4096)-LEN(SUBSTITUTE($Y$2:$Y$4096,AA3080,"")))/LEN(AA3080))&gt;0,2,1),
      IF(
         SUMPRODUCT((LEN($Y$2:$Y$4096)-LEN(SUBSTITUTE($Y$2:$Y$4096,AA3080,"")))/LEN(AA3080))
         - SUMPRODUCT((LEN($Y$2:$Y$4096)-LEN(SUBSTITUTE($Y$2:$Y$4096,"Alolan "&amp;AA3080,"")))/LEN("Alolan "&amp;AA3080))
         - SUMPRODUCT((LEN($Y$2:$Y$4096)-LEN(SUBSTITUTE($Y$2:$Y$4096,"Galarian "&amp;AA3080,"")))/LEN("Galarian "&amp;AA3080))
         - SUMPRODUCT((LEN($Y$2:$Y$4096)-LEN(SUBSTITUTE($Y$2:$Y$4096,"Hisuian "&amp;AA3080,"")))/LEN("Hisuian "&amp;AA3080))
         - SUMPRODUCT((LEN($Y$2:$Y$4096)-LEN(SUBSTITUTE($Y$2:$Y$4096,"Paldean "&amp;AA3080,"")))/LEN("Paldean "&amp;AA3080))
      &gt;0,2,1)
   ))))</f>
        <v>1</v>
      </c>
      <c r="AN3080">
        <v>0</v>
      </c>
      <c r="AO3080">
        <v>2</v>
      </c>
      <c r="AP3080">
        <v>1</v>
      </c>
    </row>
    <row r="3081" spans="1:42" x14ac:dyDescent="0.25">
      <c r="A3081">
        <v>226</v>
      </c>
      <c r="B3081" t="s">
        <v>98</v>
      </c>
      <c r="C3081" t="s">
        <v>1490</v>
      </c>
      <c r="D3081" t="s">
        <v>1481</v>
      </c>
      <c r="E3081">
        <v>85</v>
      </c>
      <c r="F3081">
        <v>40</v>
      </c>
      <c r="G3081">
        <v>70</v>
      </c>
      <c r="H3081">
        <v>80</v>
      </c>
      <c r="I3081">
        <v>140</v>
      </c>
      <c r="J3081">
        <v>70</v>
      </c>
      <c r="K3081" t="s">
        <v>335</v>
      </c>
      <c r="M3081" t="s">
        <v>3488</v>
      </c>
      <c r="N3081">
        <v>7.2</v>
      </c>
      <c r="O3081">
        <v>9.6999999999999993</v>
      </c>
      <c r="P3081">
        <v>2</v>
      </c>
      <c r="Q3081">
        <v>3</v>
      </c>
      <c r="R3081">
        <f t="shared" si="220"/>
        <v>9</v>
      </c>
      <c r="S3081">
        <f t="shared" si="221"/>
        <v>13</v>
      </c>
      <c r="T3081">
        <f t="shared" si="219"/>
        <v>22</v>
      </c>
      <c r="U3081" t="s">
        <v>1490</v>
      </c>
      <c r="V3081" t="s">
        <v>1481</v>
      </c>
      <c r="W3081" t="s">
        <v>429</v>
      </c>
      <c r="X3081" t="s">
        <v>1209</v>
      </c>
      <c r="Z3081" t="str" cm="1">
        <f t="array" ref="Z3081">IF(ISBLANK(AK3081),_xlfn.LET(
    _xlpm.nameBeforeSlash, IF(ISNUMBER(SEARCH("/", Y3081)), LEFT(Y3081, SEARCH("/", Y3081)-1), Y3081),
    _xlpm.matchRow, IFERROR(MATCH(_xlpm.nameBeforeSlash, AA:AA, 0), ""),
    _xlpm.difference, IF(_xlpm.matchRow="", "", ABS((R3081 + S3081)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),IF(ISBLANK(Y3081),"","Hidden"))</f>
        <v/>
      </c>
      <c r="AA3081" t="s">
        <v>98</v>
      </c>
      <c r="AB3081" t="s">
        <v>3489</v>
      </c>
      <c r="AC3081" t="s">
        <v>449</v>
      </c>
      <c r="AD3081" t="str">
        <f>_xlfn.XLOOKUP(AC3081,moves!A:A,moves!B:B)</f>
        <v>flying</v>
      </c>
      <c r="AE3081">
        <f>_xlfn.XLOOKUP(AC3081,moves!A:A,moves!D:D)</f>
        <v>4</v>
      </c>
      <c r="AF3081" t="str">
        <f>_xlfn.XLOOKUP(AC3081,moves!A:A,moves!E:E)</f>
        <v>Critical hits deal +1 damage.</v>
      </c>
      <c r="AG3081">
        <v>0</v>
      </c>
      <c r="AH3081">
        <v>0</v>
      </c>
      <c r="AI3081">
        <f t="shared" ref="AI3081:AI3148" si="222">IF(ISNUMBER(SEARCH("Shiny ", AA3081)), 1, 0)</f>
        <v>0</v>
      </c>
      <c r="AJ3081" t="s">
        <v>525</v>
      </c>
      <c r="AK3081" t="s">
        <v>3488</v>
      </c>
      <c r="AL3081">
        <v>0</v>
      </c>
      <c r="AM3081" cm="1">
        <f t="array" ref="AM3081">IF(AL3081=1,1,
   IF(ISTEXT(AK3081),1,
   IF(AO3081&gt;1,AM3079,
   IF(AI3081=1,
      IF(SUMPRODUCT((LEN($Y$2:$Y$4096)-LEN(SUBSTITUTE($Y$2:$Y$4096,AA3081,"")))/LEN(AA3081))&gt;0,2,1),
      IF(
         SUMPRODUCT((LEN($Y$2:$Y$4096)-LEN(SUBSTITUTE($Y$2:$Y$4096,AA3081,"")))/LEN(AA3081))
         - SUMPRODUCT((LEN($Y$2:$Y$4096)-LEN(SUBSTITUTE($Y$2:$Y$4096,"Alolan "&amp;AA3081,"")))/LEN("Alolan "&amp;AA3081))
         - SUMPRODUCT((LEN($Y$2:$Y$4096)-LEN(SUBSTITUTE($Y$2:$Y$4096,"Galarian "&amp;AA3081,"")))/LEN("Galarian "&amp;AA3081))
         - SUMPRODUCT((LEN($Y$2:$Y$4096)-LEN(SUBSTITUTE($Y$2:$Y$4096,"Hisuian "&amp;AA3081,"")))/LEN("Hisuian "&amp;AA3081))
         - SUMPRODUCT((LEN($Y$2:$Y$4096)-LEN(SUBSTITUTE($Y$2:$Y$4096,"Paldean "&amp;AA3081,"")))/LEN("Paldean "&amp;AA3081))
      &gt;0,2,1)
   ))))</f>
        <v>1</v>
      </c>
      <c r="AN3081">
        <v>0</v>
      </c>
      <c r="AO3081">
        <v>0</v>
      </c>
    </row>
    <row r="3082" spans="1:42" x14ac:dyDescent="0.25">
      <c r="A3082">
        <v>12</v>
      </c>
      <c r="B3082" t="s">
        <v>1503</v>
      </c>
      <c r="C3082" t="s">
        <v>1499</v>
      </c>
      <c r="D3082" t="s">
        <v>1481</v>
      </c>
      <c r="E3082">
        <v>60</v>
      </c>
      <c r="F3082">
        <v>45</v>
      </c>
      <c r="G3082">
        <v>50</v>
      </c>
      <c r="H3082">
        <v>90</v>
      </c>
      <c r="I3082">
        <v>80</v>
      </c>
      <c r="J3082">
        <v>70</v>
      </c>
      <c r="K3082" t="s">
        <v>1504</v>
      </c>
      <c r="M3082" t="s">
        <v>3488</v>
      </c>
      <c r="N3082">
        <v>7.75</v>
      </c>
      <c r="O3082">
        <v>6.3</v>
      </c>
      <c r="P3082">
        <v>3</v>
      </c>
      <c r="Q3082">
        <v>6</v>
      </c>
      <c r="R3082">
        <f t="shared" si="220"/>
        <v>11</v>
      </c>
      <c r="S3082">
        <f t="shared" si="221"/>
        <v>12</v>
      </c>
      <c r="T3082">
        <f t="shared" si="219"/>
        <v>23</v>
      </c>
      <c r="U3082" t="s">
        <v>1499</v>
      </c>
      <c r="V3082" t="s">
        <v>1481</v>
      </c>
      <c r="W3082" t="s">
        <v>1468</v>
      </c>
      <c r="X3082" t="s">
        <v>429</v>
      </c>
      <c r="Z3082" t="str" cm="1">
        <f t="array" ref="Z3082">IF(ISBLANK(AK3082),_xlfn.LET(
    _xlpm.nameBeforeSlash, IF(ISNUMBER(SEARCH("/", Y3082)), LEFT(Y3082, SEARCH("/", Y3082)-1), Y3082),
    _xlpm.matchRow, IFERROR(MATCH(_xlpm.nameBeforeSlash, AA:AA, 0), ""),
    _xlpm.difference, IF(_xlpm.matchRow="", "", ABS((R3082 + S3082)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),IF(ISBLANK(Y3082),"","Hidden"))</f>
        <v/>
      </c>
      <c r="AA3082" t="s">
        <v>1503</v>
      </c>
      <c r="AB3082" t="s">
        <v>3489</v>
      </c>
      <c r="AC3082" t="s">
        <v>519</v>
      </c>
      <c r="AD3082" t="str">
        <f>_xlfn.XLOOKUP(AC3082,moves!A:A,moves!B:B)</f>
        <v>bug</v>
      </c>
      <c r="AE3082">
        <f>_xlfn.XLOOKUP(AC3082,moves!A:A,moves!D:D)</f>
        <v>4</v>
      </c>
      <c r="AF3082" t="str">
        <f>_xlfn.XLOOKUP(AC3082,moves!A:A,moves!E:E)</f>
        <v>If any status symbols are rolled: Inflict the Paralyzed status on the target.</v>
      </c>
      <c r="AG3082">
        <v>0</v>
      </c>
      <c r="AH3082">
        <v>0</v>
      </c>
      <c r="AI3082">
        <f t="shared" si="222"/>
        <v>0</v>
      </c>
      <c r="AJ3082" t="s">
        <v>525</v>
      </c>
      <c r="AK3082" t="s">
        <v>3488</v>
      </c>
      <c r="AL3082">
        <v>0</v>
      </c>
      <c r="AM3082" cm="1">
        <f t="array" ref="AM3082">IF(AL3082=1,1,
   IF(ISTEXT(AK3082),1,
   IF(AO3082&gt;1,AM3081,
   IF(AI3082=1,
      IF(SUMPRODUCT((LEN($Y$2:$Y$4096)-LEN(SUBSTITUTE($Y$2:$Y$4096,AA3082,"")))/LEN(AA3082))&gt;0,2,1),
      IF(
         SUMPRODUCT((LEN($Y$2:$Y$4096)-LEN(SUBSTITUTE($Y$2:$Y$4096,AA3082,"")))/LEN(AA3082))
         - SUMPRODUCT((LEN($Y$2:$Y$4096)-LEN(SUBSTITUTE($Y$2:$Y$4096,"Alolan "&amp;AA3082,"")))/LEN("Alolan "&amp;AA3082))
         - SUMPRODUCT((LEN($Y$2:$Y$4096)-LEN(SUBSTITUTE($Y$2:$Y$4096,"Galarian "&amp;AA3082,"")))/LEN("Galarian "&amp;AA3082))
         - SUMPRODUCT((LEN($Y$2:$Y$4096)-LEN(SUBSTITUTE($Y$2:$Y$4096,"Hisuian "&amp;AA3082,"")))/LEN("Hisuian "&amp;AA3082))
         - SUMPRODUCT((LEN($Y$2:$Y$4096)-LEN(SUBSTITUTE($Y$2:$Y$4096,"Paldean "&amp;AA3082,"")))/LEN("Paldean "&amp;AA3082))
      &gt;0,2,1)
   ))))</f>
        <v>1</v>
      </c>
      <c r="AN3082">
        <v>0</v>
      </c>
      <c r="AO3082">
        <v>1</v>
      </c>
    </row>
    <row r="3083" spans="1:42" x14ac:dyDescent="0.25">
      <c r="A3083" t="s">
        <v>3290</v>
      </c>
      <c r="B3083" t="s">
        <v>1503</v>
      </c>
      <c r="C3083" t="s">
        <v>1499</v>
      </c>
      <c r="D3083" t="s">
        <v>1481</v>
      </c>
      <c r="E3083">
        <v>60</v>
      </c>
      <c r="F3083">
        <v>45</v>
      </c>
      <c r="G3083">
        <v>50</v>
      </c>
      <c r="H3083">
        <v>90</v>
      </c>
      <c r="I3083">
        <v>80</v>
      </c>
      <c r="J3083">
        <v>70</v>
      </c>
      <c r="K3083" t="s">
        <v>1504</v>
      </c>
      <c r="M3083" t="s">
        <v>3488</v>
      </c>
      <c r="N3083">
        <v>7.75</v>
      </c>
      <c r="O3083">
        <v>6.3</v>
      </c>
      <c r="P3083">
        <v>3</v>
      </c>
      <c r="Q3083">
        <v>16</v>
      </c>
      <c r="R3083">
        <f t="shared" si="220"/>
        <v>11</v>
      </c>
      <c r="S3083">
        <f t="shared" si="221"/>
        <v>22</v>
      </c>
      <c r="T3083">
        <f t="shared" si="219"/>
        <v>33</v>
      </c>
      <c r="U3083" t="s">
        <v>1499</v>
      </c>
      <c r="V3083" t="s">
        <v>1481</v>
      </c>
      <c r="W3083" t="s">
        <v>1468</v>
      </c>
      <c r="X3083" t="s">
        <v>429</v>
      </c>
      <c r="Z3083" t="str" cm="1">
        <f t="array" ref="Z3083">IF(ISBLANK(AK3083),_xlfn.LET(
    _xlpm.nameBeforeSlash, IF(ISNUMBER(SEARCH("/", Y3083)), LEFT(Y3083, SEARCH("/", Y3083)-1), Y3083),
    _xlpm.matchRow, IFERROR(MATCH(_xlpm.nameBeforeSlash, AA:AA, 0), ""),
    _xlpm.difference, IF(_xlpm.matchRow="", "", ABS((R3083 + S3083)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),IF(ISBLANK(Y3083),"","Hidden"))</f>
        <v/>
      </c>
      <c r="AA3083" t="s">
        <v>3300</v>
      </c>
      <c r="AB3083" t="s">
        <v>3299</v>
      </c>
      <c r="AC3083" t="s">
        <v>3305</v>
      </c>
      <c r="AD3083" t="str">
        <f>_xlfn.XLOOKUP(AC3083,moves!A:A,moves!B:B)</f>
        <v>bug</v>
      </c>
      <c r="AE3083">
        <f>_xlfn.XLOOKUP(AC3083,moves!A:A,moves!D:D)</f>
        <v>5</v>
      </c>
      <c r="AF3083" t="str">
        <f>_xlfn.XLOOKUP(AC3083,moves!A:A,moves!E:E)</f>
        <v>Roll 3 status dice. Inflict all status conditions rolled on the target, simultaneously</v>
      </c>
      <c r="AG3083">
        <v>0</v>
      </c>
      <c r="AH3083">
        <v>0</v>
      </c>
      <c r="AI3083">
        <f t="shared" si="222"/>
        <v>0</v>
      </c>
      <c r="AJ3083" t="s">
        <v>525</v>
      </c>
      <c r="AK3083" t="s">
        <v>3488</v>
      </c>
      <c r="AL3083">
        <v>0</v>
      </c>
      <c r="AM3083" cm="1">
        <f t="array" ref="AM3083">IF(AL3083=1,1,
   IF(ISTEXT(AK3083),1,
   IF(AO3083&gt;1,AM3082,
   IF(AI3083=1,
      IF(SUMPRODUCT((LEN($Y$2:$Y$4096)-LEN(SUBSTITUTE($Y$2:$Y$4096,AA3083,"")))/LEN(AA3083))&gt;0,2,1),
      IF(
         SUMPRODUCT((LEN($Y$2:$Y$4096)-LEN(SUBSTITUTE($Y$2:$Y$4096,AA3083,"")))/LEN(AA3083))
         - SUMPRODUCT((LEN($Y$2:$Y$4096)-LEN(SUBSTITUTE($Y$2:$Y$4096,"Alolan "&amp;AA3083,"")))/LEN("Alolan "&amp;AA3083))
         - SUMPRODUCT((LEN($Y$2:$Y$4096)-LEN(SUBSTITUTE($Y$2:$Y$4096,"Galarian "&amp;AA3083,"")))/LEN("Galarian "&amp;AA3083))
         - SUMPRODUCT((LEN($Y$2:$Y$4096)-LEN(SUBSTITUTE($Y$2:$Y$4096,"Hisuian "&amp;AA3083,"")))/LEN("Hisuian "&amp;AA3083))
         - SUMPRODUCT((LEN($Y$2:$Y$4096)-LEN(SUBSTITUTE($Y$2:$Y$4096,"Paldean "&amp;AA3083,"")))/LEN("Paldean "&amp;AA3083))
      &gt;0,2,1)
   ))))</f>
        <v>1</v>
      </c>
      <c r="AN3083">
        <v>0</v>
      </c>
      <c r="AO3083">
        <v>2</v>
      </c>
      <c r="AP3083">
        <v>1</v>
      </c>
    </row>
    <row r="3084" spans="1:42" x14ac:dyDescent="0.25">
      <c r="A3084">
        <v>966</v>
      </c>
      <c r="B3084" t="s">
        <v>2997</v>
      </c>
      <c r="C3084" t="s">
        <v>1514</v>
      </c>
      <c r="D3084" t="s">
        <v>1469</v>
      </c>
      <c r="E3084">
        <v>80</v>
      </c>
      <c r="F3084">
        <v>119</v>
      </c>
      <c r="G3084">
        <v>90</v>
      </c>
      <c r="H3084">
        <v>54</v>
      </c>
      <c r="I3084">
        <v>67</v>
      </c>
      <c r="J3084">
        <v>90</v>
      </c>
      <c r="K3084" t="s">
        <v>2998</v>
      </c>
      <c r="M3084" t="s">
        <v>3488</v>
      </c>
      <c r="N3084">
        <v>10.09</v>
      </c>
      <c r="O3084">
        <v>7.9099999999999993</v>
      </c>
      <c r="P3084">
        <v>1</v>
      </c>
      <c r="Q3084">
        <v>3</v>
      </c>
      <c r="R3084">
        <f t="shared" si="220"/>
        <v>11</v>
      </c>
      <c r="S3084">
        <f t="shared" si="221"/>
        <v>11</v>
      </c>
      <c r="T3084">
        <f t="shared" si="219"/>
        <v>22</v>
      </c>
      <c r="U3084" t="s">
        <v>1514</v>
      </c>
      <c r="V3084" t="s">
        <v>1469</v>
      </c>
      <c r="W3084" t="s">
        <v>1479</v>
      </c>
      <c r="X3084" t="s">
        <v>1471</v>
      </c>
      <c r="Z3084" t="str" cm="1">
        <f t="array" ref="Z3084">IF(ISBLANK(AK3084),_xlfn.LET(
    _xlpm.nameBeforeSlash, IF(ISNUMBER(SEARCH("/", Y3084)), LEFT(Y3084, SEARCH("/", Y3084)-1), Y3084),
    _xlpm.matchRow, IFERROR(MATCH(_xlpm.nameBeforeSlash, AA:AA, 0), ""),
    _xlpm.difference, IF(_xlpm.matchRow="", "", ABS((R3084 + S3084)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),IF(ISBLANK(Y3084),"","Hidden"))</f>
        <v/>
      </c>
      <c r="AA3084" t="s">
        <v>2997</v>
      </c>
      <c r="AB3084" t="s">
        <v>3489</v>
      </c>
      <c r="AC3084" t="s">
        <v>1384</v>
      </c>
      <c r="AD3084" t="str">
        <f>_xlfn.XLOOKUP(AC3084,moves!A:A,moves!B:B)</f>
        <v>typeless</v>
      </c>
      <c r="AE3084">
        <f>_xlfn.XLOOKUP(AC3084,moves!A:A,moves!D:D)</f>
        <v>4</v>
      </c>
      <c r="AF3084" t="str">
        <f>_xlfn.XLOOKUP(AC3084,moves!A:A,moves!E:E)</f>
        <v xml:space="preserve">If any status symbols are rolled: Roll a status dice and inflict the result on the target. The type of this move matches the status rolled. </v>
      </c>
      <c r="AG3084">
        <v>0</v>
      </c>
      <c r="AH3084">
        <v>0</v>
      </c>
      <c r="AI3084">
        <f t="shared" si="222"/>
        <v>0</v>
      </c>
      <c r="AJ3084" t="s">
        <v>525</v>
      </c>
      <c r="AK3084" t="s">
        <v>3488</v>
      </c>
      <c r="AL3084">
        <v>0</v>
      </c>
      <c r="AM3084" cm="1">
        <f t="array" ref="AM3084">IF(AL3084=1,1,
   IF(ISTEXT(AK3084),1,
   IF(AO3084&gt;1,AM3082,
   IF(AI3084=1,
      IF(SUMPRODUCT((LEN($Y$2:$Y$4096)-LEN(SUBSTITUTE($Y$2:$Y$4096,AA3084,"")))/LEN(AA3084))&gt;0,2,1),
      IF(
         SUMPRODUCT((LEN($Y$2:$Y$4096)-LEN(SUBSTITUTE($Y$2:$Y$4096,AA3084,"")))/LEN(AA3084))
         - SUMPRODUCT((LEN($Y$2:$Y$4096)-LEN(SUBSTITUTE($Y$2:$Y$4096,"Alolan "&amp;AA3084,"")))/LEN("Alolan "&amp;AA3084))
         - SUMPRODUCT((LEN($Y$2:$Y$4096)-LEN(SUBSTITUTE($Y$2:$Y$4096,"Galarian "&amp;AA3084,"")))/LEN("Galarian "&amp;AA3084))
         - SUMPRODUCT((LEN($Y$2:$Y$4096)-LEN(SUBSTITUTE($Y$2:$Y$4096,"Hisuian "&amp;AA3084,"")))/LEN("Hisuian "&amp;AA3084))
         - SUMPRODUCT((LEN($Y$2:$Y$4096)-LEN(SUBSTITUTE($Y$2:$Y$4096,"Paldean "&amp;AA3084,"")))/LEN("Paldean "&amp;AA3084))
      &gt;0,2,1)
   ))))</f>
        <v>1</v>
      </c>
      <c r="AN3084">
        <v>0</v>
      </c>
      <c r="AO3084">
        <v>0</v>
      </c>
    </row>
    <row r="3085" spans="1:42" x14ac:dyDescent="0.25">
      <c r="A3085" t="s">
        <v>4006</v>
      </c>
      <c r="B3085" t="s">
        <v>118</v>
      </c>
      <c r="C3085" t="s">
        <v>429</v>
      </c>
      <c r="D3085" t="s">
        <v>1536</v>
      </c>
      <c r="E3085">
        <v>68</v>
      </c>
      <c r="F3085">
        <v>65</v>
      </c>
      <c r="G3085">
        <v>65</v>
      </c>
      <c r="H3085">
        <v>125</v>
      </c>
      <c r="I3085">
        <v>115</v>
      </c>
      <c r="J3085">
        <v>80</v>
      </c>
      <c r="K3085" t="s">
        <v>364</v>
      </c>
      <c r="M3085" t="s">
        <v>3490</v>
      </c>
      <c r="N3085">
        <v>10.1</v>
      </c>
      <c r="O3085">
        <v>8.120000000000001</v>
      </c>
      <c r="P3085">
        <v>3</v>
      </c>
      <c r="Q3085">
        <v>2</v>
      </c>
      <c r="R3085">
        <f t="shared" si="220"/>
        <v>13</v>
      </c>
      <c r="S3085">
        <f t="shared" si="221"/>
        <v>10</v>
      </c>
      <c r="T3085">
        <f t="shared" si="219"/>
        <v>23</v>
      </c>
      <c r="U3085" t="s">
        <v>429</v>
      </c>
      <c r="V3085" t="s">
        <v>1536</v>
      </c>
      <c r="W3085" t="s">
        <v>1479</v>
      </c>
      <c r="X3085" t="s">
        <v>1524</v>
      </c>
      <c r="Z3085" t="str" cm="1">
        <f t="array" ref="Z3085">IF(ISBLANK(AK3085),_xlfn.LET(
    _xlpm.nameBeforeSlash, IF(ISNUMBER(SEARCH("/", Y3085)), LEFT(Y3085, SEARCH("/", Y3085)-1), Y3085),
    _xlpm.matchRow, IFERROR(MATCH(_xlpm.nameBeforeSlash, AA:AA, 0), ""),
    _xlpm.difference, IF(_xlpm.matchRow="", "", ABS((R3085 + S3085)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),IF(ISBLANK(Y3085),"","Hidden"))</f>
        <v/>
      </c>
      <c r="AA3085" t="s">
        <v>5295</v>
      </c>
      <c r="AB3085" t="s">
        <v>3491</v>
      </c>
      <c r="AC3085" t="s">
        <v>6513</v>
      </c>
      <c r="AD3085" t="str">
        <f>_xlfn.XLOOKUP(AC3085,moves!A:A,moves!B:B)</f>
        <v>psychic</v>
      </c>
      <c r="AE3085">
        <f>_xlfn.XLOOKUP(AC3085,moves!A:A,moves!D:D)</f>
        <v>5</v>
      </c>
      <c r="AF3085" t="str">
        <f>_xlfn.XLOOKUP(AC3085,moves!A:A,moves!E:E)</f>
        <v>Remove all status conditions on the user.</v>
      </c>
      <c r="AG3085">
        <v>0</v>
      </c>
      <c r="AH3085">
        <v>0</v>
      </c>
      <c r="AI3085">
        <f t="shared" si="222"/>
        <v>1</v>
      </c>
      <c r="AJ3085" t="s">
        <v>525</v>
      </c>
      <c r="AK3085" t="s">
        <v>3490</v>
      </c>
      <c r="AL3085">
        <v>0</v>
      </c>
      <c r="AM3085" cm="1">
        <f t="array" ref="AM3085">IF(AL3085=1,1,
   IF(ISTEXT(AK3085),1,
   IF(AO3085&gt;1,AM3084,
   IF(AI3085=1,
      IF(SUMPRODUCT((LEN($Y$2:$Y$4096)-LEN(SUBSTITUTE($Y$2:$Y$4096,AA3085,"")))/LEN(AA3085))&gt;0,2,1),
      IF(
         SUMPRODUCT((LEN($Y$2:$Y$4096)-LEN(SUBSTITUTE($Y$2:$Y$4096,AA3085,"")))/LEN(AA3085))
         - SUMPRODUCT((LEN($Y$2:$Y$4096)-LEN(SUBSTITUTE($Y$2:$Y$4096,"Alolan "&amp;AA3085,"")))/LEN("Alolan "&amp;AA3085))
         - SUMPRODUCT((LEN($Y$2:$Y$4096)-LEN(SUBSTITUTE($Y$2:$Y$4096,"Galarian "&amp;AA3085,"")))/LEN("Galarian "&amp;AA3085))
         - SUMPRODUCT((LEN($Y$2:$Y$4096)-LEN(SUBSTITUTE($Y$2:$Y$4096,"Hisuian "&amp;AA3085,"")))/LEN("Hisuian "&amp;AA3085))
         - SUMPRODUCT((LEN($Y$2:$Y$4096)-LEN(SUBSTITUTE($Y$2:$Y$4096,"Paldean "&amp;AA3085,"")))/LEN("Paldean "&amp;AA3085))
      &gt;0,2,1)
   ))))</f>
        <v>1</v>
      </c>
      <c r="AN3085">
        <v>0</v>
      </c>
      <c r="AO3085">
        <v>1</v>
      </c>
    </row>
    <row r="3086" spans="1:42" x14ac:dyDescent="0.25">
      <c r="A3086" t="s">
        <v>4007</v>
      </c>
      <c r="B3086" t="s">
        <v>118</v>
      </c>
      <c r="C3086" t="s">
        <v>429</v>
      </c>
      <c r="D3086" t="s">
        <v>1536</v>
      </c>
      <c r="E3086">
        <v>68</v>
      </c>
      <c r="F3086">
        <v>85</v>
      </c>
      <c r="G3086">
        <v>65</v>
      </c>
      <c r="H3086">
        <v>165</v>
      </c>
      <c r="I3086">
        <v>135</v>
      </c>
      <c r="J3086">
        <v>100</v>
      </c>
      <c r="K3086" t="s">
        <v>364</v>
      </c>
      <c r="M3086" t="s">
        <v>3490</v>
      </c>
      <c r="N3086">
        <v>13.1</v>
      </c>
      <c r="O3086">
        <v>8.7200000000000006</v>
      </c>
      <c r="P3086">
        <v>2</v>
      </c>
      <c r="Q3086">
        <v>3</v>
      </c>
      <c r="R3086">
        <f t="shared" si="220"/>
        <v>15</v>
      </c>
      <c r="S3086">
        <f t="shared" si="221"/>
        <v>12</v>
      </c>
      <c r="T3086">
        <f t="shared" si="219"/>
        <v>27</v>
      </c>
      <c r="U3086" t="s">
        <v>429</v>
      </c>
      <c r="V3086" t="s">
        <v>1536</v>
      </c>
      <c r="W3086" t="s">
        <v>1479</v>
      </c>
      <c r="X3086" t="s">
        <v>1524</v>
      </c>
      <c r="Z3086" t="str" cm="1">
        <f t="array" ref="Z3086">IF(ISBLANK(AK3086),_xlfn.LET(
    _xlpm.nameBeforeSlash, IF(ISNUMBER(SEARCH("/", Y3086)), LEFT(Y3086, SEARCH("/", Y3086)-1), Y3086),
    _xlpm.matchRow, IFERROR(MATCH(_xlpm.nameBeforeSlash, AA:AA, 0), ""),
    _xlpm.difference, IF(_xlpm.matchRow="", "", ABS((R3086 + S3086)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),IF(ISBLANK(Y3086),"","Hidden"))</f>
        <v/>
      </c>
      <c r="AA3086" t="s">
        <v>5296</v>
      </c>
      <c r="AB3086" t="s">
        <v>1477</v>
      </c>
      <c r="AC3086" t="s">
        <v>6515</v>
      </c>
      <c r="AD3086" t="str">
        <f>_xlfn.XLOOKUP(AC3086,moves!A:A,moves!B:B)</f>
        <v>psychic</v>
      </c>
      <c r="AE3086">
        <f>_xlfn.XLOOKUP(AC3086,moves!A:A,moves!D:D)</f>
        <v>5</v>
      </c>
      <c r="AF3086" t="str">
        <f>_xlfn.XLOOKUP(AC3086,moves!A:A,moves!E:E)</f>
        <v>Before rolling for this attack, the target may switch out. If the target does not: This move deals 4 extra damage.</v>
      </c>
      <c r="AG3086">
        <v>0</v>
      </c>
      <c r="AH3086">
        <v>0</v>
      </c>
      <c r="AI3086">
        <f t="shared" si="222"/>
        <v>1</v>
      </c>
      <c r="AJ3086" t="s">
        <v>525</v>
      </c>
      <c r="AK3086" t="s">
        <v>3490</v>
      </c>
      <c r="AL3086">
        <v>0</v>
      </c>
      <c r="AM3086" cm="1">
        <f t="array" ref="AM3086">IF(AL3086=1,1,
   IF(ISTEXT(AK3086),1,
   IF(AO3086&gt;1,AM3085,
   IF(AI3086=1,
      IF(SUMPRODUCT((LEN($Y$2:$Y$4096)-LEN(SUBSTITUTE($Y$2:$Y$4096,AA3086,"")))/LEN(AA3086))&gt;0,2,1),
      IF(
         SUMPRODUCT((LEN($Y$2:$Y$4096)-LEN(SUBSTITUTE($Y$2:$Y$4096,AA3086,"")))/LEN(AA3086))
         - SUMPRODUCT((LEN($Y$2:$Y$4096)-LEN(SUBSTITUTE($Y$2:$Y$4096,"Alolan "&amp;AA3086,"")))/LEN("Alolan "&amp;AA3086))
         - SUMPRODUCT((LEN($Y$2:$Y$4096)-LEN(SUBSTITUTE($Y$2:$Y$4096,"Galarian "&amp;AA3086,"")))/LEN("Galarian "&amp;AA3086))
         - SUMPRODUCT((LEN($Y$2:$Y$4096)-LEN(SUBSTITUTE($Y$2:$Y$4096,"Hisuian "&amp;AA3086,"")))/LEN("Hisuian "&amp;AA3086))
         - SUMPRODUCT((LEN($Y$2:$Y$4096)-LEN(SUBSTITUTE($Y$2:$Y$4096,"Paldean "&amp;AA3086,"")))/LEN("Paldean "&amp;AA3086))
      &gt;0,2,1)
   ))))</f>
        <v>1</v>
      </c>
      <c r="AN3086">
        <v>0</v>
      </c>
      <c r="AO3086">
        <v>2</v>
      </c>
      <c r="AP3086">
        <v>1</v>
      </c>
    </row>
    <row r="3087" spans="1:42" x14ac:dyDescent="0.25">
      <c r="A3087">
        <v>65</v>
      </c>
      <c r="B3087" t="s">
        <v>28</v>
      </c>
      <c r="C3087" t="s">
        <v>429</v>
      </c>
      <c r="D3087"/>
      <c r="E3087">
        <v>55</v>
      </c>
      <c r="F3087">
        <v>50</v>
      </c>
      <c r="G3087">
        <v>45</v>
      </c>
      <c r="H3087">
        <v>135</v>
      </c>
      <c r="I3087">
        <v>95</v>
      </c>
      <c r="J3087">
        <v>120</v>
      </c>
      <c r="K3087" t="s">
        <v>1614</v>
      </c>
      <c r="M3087" t="s">
        <v>3490</v>
      </c>
      <c r="N3087">
        <v>12.05</v>
      </c>
      <c r="O3087">
        <v>6.4</v>
      </c>
      <c r="P3087">
        <v>3</v>
      </c>
      <c r="Q3087">
        <v>2</v>
      </c>
      <c r="R3087">
        <f t="shared" si="220"/>
        <v>15</v>
      </c>
      <c r="S3087">
        <f t="shared" si="221"/>
        <v>8</v>
      </c>
      <c r="T3087">
        <f t="shared" si="219"/>
        <v>23</v>
      </c>
      <c r="U3087" t="s">
        <v>429</v>
      </c>
      <c r="V3087" t="s">
        <v>1471</v>
      </c>
      <c r="W3087" t="s">
        <v>1521</v>
      </c>
      <c r="X3087" t="s">
        <v>1468</v>
      </c>
      <c r="Z3087" t="str" cm="1">
        <f t="array" ref="Z3087">IF(ISBLANK(AK3087),_xlfn.LET(
    _xlpm.nameBeforeSlash, IF(ISNUMBER(SEARCH("/", Y3087)), LEFT(Y3087, SEARCH("/", Y3087)-1), Y3087),
    _xlpm.matchRow, IFERROR(MATCH(_xlpm.nameBeforeSlash, AA:AA, 0), ""),
    _xlpm.difference, IF(_xlpm.matchRow="", "", ABS((R3087 + S3087)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),IF(ISBLANK(Y3087),"","Hidden"))</f>
        <v/>
      </c>
      <c r="AA3087" t="s">
        <v>28</v>
      </c>
      <c r="AB3087" t="s">
        <v>3491</v>
      </c>
      <c r="AC3087" t="s">
        <v>6396</v>
      </c>
      <c r="AD3087" t="str">
        <f>_xlfn.XLOOKUP(AC3087,moves!A:A,moves!B:B)</f>
        <v>psychic</v>
      </c>
      <c r="AE3087">
        <f>_xlfn.XLOOKUP(AC3087,moves!A:A,moves!D:D)</f>
        <v>0</v>
      </c>
      <c r="AF3087" t="str">
        <f>_xlfn.XLOOKUP(AC3087,moves!A:A,moves!E:E)</f>
        <v>Double the amount of damage on the target. The target lives with 1 HP remaining if the target has more than 1/4 base health before this attack.</v>
      </c>
      <c r="AG3087">
        <v>0</v>
      </c>
      <c r="AH3087">
        <v>0</v>
      </c>
      <c r="AI3087">
        <f t="shared" si="222"/>
        <v>0</v>
      </c>
      <c r="AJ3087" t="s">
        <v>525</v>
      </c>
      <c r="AK3087" t="s">
        <v>3490</v>
      </c>
      <c r="AL3087">
        <v>0</v>
      </c>
      <c r="AM3087" cm="1">
        <f t="array" ref="AM3087">IF(AL3087=1,1,
   IF(ISTEXT(AK3087),1,
   IF(AO3087&gt;1,AM3085,
   IF(AI3087=1,
      IF(SUMPRODUCT((LEN($Y$2:$Y$4096)-LEN(SUBSTITUTE($Y$2:$Y$4096,AA3087,"")))/LEN(AA3087))&gt;0,2,1),
      IF(
         SUMPRODUCT((LEN($Y$2:$Y$4096)-LEN(SUBSTITUTE($Y$2:$Y$4096,AA3087,"")))/LEN(AA3087))
         - SUMPRODUCT((LEN($Y$2:$Y$4096)-LEN(SUBSTITUTE($Y$2:$Y$4096,"Alolan "&amp;AA3087,"")))/LEN("Alolan "&amp;AA3087))
         - SUMPRODUCT((LEN($Y$2:$Y$4096)-LEN(SUBSTITUTE($Y$2:$Y$4096,"Galarian "&amp;AA3087,"")))/LEN("Galarian "&amp;AA3087))
         - SUMPRODUCT((LEN($Y$2:$Y$4096)-LEN(SUBSTITUTE($Y$2:$Y$4096,"Hisuian "&amp;AA3087,"")))/LEN("Hisuian "&amp;AA3087))
         - SUMPRODUCT((LEN($Y$2:$Y$4096)-LEN(SUBSTITUTE($Y$2:$Y$4096,"Paldean "&amp;AA3087,"")))/LEN("Paldean "&amp;AA3087))
      &gt;0,2,1)
   ))))</f>
        <v>1</v>
      </c>
      <c r="AN3087">
        <v>0</v>
      </c>
      <c r="AO3087">
        <v>1</v>
      </c>
    </row>
    <row r="3088" spans="1:42" x14ac:dyDescent="0.25">
      <c r="A3088" t="s">
        <v>1615</v>
      </c>
      <c r="B3088" t="s">
        <v>28</v>
      </c>
      <c r="C3088" t="s">
        <v>429</v>
      </c>
      <c r="D3088"/>
      <c r="E3088">
        <v>55</v>
      </c>
      <c r="F3088">
        <v>50</v>
      </c>
      <c r="G3088">
        <v>65</v>
      </c>
      <c r="H3088">
        <v>175</v>
      </c>
      <c r="I3088">
        <v>95</v>
      </c>
      <c r="J3088">
        <v>150</v>
      </c>
      <c r="K3088" t="s">
        <v>1614</v>
      </c>
      <c r="M3088" t="s">
        <v>3490</v>
      </c>
      <c r="N3088">
        <v>15.25</v>
      </c>
      <c r="O3088">
        <v>7</v>
      </c>
      <c r="P3088">
        <v>2</v>
      </c>
      <c r="Q3088">
        <v>2</v>
      </c>
      <c r="R3088">
        <f t="shared" si="220"/>
        <v>17</v>
      </c>
      <c r="S3088">
        <f t="shared" si="221"/>
        <v>9</v>
      </c>
      <c r="T3088">
        <f t="shared" si="219"/>
        <v>26</v>
      </c>
      <c r="U3088" t="s">
        <v>429</v>
      </c>
      <c r="V3088" t="s">
        <v>1471</v>
      </c>
      <c r="W3088" t="s">
        <v>1521</v>
      </c>
      <c r="X3088" t="s">
        <v>1468</v>
      </c>
      <c r="Z3088" t="str" cm="1">
        <f t="array" ref="Z3088">IF(ISBLANK(AK3088),_xlfn.LET(
    _xlpm.nameBeforeSlash, IF(ISNUMBER(SEARCH("/", Y3088)), LEFT(Y3088, SEARCH("/", Y3088)-1), Y3088),
    _xlpm.matchRow, IFERROR(MATCH(_xlpm.nameBeforeSlash, AA:AA, 0), ""),
    _xlpm.difference, IF(_xlpm.matchRow="", "", ABS((R3088 + S3088)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),IF(ISBLANK(Y3088),"","Hidden"))</f>
        <v/>
      </c>
      <c r="AA3088" t="s">
        <v>3385</v>
      </c>
      <c r="AB3088" t="s">
        <v>1477</v>
      </c>
      <c r="AC3088" t="s">
        <v>1314</v>
      </c>
      <c r="AD3088" t="str">
        <f>_xlfn.XLOOKUP(AC3088,moves!A:A,moves!B:B)</f>
        <v>psychic</v>
      </c>
      <c r="AE3088">
        <f>_xlfn.XLOOKUP(AC3088,moves!A:A,moves!D:D)</f>
        <v>5</v>
      </c>
      <c r="AF3088" t="str">
        <f>_xlfn.XLOOKUP(AC3088,moves!A:A,moves!E:E)</f>
        <v>The user may transfer any status conditions from the user to the target. The user cannot transfer status conditions that the target already has.</v>
      </c>
      <c r="AG3088">
        <v>0</v>
      </c>
      <c r="AH3088">
        <v>0</v>
      </c>
      <c r="AI3088">
        <f t="shared" si="222"/>
        <v>0</v>
      </c>
      <c r="AJ3088" t="s">
        <v>525</v>
      </c>
      <c r="AK3088" t="s">
        <v>3490</v>
      </c>
      <c r="AL3088">
        <v>0</v>
      </c>
      <c r="AM3088" cm="1">
        <f t="array" ref="AM3088">IF(AL3088=1,1,
   IF(ISTEXT(AK3088),1,
   IF(AO3088&gt;1,AM3087,
   IF(AI3088=1,
      IF(SUMPRODUCT((LEN($Y$2:$Y$4096)-LEN(SUBSTITUTE($Y$2:$Y$4096,AA3088,"")))/LEN(AA3088))&gt;0,2,1),
      IF(
         SUMPRODUCT((LEN($Y$2:$Y$4096)-LEN(SUBSTITUTE($Y$2:$Y$4096,AA3088,"")))/LEN(AA3088))
         - SUMPRODUCT((LEN($Y$2:$Y$4096)-LEN(SUBSTITUTE($Y$2:$Y$4096,"Alolan "&amp;AA3088,"")))/LEN("Alolan "&amp;AA3088))
         - SUMPRODUCT((LEN($Y$2:$Y$4096)-LEN(SUBSTITUTE($Y$2:$Y$4096,"Galarian "&amp;AA3088,"")))/LEN("Galarian "&amp;AA3088))
         - SUMPRODUCT((LEN($Y$2:$Y$4096)-LEN(SUBSTITUTE($Y$2:$Y$4096,"Hisuian "&amp;AA3088,"")))/LEN("Hisuian "&amp;AA3088))
         - SUMPRODUCT((LEN($Y$2:$Y$4096)-LEN(SUBSTITUTE($Y$2:$Y$4096,"Paldean "&amp;AA3088,"")))/LEN("Paldean "&amp;AA3088))
      &gt;0,2,1)
   ))))</f>
        <v>1</v>
      </c>
      <c r="AN3088">
        <v>0</v>
      </c>
      <c r="AO3088">
        <v>2</v>
      </c>
      <c r="AP3088">
        <v>1</v>
      </c>
    </row>
    <row r="3089" spans="1:42" x14ac:dyDescent="0.25">
      <c r="A3089">
        <v>576</v>
      </c>
      <c r="B3089" t="s">
        <v>2271</v>
      </c>
      <c r="C3089" t="s">
        <v>429</v>
      </c>
      <c r="D3089"/>
      <c r="E3089">
        <v>70</v>
      </c>
      <c r="F3089">
        <v>55</v>
      </c>
      <c r="G3089">
        <v>95</v>
      </c>
      <c r="H3089">
        <v>95</v>
      </c>
      <c r="I3089">
        <v>110</v>
      </c>
      <c r="J3089">
        <v>65</v>
      </c>
      <c r="K3089" t="s">
        <v>2272</v>
      </c>
      <c r="M3089" t="s">
        <v>3490</v>
      </c>
      <c r="N3089">
        <v>7.9</v>
      </c>
      <c r="O3089">
        <v>8.9499999999999993</v>
      </c>
      <c r="P3089">
        <v>1</v>
      </c>
      <c r="Q3089">
        <v>4</v>
      </c>
      <c r="R3089">
        <f t="shared" si="220"/>
        <v>9</v>
      </c>
      <c r="S3089">
        <f t="shared" si="221"/>
        <v>13</v>
      </c>
      <c r="T3089">
        <f t="shared" si="219"/>
        <v>22</v>
      </c>
      <c r="U3089" t="s">
        <v>429</v>
      </c>
      <c r="V3089" t="s">
        <v>1536</v>
      </c>
      <c r="W3089" t="s">
        <v>1471</v>
      </c>
      <c r="X3089" t="s">
        <v>1468</v>
      </c>
      <c r="Z3089" t="str" cm="1">
        <f t="array" ref="Z3089">IF(ISBLANK(AK3089),_xlfn.LET(
    _xlpm.nameBeforeSlash, IF(ISNUMBER(SEARCH("/", Y3089)), LEFT(Y3089, SEARCH("/", Y3089)-1), Y3089),
    _xlpm.matchRow, IFERROR(MATCH(_xlpm.nameBeforeSlash, AA:AA, 0), ""),
    _xlpm.difference, IF(_xlpm.matchRow="", "", ABS((R3089 + S3089)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),IF(ISBLANK(Y3089),"","Hidden"))</f>
        <v/>
      </c>
      <c r="AA3089" t="s">
        <v>2271</v>
      </c>
      <c r="AB3089" t="s">
        <v>3491</v>
      </c>
      <c r="AC3089" t="s">
        <v>1328</v>
      </c>
      <c r="AD3089" t="str">
        <f>_xlfn.XLOOKUP(AC3089,moves!A:A,moves!B:B)</f>
        <v>psychic</v>
      </c>
      <c r="AE3089">
        <f>_xlfn.XLOOKUP(AC3089,moves!A:A,moves!D:D)</f>
        <v>4</v>
      </c>
      <c r="AF3089" t="str">
        <f>_xlfn.XLOOKUP(AC3089,moves!A:A,moves!E:E)</f>
        <v>Before damage is dealt: The user may switch the target's health and initiative.</v>
      </c>
      <c r="AG3089">
        <v>0</v>
      </c>
      <c r="AH3089">
        <v>0</v>
      </c>
      <c r="AI3089">
        <f t="shared" si="222"/>
        <v>0</v>
      </c>
      <c r="AJ3089" t="s">
        <v>525</v>
      </c>
      <c r="AK3089" t="s">
        <v>3490</v>
      </c>
      <c r="AL3089">
        <v>0</v>
      </c>
      <c r="AM3089" cm="1">
        <f t="array" ref="AM3089">IF(AL3089=1,1,
   IF(ISTEXT(AK3089),1,
   IF(AO3089&gt;1,AM3087,
   IF(AI3089=1,
      IF(SUMPRODUCT((LEN($Y$2:$Y$4096)-LEN(SUBSTITUTE($Y$2:$Y$4096,AA3089,"")))/LEN(AA3089))&gt;0,2,1),
      IF(
         SUMPRODUCT((LEN($Y$2:$Y$4096)-LEN(SUBSTITUTE($Y$2:$Y$4096,AA3089,"")))/LEN(AA3089))
         - SUMPRODUCT((LEN($Y$2:$Y$4096)-LEN(SUBSTITUTE($Y$2:$Y$4096,"Alolan "&amp;AA3089,"")))/LEN("Alolan "&amp;AA3089))
         - SUMPRODUCT((LEN($Y$2:$Y$4096)-LEN(SUBSTITUTE($Y$2:$Y$4096,"Galarian "&amp;AA3089,"")))/LEN("Galarian "&amp;AA3089))
         - SUMPRODUCT((LEN($Y$2:$Y$4096)-LEN(SUBSTITUTE($Y$2:$Y$4096,"Hisuian "&amp;AA3089,"")))/LEN("Hisuian "&amp;AA3089))
         - SUMPRODUCT((LEN($Y$2:$Y$4096)-LEN(SUBSTITUTE($Y$2:$Y$4096,"Paldean "&amp;AA3089,"")))/LEN("Paldean "&amp;AA3089))
      &gt;0,2,1)
   ))))</f>
        <v>1</v>
      </c>
      <c r="AN3089">
        <v>0</v>
      </c>
      <c r="AO3089">
        <v>0</v>
      </c>
    </row>
    <row r="3090" spans="1:42" x14ac:dyDescent="0.25">
      <c r="A3090">
        <v>954</v>
      </c>
      <c r="B3090" t="s">
        <v>2973</v>
      </c>
      <c r="C3090" t="s">
        <v>1499</v>
      </c>
      <c r="D3090" t="s">
        <v>429</v>
      </c>
      <c r="E3090">
        <v>75</v>
      </c>
      <c r="F3090">
        <v>50</v>
      </c>
      <c r="G3090">
        <v>85</v>
      </c>
      <c r="H3090">
        <v>115</v>
      </c>
      <c r="I3090">
        <v>100</v>
      </c>
      <c r="J3090">
        <v>45</v>
      </c>
      <c r="K3090" t="s">
        <v>2972</v>
      </c>
      <c r="M3090" t="s">
        <v>3490</v>
      </c>
      <c r="N3090">
        <v>8.0500000000000007</v>
      </c>
      <c r="O3090">
        <v>8.5500000000000007</v>
      </c>
      <c r="P3090">
        <v>1</v>
      </c>
      <c r="Q3090">
        <v>2</v>
      </c>
      <c r="R3090">
        <f t="shared" si="220"/>
        <v>9</v>
      </c>
      <c r="S3090">
        <f t="shared" si="221"/>
        <v>11</v>
      </c>
      <c r="T3090">
        <f t="shared" si="219"/>
        <v>20</v>
      </c>
      <c r="U3090" t="s">
        <v>1499</v>
      </c>
      <c r="V3090" t="s">
        <v>429</v>
      </c>
      <c r="W3090" t="s">
        <v>1512</v>
      </c>
      <c r="X3090" t="s">
        <v>1546</v>
      </c>
      <c r="Z3090" t="str" cm="1">
        <f t="array" ref="Z3090">IF(ISBLANK(AK3090),_xlfn.LET(
    _xlpm.nameBeforeSlash, IF(ISNUMBER(SEARCH("/", Y3090)), LEFT(Y3090, SEARCH("/", Y3090)-1), Y3090),
    _xlpm.matchRow, IFERROR(MATCH(_xlpm.nameBeforeSlash, AA:AA, 0), ""),
    _xlpm.difference, IF(_xlpm.matchRow="", "", ABS((R3090 + S3090)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),IF(ISBLANK(Y3090),"","Hidden"))</f>
        <v/>
      </c>
      <c r="AA3090" t="s">
        <v>2973</v>
      </c>
      <c r="AB3090" t="s">
        <v>3491</v>
      </c>
      <c r="AC3090" t="s">
        <v>1287</v>
      </c>
      <c r="AD3090" t="str">
        <f>_xlfn.XLOOKUP(AC3090,moves!A:A,moves!B:B)</f>
        <v>normal</v>
      </c>
      <c r="AE3090">
        <f>_xlfn.XLOOKUP(AC3090,moves!A:A,moves!D:D)</f>
        <v>0</v>
      </c>
      <c r="AF3090" t="str">
        <f>_xlfn.XLOOKUP(AC3090,moves!A:A,moves!E:E)</f>
        <v>Once per battle: Increase the user's battle fatigue to 5, revive one of the Pokémon in your party, and fully heal that Pokémon's health.</v>
      </c>
      <c r="AG3090">
        <v>0</v>
      </c>
      <c r="AH3090">
        <v>0</v>
      </c>
      <c r="AI3090">
        <f t="shared" si="222"/>
        <v>0</v>
      </c>
      <c r="AJ3090" t="s">
        <v>525</v>
      </c>
      <c r="AK3090" t="s">
        <v>3490</v>
      </c>
      <c r="AL3090">
        <v>0</v>
      </c>
      <c r="AM3090" cm="1">
        <f t="array" ref="AM3090">IF(AL3090=1,1,
   IF(ISTEXT(AK3090),1,
   IF(AO3090&gt;1,AM3089,
   IF(AI3090=1,
      IF(SUMPRODUCT((LEN($Y$2:$Y$4096)-LEN(SUBSTITUTE($Y$2:$Y$4096,AA3090,"")))/LEN(AA3090))&gt;0,2,1),
      IF(
         SUMPRODUCT((LEN($Y$2:$Y$4096)-LEN(SUBSTITUTE($Y$2:$Y$4096,AA3090,"")))/LEN(AA3090))
         - SUMPRODUCT((LEN($Y$2:$Y$4096)-LEN(SUBSTITUTE($Y$2:$Y$4096,"Alolan "&amp;AA3090,"")))/LEN("Alolan "&amp;AA3090))
         - SUMPRODUCT((LEN($Y$2:$Y$4096)-LEN(SUBSTITUTE($Y$2:$Y$4096,"Galarian "&amp;AA3090,"")))/LEN("Galarian "&amp;AA3090))
         - SUMPRODUCT((LEN($Y$2:$Y$4096)-LEN(SUBSTITUTE($Y$2:$Y$4096,"Hisuian "&amp;AA3090,"")))/LEN("Hisuian "&amp;AA3090))
         - SUMPRODUCT((LEN($Y$2:$Y$4096)-LEN(SUBSTITUTE($Y$2:$Y$4096,"Paldean "&amp;AA3090,"")))/LEN("Paldean "&amp;AA3090))
      &gt;0,2,1)
   ))))</f>
        <v>1</v>
      </c>
      <c r="AN3090">
        <v>0</v>
      </c>
      <c r="AO3090">
        <v>0</v>
      </c>
    </row>
    <row r="3091" spans="1:42" x14ac:dyDescent="0.25">
      <c r="A3091">
        <v>579</v>
      </c>
      <c r="B3091" t="s">
        <v>2277</v>
      </c>
      <c r="C3091" t="s">
        <v>429</v>
      </c>
      <c r="D3091"/>
      <c r="E3091">
        <v>110</v>
      </c>
      <c r="F3091">
        <v>65</v>
      </c>
      <c r="G3091">
        <v>75</v>
      </c>
      <c r="H3091">
        <v>125</v>
      </c>
      <c r="I3091">
        <v>85</v>
      </c>
      <c r="J3091">
        <v>30</v>
      </c>
      <c r="K3091" t="s">
        <v>2278</v>
      </c>
      <c r="M3091" t="s">
        <v>3490</v>
      </c>
      <c r="N3091">
        <v>8.1</v>
      </c>
      <c r="O3091">
        <v>9.1999999999999993</v>
      </c>
      <c r="Q3091">
        <v>5</v>
      </c>
      <c r="R3091">
        <f t="shared" si="220"/>
        <v>8</v>
      </c>
      <c r="S3091">
        <f t="shared" si="221"/>
        <v>14</v>
      </c>
      <c r="T3091">
        <f t="shared" si="219"/>
        <v>22</v>
      </c>
      <c r="U3091" t="s">
        <v>429</v>
      </c>
      <c r="V3091" t="s">
        <v>1468</v>
      </c>
      <c r="W3091" t="s">
        <v>1492</v>
      </c>
      <c r="X3091" t="s">
        <v>1512</v>
      </c>
      <c r="Z3091" t="str" cm="1">
        <f t="array" ref="Z3091">IF(ISBLANK(AK3091),_xlfn.LET(
    _xlpm.nameBeforeSlash, IF(ISNUMBER(SEARCH("/", Y3091)), LEFT(Y3091, SEARCH("/", Y3091)-1), Y3091),
    _xlpm.matchRow, IFERROR(MATCH(_xlpm.nameBeforeSlash, AA:AA, 0), ""),
    _xlpm.difference, IF(_xlpm.matchRow="", "", ABS((R3091 + S3091)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),IF(ISBLANK(Y3091),"","Hidden"))</f>
        <v/>
      </c>
      <c r="AA3091" t="s">
        <v>2277</v>
      </c>
      <c r="AB3091" t="s">
        <v>3491</v>
      </c>
      <c r="AC3091" t="s">
        <v>1044</v>
      </c>
      <c r="AD3091" t="str">
        <f>_xlfn.XLOOKUP(AC3091,moves!A:A,moves!B:B)</f>
        <v>fighting</v>
      </c>
      <c r="AE3091">
        <f>_xlfn.XLOOKUP(AC3091,moves!A:A,moves!D:D)</f>
        <v>5</v>
      </c>
      <c r="AF3091" t="str">
        <f>_xlfn.XLOOKUP(AC3091,moves!A:A,moves!E:E)</f>
        <v>Each time this move is used: Decrease the user's Initiative by 2.</v>
      </c>
      <c r="AG3091">
        <v>0</v>
      </c>
      <c r="AH3091">
        <v>0</v>
      </c>
      <c r="AI3091">
        <f t="shared" si="222"/>
        <v>0</v>
      </c>
      <c r="AJ3091" t="s">
        <v>525</v>
      </c>
      <c r="AK3091" t="s">
        <v>3490</v>
      </c>
      <c r="AL3091">
        <v>0</v>
      </c>
      <c r="AM3091" cm="1">
        <f t="array" ref="AM3091">IF(AL3091=1,1,
   IF(ISTEXT(AK3091),1,
   IF(AO3091&gt;1,AM3090,
   IF(AI3091=1,
      IF(SUMPRODUCT((LEN($Y$2:$Y$4096)-LEN(SUBSTITUTE($Y$2:$Y$4096,AA3091,"")))/LEN(AA3091))&gt;0,2,1),
      IF(
         SUMPRODUCT((LEN($Y$2:$Y$4096)-LEN(SUBSTITUTE($Y$2:$Y$4096,AA3091,"")))/LEN(AA3091))
         - SUMPRODUCT((LEN($Y$2:$Y$4096)-LEN(SUBSTITUTE($Y$2:$Y$4096,"Alolan "&amp;AA3091,"")))/LEN("Alolan "&amp;AA3091))
         - SUMPRODUCT((LEN($Y$2:$Y$4096)-LEN(SUBSTITUTE($Y$2:$Y$4096,"Galarian "&amp;AA3091,"")))/LEN("Galarian "&amp;AA3091))
         - SUMPRODUCT((LEN($Y$2:$Y$4096)-LEN(SUBSTITUTE($Y$2:$Y$4096,"Hisuian "&amp;AA3091,"")))/LEN("Hisuian "&amp;AA3091))
         - SUMPRODUCT((LEN($Y$2:$Y$4096)-LEN(SUBSTITUTE($Y$2:$Y$4096,"Paldean "&amp;AA3091,"")))/LEN("Paldean "&amp;AA3091))
      &gt;0,2,1)
   ))))</f>
        <v>1</v>
      </c>
      <c r="AN3091">
        <v>0</v>
      </c>
      <c r="AO3091">
        <v>0</v>
      </c>
    </row>
    <row r="3092" spans="1:42" x14ac:dyDescent="0.25">
      <c r="A3092">
        <v>376</v>
      </c>
      <c r="B3092" t="s">
        <v>2077</v>
      </c>
      <c r="C3092" t="s">
        <v>1514</v>
      </c>
      <c r="D3092" t="s">
        <v>429</v>
      </c>
      <c r="E3092">
        <v>80</v>
      </c>
      <c r="F3092">
        <v>135</v>
      </c>
      <c r="G3092">
        <v>130</v>
      </c>
      <c r="H3092">
        <v>95</v>
      </c>
      <c r="I3092">
        <v>90</v>
      </c>
      <c r="J3092">
        <v>70</v>
      </c>
      <c r="K3092" t="s">
        <v>2078</v>
      </c>
      <c r="M3092" t="s">
        <v>3490</v>
      </c>
      <c r="N3092">
        <v>10.5</v>
      </c>
      <c r="O3092">
        <v>9.8000000000000007</v>
      </c>
      <c r="P3092">
        <v>2</v>
      </c>
      <c r="Q3092">
        <v>1</v>
      </c>
      <c r="R3092">
        <f t="shared" si="220"/>
        <v>13</v>
      </c>
      <c r="S3092">
        <f t="shared" si="221"/>
        <v>11</v>
      </c>
      <c r="T3092">
        <f t="shared" si="219"/>
        <v>24</v>
      </c>
      <c r="U3092" t="s">
        <v>1514</v>
      </c>
      <c r="V3092" t="s">
        <v>429</v>
      </c>
      <c r="W3092" t="s">
        <v>1512</v>
      </c>
      <c r="X3092" t="s">
        <v>1492</v>
      </c>
      <c r="Z3092" t="str" cm="1">
        <f t="array" ref="Z3092">IF(ISBLANK(AK3092),_xlfn.LET(
    _xlpm.nameBeforeSlash, IF(ISNUMBER(SEARCH("/", Y3092)), LEFT(Y3092, SEARCH("/", Y3092)-1), Y3092),
    _xlpm.matchRow, IFERROR(MATCH(_xlpm.nameBeforeSlash, AA:AA, 0), ""),
    _xlpm.difference, IF(_xlpm.matchRow="", "", ABS((R3092 + S3092)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),IF(ISBLANK(Y3092),"","Hidden"))</f>
        <v/>
      </c>
      <c r="AA3092" t="s">
        <v>2077</v>
      </c>
      <c r="AB3092" t="s">
        <v>3491</v>
      </c>
      <c r="AC3092" t="s">
        <v>1361</v>
      </c>
      <c r="AD3092" t="str">
        <f>_xlfn.XLOOKUP(AC3092,moves!A:A,moves!B:B)</f>
        <v>steel</v>
      </c>
      <c r="AE3092">
        <f>_xlfn.XLOOKUP(AC3092,moves!A:A,moves!D:D)</f>
        <v>5</v>
      </c>
      <c r="AF3092" t="str">
        <f>_xlfn.XLOOKUP(AC3092,moves!A:A,moves!E:E)</f>
        <v>Status symbols deal +1 damage.</v>
      </c>
      <c r="AG3092">
        <v>0</v>
      </c>
      <c r="AH3092">
        <v>0</v>
      </c>
      <c r="AI3092">
        <f t="shared" si="222"/>
        <v>0</v>
      </c>
      <c r="AJ3092" t="s">
        <v>525</v>
      </c>
      <c r="AK3092" t="s">
        <v>3490</v>
      </c>
      <c r="AL3092">
        <v>0</v>
      </c>
      <c r="AM3092" cm="1">
        <f t="array" ref="AM3092">IF(AL3092=1,1,
   IF(ISTEXT(AK3092),1,
   IF(AO3092&gt;1,AM3091,
   IF(AI3092=1,
      IF(SUMPRODUCT((LEN($Y$2:$Y$4096)-LEN(SUBSTITUTE($Y$2:$Y$4096,AA3092,"")))/LEN(AA3092))&gt;0,2,1),
      IF(
         SUMPRODUCT((LEN($Y$2:$Y$4096)-LEN(SUBSTITUTE($Y$2:$Y$4096,AA3092,"")))/LEN(AA3092))
         - SUMPRODUCT((LEN($Y$2:$Y$4096)-LEN(SUBSTITUTE($Y$2:$Y$4096,"Alolan "&amp;AA3092,"")))/LEN("Alolan "&amp;AA3092))
         - SUMPRODUCT((LEN($Y$2:$Y$4096)-LEN(SUBSTITUTE($Y$2:$Y$4096,"Galarian "&amp;AA3092,"")))/LEN("Galarian "&amp;AA3092))
         - SUMPRODUCT((LEN($Y$2:$Y$4096)-LEN(SUBSTITUTE($Y$2:$Y$4096,"Hisuian "&amp;AA3092,"")))/LEN("Hisuian "&amp;AA3092))
         - SUMPRODUCT((LEN($Y$2:$Y$4096)-LEN(SUBSTITUTE($Y$2:$Y$4096,"Paldean "&amp;AA3092,"")))/LEN("Paldean "&amp;AA3092))
      &gt;0,2,1)
   ))))</f>
        <v>1</v>
      </c>
      <c r="AN3092">
        <v>0</v>
      </c>
      <c r="AO3092">
        <v>1</v>
      </c>
    </row>
    <row r="3093" spans="1:42" x14ac:dyDescent="0.25">
      <c r="A3093" t="s">
        <v>2079</v>
      </c>
      <c r="B3093" t="s">
        <v>2077</v>
      </c>
      <c r="C3093" t="s">
        <v>1514</v>
      </c>
      <c r="D3093" t="s">
        <v>429</v>
      </c>
      <c r="E3093">
        <v>80</v>
      </c>
      <c r="F3093">
        <v>145</v>
      </c>
      <c r="G3093">
        <v>150</v>
      </c>
      <c r="H3093">
        <v>105</v>
      </c>
      <c r="I3093">
        <v>110</v>
      </c>
      <c r="J3093">
        <v>110</v>
      </c>
      <c r="K3093" t="s">
        <v>2078</v>
      </c>
      <c r="M3093" t="s">
        <v>3490</v>
      </c>
      <c r="N3093">
        <v>12.7</v>
      </c>
      <c r="O3093">
        <v>11</v>
      </c>
      <c r="P3093">
        <v>1</v>
      </c>
      <c r="Q3093">
        <v>2</v>
      </c>
      <c r="R3093">
        <f t="shared" si="220"/>
        <v>14</v>
      </c>
      <c r="S3093">
        <f t="shared" si="221"/>
        <v>13</v>
      </c>
      <c r="T3093">
        <f t="shared" si="219"/>
        <v>27</v>
      </c>
      <c r="U3093" t="s">
        <v>1514</v>
      </c>
      <c r="V3093" t="s">
        <v>429</v>
      </c>
      <c r="W3093" t="s">
        <v>1512</v>
      </c>
      <c r="X3093" t="s">
        <v>1492</v>
      </c>
      <c r="Z3093" t="str" cm="1">
        <f t="array" ref="Z3093">IF(ISBLANK(AK3093),_xlfn.LET(
    _xlpm.nameBeforeSlash, IF(ISNUMBER(SEARCH("/", Y3093)), LEFT(Y3093, SEARCH("/", Y3093)-1), Y3093),
    _xlpm.matchRow, IFERROR(MATCH(_xlpm.nameBeforeSlash, AA:AA, 0), ""),
    _xlpm.difference, IF(_xlpm.matchRow="", "", ABS((R3093 + S3093)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),IF(ISBLANK(Y3093),"","Hidden"))</f>
        <v/>
      </c>
      <c r="AA3093" t="s">
        <v>3371</v>
      </c>
      <c r="AB3093" t="s">
        <v>1477</v>
      </c>
      <c r="AC3093" t="s">
        <v>1352</v>
      </c>
      <c r="AD3093" t="str">
        <f>_xlfn.XLOOKUP(AC3093,moves!A:A,moves!B:B)</f>
        <v>steel</v>
      </c>
      <c r="AE3093">
        <f>_xlfn.XLOOKUP(AC3093,moves!A:A,moves!D:D)</f>
        <v>8</v>
      </c>
      <c r="AF3093" t="str">
        <f>_xlfn.XLOOKUP(AC3093,moves!A:A,moves!E:E)</f>
        <v>The user takes damage equal to half its base health, rounded up.</v>
      </c>
      <c r="AG3093">
        <v>0</v>
      </c>
      <c r="AH3093">
        <v>0</v>
      </c>
      <c r="AI3093">
        <f t="shared" si="222"/>
        <v>0</v>
      </c>
      <c r="AJ3093" t="s">
        <v>525</v>
      </c>
      <c r="AK3093" t="s">
        <v>3490</v>
      </c>
      <c r="AL3093">
        <v>0</v>
      </c>
      <c r="AM3093" cm="1">
        <f t="array" ref="AM3093">IF(AL3093=1,1,
   IF(ISTEXT(AK3093),1,
   IF(AO3093&gt;1,AM3092,
   IF(AI3093=1,
      IF(SUMPRODUCT((LEN($Y$2:$Y$4096)-LEN(SUBSTITUTE($Y$2:$Y$4096,AA3093,"")))/LEN(AA3093))&gt;0,2,1),
      IF(
         SUMPRODUCT((LEN($Y$2:$Y$4096)-LEN(SUBSTITUTE($Y$2:$Y$4096,AA3093,"")))/LEN(AA3093))
         - SUMPRODUCT((LEN($Y$2:$Y$4096)-LEN(SUBSTITUTE($Y$2:$Y$4096,"Alolan "&amp;AA3093,"")))/LEN("Alolan "&amp;AA3093))
         - SUMPRODUCT((LEN($Y$2:$Y$4096)-LEN(SUBSTITUTE($Y$2:$Y$4096,"Galarian "&amp;AA3093,"")))/LEN("Galarian "&amp;AA3093))
         - SUMPRODUCT((LEN($Y$2:$Y$4096)-LEN(SUBSTITUTE($Y$2:$Y$4096,"Hisuian "&amp;AA3093,"")))/LEN("Hisuian "&amp;AA3093))
         - SUMPRODUCT((LEN($Y$2:$Y$4096)-LEN(SUBSTITUTE($Y$2:$Y$4096,"Paldean "&amp;AA3093,"")))/LEN("Paldean "&amp;AA3093))
      &gt;0,2,1)
   ))))</f>
        <v>1</v>
      </c>
      <c r="AN3093">
        <v>0</v>
      </c>
      <c r="AO3093">
        <v>2</v>
      </c>
      <c r="AP3093">
        <v>1</v>
      </c>
    </row>
    <row r="3094" spans="1:42" x14ac:dyDescent="0.25">
      <c r="A3094" t="s">
        <v>1608</v>
      </c>
      <c r="B3094" t="s">
        <v>24</v>
      </c>
      <c r="C3094" t="s">
        <v>1479</v>
      </c>
      <c r="D3094" t="s">
        <v>1546</v>
      </c>
      <c r="E3094">
        <v>95</v>
      </c>
      <c r="F3094">
        <v>115</v>
      </c>
      <c r="G3094">
        <v>80</v>
      </c>
      <c r="H3094">
        <v>95</v>
      </c>
      <c r="I3094">
        <v>80</v>
      </c>
      <c r="J3094">
        <v>90</v>
      </c>
      <c r="K3094" t="s">
        <v>1607</v>
      </c>
      <c r="M3094" t="s">
        <v>3492</v>
      </c>
      <c r="N3094">
        <v>10.3</v>
      </c>
      <c r="O3094">
        <v>8.6</v>
      </c>
      <c r="P3094">
        <v>1</v>
      </c>
      <c r="R3094">
        <f t="shared" si="220"/>
        <v>11</v>
      </c>
      <c r="S3094">
        <f t="shared" si="221"/>
        <v>9</v>
      </c>
      <c r="T3094">
        <f t="shared" si="219"/>
        <v>20</v>
      </c>
      <c r="U3094" t="s">
        <v>1479</v>
      </c>
      <c r="V3094" t="s">
        <v>1546</v>
      </c>
      <c r="W3094" t="s">
        <v>1492</v>
      </c>
      <c r="X3094" t="s">
        <v>1471</v>
      </c>
      <c r="Z3094" t="str" cm="1">
        <f t="array" ref="Z3094">IF(ISBLANK(AK3094),_xlfn.LET(
    _xlpm.nameBeforeSlash, IF(ISNUMBER(SEARCH("/", Y3094)), LEFT(Y3094, SEARCH("/", Y3094)-1), Y3094),
    _xlpm.matchRow, IFERROR(MATCH(_xlpm.nameBeforeSlash, AA:AA, 0), ""),
    _xlpm.difference, IF(_xlpm.matchRow="", "", ABS((R3094 + S3094)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),IF(ISBLANK(Y3094),"","Hidden"))</f>
        <v/>
      </c>
      <c r="AA3094" t="s">
        <v>1604</v>
      </c>
      <c r="AB3094" t="str">
        <f>"Hoenn Commander "&amp;M3094</f>
        <v>Hoenn Commander Flannery</v>
      </c>
      <c r="AC3094" t="s">
        <v>694</v>
      </c>
      <c r="AD3094" t="str">
        <f>_xlfn.XLOOKUP(AC3094,moves!A:A,moves!B:B)</f>
        <v>fire</v>
      </c>
      <c r="AE3094">
        <f>_xlfn.XLOOKUP(AC3094,moves!A:A,moves!D:D)</f>
        <v>5</v>
      </c>
      <c r="AF3094" t="str">
        <f>_xlfn.XLOOKUP(AC3094,moves!A:A,moves!E:E)</f>
        <v>Inflict the Confused status on the user. Deal any damage taken by the user during this attack to the target as well.</v>
      </c>
      <c r="AG3094">
        <v>0</v>
      </c>
      <c r="AH3094">
        <v>0</v>
      </c>
      <c r="AI3094">
        <f t="shared" si="222"/>
        <v>0</v>
      </c>
      <c r="AJ3094" t="s">
        <v>525</v>
      </c>
      <c r="AK3094" t="s">
        <v>3492</v>
      </c>
      <c r="AL3094">
        <v>0</v>
      </c>
      <c r="AM3094" cm="1">
        <f t="array" ref="AM3094">IF(AL3094=1,1,
   IF(ISTEXT(AK3094),1,
   IF(AO3094&gt;1,AM3092,
   IF(AI3094=1,
      IF(SUMPRODUCT((LEN($Y$2:$Y$4096)-LEN(SUBSTITUTE($Y$2:$Y$4096,AA3094,"")))/LEN(AA3094))&gt;0,2,1),
      IF(
         SUMPRODUCT((LEN($Y$2:$Y$4096)-LEN(SUBSTITUTE($Y$2:$Y$4096,AA3094,"")))/LEN(AA3094))
         - SUMPRODUCT((LEN($Y$2:$Y$4096)-LEN(SUBSTITUTE($Y$2:$Y$4096,"Alolan "&amp;AA3094,"")))/LEN("Alolan "&amp;AA3094))
         - SUMPRODUCT((LEN($Y$2:$Y$4096)-LEN(SUBSTITUTE($Y$2:$Y$4096,"Galarian "&amp;AA3094,"")))/LEN("Galarian "&amp;AA3094))
         - SUMPRODUCT((LEN($Y$2:$Y$4096)-LEN(SUBSTITUTE($Y$2:$Y$4096,"Hisuian "&amp;AA3094,"")))/LEN("Hisuian "&amp;AA3094))
         - SUMPRODUCT((LEN($Y$2:$Y$4096)-LEN(SUBSTITUTE($Y$2:$Y$4096,"Paldean "&amp;AA3094,"")))/LEN("Paldean "&amp;AA3094))
      &gt;0,2,1)
   ))))</f>
        <v>1</v>
      </c>
      <c r="AN3094">
        <v>0</v>
      </c>
      <c r="AO3094">
        <v>0</v>
      </c>
    </row>
    <row r="3095" spans="1:42" x14ac:dyDescent="0.25">
      <c r="A3095" t="s">
        <v>4054</v>
      </c>
      <c r="B3095" t="s">
        <v>1991</v>
      </c>
      <c r="C3095" t="s">
        <v>1479</v>
      </c>
      <c r="D3095" t="s">
        <v>1472</v>
      </c>
      <c r="E3095">
        <v>70</v>
      </c>
      <c r="F3095">
        <v>100</v>
      </c>
      <c r="G3095">
        <v>70</v>
      </c>
      <c r="H3095">
        <v>105</v>
      </c>
      <c r="I3095">
        <v>75</v>
      </c>
      <c r="J3095">
        <v>40</v>
      </c>
      <c r="K3095" t="s">
        <v>1992</v>
      </c>
      <c r="M3095" t="s">
        <v>3492</v>
      </c>
      <c r="N3095">
        <v>7.85</v>
      </c>
      <c r="O3095">
        <v>7.15</v>
      </c>
      <c r="P3095">
        <v>1</v>
      </c>
      <c r="Q3095">
        <v>2</v>
      </c>
      <c r="R3095">
        <f t="shared" si="220"/>
        <v>9</v>
      </c>
      <c r="S3095">
        <f t="shared" si="221"/>
        <v>9</v>
      </c>
      <c r="T3095">
        <f t="shared" si="219"/>
        <v>18</v>
      </c>
      <c r="U3095" t="s">
        <v>1479</v>
      </c>
      <c r="V3095" t="s">
        <v>1472</v>
      </c>
      <c r="W3095" t="s">
        <v>1546</v>
      </c>
      <c r="X3095" t="s">
        <v>1512</v>
      </c>
      <c r="Z3095" t="str" cm="1">
        <f t="array" ref="Z3095">IF(ISBLANK(AK3095),_xlfn.LET(
    _xlpm.nameBeforeSlash, IF(ISNUMBER(SEARCH("/", Y3095)), LEFT(Y3095, SEARCH("/", Y3095)-1), Y3095),
    _xlpm.matchRow, IFERROR(MATCH(_xlpm.nameBeforeSlash, AA:AA, 0), ""),
    _xlpm.difference, IF(_xlpm.matchRow="", "", ABS((R3095 + S3095)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),IF(ISBLANK(Y3095),"","Hidden"))</f>
        <v/>
      </c>
      <c r="AA3095" t="s">
        <v>5344</v>
      </c>
      <c r="AB3095" t="str">
        <f>"Hoenn Commander "&amp;M3095</f>
        <v>Hoenn Commander Flannery</v>
      </c>
      <c r="AC3095" t="s">
        <v>6537</v>
      </c>
      <c r="AD3095" t="str">
        <f>_xlfn.XLOOKUP(AC3095,moves!A:A,moves!B:B)</f>
        <v>fire</v>
      </c>
      <c r="AE3095">
        <f>_xlfn.XLOOKUP(AC3095,moves!A:A,moves!D:D)</f>
        <v>4</v>
      </c>
      <c r="AF3095" t="str">
        <f>_xlfn.XLOOKUP(AC3095,moves!A:A,moves!E:E)</f>
        <v>If any status symbols are rolled: Inflict the Burned status on the target. Pokémon burned by this move deal 3 less damage instead.</v>
      </c>
      <c r="AG3095">
        <v>0</v>
      </c>
      <c r="AH3095">
        <v>0</v>
      </c>
      <c r="AI3095">
        <f t="shared" si="222"/>
        <v>1</v>
      </c>
      <c r="AJ3095" t="s">
        <v>525</v>
      </c>
      <c r="AK3095" t="s">
        <v>3492</v>
      </c>
      <c r="AL3095">
        <v>0</v>
      </c>
      <c r="AM3095" cm="1">
        <f t="array" ref="AM3095">IF(AL3095=1,1,
   IF(ISTEXT(AK3095),1,
   IF(AO3095&gt;1,AM3094,
   IF(AI3095=1,
      IF(SUMPRODUCT((LEN($Y$2:$Y$4096)-LEN(SUBSTITUTE($Y$2:$Y$4096,AA3095,"")))/LEN(AA3095))&gt;0,2,1),
      IF(
         SUMPRODUCT((LEN($Y$2:$Y$4096)-LEN(SUBSTITUTE($Y$2:$Y$4096,AA3095,"")))/LEN(AA3095))
         - SUMPRODUCT((LEN($Y$2:$Y$4096)-LEN(SUBSTITUTE($Y$2:$Y$4096,"Alolan "&amp;AA3095,"")))/LEN("Alolan "&amp;AA3095))
         - SUMPRODUCT((LEN($Y$2:$Y$4096)-LEN(SUBSTITUTE($Y$2:$Y$4096,"Galarian "&amp;AA3095,"")))/LEN("Galarian "&amp;AA3095))
         - SUMPRODUCT((LEN($Y$2:$Y$4096)-LEN(SUBSTITUTE($Y$2:$Y$4096,"Hisuian "&amp;AA3095,"")))/LEN("Hisuian "&amp;AA3095))
         - SUMPRODUCT((LEN($Y$2:$Y$4096)-LEN(SUBSTITUTE($Y$2:$Y$4096,"Paldean "&amp;AA3095,"")))/LEN("Paldean "&amp;AA3095))
      &gt;0,2,1)
   ))))</f>
        <v>1</v>
      </c>
      <c r="AN3095">
        <v>0</v>
      </c>
      <c r="AO3095">
        <v>1</v>
      </c>
    </row>
    <row r="3096" spans="1:42" x14ac:dyDescent="0.25">
      <c r="A3096" t="s">
        <v>4055</v>
      </c>
      <c r="B3096" t="s">
        <v>1991</v>
      </c>
      <c r="C3096" t="s">
        <v>1479</v>
      </c>
      <c r="D3096" t="s">
        <v>1472</v>
      </c>
      <c r="E3096">
        <v>70</v>
      </c>
      <c r="F3096">
        <v>120</v>
      </c>
      <c r="G3096">
        <v>100</v>
      </c>
      <c r="H3096">
        <v>145</v>
      </c>
      <c r="I3096">
        <v>105</v>
      </c>
      <c r="J3096">
        <v>20</v>
      </c>
      <c r="K3096" t="s">
        <v>1992</v>
      </c>
      <c r="M3096" t="s">
        <v>3492</v>
      </c>
      <c r="N3096">
        <v>9.25</v>
      </c>
      <c r="O3096">
        <v>8.9499999999999993</v>
      </c>
      <c r="P3096">
        <v>2</v>
      </c>
      <c r="Q3096">
        <v>5</v>
      </c>
      <c r="R3096">
        <f t="shared" si="220"/>
        <v>11</v>
      </c>
      <c r="S3096">
        <f t="shared" si="221"/>
        <v>14</v>
      </c>
      <c r="T3096">
        <f t="shared" si="219"/>
        <v>25</v>
      </c>
      <c r="U3096" t="s">
        <v>1479</v>
      </c>
      <c r="V3096" t="s">
        <v>1472</v>
      </c>
      <c r="W3096" t="s">
        <v>1546</v>
      </c>
      <c r="X3096" t="s">
        <v>1512</v>
      </c>
      <c r="Z3096" t="str" cm="1">
        <f t="array" ref="Z3096">IF(ISBLANK(AK3096),_xlfn.LET(
    _xlpm.nameBeforeSlash, IF(ISNUMBER(SEARCH("/", Y3096)), LEFT(Y3096, SEARCH("/", Y3096)-1), Y3096),
    _xlpm.matchRow, IFERROR(MATCH(_xlpm.nameBeforeSlash, AA:AA, 0), ""),
    _xlpm.difference, IF(_xlpm.matchRow="", "", ABS((R3096 + S3096)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),IF(ISBLANK(Y3096),"","Hidden"))</f>
        <v/>
      </c>
      <c r="AA3096" t="s">
        <v>5346</v>
      </c>
      <c r="AB3096" t="s">
        <v>1477</v>
      </c>
      <c r="AC3096" t="s">
        <v>6539</v>
      </c>
      <c r="AD3096" t="str">
        <f>_xlfn.XLOOKUP(AC3096,moves!A:A,moves!B:B)</f>
        <v>fire</v>
      </c>
      <c r="AE3096">
        <f>_xlfn.XLOOKUP(AC3096,moves!A:A,moves!D:D)</f>
        <v>3</v>
      </c>
      <c r="AF3096" t="str">
        <f>_xlfn.XLOOKUP(AC3096,moves!A:A,moves!E:E)</f>
        <v xml:space="preserve">For each Burned target: Increase attack strength by 1. For each status symbol rolled: Inflict the Burned status on one active target. </v>
      </c>
      <c r="AG3096">
        <v>0</v>
      </c>
      <c r="AH3096">
        <v>0</v>
      </c>
      <c r="AI3096">
        <f t="shared" si="222"/>
        <v>1</v>
      </c>
      <c r="AJ3096" t="s">
        <v>525</v>
      </c>
      <c r="AK3096" t="s">
        <v>3492</v>
      </c>
      <c r="AL3096">
        <v>0</v>
      </c>
      <c r="AM3096" cm="1">
        <f t="array" ref="AM3096">IF(AL3096=1,1,
   IF(ISTEXT(AK3096),1,
   IF(AO3096&gt;1,AM3095,
   IF(AI3096=1,
      IF(SUMPRODUCT((LEN($Y$2:$Y$4096)-LEN(SUBSTITUTE($Y$2:$Y$4096,AA3096,"")))/LEN(AA3096))&gt;0,2,1),
      IF(
         SUMPRODUCT((LEN($Y$2:$Y$4096)-LEN(SUBSTITUTE($Y$2:$Y$4096,AA3096,"")))/LEN(AA3096))
         - SUMPRODUCT((LEN($Y$2:$Y$4096)-LEN(SUBSTITUTE($Y$2:$Y$4096,"Alolan "&amp;AA3096,"")))/LEN("Alolan "&amp;AA3096))
         - SUMPRODUCT((LEN($Y$2:$Y$4096)-LEN(SUBSTITUTE($Y$2:$Y$4096,"Galarian "&amp;AA3096,"")))/LEN("Galarian "&amp;AA3096))
         - SUMPRODUCT((LEN($Y$2:$Y$4096)-LEN(SUBSTITUTE($Y$2:$Y$4096,"Hisuian "&amp;AA3096,"")))/LEN("Hisuian "&amp;AA3096))
         - SUMPRODUCT((LEN($Y$2:$Y$4096)-LEN(SUBSTITUTE($Y$2:$Y$4096,"Paldean "&amp;AA3096,"")))/LEN("Paldean "&amp;AA3096))
      &gt;0,2,1)
   ))))</f>
        <v>1</v>
      </c>
      <c r="AN3096">
        <v>0</v>
      </c>
      <c r="AO3096">
        <v>2</v>
      </c>
      <c r="AP3096">
        <v>1</v>
      </c>
    </row>
    <row r="3097" spans="1:42" x14ac:dyDescent="0.25">
      <c r="A3097">
        <v>467</v>
      </c>
      <c r="B3097" t="s">
        <v>221</v>
      </c>
      <c r="C3097" t="s">
        <v>1479</v>
      </c>
      <c r="D3097"/>
      <c r="E3097">
        <v>75</v>
      </c>
      <c r="F3097">
        <v>95</v>
      </c>
      <c r="G3097">
        <v>67</v>
      </c>
      <c r="H3097">
        <v>125</v>
      </c>
      <c r="I3097">
        <v>95</v>
      </c>
      <c r="J3097">
        <v>83</v>
      </c>
      <c r="K3097" t="s">
        <v>347</v>
      </c>
      <c r="M3097" t="s">
        <v>3492</v>
      </c>
      <c r="N3097">
        <v>10.52</v>
      </c>
      <c r="O3097">
        <v>7.8599999999999994</v>
      </c>
      <c r="Q3097">
        <v>1</v>
      </c>
      <c r="R3097">
        <f t="shared" si="220"/>
        <v>11</v>
      </c>
      <c r="S3097">
        <f t="shared" si="221"/>
        <v>9</v>
      </c>
      <c r="T3097">
        <f t="shared" si="219"/>
        <v>20</v>
      </c>
      <c r="U3097" t="s">
        <v>1479</v>
      </c>
      <c r="V3097" t="s">
        <v>1469</v>
      </c>
      <c r="W3097" t="s">
        <v>1512</v>
      </c>
      <c r="X3097" t="s">
        <v>1492</v>
      </c>
      <c r="Z3097" t="str" cm="1">
        <f t="array" ref="Z3097">IF(ISBLANK(AK3097),_xlfn.LET(
    _xlpm.nameBeforeSlash, IF(ISNUMBER(SEARCH("/", Y3097)), LEFT(Y3097, SEARCH("/", Y3097)-1), Y3097),
    _xlpm.matchRow, IFERROR(MATCH(_xlpm.nameBeforeSlash, AA:AA, 0), ""),
    _xlpm.difference, IF(_xlpm.matchRow="", "", ABS((R3097 + S3097)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),IF(ISBLANK(Y3097),"","Hidden"))</f>
        <v/>
      </c>
      <c r="AA3097" t="s">
        <v>221</v>
      </c>
      <c r="AB3097" t="str">
        <f>"Hoenn Commander "&amp;M3097</f>
        <v>Hoenn Commander Flannery</v>
      </c>
      <c r="AC3097" t="s">
        <v>1294</v>
      </c>
      <c r="AD3097" t="str">
        <f>_xlfn.XLOOKUP(AC3097,moves!A:A,moves!B:B)</f>
        <v>poison</v>
      </c>
      <c r="AE3097">
        <f>_xlfn.XLOOKUP(AC3097,moves!A:A,moves!D:D)</f>
        <v>5</v>
      </c>
      <c r="AF3097" t="str">
        <f>_xlfn.XLOOKUP(AC3097,moves!A:A,moves!E:E)</f>
        <v>Status symbols deal +1 damage. If any status symbols are rolled: Inflict the Poisoned status on the target.</v>
      </c>
      <c r="AG3097">
        <v>0</v>
      </c>
      <c r="AH3097">
        <v>0</v>
      </c>
      <c r="AI3097">
        <f t="shared" si="222"/>
        <v>0</v>
      </c>
      <c r="AJ3097" t="s">
        <v>525</v>
      </c>
      <c r="AK3097" t="s">
        <v>3492</v>
      </c>
      <c r="AL3097">
        <v>0</v>
      </c>
      <c r="AM3097" cm="1">
        <f t="array" ref="AM3097">IF(AL3097=1,1,
   IF(ISTEXT(AK3097),1,
   IF(AO3097&gt;1,AM3096,
   IF(AI3097=1,
      IF(SUMPRODUCT((LEN($Y$2:$Y$4096)-LEN(SUBSTITUTE($Y$2:$Y$4096,AA3097,"")))/LEN(AA3097))&gt;0,2,1),
      IF(
         SUMPRODUCT((LEN($Y$2:$Y$4096)-LEN(SUBSTITUTE($Y$2:$Y$4096,AA3097,"")))/LEN(AA3097))
         - SUMPRODUCT((LEN($Y$2:$Y$4096)-LEN(SUBSTITUTE($Y$2:$Y$4096,"Alolan "&amp;AA3097,"")))/LEN("Alolan "&amp;AA3097))
         - SUMPRODUCT((LEN($Y$2:$Y$4096)-LEN(SUBSTITUTE($Y$2:$Y$4096,"Galarian "&amp;AA3097,"")))/LEN("Galarian "&amp;AA3097))
         - SUMPRODUCT((LEN($Y$2:$Y$4096)-LEN(SUBSTITUTE($Y$2:$Y$4096,"Hisuian "&amp;AA3097,"")))/LEN("Hisuian "&amp;AA3097))
         - SUMPRODUCT((LEN($Y$2:$Y$4096)-LEN(SUBSTITUTE($Y$2:$Y$4096,"Paldean "&amp;AA3097,"")))/LEN("Paldean "&amp;AA3097))
      &gt;0,2,1)
   ))))</f>
        <v>1</v>
      </c>
      <c r="AN3097">
        <v>0</v>
      </c>
      <c r="AO3097">
        <v>0</v>
      </c>
    </row>
    <row r="3098" spans="1:42" x14ac:dyDescent="0.25">
      <c r="A3098">
        <v>324</v>
      </c>
      <c r="B3098" t="s">
        <v>1994</v>
      </c>
      <c r="C3098" t="s">
        <v>1479</v>
      </c>
      <c r="D3098"/>
      <c r="E3098">
        <v>70</v>
      </c>
      <c r="F3098">
        <v>85</v>
      </c>
      <c r="G3098">
        <v>140</v>
      </c>
      <c r="H3098">
        <v>85</v>
      </c>
      <c r="I3098">
        <v>70</v>
      </c>
      <c r="J3098">
        <v>20</v>
      </c>
      <c r="K3098" t="s">
        <v>1995</v>
      </c>
      <c r="M3098" t="s">
        <v>3492</v>
      </c>
      <c r="N3098">
        <v>5.9</v>
      </c>
      <c r="O3098">
        <v>9.1</v>
      </c>
      <c r="P3098">
        <v>1</v>
      </c>
      <c r="Q3098">
        <v>4</v>
      </c>
      <c r="R3098">
        <f t="shared" si="220"/>
        <v>7</v>
      </c>
      <c r="S3098">
        <f t="shared" si="221"/>
        <v>13</v>
      </c>
      <c r="T3098">
        <f t="shared" si="219"/>
        <v>20</v>
      </c>
      <c r="U3098" t="s">
        <v>1479</v>
      </c>
      <c r="V3098" t="s">
        <v>1472</v>
      </c>
      <c r="W3098" t="s">
        <v>1546</v>
      </c>
      <c r="X3098" t="s">
        <v>1469</v>
      </c>
      <c r="Z3098" t="str" cm="1">
        <f t="array" ref="Z3098">IF(ISBLANK(AK3098),_xlfn.LET(
    _xlpm.nameBeforeSlash, IF(ISNUMBER(SEARCH("/", Y3098)), LEFT(Y3098, SEARCH("/", Y3098)-1), Y3098),
    _xlpm.matchRow, IFERROR(MATCH(_xlpm.nameBeforeSlash, AA:AA, 0), ""),
    _xlpm.difference, IF(_xlpm.matchRow="", "", ABS((R3098 + S3098)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),IF(ISBLANK(Y3098),"","Hidden"))</f>
        <v/>
      </c>
      <c r="AA3098" t="s">
        <v>1994</v>
      </c>
      <c r="AB3098" t="str">
        <f>"Hoenn Commander "&amp;M3098</f>
        <v>Hoenn Commander Flannery</v>
      </c>
      <c r="AC3098" t="s">
        <v>6540</v>
      </c>
      <c r="AD3098" t="str">
        <f>_xlfn.XLOOKUP(AC3098,moves!A:A,moves!B:B)</f>
        <v>fire</v>
      </c>
      <c r="AE3098">
        <f>_xlfn.XLOOKUP(AC3098,moves!A:A,moves!D:D)</f>
        <v>3</v>
      </c>
      <c r="AF3098" t="str">
        <f>_xlfn.XLOOKUP(AC3098,moves!A:A,moves!E:E)</f>
        <v>This move counts as a dual Fire- and Water-type move when attacking.</v>
      </c>
      <c r="AG3098">
        <v>0</v>
      </c>
      <c r="AH3098">
        <v>0</v>
      </c>
      <c r="AI3098">
        <f t="shared" si="222"/>
        <v>0</v>
      </c>
      <c r="AJ3098" t="s">
        <v>525</v>
      </c>
      <c r="AK3098" t="s">
        <v>3492</v>
      </c>
      <c r="AL3098">
        <v>0</v>
      </c>
      <c r="AM3098" cm="1">
        <f t="array" ref="AM3098">IF(AL3098=1,1,
   IF(ISTEXT(AK3098),1,
   IF(AO3098&gt;1,AM3097,
   IF(AI3098=1,
      IF(SUMPRODUCT((LEN($Y$2:$Y$4096)-LEN(SUBSTITUTE($Y$2:$Y$4096,AA3098,"")))/LEN(AA3098))&gt;0,2,1),
      IF(
         SUMPRODUCT((LEN($Y$2:$Y$4096)-LEN(SUBSTITUTE($Y$2:$Y$4096,AA3098,"")))/LEN(AA3098))
         - SUMPRODUCT((LEN($Y$2:$Y$4096)-LEN(SUBSTITUTE($Y$2:$Y$4096,"Alolan "&amp;AA3098,"")))/LEN("Alolan "&amp;AA3098))
         - SUMPRODUCT((LEN($Y$2:$Y$4096)-LEN(SUBSTITUTE($Y$2:$Y$4096,"Galarian "&amp;AA3098,"")))/LEN("Galarian "&amp;AA3098))
         - SUMPRODUCT((LEN($Y$2:$Y$4096)-LEN(SUBSTITUTE($Y$2:$Y$4096,"Hisuian "&amp;AA3098,"")))/LEN("Hisuian "&amp;AA3098))
         - SUMPRODUCT((LEN($Y$2:$Y$4096)-LEN(SUBSTITUTE($Y$2:$Y$4096,"Paldean "&amp;AA3098,"")))/LEN("Paldean "&amp;AA3098))
      &gt;0,2,1)
   ))))</f>
        <v>1</v>
      </c>
      <c r="AN3098">
        <v>0</v>
      </c>
      <c r="AO3098">
        <v>0</v>
      </c>
    </row>
    <row r="3099" spans="1:42" x14ac:dyDescent="0.25">
      <c r="A3099" t="s">
        <v>4371</v>
      </c>
      <c r="B3099" t="s">
        <v>2315</v>
      </c>
      <c r="C3099" t="s">
        <v>1499</v>
      </c>
      <c r="D3099" t="s">
        <v>1521</v>
      </c>
      <c r="E3099">
        <v>70</v>
      </c>
      <c r="F3099">
        <v>77</v>
      </c>
      <c r="G3099">
        <v>60</v>
      </c>
      <c r="H3099">
        <v>97</v>
      </c>
      <c r="I3099">
        <v>60</v>
      </c>
      <c r="J3099">
        <v>108</v>
      </c>
      <c r="K3099" t="s">
        <v>2316</v>
      </c>
      <c r="M3099" t="s">
        <v>3493</v>
      </c>
      <c r="N3099">
        <v>9.9400000000000013</v>
      </c>
      <c r="O3099">
        <v>6.4</v>
      </c>
      <c r="P3099">
        <v>2</v>
      </c>
      <c r="Q3099">
        <v>2</v>
      </c>
      <c r="R3099">
        <f t="shared" si="220"/>
        <v>12</v>
      </c>
      <c r="S3099">
        <f t="shared" si="221"/>
        <v>8</v>
      </c>
      <c r="T3099">
        <f t="shared" si="219"/>
        <v>20</v>
      </c>
      <c r="U3099" t="s">
        <v>1499</v>
      </c>
      <c r="V3099" t="s">
        <v>1521</v>
      </c>
      <c r="W3099" t="s">
        <v>1471</v>
      </c>
      <c r="X3099" t="s">
        <v>1468</v>
      </c>
      <c r="Z3099" t="str" cm="1">
        <f t="array" ref="Z3099">IF(ISBLANK(AK3099),_xlfn.LET(
    _xlpm.nameBeforeSlash, IF(ISNUMBER(SEARCH("/", Y3099)), LEFT(Y3099, SEARCH("/", Y3099)-1), Y3099),
    _xlpm.matchRow, IFERROR(MATCH(_xlpm.nameBeforeSlash, AA:AA, 0), ""),
    _xlpm.difference, IF(_xlpm.matchRow="", "", ABS((R3099 + S3099)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),IF(ISBLANK(Y3099),"","Hidden"))</f>
        <v/>
      </c>
      <c r="AA3099" t="s">
        <v>5641</v>
      </c>
      <c r="AB3099" t="str">
        <f>"Hoenn Commander "&amp;M3099</f>
        <v>Hoenn Commander Wattson</v>
      </c>
      <c r="AC3099" t="s">
        <v>6680</v>
      </c>
      <c r="AD3099" t="str">
        <f>_xlfn.XLOOKUP(AC3099,moves!A:A,moves!B:B)</f>
        <v>bug</v>
      </c>
      <c r="AE3099">
        <f>_xlfn.XLOOKUP(AC3099,moves!A:A,moves!D:D)</f>
        <v>4</v>
      </c>
      <c r="AF3099" t="str">
        <f>_xlfn.XLOOKUP(AC3099,moves!A:A,moves!E:E)</f>
        <v>The opposing trainer cannot use any Battle Cards or Utility Cards for the remainder of the round.</v>
      </c>
      <c r="AG3099">
        <v>0</v>
      </c>
      <c r="AH3099">
        <v>0</v>
      </c>
      <c r="AI3099">
        <f t="shared" si="222"/>
        <v>1</v>
      </c>
      <c r="AJ3099" t="s">
        <v>525</v>
      </c>
      <c r="AK3099" t="s">
        <v>3493</v>
      </c>
      <c r="AL3099">
        <v>0</v>
      </c>
      <c r="AM3099" cm="1">
        <f t="array" ref="AM3099">IF(AL3099=1,1,
   IF(ISTEXT(AK3099),1,
   IF(AO3099&gt;1,AM3098,
   IF(AI3099=1,
      IF(SUMPRODUCT((LEN($Y$2:$Y$4096)-LEN(SUBSTITUTE($Y$2:$Y$4096,AA3099,"")))/LEN(AA3099))&gt;0,2,1),
      IF(
         SUMPRODUCT((LEN($Y$2:$Y$4096)-LEN(SUBSTITUTE($Y$2:$Y$4096,AA3099,"")))/LEN(AA3099))
         - SUMPRODUCT((LEN($Y$2:$Y$4096)-LEN(SUBSTITUTE($Y$2:$Y$4096,"Alolan "&amp;AA3099,"")))/LEN("Alolan "&amp;AA3099))
         - SUMPRODUCT((LEN($Y$2:$Y$4096)-LEN(SUBSTITUTE($Y$2:$Y$4096,"Galarian "&amp;AA3099,"")))/LEN("Galarian "&amp;AA3099))
         - SUMPRODUCT((LEN($Y$2:$Y$4096)-LEN(SUBSTITUTE($Y$2:$Y$4096,"Hisuian "&amp;AA3099,"")))/LEN("Hisuian "&amp;AA3099))
         - SUMPRODUCT((LEN($Y$2:$Y$4096)-LEN(SUBSTITUTE($Y$2:$Y$4096,"Paldean "&amp;AA3099,"")))/LEN("Paldean "&amp;AA3099))
      &gt;0,2,1)
   ))))</f>
        <v>1</v>
      </c>
      <c r="AN3099">
        <v>0</v>
      </c>
      <c r="AO3099">
        <v>0</v>
      </c>
    </row>
    <row r="3100" spans="1:42" x14ac:dyDescent="0.25">
      <c r="A3100">
        <v>310</v>
      </c>
      <c r="B3100" t="s">
        <v>1968</v>
      </c>
      <c r="C3100" t="s">
        <v>1521</v>
      </c>
      <c r="D3100"/>
      <c r="E3100">
        <v>70</v>
      </c>
      <c r="F3100">
        <v>75</v>
      </c>
      <c r="G3100">
        <v>60</v>
      </c>
      <c r="H3100">
        <v>105</v>
      </c>
      <c r="I3100">
        <v>60</v>
      </c>
      <c r="J3100">
        <v>105</v>
      </c>
      <c r="K3100" t="s">
        <v>1969</v>
      </c>
      <c r="M3100" t="s">
        <v>3493</v>
      </c>
      <c r="N3100">
        <v>10.199999999999999</v>
      </c>
      <c r="O3100">
        <v>6.4</v>
      </c>
      <c r="P3100">
        <v>2</v>
      </c>
      <c r="Q3100">
        <v>1</v>
      </c>
      <c r="R3100">
        <f t="shared" si="220"/>
        <v>12</v>
      </c>
      <c r="S3100">
        <f t="shared" si="221"/>
        <v>7</v>
      </c>
      <c r="T3100">
        <f t="shared" si="219"/>
        <v>19</v>
      </c>
      <c r="U3100" t="s">
        <v>1521</v>
      </c>
      <c r="V3100" t="s">
        <v>1512</v>
      </c>
      <c r="W3100" t="s">
        <v>1471</v>
      </c>
      <c r="X3100" t="s">
        <v>1479</v>
      </c>
      <c r="Z3100" t="str" cm="1">
        <f t="array" ref="Z3100">IF(ISBLANK(AK3100),_xlfn.LET(
    _xlpm.nameBeforeSlash, IF(ISNUMBER(SEARCH("/", Y3100)), LEFT(Y3100, SEARCH("/", Y3100)-1), Y3100),
    _xlpm.matchRow, IFERROR(MATCH(_xlpm.nameBeforeSlash, AA:AA, 0), ""),
    _xlpm.difference, IF(_xlpm.matchRow="", "", ABS((R3100 + S3100)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),IF(ISBLANK(Y3100),"","Hidden"))</f>
        <v/>
      </c>
      <c r="AA3100" t="s">
        <v>1968</v>
      </c>
      <c r="AB3100" t="str">
        <f>"Hoenn Commander "&amp;M3100</f>
        <v>Hoenn Commander Wattson</v>
      </c>
      <c r="AC3100" t="s">
        <v>587</v>
      </c>
      <c r="AD3100" t="str">
        <f>_xlfn.XLOOKUP(AC3100,moves!A:A,moves!B:B)</f>
        <v>electric</v>
      </c>
      <c r="AE3100">
        <f>_xlfn.XLOOKUP(AC3100,moves!A:A,moves!D:D)</f>
        <v>4</v>
      </c>
      <c r="AF3100" t="str">
        <f>_xlfn.XLOOKUP(AC3100,moves!A:A,moves!E:E)</f>
        <v>If the user knows another Electric-type move: Deal 2 extra damage.</v>
      </c>
      <c r="AG3100">
        <v>0</v>
      </c>
      <c r="AH3100">
        <v>0</v>
      </c>
      <c r="AI3100">
        <f t="shared" si="222"/>
        <v>0</v>
      </c>
      <c r="AJ3100" t="s">
        <v>525</v>
      </c>
      <c r="AK3100" t="s">
        <v>3493</v>
      </c>
      <c r="AL3100">
        <v>0</v>
      </c>
      <c r="AM3100" cm="1">
        <f t="array" ref="AM3100">IF(AL3100=1,1,
   IF(ISTEXT(AK3100),1,
   IF(AO3100&gt;1,AM3099,
   IF(AI3100=1,
      IF(SUMPRODUCT((LEN($Y$2:$Y$4096)-LEN(SUBSTITUTE($Y$2:$Y$4096,AA3100,"")))/LEN(AA3100))&gt;0,2,1),
      IF(
         SUMPRODUCT((LEN($Y$2:$Y$4096)-LEN(SUBSTITUTE($Y$2:$Y$4096,AA3100,"")))/LEN(AA3100))
         - SUMPRODUCT((LEN($Y$2:$Y$4096)-LEN(SUBSTITUTE($Y$2:$Y$4096,"Alolan "&amp;AA3100,"")))/LEN("Alolan "&amp;AA3100))
         - SUMPRODUCT((LEN($Y$2:$Y$4096)-LEN(SUBSTITUTE($Y$2:$Y$4096,"Galarian "&amp;AA3100,"")))/LEN("Galarian "&amp;AA3100))
         - SUMPRODUCT((LEN($Y$2:$Y$4096)-LEN(SUBSTITUTE($Y$2:$Y$4096,"Hisuian "&amp;AA3100,"")))/LEN("Hisuian "&amp;AA3100))
         - SUMPRODUCT((LEN($Y$2:$Y$4096)-LEN(SUBSTITUTE($Y$2:$Y$4096,"Paldean "&amp;AA3100,"")))/LEN("Paldean "&amp;AA3100))
      &gt;0,2,1)
   ))))</f>
        <v>1</v>
      </c>
      <c r="AN3100">
        <v>0</v>
      </c>
      <c r="AO3100">
        <v>1</v>
      </c>
    </row>
    <row r="3101" spans="1:42" x14ac:dyDescent="0.25">
      <c r="A3101" t="s">
        <v>1970</v>
      </c>
      <c r="B3101" t="s">
        <v>1968</v>
      </c>
      <c r="C3101" t="s">
        <v>1521</v>
      </c>
      <c r="D3101"/>
      <c r="E3101">
        <v>70</v>
      </c>
      <c r="F3101">
        <v>75</v>
      </c>
      <c r="G3101">
        <v>80</v>
      </c>
      <c r="H3101">
        <v>135</v>
      </c>
      <c r="I3101">
        <v>80</v>
      </c>
      <c r="J3101">
        <v>135</v>
      </c>
      <c r="K3101" t="s">
        <v>1969</v>
      </c>
      <c r="M3101" t="s">
        <v>3493</v>
      </c>
      <c r="N3101">
        <v>12.9</v>
      </c>
      <c r="O3101">
        <v>7.6</v>
      </c>
      <c r="P3101">
        <v>3</v>
      </c>
      <c r="Q3101">
        <v>1</v>
      </c>
      <c r="R3101">
        <f t="shared" si="220"/>
        <v>16</v>
      </c>
      <c r="S3101">
        <f t="shared" si="221"/>
        <v>9</v>
      </c>
      <c r="T3101">
        <f t="shared" si="219"/>
        <v>25</v>
      </c>
      <c r="U3101" t="s">
        <v>1521</v>
      </c>
      <c r="V3101" t="s">
        <v>1512</v>
      </c>
      <c r="W3101" t="s">
        <v>1471</v>
      </c>
      <c r="X3101" t="s">
        <v>1479</v>
      </c>
      <c r="Z3101" t="str" cm="1">
        <f t="array" ref="Z3101">IF(ISBLANK(AK3101),_xlfn.LET(
    _xlpm.nameBeforeSlash, IF(ISNUMBER(SEARCH("/", Y3101)), LEFT(Y3101, SEARCH("/", Y3101)-1), Y3101),
    _xlpm.matchRow, IFERROR(MATCH(_xlpm.nameBeforeSlash, AA:AA, 0), ""),
    _xlpm.difference, IF(_xlpm.matchRow="", "", ABS((R3101 + S3101)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),IF(ISBLANK(Y3101),"","Hidden"))</f>
        <v/>
      </c>
      <c r="AA3101" t="s">
        <v>3366</v>
      </c>
      <c r="AB3101" t="s">
        <v>1477</v>
      </c>
      <c r="AC3101" t="s">
        <v>6531</v>
      </c>
      <c r="AD3101" t="str">
        <f>_xlfn.XLOOKUP(AC3101,moves!A:A,moves!B:B)</f>
        <v>electric</v>
      </c>
      <c r="AE3101">
        <f>_xlfn.XLOOKUP(AC3101,moves!A:A,moves!D:D)</f>
        <v>4</v>
      </c>
      <c r="AF3101" t="str">
        <f>_xlfn.XLOOKUP(AC3101,moves!A:A,moves!E:E)</f>
        <v>The user may choose any move the user knows. That move gains PRIORITY 1.</v>
      </c>
      <c r="AG3101">
        <v>0</v>
      </c>
      <c r="AH3101">
        <v>0</v>
      </c>
      <c r="AI3101">
        <f t="shared" si="222"/>
        <v>0</v>
      </c>
      <c r="AJ3101" t="s">
        <v>525</v>
      </c>
      <c r="AK3101" t="s">
        <v>3493</v>
      </c>
      <c r="AL3101">
        <v>0</v>
      </c>
      <c r="AM3101" cm="1">
        <f t="array" ref="AM3101">IF(AL3101=1,1,
   IF(ISTEXT(AK3101),1,
   IF(AO3101&gt;1,AM3100,
   IF(AI3101=1,
      IF(SUMPRODUCT((LEN($Y$2:$Y$4096)-LEN(SUBSTITUTE($Y$2:$Y$4096,AA3101,"")))/LEN(AA3101))&gt;0,2,1),
      IF(
         SUMPRODUCT((LEN($Y$2:$Y$4096)-LEN(SUBSTITUTE($Y$2:$Y$4096,AA3101,"")))/LEN(AA3101))
         - SUMPRODUCT((LEN($Y$2:$Y$4096)-LEN(SUBSTITUTE($Y$2:$Y$4096,"Alolan "&amp;AA3101,"")))/LEN("Alolan "&amp;AA3101))
         - SUMPRODUCT((LEN($Y$2:$Y$4096)-LEN(SUBSTITUTE($Y$2:$Y$4096,"Galarian "&amp;AA3101,"")))/LEN("Galarian "&amp;AA3101))
         - SUMPRODUCT((LEN($Y$2:$Y$4096)-LEN(SUBSTITUTE($Y$2:$Y$4096,"Hisuian "&amp;AA3101,"")))/LEN("Hisuian "&amp;AA3101))
         - SUMPRODUCT((LEN($Y$2:$Y$4096)-LEN(SUBSTITUTE($Y$2:$Y$4096,"Paldean "&amp;AA3101,"")))/LEN("Paldean "&amp;AA3101))
      &gt;0,2,1)
   ))))</f>
        <v>1</v>
      </c>
      <c r="AN3101">
        <v>0</v>
      </c>
      <c r="AO3101">
        <v>2</v>
      </c>
      <c r="AP3101">
        <v>1</v>
      </c>
    </row>
    <row r="3102" spans="1:42" x14ac:dyDescent="0.25">
      <c r="A3102">
        <v>462</v>
      </c>
      <c r="B3102" t="s">
        <v>216</v>
      </c>
      <c r="C3102" t="s">
        <v>1521</v>
      </c>
      <c r="D3102" t="s">
        <v>1514</v>
      </c>
      <c r="E3102">
        <v>70</v>
      </c>
      <c r="F3102">
        <v>70</v>
      </c>
      <c r="G3102">
        <v>115</v>
      </c>
      <c r="H3102">
        <v>130</v>
      </c>
      <c r="I3102">
        <v>90</v>
      </c>
      <c r="J3102">
        <v>60</v>
      </c>
      <c r="K3102" t="s">
        <v>338</v>
      </c>
      <c r="M3102" t="s">
        <v>3493</v>
      </c>
      <c r="N3102">
        <v>9.6</v>
      </c>
      <c r="O3102">
        <v>8.9499999999999993</v>
      </c>
      <c r="Q3102">
        <v>1</v>
      </c>
      <c r="R3102">
        <f t="shared" si="220"/>
        <v>10</v>
      </c>
      <c r="S3102">
        <f t="shared" si="221"/>
        <v>10</v>
      </c>
      <c r="T3102">
        <f t="shared" si="219"/>
        <v>20</v>
      </c>
      <c r="U3102" t="s">
        <v>1521</v>
      </c>
      <c r="V3102" t="s">
        <v>1514</v>
      </c>
      <c r="W3102" t="s">
        <v>429</v>
      </c>
      <c r="X3102" t="s">
        <v>1512</v>
      </c>
      <c r="Z3102" t="str" cm="1">
        <f t="array" ref="Z3102">IF(ISBLANK(AK3102),_xlfn.LET(
    _xlpm.nameBeforeSlash, IF(ISNUMBER(SEARCH("/", Y3102)), LEFT(Y3102, SEARCH("/", Y3102)-1), Y3102),
    _xlpm.matchRow, IFERROR(MATCH(_xlpm.nameBeforeSlash, AA:AA, 0), ""),
    _xlpm.difference, IF(_xlpm.matchRow="", "", ABS((R3102 + S3102)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),IF(ISBLANK(Y3102),"","Hidden"))</f>
        <v/>
      </c>
      <c r="AA3102" t="s">
        <v>216</v>
      </c>
      <c r="AB3102" t="str">
        <f>"Hoenn Commander "&amp;M3102</f>
        <v>Hoenn Commander Wattson</v>
      </c>
      <c r="AC3102" t="s">
        <v>6609</v>
      </c>
      <c r="AD3102" t="str">
        <f>_xlfn.XLOOKUP(AC3102,moves!A:A,moves!B:B)</f>
        <v>electric</v>
      </c>
      <c r="AE3102">
        <f>_xlfn.XLOOKUP(AC3102,moves!A:A,moves!D:D)</f>
        <v>4</v>
      </c>
      <c r="AF3102" t="str">
        <f>_xlfn.XLOOKUP(AC3102,moves!A:A,moves!E:E)</f>
        <v>The user may split the dice rolled amongst any active Pokémon.</v>
      </c>
      <c r="AG3102">
        <v>0</v>
      </c>
      <c r="AH3102">
        <v>0</v>
      </c>
      <c r="AI3102">
        <f t="shared" si="222"/>
        <v>0</v>
      </c>
      <c r="AJ3102" t="s">
        <v>525</v>
      </c>
      <c r="AK3102" t="s">
        <v>3493</v>
      </c>
      <c r="AL3102">
        <v>0</v>
      </c>
      <c r="AM3102" cm="1">
        <f t="array" ref="AM3102">IF(AL3102=1,1,
   IF(ISTEXT(AK3102),1,
   IF(AO3102&gt;1,AM3101,
   IF(AI3102=1,
      IF(SUMPRODUCT((LEN($Y$2:$Y$4096)-LEN(SUBSTITUTE($Y$2:$Y$4096,AA3102,"")))/LEN(AA3102))&gt;0,2,1),
      IF(
         SUMPRODUCT((LEN($Y$2:$Y$4096)-LEN(SUBSTITUTE($Y$2:$Y$4096,AA3102,"")))/LEN(AA3102))
         - SUMPRODUCT((LEN($Y$2:$Y$4096)-LEN(SUBSTITUTE($Y$2:$Y$4096,"Alolan "&amp;AA3102,"")))/LEN("Alolan "&amp;AA3102))
         - SUMPRODUCT((LEN($Y$2:$Y$4096)-LEN(SUBSTITUTE($Y$2:$Y$4096,"Galarian "&amp;AA3102,"")))/LEN("Galarian "&amp;AA3102))
         - SUMPRODUCT((LEN($Y$2:$Y$4096)-LEN(SUBSTITUTE($Y$2:$Y$4096,"Hisuian "&amp;AA3102,"")))/LEN("Hisuian "&amp;AA3102))
         - SUMPRODUCT((LEN($Y$2:$Y$4096)-LEN(SUBSTITUTE($Y$2:$Y$4096,"Paldean "&amp;AA3102,"")))/LEN("Paldean "&amp;AA3102))
      &gt;0,2,1)
   ))))</f>
        <v>1</v>
      </c>
      <c r="AN3102">
        <v>0</v>
      </c>
      <c r="AO3102">
        <v>0</v>
      </c>
    </row>
    <row r="3103" spans="1:42" x14ac:dyDescent="0.25">
      <c r="A3103" t="s">
        <v>1543</v>
      </c>
      <c r="B3103" t="s">
        <v>12</v>
      </c>
      <c r="C3103" t="s">
        <v>1521</v>
      </c>
      <c r="D3103" t="s">
        <v>429</v>
      </c>
      <c r="E3103">
        <v>60</v>
      </c>
      <c r="F3103">
        <v>85</v>
      </c>
      <c r="G3103">
        <v>50</v>
      </c>
      <c r="H3103">
        <v>95</v>
      </c>
      <c r="I3103">
        <v>85</v>
      </c>
      <c r="J3103">
        <v>110</v>
      </c>
      <c r="K3103" t="s">
        <v>1520</v>
      </c>
      <c r="M3103" t="s">
        <v>3493</v>
      </c>
      <c r="N3103">
        <v>10</v>
      </c>
      <c r="O3103">
        <v>6.45</v>
      </c>
      <c r="P3103">
        <v>2</v>
      </c>
      <c r="Q3103">
        <v>2</v>
      </c>
      <c r="R3103">
        <f t="shared" si="220"/>
        <v>12</v>
      </c>
      <c r="S3103">
        <f t="shared" si="221"/>
        <v>8</v>
      </c>
      <c r="T3103">
        <f t="shared" si="219"/>
        <v>20</v>
      </c>
      <c r="U3103" t="s">
        <v>1521</v>
      </c>
      <c r="V3103" t="s">
        <v>429</v>
      </c>
      <c r="W3103" t="s">
        <v>1536</v>
      </c>
      <c r="X3103" t="s">
        <v>1514</v>
      </c>
      <c r="Z3103" t="str" cm="1">
        <f t="array" ref="Z3103">IF(ISBLANK(AK3103),_xlfn.LET(
    _xlpm.nameBeforeSlash, IF(ISNUMBER(SEARCH("/", Y3103)), LEFT(Y3103, SEARCH("/", Y3103)-1), Y3103),
    _xlpm.matchRow, IFERROR(MATCH(_xlpm.nameBeforeSlash, AA:AA, 0), ""),
    _xlpm.difference, IF(_xlpm.matchRow="", "", ABS((R3103 + S3103)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),IF(ISBLANK(Y3103),"","Hidden"))</f>
        <v/>
      </c>
      <c r="AA3103" t="s">
        <v>1544</v>
      </c>
      <c r="AB3103" t="str">
        <f>"Hoenn Commander "&amp;M3103</f>
        <v>Hoenn Commander Wattson</v>
      </c>
      <c r="AC3103" t="s">
        <v>429</v>
      </c>
      <c r="AD3103" t="str">
        <f>_xlfn.XLOOKUP(AC3103,moves!A:A,moves!B:B)</f>
        <v>psychic</v>
      </c>
      <c r="AE3103">
        <f>_xlfn.XLOOKUP(AC3103,moves!A:A,moves!D:D)</f>
        <v>5</v>
      </c>
      <c r="AF3103" t="str">
        <f>_xlfn.XLOOKUP(AC3103,moves!A:A,moves!E:E)</f>
        <v>If 2 or more status symbols are rolled: Inflict the Confused status on the target.</v>
      </c>
      <c r="AG3103">
        <v>0</v>
      </c>
      <c r="AH3103">
        <v>0</v>
      </c>
      <c r="AI3103">
        <f t="shared" si="222"/>
        <v>0</v>
      </c>
      <c r="AJ3103" t="s">
        <v>525</v>
      </c>
      <c r="AK3103" t="s">
        <v>3493</v>
      </c>
      <c r="AL3103">
        <v>0</v>
      </c>
      <c r="AM3103" cm="1">
        <f t="array" ref="AM3103">IF(AL3103=1,1,
   IF(ISTEXT(AK3103),1,
   IF(AO3103&gt;1,AM3102,
   IF(AI3103=1,
      IF(SUMPRODUCT((LEN($Y$2:$Y$4096)-LEN(SUBSTITUTE($Y$2:$Y$4096,AA3103,"")))/LEN(AA3103))&gt;0,2,1),
      IF(
         SUMPRODUCT((LEN($Y$2:$Y$4096)-LEN(SUBSTITUTE($Y$2:$Y$4096,AA3103,"")))/LEN(AA3103))
         - SUMPRODUCT((LEN($Y$2:$Y$4096)-LEN(SUBSTITUTE($Y$2:$Y$4096,"Alolan "&amp;AA3103,"")))/LEN("Alolan "&amp;AA3103))
         - SUMPRODUCT((LEN($Y$2:$Y$4096)-LEN(SUBSTITUTE($Y$2:$Y$4096,"Galarian "&amp;AA3103,"")))/LEN("Galarian "&amp;AA3103))
         - SUMPRODUCT((LEN($Y$2:$Y$4096)-LEN(SUBSTITUTE($Y$2:$Y$4096,"Hisuian "&amp;AA3103,"")))/LEN("Hisuian "&amp;AA3103))
         - SUMPRODUCT((LEN($Y$2:$Y$4096)-LEN(SUBSTITUTE($Y$2:$Y$4096,"Paldean "&amp;AA3103,"")))/LEN("Paldean "&amp;AA3103))
      &gt;0,2,1)
   ))))</f>
        <v>1</v>
      </c>
      <c r="AN3103">
        <v>0</v>
      </c>
      <c r="AO3103">
        <v>0</v>
      </c>
    </row>
    <row r="3104" spans="1:42" x14ac:dyDescent="0.25">
      <c r="A3104">
        <v>365</v>
      </c>
      <c r="B3104" t="s">
        <v>136</v>
      </c>
      <c r="C3104" t="s">
        <v>1209</v>
      </c>
      <c r="D3104" t="s">
        <v>1490</v>
      </c>
      <c r="E3104">
        <v>110</v>
      </c>
      <c r="F3104">
        <v>80</v>
      </c>
      <c r="G3104">
        <v>90</v>
      </c>
      <c r="H3104">
        <v>95</v>
      </c>
      <c r="I3104">
        <v>90</v>
      </c>
      <c r="J3104">
        <v>65</v>
      </c>
      <c r="K3104" t="s">
        <v>379</v>
      </c>
      <c r="M3104" t="s">
        <v>3494</v>
      </c>
      <c r="N3104">
        <v>8.15</v>
      </c>
      <c r="O3104">
        <v>9.8000000000000007</v>
      </c>
      <c r="P3104">
        <v>1</v>
      </c>
      <c r="Q3104">
        <v>1</v>
      </c>
      <c r="R3104">
        <f t="shared" si="220"/>
        <v>9</v>
      </c>
      <c r="S3104">
        <f t="shared" si="221"/>
        <v>11</v>
      </c>
      <c r="T3104">
        <f t="shared" si="219"/>
        <v>20</v>
      </c>
      <c r="U3104" t="s">
        <v>1209</v>
      </c>
      <c r="V3104" t="s">
        <v>1490</v>
      </c>
      <c r="W3104" t="s">
        <v>1546</v>
      </c>
      <c r="X3104" t="s">
        <v>1471</v>
      </c>
      <c r="Z3104" t="str" cm="1">
        <f t="array" ref="Z3104">IF(ISBLANK(AK3104),_xlfn.LET(
    _xlpm.nameBeforeSlash, IF(ISNUMBER(SEARCH("/", Y3104)), LEFT(Y3104, SEARCH("/", Y3104)-1), Y3104),
    _xlpm.matchRow, IFERROR(MATCH(_xlpm.nameBeforeSlash, AA:AA, 0), ""),
    _xlpm.difference, IF(_xlpm.matchRow="", "", ABS((R3104 + S3104)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),IF(ISBLANK(Y3104),"","Hidden"))</f>
        <v/>
      </c>
      <c r="AA3104" t="s">
        <v>136</v>
      </c>
      <c r="AB3104" t="str">
        <f>"Hoenn Commander "&amp;M3104</f>
        <v>Hoenn Commander Juan</v>
      </c>
      <c r="AC3104" t="s">
        <v>494</v>
      </c>
      <c r="AD3104" t="str">
        <f>_xlfn.XLOOKUP(AC3104,moves!A:A,moves!B:B)</f>
        <v>ice</v>
      </c>
      <c r="AE3104">
        <f>_xlfn.XLOOKUP(AC3104,moves!A:A,moves!D:D)</f>
        <v>6</v>
      </c>
      <c r="AF3104" t="str">
        <f>_xlfn.XLOOKUP(AC3104,moves!A:A,moves!E:E)</f>
        <v>The target faints if they have 2 or less health remaining after this attack. Status symbols deal -1 damage.</v>
      </c>
      <c r="AG3104">
        <v>0</v>
      </c>
      <c r="AH3104">
        <v>0</v>
      </c>
      <c r="AI3104">
        <f t="shared" si="222"/>
        <v>0</v>
      </c>
      <c r="AJ3104" t="s">
        <v>525</v>
      </c>
      <c r="AK3104" t="s">
        <v>3494</v>
      </c>
      <c r="AL3104">
        <v>0</v>
      </c>
      <c r="AM3104" cm="1">
        <f t="array" ref="AM3104">IF(AL3104=1,1,
   IF(ISTEXT(AK3104),1,
   IF(AO3104&gt;1,AM3103,
   IF(AI3104=1,
      IF(SUMPRODUCT((LEN($Y$2:$Y$4096)-LEN(SUBSTITUTE($Y$2:$Y$4096,AA3104,"")))/LEN(AA3104))&gt;0,2,1),
      IF(
         SUMPRODUCT((LEN($Y$2:$Y$4096)-LEN(SUBSTITUTE($Y$2:$Y$4096,AA3104,"")))/LEN(AA3104))
         - SUMPRODUCT((LEN($Y$2:$Y$4096)-LEN(SUBSTITUTE($Y$2:$Y$4096,"Alolan "&amp;AA3104,"")))/LEN("Alolan "&amp;AA3104))
         - SUMPRODUCT((LEN($Y$2:$Y$4096)-LEN(SUBSTITUTE($Y$2:$Y$4096,"Galarian "&amp;AA3104,"")))/LEN("Galarian "&amp;AA3104))
         - SUMPRODUCT((LEN($Y$2:$Y$4096)-LEN(SUBSTITUTE($Y$2:$Y$4096,"Hisuian "&amp;AA3104,"")))/LEN("Hisuian "&amp;AA3104))
         - SUMPRODUCT((LEN($Y$2:$Y$4096)-LEN(SUBSTITUTE($Y$2:$Y$4096,"Paldean "&amp;AA3104,"")))/LEN("Paldean "&amp;AA3104))
      &gt;0,2,1)
   ))))</f>
        <v>1</v>
      </c>
      <c r="AN3104">
        <v>0</v>
      </c>
      <c r="AO3104">
        <v>0</v>
      </c>
    </row>
    <row r="3105" spans="1:42" x14ac:dyDescent="0.25">
      <c r="A3105">
        <v>130</v>
      </c>
      <c r="B3105" t="s">
        <v>57</v>
      </c>
      <c r="C3105" t="s">
        <v>1490</v>
      </c>
      <c r="D3105" t="s">
        <v>1481</v>
      </c>
      <c r="E3105">
        <v>95</v>
      </c>
      <c r="F3105">
        <v>125</v>
      </c>
      <c r="G3105">
        <v>79</v>
      </c>
      <c r="H3105">
        <v>60</v>
      </c>
      <c r="I3105">
        <v>100</v>
      </c>
      <c r="J3105">
        <v>81</v>
      </c>
      <c r="K3105" t="s">
        <v>376</v>
      </c>
      <c r="M3105" t="s">
        <v>3494</v>
      </c>
      <c r="N3105">
        <v>10.09</v>
      </c>
      <c r="O3105">
        <v>9.17</v>
      </c>
      <c r="Q3105">
        <v>1</v>
      </c>
      <c r="R3105">
        <f t="shared" si="220"/>
        <v>10</v>
      </c>
      <c r="S3105">
        <f t="shared" si="221"/>
        <v>10</v>
      </c>
      <c r="T3105">
        <f t="shared" si="219"/>
        <v>20</v>
      </c>
      <c r="U3105" t="s">
        <v>1490</v>
      </c>
      <c r="V3105" t="s">
        <v>1481</v>
      </c>
      <c r="W3105" t="s">
        <v>1471</v>
      </c>
      <c r="X3105" t="s">
        <v>1482</v>
      </c>
      <c r="Z3105" t="str" cm="1">
        <f t="array" ref="Z3105">IF(ISBLANK(AK3105),_xlfn.LET(
    _xlpm.nameBeforeSlash, IF(ISNUMBER(SEARCH("/", Y3105)), LEFT(Y3105, SEARCH("/", Y3105)-1), Y3105),
    _xlpm.matchRow, IFERROR(MATCH(_xlpm.nameBeforeSlash, AA:AA, 0), ""),
    _xlpm.difference, IF(_xlpm.matchRow="", "", ABS((R3105 + S3105)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),IF(ISBLANK(Y3105),"","Hidden"))</f>
        <v/>
      </c>
      <c r="AA3105" t="s">
        <v>57</v>
      </c>
      <c r="AB3105" t="str">
        <f>"Hoenn Commander "&amp;M3105</f>
        <v>Hoenn Commander Juan</v>
      </c>
      <c r="AC3105" t="s">
        <v>6421</v>
      </c>
      <c r="AD3105" t="str">
        <f>_xlfn.XLOOKUP(AC3105,moves!A:A,moves!B:B)</f>
        <v>water</v>
      </c>
      <c r="AE3105">
        <f>_xlfn.XLOOKUP(AC3105,moves!A:A,moves!D:D)</f>
        <v>3</v>
      </c>
      <c r="AF3105" t="str">
        <f>_xlfn.XLOOKUP(AC3105,moves!A:A,moves!E:E)</f>
        <v>Return all items on the target to the target's bag.</v>
      </c>
      <c r="AG3105">
        <v>0</v>
      </c>
      <c r="AH3105">
        <v>0</v>
      </c>
      <c r="AI3105">
        <f t="shared" si="222"/>
        <v>0</v>
      </c>
      <c r="AJ3105" t="s">
        <v>525</v>
      </c>
      <c r="AK3105" t="s">
        <v>3494</v>
      </c>
      <c r="AL3105">
        <v>0</v>
      </c>
      <c r="AM3105" cm="1">
        <f t="array" ref="AM3105">IF(AL3105=1,1,
   IF(ISTEXT(AK3105),1,
   IF(AO3105&gt;1,AM3104,
   IF(AI3105=1,
      IF(SUMPRODUCT((LEN($Y$2:$Y$4096)-LEN(SUBSTITUTE($Y$2:$Y$4096,AA3105,"")))/LEN(AA3105))&gt;0,2,1),
      IF(
         SUMPRODUCT((LEN($Y$2:$Y$4096)-LEN(SUBSTITUTE($Y$2:$Y$4096,AA3105,"")))/LEN(AA3105))
         - SUMPRODUCT((LEN($Y$2:$Y$4096)-LEN(SUBSTITUTE($Y$2:$Y$4096,"Alolan "&amp;AA3105,"")))/LEN("Alolan "&amp;AA3105))
         - SUMPRODUCT((LEN($Y$2:$Y$4096)-LEN(SUBSTITUTE($Y$2:$Y$4096,"Galarian "&amp;AA3105,"")))/LEN("Galarian "&amp;AA3105))
         - SUMPRODUCT((LEN($Y$2:$Y$4096)-LEN(SUBSTITUTE($Y$2:$Y$4096,"Hisuian "&amp;AA3105,"")))/LEN("Hisuian "&amp;AA3105))
         - SUMPRODUCT((LEN($Y$2:$Y$4096)-LEN(SUBSTITUTE($Y$2:$Y$4096,"Paldean "&amp;AA3105,"")))/LEN("Paldean "&amp;AA3105))
      &gt;0,2,1)
   ))))</f>
        <v>1</v>
      </c>
      <c r="AN3105">
        <v>0</v>
      </c>
      <c r="AO3105">
        <v>1</v>
      </c>
    </row>
    <row r="3106" spans="1:42" x14ac:dyDescent="0.25">
      <c r="A3106" t="s">
        <v>1726</v>
      </c>
      <c r="B3106" t="s">
        <v>57</v>
      </c>
      <c r="C3106" t="s">
        <v>1490</v>
      </c>
      <c r="D3106" t="s">
        <v>1471</v>
      </c>
      <c r="E3106">
        <v>95</v>
      </c>
      <c r="F3106">
        <v>155</v>
      </c>
      <c r="G3106">
        <v>109</v>
      </c>
      <c r="H3106">
        <v>70</v>
      </c>
      <c r="I3106">
        <v>130</v>
      </c>
      <c r="J3106">
        <v>81</v>
      </c>
      <c r="K3106" t="s">
        <v>376</v>
      </c>
      <c r="M3106" t="s">
        <v>3494</v>
      </c>
      <c r="N3106">
        <v>11.690000000000001</v>
      </c>
      <c r="O3106">
        <v>10.969999999999999</v>
      </c>
      <c r="P3106">
        <v>1</v>
      </c>
      <c r="Q3106">
        <v>1</v>
      </c>
      <c r="R3106">
        <f t="shared" si="220"/>
        <v>13</v>
      </c>
      <c r="S3106">
        <f t="shared" si="221"/>
        <v>12</v>
      </c>
      <c r="T3106">
        <f t="shared" si="219"/>
        <v>25</v>
      </c>
      <c r="U3106" t="s">
        <v>1490</v>
      </c>
      <c r="V3106" t="s">
        <v>1471</v>
      </c>
      <c r="W3106" t="s">
        <v>1481</v>
      </c>
      <c r="X3106" t="s">
        <v>1482</v>
      </c>
      <c r="Z3106" t="str" cm="1">
        <f t="array" ref="Z3106">IF(ISBLANK(AK3106),_xlfn.LET(
    _xlpm.nameBeforeSlash, IF(ISNUMBER(SEARCH("/", Y3106)), LEFT(Y3106, SEARCH("/", Y3106)-1), Y3106),
    _xlpm.matchRow, IFERROR(MATCH(_xlpm.nameBeforeSlash, AA:AA, 0), ""),
    _xlpm.difference, IF(_xlpm.matchRow="", "", ABS((R3106 + S3106)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),IF(ISBLANK(Y3106),"","Hidden"))</f>
        <v/>
      </c>
      <c r="AA3106" t="s">
        <v>3367</v>
      </c>
      <c r="AB3106" t="s">
        <v>1477</v>
      </c>
      <c r="AC3106" t="s">
        <v>939</v>
      </c>
      <c r="AD3106" t="str">
        <f>_xlfn.XLOOKUP(AC3106,moves!A:A,moves!B:B)</f>
        <v>dark</v>
      </c>
      <c r="AE3106">
        <f>_xlfn.XLOOKUP(AC3106,moves!A:A,moves!D:D)</f>
        <v>5</v>
      </c>
      <c r="AF3106" t="str">
        <f>_xlfn.XLOOKUP(AC3106,moves!A:A,moves!E:E)</f>
        <v>If the user's attack roll is modified by the target's MODIFY move effect: Deal double damage.</v>
      </c>
      <c r="AG3106">
        <v>0</v>
      </c>
      <c r="AH3106">
        <v>0</v>
      </c>
      <c r="AI3106">
        <f t="shared" si="222"/>
        <v>0</v>
      </c>
      <c r="AJ3106" t="s">
        <v>525</v>
      </c>
      <c r="AK3106" t="s">
        <v>3494</v>
      </c>
      <c r="AL3106">
        <v>0</v>
      </c>
      <c r="AM3106" cm="1">
        <f t="array" ref="AM3106">IF(AL3106=1,1,
   IF(ISTEXT(AK3106),1,
   IF(AO3106&gt;1,AM3105,
   IF(AI3106=1,
      IF(SUMPRODUCT((LEN($Y$2:$Y$4096)-LEN(SUBSTITUTE($Y$2:$Y$4096,AA3106,"")))/LEN(AA3106))&gt;0,2,1),
      IF(
         SUMPRODUCT((LEN($Y$2:$Y$4096)-LEN(SUBSTITUTE($Y$2:$Y$4096,AA3106,"")))/LEN(AA3106))
         - SUMPRODUCT((LEN($Y$2:$Y$4096)-LEN(SUBSTITUTE($Y$2:$Y$4096,"Alolan "&amp;AA3106,"")))/LEN("Alolan "&amp;AA3106))
         - SUMPRODUCT((LEN($Y$2:$Y$4096)-LEN(SUBSTITUTE($Y$2:$Y$4096,"Galarian "&amp;AA3106,"")))/LEN("Galarian "&amp;AA3106))
         - SUMPRODUCT((LEN($Y$2:$Y$4096)-LEN(SUBSTITUTE($Y$2:$Y$4096,"Hisuian "&amp;AA3106,"")))/LEN("Hisuian "&amp;AA3106))
         - SUMPRODUCT((LEN($Y$2:$Y$4096)-LEN(SUBSTITUTE($Y$2:$Y$4096,"Paldean "&amp;AA3106,"")))/LEN("Paldean "&amp;AA3106))
      &gt;0,2,1)
   ))))</f>
        <v>1</v>
      </c>
      <c r="AN3106">
        <v>0</v>
      </c>
      <c r="AO3106">
        <v>2</v>
      </c>
      <c r="AP3106">
        <v>1</v>
      </c>
    </row>
    <row r="3107" spans="1:42" x14ac:dyDescent="0.25">
      <c r="A3107">
        <v>230</v>
      </c>
      <c r="B3107" t="s">
        <v>1706</v>
      </c>
      <c r="C3107" t="s">
        <v>1490</v>
      </c>
      <c r="D3107" t="s">
        <v>1482</v>
      </c>
      <c r="E3107">
        <v>75</v>
      </c>
      <c r="F3107">
        <v>95</v>
      </c>
      <c r="G3107">
        <v>95</v>
      </c>
      <c r="H3107">
        <v>95</v>
      </c>
      <c r="I3107">
        <v>95</v>
      </c>
      <c r="J3107">
        <v>85</v>
      </c>
      <c r="K3107" t="s">
        <v>1704</v>
      </c>
      <c r="M3107" t="s">
        <v>3494</v>
      </c>
      <c r="N3107">
        <v>9.1</v>
      </c>
      <c r="O3107">
        <v>8.6999999999999993</v>
      </c>
      <c r="P3107">
        <v>1</v>
      </c>
      <c r="Q3107">
        <v>1</v>
      </c>
      <c r="R3107">
        <f t="shared" si="220"/>
        <v>10</v>
      </c>
      <c r="S3107">
        <f t="shared" si="221"/>
        <v>10</v>
      </c>
      <c r="T3107">
        <f t="shared" si="219"/>
        <v>20</v>
      </c>
      <c r="U3107" t="s">
        <v>1490</v>
      </c>
      <c r="V3107" t="s">
        <v>1482</v>
      </c>
      <c r="W3107" t="s">
        <v>1209</v>
      </c>
      <c r="X3107" t="s">
        <v>1512</v>
      </c>
      <c r="Z3107" t="str" cm="1">
        <f t="array" ref="Z3107">IF(ISBLANK(AK3107),_xlfn.LET(
    _xlpm.nameBeforeSlash, IF(ISNUMBER(SEARCH("/", Y3107)), LEFT(Y3107, SEARCH("/", Y3107)-1), Y3107),
    _xlpm.matchRow, IFERROR(MATCH(_xlpm.nameBeforeSlash, AA:AA, 0), ""),
    _xlpm.difference, IF(_xlpm.matchRow="", "", ABS((R3107 + S3107)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),IF(ISBLANK(Y3107),"","Hidden"))</f>
        <v/>
      </c>
      <c r="AA3107" t="s">
        <v>1706</v>
      </c>
      <c r="AB3107" t="str">
        <f>"Hoenn Commander "&amp;M3107</f>
        <v>Hoenn Commander Juan</v>
      </c>
      <c r="AC3107" t="s">
        <v>6483</v>
      </c>
      <c r="AD3107" t="str">
        <f>_xlfn.XLOOKUP(AC3107,moves!A:A,moves!B:B)</f>
        <v>water</v>
      </c>
      <c r="AE3107">
        <f>_xlfn.XLOOKUP(AC3107,moves!A:A,moves!D:D)</f>
        <v>4</v>
      </c>
      <c r="AF3107" t="str">
        <f>_xlfn.XLOOKUP(AC3107,moves!A:A,moves!E:E)</f>
        <v>If the target faints due to this attack: You may transfer any MODIFY effects from the target to the user.</v>
      </c>
      <c r="AG3107">
        <v>0</v>
      </c>
      <c r="AH3107">
        <v>0</v>
      </c>
      <c r="AI3107">
        <f t="shared" si="222"/>
        <v>0</v>
      </c>
      <c r="AJ3107" t="s">
        <v>525</v>
      </c>
      <c r="AK3107" t="s">
        <v>3494</v>
      </c>
      <c r="AL3107">
        <v>0</v>
      </c>
      <c r="AM3107" cm="1">
        <f t="array" ref="AM3107">IF(AL3107=1,1,
   IF(ISTEXT(AK3107),1,
   IF(AO3107&gt;1,AM3106,
   IF(AI3107=1,
      IF(SUMPRODUCT((LEN($Y$2:$Y$4096)-LEN(SUBSTITUTE($Y$2:$Y$4096,AA3107,"")))/LEN(AA3107))&gt;0,2,1),
      IF(
         SUMPRODUCT((LEN($Y$2:$Y$4096)-LEN(SUBSTITUTE($Y$2:$Y$4096,AA3107,"")))/LEN(AA3107))
         - SUMPRODUCT((LEN($Y$2:$Y$4096)-LEN(SUBSTITUTE($Y$2:$Y$4096,"Alolan "&amp;AA3107,"")))/LEN("Alolan "&amp;AA3107))
         - SUMPRODUCT((LEN($Y$2:$Y$4096)-LEN(SUBSTITUTE($Y$2:$Y$4096,"Galarian "&amp;AA3107,"")))/LEN("Galarian "&amp;AA3107))
         - SUMPRODUCT((LEN($Y$2:$Y$4096)-LEN(SUBSTITUTE($Y$2:$Y$4096,"Hisuian "&amp;AA3107,"")))/LEN("Hisuian "&amp;AA3107))
         - SUMPRODUCT((LEN($Y$2:$Y$4096)-LEN(SUBSTITUTE($Y$2:$Y$4096,"Paldean "&amp;AA3107,"")))/LEN("Paldean "&amp;AA3107))
      &gt;0,2,1)
   ))))</f>
        <v>1</v>
      </c>
      <c r="AN3107">
        <v>0</v>
      </c>
      <c r="AO3107">
        <v>0</v>
      </c>
    </row>
    <row r="3108" spans="1:42" x14ac:dyDescent="0.25">
      <c r="A3108">
        <v>395</v>
      </c>
      <c r="B3108" t="s">
        <v>151</v>
      </c>
      <c r="C3108" t="s">
        <v>1490</v>
      </c>
      <c r="D3108" t="s">
        <v>1514</v>
      </c>
      <c r="E3108">
        <v>84</v>
      </c>
      <c r="F3108">
        <v>86</v>
      </c>
      <c r="G3108">
        <v>88</v>
      </c>
      <c r="H3108">
        <v>111</v>
      </c>
      <c r="I3108">
        <v>101</v>
      </c>
      <c r="J3108">
        <v>60</v>
      </c>
      <c r="K3108" t="s">
        <v>274</v>
      </c>
      <c r="M3108" t="s">
        <v>3494</v>
      </c>
      <c r="N3108">
        <v>8.8099999999999987</v>
      </c>
      <c r="O3108">
        <v>9.0299999999999994</v>
      </c>
      <c r="Q3108">
        <v>2</v>
      </c>
      <c r="R3108">
        <f t="shared" si="220"/>
        <v>9</v>
      </c>
      <c r="S3108">
        <f t="shared" si="221"/>
        <v>11</v>
      </c>
      <c r="T3108">
        <f t="shared" si="219"/>
        <v>20</v>
      </c>
      <c r="U3108" t="s">
        <v>1490</v>
      </c>
      <c r="V3108" t="s">
        <v>1514</v>
      </c>
      <c r="W3108" t="s">
        <v>1209</v>
      </c>
      <c r="X3108" t="s">
        <v>1481</v>
      </c>
      <c r="Z3108" t="str" cm="1">
        <f t="array" ref="Z3108">IF(ISBLANK(AK3108),_xlfn.LET(
    _xlpm.nameBeforeSlash, IF(ISNUMBER(SEARCH("/", Y3108)), LEFT(Y3108, SEARCH("/", Y3108)-1), Y3108),
    _xlpm.matchRow, IFERROR(MATCH(_xlpm.nameBeforeSlash, AA:AA, 0), ""),
    _xlpm.difference, IF(_xlpm.matchRow="", "", ABS((R3108 + S3108)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),IF(ISBLANK(Y3108),"","Hidden"))</f>
        <v/>
      </c>
      <c r="AA3108" t="s">
        <v>151</v>
      </c>
      <c r="AB3108" t="str">
        <f>"Hoenn Commander "&amp;M3108</f>
        <v>Hoenn Commander Juan</v>
      </c>
      <c r="AC3108" t="s">
        <v>441</v>
      </c>
      <c r="AD3108" t="str">
        <f>_xlfn.XLOOKUP(AC3108,moves!A:A,moves!B:B)</f>
        <v>steel</v>
      </c>
      <c r="AE3108">
        <f>_xlfn.XLOOKUP(AC3108,moves!A:A,moves!D:D)</f>
        <v>4</v>
      </c>
      <c r="AF3108" t="str">
        <f>_xlfn.XLOOKUP(AC3108,moves!A:A,moves!E:E)</f>
        <v>When the target next attacks: Status symbols deal -1 damage.</v>
      </c>
      <c r="AG3108">
        <v>0</v>
      </c>
      <c r="AH3108">
        <v>0</v>
      </c>
      <c r="AI3108">
        <f t="shared" si="222"/>
        <v>0</v>
      </c>
      <c r="AJ3108" t="s">
        <v>525</v>
      </c>
      <c r="AK3108" t="s">
        <v>3494</v>
      </c>
      <c r="AL3108">
        <v>0</v>
      </c>
      <c r="AM3108" cm="1">
        <f t="array" ref="AM3108">IF(AL3108=1,1,
   IF(ISTEXT(AK3108),1,
   IF(AO3108&gt;1,AM3107,
   IF(AI3108=1,
      IF(SUMPRODUCT((LEN($Y$2:$Y$4096)-LEN(SUBSTITUTE($Y$2:$Y$4096,AA3108,"")))/LEN(AA3108))&gt;0,2,1),
      IF(
         SUMPRODUCT((LEN($Y$2:$Y$4096)-LEN(SUBSTITUTE($Y$2:$Y$4096,AA3108,"")))/LEN(AA3108))
         - SUMPRODUCT((LEN($Y$2:$Y$4096)-LEN(SUBSTITUTE($Y$2:$Y$4096,"Alolan "&amp;AA3108,"")))/LEN("Alolan "&amp;AA3108))
         - SUMPRODUCT((LEN($Y$2:$Y$4096)-LEN(SUBSTITUTE($Y$2:$Y$4096,"Galarian "&amp;AA3108,"")))/LEN("Galarian "&amp;AA3108))
         - SUMPRODUCT((LEN($Y$2:$Y$4096)-LEN(SUBSTITUTE($Y$2:$Y$4096,"Hisuian "&amp;AA3108,"")))/LEN("Hisuian "&amp;AA3108))
         - SUMPRODUCT((LEN($Y$2:$Y$4096)-LEN(SUBSTITUTE($Y$2:$Y$4096,"Paldean "&amp;AA3108,"")))/LEN("Paldean "&amp;AA3108))
      &gt;0,2,1)
   ))))</f>
        <v>1</v>
      </c>
      <c r="AN3108">
        <v>0</v>
      </c>
      <c r="AO3108">
        <v>0</v>
      </c>
    </row>
    <row r="3109" spans="1:42" x14ac:dyDescent="0.25">
      <c r="A3109">
        <v>571</v>
      </c>
      <c r="B3109" t="s">
        <v>576</v>
      </c>
      <c r="C3109" t="s">
        <v>1471</v>
      </c>
      <c r="D3109"/>
      <c r="E3109">
        <v>60</v>
      </c>
      <c r="F3109">
        <v>105</v>
      </c>
      <c r="G3109">
        <v>60</v>
      </c>
      <c r="H3109">
        <v>120</v>
      </c>
      <c r="I3109">
        <v>60</v>
      </c>
      <c r="J3109">
        <v>105</v>
      </c>
      <c r="K3109" t="s">
        <v>578</v>
      </c>
      <c r="M3109" t="s">
        <v>3495</v>
      </c>
      <c r="N3109">
        <v>11.25</v>
      </c>
      <c r="O3109">
        <v>6</v>
      </c>
      <c r="P3109">
        <v>2</v>
      </c>
      <c r="Q3109">
        <v>1</v>
      </c>
      <c r="R3109">
        <f t="shared" si="220"/>
        <v>13</v>
      </c>
      <c r="S3109">
        <f t="shared" si="221"/>
        <v>7</v>
      </c>
      <c r="T3109">
        <f t="shared" si="219"/>
        <v>20</v>
      </c>
      <c r="U3109" t="s">
        <v>1471</v>
      </c>
      <c r="V3109" t="s">
        <v>1512</v>
      </c>
      <c r="W3109" t="s">
        <v>1524</v>
      </c>
      <c r="X3109" t="s">
        <v>1499</v>
      </c>
      <c r="Z3109" t="str" cm="1">
        <f t="array" ref="Z3109">IF(ISBLANK(AK3109),_xlfn.LET(
    _xlpm.nameBeforeSlash, IF(ISNUMBER(SEARCH("/", Y3109)), LEFT(Y3109, SEARCH("/", Y3109)-1), Y3109),
    _xlpm.matchRow, IFERROR(MATCH(_xlpm.nameBeforeSlash, AA:AA, 0), ""),
    _xlpm.difference, IF(_xlpm.matchRow="", "", ABS((R3109 + S3109)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),IF(ISBLANK(Y3109),"","Hidden"))</f>
        <v/>
      </c>
      <c r="AA3109" t="s">
        <v>576</v>
      </c>
      <c r="AB3109" t="str">
        <f>"Hoenn Commander "&amp;M3109</f>
        <v>Hoenn Commander Sidney</v>
      </c>
      <c r="AC3109" t="s">
        <v>6673</v>
      </c>
      <c r="AD3109" t="str">
        <f>_xlfn.XLOOKUP(AC3109,moves!A:A,moves!B:B)</f>
        <v>typeless</v>
      </c>
      <c r="AE3109" t="str">
        <f>_xlfn.XLOOKUP(AC3109,moves!A:A,moves!D:D)</f>
        <v>?</v>
      </c>
      <c r="AF3109" t="str">
        <f>_xlfn.XLOOKUP(AC3109,moves!A:A,moves!E:E)</f>
        <v>Choose any move from any opposing active Pokémon, then attack the target with that move.</v>
      </c>
      <c r="AG3109">
        <v>0</v>
      </c>
      <c r="AH3109">
        <v>0</v>
      </c>
      <c r="AI3109">
        <f t="shared" si="222"/>
        <v>0</v>
      </c>
      <c r="AJ3109" t="s">
        <v>525</v>
      </c>
      <c r="AK3109" t="s">
        <v>3495</v>
      </c>
      <c r="AL3109">
        <v>0</v>
      </c>
      <c r="AM3109" cm="1">
        <f t="array" ref="AM3109">IF(AL3109=1,1,
   IF(ISTEXT(AK3109),1,
   IF(AO3109&gt;1,AM3108,
   IF(AI3109=1,
      IF(SUMPRODUCT((LEN($Y$2:$Y$4096)-LEN(SUBSTITUTE($Y$2:$Y$4096,AA3109,"")))/LEN(AA3109))&gt;0,2,1),
      IF(
         SUMPRODUCT((LEN($Y$2:$Y$4096)-LEN(SUBSTITUTE($Y$2:$Y$4096,AA3109,"")))/LEN(AA3109))
         - SUMPRODUCT((LEN($Y$2:$Y$4096)-LEN(SUBSTITUTE($Y$2:$Y$4096,"Alolan "&amp;AA3109,"")))/LEN("Alolan "&amp;AA3109))
         - SUMPRODUCT((LEN($Y$2:$Y$4096)-LEN(SUBSTITUTE($Y$2:$Y$4096,"Galarian "&amp;AA3109,"")))/LEN("Galarian "&amp;AA3109))
         - SUMPRODUCT((LEN($Y$2:$Y$4096)-LEN(SUBSTITUTE($Y$2:$Y$4096,"Hisuian "&amp;AA3109,"")))/LEN("Hisuian "&amp;AA3109))
         - SUMPRODUCT((LEN($Y$2:$Y$4096)-LEN(SUBSTITUTE($Y$2:$Y$4096,"Paldean "&amp;AA3109,"")))/LEN("Paldean "&amp;AA3109))
      &gt;0,2,1)
   ))))</f>
        <v>1</v>
      </c>
      <c r="AN3109">
        <v>0</v>
      </c>
      <c r="AO3109">
        <v>0</v>
      </c>
    </row>
    <row r="3110" spans="1:42" x14ac:dyDescent="0.25">
      <c r="A3110">
        <v>229</v>
      </c>
      <c r="B3110" t="s">
        <v>100</v>
      </c>
      <c r="C3110" t="s">
        <v>1471</v>
      </c>
      <c r="D3110" t="s">
        <v>1479</v>
      </c>
      <c r="E3110">
        <v>75</v>
      </c>
      <c r="F3110">
        <v>90</v>
      </c>
      <c r="G3110">
        <v>50</v>
      </c>
      <c r="H3110">
        <v>110</v>
      </c>
      <c r="I3110">
        <v>80</v>
      </c>
      <c r="J3110">
        <v>95</v>
      </c>
      <c r="K3110" t="s">
        <v>373</v>
      </c>
      <c r="M3110" t="s">
        <v>3495</v>
      </c>
      <c r="N3110">
        <v>10.199999999999999</v>
      </c>
      <c r="O3110">
        <v>6.9</v>
      </c>
      <c r="P3110">
        <v>1</v>
      </c>
      <c r="Q3110">
        <v>1</v>
      </c>
      <c r="R3110">
        <f t="shared" si="220"/>
        <v>11</v>
      </c>
      <c r="S3110">
        <f t="shared" si="221"/>
        <v>8</v>
      </c>
      <c r="T3110">
        <f t="shared" si="219"/>
        <v>19</v>
      </c>
      <c r="U3110" t="s">
        <v>1471</v>
      </c>
      <c r="V3110" t="s">
        <v>1479</v>
      </c>
      <c r="W3110" t="s">
        <v>1469</v>
      </c>
      <c r="X3110" t="s">
        <v>1521</v>
      </c>
      <c r="Z3110" t="str" cm="1">
        <f t="array" ref="Z3110">IF(ISBLANK(AK3110),_xlfn.LET(
    _xlpm.nameBeforeSlash, IF(ISNUMBER(SEARCH("/", Y3110)), LEFT(Y3110, SEARCH("/", Y3110)-1), Y3110),
    _xlpm.matchRow, IFERROR(MATCH(_xlpm.nameBeforeSlash, AA:AA, 0), ""),
    _xlpm.difference, IF(_xlpm.matchRow="", "", ABS((R3110 + S3110)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),IF(ISBLANK(Y3110),"","Hidden"))</f>
        <v/>
      </c>
      <c r="AA3110" t="s">
        <v>100</v>
      </c>
      <c r="AB3110" t="str">
        <f>"Hoenn Commander "&amp;M3110</f>
        <v>Hoenn Commander Sidney</v>
      </c>
      <c r="AC3110" t="s">
        <v>957</v>
      </c>
      <c r="AD3110" t="str">
        <f>_xlfn.XLOOKUP(AC3110,moves!A:A,moves!B:B)</f>
        <v>dark</v>
      </c>
      <c r="AE3110">
        <f>_xlfn.XLOOKUP(AC3110,moves!A:A,moves!D:D)</f>
        <v>2</v>
      </c>
      <c r="AF3110" t="str">
        <f>_xlfn.XLOOKUP(AC3110,moves!A:A,moves!E:E)</f>
        <v>When the targets next attack: Decrease the target's attack strength by 1.</v>
      </c>
      <c r="AG3110">
        <v>0</v>
      </c>
      <c r="AH3110">
        <v>0</v>
      </c>
      <c r="AI3110">
        <f t="shared" si="222"/>
        <v>0</v>
      </c>
      <c r="AJ3110" t="s">
        <v>525</v>
      </c>
      <c r="AK3110" t="s">
        <v>3495</v>
      </c>
      <c r="AL3110">
        <v>0</v>
      </c>
      <c r="AM3110" cm="1">
        <f t="array" ref="AM3110">IF(AL3110=1,1,
   IF(ISTEXT(AK3110),1,
   IF(AO3110&gt;1,AM3109,
   IF(AI3110=1,
      IF(SUMPRODUCT((LEN($Y$2:$Y$4096)-LEN(SUBSTITUTE($Y$2:$Y$4096,AA3110,"")))/LEN(AA3110))&gt;0,2,1),
      IF(
         SUMPRODUCT((LEN($Y$2:$Y$4096)-LEN(SUBSTITUTE($Y$2:$Y$4096,AA3110,"")))/LEN(AA3110))
         - SUMPRODUCT((LEN($Y$2:$Y$4096)-LEN(SUBSTITUTE($Y$2:$Y$4096,"Alolan "&amp;AA3110,"")))/LEN("Alolan "&amp;AA3110))
         - SUMPRODUCT((LEN($Y$2:$Y$4096)-LEN(SUBSTITUTE($Y$2:$Y$4096,"Galarian "&amp;AA3110,"")))/LEN("Galarian "&amp;AA3110))
         - SUMPRODUCT((LEN($Y$2:$Y$4096)-LEN(SUBSTITUTE($Y$2:$Y$4096,"Hisuian "&amp;AA3110,"")))/LEN("Hisuian "&amp;AA3110))
         - SUMPRODUCT((LEN($Y$2:$Y$4096)-LEN(SUBSTITUTE($Y$2:$Y$4096,"Paldean "&amp;AA3110,"")))/LEN("Paldean "&amp;AA3110))
      &gt;0,2,1)
   ))))</f>
        <v>1</v>
      </c>
      <c r="AN3110">
        <v>0</v>
      </c>
      <c r="AO3110">
        <v>1</v>
      </c>
    </row>
    <row r="3111" spans="1:42" x14ac:dyDescent="0.25">
      <c r="A3111" t="s">
        <v>1848</v>
      </c>
      <c r="B3111" t="s">
        <v>100</v>
      </c>
      <c r="C3111" t="s">
        <v>1471</v>
      </c>
      <c r="D3111" t="s">
        <v>1479</v>
      </c>
      <c r="E3111">
        <v>75</v>
      </c>
      <c r="F3111">
        <v>90</v>
      </c>
      <c r="G3111">
        <v>90</v>
      </c>
      <c r="H3111">
        <v>140</v>
      </c>
      <c r="I3111">
        <v>90</v>
      </c>
      <c r="J3111">
        <v>115</v>
      </c>
      <c r="K3111" t="s">
        <v>373</v>
      </c>
      <c r="M3111" t="s">
        <v>3495</v>
      </c>
      <c r="N3111">
        <v>12.5</v>
      </c>
      <c r="O3111">
        <v>8.4</v>
      </c>
      <c r="P3111">
        <v>2</v>
      </c>
      <c r="Q3111">
        <v>2</v>
      </c>
      <c r="R3111">
        <f t="shared" si="220"/>
        <v>15</v>
      </c>
      <c r="S3111">
        <f t="shared" si="221"/>
        <v>10</v>
      </c>
      <c r="T3111">
        <f t="shared" si="219"/>
        <v>25</v>
      </c>
      <c r="U3111" t="s">
        <v>1471</v>
      </c>
      <c r="V3111" t="s">
        <v>1479</v>
      </c>
      <c r="W3111" t="s">
        <v>1469</v>
      </c>
      <c r="X3111" t="s">
        <v>1521</v>
      </c>
      <c r="Z3111" t="str" cm="1">
        <f t="array" ref="Z3111">IF(ISBLANK(AK3111),_xlfn.LET(
    _xlpm.nameBeforeSlash, IF(ISNUMBER(SEARCH("/", Y3111)), LEFT(Y3111, SEARCH("/", Y3111)-1), Y3111),
    _xlpm.matchRow, IFERROR(MATCH(_xlpm.nameBeforeSlash, AA:AA, 0), ""),
    _xlpm.difference, IF(_xlpm.matchRow="", "", ABS((R3111 + S3111)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),IF(ISBLANK(Y3111),"","Hidden"))</f>
        <v/>
      </c>
      <c r="AA3111" t="s">
        <v>3368</v>
      </c>
      <c r="AB3111" t="s">
        <v>1477</v>
      </c>
      <c r="AC3111" t="s">
        <v>6482</v>
      </c>
      <c r="AD3111" t="str">
        <f>_xlfn.XLOOKUP(AC3111,moves!A:A,moves!B:B)</f>
        <v>fire</v>
      </c>
      <c r="AE3111">
        <f>_xlfn.XLOOKUP(AC3111,moves!A:A,moves!D:D)</f>
        <v>5</v>
      </c>
      <c r="AF3111" t="str">
        <f>_xlfn.XLOOKUP(AC3111,moves!A:A,moves!E:E)</f>
        <v>If any status symbols are rolled: Inflict the Burned status on the target. If the target was already Burned: Deal 2 extra damage.</v>
      </c>
      <c r="AG3111">
        <v>0</v>
      </c>
      <c r="AH3111">
        <v>0</v>
      </c>
      <c r="AI3111">
        <f t="shared" si="222"/>
        <v>0</v>
      </c>
      <c r="AJ3111" t="s">
        <v>525</v>
      </c>
      <c r="AK3111" t="s">
        <v>3495</v>
      </c>
      <c r="AL3111">
        <v>0</v>
      </c>
      <c r="AM3111" cm="1">
        <f t="array" ref="AM3111">IF(AL3111=1,1,
   IF(ISTEXT(AK3111),1,
   IF(AO3111&gt;1,AM3110,
   IF(AI3111=1,
      IF(SUMPRODUCT((LEN($Y$2:$Y$4096)-LEN(SUBSTITUTE($Y$2:$Y$4096,AA3111,"")))/LEN(AA3111))&gt;0,2,1),
      IF(
         SUMPRODUCT((LEN($Y$2:$Y$4096)-LEN(SUBSTITUTE($Y$2:$Y$4096,AA3111,"")))/LEN(AA3111))
         - SUMPRODUCT((LEN($Y$2:$Y$4096)-LEN(SUBSTITUTE($Y$2:$Y$4096,"Alolan "&amp;AA3111,"")))/LEN("Alolan "&amp;AA3111))
         - SUMPRODUCT((LEN($Y$2:$Y$4096)-LEN(SUBSTITUTE($Y$2:$Y$4096,"Galarian "&amp;AA3111,"")))/LEN("Galarian "&amp;AA3111))
         - SUMPRODUCT((LEN($Y$2:$Y$4096)-LEN(SUBSTITUTE($Y$2:$Y$4096,"Hisuian "&amp;AA3111,"")))/LEN("Hisuian "&amp;AA3111))
         - SUMPRODUCT((LEN($Y$2:$Y$4096)-LEN(SUBSTITUTE($Y$2:$Y$4096,"Paldean "&amp;AA3111,"")))/LEN("Paldean "&amp;AA3111))
      &gt;0,2,1)
   ))))</f>
        <v>1</v>
      </c>
      <c r="AN3111">
        <v>0</v>
      </c>
      <c r="AO3111">
        <v>2</v>
      </c>
      <c r="AP3111">
        <v>1</v>
      </c>
    </row>
    <row r="3112" spans="1:42" x14ac:dyDescent="0.25">
      <c r="A3112" t="s">
        <v>4802</v>
      </c>
      <c r="B3112" t="s">
        <v>2954</v>
      </c>
      <c r="C3112" t="s">
        <v>1471</v>
      </c>
      <c r="D3112"/>
      <c r="E3112">
        <v>80</v>
      </c>
      <c r="F3112">
        <v>120</v>
      </c>
      <c r="G3112">
        <v>90</v>
      </c>
      <c r="H3112">
        <v>60</v>
      </c>
      <c r="I3112">
        <v>70</v>
      </c>
      <c r="J3112">
        <v>85</v>
      </c>
      <c r="K3112" t="s">
        <v>2955</v>
      </c>
      <c r="M3112" t="s">
        <v>3495</v>
      </c>
      <c r="N3112">
        <v>10</v>
      </c>
      <c r="O3112">
        <v>8</v>
      </c>
      <c r="P3112">
        <v>1</v>
      </c>
      <c r="Q3112">
        <v>1</v>
      </c>
      <c r="R3112">
        <f t="shared" si="220"/>
        <v>11</v>
      </c>
      <c r="S3112">
        <f t="shared" si="221"/>
        <v>9</v>
      </c>
      <c r="T3112">
        <f t="shared" si="219"/>
        <v>20</v>
      </c>
      <c r="U3112" t="s">
        <v>1471</v>
      </c>
      <c r="V3112" t="s">
        <v>1512</v>
      </c>
      <c r="W3112" t="s">
        <v>1482</v>
      </c>
      <c r="X3112" t="s">
        <v>1492</v>
      </c>
      <c r="Z3112" t="str" cm="1">
        <f t="array" ref="Z3112">IF(ISBLANK(AK3112),_xlfn.LET(
    _xlpm.nameBeforeSlash, IF(ISNUMBER(SEARCH("/", Y3112)), LEFT(Y3112, SEARCH("/", Y3112)-1), Y3112),
    _xlpm.matchRow, IFERROR(MATCH(_xlpm.nameBeforeSlash, AA:AA, 0), ""),
    _xlpm.difference, IF(_xlpm.matchRow="", "", ABS((R3112 + S3112)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),IF(ISBLANK(Y3112),"","Hidden"))</f>
        <v/>
      </c>
      <c r="AA3112" t="s">
        <v>6053</v>
      </c>
      <c r="AB3112" t="str">
        <f>"Hoenn Commander "&amp;M3112</f>
        <v>Hoenn Commander Sidney</v>
      </c>
      <c r="AC3112" t="s">
        <v>436</v>
      </c>
      <c r="AD3112" t="str">
        <f>_xlfn.XLOOKUP(AC3112,moves!A:A,moves!B:B)</f>
        <v>dragon</v>
      </c>
      <c r="AE3112">
        <f>_xlfn.XLOOKUP(AC3112,moves!A:A,moves!D:D)</f>
        <v>5</v>
      </c>
      <c r="AF3112" t="str">
        <f>_xlfn.XLOOKUP(AC3112,moves!A:A,moves!E:E)</f>
        <v>Inflict the Confused status on the user. Deal any damage taken by the user during this attack to the target as well.</v>
      </c>
      <c r="AG3112">
        <v>0</v>
      </c>
      <c r="AH3112">
        <v>0</v>
      </c>
      <c r="AI3112">
        <f t="shared" si="222"/>
        <v>1</v>
      </c>
      <c r="AJ3112" t="s">
        <v>525</v>
      </c>
      <c r="AK3112" t="s">
        <v>3495</v>
      </c>
      <c r="AL3112">
        <v>0</v>
      </c>
      <c r="AM3112" cm="1">
        <f t="array" ref="AM3112">IF(AL3112=1,1,
   IF(ISTEXT(AK3112),1,
   IF(AO3112&gt;1,AM3111,
   IF(AI3112=1,
      IF(SUMPRODUCT((LEN($Y$2:$Y$4096)-LEN(SUBSTITUTE($Y$2:$Y$4096,AA3112,"")))/LEN(AA3112))&gt;0,2,1),
      IF(
         SUMPRODUCT((LEN($Y$2:$Y$4096)-LEN(SUBSTITUTE($Y$2:$Y$4096,AA3112,"")))/LEN(AA3112))
         - SUMPRODUCT((LEN($Y$2:$Y$4096)-LEN(SUBSTITUTE($Y$2:$Y$4096,"Alolan "&amp;AA3112,"")))/LEN("Alolan "&amp;AA3112))
         - SUMPRODUCT((LEN($Y$2:$Y$4096)-LEN(SUBSTITUTE($Y$2:$Y$4096,"Galarian "&amp;AA3112,"")))/LEN("Galarian "&amp;AA3112))
         - SUMPRODUCT((LEN($Y$2:$Y$4096)-LEN(SUBSTITUTE($Y$2:$Y$4096,"Hisuian "&amp;AA3112,"")))/LEN("Hisuian "&amp;AA3112))
         - SUMPRODUCT((LEN($Y$2:$Y$4096)-LEN(SUBSTITUTE($Y$2:$Y$4096,"Paldean "&amp;AA3112,"")))/LEN("Paldean "&amp;AA3112))
      &gt;0,2,1)
   ))))</f>
        <v>1</v>
      </c>
      <c r="AN3112">
        <v>0</v>
      </c>
      <c r="AO3112">
        <v>0</v>
      </c>
    </row>
    <row r="3113" spans="1:42" x14ac:dyDescent="0.25">
      <c r="A3113">
        <v>262</v>
      </c>
      <c r="B3113" t="s">
        <v>1896</v>
      </c>
      <c r="C3113" t="s">
        <v>1471</v>
      </c>
      <c r="D3113"/>
      <c r="E3113">
        <v>70</v>
      </c>
      <c r="F3113">
        <v>90</v>
      </c>
      <c r="G3113">
        <v>70</v>
      </c>
      <c r="H3113">
        <v>60</v>
      </c>
      <c r="I3113">
        <v>60</v>
      </c>
      <c r="J3113">
        <v>70</v>
      </c>
      <c r="K3113" t="s">
        <v>1895</v>
      </c>
      <c r="M3113" t="s">
        <v>3495</v>
      </c>
      <c r="N3113">
        <v>7.9</v>
      </c>
      <c r="O3113">
        <v>6.7</v>
      </c>
      <c r="P3113">
        <v>3</v>
      </c>
      <c r="Q3113">
        <v>3</v>
      </c>
      <c r="R3113">
        <f t="shared" si="220"/>
        <v>11</v>
      </c>
      <c r="S3113">
        <f t="shared" si="221"/>
        <v>10</v>
      </c>
      <c r="T3113">
        <f t="shared" si="219"/>
        <v>21</v>
      </c>
      <c r="U3113" t="s">
        <v>1471</v>
      </c>
      <c r="V3113" t="s">
        <v>1512</v>
      </c>
      <c r="W3113" t="s">
        <v>1536</v>
      </c>
      <c r="X3113" t="s">
        <v>1479</v>
      </c>
      <c r="Z3113" t="str" cm="1">
        <f t="array" ref="Z3113">IF(ISBLANK(AK3113),_xlfn.LET(
    _xlpm.nameBeforeSlash, IF(ISNUMBER(SEARCH("/", Y3113)), LEFT(Y3113, SEARCH("/", Y3113)-1), Y3113),
    _xlpm.matchRow, IFERROR(MATCH(_xlpm.nameBeforeSlash, AA:AA, 0), ""),
    _xlpm.difference, IF(_xlpm.matchRow="", "", ABS((R3113 + S3113)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),IF(ISBLANK(Y3113),"","Hidden"))</f>
        <v/>
      </c>
      <c r="AA3113" t="s">
        <v>1896</v>
      </c>
      <c r="AB3113" t="str">
        <f>"Hoenn Commander "&amp;M3113</f>
        <v>Hoenn Commander Sidney</v>
      </c>
      <c r="AC3113" t="s">
        <v>442</v>
      </c>
      <c r="AD3113" t="str">
        <f>_xlfn.XLOOKUP(AC3113,moves!A:A,moves!B:B)</f>
        <v>fairy</v>
      </c>
      <c r="AE3113">
        <f>_xlfn.XLOOKUP(AC3113,moves!A:A,moves!D:D)</f>
        <v>4</v>
      </c>
      <c r="AF3113" t="str">
        <f>_xlfn.XLOOKUP(AC3113,moves!A:A,moves!E:E)</f>
        <v>When the target next attacks: Remove 1 regular hit from the roll.</v>
      </c>
      <c r="AG3113">
        <v>0</v>
      </c>
      <c r="AH3113">
        <v>0</v>
      </c>
      <c r="AI3113">
        <f t="shared" si="222"/>
        <v>0</v>
      </c>
      <c r="AJ3113" t="s">
        <v>525</v>
      </c>
      <c r="AK3113" t="s">
        <v>3495</v>
      </c>
      <c r="AL3113">
        <v>0</v>
      </c>
      <c r="AM3113" cm="1">
        <f t="array" ref="AM3113">IF(AL3113=1,1,
   IF(ISTEXT(AK3113),1,
   IF(AO3113&gt;1,AM3112,
   IF(AI3113=1,
      IF(SUMPRODUCT((LEN($Y$2:$Y$4096)-LEN(SUBSTITUTE($Y$2:$Y$4096,AA3113,"")))/LEN(AA3113))&gt;0,2,1),
      IF(
         SUMPRODUCT((LEN($Y$2:$Y$4096)-LEN(SUBSTITUTE($Y$2:$Y$4096,AA3113,"")))/LEN(AA3113))
         - SUMPRODUCT((LEN($Y$2:$Y$4096)-LEN(SUBSTITUTE($Y$2:$Y$4096,"Alolan "&amp;AA3113,"")))/LEN("Alolan "&amp;AA3113))
         - SUMPRODUCT((LEN($Y$2:$Y$4096)-LEN(SUBSTITUTE($Y$2:$Y$4096,"Galarian "&amp;AA3113,"")))/LEN("Galarian "&amp;AA3113))
         - SUMPRODUCT((LEN($Y$2:$Y$4096)-LEN(SUBSTITUTE($Y$2:$Y$4096,"Hisuian "&amp;AA3113,"")))/LEN("Hisuian "&amp;AA3113))
         - SUMPRODUCT((LEN($Y$2:$Y$4096)-LEN(SUBSTITUTE($Y$2:$Y$4096,"Paldean "&amp;AA3113,"")))/LEN("Paldean "&amp;AA3113))
      &gt;0,2,1)
   ))))</f>
        <v>1</v>
      </c>
      <c r="AN3113">
        <v>0</v>
      </c>
      <c r="AO3113">
        <v>0</v>
      </c>
    </row>
    <row r="3114" spans="1:42" x14ac:dyDescent="0.25">
      <c r="A3114">
        <v>289</v>
      </c>
      <c r="B3114" t="s">
        <v>1933</v>
      </c>
      <c r="C3114" t="s">
        <v>1512</v>
      </c>
      <c r="D3114"/>
      <c r="E3114">
        <v>150</v>
      </c>
      <c r="F3114">
        <v>160</v>
      </c>
      <c r="G3114">
        <v>100</v>
      </c>
      <c r="H3114">
        <v>95</v>
      </c>
      <c r="I3114">
        <v>65</v>
      </c>
      <c r="J3114">
        <v>100</v>
      </c>
      <c r="K3114" t="s">
        <v>1934</v>
      </c>
      <c r="M3114" t="s">
        <v>3496</v>
      </c>
      <c r="N3114">
        <v>12.95</v>
      </c>
      <c r="O3114">
        <v>10.95</v>
      </c>
      <c r="R3114">
        <f t="shared" si="220"/>
        <v>13</v>
      </c>
      <c r="S3114">
        <f t="shared" si="221"/>
        <v>11</v>
      </c>
      <c r="T3114">
        <f t="shared" si="219"/>
        <v>24</v>
      </c>
      <c r="U3114" t="s">
        <v>1512</v>
      </c>
      <c r="V3114" t="s">
        <v>1492</v>
      </c>
      <c r="W3114" t="s">
        <v>1471</v>
      </c>
      <c r="X3114" t="s">
        <v>1472</v>
      </c>
      <c r="Z3114" t="str" cm="1">
        <f t="array" ref="Z3114">IF(ISBLANK(AK3114),_xlfn.LET(
    _xlpm.nameBeforeSlash, IF(ISNUMBER(SEARCH("/", Y3114)), LEFT(Y3114, SEARCH("/", Y3114)-1), Y3114),
    _xlpm.matchRow, IFERROR(MATCH(_xlpm.nameBeforeSlash, AA:AA, 0), ""),
    _xlpm.difference, IF(_xlpm.matchRow="", "", ABS((R3114 + S3114)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),IF(ISBLANK(Y3114),"","Hidden"))</f>
        <v/>
      </c>
      <c r="AA3114" t="s">
        <v>1933</v>
      </c>
      <c r="AB3114" t="str">
        <f>"Hoenn Commander "&amp;M3114</f>
        <v>Hoenn Commander Norman</v>
      </c>
      <c r="AC3114" t="s">
        <v>6517</v>
      </c>
      <c r="AD3114" t="str">
        <f>_xlfn.XLOOKUP(AC3114,moves!A:A,moves!B:B)</f>
        <v>normal</v>
      </c>
      <c r="AE3114">
        <f>_xlfn.XLOOKUP(AC3114,moves!A:A,moves!D:D)</f>
        <v>6</v>
      </c>
      <c r="AF3114" t="str">
        <f>_xlfn.XLOOKUP(AC3114,moves!A:A,moves!E:E)</f>
        <v>Critical hits deal +2 damage. If more status symbols are rolled than critical hits: This move deals no damage.</v>
      </c>
      <c r="AG3114">
        <v>0</v>
      </c>
      <c r="AH3114">
        <v>0</v>
      </c>
      <c r="AI3114">
        <f t="shared" si="222"/>
        <v>0</v>
      </c>
      <c r="AJ3114" t="s">
        <v>525</v>
      </c>
      <c r="AK3114" t="s">
        <v>3496</v>
      </c>
      <c r="AL3114">
        <v>0</v>
      </c>
      <c r="AM3114" cm="1">
        <f t="array" ref="AM3114">IF(AL3114=1,1,
   IF(ISTEXT(AK3114),1,
   IF(AO3114&gt;1,AM3113,
   IF(AI3114=1,
      IF(SUMPRODUCT((LEN($Y$2:$Y$4096)-LEN(SUBSTITUTE($Y$2:$Y$4096,AA3114,"")))/LEN(AA3114))&gt;0,2,1),
      IF(
         SUMPRODUCT((LEN($Y$2:$Y$4096)-LEN(SUBSTITUTE($Y$2:$Y$4096,AA3114,"")))/LEN(AA3114))
         - SUMPRODUCT((LEN($Y$2:$Y$4096)-LEN(SUBSTITUTE($Y$2:$Y$4096,"Alolan "&amp;AA3114,"")))/LEN("Alolan "&amp;AA3114))
         - SUMPRODUCT((LEN($Y$2:$Y$4096)-LEN(SUBSTITUTE($Y$2:$Y$4096,"Galarian "&amp;AA3114,"")))/LEN("Galarian "&amp;AA3114))
         - SUMPRODUCT((LEN($Y$2:$Y$4096)-LEN(SUBSTITUTE($Y$2:$Y$4096,"Hisuian "&amp;AA3114,"")))/LEN("Hisuian "&amp;AA3114))
         - SUMPRODUCT((LEN($Y$2:$Y$4096)-LEN(SUBSTITUTE($Y$2:$Y$4096,"Paldean "&amp;AA3114,"")))/LEN("Paldean "&amp;AA3114))
      &gt;0,2,1)
   ))))</f>
        <v>1</v>
      </c>
      <c r="AN3114">
        <v>0</v>
      </c>
      <c r="AO3114">
        <v>0</v>
      </c>
    </row>
    <row r="3115" spans="1:42" x14ac:dyDescent="0.25">
      <c r="A3115">
        <v>115</v>
      </c>
      <c r="B3115" t="s">
        <v>1700</v>
      </c>
      <c r="C3115" t="s">
        <v>1512</v>
      </c>
      <c r="D3115"/>
      <c r="E3115">
        <v>105</v>
      </c>
      <c r="F3115">
        <v>95</v>
      </c>
      <c r="G3115">
        <v>80</v>
      </c>
      <c r="H3115">
        <v>40</v>
      </c>
      <c r="I3115">
        <v>80</v>
      </c>
      <c r="J3115">
        <v>90</v>
      </c>
      <c r="K3115" t="s">
        <v>1701</v>
      </c>
      <c r="M3115" t="s">
        <v>3496</v>
      </c>
      <c r="N3115">
        <v>8.75</v>
      </c>
      <c r="O3115">
        <v>9</v>
      </c>
      <c r="R3115">
        <f t="shared" si="220"/>
        <v>9</v>
      </c>
      <c r="S3115">
        <f t="shared" si="221"/>
        <v>9</v>
      </c>
      <c r="T3115">
        <f t="shared" si="219"/>
        <v>18</v>
      </c>
      <c r="U3115" t="s">
        <v>1512</v>
      </c>
      <c r="V3115" t="s">
        <v>1471</v>
      </c>
      <c r="W3115" t="s">
        <v>1492</v>
      </c>
      <c r="X3115" t="s">
        <v>1482</v>
      </c>
      <c r="Z3115" t="str" cm="1">
        <f t="array" ref="Z3115">IF(ISBLANK(AK3115),_xlfn.LET(
    _xlpm.nameBeforeSlash, IF(ISNUMBER(SEARCH("/", Y3115)), LEFT(Y3115, SEARCH("/", Y3115)-1), Y3115),
    _xlpm.matchRow, IFERROR(MATCH(_xlpm.nameBeforeSlash, AA:AA, 0), ""),
    _xlpm.difference, IF(_xlpm.matchRow="", "", ABS((R3115 + S3115)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),IF(ISBLANK(Y3115),"","Hidden"))</f>
        <v/>
      </c>
      <c r="AA3115" t="s">
        <v>1700</v>
      </c>
      <c r="AB3115" t="str">
        <f>"Hoenn Commander "&amp;M3115</f>
        <v>Hoenn Commander Norman</v>
      </c>
      <c r="AC3115" t="s">
        <v>1237</v>
      </c>
      <c r="AD3115" t="str">
        <f>_xlfn.XLOOKUP(AC3115,moves!A:A,moves!B:B)</f>
        <v>normal</v>
      </c>
      <c r="AE3115">
        <f>_xlfn.XLOOKUP(AC3115,moves!A:A,moves!D:D)</f>
        <v>4</v>
      </c>
      <c r="AF3115" t="str">
        <f>_xlfn.XLOOKUP(AC3115,moves!A:A,moves!E:E)</f>
        <v>If any status symbols are rolled: Inflict the Confused status on the target.</v>
      </c>
      <c r="AG3115">
        <v>0</v>
      </c>
      <c r="AH3115">
        <v>0</v>
      </c>
      <c r="AI3115">
        <f t="shared" si="222"/>
        <v>0</v>
      </c>
      <c r="AJ3115" t="s">
        <v>525</v>
      </c>
      <c r="AK3115" t="s">
        <v>3496</v>
      </c>
      <c r="AL3115">
        <v>0</v>
      </c>
      <c r="AM3115" cm="1">
        <f t="array" ref="AM3115">IF(AL3115=1,1,
   IF(ISTEXT(AK3115),1,
   IF(AO3115&gt;1,AM3114,
   IF(AI3115=1,
      IF(SUMPRODUCT((LEN($Y$2:$Y$4096)-LEN(SUBSTITUTE($Y$2:$Y$4096,AA3115,"")))/LEN(AA3115))&gt;0,2,1),
      IF(
         SUMPRODUCT((LEN($Y$2:$Y$4096)-LEN(SUBSTITUTE($Y$2:$Y$4096,AA3115,"")))/LEN(AA3115))
         - SUMPRODUCT((LEN($Y$2:$Y$4096)-LEN(SUBSTITUTE($Y$2:$Y$4096,"Alolan "&amp;AA3115,"")))/LEN("Alolan "&amp;AA3115))
         - SUMPRODUCT((LEN($Y$2:$Y$4096)-LEN(SUBSTITUTE($Y$2:$Y$4096,"Galarian "&amp;AA3115,"")))/LEN("Galarian "&amp;AA3115))
         - SUMPRODUCT((LEN($Y$2:$Y$4096)-LEN(SUBSTITUTE($Y$2:$Y$4096,"Hisuian "&amp;AA3115,"")))/LEN("Hisuian "&amp;AA3115))
         - SUMPRODUCT((LEN($Y$2:$Y$4096)-LEN(SUBSTITUTE($Y$2:$Y$4096,"Paldean "&amp;AA3115,"")))/LEN("Paldean "&amp;AA3115))
      &gt;0,2,1)
   ))))</f>
        <v>1</v>
      </c>
      <c r="AN3115">
        <v>0</v>
      </c>
      <c r="AO3115">
        <v>1</v>
      </c>
    </row>
    <row r="3116" spans="1:42" x14ac:dyDescent="0.25">
      <c r="A3116" t="s">
        <v>1702</v>
      </c>
      <c r="B3116" t="s">
        <v>1700</v>
      </c>
      <c r="C3116" t="s">
        <v>1512</v>
      </c>
      <c r="D3116"/>
      <c r="E3116">
        <v>105</v>
      </c>
      <c r="F3116">
        <v>125</v>
      </c>
      <c r="G3116">
        <v>100</v>
      </c>
      <c r="H3116">
        <v>60</v>
      </c>
      <c r="I3116">
        <v>100</v>
      </c>
      <c r="J3116">
        <v>100</v>
      </c>
      <c r="K3116" t="s">
        <v>1701</v>
      </c>
      <c r="M3116" t="s">
        <v>3496</v>
      </c>
      <c r="N3116">
        <v>10.85</v>
      </c>
      <c r="O3116">
        <v>10.199999999999999</v>
      </c>
      <c r="Q3116">
        <v>2</v>
      </c>
      <c r="R3116">
        <f t="shared" si="220"/>
        <v>11</v>
      </c>
      <c r="S3116">
        <f t="shared" si="221"/>
        <v>12</v>
      </c>
      <c r="T3116">
        <f t="shared" si="219"/>
        <v>23</v>
      </c>
      <c r="U3116" t="s">
        <v>1512</v>
      </c>
      <c r="V3116" t="s">
        <v>1471</v>
      </c>
      <c r="W3116" t="s">
        <v>1492</v>
      </c>
      <c r="X3116" t="s">
        <v>1482</v>
      </c>
      <c r="Z3116" t="str" cm="1">
        <f t="array" ref="Z3116">IF(ISBLANK(AK3116),_xlfn.LET(
    _xlpm.nameBeforeSlash, IF(ISNUMBER(SEARCH("/", Y3116)), LEFT(Y3116, SEARCH("/", Y3116)-1), Y3116),
    _xlpm.matchRow, IFERROR(MATCH(_xlpm.nameBeforeSlash, AA:AA, 0), ""),
    _xlpm.difference, IF(_xlpm.matchRow="", "", ABS((R3116 + S3116)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),IF(ISBLANK(Y3116),"","Hidden"))</f>
        <v/>
      </c>
      <c r="AA3116" t="s">
        <v>3369</v>
      </c>
      <c r="AB3116" t="s">
        <v>1477</v>
      </c>
      <c r="AC3116" t="s">
        <v>6416</v>
      </c>
      <c r="AD3116" t="str">
        <f>_xlfn.XLOOKUP(AC3116,moves!A:A,moves!B:B)</f>
        <v>normal</v>
      </c>
      <c r="AE3116">
        <f>_xlfn.XLOOKUP(AC3116,moves!A:A,moves!D:D)</f>
        <v>2</v>
      </c>
      <c r="AF3116" t="str">
        <f>_xlfn.XLOOKUP(AC3116,moves!A:A,moves!E:E)</f>
        <v>The user keeps rolling until a total of 2 non-regular hits are rolled. Critical hits deal +1 damage. Deal all damage rolled to the target. This move only increases battle fatigue by 1.</v>
      </c>
      <c r="AG3116">
        <v>0</v>
      </c>
      <c r="AH3116">
        <v>0</v>
      </c>
      <c r="AI3116">
        <f t="shared" si="222"/>
        <v>0</v>
      </c>
      <c r="AJ3116" t="s">
        <v>525</v>
      </c>
      <c r="AK3116" t="s">
        <v>3496</v>
      </c>
      <c r="AL3116">
        <v>0</v>
      </c>
      <c r="AM3116" cm="1">
        <f t="array" ref="AM3116">IF(AL3116=1,1,
   IF(ISTEXT(AK3116),1,
   IF(AO3116&gt;1,AM3115,
   IF(AI3116=1,
      IF(SUMPRODUCT((LEN($Y$2:$Y$4096)-LEN(SUBSTITUTE($Y$2:$Y$4096,AA3116,"")))/LEN(AA3116))&gt;0,2,1),
      IF(
         SUMPRODUCT((LEN($Y$2:$Y$4096)-LEN(SUBSTITUTE($Y$2:$Y$4096,AA3116,"")))/LEN(AA3116))
         - SUMPRODUCT((LEN($Y$2:$Y$4096)-LEN(SUBSTITUTE($Y$2:$Y$4096,"Alolan "&amp;AA3116,"")))/LEN("Alolan "&amp;AA3116))
         - SUMPRODUCT((LEN($Y$2:$Y$4096)-LEN(SUBSTITUTE($Y$2:$Y$4096,"Galarian "&amp;AA3116,"")))/LEN("Galarian "&amp;AA3116))
         - SUMPRODUCT((LEN($Y$2:$Y$4096)-LEN(SUBSTITUTE($Y$2:$Y$4096,"Hisuian "&amp;AA3116,"")))/LEN("Hisuian "&amp;AA3116))
         - SUMPRODUCT((LEN($Y$2:$Y$4096)-LEN(SUBSTITUTE($Y$2:$Y$4096,"Paldean "&amp;AA3116,"")))/LEN("Paldean "&amp;AA3116))
      &gt;0,2,1)
   ))))</f>
        <v>1</v>
      </c>
      <c r="AN3116">
        <v>0</v>
      </c>
      <c r="AO3116">
        <v>2</v>
      </c>
      <c r="AP3116">
        <v>1</v>
      </c>
    </row>
    <row r="3117" spans="1:42" x14ac:dyDescent="0.25">
      <c r="A3117">
        <v>295</v>
      </c>
      <c r="B3117" t="s">
        <v>1944</v>
      </c>
      <c r="C3117" t="s">
        <v>1512</v>
      </c>
      <c r="D3117"/>
      <c r="E3117">
        <v>104</v>
      </c>
      <c r="F3117">
        <v>91</v>
      </c>
      <c r="G3117">
        <v>63</v>
      </c>
      <c r="H3117">
        <v>91</v>
      </c>
      <c r="I3117">
        <v>73</v>
      </c>
      <c r="J3117">
        <v>68</v>
      </c>
      <c r="K3117" t="s">
        <v>1945</v>
      </c>
      <c r="M3117" t="s">
        <v>3496</v>
      </c>
      <c r="N3117">
        <v>8.18</v>
      </c>
      <c r="O3117">
        <v>8.24</v>
      </c>
      <c r="P3117">
        <v>1</v>
      </c>
      <c r="Q3117">
        <v>2</v>
      </c>
      <c r="R3117">
        <f t="shared" si="220"/>
        <v>9</v>
      </c>
      <c r="S3117">
        <f t="shared" si="221"/>
        <v>10</v>
      </c>
      <c r="T3117">
        <f t="shared" si="219"/>
        <v>19</v>
      </c>
      <c r="U3117" t="s">
        <v>1512</v>
      </c>
      <c r="V3117" t="s">
        <v>1471</v>
      </c>
      <c r="W3117" t="s">
        <v>1209</v>
      </c>
      <c r="X3117" t="s">
        <v>1479</v>
      </c>
      <c r="Z3117" t="str" cm="1">
        <f t="array" ref="Z3117">IF(ISBLANK(AK3117),_xlfn.LET(
    _xlpm.nameBeforeSlash, IF(ISNUMBER(SEARCH("/", Y3117)), LEFT(Y3117, SEARCH("/", Y3117)-1), Y3117),
    _xlpm.matchRow, IFERROR(MATCH(_xlpm.nameBeforeSlash, AA:AA, 0), ""),
    _xlpm.difference, IF(_xlpm.matchRow="", "", ABS((R3117 + S3117)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),IF(ISBLANK(Y3117),"","Hidden"))</f>
        <v/>
      </c>
      <c r="AA3117" t="s">
        <v>1944</v>
      </c>
      <c r="AB3117" t="str">
        <f>"Hoenn Commander "&amp;M3117</f>
        <v>Hoenn Commander Norman</v>
      </c>
      <c r="AC3117" t="s">
        <v>1222</v>
      </c>
      <c r="AD3117" t="str">
        <f>_xlfn.XLOOKUP(AC3117,moves!A:A,moves!B:B)</f>
        <v>normal</v>
      </c>
      <c r="AE3117">
        <f>_xlfn.XLOOKUP(AC3117,moves!A:A,moves!D:D)</f>
        <v>7</v>
      </c>
      <c r="AF3117" t="str">
        <f>_xlfn.XLOOKUP(AC3117,moves!A:A,moves!E:E)</f>
        <v xml:space="preserve"> </v>
      </c>
      <c r="AG3117">
        <v>0</v>
      </c>
      <c r="AH3117">
        <v>0</v>
      </c>
      <c r="AI3117">
        <f t="shared" si="222"/>
        <v>0</v>
      </c>
      <c r="AJ3117" t="s">
        <v>525</v>
      </c>
      <c r="AK3117" t="s">
        <v>3496</v>
      </c>
      <c r="AL3117">
        <v>0</v>
      </c>
      <c r="AM3117" cm="1">
        <f t="array" ref="AM3117">IF(AL3117=1,1,
   IF(ISTEXT(AK3117),1,
   IF(AO3117&gt;1,AM3116,
   IF(AI3117=1,
      IF(SUMPRODUCT((LEN($Y$2:$Y$4096)-LEN(SUBSTITUTE($Y$2:$Y$4096,AA3117,"")))/LEN(AA3117))&gt;0,2,1),
      IF(
         SUMPRODUCT((LEN($Y$2:$Y$4096)-LEN(SUBSTITUTE($Y$2:$Y$4096,AA3117,"")))/LEN(AA3117))
         - SUMPRODUCT((LEN($Y$2:$Y$4096)-LEN(SUBSTITUTE($Y$2:$Y$4096,"Alolan "&amp;AA3117,"")))/LEN("Alolan "&amp;AA3117))
         - SUMPRODUCT((LEN($Y$2:$Y$4096)-LEN(SUBSTITUTE($Y$2:$Y$4096,"Galarian "&amp;AA3117,"")))/LEN("Galarian "&amp;AA3117))
         - SUMPRODUCT((LEN($Y$2:$Y$4096)-LEN(SUBSTITUTE($Y$2:$Y$4096,"Hisuian "&amp;AA3117,"")))/LEN("Hisuian "&amp;AA3117))
         - SUMPRODUCT((LEN($Y$2:$Y$4096)-LEN(SUBSTITUTE($Y$2:$Y$4096,"Paldean "&amp;AA3117,"")))/LEN("Paldean "&amp;AA3117))
      &gt;0,2,1)
   ))))</f>
        <v>1</v>
      </c>
      <c r="AN3117">
        <v>0</v>
      </c>
      <c r="AO3117">
        <v>0</v>
      </c>
    </row>
    <row r="3118" spans="1:42" x14ac:dyDescent="0.25">
      <c r="A3118">
        <v>398</v>
      </c>
      <c r="B3118" t="s">
        <v>154</v>
      </c>
      <c r="C3118" t="s">
        <v>1512</v>
      </c>
      <c r="D3118" t="s">
        <v>1481</v>
      </c>
      <c r="E3118">
        <v>85</v>
      </c>
      <c r="F3118">
        <v>120</v>
      </c>
      <c r="G3118">
        <v>70</v>
      </c>
      <c r="H3118">
        <v>50</v>
      </c>
      <c r="I3118">
        <v>60</v>
      </c>
      <c r="J3118">
        <v>100</v>
      </c>
      <c r="K3118" t="s">
        <v>276</v>
      </c>
      <c r="M3118" t="s">
        <v>3496</v>
      </c>
      <c r="N3118">
        <v>10.5</v>
      </c>
      <c r="O3118">
        <v>7.3</v>
      </c>
      <c r="P3118">
        <v>1</v>
      </c>
      <c r="R3118">
        <f t="shared" si="220"/>
        <v>12</v>
      </c>
      <c r="S3118">
        <f t="shared" si="221"/>
        <v>7</v>
      </c>
      <c r="T3118">
        <f t="shared" si="219"/>
        <v>19</v>
      </c>
      <c r="U3118" t="s">
        <v>1512</v>
      </c>
      <c r="V3118" t="s">
        <v>1481</v>
      </c>
      <c r="W3118" t="s">
        <v>1492</v>
      </c>
      <c r="X3118" t="s">
        <v>1499</v>
      </c>
      <c r="Z3118" t="str" cm="1">
        <f t="array" ref="Z3118">IF(ISBLANK(AK3118),_xlfn.LET(
    _xlpm.nameBeforeSlash, IF(ISNUMBER(SEARCH("/", Y3118)), LEFT(Y3118, SEARCH("/", Y3118)-1), Y3118),
    _xlpm.matchRow, IFERROR(MATCH(_xlpm.nameBeforeSlash, AA:AA, 0), ""),
    _xlpm.difference, IF(_xlpm.matchRow="", "", ABS((R3118 + S3118)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),IF(ISBLANK(Y3118),"","Hidden"))</f>
        <v/>
      </c>
      <c r="AA3118" t="s">
        <v>154</v>
      </c>
      <c r="AB3118" t="str">
        <f>"Hoenn Commander "&amp;M3118</f>
        <v>Hoenn Commander Norman</v>
      </c>
      <c r="AC3118" t="s">
        <v>584</v>
      </c>
      <c r="AD3118" t="str">
        <f>_xlfn.XLOOKUP(AC3118,moves!A:A,moves!B:B)</f>
        <v>flying</v>
      </c>
      <c r="AE3118">
        <f>_xlfn.XLOOKUP(AC3118,moves!A:A,moves!D:D)</f>
        <v>5</v>
      </c>
      <c r="AF3118" t="str">
        <f>_xlfn.XLOOKUP(AC3118,moves!A:A,moves!E:E)</f>
        <v>Critical hits deal +2 damage. For each critical hit rolled: The user takes 2 damage.</v>
      </c>
      <c r="AG3118">
        <v>0</v>
      </c>
      <c r="AH3118">
        <v>0</v>
      </c>
      <c r="AI3118">
        <f t="shared" si="222"/>
        <v>0</v>
      </c>
      <c r="AJ3118" t="s">
        <v>525</v>
      </c>
      <c r="AK3118" t="s">
        <v>3496</v>
      </c>
      <c r="AL3118">
        <v>0</v>
      </c>
      <c r="AM3118" cm="1">
        <f t="array" ref="AM3118">IF(AL3118=1,1,
   IF(ISTEXT(AK3118),1,
   IF(AO3118&gt;1,AM3117,
   IF(AI3118=1,
      IF(SUMPRODUCT((LEN($Y$2:$Y$4096)-LEN(SUBSTITUTE($Y$2:$Y$4096,AA3118,"")))/LEN(AA3118))&gt;0,2,1),
      IF(
         SUMPRODUCT((LEN($Y$2:$Y$4096)-LEN(SUBSTITUTE($Y$2:$Y$4096,AA3118,"")))/LEN(AA3118))
         - SUMPRODUCT((LEN($Y$2:$Y$4096)-LEN(SUBSTITUTE($Y$2:$Y$4096,"Alolan "&amp;AA3118,"")))/LEN("Alolan "&amp;AA3118))
         - SUMPRODUCT((LEN($Y$2:$Y$4096)-LEN(SUBSTITUTE($Y$2:$Y$4096,"Galarian "&amp;AA3118,"")))/LEN("Galarian "&amp;AA3118))
         - SUMPRODUCT((LEN($Y$2:$Y$4096)-LEN(SUBSTITUTE($Y$2:$Y$4096,"Hisuian "&amp;AA3118,"")))/LEN("Hisuian "&amp;AA3118))
         - SUMPRODUCT((LEN($Y$2:$Y$4096)-LEN(SUBSTITUTE($Y$2:$Y$4096,"Paldean "&amp;AA3118,"")))/LEN("Paldean "&amp;AA3118))
      &gt;0,2,1)
   ))))</f>
        <v>1</v>
      </c>
      <c r="AN3118">
        <v>0</v>
      </c>
      <c r="AO3118">
        <v>0</v>
      </c>
    </row>
    <row r="3119" spans="1:42" x14ac:dyDescent="0.25">
      <c r="A3119">
        <v>279</v>
      </c>
      <c r="B3119" t="s">
        <v>530</v>
      </c>
      <c r="C3119" t="s">
        <v>1490</v>
      </c>
      <c r="D3119" t="s">
        <v>1481</v>
      </c>
      <c r="E3119">
        <v>60</v>
      </c>
      <c r="F3119">
        <v>50</v>
      </c>
      <c r="G3119">
        <v>100</v>
      </c>
      <c r="H3119">
        <v>95</v>
      </c>
      <c r="I3119">
        <v>70</v>
      </c>
      <c r="J3119">
        <v>65</v>
      </c>
      <c r="K3119" t="s">
        <v>532</v>
      </c>
      <c r="M3119" t="s">
        <v>3497</v>
      </c>
      <c r="N3119">
        <v>7.85</v>
      </c>
      <c r="O3119">
        <v>7.5</v>
      </c>
      <c r="P3119">
        <v>2</v>
      </c>
      <c r="Q3119">
        <v>1</v>
      </c>
      <c r="R3119">
        <f t="shared" si="220"/>
        <v>10</v>
      </c>
      <c r="S3119">
        <f t="shared" si="221"/>
        <v>9</v>
      </c>
      <c r="T3119">
        <f t="shared" si="219"/>
        <v>19</v>
      </c>
      <c r="U3119" t="s">
        <v>1490</v>
      </c>
      <c r="V3119" t="s">
        <v>1481</v>
      </c>
      <c r="W3119" t="s">
        <v>1471</v>
      </c>
      <c r="X3119" t="s">
        <v>1209</v>
      </c>
      <c r="Z3119" t="str" cm="1">
        <f t="array" ref="Z3119">IF(ISBLANK(AK3119),_xlfn.LET(
    _xlpm.nameBeforeSlash, IF(ISNUMBER(SEARCH("/", Y3119)), LEFT(Y3119, SEARCH("/", Y3119)-1), Y3119),
    _xlpm.matchRow, IFERROR(MATCH(_xlpm.nameBeforeSlash, AA:AA, 0), ""),
    _xlpm.difference, IF(_xlpm.matchRow="", "", ABS((R3119 + S3119)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),IF(ISBLANK(Y3119),"","Hidden"))</f>
        <v/>
      </c>
      <c r="AA3119" t="s">
        <v>530</v>
      </c>
      <c r="AB3119" t="str">
        <f>"Hoenn Commander "&amp;M3119</f>
        <v>Hoenn Commander Winona</v>
      </c>
      <c r="AC3119" t="s">
        <v>1093</v>
      </c>
      <c r="AD3119" t="str">
        <f>_xlfn.XLOOKUP(AC3119,moves!A:A,moves!B:B)</f>
        <v>flying</v>
      </c>
      <c r="AE3119">
        <f>_xlfn.XLOOKUP(AC3119,moves!A:A,moves!D:D)</f>
        <v>5</v>
      </c>
      <c r="AF3119" t="str">
        <f>_xlfn.XLOOKUP(AC3119,moves!A:A,moves!E:E)</f>
        <v>Critical hits deal +1 damage. If the weather condition is not Rain or Strong Winds: Status symbols deal -2 damage</v>
      </c>
      <c r="AG3119">
        <v>0</v>
      </c>
      <c r="AH3119">
        <v>0</v>
      </c>
      <c r="AI3119">
        <f t="shared" si="222"/>
        <v>0</v>
      </c>
      <c r="AJ3119" t="s">
        <v>525</v>
      </c>
      <c r="AK3119" t="s">
        <v>3497</v>
      </c>
      <c r="AL3119">
        <v>0</v>
      </c>
      <c r="AM3119" cm="1">
        <f t="array" ref="AM3119">IF(AL3119=1,1,
   IF(ISTEXT(AK3119),1,
   IF(AO3119&gt;1,AM3118,
   IF(AI3119=1,
      IF(SUMPRODUCT((LEN($Y$2:$Y$4096)-LEN(SUBSTITUTE($Y$2:$Y$4096,AA3119,"")))/LEN(AA3119))&gt;0,2,1),
      IF(
         SUMPRODUCT((LEN($Y$2:$Y$4096)-LEN(SUBSTITUTE($Y$2:$Y$4096,AA3119,"")))/LEN(AA3119))
         - SUMPRODUCT((LEN($Y$2:$Y$4096)-LEN(SUBSTITUTE($Y$2:$Y$4096,"Alolan "&amp;AA3119,"")))/LEN("Alolan "&amp;AA3119))
         - SUMPRODUCT((LEN($Y$2:$Y$4096)-LEN(SUBSTITUTE($Y$2:$Y$4096,"Galarian "&amp;AA3119,"")))/LEN("Galarian "&amp;AA3119))
         - SUMPRODUCT((LEN($Y$2:$Y$4096)-LEN(SUBSTITUTE($Y$2:$Y$4096,"Hisuian "&amp;AA3119,"")))/LEN("Hisuian "&amp;AA3119))
         - SUMPRODUCT((LEN($Y$2:$Y$4096)-LEN(SUBSTITUTE($Y$2:$Y$4096,"Paldean "&amp;AA3119,"")))/LEN("Paldean "&amp;AA3119))
      &gt;0,2,1)
   ))))</f>
        <v>1</v>
      </c>
      <c r="AN3119">
        <v>0</v>
      </c>
      <c r="AO3119">
        <v>0</v>
      </c>
    </row>
    <row r="3120" spans="1:42" x14ac:dyDescent="0.25">
      <c r="A3120">
        <v>334</v>
      </c>
      <c r="B3120" t="s">
        <v>125</v>
      </c>
      <c r="C3120" t="s">
        <v>1482</v>
      </c>
      <c r="D3120" t="s">
        <v>1481</v>
      </c>
      <c r="E3120">
        <v>75</v>
      </c>
      <c r="F3120">
        <v>70</v>
      </c>
      <c r="G3120">
        <v>90</v>
      </c>
      <c r="H3120">
        <v>70</v>
      </c>
      <c r="I3120">
        <v>105</v>
      </c>
      <c r="J3120">
        <v>80</v>
      </c>
      <c r="K3120" t="s">
        <v>2012</v>
      </c>
      <c r="M3120" t="s">
        <v>3497</v>
      </c>
      <c r="N3120">
        <v>7.4</v>
      </c>
      <c r="O3120">
        <v>8.85</v>
      </c>
      <c r="P3120">
        <v>1</v>
      </c>
      <c r="Q3120">
        <v>1</v>
      </c>
      <c r="R3120">
        <f t="shared" si="220"/>
        <v>8</v>
      </c>
      <c r="S3120">
        <f t="shared" si="221"/>
        <v>10</v>
      </c>
      <c r="T3120">
        <f t="shared" si="219"/>
        <v>18</v>
      </c>
      <c r="U3120" t="s">
        <v>1482</v>
      </c>
      <c r="V3120" t="s">
        <v>1481</v>
      </c>
      <c r="W3120" t="s">
        <v>1536</v>
      </c>
      <c r="X3120" t="s">
        <v>1512</v>
      </c>
      <c r="Z3120" t="str" cm="1">
        <f t="array" ref="Z3120">IF(ISBLANK(AK3120),_xlfn.LET(
    _xlpm.nameBeforeSlash, IF(ISNUMBER(SEARCH("/", Y3120)), LEFT(Y3120, SEARCH("/", Y3120)-1), Y3120),
    _xlpm.matchRow, IFERROR(MATCH(_xlpm.nameBeforeSlash, AA:AA, 0), ""),
    _xlpm.difference, IF(_xlpm.matchRow="", "", ABS((R3120 + S3120)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),IF(ISBLANK(Y3120),"","Hidden"))</f>
        <v/>
      </c>
      <c r="AA3120" t="s">
        <v>125</v>
      </c>
      <c r="AB3120" t="str">
        <f>"Hoenn Commander "&amp;M3120</f>
        <v>Hoenn Commander Winona</v>
      </c>
      <c r="AC3120" t="s">
        <v>468</v>
      </c>
      <c r="AD3120" t="str">
        <f>_xlfn.XLOOKUP(AC3120,moves!A:A,moves!B:B)</f>
        <v>fairy</v>
      </c>
      <c r="AE3120">
        <f>_xlfn.XLOOKUP(AC3120,moves!A:A,moves!D:D)</f>
        <v>5</v>
      </c>
      <c r="AF3120" t="str">
        <f>_xlfn.XLOOKUP(AC3120,moves!A:A,moves!E:E)</f>
        <v>If 2 or more status symbols are rolled: Inflict the Drowsy status on the target.</v>
      </c>
      <c r="AG3120">
        <v>0</v>
      </c>
      <c r="AH3120">
        <v>0</v>
      </c>
      <c r="AI3120">
        <f t="shared" si="222"/>
        <v>0</v>
      </c>
      <c r="AJ3120" t="s">
        <v>525</v>
      </c>
      <c r="AK3120" t="s">
        <v>3497</v>
      </c>
      <c r="AL3120">
        <v>0</v>
      </c>
      <c r="AM3120" cm="1">
        <f t="array" ref="AM3120">IF(AL3120=1,1,
   IF(ISTEXT(AK3120),1,
   IF(AO3120&gt;1,AM3119,
   IF(AI3120=1,
      IF(SUMPRODUCT((LEN($Y$2:$Y$4096)-LEN(SUBSTITUTE($Y$2:$Y$4096,AA3120,"")))/LEN(AA3120))&gt;0,2,1),
      IF(
         SUMPRODUCT((LEN($Y$2:$Y$4096)-LEN(SUBSTITUTE($Y$2:$Y$4096,AA3120,"")))/LEN(AA3120))
         - SUMPRODUCT((LEN($Y$2:$Y$4096)-LEN(SUBSTITUTE($Y$2:$Y$4096,"Alolan "&amp;AA3120,"")))/LEN("Alolan "&amp;AA3120))
         - SUMPRODUCT((LEN($Y$2:$Y$4096)-LEN(SUBSTITUTE($Y$2:$Y$4096,"Galarian "&amp;AA3120,"")))/LEN("Galarian "&amp;AA3120))
         - SUMPRODUCT((LEN($Y$2:$Y$4096)-LEN(SUBSTITUTE($Y$2:$Y$4096,"Hisuian "&amp;AA3120,"")))/LEN("Hisuian "&amp;AA3120))
         - SUMPRODUCT((LEN($Y$2:$Y$4096)-LEN(SUBSTITUTE($Y$2:$Y$4096,"Paldean "&amp;AA3120,"")))/LEN("Paldean "&amp;AA3120))
      &gt;0,2,1)
   ))))</f>
        <v>1</v>
      </c>
      <c r="AN3120">
        <v>0</v>
      </c>
      <c r="AO3120">
        <v>1</v>
      </c>
    </row>
    <row r="3121" spans="1:42" x14ac:dyDescent="0.25">
      <c r="A3121" t="s">
        <v>2013</v>
      </c>
      <c r="B3121" t="s">
        <v>125</v>
      </c>
      <c r="C3121" t="s">
        <v>1482</v>
      </c>
      <c r="D3121" t="s">
        <v>1536</v>
      </c>
      <c r="E3121">
        <v>75</v>
      </c>
      <c r="F3121">
        <v>110</v>
      </c>
      <c r="G3121">
        <v>110</v>
      </c>
      <c r="H3121">
        <v>110</v>
      </c>
      <c r="I3121">
        <v>105</v>
      </c>
      <c r="J3121">
        <v>80</v>
      </c>
      <c r="K3121" t="s">
        <v>2012</v>
      </c>
      <c r="M3121" t="s">
        <v>3497</v>
      </c>
      <c r="N3121">
        <v>9.8000000000000007</v>
      </c>
      <c r="O3121">
        <v>9.4499999999999993</v>
      </c>
      <c r="P3121">
        <v>3</v>
      </c>
      <c r="Q3121">
        <v>3</v>
      </c>
      <c r="R3121">
        <f t="shared" si="220"/>
        <v>13</v>
      </c>
      <c r="S3121">
        <f t="shared" si="221"/>
        <v>12</v>
      </c>
      <c r="T3121">
        <f t="shared" si="219"/>
        <v>25</v>
      </c>
      <c r="U3121" t="s">
        <v>1482</v>
      </c>
      <c r="V3121" t="s">
        <v>1536</v>
      </c>
      <c r="W3121" t="s">
        <v>1481</v>
      </c>
      <c r="X3121" t="s">
        <v>1512</v>
      </c>
      <c r="Z3121" t="str" cm="1">
        <f t="array" ref="Z3121">IF(ISBLANK(AK3121),_xlfn.LET(
    _xlpm.nameBeforeSlash, IF(ISNUMBER(SEARCH("/", Y3121)), LEFT(Y3121, SEARCH("/", Y3121)-1), Y3121),
    _xlpm.matchRow, IFERROR(MATCH(_xlpm.nameBeforeSlash, AA:AA, 0), ""),
    _xlpm.difference, IF(_xlpm.matchRow="", "", ABS((R3121 + S3121)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),IF(ISBLANK(Y3121),"","Hidden"))</f>
        <v/>
      </c>
      <c r="AA3121" t="s">
        <v>3370</v>
      </c>
      <c r="AB3121" t="s">
        <v>1477</v>
      </c>
      <c r="AC3121" t="s">
        <v>6543</v>
      </c>
      <c r="AD3121" t="str">
        <f>_xlfn.XLOOKUP(AC3121,moves!A:A,moves!B:B)</f>
        <v>dragon</v>
      </c>
      <c r="AE3121">
        <f>_xlfn.XLOOKUP(AC3121,moves!A:A,moves!D:D)</f>
        <v>4</v>
      </c>
      <c r="AF3121" t="str">
        <f>_xlfn.XLOOKUP(AC3121,moves!A:A,moves!E:E)</f>
        <v>The type of this move can either be Dragon- or Fairy-type. If this move is super effective against the target: Heal for half the damage dealt, rounded down.</v>
      </c>
      <c r="AG3121">
        <v>0</v>
      </c>
      <c r="AH3121">
        <v>0</v>
      </c>
      <c r="AI3121">
        <f t="shared" si="222"/>
        <v>0</v>
      </c>
      <c r="AJ3121" t="s">
        <v>525</v>
      </c>
      <c r="AK3121" t="s">
        <v>3497</v>
      </c>
      <c r="AL3121">
        <v>0</v>
      </c>
      <c r="AM3121" cm="1">
        <f t="array" ref="AM3121">IF(AL3121=1,1,
   IF(ISTEXT(AK3121),1,
   IF(AO3121&gt;1,AM3120,
   IF(AI3121=1,
      IF(SUMPRODUCT((LEN($Y$2:$Y$4096)-LEN(SUBSTITUTE($Y$2:$Y$4096,AA3121,"")))/LEN(AA3121))&gt;0,2,1),
      IF(
         SUMPRODUCT((LEN($Y$2:$Y$4096)-LEN(SUBSTITUTE($Y$2:$Y$4096,AA3121,"")))/LEN(AA3121))
         - SUMPRODUCT((LEN($Y$2:$Y$4096)-LEN(SUBSTITUTE($Y$2:$Y$4096,"Alolan "&amp;AA3121,"")))/LEN("Alolan "&amp;AA3121))
         - SUMPRODUCT((LEN($Y$2:$Y$4096)-LEN(SUBSTITUTE($Y$2:$Y$4096,"Galarian "&amp;AA3121,"")))/LEN("Galarian "&amp;AA3121))
         - SUMPRODUCT((LEN($Y$2:$Y$4096)-LEN(SUBSTITUTE($Y$2:$Y$4096,"Hisuian "&amp;AA3121,"")))/LEN("Hisuian "&amp;AA3121))
         - SUMPRODUCT((LEN($Y$2:$Y$4096)-LEN(SUBSTITUTE($Y$2:$Y$4096,"Paldean "&amp;AA3121,"")))/LEN("Paldean "&amp;AA3121))
      &gt;0,2,1)
   ))))</f>
        <v>1</v>
      </c>
      <c r="AN3121">
        <v>0</v>
      </c>
      <c r="AO3121">
        <v>2</v>
      </c>
      <c r="AP3121">
        <v>1</v>
      </c>
    </row>
    <row r="3122" spans="1:42" x14ac:dyDescent="0.25">
      <c r="A3122">
        <v>227</v>
      </c>
      <c r="B3122" t="s">
        <v>1846</v>
      </c>
      <c r="C3122" t="s">
        <v>1514</v>
      </c>
      <c r="D3122" t="s">
        <v>1481</v>
      </c>
      <c r="E3122">
        <v>65</v>
      </c>
      <c r="F3122">
        <v>80</v>
      </c>
      <c r="G3122">
        <v>140</v>
      </c>
      <c r="H3122">
        <v>40</v>
      </c>
      <c r="I3122">
        <v>70</v>
      </c>
      <c r="J3122">
        <v>70</v>
      </c>
      <c r="K3122" t="s">
        <v>1847</v>
      </c>
      <c r="M3122" t="s">
        <v>3497</v>
      </c>
      <c r="N3122">
        <v>7.2</v>
      </c>
      <c r="O3122">
        <v>8.9</v>
      </c>
      <c r="P3122">
        <v>2</v>
      </c>
      <c r="Q3122">
        <v>2</v>
      </c>
      <c r="R3122">
        <f t="shared" si="220"/>
        <v>9</v>
      </c>
      <c r="S3122">
        <f t="shared" si="221"/>
        <v>11</v>
      </c>
      <c r="T3122">
        <f t="shared" si="219"/>
        <v>20</v>
      </c>
      <c r="U3122" t="s">
        <v>1514</v>
      </c>
      <c r="V3122" t="s">
        <v>1481</v>
      </c>
      <c r="W3122" t="s">
        <v>1471</v>
      </c>
      <c r="X3122" t="s">
        <v>1472</v>
      </c>
      <c r="Z3122" t="str" cm="1">
        <f t="array" ref="Z3122">IF(ISBLANK(AK3122),_xlfn.LET(
    _xlpm.nameBeforeSlash, IF(ISNUMBER(SEARCH("/", Y3122)), LEFT(Y3122, SEARCH("/", Y3122)-1), Y3122),
    _xlpm.matchRow, IFERROR(MATCH(_xlpm.nameBeforeSlash, AA:AA, 0), ""),
    _xlpm.difference, IF(_xlpm.matchRow="", "", ABS((R3122 + S3122)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),IF(ISBLANK(Y3122),"","Hidden"))</f>
        <v/>
      </c>
      <c r="AA3122" t="s">
        <v>1846</v>
      </c>
      <c r="AB3122" t="str">
        <f>"Hoenn Commander "&amp;M3122</f>
        <v>Hoenn Commander Winona</v>
      </c>
      <c r="AC3122" t="s">
        <v>6560</v>
      </c>
      <c r="AD3122" t="str">
        <f>_xlfn.XLOOKUP(AC3122,moves!A:A,moves!B:B)</f>
        <v>steel</v>
      </c>
      <c r="AE3122">
        <f>_xlfn.XLOOKUP(AC3122,moves!A:A,moves!D:D)</f>
        <v>2</v>
      </c>
      <c r="AF3122" t="str">
        <f>_xlfn.XLOOKUP(AC3122,moves!A:A,moves!E:E)</f>
        <v xml:space="preserve"> </v>
      </c>
      <c r="AG3122">
        <v>0</v>
      </c>
      <c r="AH3122">
        <v>0</v>
      </c>
      <c r="AI3122">
        <f t="shared" si="222"/>
        <v>0</v>
      </c>
      <c r="AJ3122" t="s">
        <v>525</v>
      </c>
      <c r="AK3122" t="s">
        <v>3497</v>
      </c>
      <c r="AL3122">
        <v>0</v>
      </c>
      <c r="AM3122" cm="1">
        <f t="array" ref="AM3122">IF(AL3122=1,1,
   IF(ISTEXT(AK3122),1,
   IF(AO3122&gt;1,AM3121,
   IF(AI3122=1,
      IF(SUMPRODUCT((LEN($Y$2:$Y$4096)-LEN(SUBSTITUTE($Y$2:$Y$4096,AA3122,"")))/LEN(AA3122))&gt;0,2,1),
      IF(
         SUMPRODUCT((LEN($Y$2:$Y$4096)-LEN(SUBSTITUTE($Y$2:$Y$4096,AA3122,"")))/LEN(AA3122))
         - SUMPRODUCT((LEN($Y$2:$Y$4096)-LEN(SUBSTITUTE($Y$2:$Y$4096,"Alolan "&amp;AA3122,"")))/LEN("Alolan "&amp;AA3122))
         - SUMPRODUCT((LEN($Y$2:$Y$4096)-LEN(SUBSTITUTE($Y$2:$Y$4096,"Galarian "&amp;AA3122,"")))/LEN("Galarian "&amp;AA3122))
         - SUMPRODUCT((LEN($Y$2:$Y$4096)-LEN(SUBSTITUTE($Y$2:$Y$4096,"Hisuian "&amp;AA3122,"")))/LEN("Hisuian "&amp;AA3122))
         - SUMPRODUCT((LEN($Y$2:$Y$4096)-LEN(SUBSTITUTE($Y$2:$Y$4096,"Paldean "&amp;AA3122,"")))/LEN("Paldean "&amp;AA3122))
      &gt;0,2,1)
   ))))</f>
        <v>1</v>
      </c>
      <c r="AN3122">
        <v>0</v>
      </c>
      <c r="AO3122">
        <v>0</v>
      </c>
    </row>
    <row r="3123" spans="1:42" x14ac:dyDescent="0.25">
      <c r="A3123">
        <v>357</v>
      </c>
      <c r="B3123" t="s">
        <v>2054</v>
      </c>
      <c r="C3123" t="s">
        <v>1468</v>
      </c>
      <c r="D3123" t="s">
        <v>1481</v>
      </c>
      <c r="E3123">
        <v>99</v>
      </c>
      <c r="F3123">
        <v>68</v>
      </c>
      <c r="G3123">
        <v>83</v>
      </c>
      <c r="H3123">
        <v>72</v>
      </c>
      <c r="I3123">
        <v>87</v>
      </c>
      <c r="J3123">
        <v>51</v>
      </c>
      <c r="K3123" t="s">
        <v>2055</v>
      </c>
      <c r="M3123" t="s">
        <v>3497</v>
      </c>
      <c r="N3123">
        <v>6.32</v>
      </c>
      <c r="O3123">
        <v>9.0599999999999987</v>
      </c>
      <c r="P3123">
        <v>2</v>
      </c>
      <c r="Q3123">
        <v>3</v>
      </c>
      <c r="R3123">
        <f t="shared" si="220"/>
        <v>8</v>
      </c>
      <c r="S3123">
        <f t="shared" si="221"/>
        <v>12</v>
      </c>
      <c r="T3123">
        <f t="shared" si="219"/>
        <v>20</v>
      </c>
      <c r="U3123" t="s">
        <v>1468</v>
      </c>
      <c r="V3123" t="s">
        <v>1481</v>
      </c>
      <c r="W3123" t="s">
        <v>1482</v>
      </c>
      <c r="X3123" t="s">
        <v>1499</v>
      </c>
      <c r="Z3123" t="str" cm="1">
        <f t="array" ref="Z3123">IF(ISBLANK(AK3123),_xlfn.LET(
    _xlpm.nameBeforeSlash, IF(ISNUMBER(SEARCH("/", Y3123)), LEFT(Y3123, SEARCH("/", Y3123)-1), Y3123),
    _xlpm.matchRow, IFERROR(MATCH(_xlpm.nameBeforeSlash, AA:AA, 0), ""),
    _xlpm.difference, IF(_xlpm.matchRow="", "", ABS((R3123 + S3123)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),IF(ISBLANK(Y3123),"","Hidden"))</f>
        <v/>
      </c>
      <c r="AA3123" t="s">
        <v>2054</v>
      </c>
      <c r="AB3123" t="str">
        <f>"Hoenn Commander "&amp;M3123</f>
        <v>Hoenn Commander Winona</v>
      </c>
      <c r="AC3123" t="s">
        <v>449</v>
      </c>
      <c r="AD3123" t="str">
        <f>_xlfn.XLOOKUP(AC3123,moves!A:A,moves!B:B)</f>
        <v>flying</v>
      </c>
      <c r="AE3123">
        <f>_xlfn.XLOOKUP(AC3123,moves!A:A,moves!D:D)</f>
        <v>4</v>
      </c>
      <c r="AF3123" t="str">
        <f>_xlfn.XLOOKUP(AC3123,moves!A:A,moves!E:E)</f>
        <v>Critical hits deal +1 damage.</v>
      </c>
      <c r="AG3123">
        <v>0</v>
      </c>
      <c r="AH3123">
        <v>0</v>
      </c>
      <c r="AI3123">
        <f t="shared" si="222"/>
        <v>0</v>
      </c>
      <c r="AJ3123" t="s">
        <v>525</v>
      </c>
      <c r="AK3123" t="s">
        <v>3497</v>
      </c>
      <c r="AL3123">
        <v>0</v>
      </c>
      <c r="AM3123" cm="1">
        <f t="array" ref="AM3123">IF(AL3123=1,1,
   IF(ISTEXT(AK3123),1,
   IF(AO3123&gt;1,AM3122,
   IF(AI3123=1,
      IF(SUMPRODUCT((LEN($Y$2:$Y$4096)-LEN(SUBSTITUTE($Y$2:$Y$4096,AA3123,"")))/LEN(AA3123))&gt;0,2,1),
      IF(
         SUMPRODUCT((LEN($Y$2:$Y$4096)-LEN(SUBSTITUTE($Y$2:$Y$4096,AA3123,"")))/LEN(AA3123))
         - SUMPRODUCT((LEN($Y$2:$Y$4096)-LEN(SUBSTITUTE($Y$2:$Y$4096,"Alolan "&amp;AA3123,"")))/LEN("Alolan "&amp;AA3123))
         - SUMPRODUCT((LEN($Y$2:$Y$4096)-LEN(SUBSTITUTE($Y$2:$Y$4096,"Galarian "&amp;AA3123,"")))/LEN("Galarian "&amp;AA3123))
         - SUMPRODUCT((LEN($Y$2:$Y$4096)-LEN(SUBSTITUTE($Y$2:$Y$4096,"Hisuian "&amp;AA3123,"")))/LEN("Hisuian "&amp;AA3123))
         - SUMPRODUCT((LEN($Y$2:$Y$4096)-LEN(SUBSTITUTE($Y$2:$Y$4096,"Paldean "&amp;AA3123,"")))/LEN("Paldean "&amp;AA3123))
      &gt;0,2,1)
   ))))</f>
        <v>1</v>
      </c>
      <c r="AN3123">
        <v>0</v>
      </c>
      <c r="AO3123">
        <v>0</v>
      </c>
    </row>
    <row r="3124" spans="1:42" x14ac:dyDescent="0.25">
      <c r="A3124">
        <v>858</v>
      </c>
      <c r="B3124" t="s">
        <v>2800</v>
      </c>
      <c r="C3124" t="s">
        <v>429</v>
      </c>
      <c r="D3124" t="s">
        <v>1536</v>
      </c>
      <c r="E3124">
        <v>57</v>
      </c>
      <c r="F3124">
        <v>90</v>
      </c>
      <c r="G3124">
        <v>95</v>
      </c>
      <c r="H3124">
        <v>136</v>
      </c>
      <c r="I3124">
        <v>103</v>
      </c>
      <c r="J3124">
        <v>29</v>
      </c>
      <c r="K3124" t="s">
        <v>2801</v>
      </c>
      <c r="M3124" t="s">
        <v>7860</v>
      </c>
      <c r="N3124">
        <v>8.86</v>
      </c>
      <c r="O3124">
        <v>8.2199999999999989</v>
      </c>
      <c r="P3124">
        <v>-2</v>
      </c>
      <c r="Q3124">
        <v>8</v>
      </c>
      <c r="R3124">
        <f t="shared" si="220"/>
        <v>7</v>
      </c>
      <c r="S3124">
        <f t="shared" si="221"/>
        <v>16</v>
      </c>
      <c r="T3124">
        <f t="shared" si="219"/>
        <v>23</v>
      </c>
      <c r="U3124" t="s">
        <v>429</v>
      </c>
      <c r="V3124" t="s">
        <v>1536</v>
      </c>
      <c r="W3124" t="s">
        <v>1468</v>
      </c>
      <c r="X3124" t="s">
        <v>1524</v>
      </c>
      <c r="Z3124" t="str" cm="1">
        <f t="array" ref="Z3124">IF(ISBLANK(AK3124),_xlfn.LET(
    _xlpm.nameBeforeSlash, IF(ISNUMBER(SEARCH("/", Y3124)), LEFT(Y3124, SEARCH("/", Y3124)-1), Y3124),
    _xlpm.matchRow, IFERROR(MATCH(_xlpm.nameBeforeSlash, AA:AA, 0), ""),
    _xlpm.difference, IF(_xlpm.matchRow="", "", ABS((R3124 + S3124)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),IF(ISBLANK(Y3124),"","Hidden"))</f>
        <v/>
      </c>
      <c r="AA3124" t="s">
        <v>2800</v>
      </c>
      <c r="AB3124" t="str">
        <f>"Galactic Commander "&amp;M3124</f>
        <v>Galactic Commander Jupiter</v>
      </c>
      <c r="AC3124" t="s">
        <v>1323</v>
      </c>
      <c r="AD3124" t="str">
        <f>_xlfn.XLOOKUP(AC3124,moves!A:A,moves!B:B)</f>
        <v>psychic</v>
      </c>
      <c r="AE3124">
        <f>_xlfn.XLOOKUP(AC3124,moves!A:A,moves!D:D)</f>
        <v>4</v>
      </c>
      <c r="AF3124" t="str">
        <f>_xlfn.XLOOKUP(AC3124,moves!A:A,moves!E:E)</f>
        <v>Before rolling for this attack, all MODIFY effects on the user are transferred to the target.</v>
      </c>
      <c r="AG3124">
        <v>0</v>
      </c>
      <c r="AH3124">
        <v>0</v>
      </c>
      <c r="AI3124">
        <f t="shared" si="222"/>
        <v>0</v>
      </c>
      <c r="AJ3124" t="s">
        <v>525</v>
      </c>
      <c r="AK3124" t="s">
        <v>7860</v>
      </c>
      <c r="AL3124">
        <v>0</v>
      </c>
      <c r="AM3124" cm="1">
        <f t="array" ref="AM3124">IF(AL3124=1,1,
   IF(ISTEXT(AK3124),1,
   IF(AO3124&gt;1,AM3123,
   IF(AI3124=1,
      IF(SUMPRODUCT((LEN($Y$2:$Y$4096)-LEN(SUBSTITUTE($Y$2:$Y$4096,AA3124,"")))/LEN(AA3124))&gt;0,2,1),
      IF(
         SUMPRODUCT((LEN($Y$2:$Y$4096)-LEN(SUBSTITUTE($Y$2:$Y$4096,AA3124,"")))/LEN(AA3124))
         - SUMPRODUCT((LEN($Y$2:$Y$4096)-LEN(SUBSTITUTE($Y$2:$Y$4096,"Alolan "&amp;AA3124,"")))/LEN("Alolan "&amp;AA3124))
         - SUMPRODUCT((LEN($Y$2:$Y$4096)-LEN(SUBSTITUTE($Y$2:$Y$4096,"Galarian "&amp;AA3124,"")))/LEN("Galarian "&amp;AA3124))
         - SUMPRODUCT((LEN($Y$2:$Y$4096)-LEN(SUBSTITUTE($Y$2:$Y$4096,"Hisuian "&amp;AA3124,"")))/LEN("Hisuian "&amp;AA3124))
         - SUMPRODUCT((LEN($Y$2:$Y$4096)-LEN(SUBSTITUTE($Y$2:$Y$4096,"Paldean "&amp;AA3124,"")))/LEN("Paldean "&amp;AA3124))
      &gt;0,2,1)
   ))))</f>
        <v>1</v>
      </c>
      <c r="AN3124">
        <v>0</v>
      </c>
      <c r="AO3124">
        <v>1</v>
      </c>
    </row>
    <row r="3125" spans="1:42" x14ac:dyDescent="0.25">
      <c r="A3125" t="s">
        <v>3325</v>
      </c>
      <c r="B3125" t="s">
        <v>2800</v>
      </c>
      <c r="C3125" t="s">
        <v>429</v>
      </c>
      <c r="D3125" t="s">
        <v>1536</v>
      </c>
      <c r="E3125">
        <v>57</v>
      </c>
      <c r="F3125">
        <v>90</v>
      </c>
      <c r="G3125">
        <v>95</v>
      </c>
      <c r="H3125">
        <v>136</v>
      </c>
      <c r="I3125">
        <v>103</v>
      </c>
      <c r="J3125">
        <v>29</v>
      </c>
      <c r="K3125" t="s">
        <v>2801</v>
      </c>
      <c r="M3125" t="s">
        <v>7860</v>
      </c>
      <c r="N3125">
        <v>8.86</v>
      </c>
      <c r="O3125">
        <v>8.2199999999999989</v>
      </c>
      <c r="P3125">
        <v>-2</v>
      </c>
      <c r="Q3125">
        <v>17</v>
      </c>
      <c r="R3125">
        <f t="shared" si="220"/>
        <v>7</v>
      </c>
      <c r="S3125">
        <f t="shared" si="221"/>
        <v>25</v>
      </c>
      <c r="T3125">
        <f t="shared" si="219"/>
        <v>32</v>
      </c>
      <c r="U3125" t="s">
        <v>429</v>
      </c>
      <c r="V3125" t="s">
        <v>1536</v>
      </c>
      <c r="W3125" t="s">
        <v>1468</v>
      </c>
      <c r="X3125" t="s">
        <v>1524</v>
      </c>
      <c r="Z3125" t="str" cm="1">
        <f t="array" ref="Z3125">IF(ISBLANK(AK3125),_xlfn.LET(
    _xlpm.nameBeforeSlash, IF(ISNUMBER(SEARCH("/", Y3125)), LEFT(Y3125, SEARCH("/", Y3125)-1), Y3125),
    _xlpm.matchRow, IFERROR(MATCH(_xlpm.nameBeforeSlash, AA:AA, 0), ""),
    _xlpm.difference, IF(_xlpm.matchRow="", "", ABS((R3125 + S3125)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),IF(ISBLANK(Y3125),"","Hidden"))</f>
        <v/>
      </c>
      <c r="AA3125" t="s">
        <v>3430</v>
      </c>
      <c r="AB3125" t="s">
        <v>3299</v>
      </c>
      <c r="AC3125" t="s">
        <v>3355</v>
      </c>
      <c r="AD3125" t="str">
        <f>_xlfn.XLOOKUP(AC3125,moves!A:A,moves!B:B)</f>
        <v>fairy</v>
      </c>
      <c r="AE3125">
        <f>_xlfn.XLOOKUP(AC3125,moves!A:A,moves!D:D)</f>
        <v>5</v>
      </c>
      <c r="AF3125" t="str">
        <f>_xlfn.XLOOKUP(AC3125,moves!A:A,moves!E:E)</f>
        <v>Inflict the Confused status on all opposing active Pokémon.</v>
      </c>
      <c r="AG3125">
        <v>0</v>
      </c>
      <c r="AH3125">
        <v>0</v>
      </c>
      <c r="AI3125">
        <f t="shared" si="222"/>
        <v>0</v>
      </c>
      <c r="AJ3125" t="s">
        <v>525</v>
      </c>
      <c r="AK3125" t="s">
        <v>7860</v>
      </c>
      <c r="AL3125">
        <v>0</v>
      </c>
      <c r="AM3125" cm="1">
        <f t="array" ref="AM3125">IF(AL3125=1,1,
   IF(ISTEXT(AK3125),1,
   IF(AO3125&gt;1,AM3124,
   IF(AI3125=1,
      IF(SUMPRODUCT((LEN($Y$2:$Y$4096)-LEN(SUBSTITUTE($Y$2:$Y$4096,AA3125,"")))/LEN(AA3125))&gt;0,2,1),
      IF(
         SUMPRODUCT((LEN($Y$2:$Y$4096)-LEN(SUBSTITUTE($Y$2:$Y$4096,AA3125,"")))/LEN(AA3125))
         - SUMPRODUCT((LEN($Y$2:$Y$4096)-LEN(SUBSTITUTE($Y$2:$Y$4096,"Alolan "&amp;AA3125,"")))/LEN("Alolan "&amp;AA3125))
         - SUMPRODUCT((LEN($Y$2:$Y$4096)-LEN(SUBSTITUTE($Y$2:$Y$4096,"Galarian "&amp;AA3125,"")))/LEN("Galarian "&amp;AA3125))
         - SUMPRODUCT((LEN($Y$2:$Y$4096)-LEN(SUBSTITUTE($Y$2:$Y$4096,"Hisuian "&amp;AA3125,"")))/LEN("Hisuian "&amp;AA3125))
         - SUMPRODUCT((LEN($Y$2:$Y$4096)-LEN(SUBSTITUTE($Y$2:$Y$4096,"Paldean "&amp;AA3125,"")))/LEN("Paldean "&amp;AA3125))
      &gt;0,2,1)
   ))))</f>
        <v>1</v>
      </c>
      <c r="AN3125">
        <v>0</v>
      </c>
      <c r="AO3125">
        <v>2</v>
      </c>
      <c r="AP3125">
        <v>1</v>
      </c>
    </row>
    <row r="3126" spans="1:42" x14ac:dyDescent="0.25">
      <c r="A3126">
        <v>34</v>
      </c>
      <c r="B3126" t="s">
        <v>1558</v>
      </c>
      <c r="C3126" t="s">
        <v>1469</v>
      </c>
      <c r="D3126" t="s">
        <v>1472</v>
      </c>
      <c r="E3126">
        <v>81</v>
      </c>
      <c r="F3126">
        <v>102</v>
      </c>
      <c r="G3126">
        <v>77</v>
      </c>
      <c r="H3126">
        <v>85</v>
      </c>
      <c r="I3126">
        <v>75</v>
      </c>
      <c r="J3126">
        <v>85</v>
      </c>
      <c r="K3126" t="s">
        <v>341</v>
      </c>
      <c r="M3126" t="s">
        <v>7860</v>
      </c>
      <c r="N3126">
        <v>9.35</v>
      </c>
      <c r="O3126">
        <v>7.8</v>
      </c>
      <c r="P3126">
        <v>2</v>
      </c>
      <c r="Q3126">
        <v>4</v>
      </c>
      <c r="R3126">
        <f t="shared" si="220"/>
        <v>11</v>
      </c>
      <c r="S3126">
        <f t="shared" si="221"/>
        <v>12</v>
      </c>
      <c r="T3126">
        <f t="shared" si="219"/>
        <v>23</v>
      </c>
      <c r="U3126" t="s">
        <v>1469</v>
      </c>
      <c r="V3126" t="s">
        <v>1472</v>
      </c>
      <c r="W3126" t="s">
        <v>1492</v>
      </c>
      <c r="X3126" t="s">
        <v>1512</v>
      </c>
      <c r="Z3126" t="str" cm="1">
        <f t="array" ref="Z3126">IF(ISBLANK(AK3126),_xlfn.LET(
    _xlpm.nameBeforeSlash, IF(ISNUMBER(SEARCH("/", Y3126)), LEFT(Y3126, SEARCH("/", Y3126)-1), Y3126),
    _xlpm.matchRow, IFERROR(MATCH(_xlpm.nameBeforeSlash, AA:AA, 0), ""),
    _xlpm.difference, IF(_xlpm.matchRow="", "", ABS((R3126 + S3126)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),IF(ISBLANK(Y3126),"","Hidden"))</f>
        <v/>
      </c>
      <c r="AA3126" t="s">
        <v>1558</v>
      </c>
      <c r="AB3126" t="str">
        <f>"Galactic Commander "&amp;M3126</f>
        <v>Galactic Commander Jupiter</v>
      </c>
      <c r="AC3126" t="s">
        <v>418</v>
      </c>
      <c r="AD3126" t="str">
        <f>_xlfn.XLOOKUP(AC3126,moves!A:A,moves!B:B)</f>
        <v>ground</v>
      </c>
      <c r="AE3126">
        <f>_xlfn.XLOOKUP(AC3126,moves!A:A,moves!D:D)</f>
        <v>4</v>
      </c>
      <c r="AF3126" t="str">
        <f>_xlfn.XLOOKUP(AC3126,moves!A:A,moves!E:E)</f>
        <v>If 2 or more status symbols are rolled: Deal 2 damage to a Pokémon in the target party that is not the target.</v>
      </c>
      <c r="AG3126">
        <v>0</v>
      </c>
      <c r="AH3126">
        <v>0</v>
      </c>
      <c r="AI3126">
        <f t="shared" si="222"/>
        <v>0</v>
      </c>
      <c r="AJ3126" t="s">
        <v>525</v>
      </c>
      <c r="AK3126" t="s">
        <v>7860</v>
      </c>
      <c r="AL3126">
        <v>0</v>
      </c>
      <c r="AM3126" cm="1">
        <f t="array" ref="AM3126">IF(AL3126=1,1,
   IF(ISTEXT(AK3126),1,
   IF(AO3126&gt;1,AM3125,
   IF(AI3126=1,
      IF(SUMPRODUCT((LEN($Y$2:$Y$4096)-LEN(SUBSTITUTE($Y$2:$Y$4096,AA3126,"")))/LEN(AA3126))&gt;0,2,1),
      IF(
         SUMPRODUCT((LEN($Y$2:$Y$4096)-LEN(SUBSTITUTE($Y$2:$Y$4096,AA3126,"")))/LEN(AA3126))
         - SUMPRODUCT((LEN($Y$2:$Y$4096)-LEN(SUBSTITUTE($Y$2:$Y$4096,"Alolan "&amp;AA3126,"")))/LEN("Alolan "&amp;AA3126))
         - SUMPRODUCT((LEN($Y$2:$Y$4096)-LEN(SUBSTITUTE($Y$2:$Y$4096,"Galarian "&amp;AA3126,"")))/LEN("Galarian "&amp;AA3126))
         - SUMPRODUCT((LEN($Y$2:$Y$4096)-LEN(SUBSTITUTE($Y$2:$Y$4096,"Hisuian "&amp;AA3126,"")))/LEN("Hisuian "&amp;AA3126))
         - SUMPRODUCT((LEN($Y$2:$Y$4096)-LEN(SUBSTITUTE($Y$2:$Y$4096,"Paldean "&amp;AA3126,"")))/LEN("Paldean "&amp;AA3126))
      &gt;0,2,1)
   ))))</f>
        <v>1</v>
      </c>
      <c r="AN3126">
        <v>0</v>
      </c>
      <c r="AO3126">
        <v>0</v>
      </c>
    </row>
    <row r="3127" spans="1:42" x14ac:dyDescent="0.25">
      <c r="A3127">
        <v>437</v>
      </c>
      <c r="B3127" t="s">
        <v>191</v>
      </c>
      <c r="C3127" t="s">
        <v>1514</v>
      </c>
      <c r="D3127" t="s">
        <v>429</v>
      </c>
      <c r="E3127">
        <v>67</v>
      </c>
      <c r="F3127">
        <v>89</v>
      </c>
      <c r="G3127">
        <v>116</v>
      </c>
      <c r="H3127">
        <v>79</v>
      </c>
      <c r="I3127">
        <v>116</v>
      </c>
      <c r="J3127">
        <v>33</v>
      </c>
      <c r="K3127" t="s">
        <v>311</v>
      </c>
      <c r="M3127" t="s">
        <v>7860</v>
      </c>
      <c r="N3127">
        <v>6.5600000000000005</v>
      </c>
      <c r="O3127">
        <v>9.6399999999999988</v>
      </c>
      <c r="P3127">
        <v>1</v>
      </c>
      <c r="Q3127">
        <v>5</v>
      </c>
      <c r="R3127">
        <f t="shared" si="220"/>
        <v>8</v>
      </c>
      <c r="S3127">
        <f t="shared" si="221"/>
        <v>15</v>
      </c>
      <c r="T3127">
        <f t="shared" si="219"/>
        <v>23</v>
      </c>
      <c r="U3127" t="s">
        <v>1514</v>
      </c>
      <c r="V3127" t="s">
        <v>429</v>
      </c>
      <c r="W3127" t="s">
        <v>1524</v>
      </c>
      <c r="X3127" t="s">
        <v>1546</v>
      </c>
      <c r="Z3127" t="str" cm="1">
        <f t="array" ref="Z3127">IF(ISBLANK(AK3127),_xlfn.LET(
    _xlpm.nameBeforeSlash, IF(ISNUMBER(SEARCH("/", Y3127)), LEFT(Y3127, SEARCH("/", Y3127)-1), Y3127),
    _xlpm.matchRow, IFERROR(MATCH(_xlpm.nameBeforeSlash, AA:AA, 0), ""),
    _xlpm.difference, IF(_xlpm.matchRow="", "", ABS((R3127 + S3127)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),IF(ISBLANK(Y3127),"","Hidden"))</f>
        <v/>
      </c>
      <c r="AA3127" t="s">
        <v>191</v>
      </c>
      <c r="AB3127" t="str">
        <f>"Galactic Commander "&amp;M3127</f>
        <v>Galactic Commander Jupiter</v>
      </c>
      <c r="AC3127" t="s">
        <v>6374</v>
      </c>
      <c r="AD3127" t="str">
        <f>_xlfn.XLOOKUP(AC3127,moves!A:A,moves!B:B)</f>
        <v>psychic</v>
      </c>
      <c r="AE3127">
        <f>_xlfn.XLOOKUP(AC3127,moves!A:A,moves!D:D)</f>
        <v>4</v>
      </c>
      <c r="AF3127" t="str">
        <f>_xlfn.XLOOKUP(AC3127,moves!A:A,moves!E:E)</f>
        <v>If all dice rolled are the same: The target skips their turn this round.</v>
      </c>
      <c r="AG3127">
        <v>0</v>
      </c>
      <c r="AH3127">
        <v>0</v>
      </c>
      <c r="AI3127">
        <f t="shared" si="222"/>
        <v>0</v>
      </c>
      <c r="AJ3127" t="s">
        <v>525</v>
      </c>
      <c r="AK3127" t="s">
        <v>7860</v>
      </c>
      <c r="AL3127">
        <v>0</v>
      </c>
      <c r="AM3127" cm="1">
        <f t="array" ref="AM3127">IF(AL3127=1,1,
   IF(ISTEXT(AK3127),1,
   IF(AO3127&gt;1,AM3126,
   IF(AI3127=1,
      IF(SUMPRODUCT((LEN($Y$2:$Y$4096)-LEN(SUBSTITUTE($Y$2:$Y$4096,AA3127,"")))/LEN(AA3127))&gt;0,2,1),
      IF(
         SUMPRODUCT((LEN($Y$2:$Y$4096)-LEN(SUBSTITUTE($Y$2:$Y$4096,AA3127,"")))/LEN(AA3127))
         - SUMPRODUCT((LEN($Y$2:$Y$4096)-LEN(SUBSTITUTE($Y$2:$Y$4096,"Alolan "&amp;AA3127,"")))/LEN("Alolan "&amp;AA3127))
         - SUMPRODUCT((LEN($Y$2:$Y$4096)-LEN(SUBSTITUTE($Y$2:$Y$4096,"Galarian "&amp;AA3127,"")))/LEN("Galarian "&amp;AA3127))
         - SUMPRODUCT((LEN($Y$2:$Y$4096)-LEN(SUBSTITUTE($Y$2:$Y$4096,"Hisuian "&amp;AA3127,"")))/LEN("Hisuian "&amp;AA3127))
         - SUMPRODUCT((LEN($Y$2:$Y$4096)-LEN(SUBSTITUTE($Y$2:$Y$4096,"Paldean "&amp;AA3127,"")))/LEN("Paldean "&amp;AA3127))
      &gt;0,2,1)
   ))))</f>
        <v>1</v>
      </c>
      <c r="AN3127">
        <v>0</v>
      </c>
      <c r="AO3127">
        <v>0</v>
      </c>
    </row>
    <row r="3128" spans="1:42" x14ac:dyDescent="0.25">
      <c r="A3128">
        <v>435</v>
      </c>
      <c r="B3128" t="s">
        <v>189</v>
      </c>
      <c r="C3128" t="s">
        <v>1469</v>
      </c>
      <c r="D3128" t="s">
        <v>1471</v>
      </c>
      <c r="E3128">
        <v>103</v>
      </c>
      <c r="F3128">
        <v>93</v>
      </c>
      <c r="G3128">
        <v>67</v>
      </c>
      <c r="H3128">
        <v>71</v>
      </c>
      <c r="I3128">
        <v>61</v>
      </c>
      <c r="J3128">
        <v>84</v>
      </c>
      <c r="K3128" t="s">
        <v>309</v>
      </c>
      <c r="M3128" t="s">
        <v>7860</v>
      </c>
      <c r="N3128">
        <v>8.7199999999999989</v>
      </c>
      <c r="O3128">
        <v>7.9599999999999991</v>
      </c>
      <c r="P3128">
        <v>3</v>
      </c>
      <c r="Q3128">
        <v>3</v>
      </c>
      <c r="R3128">
        <f t="shared" si="220"/>
        <v>12</v>
      </c>
      <c r="S3128">
        <f t="shared" si="221"/>
        <v>11</v>
      </c>
      <c r="T3128">
        <f t="shared" si="219"/>
        <v>23</v>
      </c>
      <c r="U3128" t="s">
        <v>1469</v>
      </c>
      <c r="V3128" t="s">
        <v>1471</v>
      </c>
      <c r="W3128" t="s">
        <v>1479</v>
      </c>
      <c r="X3128" t="s">
        <v>1524</v>
      </c>
      <c r="Z3128" t="str" cm="1">
        <f t="array" ref="Z3128">IF(ISBLANK(AK3128),_xlfn.LET(
    _xlpm.nameBeforeSlash, IF(ISNUMBER(SEARCH("/", Y3128)), LEFT(Y3128, SEARCH("/", Y3128)-1), Y3128),
    _xlpm.matchRow, IFERROR(MATCH(_xlpm.nameBeforeSlash, AA:AA, 0), ""),
    _xlpm.difference, IF(_xlpm.matchRow="", "", ABS((R3128 + S3128)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),IF(ISBLANK(Y3128),"","Hidden"))</f>
        <v/>
      </c>
      <c r="AA3128" t="s">
        <v>189</v>
      </c>
      <c r="AB3128" t="str">
        <f>"Galactic Commander "&amp;M3128</f>
        <v>Galactic Commander Jupiter</v>
      </c>
      <c r="AC3128" t="s">
        <v>1290</v>
      </c>
      <c r="AD3128" t="str">
        <f>_xlfn.XLOOKUP(AC3128,moves!A:A,moves!B:B)</f>
        <v>poison</v>
      </c>
      <c r="AE3128">
        <f>_xlfn.XLOOKUP(AC3128,moves!A:A,moves!D:D)</f>
        <v>5</v>
      </c>
      <c r="AF3128" t="str">
        <f>_xlfn.XLOOKUP(AC3128,moves!A:A,moves!E:E)</f>
        <v>If 2 or more status symbols are rolled: Inflict the Poisoned status on the target.</v>
      </c>
      <c r="AG3128">
        <v>0</v>
      </c>
      <c r="AH3128">
        <v>0</v>
      </c>
      <c r="AI3128">
        <f t="shared" si="222"/>
        <v>0</v>
      </c>
      <c r="AJ3128" t="s">
        <v>525</v>
      </c>
      <c r="AK3128" t="s">
        <v>7860</v>
      </c>
      <c r="AL3128">
        <v>0</v>
      </c>
      <c r="AM3128" cm="1">
        <f t="array" ref="AM3128">IF(AL3128=1,1,
   IF(ISTEXT(AK3128),1,
   IF(AO3128&gt;1,AM3127,
   IF(AI3128=1,
      IF(SUMPRODUCT((LEN($Y$2:$Y$4096)-LEN(SUBSTITUTE($Y$2:$Y$4096,AA3128,"")))/LEN(AA3128))&gt;0,2,1),
      IF(
         SUMPRODUCT((LEN($Y$2:$Y$4096)-LEN(SUBSTITUTE($Y$2:$Y$4096,AA3128,"")))/LEN(AA3128))
         - SUMPRODUCT((LEN($Y$2:$Y$4096)-LEN(SUBSTITUTE($Y$2:$Y$4096,"Alolan "&amp;AA3128,"")))/LEN("Alolan "&amp;AA3128))
         - SUMPRODUCT((LEN($Y$2:$Y$4096)-LEN(SUBSTITUTE($Y$2:$Y$4096,"Galarian "&amp;AA3128,"")))/LEN("Galarian "&amp;AA3128))
         - SUMPRODUCT((LEN($Y$2:$Y$4096)-LEN(SUBSTITUTE($Y$2:$Y$4096,"Hisuian "&amp;AA3128,"")))/LEN("Hisuian "&amp;AA3128))
         - SUMPRODUCT((LEN($Y$2:$Y$4096)-LEN(SUBSTITUTE($Y$2:$Y$4096,"Paldean "&amp;AA3128,"")))/LEN("Paldean "&amp;AA3128))
      &gt;0,2,1)
   ))))</f>
        <v>1</v>
      </c>
      <c r="AN3128">
        <v>0</v>
      </c>
      <c r="AO3128">
        <v>0</v>
      </c>
    </row>
    <row r="3129" spans="1:42" x14ac:dyDescent="0.25">
      <c r="A3129">
        <v>851</v>
      </c>
      <c r="B3129" t="s">
        <v>2788</v>
      </c>
      <c r="C3129" t="s">
        <v>1479</v>
      </c>
      <c r="D3129" t="s">
        <v>1499</v>
      </c>
      <c r="E3129">
        <v>100</v>
      </c>
      <c r="F3129">
        <v>115</v>
      </c>
      <c r="G3129">
        <v>65</v>
      </c>
      <c r="H3129">
        <v>90</v>
      </c>
      <c r="I3129">
        <v>90</v>
      </c>
      <c r="J3129">
        <v>65</v>
      </c>
      <c r="K3129" t="s">
        <v>2787</v>
      </c>
      <c r="M3129" t="s">
        <v>7861</v>
      </c>
      <c r="N3129">
        <v>9.25</v>
      </c>
      <c r="O3129">
        <v>8.65</v>
      </c>
      <c r="P3129">
        <v>2</v>
      </c>
      <c r="Q3129">
        <v>2</v>
      </c>
      <c r="R3129">
        <f t="shared" si="220"/>
        <v>11</v>
      </c>
      <c r="S3129">
        <f t="shared" si="221"/>
        <v>11</v>
      </c>
      <c r="T3129">
        <f t="shared" si="219"/>
        <v>22</v>
      </c>
      <c r="U3129" t="s">
        <v>1479</v>
      </c>
      <c r="V3129" t="s">
        <v>1499</v>
      </c>
      <c r="W3129" t="s">
        <v>1469</v>
      </c>
      <c r="X3129" t="s">
        <v>1471</v>
      </c>
      <c r="Z3129" t="str" cm="1">
        <f t="array" ref="Z3129">IF(ISBLANK(AK3129),_xlfn.LET(
    _xlpm.nameBeforeSlash, IF(ISNUMBER(SEARCH("/", Y3129)), LEFT(Y3129, SEARCH("/", Y3129)-1), Y3129),
    _xlpm.matchRow, IFERROR(MATCH(_xlpm.nameBeforeSlash, AA:AA, 0), ""),
    _xlpm.difference, IF(_xlpm.matchRow="", "", ABS((R3129 + S3129)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),IF(ISBLANK(Y3129),"","Hidden"))</f>
        <v/>
      </c>
      <c r="AA3129" t="s">
        <v>2788</v>
      </c>
      <c r="AB3129" t="str">
        <f>"Galactic Commander "&amp;M3129</f>
        <v>Galactic Commander Mars</v>
      </c>
      <c r="AC3129" t="s">
        <v>850</v>
      </c>
      <c r="AD3129" t="str">
        <f>_xlfn.XLOOKUP(AC3129,moves!A:A,moves!B:B)</f>
        <v>fire</v>
      </c>
      <c r="AE3129">
        <f>_xlfn.XLOOKUP(AC3129,moves!A:A,moves!D:D)</f>
        <v>2</v>
      </c>
      <c r="AF3129" t="str">
        <f>_xlfn.XLOOKUP(AC3129,moves!A:A,moves!E:E)</f>
        <v>Inflict both the Burned and Poisoned statuses on the target, simultaneously.</v>
      </c>
      <c r="AG3129">
        <v>0</v>
      </c>
      <c r="AH3129">
        <v>0</v>
      </c>
      <c r="AI3129">
        <f t="shared" si="222"/>
        <v>0</v>
      </c>
      <c r="AJ3129" t="s">
        <v>525</v>
      </c>
      <c r="AK3129" t="s">
        <v>7861</v>
      </c>
      <c r="AL3129">
        <v>0</v>
      </c>
      <c r="AM3129" cm="1">
        <f t="array" ref="AM3129">IF(AL3129=1,1,
   IF(ISTEXT(AK3129),1,
   IF(AO3129&gt;1,AM3128,
   IF(AI3129=1,
      IF(SUMPRODUCT((LEN($Y$2:$Y$4096)-LEN(SUBSTITUTE($Y$2:$Y$4096,AA3129,"")))/LEN(AA3129))&gt;0,2,1),
      IF(
         SUMPRODUCT((LEN($Y$2:$Y$4096)-LEN(SUBSTITUTE($Y$2:$Y$4096,AA3129,"")))/LEN(AA3129))
         - SUMPRODUCT((LEN($Y$2:$Y$4096)-LEN(SUBSTITUTE($Y$2:$Y$4096,"Alolan "&amp;AA3129,"")))/LEN("Alolan "&amp;AA3129))
         - SUMPRODUCT((LEN($Y$2:$Y$4096)-LEN(SUBSTITUTE($Y$2:$Y$4096,"Galarian "&amp;AA3129,"")))/LEN("Galarian "&amp;AA3129))
         - SUMPRODUCT((LEN($Y$2:$Y$4096)-LEN(SUBSTITUTE($Y$2:$Y$4096,"Hisuian "&amp;AA3129,"")))/LEN("Hisuian "&amp;AA3129))
         - SUMPRODUCT((LEN($Y$2:$Y$4096)-LEN(SUBSTITUTE($Y$2:$Y$4096,"Paldean "&amp;AA3129,"")))/LEN("Paldean "&amp;AA3129))
      &gt;0,2,1)
   ))))</f>
        <v>1</v>
      </c>
      <c r="AN3129">
        <v>0</v>
      </c>
      <c r="AO3129">
        <v>1</v>
      </c>
    </row>
    <row r="3130" spans="1:42" x14ac:dyDescent="0.25">
      <c r="A3130" t="s">
        <v>3324</v>
      </c>
      <c r="B3130" t="s">
        <v>2788</v>
      </c>
      <c r="C3130" t="s">
        <v>1479</v>
      </c>
      <c r="D3130" t="s">
        <v>1499</v>
      </c>
      <c r="E3130">
        <v>100</v>
      </c>
      <c r="F3130">
        <v>115</v>
      </c>
      <c r="G3130">
        <v>65</v>
      </c>
      <c r="H3130">
        <v>90</v>
      </c>
      <c r="I3130">
        <v>90</v>
      </c>
      <c r="J3130">
        <v>65</v>
      </c>
      <c r="K3130" t="s">
        <v>2787</v>
      </c>
      <c r="M3130" t="s">
        <v>7861</v>
      </c>
      <c r="N3130">
        <v>9.25</v>
      </c>
      <c r="O3130">
        <v>8.65</v>
      </c>
      <c r="P3130">
        <v>2</v>
      </c>
      <c r="Q3130">
        <v>12</v>
      </c>
      <c r="R3130">
        <f t="shared" si="220"/>
        <v>11</v>
      </c>
      <c r="S3130">
        <f t="shared" si="221"/>
        <v>21</v>
      </c>
      <c r="T3130">
        <f t="shared" si="219"/>
        <v>32</v>
      </c>
      <c r="U3130" t="s">
        <v>1479</v>
      </c>
      <c r="V3130" t="s">
        <v>1499</v>
      </c>
      <c r="W3130" t="s">
        <v>1469</v>
      </c>
      <c r="X3130" t="s">
        <v>1471</v>
      </c>
      <c r="Z3130" t="str" cm="1">
        <f t="array" ref="Z3130">IF(ISBLANK(AK3130),_xlfn.LET(
    _xlpm.nameBeforeSlash, IF(ISNUMBER(SEARCH("/", Y3130)), LEFT(Y3130, SEARCH("/", Y3130)-1), Y3130),
    _xlpm.matchRow, IFERROR(MATCH(_xlpm.nameBeforeSlash, AA:AA, 0), ""),
    _xlpm.difference, IF(_xlpm.matchRow="", "", ABS((R3130 + S3130)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),IF(ISBLANK(Y3130),"","Hidden"))</f>
        <v/>
      </c>
      <c r="AA3130" t="s">
        <v>3429</v>
      </c>
      <c r="AB3130" t="s">
        <v>3299</v>
      </c>
      <c r="AC3130" t="s">
        <v>3354</v>
      </c>
      <c r="AD3130" t="str">
        <f>_xlfn.XLOOKUP(AC3130,moves!A:A,moves!B:B)</f>
        <v>fire</v>
      </c>
      <c r="AE3130">
        <f>_xlfn.XLOOKUP(AC3130,moves!A:A,moves!D:D)</f>
        <v>5</v>
      </c>
      <c r="AF3130" t="str">
        <f>_xlfn.XLOOKUP(AC3130,moves!A:A,moves!E:E)</f>
        <v>The target takes 2 damage at the end of their turns. The target may no longer switch out or flee the battle.</v>
      </c>
      <c r="AG3130">
        <v>0</v>
      </c>
      <c r="AH3130">
        <v>0</v>
      </c>
      <c r="AI3130">
        <f t="shared" si="222"/>
        <v>0</v>
      </c>
      <c r="AJ3130" t="s">
        <v>525</v>
      </c>
      <c r="AK3130" t="s">
        <v>7861</v>
      </c>
      <c r="AL3130">
        <v>0</v>
      </c>
      <c r="AM3130" cm="1">
        <f t="array" ref="AM3130">IF(AL3130=1,1,
   IF(ISTEXT(AK3130),1,
   IF(AO3130&gt;1,AM3129,
   IF(AI3130=1,
      IF(SUMPRODUCT((LEN($Y$2:$Y$4096)-LEN(SUBSTITUTE($Y$2:$Y$4096,AA3130,"")))/LEN(AA3130))&gt;0,2,1),
      IF(
         SUMPRODUCT((LEN($Y$2:$Y$4096)-LEN(SUBSTITUTE($Y$2:$Y$4096,AA3130,"")))/LEN(AA3130))
         - SUMPRODUCT((LEN($Y$2:$Y$4096)-LEN(SUBSTITUTE($Y$2:$Y$4096,"Alolan "&amp;AA3130,"")))/LEN("Alolan "&amp;AA3130))
         - SUMPRODUCT((LEN($Y$2:$Y$4096)-LEN(SUBSTITUTE($Y$2:$Y$4096,"Galarian "&amp;AA3130,"")))/LEN("Galarian "&amp;AA3130))
         - SUMPRODUCT((LEN($Y$2:$Y$4096)-LEN(SUBSTITUTE($Y$2:$Y$4096,"Hisuian "&amp;AA3130,"")))/LEN("Hisuian "&amp;AA3130))
         - SUMPRODUCT((LEN($Y$2:$Y$4096)-LEN(SUBSTITUTE($Y$2:$Y$4096,"Paldean "&amp;AA3130,"")))/LEN("Paldean "&amp;AA3130))
      &gt;0,2,1)
   ))))</f>
        <v>1</v>
      </c>
      <c r="AN3130">
        <v>0</v>
      </c>
      <c r="AO3130">
        <v>2</v>
      </c>
      <c r="AP3130">
        <v>1</v>
      </c>
    </row>
    <row r="3131" spans="1:42" x14ac:dyDescent="0.25">
      <c r="A3131">
        <v>468</v>
      </c>
      <c r="B3131" t="s">
        <v>222</v>
      </c>
      <c r="C3131" t="s">
        <v>1536</v>
      </c>
      <c r="D3131" t="s">
        <v>1481</v>
      </c>
      <c r="E3131">
        <v>85</v>
      </c>
      <c r="F3131">
        <v>50</v>
      </c>
      <c r="G3131">
        <v>95</v>
      </c>
      <c r="H3131">
        <v>120</v>
      </c>
      <c r="I3131">
        <v>115</v>
      </c>
      <c r="J3131">
        <v>80</v>
      </c>
      <c r="K3131" t="s">
        <v>349</v>
      </c>
      <c r="M3131" t="s">
        <v>7861</v>
      </c>
      <c r="N3131">
        <v>9.6999999999999993</v>
      </c>
      <c r="O3131">
        <v>9.6999999999999993</v>
      </c>
      <c r="P3131">
        <v>1</v>
      </c>
      <c r="Q3131">
        <v>1</v>
      </c>
      <c r="R3131">
        <f t="shared" si="220"/>
        <v>11</v>
      </c>
      <c r="S3131">
        <f t="shared" si="221"/>
        <v>11</v>
      </c>
      <c r="T3131">
        <f t="shared" si="219"/>
        <v>22</v>
      </c>
      <c r="U3131" t="s">
        <v>1536</v>
      </c>
      <c r="V3131" t="s">
        <v>1481</v>
      </c>
      <c r="W3131" t="s">
        <v>1492</v>
      </c>
      <c r="X3131" t="s">
        <v>1512</v>
      </c>
      <c r="Z3131" t="str" cm="1">
        <f t="array" ref="Z3131">IF(ISBLANK(AK3131),_xlfn.LET(
    _xlpm.nameBeforeSlash, IF(ISNUMBER(SEARCH("/", Y3131)), LEFT(Y3131, SEARCH("/", Y3131)-1), Y3131),
    _xlpm.matchRow, IFERROR(MATCH(_xlpm.nameBeforeSlash, AA:AA, 0), ""),
    _xlpm.difference, IF(_xlpm.matchRow="", "", ABS((R3131 + S3131)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),IF(ISBLANK(Y3131),"","Hidden"))</f>
        <v/>
      </c>
      <c r="AA3131" t="s">
        <v>222</v>
      </c>
      <c r="AB3131" t="str">
        <f>"Galactic Commander "&amp;M3131</f>
        <v>Galactic Commander Mars</v>
      </c>
      <c r="AC3131" t="s">
        <v>425</v>
      </c>
      <c r="AD3131" t="str">
        <f>_xlfn.XLOOKUP(AC3131,moves!A:A,moves!B:B)</f>
        <v>fighting</v>
      </c>
      <c r="AE3131">
        <f>_xlfn.XLOOKUP(AC3131,moves!A:A,moves!D:D)</f>
        <v>4</v>
      </c>
      <c r="AF3131" t="str">
        <f>_xlfn.XLOOKUP(AC3131,moves!A:A,moves!E:E)</f>
        <v>Status symbols deal +1 damage.</v>
      </c>
      <c r="AG3131">
        <v>0</v>
      </c>
      <c r="AH3131">
        <v>0</v>
      </c>
      <c r="AI3131">
        <f t="shared" si="222"/>
        <v>0</v>
      </c>
      <c r="AJ3131" t="s">
        <v>525</v>
      </c>
      <c r="AK3131" t="s">
        <v>7861</v>
      </c>
      <c r="AL3131">
        <v>0</v>
      </c>
      <c r="AM3131" cm="1">
        <f t="array" ref="AM3131">IF(AL3131=1,1,
   IF(ISTEXT(AK3131),1,
   IF(AO3131&gt;1,AM3130,
   IF(AI3131=1,
      IF(SUMPRODUCT((LEN($Y$2:$Y$4096)-LEN(SUBSTITUTE($Y$2:$Y$4096,AA3131,"")))/LEN(AA3131))&gt;0,2,1),
      IF(
         SUMPRODUCT((LEN($Y$2:$Y$4096)-LEN(SUBSTITUTE($Y$2:$Y$4096,AA3131,"")))/LEN(AA3131))
         - SUMPRODUCT((LEN($Y$2:$Y$4096)-LEN(SUBSTITUTE($Y$2:$Y$4096,"Alolan "&amp;AA3131,"")))/LEN("Alolan "&amp;AA3131))
         - SUMPRODUCT((LEN($Y$2:$Y$4096)-LEN(SUBSTITUTE($Y$2:$Y$4096,"Galarian "&amp;AA3131,"")))/LEN("Galarian "&amp;AA3131))
         - SUMPRODUCT((LEN($Y$2:$Y$4096)-LEN(SUBSTITUTE($Y$2:$Y$4096,"Hisuian "&amp;AA3131,"")))/LEN("Hisuian "&amp;AA3131))
         - SUMPRODUCT((LEN($Y$2:$Y$4096)-LEN(SUBSTITUTE($Y$2:$Y$4096,"Paldean "&amp;AA3131,"")))/LEN("Paldean "&amp;AA3131))
      &gt;0,2,1)
   ))))</f>
        <v>1</v>
      </c>
      <c r="AN3131">
        <v>0</v>
      </c>
      <c r="AO3131">
        <v>0</v>
      </c>
    </row>
    <row r="3132" spans="1:42" x14ac:dyDescent="0.25">
      <c r="A3132">
        <v>26</v>
      </c>
      <c r="B3132" t="s">
        <v>12</v>
      </c>
      <c r="C3132" t="s">
        <v>1521</v>
      </c>
      <c r="D3132"/>
      <c r="E3132">
        <v>60</v>
      </c>
      <c r="F3132">
        <v>90</v>
      </c>
      <c r="G3132">
        <v>55</v>
      </c>
      <c r="H3132">
        <v>90</v>
      </c>
      <c r="I3132">
        <v>80</v>
      </c>
      <c r="J3132">
        <v>110</v>
      </c>
      <c r="K3132" t="s">
        <v>1520</v>
      </c>
      <c r="M3132" t="s">
        <v>7861</v>
      </c>
      <c r="N3132">
        <v>9.8000000000000007</v>
      </c>
      <c r="O3132">
        <v>6.45</v>
      </c>
      <c r="P3132">
        <v>3</v>
      </c>
      <c r="Q3132">
        <v>4</v>
      </c>
      <c r="R3132">
        <f t="shared" si="220"/>
        <v>13</v>
      </c>
      <c r="S3132">
        <f t="shared" si="221"/>
        <v>10</v>
      </c>
      <c r="T3132">
        <f t="shared" si="219"/>
        <v>23</v>
      </c>
      <c r="U3132" t="s">
        <v>1521</v>
      </c>
      <c r="V3132" t="s">
        <v>1514</v>
      </c>
      <c r="W3132" t="s">
        <v>1536</v>
      </c>
      <c r="X3132" t="s">
        <v>1492</v>
      </c>
      <c r="Z3132" t="str" cm="1">
        <f t="array" ref="Z3132">IF(ISBLANK(AK3132),_xlfn.LET(
    _xlpm.nameBeforeSlash, IF(ISNUMBER(SEARCH("/", Y3132)), LEFT(Y3132, SEARCH("/", Y3132)-1), Y3132),
    _xlpm.matchRow, IFERROR(MATCH(_xlpm.nameBeforeSlash, AA:AA, 0), ""),
    _xlpm.difference, IF(_xlpm.matchRow="", "", ABS((R3132 + S3132)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),IF(ISBLANK(Y3132),"","Hidden"))</f>
        <v/>
      </c>
      <c r="AA3132" t="s">
        <v>12</v>
      </c>
      <c r="AB3132" t="str">
        <f>"Galactic Commander "&amp;M3132</f>
        <v>Galactic Commander Mars</v>
      </c>
      <c r="AC3132" t="s">
        <v>986</v>
      </c>
      <c r="AD3132" t="str">
        <f>_xlfn.XLOOKUP(AC3132,moves!A:A,moves!B:B)</f>
        <v>electric</v>
      </c>
      <c r="AE3132">
        <f>_xlfn.XLOOKUP(AC3132,moves!A:A,moves!D:D)</f>
        <v>6</v>
      </c>
      <c r="AF3132" t="str">
        <f>_xlfn.XLOOKUP(AC3132,moves!A:A,moves!E:E)</f>
        <v>Critical hits deal +2 damage. For each critical hit rolled: The user takes 2 damage.</v>
      </c>
      <c r="AG3132">
        <v>0</v>
      </c>
      <c r="AH3132">
        <v>0</v>
      </c>
      <c r="AI3132">
        <f t="shared" si="222"/>
        <v>0</v>
      </c>
      <c r="AJ3132" t="s">
        <v>525</v>
      </c>
      <c r="AK3132" t="s">
        <v>7861</v>
      </c>
      <c r="AL3132">
        <v>0</v>
      </c>
      <c r="AM3132" cm="1">
        <f t="array" ref="AM3132">IF(AL3132=1,1,
   IF(ISTEXT(AK3132),1,
   IF(AO3132&gt;1,AM3131,
   IF(AI3132=1,
      IF(SUMPRODUCT((LEN($Y$2:$Y$4096)-LEN(SUBSTITUTE($Y$2:$Y$4096,AA3132,"")))/LEN(AA3132))&gt;0,2,1),
      IF(
         SUMPRODUCT((LEN($Y$2:$Y$4096)-LEN(SUBSTITUTE($Y$2:$Y$4096,AA3132,"")))/LEN(AA3132))
         - SUMPRODUCT((LEN($Y$2:$Y$4096)-LEN(SUBSTITUTE($Y$2:$Y$4096,"Alolan "&amp;AA3132,"")))/LEN("Alolan "&amp;AA3132))
         - SUMPRODUCT((LEN($Y$2:$Y$4096)-LEN(SUBSTITUTE($Y$2:$Y$4096,"Galarian "&amp;AA3132,"")))/LEN("Galarian "&amp;AA3132))
         - SUMPRODUCT((LEN($Y$2:$Y$4096)-LEN(SUBSTITUTE($Y$2:$Y$4096,"Hisuian "&amp;AA3132,"")))/LEN("Hisuian "&amp;AA3132))
         - SUMPRODUCT((LEN($Y$2:$Y$4096)-LEN(SUBSTITUTE($Y$2:$Y$4096,"Paldean "&amp;AA3132,"")))/LEN("Paldean "&amp;AA3132))
      &gt;0,2,1)
   ))))</f>
        <v>1</v>
      </c>
      <c r="AN3132">
        <v>0</v>
      </c>
      <c r="AO3132">
        <v>0</v>
      </c>
    </row>
    <row r="3133" spans="1:42" x14ac:dyDescent="0.25">
      <c r="A3133">
        <v>432</v>
      </c>
      <c r="B3133" t="s">
        <v>186</v>
      </c>
      <c r="C3133" t="s">
        <v>1512</v>
      </c>
      <c r="D3133"/>
      <c r="E3133">
        <v>71</v>
      </c>
      <c r="F3133">
        <v>82</v>
      </c>
      <c r="G3133">
        <v>64</v>
      </c>
      <c r="H3133">
        <v>64</v>
      </c>
      <c r="I3133">
        <v>59</v>
      </c>
      <c r="J3133">
        <v>112</v>
      </c>
      <c r="K3133" t="s">
        <v>306</v>
      </c>
      <c r="M3133" t="s">
        <v>7861</v>
      </c>
      <c r="N3133">
        <v>9.2200000000000024</v>
      </c>
      <c r="O3133">
        <v>6.5299999999999994</v>
      </c>
      <c r="P3133">
        <v>4</v>
      </c>
      <c r="Q3133">
        <v>4</v>
      </c>
      <c r="R3133">
        <f t="shared" si="220"/>
        <v>13</v>
      </c>
      <c r="S3133">
        <f t="shared" si="221"/>
        <v>11</v>
      </c>
      <c r="T3133">
        <f t="shared" si="219"/>
        <v>24</v>
      </c>
      <c r="U3133" t="s">
        <v>1512</v>
      </c>
      <c r="V3133" t="s">
        <v>1536</v>
      </c>
      <c r="W3133" t="s">
        <v>1471</v>
      </c>
      <c r="X3133" t="s">
        <v>1521</v>
      </c>
      <c r="Z3133" t="str" cm="1">
        <f t="array" ref="Z3133">IF(ISBLANK(AK3133),_xlfn.LET(
    _xlpm.nameBeforeSlash, IF(ISNUMBER(SEARCH("/", Y3133)), LEFT(Y3133, SEARCH("/", Y3133)-1), Y3133),
    _xlpm.matchRow, IFERROR(MATCH(_xlpm.nameBeforeSlash, AA:AA, 0), ""),
    _xlpm.difference, IF(_xlpm.matchRow="", "", ABS((R3133 + S3133)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),IF(ISBLANK(Y3133),"","Hidden"))</f>
        <v/>
      </c>
      <c r="AA3133" t="s">
        <v>186</v>
      </c>
      <c r="AB3133" t="str">
        <f>"Galactic Commander "&amp;M3133</f>
        <v>Galactic Commander Mars</v>
      </c>
      <c r="AC3133" t="s">
        <v>459</v>
      </c>
      <c r="AD3133" t="str">
        <f>_xlfn.XLOOKUP(AC3133,moves!A:A,moves!B:B)</f>
        <v>normal</v>
      </c>
      <c r="AE3133">
        <f>_xlfn.XLOOKUP(AC3133,moves!A:A,moves!D:D)</f>
        <v>4</v>
      </c>
      <c r="AF3133" t="str">
        <f>_xlfn.XLOOKUP(AC3133,moves!A:A,moves!E:E)</f>
        <v>If any status symbols are rolled: Inflict the Paralyzed status on the target.</v>
      </c>
      <c r="AG3133">
        <v>0</v>
      </c>
      <c r="AH3133">
        <v>0</v>
      </c>
      <c r="AI3133">
        <f t="shared" si="222"/>
        <v>0</v>
      </c>
      <c r="AJ3133" t="s">
        <v>525</v>
      </c>
      <c r="AK3133" t="s">
        <v>7861</v>
      </c>
      <c r="AL3133">
        <v>0</v>
      </c>
      <c r="AM3133" cm="1">
        <f t="array" ref="AM3133">IF(AL3133=1,1,
   IF(ISTEXT(AK3133),1,
   IF(AO3133&gt;1,AM3132,
   IF(AI3133=1,
      IF(SUMPRODUCT((LEN($Y$2:$Y$4096)-LEN(SUBSTITUTE($Y$2:$Y$4096,AA3133,"")))/LEN(AA3133))&gt;0,2,1),
      IF(
         SUMPRODUCT((LEN($Y$2:$Y$4096)-LEN(SUBSTITUTE($Y$2:$Y$4096,AA3133,"")))/LEN(AA3133))
         - SUMPRODUCT((LEN($Y$2:$Y$4096)-LEN(SUBSTITUTE($Y$2:$Y$4096,"Alolan "&amp;AA3133,"")))/LEN("Alolan "&amp;AA3133))
         - SUMPRODUCT((LEN($Y$2:$Y$4096)-LEN(SUBSTITUTE($Y$2:$Y$4096,"Galarian "&amp;AA3133,"")))/LEN("Galarian "&amp;AA3133))
         - SUMPRODUCT((LEN($Y$2:$Y$4096)-LEN(SUBSTITUTE($Y$2:$Y$4096,"Hisuian "&amp;AA3133,"")))/LEN("Hisuian "&amp;AA3133))
         - SUMPRODUCT((LEN($Y$2:$Y$4096)-LEN(SUBSTITUTE($Y$2:$Y$4096,"Paldean "&amp;AA3133,"")))/LEN("Paldean "&amp;AA3133))
      &gt;0,2,1)
   ))))</f>
        <v>1</v>
      </c>
      <c r="AN3133">
        <v>0</v>
      </c>
      <c r="AO3133">
        <v>0</v>
      </c>
    </row>
    <row r="3134" spans="1:42" x14ac:dyDescent="0.25">
      <c r="A3134">
        <v>65</v>
      </c>
      <c r="B3134" t="s">
        <v>28</v>
      </c>
      <c r="C3134" t="s">
        <v>429</v>
      </c>
      <c r="D3134"/>
      <c r="E3134">
        <v>55</v>
      </c>
      <c r="F3134">
        <v>50</v>
      </c>
      <c r="G3134">
        <v>45</v>
      </c>
      <c r="H3134">
        <v>135</v>
      </c>
      <c r="I3134">
        <v>95</v>
      </c>
      <c r="J3134">
        <v>120</v>
      </c>
      <c r="K3134" t="s">
        <v>1614</v>
      </c>
      <c r="M3134" t="s">
        <v>7862</v>
      </c>
      <c r="N3134">
        <v>12.05</v>
      </c>
      <c r="O3134">
        <v>6.4</v>
      </c>
      <c r="P3134">
        <v>3</v>
      </c>
      <c r="Q3134">
        <v>2</v>
      </c>
      <c r="R3134">
        <f t="shared" si="220"/>
        <v>15</v>
      </c>
      <c r="S3134">
        <f t="shared" si="221"/>
        <v>8</v>
      </c>
      <c r="T3134">
        <f t="shared" si="219"/>
        <v>23</v>
      </c>
      <c r="U3134" t="s">
        <v>429</v>
      </c>
      <c r="V3134" t="s">
        <v>1471</v>
      </c>
      <c r="W3134" t="s">
        <v>1521</v>
      </c>
      <c r="X3134" t="s">
        <v>1468</v>
      </c>
      <c r="Z3134" t="str" cm="1">
        <f t="array" ref="Z3134">IF(ISBLANK(AK3134),_xlfn.LET(
    _xlpm.nameBeforeSlash, IF(ISNUMBER(SEARCH("/", Y3134)), LEFT(Y3134, SEARCH("/", Y3134)-1), Y3134),
    _xlpm.matchRow, IFERROR(MATCH(_xlpm.nameBeforeSlash, AA:AA, 0), ""),
    _xlpm.difference, IF(_xlpm.matchRow="", "", ABS((R3134 + S3134)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),IF(ISBLANK(Y3134),"","Hidden"))</f>
        <v/>
      </c>
      <c r="AA3134" t="s">
        <v>28</v>
      </c>
      <c r="AB3134" t="str">
        <f>"Galactic Commander "&amp;M3134</f>
        <v>Galactic Commander Saturn</v>
      </c>
      <c r="AC3134" t="s">
        <v>429</v>
      </c>
      <c r="AD3134" t="str">
        <f>_xlfn.XLOOKUP(AC3134,moves!A:A,moves!B:B)</f>
        <v>psychic</v>
      </c>
      <c r="AE3134">
        <f>_xlfn.XLOOKUP(AC3134,moves!A:A,moves!D:D)</f>
        <v>5</v>
      </c>
      <c r="AF3134" t="str">
        <f>_xlfn.XLOOKUP(AC3134,moves!A:A,moves!E:E)</f>
        <v>If 2 or more status symbols are rolled: Inflict the Confused status on the target.</v>
      </c>
      <c r="AG3134">
        <v>0</v>
      </c>
      <c r="AH3134">
        <v>0</v>
      </c>
      <c r="AI3134">
        <f t="shared" si="222"/>
        <v>0</v>
      </c>
      <c r="AJ3134" t="s">
        <v>525</v>
      </c>
      <c r="AK3134" t="s">
        <v>7862</v>
      </c>
      <c r="AL3134">
        <v>0</v>
      </c>
      <c r="AM3134" cm="1">
        <f t="array" ref="AM3134">IF(AL3134=1,1,
   IF(ISTEXT(AK3134),1,
   IF(AO3134&gt;1,AM3133,
   IF(AI3134=1,
      IF(SUMPRODUCT((LEN($Y$2:$Y$4096)-LEN(SUBSTITUTE($Y$2:$Y$4096,AA3134,"")))/LEN(AA3134))&gt;0,2,1),
      IF(
         SUMPRODUCT((LEN($Y$2:$Y$4096)-LEN(SUBSTITUTE($Y$2:$Y$4096,AA3134,"")))/LEN(AA3134))
         - SUMPRODUCT((LEN($Y$2:$Y$4096)-LEN(SUBSTITUTE($Y$2:$Y$4096,"Alolan "&amp;AA3134,"")))/LEN("Alolan "&amp;AA3134))
         - SUMPRODUCT((LEN($Y$2:$Y$4096)-LEN(SUBSTITUTE($Y$2:$Y$4096,"Galarian "&amp;AA3134,"")))/LEN("Galarian "&amp;AA3134))
         - SUMPRODUCT((LEN($Y$2:$Y$4096)-LEN(SUBSTITUTE($Y$2:$Y$4096,"Hisuian "&amp;AA3134,"")))/LEN("Hisuian "&amp;AA3134))
         - SUMPRODUCT((LEN($Y$2:$Y$4096)-LEN(SUBSTITUTE($Y$2:$Y$4096,"Paldean "&amp;AA3134,"")))/LEN("Paldean "&amp;AA3134))
      &gt;0,2,1)
   ))))</f>
        <v>1</v>
      </c>
      <c r="AN3134">
        <v>0</v>
      </c>
      <c r="AO3134">
        <v>1</v>
      </c>
    </row>
    <row r="3135" spans="1:42" x14ac:dyDescent="0.25">
      <c r="A3135" t="s">
        <v>1615</v>
      </c>
      <c r="B3135" t="s">
        <v>28</v>
      </c>
      <c r="C3135" t="s">
        <v>429</v>
      </c>
      <c r="D3135"/>
      <c r="E3135">
        <v>55</v>
      </c>
      <c r="F3135">
        <v>50</v>
      </c>
      <c r="G3135">
        <v>65</v>
      </c>
      <c r="H3135">
        <v>175</v>
      </c>
      <c r="I3135">
        <v>95</v>
      </c>
      <c r="J3135">
        <v>150</v>
      </c>
      <c r="K3135" t="s">
        <v>1614</v>
      </c>
      <c r="M3135" t="s">
        <v>7862</v>
      </c>
      <c r="N3135">
        <v>15.25</v>
      </c>
      <c r="O3135">
        <v>7</v>
      </c>
      <c r="P3135">
        <v>2</v>
      </c>
      <c r="Q3135">
        <v>2</v>
      </c>
      <c r="R3135">
        <f t="shared" si="220"/>
        <v>17</v>
      </c>
      <c r="S3135">
        <f t="shared" si="221"/>
        <v>9</v>
      </c>
      <c r="T3135">
        <f t="shared" si="219"/>
        <v>26</v>
      </c>
      <c r="U3135" t="s">
        <v>429</v>
      </c>
      <c r="V3135" t="s">
        <v>1471</v>
      </c>
      <c r="W3135" t="s">
        <v>1521</v>
      </c>
      <c r="X3135" t="s">
        <v>1468</v>
      </c>
      <c r="Z3135" t="str" cm="1">
        <f t="array" ref="Z3135">IF(ISBLANK(AK3135),_xlfn.LET(
    _xlpm.nameBeforeSlash, IF(ISNUMBER(SEARCH("/", Y3135)), LEFT(Y3135, SEARCH("/", Y3135)-1), Y3135),
    _xlpm.matchRow, IFERROR(MATCH(_xlpm.nameBeforeSlash, AA:AA, 0), ""),
    _xlpm.difference, IF(_xlpm.matchRow="", "", ABS((R3135 + S3135)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),IF(ISBLANK(Y3135),"","Hidden"))</f>
        <v/>
      </c>
      <c r="AA3135" t="s">
        <v>3385</v>
      </c>
      <c r="AB3135" t="s">
        <v>1477</v>
      </c>
      <c r="AC3135" t="s">
        <v>1314</v>
      </c>
      <c r="AD3135" t="str">
        <f>_xlfn.XLOOKUP(AC3135,moves!A:A,moves!B:B)</f>
        <v>psychic</v>
      </c>
      <c r="AE3135">
        <f>_xlfn.XLOOKUP(AC3135,moves!A:A,moves!D:D)</f>
        <v>5</v>
      </c>
      <c r="AF3135" t="str">
        <f>_xlfn.XLOOKUP(AC3135,moves!A:A,moves!E:E)</f>
        <v>The user may transfer any status conditions from the user to the target. The user cannot transfer status conditions that the target already has.</v>
      </c>
      <c r="AG3135">
        <v>0</v>
      </c>
      <c r="AH3135">
        <v>0</v>
      </c>
      <c r="AI3135">
        <f t="shared" si="222"/>
        <v>0</v>
      </c>
      <c r="AJ3135" t="s">
        <v>525</v>
      </c>
      <c r="AK3135" t="s">
        <v>7862</v>
      </c>
      <c r="AL3135">
        <v>0</v>
      </c>
      <c r="AM3135" cm="1">
        <f t="array" ref="AM3135">IF(AL3135=1,1,
   IF(ISTEXT(AK3135),1,
   IF(AO3135&gt;1,AM3134,
   IF(AI3135=1,
      IF(SUMPRODUCT((LEN($Y$2:$Y$4096)-LEN(SUBSTITUTE($Y$2:$Y$4096,AA3135,"")))/LEN(AA3135))&gt;0,2,1),
      IF(
         SUMPRODUCT((LEN($Y$2:$Y$4096)-LEN(SUBSTITUTE($Y$2:$Y$4096,AA3135,"")))/LEN(AA3135))
         - SUMPRODUCT((LEN($Y$2:$Y$4096)-LEN(SUBSTITUTE($Y$2:$Y$4096,"Alolan "&amp;AA3135,"")))/LEN("Alolan "&amp;AA3135))
         - SUMPRODUCT((LEN($Y$2:$Y$4096)-LEN(SUBSTITUTE($Y$2:$Y$4096,"Galarian "&amp;AA3135,"")))/LEN("Galarian "&amp;AA3135))
         - SUMPRODUCT((LEN($Y$2:$Y$4096)-LEN(SUBSTITUTE($Y$2:$Y$4096,"Hisuian "&amp;AA3135,"")))/LEN("Hisuian "&amp;AA3135))
         - SUMPRODUCT((LEN($Y$2:$Y$4096)-LEN(SUBSTITUTE($Y$2:$Y$4096,"Paldean "&amp;AA3135,"")))/LEN("Paldean "&amp;AA3135))
      &gt;0,2,1)
   ))))</f>
        <v>1</v>
      </c>
      <c r="AN3135">
        <v>0</v>
      </c>
      <c r="AO3135">
        <v>2</v>
      </c>
      <c r="AP3135">
        <v>1</v>
      </c>
    </row>
    <row r="3136" spans="1:42" x14ac:dyDescent="0.25">
      <c r="A3136">
        <v>359</v>
      </c>
      <c r="B3136" t="s">
        <v>131</v>
      </c>
      <c r="C3136" t="s">
        <v>1471</v>
      </c>
      <c r="D3136"/>
      <c r="E3136">
        <v>65</v>
      </c>
      <c r="F3136">
        <v>130</v>
      </c>
      <c r="G3136">
        <v>60</v>
      </c>
      <c r="H3136">
        <v>75</v>
      </c>
      <c r="I3136">
        <v>60</v>
      </c>
      <c r="J3136">
        <v>75</v>
      </c>
      <c r="K3136" t="s">
        <v>374</v>
      </c>
      <c r="M3136" t="s">
        <v>7862</v>
      </c>
      <c r="N3136">
        <v>10.25</v>
      </c>
      <c r="O3136">
        <v>6.2</v>
      </c>
      <c r="P3136">
        <v>4</v>
      </c>
      <c r="Q3136">
        <v>3</v>
      </c>
      <c r="R3136">
        <f t="shared" si="220"/>
        <v>14</v>
      </c>
      <c r="S3136">
        <f t="shared" si="221"/>
        <v>9</v>
      </c>
      <c r="T3136">
        <f t="shared" si="219"/>
        <v>23</v>
      </c>
      <c r="U3136" t="s">
        <v>1471</v>
      </c>
      <c r="V3136" t="s">
        <v>429</v>
      </c>
      <c r="W3136" t="s">
        <v>1524</v>
      </c>
      <c r="X3136" t="s">
        <v>1499</v>
      </c>
      <c r="Z3136" t="str" cm="1">
        <f t="array" ref="Z3136">IF(ISBLANK(AK3136),_xlfn.LET(
    _xlpm.nameBeforeSlash, IF(ISNUMBER(SEARCH("/", Y3136)), LEFT(Y3136, SEARCH("/", Y3136)-1), Y3136),
    _xlpm.matchRow, IFERROR(MATCH(_xlpm.nameBeforeSlash, AA:AA, 0), ""),
    _xlpm.difference, IF(_xlpm.matchRow="", "", ABS((R3136 + S3136)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),IF(ISBLANK(Y3136),"","Hidden"))</f>
        <v/>
      </c>
      <c r="AA3136" t="s">
        <v>131</v>
      </c>
      <c r="AB3136" t="str">
        <f>"Galactic Commander "&amp;M3136</f>
        <v>Galactic Commander Saturn</v>
      </c>
      <c r="AC3136" t="s">
        <v>454</v>
      </c>
      <c r="AD3136" t="str">
        <f>_xlfn.XLOOKUP(AC3136,moves!A:A,moves!B:B)</f>
        <v>dark</v>
      </c>
      <c r="AE3136">
        <f>_xlfn.XLOOKUP(AC3136,moves!A:A,moves!D:D)</f>
        <v>4</v>
      </c>
      <c r="AF3136" t="str">
        <f>_xlfn.XLOOKUP(AC3136,moves!A:A,moves!E:E)</f>
        <v>Critical hits deal +1 damage.</v>
      </c>
      <c r="AG3136">
        <v>0</v>
      </c>
      <c r="AH3136">
        <v>0</v>
      </c>
      <c r="AI3136">
        <f t="shared" si="222"/>
        <v>0</v>
      </c>
      <c r="AJ3136" t="s">
        <v>525</v>
      </c>
      <c r="AK3136" t="s">
        <v>7862</v>
      </c>
      <c r="AL3136">
        <v>0</v>
      </c>
      <c r="AM3136" cm="1">
        <f t="array" ref="AM3136">IF(AL3136=1,1,
   IF(ISTEXT(AK3136),1,
   IF(AO3136&gt;1,AM3135,
   IF(AI3136=1,
      IF(SUMPRODUCT((LEN($Y$2:$Y$4096)-LEN(SUBSTITUTE($Y$2:$Y$4096,AA3136,"")))/LEN(AA3136))&gt;0,2,1),
      IF(
         SUMPRODUCT((LEN($Y$2:$Y$4096)-LEN(SUBSTITUTE($Y$2:$Y$4096,AA3136,"")))/LEN(AA3136))
         - SUMPRODUCT((LEN($Y$2:$Y$4096)-LEN(SUBSTITUTE($Y$2:$Y$4096,"Alolan "&amp;AA3136,"")))/LEN("Alolan "&amp;AA3136))
         - SUMPRODUCT((LEN($Y$2:$Y$4096)-LEN(SUBSTITUTE($Y$2:$Y$4096,"Galarian "&amp;AA3136,"")))/LEN("Galarian "&amp;AA3136))
         - SUMPRODUCT((LEN($Y$2:$Y$4096)-LEN(SUBSTITUTE($Y$2:$Y$4096,"Hisuian "&amp;AA3136,"")))/LEN("Hisuian "&amp;AA3136))
         - SUMPRODUCT((LEN($Y$2:$Y$4096)-LEN(SUBSTITUTE($Y$2:$Y$4096,"Paldean "&amp;AA3136,"")))/LEN("Paldean "&amp;AA3136))
      &gt;0,2,1)
   ))))</f>
        <v>1</v>
      </c>
      <c r="AN3136">
        <v>0</v>
      </c>
      <c r="AO3136">
        <v>1</v>
      </c>
    </row>
    <row r="3137" spans="1:42" x14ac:dyDescent="0.25">
      <c r="A3137" t="s">
        <v>2056</v>
      </c>
      <c r="B3137" t="s">
        <v>131</v>
      </c>
      <c r="C3137" t="s">
        <v>1471</v>
      </c>
      <c r="D3137"/>
      <c r="E3137">
        <v>65</v>
      </c>
      <c r="F3137">
        <v>150</v>
      </c>
      <c r="G3137">
        <v>60</v>
      </c>
      <c r="H3137">
        <v>115</v>
      </c>
      <c r="I3137">
        <v>60</v>
      </c>
      <c r="J3137">
        <v>115</v>
      </c>
      <c r="K3137" t="s">
        <v>374</v>
      </c>
      <c r="M3137" t="s">
        <v>7862</v>
      </c>
      <c r="N3137">
        <v>13.25</v>
      </c>
      <c r="O3137">
        <v>6.2</v>
      </c>
      <c r="P3137">
        <v>4</v>
      </c>
      <c r="Q3137">
        <v>4</v>
      </c>
      <c r="R3137">
        <f t="shared" si="220"/>
        <v>17</v>
      </c>
      <c r="S3137">
        <f t="shared" si="221"/>
        <v>10</v>
      </c>
      <c r="T3137">
        <f t="shared" si="219"/>
        <v>27</v>
      </c>
      <c r="U3137" t="s">
        <v>1471</v>
      </c>
      <c r="V3137" t="s">
        <v>429</v>
      </c>
      <c r="W3137" t="s">
        <v>1524</v>
      </c>
      <c r="X3137" t="s">
        <v>1499</v>
      </c>
      <c r="Z3137" t="str" cm="1">
        <f t="array" ref="Z3137">IF(ISBLANK(AK3137),_xlfn.LET(
    _xlpm.nameBeforeSlash, IF(ISNUMBER(SEARCH("/", Y3137)), LEFT(Y3137, SEARCH("/", Y3137)-1), Y3137),
    _xlpm.matchRow, IFERROR(MATCH(_xlpm.nameBeforeSlash, AA:AA, 0), ""),
    _xlpm.difference, IF(_xlpm.matchRow="", "", ABS((R3137 + S3137)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),IF(ISBLANK(Y3137),"","Hidden"))</f>
        <v/>
      </c>
      <c r="AA3137" t="s">
        <v>3374</v>
      </c>
      <c r="AB3137" t="s">
        <v>1477</v>
      </c>
      <c r="AC3137" t="s">
        <v>1323</v>
      </c>
      <c r="AD3137" t="str">
        <f>_xlfn.XLOOKUP(AC3137,moves!A:A,moves!B:B)</f>
        <v>psychic</v>
      </c>
      <c r="AE3137">
        <f>_xlfn.XLOOKUP(AC3137,moves!A:A,moves!D:D)</f>
        <v>4</v>
      </c>
      <c r="AF3137" t="str">
        <f>_xlfn.XLOOKUP(AC3137,moves!A:A,moves!E:E)</f>
        <v>Before rolling for this attack, all MODIFY effects on the user are transferred to the target.</v>
      </c>
      <c r="AG3137">
        <v>0</v>
      </c>
      <c r="AH3137">
        <v>0</v>
      </c>
      <c r="AI3137">
        <f t="shared" si="222"/>
        <v>0</v>
      </c>
      <c r="AJ3137" t="s">
        <v>525</v>
      </c>
      <c r="AK3137" t="s">
        <v>7862</v>
      </c>
      <c r="AL3137">
        <v>0</v>
      </c>
      <c r="AM3137" cm="1">
        <f t="array" ref="AM3137">IF(AL3137=1,1,
   IF(ISTEXT(AK3137),1,
   IF(AO3137&gt;1,AM3136,
   IF(AI3137=1,
      IF(SUMPRODUCT((LEN($Y$2:$Y$4096)-LEN(SUBSTITUTE($Y$2:$Y$4096,AA3137,"")))/LEN(AA3137))&gt;0,2,1),
      IF(
         SUMPRODUCT((LEN($Y$2:$Y$4096)-LEN(SUBSTITUTE($Y$2:$Y$4096,AA3137,"")))/LEN(AA3137))
         - SUMPRODUCT((LEN($Y$2:$Y$4096)-LEN(SUBSTITUTE($Y$2:$Y$4096,"Alolan "&amp;AA3137,"")))/LEN("Alolan "&amp;AA3137))
         - SUMPRODUCT((LEN($Y$2:$Y$4096)-LEN(SUBSTITUTE($Y$2:$Y$4096,"Galarian "&amp;AA3137,"")))/LEN("Galarian "&amp;AA3137))
         - SUMPRODUCT((LEN($Y$2:$Y$4096)-LEN(SUBSTITUTE($Y$2:$Y$4096,"Hisuian "&amp;AA3137,"")))/LEN("Hisuian "&amp;AA3137))
         - SUMPRODUCT((LEN($Y$2:$Y$4096)-LEN(SUBSTITUTE($Y$2:$Y$4096,"Paldean "&amp;AA3137,"")))/LEN("Paldean "&amp;AA3137))
      &gt;0,2,1)
   ))))</f>
        <v>1</v>
      </c>
      <c r="AN3137">
        <v>0</v>
      </c>
      <c r="AO3137">
        <v>2</v>
      </c>
      <c r="AP3137">
        <v>1</v>
      </c>
    </row>
    <row r="3138" spans="1:42" x14ac:dyDescent="0.25">
      <c r="A3138">
        <v>454</v>
      </c>
      <c r="B3138" t="s">
        <v>208</v>
      </c>
      <c r="C3138" t="s">
        <v>1469</v>
      </c>
      <c r="D3138" t="s">
        <v>1492</v>
      </c>
      <c r="E3138">
        <v>83</v>
      </c>
      <c r="F3138">
        <v>106</v>
      </c>
      <c r="G3138">
        <v>65</v>
      </c>
      <c r="H3138">
        <v>86</v>
      </c>
      <c r="I3138">
        <v>65</v>
      </c>
      <c r="J3138">
        <v>85</v>
      </c>
      <c r="K3138" t="s">
        <v>331</v>
      </c>
      <c r="M3138" t="s">
        <v>7862</v>
      </c>
      <c r="N3138">
        <v>9.5599999999999987</v>
      </c>
      <c r="O3138">
        <v>7.2200000000000006</v>
      </c>
      <c r="P3138">
        <v>3</v>
      </c>
      <c r="Q3138">
        <v>3</v>
      </c>
      <c r="R3138">
        <f t="shared" ref="R3138:R3201" si="223">MROUND(N3138,1)+P3138</f>
        <v>13</v>
      </c>
      <c r="S3138">
        <f t="shared" ref="S3138:S3201" si="224">MROUND(O3138,1)+Q3138</f>
        <v>10</v>
      </c>
      <c r="T3138">
        <f t="shared" si="219"/>
        <v>23</v>
      </c>
      <c r="U3138" t="s">
        <v>1469</v>
      </c>
      <c r="V3138" t="s">
        <v>1492</v>
      </c>
      <c r="W3138" t="s">
        <v>1471</v>
      </c>
      <c r="X3138" t="s">
        <v>1472</v>
      </c>
      <c r="Z3138" t="str" cm="1">
        <f t="array" ref="Z3138">IF(ISBLANK(AK3138),_xlfn.LET(
    _xlpm.nameBeforeSlash, IF(ISNUMBER(SEARCH("/", Y3138)), LEFT(Y3138, SEARCH("/", Y3138)-1), Y3138),
    _xlpm.matchRow, IFERROR(MATCH(_xlpm.nameBeforeSlash, AA:AA, 0), ""),
    _xlpm.difference, IF(_xlpm.matchRow="", "", ABS((R3138 + S3138)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),IF(ISBLANK(Y3138),"","Hidden"))</f>
        <v/>
      </c>
      <c r="AA3138" t="s">
        <v>208</v>
      </c>
      <c r="AB3138" t="str">
        <f>"Galactic Commander "&amp;M3138</f>
        <v>Galactic Commander Saturn</v>
      </c>
      <c r="AC3138" t="s">
        <v>747</v>
      </c>
      <c r="AD3138" t="str">
        <f>_xlfn.XLOOKUP(AC3138,moves!A:A,moves!B:B)</f>
        <v>poison</v>
      </c>
      <c r="AE3138">
        <f>_xlfn.XLOOKUP(AC3138,moves!A:A,moves!D:D)</f>
        <v>4</v>
      </c>
      <c r="AF3138" t="str">
        <f>_xlfn.XLOOKUP(AC3138,moves!A:A,moves!E:E)</f>
        <v>If any status symbols are rolled: Inflict the Poisoned status on the target.</v>
      </c>
      <c r="AG3138">
        <v>0</v>
      </c>
      <c r="AH3138">
        <v>0</v>
      </c>
      <c r="AI3138">
        <f t="shared" si="222"/>
        <v>0</v>
      </c>
      <c r="AJ3138" t="s">
        <v>525</v>
      </c>
      <c r="AK3138" t="s">
        <v>7862</v>
      </c>
      <c r="AL3138">
        <v>0</v>
      </c>
      <c r="AM3138" cm="1">
        <f t="array" ref="AM3138">IF(AL3138=1,1,
   IF(ISTEXT(AK3138),1,
   IF(AO3138&gt;1,AM3137,
   IF(AI3138=1,
      IF(SUMPRODUCT((LEN($Y$2:$Y$4096)-LEN(SUBSTITUTE($Y$2:$Y$4096,AA3138,"")))/LEN(AA3138))&gt;0,2,1),
      IF(
         SUMPRODUCT((LEN($Y$2:$Y$4096)-LEN(SUBSTITUTE($Y$2:$Y$4096,AA3138,"")))/LEN(AA3138))
         - SUMPRODUCT((LEN($Y$2:$Y$4096)-LEN(SUBSTITUTE($Y$2:$Y$4096,"Alolan "&amp;AA3138,"")))/LEN("Alolan "&amp;AA3138))
         - SUMPRODUCT((LEN($Y$2:$Y$4096)-LEN(SUBSTITUTE($Y$2:$Y$4096,"Galarian "&amp;AA3138,"")))/LEN("Galarian "&amp;AA3138))
         - SUMPRODUCT((LEN($Y$2:$Y$4096)-LEN(SUBSTITUTE($Y$2:$Y$4096,"Hisuian "&amp;AA3138,"")))/LEN("Hisuian "&amp;AA3138))
         - SUMPRODUCT((LEN($Y$2:$Y$4096)-LEN(SUBSTITUTE($Y$2:$Y$4096,"Paldean "&amp;AA3138,"")))/LEN("Paldean "&amp;AA3138))
      &gt;0,2,1)
   ))))</f>
        <v>1</v>
      </c>
      <c r="AN3138">
        <v>0</v>
      </c>
      <c r="AO3138">
        <v>0</v>
      </c>
    </row>
    <row r="3139" spans="1:42" x14ac:dyDescent="0.25">
      <c r="A3139" t="s">
        <v>2784</v>
      </c>
      <c r="B3139" t="s">
        <v>2781</v>
      </c>
      <c r="C3139" t="s">
        <v>1521</v>
      </c>
      <c r="D3139" t="s">
        <v>1469</v>
      </c>
      <c r="E3139">
        <v>75</v>
      </c>
      <c r="F3139">
        <v>98</v>
      </c>
      <c r="G3139">
        <v>70</v>
      </c>
      <c r="H3139">
        <v>114</v>
      </c>
      <c r="I3139">
        <v>70</v>
      </c>
      <c r="J3139">
        <v>75</v>
      </c>
      <c r="K3139" t="s">
        <v>2782</v>
      </c>
      <c r="M3139" t="s">
        <v>7862</v>
      </c>
      <c r="N3139">
        <v>9.68</v>
      </c>
      <c r="O3139">
        <v>7.2</v>
      </c>
      <c r="P3139">
        <v>2</v>
      </c>
      <c r="Q3139">
        <v>3</v>
      </c>
      <c r="R3139">
        <f t="shared" si="223"/>
        <v>12</v>
      </c>
      <c r="S3139">
        <f t="shared" si="224"/>
        <v>10</v>
      </c>
      <c r="T3139">
        <f t="shared" si="219"/>
        <v>22</v>
      </c>
      <c r="U3139" t="s">
        <v>1521</v>
      </c>
      <c r="V3139" t="s">
        <v>1469</v>
      </c>
      <c r="W3139" t="s">
        <v>1471</v>
      </c>
      <c r="X3139" t="s">
        <v>1512</v>
      </c>
      <c r="Z3139" t="str" cm="1">
        <f t="array" ref="Z3139">IF(ISBLANK(AK3139),_xlfn.LET(
    _xlpm.nameBeforeSlash, IF(ISNUMBER(SEARCH("/", Y3139)), LEFT(Y3139, SEARCH("/", Y3139)-1), Y3139),
    _xlpm.matchRow, IFERROR(MATCH(_xlpm.nameBeforeSlash, AA:AA, 0), ""),
    _xlpm.difference, IF(_xlpm.matchRow="", "", ABS((R3139 + S3139)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),IF(ISBLANK(Y3139),"","Hidden"))</f>
        <v/>
      </c>
      <c r="AA3139" t="s">
        <v>3227</v>
      </c>
      <c r="AB3139" t="str">
        <f>"Galactic Commander "&amp;M3139</f>
        <v>Galactic Commander Saturn</v>
      </c>
      <c r="AC3139" t="s">
        <v>1004</v>
      </c>
      <c r="AD3139" t="str">
        <f>_xlfn.XLOOKUP(AC3139,moves!A:A,moves!B:B)</f>
        <v>electric</v>
      </c>
      <c r="AE3139">
        <f>_xlfn.XLOOKUP(AC3139,moves!A:A,moves!D:D)</f>
        <v>4</v>
      </c>
      <c r="AF3139" t="str">
        <f>_xlfn.XLOOKUP(AC3139,moves!A:A,moves!E:E)</f>
        <v>Ignore the effects of PROTECT moves.</v>
      </c>
      <c r="AG3139">
        <v>0</v>
      </c>
      <c r="AH3139">
        <v>0</v>
      </c>
      <c r="AI3139">
        <f t="shared" si="222"/>
        <v>0</v>
      </c>
      <c r="AJ3139" t="s">
        <v>525</v>
      </c>
      <c r="AK3139" t="s">
        <v>7862</v>
      </c>
      <c r="AL3139">
        <v>0</v>
      </c>
      <c r="AM3139" cm="1">
        <f t="array" ref="AM3139">IF(AL3139=1,1,
   IF(ISTEXT(AK3139),1,
   IF(AO3139&gt;1,AM3138,
   IF(AI3139=1,
      IF(SUMPRODUCT((LEN($Y$2:$Y$4096)-LEN(SUBSTITUTE($Y$2:$Y$4096,AA3139,"")))/LEN(AA3139))&gt;0,2,1),
      IF(
         SUMPRODUCT((LEN($Y$2:$Y$4096)-LEN(SUBSTITUTE($Y$2:$Y$4096,AA3139,"")))/LEN(AA3139))
         - SUMPRODUCT((LEN($Y$2:$Y$4096)-LEN(SUBSTITUTE($Y$2:$Y$4096,"Alolan "&amp;AA3139,"")))/LEN("Alolan "&amp;AA3139))
         - SUMPRODUCT((LEN($Y$2:$Y$4096)-LEN(SUBSTITUTE($Y$2:$Y$4096,"Galarian "&amp;AA3139,"")))/LEN("Galarian "&amp;AA3139))
         - SUMPRODUCT((LEN($Y$2:$Y$4096)-LEN(SUBSTITUTE($Y$2:$Y$4096,"Hisuian "&amp;AA3139,"")))/LEN("Hisuian "&amp;AA3139))
         - SUMPRODUCT((LEN($Y$2:$Y$4096)-LEN(SUBSTITUTE($Y$2:$Y$4096,"Paldean "&amp;AA3139,"")))/LEN("Paldean "&amp;AA3139))
      &gt;0,2,1)
   ))))</f>
        <v>1</v>
      </c>
      <c r="AN3139">
        <v>0</v>
      </c>
      <c r="AO3139">
        <v>1</v>
      </c>
    </row>
    <row r="3140" spans="1:42" x14ac:dyDescent="0.25">
      <c r="A3140" t="s">
        <v>3323</v>
      </c>
      <c r="B3140" t="s">
        <v>2781</v>
      </c>
      <c r="C3140" t="s">
        <v>1521</v>
      </c>
      <c r="D3140" t="s">
        <v>1469</v>
      </c>
      <c r="E3140">
        <v>75</v>
      </c>
      <c r="F3140">
        <v>98</v>
      </c>
      <c r="G3140">
        <v>70</v>
      </c>
      <c r="H3140">
        <v>114</v>
      </c>
      <c r="I3140">
        <v>70</v>
      </c>
      <c r="J3140">
        <v>75</v>
      </c>
      <c r="K3140" t="s">
        <v>2782</v>
      </c>
      <c r="M3140" t="s">
        <v>7862</v>
      </c>
      <c r="N3140">
        <v>9.68</v>
      </c>
      <c r="O3140">
        <v>7.2</v>
      </c>
      <c r="P3140">
        <v>2</v>
      </c>
      <c r="Q3140">
        <v>13</v>
      </c>
      <c r="R3140">
        <f t="shared" si="223"/>
        <v>12</v>
      </c>
      <c r="S3140">
        <f t="shared" si="224"/>
        <v>20</v>
      </c>
      <c r="T3140">
        <f t="shared" si="219"/>
        <v>32</v>
      </c>
      <c r="U3140" t="s">
        <v>1521</v>
      </c>
      <c r="V3140" t="s">
        <v>1469</v>
      </c>
      <c r="W3140" t="s">
        <v>1471</v>
      </c>
      <c r="X3140" t="s">
        <v>1512</v>
      </c>
      <c r="Z3140" t="str" cm="1">
        <f t="array" ref="Z3140">IF(ISBLANK(AK3140),_xlfn.LET(
    _xlpm.nameBeforeSlash, IF(ISNUMBER(SEARCH("/", Y3140)), LEFT(Y3140, SEARCH("/", Y3140)-1), Y3140),
    _xlpm.matchRow, IFERROR(MATCH(_xlpm.nameBeforeSlash, AA:AA, 0), ""),
    _xlpm.difference, IF(_xlpm.matchRow="", "", ABS((R3140 + S3140)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),IF(ISBLANK(Y3140),"","Hidden"))</f>
        <v/>
      </c>
      <c r="AA3140" t="s">
        <v>3437</v>
      </c>
      <c r="AB3140" t="s">
        <v>3299</v>
      </c>
      <c r="AC3140" t="s">
        <v>3353</v>
      </c>
      <c r="AD3140" t="str">
        <f>_xlfn.XLOOKUP(AC3140,moves!A:A,moves!B:B)</f>
        <v>electric</v>
      </c>
      <c r="AE3140">
        <f>_xlfn.XLOOKUP(AC3140,moves!A:A,moves!D:D)</f>
        <v>6</v>
      </c>
      <c r="AF3140" t="str">
        <f>_xlfn.XLOOKUP(AC3140,moves!A:A,moves!E:E)</f>
        <v>Roll a status dice. If the Poisoned or Paralyzed status is rolled: Inflict both the Poisoned and Paralyzed statuses on the target, simultaneously.</v>
      </c>
      <c r="AG3140">
        <v>0</v>
      </c>
      <c r="AH3140">
        <v>0</v>
      </c>
      <c r="AI3140">
        <f t="shared" si="222"/>
        <v>0</v>
      </c>
      <c r="AJ3140" t="s">
        <v>525</v>
      </c>
      <c r="AK3140" t="s">
        <v>7862</v>
      </c>
      <c r="AL3140">
        <v>0</v>
      </c>
      <c r="AM3140" cm="1">
        <f t="array" ref="AM3140">IF(AL3140=1,1,
   IF(ISTEXT(AK3140),1,
   IF(AO3140&gt;1,AM3139,
   IF(AI3140=1,
      IF(SUMPRODUCT((LEN($Y$2:$Y$4096)-LEN(SUBSTITUTE($Y$2:$Y$4096,AA3140,"")))/LEN(AA3140))&gt;0,2,1),
      IF(
         SUMPRODUCT((LEN($Y$2:$Y$4096)-LEN(SUBSTITUTE($Y$2:$Y$4096,AA3140,"")))/LEN(AA3140))
         - SUMPRODUCT((LEN($Y$2:$Y$4096)-LEN(SUBSTITUTE($Y$2:$Y$4096,"Alolan "&amp;AA3140,"")))/LEN("Alolan "&amp;AA3140))
         - SUMPRODUCT((LEN($Y$2:$Y$4096)-LEN(SUBSTITUTE($Y$2:$Y$4096,"Galarian "&amp;AA3140,"")))/LEN("Galarian "&amp;AA3140))
         - SUMPRODUCT((LEN($Y$2:$Y$4096)-LEN(SUBSTITUTE($Y$2:$Y$4096,"Hisuian "&amp;AA3140,"")))/LEN("Hisuian "&amp;AA3140))
         - SUMPRODUCT((LEN($Y$2:$Y$4096)-LEN(SUBSTITUTE($Y$2:$Y$4096,"Paldean "&amp;AA3140,"")))/LEN("Paldean "&amp;AA3140))
      &gt;0,2,1)
   ))))</f>
        <v>1</v>
      </c>
      <c r="AN3140">
        <v>0</v>
      </c>
      <c r="AO3140">
        <v>2</v>
      </c>
      <c r="AP3140">
        <v>1</v>
      </c>
    </row>
    <row r="3141" spans="1:42" x14ac:dyDescent="0.25">
      <c r="A3141">
        <v>53</v>
      </c>
      <c r="B3141" t="s">
        <v>1587</v>
      </c>
      <c r="C3141" t="s">
        <v>1512</v>
      </c>
      <c r="D3141"/>
      <c r="E3141">
        <v>65</v>
      </c>
      <c r="F3141">
        <v>70</v>
      </c>
      <c r="G3141">
        <v>60</v>
      </c>
      <c r="H3141">
        <v>65</v>
      </c>
      <c r="I3141">
        <v>65</v>
      </c>
      <c r="J3141">
        <v>115</v>
      </c>
      <c r="K3141" t="s">
        <v>1595</v>
      </c>
      <c r="M3141" t="s">
        <v>7863</v>
      </c>
      <c r="N3141">
        <v>8.75</v>
      </c>
      <c r="O3141">
        <v>6.35</v>
      </c>
      <c r="P3141">
        <v>4</v>
      </c>
      <c r="Q3141">
        <v>5</v>
      </c>
      <c r="R3141">
        <f t="shared" si="223"/>
        <v>13</v>
      </c>
      <c r="S3141">
        <f t="shared" si="224"/>
        <v>11</v>
      </c>
      <c r="T3141">
        <f t="shared" si="219"/>
        <v>24</v>
      </c>
      <c r="U3141" t="s">
        <v>1512</v>
      </c>
      <c r="V3141" t="s">
        <v>1492</v>
      </c>
      <c r="W3141" t="s">
        <v>1471</v>
      </c>
      <c r="X3141" t="s">
        <v>1536</v>
      </c>
      <c r="Z3141" t="str" cm="1">
        <f t="array" ref="Z3141">IF(ISBLANK(AK3141),_xlfn.LET(
    _xlpm.nameBeforeSlash, IF(ISNUMBER(SEARCH("/", Y3141)), LEFT(Y3141, SEARCH("/", Y3141)-1), Y3141),
    _xlpm.matchRow, IFERROR(MATCH(_xlpm.nameBeforeSlash, AA:AA, 0), ""),
    _xlpm.difference, IF(_xlpm.matchRow="", "", ABS((R3141 + S3141)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),IF(ISBLANK(Y3141),"","Hidden"))</f>
        <v/>
      </c>
      <c r="AA3141" t="s">
        <v>1587</v>
      </c>
      <c r="AB3141" t="str">
        <f>"Galactic Commander "&amp;M3141</f>
        <v>Galactic Commander Sird</v>
      </c>
      <c r="AC3141" t="s">
        <v>6388</v>
      </c>
      <c r="AD3141" t="str">
        <f>_xlfn.XLOOKUP(AC3141,moves!A:A,moves!B:B)</f>
        <v>dark</v>
      </c>
      <c r="AE3141">
        <f>_xlfn.XLOOKUP(AC3141,moves!A:A,moves!D:D)</f>
        <v>3</v>
      </c>
      <c r="AF3141" t="str">
        <f>_xlfn.XLOOKUP(AC3141,moves!A:A,moves!E:E)</f>
        <v>The user may target any Pokémon in the opposing party. Ignore type weakness and resistances.</v>
      </c>
      <c r="AG3141">
        <v>0</v>
      </c>
      <c r="AH3141">
        <v>0</v>
      </c>
      <c r="AI3141">
        <f t="shared" si="222"/>
        <v>0</v>
      </c>
      <c r="AJ3141" t="s">
        <v>525</v>
      </c>
      <c r="AK3141" t="s">
        <v>7863</v>
      </c>
      <c r="AL3141">
        <v>0</v>
      </c>
      <c r="AM3141" cm="1">
        <f t="array" ref="AM3141">IF(AL3141=1,1,
   IF(ISTEXT(AK3141),1,
   IF(AO3141&gt;1,AM3140,
   IF(AI3141=1,
      IF(SUMPRODUCT((LEN($Y$2:$Y$4096)-LEN(SUBSTITUTE($Y$2:$Y$4096,AA3141,"")))/LEN(AA3141))&gt;0,2,1),
      IF(
         SUMPRODUCT((LEN($Y$2:$Y$4096)-LEN(SUBSTITUTE($Y$2:$Y$4096,AA3141,"")))/LEN(AA3141))
         - SUMPRODUCT((LEN($Y$2:$Y$4096)-LEN(SUBSTITUTE($Y$2:$Y$4096,"Alolan "&amp;AA3141,"")))/LEN("Alolan "&amp;AA3141))
         - SUMPRODUCT((LEN($Y$2:$Y$4096)-LEN(SUBSTITUTE($Y$2:$Y$4096,"Galarian "&amp;AA3141,"")))/LEN("Galarian "&amp;AA3141))
         - SUMPRODUCT((LEN($Y$2:$Y$4096)-LEN(SUBSTITUTE($Y$2:$Y$4096,"Hisuian "&amp;AA3141,"")))/LEN("Hisuian "&amp;AA3141))
         - SUMPRODUCT((LEN($Y$2:$Y$4096)-LEN(SUBSTITUTE($Y$2:$Y$4096,"Paldean "&amp;AA3141,"")))/LEN("Paldean "&amp;AA3141))
      &gt;0,2,1)
   ))))</f>
        <v>1</v>
      </c>
      <c r="AN3141">
        <v>0</v>
      </c>
      <c r="AO3141">
        <v>0</v>
      </c>
    </row>
    <row r="3142" spans="1:42" x14ac:dyDescent="0.25">
      <c r="A3142">
        <v>99</v>
      </c>
      <c r="B3142" t="s">
        <v>1677</v>
      </c>
      <c r="C3142" t="s">
        <v>1490</v>
      </c>
      <c r="D3142"/>
      <c r="E3142">
        <v>55</v>
      </c>
      <c r="F3142">
        <v>130</v>
      </c>
      <c r="G3142">
        <v>115</v>
      </c>
      <c r="H3142">
        <v>50</v>
      </c>
      <c r="I3142">
        <v>50</v>
      </c>
      <c r="J3142">
        <v>75</v>
      </c>
      <c r="K3142" t="s">
        <v>565</v>
      </c>
      <c r="M3142" t="s">
        <v>7863</v>
      </c>
      <c r="N3142">
        <v>10</v>
      </c>
      <c r="O3142">
        <v>7.15</v>
      </c>
      <c r="P3142">
        <v>2</v>
      </c>
      <c r="Q3142">
        <v>4</v>
      </c>
      <c r="R3142">
        <f t="shared" si="223"/>
        <v>12</v>
      </c>
      <c r="S3142">
        <f t="shared" si="224"/>
        <v>11</v>
      </c>
      <c r="T3142">
        <f t="shared" si="219"/>
        <v>23</v>
      </c>
      <c r="U3142" t="s">
        <v>1490</v>
      </c>
      <c r="V3142" t="s">
        <v>1514</v>
      </c>
      <c r="W3142" t="s">
        <v>1492</v>
      </c>
      <c r="X3142" t="s">
        <v>1209</v>
      </c>
      <c r="Z3142" t="str" cm="1">
        <f t="array" ref="Z3142">IF(ISBLANK(AK3142),_xlfn.LET(
    _xlpm.nameBeforeSlash, IF(ISNUMBER(SEARCH("/", Y3142)), LEFT(Y3142, SEARCH("/", Y3142)-1), Y3142),
    _xlpm.matchRow, IFERROR(MATCH(_xlpm.nameBeforeSlash, AA:AA, 0), ""),
    _xlpm.difference, IF(_xlpm.matchRow="", "", ABS((R3142 + S3142)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),IF(ISBLANK(Y3142),"","Hidden"))</f>
        <v/>
      </c>
      <c r="AA3142" t="s">
        <v>1677</v>
      </c>
      <c r="AB3142" t="str">
        <f>"Galactic Commander "&amp;M3142</f>
        <v>Galactic Commander Sird</v>
      </c>
      <c r="AC3142" t="s">
        <v>1395</v>
      </c>
      <c r="AD3142" t="str">
        <f>_xlfn.XLOOKUP(AC3142,moves!A:A,moves!B:B)</f>
        <v>water</v>
      </c>
      <c r="AE3142">
        <f>_xlfn.XLOOKUP(AC3142,moves!A:A,moves!D:D)</f>
        <v>4</v>
      </c>
      <c r="AF3142" t="str">
        <f>_xlfn.XLOOKUP(AC3142,moves!A:A,moves!E:E)</f>
        <v>Critical hits deal +2 damage. Status symbols deal -1 damage.</v>
      </c>
      <c r="AG3142">
        <v>0</v>
      </c>
      <c r="AH3142">
        <v>0</v>
      </c>
      <c r="AI3142">
        <f t="shared" si="222"/>
        <v>0</v>
      </c>
      <c r="AJ3142" t="s">
        <v>525</v>
      </c>
      <c r="AK3142" t="s">
        <v>7863</v>
      </c>
      <c r="AL3142">
        <v>0</v>
      </c>
      <c r="AM3142" cm="1">
        <f t="array" ref="AM3142">IF(AL3142=1,1,
   IF(ISTEXT(AK3142),1,
   IF(AO3142&gt;1,AM3141,
   IF(AI3142=1,
      IF(SUMPRODUCT((LEN($Y$2:$Y$4096)-LEN(SUBSTITUTE($Y$2:$Y$4096,AA3142,"")))/LEN(AA3142))&gt;0,2,1),
      IF(
         SUMPRODUCT((LEN($Y$2:$Y$4096)-LEN(SUBSTITUTE($Y$2:$Y$4096,AA3142,"")))/LEN(AA3142))
         - SUMPRODUCT((LEN($Y$2:$Y$4096)-LEN(SUBSTITUTE($Y$2:$Y$4096,"Alolan "&amp;AA3142,"")))/LEN("Alolan "&amp;AA3142))
         - SUMPRODUCT((LEN($Y$2:$Y$4096)-LEN(SUBSTITUTE($Y$2:$Y$4096,"Galarian "&amp;AA3142,"")))/LEN("Galarian "&amp;AA3142))
         - SUMPRODUCT((LEN($Y$2:$Y$4096)-LEN(SUBSTITUTE($Y$2:$Y$4096,"Hisuian "&amp;AA3142,"")))/LEN("Hisuian "&amp;AA3142))
         - SUMPRODUCT((LEN($Y$2:$Y$4096)-LEN(SUBSTITUTE($Y$2:$Y$4096,"Paldean "&amp;AA3142,"")))/LEN("Paldean "&amp;AA3142))
      &gt;0,2,1)
   ))))</f>
        <v>1</v>
      </c>
      <c r="AN3142">
        <v>0</v>
      </c>
      <c r="AO3142">
        <v>1</v>
      </c>
    </row>
    <row r="3143" spans="1:42" x14ac:dyDescent="0.25">
      <c r="A3143" t="s">
        <v>3310</v>
      </c>
      <c r="B3143" t="s">
        <v>1677</v>
      </c>
      <c r="C3143" t="s">
        <v>1490</v>
      </c>
      <c r="D3143"/>
      <c r="E3143">
        <v>55</v>
      </c>
      <c r="F3143">
        <v>130</v>
      </c>
      <c r="G3143">
        <v>115</v>
      </c>
      <c r="H3143">
        <v>50</v>
      </c>
      <c r="I3143">
        <v>50</v>
      </c>
      <c r="J3143">
        <v>75</v>
      </c>
      <c r="K3143" t="s">
        <v>565</v>
      </c>
      <c r="M3143" t="s">
        <v>7863</v>
      </c>
      <c r="N3143">
        <v>10</v>
      </c>
      <c r="O3143">
        <v>7.15</v>
      </c>
      <c r="P3143">
        <v>2</v>
      </c>
      <c r="Q3143">
        <v>13</v>
      </c>
      <c r="R3143">
        <f t="shared" si="223"/>
        <v>12</v>
      </c>
      <c r="S3143">
        <f t="shared" si="224"/>
        <v>20</v>
      </c>
      <c r="T3143">
        <f t="shared" si="219"/>
        <v>32</v>
      </c>
      <c r="U3143" t="s">
        <v>1490</v>
      </c>
      <c r="V3143" t="s">
        <v>1514</v>
      </c>
      <c r="W3143" t="s">
        <v>1492</v>
      </c>
      <c r="X3143" t="s">
        <v>1209</v>
      </c>
      <c r="Z3143" t="str" cm="1">
        <f t="array" ref="Z3143">IF(ISBLANK(AK3143),_xlfn.LET(
    _xlpm.nameBeforeSlash, IF(ISNUMBER(SEARCH("/", Y3143)), LEFT(Y3143, SEARCH("/", Y3143)-1), Y3143),
    _xlpm.matchRow, IFERROR(MATCH(_xlpm.nameBeforeSlash, AA:AA, 0), ""),
    _xlpm.difference, IF(_xlpm.matchRow="", "", ABS((R3143 + S3143)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),IF(ISBLANK(Y3143),"","Hidden"))</f>
        <v/>
      </c>
      <c r="AA3143" t="s">
        <v>3389</v>
      </c>
      <c r="AB3143" t="s">
        <v>3299</v>
      </c>
      <c r="AC3143" t="s">
        <v>3338</v>
      </c>
      <c r="AD3143" t="str">
        <f>_xlfn.XLOOKUP(AC3143,moves!A:A,moves!B:B)</f>
        <v>water</v>
      </c>
      <c r="AE3143">
        <f>_xlfn.XLOOKUP(AC3143,moves!A:A,moves!D:D)</f>
        <v>5</v>
      </c>
      <c r="AF3143" t="str">
        <f>_xlfn.XLOOKUP(AC3143,moves!A:A,moves!E:E)</f>
        <v>Decrease all opposing active Pokémon's initiative by 3.</v>
      </c>
      <c r="AG3143">
        <v>0</v>
      </c>
      <c r="AH3143">
        <v>0</v>
      </c>
      <c r="AI3143">
        <f t="shared" si="222"/>
        <v>0</v>
      </c>
      <c r="AJ3143" t="s">
        <v>525</v>
      </c>
      <c r="AK3143" t="s">
        <v>7863</v>
      </c>
      <c r="AL3143">
        <v>0</v>
      </c>
      <c r="AM3143" cm="1">
        <f t="array" ref="AM3143">IF(AL3143=1,1,
   IF(ISTEXT(AK3143),1,
   IF(AO3143&gt;1,AM3142,
   IF(AI3143=1,
      IF(SUMPRODUCT((LEN($Y$2:$Y$4096)-LEN(SUBSTITUTE($Y$2:$Y$4096,AA3143,"")))/LEN(AA3143))&gt;0,2,1),
      IF(
         SUMPRODUCT((LEN($Y$2:$Y$4096)-LEN(SUBSTITUTE($Y$2:$Y$4096,AA3143,"")))/LEN(AA3143))
         - SUMPRODUCT((LEN($Y$2:$Y$4096)-LEN(SUBSTITUTE($Y$2:$Y$4096,"Alolan "&amp;AA3143,"")))/LEN("Alolan "&amp;AA3143))
         - SUMPRODUCT((LEN($Y$2:$Y$4096)-LEN(SUBSTITUTE($Y$2:$Y$4096,"Galarian "&amp;AA3143,"")))/LEN("Galarian "&amp;AA3143))
         - SUMPRODUCT((LEN($Y$2:$Y$4096)-LEN(SUBSTITUTE($Y$2:$Y$4096,"Hisuian "&amp;AA3143,"")))/LEN("Hisuian "&amp;AA3143))
         - SUMPRODUCT((LEN($Y$2:$Y$4096)-LEN(SUBSTITUTE($Y$2:$Y$4096,"Paldean "&amp;AA3143,"")))/LEN("Paldean "&amp;AA3143))
      &gt;0,2,1)
   ))))</f>
        <v>1</v>
      </c>
      <c r="AN3143">
        <v>0</v>
      </c>
      <c r="AO3143">
        <v>2</v>
      </c>
      <c r="AP3143">
        <v>1</v>
      </c>
    </row>
    <row r="3144" spans="1:42" x14ac:dyDescent="0.25">
      <c r="A3144">
        <v>354</v>
      </c>
      <c r="B3144" t="s">
        <v>2051</v>
      </c>
      <c r="C3144" t="s">
        <v>1524</v>
      </c>
      <c r="D3144"/>
      <c r="E3144">
        <v>64</v>
      </c>
      <c r="F3144">
        <v>115</v>
      </c>
      <c r="G3144">
        <v>65</v>
      </c>
      <c r="H3144">
        <v>83</v>
      </c>
      <c r="I3144">
        <v>63</v>
      </c>
      <c r="J3144">
        <v>65</v>
      </c>
      <c r="K3144" t="s">
        <v>2052</v>
      </c>
      <c r="M3144" t="s">
        <v>7863</v>
      </c>
      <c r="N3144">
        <v>9.18</v>
      </c>
      <c r="O3144">
        <v>6.4</v>
      </c>
      <c r="P3144">
        <v>4</v>
      </c>
      <c r="Q3144">
        <v>4</v>
      </c>
      <c r="R3144">
        <f t="shared" si="223"/>
        <v>13</v>
      </c>
      <c r="S3144">
        <f t="shared" si="224"/>
        <v>10</v>
      </c>
      <c r="T3144">
        <f t="shared" si="219"/>
        <v>23</v>
      </c>
      <c r="U3144" t="s">
        <v>1524</v>
      </c>
      <c r="V3144" t="s">
        <v>1471</v>
      </c>
      <c r="W3144" t="s">
        <v>1479</v>
      </c>
      <c r="X3144" t="s">
        <v>429</v>
      </c>
      <c r="Z3144" t="str" cm="1">
        <f t="array" ref="Z3144">IF(ISBLANK(AK3144),_xlfn.LET(
    _xlpm.nameBeforeSlash, IF(ISNUMBER(SEARCH("/", Y3144)), LEFT(Y3144, SEARCH("/", Y3144)-1), Y3144),
    _xlpm.matchRow, IFERROR(MATCH(_xlpm.nameBeforeSlash, AA:AA, 0), ""),
    _xlpm.difference, IF(_xlpm.matchRow="", "", ABS((R3144 + S3144)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),IF(ISBLANK(Y3144),"","Hidden"))</f>
        <v/>
      </c>
      <c r="AA3144" t="s">
        <v>2051</v>
      </c>
      <c r="AB3144" t="str">
        <f>"Galactic Commander "&amp;M3144</f>
        <v>Galactic Commander Sird</v>
      </c>
      <c r="AC3144" t="s">
        <v>948</v>
      </c>
      <c r="AD3144" t="str">
        <f>_xlfn.XLOOKUP(AC3144,moves!A:A,moves!B:B)</f>
        <v>dark</v>
      </c>
      <c r="AE3144">
        <f>_xlfn.XLOOKUP(AC3144,moves!A:A,moves!D:D)</f>
        <v>3</v>
      </c>
      <c r="AF3144" t="str">
        <f>_xlfn.XLOOKUP(AC3144,moves!A:A,moves!E:E)</f>
        <v xml:space="preserve"> </v>
      </c>
      <c r="AG3144">
        <v>0</v>
      </c>
      <c r="AH3144">
        <v>0</v>
      </c>
      <c r="AI3144">
        <f t="shared" si="222"/>
        <v>0</v>
      </c>
      <c r="AJ3144" t="s">
        <v>525</v>
      </c>
      <c r="AK3144" t="s">
        <v>7863</v>
      </c>
      <c r="AL3144">
        <v>0</v>
      </c>
      <c r="AM3144" cm="1">
        <f t="array" ref="AM3144">IF(AL3144=1,1,
   IF(ISTEXT(AK3144),1,
   IF(AO3144&gt;1,AM3143,
   IF(AI3144=1,
      IF(SUMPRODUCT((LEN($Y$2:$Y$4096)-LEN(SUBSTITUTE($Y$2:$Y$4096,AA3144,"")))/LEN(AA3144))&gt;0,2,1),
      IF(
         SUMPRODUCT((LEN($Y$2:$Y$4096)-LEN(SUBSTITUTE($Y$2:$Y$4096,AA3144,"")))/LEN(AA3144))
         - SUMPRODUCT((LEN($Y$2:$Y$4096)-LEN(SUBSTITUTE($Y$2:$Y$4096,"Alolan "&amp;AA3144,"")))/LEN("Alolan "&amp;AA3144))
         - SUMPRODUCT((LEN($Y$2:$Y$4096)-LEN(SUBSTITUTE($Y$2:$Y$4096,"Galarian "&amp;AA3144,"")))/LEN("Galarian "&amp;AA3144))
         - SUMPRODUCT((LEN($Y$2:$Y$4096)-LEN(SUBSTITUTE($Y$2:$Y$4096,"Hisuian "&amp;AA3144,"")))/LEN("Hisuian "&amp;AA3144))
         - SUMPRODUCT((LEN($Y$2:$Y$4096)-LEN(SUBSTITUTE($Y$2:$Y$4096,"Paldean "&amp;AA3144,"")))/LEN("Paldean "&amp;AA3144))
      &gt;0,2,1)
   ))))</f>
        <v>1</v>
      </c>
      <c r="AN3144">
        <v>0</v>
      </c>
      <c r="AO3144">
        <v>1</v>
      </c>
    </row>
    <row r="3145" spans="1:42" x14ac:dyDescent="0.25">
      <c r="A3145" t="s">
        <v>2053</v>
      </c>
      <c r="B3145" t="s">
        <v>2051</v>
      </c>
      <c r="C3145" t="s">
        <v>1524</v>
      </c>
      <c r="D3145"/>
      <c r="E3145">
        <v>64</v>
      </c>
      <c r="F3145">
        <v>165</v>
      </c>
      <c r="G3145">
        <v>75</v>
      </c>
      <c r="H3145">
        <v>93</v>
      </c>
      <c r="I3145">
        <v>83</v>
      </c>
      <c r="J3145">
        <v>75</v>
      </c>
      <c r="K3145" t="s">
        <v>2052</v>
      </c>
      <c r="M3145" t="s">
        <v>7863</v>
      </c>
      <c r="N3145">
        <v>12.18</v>
      </c>
      <c r="O3145">
        <v>7.3</v>
      </c>
      <c r="P3145">
        <v>4</v>
      </c>
      <c r="Q3145">
        <v>4</v>
      </c>
      <c r="R3145">
        <f t="shared" si="223"/>
        <v>16</v>
      </c>
      <c r="S3145">
        <f t="shared" si="224"/>
        <v>11</v>
      </c>
      <c r="T3145">
        <f t="shared" si="219"/>
        <v>27</v>
      </c>
      <c r="U3145" t="s">
        <v>1524</v>
      </c>
      <c r="V3145" t="s">
        <v>1471</v>
      </c>
      <c r="W3145" t="s">
        <v>1479</v>
      </c>
      <c r="X3145" t="s">
        <v>429</v>
      </c>
      <c r="Z3145" t="str" cm="1">
        <f t="array" ref="Z3145">IF(ISBLANK(AK3145),_xlfn.LET(
    _xlpm.nameBeforeSlash, IF(ISNUMBER(SEARCH("/", Y3145)), LEFT(Y3145, SEARCH("/", Y3145)-1), Y3145),
    _xlpm.matchRow, IFERROR(MATCH(_xlpm.nameBeforeSlash, AA:AA, 0), ""),
    _xlpm.difference, IF(_xlpm.matchRow="", "", ABS((R3145 + S3145)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),IF(ISBLANK(Y3145),"","Hidden"))</f>
        <v/>
      </c>
      <c r="AA3145" t="s">
        <v>3407</v>
      </c>
      <c r="AB3145" t="s">
        <v>1477</v>
      </c>
      <c r="AC3145" t="s">
        <v>1111</v>
      </c>
      <c r="AD3145" t="str">
        <f>_xlfn.XLOOKUP(AC3145,moves!A:A,moves!B:B)</f>
        <v>ghost</v>
      </c>
      <c r="AE3145">
        <f>_xlfn.XLOOKUP(AC3145,moves!A:A,moves!D:D)</f>
        <v>4</v>
      </c>
      <c r="AF3145" t="str">
        <f>_xlfn.XLOOKUP(AC3145,moves!A:A,moves!E:E)</f>
        <v xml:space="preserve"> </v>
      </c>
      <c r="AG3145">
        <v>0</v>
      </c>
      <c r="AH3145">
        <v>0</v>
      </c>
      <c r="AI3145">
        <f t="shared" si="222"/>
        <v>0</v>
      </c>
      <c r="AJ3145" t="s">
        <v>525</v>
      </c>
      <c r="AK3145" t="s">
        <v>7863</v>
      </c>
      <c r="AL3145">
        <v>0</v>
      </c>
      <c r="AM3145" cm="1">
        <f t="array" ref="AM3145">IF(AL3145=1,1,
   IF(ISTEXT(AK3145),1,
   IF(AO3145&gt;1,AM3144,
   IF(AI3145=1,
      IF(SUMPRODUCT((LEN($Y$2:$Y$4096)-LEN(SUBSTITUTE($Y$2:$Y$4096,AA3145,"")))/LEN(AA3145))&gt;0,2,1),
      IF(
         SUMPRODUCT((LEN($Y$2:$Y$4096)-LEN(SUBSTITUTE($Y$2:$Y$4096,AA3145,"")))/LEN(AA3145))
         - SUMPRODUCT((LEN($Y$2:$Y$4096)-LEN(SUBSTITUTE($Y$2:$Y$4096,"Alolan "&amp;AA3145,"")))/LEN("Alolan "&amp;AA3145))
         - SUMPRODUCT((LEN($Y$2:$Y$4096)-LEN(SUBSTITUTE($Y$2:$Y$4096,"Galarian "&amp;AA3145,"")))/LEN("Galarian "&amp;AA3145))
         - SUMPRODUCT((LEN($Y$2:$Y$4096)-LEN(SUBSTITUTE($Y$2:$Y$4096,"Hisuian "&amp;AA3145,"")))/LEN("Hisuian "&amp;AA3145))
         - SUMPRODUCT((LEN($Y$2:$Y$4096)-LEN(SUBSTITUTE($Y$2:$Y$4096,"Paldean "&amp;AA3145,"")))/LEN("Paldean "&amp;AA3145))
      &gt;0,2,1)
   ))))</f>
        <v>1</v>
      </c>
      <c r="AN3145">
        <v>0</v>
      </c>
      <c r="AO3145">
        <v>2</v>
      </c>
      <c r="AP3145">
        <v>1</v>
      </c>
    </row>
    <row r="3146" spans="1:42" x14ac:dyDescent="0.25">
      <c r="A3146">
        <v>491</v>
      </c>
      <c r="B3146" t="s">
        <v>244</v>
      </c>
      <c r="C3146" t="s">
        <v>1471</v>
      </c>
      <c r="D3146"/>
      <c r="E3146">
        <v>70</v>
      </c>
      <c r="F3146">
        <v>90</v>
      </c>
      <c r="G3146">
        <v>90</v>
      </c>
      <c r="H3146">
        <v>135</v>
      </c>
      <c r="I3146">
        <v>90</v>
      </c>
      <c r="J3146">
        <v>125</v>
      </c>
      <c r="K3146" t="s">
        <v>390</v>
      </c>
      <c r="M3146" t="s">
        <v>7863</v>
      </c>
      <c r="N3146">
        <v>12.65</v>
      </c>
      <c r="O3146">
        <v>8.1999999999999993</v>
      </c>
      <c r="P3146">
        <v>3</v>
      </c>
      <c r="Q3146">
        <v>2</v>
      </c>
      <c r="R3146">
        <f t="shared" si="223"/>
        <v>16</v>
      </c>
      <c r="S3146">
        <f t="shared" si="224"/>
        <v>10</v>
      </c>
      <c r="T3146">
        <f t="shared" si="219"/>
        <v>26</v>
      </c>
      <c r="U3146" t="s">
        <v>1471</v>
      </c>
      <c r="V3146" t="s">
        <v>1524</v>
      </c>
      <c r="W3146" t="s">
        <v>1209</v>
      </c>
      <c r="X3146" t="s">
        <v>429</v>
      </c>
      <c r="Z3146" t="str" cm="1">
        <f t="array" ref="Z3146">IF(ISBLANK(AK3146),_xlfn.LET(
    _xlpm.nameBeforeSlash, IF(ISNUMBER(SEARCH("/", Y3146)), LEFT(Y3146, SEARCH("/", Y3146)-1), Y3146),
    _xlpm.matchRow, IFERROR(MATCH(_xlpm.nameBeforeSlash, AA:AA, 0), ""),
    _xlpm.difference, IF(_xlpm.matchRow="", "", ABS((R3146 + S3146)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),IF(ISBLANK(Y3146),"","Hidden"))</f>
        <v/>
      </c>
      <c r="AA3146" t="s">
        <v>244</v>
      </c>
      <c r="AB3146" t="str">
        <f>"Galactic Commander "&amp;M3146</f>
        <v>Galactic Commander Sird</v>
      </c>
      <c r="AC3146" t="s">
        <v>439</v>
      </c>
      <c r="AD3146" t="str">
        <f>_xlfn.XLOOKUP(AC3146,moves!A:A,moves!B:B)</f>
        <v>dark</v>
      </c>
      <c r="AE3146">
        <f>_xlfn.XLOOKUP(AC3146,moves!A:A,moves!D:D)</f>
        <v>3</v>
      </c>
      <c r="AF3146" t="str">
        <f>_xlfn.XLOOKUP(AC3146,moves!A:A,moves!E:E)</f>
        <v>Inflict both the Drowsy and Paralyzed statuses on the target, simultaneously.</v>
      </c>
      <c r="AG3146">
        <v>0</v>
      </c>
      <c r="AH3146">
        <v>1</v>
      </c>
      <c r="AI3146">
        <f t="shared" si="222"/>
        <v>0</v>
      </c>
      <c r="AJ3146" t="s">
        <v>867</v>
      </c>
      <c r="AK3146" t="s">
        <v>7863</v>
      </c>
      <c r="AL3146">
        <v>0</v>
      </c>
      <c r="AM3146" cm="1">
        <f t="array" ref="AM3146">IF(AL3146=1,1,
   IF(ISTEXT(AK3146),1,
   IF(AO3146&gt;1,AM3145,
   IF(AI3146=1,
      IF(SUMPRODUCT((LEN($Y$2:$Y$4096)-LEN(SUBSTITUTE($Y$2:$Y$4096,AA3146,"")))/LEN(AA3146))&gt;0,2,1),
      IF(
         SUMPRODUCT((LEN($Y$2:$Y$4096)-LEN(SUBSTITUTE($Y$2:$Y$4096,AA3146,"")))/LEN(AA3146))
         - SUMPRODUCT((LEN($Y$2:$Y$4096)-LEN(SUBSTITUTE($Y$2:$Y$4096,"Alolan "&amp;AA3146,"")))/LEN("Alolan "&amp;AA3146))
         - SUMPRODUCT((LEN($Y$2:$Y$4096)-LEN(SUBSTITUTE($Y$2:$Y$4096,"Galarian "&amp;AA3146,"")))/LEN("Galarian "&amp;AA3146))
         - SUMPRODUCT((LEN($Y$2:$Y$4096)-LEN(SUBSTITUTE($Y$2:$Y$4096,"Hisuian "&amp;AA3146,"")))/LEN("Hisuian "&amp;AA3146))
         - SUMPRODUCT((LEN($Y$2:$Y$4096)-LEN(SUBSTITUTE($Y$2:$Y$4096,"Paldean "&amp;AA3146,"")))/LEN("Paldean "&amp;AA3146))
      &gt;0,2,1)
   ))))</f>
        <v>1</v>
      </c>
      <c r="AN3146">
        <v>0</v>
      </c>
      <c r="AO3146">
        <v>0</v>
      </c>
    </row>
    <row r="3147" spans="1:42" x14ac:dyDescent="0.25">
      <c r="A3147">
        <v>94</v>
      </c>
      <c r="B3147" t="s">
        <v>44</v>
      </c>
      <c r="C3147" t="s">
        <v>1524</v>
      </c>
      <c r="D3147" t="s">
        <v>1469</v>
      </c>
      <c r="E3147">
        <v>60</v>
      </c>
      <c r="F3147">
        <v>65</v>
      </c>
      <c r="G3147">
        <v>60</v>
      </c>
      <c r="H3147">
        <v>130</v>
      </c>
      <c r="I3147">
        <v>75</v>
      </c>
      <c r="J3147">
        <v>110</v>
      </c>
      <c r="K3147" t="s">
        <v>1669</v>
      </c>
      <c r="M3147" t="s">
        <v>7864</v>
      </c>
      <c r="N3147">
        <v>11.55</v>
      </c>
      <c r="O3147">
        <v>6.45</v>
      </c>
      <c r="P3147">
        <v>3</v>
      </c>
      <c r="Q3147">
        <v>2</v>
      </c>
      <c r="R3147">
        <f t="shared" si="223"/>
        <v>15</v>
      </c>
      <c r="S3147">
        <f t="shared" si="224"/>
        <v>8</v>
      </c>
      <c r="T3147">
        <f t="shared" si="219"/>
        <v>23</v>
      </c>
      <c r="U3147" t="s">
        <v>1524</v>
      </c>
      <c r="V3147" t="s">
        <v>1469</v>
      </c>
      <c r="W3147" t="s">
        <v>1471</v>
      </c>
      <c r="X3147" t="s">
        <v>429</v>
      </c>
      <c r="Z3147" t="str" cm="1">
        <f t="array" ref="Z3147">IF(ISBLANK(AK3147),_xlfn.LET(
    _xlpm.nameBeforeSlash, IF(ISNUMBER(SEARCH("/", Y3147)), LEFT(Y3147, SEARCH("/", Y3147)-1), Y3147),
    _xlpm.matchRow, IFERROR(MATCH(_xlpm.nameBeforeSlash, AA:AA, 0), ""),
    _xlpm.difference, IF(_xlpm.matchRow="", "", ABS((R3147 + S3147)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),IF(ISBLANK(Y3147),"","Hidden"))</f>
        <v/>
      </c>
      <c r="AA3147" t="s">
        <v>44</v>
      </c>
      <c r="AB3147" t="str">
        <f>"Galactic Commander "&amp;M3147</f>
        <v>Galactic Commander Charon</v>
      </c>
      <c r="AC3147" t="s">
        <v>1294</v>
      </c>
      <c r="AD3147" t="str">
        <f>_xlfn.XLOOKUP(AC3147,moves!A:A,moves!B:B)</f>
        <v>poison</v>
      </c>
      <c r="AE3147">
        <f>_xlfn.XLOOKUP(AC3147,moves!A:A,moves!D:D)</f>
        <v>5</v>
      </c>
      <c r="AF3147" t="str">
        <f>_xlfn.XLOOKUP(AC3147,moves!A:A,moves!E:E)</f>
        <v>Status symbols deal +1 damage. If any status symbols are rolled: Inflict the Poisoned status on the target.</v>
      </c>
      <c r="AG3147">
        <v>0</v>
      </c>
      <c r="AH3147">
        <v>0</v>
      </c>
      <c r="AI3147">
        <f t="shared" si="222"/>
        <v>0</v>
      </c>
      <c r="AJ3147" t="s">
        <v>525</v>
      </c>
      <c r="AK3147" t="s">
        <v>7864</v>
      </c>
      <c r="AL3147">
        <v>0</v>
      </c>
      <c r="AM3147" cm="1">
        <f t="array" ref="AM3147">IF(AL3147=1,1,
   IF(ISTEXT(AK3147),1,
   IF(AO3147&gt;1,AM3146,
   IF(AI3147=1,
      IF(SUMPRODUCT((LEN($Y$2:$Y$4096)-LEN(SUBSTITUTE($Y$2:$Y$4096,AA3147,"")))/LEN(AA3147))&gt;0,2,1),
      IF(
         SUMPRODUCT((LEN($Y$2:$Y$4096)-LEN(SUBSTITUTE($Y$2:$Y$4096,AA3147,"")))/LEN(AA3147))
         - SUMPRODUCT((LEN($Y$2:$Y$4096)-LEN(SUBSTITUTE($Y$2:$Y$4096,"Alolan "&amp;AA3147,"")))/LEN("Alolan "&amp;AA3147))
         - SUMPRODUCT((LEN($Y$2:$Y$4096)-LEN(SUBSTITUTE($Y$2:$Y$4096,"Galarian "&amp;AA3147,"")))/LEN("Galarian "&amp;AA3147))
         - SUMPRODUCT((LEN($Y$2:$Y$4096)-LEN(SUBSTITUTE($Y$2:$Y$4096,"Hisuian "&amp;AA3147,"")))/LEN("Hisuian "&amp;AA3147))
         - SUMPRODUCT((LEN($Y$2:$Y$4096)-LEN(SUBSTITUTE($Y$2:$Y$4096,"Paldean "&amp;AA3147,"")))/LEN("Paldean "&amp;AA3147))
      &gt;0,2,1)
   ))))</f>
        <v>1</v>
      </c>
      <c r="AN3147">
        <v>0</v>
      </c>
      <c r="AO3147">
        <v>1</v>
      </c>
    </row>
    <row r="3148" spans="1:42" x14ac:dyDescent="0.25">
      <c r="A3148" t="s">
        <v>1670</v>
      </c>
      <c r="B3148" t="s">
        <v>44</v>
      </c>
      <c r="C3148" t="s">
        <v>1524</v>
      </c>
      <c r="D3148" t="s">
        <v>1469</v>
      </c>
      <c r="E3148">
        <v>60</v>
      </c>
      <c r="F3148">
        <v>65</v>
      </c>
      <c r="G3148">
        <v>80</v>
      </c>
      <c r="H3148">
        <v>170</v>
      </c>
      <c r="I3148">
        <v>95</v>
      </c>
      <c r="J3148">
        <v>130</v>
      </c>
      <c r="K3148" t="s">
        <v>1669</v>
      </c>
      <c r="M3148" t="s">
        <v>7864</v>
      </c>
      <c r="N3148">
        <v>14.35</v>
      </c>
      <c r="O3148">
        <v>7.65</v>
      </c>
      <c r="P3148">
        <v>3</v>
      </c>
      <c r="Q3148">
        <v>1</v>
      </c>
      <c r="R3148">
        <f t="shared" si="223"/>
        <v>17</v>
      </c>
      <c r="S3148">
        <f t="shared" si="224"/>
        <v>9</v>
      </c>
      <c r="T3148">
        <f t="shared" si="219"/>
        <v>26</v>
      </c>
      <c r="U3148" t="s">
        <v>1524</v>
      </c>
      <c r="V3148" t="s">
        <v>1469</v>
      </c>
      <c r="W3148" t="s">
        <v>1471</v>
      </c>
      <c r="X3148" t="s">
        <v>429</v>
      </c>
      <c r="Z3148" t="str" cm="1">
        <f t="array" ref="Z3148">IF(ISBLANK(AK3148),_xlfn.LET(
    _xlpm.nameBeforeSlash, IF(ISNUMBER(SEARCH("/", Y3148)), LEFT(Y3148, SEARCH("/", Y3148)-1), Y3148),
    _xlpm.matchRow, IFERROR(MATCH(_xlpm.nameBeforeSlash, AA:AA, 0), ""),
    _xlpm.difference, IF(_xlpm.matchRow="", "", ABS((R3148 + S3148)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),IF(ISBLANK(Y3148),"","Hidden"))</f>
        <v/>
      </c>
      <c r="AA3148" t="s">
        <v>3372</v>
      </c>
      <c r="AB3148" t="s">
        <v>1477</v>
      </c>
      <c r="AC3148" t="s">
        <v>1106</v>
      </c>
      <c r="AD3148" t="str">
        <f>_xlfn.XLOOKUP(AC3148,moves!A:A,moves!B:B)</f>
        <v>ghost</v>
      </c>
      <c r="AE3148">
        <f>_xlfn.XLOOKUP(AC3148,moves!A:A,moves!D:D)</f>
        <v>6</v>
      </c>
      <c r="AF3148" t="str">
        <f>_xlfn.XLOOKUP(AC3148,moves!A:A,moves!E:E)</f>
        <v>Status symbols deal +1 damage. The target may no longer switch out or flee the battle.</v>
      </c>
      <c r="AG3148">
        <v>0</v>
      </c>
      <c r="AH3148">
        <v>0</v>
      </c>
      <c r="AI3148">
        <f t="shared" si="222"/>
        <v>0</v>
      </c>
      <c r="AJ3148" t="s">
        <v>525</v>
      </c>
      <c r="AK3148" t="s">
        <v>7864</v>
      </c>
      <c r="AL3148">
        <v>0</v>
      </c>
      <c r="AM3148" cm="1">
        <f t="array" ref="AM3148">IF(AL3148=1,1,
   IF(ISTEXT(AK3148),1,
   IF(AO3148&gt;1,AM3147,
   IF(AI3148=1,
      IF(SUMPRODUCT((LEN($Y$2:$Y$4096)-LEN(SUBSTITUTE($Y$2:$Y$4096,AA3148,"")))/LEN(AA3148))&gt;0,2,1),
      IF(
         SUMPRODUCT((LEN($Y$2:$Y$4096)-LEN(SUBSTITUTE($Y$2:$Y$4096,AA3148,"")))/LEN(AA3148))
         - SUMPRODUCT((LEN($Y$2:$Y$4096)-LEN(SUBSTITUTE($Y$2:$Y$4096,"Alolan "&amp;AA3148,"")))/LEN("Alolan "&amp;AA3148))
         - SUMPRODUCT((LEN($Y$2:$Y$4096)-LEN(SUBSTITUTE($Y$2:$Y$4096,"Galarian "&amp;AA3148,"")))/LEN("Galarian "&amp;AA3148))
         - SUMPRODUCT((LEN($Y$2:$Y$4096)-LEN(SUBSTITUTE($Y$2:$Y$4096,"Hisuian "&amp;AA3148,"")))/LEN("Hisuian "&amp;AA3148))
         - SUMPRODUCT((LEN($Y$2:$Y$4096)-LEN(SUBSTITUTE($Y$2:$Y$4096,"Paldean "&amp;AA3148,"")))/LEN("Paldean "&amp;AA3148))
      &gt;0,2,1)
   ))))</f>
        <v>1</v>
      </c>
      <c r="AN3148">
        <v>0</v>
      </c>
      <c r="AO3148">
        <v>2</v>
      </c>
      <c r="AP3148">
        <v>1</v>
      </c>
    </row>
    <row r="3149" spans="1:42" x14ac:dyDescent="0.25">
      <c r="A3149" t="s">
        <v>3309</v>
      </c>
      <c r="B3149" t="s">
        <v>44</v>
      </c>
      <c r="C3149" t="s">
        <v>1524</v>
      </c>
      <c r="D3149" t="s">
        <v>1469</v>
      </c>
      <c r="E3149">
        <v>60</v>
      </c>
      <c r="F3149">
        <v>65</v>
      </c>
      <c r="G3149">
        <v>80</v>
      </c>
      <c r="H3149">
        <v>170</v>
      </c>
      <c r="I3149">
        <v>95</v>
      </c>
      <c r="J3149">
        <v>130</v>
      </c>
      <c r="K3149" t="s">
        <v>1669</v>
      </c>
      <c r="M3149" t="s">
        <v>7864</v>
      </c>
      <c r="N3149">
        <v>14.35</v>
      </c>
      <c r="O3149">
        <v>7.65</v>
      </c>
      <c r="P3149">
        <v>-1</v>
      </c>
      <c r="Q3149">
        <v>11</v>
      </c>
      <c r="R3149">
        <f t="shared" si="223"/>
        <v>13</v>
      </c>
      <c r="S3149">
        <f t="shared" si="224"/>
        <v>19</v>
      </c>
      <c r="T3149">
        <f t="shared" si="219"/>
        <v>32</v>
      </c>
      <c r="U3149" t="s">
        <v>1524</v>
      </c>
      <c r="V3149" t="s">
        <v>1469</v>
      </c>
      <c r="W3149" t="s">
        <v>1471</v>
      </c>
      <c r="X3149" t="s">
        <v>429</v>
      </c>
      <c r="Z3149" t="str" cm="1">
        <f t="array" ref="Z3149">IF(ISBLANK(AK3149),_xlfn.LET(
    _xlpm.nameBeforeSlash, IF(ISNUMBER(SEARCH("/", Y3149)), LEFT(Y3149, SEARCH("/", Y3149)-1), Y3149),
    _xlpm.matchRow, IFERROR(MATCH(_xlpm.nameBeforeSlash, AA:AA, 0), ""),
    _xlpm.difference, IF(_xlpm.matchRow="", "", ABS((R3149 + S3149)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),IF(ISBLANK(Y3149),"","Hidden"))</f>
        <v/>
      </c>
      <c r="AA3149" t="s">
        <v>3388</v>
      </c>
      <c r="AB3149" t="s">
        <v>3299</v>
      </c>
      <c r="AC3149" t="s">
        <v>3337</v>
      </c>
      <c r="AD3149" t="str">
        <f>_xlfn.XLOOKUP(AC3149,moves!A:A,moves!B:B)</f>
        <v>ghost</v>
      </c>
      <c r="AE3149">
        <f>_xlfn.XLOOKUP(AC3149,moves!A:A,moves!D:D)</f>
        <v>5</v>
      </c>
      <c r="AF3149" t="str">
        <f>_xlfn.XLOOKUP(AC3149,moves!A:A,moves!E:E)</f>
        <v>All opposing Pokémon may no longer switch out or flee the battle.</v>
      </c>
      <c r="AG3149">
        <v>0</v>
      </c>
      <c r="AH3149">
        <v>0</v>
      </c>
      <c r="AI3149">
        <f t="shared" ref="AI3149:AI3160" si="225">IF(ISNUMBER(SEARCH("Shiny ", AA3149)), 1, 0)</f>
        <v>0</v>
      </c>
      <c r="AJ3149" t="s">
        <v>525</v>
      </c>
      <c r="AK3149" t="s">
        <v>7864</v>
      </c>
      <c r="AL3149">
        <v>0</v>
      </c>
      <c r="AM3149" cm="1">
        <f t="array" ref="AM3149">IF(AL3149=1,1,
   IF(ISTEXT(AK3149),1,
   IF(AO3149&gt;1,AM3148,
   IF(AI3149=1,
      IF(SUMPRODUCT((LEN($Y$2:$Y$4096)-LEN(SUBSTITUTE($Y$2:$Y$4096,AA3149,"")))/LEN(AA3149))&gt;0,2,1),
      IF(
         SUMPRODUCT((LEN($Y$2:$Y$4096)-LEN(SUBSTITUTE($Y$2:$Y$4096,AA3149,"")))/LEN(AA3149))
         - SUMPRODUCT((LEN($Y$2:$Y$4096)-LEN(SUBSTITUTE($Y$2:$Y$4096,"Alolan "&amp;AA3149,"")))/LEN("Alolan "&amp;AA3149))
         - SUMPRODUCT((LEN($Y$2:$Y$4096)-LEN(SUBSTITUTE($Y$2:$Y$4096,"Galarian "&amp;AA3149,"")))/LEN("Galarian "&amp;AA3149))
         - SUMPRODUCT((LEN($Y$2:$Y$4096)-LEN(SUBSTITUTE($Y$2:$Y$4096,"Hisuian "&amp;AA3149,"")))/LEN("Hisuian "&amp;AA3149))
         - SUMPRODUCT((LEN($Y$2:$Y$4096)-LEN(SUBSTITUTE($Y$2:$Y$4096,"Paldean "&amp;AA3149,"")))/LEN("Paldean "&amp;AA3149))
      &gt;0,2,1)
   ))))</f>
        <v>1</v>
      </c>
      <c r="AN3149">
        <v>0</v>
      </c>
      <c r="AO3149">
        <v>3</v>
      </c>
      <c r="AP3149">
        <v>1</v>
      </c>
    </row>
    <row r="3150" spans="1:42" x14ac:dyDescent="0.25">
      <c r="A3150">
        <v>169</v>
      </c>
      <c r="B3150" t="s">
        <v>70</v>
      </c>
      <c r="C3150" t="s">
        <v>1469</v>
      </c>
      <c r="D3150" t="s">
        <v>1481</v>
      </c>
      <c r="E3150">
        <v>85</v>
      </c>
      <c r="F3150">
        <v>90</v>
      </c>
      <c r="G3150">
        <v>80</v>
      </c>
      <c r="H3150">
        <v>70</v>
      </c>
      <c r="I3150">
        <v>80</v>
      </c>
      <c r="J3150">
        <v>130</v>
      </c>
      <c r="K3150" t="s">
        <v>1567</v>
      </c>
      <c r="M3150" t="s">
        <v>7864</v>
      </c>
      <c r="N3150">
        <v>10.4</v>
      </c>
      <c r="O3150">
        <v>8.1999999999999993</v>
      </c>
      <c r="P3150">
        <v>3</v>
      </c>
      <c r="Q3150">
        <v>1</v>
      </c>
      <c r="R3150">
        <f t="shared" si="223"/>
        <v>13</v>
      </c>
      <c r="S3150">
        <f t="shared" si="224"/>
        <v>9</v>
      </c>
      <c r="T3150">
        <f t="shared" si="219"/>
        <v>22</v>
      </c>
      <c r="U3150" t="s">
        <v>1469</v>
      </c>
      <c r="V3150" t="s">
        <v>1481</v>
      </c>
      <c r="W3150" t="s">
        <v>1512</v>
      </c>
      <c r="X3150" t="s">
        <v>1471</v>
      </c>
      <c r="Z3150" t="str" cm="1">
        <f t="array" ref="Z3150">IF(ISBLANK(AK3150),_xlfn.LET(
    _xlpm.nameBeforeSlash, IF(ISNUMBER(SEARCH("/", Y3150)), LEFT(Y3150, SEARCH("/", Y3150)-1), Y3150),
    _xlpm.matchRow, IFERROR(MATCH(_xlpm.nameBeforeSlash, AA:AA, 0), ""),
    _xlpm.difference, IF(_xlpm.matchRow="", "", ABS((R3150 + S3150)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),IF(ISBLANK(Y3150),"","Hidden"))</f>
        <v/>
      </c>
      <c r="AA3150" t="s">
        <v>70</v>
      </c>
      <c r="AB3150" t="str">
        <f>"Galactic Commander "&amp;M3150</f>
        <v>Galactic Commander Charon</v>
      </c>
      <c r="AC3150" t="s">
        <v>405</v>
      </c>
      <c r="AD3150" t="str">
        <f>_xlfn.XLOOKUP(AC3150,moves!A:A,moves!B:B)</f>
        <v>poison</v>
      </c>
      <c r="AE3150">
        <f>_xlfn.XLOOKUP(AC3150,moves!A:A,moves!D:D)</f>
        <v>4</v>
      </c>
      <c r="AF3150" t="str">
        <f>_xlfn.XLOOKUP(AC3150,moves!A:A,moves!E:E)</f>
        <v>Critical hits deal +1 damage.</v>
      </c>
      <c r="AG3150">
        <v>0</v>
      </c>
      <c r="AH3150">
        <v>0</v>
      </c>
      <c r="AI3150">
        <f t="shared" si="225"/>
        <v>0</v>
      </c>
      <c r="AJ3150" t="s">
        <v>525</v>
      </c>
      <c r="AK3150" t="s">
        <v>7864</v>
      </c>
      <c r="AL3150">
        <v>0</v>
      </c>
      <c r="AM3150" cm="1">
        <f t="array" ref="AM3150">IF(AL3150=1,1,
   IF(ISTEXT(AK3150),1,
   IF(AO3150&gt;1,AM3149,
   IF(AI3150=1,
      IF(SUMPRODUCT((LEN($Y$2:$Y$4096)-LEN(SUBSTITUTE($Y$2:$Y$4096,AA3150,"")))/LEN(AA3150))&gt;0,2,1),
      IF(
         SUMPRODUCT((LEN($Y$2:$Y$4096)-LEN(SUBSTITUTE($Y$2:$Y$4096,AA3150,"")))/LEN(AA3150))
         - SUMPRODUCT((LEN($Y$2:$Y$4096)-LEN(SUBSTITUTE($Y$2:$Y$4096,"Alolan "&amp;AA3150,"")))/LEN("Alolan "&amp;AA3150))
         - SUMPRODUCT((LEN($Y$2:$Y$4096)-LEN(SUBSTITUTE($Y$2:$Y$4096,"Galarian "&amp;AA3150,"")))/LEN("Galarian "&amp;AA3150))
         - SUMPRODUCT((LEN($Y$2:$Y$4096)-LEN(SUBSTITUTE($Y$2:$Y$4096,"Hisuian "&amp;AA3150,"")))/LEN("Hisuian "&amp;AA3150))
         - SUMPRODUCT((LEN($Y$2:$Y$4096)-LEN(SUBSTITUTE($Y$2:$Y$4096,"Paldean "&amp;AA3150,"")))/LEN("Paldean "&amp;AA3150))
      &gt;0,2,1)
   ))))</f>
        <v>1</v>
      </c>
      <c r="AN3150">
        <v>0</v>
      </c>
      <c r="AO3150">
        <v>0</v>
      </c>
    </row>
    <row r="3151" spans="1:42" x14ac:dyDescent="0.25">
      <c r="A3151">
        <v>199</v>
      </c>
      <c r="B3151" t="s">
        <v>1804</v>
      </c>
      <c r="C3151" t="s">
        <v>1490</v>
      </c>
      <c r="D3151" t="s">
        <v>429</v>
      </c>
      <c r="E3151">
        <v>95</v>
      </c>
      <c r="F3151">
        <v>75</v>
      </c>
      <c r="G3151">
        <v>80</v>
      </c>
      <c r="H3151">
        <v>100</v>
      </c>
      <c r="I3151">
        <v>110</v>
      </c>
      <c r="J3151">
        <v>30</v>
      </c>
      <c r="K3151" t="s">
        <v>1805</v>
      </c>
      <c r="M3151" t="s">
        <v>7864</v>
      </c>
      <c r="N3151">
        <v>6.95</v>
      </c>
      <c r="O3151">
        <v>9.5</v>
      </c>
      <c r="P3151">
        <v>2</v>
      </c>
      <c r="Q3151">
        <v>4</v>
      </c>
      <c r="R3151">
        <f t="shared" si="223"/>
        <v>9</v>
      </c>
      <c r="S3151">
        <f t="shared" si="224"/>
        <v>14</v>
      </c>
      <c r="T3151">
        <f t="shared" si="219"/>
        <v>23</v>
      </c>
      <c r="U3151" t="s">
        <v>1490</v>
      </c>
      <c r="V3151" t="s">
        <v>429</v>
      </c>
      <c r="W3151" t="s">
        <v>1524</v>
      </c>
      <c r="X3151" t="s">
        <v>1209</v>
      </c>
      <c r="Z3151" t="str" cm="1">
        <f t="array" ref="Z3151">IF(ISBLANK(AK3151),_xlfn.LET(
    _xlpm.nameBeforeSlash, IF(ISNUMBER(SEARCH("/", Y3151)), LEFT(Y3151, SEARCH("/", Y3151)-1), Y3151),
    _xlpm.matchRow, IFERROR(MATCH(_xlpm.nameBeforeSlash, AA:AA, 0), ""),
    _xlpm.difference, IF(_xlpm.matchRow="", "", ABS((R3151 + S3151)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),IF(ISBLANK(Y3151),"","Hidden"))</f>
        <v/>
      </c>
      <c r="AA3151" t="s">
        <v>1804</v>
      </c>
      <c r="AB3151" t="str">
        <f>"Galactic Commander "&amp;M3151</f>
        <v>Galactic Commander Charon</v>
      </c>
      <c r="AC3151" t="s">
        <v>1217</v>
      </c>
      <c r="AD3151" t="str">
        <f>_xlfn.XLOOKUP(AC3151,moves!A:A,moves!B:B)</f>
        <v>ice</v>
      </c>
      <c r="AE3151">
        <f>_xlfn.XLOOKUP(AC3151,moves!A:A,moves!D:D)</f>
        <v>0</v>
      </c>
      <c r="AF3151" t="str">
        <f>_xlfn.XLOOKUP(AC3151,moves!A:A,moves!E:E)</f>
        <v>Inflict the Frozen status on the target. The Pokémon switching in may use a move this turn but with -4 attack strength.</v>
      </c>
      <c r="AG3151">
        <v>0</v>
      </c>
      <c r="AH3151">
        <v>0</v>
      </c>
      <c r="AI3151">
        <f t="shared" si="225"/>
        <v>0</v>
      </c>
      <c r="AJ3151" t="s">
        <v>525</v>
      </c>
      <c r="AK3151" t="s">
        <v>7864</v>
      </c>
      <c r="AL3151">
        <v>0</v>
      </c>
      <c r="AM3151" cm="1">
        <f t="array" ref="AM3151">IF(AL3151=1,1,
   IF(ISTEXT(AK3151),1,
   IF(AO3151&gt;1,AM3150,
   IF(AI3151=1,
      IF(SUMPRODUCT((LEN($Y$2:$Y$4096)-LEN(SUBSTITUTE($Y$2:$Y$4096,AA3151,"")))/LEN(AA3151))&gt;0,2,1),
      IF(
         SUMPRODUCT((LEN($Y$2:$Y$4096)-LEN(SUBSTITUTE($Y$2:$Y$4096,AA3151,"")))/LEN(AA3151))
         - SUMPRODUCT((LEN($Y$2:$Y$4096)-LEN(SUBSTITUTE($Y$2:$Y$4096,"Alolan "&amp;AA3151,"")))/LEN("Alolan "&amp;AA3151))
         - SUMPRODUCT((LEN($Y$2:$Y$4096)-LEN(SUBSTITUTE($Y$2:$Y$4096,"Galarian "&amp;AA3151,"")))/LEN("Galarian "&amp;AA3151))
         - SUMPRODUCT((LEN($Y$2:$Y$4096)-LEN(SUBSTITUTE($Y$2:$Y$4096,"Hisuian "&amp;AA3151,"")))/LEN("Hisuian "&amp;AA3151))
         - SUMPRODUCT((LEN($Y$2:$Y$4096)-LEN(SUBSTITUTE($Y$2:$Y$4096,"Paldean "&amp;AA3151,"")))/LEN("Paldean "&amp;AA3151))
      &gt;0,2,1)
   ))))</f>
        <v>1</v>
      </c>
      <c r="AN3151">
        <v>0</v>
      </c>
      <c r="AO3151">
        <v>0</v>
      </c>
    </row>
    <row r="3152" spans="1:42" x14ac:dyDescent="0.25">
      <c r="A3152">
        <v>487</v>
      </c>
      <c r="B3152" t="s">
        <v>240</v>
      </c>
      <c r="C3152" t="s">
        <v>1524</v>
      </c>
      <c r="D3152" t="s">
        <v>1482</v>
      </c>
      <c r="E3152">
        <v>150</v>
      </c>
      <c r="F3152">
        <v>100</v>
      </c>
      <c r="G3152">
        <v>120</v>
      </c>
      <c r="H3152">
        <v>100</v>
      </c>
      <c r="I3152">
        <v>120</v>
      </c>
      <c r="J3152">
        <v>90</v>
      </c>
      <c r="K3152" t="s">
        <v>394</v>
      </c>
      <c r="M3152" t="s">
        <v>7864</v>
      </c>
      <c r="N3152">
        <v>9.6</v>
      </c>
      <c r="O3152">
        <v>13.2</v>
      </c>
      <c r="P3152">
        <v>2</v>
      </c>
      <c r="Q3152">
        <v>1</v>
      </c>
      <c r="R3152">
        <f t="shared" si="223"/>
        <v>12</v>
      </c>
      <c r="S3152">
        <f t="shared" si="224"/>
        <v>14</v>
      </c>
      <c r="T3152">
        <f t="shared" si="219"/>
        <v>26</v>
      </c>
      <c r="U3152" t="s">
        <v>1524</v>
      </c>
      <c r="V3152" t="s">
        <v>1482</v>
      </c>
      <c r="W3152" t="s">
        <v>1492</v>
      </c>
      <c r="X3152" t="s">
        <v>1481</v>
      </c>
      <c r="Z3152" t="str" cm="1">
        <f t="array" ref="Z3152">IF(ISBLANK(AK3152),_xlfn.LET(
    _xlpm.nameBeforeSlash, IF(ISNUMBER(SEARCH("/", Y3152)), LEFT(Y3152, SEARCH("/", Y3152)-1), Y3152),
    _xlpm.matchRow, IFERROR(MATCH(_xlpm.nameBeforeSlash, AA:AA, 0), ""),
    _xlpm.difference, IF(_xlpm.matchRow="", "", ABS((R3152 + S3152)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),IF(ISBLANK(Y3152),"","Hidden"))</f>
        <v/>
      </c>
      <c r="AA3152" t="s">
        <v>240</v>
      </c>
      <c r="AB3152" t="str">
        <f>"Galactic Commander "&amp;M3152</f>
        <v>Galactic Commander Charon</v>
      </c>
      <c r="AC3152" t="s">
        <v>455</v>
      </c>
      <c r="AD3152" t="str">
        <f>_xlfn.XLOOKUP(AC3152,moves!A:A,moves!B:B)</f>
        <v>ghost</v>
      </c>
      <c r="AE3152">
        <f>_xlfn.XLOOKUP(AC3152,moves!A:A,moves!D:D)</f>
        <v>5</v>
      </c>
      <c r="AF3152" t="str">
        <f>_xlfn.XLOOKUP(AC3152,moves!A:A,moves!E:E)</f>
        <v xml:space="preserve"> </v>
      </c>
      <c r="AG3152">
        <v>0</v>
      </c>
      <c r="AH3152">
        <v>1</v>
      </c>
      <c r="AI3152">
        <f t="shared" si="225"/>
        <v>0</v>
      </c>
      <c r="AJ3152" t="s">
        <v>867</v>
      </c>
      <c r="AK3152" t="s">
        <v>7864</v>
      </c>
      <c r="AL3152">
        <v>0</v>
      </c>
      <c r="AM3152" cm="1">
        <f t="array" ref="AM3152">IF(AL3152=1,1,
   IF(ISTEXT(AK3152),1,
   IF(AO3152&gt;1,AM3151,
   IF(AI3152=1,
      IF(SUMPRODUCT((LEN($Y$2:$Y$4096)-LEN(SUBSTITUTE($Y$2:$Y$4096,AA3152,"")))/LEN(AA3152))&gt;0,2,1),
      IF(
         SUMPRODUCT((LEN($Y$2:$Y$4096)-LEN(SUBSTITUTE($Y$2:$Y$4096,AA3152,"")))/LEN(AA3152))
         - SUMPRODUCT((LEN($Y$2:$Y$4096)-LEN(SUBSTITUTE($Y$2:$Y$4096,"Alolan "&amp;AA3152,"")))/LEN("Alolan "&amp;AA3152))
         - SUMPRODUCT((LEN($Y$2:$Y$4096)-LEN(SUBSTITUTE($Y$2:$Y$4096,"Galarian "&amp;AA3152,"")))/LEN("Galarian "&amp;AA3152))
         - SUMPRODUCT((LEN($Y$2:$Y$4096)-LEN(SUBSTITUTE($Y$2:$Y$4096,"Hisuian "&amp;AA3152,"")))/LEN("Hisuian "&amp;AA3152))
         - SUMPRODUCT((LEN($Y$2:$Y$4096)-LEN(SUBSTITUTE($Y$2:$Y$4096,"Paldean "&amp;AA3152,"")))/LEN("Paldean "&amp;AA3152))
      &gt;0,2,1)
   ))))</f>
        <v>1</v>
      </c>
      <c r="AN3152">
        <v>0</v>
      </c>
      <c r="AO3152">
        <v>1</v>
      </c>
    </row>
    <row r="3153" spans="1:42" x14ac:dyDescent="0.25">
      <c r="A3153" t="s">
        <v>3109</v>
      </c>
      <c r="B3153" t="s">
        <v>2115</v>
      </c>
      <c r="C3153" t="s">
        <v>1524</v>
      </c>
      <c r="D3153" t="s">
        <v>1482</v>
      </c>
      <c r="E3153">
        <v>150</v>
      </c>
      <c r="F3153">
        <v>120</v>
      </c>
      <c r="G3153">
        <v>100</v>
      </c>
      <c r="H3153">
        <v>120</v>
      </c>
      <c r="I3153">
        <v>100</v>
      </c>
      <c r="J3153">
        <v>90</v>
      </c>
      <c r="K3153" t="s">
        <v>394</v>
      </c>
      <c r="M3153" t="s">
        <v>7864</v>
      </c>
      <c r="N3153">
        <v>10.8</v>
      </c>
      <c r="O3153">
        <v>12</v>
      </c>
      <c r="P3153">
        <v>2</v>
      </c>
      <c r="Q3153">
        <v>2</v>
      </c>
      <c r="R3153">
        <f t="shared" si="223"/>
        <v>13</v>
      </c>
      <c r="S3153">
        <f t="shared" si="224"/>
        <v>14</v>
      </c>
      <c r="T3153">
        <f t="shared" si="219"/>
        <v>27</v>
      </c>
      <c r="U3153" t="s">
        <v>1524</v>
      </c>
      <c r="V3153" t="s">
        <v>1482</v>
      </c>
      <c r="W3153" t="s">
        <v>1492</v>
      </c>
      <c r="X3153" t="s">
        <v>1481</v>
      </c>
      <c r="Z3153" t="str" cm="1">
        <f t="array" ref="Z3153">IF(ISBLANK(AK3153),_xlfn.LET(
    _xlpm.nameBeforeSlash, IF(ISNUMBER(SEARCH("/", Y3153)), LEFT(Y3153, SEARCH("/", Y3153)-1), Y3153),
    _xlpm.matchRow, IFERROR(MATCH(_xlpm.nameBeforeSlash, AA:AA, 0), ""),
    _xlpm.difference, IF(_xlpm.matchRow="", "", ABS((R3153 + S3153)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),IF(ISBLANK(Y3153),"","Hidden"))</f>
        <v/>
      </c>
      <c r="AA3153" t="s">
        <v>3188</v>
      </c>
      <c r="AB3153" t="s">
        <v>3460</v>
      </c>
      <c r="AC3153" t="s">
        <v>869</v>
      </c>
      <c r="AD3153" t="str">
        <f>_xlfn.XLOOKUP(AC3153,moves!A:A,moves!B:B)</f>
        <v>dragon</v>
      </c>
      <c r="AE3153">
        <f>_xlfn.XLOOKUP(AC3153,moves!A:A,moves!D:D)</f>
        <v>6</v>
      </c>
      <c r="AF3153" t="str">
        <f>_xlfn.XLOOKUP(AC3153,moves!A:A,moves!E:E)</f>
        <v>If the target faints from this attack: Any remaining damage is applied to the next Pokémon that switches in.</v>
      </c>
      <c r="AG3153">
        <v>0</v>
      </c>
      <c r="AH3153">
        <v>1</v>
      </c>
      <c r="AI3153">
        <f t="shared" si="225"/>
        <v>0</v>
      </c>
      <c r="AJ3153" t="s">
        <v>867</v>
      </c>
      <c r="AK3153" t="s">
        <v>7864</v>
      </c>
      <c r="AL3153">
        <v>0</v>
      </c>
      <c r="AM3153" cm="1">
        <f t="array" ref="AM3153">IF(AL3153=1,1,
   IF(ISTEXT(AK3153),1,
   IF(AO3153&gt;1,AM3152,
   IF(AI3153=1,
      IF(SUMPRODUCT((LEN($Y$2:$Y$4096)-LEN(SUBSTITUTE($Y$2:$Y$4096,AA3153,"")))/LEN(AA3153))&gt;0,2,1),
      IF(
         SUMPRODUCT((LEN($Y$2:$Y$4096)-LEN(SUBSTITUTE($Y$2:$Y$4096,AA3153,"")))/LEN(AA3153))
         - SUMPRODUCT((LEN($Y$2:$Y$4096)-LEN(SUBSTITUTE($Y$2:$Y$4096,"Alolan "&amp;AA3153,"")))/LEN("Alolan "&amp;AA3153))
         - SUMPRODUCT((LEN($Y$2:$Y$4096)-LEN(SUBSTITUTE($Y$2:$Y$4096,"Galarian "&amp;AA3153,"")))/LEN("Galarian "&amp;AA3153))
         - SUMPRODUCT((LEN($Y$2:$Y$4096)-LEN(SUBSTITUTE($Y$2:$Y$4096,"Hisuian "&amp;AA3153,"")))/LEN("Hisuian "&amp;AA3153))
         - SUMPRODUCT((LEN($Y$2:$Y$4096)-LEN(SUBSTITUTE($Y$2:$Y$4096,"Paldean "&amp;AA3153,"")))/LEN("Paldean "&amp;AA3153))
      &gt;0,2,1)
   ))))</f>
        <v>1</v>
      </c>
      <c r="AN3153">
        <v>0</v>
      </c>
      <c r="AO3153">
        <v>2</v>
      </c>
    </row>
    <row r="3154" spans="1:42" x14ac:dyDescent="0.25">
      <c r="A3154">
        <v>229</v>
      </c>
      <c r="B3154" t="s">
        <v>100</v>
      </c>
      <c r="C3154" t="s">
        <v>1471</v>
      </c>
      <c r="D3154" t="s">
        <v>1479</v>
      </c>
      <c r="E3154">
        <v>75</v>
      </c>
      <c r="F3154">
        <v>90</v>
      </c>
      <c r="G3154">
        <v>50</v>
      </c>
      <c r="H3154">
        <v>110</v>
      </c>
      <c r="I3154">
        <v>80</v>
      </c>
      <c r="J3154">
        <v>95</v>
      </c>
      <c r="K3154" t="s">
        <v>373</v>
      </c>
      <c r="M3154" t="s">
        <v>7865</v>
      </c>
      <c r="N3154">
        <v>10.199999999999999</v>
      </c>
      <c r="O3154">
        <v>6.9</v>
      </c>
      <c r="P3154">
        <v>3</v>
      </c>
      <c r="Q3154">
        <v>3</v>
      </c>
      <c r="R3154">
        <f t="shared" si="223"/>
        <v>13</v>
      </c>
      <c r="S3154">
        <f t="shared" si="224"/>
        <v>10</v>
      </c>
      <c r="T3154">
        <f t="shared" si="219"/>
        <v>23</v>
      </c>
      <c r="U3154" t="s">
        <v>1471</v>
      </c>
      <c r="V3154" t="s">
        <v>1479</v>
      </c>
      <c r="W3154" t="s">
        <v>1469</v>
      </c>
      <c r="X3154" t="s">
        <v>1521</v>
      </c>
      <c r="Z3154" t="str" cm="1">
        <f t="array" ref="Z3154">IF(ISBLANK(AK3154),_xlfn.LET(
    _xlpm.nameBeforeSlash, IF(ISNUMBER(SEARCH("/", Y3154)), LEFT(Y3154, SEARCH("/", Y3154)-1), Y3154),
    _xlpm.matchRow, IFERROR(MATCH(_xlpm.nameBeforeSlash, AA:AA, 0), ""),
    _xlpm.difference, IF(_xlpm.matchRow="", "", ABS((R3154 + S3154)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),IF(ISBLANK(Y3154),"","Hidden"))</f>
        <v/>
      </c>
      <c r="AA3154" t="s">
        <v>100</v>
      </c>
      <c r="AB3154" t="str">
        <f>"Galactic Boss "&amp;M3154</f>
        <v>Galactic Boss Cyrus</v>
      </c>
      <c r="AC3154" t="s">
        <v>414</v>
      </c>
      <c r="AD3154" t="str">
        <f>_xlfn.XLOOKUP(AC3154,moves!A:A,moves!B:B)</f>
        <v>fire</v>
      </c>
      <c r="AE3154">
        <f>_xlfn.XLOOKUP(AC3154,moves!A:A,moves!D:D)</f>
        <v>4</v>
      </c>
      <c r="AF3154" t="str">
        <f>_xlfn.XLOOKUP(AC3154,moves!A:A,moves!E:E)</f>
        <v>If any status symbols are rolled: Inflict the Burned status on the target.</v>
      </c>
      <c r="AG3154">
        <v>0</v>
      </c>
      <c r="AH3154">
        <v>0</v>
      </c>
      <c r="AI3154">
        <f t="shared" si="225"/>
        <v>0</v>
      </c>
      <c r="AJ3154" t="s">
        <v>525</v>
      </c>
      <c r="AK3154" t="s">
        <v>7865</v>
      </c>
      <c r="AL3154">
        <v>0</v>
      </c>
      <c r="AM3154" cm="1">
        <f t="array" ref="AM3154">IF(AL3154=1,1,
   IF(ISTEXT(AK3154),1,
   IF(AO3154&gt;1,AM3153,
   IF(AI3154=1,
      IF(SUMPRODUCT((LEN($Y$2:$Y$4096)-LEN(SUBSTITUTE($Y$2:$Y$4096,AA3154,"")))/LEN(AA3154))&gt;0,2,1),
      IF(
         SUMPRODUCT((LEN($Y$2:$Y$4096)-LEN(SUBSTITUTE($Y$2:$Y$4096,AA3154,"")))/LEN(AA3154))
         - SUMPRODUCT((LEN($Y$2:$Y$4096)-LEN(SUBSTITUTE($Y$2:$Y$4096,"Alolan "&amp;AA3154,"")))/LEN("Alolan "&amp;AA3154))
         - SUMPRODUCT((LEN($Y$2:$Y$4096)-LEN(SUBSTITUTE($Y$2:$Y$4096,"Galarian "&amp;AA3154,"")))/LEN("Galarian "&amp;AA3154))
         - SUMPRODUCT((LEN($Y$2:$Y$4096)-LEN(SUBSTITUTE($Y$2:$Y$4096,"Hisuian "&amp;AA3154,"")))/LEN("Hisuian "&amp;AA3154))
         - SUMPRODUCT((LEN($Y$2:$Y$4096)-LEN(SUBSTITUTE($Y$2:$Y$4096,"Paldean "&amp;AA3154,"")))/LEN("Paldean "&amp;AA3154))
      &gt;0,2,1)
   ))))</f>
        <v>1</v>
      </c>
      <c r="AN3154">
        <v>0</v>
      </c>
      <c r="AO3154">
        <v>1</v>
      </c>
    </row>
    <row r="3155" spans="1:42" x14ac:dyDescent="0.25">
      <c r="A3155" t="s">
        <v>1848</v>
      </c>
      <c r="B3155" t="s">
        <v>100</v>
      </c>
      <c r="C3155" t="s">
        <v>1471</v>
      </c>
      <c r="D3155" t="s">
        <v>1479</v>
      </c>
      <c r="E3155">
        <v>75</v>
      </c>
      <c r="F3155">
        <v>90</v>
      </c>
      <c r="G3155">
        <v>90</v>
      </c>
      <c r="H3155">
        <v>140</v>
      </c>
      <c r="I3155">
        <v>90</v>
      </c>
      <c r="J3155">
        <v>115</v>
      </c>
      <c r="K3155" t="s">
        <v>373</v>
      </c>
      <c r="M3155" t="s">
        <v>7865</v>
      </c>
      <c r="N3155">
        <v>12.5</v>
      </c>
      <c r="O3155">
        <v>8.4</v>
      </c>
      <c r="P3155">
        <v>3</v>
      </c>
      <c r="Q3155">
        <v>3</v>
      </c>
      <c r="R3155">
        <f t="shared" si="223"/>
        <v>16</v>
      </c>
      <c r="S3155">
        <f t="shared" si="224"/>
        <v>11</v>
      </c>
      <c r="T3155">
        <f t="shared" si="219"/>
        <v>27</v>
      </c>
      <c r="U3155" t="s">
        <v>1471</v>
      </c>
      <c r="V3155" t="s">
        <v>1479</v>
      </c>
      <c r="W3155" t="s">
        <v>1469</v>
      </c>
      <c r="X3155" t="s">
        <v>1521</v>
      </c>
      <c r="Z3155" t="str" cm="1">
        <f t="array" ref="Z3155">IF(ISBLANK(AK3155),_xlfn.LET(
    _xlpm.nameBeforeSlash, IF(ISNUMBER(SEARCH("/", Y3155)), LEFT(Y3155, SEARCH("/", Y3155)-1), Y3155),
    _xlpm.matchRow, IFERROR(MATCH(_xlpm.nameBeforeSlash, AA:AA, 0), ""),
    _xlpm.difference, IF(_xlpm.matchRow="", "", ABS((R3155 + S3155)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),IF(ISBLANK(Y3155),"","Hidden"))</f>
        <v/>
      </c>
      <c r="AA3155" t="s">
        <v>3368</v>
      </c>
      <c r="AB3155" t="s">
        <v>1477</v>
      </c>
      <c r="AC3155" t="s">
        <v>647</v>
      </c>
      <c r="AD3155" t="str">
        <f>_xlfn.XLOOKUP(AC3155,moves!A:A,moves!B:B)</f>
        <v>fire</v>
      </c>
      <c r="AE3155">
        <f>_xlfn.XLOOKUP(AC3155,moves!A:A,moves!D:D)</f>
        <v>6</v>
      </c>
      <c r="AF3155" t="str">
        <f>_xlfn.XLOOKUP(AC3155,moves!A:A,moves!E:E)</f>
        <v>Inflict the Burned status on the target. Status symbols deal -1 damage.</v>
      </c>
      <c r="AG3155">
        <v>0</v>
      </c>
      <c r="AH3155">
        <v>0</v>
      </c>
      <c r="AI3155">
        <f t="shared" si="225"/>
        <v>0</v>
      </c>
      <c r="AJ3155" t="s">
        <v>525</v>
      </c>
      <c r="AK3155" t="s">
        <v>7865</v>
      </c>
      <c r="AL3155">
        <v>0</v>
      </c>
      <c r="AM3155" cm="1">
        <f t="array" ref="AM3155">IF(AL3155=1,1,
   IF(ISTEXT(AK3155),1,
   IF(AO3155&gt;1,AM3154,
   IF(AI3155=1,
      IF(SUMPRODUCT((LEN($Y$2:$Y$4096)-LEN(SUBSTITUTE($Y$2:$Y$4096,AA3155,"")))/LEN(AA3155))&gt;0,2,1),
      IF(
         SUMPRODUCT((LEN($Y$2:$Y$4096)-LEN(SUBSTITUTE($Y$2:$Y$4096,AA3155,"")))/LEN(AA3155))
         - SUMPRODUCT((LEN($Y$2:$Y$4096)-LEN(SUBSTITUTE($Y$2:$Y$4096,"Alolan "&amp;AA3155,"")))/LEN("Alolan "&amp;AA3155))
         - SUMPRODUCT((LEN($Y$2:$Y$4096)-LEN(SUBSTITUTE($Y$2:$Y$4096,"Galarian "&amp;AA3155,"")))/LEN("Galarian "&amp;AA3155))
         - SUMPRODUCT((LEN($Y$2:$Y$4096)-LEN(SUBSTITUTE($Y$2:$Y$4096,"Hisuian "&amp;AA3155,"")))/LEN("Hisuian "&amp;AA3155))
         - SUMPRODUCT((LEN($Y$2:$Y$4096)-LEN(SUBSTITUTE($Y$2:$Y$4096,"Paldean "&amp;AA3155,"")))/LEN("Paldean "&amp;AA3155))
      &gt;0,2,1)
   ))))</f>
        <v>1</v>
      </c>
      <c r="AN3155">
        <v>0</v>
      </c>
      <c r="AO3155">
        <v>2</v>
      </c>
      <c r="AP3155">
        <v>1</v>
      </c>
    </row>
    <row r="3156" spans="1:42" x14ac:dyDescent="0.25">
      <c r="A3156">
        <v>461</v>
      </c>
      <c r="B3156" t="s">
        <v>215</v>
      </c>
      <c r="C3156" t="s">
        <v>1471</v>
      </c>
      <c r="D3156" t="s">
        <v>1209</v>
      </c>
      <c r="E3156">
        <v>70</v>
      </c>
      <c r="F3156">
        <v>120</v>
      </c>
      <c r="G3156">
        <v>65</v>
      </c>
      <c r="H3156">
        <v>45</v>
      </c>
      <c r="I3156">
        <v>85</v>
      </c>
      <c r="J3156">
        <v>125</v>
      </c>
      <c r="K3156" t="s">
        <v>336</v>
      </c>
      <c r="M3156" t="s">
        <v>7865</v>
      </c>
      <c r="N3156">
        <v>11.45</v>
      </c>
      <c r="O3156">
        <v>7.3</v>
      </c>
      <c r="P3156">
        <v>3</v>
      </c>
      <c r="Q3156">
        <v>3</v>
      </c>
      <c r="R3156">
        <f t="shared" si="223"/>
        <v>14</v>
      </c>
      <c r="S3156">
        <f t="shared" si="224"/>
        <v>10</v>
      </c>
      <c r="T3156">
        <f t="shared" si="219"/>
        <v>24</v>
      </c>
      <c r="U3156" t="s">
        <v>1471</v>
      </c>
      <c r="V3156" t="s">
        <v>1209</v>
      </c>
      <c r="W3156" t="s">
        <v>1514</v>
      </c>
      <c r="X3156" t="s">
        <v>1492</v>
      </c>
      <c r="Z3156" t="str" cm="1">
        <f t="array" ref="Z3156">IF(ISBLANK(AK3156),_xlfn.LET(
    _xlpm.nameBeforeSlash, IF(ISNUMBER(SEARCH("/", Y3156)), LEFT(Y3156, SEARCH("/", Y3156)-1), Y3156),
    _xlpm.matchRow, IFERROR(MATCH(_xlpm.nameBeforeSlash, AA:AA, 0), ""),
    _xlpm.difference, IF(_xlpm.matchRow="", "", ABS((R3156 + S3156)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),IF(ISBLANK(Y3156),"","Hidden"))</f>
        <v/>
      </c>
      <c r="AA3156" t="s">
        <v>215</v>
      </c>
      <c r="AB3156" t="str">
        <f>"Galactic Boss "&amp;M3156</f>
        <v>Galactic Boss Cyrus</v>
      </c>
      <c r="AC3156" t="s">
        <v>6608</v>
      </c>
      <c r="AD3156" t="str">
        <f>_xlfn.XLOOKUP(AC3156,moves!A:A,moves!B:B)</f>
        <v>dark</v>
      </c>
      <c r="AE3156">
        <f>_xlfn.XLOOKUP(AC3156,moves!A:A,moves!D:D)</f>
        <v>3</v>
      </c>
      <c r="AF3156" t="str">
        <f>_xlfn.XLOOKUP(AC3156,moves!A:A,moves!E:E)</f>
        <v>The user may choose any Dark-type Pokémon in the user's party. For the remainder of the round, all damage the user would take will be taken by the chosen Pokémon instead.</v>
      </c>
      <c r="AG3156">
        <v>0</v>
      </c>
      <c r="AH3156">
        <v>0</v>
      </c>
      <c r="AI3156">
        <f t="shared" si="225"/>
        <v>0</v>
      </c>
      <c r="AJ3156" t="s">
        <v>525</v>
      </c>
      <c r="AK3156" t="s">
        <v>7865</v>
      </c>
      <c r="AL3156">
        <v>0</v>
      </c>
      <c r="AM3156" cm="1">
        <f t="array" ref="AM3156">IF(AL3156=1,1,
   IF(ISTEXT(AK3156),1,
   IF(AO3156&gt;1,AM3155,
   IF(AI3156=1,
      IF(SUMPRODUCT((LEN($Y$2:$Y$4096)-LEN(SUBSTITUTE($Y$2:$Y$4096,AA3156,"")))/LEN(AA3156))&gt;0,2,1),
      IF(
         SUMPRODUCT((LEN($Y$2:$Y$4096)-LEN(SUBSTITUTE($Y$2:$Y$4096,AA3156,"")))/LEN(AA3156))
         - SUMPRODUCT((LEN($Y$2:$Y$4096)-LEN(SUBSTITUTE($Y$2:$Y$4096,"Alolan "&amp;AA3156,"")))/LEN("Alolan "&amp;AA3156))
         - SUMPRODUCT((LEN($Y$2:$Y$4096)-LEN(SUBSTITUTE($Y$2:$Y$4096,"Galarian "&amp;AA3156,"")))/LEN("Galarian "&amp;AA3156))
         - SUMPRODUCT((LEN($Y$2:$Y$4096)-LEN(SUBSTITUTE($Y$2:$Y$4096,"Hisuian "&amp;AA3156,"")))/LEN("Hisuian "&amp;AA3156))
         - SUMPRODUCT((LEN($Y$2:$Y$4096)-LEN(SUBSTITUTE($Y$2:$Y$4096,"Paldean "&amp;AA3156,"")))/LEN("Paldean "&amp;AA3156))
      &gt;0,2,1)
   ))))</f>
        <v>1</v>
      </c>
      <c r="AN3156">
        <v>0</v>
      </c>
      <c r="AO3156">
        <v>0</v>
      </c>
    </row>
    <row r="3157" spans="1:42" x14ac:dyDescent="0.25">
      <c r="A3157">
        <v>484</v>
      </c>
      <c r="B3157" t="s">
        <v>237</v>
      </c>
      <c r="C3157" t="s">
        <v>1490</v>
      </c>
      <c r="D3157" t="s">
        <v>1482</v>
      </c>
      <c r="E3157">
        <v>90</v>
      </c>
      <c r="F3157">
        <v>120</v>
      </c>
      <c r="G3157">
        <v>100</v>
      </c>
      <c r="H3157">
        <v>150</v>
      </c>
      <c r="I3157">
        <v>120</v>
      </c>
      <c r="J3157">
        <v>100</v>
      </c>
      <c r="K3157" t="s">
        <v>397</v>
      </c>
      <c r="M3157" t="s">
        <v>7865</v>
      </c>
      <c r="N3157">
        <v>12.7</v>
      </c>
      <c r="O3157">
        <v>10.199999999999999</v>
      </c>
      <c r="P3157">
        <v>1</v>
      </c>
      <c r="Q3157">
        <v>2</v>
      </c>
      <c r="R3157">
        <f t="shared" si="223"/>
        <v>14</v>
      </c>
      <c r="S3157">
        <f t="shared" si="224"/>
        <v>12</v>
      </c>
      <c r="T3157">
        <f t="shared" si="219"/>
        <v>26</v>
      </c>
      <c r="U3157" t="s">
        <v>1490</v>
      </c>
      <c r="V3157" t="s">
        <v>1482</v>
      </c>
      <c r="W3157" t="s">
        <v>1492</v>
      </c>
      <c r="X3157" t="s">
        <v>1472</v>
      </c>
      <c r="Z3157" t="str" cm="1">
        <f t="array" ref="Z3157">IF(ISBLANK(AK3157),_xlfn.LET(
    _xlpm.nameBeforeSlash, IF(ISNUMBER(SEARCH("/", Y3157)), LEFT(Y3157, SEARCH("/", Y3157)-1), Y3157),
    _xlpm.matchRow, IFERROR(MATCH(_xlpm.nameBeforeSlash, AA:AA, 0), ""),
    _xlpm.difference, IF(_xlpm.matchRow="", "", ABS((R3157 + S3157)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),IF(ISBLANK(Y3157),"","Hidden"))</f>
        <v/>
      </c>
      <c r="AA3157" t="s">
        <v>237</v>
      </c>
      <c r="AB3157" t="str">
        <f>"Galactic Boss "&amp;M3157</f>
        <v>Galactic Boss Cyrus</v>
      </c>
      <c r="AC3157" t="s">
        <v>411</v>
      </c>
      <c r="AD3157" t="str">
        <f>_xlfn.XLOOKUP(AC3157,moves!A:A,moves!B:B)</f>
        <v>dragon</v>
      </c>
      <c r="AE3157">
        <f>_xlfn.XLOOKUP(AC3157,moves!A:A,moves!D:D)</f>
        <v>5</v>
      </c>
      <c r="AF3157" t="str">
        <f>_xlfn.XLOOKUP(AC3157,moves!A:A,moves!E:E)</f>
        <v>Critical hits deal +2 damage.</v>
      </c>
      <c r="AG3157">
        <v>0</v>
      </c>
      <c r="AH3157">
        <v>1</v>
      </c>
      <c r="AI3157">
        <f t="shared" si="225"/>
        <v>0</v>
      </c>
      <c r="AJ3157" t="s">
        <v>867</v>
      </c>
      <c r="AK3157" t="s">
        <v>7865</v>
      </c>
      <c r="AL3157">
        <v>0</v>
      </c>
      <c r="AM3157" cm="1">
        <f t="array" ref="AM3157">IF(AL3157=1,1,
   IF(ISTEXT(AK3157),1,
   IF(AO3157&gt;1,AM3156,
   IF(AI3157=1,
      IF(SUMPRODUCT((LEN($Y$2:$Y$4096)-LEN(SUBSTITUTE($Y$2:$Y$4096,AA3157,"")))/LEN(AA3157))&gt;0,2,1),
      IF(
         SUMPRODUCT((LEN($Y$2:$Y$4096)-LEN(SUBSTITUTE($Y$2:$Y$4096,AA3157,"")))/LEN(AA3157))
         - SUMPRODUCT((LEN($Y$2:$Y$4096)-LEN(SUBSTITUTE($Y$2:$Y$4096,"Alolan "&amp;AA3157,"")))/LEN("Alolan "&amp;AA3157))
         - SUMPRODUCT((LEN($Y$2:$Y$4096)-LEN(SUBSTITUTE($Y$2:$Y$4096,"Galarian "&amp;AA3157,"")))/LEN("Galarian "&amp;AA3157))
         - SUMPRODUCT((LEN($Y$2:$Y$4096)-LEN(SUBSTITUTE($Y$2:$Y$4096,"Hisuian "&amp;AA3157,"")))/LEN("Hisuian "&amp;AA3157))
         - SUMPRODUCT((LEN($Y$2:$Y$4096)-LEN(SUBSTITUTE($Y$2:$Y$4096,"Paldean "&amp;AA3157,"")))/LEN("Paldean "&amp;AA3157))
      &gt;0,2,1)
   ))))</f>
        <v>1</v>
      </c>
      <c r="AN3157">
        <v>0</v>
      </c>
      <c r="AO3157">
        <v>1</v>
      </c>
    </row>
    <row r="3158" spans="1:42" x14ac:dyDescent="0.25">
      <c r="A3158" t="s">
        <v>3108</v>
      </c>
      <c r="B3158" t="s">
        <v>2114</v>
      </c>
      <c r="C3158" t="s">
        <v>1490</v>
      </c>
      <c r="D3158" t="s">
        <v>1482</v>
      </c>
      <c r="E3158">
        <v>90</v>
      </c>
      <c r="F3158">
        <v>100</v>
      </c>
      <c r="G3158">
        <v>100</v>
      </c>
      <c r="H3158">
        <v>150</v>
      </c>
      <c r="I3158">
        <v>120</v>
      </c>
      <c r="J3158">
        <v>120</v>
      </c>
      <c r="K3158" t="s">
        <v>397</v>
      </c>
      <c r="M3158" t="s">
        <v>7865</v>
      </c>
      <c r="N3158">
        <v>13.3</v>
      </c>
      <c r="O3158">
        <v>10.199999999999999</v>
      </c>
      <c r="P3158">
        <v>2</v>
      </c>
      <c r="Q3158">
        <v>2</v>
      </c>
      <c r="R3158">
        <f t="shared" si="223"/>
        <v>15</v>
      </c>
      <c r="S3158">
        <f t="shared" si="224"/>
        <v>12</v>
      </c>
      <c r="T3158">
        <f t="shared" si="219"/>
        <v>27</v>
      </c>
      <c r="U3158" t="s">
        <v>1490</v>
      </c>
      <c r="V3158" t="s">
        <v>1482</v>
      </c>
      <c r="W3158" t="s">
        <v>1492</v>
      </c>
      <c r="X3158" t="s">
        <v>1472</v>
      </c>
      <c r="Z3158" t="str" cm="1">
        <f t="array" ref="Z3158">IF(ISBLANK(AK3158),_xlfn.LET(
    _xlpm.nameBeforeSlash, IF(ISNUMBER(SEARCH("/", Y3158)), LEFT(Y3158, SEARCH("/", Y3158)-1), Y3158),
    _xlpm.matchRow, IFERROR(MATCH(_xlpm.nameBeforeSlash, AA:AA, 0), ""),
    _xlpm.difference, IF(_xlpm.matchRow="", "", ABS((R3158 + S3158)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),IF(ISBLANK(Y3158),"","Hidden"))</f>
        <v/>
      </c>
      <c r="AA3158" t="s">
        <v>3187</v>
      </c>
      <c r="AB3158" t="s">
        <v>3459</v>
      </c>
      <c r="AC3158" t="s">
        <v>868</v>
      </c>
      <c r="AD3158" t="str">
        <f>_xlfn.XLOOKUP(AC3158,moves!A:A,moves!B:B)</f>
        <v>water</v>
      </c>
      <c r="AE3158">
        <f>_xlfn.XLOOKUP(AC3158,moves!A:A,moves!D:D)</f>
        <v>6</v>
      </c>
      <c r="AF3158" t="str">
        <f>_xlfn.XLOOKUP(AC3158,moves!A:A,moves!E:E)</f>
        <v>This move can be used out of battle once per turn: teleport up to 2 spaces away.</v>
      </c>
      <c r="AG3158">
        <v>0</v>
      </c>
      <c r="AH3158">
        <v>1</v>
      </c>
      <c r="AI3158">
        <f t="shared" si="225"/>
        <v>0</v>
      </c>
      <c r="AJ3158" t="s">
        <v>867</v>
      </c>
      <c r="AK3158" t="s">
        <v>7865</v>
      </c>
      <c r="AL3158">
        <v>0</v>
      </c>
      <c r="AM3158" cm="1">
        <f t="array" ref="AM3158">IF(AL3158=1,1,
   IF(ISTEXT(AK3158),1,
   IF(AO3158&gt;1,AM3157,
   IF(AI3158=1,
      IF(SUMPRODUCT((LEN($Y$2:$Y$4096)-LEN(SUBSTITUTE($Y$2:$Y$4096,AA3158,"")))/LEN(AA3158))&gt;0,2,1),
      IF(
         SUMPRODUCT((LEN($Y$2:$Y$4096)-LEN(SUBSTITUTE($Y$2:$Y$4096,AA3158,"")))/LEN(AA3158))
         - SUMPRODUCT((LEN($Y$2:$Y$4096)-LEN(SUBSTITUTE($Y$2:$Y$4096,"Alolan "&amp;AA3158,"")))/LEN("Alolan "&amp;AA3158))
         - SUMPRODUCT((LEN($Y$2:$Y$4096)-LEN(SUBSTITUTE($Y$2:$Y$4096,"Galarian "&amp;AA3158,"")))/LEN("Galarian "&amp;AA3158))
         - SUMPRODUCT((LEN($Y$2:$Y$4096)-LEN(SUBSTITUTE($Y$2:$Y$4096,"Hisuian "&amp;AA3158,"")))/LEN("Hisuian "&amp;AA3158))
         - SUMPRODUCT((LEN($Y$2:$Y$4096)-LEN(SUBSTITUTE($Y$2:$Y$4096,"Paldean "&amp;AA3158,"")))/LEN("Paldean "&amp;AA3158))
      &gt;0,2,1)
   ))))</f>
        <v>1</v>
      </c>
      <c r="AN3158">
        <v>0</v>
      </c>
      <c r="AO3158">
        <v>2</v>
      </c>
    </row>
    <row r="3159" spans="1:42" x14ac:dyDescent="0.25">
      <c r="A3159">
        <v>884</v>
      </c>
      <c r="B3159" t="s">
        <v>2837</v>
      </c>
      <c r="C3159" t="s">
        <v>1514</v>
      </c>
      <c r="D3159" t="s">
        <v>1482</v>
      </c>
      <c r="E3159">
        <v>70</v>
      </c>
      <c r="F3159">
        <v>95</v>
      </c>
      <c r="G3159">
        <v>115</v>
      </c>
      <c r="H3159">
        <v>120</v>
      </c>
      <c r="I3159">
        <v>50</v>
      </c>
      <c r="J3159">
        <v>85</v>
      </c>
      <c r="K3159" t="s">
        <v>2838</v>
      </c>
      <c r="M3159" t="s">
        <v>7865</v>
      </c>
      <c r="N3159">
        <v>10.35</v>
      </c>
      <c r="O3159">
        <v>7.75</v>
      </c>
      <c r="P3159">
        <v>2</v>
      </c>
      <c r="Q3159">
        <v>2</v>
      </c>
      <c r="R3159">
        <f t="shared" si="223"/>
        <v>12</v>
      </c>
      <c r="S3159">
        <f t="shared" si="224"/>
        <v>10</v>
      </c>
      <c r="T3159">
        <f t="shared" si="219"/>
        <v>22</v>
      </c>
      <c r="U3159" t="s">
        <v>1514</v>
      </c>
      <c r="V3159" t="s">
        <v>1482</v>
      </c>
      <c r="W3159" t="s">
        <v>1521</v>
      </c>
      <c r="X3159" t="s">
        <v>1492</v>
      </c>
      <c r="Y3159" t="s">
        <v>2839</v>
      </c>
      <c r="Z3159" t="str" cm="1">
        <f t="array" ref="Z3159">IF(ISBLANK(AK3159),_xlfn.LET(
    _xlpm.nameBeforeSlash, IF(ISNUMBER(SEARCH("/", Y3159)), LEFT(Y3159, SEARCH("/", Y3159)-1), Y3159),
    _xlpm.matchRow, IFERROR(MATCH(_xlpm.nameBeforeSlash, AA:AA, 0), ""),
    _xlpm.difference, IF(_xlpm.matchRow="", "", ABS((R3159 + S3159)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),IF(ISBLANK(Y3159),"","Hidden"))</f>
        <v>Hidden</v>
      </c>
      <c r="AA3159" t="s">
        <v>2837</v>
      </c>
      <c r="AB3159" t="str">
        <f>"Galactic Boss "&amp;M3159</f>
        <v>Galactic Boss Cyrus</v>
      </c>
      <c r="AC3159" t="s">
        <v>1350</v>
      </c>
      <c r="AD3159" t="str">
        <f>_xlfn.XLOOKUP(AC3159,moves!A:A,moves!B:B)</f>
        <v>steel</v>
      </c>
      <c r="AE3159" t="str">
        <f>_xlfn.XLOOKUP(AC3159,moves!A:A,moves!D:D)</f>
        <v>?</v>
      </c>
      <c r="AF3159" t="str">
        <f>_xlfn.XLOOKUP(AC3159,moves!A:A,moves!E:E)</f>
        <v xml:space="preserve">Attack strength is equal to two more than the attack strength of the move that last attacked the user. </v>
      </c>
      <c r="AG3159">
        <v>0</v>
      </c>
      <c r="AH3159">
        <v>0</v>
      </c>
      <c r="AI3159">
        <f t="shared" si="225"/>
        <v>0</v>
      </c>
      <c r="AJ3159" t="s">
        <v>525</v>
      </c>
      <c r="AK3159" t="s">
        <v>7865</v>
      </c>
      <c r="AL3159">
        <v>0</v>
      </c>
      <c r="AM3159" cm="1">
        <f t="array" ref="AM3159">IF(AL3159=1,1,
   IF(ISTEXT(AK3159),1,
   IF(AO3159&gt;1,AM3158,
   IF(AI3159=1,
      IF(SUMPRODUCT((LEN($Y$2:$Y$4096)-LEN(SUBSTITUTE($Y$2:$Y$4096,AA3159,"")))/LEN(AA3159))&gt;0,2,1),
      IF(
         SUMPRODUCT((LEN($Y$2:$Y$4096)-LEN(SUBSTITUTE($Y$2:$Y$4096,AA3159,"")))/LEN(AA3159))
         - SUMPRODUCT((LEN($Y$2:$Y$4096)-LEN(SUBSTITUTE($Y$2:$Y$4096,"Alolan "&amp;AA3159,"")))/LEN("Alolan "&amp;AA3159))
         - SUMPRODUCT((LEN($Y$2:$Y$4096)-LEN(SUBSTITUTE($Y$2:$Y$4096,"Galarian "&amp;AA3159,"")))/LEN("Galarian "&amp;AA3159))
         - SUMPRODUCT((LEN($Y$2:$Y$4096)-LEN(SUBSTITUTE($Y$2:$Y$4096,"Hisuian "&amp;AA3159,"")))/LEN("Hisuian "&amp;AA3159))
         - SUMPRODUCT((LEN($Y$2:$Y$4096)-LEN(SUBSTITUTE($Y$2:$Y$4096,"Paldean "&amp;AA3159,"")))/LEN("Paldean "&amp;AA3159))
      &gt;0,2,1)
   ))))</f>
        <v>1</v>
      </c>
      <c r="AN3159">
        <v>0</v>
      </c>
      <c r="AO3159">
        <v>1</v>
      </c>
    </row>
    <row r="3160" spans="1:42" x14ac:dyDescent="0.25">
      <c r="A3160" t="s">
        <v>3329</v>
      </c>
      <c r="B3160" t="s">
        <v>2837</v>
      </c>
      <c r="C3160" t="s">
        <v>1514</v>
      </c>
      <c r="D3160" t="s">
        <v>1482</v>
      </c>
      <c r="E3160">
        <v>70</v>
      </c>
      <c r="F3160">
        <v>95</v>
      </c>
      <c r="G3160">
        <v>115</v>
      </c>
      <c r="H3160">
        <v>120</v>
      </c>
      <c r="I3160">
        <v>50</v>
      </c>
      <c r="J3160">
        <v>85</v>
      </c>
      <c r="K3160" t="s">
        <v>2838</v>
      </c>
      <c r="M3160" t="s">
        <v>7865</v>
      </c>
      <c r="N3160">
        <v>10.35</v>
      </c>
      <c r="O3160">
        <v>7.75</v>
      </c>
      <c r="P3160">
        <v>2</v>
      </c>
      <c r="Q3160">
        <v>12</v>
      </c>
      <c r="R3160">
        <f t="shared" si="223"/>
        <v>12</v>
      </c>
      <c r="S3160">
        <f t="shared" si="224"/>
        <v>20</v>
      </c>
      <c r="T3160">
        <f t="shared" si="219"/>
        <v>32</v>
      </c>
      <c r="U3160" t="s">
        <v>1514</v>
      </c>
      <c r="V3160" t="s">
        <v>1482</v>
      </c>
      <c r="W3160" t="s">
        <v>1521</v>
      </c>
      <c r="X3160" t="s">
        <v>1492</v>
      </c>
      <c r="Z3160" t="str" cm="1">
        <f t="array" ref="Z3160">IF(ISBLANK(AK3160),_xlfn.LET(
    _xlpm.nameBeforeSlash, IF(ISNUMBER(SEARCH("/", Y3160)), LEFT(Y3160, SEARCH("/", Y3160)-1), Y3160),
    _xlpm.matchRow, IFERROR(MATCH(_xlpm.nameBeforeSlash, AA:AA, 0), ""),
    _xlpm.difference, IF(_xlpm.matchRow="", "", ABS((R3160 + S3160)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),IF(ISBLANK(Y3160),"","Hidden"))</f>
        <v/>
      </c>
      <c r="AA3160" t="s">
        <v>3434</v>
      </c>
      <c r="AB3160" t="s">
        <v>3299</v>
      </c>
      <c r="AC3160" t="s">
        <v>3359</v>
      </c>
      <c r="AD3160" t="str">
        <f>_xlfn.XLOOKUP(AC3160,moves!A:A,moves!B:B)</f>
        <v>dragon</v>
      </c>
      <c r="AE3160">
        <f>_xlfn.XLOOKUP(AC3160,moves!A:A,moves!D:D)</f>
        <v>6</v>
      </c>
      <c r="AF3160" t="str">
        <f>_xlfn.XLOOKUP(AC3160,moves!A:A,moves!E:E)</f>
        <v>Increase the target's battle fatigue by 2.</v>
      </c>
      <c r="AG3160">
        <v>0</v>
      </c>
      <c r="AH3160">
        <v>0</v>
      </c>
      <c r="AI3160">
        <f t="shared" si="225"/>
        <v>0</v>
      </c>
      <c r="AJ3160" t="s">
        <v>525</v>
      </c>
      <c r="AK3160" t="s">
        <v>7865</v>
      </c>
      <c r="AL3160">
        <v>0</v>
      </c>
      <c r="AM3160" cm="1">
        <f t="array" ref="AM3160">IF(AL3160=1,1,
   IF(ISTEXT(AK3160),1,
   IF(AO3160&gt;1,AM3159,
   IF(AI3160=1,
      IF(SUMPRODUCT((LEN($Y$2:$Y$4096)-LEN(SUBSTITUTE($Y$2:$Y$4096,AA3160,"")))/LEN(AA3160))&gt;0,2,1),
      IF(
         SUMPRODUCT((LEN($Y$2:$Y$4096)-LEN(SUBSTITUTE($Y$2:$Y$4096,AA3160,"")))/LEN(AA3160))
         - SUMPRODUCT((LEN($Y$2:$Y$4096)-LEN(SUBSTITUTE($Y$2:$Y$4096,"Alolan "&amp;AA3160,"")))/LEN("Alolan "&amp;AA3160))
         - SUMPRODUCT((LEN($Y$2:$Y$4096)-LEN(SUBSTITUTE($Y$2:$Y$4096,"Galarian "&amp;AA3160,"")))/LEN("Galarian "&amp;AA3160))
         - SUMPRODUCT((LEN($Y$2:$Y$4096)-LEN(SUBSTITUTE($Y$2:$Y$4096,"Hisuian "&amp;AA3160,"")))/LEN("Hisuian "&amp;AA3160))
         - SUMPRODUCT((LEN($Y$2:$Y$4096)-LEN(SUBSTITUTE($Y$2:$Y$4096,"Paldean "&amp;AA3160,"")))/LEN("Paldean "&amp;AA3160))
      &gt;0,2,1)
   ))))</f>
        <v>1</v>
      </c>
      <c r="AN3160">
        <v>0</v>
      </c>
      <c r="AO3160">
        <v>2</v>
      </c>
      <c r="AP3160">
        <v>1</v>
      </c>
    </row>
    <row r="3161" spans="1:42" x14ac:dyDescent="0.25">
      <c r="A3161">
        <v>41</v>
      </c>
      <c r="B3161" t="s">
        <v>20</v>
      </c>
      <c r="C3161" t="s">
        <v>1469</v>
      </c>
      <c r="D3161" t="s">
        <v>1481</v>
      </c>
      <c r="E3161">
        <v>40</v>
      </c>
      <c r="F3161">
        <v>45</v>
      </c>
      <c r="G3161">
        <v>35</v>
      </c>
      <c r="H3161">
        <v>30</v>
      </c>
      <c r="I3161">
        <v>40</v>
      </c>
      <c r="J3161">
        <v>55</v>
      </c>
      <c r="K3161" t="s">
        <v>1567</v>
      </c>
      <c r="M3161" t="s">
        <v>6230</v>
      </c>
      <c r="N3161">
        <v>4.75</v>
      </c>
      <c r="O3161">
        <v>3.85</v>
      </c>
      <c r="P3161">
        <v>1</v>
      </c>
      <c r="Q3161">
        <v>-1</v>
      </c>
      <c r="R3161">
        <f t="shared" si="223"/>
        <v>6</v>
      </c>
      <c r="S3161">
        <f t="shared" si="224"/>
        <v>3</v>
      </c>
      <c r="T3161">
        <f t="shared" si="219"/>
        <v>9</v>
      </c>
      <c r="U3161" t="s">
        <v>1469</v>
      </c>
      <c r="V3161" t="s">
        <v>1481</v>
      </c>
      <c r="W3161" t="s">
        <v>1512</v>
      </c>
      <c r="X3161" t="s">
        <v>1471</v>
      </c>
      <c r="Y3161" t="s">
        <v>21</v>
      </c>
      <c r="Z3161" t="str" cm="1">
        <f t="array" ref="Z3161">IF(ISBLANK(AK3161),_xlfn.LET(
    _xlpm.nameBeforeSlash, IF(ISNUMBER(SEARCH("/", Y3161)), LEFT(Y3161, SEARCH("/", Y3161)-1), Y3161),
    _xlpm.matchRow, IFERROR(MATCH(_xlpm.nameBeforeSlash, AA:AA, 0), ""),
    _xlpm.difference, IF(_xlpm.matchRow="", "", ABS((R3161 + S3161)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),IF(ISBLANK(Y3161),"","Hidden"))</f>
        <v>Hidden</v>
      </c>
      <c r="AA3161" t="s">
        <v>20</v>
      </c>
      <c r="AB3161" t="s">
        <v>3498</v>
      </c>
      <c r="AC3161" t="s">
        <v>748</v>
      </c>
      <c r="AD3161" t="str">
        <f>_xlfn.XLOOKUP(AC3161,moves!A:A,moves!B:B)</f>
        <v>poison</v>
      </c>
      <c r="AE3161">
        <f>_xlfn.XLOOKUP(AC3161,moves!A:A,moves!D:D)</f>
        <v>1</v>
      </c>
      <c r="AF3161" t="str">
        <f>_xlfn.XLOOKUP(AC3161,moves!A:A,moves!E:E)</f>
        <v>If any status symbols are rolled: Inflict the Poisoned status on the target. When the user is next attacked: Remove 2 regular hits from the roll.</v>
      </c>
      <c r="AG3161">
        <v>0</v>
      </c>
      <c r="AH3161">
        <v>0</v>
      </c>
      <c r="AI3161">
        <f t="shared" ref="AI3161:AI3227" si="226">IF(ISNUMBER(SEARCH("Shiny ", AA3161)), 1, 0)</f>
        <v>0</v>
      </c>
      <c r="AJ3161" t="s">
        <v>523</v>
      </c>
      <c r="AK3161" t="s">
        <v>6230</v>
      </c>
      <c r="AL3161">
        <v>0</v>
      </c>
      <c r="AM3161" cm="1">
        <f t="array" ref="AM3161">IF(AL3161=1,1,
   IF(ISTEXT(AK3161),1,
   IF(AO3161&gt;1,AM3160,
   IF(AI3161=1,
      IF(SUMPRODUCT((LEN($Y$2:$Y$4096)-LEN(SUBSTITUTE($Y$2:$Y$4096,AA3161,"")))/LEN(AA3161))&gt;0,2,1),
      IF(
         SUMPRODUCT((LEN($Y$2:$Y$4096)-LEN(SUBSTITUTE($Y$2:$Y$4096,AA3161,"")))/LEN(AA3161))
         - SUMPRODUCT((LEN($Y$2:$Y$4096)-LEN(SUBSTITUTE($Y$2:$Y$4096,"Alolan "&amp;AA3161,"")))/LEN("Alolan "&amp;AA3161))
         - SUMPRODUCT((LEN($Y$2:$Y$4096)-LEN(SUBSTITUTE($Y$2:$Y$4096,"Galarian "&amp;AA3161,"")))/LEN("Galarian "&amp;AA3161))
         - SUMPRODUCT((LEN($Y$2:$Y$4096)-LEN(SUBSTITUTE($Y$2:$Y$4096,"Hisuian "&amp;AA3161,"")))/LEN("Hisuian "&amp;AA3161))
         - SUMPRODUCT((LEN($Y$2:$Y$4096)-LEN(SUBSTITUTE($Y$2:$Y$4096,"Paldean "&amp;AA3161,"")))/LEN("Paldean "&amp;AA3161))
      &gt;0,2,1)
   ))))</f>
        <v>1</v>
      </c>
      <c r="AN3161">
        <v>0</v>
      </c>
      <c r="AO3161">
        <v>0</v>
      </c>
    </row>
    <row r="3162" spans="1:42" x14ac:dyDescent="0.25">
      <c r="A3162">
        <v>109</v>
      </c>
      <c r="B3162" t="s">
        <v>1694</v>
      </c>
      <c r="C3162" t="s">
        <v>1469</v>
      </c>
      <c r="D3162"/>
      <c r="E3162">
        <v>40</v>
      </c>
      <c r="F3162">
        <v>65</v>
      </c>
      <c r="G3162">
        <v>95</v>
      </c>
      <c r="H3162">
        <v>60</v>
      </c>
      <c r="I3162">
        <v>45</v>
      </c>
      <c r="J3162">
        <v>35</v>
      </c>
      <c r="K3162" t="s">
        <v>1695</v>
      </c>
      <c r="M3162" t="s">
        <v>6230</v>
      </c>
      <c r="N3162">
        <v>5.25</v>
      </c>
      <c r="O3162">
        <v>5.8</v>
      </c>
      <c r="R3162">
        <f t="shared" si="223"/>
        <v>5</v>
      </c>
      <c r="S3162">
        <f t="shared" si="224"/>
        <v>6</v>
      </c>
      <c r="T3162">
        <f t="shared" si="219"/>
        <v>11</v>
      </c>
      <c r="U3162" t="s">
        <v>1469</v>
      </c>
      <c r="V3162" t="s">
        <v>1471</v>
      </c>
      <c r="W3162" t="s">
        <v>1209</v>
      </c>
      <c r="X3162" t="s">
        <v>1512</v>
      </c>
      <c r="Y3162" t="s">
        <v>1696</v>
      </c>
      <c r="Z3162" t="str" cm="1">
        <f t="array" ref="Z3162">IF(ISBLANK(AK3162),_xlfn.LET(
    _xlpm.nameBeforeSlash, IF(ISNUMBER(SEARCH("/", Y3162)), LEFT(Y3162, SEARCH("/", Y3162)-1), Y3162),
    _xlpm.matchRow, IFERROR(MATCH(_xlpm.nameBeforeSlash, AA:AA, 0), ""),
    _xlpm.difference, IF(_xlpm.matchRow="", "", ABS((R3162 + S3162)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),IF(ISBLANK(Y3162),"","Hidden"))</f>
        <v>Hidden</v>
      </c>
      <c r="AA3162" t="s">
        <v>1694</v>
      </c>
      <c r="AB3162" t="s">
        <v>3498</v>
      </c>
      <c r="AC3162" t="s">
        <v>427</v>
      </c>
      <c r="AD3162" t="str">
        <f>_xlfn.XLOOKUP(AC3162,moves!A:A,moves!B:B)</f>
        <v>poison</v>
      </c>
      <c r="AE3162">
        <f>_xlfn.XLOOKUP(AC3162,moves!A:A,moves!D:D)</f>
        <v>1</v>
      </c>
      <c r="AF3162" t="str">
        <f>_xlfn.XLOOKUP(AC3162,moves!A:A,moves!E:E)</f>
        <v>Inflict the Poisoned status on the target. Pokémon poisoned by this move take 1 extra damage from poison each turn.</v>
      </c>
      <c r="AG3162">
        <v>0</v>
      </c>
      <c r="AH3162">
        <v>0</v>
      </c>
      <c r="AI3162">
        <f t="shared" si="226"/>
        <v>0</v>
      </c>
      <c r="AJ3162" t="s">
        <v>523</v>
      </c>
      <c r="AK3162" t="s">
        <v>6230</v>
      </c>
      <c r="AL3162">
        <v>0</v>
      </c>
      <c r="AM3162" cm="1">
        <f t="array" ref="AM3162">IF(AL3162=1,1,
   IF(ISTEXT(AK3162),1,
   IF(AO3162&gt;1,AM3161,
   IF(AI3162=1,
      IF(SUMPRODUCT((LEN($Y$2:$Y$4096)-LEN(SUBSTITUTE($Y$2:$Y$4096,AA3162,"")))/LEN(AA3162))&gt;0,2,1),
      IF(
         SUMPRODUCT((LEN($Y$2:$Y$4096)-LEN(SUBSTITUTE($Y$2:$Y$4096,AA3162,"")))/LEN(AA3162))
         - SUMPRODUCT((LEN($Y$2:$Y$4096)-LEN(SUBSTITUTE($Y$2:$Y$4096,"Alolan "&amp;AA3162,"")))/LEN("Alolan "&amp;AA3162))
         - SUMPRODUCT((LEN($Y$2:$Y$4096)-LEN(SUBSTITUTE($Y$2:$Y$4096,"Galarian "&amp;AA3162,"")))/LEN("Galarian "&amp;AA3162))
         - SUMPRODUCT((LEN($Y$2:$Y$4096)-LEN(SUBSTITUTE($Y$2:$Y$4096,"Hisuian "&amp;AA3162,"")))/LEN("Hisuian "&amp;AA3162))
         - SUMPRODUCT((LEN($Y$2:$Y$4096)-LEN(SUBSTITUTE($Y$2:$Y$4096,"Paldean "&amp;AA3162,"")))/LEN("Paldean "&amp;AA3162))
      &gt;0,2,1)
   ))))</f>
        <v>1</v>
      </c>
      <c r="AN3162">
        <v>0</v>
      </c>
      <c r="AO3162">
        <v>0</v>
      </c>
    </row>
    <row r="3163" spans="1:42" x14ac:dyDescent="0.25">
      <c r="A3163">
        <v>90</v>
      </c>
      <c r="B3163" t="s">
        <v>1665</v>
      </c>
      <c r="C3163" t="s">
        <v>1490</v>
      </c>
      <c r="D3163"/>
      <c r="E3163">
        <v>30</v>
      </c>
      <c r="F3163">
        <v>65</v>
      </c>
      <c r="G3163">
        <v>100</v>
      </c>
      <c r="H3163">
        <v>45</v>
      </c>
      <c r="I3163">
        <v>25</v>
      </c>
      <c r="J3163">
        <v>40</v>
      </c>
      <c r="K3163" t="s">
        <v>1666</v>
      </c>
      <c r="M3163" t="s">
        <v>6230</v>
      </c>
      <c r="N3163">
        <v>5.3</v>
      </c>
      <c r="O3163">
        <v>4.95</v>
      </c>
      <c r="R3163">
        <f t="shared" si="223"/>
        <v>5</v>
      </c>
      <c r="S3163">
        <f t="shared" si="224"/>
        <v>5</v>
      </c>
      <c r="T3163">
        <f t="shared" si="219"/>
        <v>10</v>
      </c>
      <c r="U3163" t="s">
        <v>1490</v>
      </c>
      <c r="V3163" t="s">
        <v>1209</v>
      </c>
      <c r="W3163" t="s">
        <v>1469</v>
      </c>
      <c r="X3163" t="s">
        <v>1546</v>
      </c>
      <c r="Y3163" t="s">
        <v>1667</v>
      </c>
      <c r="Z3163" t="str" cm="1">
        <f t="array" ref="Z3163">IF(ISBLANK(AK3163),_xlfn.LET(
    _xlpm.nameBeforeSlash, IF(ISNUMBER(SEARCH("/", Y3163)), LEFT(Y3163, SEARCH("/", Y3163)-1), Y3163),
    _xlpm.matchRow, IFERROR(MATCH(_xlpm.nameBeforeSlash, AA:AA, 0), ""),
    _xlpm.difference, IF(_xlpm.matchRow="", "", ABS((R3163 + S3163)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),IF(ISBLANK(Y3163),"","Hidden"))</f>
        <v>Hidden</v>
      </c>
      <c r="AA3163" t="s">
        <v>1665</v>
      </c>
      <c r="AB3163" t="s">
        <v>3498</v>
      </c>
      <c r="AC3163" t="s">
        <v>664</v>
      </c>
      <c r="AD3163" t="str">
        <f>_xlfn.XLOOKUP(AC3163,moves!A:A,moves!B:B)</f>
        <v>water</v>
      </c>
      <c r="AE3163">
        <f>_xlfn.XLOOKUP(AC3163,moves!A:A,moves!D:D)</f>
        <v>3</v>
      </c>
      <c r="AF3163" t="str">
        <f>_xlfn.XLOOKUP(AC3163,moves!A:A,moves!E:E)</f>
        <v>Critical hits deal +1 damage.</v>
      </c>
      <c r="AG3163">
        <v>0</v>
      </c>
      <c r="AH3163">
        <v>0</v>
      </c>
      <c r="AI3163">
        <f t="shared" si="226"/>
        <v>0</v>
      </c>
      <c r="AJ3163" t="s">
        <v>523</v>
      </c>
      <c r="AK3163" t="s">
        <v>6230</v>
      </c>
      <c r="AL3163">
        <v>0</v>
      </c>
      <c r="AM3163" cm="1">
        <f t="array" ref="AM3163">IF(AL3163=1,1,
   IF(ISTEXT(AK3163),1,
   IF(AO3163&gt;1,AM3162,
   IF(AI3163=1,
      IF(SUMPRODUCT((LEN($Y$2:$Y$4096)-LEN(SUBSTITUTE($Y$2:$Y$4096,AA3163,"")))/LEN(AA3163))&gt;0,2,1),
      IF(
         SUMPRODUCT((LEN($Y$2:$Y$4096)-LEN(SUBSTITUTE($Y$2:$Y$4096,AA3163,"")))/LEN(AA3163))
         - SUMPRODUCT((LEN($Y$2:$Y$4096)-LEN(SUBSTITUTE($Y$2:$Y$4096,"Alolan "&amp;AA3163,"")))/LEN("Alolan "&amp;AA3163))
         - SUMPRODUCT((LEN($Y$2:$Y$4096)-LEN(SUBSTITUTE($Y$2:$Y$4096,"Galarian "&amp;AA3163,"")))/LEN("Galarian "&amp;AA3163))
         - SUMPRODUCT((LEN($Y$2:$Y$4096)-LEN(SUBSTITUTE($Y$2:$Y$4096,"Hisuian "&amp;AA3163,"")))/LEN("Hisuian "&amp;AA3163))
         - SUMPRODUCT((LEN($Y$2:$Y$4096)-LEN(SUBSTITUTE($Y$2:$Y$4096,"Paldean "&amp;AA3163,"")))/LEN("Paldean "&amp;AA3163))
      &gt;0,2,1)
   ))))</f>
        <v>1</v>
      </c>
      <c r="AN3163">
        <v>0</v>
      </c>
      <c r="AO3163">
        <v>0</v>
      </c>
    </row>
    <row r="3164" spans="1:42" x14ac:dyDescent="0.25">
      <c r="A3164">
        <v>23</v>
      </c>
      <c r="B3164" t="s">
        <v>1532</v>
      </c>
      <c r="C3164" t="s">
        <v>1469</v>
      </c>
      <c r="D3164"/>
      <c r="E3164">
        <v>30</v>
      </c>
      <c r="F3164">
        <v>60</v>
      </c>
      <c r="G3164">
        <v>44</v>
      </c>
      <c r="H3164">
        <v>40</v>
      </c>
      <c r="I3164">
        <v>54</v>
      </c>
      <c r="J3164">
        <v>55</v>
      </c>
      <c r="K3164" t="s">
        <v>1533</v>
      </c>
      <c r="M3164" t="s">
        <v>6230</v>
      </c>
      <c r="N3164">
        <v>5.6</v>
      </c>
      <c r="O3164">
        <v>4.1399999999999997</v>
      </c>
      <c r="R3164">
        <f t="shared" si="223"/>
        <v>6</v>
      </c>
      <c r="S3164">
        <f t="shared" si="224"/>
        <v>4</v>
      </c>
      <c r="T3164">
        <f t="shared" si="219"/>
        <v>10</v>
      </c>
      <c r="U3164" t="s">
        <v>1469</v>
      </c>
      <c r="V3164" t="s">
        <v>1471</v>
      </c>
      <c r="W3164" t="s">
        <v>1512</v>
      </c>
      <c r="X3164" t="s">
        <v>429</v>
      </c>
      <c r="Y3164" t="s">
        <v>1534</v>
      </c>
      <c r="Z3164" t="str" cm="1">
        <f t="array" ref="Z3164">IF(ISBLANK(AK3164),_xlfn.LET(
    _xlpm.nameBeforeSlash, IF(ISNUMBER(SEARCH("/", Y3164)), LEFT(Y3164, SEARCH("/", Y3164)-1), Y3164),
    _xlpm.matchRow, IFERROR(MATCH(_xlpm.nameBeforeSlash, AA:AA, 0), ""),
    _xlpm.difference, IF(_xlpm.matchRow="", "", ABS((R3164 + S3164)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),IF(ISBLANK(Y3164),"","Hidden"))</f>
        <v>Hidden</v>
      </c>
      <c r="AA3164" t="s">
        <v>1532</v>
      </c>
      <c r="AB3164" t="s">
        <v>3498</v>
      </c>
      <c r="AC3164" t="s">
        <v>1267</v>
      </c>
      <c r="AD3164" t="str">
        <f>_xlfn.XLOOKUP(AC3164,moves!A:A,moves!B:B)</f>
        <v>normal</v>
      </c>
      <c r="AE3164">
        <f>_xlfn.XLOOKUP(AC3164,moves!A:A,moves!D:D)</f>
        <v>1</v>
      </c>
      <c r="AF3164" t="str">
        <f>_xlfn.XLOOKUP(AC3164,moves!A:A,moves!E:E)</f>
        <v>Inflict the Paralyzed status on the target, ignoring type immunity.</v>
      </c>
      <c r="AG3164">
        <v>0</v>
      </c>
      <c r="AH3164">
        <v>0</v>
      </c>
      <c r="AI3164">
        <f t="shared" si="226"/>
        <v>0</v>
      </c>
      <c r="AJ3164" t="s">
        <v>523</v>
      </c>
      <c r="AK3164" t="s">
        <v>6230</v>
      </c>
      <c r="AL3164">
        <v>0</v>
      </c>
      <c r="AM3164" cm="1">
        <f t="array" ref="AM3164">IF(AL3164=1,1,
   IF(ISTEXT(AK3164),1,
   IF(AO3164&gt;1,AM3163,
   IF(AI3164=1,
      IF(SUMPRODUCT((LEN($Y$2:$Y$4096)-LEN(SUBSTITUTE($Y$2:$Y$4096,AA3164,"")))/LEN(AA3164))&gt;0,2,1),
      IF(
         SUMPRODUCT((LEN($Y$2:$Y$4096)-LEN(SUBSTITUTE($Y$2:$Y$4096,AA3164,"")))/LEN(AA3164))
         - SUMPRODUCT((LEN($Y$2:$Y$4096)-LEN(SUBSTITUTE($Y$2:$Y$4096,"Alolan "&amp;AA3164,"")))/LEN("Alolan "&amp;AA3164))
         - SUMPRODUCT((LEN($Y$2:$Y$4096)-LEN(SUBSTITUTE($Y$2:$Y$4096,"Galarian "&amp;AA3164,"")))/LEN("Galarian "&amp;AA3164))
         - SUMPRODUCT((LEN($Y$2:$Y$4096)-LEN(SUBSTITUTE($Y$2:$Y$4096,"Hisuian "&amp;AA3164,"")))/LEN("Hisuian "&amp;AA3164))
         - SUMPRODUCT((LEN($Y$2:$Y$4096)-LEN(SUBSTITUTE($Y$2:$Y$4096,"Paldean "&amp;AA3164,"")))/LEN("Paldean "&amp;AA3164))
      &gt;0,2,1)
   ))))</f>
        <v>1</v>
      </c>
      <c r="AN3164">
        <v>0</v>
      </c>
      <c r="AO3164">
        <v>0</v>
      </c>
    </row>
    <row r="3165" spans="1:42" x14ac:dyDescent="0.25">
      <c r="A3165">
        <v>246</v>
      </c>
      <c r="B3165" t="s">
        <v>107</v>
      </c>
      <c r="C3165" t="s">
        <v>1546</v>
      </c>
      <c r="D3165" t="s">
        <v>1472</v>
      </c>
      <c r="E3165">
        <v>50</v>
      </c>
      <c r="F3165">
        <v>64</v>
      </c>
      <c r="G3165">
        <v>50</v>
      </c>
      <c r="H3165">
        <v>45</v>
      </c>
      <c r="I3165">
        <v>50</v>
      </c>
      <c r="J3165">
        <v>41</v>
      </c>
      <c r="K3165" t="s">
        <v>1869</v>
      </c>
      <c r="M3165" t="s">
        <v>6230</v>
      </c>
      <c r="N3165">
        <v>5.2900000000000009</v>
      </c>
      <c r="O3165">
        <v>5</v>
      </c>
      <c r="R3165">
        <f t="shared" si="223"/>
        <v>5</v>
      </c>
      <c r="S3165">
        <f t="shared" si="224"/>
        <v>5</v>
      </c>
      <c r="T3165">
        <f t="shared" si="219"/>
        <v>10</v>
      </c>
      <c r="U3165" t="s">
        <v>1546</v>
      </c>
      <c r="V3165" t="s">
        <v>1472</v>
      </c>
      <c r="W3165" t="s">
        <v>1471</v>
      </c>
      <c r="X3165" t="s">
        <v>1482</v>
      </c>
      <c r="Y3165" t="s">
        <v>108</v>
      </c>
      <c r="Z3165" t="str" cm="1">
        <f t="array" ref="Z3165">IF(ISBLANK(AK3165),_xlfn.LET(
    _xlpm.nameBeforeSlash, IF(ISNUMBER(SEARCH("/", Y3165)), LEFT(Y3165, SEARCH("/", Y3165)-1), Y3165),
    _xlpm.matchRow, IFERROR(MATCH(_xlpm.nameBeforeSlash, AA:AA, 0), ""),
    _xlpm.difference, IF(_xlpm.matchRow="", "", ABS((R3165 + S3165)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),IF(ISBLANK(Y3165),"","Hidden"))</f>
        <v>Hidden</v>
      </c>
      <c r="AA3165" t="s">
        <v>107</v>
      </c>
      <c r="AB3165" t="s">
        <v>3498</v>
      </c>
      <c r="AC3165" t="s">
        <v>460</v>
      </c>
      <c r="AD3165" t="str">
        <f>_xlfn.XLOOKUP(AC3165,moves!A:A,moves!B:B)</f>
        <v>dark</v>
      </c>
      <c r="AE3165">
        <f>_xlfn.XLOOKUP(AC3165,moves!A:A,moves!D:D)</f>
        <v>3</v>
      </c>
      <c r="AF3165" t="str">
        <f>_xlfn.XLOOKUP(AC3165,moves!A:A,moves!E:E)</f>
        <v>When the target is next attacked: Add 1 regular hit to the roll.</v>
      </c>
      <c r="AG3165">
        <v>0</v>
      </c>
      <c r="AH3165">
        <v>0</v>
      </c>
      <c r="AI3165">
        <f t="shared" si="226"/>
        <v>0</v>
      </c>
      <c r="AJ3165" t="s">
        <v>523</v>
      </c>
      <c r="AK3165" t="s">
        <v>6230</v>
      </c>
      <c r="AL3165">
        <v>0</v>
      </c>
      <c r="AM3165" cm="1">
        <f t="array" ref="AM3165">IF(AL3165=1,1,
   IF(ISTEXT(AK3165),1,
   IF(AO3165&gt;1,AM3164,
   IF(AI3165=1,
      IF(SUMPRODUCT((LEN($Y$2:$Y$4096)-LEN(SUBSTITUTE($Y$2:$Y$4096,AA3165,"")))/LEN(AA3165))&gt;0,2,1),
      IF(
         SUMPRODUCT((LEN($Y$2:$Y$4096)-LEN(SUBSTITUTE($Y$2:$Y$4096,AA3165,"")))/LEN(AA3165))
         - SUMPRODUCT((LEN($Y$2:$Y$4096)-LEN(SUBSTITUTE($Y$2:$Y$4096,"Alolan "&amp;AA3165,"")))/LEN("Alolan "&amp;AA3165))
         - SUMPRODUCT((LEN($Y$2:$Y$4096)-LEN(SUBSTITUTE($Y$2:$Y$4096,"Galarian "&amp;AA3165,"")))/LEN("Galarian "&amp;AA3165))
         - SUMPRODUCT((LEN($Y$2:$Y$4096)-LEN(SUBSTITUTE($Y$2:$Y$4096,"Hisuian "&amp;AA3165,"")))/LEN("Hisuian "&amp;AA3165))
         - SUMPRODUCT((LEN($Y$2:$Y$4096)-LEN(SUBSTITUTE($Y$2:$Y$4096,"Paldean "&amp;AA3165,"")))/LEN("Paldean "&amp;AA3165))
      &gt;0,2,1)
   ))))</f>
        <v>1</v>
      </c>
      <c r="AN3165">
        <v>0</v>
      </c>
      <c r="AO3165">
        <v>0</v>
      </c>
    </row>
    <row r="3166" spans="1:42" x14ac:dyDescent="0.25">
      <c r="A3166">
        <v>96</v>
      </c>
      <c r="B3166" t="s">
        <v>1672</v>
      </c>
      <c r="C3166" t="s">
        <v>429</v>
      </c>
      <c r="D3166"/>
      <c r="E3166">
        <v>60</v>
      </c>
      <c r="F3166">
        <v>48</v>
      </c>
      <c r="G3166">
        <v>45</v>
      </c>
      <c r="H3166">
        <v>43</v>
      </c>
      <c r="I3166">
        <v>90</v>
      </c>
      <c r="J3166">
        <v>42</v>
      </c>
      <c r="K3166" t="s">
        <v>1673</v>
      </c>
      <c r="M3166" t="s">
        <v>6230</v>
      </c>
      <c r="N3166">
        <v>4.51</v>
      </c>
      <c r="O3166">
        <v>6.45</v>
      </c>
      <c r="R3166">
        <f t="shared" si="223"/>
        <v>5</v>
      </c>
      <c r="S3166">
        <f t="shared" si="224"/>
        <v>6</v>
      </c>
      <c r="T3166">
        <f t="shared" si="219"/>
        <v>11</v>
      </c>
      <c r="U3166" t="s">
        <v>429</v>
      </c>
      <c r="V3166" t="s">
        <v>1471</v>
      </c>
      <c r="W3166" t="s">
        <v>1469</v>
      </c>
      <c r="X3166" t="s">
        <v>1492</v>
      </c>
      <c r="Y3166" t="s">
        <v>1674</v>
      </c>
      <c r="Z3166" t="str" cm="1">
        <f t="array" ref="Z3166">IF(ISBLANK(AK3166),_xlfn.LET(
    _xlpm.nameBeforeSlash, IF(ISNUMBER(SEARCH("/", Y3166)), LEFT(Y3166, SEARCH("/", Y3166)-1), Y3166),
    _xlpm.matchRow, IFERROR(MATCH(_xlpm.nameBeforeSlash, AA:AA, 0), ""),
    _xlpm.difference, IF(_xlpm.matchRow="", "", ABS((R3166 + S3166)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),IF(ISBLANK(Y3166),"","Hidden"))</f>
        <v>Hidden</v>
      </c>
      <c r="AA3166" t="s">
        <v>1672</v>
      </c>
      <c r="AB3166" t="s">
        <v>3498</v>
      </c>
      <c r="AC3166" t="s">
        <v>1333</v>
      </c>
      <c r="AD3166" t="str">
        <f>_xlfn.XLOOKUP(AC3166,moves!A:A,moves!B:B)</f>
        <v>psychic</v>
      </c>
      <c r="AE3166">
        <f>_xlfn.XLOOKUP(AC3166,moves!A:A,moves!D:D)</f>
        <v>3</v>
      </c>
      <c r="AF3166" t="str">
        <f>_xlfn.XLOOKUP(AC3166,moves!A:A,moves!E:E)</f>
        <v>If any status symbols are rolled: Inflict the Confused status on the target.</v>
      </c>
      <c r="AG3166">
        <v>0</v>
      </c>
      <c r="AH3166">
        <v>0</v>
      </c>
      <c r="AI3166">
        <f t="shared" si="226"/>
        <v>0</v>
      </c>
      <c r="AJ3166" t="s">
        <v>523</v>
      </c>
      <c r="AK3166" t="s">
        <v>6230</v>
      </c>
      <c r="AL3166">
        <v>0</v>
      </c>
      <c r="AM3166" cm="1">
        <f t="array" ref="AM3166">IF(AL3166=1,1,
   IF(ISTEXT(AK3166),1,
   IF(AO3166&gt;1,AM3165,
   IF(AI3166=1,
      IF(SUMPRODUCT((LEN($Y$2:$Y$4096)-LEN(SUBSTITUTE($Y$2:$Y$4096,AA3166,"")))/LEN(AA3166))&gt;0,2,1),
      IF(
         SUMPRODUCT((LEN($Y$2:$Y$4096)-LEN(SUBSTITUTE($Y$2:$Y$4096,AA3166,"")))/LEN(AA3166))
         - SUMPRODUCT((LEN($Y$2:$Y$4096)-LEN(SUBSTITUTE($Y$2:$Y$4096,"Alolan "&amp;AA3166,"")))/LEN("Alolan "&amp;AA3166))
         - SUMPRODUCT((LEN($Y$2:$Y$4096)-LEN(SUBSTITUTE($Y$2:$Y$4096,"Galarian "&amp;AA3166,"")))/LEN("Galarian "&amp;AA3166))
         - SUMPRODUCT((LEN($Y$2:$Y$4096)-LEN(SUBSTITUTE($Y$2:$Y$4096,"Hisuian "&amp;AA3166,"")))/LEN("Hisuian "&amp;AA3166))
         - SUMPRODUCT((LEN($Y$2:$Y$4096)-LEN(SUBSTITUTE($Y$2:$Y$4096,"Paldean "&amp;AA3166,"")))/LEN("Paldean "&amp;AA3166))
      &gt;0,2,1)
   ))))</f>
        <v>1</v>
      </c>
      <c r="AN3166">
        <v>0</v>
      </c>
      <c r="AO3166">
        <v>0</v>
      </c>
    </row>
    <row r="3167" spans="1:42" x14ac:dyDescent="0.25">
      <c r="A3167">
        <v>92</v>
      </c>
      <c r="B3167" t="s">
        <v>41</v>
      </c>
      <c r="C3167" t="s">
        <v>1524</v>
      </c>
      <c r="D3167" t="s">
        <v>1469</v>
      </c>
      <c r="E3167">
        <v>30</v>
      </c>
      <c r="F3167">
        <v>35</v>
      </c>
      <c r="G3167">
        <v>30</v>
      </c>
      <c r="H3167">
        <v>100</v>
      </c>
      <c r="I3167">
        <v>35</v>
      </c>
      <c r="J3167">
        <v>80</v>
      </c>
      <c r="K3167" t="s">
        <v>1668</v>
      </c>
      <c r="M3167" t="s">
        <v>6230</v>
      </c>
      <c r="N3167">
        <v>8.5500000000000007</v>
      </c>
      <c r="O3167">
        <v>3.15</v>
      </c>
      <c r="R3167">
        <f t="shared" si="223"/>
        <v>9</v>
      </c>
      <c r="S3167">
        <f t="shared" si="224"/>
        <v>3</v>
      </c>
      <c r="T3167">
        <f t="shared" si="219"/>
        <v>12</v>
      </c>
      <c r="U3167" t="s">
        <v>1524</v>
      </c>
      <c r="V3167" t="s">
        <v>1469</v>
      </c>
      <c r="W3167" t="s">
        <v>1471</v>
      </c>
      <c r="X3167" t="s">
        <v>429</v>
      </c>
      <c r="Y3167" t="s">
        <v>43</v>
      </c>
      <c r="Z3167" t="str" cm="1">
        <f t="array" ref="Z3167">IF(ISBLANK(AK3167),_xlfn.LET(
    _xlpm.nameBeforeSlash, IF(ISNUMBER(SEARCH("/", Y3167)), LEFT(Y3167, SEARCH("/", Y3167)-1), Y3167),
    _xlpm.matchRow, IFERROR(MATCH(_xlpm.nameBeforeSlash, AA:AA, 0), ""),
    _xlpm.difference, IF(_xlpm.matchRow="", "", ABS((R3167 + S3167)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),IF(ISBLANK(Y3167),"","Hidden"))</f>
        <v>Hidden</v>
      </c>
      <c r="AA3167" t="s">
        <v>41</v>
      </c>
      <c r="AB3167" t="s">
        <v>3498</v>
      </c>
      <c r="AC3167" t="s">
        <v>788</v>
      </c>
      <c r="AD3167" t="str">
        <f>_xlfn.XLOOKUP(AC3167,moves!A:A,moves!B:B)</f>
        <v>ghost</v>
      </c>
      <c r="AE3167">
        <f>_xlfn.XLOOKUP(AC3167,moves!A:A,moves!D:D)</f>
        <v>2</v>
      </c>
      <c r="AF3167" t="str">
        <f>_xlfn.XLOOKUP(AC3167,moves!A:A,moves!E:E)</f>
        <v>Inflict the Paralyzed status on the target.</v>
      </c>
      <c r="AG3167">
        <v>0</v>
      </c>
      <c r="AH3167">
        <v>0</v>
      </c>
      <c r="AI3167">
        <f t="shared" si="226"/>
        <v>0</v>
      </c>
      <c r="AJ3167" t="s">
        <v>523</v>
      </c>
      <c r="AK3167" t="s">
        <v>6230</v>
      </c>
      <c r="AL3167">
        <v>0</v>
      </c>
      <c r="AM3167" cm="1">
        <f t="array" ref="AM3167">IF(AL3167=1,1,
   IF(ISTEXT(AK3167),1,
   IF(AO3167&gt;1,AM3166,
   IF(AI3167=1,
      IF(SUMPRODUCT((LEN($Y$2:$Y$4096)-LEN(SUBSTITUTE($Y$2:$Y$4096,AA3167,"")))/LEN(AA3167))&gt;0,2,1),
      IF(
         SUMPRODUCT((LEN($Y$2:$Y$4096)-LEN(SUBSTITUTE($Y$2:$Y$4096,AA3167,"")))/LEN(AA3167))
         - SUMPRODUCT((LEN($Y$2:$Y$4096)-LEN(SUBSTITUTE($Y$2:$Y$4096,"Alolan "&amp;AA3167,"")))/LEN("Alolan "&amp;AA3167))
         - SUMPRODUCT((LEN($Y$2:$Y$4096)-LEN(SUBSTITUTE($Y$2:$Y$4096,"Galarian "&amp;AA3167,"")))/LEN("Galarian "&amp;AA3167))
         - SUMPRODUCT((LEN($Y$2:$Y$4096)-LEN(SUBSTITUTE($Y$2:$Y$4096,"Hisuian "&amp;AA3167,"")))/LEN("Hisuian "&amp;AA3167))
         - SUMPRODUCT((LEN($Y$2:$Y$4096)-LEN(SUBSTITUTE($Y$2:$Y$4096,"Paldean "&amp;AA3167,"")))/LEN("Paldean "&amp;AA3167))
      &gt;0,2,1)
   ))))</f>
        <v>1</v>
      </c>
      <c r="AN3167">
        <v>0</v>
      </c>
      <c r="AO3167">
        <v>0</v>
      </c>
    </row>
    <row r="3168" spans="1:42" x14ac:dyDescent="0.25">
      <c r="A3168">
        <v>137</v>
      </c>
      <c r="B3168" t="s">
        <v>673</v>
      </c>
      <c r="C3168" t="s">
        <v>1512</v>
      </c>
      <c r="D3168"/>
      <c r="E3168">
        <v>65</v>
      </c>
      <c r="F3168">
        <v>60</v>
      </c>
      <c r="G3168">
        <v>70</v>
      </c>
      <c r="H3168">
        <v>85</v>
      </c>
      <c r="I3168">
        <v>75</v>
      </c>
      <c r="J3168">
        <v>40</v>
      </c>
      <c r="K3168" t="s">
        <v>515</v>
      </c>
      <c r="M3168" t="s">
        <v>6230</v>
      </c>
      <c r="N3168">
        <v>6.45</v>
      </c>
      <c r="O3168">
        <v>6.95</v>
      </c>
      <c r="Q3168">
        <v>-1</v>
      </c>
      <c r="R3168">
        <f t="shared" si="223"/>
        <v>6</v>
      </c>
      <c r="S3168">
        <f t="shared" si="224"/>
        <v>6</v>
      </c>
      <c r="T3168">
        <f t="shared" si="219"/>
        <v>12</v>
      </c>
      <c r="U3168" t="s">
        <v>1512</v>
      </c>
      <c r="V3168" t="s">
        <v>429</v>
      </c>
      <c r="W3168" t="s">
        <v>1521</v>
      </c>
      <c r="X3168" t="s">
        <v>1524</v>
      </c>
      <c r="Y3168" t="s">
        <v>676</v>
      </c>
      <c r="Z3168" t="str" cm="1">
        <f t="array" ref="Z3168">IF(ISBLANK(AK3168),_xlfn.LET(
    _xlpm.nameBeforeSlash, IF(ISNUMBER(SEARCH("/", Y3168)), LEFT(Y3168, SEARCH("/", Y3168)-1), Y3168),
    _xlpm.matchRow, IFERROR(MATCH(_xlpm.nameBeforeSlash, AA:AA, 0), ""),
    _xlpm.difference, IF(_xlpm.matchRow="", "", ABS((R3168 + S3168)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),IF(ISBLANK(Y3168),"","Hidden"))</f>
        <v>Hidden</v>
      </c>
      <c r="AA3168" t="s">
        <v>673</v>
      </c>
      <c r="AB3168" t="s">
        <v>3498</v>
      </c>
      <c r="AC3168" t="s">
        <v>674</v>
      </c>
      <c r="AD3168" t="str">
        <f>_xlfn.XLOOKUP(AC3168,moves!A:A,moves!B:B)</f>
        <v>normal</v>
      </c>
      <c r="AE3168">
        <f>_xlfn.XLOOKUP(AC3168,moves!A:A,moves!D:D)</f>
        <v>2</v>
      </c>
      <c r="AF3168" t="str">
        <f>_xlfn.XLOOKUP(AC3168,moves!A:A,moves!E:E)</f>
        <v>Add 1 critical hit and 1 status symbol to your attack rolls.</v>
      </c>
      <c r="AG3168">
        <v>0</v>
      </c>
      <c r="AH3168">
        <v>0</v>
      </c>
      <c r="AI3168">
        <f t="shared" si="226"/>
        <v>0</v>
      </c>
      <c r="AJ3168" t="s">
        <v>523</v>
      </c>
      <c r="AK3168" t="s">
        <v>6230</v>
      </c>
      <c r="AL3168">
        <v>0</v>
      </c>
      <c r="AM3168" cm="1">
        <f t="array" ref="AM3168">IF(AL3168=1,1,
   IF(ISTEXT(AK3168),1,
   IF(AO3168&gt;1,AM3167,
   IF(AI3168=1,
      IF(SUMPRODUCT((LEN($Y$2:$Y$4096)-LEN(SUBSTITUTE($Y$2:$Y$4096,AA3168,"")))/LEN(AA3168))&gt;0,2,1),
      IF(
         SUMPRODUCT((LEN($Y$2:$Y$4096)-LEN(SUBSTITUTE($Y$2:$Y$4096,AA3168,"")))/LEN(AA3168))
         - SUMPRODUCT((LEN($Y$2:$Y$4096)-LEN(SUBSTITUTE($Y$2:$Y$4096,"Alolan "&amp;AA3168,"")))/LEN("Alolan "&amp;AA3168))
         - SUMPRODUCT((LEN($Y$2:$Y$4096)-LEN(SUBSTITUTE($Y$2:$Y$4096,"Galarian "&amp;AA3168,"")))/LEN("Galarian "&amp;AA3168))
         - SUMPRODUCT((LEN($Y$2:$Y$4096)-LEN(SUBSTITUTE($Y$2:$Y$4096,"Hisuian "&amp;AA3168,"")))/LEN("Hisuian "&amp;AA3168))
         - SUMPRODUCT((LEN($Y$2:$Y$4096)-LEN(SUBSTITUTE($Y$2:$Y$4096,"Paldean "&amp;AA3168,"")))/LEN("Paldean "&amp;AA3168))
      &gt;0,2,1)
   ))))</f>
        <v>1</v>
      </c>
      <c r="AN3168">
        <v>0</v>
      </c>
      <c r="AO3168">
        <v>0</v>
      </c>
    </row>
    <row r="3169" spans="1:41" x14ac:dyDescent="0.25">
      <c r="A3169">
        <v>79</v>
      </c>
      <c r="B3169" t="s">
        <v>1635</v>
      </c>
      <c r="C3169" t="s">
        <v>1490</v>
      </c>
      <c r="D3169" t="s">
        <v>429</v>
      </c>
      <c r="E3169">
        <v>90</v>
      </c>
      <c r="F3169">
        <v>65</v>
      </c>
      <c r="G3169">
        <v>65</v>
      </c>
      <c r="H3169">
        <v>40</v>
      </c>
      <c r="I3169">
        <v>40</v>
      </c>
      <c r="J3169">
        <v>15</v>
      </c>
      <c r="K3169" t="s">
        <v>1636</v>
      </c>
      <c r="M3169" t="s">
        <v>6230</v>
      </c>
      <c r="N3169">
        <v>4.25</v>
      </c>
      <c r="O3169">
        <v>6.75</v>
      </c>
      <c r="P3169">
        <v>-1</v>
      </c>
      <c r="R3169">
        <f t="shared" si="223"/>
        <v>3</v>
      </c>
      <c r="S3169">
        <f t="shared" si="224"/>
        <v>7</v>
      </c>
      <c r="T3169">
        <f t="shared" si="219"/>
        <v>10</v>
      </c>
      <c r="U3169" t="s">
        <v>1490</v>
      </c>
      <c r="V3169" t="s">
        <v>429</v>
      </c>
      <c r="W3169" t="s">
        <v>1512</v>
      </c>
      <c r="X3169" t="s">
        <v>1209</v>
      </c>
      <c r="Y3169" t="s">
        <v>1637</v>
      </c>
      <c r="Z3169" t="str" cm="1">
        <f t="array" ref="Z3169">IF(ISBLANK(AK3169),_xlfn.LET(
    _xlpm.nameBeforeSlash, IF(ISNUMBER(SEARCH("/", Y3169)), LEFT(Y3169, SEARCH("/", Y3169)-1), Y3169),
    _xlpm.matchRow, IFERROR(MATCH(_xlpm.nameBeforeSlash, AA:AA, 0), ""),
    _xlpm.difference, IF(_xlpm.matchRow="", "", ABS((R3169 + S3169)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),IF(ISBLANK(Y3169),"","Hidden"))</f>
        <v>Hidden</v>
      </c>
      <c r="AA3169" t="s">
        <v>1635</v>
      </c>
      <c r="AB3169" t="s">
        <v>3498</v>
      </c>
      <c r="AC3169" t="s">
        <v>1244</v>
      </c>
      <c r="AD3169" t="str">
        <f>_xlfn.XLOOKUP(AC3169,moves!A:A,moves!B:B)</f>
        <v>normal</v>
      </c>
      <c r="AE3169">
        <f>_xlfn.XLOOKUP(AC3169,moves!A:A,moves!D:D)</f>
        <v>3</v>
      </c>
      <c r="AF3169" t="str">
        <f>_xlfn.XLOOKUP(AC3169,moves!A:A,moves!E:E)</f>
        <v>Status symbols heal the user by 1.</v>
      </c>
      <c r="AG3169">
        <v>0</v>
      </c>
      <c r="AH3169">
        <v>0</v>
      </c>
      <c r="AI3169">
        <f t="shared" si="226"/>
        <v>0</v>
      </c>
      <c r="AJ3169" t="s">
        <v>523</v>
      </c>
      <c r="AK3169" t="s">
        <v>6230</v>
      </c>
      <c r="AL3169">
        <v>0</v>
      </c>
      <c r="AM3169" cm="1">
        <f t="array" ref="AM3169">IF(AL3169=1,1,
   IF(ISTEXT(AK3169),1,
   IF(AO3169&gt;1,AM3168,
   IF(AI3169=1,
      IF(SUMPRODUCT((LEN($Y$2:$Y$4096)-LEN(SUBSTITUTE($Y$2:$Y$4096,AA3169,"")))/LEN(AA3169))&gt;0,2,1),
      IF(
         SUMPRODUCT((LEN($Y$2:$Y$4096)-LEN(SUBSTITUTE($Y$2:$Y$4096,AA3169,"")))/LEN(AA3169))
         - SUMPRODUCT((LEN($Y$2:$Y$4096)-LEN(SUBSTITUTE($Y$2:$Y$4096,"Alolan "&amp;AA3169,"")))/LEN("Alolan "&amp;AA3169))
         - SUMPRODUCT((LEN($Y$2:$Y$4096)-LEN(SUBSTITUTE($Y$2:$Y$4096,"Galarian "&amp;AA3169,"")))/LEN("Galarian "&amp;AA3169))
         - SUMPRODUCT((LEN($Y$2:$Y$4096)-LEN(SUBSTITUTE($Y$2:$Y$4096,"Hisuian "&amp;AA3169,"")))/LEN("Hisuian "&amp;AA3169))
         - SUMPRODUCT((LEN($Y$2:$Y$4096)-LEN(SUBSTITUTE($Y$2:$Y$4096,"Paldean "&amp;AA3169,"")))/LEN("Paldean "&amp;AA3169))
      &gt;0,2,1)
   ))))</f>
        <v>1</v>
      </c>
      <c r="AN3169">
        <v>0</v>
      </c>
      <c r="AO3169">
        <v>0</v>
      </c>
    </row>
    <row r="3170" spans="1:41" x14ac:dyDescent="0.25">
      <c r="A3170">
        <v>602</v>
      </c>
      <c r="B3170" t="s">
        <v>724</v>
      </c>
      <c r="C3170" t="s">
        <v>1521</v>
      </c>
      <c r="D3170"/>
      <c r="E3170">
        <v>35</v>
      </c>
      <c r="F3170">
        <v>55</v>
      </c>
      <c r="G3170">
        <v>40</v>
      </c>
      <c r="H3170">
        <v>45</v>
      </c>
      <c r="I3170">
        <v>40</v>
      </c>
      <c r="J3170">
        <v>60</v>
      </c>
      <c r="K3170" t="s">
        <v>727</v>
      </c>
      <c r="M3170" t="s">
        <v>6230</v>
      </c>
      <c r="N3170">
        <v>5.6</v>
      </c>
      <c r="O3170">
        <v>3.8</v>
      </c>
      <c r="R3170">
        <f t="shared" si="223"/>
        <v>6</v>
      </c>
      <c r="S3170">
        <f t="shared" si="224"/>
        <v>4</v>
      </c>
      <c r="T3170">
        <f t="shared" si="219"/>
        <v>10</v>
      </c>
      <c r="U3170" t="s">
        <v>1521</v>
      </c>
      <c r="V3170" t="s">
        <v>1469</v>
      </c>
      <c r="W3170" t="s">
        <v>1490</v>
      </c>
      <c r="X3170" t="s">
        <v>1482</v>
      </c>
      <c r="Y3170" t="s">
        <v>725</v>
      </c>
      <c r="Z3170" t="str" cm="1">
        <f t="array" ref="Z3170">IF(ISBLANK(AK3170),_xlfn.LET(
    _xlpm.nameBeforeSlash, IF(ISNUMBER(SEARCH("/", Y3170)), LEFT(Y3170, SEARCH("/", Y3170)-1), Y3170),
    _xlpm.matchRow, IFERROR(MATCH(_xlpm.nameBeforeSlash, AA:AA, 0), ""),
    _xlpm.difference, IF(_xlpm.matchRow="", "", ABS((R3170 + S3170)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),IF(ISBLANK(Y3170),"","Hidden"))</f>
        <v>Hidden</v>
      </c>
      <c r="AA3170" t="s">
        <v>724</v>
      </c>
      <c r="AB3170" t="s">
        <v>3498</v>
      </c>
      <c r="AC3170" t="s">
        <v>728</v>
      </c>
      <c r="AD3170" t="str">
        <f>_xlfn.XLOOKUP(AC3170,moves!A:A,moves!B:B)</f>
        <v>electric</v>
      </c>
      <c r="AE3170">
        <f>_xlfn.XLOOKUP(AC3170,moves!A:A,moves!D:D)</f>
        <v>1</v>
      </c>
      <c r="AF3170" t="str">
        <f>_xlfn.XLOOKUP(AC3170,moves!A:A,moves!E:E)</f>
        <v>When the target is next attacked: Add 1 critical hit to the roll.</v>
      </c>
      <c r="AG3170">
        <v>0</v>
      </c>
      <c r="AH3170">
        <v>0</v>
      </c>
      <c r="AI3170">
        <f t="shared" si="226"/>
        <v>0</v>
      </c>
      <c r="AJ3170" t="s">
        <v>523</v>
      </c>
      <c r="AK3170" t="s">
        <v>6230</v>
      </c>
      <c r="AL3170">
        <v>0</v>
      </c>
      <c r="AM3170" cm="1">
        <f t="array" ref="AM3170">IF(AL3170=1,1,
   IF(ISTEXT(AK3170),1,
   IF(AO3170&gt;1,AM3169,
   IF(AI3170=1,
      IF(SUMPRODUCT((LEN($Y$2:$Y$4096)-LEN(SUBSTITUTE($Y$2:$Y$4096,AA3170,"")))/LEN(AA3170))&gt;0,2,1),
      IF(
         SUMPRODUCT((LEN($Y$2:$Y$4096)-LEN(SUBSTITUTE($Y$2:$Y$4096,AA3170,"")))/LEN(AA3170))
         - SUMPRODUCT((LEN($Y$2:$Y$4096)-LEN(SUBSTITUTE($Y$2:$Y$4096,"Alolan "&amp;AA3170,"")))/LEN("Alolan "&amp;AA3170))
         - SUMPRODUCT((LEN($Y$2:$Y$4096)-LEN(SUBSTITUTE($Y$2:$Y$4096,"Galarian "&amp;AA3170,"")))/LEN("Galarian "&amp;AA3170))
         - SUMPRODUCT((LEN($Y$2:$Y$4096)-LEN(SUBSTITUTE($Y$2:$Y$4096,"Hisuian "&amp;AA3170,"")))/LEN("Hisuian "&amp;AA3170))
         - SUMPRODUCT((LEN($Y$2:$Y$4096)-LEN(SUBSTITUTE($Y$2:$Y$4096,"Paldean "&amp;AA3170,"")))/LEN("Paldean "&amp;AA3170))
      &gt;0,2,1)
   ))))</f>
        <v>1</v>
      </c>
      <c r="AN3170">
        <v>0</v>
      </c>
      <c r="AO3170">
        <v>0</v>
      </c>
    </row>
    <row r="3171" spans="1:41" x14ac:dyDescent="0.25">
      <c r="A3171" t="s">
        <v>1900</v>
      </c>
      <c r="B3171" t="s">
        <v>1897</v>
      </c>
      <c r="C3171" t="s">
        <v>1471</v>
      </c>
      <c r="D3171" t="s">
        <v>1512</v>
      </c>
      <c r="E3171">
        <v>38</v>
      </c>
      <c r="F3171">
        <v>30</v>
      </c>
      <c r="G3171">
        <v>41</v>
      </c>
      <c r="H3171">
        <v>30</v>
      </c>
      <c r="I3171">
        <v>41</v>
      </c>
      <c r="J3171">
        <v>60</v>
      </c>
      <c r="K3171" t="s">
        <v>1898</v>
      </c>
      <c r="M3171" t="s">
        <v>6230</v>
      </c>
      <c r="N3171">
        <v>4.2</v>
      </c>
      <c r="O3171">
        <v>3.9799999999999995</v>
      </c>
      <c r="R3171">
        <f t="shared" si="223"/>
        <v>4</v>
      </c>
      <c r="S3171">
        <f t="shared" si="224"/>
        <v>4</v>
      </c>
      <c r="T3171">
        <f t="shared" si="219"/>
        <v>8</v>
      </c>
      <c r="U3171" t="s">
        <v>1471</v>
      </c>
      <c r="V3171" t="s">
        <v>1512</v>
      </c>
      <c r="W3171" t="s">
        <v>1492</v>
      </c>
      <c r="X3171" t="s">
        <v>1524</v>
      </c>
      <c r="Y3171" t="s">
        <v>1901</v>
      </c>
      <c r="Z3171" t="str" cm="1">
        <f t="array" ref="Z3171">IF(ISBLANK(AK3171),_xlfn.LET(
    _xlpm.nameBeforeSlash, IF(ISNUMBER(SEARCH("/", Y3171)), LEFT(Y3171, SEARCH("/", Y3171)-1), Y3171),
    _xlpm.matchRow, IFERROR(MATCH(_xlpm.nameBeforeSlash, AA:AA, 0), ""),
    _xlpm.difference, IF(_xlpm.matchRow="", "", ABS((R3171 + S3171)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),IF(ISBLANK(Y3171),"","Hidden"))</f>
        <v>Hidden</v>
      </c>
      <c r="AA3171" t="s">
        <v>1902</v>
      </c>
      <c r="AB3171" t="s">
        <v>3498</v>
      </c>
      <c r="AC3171" t="s">
        <v>788</v>
      </c>
      <c r="AD3171" t="str">
        <f>_xlfn.XLOOKUP(AC3171,moves!A:A,moves!B:B)</f>
        <v>ghost</v>
      </c>
      <c r="AE3171">
        <f>_xlfn.XLOOKUP(AC3171,moves!A:A,moves!D:D)</f>
        <v>2</v>
      </c>
      <c r="AF3171" t="str">
        <f>_xlfn.XLOOKUP(AC3171,moves!A:A,moves!E:E)</f>
        <v>Inflict the Paralyzed status on the target.</v>
      </c>
      <c r="AG3171">
        <v>0</v>
      </c>
      <c r="AH3171">
        <v>0</v>
      </c>
      <c r="AI3171">
        <f t="shared" si="226"/>
        <v>0</v>
      </c>
      <c r="AJ3171" t="s">
        <v>523</v>
      </c>
      <c r="AK3171" t="s">
        <v>6230</v>
      </c>
      <c r="AL3171">
        <v>0</v>
      </c>
      <c r="AM3171" cm="1">
        <f t="array" ref="AM3171">IF(AL3171=1,1,
   IF(ISTEXT(AK3171),1,
   IF(AO3171&gt;1,AM3170,
   IF(AI3171=1,
      IF(SUMPRODUCT((LEN($Y$2:$Y$4096)-LEN(SUBSTITUTE($Y$2:$Y$4096,AA3171,"")))/LEN(AA3171))&gt;0,2,1),
      IF(
         SUMPRODUCT((LEN($Y$2:$Y$4096)-LEN(SUBSTITUTE($Y$2:$Y$4096,AA3171,"")))/LEN(AA3171))
         - SUMPRODUCT((LEN($Y$2:$Y$4096)-LEN(SUBSTITUTE($Y$2:$Y$4096,"Alolan "&amp;AA3171,"")))/LEN("Alolan "&amp;AA3171))
         - SUMPRODUCT((LEN($Y$2:$Y$4096)-LEN(SUBSTITUTE($Y$2:$Y$4096,"Galarian "&amp;AA3171,"")))/LEN("Galarian "&amp;AA3171))
         - SUMPRODUCT((LEN($Y$2:$Y$4096)-LEN(SUBSTITUTE($Y$2:$Y$4096,"Hisuian "&amp;AA3171,"")))/LEN("Hisuian "&amp;AA3171))
         - SUMPRODUCT((LEN($Y$2:$Y$4096)-LEN(SUBSTITUTE($Y$2:$Y$4096,"Paldean "&amp;AA3171,"")))/LEN("Paldean "&amp;AA3171))
      &gt;0,2,1)
   ))))</f>
        <v>1</v>
      </c>
      <c r="AN3171">
        <v>0</v>
      </c>
      <c r="AO3171">
        <v>0</v>
      </c>
    </row>
    <row r="3172" spans="1:41" x14ac:dyDescent="0.25">
      <c r="A3172">
        <v>821</v>
      </c>
      <c r="B3172" t="s">
        <v>2737</v>
      </c>
      <c r="C3172" t="s">
        <v>1481</v>
      </c>
      <c r="D3172"/>
      <c r="E3172">
        <v>38</v>
      </c>
      <c r="F3172">
        <v>47</v>
      </c>
      <c r="G3172">
        <v>35</v>
      </c>
      <c r="H3172">
        <v>33</v>
      </c>
      <c r="I3172">
        <v>35</v>
      </c>
      <c r="J3172">
        <v>57</v>
      </c>
      <c r="K3172" t="s">
        <v>1513</v>
      </c>
      <c r="M3172" t="s">
        <v>6230</v>
      </c>
      <c r="N3172">
        <v>4.9599999999999991</v>
      </c>
      <c r="O3172">
        <v>3.62</v>
      </c>
      <c r="R3172">
        <f t="shared" si="223"/>
        <v>5</v>
      </c>
      <c r="S3172">
        <f t="shared" si="224"/>
        <v>4</v>
      </c>
      <c r="T3172">
        <f t="shared" si="219"/>
        <v>9</v>
      </c>
      <c r="U3172" t="s">
        <v>1481</v>
      </c>
      <c r="V3172" t="s">
        <v>1514</v>
      </c>
      <c r="W3172" t="s">
        <v>1471</v>
      </c>
      <c r="X3172" t="s">
        <v>1492</v>
      </c>
      <c r="Y3172" t="s">
        <v>2738</v>
      </c>
      <c r="Z3172" t="str" cm="1">
        <f t="array" ref="Z3172">IF(ISBLANK(AK3172),_xlfn.LET(
    _xlpm.nameBeforeSlash, IF(ISNUMBER(SEARCH("/", Y3172)), LEFT(Y3172, SEARCH("/", Y3172)-1), Y3172),
    _xlpm.matchRow, IFERROR(MATCH(_xlpm.nameBeforeSlash, AA:AA, 0), ""),
    _xlpm.difference, IF(_xlpm.matchRow="", "", ABS((R3172 + S3172)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),IF(ISBLANK(Y3172),"","Hidden"))</f>
        <v>Hidden</v>
      </c>
      <c r="AA3172" t="s">
        <v>2737</v>
      </c>
      <c r="AB3172" t="s">
        <v>3498</v>
      </c>
      <c r="AC3172" t="s">
        <v>1102</v>
      </c>
      <c r="AD3172" t="str">
        <f>_xlfn.XLOOKUP(AC3172,moves!A:A,moves!B:B)</f>
        <v>flying</v>
      </c>
      <c r="AE3172">
        <f>_xlfn.XLOOKUP(AC3172,moves!A:A,moves!D:D)</f>
        <v>3</v>
      </c>
      <c r="AF3172" t="str">
        <f>_xlfn.XLOOKUP(AC3172,moves!A:A,moves!E:E)</f>
        <v>Consume an Apricorn from the bag of the target. The target decides which one.</v>
      </c>
      <c r="AG3172">
        <v>0</v>
      </c>
      <c r="AH3172">
        <v>0</v>
      </c>
      <c r="AI3172">
        <f t="shared" si="226"/>
        <v>0</v>
      </c>
      <c r="AJ3172" t="s">
        <v>523</v>
      </c>
      <c r="AK3172" t="s">
        <v>6230</v>
      </c>
      <c r="AL3172">
        <v>0</v>
      </c>
      <c r="AM3172" cm="1">
        <f t="array" ref="AM3172">IF(AL3172=1,1,
   IF(ISTEXT(AK3172),1,
   IF(AO3172&gt;1,AM3171,
   IF(AI3172=1,
      IF(SUMPRODUCT((LEN($Y$2:$Y$4096)-LEN(SUBSTITUTE($Y$2:$Y$4096,AA3172,"")))/LEN(AA3172))&gt;0,2,1),
      IF(
         SUMPRODUCT((LEN($Y$2:$Y$4096)-LEN(SUBSTITUTE($Y$2:$Y$4096,AA3172,"")))/LEN(AA3172))
         - SUMPRODUCT((LEN($Y$2:$Y$4096)-LEN(SUBSTITUTE($Y$2:$Y$4096,"Alolan "&amp;AA3172,"")))/LEN("Alolan "&amp;AA3172))
         - SUMPRODUCT((LEN($Y$2:$Y$4096)-LEN(SUBSTITUTE($Y$2:$Y$4096,"Galarian "&amp;AA3172,"")))/LEN("Galarian "&amp;AA3172))
         - SUMPRODUCT((LEN($Y$2:$Y$4096)-LEN(SUBSTITUTE($Y$2:$Y$4096,"Hisuian "&amp;AA3172,"")))/LEN("Hisuian "&amp;AA3172))
         - SUMPRODUCT((LEN($Y$2:$Y$4096)-LEN(SUBSTITUTE($Y$2:$Y$4096,"Paldean "&amp;AA3172,"")))/LEN("Paldean "&amp;AA3172))
      &gt;0,2,1)
   ))))</f>
        <v>1</v>
      </c>
      <c r="AN3172">
        <v>0</v>
      </c>
      <c r="AO3172">
        <v>0</v>
      </c>
    </row>
    <row r="3173" spans="1:41" x14ac:dyDescent="0.25">
      <c r="A3173">
        <v>759</v>
      </c>
      <c r="B3173" t="s">
        <v>2641</v>
      </c>
      <c r="C3173" t="s">
        <v>1512</v>
      </c>
      <c r="D3173" t="s">
        <v>1492</v>
      </c>
      <c r="E3173">
        <v>70</v>
      </c>
      <c r="F3173">
        <v>75</v>
      </c>
      <c r="G3173">
        <v>50</v>
      </c>
      <c r="H3173">
        <v>45</v>
      </c>
      <c r="I3173">
        <v>50</v>
      </c>
      <c r="J3173">
        <v>50</v>
      </c>
      <c r="K3173" t="s">
        <v>2642</v>
      </c>
      <c r="M3173" t="s">
        <v>6230</v>
      </c>
      <c r="N3173">
        <v>6.2</v>
      </c>
      <c r="O3173">
        <v>5.8</v>
      </c>
      <c r="R3173">
        <f t="shared" si="223"/>
        <v>6</v>
      </c>
      <c r="S3173">
        <f t="shared" si="224"/>
        <v>6</v>
      </c>
      <c r="T3173">
        <f t="shared" si="219"/>
        <v>12</v>
      </c>
      <c r="U3173" t="s">
        <v>1512</v>
      </c>
      <c r="V3173" t="s">
        <v>1492</v>
      </c>
      <c r="W3173" t="s">
        <v>1471</v>
      </c>
      <c r="X3173" t="s">
        <v>1472</v>
      </c>
      <c r="Y3173" t="s">
        <v>2643</v>
      </c>
      <c r="Z3173" t="str" cm="1">
        <f t="array" ref="Z3173">IF(ISBLANK(AK3173),_xlfn.LET(
    _xlpm.nameBeforeSlash, IF(ISNUMBER(SEARCH("/", Y3173)), LEFT(Y3173, SEARCH("/", Y3173)-1), Y3173),
    _xlpm.matchRow, IFERROR(MATCH(_xlpm.nameBeforeSlash, AA:AA, 0), ""),
    _xlpm.difference, IF(_xlpm.matchRow="", "", ABS((R3173 + S3173)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),IF(ISBLANK(Y3173),"","Hidden"))</f>
        <v>Hidden</v>
      </c>
      <c r="AA3173" t="s">
        <v>2641</v>
      </c>
      <c r="AB3173" t="s">
        <v>3498</v>
      </c>
      <c r="AC3173" t="s">
        <v>950</v>
      </c>
      <c r="AD3173" t="str">
        <f>_xlfn.XLOOKUP(AC3173,moves!A:A,moves!B:B)</f>
        <v>dark</v>
      </c>
      <c r="AE3173">
        <f>_xlfn.XLOOKUP(AC3173,moves!A:A,moves!D:D)</f>
        <v>3</v>
      </c>
      <c r="AF3173" t="str">
        <f>_xlfn.XLOOKUP(AC3173,moves!A:A,moves!E:E)</f>
        <v xml:space="preserve"> </v>
      </c>
      <c r="AG3173">
        <v>0</v>
      </c>
      <c r="AH3173">
        <v>0</v>
      </c>
      <c r="AI3173">
        <f t="shared" si="226"/>
        <v>0</v>
      </c>
      <c r="AJ3173" t="s">
        <v>523</v>
      </c>
      <c r="AK3173" t="s">
        <v>6230</v>
      </c>
      <c r="AL3173">
        <v>0</v>
      </c>
      <c r="AM3173" cm="1">
        <f t="array" ref="AM3173">IF(AL3173=1,1,
   IF(ISTEXT(AK3173),1,
   IF(AO3173&gt;1,AM3172,
   IF(AI3173=1,
      IF(SUMPRODUCT((LEN($Y$2:$Y$4096)-LEN(SUBSTITUTE($Y$2:$Y$4096,AA3173,"")))/LEN(AA3173))&gt;0,2,1),
      IF(
         SUMPRODUCT((LEN($Y$2:$Y$4096)-LEN(SUBSTITUTE($Y$2:$Y$4096,AA3173,"")))/LEN(AA3173))
         - SUMPRODUCT((LEN($Y$2:$Y$4096)-LEN(SUBSTITUTE($Y$2:$Y$4096,"Alolan "&amp;AA3173,"")))/LEN("Alolan "&amp;AA3173))
         - SUMPRODUCT((LEN($Y$2:$Y$4096)-LEN(SUBSTITUTE($Y$2:$Y$4096,"Galarian "&amp;AA3173,"")))/LEN("Galarian "&amp;AA3173))
         - SUMPRODUCT((LEN($Y$2:$Y$4096)-LEN(SUBSTITUTE($Y$2:$Y$4096,"Hisuian "&amp;AA3173,"")))/LEN("Hisuian "&amp;AA3173))
         - SUMPRODUCT((LEN($Y$2:$Y$4096)-LEN(SUBSTITUTE($Y$2:$Y$4096,"Paldean "&amp;AA3173,"")))/LEN("Paldean "&amp;AA3173))
      &gt;0,2,1)
   ))))</f>
        <v>1</v>
      </c>
      <c r="AN3173">
        <v>0</v>
      </c>
      <c r="AO3173">
        <v>0</v>
      </c>
    </row>
    <row r="3174" spans="1:41" x14ac:dyDescent="0.25">
      <c r="A3174">
        <v>95</v>
      </c>
      <c r="B3174" t="s">
        <v>45</v>
      </c>
      <c r="C3174" t="s">
        <v>1546</v>
      </c>
      <c r="D3174" t="s">
        <v>1472</v>
      </c>
      <c r="E3174">
        <v>35</v>
      </c>
      <c r="F3174">
        <v>45</v>
      </c>
      <c r="G3174">
        <v>160</v>
      </c>
      <c r="H3174">
        <v>30</v>
      </c>
      <c r="I3174">
        <v>45</v>
      </c>
      <c r="J3174">
        <v>70</v>
      </c>
      <c r="K3174" t="s">
        <v>1671</v>
      </c>
      <c r="M3174" t="s">
        <v>6230</v>
      </c>
      <c r="N3174">
        <v>5.35</v>
      </c>
      <c r="O3174">
        <v>7.55</v>
      </c>
      <c r="R3174">
        <f t="shared" si="223"/>
        <v>5</v>
      </c>
      <c r="S3174">
        <f t="shared" si="224"/>
        <v>8</v>
      </c>
      <c r="T3174">
        <f t="shared" si="219"/>
        <v>13</v>
      </c>
      <c r="U3174" t="s">
        <v>1546</v>
      </c>
      <c r="V3174" t="s">
        <v>1472</v>
      </c>
      <c r="W3174" t="s">
        <v>1514</v>
      </c>
      <c r="X3174" t="s">
        <v>1521</v>
      </c>
      <c r="Y3174" t="s">
        <v>88</v>
      </c>
      <c r="Z3174" t="str" cm="1">
        <f t="array" ref="Z3174">IF(ISBLANK(AK3174),_xlfn.LET(
    _xlpm.nameBeforeSlash, IF(ISNUMBER(SEARCH("/", Y3174)), LEFT(Y3174, SEARCH("/", Y3174)-1), Y3174),
    _xlpm.matchRow, IFERROR(MATCH(_xlpm.nameBeforeSlash, AA:AA, 0), ""),
    _xlpm.difference, IF(_xlpm.matchRow="", "", ABS((R3174 + S3174)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),IF(ISBLANK(Y3174),"","Hidden"))</f>
        <v>Hidden</v>
      </c>
      <c r="AA3174" t="s">
        <v>45</v>
      </c>
      <c r="AB3174" t="s">
        <v>3498</v>
      </c>
      <c r="AC3174" t="s">
        <v>1342</v>
      </c>
      <c r="AD3174" t="str">
        <f>_xlfn.XLOOKUP(AC3174,moves!A:A,moves!B:B)</f>
        <v>rock</v>
      </c>
      <c r="AE3174">
        <f>_xlfn.XLOOKUP(AC3174,moves!A:A,moves!D:D)</f>
        <v>3</v>
      </c>
      <c r="AF3174" t="str">
        <f>_xlfn.XLOOKUP(AC3174,moves!A:A,moves!E:E)</f>
        <v xml:space="preserve"> </v>
      </c>
      <c r="AG3174">
        <v>0</v>
      </c>
      <c r="AH3174">
        <v>0</v>
      </c>
      <c r="AI3174">
        <f t="shared" si="226"/>
        <v>0</v>
      </c>
      <c r="AJ3174" t="s">
        <v>523</v>
      </c>
      <c r="AK3174" t="s">
        <v>6230</v>
      </c>
      <c r="AL3174">
        <v>0</v>
      </c>
      <c r="AM3174" cm="1">
        <f t="array" ref="AM3174">IF(AL3174=1,1,
   IF(ISTEXT(AK3174),1,
   IF(AO3174&gt;1,AM3173,
   IF(AI3174=1,
      IF(SUMPRODUCT((LEN($Y$2:$Y$4096)-LEN(SUBSTITUTE($Y$2:$Y$4096,AA3174,"")))/LEN(AA3174))&gt;0,2,1),
      IF(
         SUMPRODUCT((LEN($Y$2:$Y$4096)-LEN(SUBSTITUTE($Y$2:$Y$4096,AA3174,"")))/LEN(AA3174))
         - SUMPRODUCT((LEN($Y$2:$Y$4096)-LEN(SUBSTITUTE($Y$2:$Y$4096,"Alolan "&amp;AA3174,"")))/LEN("Alolan "&amp;AA3174))
         - SUMPRODUCT((LEN($Y$2:$Y$4096)-LEN(SUBSTITUTE($Y$2:$Y$4096,"Galarian "&amp;AA3174,"")))/LEN("Galarian "&amp;AA3174))
         - SUMPRODUCT((LEN($Y$2:$Y$4096)-LEN(SUBSTITUTE($Y$2:$Y$4096,"Hisuian "&amp;AA3174,"")))/LEN("Hisuian "&amp;AA3174))
         - SUMPRODUCT((LEN($Y$2:$Y$4096)-LEN(SUBSTITUTE($Y$2:$Y$4096,"Paldean "&amp;AA3174,"")))/LEN("Paldean "&amp;AA3174))
      &gt;0,2,1)
   ))))</f>
        <v>1</v>
      </c>
      <c r="AN3174">
        <v>0</v>
      </c>
      <c r="AO3174">
        <v>0</v>
      </c>
    </row>
    <row r="3175" spans="1:41" x14ac:dyDescent="0.25">
      <c r="A3175">
        <v>50</v>
      </c>
      <c r="B3175" t="s">
        <v>1578</v>
      </c>
      <c r="C3175" t="s">
        <v>1472</v>
      </c>
      <c r="D3175"/>
      <c r="E3175">
        <v>10</v>
      </c>
      <c r="F3175">
        <v>55</v>
      </c>
      <c r="G3175">
        <v>25</v>
      </c>
      <c r="H3175">
        <v>35</v>
      </c>
      <c r="I3175">
        <v>45</v>
      </c>
      <c r="J3175">
        <v>95</v>
      </c>
      <c r="K3175" t="s">
        <v>1579</v>
      </c>
      <c r="M3175" t="s">
        <v>6230</v>
      </c>
      <c r="N3175">
        <v>6.9</v>
      </c>
      <c r="O3175">
        <v>2.5</v>
      </c>
      <c r="R3175">
        <f t="shared" si="223"/>
        <v>7</v>
      </c>
      <c r="S3175">
        <f t="shared" si="224"/>
        <v>3</v>
      </c>
      <c r="T3175">
        <f t="shared" si="219"/>
        <v>10</v>
      </c>
      <c r="U3175" t="s">
        <v>1472</v>
      </c>
      <c r="V3175" t="s">
        <v>1546</v>
      </c>
      <c r="W3175" t="s">
        <v>1471</v>
      </c>
      <c r="X3175" t="s">
        <v>1524</v>
      </c>
      <c r="Y3175" t="s">
        <v>1580</v>
      </c>
      <c r="Z3175" t="str" cm="1">
        <f t="array" ref="Z3175">IF(ISBLANK(AK3175),_xlfn.LET(
    _xlpm.nameBeforeSlash, IF(ISNUMBER(SEARCH("/", Y3175)), LEFT(Y3175, SEARCH("/", Y3175)-1), Y3175),
    _xlpm.matchRow, IFERROR(MATCH(_xlpm.nameBeforeSlash, AA:AA, 0), ""),
    _xlpm.difference, IF(_xlpm.matchRow="", "", ABS((R3175 + S3175)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),IF(ISBLANK(Y3175),"","Hidden"))</f>
        <v>Hidden</v>
      </c>
      <c r="AA3175" t="s">
        <v>1578</v>
      </c>
      <c r="AB3175" t="s">
        <v>3498</v>
      </c>
      <c r="AC3175" t="s">
        <v>1184</v>
      </c>
      <c r="AD3175" t="str">
        <f>_xlfn.XLOOKUP(AC3175,moves!A:A,moves!B:B)</f>
        <v>ground</v>
      </c>
      <c r="AE3175">
        <f>_xlfn.XLOOKUP(AC3175,moves!A:A,moves!D:D)</f>
        <v>3</v>
      </c>
      <c r="AF3175" t="str">
        <f>_xlfn.XLOOKUP(AC3175,moves!A:A,moves!E:E)</f>
        <v xml:space="preserve"> </v>
      </c>
      <c r="AG3175">
        <v>0</v>
      </c>
      <c r="AH3175">
        <v>0</v>
      </c>
      <c r="AI3175">
        <f t="shared" si="226"/>
        <v>0</v>
      </c>
      <c r="AJ3175" t="s">
        <v>523</v>
      </c>
      <c r="AK3175" t="s">
        <v>6230</v>
      </c>
      <c r="AL3175">
        <v>0</v>
      </c>
      <c r="AM3175" cm="1">
        <f t="array" ref="AM3175">IF(AL3175=1,1,
   IF(ISTEXT(AK3175),1,
   IF(AO3175&gt;1,AM3174,
   IF(AI3175=1,
      IF(SUMPRODUCT((LEN($Y$2:$Y$4096)-LEN(SUBSTITUTE($Y$2:$Y$4096,AA3175,"")))/LEN(AA3175))&gt;0,2,1),
      IF(
         SUMPRODUCT((LEN($Y$2:$Y$4096)-LEN(SUBSTITUTE($Y$2:$Y$4096,AA3175,"")))/LEN(AA3175))
         - SUMPRODUCT((LEN($Y$2:$Y$4096)-LEN(SUBSTITUTE($Y$2:$Y$4096,"Alolan "&amp;AA3175,"")))/LEN("Alolan "&amp;AA3175))
         - SUMPRODUCT((LEN($Y$2:$Y$4096)-LEN(SUBSTITUTE($Y$2:$Y$4096,"Galarian "&amp;AA3175,"")))/LEN("Galarian "&amp;AA3175))
         - SUMPRODUCT((LEN($Y$2:$Y$4096)-LEN(SUBSTITUTE($Y$2:$Y$4096,"Hisuian "&amp;AA3175,"")))/LEN("Hisuian "&amp;AA3175))
         - SUMPRODUCT((LEN($Y$2:$Y$4096)-LEN(SUBSTITUTE($Y$2:$Y$4096,"Paldean "&amp;AA3175,"")))/LEN("Paldean "&amp;AA3175))
      &gt;0,2,1)
   ))))</f>
        <v>1</v>
      </c>
      <c r="AN3175">
        <v>0</v>
      </c>
      <c r="AO3175">
        <v>0</v>
      </c>
    </row>
    <row r="3176" spans="1:41" x14ac:dyDescent="0.25">
      <c r="A3176">
        <v>167</v>
      </c>
      <c r="B3176" t="s">
        <v>1770</v>
      </c>
      <c r="C3176" t="s">
        <v>1499</v>
      </c>
      <c r="D3176" t="s">
        <v>1469</v>
      </c>
      <c r="E3176">
        <v>40</v>
      </c>
      <c r="F3176">
        <v>60</v>
      </c>
      <c r="G3176">
        <v>40</v>
      </c>
      <c r="H3176">
        <v>40</v>
      </c>
      <c r="I3176">
        <v>40</v>
      </c>
      <c r="J3176">
        <v>30</v>
      </c>
      <c r="K3176" t="s">
        <v>1771</v>
      </c>
      <c r="M3176" t="s">
        <v>6230</v>
      </c>
      <c r="N3176">
        <v>4.5999999999999996</v>
      </c>
      <c r="O3176">
        <v>4</v>
      </c>
      <c r="R3176">
        <f t="shared" si="223"/>
        <v>5</v>
      </c>
      <c r="S3176">
        <f t="shared" si="224"/>
        <v>4</v>
      </c>
      <c r="T3176">
        <f t="shared" si="219"/>
        <v>9</v>
      </c>
      <c r="U3176" t="s">
        <v>1499</v>
      </c>
      <c r="V3176" t="s">
        <v>1469</v>
      </c>
      <c r="W3176" t="s">
        <v>1471</v>
      </c>
      <c r="X3176" t="s">
        <v>1468</v>
      </c>
      <c r="Y3176" t="s">
        <v>1772</v>
      </c>
      <c r="Z3176" t="str" cm="1">
        <f t="array" ref="Z3176">IF(ISBLANK(AK3176),_xlfn.LET(
    _xlpm.nameBeforeSlash, IF(ISNUMBER(SEARCH("/", Y3176)), LEFT(Y3176, SEARCH("/", Y3176)-1), Y3176),
    _xlpm.matchRow, IFERROR(MATCH(_xlpm.nameBeforeSlash, AA:AA, 0), ""),
    _xlpm.difference, IF(_xlpm.matchRow="", "", ABS((R3176 + S3176)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),IF(ISBLANK(Y3176),"","Hidden"))</f>
        <v>Hidden</v>
      </c>
      <c r="AA3176" t="s">
        <v>1770</v>
      </c>
      <c r="AB3176" t="s">
        <v>3498</v>
      </c>
      <c r="AC3176" t="s">
        <v>448</v>
      </c>
      <c r="AD3176" t="str">
        <f>_xlfn.XLOOKUP(AC3176,moves!A:A,moves!B:B)</f>
        <v>bug</v>
      </c>
      <c r="AE3176">
        <f>_xlfn.XLOOKUP(AC3176,moves!A:A,moves!D:D)</f>
        <v>3</v>
      </c>
      <c r="AF3176" t="str">
        <f>_xlfn.XLOOKUP(AC3176,moves!A:A,moves!E:E)</f>
        <v>Consume an Apricorn from the bag of the target. The target decides which one.</v>
      </c>
      <c r="AG3176">
        <v>0</v>
      </c>
      <c r="AH3176">
        <v>0</v>
      </c>
      <c r="AI3176">
        <f t="shared" si="226"/>
        <v>0</v>
      </c>
      <c r="AJ3176" t="s">
        <v>523</v>
      </c>
      <c r="AK3176" t="s">
        <v>6230</v>
      </c>
      <c r="AL3176">
        <v>0</v>
      </c>
      <c r="AM3176" cm="1">
        <f t="array" ref="AM3176">IF(AL3176=1,1,
   IF(ISTEXT(AK3176),1,
   IF(AO3176&gt;1,AM3175,
   IF(AI3176=1,
      IF(SUMPRODUCT((LEN($Y$2:$Y$4096)-LEN(SUBSTITUTE($Y$2:$Y$4096,AA3176,"")))/LEN(AA3176))&gt;0,2,1),
      IF(
         SUMPRODUCT((LEN($Y$2:$Y$4096)-LEN(SUBSTITUTE($Y$2:$Y$4096,AA3176,"")))/LEN(AA3176))
         - SUMPRODUCT((LEN($Y$2:$Y$4096)-LEN(SUBSTITUTE($Y$2:$Y$4096,"Alolan "&amp;AA3176,"")))/LEN("Alolan "&amp;AA3176))
         - SUMPRODUCT((LEN($Y$2:$Y$4096)-LEN(SUBSTITUTE($Y$2:$Y$4096,"Galarian "&amp;AA3176,"")))/LEN("Galarian "&amp;AA3176))
         - SUMPRODUCT((LEN($Y$2:$Y$4096)-LEN(SUBSTITUTE($Y$2:$Y$4096,"Hisuian "&amp;AA3176,"")))/LEN("Hisuian "&amp;AA3176))
         - SUMPRODUCT((LEN($Y$2:$Y$4096)-LEN(SUBSTITUTE($Y$2:$Y$4096,"Paldean "&amp;AA3176,"")))/LEN("Paldean "&amp;AA3176))
      &gt;0,2,1)
   ))))</f>
        <v>1</v>
      </c>
      <c r="AN3176">
        <v>0</v>
      </c>
      <c r="AO3176">
        <v>0</v>
      </c>
    </row>
    <row r="3177" spans="1:41" x14ac:dyDescent="0.25">
      <c r="A3177">
        <v>686</v>
      </c>
      <c r="B3177" t="s">
        <v>718</v>
      </c>
      <c r="C3177" t="s">
        <v>1471</v>
      </c>
      <c r="D3177" t="s">
        <v>429</v>
      </c>
      <c r="E3177">
        <v>53</v>
      </c>
      <c r="F3177">
        <v>54</v>
      </c>
      <c r="G3177">
        <v>53</v>
      </c>
      <c r="H3177">
        <v>37</v>
      </c>
      <c r="I3177">
        <v>46</v>
      </c>
      <c r="J3177">
        <v>45</v>
      </c>
      <c r="K3177" t="s">
        <v>719</v>
      </c>
      <c r="M3177" t="s">
        <v>6230</v>
      </c>
      <c r="N3177">
        <v>4.87</v>
      </c>
      <c r="O3177">
        <v>5.09</v>
      </c>
      <c r="R3177">
        <f t="shared" si="223"/>
        <v>5</v>
      </c>
      <c r="S3177">
        <f t="shared" si="224"/>
        <v>5</v>
      </c>
      <c r="T3177">
        <f t="shared" si="219"/>
        <v>10</v>
      </c>
      <c r="U3177" t="s">
        <v>1471</v>
      </c>
      <c r="V3177" t="s">
        <v>429</v>
      </c>
      <c r="W3177" t="s">
        <v>1492</v>
      </c>
      <c r="X3177" t="s">
        <v>1481</v>
      </c>
      <c r="Y3177" t="s">
        <v>720</v>
      </c>
      <c r="Z3177" t="str" cm="1">
        <f t="array" ref="Z3177">IF(ISBLANK(AK3177),_xlfn.LET(
    _xlpm.nameBeforeSlash, IF(ISNUMBER(SEARCH("/", Y3177)), LEFT(Y3177, SEARCH("/", Y3177)-1), Y3177),
    _xlpm.matchRow, IFERROR(MATCH(_xlpm.nameBeforeSlash, AA:AA, 0), ""),
    _xlpm.difference, IF(_xlpm.matchRow="", "", ABS((R3177 + S3177)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),IF(ISBLANK(Y3177),"","Hidden"))</f>
        <v>Hidden</v>
      </c>
      <c r="AA3177" t="s">
        <v>718</v>
      </c>
      <c r="AB3177" t="s">
        <v>3498</v>
      </c>
      <c r="AC3177" t="s">
        <v>1332</v>
      </c>
      <c r="AD3177" t="str">
        <f>_xlfn.XLOOKUP(AC3177,moves!A:A,moves!B:B)</f>
        <v>psychic</v>
      </c>
      <c r="AE3177">
        <f>_xlfn.XLOOKUP(AC3177,moves!A:A,moves!D:D)</f>
        <v>3</v>
      </c>
      <c r="AF3177" t="str">
        <f>_xlfn.XLOOKUP(AC3177,moves!A:A,moves!E:E)</f>
        <v>If no status symbols and critical hits are rolled: Inflict Drowsy and Confused on the target, simultaneously.</v>
      </c>
      <c r="AG3177">
        <v>0</v>
      </c>
      <c r="AH3177">
        <v>0</v>
      </c>
      <c r="AI3177">
        <f t="shared" si="226"/>
        <v>0</v>
      </c>
      <c r="AJ3177" t="s">
        <v>523</v>
      </c>
      <c r="AK3177" t="s">
        <v>6230</v>
      </c>
      <c r="AL3177">
        <v>0</v>
      </c>
      <c r="AM3177" cm="1">
        <f t="array" ref="AM3177">IF(AL3177=1,1,
   IF(ISTEXT(AK3177),1,
   IF(AO3177&gt;1,AM3176,
   IF(AI3177=1,
      IF(SUMPRODUCT((LEN($Y$2:$Y$4096)-LEN(SUBSTITUTE($Y$2:$Y$4096,AA3177,"")))/LEN(AA3177))&gt;0,2,1),
      IF(
         SUMPRODUCT((LEN($Y$2:$Y$4096)-LEN(SUBSTITUTE($Y$2:$Y$4096,AA3177,"")))/LEN(AA3177))
         - SUMPRODUCT((LEN($Y$2:$Y$4096)-LEN(SUBSTITUTE($Y$2:$Y$4096,"Alolan "&amp;AA3177,"")))/LEN("Alolan "&amp;AA3177))
         - SUMPRODUCT((LEN($Y$2:$Y$4096)-LEN(SUBSTITUTE($Y$2:$Y$4096,"Galarian "&amp;AA3177,"")))/LEN("Galarian "&amp;AA3177))
         - SUMPRODUCT((LEN($Y$2:$Y$4096)-LEN(SUBSTITUTE($Y$2:$Y$4096,"Hisuian "&amp;AA3177,"")))/LEN("Hisuian "&amp;AA3177))
         - SUMPRODUCT((LEN($Y$2:$Y$4096)-LEN(SUBSTITUTE($Y$2:$Y$4096,"Paldean "&amp;AA3177,"")))/LEN("Paldean "&amp;AA3177))
      &gt;0,2,1)
   ))))</f>
        <v>1</v>
      </c>
      <c r="AN3177">
        <v>0</v>
      </c>
      <c r="AO3177">
        <v>0</v>
      </c>
    </row>
    <row r="3178" spans="1:41" x14ac:dyDescent="0.25">
      <c r="A3178">
        <v>223</v>
      </c>
      <c r="B3178" t="s">
        <v>96</v>
      </c>
      <c r="C3178" t="s">
        <v>1490</v>
      </c>
      <c r="D3178"/>
      <c r="E3178">
        <v>35</v>
      </c>
      <c r="F3178">
        <v>65</v>
      </c>
      <c r="G3178">
        <v>35</v>
      </c>
      <c r="H3178">
        <v>65</v>
      </c>
      <c r="I3178">
        <v>35</v>
      </c>
      <c r="J3178">
        <v>65</v>
      </c>
      <c r="K3178" t="s">
        <v>1843</v>
      </c>
      <c r="M3178" t="s">
        <v>6230</v>
      </c>
      <c r="N3178">
        <v>6.5</v>
      </c>
      <c r="O3178">
        <v>3.5</v>
      </c>
      <c r="R3178">
        <f t="shared" si="223"/>
        <v>7</v>
      </c>
      <c r="S3178">
        <f t="shared" si="224"/>
        <v>4</v>
      </c>
      <c r="T3178">
        <f t="shared" ref="T3178:T3257" si="227">SUM(S3178,R3178)</f>
        <v>11</v>
      </c>
      <c r="U3178" t="s">
        <v>1490</v>
      </c>
      <c r="V3178" t="s">
        <v>1209</v>
      </c>
      <c r="W3178" t="s">
        <v>1468</v>
      </c>
      <c r="X3178" t="s">
        <v>1512</v>
      </c>
      <c r="Y3178" t="s">
        <v>97</v>
      </c>
      <c r="Z3178" t="str" cm="1">
        <f t="array" ref="Z3178">IF(ISBLANK(AK3178),_xlfn.LET(
    _xlpm.nameBeforeSlash, IF(ISNUMBER(SEARCH("/", Y3178)), LEFT(Y3178, SEARCH("/", Y3178)-1), Y3178),
    _xlpm.matchRow, IFERROR(MATCH(_xlpm.nameBeforeSlash, AA:AA, 0), ""),
    _xlpm.difference, IF(_xlpm.matchRow="", "", ABS((R3178 + S3178)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),IF(ISBLANK(Y3178),"","Hidden"))</f>
        <v>Hidden</v>
      </c>
      <c r="AA3178" t="s">
        <v>96</v>
      </c>
      <c r="AB3178" t="s">
        <v>3498</v>
      </c>
      <c r="AC3178" t="s">
        <v>475</v>
      </c>
      <c r="AD3178" t="str">
        <f>_xlfn.XLOOKUP(AC3178,moves!A:A,moves!B:B)</f>
        <v>water</v>
      </c>
      <c r="AE3178">
        <f>_xlfn.XLOOKUP(AC3178,moves!A:A,moves!D:D)</f>
        <v>3</v>
      </c>
      <c r="AF3178" t="str">
        <f>_xlfn.XLOOKUP(AC3178,moves!A:A,moves!E:E)</f>
        <v>If any status symbols are rolled: Inflict the Confused status on the target.</v>
      </c>
      <c r="AG3178">
        <v>0</v>
      </c>
      <c r="AH3178">
        <v>0</v>
      </c>
      <c r="AI3178">
        <f t="shared" si="226"/>
        <v>0</v>
      </c>
      <c r="AJ3178" t="s">
        <v>523</v>
      </c>
      <c r="AK3178" t="s">
        <v>6230</v>
      </c>
      <c r="AL3178">
        <v>0</v>
      </c>
      <c r="AM3178" cm="1">
        <f t="array" ref="AM3178">IF(AL3178=1,1,
   IF(ISTEXT(AK3178),1,
   IF(AO3178&gt;1,AM3177,
   IF(AI3178=1,
      IF(SUMPRODUCT((LEN($Y$2:$Y$4096)-LEN(SUBSTITUTE($Y$2:$Y$4096,AA3178,"")))/LEN(AA3178))&gt;0,2,1),
      IF(
         SUMPRODUCT((LEN($Y$2:$Y$4096)-LEN(SUBSTITUTE($Y$2:$Y$4096,AA3178,"")))/LEN(AA3178))
         - SUMPRODUCT((LEN($Y$2:$Y$4096)-LEN(SUBSTITUTE($Y$2:$Y$4096,"Alolan "&amp;AA3178,"")))/LEN("Alolan "&amp;AA3178))
         - SUMPRODUCT((LEN($Y$2:$Y$4096)-LEN(SUBSTITUTE($Y$2:$Y$4096,"Galarian "&amp;AA3178,"")))/LEN("Galarian "&amp;AA3178))
         - SUMPRODUCT((LEN($Y$2:$Y$4096)-LEN(SUBSTITUTE($Y$2:$Y$4096,"Hisuian "&amp;AA3178,"")))/LEN("Hisuian "&amp;AA3178))
         - SUMPRODUCT((LEN($Y$2:$Y$4096)-LEN(SUBSTITUTE($Y$2:$Y$4096,"Paldean "&amp;AA3178,"")))/LEN("Paldean "&amp;AA3178))
      &gt;0,2,1)
   ))))</f>
        <v>1</v>
      </c>
      <c r="AN3178">
        <v>0</v>
      </c>
      <c r="AO3178">
        <v>0</v>
      </c>
    </row>
    <row r="3179" spans="1:41" x14ac:dyDescent="0.25">
      <c r="A3179">
        <v>46</v>
      </c>
      <c r="B3179" t="s">
        <v>677</v>
      </c>
      <c r="C3179" t="s">
        <v>1499</v>
      </c>
      <c r="D3179" t="s">
        <v>1468</v>
      </c>
      <c r="E3179">
        <v>35</v>
      </c>
      <c r="F3179">
        <v>70</v>
      </c>
      <c r="G3179">
        <v>55</v>
      </c>
      <c r="H3179">
        <v>45</v>
      </c>
      <c r="I3179">
        <v>55</v>
      </c>
      <c r="J3179">
        <v>25</v>
      </c>
      <c r="K3179" t="s">
        <v>678</v>
      </c>
      <c r="M3179" t="s">
        <v>6230</v>
      </c>
      <c r="N3179">
        <v>4.95</v>
      </c>
      <c r="O3179">
        <v>4.7</v>
      </c>
      <c r="R3179">
        <f t="shared" si="223"/>
        <v>5</v>
      </c>
      <c r="S3179">
        <f t="shared" si="224"/>
        <v>5</v>
      </c>
      <c r="T3179">
        <f t="shared" si="227"/>
        <v>10</v>
      </c>
      <c r="U3179" t="s">
        <v>1499</v>
      </c>
      <c r="V3179" t="s">
        <v>1468</v>
      </c>
      <c r="W3179" t="s">
        <v>429</v>
      </c>
      <c r="X3179" t="s">
        <v>1490</v>
      </c>
      <c r="Y3179" t="s">
        <v>680</v>
      </c>
      <c r="Z3179" t="str" cm="1">
        <f t="array" ref="Z3179">IF(ISBLANK(AK3179),_xlfn.LET(
    _xlpm.nameBeforeSlash, IF(ISNUMBER(SEARCH("/", Y3179)), LEFT(Y3179, SEARCH("/", Y3179)-1), Y3179),
    _xlpm.matchRow, IFERROR(MATCH(_xlpm.nameBeforeSlash, AA:AA, 0), ""),
    _xlpm.difference, IF(_xlpm.matchRow="", "", ABS((R3179 + S3179)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),IF(ISBLANK(Y3179),"","Hidden"))</f>
        <v>Hidden</v>
      </c>
      <c r="AA3179" t="s">
        <v>677</v>
      </c>
      <c r="AB3179" t="s">
        <v>3498</v>
      </c>
      <c r="AC3179" t="s">
        <v>692</v>
      </c>
      <c r="AD3179" t="str">
        <f>_xlfn.XLOOKUP(AC3179,moves!A:A,moves!B:B)</f>
        <v>grass</v>
      </c>
      <c r="AE3179">
        <f>_xlfn.XLOOKUP(AC3179,moves!A:A,moves!D:D)</f>
        <v>1</v>
      </c>
      <c r="AF3179" t="str">
        <f>_xlfn.XLOOKUP(AC3179,moves!A:A,moves!E:E)</f>
        <v>Inflict the Paralyzed status on the target. If the target was already Paralyzed: Increase attack strength by 2.</v>
      </c>
      <c r="AG3179">
        <v>0</v>
      </c>
      <c r="AH3179">
        <v>0</v>
      </c>
      <c r="AI3179">
        <f t="shared" si="226"/>
        <v>0</v>
      </c>
      <c r="AJ3179" t="s">
        <v>523</v>
      </c>
      <c r="AK3179" t="s">
        <v>6230</v>
      </c>
      <c r="AL3179">
        <v>0</v>
      </c>
      <c r="AM3179" cm="1">
        <f t="array" ref="AM3179">IF(AL3179=1,1,
   IF(ISTEXT(AK3179),1,
   IF(AO3179&gt;1,AM3178,
   IF(AI3179=1,
      IF(SUMPRODUCT((LEN($Y$2:$Y$4096)-LEN(SUBSTITUTE($Y$2:$Y$4096,AA3179,"")))/LEN(AA3179))&gt;0,2,1),
      IF(
         SUMPRODUCT((LEN($Y$2:$Y$4096)-LEN(SUBSTITUTE($Y$2:$Y$4096,AA3179,"")))/LEN(AA3179))
         - SUMPRODUCT((LEN($Y$2:$Y$4096)-LEN(SUBSTITUTE($Y$2:$Y$4096,"Alolan "&amp;AA3179,"")))/LEN("Alolan "&amp;AA3179))
         - SUMPRODUCT((LEN($Y$2:$Y$4096)-LEN(SUBSTITUTE($Y$2:$Y$4096,"Galarian "&amp;AA3179,"")))/LEN("Galarian "&amp;AA3179))
         - SUMPRODUCT((LEN($Y$2:$Y$4096)-LEN(SUBSTITUTE($Y$2:$Y$4096,"Hisuian "&amp;AA3179,"")))/LEN("Hisuian "&amp;AA3179))
         - SUMPRODUCT((LEN($Y$2:$Y$4096)-LEN(SUBSTITUTE($Y$2:$Y$4096,"Paldean "&amp;AA3179,"")))/LEN("Paldean "&amp;AA3179))
      &gt;0,2,1)
   ))))</f>
        <v>1</v>
      </c>
      <c r="AN3179">
        <v>0</v>
      </c>
      <c r="AO3179">
        <v>0</v>
      </c>
    </row>
    <row r="3180" spans="1:41" x14ac:dyDescent="0.25">
      <c r="A3180">
        <v>240</v>
      </c>
      <c r="B3180" t="s">
        <v>105</v>
      </c>
      <c r="C3180" t="s">
        <v>1479</v>
      </c>
      <c r="D3180"/>
      <c r="E3180">
        <v>45</v>
      </c>
      <c r="F3180">
        <v>75</v>
      </c>
      <c r="G3180">
        <v>37</v>
      </c>
      <c r="H3180">
        <v>70</v>
      </c>
      <c r="I3180">
        <v>55</v>
      </c>
      <c r="J3180">
        <v>83</v>
      </c>
      <c r="K3180" t="s">
        <v>345</v>
      </c>
      <c r="M3180" t="s">
        <v>6230</v>
      </c>
      <c r="N3180">
        <v>7.7700000000000005</v>
      </c>
      <c r="O3180">
        <v>4.5600000000000005</v>
      </c>
      <c r="P3180">
        <v>-1</v>
      </c>
      <c r="R3180">
        <f t="shared" si="223"/>
        <v>7</v>
      </c>
      <c r="S3180">
        <f t="shared" si="224"/>
        <v>5</v>
      </c>
      <c r="T3180">
        <f t="shared" si="227"/>
        <v>12</v>
      </c>
      <c r="U3180" t="s">
        <v>1479</v>
      </c>
      <c r="V3180" t="s">
        <v>1469</v>
      </c>
      <c r="W3180" t="s">
        <v>1512</v>
      </c>
      <c r="X3180" t="s">
        <v>1492</v>
      </c>
      <c r="Y3180" t="s">
        <v>55</v>
      </c>
      <c r="Z3180" t="str" cm="1">
        <f t="array" ref="Z3180">IF(ISBLANK(AK3180),_xlfn.LET(
    _xlpm.nameBeforeSlash, IF(ISNUMBER(SEARCH("/", Y3180)), LEFT(Y3180, SEARCH("/", Y3180)-1), Y3180),
    _xlpm.matchRow, IFERROR(MATCH(_xlpm.nameBeforeSlash, AA:AA, 0), ""),
    _xlpm.difference, IF(_xlpm.matchRow="", "", ABS((R3180 + S3180)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),IF(ISBLANK(Y3180),"","Hidden"))</f>
        <v>Hidden</v>
      </c>
      <c r="AA3180" t="s">
        <v>105</v>
      </c>
      <c r="AB3180" t="s">
        <v>3498</v>
      </c>
      <c r="AC3180" t="s">
        <v>1298</v>
      </c>
      <c r="AD3180" t="str">
        <f>_xlfn.XLOOKUP(AC3180,moves!A:A,moves!B:B)</f>
        <v>poison</v>
      </c>
      <c r="AE3180">
        <f>_xlfn.XLOOKUP(AC3180,moves!A:A,moves!D:D)</f>
        <v>2</v>
      </c>
      <c r="AF3180" t="str">
        <f>_xlfn.XLOOKUP(AC3180,moves!A:A,moves!E:E)</f>
        <v>When the target next attacks: Remove 1 regular hit from the roll.</v>
      </c>
      <c r="AG3180">
        <v>0</v>
      </c>
      <c r="AH3180">
        <v>0</v>
      </c>
      <c r="AI3180">
        <f t="shared" si="226"/>
        <v>0</v>
      </c>
      <c r="AJ3180" t="s">
        <v>523</v>
      </c>
      <c r="AK3180" t="s">
        <v>6230</v>
      </c>
      <c r="AL3180">
        <v>0</v>
      </c>
      <c r="AM3180" cm="1">
        <f t="array" ref="AM3180">IF(AL3180=1,1,
   IF(ISTEXT(AK3180),1,
   IF(AO3180&gt;1,AM3179,
   IF(AI3180=1,
      IF(SUMPRODUCT((LEN($Y$2:$Y$4096)-LEN(SUBSTITUTE($Y$2:$Y$4096,AA3180,"")))/LEN(AA3180))&gt;0,2,1),
      IF(
         SUMPRODUCT((LEN($Y$2:$Y$4096)-LEN(SUBSTITUTE($Y$2:$Y$4096,AA3180,"")))/LEN(AA3180))
         - SUMPRODUCT((LEN($Y$2:$Y$4096)-LEN(SUBSTITUTE($Y$2:$Y$4096,"Alolan "&amp;AA3180,"")))/LEN("Alolan "&amp;AA3180))
         - SUMPRODUCT((LEN($Y$2:$Y$4096)-LEN(SUBSTITUTE($Y$2:$Y$4096,"Galarian "&amp;AA3180,"")))/LEN("Galarian "&amp;AA3180))
         - SUMPRODUCT((LEN($Y$2:$Y$4096)-LEN(SUBSTITUTE($Y$2:$Y$4096,"Hisuian "&amp;AA3180,"")))/LEN("Hisuian "&amp;AA3180))
         - SUMPRODUCT((LEN($Y$2:$Y$4096)-LEN(SUBSTITUTE($Y$2:$Y$4096,"Paldean "&amp;AA3180,"")))/LEN("Paldean "&amp;AA3180))
      &gt;0,2,1)
   ))))</f>
        <v>1</v>
      </c>
      <c r="AN3180">
        <v>0</v>
      </c>
      <c r="AO3180">
        <v>0</v>
      </c>
    </row>
    <row r="3181" spans="1:41" x14ac:dyDescent="0.25">
      <c r="A3181">
        <v>19</v>
      </c>
      <c r="B3181" t="s">
        <v>1519</v>
      </c>
      <c r="C3181" t="s">
        <v>1512</v>
      </c>
      <c r="D3181"/>
      <c r="E3181">
        <v>30</v>
      </c>
      <c r="F3181">
        <v>56</v>
      </c>
      <c r="G3181">
        <v>35</v>
      </c>
      <c r="H3181">
        <v>25</v>
      </c>
      <c r="I3181">
        <v>35</v>
      </c>
      <c r="J3181">
        <v>72</v>
      </c>
      <c r="K3181" t="s">
        <v>1520</v>
      </c>
      <c r="M3181" t="s">
        <v>6230</v>
      </c>
      <c r="N3181">
        <v>5.93</v>
      </c>
      <c r="O3181">
        <v>3.3</v>
      </c>
      <c r="R3181">
        <f t="shared" si="223"/>
        <v>6</v>
      </c>
      <c r="S3181">
        <f t="shared" si="224"/>
        <v>3</v>
      </c>
      <c r="T3181">
        <f t="shared" si="227"/>
        <v>9</v>
      </c>
      <c r="U3181" t="s">
        <v>1512</v>
      </c>
      <c r="V3181" t="s">
        <v>1471</v>
      </c>
      <c r="W3181" t="s">
        <v>1492</v>
      </c>
      <c r="X3181" t="s">
        <v>1521</v>
      </c>
      <c r="Y3181" t="s">
        <v>1522</v>
      </c>
      <c r="Z3181" t="str" cm="1">
        <f t="array" ref="Z3181">IF(ISBLANK(AK3181),_xlfn.LET(
    _xlpm.nameBeforeSlash, IF(ISNUMBER(SEARCH("/", Y3181)), LEFT(Y3181, SEARCH("/", Y3181)-1), Y3181),
    _xlpm.matchRow, IFERROR(MATCH(_xlpm.nameBeforeSlash, AA:AA, 0), ""),
    _xlpm.difference, IF(_xlpm.matchRow="", "", ABS((R3181 + S3181)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),IF(ISBLANK(Y3181),"","Hidden"))</f>
        <v>Hidden</v>
      </c>
      <c r="AA3181" t="s">
        <v>1519</v>
      </c>
      <c r="AB3181" t="s">
        <v>3498</v>
      </c>
      <c r="AC3181" t="s">
        <v>645</v>
      </c>
      <c r="AD3181" t="str">
        <f>_xlfn.XLOOKUP(AC3181,moves!A:A,moves!B:B)</f>
        <v>normal</v>
      </c>
      <c r="AE3181">
        <f>_xlfn.XLOOKUP(AC3181,moves!A:A,moves!D:D)</f>
        <v>2</v>
      </c>
      <c r="AF3181" t="str">
        <f>_xlfn.XLOOKUP(AC3181,moves!A:A,moves!E:E)</f>
        <v xml:space="preserve"> </v>
      </c>
      <c r="AG3181">
        <v>0</v>
      </c>
      <c r="AH3181">
        <v>0</v>
      </c>
      <c r="AI3181">
        <f t="shared" si="226"/>
        <v>0</v>
      </c>
      <c r="AJ3181" t="s">
        <v>523</v>
      </c>
      <c r="AK3181" t="s">
        <v>6230</v>
      </c>
      <c r="AL3181">
        <v>0</v>
      </c>
      <c r="AM3181" cm="1">
        <f t="array" ref="AM3181">IF(AL3181=1,1,
   IF(ISTEXT(AK3181),1,
   IF(AO3181&gt;1,AM3180,
   IF(AI3181=1,
      IF(SUMPRODUCT((LEN($Y$2:$Y$4096)-LEN(SUBSTITUTE($Y$2:$Y$4096,AA3181,"")))/LEN(AA3181))&gt;0,2,1),
      IF(
         SUMPRODUCT((LEN($Y$2:$Y$4096)-LEN(SUBSTITUTE($Y$2:$Y$4096,AA3181,"")))/LEN(AA3181))
         - SUMPRODUCT((LEN($Y$2:$Y$4096)-LEN(SUBSTITUTE($Y$2:$Y$4096,"Alolan "&amp;AA3181,"")))/LEN("Alolan "&amp;AA3181))
         - SUMPRODUCT((LEN($Y$2:$Y$4096)-LEN(SUBSTITUTE($Y$2:$Y$4096,"Galarian "&amp;AA3181,"")))/LEN("Galarian "&amp;AA3181))
         - SUMPRODUCT((LEN($Y$2:$Y$4096)-LEN(SUBSTITUTE($Y$2:$Y$4096,"Hisuian "&amp;AA3181,"")))/LEN("Hisuian "&amp;AA3181))
         - SUMPRODUCT((LEN($Y$2:$Y$4096)-LEN(SUBSTITUTE($Y$2:$Y$4096,"Paldean "&amp;AA3181,"")))/LEN("Paldean "&amp;AA3181))
      &gt;0,2,1)
   ))))</f>
        <v>1</v>
      </c>
      <c r="AN3181">
        <v>0</v>
      </c>
      <c r="AO3181">
        <v>0</v>
      </c>
    </row>
    <row r="3182" spans="1:41" x14ac:dyDescent="0.25">
      <c r="A3182" t="s">
        <v>1678</v>
      </c>
      <c r="B3182" t="s">
        <v>570</v>
      </c>
      <c r="C3182" t="s">
        <v>1521</v>
      </c>
      <c r="D3182" t="s">
        <v>1468</v>
      </c>
      <c r="E3182">
        <v>40</v>
      </c>
      <c r="F3182">
        <v>30</v>
      </c>
      <c r="G3182">
        <v>50</v>
      </c>
      <c r="H3182">
        <v>55</v>
      </c>
      <c r="I3182">
        <v>55</v>
      </c>
      <c r="J3182">
        <v>100</v>
      </c>
      <c r="K3182" t="s">
        <v>1679</v>
      </c>
      <c r="M3182" t="s">
        <v>6230</v>
      </c>
      <c r="N3182">
        <v>7.05</v>
      </c>
      <c r="O3182">
        <v>4.75</v>
      </c>
      <c r="R3182">
        <f t="shared" si="223"/>
        <v>7</v>
      </c>
      <c r="S3182">
        <f t="shared" si="224"/>
        <v>5</v>
      </c>
      <c r="T3182">
        <f t="shared" si="227"/>
        <v>12</v>
      </c>
      <c r="U3182" t="s">
        <v>1521</v>
      </c>
      <c r="V3182" t="s">
        <v>1468</v>
      </c>
      <c r="W3182" t="s">
        <v>1546</v>
      </c>
      <c r="X3182" t="s">
        <v>1514</v>
      </c>
      <c r="Y3182" t="s">
        <v>1680</v>
      </c>
      <c r="Z3182" t="str" cm="1">
        <f t="array" ref="Z3182">IF(ISBLANK(AK3182),_xlfn.LET(
    _xlpm.nameBeforeSlash, IF(ISNUMBER(SEARCH("/", Y3182)), LEFT(Y3182, SEARCH("/", Y3182)-1), Y3182),
    _xlpm.matchRow, IFERROR(MATCH(_xlpm.nameBeforeSlash, AA:AA, 0), ""),
    _xlpm.difference, IF(_xlpm.matchRow="", "", ABS((R3182 + S3182)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),IF(ISBLANK(Y3182),"","Hidden"))</f>
        <v>Hidden</v>
      </c>
      <c r="AA3182" t="s">
        <v>1681</v>
      </c>
      <c r="AB3182" t="s">
        <v>3498</v>
      </c>
      <c r="AC3182" t="s">
        <v>466</v>
      </c>
      <c r="AD3182" t="str">
        <f>_xlfn.XLOOKUP(AC3182,moves!A:A,moves!B:B)</f>
        <v>rock</v>
      </c>
      <c r="AE3182">
        <f>_xlfn.XLOOKUP(AC3182,moves!A:A,moves!D:D)</f>
        <v>3</v>
      </c>
      <c r="AF3182" t="str">
        <f>_xlfn.XLOOKUP(AC3182,moves!A:A,moves!E:E)</f>
        <v>Each time this move is used in succession: Increase attack strength by 1.</v>
      </c>
      <c r="AG3182">
        <v>0</v>
      </c>
      <c r="AH3182">
        <v>0</v>
      </c>
      <c r="AI3182">
        <f t="shared" si="226"/>
        <v>0</v>
      </c>
      <c r="AJ3182" t="s">
        <v>523</v>
      </c>
      <c r="AK3182" t="s">
        <v>6230</v>
      </c>
      <c r="AL3182">
        <v>0</v>
      </c>
      <c r="AM3182" cm="1">
        <f t="array" ref="AM3182">IF(AL3182=1,1,
   IF(ISTEXT(AK3182),1,
   IF(AO3182&gt;1,AM3181,
   IF(AI3182=1,
      IF(SUMPRODUCT((LEN($Y$2:$Y$4096)-LEN(SUBSTITUTE($Y$2:$Y$4096,AA3182,"")))/LEN(AA3182))&gt;0,2,1),
      IF(
         SUMPRODUCT((LEN($Y$2:$Y$4096)-LEN(SUBSTITUTE($Y$2:$Y$4096,AA3182,"")))/LEN(AA3182))
         - SUMPRODUCT((LEN($Y$2:$Y$4096)-LEN(SUBSTITUTE($Y$2:$Y$4096,"Alolan "&amp;AA3182,"")))/LEN("Alolan "&amp;AA3182))
         - SUMPRODUCT((LEN($Y$2:$Y$4096)-LEN(SUBSTITUTE($Y$2:$Y$4096,"Galarian "&amp;AA3182,"")))/LEN("Galarian "&amp;AA3182))
         - SUMPRODUCT((LEN($Y$2:$Y$4096)-LEN(SUBSTITUTE($Y$2:$Y$4096,"Hisuian "&amp;AA3182,"")))/LEN("Hisuian "&amp;AA3182))
         - SUMPRODUCT((LEN($Y$2:$Y$4096)-LEN(SUBSTITUTE($Y$2:$Y$4096,"Paldean "&amp;AA3182,"")))/LEN("Paldean "&amp;AA3182))
      &gt;0,2,1)
   ))))</f>
        <v>1</v>
      </c>
      <c r="AN3182">
        <v>0</v>
      </c>
      <c r="AO3182">
        <v>0</v>
      </c>
    </row>
    <row r="3183" spans="1:41" x14ac:dyDescent="0.25">
      <c r="A3183">
        <v>532</v>
      </c>
      <c r="B3183" t="s">
        <v>2186</v>
      </c>
      <c r="C3183" t="s">
        <v>1492</v>
      </c>
      <c r="D3183"/>
      <c r="E3183">
        <v>75</v>
      </c>
      <c r="F3183">
        <v>80</v>
      </c>
      <c r="G3183">
        <v>55</v>
      </c>
      <c r="H3183">
        <v>25</v>
      </c>
      <c r="I3183">
        <v>35</v>
      </c>
      <c r="J3183">
        <v>35</v>
      </c>
      <c r="K3183" t="s">
        <v>2187</v>
      </c>
      <c r="M3183" t="s">
        <v>6230</v>
      </c>
      <c r="N3183">
        <v>5.65</v>
      </c>
      <c r="O3183">
        <v>5.7</v>
      </c>
      <c r="R3183">
        <f t="shared" si="223"/>
        <v>6</v>
      </c>
      <c r="S3183">
        <f t="shared" si="224"/>
        <v>6</v>
      </c>
      <c r="T3183">
        <f t="shared" si="227"/>
        <v>12</v>
      </c>
      <c r="U3183" t="s">
        <v>1492</v>
      </c>
      <c r="V3183" t="s">
        <v>1472</v>
      </c>
      <c r="W3183" t="s">
        <v>1471</v>
      </c>
      <c r="X3183" t="s">
        <v>1546</v>
      </c>
      <c r="Y3183" t="s">
        <v>2188</v>
      </c>
      <c r="Z3183" t="str" cm="1">
        <f t="array" ref="Z3183">IF(ISBLANK(AK3183),_xlfn.LET(
    _xlpm.nameBeforeSlash, IF(ISNUMBER(SEARCH("/", Y3183)), LEFT(Y3183, SEARCH("/", Y3183)-1), Y3183),
    _xlpm.matchRow, IFERROR(MATCH(_xlpm.nameBeforeSlash, AA:AA, 0), ""),
    _xlpm.difference, IF(_xlpm.matchRow="", "", ABS((R3183 + S3183)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),IF(ISBLANK(Y3183),"","Hidden"))</f>
        <v>Hidden</v>
      </c>
      <c r="AA3183" t="s">
        <v>2186</v>
      </c>
      <c r="AB3183" t="s">
        <v>3498</v>
      </c>
      <c r="AC3183" t="s">
        <v>1032</v>
      </c>
      <c r="AD3183" t="str">
        <f>_xlfn.XLOOKUP(AC3183,moves!A:A,moves!B:B)</f>
        <v>fighting</v>
      </c>
      <c r="AE3183" t="str">
        <f>_xlfn.XLOOKUP(AC3183,moves!A:A,moves!D:D)</f>
        <v>?</v>
      </c>
      <c r="AF3183" t="str">
        <f>_xlfn.XLOOKUP(AC3183,moves!A:A,moves!E:E)</f>
        <v>Attack strength is equal to half the target's base health, rounded down (Max 5 attack strength).</v>
      </c>
      <c r="AG3183">
        <v>0</v>
      </c>
      <c r="AH3183">
        <v>0</v>
      </c>
      <c r="AI3183">
        <f t="shared" si="226"/>
        <v>0</v>
      </c>
      <c r="AJ3183" t="s">
        <v>523</v>
      </c>
      <c r="AK3183" t="s">
        <v>6230</v>
      </c>
      <c r="AL3183">
        <v>0</v>
      </c>
      <c r="AM3183" cm="1">
        <f t="array" ref="AM3183">IF(AL3183=1,1,
   IF(ISTEXT(AK3183),1,
   IF(AO3183&gt;1,AM3182,
   IF(AI3183=1,
      IF(SUMPRODUCT((LEN($Y$2:$Y$4096)-LEN(SUBSTITUTE($Y$2:$Y$4096,AA3183,"")))/LEN(AA3183))&gt;0,2,1),
      IF(
         SUMPRODUCT((LEN($Y$2:$Y$4096)-LEN(SUBSTITUTE($Y$2:$Y$4096,AA3183,"")))/LEN(AA3183))
         - SUMPRODUCT((LEN($Y$2:$Y$4096)-LEN(SUBSTITUTE($Y$2:$Y$4096,"Alolan "&amp;AA3183,"")))/LEN("Alolan "&amp;AA3183))
         - SUMPRODUCT((LEN($Y$2:$Y$4096)-LEN(SUBSTITUTE($Y$2:$Y$4096,"Galarian "&amp;AA3183,"")))/LEN("Galarian "&amp;AA3183))
         - SUMPRODUCT((LEN($Y$2:$Y$4096)-LEN(SUBSTITUTE($Y$2:$Y$4096,"Hisuian "&amp;AA3183,"")))/LEN("Hisuian "&amp;AA3183))
         - SUMPRODUCT((LEN($Y$2:$Y$4096)-LEN(SUBSTITUTE($Y$2:$Y$4096,"Paldean "&amp;AA3183,"")))/LEN("Paldean "&amp;AA3183))
      &gt;0,2,1)
   ))))</f>
        <v>1</v>
      </c>
      <c r="AN3183">
        <v>0</v>
      </c>
      <c r="AO3183">
        <v>0</v>
      </c>
    </row>
    <row r="3184" spans="1:41" x14ac:dyDescent="0.25">
      <c r="A3184" t="s">
        <v>1591</v>
      </c>
      <c r="B3184" t="s">
        <v>1585</v>
      </c>
      <c r="C3184" t="s">
        <v>1514</v>
      </c>
      <c r="D3184"/>
      <c r="E3184">
        <v>50</v>
      </c>
      <c r="F3184">
        <v>65</v>
      </c>
      <c r="G3184">
        <v>55</v>
      </c>
      <c r="H3184">
        <v>40</v>
      </c>
      <c r="I3184">
        <v>40</v>
      </c>
      <c r="J3184">
        <v>40</v>
      </c>
      <c r="K3184" t="s">
        <v>1586</v>
      </c>
      <c r="M3184" t="s">
        <v>6230</v>
      </c>
      <c r="N3184">
        <v>5.25</v>
      </c>
      <c r="O3184">
        <v>4.8499999999999996</v>
      </c>
      <c r="R3184">
        <f t="shared" si="223"/>
        <v>5</v>
      </c>
      <c r="S3184">
        <f t="shared" si="224"/>
        <v>5</v>
      </c>
      <c r="T3184">
        <f t="shared" si="227"/>
        <v>10</v>
      </c>
      <c r="U3184" t="s">
        <v>1514</v>
      </c>
      <c r="V3184" t="s">
        <v>1512</v>
      </c>
      <c r="W3184" t="s">
        <v>1471</v>
      </c>
      <c r="X3184" t="s">
        <v>1524</v>
      </c>
      <c r="Y3184" t="s">
        <v>1592</v>
      </c>
      <c r="Z3184" t="str" cm="1">
        <f t="array" ref="Z3184">IF(ISBLANK(AK3184),_xlfn.LET(
    _xlpm.nameBeforeSlash, IF(ISNUMBER(SEARCH("/", Y3184)), LEFT(Y3184, SEARCH("/", Y3184)-1), Y3184),
    _xlpm.matchRow, IFERROR(MATCH(_xlpm.nameBeforeSlash, AA:AA, 0), ""),
    _xlpm.difference, IF(_xlpm.matchRow="", "", ABS((R3184 + S3184)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),IF(ISBLANK(Y3184),"","Hidden"))</f>
        <v>Hidden</v>
      </c>
      <c r="AA3184" t="s">
        <v>1593</v>
      </c>
      <c r="AB3184" t="s">
        <v>3498</v>
      </c>
      <c r="AC3184" t="s">
        <v>516</v>
      </c>
      <c r="AD3184" t="str">
        <f>_xlfn.XLOOKUP(AC3184,moves!A:A,moves!B:B)</f>
        <v>steel</v>
      </c>
      <c r="AE3184">
        <f>_xlfn.XLOOKUP(AC3184,moves!A:A,moves!D:D)</f>
        <v>3</v>
      </c>
      <c r="AF3184" t="str">
        <f>_xlfn.XLOOKUP(AC3184,moves!A:A,moves!E:E)</f>
        <v>Status symbols deal +1 damage.</v>
      </c>
      <c r="AG3184">
        <v>0</v>
      </c>
      <c r="AH3184">
        <v>0</v>
      </c>
      <c r="AI3184">
        <f t="shared" si="226"/>
        <v>0</v>
      </c>
      <c r="AJ3184" t="s">
        <v>523</v>
      </c>
      <c r="AK3184" t="s">
        <v>6230</v>
      </c>
      <c r="AL3184">
        <v>0</v>
      </c>
      <c r="AM3184" cm="1">
        <f t="array" ref="AM3184">IF(AL3184=1,1,
   IF(ISTEXT(AK3184),1,
   IF(AO3184&gt;1,AM3183,
   IF(AI3184=1,
      IF(SUMPRODUCT((LEN($Y$2:$Y$4096)-LEN(SUBSTITUTE($Y$2:$Y$4096,AA3184,"")))/LEN(AA3184))&gt;0,2,1),
      IF(
         SUMPRODUCT((LEN($Y$2:$Y$4096)-LEN(SUBSTITUTE($Y$2:$Y$4096,AA3184,"")))/LEN(AA3184))
         - SUMPRODUCT((LEN($Y$2:$Y$4096)-LEN(SUBSTITUTE($Y$2:$Y$4096,"Alolan "&amp;AA3184,"")))/LEN("Alolan "&amp;AA3184))
         - SUMPRODUCT((LEN($Y$2:$Y$4096)-LEN(SUBSTITUTE($Y$2:$Y$4096,"Galarian "&amp;AA3184,"")))/LEN("Galarian "&amp;AA3184))
         - SUMPRODUCT((LEN($Y$2:$Y$4096)-LEN(SUBSTITUTE($Y$2:$Y$4096,"Hisuian "&amp;AA3184,"")))/LEN("Hisuian "&amp;AA3184))
         - SUMPRODUCT((LEN($Y$2:$Y$4096)-LEN(SUBSTITUTE($Y$2:$Y$4096,"Paldean "&amp;AA3184,"")))/LEN("Paldean "&amp;AA3184))
      &gt;0,2,1)
   ))))</f>
        <v>1</v>
      </c>
      <c r="AN3184">
        <v>0</v>
      </c>
      <c r="AO3184">
        <v>0</v>
      </c>
    </row>
    <row r="3185" spans="1:41" x14ac:dyDescent="0.25">
      <c r="A3185" t="s">
        <v>1698</v>
      </c>
      <c r="B3185" t="s">
        <v>1697</v>
      </c>
      <c r="C3185" t="s">
        <v>1469</v>
      </c>
      <c r="D3185" t="s">
        <v>1536</v>
      </c>
      <c r="E3185">
        <v>65</v>
      </c>
      <c r="F3185">
        <v>90</v>
      </c>
      <c r="G3185">
        <v>120</v>
      </c>
      <c r="H3185">
        <v>85</v>
      </c>
      <c r="I3185">
        <v>70</v>
      </c>
      <c r="J3185">
        <v>60</v>
      </c>
      <c r="K3185" t="s">
        <v>1695</v>
      </c>
      <c r="M3185" t="s">
        <v>6230</v>
      </c>
      <c r="N3185">
        <v>7.75</v>
      </c>
      <c r="O3185">
        <v>8.3000000000000007</v>
      </c>
      <c r="R3185">
        <f t="shared" si="223"/>
        <v>8</v>
      </c>
      <c r="S3185">
        <f t="shared" si="224"/>
        <v>8</v>
      </c>
      <c r="T3185">
        <f t="shared" si="227"/>
        <v>16</v>
      </c>
      <c r="U3185" t="s">
        <v>1469</v>
      </c>
      <c r="V3185" t="s">
        <v>1536</v>
      </c>
      <c r="W3185" t="s">
        <v>1471</v>
      </c>
      <c r="X3185" t="s">
        <v>1479</v>
      </c>
      <c r="Z3185" t="str" cm="1">
        <f t="array" ref="Z3185">IF(ISBLANK(AK3185),_xlfn.LET(
    _xlpm.nameBeforeSlash, IF(ISNUMBER(SEARCH("/", Y3185)), LEFT(Y3185, SEARCH("/", Y3185)-1), Y3185),
    _xlpm.matchRow, IFERROR(MATCH(_xlpm.nameBeforeSlash, AA:AA, 0), ""),
    _xlpm.difference, IF(_xlpm.matchRow="", "", ABS((R3185 + S3185)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),IF(ISBLANK(Y3185),"","Hidden"))</f>
        <v/>
      </c>
      <c r="AA3185" t="s">
        <v>1699</v>
      </c>
      <c r="AB3185" t="s">
        <v>3498</v>
      </c>
      <c r="AC3185" t="s">
        <v>1017</v>
      </c>
      <c r="AD3185" t="str">
        <f>_xlfn.XLOOKUP(AC3185,moves!A:A,moves!B:B)</f>
        <v>fairy</v>
      </c>
      <c r="AE3185">
        <f>_xlfn.XLOOKUP(AC3185,moves!A:A,moves!D:D)</f>
        <v>4</v>
      </c>
      <c r="AF3185" t="str">
        <f>_xlfn.XLOOKUP(AC3185,moves!A:A,moves!E:E)</f>
        <v>If any status symbols are rolled: Inflict the Confused status on the target.</v>
      </c>
      <c r="AG3185">
        <v>0</v>
      </c>
      <c r="AH3185">
        <v>0</v>
      </c>
      <c r="AI3185">
        <f t="shared" si="226"/>
        <v>0</v>
      </c>
      <c r="AJ3185" t="s">
        <v>524</v>
      </c>
      <c r="AK3185" t="s">
        <v>6230</v>
      </c>
      <c r="AL3185">
        <v>0</v>
      </c>
      <c r="AM3185" cm="1">
        <f t="array" ref="AM3185">IF(AL3185=1,1,
   IF(ISTEXT(AK3185),1,
   IF(AO3185&gt;1,AM3184,
   IF(AI3185=1,
      IF(SUMPRODUCT((LEN($Y$2:$Y$4096)-LEN(SUBSTITUTE($Y$2:$Y$4096,AA3185,"")))/LEN(AA3185))&gt;0,2,1),
      IF(
         SUMPRODUCT((LEN($Y$2:$Y$4096)-LEN(SUBSTITUTE($Y$2:$Y$4096,AA3185,"")))/LEN(AA3185))
         - SUMPRODUCT((LEN($Y$2:$Y$4096)-LEN(SUBSTITUTE($Y$2:$Y$4096,"Alolan "&amp;AA3185,"")))/LEN("Alolan "&amp;AA3185))
         - SUMPRODUCT((LEN($Y$2:$Y$4096)-LEN(SUBSTITUTE($Y$2:$Y$4096,"Galarian "&amp;AA3185,"")))/LEN("Galarian "&amp;AA3185))
         - SUMPRODUCT((LEN($Y$2:$Y$4096)-LEN(SUBSTITUTE($Y$2:$Y$4096,"Hisuian "&amp;AA3185,"")))/LEN("Hisuian "&amp;AA3185))
         - SUMPRODUCT((LEN($Y$2:$Y$4096)-LEN(SUBSTITUTE($Y$2:$Y$4096,"Paldean "&amp;AA3185,"")))/LEN("Paldean "&amp;AA3185))
      &gt;0,2,1)
   ))))</f>
        <v>1</v>
      </c>
      <c r="AN3185">
        <v>0</v>
      </c>
      <c r="AO3185">
        <v>0</v>
      </c>
    </row>
    <row r="3186" spans="1:41" x14ac:dyDescent="0.25">
      <c r="A3186">
        <v>107</v>
      </c>
      <c r="B3186" t="s">
        <v>47</v>
      </c>
      <c r="C3186" t="s">
        <v>1492</v>
      </c>
      <c r="D3186"/>
      <c r="E3186">
        <v>50</v>
      </c>
      <c r="F3186">
        <v>105</v>
      </c>
      <c r="G3186">
        <v>79</v>
      </c>
      <c r="H3186">
        <v>35</v>
      </c>
      <c r="I3186">
        <v>110</v>
      </c>
      <c r="J3186">
        <v>76</v>
      </c>
      <c r="K3186" t="s">
        <v>1693</v>
      </c>
      <c r="M3186" t="s">
        <v>6230</v>
      </c>
      <c r="N3186">
        <v>8.64</v>
      </c>
      <c r="O3186">
        <v>7.67</v>
      </c>
      <c r="Q3186">
        <v>-1</v>
      </c>
      <c r="R3186">
        <f t="shared" si="223"/>
        <v>9</v>
      </c>
      <c r="S3186">
        <f t="shared" si="224"/>
        <v>7</v>
      </c>
      <c r="T3186">
        <f t="shared" si="227"/>
        <v>16</v>
      </c>
      <c r="U3186" t="s">
        <v>1492</v>
      </c>
      <c r="V3186" t="s">
        <v>1479</v>
      </c>
      <c r="W3186" t="s">
        <v>1209</v>
      </c>
      <c r="X3186" t="s">
        <v>1521</v>
      </c>
      <c r="Z3186" t="str" cm="1">
        <f t="array" ref="Z3186">IF(ISBLANK(AK3186),_xlfn.LET(
    _xlpm.nameBeforeSlash, IF(ISNUMBER(SEARCH("/", Y3186)), LEFT(Y3186, SEARCH("/", Y3186)-1), Y3186),
    _xlpm.matchRow, IFERROR(MATCH(_xlpm.nameBeforeSlash, AA:AA, 0), ""),
    _xlpm.difference, IF(_xlpm.matchRow="", "", ABS((R3186 + S3186)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),IF(ISBLANK(Y3186),"","Hidden"))</f>
        <v/>
      </c>
      <c r="AA3186" t="s">
        <v>47</v>
      </c>
      <c r="AB3186" t="s">
        <v>3498</v>
      </c>
      <c r="AC3186" t="s">
        <v>627</v>
      </c>
      <c r="AD3186" t="str">
        <f>_xlfn.XLOOKUP(AC3186,moves!A:A,moves!B:B)</f>
        <v>typeless</v>
      </c>
      <c r="AE3186">
        <f>_xlfn.XLOOKUP(AC3186,moves!A:A,moves!D:D)</f>
        <v>4</v>
      </c>
      <c r="AF3186" t="str">
        <f>_xlfn.XLOOKUP(AC3186,moves!A:A,moves!E:E)</f>
        <v>Choose any learnable type of the user as the type of this attack.</v>
      </c>
      <c r="AG3186">
        <v>0</v>
      </c>
      <c r="AH3186">
        <v>0</v>
      </c>
      <c r="AI3186">
        <f t="shared" si="226"/>
        <v>0</v>
      </c>
      <c r="AJ3186" t="s">
        <v>524</v>
      </c>
      <c r="AK3186" t="s">
        <v>6230</v>
      </c>
      <c r="AL3186">
        <v>0</v>
      </c>
      <c r="AM3186" cm="1">
        <f t="array" ref="AM3186">IF(AL3186=1,1,
   IF(ISTEXT(AK3186),1,
   IF(AO3186&gt;1,AM3185,
   IF(AI3186=1,
      IF(SUMPRODUCT((LEN($Y$2:$Y$4096)-LEN(SUBSTITUTE($Y$2:$Y$4096,AA3186,"")))/LEN(AA3186))&gt;0,2,1),
      IF(
         SUMPRODUCT((LEN($Y$2:$Y$4096)-LEN(SUBSTITUTE($Y$2:$Y$4096,AA3186,"")))/LEN(AA3186))
         - SUMPRODUCT((LEN($Y$2:$Y$4096)-LEN(SUBSTITUTE($Y$2:$Y$4096,"Alolan "&amp;AA3186,"")))/LEN("Alolan "&amp;AA3186))
         - SUMPRODUCT((LEN($Y$2:$Y$4096)-LEN(SUBSTITUTE($Y$2:$Y$4096,"Galarian "&amp;AA3186,"")))/LEN("Galarian "&amp;AA3186))
         - SUMPRODUCT((LEN($Y$2:$Y$4096)-LEN(SUBSTITUTE($Y$2:$Y$4096,"Hisuian "&amp;AA3186,"")))/LEN("Hisuian "&amp;AA3186))
         - SUMPRODUCT((LEN($Y$2:$Y$4096)-LEN(SUBSTITUTE($Y$2:$Y$4096,"Paldean "&amp;AA3186,"")))/LEN("Paldean "&amp;AA3186))
      &gt;0,2,1)
   ))))</f>
        <v>1</v>
      </c>
      <c r="AN3186">
        <v>0</v>
      </c>
      <c r="AO3186">
        <v>0</v>
      </c>
    </row>
    <row r="3187" spans="1:41" x14ac:dyDescent="0.25">
      <c r="A3187">
        <v>93</v>
      </c>
      <c r="B3187" t="s">
        <v>43</v>
      </c>
      <c r="C3187" t="s">
        <v>1524</v>
      </c>
      <c r="D3187" t="s">
        <v>1469</v>
      </c>
      <c r="E3187">
        <v>45</v>
      </c>
      <c r="F3187">
        <v>50</v>
      </c>
      <c r="G3187">
        <v>45</v>
      </c>
      <c r="H3187">
        <v>115</v>
      </c>
      <c r="I3187">
        <v>55</v>
      </c>
      <c r="J3187">
        <v>95</v>
      </c>
      <c r="K3187" t="s">
        <v>1668</v>
      </c>
      <c r="M3187" t="s">
        <v>6230</v>
      </c>
      <c r="N3187">
        <v>10.050000000000001</v>
      </c>
      <c r="O3187">
        <v>4.8</v>
      </c>
      <c r="R3187">
        <f t="shared" si="223"/>
        <v>10</v>
      </c>
      <c r="S3187">
        <f t="shared" si="224"/>
        <v>5</v>
      </c>
      <c r="T3187">
        <f t="shared" si="227"/>
        <v>15</v>
      </c>
      <c r="U3187" t="s">
        <v>1524</v>
      </c>
      <c r="V3187" t="s">
        <v>1469</v>
      </c>
      <c r="W3187" t="s">
        <v>1471</v>
      </c>
      <c r="X3187" t="s">
        <v>429</v>
      </c>
      <c r="Y3187" t="s">
        <v>44</v>
      </c>
      <c r="Z3187" t="str" cm="1">
        <f t="array" ref="Z3187">IF(ISBLANK(AK3187),_xlfn.LET(
    _xlpm.nameBeforeSlash, IF(ISNUMBER(SEARCH("/", Y3187)), LEFT(Y3187, SEARCH("/", Y3187)-1), Y3187),
    _xlpm.matchRow, IFERROR(MATCH(_xlpm.nameBeforeSlash, AA:AA, 0), ""),
    _xlpm.difference, IF(_xlpm.matchRow="", "", ABS((R3187 + S3187)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),IF(ISBLANK(Y3187),"","Hidden"))</f>
        <v>Hidden</v>
      </c>
      <c r="AA3187" t="s">
        <v>43</v>
      </c>
      <c r="AB3187" t="s">
        <v>3498</v>
      </c>
      <c r="AC3187" t="s">
        <v>435</v>
      </c>
      <c r="AD3187" t="str">
        <f>_xlfn.XLOOKUP(AC3187,moves!A:A,moves!B:B)</f>
        <v>ghost</v>
      </c>
      <c r="AE3187">
        <f>_xlfn.XLOOKUP(AC3187,moves!A:A,moves!D:D)</f>
        <v>3</v>
      </c>
      <c r="AF3187" t="str">
        <f>_xlfn.XLOOKUP(AC3187,moves!A:A,moves!E:E)</f>
        <v>If the target has any status conditions: Deal double damage.</v>
      </c>
      <c r="AG3187">
        <v>0</v>
      </c>
      <c r="AH3187">
        <v>0</v>
      </c>
      <c r="AI3187">
        <f t="shared" si="226"/>
        <v>0</v>
      </c>
      <c r="AJ3187" t="s">
        <v>524</v>
      </c>
      <c r="AK3187" t="s">
        <v>6230</v>
      </c>
      <c r="AL3187">
        <v>0</v>
      </c>
      <c r="AM3187" cm="1">
        <f t="array" ref="AM3187">IF(AL3187=1,1,
   IF(ISTEXT(AK3187),1,
   IF(AO3187&gt;1,AM3186,
   IF(AI3187=1,
      IF(SUMPRODUCT((LEN($Y$2:$Y$4096)-LEN(SUBSTITUTE($Y$2:$Y$4096,AA3187,"")))/LEN(AA3187))&gt;0,2,1),
      IF(
         SUMPRODUCT((LEN($Y$2:$Y$4096)-LEN(SUBSTITUTE($Y$2:$Y$4096,AA3187,"")))/LEN(AA3187))
         - SUMPRODUCT((LEN($Y$2:$Y$4096)-LEN(SUBSTITUTE($Y$2:$Y$4096,"Alolan "&amp;AA3187,"")))/LEN("Alolan "&amp;AA3187))
         - SUMPRODUCT((LEN($Y$2:$Y$4096)-LEN(SUBSTITUTE($Y$2:$Y$4096,"Galarian "&amp;AA3187,"")))/LEN("Galarian "&amp;AA3187))
         - SUMPRODUCT((LEN($Y$2:$Y$4096)-LEN(SUBSTITUTE($Y$2:$Y$4096,"Hisuian "&amp;AA3187,"")))/LEN("Hisuian "&amp;AA3187))
         - SUMPRODUCT((LEN($Y$2:$Y$4096)-LEN(SUBSTITUTE($Y$2:$Y$4096,"Paldean "&amp;AA3187,"")))/LEN("Paldean "&amp;AA3187))
      &gt;0,2,1)
   ))))</f>
        <v>1</v>
      </c>
      <c r="AN3187">
        <v>0</v>
      </c>
      <c r="AO3187">
        <v>0</v>
      </c>
    </row>
    <row r="3188" spans="1:41" x14ac:dyDescent="0.25">
      <c r="A3188">
        <v>125</v>
      </c>
      <c r="B3188" t="s">
        <v>54</v>
      </c>
      <c r="C3188" t="s">
        <v>1521</v>
      </c>
      <c r="D3188"/>
      <c r="E3188">
        <v>65</v>
      </c>
      <c r="F3188">
        <v>83</v>
      </c>
      <c r="G3188">
        <v>57</v>
      </c>
      <c r="H3188">
        <v>95</v>
      </c>
      <c r="I3188">
        <v>85</v>
      </c>
      <c r="J3188">
        <v>105</v>
      </c>
      <c r="K3188" t="s">
        <v>343</v>
      </c>
      <c r="M3188" t="s">
        <v>6230</v>
      </c>
      <c r="N3188">
        <v>9.7799999999999994</v>
      </c>
      <c r="O3188">
        <v>6.8599999999999994</v>
      </c>
      <c r="P3188">
        <v>-1</v>
      </c>
      <c r="R3188">
        <f t="shared" si="223"/>
        <v>9</v>
      </c>
      <c r="S3188">
        <f t="shared" si="224"/>
        <v>7</v>
      </c>
      <c r="T3188">
        <f t="shared" si="227"/>
        <v>16</v>
      </c>
      <c r="U3188" t="s">
        <v>1521</v>
      </c>
      <c r="V3188" t="s">
        <v>429</v>
      </c>
      <c r="W3188" t="s">
        <v>1512</v>
      </c>
      <c r="X3188" t="s">
        <v>1492</v>
      </c>
      <c r="Y3188" t="s">
        <v>220</v>
      </c>
      <c r="Z3188" t="str" cm="1">
        <f t="array" ref="Z3188">IF(ISBLANK(AK3188),_xlfn.LET(
    _xlpm.nameBeforeSlash, IF(ISNUMBER(SEARCH("/", Y3188)), LEFT(Y3188, SEARCH("/", Y3188)-1), Y3188),
    _xlpm.matchRow, IFERROR(MATCH(_xlpm.nameBeforeSlash, AA:AA, 0), ""),
    _xlpm.difference, IF(_xlpm.matchRow="", "", ABS((R3188 + S3188)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),IF(ISBLANK(Y3188),"","Hidden"))</f>
        <v>Hidden</v>
      </c>
      <c r="AA3188" t="s">
        <v>54</v>
      </c>
      <c r="AB3188" t="s">
        <v>3498</v>
      </c>
      <c r="AC3188" t="s">
        <v>1005</v>
      </c>
      <c r="AD3188" t="str">
        <f>_xlfn.XLOOKUP(AC3188,moves!A:A,moves!B:B)</f>
        <v>electric</v>
      </c>
      <c r="AE3188">
        <f>_xlfn.XLOOKUP(AC3188,moves!A:A,moves!D:D)</f>
        <v>4</v>
      </c>
      <c r="AF3188" t="str">
        <f>_xlfn.XLOOKUP(AC3188,moves!A:A,moves!E:E)</f>
        <v>If any status symbols are rolled: Inflict the Paralyzed status on the target.</v>
      </c>
      <c r="AG3188">
        <v>0</v>
      </c>
      <c r="AH3188">
        <v>0</v>
      </c>
      <c r="AI3188">
        <f t="shared" si="226"/>
        <v>0</v>
      </c>
      <c r="AJ3188" t="s">
        <v>524</v>
      </c>
      <c r="AK3188" t="s">
        <v>6230</v>
      </c>
      <c r="AL3188">
        <v>0</v>
      </c>
      <c r="AM3188" cm="1">
        <f t="array" ref="AM3188">IF(AL3188=1,1,
   IF(ISTEXT(AK3188),1,
   IF(AO3188&gt;1,AM3187,
   IF(AI3188=1,
      IF(SUMPRODUCT((LEN($Y$2:$Y$4096)-LEN(SUBSTITUTE($Y$2:$Y$4096,AA3188,"")))/LEN(AA3188))&gt;0,2,1),
      IF(
         SUMPRODUCT((LEN($Y$2:$Y$4096)-LEN(SUBSTITUTE($Y$2:$Y$4096,AA3188,"")))/LEN(AA3188))
         - SUMPRODUCT((LEN($Y$2:$Y$4096)-LEN(SUBSTITUTE($Y$2:$Y$4096,"Alolan "&amp;AA3188,"")))/LEN("Alolan "&amp;AA3188))
         - SUMPRODUCT((LEN($Y$2:$Y$4096)-LEN(SUBSTITUTE($Y$2:$Y$4096,"Galarian "&amp;AA3188,"")))/LEN("Galarian "&amp;AA3188))
         - SUMPRODUCT((LEN($Y$2:$Y$4096)-LEN(SUBSTITUTE($Y$2:$Y$4096,"Hisuian "&amp;AA3188,"")))/LEN("Hisuian "&amp;AA3188))
         - SUMPRODUCT((LEN($Y$2:$Y$4096)-LEN(SUBSTITUTE($Y$2:$Y$4096,"Paldean "&amp;AA3188,"")))/LEN("Paldean "&amp;AA3188))
      &gt;0,2,1)
   ))))</f>
        <v>1</v>
      </c>
      <c r="AN3188">
        <v>0</v>
      </c>
      <c r="AO3188">
        <v>0</v>
      </c>
    </row>
    <row r="3189" spans="1:41" x14ac:dyDescent="0.25">
      <c r="A3189">
        <v>168</v>
      </c>
      <c r="B3189" t="s">
        <v>1772</v>
      </c>
      <c r="C3189" t="s">
        <v>1499</v>
      </c>
      <c r="D3189" t="s">
        <v>1469</v>
      </c>
      <c r="E3189">
        <v>70</v>
      </c>
      <c r="F3189">
        <v>90</v>
      </c>
      <c r="G3189">
        <v>70</v>
      </c>
      <c r="H3189">
        <v>60</v>
      </c>
      <c r="I3189">
        <v>70</v>
      </c>
      <c r="J3189">
        <v>40</v>
      </c>
      <c r="K3189" t="s">
        <v>1773</v>
      </c>
      <c r="M3189" t="s">
        <v>6230</v>
      </c>
      <c r="N3189">
        <v>6.7</v>
      </c>
      <c r="O3189">
        <v>7</v>
      </c>
      <c r="P3189">
        <v>1</v>
      </c>
      <c r="R3189">
        <f t="shared" si="223"/>
        <v>8</v>
      </c>
      <c r="S3189">
        <f t="shared" si="224"/>
        <v>7</v>
      </c>
      <c r="T3189">
        <f t="shared" si="227"/>
        <v>15</v>
      </c>
      <c r="U3189" t="s">
        <v>1499</v>
      </c>
      <c r="V3189" t="s">
        <v>1469</v>
      </c>
      <c r="W3189" t="s">
        <v>1471</v>
      </c>
      <c r="X3189" t="s">
        <v>1468</v>
      </c>
      <c r="Z3189" t="str" cm="1">
        <f t="array" ref="Z3189">IF(ISBLANK(AK3189),_xlfn.LET(
    _xlpm.nameBeforeSlash, IF(ISNUMBER(SEARCH("/", Y3189)), LEFT(Y3189, SEARCH("/", Y3189)-1), Y3189),
    _xlpm.matchRow, IFERROR(MATCH(_xlpm.nameBeforeSlash, AA:AA, 0), ""),
    _xlpm.difference, IF(_xlpm.matchRow="", "", ABS((R3189 + S3189)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),IF(ISBLANK(Y3189),"","Hidden"))</f>
        <v/>
      </c>
      <c r="AA3189" t="s">
        <v>1772</v>
      </c>
      <c r="AB3189" t="s">
        <v>3498</v>
      </c>
      <c r="AC3189" t="s">
        <v>1304</v>
      </c>
      <c r="AD3189" t="str">
        <f>_xlfn.XLOOKUP(AC3189,moves!A:A,moves!B:B)</f>
        <v>poison</v>
      </c>
      <c r="AE3189">
        <f>_xlfn.XLOOKUP(AC3189,moves!A:A,moves!D:D)</f>
        <v>1</v>
      </c>
      <c r="AF3189" t="str">
        <f>_xlfn.XLOOKUP(AC3189,moves!A:A,moves!E:E)</f>
        <v>Change the Web Hazardous Terrain Token to Toxic Thread on the opposing side of the arena.</v>
      </c>
      <c r="AG3189">
        <v>0</v>
      </c>
      <c r="AH3189">
        <v>0</v>
      </c>
      <c r="AI3189">
        <f t="shared" si="226"/>
        <v>0</v>
      </c>
      <c r="AJ3189" t="s">
        <v>524</v>
      </c>
      <c r="AK3189" t="s">
        <v>6230</v>
      </c>
      <c r="AL3189">
        <v>0</v>
      </c>
      <c r="AM3189" cm="1">
        <f t="array" ref="AM3189">IF(AL3189=1,1,
   IF(ISTEXT(AK3189),1,
   IF(AO3189&gt;1,AM3188,
   IF(AI3189=1,
      IF(SUMPRODUCT((LEN($Y$2:$Y$4096)-LEN(SUBSTITUTE($Y$2:$Y$4096,AA3189,"")))/LEN(AA3189))&gt;0,2,1),
      IF(
         SUMPRODUCT((LEN($Y$2:$Y$4096)-LEN(SUBSTITUTE($Y$2:$Y$4096,AA3189,"")))/LEN(AA3189))
         - SUMPRODUCT((LEN($Y$2:$Y$4096)-LEN(SUBSTITUTE($Y$2:$Y$4096,"Alolan "&amp;AA3189,"")))/LEN("Alolan "&amp;AA3189))
         - SUMPRODUCT((LEN($Y$2:$Y$4096)-LEN(SUBSTITUTE($Y$2:$Y$4096,"Galarian "&amp;AA3189,"")))/LEN("Galarian "&amp;AA3189))
         - SUMPRODUCT((LEN($Y$2:$Y$4096)-LEN(SUBSTITUTE($Y$2:$Y$4096,"Hisuian "&amp;AA3189,"")))/LEN("Hisuian "&amp;AA3189))
         - SUMPRODUCT((LEN($Y$2:$Y$4096)-LEN(SUBSTITUTE($Y$2:$Y$4096,"Paldean "&amp;AA3189,"")))/LEN("Paldean "&amp;AA3189))
      &gt;0,2,1)
   ))))</f>
        <v>1</v>
      </c>
      <c r="AN3189">
        <v>0</v>
      </c>
      <c r="AO3189">
        <v>0</v>
      </c>
    </row>
    <row r="3190" spans="1:41" x14ac:dyDescent="0.25">
      <c r="A3190">
        <v>126</v>
      </c>
      <c r="B3190" t="s">
        <v>55</v>
      </c>
      <c r="C3190" t="s">
        <v>1479</v>
      </c>
      <c r="D3190"/>
      <c r="E3190">
        <v>65</v>
      </c>
      <c r="F3190">
        <v>95</v>
      </c>
      <c r="G3190">
        <v>57</v>
      </c>
      <c r="H3190">
        <v>100</v>
      </c>
      <c r="I3190">
        <v>85</v>
      </c>
      <c r="J3190">
        <v>93</v>
      </c>
      <c r="K3190" t="s">
        <v>346</v>
      </c>
      <c r="M3190" t="s">
        <v>6230</v>
      </c>
      <c r="N3190">
        <v>9.67</v>
      </c>
      <c r="O3190">
        <v>6.8599999999999994</v>
      </c>
      <c r="P3190">
        <v>-2</v>
      </c>
      <c r="Q3190">
        <v>1</v>
      </c>
      <c r="R3190">
        <f t="shared" si="223"/>
        <v>8</v>
      </c>
      <c r="S3190">
        <f t="shared" si="224"/>
        <v>8</v>
      </c>
      <c r="T3190">
        <f t="shared" si="227"/>
        <v>16</v>
      </c>
      <c r="U3190" t="s">
        <v>1479</v>
      </c>
      <c r="V3190" t="s">
        <v>1469</v>
      </c>
      <c r="W3190" t="s">
        <v>1512</v>
      </c>
      <c r="X3190" t="s">
        <v>1492</v>
      </c>
      <c r="Y3190" t="s">
        <v>221</v>
      </c>
      <c r="Z3190" t="str" cm="1">
        <f t="array" ref="Z3190">IF(ISBLANK(AK3190),_xlfn.LET(
    _xlpm.nameBeforeSlash, IF(ISNUMBER(SEARCH("/", Y3190)), LEFT(Y3190, SEARCH("/", Y3190)-1), Y3190),
    _xlpm.matchRow, IFERROR(MATCH(_xlpm.nameBeforeSlash, AA:AA, 0), ""),
    _xlpm.difference, IF(_xlpm.matchRow="", "", ABS((R3190 + S3190)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),IF(ISBLANK(Y3190),"","Hidden"))</f>
        <v>Hidden</v>
      </c>
      <c r="AA3190" t="s">
        <v>55</v>
      </c>
      <c r="AB3190" t="s">
        <v>3498</v>
      </c>
      <c r="AC3190" t="s">
        <v>414</v>
      </c>
      <c r="AD3190" t="str">
        <f>_xlfn.XLOOKUP(AC3190,moves!A:A,moves!B:B)</f>
        <v>fire</v>
      </c>
      <c r="AE3190">
        <f>_xlfn.XLOOKUP(AC3190,moves!A:A,moves!D:D)</f>
        <v>4</v>
      </c>
      <c r="AF3190" t="str">
        <f>_xlfn.XLOOKUP(AC3190,moves!A:A,moves!E:E)</f>
        <v>If any status symbols are rolled: Inflict the Burned status on the target.</v>
      </c>
      <c r="AG3190">
        <v>0</v>
      </c>
      <c r="AH3190">
        <v>0</v>
      </c>
      <c r="AI3190">
        <f t="shared" si="226"/>
        <v>0</v>
      </c>
      <c r="AJ3190" t="s">
        <v>524</v>
      </c>
      <c r="AK3190" t="s">
        <v>6230</v>
      </c>
      <c r="AL3190">
        <v>0</v>
      </c>
      <c r="AM3190" cm="1">
        <f t="array" ref="AM3190">IF(AL3190=1,1,
   IF(ISTEXT(AK3190),1,
   IF(AO3190&gt;1,AM3189,
   IF(AI3190=1,
      IF(SUMPRODUCT((LEN($Y$2:$Y$4096)-LEN(SUBSTITUTE($Y$2:$Y$4096,AA3190,"")))/LEN(AA3190))&gt;0,2,1),
      IF(
         SUMPRODUCT((LEN($Y$2:$Y$4096)-LEN(SUBSTITUTE($Y$2:$Y$4096,AA3190,"")))/LEN(AA3190))
         - SUMPRODUCT((LEN($Y$2:$Y$4096)-LEN(SUBSTITUTE($Y$2:$Y$4096,"Alolan "&amp;AA3190,"")))/LEN("Alolan "&amp;AA3190))
         - SUMPRODUCT((LEN($Y$2:$Y$4096)-LEN(SUBSTITUTE($Y$2:$Y$4096,"Galarian "&amp;AA3190,"")))/LEN("Galarian "&amp;AA3190))
         - SUMPRODUCT((LEN($Y$2:$Y$4096)-LEN(SUBSTITUTE($Y$2:$Y$4096,"Hisuian "&amp;AA3190,"")))/LEN("Hisuian "&amp;AA3190))
         - SUMPRODUCT((LEN($Y$2:$Y$4096)-LEN(SUBSTITUTE($Y$2:$Y$4096,"Paldean "&amp;AA3190,"")))/LEN("Paldean "&amp;AA3190))
      &gt;0,2,1)
   ))))</f>
        <v>1</v>
      </c>
      <c r="AN3190">
        <v>0</v>
      </c>
      <c r="AO3190">
        <v>0</v>
      </c>
    </row>
    <row r="3191" spans="1:41" x14ac:dyDescent="0.25">
      <c r="A3191">
        <v>198</v>
      </c>
      <c r="B3191" t="s">
        <v>84</v>
      </c>
      <c r="C3191" t="s">
        <v>1471</v>
      </c>
      <c r="D3191" t="s">
        <v>1481</v>
      </c>
      <c r="E3191">
        <v>60</v>
      </c>
      <c r="F3191">
        <v>85</v>
      </c>
      <c r="G3191">
        <v>42</v>
      </c>
      <c r="H3191">
        <v>85</v>
      </c>
      <c r="I3191">
        <v>42</v>
      </c>
      <c r="J3191">
        <v>91</v>
      </c>
      <c r="K3191" t="s">
        <v>303</v>
      </c>
      <c r="M3191" t="s">
        <v>6230</v>
      </c>
      <c r="N3191">
        <v>8.74</v>
      </c>
      <c r="O3191">
        <v>4.92</v>
      </c>
      <c r="R3191">
        <f t="shared" si="223"/>
        <v>9</v>
      </c>
      <c r="S3191">
        <f t="shared" si="224"/>
        <v>5</v>
      </c>
      <c r="T3191">
        <f t="shared" si="227"/>
        <v>14</v>
      </c>
      <c r="U3191" t="s">
        <v>1471</v>
      </c>
      <c r="V3191" t="s">
        <v>1481</v>
      </c>
      <c r="W3191" t="s">
        <v>1524</v>
      </c>
      <c r="X3191" t="s">
        <v>1479</v>
      </c>
      <c r="Y3191" t="s">
        <v>184</v>
      </c>
      <c r="Z3191" t="str" cm="1">
        <f t="array" ref="Z3191">IF(ISBLANK(AK3191),_xlfn.LET(
    _xlpm.nameBeforeSlash, IF(ISNUMBER(SEARCH("/", Y3191)), LEFT(Y3191, SEARCH("/", Y3191)-1), Y3191),
    _xlpm.matchRow, IFERROR(MATCH(_xlpm.nameBeforeSlash, AA:AA, 0), ""),
    _xlpm.difference, IF(_xlpm.matchRow="", "", ABS((R3191 + S3191)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),IF(ISBLANK(Y3191),"","Hidden"))</f>
        <v>Hidden</v>
      </c>
      <c r="AA3191" t="s">
        <v>84</v>
      </c>
      <c r="AB3191" t="s">
        <v>3498</v>
      </c>
      <c r="AC3191" t="s">
        <v>713</v>
      </c>
      <c r="AD3191" t="str">
        <f>_xlfn.XLOOKUP(AC3191,moves!A:A,moves!B:B)</f>
        <v>dark</v>
      </c>
      <c r="AE3191" t="str">
        <f>_xlfn.XLOOKUP(AC3191,moves!A:A,moves!D:D)</f>
        <v>?</v>
      </c>
      <c r="AF3191" t="str">
        <f>_xlfn.XLOOKUP(AC3191,moves!A:A,moves!E:E)</f>
        <v>Copy the attack strength of a move the target knows (Min 1 attack strength).</v>
      </c>
      <c r="AG3191">
        <v>0</v>
      </c>
      <c r="AH3191">
        <v>0</v>
      </c>
      <c r="AI3191">
        <f t="shared" si="226"/>
        <v>0</v>
      </c>
      <c r="AJ3191" t="s">
        <v>524</v>
      </c>
      <c r="AK3191" t="s">
        <v>6230</v>
      </c>
      <c r="AL3191">
        <v>0</v>
      </c>
      <c r="AM3191" cm="1">
        <f t="array" ref="AM3191">IF(AL3191=1,1,
   IF(ISTEXT(AK3191),1,
   IF(AO3191&gt;1,AM3190,
   IF(AI3191=1,
      IF(SUMPRODUCT((LEN($Y$2:$Y$4096)-LEN(SUBSTITUTE($Y$2:$Y$4096,AA3191,"")))/LEN(AA3191))&gt;0,2,1),
      IF(
         SUMPRODUCT((LEN($Y$2:$Y$4096)-LEN(SUBSTITUTE($Y$2:$Y$4096,AA3191,"")))/LEN(AA3191))
         - SUMPRODUCT((LEN($Y$2:$Y$4096)-LEN(SUBSTITUTE($Y$2:$Y$4096,"Alolan "&amp;AA3191,"")))/LEN("Alolan "&amp;AA3191))
         - SUMPRODUCT((LEN($Y$2:$Y$4096)-LEN(SUBSTITUTE($Y$2:$Y$4096,"Galarian "&amp;AA3191,"")))/LEN("Galarian "&amp;AA3191))
         - SUMPRODUCT((LEN($Y$2:$Y$4096)-LEN(SUBSTITUTE($Y$2:$Y$4096,"Hisuian "&amp;AA3191,"")))/LEN("Hisuian "&amp;AA3191))
         - SUMPRODUCT((LEN($Y$2:$Y$4096)-LEN(SUBSTITUTE($Y$2:$Y$4096,"Paldean "&amp;AA3191,"")))/LEN("Paldean "&amp;AA3191))
      &gt;0,2,1)
   ))))</f>
        <v>1</v>
      </c>
      <c r="AN3191">
        <v>0</v>
      </c>
      <c r="AO3191">
        <v>0</v>
      </c>
    </row>
    <row r="3192" spans="1:41" x14ac:dyDescent="0.25">
      <c r="A3192">
        <v>233</v>
      </c>
      <c r="B3192" t="s">
        <v>676</v>
      </c>
      <c r="C3192" t="s">
        <v>1512</v>
      </c>
      <c r="D3192"/>
      <c r="E3192">
        <v>85</v>
      </c>
      <c r="F3192">
        <v>80</v>
      </c>
      <c r="G3192">
        <v>90</v>
      </c>
      <c r="H3192">
        <v>105</v>
      </c>
      <c r="I3192">
        <v>95</v>
      </c>
      <c r="J3192">
        <v>60</v>
      </c>
      <c r="K3192" t="s">
        <v>515</v>
      </c>
      <c r="M3192" t="s">
        <v>6230</v>
      </c>
      <c r="N3192">
        <v>8.4499999999999993</v>
      </c>
      <c r="O3192">
        <v>8.9499999999999993</v>
      </c>
      <c r="Q3192">
        <v>-1</v>
      </c>
      <c r="R3192">
        <f t="shared" si="223"/>
        <v>8</v>
      </c>
      <c r="S3192">
        <f t="shared" si="224"/>
        <v>8</v>
      </c>
      <c r="T3192">
        <f t="shared" si="227"/>
        <v>16</v>
      </c>
      <c r="U3192" t="s">
        <v>1512</v>
      </c>
      <c r="V3192" t="s">
        <v>429</v>
      </c>
      <c r="W3192" t="s">
        <v>1521</v>
      </c>
      <c r="X3192" t="s">
        <v>1524</v>
      </c>
      <c r="Y3192" t="s">
        <v>401</v>
      </c>
      <c r="Z3192" t="str" cm="1">
        <f t="array" ref="Z3192">IF(ISBLANK(AK3192),_xlfn.LET(
    _xlpm.nameBeforeSlash, IF(ISNUMBER(SEARCH("/", Y3192)), LEFT(Y3192, SEARCH("/", Y3192)-1), Y3192),
    _xlpm.matchRow, IFERROR(MATCH(_xlpm.nameBeforeSlash, AA:AA, 0), ""),
    _xlpm.difference, IF(_xlpm.matchRow="", "", ABS((R3192 + S3192)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),IF(ISBLANK(Y3192),"","Hidden"))</f>
        <v>Hidden</v>
      </c>
      <c r="AA3192" t="s">
        <v>676</v>
      </c>
      <c r="AB3192" t="s">
        <v>3498</v>
      </c>
      <c r="AC3192" t="s">
        <v>675</v>
      </c>
      <c r="AD3192" t="str">
        <f>_xlfn.XLOOKUP(AC3192,moves!A:A,moves!B:B)</f>
        <v>normal</v>
      </c>
      <c r="AE3192">
        <f>_xlfn.XLOOKUP(AC3192,moves!A:A,moves!D:D)</f>
        <v>3</v>
      </c>
      <c r="AF3192" t="str">
        <f>_xlfn.XLOOKUP(AC3192,moves!A:A,moves!E:E)</f>
        <v xml:space="preserve">Roll a status dice. The type of this move matches the status rolled. </v>
      </c>
      <c r="AG3192">
        <v>0</v>
      </c>
      <c r="AH3192">
        <v>0</v>
      </c>
      <c r="AI3192">
        <f t="shared" si="226"/>
        <v>0</v>
      </c>
      <c r="AJ3192" t="s">
        <v>524</v>
      </c>
      <c r="AK3192" t="s">
        <v>6230</v>
      </c>
      <c r="AL3192">
        <v>0</v>
      </c>
      <c r="AM3192" cm="1">
        <f t="array" ref="AM3192">IF(AL3192=1,1,
   IF(ISTEXT(AK3192),1,
   IF(AO3192&gt;1,AM3191,
   IF(AI3192=1,
      IF(SUMPRODUCT((LEN($Y$2:$Y$4096)-LEN(SUBSTITUTE($Y$2:$Y$4096,AA3192,"")))/LEN(AA3192))&gt;0,2,1),
      IF(
         SUMPRODUCT((LEN($Y$2:$Y$4096)-LEN(SUBSTITUTE($Y$2:$Y$4096,AA3192,"")))/LEN(AA3192))
         - SUMPRODUCT((LEN($Y$2:$Y$4096)-LEN(SUBSTITUTE($Y$2:$Y$4096,"Alolan "&amp;AA3192,"")))/LEN("Alolan "&amp;AA3192))
         - SUMPRODUCT((LEN($Y$2:$Y$4096)-LEN(SUBSTITUTE($Y$2:$Y$4096,"Galarian "&amp;AA3192,"")))/LEN("Galarian "&amp;AA3192))
         - SUMPRODUCT((LEN($Y$2:$Y$4096)-LEN(SUBSTITUTE($Y$2:$Y$4096,"Hisuian "&amp;AA3192,"")))/LEN("Hisuian "&amp;AA3192))
         - SUMPRODUCT((LEN($Y$2:$Y$4096)-LEN(SUBSTITUTE($Y$2:$Y$4096,"Paldean "&amp;AA3192,"")))/LEN("Paldean "&amp;AA3192))
      &gt;0,2,1)
   ))))</f>
        <v>1</v>
      </c>
      <c r="AN3192">
        <v>0</v>
      </c>
      <c r="AO3192">
        <v>0</v>
      </c>
    </row>
    <row r="3193" spans="1:41" x14ac:dyDescent="0.25">
      <c r="A3193">
        <v>877</v>
      </c>
      <c r="B3193" t="s">
        <v>846</v>
      </c>
      <c r="C3193" t="s">
        <v>1521</v>
      </c>
      <c r="D3193" t="s">
        <v>1471</v>
      </c>
      <c r="E3193">
        <v>58</v>
      </c>
      <c r="F3193">
        <v>95</v>
      </c>
      <c r="G3193">
        <v>58</v>
      </c>
      <c r="H3193">
        <v>70</v>
      </c>
      <c r="I3193">
        <v>58</v>
      </c>
      <c r="J3193">
        <v>97</v>
      </c>
      <c r="K3193" t="s">
        <v>847</v>
      </c>
      <c r="M3193" t="s">
        <v>6230</v>
      </c>
      <c r="N3193">
        <v>9.3300000000000018</v>
      </c>
      <c r="O3193">
        <v>5.8</v>
      </c>
      <c r="R3193">
        <f t="shared" si="223"/>
        <v>9</v>
      </c>
      <c r="S3193">
        <f t="shared" si="224"/>
        <v>6</v>
      </c>
      <c r="T3193">
        <f t="shared" si="227"/>
        <v>15</v>
      </c>
      <c r="U3193" t="s">
        <v>1521</v>
      </c>
      <c r="V3193" t="s">
        <v>1471</v>
      </c>
      <c r="W3193" t="s">
        <v>1468</v>
      </c>
      <c r="X3193" t="s">
        <v>1492</v>
      </c>
      <c r="Z3193" t="str" cm="1">
        <f t="array" ref="Z3193">IF(ISBLANK(AK3193),_xlfn.LET(
    _xlpm.nameBeforeSlash, IF(ISNUMBER(SEARCH("/", Y3193)), LEFT(Y3193, SEARCH("/", Y3193)-1), Y3193),
    _xlpm.matchRow, IFERROR(MATCH(_xlpm.nameBeforeSlash, AA:AA, 0), ""),
    _xlpm.difference, IF(_xlpm.matchRow="", "", ABS((R3193 + S3193)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),IF(ISBLANK(Y3193),"","Hidden"))</f>
        <v/>
      </c>
      <c r="AA3193" t="s">
        <v>846</v>
      </c>
      <c r="AB3193" t="s">
        <v>3498</v>
      </c>
      <c r="AC3193" t="s">
        <v>988</v>
      </c>
      <c r="AD3193" t="str">
        <f>_xlfn.XLOOKUP(AC3193,moves!A:A,moves!B:B)</f>
        <v>electric</v>
      </c>
      <c r="AE3193">
        <f>_xlfn.XLOOKUP(AC3193,moves!A:A,moves!D:D)</f>
        <v>5</v>
      </c>
      <c r="AF3193" t="str">
        <f>_xlfn.XLOOKUP(AC3193,moves!A:A,moves!E:E)</f>
        <v>Increase the user's initiative by 2</v>
      </c>
      <c r="AG3193">
        <v>0</v>
      </c>
      <c r="AH3193">
        <v>0</v>
      </c>
      <c r="AI3193">
        <f t="shared" si="226"/>
        <v>0</v>
      </c>
      <c r="AJ3193" t="s">
        <v>524</v>
      </c>
      <c r="AK3193" t="s">
        <v>6230</v>
      </c>
      <c r="AL3193">
        <v>0</v>
      </c>
      <c r="AM3193" cm="1">
        <f t="array" ref="AM3193">IF(AL3193=1,1,
   IF(ISTEXT(AK3193),1,
   IF(AO3193&gt;1,AM3192,
   IF(AI3193=1,
      IF(SUMPRODUCT((LEN($Y$2:$Y$4096)-LEN(SUBSTITUTE($Y$2:$Y$4096,AA3193,"")))/LEN(AA3193))&gt;0,2,1),
      IF(
         SUMPRODUCT((LEN($Y$2:$Y$4096)-LEN(SUBSTITUTE($Y$2:$Y$4096,AA3193,"")))/LEN(AA3193))
         - SUMPRODUCT((LEN($Y$2:$Y$4096)-LEN(SUBSTITUTE($Y$2:$Y$4096,"Alolan "&amp;AA3193,"")))/LEN("Alolan "&amp;AA3193))
         - SUMPRODUCT((LEN($Y$2:$Y$4096)-LEN(SUBSTITUTE($Y$2:$Y$4096,"Galarian "&amp;AA3193,"")))/LEN("Galarian "&amp;AA3193))
         - SUMPRODUCT((LEN($Y$2:$Y$4096)-LEN(SUBSTITUTE($Y$2:$Y$4096,"Hisuian "&amp;AA3193,"")))/LEN("Hisuian "&amp;AA3193))
         - SUMPRODUCT((LEN($Y$2:$Y$4096)-LEN(SUBSTITUTE($Y$2:$Y$4096,"Paldean "&amp;AA3193,"")))/LEN("Paldean "&amp;AA3193))
      &gt;0,2,1)
   ))))</f>
        <v>1</v>
      </c>
      <c r="AN3193">
        <v>0</v>
      </c>
      <c r="AO3193">
        <v>1</v>
      </c>
    </row>
    <row r="3194" spans="1:41" x14ac:dyDescent="0.25">
      <c r="A3194" t="s">
        <v>848</v>
      </c>
      <c r="B3194" t="s">
        <v>846</v>
      </c>
      <c r="C3194" t="s">
        <v>1521</v>
      </c>
      <c r="D3194" t="s">
        <v>1471</v>
      </c>
      <c r="E3194">
        <v>58</v>
      </c>
      <c r="F3194">
        <v>95</v>
      </c>
      <c r="G3194">
        <v>58</v>
      </c>
      <c r="H3194">
        <v>70</v>
      </c>
      <c r="I3194">
        <v>58</v>
      </c>
      <c r="J3194">
        <v>97</v>
      </c>
      <c r="K3194" t="s">
        <v>847</v>
      </c>
      <c r="M3194" t="s">
        <v>6230</v>
      </c>
      <c r="N3194">
        <v>9.3300000000000018</v>
      </c>
      <c r="O3194">
        <v>5.8</v>
      </c>
      <c r="R3194">
        <f t="shared" si="223"/>
        <v>9</v>
      </c>
      <c r="S3194">
        <f t="shared" si="224"/>
        <v>6</v>
      </c>
      <c r="T3194">
        <f t="shared" si="227"/>
        <v>15</v>
      </c>
      <c r="U3194" t="s">
        <v>1521</v>
      </c>
      <c r="V3194" t="s">
        <v>1471</v>
      </c>
      <c r="W3194" t="s">
        <v>1468</v>
      </c>
      <c r="X3194" t="s">
        <v>1492</v>
      </c>
      <c r="Z3194" t="str" cm="1">
        <f t="array" ref="Z3194">IF(ISBLANK(AK3194),_xlfn.LET(
    _xlpm.nameBeforeSlash, IF(ISNUMBER(SEARCH("/", Y3194)), LEFT(Y3194, SEARCH("/", Y3194)-1), Y3194),
    _xlpm.matchRow, IFERROR(MATCH(_xlpm.nameBeforeSlash, AA:AA, 0), ""),
    _xlpm.difference, IF(_xlpm.matchRow="", "", ABS((R3194 + S3194)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),IF(ISBLANK(Y3194),"","Hidden"))</f>
        <v/>
      </c>
      <c r="AA3194" t="s">
        <v>3240</v>
      </c>
      <c r="AB3194" t="s">
        <v>3498</v>
      </c>
      <c r="AC3194" t="s">
        <v>849</v>
      </c>
      <c r="AD3194" t="str">
        <f>_xlfn.XLOOKUP(AC3194,moves!A:A,moves!B:B)</f>
        <v>dark</v>
      </c>
      <c r="AE3194">
        <f>_xlfn.XLOOKUP(AC3194,moves!A:A,moves!D:D)</f>
        <v>3</v>
      </c>
      <c r="AF3194" t="str">
        <f>_xlfn.XLOOKUP(AC3194,moves!A:A,moves!E:E)</f>
        <v>The user may consume a Tier 3 Apricorn or a Berry. If so: Increase attack strength by 3.</v>
      </c>
      <c r="AG3194">
        <v>0</v>
      </c>
      <c r="AH3194">
        <v>0</v>
      </c>
      <c r="AI3194">
        <f t="shared" si="226"/>
        <v>0</v>
      </c>
      <c r="AJ3194" t="s">
        <v>524</v>
      </c>
      <c r="AK3194" t="s">
        <v>6230</v>
      </c>
      <c r="AL3194">
        <v>0</v>
      </c>
      <c r="AM3194" cm="1">
        <f t="array" ref="AM3194">IF(AL3194=1,1,
   IF(ISTEXT(AK3194),1,
   IF(AO3194&gt;1,AM3193,
   IF(AI3194=1,
      IF(SUMPRODUCT((LEN($Y$2:$Y$4096)-LEN(SUBSTITUTE($Y$2:$Y$4096,AA3194,"")))/LEN(AA3194))&gt;0,2,1),
      IF(
         SUMPRODUCT((LEN($Y$2:$Y$4096)-LEN(SUBSTITUTE($Y$2:$Y$4096,AA3194,"")))/LEN(AA3194))
         - SUMPRODUCT((LEN($Y$2:$Y$4096)-LEN(SUBSTITUTE($Y$2:$Y$4096,"Alolan "&amp;AA3194,"")))/LEN("Alolan "&amp;AA3194))
         - SUMPRODUCT((LEN($Y$2:$Y$4096)-LEN(SUBSTITUTE($Y$2:$Y$4096,"Galarian "&amp;AA3194,"")))/LEN("Galarian "&amp;AA3194))
         - SUMPRODUCT((LEN($Y$2:$Y$4096)-LEN(SUBSTITUTE($Y$2:$Y$4096,"Hisuian "&amp;AA3194,"")))/LEN("Hisuian "&amp;AA3194))
         - SUMPRODUCT((LEN($Y$2:$Y$4096)-LEN(SUBSTITUTE($Y$2:$Y$4096,"Paldean "&amp;AA3194,"")))/LEN("Paldean "&amp;AA3194))
      &gt;0,2,1)
   ))))</f>
        <v>1</v>
      </c>
      <c r="AN3194">
        <v>0</v>
      </c>
      <c r="AO3194">
        <v>2</v>
      </c>
    </row>
    <row r="3195" spans="1:41" x14ac:dyDescent="0.25">
      <c r="A3195">
        <v>112</v>
      </c>
      <c r="B3195" t="s">
        <v>50</v>
      </c>
      <c r="C3195" t="s">
        <v>1472</v>
      </c>
      <c r="D3195" t="s">
        <v>1546</v>
      </c>
      <c r="E3195">
        <v>105</v>
      </c>
      <c r="F3195">
        <v>130</v>
      </c>
      <c r="G3195">
        <v>120</v>
      </c>
      <c r="H3195">
        <v>45</v>
      </c>
      <c r="I3195">
        <v>45</v>
      </c>
      <c r="J3195">
        <v>40</v>
      </c>
      <c r="K3195" t="s">
        <v>341</v>
      </c>
      <c r="M3195" t="s">
        <v>6230</v>
      </c>
      <c r="N3195">
        <v>8.5500000000000007</v>
      </c>
      <c r="O3195">
        <v>9.15</v>
      </c>
      <c r="P3195">
        <v>-1</v>
      </c>
      <c r="Q3195">
        <v>-1</v>
      </c>
      <c r="R3195">
        <f t="shared" si="223"/>
        <v>8</v>
      </c>
      <c r="S3195">
        <f t="shared" si="224"/>
        <v>8</v>
      </c>
      <c r="T3195">
        <f t="shared" si="227"/>
        <v>16</v>
      </c>
      <c r="U3195" t="s">
        <v>1472</v>
      </c>
      <c r="V3195" t="s">
        <v>1546</v>
      </c>
      <c r="W3195" t="s">
        <v>1512</v>
      </c>
      <c r="X3195" t="s">
        <v>1499</v>
      </c>
      <c r="Y3195" t="s">
        <v>218</v>
      </c>
      <c r="Z3195" t="str" cm="1">
        <f t="array" ref="Z3195">IF(ISBLANK(AK3195),_xlfn.LET(
    _xlpm.nameBeforeSlash, IF(ISNUMBER(SEARCH("/", Y3195)), LEFT(Y3195, SEARCH("/", Y3195)-1), Y3195),
    _xlpm.matchRow, IFERROR(MATCH(_xlpm.nameBeforeSlash, AA:AA, 0), ""),
    _xlpm.difference, IF(_xlpm.matchRow="", "", ABS((R3195 + S3195)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),IF(ISBLANK(Y3195),"","Hidden"))</f>
        <v>Hidden</v>
      </c>
      <c r="AA3195" t="s">
        <v>50</v>
      </c>
      <c r="AB3195" t="s">
        <v>3498</v>
      </c>
      <c r="AC3195" t="s">
        <v>503</v>
      </c>
      <c r="AD3195" t="str">
        <f>_xlfn.XLOOKUP(AC3195,moves!A:A,moves!B:B)</f>
        <v>normal</v>
      </c>
      <c r="AE3195">
        <f>_xlfn.XLOOKUP(AC3195,moves!A:A,moves!D:D)</f>
        <v>5</v>
      </c>
      <c r="AF3195" t="str">
        <f>_xlfn.XLOOKUP(AC3195,moves!A:A,moves!E:E)</f>
        <v>Critical hits deal +2 damage. For each critical hit rolled: The user takes 2 damage.</v>
      </c>
      <c r="AG3195">
        <v>0</v>
      </c>
      <c r="AH3195">
        <v>0</v>
      </c>
      <c r="AI3195">
        <f t="shared" si="226"/>
        <v>0</v>
      </c>
      <c r="AJ3195" t="s">
        <v>524</v>
      </c>
      <c r="AK3195" t="s">
        <v>6230</v>
      </c>
      <c r="AL3195">
        <v>0</v>
      </c>
      <c r="AM3195" cm="1">
        <f t="array" ref="AM3195">IF(AL3195=1,1,
   IF(ISTEXT(AK3195),1,
   IF(AO3195&gt;1,AM3194,
   IF(AI3195=1,
      IF(SUMPRODUCT((LEN($Y$2:$Y$4096)-LEN(SUBSTITUTE($Y$2:$Y$4096,AA3195,"")))/LEN(AA3195))&gt;0,2,1),
      IF(
         SUMPRODUCT((LEN($Y$2:$Y$4096)-LEN(SUBSTITUTE($Y$2:$Y$4096,AA3195,"")))/LEN(AA3195))
         - SUMPRODUCT((LEN($Y$2:$Y$4096)-LEN(SUBSTITUTE($Y$2:$Y$4096,"Alolan "&amp;AA3195,"")))/LEN("Alolan "&amp;AA3195))
         - SUMPRODUCT((LEN($Y$2:$Y$4096)-LEN(SUBSTITUTE($Y$2:$Y$4096,"Galarian "&amp;AA3195,"")))/LEN("Galarian "&amp;AA3195))
         - SUMPRODUCT((LEN($Y$2:$Y$4096)-LEN(SUBSTITUTE($Y$2:$Y$4096,"Hisuian "&amp;AA3195,"")))/LEN("Hisuian "&amp;AA3195))
         - SUMPRODUCT((LEN($Y$2:$Y$4096)-LEN(SUBSTITUTE($Y$2:$Y$4096,"Paldean "&amp;AA3195,"")))/LEN("Paldean "&amp;AA3195))
      &gt;0,2,1)
   ))))</f>
        <v>1</v>
      </c>
      <c r="AN3195">
        <v>0</v>
      </c>
      <c r="AO3195">
        <v>0</v>
      </c>
    </row>
    <row r="3196" spans="1:41" x14ac:dyDescent="0.25">
      <c r="A3196">
        <v>47</v>
      </c>
      <c r="B3196" t="s">
        <v>680</v>
      </c>
      <c r="C3196" t="s">
        <v>1499</v>
      </c>
      <c r="D3196" t="s">
        <v>1468</v>
      </c>
      <c r="E3196">
        <v>60</v>
      </c>
      <c r="F3196">
        <v>95</v>
      </c>
      <c r="G3196">
        <v>80</v>
      </c>
      <c r="H3196">
        <v>60</v>
      </c>
      <c r="I3196">
        <v>80</v>
      </c>
      <c r="J3196">
        <v>30</v>
      </c>
      <c r="K3196" t="s">
        <v>678</v>
      </c>
      <c r="M3196" t="s">
        <v>6230</v>
      </c>
      <c r="N3196">
        <v>6.55</v>
      </c>
      <c r="O3196">
        <v>7.2</v>
      </c>
      <c r="Q3196">
        <v>1</v>
      </c>
      <c r="R3196">
        <f t="shared" si="223"/>
        <v>7</v>
      </c>
      <c r="S3196">
        <f t="shared" si="224"/>
        <v>8</v>
      </c>
      <c r="T3196">
        <f t="shared" si="227"/>
        <v>15</v>
      </c>
      <c r="U3196" t="s">
        <v>1499</v>
      </c>
      <c r="V3196" t="s">
        <v>1468</v>
      </c>
      <c r="W3196" t="s">
        <v>429</v>
      </c>
      <c r="X3196" t="s">
        <v>1490</v>
      </c>
      <c r="Z3196" t="str" cm="1">
        <f t="array" ref="Z3196">IF(ISBLANK(AK3196),_xlfn.LET(
    _xlpm.nameBeforeSlash, IF(ISNUMBER(SEARCH("/", Y3196)), LEFT(Y3196, SEARCH("/", Y3196)-1), Y3196),
    _xlpm.matchRow, IFERROR(MATCH(_xlpm.nameBeforeSlash, AA:AA, 0), ""),
    _xlpm.difference, IF(_xlpm.matchRow="", "", ABS((R3196 + S3196)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),IF(ISBLANK(Y3196),"","Hidden"))</f>
        <v/>
      </c>
      <c r="AA3196" t="s">
        <v>680</v>
      </c>
      <c r="AB3196" t="s">
        <v>3498</v>
      </c>
      <c r="AC3196" t="s">
        <v>566</v>
      </c>
      <c r="AD3196" t="str">
        <f>_xlfn.XLOOKUP(AC3196,moves!A:A,moves!B:B)</f>
        <v>bug</v>
      </c>
      <c r="AE3196">
        <f>_xlfn.XLOOKUP(AC3196,moves!A:A,moves!D:D)</f>
        <v>4</v>
      </c>
      <c r="AF3196" t="str">
        <f>_xlfn.XLOOKUP(AC3196,moves!A:A,moves!E:E)</f>
        <v>Critical hits deal +1 damage.</v>
      </c>
      <c r="AG3196">
        <v>0</v>
      </c>
      <c r="AH3196">
        <v>0</v>
      </c>
      <c r="AI3196">
        <f t="shared" si="226"/>
        <v>0</v>
      </c>
      <c r="AJ3196" t="s">
        <v>524</v>
      </c>
      <c r="AK3196" t="s">
        <v>6230</v>
      </c>
      <c r="AL3196">
        <v>0</v>
      </c>
      <c r="AM3196" cm="1">
        <f t="array" ref="AM3196">IF(AL3196=1,1,
   IF(ISTEXT(AK3196),1,
   IF(AO3196&gt;1,AM3195,
   IF(AI3196=1,
      IF(SUMPRODUCT((LEN($Y$2:$Y$4096)-LEN(SUBSTITUTE($Y$2:$Y$4096,AA3196,"")))/LEN(AA3196))&gt;0,2,1),
      IF(
         SUMPRODUCT((LEN($Y$2:$Y$4096)-LEN(SUBSTITUTE($Y$2:$Y$4096,AA3196,"")))/LEN(AA3196))
         - SUMPRODUCT((LEN($Y$2:$Y$4096)-LEN(SUBSTITUTE($Y$2:$Y$4096,"Alolan "&amp;AA3196,"")))/LEN("Alolan "&amp;AA3196))
         - SUMPRODUCT((LEN($Y$2:$Y$4096)-LEN(SUBSTITUTE($Y$2:$Y$4096,"Galarian "&amp;AA3196,"")))/LEN("Galarian "&amp;AA3196))
         - SUMPRODUCT((LEN($Y$2:$Y$4096)-LEN(SUBSTITUTE($Y$2:$Y$4096,"Hisuian "&amp;AA3196,"")))/LEN("Hisuian "&amp;AA3196))
         - SUMPRODUCT((LEN($Y$2:$Y$4096)-LEN(SUBSTITUTE($Y$2:$Y$4096,"Paldean "&amp;AA3196,"")))/LEN("Paldean "&amp;AA3196))
      &gt;0,2,1)
   ))))</f>
        <v>1</v>
      </c>
      <c r="AN3196">
        <v>0</v>
      </c>
      <c r="AO3196">
        <v>0</v>
      </c>
    </row>
    <row r="3197" spans="1:41" x14ac:dyDescent="0.25">
      <c r="A3197">
        <v>202</v>
      </c>
      <c r="B3197" t="s">
        <v>1810</v>
      </c>
      <c r="C3197" t="s">
        <v>429</v>
      </c>
      <c r="D3197"/>
      <c r="E3197">
        <v>190</v>
      </c>
      <c r="F3197">
        <v>33</v>
      </c>
      <c r="G3197">
        <v>58</v>
      </c>
      <c r="H3197">
        <v>33</v>
      </c>
      <c r="I3197">
        <v>58</v>
      </c>
      <c r="J3197">
        <v>33</v>
      </c>
      <c r="K3197" t="s">
        <v>1811</v>
      </c>
      <c r="M3197" t="s">
        <v>6230</v>
      </c>
      <c r="N3197">
        <v>3.3</v>
      </c>
      <c r="O3197">
        <v>11.080000000000002</v>
      </c>
      <c r="Q3197">
        <v>2</v>
      </c>
      <c r="R3197">
        <f t="shared" si="223"/>
        <v>3</v>
      </c>
      <c r="S3197">
        <f t="shared" si="224"/>
        <v>13</v>
      </c>
      <c r="T3197">
        <f t="shared" si="227"/>
        <v>16</v>
      </c>
      <c r="U3197" t="s">
        <v>429</v>
      </c>
      <c r="V3197" t="s">
        <v>1524</v>
      </c>
      <c r="W3197" t="s">
        <v>1492</v>
      </c>
      <c r="X3197" t="s">
        <v>1536</v>
      </c>
      <c r="Z3197" t="str" cm="1">
        <f t="array" ref="Z3197">IF(ISBLANK(AK3197),_xlfn.LET(
    _xlpm.nameBeforeSlash, IF(ISNUMBER(SEARCH("/", Y3197)), LEFT(Y3197, SEARCH("/", Y3197)-1), Y3197),
    _xlpm.matchRow, IFERROR(MATCH(_xlpm.nameBeforeSlash, AA:AA, 0), ""),
    _xlpm.difference, IF(_xlpm.matchRow="", "", ABS((R3197 + S3197)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),IF(ISBLANK(Y3197),"","Hidden"))</f>
        <v/>
      </c>
      <c r="AA3197" t="s">
        <v>1810</v>
      </c>
      <c r="AB3197" t="s">
        <v>3498</v>
      </c>
      <c r="AC3197" t="s">
        <v>889</v>
      </c>
      <c r="AD3197" t="str">
        <f>_xlfn.XLOOKUP(AC3197,moves!A:A,moves!B:B)</f>
        <v>ghost</v>
      </c>
      <c r="AE3197">
        <f>_xlfn.XLOOKUP(AC3197,moves!A:A,moves!D:D)</f>
        <v>1</v>
      </c>
      <c r="AF3197" t="str">
        <f>_xlfn.XLOOKUP(AC3197,moves!A:A,moves!E:E)</f>
        <v xml:space="preserve">The target faints if the user faints before its next turn. </v>
      </c>
      <c r="AG3197">
        <v>0</v>
      </c>
      <c r="AH3197">
        <v>0</v>
      </c>
      <c r="AI3197">
        <f t="shared" si="226"/>
        <v>0</v>
      </c>
      <c r="AJ3197" t="s">
        <v>524</v>
      </c>
      <c r="AK3197" t="s">
        <v>6230</v>
      </c>
      <c r="AL3197">
        <v>0</v>
      </c>
      <c r="AM3197" cm="1">
        <f t="array" ref="AM3197">IF(AL3197=1,1,
   IF(ISTEXT(AK3197),1,
   IF(AO3197&gt;1,AM3196,
   IF(AI3197=1,
      IF(SUMPRODUCT((LEN($Y$2:$Y$4096)-LEN(SUBSTITUTE($Y$2:$Y$4096,AA3197,"")))/LEN(AA3197))&gt;0,2,1),
      IF(
         SUMPRODUCT((LEN($Y$2:$Y$4096)-LEN(SUBSTITUTE($Y$2:$Y$4096,AA3197,"")))/LEN(AA3197))
         - SUMPRODUCT((LEN($Y$2:$Y$4096)-LEN(SUBSTITUTE($Y$2:$Y$4096,"Alolan "&amp;AA3197,"")))/LEN("Alolan "&amp;AA3197))
         - SUMPRODUCT((LEN($Y$2:$Y$4096)-LEN(SUBSTITUTE($Y$2:$Y$4096,"Galarian "&amp;AA3197,"")))/LEN("Galarian "&amp;AA3197))
         - SUMPRODUCT((LEN($Y$2:$Y$4096)-LEN(SUBSTITUTE($Y$2:$Y$4096,"Hisuian "&amp;AA3197,"")))/LEN("Hisuian "&amp;AA3197))
         - SUMPRODUCT((LEN($Y$2:$Y$4096)-LEN(SUBSTITUTE($Y$2:$Y$4096,"Paldean "&amp;AA3197,"")))/LEN("Paldean "&amp;AA3197))
      &gt;0,2,1)
   ))))</f>
        <v>1</v>
      </c>
      <c r="AN3197">
        <v>0</v>
      </c>
      <c r="AO3197">
        <v>0</v>
      </c>
    </row>
    <row r="3198" spans="1:41" x14ac:dyDescent="0.25">
      <c r="A3198" t="s">
        <v>1823</v>
      </c>
      <c r="B3198" t="s">
        <v>703</v>
      </c>
      <c r="C3198" t="s">
        <v>1471</v>
      </c>
      <c r="D3198" t="s">
        <v>1469</v>
      </c>
      <c r="E3198">
        <v>65</v>
      </c>
      <c r="F3198">
        <v>95</v>
      </c>
      <c r="G3198">
        <v>85</v>
      </c>
      <c r="H3198">
        <v>55</v>
      </c>
      <c r="I3198">
        <v>55</v>
      </c>
      <c r="J3198">
        <v>85</v>
      </c>
      <c r="K3198" t="s">
        <v>298</v>
      </c>
      <c r="M3198" t="s">
        <v>6230</v>
      </c>
      <c r="N3198">
        <v>8.6999999999999993</v>
      </c>
      <c r="O3198">
        <v>6.8</v>
      </c>
      <c r="P3198">
        <v>-1</v>
      </c>
      <c r="Q3198">
        <v>-1</v>
      </c>
      <c r="R3198">
        <f t="shared" si="223"/>
        <v>8</v>
      </c>
      <c r="S3198">
        <f t="shared" si="224"/>
        <v>6</v>
      </c>
      <c r="T3198">
        <f t="shared" si="227"/>
        <v>14</v>
      </c>
      <c r="U3198" t="s">
        <v>1471</v>
      </c>
      <c r="V3198" t="s">
        <v>1469</v>
      </c>
      <c r="W3198" t="s">
        <v>1499</v>
      </c>
      <c r="X3198" t="s">
        <v>1490</v>
      </c>
      <c r="Y3198" t="s">
        <v>1824</v>
      </c>
      <c r="Z3198" t="str" cm="1">
        <f t="array" ref="Z3198">IF(ISBLANK(AK3198),_xlfn.LET(
    _xlpm.nameBeforeSlash, IF(ISNUMBER(SEARCH("/", Y3198)), LEFT(Y3198, SEARCH("/", Y3198)-1), Y3198),
    _xlpm.matchRow, IFERROR(MATCH(_xlpm.nameBeforeSlash, AA:AA, 0), ""),
    _xlpm.difference, IF(_xlpm.matchRow="", "", ABS((R3198 + S3198)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),IF(ISBLANK(Y3198),"","Hidden"))</f>
        <v>Hidden</v>
      </c>
      <c r="AA3198" t="s">
        <v>1825</v>
      </c>
      <c r="AB3198" t="s">
        <v>3498</v>
      </c>
      <c r="AC3198" t="s">
        <v>681</v>
      </c>
      <c r="AD3198" t="str">
        <f>_xlfn.XLOOKUP(AC3198,moves!A:A,moves!B:B)</f>
        <v>poison</v>
      </c>
      <c r="AE3198">
        <f>_xlfn.XLOOKUP(AC3198,moves!A:A,moves!D:D)</f>
        <v>2</v>
      </c>
      <c r="AF3198" t="str">
        <f>_xlfn.XLOOKUP(AC3198,moves!A:A,moves!E:E)</f>
        <v>Inflict the Poisoned status on the target. If the target was already Poisoned: Deal double damage.</v>
      </c>
      <c r="AG3198">
        <v>0</v>
      </c>
      <c r="AH3198">
        <v>0</v>
      </c>
      <c r="AI3198">
        <f t="shared" si="226"/>
        <v>0</v>
      </c>
      <c r="AJ3198" t="s">
        <v>524</v>
      </c>
      <c r="AK3198" t="s">
        <v>6230</v>
      </c>
      <c r="AL3198">
        <v>0</v>
      </c>
      <c r="AM3198" cm="1">
        <f t="array" ref="AM3198">IF(AL3198=1,1,
   IF(ISTEXT(AK3198),1,
   IF(AO3198&gt;1,AM3197,
   IF(AI3198=1,
      IF(SUMPRODUCT((LEN($Y$2:$Y$4096)-LEN(SUBSTITUTE($Y$2:$Y$4096,AA3198,"")))/LEN(AA3198))&gt;0,2,1),
      IF(
         SUMPRODUCT((LEN($Y$2:$Y$4096)-LEN(SUBSTITUTE($Y$2:$Y$4096,AA3198,"")))/LEN(AA3198))
         - SUMPRODUCT((LEN($Y$2:$Y$4096)-LEN(SUBSTITUTE($Y$2:$Y$4096,"Alolan "&amp;AA3198,"")))/LEN("Alolan "&amp;AA3198))
         - SUMPRODUCT((LEN($Y$2:$Y$4096)-LEN(SUBSTITUTE($Y$2:$Y$4096,"Galarian "&amp;AA3198,"")))/LEN("Galarian "&amp;AA3198))
         - SUMPRODUCT((LEN($Y$2:$Y$4096)-LEN(SUBSTITUTE($Y$2:$Y$4096,"Hisuian "&amp;AA3198,"")))/LEN("Hisuian "&amp;AA3198))
         - SUMPRODUCT((LEN($Y$2:$Y$4096)-LEN(SUBSTITUTE($Y$2:$Y$4096,"Paldean "&amp;AA3198,"")))/LEN("Paldean "&amp;AA3198))
      &gt;0,2,1)
   ))))</f>
        <v>1</v>
      </c>
      <c r="AN3198">
        <v>0</v>
      </c>
      <c r="AO3198">
        <v>0</v>
      </c>
    </row>
    <row r="3199" spans="1:41" x14ac:dyDescent="0.25">
      <c r="A3199" t="s">
        <v>1596</v>
      </c>
      <c r="B3199" t="s">
        <v>1587</v>
      </c>
      <c r="C3199" t="s">
        <v>1471</v>
      </c>
      <c r="D3199"/>
      <c r="E3199">
        <v>65</v>
      </c>
      <c r="F3199">
        <v>60</v>
      </c>
      <c r="G3199">
        <v>60</v>
      </c>
      <c r="H3199">
        <v>75</v>
      </c>
      <c r="I3199">
        <v>65</v>
      </c>
      <c r="J3199">
        <v>115</v>
      </c>
      <c r="K3199" t="s">
        <v>1595</v>
      </c>
      <c r="M3199" t="s">
        <v>6230</v>
      </c>
      <c r="N3199">
        <v>8.9499999999999993</v>
      </c>
      <c r="O3199">
        <v>6.35</v>
      </c>
      <c r="P3199">
        <v>1</v>
      </c>
      <c r="R3199">
        <f t="shared" si="223"/>
        <v>10</v>
      </c>
      <c r="S3199">
        <f t="shared" si="224"/>
        <v>6</v>
      </c>
      <c r="T3199">
        <f t="shared" si="227"/>
        <v>16</v>
      </c>
      <c r="U3199" t="s">
        <v>1471</v>
      </c>
      <c r="V3199" t="s">
        <v>1512</v>
      </c>
      <c r="W3199" t="s">
        <v>1536</v>
      </c>
      <c r="X3199" t="s">
        <v>429</v>
      </c>
      <c r="Z3199" t="str" cm="1">
        <f t="array" ref="Z3199">IF(ISBLANK(AK3199),_xlfn.LET(
    _xlpm.nameBeforeSlash, IF(ISNUMBER(SEARCH("/", Y3199)), LEFT(Y3199, SEARCH("/", Y3199)-1), Y3199),
    _xlpm.matchRow, IFERROR(MATCH(_xlpm.nameBeforeSlash, AA:AA, 0), ""),
    _xlpm.difference, IF(_xlpm.matchRow="", "", ABS((R3199 + S3199)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),IF(ISBLANK(Y3199),"","Hidden"))</f>
        <v/>
      </c>
      <c r="AA3199" t="s">
        <v>1589</v>
      </c>
      <c r="AB3199" t="s">
        <v>3498</v>
      </c>
      <c r="AC3199" t="s">
        <v>454</v>
      </c>
      <c r="AD3199" t="str">
        <f>_xlfn.XLOOKUP(AC3199,moves!A:A,moves!B:B)</f>
        <v>dark</v>
      </c>
      <c r="AE3199">
        <f>_xlfn.XLOOKUP(AC3199,moves!A:A,moves!D:D)</f>
        <v>4</v>
      </c>
      <c r="AF3199" t="str">
        <f>_xlfn.XLOOKUP(AC3199,moves!A:A,moves!E:E)</f>
        <v>Critical hits deal +1 damage.</v>
      </c>
      <c r="AG3199">
        <v>0</v>
      </c>
      <c r="AH3199">
        <v>0</v>
      </c>
      <c r="AI3199">
        <f t="shared" si="226"/>
        <v>0</v>
      </c>
      <c r="AJ3199" t="s">
        <v>524</v>
      </c>
      <c r="AK3199" t="s">
        <v>6230</v>
      </c>
      <c r="AL3199">
        <v>0</v>
      </c>
      <c r="AM3199" cm="1">
        <f t="array" ref="AM3199">IF(AL3199=1,1,
   IF(ISTEXT(AK3199),1,
   IF(AO3199&gt;1,AM3198,
   IF(AI3199=1,
      IF(SUMPRODUCT((LEN($Y$2:$Y$4096)-LEN(SUBSTITUTE($Y$2:$Y$4096,AA3199,"")))/LEN(AA3199))&gt;0,2,1),
      IF(
         SUMPRODUCT((LEN($Y$2:$Y$4096)-LEN(SUBSTITUTE($Y$2:$Y$4096,AA3199,"")))/LEN(AA3199))
         - SUMPRODUCT((LEN($Y$2:$Y$4096)-LEN(SUBSTITUTE($Y$2:$Y$4096,"Alolan "&amp;AA3199,"")))/LEN("Alolan "&amp;AA3199))
         - SUMPRODUCT((LEN($Y$2:$Y$4096)-LEN(SUBSTITUTE($Y$2:$Y$4096,"Galarian "&amp;AA3199,"")))/LEN("Galarian "&amp;AA3199))
         - SUMPRODUCT((LEN($Y$2:$Y$4096)-LEN(SUBSTITUTE($Y$2:$Y$4096,"Hisuian "&amp;AA3199,"")))/LEN("Hisuian "&amp;AA3199))
         - SUMPRODUCT((LEN($Y$2:$Y$4096)-LEN(SUBSTITUTE($Y$2:$Y$4096,"Paldean "&amp;AA3199,"")))/LEN("Paldean "&amp;AA3199))
      &gt;0,2,1)
   ))))</f>
        <v>1</v>
      </c>
      <c r="AN3199">
        <v>0</v>
      </c>
      <c r="AO3199">
        <v>0</v>
      </c>
    </row>
    <row r="3200" spans="1:41" x14ac:dyDescent="0.25">
      <c r="A3200">
        <v>863</v>
      </c>
      <c r="B3200" t="s">
        <v>1592</v>
      </c>
      <c r="C3200" t="s">
        <v>1514</v>
      </c>
      <c r="D3200"/>
      <c r="E3200">
        <v>70</v>
      </c>
      <c r="F3200">
        <v>110</v>
      </c>
      <c r="G3200">
        <v>100</v>
      </c>
      <c r="H3200">
        <v>50</v>
      </c>
      <c r="I3200">
        <v>60</v>
      </c>
      <c r="J3200">
        <v>50</v>
      </c>
      <c r="K3200" t="s">
        <v>2807</v>
      </c>
      <c r="M3200" t="s">
        <v>6230</v>
      </c>
      <c r="N3200">
        <v>8</v>
      </c>
      <c r="O3200">
        <v>7.6</v>
      </c>
      <c r="R3200">
        <f t="shared" si="223"/>
        <v>8</v>
      </c>
      <c r="S3200">
        <f t="shared" si="224"/>
        <v>8</v>
      </c>
      <c r="T3200">
        <f t="shared" si="227"/>
        <v>16</v>
      </c>
      <c r="U3200" t="s">
        <v>1514</v>
      </c>
      <c r="V3200" t="s">
        <v>1512</v>
      </c>
      <c r="W3200" t="s">
        <v>1471</v>
      </c>
      <c r="X3200" t="s">
        <v>1524</v>
      </c>
      <c r="Z3200" t="str" cm="1">
        <f t="array" ref="Z3200">IF(ISBLANK(AK3200),_xlfn.LET(
    _xlpm.nameBeforeSlash, IF(ISNUMBER(SEARCH("/", Y3200)), LEFT(Y3200, SEARCH("/", Y3200)-1), Y3200),
    _xlpm.matchRow, IFERROR(MATCH(_xlpm.nameBeforeSlash, AA:AA, 0), ""),
    _xlpm.difference, IF(_xlpm.matchRow="", "", ABS((R3200 + S3200)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),IF(ISBLANK(Y3200),"","Hidden"))</f>
        <v/>
      </c>
      <c r="AA3200" t="s">
        <v>1592</v>
      </c>
      <c r="AB3200" t="s">
        <v>3498</v>
      </c>
      <c r="AC3200" t="s">
        <v>1364</v>
      </c>
      <c r="AD3200" t="str">
        <f>_xlfn.XLOOKUP(AC3200,moves!A:A,moves!B:B)</f>
        <v>steel</v>
      </c>
      <c r="AE3200">
        <f>_xlfn.XLOOKUP(AC3200,moves!A:A,moves!D:D)</f>
        <v>4</v>
      </c>
      <c r="AF3200" t="str">
        <f>_xlfn.XLOOKUP(AC3200,moves!A:A,moves!E:E)</f>
        <v>If 2 or more status symbols are rolled: The target skips their turn this round and the user's battle fatigue increases by 1 extra. This move cannot be used if the user has 5 fatigue.</v>
      </c>
      <c r="AG3200">
        <v>0</v>
      </c>
      <c r="AH3200">
        <v>0</v>
      </c>
      <c r="AI3200">
        <f t="shared" si="226"/>
        <v>0</v>
      </c>
      <c r="AJ3200" t="s">
        <v>524</v>
      </c>
      <c r="AK3200" t="s">
        <v>6230</v>
      </c>
      <c r="AL3200">
        <v>0</v>
      </c>
      <c r="AM3200" cm="1">
        <f t="array" ref="AM3200">IF(AL3200=1,1,
   IF(ISTEXT(AK3200),1,
   IF(AO3200&gt;1,AM3199,
   IF(AI3200=1,
      IF(SUMPRODUCT((LEN($Y$2:$Y$4096)-LEN(SUBSTITUTE($Y$2:$Y$4096,AA3200,"")))/LEN(AA3200))&gt;0,2,1),
      IF(
         SUMPRODUCT((LEN($Y$2:$Y$4096)-LEN(SUBSTITUTE($Y$2:$Y$4096,AA3200,"")))/LEN(AA3200))
         - SUMPRODUCT((LEN($Y$2:$Y$4096)-LEN(SUBSTITUTE($Y$2:$Y$4096,"Alolan "&amp;AA3200,"")))/LEN("Alolan "&amp;AA3200))
         - SUMPRODUCT((LEN($Y$2:$Y$4096)-LEN(SUBSTITUTE($Y$2:$Y$4096,"Galarian "&amp;AA3200,"")))/LEN("Galarian "&amp;AA3200))
         - SUMPRODUCT((LEN($Y$2:$Y$4096)-LEN(SUBSTITUTE($Y$2:$Y$4096,"Hisuian "&amp;AA3200,"")))/LEN("Hisuian "&amp;AA3200))
         - SUMPRODUCT((LEN($Y$2:$Y$4096)-LEN(SUBSTITUTE($Y$2:$Y$4096,"Paldean "&amp;AA3200,"")))/LEN("Paldean "&amp;AA3200))
      &gt;0,2,1)
   ))))</f>
        <v>1</v>
      </c>
      <c r="AN3200">
        <v>0</v>
      </c>
      <c r="AO3200">
        <v>0</v>
      </c>
    </row>
    <row r="3201" spans="1:41" x14ac:dyDescent="0.25">
      <c r="A3201">
        <v>224</v>
      </c>
      <c r="B3201" t="s">
        <v>97</v>
      </c>
      <c r="C3201" t="s">
        <v>1490</v>
      </c>
      <c r="D3201"/>
      <c r="E3201">
        <v>75</v>
      </c>
      <c r="F3201">
        <v>105</v>
      </c>
      <c r="G3201">
        <v>75</v>
      </c>
      <c r="H3201">
        <v>105</v>
      </c>
      <c r="I3201">
        <v>75</v>
      </c>
      <c r="J3201">
        <v>45</v>
      </c>
      <c r="K3201" t="s">
        <v>1843</v>
      </c>
      <c r="M3201" t="s">
        <v>6230</v>
      </c>
      <c r="N3201">
        <v>8.1</v>
      </c>
      <c r="O3201">
        <v>7.5</v>
      </c>
      <c r="R3201">
        <f t="shared" si="223"/>
        <v>8</v>
      </c>
      <c r="S3201">
        <f t="shared" si="224"/>
        <v>8</v>
      </c>
      <c r="T3201">
        <f t="shared" si="227"/>
        <v>16</v>
      </c>
      <c r="U3201" t="s">
        <v>1490</v>
      </c>
      <c r="V3201" t="s">
        <v>1209</v>
      </c>
      <c r="W3201" t="s">
        <v>1468</v>
      </c>
      <c r="X3201" t="s">
        <v>1512</v>
      </c>
      <c r="Z3201" t="str" cm="1">
        <f t="array" ref="Z3201">IF(ISBLANK(AK3201),_xlfn.LET(
    _xlpm.nameBeforeSlash, IF(ISNUMBER(SEARCH("/", Y3201)), LEFT(Y3201, SEARCH("/", Y3201)-1), Y3201),
    _xlpm.matchRow, IFERROR(MATCH(_xlpm.nameBeforeSlash, AA:AA, 0), ""),
    _xlpm.difference, IF(_xlpm.matchRow="", "", ABS((R3201 + S3201)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),IF(ISBLANK(Y3201),"","Hidden"))</f>
        <v/>
      </c>
      <c r="AA3201" t="s">
        <v>97</v>
      </c>
      <c r="AB3201" t="s">
        <v>3498</v>
      </c>
      <c r="AC3201" t="s">
        <v>462</v>
      </c>
      <c r="AD3201" t="str">
        <f>_xlfn.XLOOKUP(AC3201,moves!A:A,moves!B:B)</f>
        <v>water</v>
      </c>
      <c r="AE3201">
        <f>_xlfn.XLOOKUP(AC3201,moves!A:A,moves!D:D)</f>
        <v>4</v>
      </c>
      <c r="AF3201" t="str">
        <f>_xlfn.XLOOKUP(AC3201,moves!A:A,moves!E:E)</f>
        <v>Critical hits deal +2 damage.</v>
      </c>
      <c r="AG3201">
        <v>0</v>
      </c>
      <c r="AH3201">
        <v>0</v>
      </c>
      <c r="AI3201">
        <f t="shared" si="226"/>
        <v>0</v>
      </c>
      <c r="AJ3201" t="s">
        <v>524</v>
      </c>
      <c r="AK3201" t="s">
        <v>6230</v>
      </c>
      <c r="AL3201">
        <v>0</v>
      </c>
      <c r="AM3201" cm="1">
        <f t="array" ref="AM3201">IF(AL3201=1,1,
   IF(ISTEXT(AK3201),1,
   IF(AO3201&gt;1,AM3200,
   IF(AI3201=1,
      IF(SUMPRODUCT((LEN($Y$2:$Y$4096)-LEN(SUBSTITUTE($Y$2:$Y$4096,AA3201,"")))/LEN(AA3201))&gt;0,2,1),
      IF(
         SUMPRODUCT((LEN($Y$2:$Y$4096)-LEN(SUBSTITUTE($Y$2:$Y$4096,AA3201,"")))/LEN(AA3201))
         - SUMPRODUCT((LEN($Y$2:$Y$4096)-LEN(SUBSTITUTE($Y$2:$Y$4096,"Alolan "&amp;AA3201,"")))/LEN("Alolan "&amp;AA3201))
         - SUMPRODUCT((LEN($Y$2:$Y$4096)-LEN(SUBSTITUTE($Y$2:$Y$4096,"Galarian "&amp;AA3201,"")))/LEN("Galarian "&amp;AA3201))
         - SUMPRODUCT((LEN($Y$2:$Y$4096)-LEN(SUBSTITUTE($Y$2:$Y$4096,"Hisuian "&amp;AA3201,"")))/LEN("Hisuian "&amp;AA3201))
         - SUMPRODUCT((LEN($Y$2:$Y$4096)-LEN(SUBSTITUTE($Y$2:$Y$4096,"Paldean "&amp;AA3201,"")))/LEN("Paldean "&amp;AA3201))
      &gt;0,2,1)
   ))))</f>
        <v>1</v>
      </c>
      <c r="AN3201">
        <v>0</v>
      </c>
      <c r="AO3201">
        <v>0</v>
      </c>
    </row>
    <row r="3202" spans="1:41" x14ac:dyDescent="0.25">
      <c r="A3202">
        <v>687</v>
      </c>
      <c r="B3202" t="s">
        <v>720</v>
      </c>
      <c r="C3202" t="s">
        <v>1471</v>
      </c>
      <c r="D3202" t="s">
        <v>429</v>
      </c>
      <c r="E3202">
        <v>86</v>
      </c>
      <c r="F3202">
        <v>92</v>
      </c>
      <c r="G3202">
        <v>88</v>
      </c>
      <c r="H3202">
        <v>68</v>
      </c>
      <c r="I3202">
        <v>75</v>
      </c>
      <c r="J3202">
        <v>73</v>
      </c>
      <c r="K3202" t="s">
        <v>721</v>
      </c>
      <c r="M3202" t="s">
        <v>6230</v>
      </c>
      <c r="N3202">
        <v>8.1999999999999993</v>
      </c>
      <c r="O3202">
        <v>8.33</v>
      </c>
      <c r="R3202">
        <f t="shared" ref="R3202:R3265" si="228">MROUND(N3202,1)+P3202</f>
        <v>8</v>
      </c>
      <c r="S3202">
        <f t="shared" ref="S3202:S3265" si="229">MROUND(O3202,1)+Q3202</f>
        <v>8</v>
      </c>
      <c r="T3202">
        <f t="shared" si="227"/>
        <v>16</v>
      </c>
      <c r="U3202" t="s">
        <v>1471</v>
      </c>
      <c r="V3202" t="s">
        <v>429</v>
      </c>
      <c r="W3202" t="s">
        <v>1492</v>
      </c>
      <c r="X3202" t="s">
        <v>1481</v>
      </c>
      <c r="Z3202" t="str" cm="1">
        <f t="array" ref="Z3202">IF(ISBLANK(AK3202),_xlfn.LET(
    _xlpm.nameBeforeSlash, IF(ISNUMBER(SEARCH("/", Y3202)), LEFT(Y3202, SEARCH("/", Y3202)-1), Y3202),
    _xlpm.matchRow, IFERROR(MATCH(_xlpm.nameBeforeSlash, AA:AA, 0), ""),
    _xlpm.difference, IF(_xlpm.matchRow="", "", ABS((R3202 + S3202)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),IF(ISBLANK(Y3202),"","Hidden"))</f>
        <v/>
      </c>
      <c r="AA3202" t="s">
        <v>720</v>
      </c>
      <c r="AB3202" t="s">
        <v>3498</v>
      </c>
      <c r="AC3202" t="s">
        <v>722</v>
      </c>
      <c r="AD3202" t="str">
        <f>_xlfn.XLOOKUP(AC3202,moves!A:A,moves!B:B)</f>
        <v>dark</v>
      </c>
      <c r="AE3202">
        <f>_xlfn.XLOOKUP(AC3202,moves!A:A,moves!D:D)</f>
        <v>2</v>
      </c>
      <c r="AF3202" t="str">
        <f>_xlfn.XLOOKUP(AC3202,moves!A:A,moves!E:E)</f>
        <v>Inflict both the Drowsy and Confused statuses on the target, simultaneously.</v>
      </c>
      <c r="AG3202">
        <v>0</v>
      </c>
      <c r="AH3202">
        <v>0</v>
      </c>
      <c r="AI3202">
        <f t="shared" si="226"/>
        <v>0</v>
      </c>
      <c r="AJ3202" t="s">
        <v>524</v>
      </c>
      <c r="AK3202" t="s">
        <v>6230</v>
      </c>
      <c r="AL3202">
        <v>0</v>
      </c>
      <c r="AM3202" cm="1">
        <f t="array" ref="AM3202">IF(AL3202=1,1,
   IF(ISTEXT(AK3202),1,
   IF(AO3202&gt;1,AM3201,
   IF(AI3202=1,
      IF(SUMPRODUCT((LEN($Y$2:$Y$4096)-LEN(SUBSTITUTE($Y$2:$Y$4096,AA3202,"")))/LEN(AA3202))&gt;0,2,1),
      IF(
         SUMPRODUCT((LEN($Y$2:$Y$4096)-LEN(SUBSTITUTE($Y$2:$Y$4096,AA3202,"")))/LEN(AA3202))
         - SUMPRODUCT((LEN($Y$2:$Y$4096)-LEN(SUBSTITUTE($Y$2:$Y$4096,"Alolan "&amp;AA3202,"")))/LEN("Alolan "&amp;AA3202))
         - SUMPRODUCT((LEN($Y$2:$Y$4096)-LEN(SUBSTITUTE($Y$2:$Y$4096,"Galarian "&amp;AA3202,"")))/LEN("Galarian "&amp;AA3202))
         - SUMPRODUCT((LEN($Y$2:$Y$4096)-LEN(SUBSTITUTE($Y$2:$Y$4096,"Hisuian "&amp;AA3202,"")))/LEN("Hisuian "&amp;AA3202))
         - SUMPRODUCT((LEN($Y$2:$Y$4096)-LEN(SUBSTITUTE($Y$2:$Y$4096,"Paldean "&amp;AA3202,"")))/LEN("Paldean "&amp;AA3202))
      &gt;0,2,1)
   ))))</f>
        <v>1</v>
      </c>
      <c r="AN3202">
        <v>0</v>
      </c>
      <c r="AO3202">
        <v>0</v>
      </c>
    </row>
    <row r="3203" spans="1:41" x14ac:dyDescent="0.25">
      <c r="A3203">
        <v>860</v>
      </c>
      <c r="B3203" t="s">
        <v>2803</v>
      </c>
      <c r="C3203" t="s">
        <v>1471</v>
      </c>
      <c r="D3203" t="s">
        <v>1536</v>
      </c>
      <c r="E3203">
        <v>65</v>
      </c>
      <c r="F3203">
        <v>60</v>
      </c>
      <c r="G3203">
        <v>45</v>
      </c>
      <c r="H3203">
        <v>75</v>
      </c>
      <c r="I3203">
        <v>55</v>
      </c>
      <c r="J3203">
        <v>70</v>
      </c>
      <c r="K3203" t="s">
        <v>2143</v>
      </c>
      <c r="M3203" t="s">
        <v>6230</v>
      </c>
      <c r="N3203">
        <v>7.15</v>
      </c>
      <c r="O3203">
        <v>5.6</v>
      </c>
      <c r="R3203">
        <f t="shared" si="228"/>
        <v>7</v>
      </c>
      <c r="S3203">
        <f t="shared" si="229"/>
        <v>6</v>
      </c>
      <c r="T3203">
        <f t="shared" si="227"/>
        <v>13</v>
      </c>
      <c r="U3203" t="s">
        <v>1471</v>
      </c>
      <c r="V3203" t="s">
        <v>1536</v>
      </c>
      <c r="W3203" t="s">
        <v>1492</v>
      </c>
      <c r="X3203" t="s">
        <v>429</v>
      </c>
      <c r="Y3203" t="s">
        <v>2804</v>
      </c>
      <c r="Z3203" t="str" cm="1">
        <f t="array" ref="Z3203">IF(ISBLANK(AK3203),_xlfn.LET(
    _xlpm.nameBeforeSlash, IF(ISNUMBER(SEARCH("/", Y3203)), LEFT(Y3203, SEARCH("/", Y3203)-1), Y3203),
    _xlpm.matchRow, IFERROR(MATCH(_xlpm.nameBeforeSlash, AA:AA, 0), ""),
    _xlpm.difference, IF(_xlpm.matchRow="", "", ABS((R3203 + S3203)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),IF(ISBLANK(Y3203),"","Hidden"))</f>
        <v>Hidden</v>
      </c>
      <c r="AA3203" t="s">
        <v>2803</v>
      </c>
      <c r="AB3203" t="s">
        <v>3498</v>
      </c>
      <c r="AC3203" t="s">
        <v>945</v>
      </c>
      <c r="AD3203" t="str">
        <f>_xlfn.XLOOKUP(AC3203,moves!A:A,moves!B:B)</f>
        <v>dark</v>
      </c>
      <c r="AE3203">
        <f>_xlfn.XLOOKUP(AC3203,moves!A:A,moves!D:D)</f>
        <v>4</v>
      </c>
      <c r="AF3203" t="str">
        <f>_xlfn.XLOOKUP(AC3203,moves!A:A,moves!E:E)</f>
        <v>Status symbols deal +1 damage.</v>
      </c>
      <c r="AG3203">
        <v>0</v>
      </c>
      <c r="AH3203">
        <v>0</v>
      </c>
      <c r="AI3203">
        <f t="shared" si="226"/>
        <v>0</v>
      </c>
      <c r="AJ3203" t="s">
        <v>524</v>
      </c>
      <c r="AK3203" t="s">
        <v>6230</v>
      </c>
      <c r="AL3203">
        <v>0</v>
      </c>
      <c r="AM3203" cm="1">
        <f t="array" ref="AM3203">IF(AL3203=1,1,
   IF(ISTEXT(AK3203),1,
   IF(AO3203&gt;1,AM3202,
   IF(AI3203=1,
      IF(SUMPRODUCT((LEN($Y$2:$Y$4096)-LEN(SUBSTITUTE($Y$2:$Y$4096,AA3203,"")))/LEN(AA3203))&gt;0,2,1),
      IF(
         SUMPRODUCT((LEN($Y$2:$Y$4096)-LEN(SUBSTITUTE($Y$2:$Y$4096,AA3203,"")))/LEN(AA3203))
         - SUMPRODUCT((LEN($Y$2:$Y$4096)-LEN(SUBSTITUTE($Y$2:$Y$4096,"Alolan "&amp;AA3203,"")))/LEN("Alolan "&amp;AA3203))
         - SUMPRODUCT((LEN($Y$2:$Y$4096)-LEN(SUBSTITUTE($Y$2:$Y$4096,"Galarian "&amp;AA3203,"")))/LEN("Galarian "&amp;AA3203))
         - SUMPRODUCT((LEN($Y$2:$Y$4096)-LEN(SUBSTITUTE($Y$2:$Y$4096,"Hisuian "&amp;AA3203,"")))/LEN("Hisuian "&amp;AA3203))
         - SUMPRODUCT((LEN($Y$2:$Y$4096)-LEN(SUBSTITUTE($Y$2:$Y$4096,"Paldean "&amp;AA3203,"")))/LEN("Paldean "&amp;AA3203))
      &gt;0,2,1)
   ))))</f>
        <v>1</v>
      </c>
      <c r="AN3203">
        <v>0</v>
      </c>
      <c r="AO3203">
        <v>0</v>
      </c>
    </row>
    <row r="3204" spans="1:41" x14ac:dyDescent="0.25">
      <c r="A3204">
        <v>51</v>
      </c>
      <c r="B3204" t="s">
        <v>1580</v>
      </c>
      <c r="C3204" t="s">
        <v>1472</v>
      </c>
      <c r="D3204"/>
      <c r="E3204">
        <v>35</v>
      </c>
      <c r="F3204">
        <v>100</v>
      </c>
      <c r="G3204">
        <v>50</v>
      </c>
      <c r="H3204">
        <v>50</v>
      </c>
      <c r="I3204">
        <v>70</v>
      </c>
      <c r="J3204">
        <v>120</v>
      </c>
      <c r="K3204" t="s">
        <v>1579</v>
      </c>
      <c r="M3204" t="s">
        <v>6230</v>
      </c>
      <c r="N3204">
        <v>10.3</v>
      </c>
      <c r="O3204">
        <v>5</v>
      </c>
      <c r="P3204">
        <v>1</v>
      </c>
      <c r="R3204">
        <f t="shared" si="228"/>
        <v>11</v>
      </c>
      <c r="S3204">
        <f t="shared" si="229"/>
        <v>5</v>
      </c>
      <c r="T3204">
        <f t="shared" si="227"/>
        <v>16</v>
      </c>
      <c r="U3204" t="s">
        <v>1472</v>
      </c>
      <c r="V3204" t="s">
        <v>1546</v>
      </c>
      <c r="W3204" t="s">
        <v>1471</v>
      </c>
      <c r="X3204" t="s">
        <v>1524</v>
      </c>
      <c r="Z3204" t="str" cm="1">
        <f t="array" ref="Z3204">IF(ISBLANK(AK3204),_xlfn.LET(
    _xlpm.nameBeforeSlash, IF(ISNUMBER(SEARCH("/", Y3204)), LEFT(Y3204, SEARCH("/", Y3204)-1), Y3204),
    _xlpm.matchRow, IFERROR(MATCH(_xlpm.nameBeforeSlash, AA:AA, 0), ""),
    _xlpm.difference, IF(_xlpm.matchRow="", "", ABS((R3204 + S3204)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),IF(ISBLANK(Y3204),"","Hidden"))</f>
        <v/>
      </c>
      <c r="AA3204" t="s">
        <v>1580</v>
      </c>
      <c r="AB3204" t="s">
        <v>3498</v>
      </c>
      <c r="AC3204" t="s">
        <v>902</v>
      </c>
      <c r="AD3204" t="str">
        <f>_xlfn.XLOOKUP(AC3204,moves!A:A,moves!B:B)</f>
        <v>ground</v>
      </c>
      <c r="AE3204">
        <f>_xlfn.XLOOKUP(AC3204,moves!A:A,moves!D:D)</f>
        <v>6</v>
      </c>
      <c r="AF3204" t="str">
        <f>_xlfn.XLOOKUP(AC3204,moves!A:A,moves!E:E)</f>
        <v>The target faints if they have 2 or less health remaining after this attack. Status symbols deal -1 damage.</v>
      </c>
      <c r="AG3204">
        <v>0</v>
      </c>
      <c r="AH3204">
        <v>0</v>
      </c>
      <c r="AI3204">
        <f t="shared" si="226"/>
        <v>0</v>
      </c>
      <c r="AJ3204" t="s">
        <v>524</v>
      </c>
      <c r="AK3204" t="s">
        <v>6230</v>
      </c>
      <c r="AL3204">
        <v>0</v>
      </c>
      <c r="AM3204" cm="1">
        <f t="array" ref="AM3204">IF(AL3204=1,1,
   IF(ISTEXT(AK3204),1,
   IF(AO3204&gt;1,AM3203,
   IF(AI3204=1,
      IF(SUMPRODUCT((LEN($Y$2:$Y$4096)-LEN(SUBSTITUTE($Y$2:$Y$4096,AA3204,"")))/LEN(AA3204))&gt;0,2,1),
      IF(
         SUMPRODUCT((LEN($Y$2:$Y$4096)-LEN(SUBSTITUTE($Y$2:$Y$4096,AA3204,"")))/LEN(AA3204))
         - SUMPRODUCT((LEN($Y$2:$Y$4096)-LEN(SUBSTITUTE($Y$2:$Y$4096,"Alolan "&amp;AA3204,"")))/LEN("Alolan "&amp;AA3204))
         - SUMPRODUCT((LEN($Y$2:$Y$4096)-LEN(SUBSTITUTE($Y$2:$Y$4096,"Galarian "&amp;AA3204,"")))/LEN("Galarian "&amp;AA3204))
         - SUMPRODUCT((LEN($Y$2:$Y$4096)-LEN(SUBSTITUTE($Y$2:$Y$4096,"Hisuian "&amp;AA3204,"")))/LEN("Hisuian "&amp;AA3204))
         - SUMPRODUCT((LEN($Y$2:$Y$4096)-LEN(SUBSTITUTE($Y$2:$Y$4096,"Paldean "&amp;AA3204,"")))/LEN("Paldean "&amp;AA3204))
      &gt;0,2,1)
   ))))</f>
        <v>1</v>
      </c>
      <c r="AN3204">
        <v>0</v>
      </c>
      <c r="AO3204">
        <v>0</v>
      </c>
    </row>
    <row r="3205" spans="1:41" x14ac:dyDescent="0.25">
      <c r="A3205">
        <v>247</v>
      </c>
      <c r="B3205" t="s">
        <v>108</v>
      </c>
      <c r="C3205" t="s">
        <v>1546</v>
      </c>
      <c r="D3205" t="s">
        <v>1472</v>
      </c>
      <c r="E3205">
        <v>70</v>
      </c>
      <c r="F3205">
        <v>84</v>
      </c>
      <c r="G3205">
        <v>70</v>
      </c>
      <c r="H3205">
        <v>65</v>
      </c>
      <c r="I3205">
        <v>70</v>
      </c>
      <c r="J3205">
        <v>51</v>
      </c>
      <c r="K3205" t="s">
        <v>1870</v>
      </c>
      <c r="M3205" t="s">
        <v>6230</v>
      </c>
      <c r="N3205">
        <v>6.8900000000000006</v>
      </c>
      <c r="O3205">
        <v>7</v>
      </c>
      <c r="R3205">
        <f t="shared" si="228"/>
        <v>7</v>
      </c>
      <c r="S3205">
        <f t="shared" si="229"/>
        <v>7</v>
      </c>
      <c r="T3205">
        <f t="shared" si="227"/>
        <v>14</v>
      </c>
      <c r="U3205" t="s">
        <v>1546</v>
      </c>
      <c r="V3205" t="s">
        <v>1472</v>
      </c>
      <c r="W3205" t="s">
        <v>1471</v>
      </c>
      <c r="X3205" t="s">
        <v>1482</v>
      </c>
      <c r="Y3205" t="s">
        <v>109</v>
      </c>
      <c r="Z3205" t="str" cm="1">
        <f t="array" ref="Z3205">IF(ISBLANK(AK3205),_xlfn.LET(
    _xlpm.nameBeforeSlash, IF(ISNUMBER(SEARCH("/", Y3205)), LEFT(Y3205, SEARCH("/", Y3205)-1), Y3205),
    _xlpm.matchRow, IFERROR(MATCH(_xlpm.nameBeforeSlash, AA:AA, 0), ""),
    _xlpm.difference, IF(_xlpm.matchRow="", "", ABS((R3205 + S3205)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),IF(ISBLANK(Y3205),"","Hidden"))</f>
        <v>Hidden</v>
      </c>
      <c r="AA3205" t="s">
        <v>108</v>
      </c>
      <c r="AB3205" t="s">
        <v>3498</v>
      </c>
      <c r="AC3205" t="s">
        <v>947</v>
      </c>
      <c r="AD3205" t="str">
        <f>_xlfn.XLOOKUP(AC3205,moves!A:A,moves!B:B)</f>
        <v>dark</v>
      </c>
      <c r="AE3205">
        <f>_xlfn.XLOOKUP(AC3205,moves!A:A,moves!D:D)</f>
        <v>4</v>
      </c>
      <c r="AF3205" t="str">
        <f>_xlfn.XLOOKUP(AC3205,moves!A:A,moves!E:E)</f>
        <v>Status symbols deal +1 damage.</v>
      </c>
      <c r="AG3205">
        <v>0</v>
      </c>
      <c r="AH3205">
        <v>0</v>
      </c>
      <c r="AI3205">
        <f t="shared" si="226"/>
        <v>0</v>
      </c>
      <c r="AJ3205" t="s">
        <v>524</v>
      </c>
      <c r="AK3205" t="s">
        <v>6230</v>
      </c>
      <c r="AL3205">
        <v>0</v>
      </c>
      <c r="AM3205" cm="1">
        <f t="array" ref="AM3205">IF(AL3205=1,1,
   IF(ISTEXT(AK3205),1,
   IF(AO3205&gt;1,AM3204,
   IF(AI3205=1,
      IF(SUMPRODUCT((LEN($Y$2:$Y$4096)-LEN(SUBSTITUTE($Y$2:$Y$4096,AA3205,"")))/LEN(AA3205))&gt;0,2,1),
      IF(
         SUMPRODUCT((LEN($Y$2:$Y$4096)-LEN(SUBSTITUTE($Y$2:$Y$4096,AA3205,"")))/LEN(AA3205))
         - SUMPRODUCT((LEN($Y$2:$Y$4096)-LEN(SUBSTITUTE($Y$2:$Y$4096,"Alolan "&amp;AA3205,"")))/LEN("Alolan "&amp;AA3205))
         - SUMPRODUCT((LEN($Y$2:$Y$4096)-LEN(SUBSTITUTE($Y$2:$Y$4096,"Galarian "&amp;AA3205,"")))/LEN("Galarian "&amp;AA3205))
         - SUMPRODUCT((LEN($Y$2:$Y$4096)-LEN(SUBSTITUTE($Y$2:$Y$4096,"Hisuian "&amp;AA3205,"")))/LEN("Hisuian "&amp;AA3205))
         - SUMPRODUCT((LEN($Y$2:$Y$4096)-LEN(SUBSTITUTE($Y$2:$Y$4096,"Paldean "&amp;AA3205,"")))/LEN("Paldean "&amp;AA3205))
      &gt;0,2,1)
   ))))</f>
        <v>1</v>
      </c>
      <c r="AN3205">
        <v>0</v>
      </c>
      <c r="AO3205">
        <v>0</v>
      </c>
    </row>
    <row r="3206" spans="1:41" x14ac:dyDescent="0.25">
      <c r="A3206" t="s">
        <v>1831</v>
      </c>
      <c r="B3206" t="s">
        <v>90</v>
      </c>
      <c r="C3206" t="s">
        <v>1492</v>
      </c>
      <c r="D3206" t="s">
        <v>1469</v>
      </c>
      <c r="E3206">
        <v>55</v>
      </c>
      <c r="F3206">
        <v>95</v>
      </c>
      <c r="G3206">
        <v>55</v>
      </c>
      <c r="H3206">
        <v>35</v>
      </c>
      <c r="I3206">
        <v>75</v>
      </c>
      <c r="J3206">
        <v>115</v>
      </c>
      <c r="K3206" t="s">
        <v>336</v>
      </c>
      <c r="M3206" t="s">
        <v>6230</v>
      </c>
      <c r="N3206">
        <v>9.6999999999999993</v>
      </c>
      <c r="O3206">
        <v>6.1</v>
      </c>
      <c r="R3206">
        <f t="shared" si="228"/>
        <v>10</v>
      </c>
      <c r="S3206">
        <f t="shared" si="229"/>
        <v>6</v>
      </c>
      <c r="T3206">
        <f t="shared" si="227"/>
        <v>16</v>
      </c>
      <c r="U3206" t="s">
        <v>1492</v>
      </c>
      <c r="V3206" t="s">
        <v>1469</v>
      </c>
      <c r="W3206" t="s">
        <v>1524</v>
      </c>
      <c r="X3206" t="s">
        <v>1471</v>
      </c>
      <c r="Y3206" t="s">
        <v>1832</v>
      </c>
      <c r="Z3206" t="str" cm="1">
        <f t="array" ref="Z3206">IF(ISBLANK(AK3206),_xlfn.LET(
    _xlpm.nameBeforeSlash, IF(ISNUMBER(SEARCH("/", Y3206)), LEFT(Y3206, SEARCH("/", Y3206)-1), Y3206),
    _xlpm.matchRow, IFERROR(MATCH(_xlpm.nameBeforeSlash, AA:AA, 0), ""),
    _xlpm.difference, IF(_xlpm.matchRow="", "", ABS((R3206 + S3206)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),IF(ISBLANK(Y3206),"","Hidden"))</f>
        <v>Hidden</v>
      </c>
      <c r="AA3206" t="s">
        <v>1833</v>
      </c>
      <c r="AB3206" t="s">
        <v>3498</v>
      </c>
      <c r="AC3206" t="s">
        <v>1053</v>
      </c>
      <c r="AD3206" t="str">
        <f>_xlfn.XLOOKUP(AC3206,moves!A:A,moves!B:B)</f>
        <v>fighting</v>
      </c>
      <c r="AE3206">
        <f>_xlfn.XLOOKUP(AC3206,moves!A:A,moves!D:D)</f>
        <v>4</v>
      </c>
      <c r="AF3206" t="str">
        <f>_xlfn.XLOOKUP(AC3206,moves!A:A,moves!E:E)</f>
        <v>Ignore the effects of PROTECT moves.</v>
      </c>
      <c r="AG3206">
        <v>0</v>
      </c>
      <c r="AH3206">
        <v>0</v>
      </c>
      <c r="AI3206">
        <f t="shared" si="226"/>
        <v>0</v>
      </c>
      <c r="AJ3206" t="s">
        <v>524</v>
      </c>
      <c r="AK3206" t="s">
        <v>6230</v>
      </c>
      <c r="AL3206">
        <v>0</v>
      </c>
      <c r="AM3206" cm="1">
        <f t="array" ref="AM3206">IF(AL3206=1,1,
   IF(ISTEXT(AK3206),1,
   IF(AO3206&gt;1,AM3205,
   IF(AI3206=1,
      IF(SUMPRODUCT((LEN($Y$2:$Y$4096)-LEN(SUBSTITUTE($Y$2:$Y$4096,AA3206,"")))/LEN(AA3206))&gt;0,2,1),
      IF(
         SUMPRODUCT((LEN($Y$2:$Y$4096)-LEN(SUBSTITUTE($Y$2:$Y$4096,AA3206,"")))/LEN(AA3206))
         - SUMPRODUCT((LEN($Y$2:$Y$4096)-LEN(SUBSTITUTE($Y$2:$Y$4096,"Alolan "&amp;AA3206,"")))/LEN("Alolan "&amp;AA3206))
         - SUMPRODUCT((LEN($Y$2:$Y$4096)-LEN(SUBSTITUTE($Y$2:$Y$4096,"Galarian "&amp;AA3206,"")))/LEN("Galarian "&amp;AA3206))
         - SUMPRODUCT((LEN($Y$2:$Y$4096)-LEN(SUBSTITUTE($Y$2:$Y$4096,"Hisuian "&amp;AA3206,"")))/LEN("Hisuian "&amp;AA3206))
         - SUMPRODUCT((LEN($Y$2:$Y$4096)-LEN(SUBSTITUTE($Y$2:$Y$4096,"Paldean "&amp;AA3206,"")))/LEN("Paldean "&amp;AA3206))
      &gt;0,2,1)
   ))))</f>
        <v>1</v>
      </c>
      <c r="AN3206">
        <v>0</v>
      </c>
      <c r="AO3206">
        <v>0</v>
      </c>
    </row>
    <row r="3207" spans="1:41" x14ac:dyDescent="0.25">
      <c r="A3207">
        <v>205</v>
      </c>
      <c r="B3207" t="s">
        <v>1814</v>
      </c>
      <c r="C3207" t="s">
        <v>1499</v>
      </c>
      <c r="D3207" t="s">
        <v>1514</v>
      </c>
      <c r="E3207">
        <v>75</v>
      </c>
      <c r="F3207">
        <v>90</v>
      </c>
      <c r="G3207">
        <v>140</v>
      </c>
      <c r="H3207">
        <v>60</v>
      </c>
      <c r="I3207">
        <v>60</v>
      </c>
      <c r="J3207">
        <v>40</v>
      </c>
      <c r="K3207" t="s">
        <v>288</v>
      </c>
      <c r="M3207" t="s">
        <v>6230</v>
      </c>
      <c r="N3207">
        <v>6.7</v>
      </c>
      <c r="O3207">
        <v>9</v>
      </c>
      <c r="P3207">
        <v>-3</v>
      </c>
      <c r="Q3207">
        <v>2</v>
      </c>
      <c r="R3207">
        <f t="shared" si="228"/>
        <v>4</v>
      </c>
      <c r="S3207">
        <f t="shared" si="229"/>
        <v>11</v>
      </c>
      <c r="T3207">
        <f t="shared" si="227"/>
        <v>15</v>
      </c>
      <c r="U3207" t="s">
        <v>1499</v>
      </c>
      <c r="V3207" t="s">
        <v>1514</v>
      </c>
      <c r="W3207" t="s">
        <v>1546</v>
      </c>
      <c r="X3207" t="s">
        <v>1472</v>
      </c>
      <c r="Z3207" t="str" cm="1">
        <f t="array" ref="Z3207">IF(ISBLANK(AK3207),_xlfn.LET(
    _xlpm.nameBeforeSlash, IF(ISNUMBER(SEARCH("/", Y3207)), LEFT(Y3207, SEARCH("/", Y3207)-1), Y3207),
    _xlpm.matchRow, IFERROR(MATCH(_xlpm.nameBeforeSlash, AA:AA, 0), ""),
    _xlpm.difference, IF(_xlpm.matchRow="", "", ABS((R3207 + S3207)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),IF(ISBLANK(Y3207),"","Hidden"))</f>
        <v/>
      </c>
      <c r="AA3207" t="s">
        <v>1814</v>
      </c>
      <c r="AB3207" t="s">
        <v>3498</v>
      </c>
      <c r="AC3207" t="s">
        <v>1370</v>
      </c>
      <c r="AD3207" t="str">
        <f>_xlfn.XLOOKUP(AC3207,moves!A:A,moves!B:B)</f>
        <v>steel</v>
      </c>
      <c r="AE3207">
        <f>_xlfn.XLOOKUP(AC3207,moves!A:A,moves!D:D)</f>
        <v>2</v>
      </c>
      <c r="AF3207" t="str">
        <f>_xlfn.XLOOKUP(AC3207,moves!A:A,moves!E:E)</f>
        <v>For every 2 initiative the target has more than the user: Increase attack strength by 1 (Max 7 attack strength).</v>
      </c>
      <c r="AG3207">
        <v>0</v>
      </c>
      <c r="AH3207">
        <v>0</v>
      </c>
      <c r="AI3207">
        <f t="shared" si="226"/>
        <v>0</v>
      </c>
      <c r="AJ3207" t="s">
        <v>524</v>
      </c>
      <c r="AK3207" t="s">
        <v>6230</v>
      </c>
      <c r="AL3207">
        <v>0</v>
      </c>
      <c r="AM3207" cm="1">
        <f t="array" ref="AM3207">IF(AL3207=1,1,
   IF(ISTEXT(AK3207),1,
   IF(AO3207&gt;1,AM3206,
   IF(AI3207=1,
      IF(SUMPRODUCT((LEN($Y$2:$Y$4096)-LEN(SUBSTITUTE($Y$2:$Y$4096,AA3207,"")))/LEN(AA3207))&gt;0,2,1),
      IF(
         SUMPRODUCT((LEN($Y$2:$Y$4096)-LEN(SUBSTITUTE($Y$2:$Y$4096,AA3207,"")))/LEN(AA3207))
         - SUMPRODUCT((LEN($Y$2:$Y$4096)-LEN(SUBSTITUTE($Y$2:$Y$4096,"Alolan "&amp;AA3207,"")))/LEN("Alolan "&amp;AA3207))
         - SUMPRODUCT((LEN($Y$2:$Y$4096)-LEN(SUBSTITUTE($Y$2:$Y$4096,"Galarian "&amp;AA3207,"")))/LEN("Galarian "&amp;AA3207))
         - SUMPRODUCT((LEN($Y$2:$Y$4096)-LEN(SUBSTITUTE($Y$2:$Y$4096,"Hisuian "&amp;AA3207,"")))/LEN("Hisuian "&amp;AA3207))
         - SUMPRODUCT((LEN($Y$2:$Y$4096)-LEN(SUBSTITUTE($Y$2:$Y$4096,"Paldean "&amp;AA3207,"")))/LEN("Paldean "&amp;AA3207))
      &gt;0,2,1)
   ))))</f>
        <v>1</v>
      </c>
      <c r="AN3207">
        <v>0</v>
      </c>
      <c r="AO3207">
        <v>0</v>
      </c>
    </row>
    <row r="3208" spans="1:41" x14ac:dyDescent="0.25">
      <c r="A3208">
        <v>24</v>
      </c>
      <c r="B3208" t="s">
        <v>1534</v>
      </c>
      <c r="C3208" t="s">
        <v>1469</v>
      </c>
      <c r="D3208"/>
      <c r="E3208">
        <v>60</v>
      </c>
      <c r="F3208">
        <v>95</v>
      </c>
      <c r="G3208">
        <v>69</v>
      </c>
      <c r="H3208">
        <v>65</v>
      </c>
      <c r="I3208">
        <v>79</v>
      </c>
      <c r="J3208">
        <v>80</v>
      </c>
      <c r="K3208" t="s">
        <v>1535</v>
      </c>
      <c r="M3208" t="s">
        <v>6230</v>
      </c>
      <c r="N3208">
        <v>8.6</v>
      </c>
      <c r="O3208">
        <v>6.8400000000000007</v>
      </c>
      <c r="Q3208">
        <v>1</v>
      </c>
      <c r="R3208">
        <f t="shared" si="228"/>
        <v>9</v>
      </c>
      <c r="S3208">
        <f t="shared" si="229"/>
        <v>8</v>
      </c>
      <c r="T3208">
        <f t="shared" si="227"/>
        <v>17</v>
      </c>
      <c r="U3208" t="s">
        <v>1469</v>
      </c>
      <c r="V3208" t="s">
        <v>1471</v>
      </c>
      <c r="W3208" t="s">
        <v>1512</v>
      </c>
      <c r="X3208" t="s">
        <v>429</v>
      </c>
      <c r="Z3208" t="str" cm="1">
        <f t="array" ref="Z3208">IF(ISBLANK(AK3208),_xlfn.LET(
    _xlpm.nameBeforeSlash, IF(ISNUMBER(SEARCH("/", Y3208)), LEFT(Y3208, SEARCH("/", Y3208)-1), Y3208),
    _xlpm.matchRow, IFERROR(MATCH(_xlpm.nameBeforeSlash, AA:AA, 0), ""),
    _xlpm.difference, IF(_xlpm.matchRow="", "", ABS((R3208 + S3208)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),IF(ISBLANK(Y3208),"","Hidden"))</f>
        <v/>
      </c>
      <c r="AA3208" t="s">
        <v>1534</v>
      </c>
      <c r="AB3208" t="s">
        <v>3498</v>
      </c>
      <c r="AC3208" t="s">
        <v>1290</v>
      </c>
      <c r="AD3208" t="str">
        <f>_xlfn.XLOOKUP(AC3208,moves!A:A,moves!B:B)</f>
        <v>poison</v>
      </c>
      <c r="AE3208">
        <f>_xlfn.XLOOKUP(AC3208,moves!A:A,moves!D:D)</f>
        <v>5</v>
      </c>
      <c r="AF3208" t="str">
        <f>_xlfn.XLOOKUP(AC3208,moves!A:A,moves!E:E)</f>
        <v>If 2 or more status symbols are rolled: Inflict the Poisoned status on the target.</v>
      </c>
      <c r="AG3208">
        <v>0</v>
      </c>
      <c r="AH3208">
        <v>0</v>
      </c>
      <c r="AI3208">
        <f t="shared" si="226"/>
        <v>0</v>
      </c>
      <c r="AJ3208" t="s">
        <v>524</v>
      </c>
      <c r="AK3208" t="s">
        <v>6230</v>
      </c>
      <c r="AL3208">
        <v>0</v>
      </c>
      <c r="AM3208" cm="1">
        <f t="array" ref="AM3208">IF(AL3208=1,1,
   IF(ISTEXT(AK3208),1,
   IF(AO3208&gt;1,AM3207,
   IF(AI3208=1,
      IF(SUMPRODUCT((LEN($Y$2:$Y$4096)-LEN(SUBSTITUTE($Y$2:$Y$4096,AA3208,"")))/LEN(AA3208))&gt;0,2,1),
      IF(
         SUMPRODUCT((LEN($Y$2:$Y$4096)-LEN(SUBSTITUTE($Y$2:$Y$4096,AA3208,"")))/LEN(AA3208))
         - SUMPRODUCT((LEN($Y$2:$Y$4096)-LEN(SUBSTITUTE($Y$2:$Y$4096,"Alolan "&amp;AA3208,"")))/LEN("Alolan "&amp;AA3208))
         - SUMPRODUCT((LEN($Y$2:$Y$4096)-LEN(SUBSTITUTE($Y$2:$Y$4096,"Galarian "&amp;AA3208,"")))/LEN("Galarian "&amp;AA3208))
         - SUMPRODUCT((LEN($Y$2:$Y$4096)-LEN(SUBSTITUTE($Y$2:$Y$4096,"Hisuian "&amp;AA3208,"")))/LEN("Hisuian "&amp;AA3208))
         - SUMPRODUCT((LEN($Y$2:$Y$4096)-LEN(SUBSTITUTE($Y$2:$Y$4096,"Paldean "&amp;AA3208,"")))/LEN("Paldean "&amp;AA3208))
      &gt;0,2,1)
   ))))</f>
        <v>1</v>
      </c>
      <c r="AN3208">
        <v>0</v>
      </c>
      <c r="AO3208">
        <v>0</v>
      </c>
    </row>
    <row r="3209" spans="1:41" x14ac:dyDescent="0.25">
      <c r="A3209">
        <v>227</v>
      </c>
      <c r="B3209" t="s">
        <v>1846</v>
      </c>
      <c r="C3209" t="s">
        <v>1514</v>
      </c>
      <c r="D3209" t="s">
        <v>1481</v>
      </c>
      <c r="E3209">
        <v>65</v>
      </c>
      <c r="F3209">
        <v>80</v>
      </c>
      <c r="G3209">
        <v>140</v>
      </c>
      <c r="H3209">
        <v>40</v>
      </c>
      <c r="I3209">
        <v>70</v>
      </c>
      <c r="J3209">
        <v>70</v>
      </c>
      <c r="K3209" t="s">
        <v>1847</v>
      </c>
      <c r="M3209" t="s">
        <v>6230</v>
      </c>
      <c r="N3209">
        <v>7.2</v>
      </c>
      <c r="O3209">
        <v>8.9</v>
      </c>
      <c r="R3209">
        <f t="shared" si="228"/>
        <v>7</v>
      </c>
      <c r="S3209">
        <f t="shared" si="229"/>
        <v>9</v>
      </c>
      <c r="T3209">
        <f t="shared" si="227"/>
        <v>16</v>
      </c>
      <c r="U3209" t="s">
        <v>1514</v>
      </c>
      <c r="V3209" t="s">
        <v>1481</v>
      </c>
      <c r="W3209" t="s">
        <v>1471</v>
      </c>
      <c r="X3209" t="s">
        <v>1472</v>
      </c>
      <c r="Z3209" t="str" cm="1">
        <f t="array" ref="Z3209">IF(ISBLANK(AK3209),_xlfn.LET(
    _xlpm.nameBeforeSlash, IF(ISNUMBER(SEARCH("/", Y3209)), LEFT(Y3209, SEARCH("/", Y3209)-1), Y3209),
    _xlpm.matchRow, IFERROR(MATCH(_xlpm.nameBeforeSlash, AA:AA, 0), ""),
    _xlpm.difference, IF(_xlpm.matchRow="", "", ABS((R3209 + S3209)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),IF(ISBLANK(Y3209),"","Hidden"))</f>
        <v/>
      </c>
      <c r="AA3209" t="s">
        <v>1846</v>
      </c>
      <c r="AB3209" t="s">
        <v>3498</v>
      </c>
      <c r="AC3209" t="s">
        <v>715</v>
      </c>
      <c r="AD3209" t="str">
        <f>_xlfn.XLOOKUP(AC3209,moves!A:A,moves!B:B)</f>
        <v>steel</v>
      </c>
      <c r="AE3209">
        <f>_xlfn.XLOOKUP(AC3209,moves!A:A,moves!D:D)</f>
        <v>3</v>
      </c>
      <c r="AF3209" t="str">
        <f>_xlfn.XLOOKUP(AC3209,moves!A:A,moves!E:E)</f>
        <v>When the user is next attacked: Remove 1 regular hit from the roll.</v>
      </c>
      <c r="AG3209">
        <v>0</v>
      </c>
      <c r="AH3209">
        <v>0</v>
      </c>
      <c r="AI3209">
        <f t="shared" si="226"/>
        <v>0</v>
      </c>
      <c r="AJ3209" t="s">
        <v>524</v>
      </c>
      <c r="AK3209" t="s">
        <v>6230</v>
      </c>
      <c r="AL3209">
        <v>0</v>
      </c>
      <c r="AM3209" cm="1">
        <f t="array" ref="AM3209">IF(AL3209=1,1,
   IF(ISTEXT(AK3209),1,
   IF(AO3209&gt;1,AM3208,
   IF(AI3209=1,
      IF(SUMPRODUCT((LEN($Y$2:$Y$4096)-LEN(SUBSTITUTE($Y$2:$Y$4096,AA3209,"")))/LEN(AA3209))&gt;0,2,1),
      IF(
         SUMPRODUCT((LEN($Y$2:$Y$4096)-LEN(SUBSTITUTE($Y$2:$Y$4096,AA3209,"")))/LEN(AA3209))
         - SUMPRODUCT((LEN($Y$2:$Y$4096)-LEN(SUBSTITUTE($Y$2:$Y$4096,"Alolan "&amp;AA3209,"")))/LEN("Alolan "&amp;AA3209))
         - SUMPRODUCT((LEN($Y$2:$Y$4096)-LEN(SUBSTITUTE($Y$2:$Y$4096,"Galarian "&amp;AA3209,"")))/LEN("Galarian "&amp;AA3209))
         - SUMPRODUCT((LEN($Y$2:$Y$4096)-LEN(SUBSTITUTE($Y$2:$Y$4096,"Hisuian "&amp;AA3209,"")))/LEN("Hisuian "&amp;AA3209))
         - SUMPRODUCT((LEN($Y$2:$Y$4096)-LEN(SUBSTITUTE($Y$2:$Y$4096,"Paldean "&amp;AA3209,"")))/LEN("Paldean "&amp;AA3209))
      &gt;0,2,1)
   ))))</f>
        <v>1</v>
      </c>
      <c r="AN3209">
        <v>0</v>
      </c>
      <c r="AO3209">
        <v>0</v>
      </c>
    </row>
    <row r="3210" spans="1:41" x14ac:dyDescent="0.25">
      <c r="A3210">
        <v>169</v>
      </c>
      <c r="B3210" t="s">
        <v>70</v>
      </c>
      <c r="C3210" t="s">
        <v>1469</v>
      </c>
      <c r="D3210" t="s">
        <v>1481</v>
      </c>
      <c r="E3210">
        <v>85</v>
      </c>
      <c r="F3210">
        <v>90</v>
      </c>
      <c r="G3210">
        <v>80</v>
      </c>
      <c r="H3210">
        <v>70</v>
      </c>
      <c r="I3210">
        <v>80</v>
      </c>
      <c r="J3210">
        <v>130</v>
      </c>
      <c r="K3210" t="s">
        <v>1567</v>
      </c>
      <c r="M3210" t="s">
        <v>6230</v>
      </c>
      <c r="N3210">
        <v>10.4</v>
      </c>
      <c r="O3210">
        <v>8.1999999999999993</v>
      </c>
      <c r="P3210">
        <v>2</v>
      </c>
      <c r="R3210">
        <f t="shared" si="228"/>
        <v>12</v>
      </c>
      <c r="S3210">
        <f t="shared" si="229"/>
        <v>8</v>
      </c>
      <c r="T3210">
        <f t="shared" si="227"/>
        <v>20</v>
      </c>
      <c r="U3210" t="s">
        <v>1469</v>
      </c>
      <c r="V3210" t="s">
        <v>1481</v>
      </c>
      <c r="W3210" t="s">
        <v>1512</v>
      </c>
      <c r="X3210" t="s">
        <v>1471</v>
      </c>
      <c r="Z3210" t="str" cm="1">
        <f t="array" ref="Z3210">IF(ISBLANK(AK3210),_xlfn.LET(
    _xlpm.nameBeforeSlash, IF(ISNUMBER(SEARCH("/", Y3210)), LEFT(Y3210, SEARCH("/", Y3210)-1), Y3210),
    _xlpm.matchRow, IFERROR(MATCH(_xlpm.nameBeforeSlash, AA:AA, 0), ""),
    _xlpm.difference, IF(_xlpm.matchRow="", "", ABS((R3210 + S3210)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),IF(ISBLANK(Y3210),"","Hidden"))</f>
        <v/>
      </c>
      <c r="AA3210" t="s">
        <v>70</v>
      </c>
      <c r="AB3210" t="s">
        <v>3498</v>
      </c>
      <c r="AC3210" t="s">
        <v>405</v>
      </c>
      <c r="AD3210" t="str">
        <f>_xlfn.XLOOKUP(AC3210,moves!A:A,moves!B:B)</f>
        <v>poison</v>
      </c>
      <c r="AE3210">
        <f>_xlfn.XLOOKUP(AC3210,moves!A:A,moves!D:D)</f>
        <v>4</v>
      </c>
      <c r="AF3210" t="str">
        <f>_xlfn.XLOOKUP(AC3210,moves!A:A,moves!E:E)</f>
        <v>Critical hits deal +1 damage.</v>
      </c>
      <c r="AG3210">
        <v>0</v>
      </c>
      <c r="AH3210">
        <v>0</v>
      </c>
      <c r="AI3210">
        <f t="shared" si="226"/>
        <v>0</v>
      </c>
      <c r="AJ3210" t="s">
        <v>525</v>
      </c>
      <c r="AK3210" t="s">
        <v>6230</v>
      </c>
      <c r="AL3210">
        <v>0</v>
      </c>
      <c r="AM3210" cm="1">
        <f t="array" ref="AM3210">IF(AL3210=1,1,
   IF(ISTEXT(AK3210),1,
   IF(AO3210&gt;1,AM3209,
   IF(AI3210=1,
      IF(SUMPRODUCT((LEN($Y$2:$Y$4096)-LEN(SUBSTITUTE($Y$2:$Y$4096,AA3210,"")))/LEN(AA3210))&gt;0,2,1),
      IF(
         SUMPRODUCT((LEN($Y$2:$Y$4096)-LEN(SUBSTITUTE($Y$2:$Y$4096,AA3210,"")))/LEN(AA3210))
         - SUMPRODUCT((LEN($Y$2:$Y$4096)-LEN(SUBSTITUTE($Y$2:$Y$4096,"Alolan "&amp;AA3210,"")))/LEN("Alolan "&amp;AA3210))
         - SUMPRODUCT((LEN($Y$2:$Y$4096)-LEN(SUBSTITUTE($Y$2:$Y$4096,"Galarian "&amp;AA3210,"")))/LEN("Galarian "&amp;AA3210))
         - SUMPRODUCT((LEN($Y$2:$Y$4096)-LEN(SUBSTITUTE($Y$2:$Y$4096,"Hisuian "&amp;AA3210,"")))/LEN("Hisuian "&amp;AA3210))
         - SUMPRODUCT((LEN($Y$2:$Y$4096)-LEN(SUBSTITUTE($Y$2:$Y$4096,"Paldean "&amp;AA3210,"")))/LEN("Paldean "&amp;AA3210))
      &gt;0,2,1)
   ))))</f>
        <v>1</v>
      </c>
      <c r="AN3210">
        <v>0</v>
      </c>
      <c r="AO3210">
        <v>0</v>
      </c>
    </row>
    <row r="3211" spans="1:41" x14ac:dyDescent="0.25">
      <c r="A3211">
        <v>604</v>
      </c>
      <c r="B3211" t="s">
        <v>726</v>
      </c>
      <c r="C3211" t="s">
        <v>1521</v>
      </c>
      <c r="D3211"/>
      <c r="E3211">
        <v>85</v>
      </c>
      <c r="F3211">
        <v>115</v>
      </c>
      <c r="G3211">
        <v>80</v>
      </c>
      <c r="H3211">
        <v>105</v>
      </c>
      <c r="I3211">
        <v>80</v>
      </c>
      <c r="J3211">
        <v>50</v>
      </c>
      <c r="K3211" t="s">
        <v>727</v>
      </c>
      <c r="M3211" t="s">
        <v>6230</v>
      </c>
      <c r="N3211">
        <v>8.8000000000000007</v>
      </c>
      <c r="O3211">
        <v>8.1999999999999993</v>
      </c>
      <c r="Q3211">
        <v>2</v>
      </c>
      <c r="R3211">
        <f t="shared" si="228"/>
        <v>9</v>
      </c>
      <c r="S3211">
        <f t="shared" si="229"/>
        <v>10</v>
      </c>
      <c r="T3211">
        <f t="shared" si="227"/>
        <v>19</v>
      </c>
      <c r="U3211" t="s">
        <v>1521</v>
      </c>
      <c r="V3211" t="s">
        <v>1469</v>
      </c>
      <c r="W3211" t="s">
        <v>1490</v>
      </c>
      <c r="X3211" t="s">
        <v>1482</v>
      </c>
      <c r="Z3211" t="str" cm="1">
        <f t="array" ref="Z3211">IF(ISBLANK(AK3211),_xlfn.LET(
    _xlpm.nameBeforeSlash, IF(ISNUMBER(SEARCH("/", Y3211)), LEFT(Y3211, SEARCH("/", Y3211)-1), Y3211),
    _xlpm.matchRow, IFERROR(MATCH(_xlpm.nameBeforeSlash, AA:AA, 0), ""),
    _xlpm.difference, IF(_xlpm.matchRow="", "", ABS((R3211 + S3211)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),IF(ISBLANK(Y3211),"","Hidden"))</f>
        <v/>
      </c>
      <c r="AA3211" t="s">
        <v>726</v>
      </c>
      <c r="AB3211" t="s">
        <v>3498</v>
      </c>
      <c r="AC3211" t="s">
        <v>729</v>
      </c>
      <c r="AD3211" t="str">
        <f>_xlfn.XLOOKUP(AC3211,moves!A:A,moves!B:B)</f>
        <v>electric</v>
      </c>
      <c r="AE3211">
        <f>_xlfn.XLOOKUP(AC3211,moves!A:A,moves!D:D)</f>
        <v>2</v>
      </c>
      <c r="AF3211" t="str">
        <f>_xlfn.XLOOKUP(AC3211,moves!A:A,moves!E:E)</f>
        <v>Inflict both the Paralyzed and Poisoned statuses on the target, simultaneously.</v>
      </c>
      <c r="AG3211">
        <v>0</v>
      </c>
      <c r="AH3211">
        <v>0</v>
      </c>
      <c r="AI3211">
        <f t="shared" si="226"/>
        <v>0</v>
      </c>
      <c r="AJ3211" t="s">
        <v>525</v>
      </c>
      <c r="AK3211" t="s">
        <v>6230</v>
      </c>
      <c r="AL3211">
        <v>0</v>
      </c>
      <c r="AM3211" cm="1">
        <f t="array" ref="AM3211">IF(AL3211=1,1,
   IF(ISTEXT(AK3211),1,
   IF(AO3211&gt;1,AM3210,
   IF(AI3211=1,
      IF(SUMPRODUCT((LEN($Y$2:$Y$4096)-LEN(SUBSTITUTE($Y$2:$Y$4096,AA3211,"")))/LEN(AA3211))&gt;0,2,1),
      IF(
         SUMPRODUCT((LEN($Y$2:$Y$4096)-LEN(SUBSTITUTE($Y$2:$Y$4096,AA3211,"")))/LEN(AA3211))
         - SUMPRODUCT((LEN($Y$2:$Y$4096)-LEN(SUBSTITUTE($Y$2:$Y$4096,"Alolan "&amp;AA3211,"")))/LEN("Alolan "&amp;AA3211))
         - SUMPRODUCT((LEN($Y$2:$Y$4096)-LEN(SUBSTITUTE($Y$2:$Y$4096,"Galarian "&amp;AA3211,"")))/LEN("Galarian "&amp;AA3211))
         - SUMPRODUCT((LEN($Y$2:$Y$4096)-LEN(SUBSTITUTE($Y$2:$Y$4096,"Hisuian "&amp;AA3211,"")))/LEN("Hisuian "&amp;AA3211))
         - SUMPRODUCT((LEN($Y$2:$Y$4096)-LEN(SUBSTITUTE($Y$2:$Y$4096,"Paldean "&amp;AA3211,"")))/LEN("Paldean "&amp;AA3211))
      &gt;0,2,1)
   ))))</f>
        <v>1</v>
      </c>
      <c r="AN3211">
        <v>0</v>
      </c>
      <c r="AO3211">
        <v>0</v>
      </c>
    </row>
    <row r="3212" spans="1:41" x14ac:dyDescent="0.25">
      <c r="A3212">
        <v>97</v>
      </c>
      <c r="B3212" t="s">
        <v>1674</v>
      </c>
      <c r="C3212" t="s">
        <v>429</v>
      </c>
      <c r="D3212"/>
      <c r="E3212">
        <v>85</v>
      </c>
      <c r="F3212">
        <v>73</v>
      </c>
      <c r="G3212">
        <v>70</v>
      </c>
      <c r="H3212">
        <v>73</v>
      </c>
      <c r="I3212">
        <v>115</v>
      </c>
      <c r="J3212">
        <v>67</v>
      </c>
      <c r="K3212" t="s">
        <v>1673</v>
      </c>
      <c r="M3212" t="s">
        <v>6230</v>
      </c>
      <c r="N3212">
        <v>7.06</v>
      </c>
      <c r="O3212">
        <v>8.9499999999999993</v>
      </c>
      <c r="Q3212">
        <v>1</v>
      </c>
      <c r="R3212">
        <f t="shared" si="228"/>
        <v>7</v>
      </c>
      <c r="S3212">
        <f t="shared" si="229"/>
        <v>10</v>
      </c>
      <c r="T3212">
        <f t="shared" si="227"/>
        <v>17</v>
      </c>
      <c r="U3212" t="s">
        <v>429</v>
      </c>
      <c r="V3212" t="s">
        <v>1471</v>
      </c>
      <c r="W3212" t="s">
        <v>1469</v>
      </c>
      <c r="X3212" t="s">
        <v>1492</v>
      </c>
      <c r="Z3212" t="str" cm="1">
        <f t="array" ref="Z3212">IF(ISBLANK(AK3212),_xlfn.LET(
    _xlpm.nameBeforeSlash, IF(ISNUMBER(SEARCH("/", Y3212)), LEFT(Y3212, SEARCH("/", Y3212)-1), Y3212),
    _xlpm.matchRow, IFERROR(MATCH(_xlpm.nameBeforeSlash, AA:AA, 0), ""),
    _xlpm.difference, IF(_xlpm.matchRow="", "", ABS((R3212 + S3212)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),IF(ISBLANK(Y3212),"","Hidden"))</f>
        <v/>
      </c>
      <c r="AA3212" t="s">
        <v>1674</v>
      </c>
      <c r="AB3212" t="s">
        <v>3498</v>
      </c>
      <c r="AC3212" t="s">
        <v>1311</v>
      </c>
      <c r="AD3212" t="str">
        <f>_xlfn.XLOOKUP(AC3212,moves!A:A,moves!B:B)</f>
        <v>psychic</v>
      </c>
      <c r="AE3212">
        <f>_xlfn.XLOOKUP(AC3212,moves!A:A,moves!D:D)</f>
        <v>5</v>
      </c>
      <c r="AF3212" t="str">
        <f>_xlfn.XLOOKUP(AC3212,moves!A:A,moves!E:E)</f>
        <v>If the target is Drowsy: Deal double damage.</v>
      </c>
      <c r="AG3212">
        <v>0</v>
      </c>
      <c r="AH3212">
        <v>0</v>
      </c>
      <c r="AI3212">
        <f t="shared" si="226"/>
        <v>0</v>
      </c>
      <c r="AJ3212" t="s">
        <v>525</v>
      </c>
      <c r="AK3212" t="s">
        <v>6230</v>
      </c>
      <c r="AL3212">
        <v>0</v>
      </c>
      <c r="AM3212" cm="1">
        <f t="array" ref="AM3212">IF(AL3212=1,1,
   IF(ISTEXT(AK3212),1,
   IF(AO3212&gt;1,AM3211,
   IF(AI3212=1,
      IF(SUMPRODUCT((LEN($Y$2:$Y$4096)-LEN(SUBSTITUTE($Y$2:$Y$4096,AA3212,"")))/LEN(AA3212))&gt;0,2,1),
      IF(
         SUMPRODUCT((LEN($Y$2:$Y$4096)-LEN(SUBSTITUTE($Y$2:$Y$4096,AA3212,"")))/LEN(AA3212))
         - SUMPRODUCT((LEN($Y$2:$Y$4096)-LEN(SUBSTITUTE($Y$2:$Y$4096,"Alolan "&amp;AA3212,"")))/LEN("Alolan "&amp;AA3212))
         - SUMPRODUCT((LEN($Y$2:$Y$4096)-LEN(SUBSTITUTE($Y$2:$Y$4096,"Galarian "&amp;AA3212,"")))/LEN("Galarian "&amp;AA3212))
         - SUMPRODUCT((LEN($Y$2:$Y$4096)-LEN(SUBSTITUTE($Y$2:$Y$4096,"Hisuian "&amp;AA3212,"")))/LEN("Hisuian "&amp;AA3212))
         - SUMPRODUCT((LEN($Y$2:$Y$4096)-LEN(SUBSTITUTE($Y$2:$Y$4096,"Paldean "&amp;AA3212,"")))/LEN("Paldean "&amp;AA3212))
      &gt;0,2,1)
   ))))</f>
        <v>1</v>
      </c>
      <c r="AN3212">
        <v>0</v>
      </c>
      <c r="AO3212">
        <v>0</v>
      </c>
    </row>
    <row r="3213" spans="1:41" x14ac:dyDescent="0.25">
      <c r="A3213">
        <v>474</v>
      </c>
      <c r="B3213" t="s">
        <v>401</v>
      </c>
      <c r="C3213" t="s">
        <v>1512</v>
      </c>
      <c r="D3213"/>
      <c r="E3213">
        <v>85</v>
      </c>
      <c r="F3213">
        <v>80</v>
      </c>
      <c r="G3213">
        <v>70</v>
      </c>
      <c r="H3213">
        <v>135</v>
      </c>
      <c r="I3213">
        <v>75</v>
      </c>
      <c r="J3213">
        <v>90</v>
      </c>
      <c r="K3213" t="s">
        <v>515</v>
      </c>
      <c r="M3213" t="s">
        <v>6230</v>
      </c>
      <c r="N3213">
        <v>11.15</v>
      </c>
      <c r="O3213">
        <v>7.75</v>
      </c>
      <c r="P3213">
        <v>1</v>
      </c>
      <c r="Q3213">
        <v>1</v>
      </c>
      <c r="R3213">
        <f t="shared" si="228"/>
        <v>12</v>
      </c>
      <c r="S3213">
        <f t="shared" si="229"/>
        <v>9</v>
      </c>
      <c r="T3213">
        <f t="shared" si="227"/>
        <v>21</v>
      </c>
      <c r="U3213" t="s">
        <v>1512</v>
      </c>
      <c r="V3213" t="s">
        <v>429</v>
      </c>
      <c r="W3213" t="s">
        <v>1521</v>
      </c>
      <c r="X3213" t="s">
        <v>1524</v>
      </c>
      <c r="Z3213" t="str" cm="1">
        <f t="array" ref="Z3213">IF(ISBLANK(AK3213),_xlfn.LET(
    _xlpm.nameBeforeSlash, IF(ISNUMBER(SEARCH("/", Y3213)), LEFT(Y3213, SEARCH("/", Y3213)-1), Y3213),
    _xlpm.matchRow, IFERROR(MATCH(_xlpm.nameBeforeSlash, AA:AA, 0), ""),
    _xlpm.difference, IF(_xlpm.matchRow="", "", ABS((R3213 + S3213)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),IF(ISBLANK(Y3213),"","Hidden"))</f>
        <v/>
      </c>
      <c r="AA3213" t="s">
        <v>401</v>
      </c>
      <c r="AB3213" t="s">
        <v>3498</v>
      </c>
      <c r="AC3213" t="s">
        <v>826</v>
      </c>
      <c r="AD3213" t="str">
        <f>_xlfn.XLOOKUP(AC3213,moves!A:A,moves!B:B)</f>
        <v>normal</v>
      </c>
      <c r="AE3213">
        <f>_xlfn.XLOOKUP(AC3213,moves!A:A,moves!D:D)</f>
        <v>7</v>
      </c>
      <c r="AF3213" t="str">
        <f>_xlfn.XLOOKUP(AC3213,moves!A:A,moves!E:E)</f>
        <v xml:space="preserve"> </v>
      </c>
      <c r="AG3213">
        <v>0</v>
      </c>
      <c r="AH3213">
        <v>0</v>
      </c>
      <c r="AI3213">
        <f t="shared" si="226"/>
        <v>0</v>
      </c>
      <c r="AJ3213" t="s">
        <v>525</v>
      </c>
      <c r="AK3213" t="s">
        <v>6230</v>
      </c>
      <c r="AL3213">
        <v>0</v>
      </c>
      <c r="AM3213" cm="1">
        <f t="array" ref="AM3213">IF(AL3213=1,1,
   IF(ISTEXT(AK3213),1,
   IF(AO3213&gt;1,AM3212,
   IF(AI3213=1,
      IF(SUMPRODUCT((LEN($Y$2:$Y$4096)-LEN(SUBSTITUTE($Y$2:$Y$4096,AA3213,"")))/LEN(AA3213))&gt;0,2,1),
      IF(
         SUMPRODUCT((LEN($Y$2:$Y$4096)-LEN(SUBSTITUTE($Y$2:$Y$4096,AA3213,"")))/LEN(AA3213))
         - SUMPRODUCT((LEN($Y$2:$Y$4096)-LEN(SUBSTITUTE($Y$2:$Y$4096,"Alolan "&amp;AA3213,"")))/LEN("Alolan "&amp;AA3213))
         - SUMPRODUCT((LEN($Y$2:$Y$4096)-LEN(SUBSTITUTE($Y$2:$Y$4096,"Galarian "&amp;AA3213,"")))/LEN("Galarian "&amp;AA3213))
         - SUMPRODUCT((LEN($Y$2:$Y$4096)-LEN(SUBSTITUTE($Y$2:$Y$4096,"Hisuian "&amp;AA3213,"")))/LEN("Hisuian "&amp;AA3213))
         - SUMPRODUCT((LEN($Y$2:$Y$4096)-LEN(SUBSTITUTE($Y$2:$Y$4096,"Paldean "&amp;AA3213,"")))/LEN("Paldean "&amp;AA3213))
      &gt;0,2,1)
   ))))</f>
        <v>1</v>
      </c>
      <c r="AN3213">
        <v>0</v>
      </c>
      <c r="AO3213">
        <v>0</v>
      </c>
    </row>
    <row r="3214" spans="1:41" x14ac:dyDescent="0.25">
      <c r="A3214" t="s">
        <v>1664</v>
      </c>
      <c r="B3214" t="s">
        <v>1660</v>
      </c>
      <c r="C3214" t="s">
        <v>1469</v>
      </c>
      <c r="D3214" t="s">
        <v>1471</v>
      </c>
      <c r="E3214">
        <v>105</v>
      </c>
      <c r="F3214">
        <v>105</v>
      </c>
      <c r="G3214">
        <v>75</v>
      </c>
      <c r="H3214">
        <v>65</v>
      </c>
      <c r="I3214">
        <v>100</v>
      </c>
      <c r="J3214">
        <v>50</v>
      </c>
      <c r="K3214" t="s">
        <v>1659</v>
      </c>
      <c r="M3214" t="s">
        <v>6230</v>
      </c>
      <c r="N3214">
        <v>7.9</v>
      </c>
      <c r="O3214">
        <v>9.4499999999999993</v>
      </c>
      <c r="R3214">
        <f t="shared" si="228"/>
        <v>8</v>
      </c>
      <c r="S3214">
        <f t="shared" si="229"/>
        <v>9</v>
      </c>
      <c r="T3214">
        <f t="shared" si="227"/>
        <v>17</v>
      </c>
      <c r="U3214" t="s">
        <v>1469</v>
      </c>
      <c r="V3214" t="s">
        <v>1471</v>
      </c>
      <c r="W3214" t="s">
        <v>1479</v>
      </c>
      <c r="X3214" t="s">
        <v>1492</v>
      </c>
      <c r="Z3214" t="str" cm="1">
        <f t="array" ref="Z3214">IF(ISBLANK(AK3214),_xlfn.LET(
    _xlpm.nameBeforeSlash, IF(ISNUMBER(SEARCH("/", Y3214)), LEFT(Y3214, SEARCH("/", Y3214)-1), Y3214),
    _xlpm.matchRow, IFERROR(MATCH(_xlpm.nameBeforeSlash, AA:AA, 0), ""),
    _xlpm.difference, IF(_xlpm.matchRow="", "", ABS((R3214 + S3214)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),IF(ISBLANK(Y3214),"","Hidden"))</f>
        <v/>
      </c>
      <c r="AA3214" t="s">
        <v>1662</v>
      </c>
      <c r="AB3214" t="s">
        <v>3498</v>
      </c>
      <c r="AC3214" t="s">
        <v>539</v>
      </c>
      <c r="AD3214" t="str">
        <f>_xlfn.XLOOKUP(AC3214,moves!A:A,moves!B:B)</f>
        <v>poison</v>
      </c>
      <c r="AE3214">
        <f>_xlfn.XLOOKUP(AC3214,moves!A:A,moves!D:D)</f>
        <v>4</v>
      </c>
      <c r="AF3214" t="str">
        <f>_xlfn.XLOOKUP(AC3214,moves!A:A,moves!E:E)</f>
        <v>If 2 or more status symbols are rolled: Inflict the Poisoned status on all targets.</v>
      </c>
      <c r="AG3214">
        <v>0</v>
      </c>
      <c r="AH3214">
        <v>0</v>
      </c>
      <c r="AI3214">
        <f t="shared" si="226"/>
        <v>0</v>
      </c>
      <c r="AJ3214" t="s">
        <v>525</v>
      </c>
      <c r="AK3214" t="s">
        <v>6230</v>
      </c>
      <c r="AL3214">
        <v>0</v>
      </c>
      <c r="AM3214" cm="1">
        <f t="array" ref="AM3214">IF(AL3214=1,1,
   IF(ISTEXT(AK3214),1,
   IF(AO3214&gt;1,AM3213,
   IF(AI3214=1,
      IF(SUMPRODUCT((LEN($Y$2:$Y$4096)-LEN(SUBSTITUTE($Y$2:$Y$4096,AA3214,"")))/LEN(AA3214))&gt;0,2,1),
      IF(
         SUMPRODUCT((LEN($Y$2:$Y$4096)-LEN(SUBSTITUTE($Y$2:$Y$4096,AA3214,"")))/LEN(AA3214))
         - SUMPRODUCT((LEN($Y$2:$Y$4096)-LEN(SUBSTITUTE($Y$2:$Y$4096,"Alolan "&amp;AA3214,"")))/LEN("Alolan "&amp;AA3214))
         - SUMPRODUCT((LEN($Y$2:$Y$4096)-LEN(SUBSTITUTE($Y$2:$Y$4096,"Galarian "&amp;AA3214,"")))/LEN("Galarian "&amp;AA3214))
         - SUMPRODUCT((LEN($Y$2:$Y$4096)-LEN(SUBSTITUTE($Y$2:$Y$4096,"Hisuian "&amp;AA3214,"")))/LEN("Hisuian "&amp;AA3214))
         - SUMPRODUCT((LEN($Y$2:$Y$4096)-LEN(SUBSTITUTE($Y$2:$Y$4096,"Paldean "&amp;AA3214,"")))/LEN("Paldean "&amp;AA3214))
      &gt;0,2,1)
   ))))</f>
        <v>1</v>
      </c>
      <c r="AN3214">
        <v>0</v>
      </c>
      <c r="AO3214">
        <v>0</v>
      </c>
    </row>
    <row r="3215" spans="1:41" x14ac:dyDescent="0.25">
      <c r="A3215">
        <v>466</v>
      </c>
      <c r="B3215" t="s">
        <v>220</v>
      </c>
      <c r="C3215" t="s">
        <v>1521</v>
      </c>
      <c r="D3215"/>
      <c r="E3215">
        <v>75</v>
      </c>
      <c r="F3215">
        <v>123</v>
      </c>
      <c r="G3215">
        <v>67</v>
      </c>
      <c r="H3215">
        <v>95</v>
      </c>
      <c r="I3215">
        <v>85</v>
      </c>
      <c r="J3215">
        <v>95</v>
      </c>
      <c r="K3215" t="s">
        <v>344</v>
      </c>
      <c r="M3215" t="s">
        <v>6230</v>
      </c>
      <c r="N3215">
        <v>10.9</v>
      </c>
      <c r="O3215">
        <v>7.56</v>
      </c>
      <c r="R3215">
        <f t="shared" si="228"/>
        <v>11</v>
      </c>
      <c r="S3215">
        <f t="shared" si="229"/>
        <v>8</v>
      </c>
      <c r="T3215">
        <f t="shared" si="227"/>
        <v>19</v>
      </c>
      <c r="U3215" t="s">
        <v>1521</v>
      </c>
      <c r="V3215" t="s">
        <v>429</v>
      </c>
      <c r="W3215" t="s">
        <v>1512</v>
      </c>
      <c r="X3215" t="s">
        <v>1492</v>
      </c>
      <c r="Z3215" t="str" cm="1">
        <f t="array" ref="Z3215">IF(ISBLANK(AK3215),_xlfn.LET(
    _xlpm.nameBeforeSlash, IF(ISNUMBER(SEARCH("/", Y3215)), LEFT(Y3215, SEARCH("/", Y3215)-1), Y3215),
    _xlpm.matchRow, IFERROR(MATCH(_xlpm.nameBeforeSlash, AA:AA, 0), ""),
    _xlpm.difference, IF(_xlpm.matchRow="", "", ABS((R3215 + S3215)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),IF(ISBLANK(Y3215),"","Hidden"))</f>
        <v/>
      </c>
      <c r="AA3215" t="s">
        <v>220</v>
      </c>
      <c r="AB3215" t="s">
        <v>3498</v>
      </c>
      <c r="AC3215" t="s">
        <v>990</v>
      </c>
      <c r="AD3215" t="str">
        <f>_xlfn.XLOOKUP(AC3215,moves!A:A,moves!B:B)</f>
        <v>electric</v>
      </c>
      <c r="AE3215">
        <f>_xlfn.XLOOKUP(AC3215,moves!A:A,moves!D:D)</f>
        <v>4</v>
      </c>
      <c r="AF3215" t="str">
        <f>_xlfn.XLOOKUP(AC3215,moves!A:A,moves!E:E)</f>
        <v xml:space="preserve"> </v>
      </c>
      <c r="AG3215">
        <v>0</v>
      </c>
      <c r="AH3215">
        <v>0</v>
      </c>
      <c r="AI3215">
        <f t="shared" si="226"/>
        <v>0</v>
      </c>
      <c r="AJ3215" t="s">
        <v>525</v>
      </c>
      <c r="AK3215" t="s">
        <v>6230</v>
      </c>
      <c r="AL3215">
        <v>0</v>
      </c>
      <c r="AM3215" cm="1">
        <f t="array" ref="AM3215">IF(AL3215=1,1,
   IF(ISTEXT(AK3215),1,
   IF(AO3215&gt;1,AM3214,
   IF(AI3215=1,
      IF(SUMPRODUCT((LEN($Y$2:$Y$4096)-LEN(SUBSTITUTE($Y$2:$Y$4096,AA3215,"")))/LEN(AA3215))&gt;0,2,1),
      IF(
         SUMPRODUCT((LEN($Y$2:$Y$4096)-LEN(SUBSTITUTE($Y$2:$Y$4096,AA3215,"")))/LEN(AA3215))
         - SUMPRODUCT((LEN($Y$2:$Y$4096)-LEN(SUBSTITUTE($Y$2:$Y$4096,"Alolan "&amp;AA3215,"")))/LEN("Alolan "&amp;AA3215))
         - SUMPRODUCT((LEN($Y$2:$Y$4096)-LEN(SUBSTITUTE($Y$2:$Y$4096,"Galarian "&amp;AA3215,"")))/LEN("Galarian "&amp;AA3215))
         - SUMPRODUCT((LEN($Y$2:$Y$4096)-LEN(SUBSTITUTE($Y$2:$Y$4096,"Hisuian "&amp;AA3215,"")))/LEN("Hisuian "&amp;AA3215))
         - SUMPRODUCT((LEN($Y$2:$Y$4096)-LEN(SUBSTITUTE($Y$2:$Y$4096,"Paldean "&amp;AA3215,"")))/LEN("Paldean "&amp;AA3215))
      &gt;0,2,1)
   ))))</f>
        <v>1</v>
      </c>
      <c r="AN3215">
        <v>0</v>
      </c>
      <c r="AO3215">
        <v>0</v>
      </c>
    </row>
    <row r="3216" spans="1:41" x14ac:dyDescent="0.25">
      <c r="A3216">
        <v>101</v>
      </c>
      <c r="B3216" t="s">
        <v>571</v>
      </c>
      <c r="C3216" t="s">
        <v>1521</v>
      </c>
      <c r="D3216"/>
      <c r="E3216">
        <v>60</v>
      </c>
      <c r="F3216">
        <v>50</v>
      </c>
      <c r="G3216">
        <v>70</v>
      </c>
      <c r="H3216">
        <v>80</v>
      </c>
      <c r="I3216">
        <v>80</v>
      </c>
      <c r="J3216">
        <v>150</v>
      </c>
      <c r="K3216" t="s">
        <v>572</v>
      </c>
      <c r="M3216" t="s">
        <v>6230</v>
      </c>
      <c r="N3216">
        <v>10.5</v>
      </c>
      <c r="O3216">
        <v>6.9</v>
      </c>
      <c r="R3216">
        <f t="shared" si="228"/>
        <v>11</v>
      </c>
      <c r="S3216">
        <f t="shared" si="229"/>
        <v>7</v>
      </c>
      <c r="T3216">
        <f t="shared" si="227"/>
        <v>18</v>
      </c>
      <c r="U3216" t="s">
        <v>1521</v>
      </c>
      <c r="V3216" t="s">
        <v>1468</v>
      </c>
      <c r="W3216" t="s">
        <v>1546</v>
      </c>
      <c r="X3216" t="s">
        <v>1512</v>
      </c>
      <c r="Z3216" t="str" cm="1">
        <f t="array" ref="Z3216">IF(ISBLANK(AK3216),_xlfn.LET(
    _xlpm.nameBeforeSlash, IF(ISNUMBER(SEARCH("/", Y3216)), LEFT(Y3216, SEARCH("/", Y3216)-1), Y3216),
    _xlpm.matchRow, IFERROR(MATCH(_xlpm.nameBeforeSlash, AA:AA, 0), ""),
    _xlpm.difference, IF(_xlpm.matchRow="", "", ABS((R3216 + S3216)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),IF(ISBLANK(Y3216),"","Hidden"))</f>
        <v/>
      </c>
      <c r="AA3216" t="s">
        <v>571</v>
      </c>
      <c r="AB3216" t="s">
        <v>3498</v>
      </c>
      <c r="AC3216" t="s">
        <v>450</v>
      </c>
      <c r="AD3216" t="str">
        <f>_xlfn.XLOOKUP(AC3216,moves!A:A,moves!B:B)</f>
        <v>normal</v>
      </c>
      <c r="AE3216">
        <f>_xlfn.XLOOKUP(AC3216,moves!A:A,moves!D:D)</f>
        <v>6</v>
      </c>
      <c r="AF3216" t="str">
        <f>_xlfn.XLOOKUP(AC3216,moves!A:A,moves!E:E)</f>
        <v>Critical hits deal +2 damage. For each critical hit rolled: The user takes 3 damage.</v>
      </c>
      <c r="AG3216">
        <v>0</v>
      </c>
      <c r="AH3216">
        <v>0</v>
      </c>
      <c r="AI3216">
        <f t="shared" si="226"/>
        <v>0</v>
      </c>
      <c r="AJ3216" t="s">
        <v>525</v>
      </c>
      <c r="AK3216" t="s">
        <v>6230</v>
      </c>
      <c r="AL3216">
        <v>0</v>
      </c>
      <c r="AM3216" cm="1">
        <f t="array" ref="AM3216">IF(AL3216=1,1,
   IF(ISTEXT(AK3216),1,
   IF(AO3216&gt;1,AM3215,
   IF(AI3216=1,
      IF(SUMPRODUCT((LEN($Y$2:$Y$4096)-LEN(SUBSTITUTE($Y$2:$Y$4096,AA3216,"")))/LEN(AA3216))&gt;0,2,1),
      IF(
         SUMPRODUCT((LEN($Y$2:$Y$4096)-LEN(SUBSTITUTE($Y$2:$Y$4096,AA3216,"")))/LEN(AA3216))
         - SUMPRODUCT((LEN($Y$2:$Y$4096)-LEN(SUBSTITUTE($Y$2:$Y$4096,"Alolan "&amp;AA3216,"")))/LEN("Alolan "&amp;AA3216))
         - SUMPRODUCT((LEN($Y$2:$Y$4096)-LEN(SUBSTITUTE($Y$2:$Y$4096,"Galarian "&amp;AA3216,"")))/LEN("Galarian "&amp;AA3216))
         - SUMPRODUCT((LEN($Y$2:$Y$4096)-LEN(SUBSTITUTE($Y$2:$Y$4096,"Hisuian "&amp;AA3216,"")))/LEN("Hisuian "&amp;AA3216))
         - SUMPRODUCT((LEN($Y$2:$Y$4096)-LEN(SUBSTITUTE($Y$2:$Y$4096,"Paldean "&amp;AA3216,"")))/LEN("Paldean "&amp;AA3216))
      &gt;0,2,1)
   ))))</f>
        <v>1</v>
      </c>
      <c r="AN3216">
        <v>0</v>
      </c>
      <c r="AO3216">
        <v>0</v>
      </c>
    </row>
    <row r="3217" spans="1:42" x14ac:dyDescent="0.25">
      <c r="A3217">
        <v>467</v>
      </c>
      <c r="B3217" t="s">
        <v>221</v>
      </c>
      <c r="C3217" t="s">
        <v>1479</v>
      </c>
      <c r="D3217"/>
      <c r="E3217">
        <v>75</v>
      </c>
      <c r="F3217">
        <v>95</v>
      </c>
      <c r="G3217">
        <v>67</v>
      </c>
      <c r="H3217">
        <v>125</v>
      </c>
      <c r="I3217">
        <v>95</v>
      </c>
      <c r="J3217">
        <v>83</v>
      </c>
      <c r="K3217" t="s">
        <v>347</v>
      </c>
      <c r="M3217" t="s">
        <v>6230</v>
      </c>
      <c r="N3217">
        <v>10.52</v>
      </c>
      <c r="O3217">
        <v>7.8599999999999994</v>
      </c>
      <c r="R3217">
        <f t="shared" si="228"/>
        <v>11</v>
      </c>
      <c r="S3217">
        <f t="shared" si="229"/>
        <v>8</v>
      </c>
      <c r="T3217">
        <f t="shared" si="227"/>
        <v>19</v>
      </c>
      <c r="U3217" t="s">
        <v>1479</v>
      </c>
      <c r="V3217" t="s">
        <v>1469</v>
      </c>
      <c r="W3217" t="s">
        <v>1512</v>
      </c>
      <c r="X3217" t="s">
        <v>1492</v>
      </c>
      <c r="Z3217" t="str" cm="1">
        <f t="array" ref="Z3217">IF(ISBLANK(AK3217),_xlfn.LET(
    _xlpm.nameBeforeSlash, IF(ISNUMBER(SEARCH("/", Y3217)), LEFT(Y3217, SEARCH("/", Y3217)-1), Y3217),
    _xlpm.matchRow, IFERROR(MATCH(_xlpm.nameBeforeSlash, AA:AA, 0), ""),
    _xlpm.difference, IF(_xlpm.matchRow="", "", ABS((R3217 + S3217)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),IF(ISBLANK(Y3217),"","Hidden"))</f>
        <v/>
      </c>
      <c r="AA3217" t="s">
        <v>221</v>
      </c>
      <c r="AB3217" t="s">
        <v>3498</v>
      </c>
      <c r="AC3217" t="s">
        <v>412</v>
      </c>
      <c r="AD3217" t="str">
        <f>_xlfn.XLOOKUP(AC3217,moves!A:A,moves!B:B)</f>
        <v>fire</v>
      </c>
      <c r="AE3217">
        <f>_xlfn.XLOOKUP(AC3217,moves!A:A,moves!D:D)</f>
        <v>5</v>
      </c>
      <c r="AF3217" t="str">
        <f>_xlfn.XLOOKUP(AC3217,moves!A:A,moves!E:E)</f>
        <v>If 2 or more status symbols are rolled: Inflict the Burned status on the target.</v>
      </c>
      <c r="AG3217">
        <v>0</v>
      </c>
      <c r="AH3217">
        <v>0</v>
      </c>
      <c r="AI3217">
        <f t="shared" si="226"/>
        <v>0</v>
      </c>
      <c r="AJ3217" t="s">
        <v>525</v>
      </c>
      <c r="AK3217" t="s">
        <v>6230</v>
      </c>
      <c r="AL3217">
        <v>0</v>
      </c>
      <c r="AM3217" cm="1">
        <f t="array" ref="AM3217">IF(AL3217=1,1,
   IF(ISTEXT(AK3217),1,
   IF(AO3217&gt;1,AM3216,
   IF(AI3217=1,
      IF(SUMPRODUCT((LEN($Y$2:$Y$4096)-LEN(SUBSTITUTE($Y$2:$Y$4096,AA3217,"")))/LEN(AA3217))&gt;0,2,1),
      IF(
         SUMPRODUCT((LEN($Y$2:$Y$4096)-LEN(SUBSTITUTE($Y$2:$Y$4096,AA3217,"")))/LEN(AA3217))
         - SUMPRODUCT((LEN($Y$2:$Y$4096)-LEN(SUBSTITUTE($Y$2:$Y$4096,"Alolan "&amp;AA3217,"")))/LEN("Alolan "&amp;AA3217))
         - SUMPRODUCT((LEN($Y$2:$Y$4096)-LEN(SUBSTITUTE($Y$2:$Y$4096,"Galarian "&amp;AA3217,"")))/LEN("Galarian "&amp;AA3217))
         - SUMPRODUCT((LEN($Y$2:$Y$4096)-LEN(SUBSTITUTE($Y$2:$Y$4096,"Hisuian "&amp;AA3217,"")))/LEN("Hisuian "&amp;AA3217))
         - SUMPRODUCT((LEN($Y$2:$Y$4096)-LEN(SUBSTITUTE($Y$2:$Y$4096,"Paldean "&amp;AA3217,"")))/LEN("Paldean "&amp;AA3217))
      &gt;0,2,1)
   ))))</f>
        <v>1</v>
      </c>
      <c r="AN3217">
        <v>0</v>
      </c>
      <c r="AO3217">
        <v>0</v>
      </c>
    </row>
    <row r="3218" spans="1:42" x14ac:dyDescent="0.25">
      <c r="A3218">
        <v>461</v>
      </c>
      <c r="B3218" t="s">
        <v>215</v>
      </c>
      <c r="C3218" t="s">
        <v>1471</v>
      </c>
      <c r="D3218" t="s">
        <v>1209</v>
      </c>
      <c r="E3218">
        <v>70</v>
      </c>
      <c r="F3218">
        <v>120</v>
      </c>
      <c r="G3218">
        <v>65</v>
      </c>
      <c r="H3218">
        <v>45</v>
      </c>
      <c r="I3218">
        <v>85</v>
      </c>
      <c r="J3218">
        <v>125</v>
      </c>
      <c r="K3218" t="s">
        <v>336</v>
      </c>
      <c r="M3218" t="s">
        <v>6230</v>
      </c>
      <c r="N3218">
        <v>11.45</v>
      </c>
      <c r="O3218">
        <v>7.3</v>
      </c>
      <c r="R3218">
        <f t="shared" si="228"/>
        <v>11</v>
      </c>
      <c r="S3218">
        <f t="shared" si="229"/>
        <v>7</v>
      </c>
      <c r="T3218">
        <f t="shared" si="227"/>
        <v>18</v>
      </c>
      <c r="U3218" t="s">
        <v>1471</v>
      </c>
      <c r="V3218" t="s">
        <v>1209</v>
      </c>
      <c r="W3218" t="s">
        <v>1514</v>
      </c>
      <c r="X3218" t="s">
        <v>1492</v>
      </c>
      <c r="Z3218" t="str" cm="1">
        <f t="array" ref="Z3218">IF(ISBLANK(AK3218),_xlfn.LET(
    _xlpm.nameBeforeSlash, IF(ISNUMBER(SEARCH("/", Y3218)), LEFT(Y3218, SEARCH("/", Y3218)-1), Y3218),
    _xlpm.matchRow, IFERROR(MATCH(_xlpm.nameBeforeSlash, AA:AA, 0), ""),
    _xlpm.difference, IF(_xlpm.matchRow="", "", ABS((R3218 + S3218)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),IF(ISBLANK(Y3218),"","Hidden"))</f>
        <v/>
      </c>
      <c r="AA3218" t="s">
        <v>215</v>
      </c>
      <c r="AB3218" t="s">
        <v>3498</v>
      </c>
      <c r="AC3218" t="s">
        <v>1211</v>
      </c>
      <c r="AD3218" t="str">
        <f>_xlfn.XLOOKUP(AC3218,moves!A:A,moves!B:B)</f>
        <v>ice</v>
      </c>
      <c r="AE3218">
        <f>_xlfn.XLOOKUP(AC3218,moves!A:A,moves!D:D)</f>
        <v>3</v>
      </c>
      <c r="AF3218" t="str">
        <f>_xlfn.XLOOKUP(AC3218,moves!A:A,moves!E:E)</f>
        <v xml:space="preserve"> </v>
      </c>
      <c r="AG3218">
        <v>0</v>
      </c>
      <c r="AH3218">
        <v>0</v>
      </c>
      <c r="AI3218">
        <f t="shared" si="226"/>
        <v>0</v>
      </c>
      <c r="AJ3218" t="s">
        <v>525</v>
      </c>
      <c r="AK3218" t="s">
        <v>6230</v>
      </c>
      <c r="AL3218">
        <v>0</v>
      </c>
      <c r="AM3218" cm="1">
        <f t="array" ref="AM3218">IF(AL3218=1,1,
   IF(ISTEXT(AK3218),1,
   IF(AO3218&gt;1,AM3217,
   IF(AI3218=1,
      IF(SUMPRODUCT((LEN($Y$2:$Y$4096)-LEN(SUBSTITUTE($Y$2:$Y$4096,AA3218,"")))/LEN(AA3218))&gt;0,2,1),
      IF(
         SUMPRODUCT((LEN($Y$2:$Y$4096)-LEN(SUBSTITUTE($Y$2:$Y$4096,AA3218,"")))/LEN(AA3218))
         - SUMPRODUCT((LEN($Y$2:$Y$4096)-LEN(SUBSTITUTE($Y$2:$Y$4096,"Alolan "&amp;AA3218,"")))/LEN("Alolan "&amp;AA3218))
         - SUMPRODUCT((LEN($Y$2:$Y$4096)-LEN(SUBSTITUTE($Y$2:$Y$4096,"Galarian "&amp;AA3218,"")))/LEN("Galarian "&amp;AA3218))
         - SUMPRODUCT((LEN($Y$2:$Y$4096)-LEN(SUBSTITUTE($Y$2:$Y$4096,"Hisuian "&amp;AA3218,"")))/LEN("Hisuian "&amp;AA3218))
         - SUMPRODUCT((LEN($Y$2:$Y$4096)-LEN(SUBSTITUTE($Y$2:$Y$4096,"Paldean "&amp;AA3218,"")))/LEN("Paldean "&amp;AA3218))
      &gt;0,2,1)
   ))))</f>
        <v>1</v>
      </c>
      <c r="AN3218">
        <v>0</v>
      </c>
      <c r="AO3218">
        <v>0</v>
      </c>
    </row>
    <row r="3219" spans="1:42" x14ac:dyDescent="0.25">
      <c r="A3219">
        <v>778</v>
      </c>
      <c r="B3219" t="s">
        <v>585</v>
      </c>
      <c r="C3219" t="s">
        <v>1524</v>
      </c>
      <c r="D3219" t="s">
        <v>1536</v>
      </c>
      <c r="E3219">
        <v>55</v>
      </c>
      <c r="F3219">
        <v>90</v>
      </c>
      <c r="G3219">
        <v>80</v>
      </c>
      <c r="H3219">
        <v>50</v>
      </c>
      <c r="I3219">
        <v>105</v>
      </c>
      <c r="J3219">
        <v>96</v>
      </c>
      <c r="K3219" t="s">
        <v>586</v>
      </c>
      <c r="M3219" t="s">
        <v>6230</v>
      </c>
      <c r="N3219">
        <v>8.84</v>
      </c>
      <c r="O3219">
        <v>7.75</v>
      </c>
      <c r="R3219">
        <f t="shared" si="228"/>
        <v>9</v>
      </c>
      <c r="S3219">
        <f t="shared" si="229"/>
        <v>8</v>
      </c>
      <c r="T3219">
        <f t="shared" si="227"/>
        <v>17</v>
      </c>
      <c r="U3219" t="s">
        <v>1524</v>
      </c>
      <c r="V3219" t="s">
        <v>1536</v>
      </c>
      <c r="W3219" t="s">
        <v>1468</v>
      </c>
      <c r="X3219" t="s">
        <v>1492</v>
      </c>
      <c r="Z3219" t="str" cm="1">
        <f t="array" ref="Z3219">IF(ISBLANK(AK3219),_xlfn.LET(
    _xlpm.nameBeforeSlash, IF(ISNUMBER(SEARCH("/", Y3219)), LEFT(Y3219, SEARCH("/", Y3219)-1), Y3219),
    _xlpm.matchRow, IFERROR(MATCH(_xlpm.nameBeforeSlash, AA:AA, 0), ""),
    _xlpm.difference, IF(_xlpm.matchRow="", "", ABS((R3219 + S3219)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),IF(ISBLANK(Y3219),"","Hidden"))</f>
        <v/>
      </c>
      <c r="AA3219" t="s">
        <v>585</v>
      </c>
      <c r="AB3219" t="s">
        <v>3498</v>
      </c>
      <c r="AC3219" t="s">
        <v>442</v>
      </c>
      <c r="AD3219" t="str">
        <f>_xlfn.XLOOKUP(AC3219,moves!A:A,moves!B:B)</f>
        <v>fairy</v>
      </c>
      <c r="AE3219">
        <f>_xlfn.XLOOKUP(AC3219,moves!A:A,moves!D:D)</f>
        <v>4</v>
      </c>
      <c r="AF3219" t="str">
        <f>_xlfn.XLOOKUP(AC3219,moves!A:A,moves!E:E)</f>
        <v>When the target next attacks: Remove 1 regular hit from the roll.</v>
      </c>
      <c r="AG3219">
        <v>0</v>
      </c>
      <c r="AH3219">
        <v>0</v>
      </c>
      <c r="AI3219">
        <f t="shared" si="226"/>
        <v>0</v>
      </c>
      <c r="AJ3219" t="s">
        <v>525</v>
      </c>
      <c r="AK3219" t="s">
        <v>6230</v>
      </c>
      <c r="AL3219">
        <v>0</v>
      </c>
      <c r="AM3219" cm="1">
        <f t="array" ref="AM3219">IF(AL3219=1,1,
   IF(ISTEXT(AK3219),1,
   IF(AO3219&gt;1,AM3218,
   IF(AI3219=1,
      IF(SUMPRODUCT((LEN($Y$2:$Y$4096)-LEN(SUBSTITUTE($Y$2:$Y$4096,AA3219,"")))/LEN(AA3219))&gt;0,2,1),
      IF(
         SUMPRODUCT((LEN($Y$2:$Y$4096)-LEN(SUBSTITUTE($Y$2:$Y$4096,AA3219,"")))/LEN(AA3219))
         - SUMPRODUCT((LEN($Y$2:$Y$4096)-LEN(SUBSTITUTE($Y$2:$Y$4096,"Alolan "&amp;AA3219,"")))/LEN("Alolan "&amp;AA3219))
         - SUMPRODUCT((LEN($Y$2:$Y$4096)-LEN(SUBSTITUTE($Y$2:$Y$4096,"Galarian "&amp;AA3219,"")))/LEN("Galarian "&amp;AA3219))
         - SUMPRODUCT((LEN($Y$2:$Y$4096)-LEN(SUBSTITUTE($Y$2:$Y$4096,"Hisuian "&amp;AA3219,"")))/LEN("Hisuian "&amp;AA3219))
         - SUMPRODUCT((LEN($Y$2:$Y$4096)-LEN(SUBSTITUTE($Y$2:$Y$4096,"Paldean "&amp;AA3219,"")))/LEN("Paldean "&amp;AA3219))
      &gt;0,2,1)
   ))))</f>
        <v>1</v>
      </c>
      <c r="AN3219">
        <v>0</v>
      </c>
      <c r="AO3219">
        <v>0</v>
      </c>
    </row>
    <row r="3220" spans="1:42" x14ac:dyDescent="0.25">
      <c r="A3220">
        <v>760</v>
      </c>
      <c r="B3220" t="s">
        <v>2643</v>
      </c>
      <c r="C3220" t="s">
        <v>1512</v>
      </c>
      <c r="D3220" t="s">
        <v>1492</v>
      </c>
      <c r="E3220">
        <v>120</v>
      </c>
      <c r="F3220">
        <v>125</v>
      </c>
      <c r="G3220">
        <v>80</v>
      </c>
      <c r="H3220">
        <v>55</v>
      </c>
      <c r="I3220">
        <v>60</v>
      </c>
      <c r="J3220">
        <v>60</v>
      </c>
      <c r="K3220" t="s">
        <v>2644</v>
      </c>
      <c r="M3220" t="s">
        <v>6230</v>
      </c>
      <c r="N3220">
        <v>9.1999999999999993</v>
      </c>
      <c r="O3220">
        <v>9</v>
      </c>
      <c r="Q3220">
        <v>1</v>
      </c>
      <c r="R3220">
        <f t="shared" si="228"/>
        <v>9</v>
      </c>
      <c r="S3220">
        <f t="shared" si="229"/>
        <v>10</v>
      </c>
      <c r="T3220">
        <f t="shared" si="227"/>
        <v>19</v>
      </c>
      <c r="U3220" t="s">
        <v>1512</v>
      </c>
      <c r="V3220" t="s">
        <v>1492</v>
      </c>
      <c r="W3220" t="s">
        <v>1471</v>
      </c>
      <c r="X3220" t="s">
        <v>1472</v>
      </c>
      <c r="Z3220" t="str" cm="1">
        <f t="array" ref="Z3220">IF(ISBLANK(AK3220),_xlfn.LET(
    _xlpm.nameBeforeSlash, IF(ISNUMBER(SEARCH("/", Y3220)), LEFT(Y3220, SEARCH("/", Y3220)-1), Y3220),
    _xlpm.matchRow, IFERROR(MATCH(_xlpm.nameBeforeSlash, AA:AA, 0), ""),
    _xlpm.difference, IF(_xlpm.matchRow="", "", ABS((R3220 + S3220)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),IF(ISBLANK(Y3220),"","Hidden"))</f>
        <v/>
      </c>
      <c r="AA3220" t="s">
        <v>2643</v>
      </c>
      <c r="AB3220" t="s">
        <v>3498</v>
      </c>
      <c r="AC3220" t="s">
        <v>1044</v>
      </c>
      <c r="AD3220" t="str">
        <f>_xlfn.XLOOKUP(AC3220,moves!A:A,moves!B:B)</f>
        <v>fighting</v>
      </c>
      <c r="AE3220">
        <f>_xlfn.XLOOKUP(AC3220,moves!A:A,moves!D:D)</f>
        <v>5</v>
      </c>
      <c r="AF3220" t="str">
        <f>_xlfn.XLOOKUP(AC3220,moves!A:A,moves!E:E)</f>
        <v>Each time this move is used: Decrease the user's Initiative by 2.</v>
      </c>
      <c r="AG3220">
        <v>0</v>
      </c>
      <c r="AH3220">
        <v>0</v>
      </c>
      <c r="AI3220">
        <f t="shared" si="226"/>
        <v>0</v>
      </c>
      <c r="AJ3220" t="s">
        <v>525</v>
      </c>
      <c r="AK3220" t="s">
        <v>6230</v>
      </c>
      <c r="AL3220">
        <v>0</v>
      </c>
      <c r="AM3220" cm="1">
        <f t="array" ref="AM3220">IF(AL3220=1,1,
   IF(ISTEXT(AK3220),1,
   IF(AO3220&gt;1,AM3219,
   IF(AI3220=1,
      IF(SUMPRODUCT((LEN($Y$2:$Y$4096)-LEN(SUBSTITUTE($Y$2:$Y$4096,AA3220,"")))/LEN(AA3220))&gt;0,2,1),
      IF(
         SUMPRODUCT((LEN($Y$2:$Y$4096)-LEN(SUBSTITUTE($Y$2:$Y$4096,AA3220,"")))/LEN(AA3220))
         - SUMPRODUCT((LEN($Y$2:$Y$4096)-LEN(SUBSTITUTE($Y$2:$Y$4096,"Alolan "&amp;AA3220,"")))/LEN("Alolan "&amp;AA3220))
         - SUMPRODUCT((LEN($Y$2:$Y$4096)-LEN(SUBSTITUTE($Y$2:$Y$4096,"Galarian "&amp;AA3220,"")))/LEN("Galarian "&amp;AA3220))
         - SUMPRODUCT((LEN($Y$2:$Y$4096)-LEN(SUBSTITUTE($Y$2:$Y$4096,"Hisuian "&amp;AA3220,"")))/LEN("Hisuian "&amp;AA3220))
         - SUMPRODUCT((LEN($Y$2:$Y$4096)-LEN(SUBSTITUTE($Y$2:$Y$4096,"Paldean "&amp;AA3220,"")))/LEN("Paldean "&amp;AA3220))
      &gt;0,2,1)
   ))))</f>
        <v>1</v>
      </c>
      <c r="AN3220">
        <v>0</v>
      </c>
      <c r="AO3220">
        <v>0</v>
      </c>
    </row>
    <row r="3221" spans="1:42" x14ac:dyDescent="0.25">
      <c r="A3221">
        <v>208</v>
      </c>
      <c r="B3221" t="s">
        <v>88</v>
      </c>
      <c r="C3221" t="s">
        <v>1514</v>
      </c>
      <c r="D3221" t="s">
        <v>1472</v>
      </c>
      <c r="E3221">
        <v>75</v>
      </c>
      <c r="F3221">
        <v>85</v>
      </c>
      <c r="G3221">
        <v>200</v>
      </c>
      <c r="H3221">
        <v>55</v>
      </c>
      <c r="I3221">
        <v>65</v>
      </c>
      <c r="J3221">
        <v>30</v>
      </c>
      <c r="K3221" t="s">
        <v>1819</v>
      </c>
      <c r="M3221" t="s">
        <v>6230</v>
      </c>
      <c r="N3221">
        <v>6</v>
      </c>
      <c r="O3221">
        <v>10.95</v>
      </c>
      <c r="Q3221">
        <v>2</v>
      </c>
      <c r="R3221">
        <f t="shared" si="228"/>
        <v>6</v>
      </c>
      <c r="S3221">
        <f t="shared" si="229"/>
        <v>13</v>
      </c>
      <c r="T3221">
        <f t="shared" si="227"/>
        <v>19</v>
      </c>
      <c r="U3221" t="s">
        <v>1514</v>
      </c>
      <c r="V3221" t="s">
        <v>1472</v>
      </c>
      <c r="W3221" t="s">
        <v>1546</v>
      </c>
      <c r="X3221" t="s">
        <v>1521</v>
      </c>
      <c r="Z3221" t="str" cm="1">
        <f t="array" ref="Z3221">IF(ISBLANK(AK3221),_xlfn.LET(
    _xlpm.nameBeforeSlash, IF(ISNUMBER(SEARCH("/", Y3221)), LEFT(Y3221, SEARCH("/", Y3221)-1), Y3221),
    _xlpm.matchRow, IFERROR(MATCH(_xlpm.nameBeforeSlash, AA:AA, 0), ""),
    _xlpm.difference, IF(_xlpm.matchRow="", "", ABS((R3221 + S3221)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),IF(ISBLANK(Y3221),"","Hidden"))</f>
        <v/>
      </c>
      <c r="AA3221" t="s">
        <v>88</v>
      </c>
      <c r="AB3221" t="s">
        <v>3498</v>
      </c>
      <c r="AC3221" t="s">
        <v>440</v>
      </c>
      <c r="AD3221" t="str">
        <f>_xlfn.XLOOKUP(AC3221,moves!A:A,moves!B:B)</f>
        <v>steel</v>
      </c>
      <c r="AE3221">
        <f>_xlfn.XLOOKUP(AC3221,moves!A:A,moves!D:D)</f>
        <v>4</v>
      </c>
      <c r="AF3221" t="str">
        <f>_xlfn.XLOOKUP(AC3221,moves!A:A,moves!E:E)</f>
        <v>When the target is next attacked: Add 1 regular hit to the roll.</v>
      </c>
      <c r="AG3221">
        <v>0</v>
      </c>
      <c r="AH3221">
        <v>0</v>
      </c>
      <c r="AI3221">
        <f t="shared" si="226"/>
        <v>0</v>
      </c>
      <c r="AJ3221" t="s">
        <v>525</v>
      </c>
      <c r="AK3221" t="s">
        <v>6230</v>
      </c>
      <c r="AL3221">
        <v>0</v>
      </c>
      <c r="AM3221" cm="1">
        <f t="array" ref="AM3221">IF(AL3221=1,1,
   IF(ISTEXT(AK3221),1,
   IF(AO3221&gt;1,AM3220,
   IF(AI3221=1,
      IF(SUMPRODUCT((LEN($Y$2:$Y$4096)-LEN(SUBSTITUTE($Y$2:$Y$4096,AA3221,"")))/LEN(AA3221))&gt;0,2,1),
      IF(
         SUMPRODUCT((LEN($Y$2:$Y$4096)-LEN(SUBSTITUTE($Y$2:$Y$4096,AA3221,"")))/LEN(AA3221))
         - SUMPRODUCT((LEN($Y$2:$Y$4096)-LEN(SUBSTITUTE($Y$2:$Y$4096,"Alolan "&amp;AA3221,"")))/LEN("Alolan "&amp;AA3221))
         - SUMPRODUCT((LEN($Y$2:$Y$4096)-LEN(SUBSTITUTE($Y$2:$Y$4096,"Galarian "&amp;AA3221,"")))/LEN("Galarian "&amp;AA3221))
         - SUMPRODUCT((LEN($Y$2:$Y$4096)-LEN(SUBSTITUTE($Y$2:$Y$4096,"Hisuian "&amp;AA3221,"")))/LEN("Hisuian "&amp;AA3221))
         - SUMPRODUCT((LEN($Y$2:$Y$4096)-LEN(SUBSTITUTE($Y$2:$Y$4096,"Paldean "&amp;AA3221,"")))/LEN("Paldean "&amp;AA3221))
      &gt;0,2,1)
   ))))</f>
        <v>1</v>
      </c>
      <c r="AN3221">
        <v>0</v>
      </c>
      <c r="AO3221">
        <v>1</v>
      </c>
    </row>
    <row r="3222" spans="1:42" x14ac:dyDescent="0.25">
      <c r="A3222" t="s">
        <v>1820</v>
      </c>
      <c r="B3222" t="s">
        <v>88</v>
      </c>
      <c r="C3222" t="s">
        <v>1514</v>
      </c>
      <c r="D3222" t="s">
        <v>1472</v>
      </c>
      <c r="E3222">
        <v>75</v>
      </c>
      <c r="F3222">
        <v>125</v>
      </c>
      <c r="G3222">
        <v>230</v>
      </c>
      <c r="H3222">
        <v>55</v>
      </c>
      <c r="I3222">
        <v>95</v>
      </c>
      <c r="J3222">
        <v>30</v>
      </c>
      <c r="K3222" t="s">
        <v>1819</v>
      </c>
      <c r="M3222" t="s">
        <v>6230</v>
      </c>
      <c r="N3222">
        <v>8</v>
      </c>
      <c r="O3222">
        <v>12.75</v>
      </c>
      <c r="Q3222">
        <v>2</v>
      </c>
      <c r="R3222">
        <f t="shared" si="228"/>
        <v>8</v>
      </c>
      <c r="S3222">
        <f t="shared" si="229"/>
        <v>15</v>
      </c>
      <c r="T3222">
        <f t="shared" si="227"/>
        <v>23</v>
      </c>
      <c r="U3222" t="s">
        <v>1514</v>
      </c>
      <c r="V3222" t="s">
        <v>1472</v>
      </c>
      <c r="W3222" t="s">
        <v>1546</v>
      </c>
      <c r="X3222" t="s">
        <v>1521</v>
      </c>
      <c r="Z3222" t="str" cm="1">
        <f t="array" ref="Z3222">IF(ISBLANK(AK3222),_xlfn.LET(
    _xlpm.nameBeforeSlash, IF(ISNUMBER(SEARCH("/", Y3222)), LEFT(Y3222, SEARCH("/", Y3222)-1), Y3222),
    _xlpm.matchRow, IFERROR(MATCH(_xlpm.nameBeforeSlash, AA:AA, 0), ""),
    _xlpm.difference, IF(_xlpm.matchRow="", "", ABS((R3222 + S3222)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),IF(ISBLANK(Y3222),"","Hidden"))</f>
        <v/>
      </c>
      <c r="AA3222" t="s">
        <v>3395</v>
      </c>
      <c r="AB3222" t="s">
        <v>1477</v>
      </c>
      <c r="AC3222" t="s">
        <v>1352</v>
      </c>
      <c r="AD3222" t="str">
        <f>_xlfn.XLOOKUP(AC3222,moves!A:A,moves!B:B)</f>
        <v>steel</v>
      </c>
      <c r="AE3222">
        <f>_xlfn.XLOOKUP(AC3222,moves!A:A,moves!D:D)</f>
        <v>8</v>
      </c>
      <c r="AF3222" t="str">
        <f>_xlfn.XLOOKUP(AC3222,moves!A:A,moves!E:E)</f>
        <v>The user takes damage equal to half its base health, rounded up.</v>
      </c>
      <c r="AG3222">
        <v>0</v>
      </c>
      <c r="AH3222">
        <v>0</v>
      </c>
      <c r="AI3222">
        <f t="shared" si="226"/>
        <v>0</v>
      </c>
      <c r="AJ3222" t="s">
        <v>525</v>
      </c>
      <c r="AK3222" t="s">
        <v>6230</v>
      </c>
      <c r="AL3222">
        <v>0</v>
      </c>
      <c r="AM3222" cm="1">
        <f t="array" ref="AM3222">IF(AL3222=1,1,
   IF(ISTEXT(AK3222),1,
   IF(AO3222&gt;1,AM3221,
   IF(AI3222=1,
      IF(SUMPRODUCT((LEN($Y$2:$Y$4096)-LEN(SUBSTITUTE($Y$2:$Y$4096,AA3222,"")))/LEN(AA3222))&gt;0,2,1),
      IF(
         SUMPRODUCT((LEN($Y$2:$Y$4096)-LEN(SUBSTITUTE($Y$2:$Y$4096,AA3222,"")))/LEN(AA3222))
         - SUMPRODUCT((LEN($Y$2:$Y$4096)-LEN(SUBSTITUTE($Y$2:$Y$4096,"Alolan "&amp;AA3222,"")))/LEN("Alolan "&amp;AA3222))
         - SUMPRODUCT((LEN($Y$2:$Y$4096)-LEN(SUBSTITUTE($Y$2:$Y$4096,"Galarian "&amp;AA3222,"")))/LEN("Galarian "&amp;AA3222))
         - SUMPRODUCT((LEN($Y$2:$Y$4096)-LEN(SUBSTITUTE($Y$2:$Y$4096,"Hisuian "&amp;AA3222,"")))/LEN("Hisuian "&amp;AA3222))
         - SUMPRODUCT((LEN($Y$2:$Y$4096)-LEN(SUBSTITUTE($Y$2:$Y$4096,"Paldean "&amp;AA3222,"")))/LEN("Paldean "&amp;AA3222))
      &gt;0,2,1)
   ))))</f>
        <v>1</v>
      </c>
      <c r="AN3222">
        <v>0</v>
      </c>
      <c r="AO3222">
        <v>2</v>
      </c>
      <c r="AP3222">
        <v>1</v>
      </c>
    </row>
    <row r="3223" spans="1:42" x14ac:dyDescent="0.25">
      <c r="A3223">
        <v>94</v>
      </c>
      <c r="B3223" t="s">
        <v>44</v>
      </c>
      <c r="C3223" t="s">
        <v>1524</v>
      </c>
      <c r="D3223" t="s">
        <v>1469</v>
      </c>
      <c r="E3223">
        <v>60</v>
      </c>
      <c r="F3223">
        <v>65</v>
      </c>
      <c r="G3223">
        <v>60</v>
      </c>
      <c r="H3223">
        <v>130</v>
      </c>
      <c r="I3223">
        <v>75</v>
      </c>
      <c r="J3223">
        <v>110</v>
      </c>
      <c r="K3223" t="s">
        <v>1669</v>
      </c>
      <c r="M3223" t="s">
        <v>6230</v>
      </c>
      <c r="N3223">
        <v>11.55</v>
      </c>
      <c r="O3223">
        <v>6.45</v>
      </c>
      <c r="P3223">
        <v>1</v>
      </c>
      <c r="Q3223">
        <v>1</v>
      </c>
      <c r="R3223">
        <f t="shared" si="228"/>
        <v>13</v>
      </c>
      <c r="S3223">
        <f t="shared" si="229"/>
        <v>7</v>
      </c>
      <c r="T3223">
        <f t="shared" si="227"/>
        <v>20</v>
      </c>
      <c r="U3223" t="s">
        <v>1524</v>
      </c>
      <c r="V3223" t="s">
        <v>1469</v>
      </c>
      <c r="W3223" t="s">
        <v>1471</v>
      </c>
      <c r="X3223" t="s">
        <v>429</v>
      </c>
      <c r="Z3223" t="str" cm="1">
        <f t="array" ref="Z3223">IF(ISBLANK(AK3223),_xlfn.LET(
    _xlpm.nameBeforeSlash, IF(ISNUMBER(SEARCH("/", Y3223)), LEFT(Y3223, SEARCH("/", Y3223)-1), Y3223),
    _xlpm.matchRow, IFERROR(MATCH(_xlpm.nameBeforeSlash, AA:AA, 0), ""),
    _xlpm.difference, IF(_xlpm.matchRow="", "", ABS((R3223 + S3223)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),IF(ISBLANK(Y3223),"","Hidden"))</f>
        <v/>
      </c>
      <c r="AA3223" t="s">
        <v>44</v>
      </c>
      <c r="AB3223" t="s">
        <v>3498</v>
      </c>
      <c r="AC3223" t="s">
        <v>1294</v>
      </c>
      <c r="AD3223" t="str">
        <f>_xlfn.XLOOKUP(AC3223,moves!A:A,moves!B:B)</f>
        <v>poison</v>
      </c>
      <c r="AE3223">
        <f>_xlfn.XLOOKUP(AC3223,moves!A:A,moves!D:D)</f>
        <v>5</v>
      </c>
      <c r="AF3223" t="str">
        <f>_xlfn.XLOOKUP(AC3223,moves!A:A,moves!E:E)</f>
        <v>Status symbols deal +1 damage. If any status symbols are rolled: Inflict the Poisoned status on the target.</v>
      </c>
      <c r="AG3223">
        <v>0</v>
      </c>
      <c r="AH3223">
        <v>0</v>
      </c>
      <c r="AI3223">
        <f t="shared" si="226"/>
        <v>0</v>
      </c>
      <c r="AJ3223" t="s">
        <v>525</v>
      </c>
      <c r="AK3223" t="s">
        <v>6230</v>
      </c>
      <c r="AL3223">
        <v>0</v>
      </c>
      <c r="AM3223" cm="1">
        <f t="array" ref="AM3223">IF(AL3223=1,1,
   IF(ISTEXT(AK3223),1,
   IF(AO3223&gt;1,AM3221,
   IF(AI3223=1,
      IF(SUMPRODUCT((LEN($Y$2:$Y$4096)-LEN(SUBSTITUTE($Y$2:$Y$4096,AA3223,"")))/LEN(AA3223))&gt;0,2,1),
      IF(
         SUMPRODUCT((LEN($Y$2:$Y$4096)-LEN(SUBSTITUTE($Y$2:$Y$4096,AA3223,"")))/LEN(AA3223))
         - SUMPRODUCT((LEN($Y$2:$Y$4096)-LEN(SUBSTITUTE($Y$2:$Y$4096,"Alolan "&amp;AA3223,"")))/LEN("Alolan "&amp;AA3223))
         - SUMPRODUCT((LEN($Y$2:$Y$4096)-LEN(SUBSTITUTE($Y$2:$Y$4096,"Galarian "&amp;AA3223,"")))/LEN("Galarian "&amp;AA3223))
         - SUMPRODUCT((LEN($Y$2:$Y$4096)-LEN(SUBSTITUTE($Y$2:$Y$4096,"Hisuian "&amp;AA3223,"")))/LEN("Hisuian "&amp;AA3223))
         - SUMPRODUCT((LEN($Y$2:$Y$4096)-LEN(SUBSTITUTE($Y$2:$Y$4096,"Paldean "&amp;AA3223,"")))/LEN("Paldean "&amp;AA3223))
      &gt;0,2,1)
   ))))</f>
        <v>1</v>
      </c>
      <c r="AN3223">
        <v>0</v>
      </c>
      <c r="AO3223">
        <v>1</v>
      </c>
    </row>
    <row r="3224" spans="1:42" x14ac:dyDescent="0.25">
      <c r="A3224" t="s">
        <v>1670</v>
      </c>
      <c r="B3224" t="s">
        <v>44</v>
      </c>
      <c r="C3224" t="s">
        <v>1524</v>
      </c>
      <c r="D3224" t="s">
        <v>1469</v>
      </c>
      <c r="E3224">
        <v>60</v>
      </c>
      <c r="F3224">
        <v>65</v>
      </c>
      <c r="G3224">
        <v>80</v>
      </c>
      <c r="H3224">
        <v>170</v>
      </c>
      <c r="I3224">
        <v>95</v>
      </c>
      <c r="J3224">
        <v>130</v>
      </c>
      <c r="K3224" t="s">
        <v>1669</v>
      </c>
      <c r="M3224" t="s">
        <v>6230</v>
      </c>
      <c r="N3224">
        <v>14.35</v>
      </c>
      <c r="O3224">
        <v>7.65</v>
      </c>
      <c r="P3224">
        <v>1</v>
      </c>
      <c r="R3224">
        <f t="shared" si="228"/>
        <v>15</v>
      </c>
      <c r="S3224">
        <f t="shared" si="229"/>
        <v>8</v>
      </c>
      <c r="T3224">
        <f t="shared" si="227"/>
        <v>23</v>
      </c>
      <c r="U3224" t="s">
        <v>1524</v>
      </c>
      <c r="V3224" t="s">
        <v>1469</v>
      </c>
      <c r="W3224" t="s">
        <v>1471</v>
      </c>
      <c r="X3224" t="s">
        <v>429</v>
      </c>
      <c r="Z3224" t="str" cm="1">
        <f t="array" ref="Z3224">IF(ISBLANK(AK3224),_xlfn.LET(
    _xlpm.nameBeforeSlash, IF(ISNUMBER(SEARCH("/", Y3224)), LEFT(Y3224, SEARCH("/", Y3224)-1), Y3224),
    _xlpm.matchRow, IFERROR(MATCH(_xlpm.nameBeforeSlash, AA:AA, 0), ""),
    _xlpm.difference, IF(_xlpm.matchRow="", "", ABS((R3224 + S3224)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),IF(ISBLANK(Y3224),"","Hidden"))</f>
        <v/>
      </c>
      <c r="AA3224" t="s">
        <v>3372</v>
      </c>
      <c r="AB3224" t="s">
        <v>1477</v>
      </c>
      <c r="AC3224" t="s">
        <v>1106</v>
      </c>
      <c r="AD3224" t="str">
        <f>_xlfn.XLOOKUP(AC3224,moves!A:A,moves!B:B)</f>
        <v>ghost</v>
      </c>
      <c r="AE3224">
        <f>_xlfn.XLOOKUP(AC3224,moves!A:A,moves!D:D)</f>
        <v>6</v>
      </c>
      <c r="AF3224" t="str">
        <f>_xlfn.XLOOKUP(AC3224,moves!A:A,moves!E:E)</f>
        <v>Status symbols deal +1 damage. The target may no longer switch out or flee the battle.</v>
      </c>
      <c r="AG3224">
        <v>0</v>
      </c>
      <c r="AH3224">
        <v>0</v>
      </c>
      <c r="AI3224">
        <f t="shared" si="226"/>
        <v>0</v>
      </c>
      <c r="AJ3224" t="s">
        <v>525</v>
      </c>
      <c r="AK3224" t="s">
        <v>6230</v>
      </c>
      <c r="AL3224">
        <v>0</v>
      </c>
      <c r="AM3224" cm="1">
        <f t="array" ref="AM3224">IF(AL3224=1,1,
   IF(ISTEXT(AK3224),1,
   IF(AO3224&gt;1,AM3223,
   IF(AI3224=1,
      IF(SUMPRODUCT((LEN($Y$2:$Y$4096)-LEN(SUBSTITUTE($Y$2:$Y$4096,AA3224,"")))/LEN(AA3224))&gt;0,2,1),
      IF(
         SUMPRODUCT((LEN($Y$2:$Y$4096)-LEN(SUBSTITUTE($Y$2:$Y$4096,AA3224,"")))/LEN(AA3224))
         - SUMPRODUCT((LEN($Y$2:$Y$4096)-LEN(SUBSTITUTE($Y$2:$Y$4096,"Alolan "&amp;AA3224,"")))/LEN("Alolan "&amp;AA3224))
         - SUMPRODUCT((LEN($Y$2:$Y$4096)-LEN(SUBSTITUTE($Y$2:$Y$4096,"Galarian "&amp;AA3224,"")))/LEN("Galarian "&amp;AA3224))
         - SUMPRODUCT((LEN($Y$2:$Y$4096)-LEN(SUBSTITUTE($Y$2:$Y$4096,"Hisuian "&amp;AA3224,"")))/LEN("Hisuian "&amp;AA3224))
         - SUMPRODUCT((LEN($Y$2:$Y$4096)-LEN(SUBSTITUTE($Y$2:$Y$4096,"Paldean "&amp;AA3224,"")))/LEN("Paldean "&amp;AA3224))
      &gt;0,2,1)
   ))))</f>
        <v>1</v>
      </c>
      <c r="AN3224">
        <v>0</v>
      </c>
      <c r="AO3224">
        <v>2</v>
      </c>
      <c r="AP3224">
        <v>1</v>
      </c>
    </row>
    <row r="3225" spans="1:42" x14ac:dyDescent="0.25">
      <c r="A3225" t="s">
        <v>3309</v>
      </c>
      <c r="B3225" t="s">
        <v>44</v>
      </c>
      <c r="C3225" t="s">
        <v>1524</v>
      </c>
      <c r="D3225" t="s">
        <v>1469</v>
      </c>
      <c r="E3225">
        <v>60</v>
      </c>
      <c r="F3225">
        <v>65</v>
      </c>
      <c r="G3225">
        <v>80</v>
      </c>
      <c r="H3225">
        <v>170</v>
      </c>
      <c r="I3225">
        <v>95</v>
      </c>
      <c r="J3225">
        <v>130</v>
      </c>
      <c r="K3225" t="s">
        <v>1669</v>
      </c>
      <c r="M3225" t="s">
        <v>6230</v>
      </c>
      <c r="N3225">
        <v>14.35</v>
      </c>
      <c r="O3225">
        <v>7.65</v>
      </c>
      <c r="P3225">
        <v>-2</v>
      </c>
      <c r="Q3225">
        <v>10</v>
      </c>
      <c r="R3225">
        <f t="shared" si="228"/>
        <v>12</v>
      </c>
      <c r="S3225">
        <f t="shared" si="229"/>
        <v>18</v>
      </c>
      <c r="T3225">
        <f t="shared" si="227"/>
        <v>30</v>
      </c>
      <c r="U3225" t="s">
        <v>1524</v>
      </c>
      <c r="V3225" t="s">
        <v>1469</v>
      </c>
      <c r="W3225" t="s">
        <v>1471</v>
      </c>
      <c r="X3225" t="s">
        <v>429</v>
      </c>
      <c r="Z3225" t="str" cm="1">
        <f t="array" ref="Z3225">IF(ISBLANK(AK3225),_xlfn.LET(
    _xlpm.nameBeforeSlash, IF(ISNUMBER(SEARCH("/", Y3225)), LEFT(Y3225, SEARCH("/", Y3225)-1), Y3225),
    _xlpm.matchRow, IFERROR(MATCH(_xlpm.nameBeforeSlash, AA:AA, 0), ""),
    _xlpm.difference, IF(_xlpm.matchRow="", "", ABS((R3225 + S3225)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),IF(ISBLANK(Y3225),"","Hidden"))</f>
        <v/>
      </c>
      <c r="AA3225" t="s">
        <v>3388</v>
      </c>
      <c r="AB3225" t="s">
        <v>3299</v>
      </c>
      <c r="AC3225" t="s">
        <v>3337</v>
      </c>
      <c r="AD3225" t="str">
        <f>_xlfn.XLOOKUP(AC3225,moves!A:A,moves!B:B)</f>
        <v>ghost</v>
      </c>
      <c r="AE3225">
        <f>_xlfn.XLOOKUP(AC3225,moves!A:A,moves!D:D)</f>
        <v>5</v>
      </c>
      <c r="AF3225" t="str">
        <f>_xlfn.XLOOKUP(AC3225,moves!A:A,moves!E:E)</f>
        <v>All opposing Pokémon may no longer switch out or flee the battle.</v>
      </c>
      <c r="AG3225">
        <v>0</v>
      </c>
      <c r="AH3225">
        <v>0</v>
      </c>
      <c r="AI3225">
        <f t="shared" si="226"/>
        <v>0</v>
      </c>
      <c r="AJ3225" t="s">
        <v>525</v>
      </c>
      <c r="AK3225" t="s">
        <v>6230</v>
      </c>
      <c r="AL3225">
        <v>0</v>
      </c>
      <c r="AM3225" cm="1">
        <f t="array" ref="AM3225">IF(AL3225=1,1,
   IF(ISTEXT(AK3225),1,
   IF(AO3225&gt;1,AM3224,
   IF(AI3225=1,
      IF(SUMPRODUCT((LEN($Y$2:$Y$4096)-LEN(SUBSTITUTE($Y$2:$Y$4096,AA3225,"")))/LEN(AA3225))&gt;0,2,1),
      IF(
         SUMPRODUCT((LEN($Y$2:$Y$4096)-LEN(SUBSTITUTE($Y$2:$Y$4096,AA3225,"")))/LEN(AA3225))
         - SUMPRODUCT((LEN($Y$2:$Y$4096)-LEN(SUBSTITUTE($Y$2:$Y$4096,"Alolan "&amp;AA3225,"")))/LEN("Alolan "&amp;AA3225))
         - SUMPRODUCT((LEN($Y$2:$Y$4096)-LEN(SUBSTITUTE($Y$2:$Y$4096,"Galarian "&amp;AA3225,"")))/LEN("Galarian "&amp;AA3225))
         - SUMPRODUCT((LEN($Y$2:$Y$4096)-LEN(SUBSTITUTE($Y$2:$Y$4096,"Hisuian "&amp;AA3225,"")))/LEN("Hisuian "&amp;AA3225))
         - SUMPRODUCT((LEN($Y$2:$Y$4096)-LEN(SUBSTITUTE($Y$2:$Y$4096,"Paldean "&amp;AA3225,"")))/LEN("Paldean "&amp;AA3225))
      &gt;0,2,1)
   ))))</f>
        <v>1</v>
      </c>
      <c r="AN3225">
        <v>0</v>
      </c>
      <c r="AO3225">
        <v>3</v>
      </c>
      <c r="AP3225">
        <v>1</v>
      </c>
    </row>
    <row r="3226" spans="1:42" x14ac:dyDescent="0.25">
      <c r="A3226">
        <v>452</v>
      </c>
      <c r="B3226" t="s">
        <v>206</v>
      </c>
      <c r="C3226" t="s">
        <v>1469</v>
      </c>
      <c r="D3226" t="s">
        <v>1471</v>
      </c>
      <c r="E3226">
        <v>70</v>
      </c>
      <c r="F3226">
        <v>90</v>
      </c>
      <c r="G3226">
        <v>110</v>
      </c>
      <c r="H3226">
        <v>60</v>
      </c>
      <c r="I3226">
        <v>75</v>
      </c>
      <c r="J3226">
        <v>95</v>
      </c>
      <c r="K3226" t="s">
        <v>2107</v>
      </c>
      <c r="M3226" t="s">
        <v>6230</v>
      </c>
      <c r="N3226">
        <v>8.9</v>
      </c>
      <c r="O3226">
        <v>8.35</v>
      </c>
      <c r="R3226">
        <f t="shared" si="228"/>
        <v>9</v>
      </c>
      <c r="S3226">
        <f t="shared" si="229"/>
        <v>8</v>
      </c>
      <c r="T3226">
        <f t="shared" si="227"/>
        <v>17</v>
      </c>
      <c r="U3226" t="s">
        <v>1469</v>
      </c>
      <c r="V3226" t="s">
        <v>1471</v>
      </c>
      <c r="W3226" t="s">
        <v>1499</v>
      </c>
      <c r="X3226" t="s">
        <v>1472</v>
      </c>
      <c r="Z3226" t="str" cm="1">
        <f t="array" ref="Z3226">IF(ISBLANK(AK3226),_xlfn.LET(
    _xlpm.nameBeforeSlash, IF(ISNUMBER(SEARCH("/", Y3226)), LEFT(Y3226, SEARCH("/", Y3226)-1), Y3226),
    _xlpm.matchRow, IFERROR(MATCH(_xlpm.nameBeforeSlash, AA:AA, 0), ""),
    _xlpm.difference, IF(_xlpm.matchRow="", "", ABS((R3226 + S3226)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),IF(ISBLANK(Y3226),"","Hidden"))</f>
        <v/>
      </c>
      <c r="AA3226" t="s">
        <v>206</v>
      </c>
      <c r="AB3226" t="s">
        <v>3498</v>
      </c>
      <c r="AC3226" t="s">
        <v>405</v>
      </c>
      <c r="AD3226" t="str">
        <f>_xlfn.XLOOKUP(AC3226,moves!A:A,moves!B:B)</f>
        <v>poison</v>
      </c>
      <c r="AE3226">
        <f>_xlfn.XLOOKUP(AC3226,moves!A:A,moves!D:D)</f>
        <v>4</v>
      </c>
      <c r="AF3226" t="str">
        <f>_xlfn.XLOOKUP(AC3226,moves!A:A,moves!E:E)</f>
        <v>Critical hits deal +1 damage.</v>
      </c>
      <c r="AG3226">
        <v>0</v>
      </c>
      <c r="AH3226">
        <v>0</v>
      </c>
      <c r="AI3226">
        <f t="shared" si="226"/>
        <v>0</v>
      </c>
      <c r="AJ3226" t="s">
        <v>525</v>
      </c>
      <c r="AK3226" t="s">
        <v>6230</v>
      </c>
      <c r="AL3226">
        <v>0</v>
      </c>
      <c r="AM3226" cm="1">
        <f t="array" ref="AM3226">IF(AL3226=1,1,
   IF(ISTEXT(AK3226),1,
   IF(AO3226&gt;1,AM3223,
   IF(AI3226=1,
      IF(SUMPRODUCT((LEN($Y$2:$Y$4096)-LEN(SUBSTITUTE($Y$2:$Y$4096,AA3226,"")))/LEN(AA3226))&gt;0,2,1),
      IF(
         SUMPRODUCT((LEN($Y$2:$Y$4096)-LEN(SUBSTITUTE($Y$2:$Y$4096,AA3226,"")))/LEN(AA3226))
         - SUMPRODUCT((LEN($Y$2:$Y$4096)-LEN(SUBSTITUTE($Y$2:$Y$4096,"Alolan "&amp;AA3226,"")))/LEN("Alolan "&amp;AA3226))
         - SUMPRODUCT((LEN($Y$2:$Y$4096)-LEN(SUBSTITUTE($Y$2:$Y$4096,"Galarian "&amp;AA3226,"")))/LEN("Galarian "&amp;AA3226))
         - SUMPRODUCT((LEN($Y$2:$Y$4096)-LEN(SUBSTITUTE($Y$2:$Y$4096,"Hisuian "&amp;AA3226,"")))/LEN("Hisuian "&amp;AA3226))
         - SUMPRODUCT((LEN($Y$2:$Y$4096)-LEN(SUBSTITUTE($Y$2:$Y$4096,"Paldean "&amp;AA3226,"")))/LEN("Paldean "&amp;AA3226))
      &gt;0,2,1)
   ))))</f>
        <v>1</v>
      </c>
      <c r="AN3226">
        <v>0</v>
      </c>
      <c r="AO3226">
        <v>0</v>
      </c>
    </row>
    <row r="3227" spans="1:42" x14ac:dyDescent="0.25">
      <c r="A3227">
        <v>430</v>
      </c>
      <c r="B3227" t="s">
        <v>184</v>
      </c>
      <c r="C3227" t="s">
        <v>1471</v>
      </c>
      <c r="D3227" t="s">
        <v>1481</v>
      </c>
      <c r="E3227">
        <v>100</v>
      </c>
      <c r="F3227">
        <v>125</v>
      </c>
      <c r="G3227">
        <v>52</v>
      </c>
      <c r="H3227">
        <v>105</v>
      </c>
      <c r="I3227">
        <v>52</v>
      </c>
      <c r="J3227">
        <v>71</v>
      </c>
      <c r="K3227" t="s">
        <v>304</v>
      </c>
      <c r="M3227" t="s">
        <v>6230</v>
      </c>
      <c r="N3227">
        <v>10.14</v>
      </c>
      <c r="O3227">
        <v>7.12</v>
      </c>
      <c r="R3227">
        <f t="shared" si="228"/>
        <v>10</v>
      </c>
      <c r="S3227">
        <f t="shared" si="229"/>
        <v>7</v>
      </c>
      <c r="T3227">
        <f t="shared" si="227"/>
        <v>17</v>
      </c>
      <c r="U3227" t="s">
        <v>1471</v>
      </c>
      <c r="V3227" t="s">
        <v>1481</v>
      </c>
      <c r="W3227" t="s">
        <v>1524</v>
      </c>
      <c r="X3227" t="s">
        <v>1479</v>
      </c>
      <c r="Z3227" t="str" cm="1">
        <f t="array" ref="Z3227">IF(ISBLANK(AK3227),_xlfn.LET(
    _xlpm.nameBeforeSlash, IF(ISNUMBER(SEARCH("/", Y3227)), LEFT(Y3227, SEARCH("/", Y3227)-1), Y3227),
    _xlpm.matchRow, IFERROR(MATCH(_xlpm.nameBeforeSlash, AA:AA, 0), ""),
    _xlpm.difference, IF(_xlpm.matchRow="", "", ABS((R3227 + S3227)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),IF(ISBLANK(Y3227),"","Hidden"))</f>
        <v/>
      </c>
      <c r="AA3227" t="s">
        <v>184</v>
      </c>
      <c r="AB3227" t="s">
        <v>3498</v>
      </c>
      <c r="AC3227" t="s">
        <v>454</v>
      </c>
      <c r="AD3227" t="str">
        <f>_xlfn.XLOOKUP(AC3227,moves!A:A,moves!B:B)</f>
        <v>dark</v>
      </c>
      <c r="AE3227">
        <f>_xlfn.XLOOKUP(AC3227,moves!A:A,moves!D:D)</f>
        <v>4</v>
      </c>
      <c r="AF3227" t="str">
        <f>_xlfn.XLOOKUP(AC3227,moves!A:A,moves!E:E)</f>
        <v>Critical hits deal +1 damage.</v>
      </c>
      <c r="AG3227">
        <v>0</v>
      </c>
      <c r="AH3227">
        <v>0</v>
      </c>
      <c r="AI3227">
        <f t="shared" si="226"/>
        <v>0</v>
      </c>
      <c r="AJ3227" t="s">
        <v>525</v>
      </c>
      <c r="AK3227" t="s">
        <v>6230</v>
      </c>
      <c r="AL3227">
        <v>0</v>
      </c>
      <c r="AM3227" cm="1">
        <f t="array" ref="AM3227">IF(AL3227=1,1,
   IF(ISTEXT(AK3227),1,
   IF(AO3227&gt;1,AM3226,
   IF(AI3227=1,
      IF(SUMPRODUCT((LEN($Y$2:$Y$4096)-LEN(SUBSTITUTE($Y$2:$Y$4096,AA3227,"")))/LEN(AA3227))&gt;0,2,1),
      IF(
         SUMPRODUCT((LEN($Y$2:$Y$4096)-LEN(SUBSTITUTE($Y$2:$Y$4096,AA3227,"")))/LEN(AA3227))
         - SUMPRODUCT((LEN($Y$2:$Y$4096)-LEN(SUBSTITUTE($Y$2:$Y$4096,"Alolan "&amp;AA3227,"")))/LEN("Alolan "&amp;AA3227))
         - SUMPRODUCT((LEN($Y$2:$Y$4096)-LEN(SUBSTITUTE($Y$2:$Y$4096,"Galarian "&amp;AA3227,"")))/LEN("Galarian "&amp;AA3227))
         - SUMPRODUCT((LEN($Y$2:$Y$4096)-LEN(SUBSTITUTE($Y$2:$Y$4096,"Hisuian "&amp;AA3227,"")))/LEN("Hisuian "&amp;AA3227))
         - SUMPRODUCT((LEN($Y$2:$Y$4096)-LEN(SUBSTITUTE($Y$2:$Y$4096,"Paldean "&amp;AA3227,"")))/LEN("Paldean "&amp;AA3227))
      &gt;0,2,1)
   ))))</f>
        <v>1</v>
      </c>
      <c r="AN3227">
        <v>0</v>
      </c>
      <c r="AO3227">
        <v>0</v>
      </c>
    </row>
    <row r="3228" spans="1:42" x14ac:dyDescent="0.25">
      <c r="A3228">
        <v>71</v>
      </c>
      <c r="B3228" t="s">
        <v>1620</v>
      </c>
      <c r="C3228" t="s">
        <v>1468</v>
      </c>
      <c r="D3228" t="s">
        <v>1469</v>
      </c>
      <c r="E3228">
        <v>80</v>
      </c>
      <c r="F3228">
        <v>105</v>
      </c>
      <c r="G3228">
        <v>65</v>
      </c>
      <c r="H3228">
        <v>100</v>
      </c>
      <c r="I3228">
        <v>70</v>
      </c>
      <c r="J3228">
        <v>70</v>
      </c>
      <c r="K3228" t="s">
        <v>1619</v>
      </c>
      <c r="M3228" t="s">
        <v>6230</v>
      </c>
      <c r="N3228">
        <v>9.0500000000000007</v>
      </c>
      <c r="O3228">
        <v>7.25</v>
      </c>
      <c r="Q3228">
        <v>1</v>
      </c>
      <c r="R3228">
        <f t="shared" si="228"/>
        <v>9</v>
      </c>
      <c r="S3228">
        <f t="shared" si="229"/>
        <v>8</v>
      </c>
      <c r="T3228">
        <f t="shared" si="227"/>
        <v>17</v>
      </c>
      <c r="U3228" t="s">
        <v>1468</v>
      </c>
      <c r="V3228" t="s">
        <v>1469</v>
      </c>
      <c r="W3228" t="s">
        <v>1499</v>
      </c>
      <c r="X3228" t="s">
        <v>1471</v>
      </c>
      <c r="Z3228" t="str" cm="1">
        <f t="array" ref="Z3228">IF(ISBLANK(AK3228),_xlfn.LET(
    _xlpm.nameBeforeSlash, IF(ISNUMBER(SEARCH("/", Y3228)), LEFT(Y3228, SEARCH("/", Y3228)-1), Y3228),
    _xlpm.matchRow, IFERROR(MATCH(_xlpm.nameBeforeSlash, AA:AA, 0), ""),
    _xlpm.difference, IF(_xlpm.matchRow="", "", ABS((R3228 + S3228)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),IF(ISBLANK(Y3228),"","Hidden"))</f>
        <v/>
      </c>
      <c r="AA3228" t="s">
        <v>1620</v>
      </c>
      <c r="AB3228" t="s">
        <v>3498</v>
      </c>
      <c r="AC3228" t="s">
        <v>746</v>
      </c>
      <c r="AD3228" t="str">
        <f>_xlfn.XLOOKUP(AC3228,moves!A:A,moves!B:B)</f>
        <v>grass</v>
      </c>
      <c r="AE3228">
        <f>_xlfn.XLOOKUP(AC3228,moves!A:A,moves!D:D)</f>
        <v>4</v>
      </c>
      <c r="AF3228" t="str">
        <f>_xlfn.XLOOKUP(AC3228,moves!A:A,moves!E:E)</f>
        <v>Deal 4 extra damage to Bug-type Pokémon. The target may no longer switch out or flee the battle.</v>
      </c>
      <c r="AG3228">
        <v>0</v>
      </c>
      <c r="AH3228">
        <v>0</v>
      </c>
      <c r="AI3228">
        <f t="shared" ref="AI3228:AI3307" si="230">IF(ISNUMBER(SEARCH("Shiny ", AA3228)), 1, 0)</f>
        <v>0</v>
      </c>
      <c r="AJ3228" t="s">
        <v>525</v>
      </c>
      <c r="AK3228" t="s">
        <v>6230</v>
      </c>
      <c r="AL3228">
        <v>0</v>
      </c>
      <c r="AM3228" cm="1">
        <f t="array" ref="AM3228">IF(AL3228=1,1,
   IF(ISTEXT(AK3228),1,
   IF(AO3228&gt;1,AM3227,
   IF(AI3228=1,
      IF(SUMPRODUCT((LEN($Y$2:$Y$4096)-LEN(SUBSTITUTE($Y$2:$Y$4096,AA3228,"")))/LEN(AA3228))&gt;0,2,1),
      IF(
         SUMPRODUCT((LEN($Y$2:$Y$4096)-LEN(SUBSTITUTE($Y$2:$Y$4096,AA3228,"")))/LEN(AA3228))
         - SUMPRODUCT((LEN($Y$2:$Y$4096)-LEN(SUBSTITUTE($Y$2:$Y$4096,"Alolan "&amp;AA3228,"")))/LEN("Alolan "&amp;AA3228))
         - SUMPRODUCT((LEN($Y$2:$Y$4096)-LEN(SUBSTITUTE($Y$2:$Y$4096,"Galarian "&amp;AA3228,"")))/LEN("Galarian "&amp;AA3228))
         - SUMPRODUCT((LEN($Y$2:$Y$4096)-LEN(SUBSTITUTE($Y$2:$Y$4096,"Hisuian "&amp;AA3228,"")))/LEN("Hisuian "&amp;AA3228))
         - SUMPRODUCT((LEN($Y$2:$Y$4096)-LEN(SUBSTITUTE($Y$2:$Y$4096,"Paldean "&amp;AA3228,"")))/LEN("Paldean "&amp;AA3228))
      &gt;0,2,1)
   ))))</f>
        <v>1</v>
      </c>
      <c r="AN3228">
        <v>0</v>
      </c>
      <c r="AO3228">
        <v>0</v>
      </c>
    </row>
    <row r="3229" spans="1:42" x14ac:dyDescent="0.25">
      <c r="A3229">
        <v>861</v>
      </c>
      <c r="B3229" t="s">
        <v>2804</v>
      </c>
      <c r="C3229" t="s">
        <v>1471</v>
      </c>
      <c r="D3229" t="s">
        <v>1536</v>
      </c>
      <c r="E3229">
        <v>95</v>
      </c>
      <c r="F3229">
        <v>120</v>
      </c>
      <c r="G3229">
        <v>65</v>
      </c>
      <c r="H3229">
        <v>95</v>
      </c>
      <c r="I3229">
        <v>75</v>
      </c>
      <c r="J3229">
        <v>60</v>
      </c>
      <c r="K3229" t="s">
        <v>2805</v>
      </c>
      <c r="M3229" t="s">
        <v>6230</v>
      </c>
      <c r="N3229">
        <v>9.35</v>
      </c>
      <c r="O3229">
        <v>8</v>
      </c>
      <c r="Q3229">
        <v>3</v>
      </c>
      <c r="R3229">
        <f t="shared" si="228"/>
        <v>9</v>
      </c>
      <c r="S3229">
        <f t="shared" si="229"/>
        <v>11</v>
      </c>
      <c r="T3229">
        <f t="shared" si="227"/>
        <v>20</v>
      </c>
      <c r="U3229" t="s">
        <v>1471</v>
      </c>
      <c r="V3229" t="s">
        <v>1536</v>
      </c>
      <c r="W3229" t="s">
        <v>1492</v>
      </c>
      <c r="X3229" t="s">
        <v>429</v>
      </c>
      <c r="Z3229" t="str" cm="1">
        <f t="array" ref="Z3229">IF(ISBLANK(AK3229),_xlfn.LET(
    _xlpm.nameBeforeSlash, IF(ISNUMBER(SEARCH("/", Y3229)), LEFT(Y3229, SEARCH("/", Y3229)-1), Y3229),
    _xlpm.matchRow, IFERROR(MATCH(_xlpm.nameBeforeSlash, AA:AA, 0), ""),
    _xlpm.difference, IF(_xlpm.matchRow="", "", ABS((R3229 + S3229)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),IF(ISBLANK(Y3229),"","Hidden"))</f>
        <v/>
      </c>
      <c r="AA3229" t="s">
        <v>2804</v>
      </c>
      <c r="AB3229" t="s">
        <v>3498</v>
      </c>
      <c r="AC3229" t="s">
        <v>1020</v>
      </c>
      <c r="AD3229" t="str">
        <f>_xlfn.XLOOKUP(AC3229,moves!A:A,moves!B:B)</f>
        <v>fairy</v>
      </c>
      <c r="AE3229">
        <f>_xlfn.XLOOKUP(AC3229,moves!A:A,moves!D:D)</f>
        <v>4</v>
      </c>
      <c r="AF3229" t="str">
        <f>_xlfn.XLOOKUP(AC3229,moves!A:A,moves!E:E)</f>
        <v>When the target next attacks: Decrease attack strength by 1.</v>
      </c>
      <c r="AG3229">
        <v>0</v>
      </c>
      <c r="AH3229">
        <v>0</v>
      </c>
      <c r="AI3229">
        <f t="shared" si="230"/>
        <v>0</v>
      </c>
      <c r="AJ3229" t="s">
        <v>525</v>
      </c>
      <c r="AK3229" t="s">
        <v>6230</v>
      </c>
      <c r="AL3229">
        <v>0</v>
      </c>
      <c r="AM3229" cm="1">
        <f t="array" ref="AM3229">IF(AL3229=1,1,
   IF(ISTEXT(AK3229),1,
   IF(AO3229&gt;1,AM3228,
   IF(AI3229=1,
      IF(SUMPRODUCT((LEN($Y$2:$Y$4096)-LEN(SUBSTITUTE($Y$2:$Y$4096,AA3229,"")))/LEN(AA3229))&gt;0,2,1),
      IF(
         SUMPRODUCT((LEN($Y$2:$Y$4096)-LEN(SUBSTITUTE($Y$2:$Y$4096,AA3229,"")))/LEN(AA3229))
         - SUMPRODUCT((LEN($Y$2:$Y$4096)-LEN(SUBSTITUTE($Y$2:$Y$4096,"Alolan "&amp;AA3229,"")))/LEN("Alolan "&amp;AA3229))
         - SUMPRODUCT((LEN($Y$2:$Y$4096)-LEN(SUBSTITUTE($Y$2:$Y$4096,"Galarian "&amp;AA3229,"")))/LEN("Galarian "&amp;AA3229))
         - SUMPRODUCT((LEN($Y$2:$Y$4096)-LEN(SUBSTITUTE($Y$2:$Y$4096,"Hisuian "&amp;AA3229,"")))/LEN("Hisuian "&amp;AA3229))
         - SUMPRODUCT((LEN($Y$2:$Y$4096)-LEN(SUBSTITUTE($Y$2:$Y$4096,"Paldean "&amp;AA3229,"")))/LEN("Paldean "&amp;AA3229))
      &gt;0,2,1)
   ))))</f>
        <v>1</v>
      </c>
      <c r="AN3229">
        <v>0</v>
      </c>
      <c r="AO3229">
        <v>1</v>
      </c>
    </row>
    <row r="3230" spans="1:42" x14ac:dyDescent="0.25">
      <c r="A3230" t="s">
        <v>3326</v>
      </c>
      <c r="B3230" t="s">
        <v>2804</v>
      </c>
      <c r="C3230" t="s">
        <v>1471</v>
      </c>
      <c r="D3230" t="s">
        <v>1536</v>
      </c>
      <c r="E3230">
        <v>95</v>
      </c>
      <c r="F3230">
        <v>120</v>
      </c>
      <c r="G3230">
        <v>65</v>
      </c>
      <c r="H3230">
        <v>95</v>
      </c>
      <c r="I3230">
        <v>75</v>
      </c>
      <c r="J3230">
        <v>60</v>
      </c>
      <c r="K3230" t="s">
        <v>2805</v>
      </c>
      <c r="M3230" t="s">
        <v>6230</v>
      </c>
      <c r="N3230">
        <v>9.35</v>
      </c>
      <c r="O3230">
        <v>8</v>
      </c>
      <c r="Q3230">
        <v>13</v>
      </c>
      <c r="R3230">
        <f t="shared" si="228"/>
        <v>9</v>
      </c>
      <c r="S3230">
        <f t="shared" si="229"/>
        <v>21</v>
      </c>
      <c r="T3230">
        <f t="shared" si="227"/>
        <v>30</v>
      </c>
      <c r="U3230" t="s">
        <v>1471</v>
      </c>
      <c r="V3230" t="s">
        <v>1536</v>
      </c>
      <c r="W3230" t="s">
        <v>1492</v>
      </c>
      <c r="X3230" t="s">
        <v>429</v>
      </c>
      <c r="Z3230" t="str" cm="1">
        <f t="array" ref="Z3230">IF(ISBLANK(AK3230),_xlfn.LET(
    _xlpm.nameBeforeSlash, IF(ISNUMBER(SEARCH("/", Y3230)), LEFT(Y3230, SEARCH("/", Y3230)-1), Y3230),
    _xlpm.matchRow, IFERROR(MATCH(_xlpm.nameBeforeSlash, AA:AA, 0), ""),
    _xlpm.difference, IF(_xlpm.matchRow="", "", ABS((R3230 + S3230)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),IF(ISBLANK(Y3230),"","Hidden"))</f>
        <v/>
      </c>
      <c r="AA3230" t="s">
        <v>3431</v>
      </c>
      <c r="AB3230" t="s">
        <v>3299</v>
      </c>
      <c r="AC3230" t="s">
        <v>3356</v>
      </c>
      <c r="AD3230" t="str">
        <f>_xlfn.XLOOKUP(AC3230,moves!A:A,moves!B:B)</f>
        <v>dark</v>
      </c>
      <c r="AE3230">
        <f>_xlfn.XLOOKUP(AC3230,moves!A:A,moves!D:D)</f>
        <v>4</v>
      </c>
      <c r="AF3230" t="str">
        <f>_xlfn.XLOOKUP(AC3230,moves!A:A,moves!E:E)</f>
        <v>If 2 or more critical hits are rolled: Inflict the Drowsy status on the target. If the target was already Drowsy: the target loses their turn this round.</v>
      </c>
      <c r="AG3230">
        <v>0</v>
      </c>
      <c r="AH3230">
        <v>0</v>
      </c>
      <c r="AI3230">
        <f t="shared" si="230"/>
        <v>0</v>
      </c>
      <c r="AJ3230" t="s">
        <v>525</v>
      </c>
      <c r="AK3230" t="s">
        <v>6230</v>
      </c>
      <c r="AL3230">
        <v>0</v>
      </c>
      <c r="AM3230" cm="1">
        <f t="array" ref="AM3230">IF(AL3230=1,1,
   IF(ISTEXT(AK3230),1,
   IF(AO3230&gt;1,AM3229,
   IF(AI3230=1,
      IF(SUMPRODUCT((LEN($Y$2:$Y$4096)-LEN(SUBSTITUTE($Y$2:$Y$4096,AA3230,"")))/LEN(AA3230))&gt;0,2,1),
      IF(
         SUMPRODUCT((LEN($Y$2:$Y$4096)-LEN(SUBSTITUTE($Y$2:$Y$4096,AA3230,"")))/LEN(AA3230))
         - SUMPRODUCT((LEN($Y$2:$Y$4096)-LEN(SUBSTITUTE($Y$2:$Y$4096,"Alolan "&amp;AA3230,"")))/LEN("Alolan "&amp;AA3230))
         - SUMPRODUCT((LEN($Y$2:$Y$4096)-LEN(SUBSTITUTE($Y$2:$Y$4096,"Galarian "&amp;AA3230,"")))/LEN("Galarian "&amp;AA3230))
         - SUMPRODUCT((LEN($Y$2:$Y$4096)-LEN(SUBSTITUTE($Y$2:$Y$4096,"Hisuian "&amp;AA3230,"")))/LEN("Hisuian "&amp;AA3230))
         - SUMPRODUCT((LEN($Y$2:$Y$4096)-LEN(SUBSTITUTE($Y$2:$Y$4096,"Paldean "&amp;AA3230,"")))/LEN("Paldean "&amp;AA3230))
      &gt;0,2,1)
   ))))</f>
        <v>1</v>
      </c>
      <c r="AN3230">
        <v>0</v>
      </c>
      <c r="AO3230">
        <v>2</v>
      </c>
      <c r="AP3230">
        <v>1</v>
      </c>
    </row>
    <row r="3231" spans="1:42" x14ac:dyDescent="0.25">
      <c r="A3231">
        <v>34</v>
      </c>
      <c r="B3231" t="s">
        <v>1558</v>
      </c>
      <c r="C3231" t="s">
        <v>1469</v>
      </c>
      <c r="D3231" t="s">
        <v>1472</v>
      </c>
      <c r="E3231">
        <v>81</v>
      </c>
      <c r="F3231">
        <v>102</v>
      </c>
      <c r="G3231">
        <v>77</v>
      </c>
      <c r="H3231">
        <v>85</v>
      </c>
      <c r="I3231">
        <v>75</v>
      </c>
      <c r="J3231">
        <v>85</v>
      </c>
      <c r="K3231" t="s">
        <v>341</v>
      </c>
      <c r="M3231" t="s">
        <v>6230</v>
      </c>
      <c r="N3231">
        <v>9.35</v>
      </c>
      <c r="O3231">
        <v>7.8</v>
      </c>
      <c r="Q3231">
        <v>2</v>
      </c>
      <c r="R3231">
        <f t="shared" si="228"/>
        <v>9</v>
      </c>
      <c r="S3231">
        <f t="shared" si="229"/>
        <v>10</v>
      </c>
      <c r="T3231">
        <f t="shared" si="227"/>
        <v>19</v>
      </c>
      <c r="U3231" t="s">
        <v>1469</v>
      </c>
      <c r="V3231" t="s">
        <v>1472</v>
      </c>
      <c r="W3231" t="s">
        <v>1492</v>
      </c>
      <c r="X3231" t="s">
        <v>1512</v>
      </c>
      <c r="Z3231" t="str" cm="1">
        <f t="array" ref="Z3231">IF(ISBLANK(AK3231),_xlfn.LET(
    _xlpm.nameBeforeSlash, IF(ISNUMBER(SEARCH("/", Y3231)), LEFT(Y3231, SEARCH("/", Y3231)-1), Y3231),
    _xlpm.matchRow, IFERROR(MATCH(_xlpm.nameBeforeSlash, AA:AA, 0), ""),
    _xlpm.difference, IF(_xlpm.matchRow="", "", ABS((R3231 + S3231)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),IF(ISBLANK(Y3231),"","Hidden"))</f>
        <v/>
      </c>
      <c r="AA3231" t="s">
        <v>1558</v>
      </c>
      <c r="AB3231" t="s">
        <v>3498</v>
      </c>
      <c r="AC3231" t="s">
        <v>418</v>
      </c>
      <c r="AD3231" t="str">
        <f>_xlfn.XLOOKUP(AC3231,moves!A:A,moves!B:B)</f>
        <v>ground</v>
      </c>
      <c r="AE3231">
        <f>_xlfn.XLOOKUP(AC3231,moves!A:A,moves!D:D)</f>
        <v>4</v>
      </c>
      <c r="AF3231" t="str">
        <f>_xlfn.XLOOKUP(AC3231,moves!A:A,moves!E:E)</f>
        <v>If 2 or more status symbols are rolled: Deal 2 damage to a Pokémon in the target party that is not the target.</v>
      </c>
      <c r="AG3231">
        <v>0</v>
      </c>
      <c r="AH3231">
        <v>0</v>
      </c>
      <c r="AI3231">
        <f t="shared" si="230"/>
        <v>0</v>
      </c>
      <c r="AJ3231" t="s">
        <v>525</v>
      </c>
      <c r="AK3231" t="s">
        <v>6230</v>
      </c>
      <c r="AL3231">
        <v>0</v>
      </c>
      <c r="AM3231" cm="1">
        <f t="array" ref="AM3231">IF(AL3231=1,1,
   IF(ISTEXT(AK3231),1,
   IF(AO3231&gt;1,AM3229,
   IF(AI3231=1,
      IF(SUMPRODUCT((LEN($Y$2:$Y$4096)-LEN(SUBSTITUTE($Y$2:$Y$4096,AA3231,"")))/LEN(AA3231))&gt;0,2,1),
      IF(
         SUMPRODUCT((LEN($Y$2:$Y$4096)-LEN(SUBSTITUTE($Y$2:$Y$4096,AA3231,"")))/LEN(AA3231))
         - SUMPRODUCT((LEN($Y$2:$Y$4096)-LEN(SUBSTITUTE($Y$2:$Y$4096,"Alolan "&amp;AA3231,"")))/LEN("Alolan "&amp;AA3231))
         - SUMPRODUCT((LEN($Y$2:$Y$4096)-LEN(SUBSTITUTE($Y$2:$Y$4096,"Galarian "&amp;AA3231,"")))/LEN("Galarian "&amp;AA3231))
         - SUMPRODUCT((LEN($Y$2:$Y$4096)-LEN(SUBSTITUTE($Y$2:$Y$4096,"Hisuian "&amp;AA3231,"")))/LEN("Hisuian "&amp;AA3231))
         - SUMPRODUCT((LEN($Y$2:$Y$4096)-LEN(SUBSTITUTE($Y$2:$Y$4096,"Paldean "&amp;AA3231,"")))/LEN("Paldean "&amp;AA3231))
      &gt;0,2,1)
   ))))</f>
        <v>1</v>
      </c>
      <c r="AN3231">
        <v>0</v>
      </c>
      <c r="AO3231">
        <v>0</v>
      </c>
    </row>
    <row r="3232" spans="1:42" x14ac:dyDescent="0.25">
      <c r="A3232">
        <v>130</v>
      </c>
      <c r="B3232" t="s">
        <v>57</v>
      </c>
      <c r="C3232" t="s">
        <v>1490</v>
      </c>
      <c r="D3232" t="s">
        <v>1481</v>
      </c>
      <c r="E3232">
        <v>95</v>
      </c>
      <c r="F3232">
        <v>125</v>
      </c>
      <c r="G3232">
        <v>79</v>
      </c>
      <c r="H3232">
        <v>60</v>
      </c>
      <c r="I3232">
        <v>100</v>
      </c>
      <c r="J3232">
        <v>81</v>
      </c>
      <c r="K3232" t="s">
        <v>376</v>
      </c>
      <c r="M3232" t="s">
        <v>6230</v>
      </c>
      <c r="N3232">
        <v>10.09</v>
      </c>
      <c r="O3232">
        <v>9.17</v>
      </c>
      <c r="Q3232">
        <v>1</v>
      </c>
      <c r="R3232">
        <f t="shared" si="228"/>
        <v>10</v>
      </c>
      <c r="S3232">
        <f t="shared" si="229"/>
        <v>10</v>
      </c>
      <c r="T3232">
        <f t="shared" si="227"/>
        <v>20</v>
      </c>
      <c r="U3232" t="s">
        <v>1490</v>
      </c>
      <c r="V3232" t="s">
        <v>1481</v>
      </c>
      <c r="W3232" t="s">
        <v>1471</v>
      </c>
      <c r="X3232" t="s">
        <v>1482</v>
      </c>
      <c r="Z3232" t="str" cm="1">
        <f t="array" ref="Z3232">IF(ISBLANK(AK3232),_xlfn.LET(
    _xlpm.nameBeforeSlash, IF(ISNUMBER(SEARCH("/", Y3232)), LEFT(Y3232, SEARCH("/", Y3232)-1), Y3232),
    _xlpm.matchRow, IFERROR(MATCH(_xlpm.nameBeforeSlash, AA:AA, 0), ""),
    _xlpm.difference, IF(_xlpm.matchRow="", "", ABS((R3232 + S3232)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),IF(ISBLANK(Y3232),"","Hidden"))</f>
        <v/>
      </c>
      <c r="AA3232" t="s">
        <v>57</v>
      </c>
      <c r="AB3232" t="s">
        <v>3498</v>
      </c>
      <c r="AC3232" t="s">
        <v>1407</v>
      </c>
      <c r="AD3232" t="str">
        <f>_xlfn.XLOOKUP(AC3232,moves!A:A,moves!B:B)</f>
        <v>water</v>
      </c>
      <c r="AE3232">
        <f>_xlfn.XLOOKUP(AC3232,moves!A:A,moves!D:D)</f>
        <v>4</v>
      </c>
      <c r="AF3232" t="str">
        <f>_xlfn.XLOOKUP(AC3232,moves!A:A,moves!E:E)</f>
        <v>If any critical hits are rolled: When the target next attacks, Decrease attack strength by 1.</v>
      </c>
      <c r="AG3232">
        <v>0</v>
      </c>
      <c r="AH3232">
        <v>0</v>
      </c>
      <c r="AI3232">
        <f t="shared" si="230"/>
        <v>0</v>
      </c>
      <c r="AJ3232" t="s">
        <v>525</v>
      </c>
      <c r="AK3232" t="s">
        <v>6230</v>
      </c>
      <c r="AL3232">
        <v>0</v>
      </c>
      <c r="AM3232" cm="1">
        <f t="array" ref="AM3232">IF(AL3232=1,1,
   IF(ISTEXT(AK3232),1,
   IF(AO3232&gt;1,AM3231,
   IF(AI3232=1,
      IF(SUMPRODUCT((LEN($Y$2:$Y$4096)-LEN(SUBSTITUTE($Y$2:$Y$4096,AA3232,"")))/LEN(AA3232))&gt;0,2,1),
      IF(
         SUMPRODUCT((LEN($Y$2:$Y$4096)-LEN(SUBSTITUTE($Y$2:$Y$4096,AA3232,"")))/LEN(AA3232))
         - SUMPRODUCT((LEN($Y$2:$Y$4096)-LEN(SUBSTITUTE($Y$2:$Y$4096,"Alolan "&amp;AA3232,"")))/LEN("Alolan "&amp;AA3232))
         - SUMPRODUCT((LEN($Y$2:$Y$4096)-LEN(SUBSTITUTE($Y$2:$Y$4096,"Galarian "&amp;AA3232,"")))/LEN("Galarian "&amp;AA3232))
         - SUMPRODUCT((LEN($Y$2:$Y$4096)-LEN(SUBSTITUTE($Y$2:$Y$4096,"Hisuian "&amp;AA3232,"")))/LEN("Hisuian "&amp;AA3232))
         - SUMPRODUCT((LEN($Y$2:$Y$4096)-LEN(SUBSTITUTE($Y$2:$Y$4096,"Paldean "&amp;AA3232,"")))/LEN("Paldean "&amp;AA3232))
      &gt;0,2,1)
   ))))</f>
        <v>1</v>
      </c>
      <c r="AN3232">
        <v>0</v>
      </c>
      <c r="AO3232">
        <v>1</v>
      </c>
    </row>
    <row r="3233" spans="1:42" x14ac:dyDescent="0.25">
      <c r="A3233" t="s">
        <v>1726</v>
      </c>
      <c r="B3233" t="s">
        <v>57</v>
      </c>
      <c r="C3233" t="s">
        <v>1490</v>
      </c>
      <c r="D3233" t="s">
        <v>1471</v>
      </c>
      <c r="E3233">
        <v>95</v>
      </c>
      <c r="F3233">
        <v>155</v>
      </c>
      <c r="G3233">
        <v>109</v>
      </c>
      <c r="H3233">
        <v>70</v>
      </c>
      <c r="I3233">
        <v>130</v>
      </c>
      <c r="J3233">
        <v>81</v>
      </c>
      <c r="K3233" t="s">
        <v>376</v>
      </c>
      <c r="M3233" t="s">
        <v>6230</v>
      </c>
      <c r="N3233">
        <v>11.690000000000001</v>
      </c>
      <c r="O3233">
        <v>10.969999999999999</v>
      </c>
      <c r="Q3233">
        <v>1</v>
      </c>
      <c r="R3233">
        <f t="shared" si="228"/>
        <v>12</v>
      </c>
      <c r="S3233">
        <f t="shared" si="229"/>
        <v>12</v>
      </c>
      <c r="T3233">
        <f t="shared" si="227"/>
        <v>24</v>
      </c>
      <c r="U3233" t="s">
        <v>1490</v>
      </c>
      <c r="V3233" t="s">
        <v>1471</v>
      </c>
      <c r="W3233" t="s">
        <v>1481</v>
      </c>
      <c r="X3233" t="s">
        <v>1482</v>
      </c>
      <c r="Z3233" t="str" cm="1">
        <f t="array" ref="Z3233">IF(ISBLANK(AK3233),_xlfn.LET(
    _xlpm.nameBeforeSlash, IF(ISNUMBER(SEARCH("/", Y3233)), LEFT(Y3233, SEARCH("/", Y3233)-1), Y3233),
    _xlpm.matchRow, IFERROR(MATCH(_xlpm.nameBeforeSlash, AA:AA, 0), ""),
    _xlpm.difference, IF(_xlpm.matchRow="", "", ABS((R3233 + S3233)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),IF(ISBLANK(Y3233),"","Hidden"))</f>
        <v/>
      </c>
      <c r="AA3233" t="s">
        <v>3367</v>
      </c>
      <c r="AB3233" t="s">
        <v>1477</v>
      </c>
      <c r="AC3233" t="s">
        <v>939</v>
      </c>
      <c r="AD3233" t="str">
        <f>_xlfn.XLOOKUP(AC3233,moves!A:A,moves!B:B)</f>
        <v>dark</v>
      </c>
      <c r="AE3233">
        <f>_xlfn.XLOOKUP(AC3233,moves!A:A,moves!D:D)</f>
        <v>5</v>
      </c>
      <c r="AF3233" t="str">
        <f>_xlfn.XLOOKUP(AC3233,moves!A:A,moves!E:E)</f>
        <v>If the user's attack roll is modified by the target's MODIFY move effect: Deal double damage.</v>
      </c>
      <c r="AG3233">
        <v>0</v>
      </c>
      <c r="AH3233">
        <v>0</v>
      </c>
      <c r="AI3233">
        <f t="shared" si="230"/>
        <v>0</v>
      </c>
      <c r="AJ3233" t="s">
        <v>525</v>
      </c>
      <c r="AK3233" t="s">
        <v>6230</v>
      </c>
      <c r="AL3233">
        <v>0</v>
      </c>
      <c r="AM3233" cm="1">
        <f t="array" ref="AM3233">IF(AL3233=1,1,
   IF(ISTEXT(AK3233),1,
   IF(AO3233&gt;1,AM3232,
   IF(AI3233=1,
      IF(SUMPRODUCT((LEN($Y$2:$Y$4096)-LEN(SUBSTITUTE($Y$2:$Y$4096,AA3233,"")))/LEN(AA3233))&gt;0,2,1),
      IF(
         SUMPRODUCT((LEN($Y$2:$Y$4096)-LEN(SUBSTITUTE($Y$2:$Y$4096,AA3233,"")))/LEN(AA3233))
         - SUMPRODUCT((LEN($Y$2:$Y$4096)-LEN(SUBSTITUTE($Y$2:$Y$4096,"Alolan "&amp;AA3233,"")))/LEN("Alolan "&amp;AA3233))
         - SUMPRODUCT((LEN($Y$2:$Y$4096)-LEN(SUBSTITUTE($Y$2:$Y$4096,"Galarian "&amp;AA3233,"")))/LEN("Galarian "&amp;AA3233))
         - SUMPRODUCT((LEN($Y$2:$Y$4096)-LEN(SUBSTITUTE($Y$2:$Y$4096,"Hisuian "&amp;AA3233,"")))/LEN("Hisuian "&amp;AA3233))
         - SUMPRODUCT((LEN($Y$2:$Y$4096)-LEN(SUBSTITUTE($Y$2:$Y$4096,"Paldean "&amp;AA3233,"")))/LEN("Paldean "&amp;AA3233))
      &gt;0,2,1)
   ))))</f>
        <v>1</v>
      </c>
      <c r="AN3233">
        <v>0</v>
      </c>
      <c r="AO3233">
        <v>2</v>
      </c>
      <c r="AP3233">
        <v>1</v>
      </c>
    </row>
    <row r="3234" spans="1:42" x14ac:dyDescent="0.25">
      <c r="A3234" t="s">
        <v>1643</v>
      </c>
      <c r="B3234" t="s">
        <v>1641</v>
      </c>
      <c r="C3234" t="s">
        <v>1469</v>
      </c>
      <c r="D3234" t="s">
        <v>429</v>
      </c>
      <c r="E3234">
        <v>95</v>
      </c>
      <c r="F3234">
        <v>100</v>
      </c>
      <c r="G3234">
        <v>85</v>
      </c>
      <c r="H3234">
        <v>100</v>
      </c>
      <c r="I3234">
        <v>70</v>
      </c>
      <c r="J3234">
        <v>30</v>
      </c>
      <c r="K3234" t="s">
        <v>1642</v>
      </c>
      <c r="M3234" t="s">
        <v>6230</v>
      </c>
      <c r="N3234">
        <v>7.2</v>
      </c>
      <c r="O3234">
        <v>8.4499999999999993</v>
      </c>
      <c r="Q3234">
        <v>2</v>
      </c>
      <c r="R3234">
        <f t="shared" si="228"/>
        <v>7</v>
      </c>
      <c r="S3234">
        <f t="shared" si="229"/>
        <v>10</v>
      </c>
      <c r="T3234">
        <f t="shared" si="227"/>
        <v>17</v>
      </c>
      <c r="U3234" t="s">
        <v>1469</v>
      </c>
      <c r="V3234" t="s">
        <v>429</v>
      </c>
      <c r="W3234" t="s">
        <v>1490</v>
      </c>
      <c r="X3234" t="s">
        <v>1524</v>
      </c>
      <c r="Z3234" t="str" cm="1">
        <f t="array" ref="Z3234">IF(ISBLANK(AK3234),_xlfn.LET(
    _xlpm.nameBeforeSlash, IF(ISNUMBER(SEARCH("/", Y3234)), LEFT(Y3234, SEARCH("/", Y3234)-1), Y3234),
    _xlpm.matchRow, IFERROR(MATCH(_xlpm.nameBeforeSlash, AA:AA, 0), ""),
    _xlpm.difference, IF(_xlpm.matchRow="", "", ABS((R3234 + S3234)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),IF(ISBLANK(Y3234),"","Hidden"))</f>
        <v/>
      </c>
      <c r="AA3234" t="s">
        <v>1644</v>
      </c>
      <c r="AB3234" t="s">
        <v>3498</v>
      </c>
      <c r="AC3234" t="s">
        <v>1295</v>
      </c>
      <c r="AD3234" t="str">
        <f>_xlfn.XLOOKUP(AC3234,moves!A:A,moves!B:B)</f>
        <v>poison</v>
      </c>
      <c r="AE3234">
        <f>_xlfn.XLOOKUP(AC3234,moves!A:A,moves!D:D)</f>
        <v>4</v>
      </c>
      <c r="AF3234" t="str">
        <f>_xlfn.XLOOKUP(AC3234,moves!A:A,moves!E:E)</f>
        <v>Inflict the Poisoned status on the target. Critical hits deal +1 damage.</v>
      </c>
      <c r="AG3234">
        <v>0</v>
      </c>
      <c r="AH3234">
        <v>0</v>
      </c>
      <c r="AI3234">
        <f t="shared" si="230"/>
        <v>0</v>
      </c>
      <c r="AJ3234" t="s">
        <v>525</v>
      </c>
      <c r="AK3234" t="s">
        <v>6230</v>
      </c>
      <c r="AL3234">
        <v>0</v>
      </c>
      <c r="AM3234" cm="1">
        <f t="array" ref="AM3234">IF(AL3234=1,1,
   IF(ISTEXT(AK3234),1,
   IF(AO3234&gt;1,AM3232,
   IF(AI3234=1,
      IF(SUMPRODUCT((LEN($Y$2:$Y$4096)-LEN(SUBSTITUTE($Y$2:$Y$4096,AA3234,"")))/LEN(AA3234))&gt;0,2,1),
      IF(
         SUMPRODUCT((LEN($Y$2:$Y$4096)-LEN(SUBSTITUTE($Y$2:$Y$4096,AA3234,"")))/LEN(AA3234))
         - SUMPRODUCT((LEN($Y$2:$Y$4096)-LEN(SUBSTITUTE($Y$2:$Y$4096,"Alolan "&amp;AA3234,"")))/LEN("Alolan "&amp;AA3234))
         - SUMPRODUCT((LEN($Y$2:$Y$4096)-LEN(SUBSTITUTE($Y$2:$Y$4096,"Galarian "&amp;AA3234,"")))/LEN("Galarian "&amp;AA3234))
         - SUMPRODUCT((LEN($Y$2:$Y$4096)-LEN(SUBSTITUTE($Y$2:$Y$4096,"Hisuian "&amp;AA3234,"")))/LEN("Hisuian "&amp;AA3234))
         - SUMPRODUCT((LEN($Y$2:$Y$4096)-LEN(SUBSTITUTE($Y$2:$Y$4096,"Paldean "&amp;AA3234,"")))/LEN("Paldean "&amp;AA3234))
      &gt;0,2,1)
   ))))</f>
        <v>1</v>
      </c>
      <c r="AN3234">
        <v>0</v>
      </c>
      <c r="AO3234">
        <v>0</v>
      </c>
    </row>
    <row r="3235" spans="1:42" x14ac:dyDescent="0.25">
      <c r="A3235" t="s">
        <v>1806</v>
      </c>
      <c r="B3235" t="s">
        <v>1804</v>
      </c>
      <c r="C3235" t="s">
        <v>1469</v>
      </c>
      <c r="D3235" t="s">
        <v>429</v>
      </c>
      <c r="E3235">
        <v>95</v>
      </c>
      <c r="F3235">
        <v>65</v>
      </c>
      <c r="G3235">
        <v>80</v>
      </c>
      <c r="H3235">
        <v>110</v>
      </c>
      <c r="I3235">
        <v>110</v>
      </c>
      <c r="J3235">
        <v>30</v>
      </c>
      <c r="K3235" t="s">
        <v>1805</v>
      </c>
      <c r="M3235" t="s">
        <v>6230</v>
      </c>
      <c r="N3235">
        <v>7.35</v>
      </c>
      <c r="O3235">
        <v>9.5</v>
      </c>
      <c r="Q3235">
        <v>2</v>
      </c>
      <c r="R3235">
        <f t="shared" si="228"/>
        <v>7</v>
      </c>
      <c r="S3235">
        <f t="shared" si="229"/>
        <v>12</v>
      </c>
      <c r="T3235">
        <f t="shared" si="227"/>
        <v>19</v>
      </c>
      <c r="U3235" t="s">
        <v>1469</v>
      </c>
      <c r="V3235" t="s">
        <v>429</v>
      </c>
      <c r="W3235" t="s">
        <v>1490</v>
      </c>
      <c r="X3235" t="s">
        <v>1524</v>
      </c>
      <c r="Z3235" t="str" cm="1">
        <f t="array" ref="Z3235">IF(ISBLANK(AK3235),_xlfn.LET(
    _xlpm.nameBeforeSlash, IF(ISNUMBER(SEARCH("/", Y3235)), LEFT(Y3235, SEARCH("/", Y3235)-1), Y3235),
    _xlpm.matchRow, IFERROR(MATCH(_xlpm.nameBeforeSlash, AA:AA, 0), ""),
    _xlpm.difference, IF(_xlpm.matchRow="", "", ABS((R3235 + S3235)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),IF(ISBLANK(Y3235),"","Hidden"))</f>
        <v/>
      </c>
      <c r="AA3235" t="s">
        <v>1807</v>
      </c>
      <c r="AB3235" t="s">
        <v>3498</v>
      </c>
      <c r="AC3235" t="s">
        <v>1326</v>
      </c>
      <c r="AD3235" t="str">
        <f>_xlfn.XLOOKUP(AC3235,moves!A:A,moves!B:B)</f>
        <v>psychic</v>
      </c>
      <c r="AE3235">
        <f>_xlfn.XLOOKUP(AC3235,moves!A:A,moves!D:D)</f>
        <v>4</v>
      </c>
      <c r="AF3235" t="str">
        <f>_xlfn.XLOOKUP(AC3235,moves!A:A,moves!E:E)</f>
        <v>Increase the target's battle fatigue by 2.</v>
      </c>
      <c r="AG3235">
        <v>0</v>
      </c>
      <c r="AH3235">
        <v>0</v>
      </c>
      <c r="AI3235">
        <f t="shared" si="230"/>
        <v>0</v>
      </c>
      <c r="AJ3235" t="s">
        <v>525</v>
      </c>
      <c r="AK3235" t="s">
        <v>6230</v>
      </c>
      <c r="AL3235">
        <v>0</v>
      </c>
      <c r="AM3235" cm="1">
        <f t="array" ref="AM3235">IF(AL3235=1,1,
   IF(ISTEXT(AK3235),1,
   IF(AO3235&gt;1,AM3234,
   IF(AI3235=1,
      IF(SUMPRODUCT((LEN($Y$2:$Y$4096)-LEN(SUBSTITUTE($Y$2:$Y$4096,AA3235,"")))/LEN(AA3235))&gt;0,2,1),
      IF(
         SUMPRODUCT((LEN($Y$2:$Y$4096)-LEN(SUBSTITUTE($Y$2:$Y$4096,AA3235,"")))/LEN(AA3235))
         - SUMPRODUCT((LEN($Y$2:$Y$4096)-LEN(SUBSTITUTE($Y$2:$Y$4096,"Alolan "&amp;AA3235,"")))/LEN("Alolan "&amp;AA3235))
         - SUMPRODUCT((LEN($Y$2:$Y$4096)-LEN(SUBSTITUTE($Y$2:$Y$4096,"Galarian "&amp;AA3235,"")))/LEN("Galarian "&amp;AA3235))
         - SUMPRODUCT((LEN($Y$2:$Y$4096)-LEN(SUBSTITUTE($Y$2:$Y$4096,"Hisuian "&amp;AA3235,"")))/LEN("Hisuian "&amp;AA3235))
         - SUMPRODUCT((LEN($Y$2:$Y$4096)-LEN(SUBSTITUTE($Y$2:$Y$4096,"Paldean "&amp;AA3235,"")))/LEN("Paldean "&amp;AA3235))
      &gt;0,2,1)
   ))))</f>
        <v>1</v>
      </c>
      <c r="AN3235">
        <v>0</v>
      </c>
      <c r="AO3235">
        <v>0</v>
      </c>
    </row>
    <row r="3236" spans="1:42" x14ac:dyDescent="0.25">
      <c r="A3236">
        <v>862</v>
      </c>
      <c r="B3236" t="s">
        <v>1905</v>
      </c>
      <c r="C3236" t="s">
        <v>1471</v>
      </c>
      <c r="D3236" t="s">
        <v>1512</v>
      </c>
      <c r="E3236">
        <v>93</v>
      </c>
      <c r="F3236">
        <v>90</v>
      </c>
      <c r="G3236">
        <v>101</v>
      </c>
      <c r="H3236">
        <v>60</v>
      </c>
      <c r="I3236">
        <v>81</v>
      </c>
      <c r="J3236">
        <v>95</v>
      </c>
      <c r="K3236" t="s">
        <v>2806</v>
      </c>
      <c r="M3236" t="s">
        <v>6230</v>
      </c>
      <c r="N3236">
        <v>8.9</v>
      </c>
      <c r="O3236">
        <v>9.18</v>
      </c>
      <c r="P3236">
        <v>1</v>
      </c>
      <c r="Q3236">
        <v>1</v>
      </c>
      <c r="R3236">
        <f t="shared" si="228"/>
        <v>10</v>
      </c>
      <c r="S3236">
        <f t="shared" si="229"/>
        <v>10</v>
      </c>
      <c r="T3236">
        <f t="shared" si="227"/>
        <v>20</v>
      </c>
      <c r="U3236" t="s">
        <v>1471</v>
      </c>
      <c r="V3236" t="s">
        <v>1512</v>
      </c>
      <c r="W3236" t="s">
        <v>1492</v>
      </c>
      <c r="X3236" t="s">
        <v>1524</v>
      </c>
      <c r="Z3236" t="str" cm="1">
        <f t="array" ref="Z3236">IF(ISBLANK(AK3236),_xlfn.LET(
    _xlpm.nameBeforeSlash, IF(ISNUMBER(SEARCH("/", Y3236)), LEFT(Y3236, SEARCH("/", Y3236)-1), Y3236),
    _xlpm.matchRow, IFERROR(MATCH(_xlpm.nameBeforeSlash, AA:AA, 0), ""),
    _xlpm.difference, IF(_xlpm.matchRow="", "", ABS((R3236 + S3236)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),IF(ISBLANK(Y3236),"","Hidden"))</f>
        <v/>
      </c>
      <c r="AA3236" t="s">
        <v>1905</v>
      </c>
      <c r="AB3236" t="s">
        <v>3498</v>
      </c>
      <c r="AC3236" t="s">
        <v>6830</v>
      </c>
      <c r="AD3236" t="str">
        <f>_xlfn.XLOOKUP(AC3236,moves!A:A,moves!B:B)</f>
        <v>dark</v>
      </c>
      <c r="AE3236">
        <f>_xlfn.XLOOKUP(AC3236,moves!A:A,moves!D:D)</f>
        <v>3</v>
      </c>
      <c r="AF3236" t="str">
        <f>_xlfn.XLOOKUP(AC3236,moves!A:A,moves!E:E)</f>
        <v>When the targets next attack: Decrease the target's attack strength by 1.</v>
      </c>
      <c r="AG3236">
        <v>0</v>
      </c>
      <c r="AH3236">
        <v>0</v>
      </c>
      <c r="AI3236">
        <f t="shared" si="230"/>
        <v>0</v>
      </c>
      <c r="AJ3236" t="s">
        <v>525</v>
      </c>
      <c r="AK3236" t="s">
        <v>6230</v>
      </c>
      <c r="AL3236">
        <v>0</v>
      </c>
      <c r="AM3236" cm="1">
        <f t="array" ref="AM3236">IF(AL3236=1,1,
   IF(ISTEXT(AK3236),1,
   IF(AO3236&gt;1,AM3235,
   IF(AI3236=1,
      IF(SUMPRODUCT((LEN($Y$2:$Y$4096)-LEN(SUBSTITUTE($Y$2:$Y$4096,AA3236,"")))/LEN(AA3236))&gt;0,2,1),
      IF(
         SUMPRODUCT((LEN($Y$2:$Y$4096)-LEN(SUBSTITUTE($Y$2:$Y$4096,AA3236,"")))/LEN(AA3236))
         - SUMPRODUCT((LEN($Y$2:$Y$4096)-LEN(SUBSTITUTE($Y$2:$Y$4096,"Alolan "&amp;AA3236,"")))/LEN("Alolan "&amp;AA3236))
         - SUMPRODUCT((LEN($Y$2:$Y$4096)-LEN(SUBSTITUTE($Y$2:$Y$4096,"Galarian "&amp;AA3236,"")))/LEN("Galarian "&amp;AA3236))
         - SUMPRODUCT((LEN($Y$2:$Y$4096)-LEN(SUBSTITUTE($Y$2:$Y$4096,"Hisuian "&amp;AA3236,"")))/LEN("Hisuian "&amp;AA3236))
         - SUMPRODUCT((LEN($Y$2:$Y$4096)-LEN(SUBSTITUTE($Y$2:$Y$4096,"Paldean "&amp;AA3236,"")))/LEN("Paldean "&amp;AA3236))
      &gt;0,2,1)
   ))))</f>
        <v>1</v>
      </c>
      <c r="AN3236">
        <v>0</v>
      </c>
      <c r="AO3236">
        <v>0</v>
      </c>
    </row>
    <row r="3237" spans="1:42" x14ac:dyDescent="0.25">
      <c r="A3237">
        <v>248</v>
      </c>
      <c r="B3237" t="s">
        <v>109</v>
      </c>
      <c r="C3237" t="s">
        <v>1546</v>
      </c>
      <c r="D3237" t="s">
        <v>1471</v>
      </c>
      <c r="E3237">
        <v>100</v>
      </c>
      <c r="F3237">
        <v>134</v>
      </c>
      <c r="G3237">
        <v>110</v>
      </c>
      <c r="H3237">
        <v>95</v>
      </c>
      <c r="I3237">
        <v>100</v>
      </c>
      <c r="J3237">
        <v>61</v>
      </c>
      <c r="K3237" t="s">
        <v>1852</v>
      </c>
      <c r="M3237" t="s">
        <v>6230</v>
      </c>
      <c r="N3237">
        <v>10.09</v>
      </c>
      <c r="O3237">
        <v>10.3</v>
      </c>
      <c r="R3237">
        <f t="shared" si="228"/>
        <v>10</v>
      </c>
      <c r="S3237">
        <f t="shared" si="229"/>
        <v>10</v>
      </c>
      <c r="T3237">
        <f t="shared" si="227"/>
        <v>20</v>
      </c>
      <c r="U3237" t="s">
        <v>1546</v>
      </c>
      <c r="V3237" t="s">
        <v>1471</v>
      </c>
      <c r="W3237" t="s">
        <v>1472</v>
      </c>
      <c r="X3237" t="s">
        <v>1482</v>
      </c>
      <c r="Z3237" t="str" cm="1">
        <f t="array" ref="Z3237">IF(ISBLANK(AK3237),_xlfn.LET(
    _xlpm.nameBeforeSlash, IF(ISNUMBER(SEARCH("/", Y3237)), LEFT(Y3237, SEARCH("/", Y3237)-1), Y3237),
    _xlpm.matchRow, IFERROR(MATCH(_xlpm.nameBeforeSlash, AA:AA, 0), ""),
    _xlpm.difference, IF(_xlpm.matchRow="", "", ABS((R3237 + S3237)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),IF(ISBLANK(Y3237),"","Hidden"))</f>
        <v/>
      </c>
      <c r="AA3237" t="s">
        <v>109</v>
      </c>
      <c r="AB3237" t="s">
        <v>3498</v>
      </c>
      <c r="AC3237" t="s">
        <v>432</v>
      </c>
      <c r="AD3237" t="str">
        <f>_xlfn.XLOOKUP(AC3237,moves!A:A,moves!B:B)</f>
        <v>rock</v>
      </c>
      <c r="AE3237">
        <f>_xlfn.XLOOKUP(AC3237,moves!A:A,moves!D:D)</f>
        <v>5</v>
      </c>
      <c r="AF3237" t="str">
        <f>_xlfn.XLOOKUP(AC3237,moves!A:A,moves!E:E)</f>
        <v>Critical hits deal +1 damage. Status symbols deal -1 damage.</v>
      </c>
      <c r="AG3237">
        <v>0</v>
      </c>
      <c r="AH3237">
        <v>0</v>
      </c>
      <c r="AI3237">
        <f t="shared" si="230"/>
        <v>0</v>
      </c>
      <c r="AJ3237" t="s">
        <v>525</v>
      </c>
      <c r="AK3237" t="s">
        <v>6230</v>
      </c>
      <c r="AL3237">
        <v>0</v>
      </c>
      <c r="AM3237" cm="1">
        <f t="array" ref="AM3237">IF(AL3237=1,1,
   IF(ISTEXT(AK3237),1,
   IF(AO3237&gt;1,AM3236,
   IF(AI3237=1,
      IF(SUMPRODUCT((LEN($Y$2:$Y$4096)-LEN(SUBSTITUTE($Y$2:$Y$4096,AA3237,"")))/LEN(AA3237))&gt;0,2,1),
      IF(
         SUMPRODUCT((LEN($Y$2:$Y$4096)-LEN(SUBSTITUTE($Y$2:$Y$4096,AA3237,"")))/LEN(AA3237))
         - SUMPRODUCT((LEN($Y$2:$Y$4096)-LEN(SUBSTITUTE($Y$2:$Y$4096,"Alolan "&amp;AA3237,"")))/LEN("Alolan "&amp;AA3237))
         - SUMPRODUCT((LEN($Y$2:$Y$4096)-LEN(SUBSTITUTE($Y$2:$Y$4096,"Galarian "&amp;AA3237,"")))/LEN("Galarian "&amp;AA3237))
         - SUMPRODUCT((LEN($Y$2:$Y$4096)-LEN(SUBSTITUTE($Y$2:$Y$4096,"Hisuian "&amp;AA3237,"")))/LEN("Hisuian "&amp;AA3237))
         - SUMPRODUCT((LEN($Y$2:$Y$4096)-LEN(SUBSTITUTE($Y$2:$Y$4096,"Paldean "&amp;AA3237,"")))/LEN("Paldean "&amp;AA3237))
      &gt;0,2,1)
   ))))</f>
        <v>1</v>
      </c>
      <c r="AN3237">
        <v>0</v>
      </c>
      <c r="AO3237">
        <v>1</v>
      </c>
    </row>
    <row r="3238" spans="1:42" x14ac:dyDescent="0.25">
      <c r="A3238" t="s">
        <v>1871</v>
      </c>
      <c r="B3238" t="s">
        <v>109</v>
      </c>
      <c r="C3238" t="s">
        <v>1546</v>
      </c>
      <c r="D3238" t="s">
        <v>1471</v>
      </c>
      <c r="E3238">
        <v>100</v>
      </c>
      <c r="F3238">
        <v>164</v>
      </c>
      <c r="G3238">
        <v>150</v>
      </c>
      <c r="H3238">
        <v>95</v>
      </c>
      <c r="I3238">
        <v>120</v>
      </c>
      <c r="J3238">
        <v>71</v>
      </c>
      <c r="K3238" t="s">
        <v>1852</v>
      </c>
      <c r="M3238" t="s">
        <v>6230</v>
      </c>
      <c r="N3238">
        <v>11.99</v>
      </c>
      <c r="O3238">
        <v>12.1</v>
      </c>
      <c r="R3238">
        <f t="shared" si="228"/>
        <v>12</v>
      </c>
      <c r="S3238">
        <f t="shared" si="229"/>
        <v>12</v>
      </c>
      <c r="T3238">
        <f t="shared" si="227"/>
        <v>24</v>
      </c>
      <c r="U3238" t="s">
        <v>1546</v>
      </c>
      <c r="V3238" t="s">
        <v>1471</v>
      </c>
      <c r="W3238" t="s">
        <v>1472</v>
      </c>
      <c r="X3238" t="s">
        <v>1482</v>
      </c>
      <c r="Z3238" t="str" cm="1">
        <f t="array" ref="Z3238">IF(ISBLANK(AK3238),_xlfn.LET(
    _xlpm.nameBeforeSlash, IF(ISNUMBER(SEARCH("/", Y3238)), LEFT(Y3238, SEARCH("/", Y3238)-1), Y3238),
    _xlpm.matchRow, IFERROR(MATCH(_xlpm.nameBeforeSlash, AA:AA, 0), ""),
    _xlpm.difference, IF(_xlpm.matchRow="", "", ABS((R3238 + S3238)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),IF(ISBLANK(Y3238),"","Hidden"))</f>
        <v/>
      </c>
      <c r="AA3238" t="s">
        <v>3398</v>
      </c>
      <c r="AB3238" t="s">
        <v>1477</v>
      </c>
      <c r="AC3238" t="s">
        <v>436</v>
      </c>
      <c r="AD3238" t="str">
        <f>_xlfn.XLOOKUP(AC3238,moves!A:A,moves!B:B)</f>
        <v>dragon</v>
      </c>
      <c r="AE3238">
        <f>_xlfn.XLOOKUP(AC3238,moves!A:A,moves!D:D)</f>
        <v>5</v>
      </c>
      <c r="AF3238" t="str">
        <f>_xlfn.XLOOKUP(AC3238,moves!A:A,moves!E:E)</f>
        <v>Inflict the Confused status on the user. Deal any damage taken by the user during this attack to the target as well.</v>
      </c>
      <c r="AG3238">
        <v>0</v>
      </c>
      <c r="AH3238">
        <v>0</v>
      </c>
      <c r="AI3238">
        <f t="shared" si="230"/>
        <v>0</v>
      </c>
      <c r="AJ3238" t="s">
        <v>525</v>
      </c>
      <c r="AK3238" t="s">
        <v>6230</v>
      </c>
      <c r="AL3238">
        <v>0</v>
      </c>
      <c r="AM3238" cm="1">
        <f t="array" ref="AM3238">IF(AL3238=1,1,
   IF(ISTEXT(AK3238),1,
   IF(AO3238&gt;1,AM3237,
   IF(AI3238=1,
      IF(SUMPRODUCT((LEN($Y$2:$Y$4096)-LEN(SUBSTITUTE($Y$2:$Y$4096,AA3238,"")))/LEN(AA3238))&gt;0,2,1),
      IF(
         SUMPRODUCT((LEN($Y$2:$Y$4096)-LEN(SUBSTITUTE($Y$2:$Y$4096,AA3238,"")))/LEN(AA3238))
         - SUMPRODUCT((LEN($Y$2:$Y$4096)-LEN(SUBSTITUTE($Y$2:$Y$4096,"Alolan "&amp;AA3238,"")))/LEN("Alolan "&amp;AA3238))
         - SUMPRODUCT((LEN($Y$2:$Y$4096)-LEN(SUBSTITUTE($Y$2:$Y$4096,"Galarian "&amp;AA3238,"")))/LEN("Galarian "&amp;AA3238))
         - SUMPRODUCT((LEN($Y$2:$Y$4096)-LEN(SUBSTITUTE($Y$2:$Y$4096,"Hisuian "&amp;AA3238,"")))/LEN("Hisuian "&amp;AA3238))
         - SUMPRODUCT((LEN($Y$2:$Y$4096)-LEN(SUBSTITUTE($Y$2:$Y$4096,"Paldean "&amp;AA3238,"")))/LEN("Paldean "&amp;AA3238))
      &gt;0,2,1)
   ))))</f>
        <v>1</v>
      </c>
      <c r="AN3238">
        <v>0</v>
      </c>
      <c r="AO3238">
        <v>2</v>
      </c>
      <c r="AP3238">
        <v>1</v>
      </c>
    </row>
    <row r="3239" spans="1:42" x14ac:dyDescent="0.25">
      <c r="A3239">
        <v>212</v>
      </c>
      <c r="B3239" t="s">
        <v>564</v>
      </c>
      <c r="C3239" t="s">
        <v>1499</v>
      </c>
      <c r="D3239" t="s">
        <v>1514</v>
      </c>
      <c r="E3239">
        <v>70</v>
      </c>
      <c r="F3239">
        <v>130</v>
      </c>
      <c r="G3239">
        <v>100</v>
      </c>
      <c r="H3239">
        <v>55</v>
      </c>
      <c r="I3239">
        <v>80</v>
      </c>
      <c r="J3239">
        <v>65</v>
      </c>
      <c r="K3239" t="s">
        <v>565</v>
      </c>
      <c r="M3239" t="s">
        <v>6230</v>
      </c>
      <c r="N3239">
        <v>9.65</v>
      </c>
      <c r="O3239">
        <v>8.1999999999999993</v>
      </c>
      <c r="Q3239">
        <v>1</v>
      </c>
      <c r="R3239">
        <f t="shared" si="228"/>
        <v>10</v>
      </c>
      <c r="S3239">
        <f t="shared" si="229"/>
        <v>9</v>
      </c>
      <c r="T3239">
        <f t="shared" si="227"/>
        <v>19</v>
      </c>
      <c r="U3239" t="s">
        <v>1499</v>
      </c>
      <c r="V3239" t="s">
        <v>1514</v>
      </c>
      <c r="W3239" t="s">
        <v>1481</v>
      </c>
      <c r="X3239" t="s">
        <v>1512</v>
      </c>
      <c r="Z3239" t="str" cm="1">
        <f t="array" ref="Z3239">IF(ISBLANK(AK3239),_xlfn.LET(
    _xlpm.nameBeforeSlash, IF(ISNUMBER(SEARCH("/", Y3239)), LEFT(Y3239, SEARCH("/", Y3239)-1), Y3239),
    _xlpm.matchRow, IFERROR(MATCH(_xlpm.nameBeforeSlash, AA:AA, 0), ""),
    _xlpm.difference, IF(_xlpm.matchRow="", "", ABS((R3239 + S3239)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),IF(ISBLANK(Y3239),"","Hidden"))</f>
        <v/>
      </c>
      <c r="AA3239" t="s">
        <v>564</v>
      </c>
      <c r="AB3239" t="s">
        <v>3498</v>
      </c>
      <c r="AC3239" t="s">
        <v>567</v>
      </c>
      <c r="AD3239" t="str">
        <f>_xlfn.XLOOKUP(AC3239,moves!A:A,moves!B:B)</f>
        <v>steel</v>
      </c>
      <c r="AE3239">
        <f>_xlfn.XLOOKUP(AC3239,moves!A:A,moves!D:D)</f>
        <v>3</v>
      </c>
      <c r="AF3239" t="str">
        <f>_xlfn.XLOOKUP(AC3239,moves!A:A,moves!E:E)</f>
        <v xml:space="preserve"> </v>
      </c>
      <c r="AG3239">
        <v>0</v>
      </c>
      <c r="AH3239">
        <v>0</v>
      </c>
      <c r="AI3239">
        <f t="shared" si="230"/>
        <v>0</v>
      </c>
      <c r="AJ3239" t="s">
        <v>525</v>
      </c>
      <c r="AK3239" t="s">
        <v>6230</v>
      </c>
      <c r="AL3239">
        <v>0</v>
      </c>
      <c r="AM3239" cm="1">
        <f t="array" ref="AM3239">IF(AL3239=1,1,
   IF(ISTEXT(AK3239),1,
   IF(AO3239&gt;1,AM3237,
   IF(AI3239=1,
      IF(SUMPRODUCT((LEN($Y$2:$Y$4096)-LEN(SUBSTITUTE($Y$2:$Y$4096,AA3239,"")))/LEN(AA3239))&gt;0,2,1),
      IF(
         SUMPRODUCT((LEN($Y$2:$Y$4096)-LEN(SUBSTITUTE($Y$2:$Y$4096,AA3239,"")))/LEN(AA3239))
         - SUMPRODUCT((LEN($Y$2:$Y$4096)-LEN(SUBSTITUTE($Y$2:$Y$4096,"Alolan "&amp;AA3239,"")))/LEN("Alolan "&amp;AA3239))
         - SUMPRODUCT((LEN($Y$2:$Y$4096)-LEN(SUBSTITUTE($Y$2:$Y$4096,"Galarian "&amp;AA3239,"")))/LEN("Galarian "&amp;AA3239))
         - SUMPRODUCT((LEN($Y$2:$Y$4096)-LEN(SUBSTITUTE($Y$2:$Y$4096,"Hisuian "&amp;AA3239,"")))/LEN("Hisuian "&amp;AA3239))
         - SUMPRODUCT((LEN($Y$2:$Y$4096)-LEN(SUBSTITUTE($Y$2:$Y$4096,"Paldean "&amp;AA3239,"")))/LEN("Paldean "&amp;AA3239))
      &gt;0,2,1)
   ))))</f>
        <v>1</v>
      </c>
      <c r="AN3239">
        <v>0</v>
      </c>
      <c r="AO3239">
        <v>1</v>
      </c>
    </row>
    <row r="3240" spans="1:42" x14ac:dyDescent="0.25">
      <c r="A3240" t="s">
        <v>1826</v>
      </c>
      <c r="B3240" t="s">
        <v>564</v>
      </c>
      <c r="C3240" t="s">
        <v>1499</v>
      </c>
      <c r="D3240" t="s">
        <v>1514</v>
      </c>
      <c r="E3240">
        <v>70</v>
      </c>
      <c r="F3240">
        <v>150</v>
      </c>
      <c r="G3240">
        <v>140</v>
      </c>
      <c r="H3240">
        <v>65</v>
      </c>
      <c r="I3240">
        <v>100</v>
      </c>
      <c r="J3240">
        <v>75</v>
      </c>
      <c r="K3240" t="s">
        <v>565</v>
      </c>
      <c r="M3240" t="s">
        <v>6230</v>
      </c>
      <c r="N3240">
        <v>11.15</v>
      </c>
      <c r="O3240">
        <v>10</v>
      </c>
      <c r="Q3240">
        <v>3</v>
      </c>
      <c r="R3240">
        <f t="shared" si="228"/>
        <v>11</v>
      </c>
      <c r="S3240">
        <f t="shared" si="229"/>
        <v>13</v>
      </c>
      <c r="T3240">
        <f t="shared" si="227"/>
        <v>24</v>
      </c>
      <c r="U3240" t="s">
        <v>1499</v>
      </c>
      <c r="V3240" t="s">
        <v>1514</v>
      </c>
      <c r="W3240" t="s">
        <v>1481</v>
      </c>
      <c r="X3240" t="s">
        <v>1512</v>
      </c>
      <c r="Z3240" t="str" cm="1">
        <f t="array" ref="Z3240">IF(ISBLANK(AK3240),_xlfn.LET(
    _xlpm.nameBeforeSlash, IF(ISNUMBER(SEARCH("/", Y3240)), LEFT(Y3240, SEARCH("/", Y3240)-1), Y3240),
    _xlpm.matchRow, IFERROR(MATCH(_xlpm.nameBeforeSlash, AA:AA, 0), ""),
    _xlpm.difference, IF(_xlpm.matchRow="", "", ABS((R3240 + S3240)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),IF(ISBLANK(Y3240),"","Hidden"))</f>
        <v/>
      </c>
      <c r="AA3240" t="s">
        <v>3396</v>
      </c>
      <c r="AB3240" t="s">
        <v>1477</v>
      </c>
      <c r="AC3240" t="s">
        <v>1364</v>
      </c>
      <c r="AD3240" t="str">
        <f>_xlfn.XLOOKUP(AC3240,moves!A:A,moves!B:B)</f>
        <v>steel</v>
      </c>
      <c r="AE3240">
        <f>_xlfn.XLOOKUP(AC3240,moves!A:A,moves!D:D)</f>
        <v>4</v>
      </c>
      <c r="AF3240" t="str">
        <f>_xlfn.XLOOKUP(AC3240,moves!A:A,moves!E:E)</f>
        <v>If 2 or more status symbols are rolled: The target skips their turn this round and the user's battle fatigue increases by 1 extra. This move cannot be used if the user has 5 fatigue.</v>
      </c>
      <c r="AG3240">
        <v>0</v>
      </c>
      <c r="AH3240">
        <v>0</v>
      </c>
      <c r="AI3240">
        <f t="shared" si="230"/>
        <v>0</v>
      </c>
      <c r="AJ3240" t="s">
        <v>525</v>
      </c>
      <c r="AK3240" t="s">
        <v>6230</v>
      </c>
      <c r="AL3240">
        <v>0</v>
      </c>
      <c r="AM3240" cm="1">
        <f t="array" ref="AM3240">IF(AL3240=1,1,
   IF(ISTEXT(AK3240),1,
   IF(AO3240&gt;1,AM3239,
   IF(AI3240=1,
      IF(SUMPRODUCT((LEN($Y$2:$Y$4096)-LEN(SUBSTITUTE($Y$2:$Y$4096,AA3240,"")))/LEN(AA3240))&gt;0,2,1),
      IF(
         SUMPRODUCT((LEN($Y$2:$Y$4096)-LEN(SUBSTITUTE($Y$2:$Y$4096,AA3240,"")))/LEN(AA3240))
         - SUMPRODUCT((LEN($Y$2:$Y$4096)-LEN(SUBSTITUTE($Y$2:$Y$4096,"Alolan "&amp;AA3240,"")))/LEN("Alolan "&amp;AA3240))
         - SUMPRODUCT((LEN($Y$2:$Y$4096)-LEN(SUBSTITUTE($Y$2:$Y$4096,"Galarian "&amp;AA3240,"")))/LEN("Galarian "&amp;AA3240))
         - SUMPRODUCT((LEN($Y$2:$Y$4096)-LEN(SUBSTITUTE($Y$2:$Y$4096,"Hisuian "&amp;AA3240,"")))/LEN("Hisuian "&amp;AA3240))
         - SUMPRODUCT((LEN($Y$2:$Y$4096)-LEN(SUBSTITUTE($Y$2:$Y$4096,"Paldean "&amp;AA3240,"")))/LEN("Paldean "&amp;AA3240))
      &gt;0,2,1)
   ))))</f>
        <v>1</v>
      </c>
      <c r="AN3240">
        <v>0</v>
      </c>
      <c r="AO3240">
        <v>2</v>
      </c>
      <c r="AP3240">
        <v>1</v>
      </c>
    </row>
    <row r="3241" spans="1:42" x14ac:dyDescent="0.25">
      <c r="A3241">
        <v>41</v>
      </c>
      <c r="B3241" t="s">
        <v>20</v>
      </c>
      <c r="C3241" t="s">
        <v>1469</v>
      </c>
      <c r="D3241" t="s">
        <v>1481</v>
      </c>
      <c r="E3241">
        <v>40</v>
      </c>
      <c r="F3241">
        <v>45</v>
      </c>
      <c r="G3241">
        <v>35</v>
      </c>
      <c r="H3241">
        <v>30</v>
      </c>
      <c r="I3241">
        <v>40</v>
      </c>
      <c r="J3241">
        <v>55</v>
      </c>
      <c r="K3241" t="s">
        <v>1567</v>
      </c>
      <c r="M3241" t="s">
        <v>6231</v>
      </c>
      <c r="N3241">
        <v>4.75</v>
      </c>
      <c r="O3241">
        <v>3.85</v>
      </c>
      <c r="P3241">
        <v>3</v>
      </c>
      <c r="Q3241">
        <v>1</v>
      </c>
      <c r="R3241">
        <f t="shared" si="228"/>
        <v>8</v>
      </c>
      <c r="S3241">
        <f t="shared" si="229"/>
        <v>5</v>
      </c>
      <c r="T3241">
        <f t="shared" si="227"/>
        <v>13</v>
      </c>
      <c r="U3241" t="s">
        <v>1469</v>
      </c>
      <c r="V3241" t="s">
        <v>1481</v>
      </c>
      <c r="W3241" t="s">
        <v>1512</v>
      </c>
      <c r="X3241" t="s">
        <v>1471</v>
      </c>
      <c r="Y3241" t="s">
        <v>21</v>
      </c>
      <c r="Z3241" t="str" cm="1">
        <f t="array" ref="Z3241">IF(ISBLANK(AK3241),_xlfn.LET(
    _xlpm.nameBeforeSlash, IF(ISNUMBER(SEARCH("/", Y3241)), LEFT(Y3241, SEARCH("/", Y3241)-1), Y3241),
    _xlpm.matchRow, IFERROR(MATCH(_xlpm.nameBeforeSlash, AA:AA, 0), ""),
    _xlpm.difference, IF(_xlpm.matchRow="", "", ABS((R3241 + S3241)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),IF(ISBLANK(Y3241),"","Hidden"))</f>
        <v>Hidden</v>
      </c>
      <c r="AA3241" t="s">
        <v>20</v>
      </c>
      <c r="AB3241" t="s">
        <v>3498</v>
      </c>
      <c r="AC3241" t="s">
        <v>748</v>
      </c>
      <c r="AD3241" t="str">
        <f>_xlfn.XLOOKUP(AC3241,moves!A:A,moves!B:B)</f>
        <v>poison</v>
      </c>
      <c r="AE3241">
        <f>_xlfn.XLOOKUP(AC3241,moves!A:A,moves!D:D)</f>
        <v>1</v>
      </c>
      <c r="AF3241" t="str">
        <f>_xlfn.XLOOKUP(AC3241,moves!A:A,moves!E:E)</f>
        <v>If any status symbols are rolled: Inflict the Poisoned status on the target. When the user is next attacked: Remove 2 regular hits from the roll.</v>
      </c>
      <c r="AG3241">
        <v>0</v>
      </c>
      <c r="AH3241">
        <v>0</v>
      </c>
      <c r="AI3241">
        <f t="shared" si="230"/>
        <v>0</v>
      </c>
      <c r="AJ3241" t="s">
        <v>523</v>
      </c>
      <c r="AK3241" t="s">
        <v>6231</v>
      </c>
      <c r="AL3241">
        <v>0</v>
      </c>
      <c r="AM3241" cm="1">
        <f t="array" ref="AM3241">IF(AL3241=1,1,
   IF(ISTEXT(AK3241),1,
   IF(AO3241&gt;1,AM3240,
   IF(AI3241=1,
      IF(SUMPRODUCT((LEN($Y$2:$Y$4096)-LEN(SUBSTITUTE($Y$2:$Y$4096,AA3241,"")))/LEN(AA3241))&gt;0,2,1),
      IF(
         SUMPRODUCT((LEN($Y$2:$Y$4096)-LEN(SUBSTITUTE($Y$2:$Y$4096,AA3241,"")))/LEN(AA3241))
         - SUMPRODUCT((LEN($Y$2:$Y$4096)-LEN(SUBSTITUTE($Y$2:$Y$4096,"Alolan "&amp;AA3241,"")))/LEN("Alolan "&amp;AA3241))
         - SUMPRODUCT((LEN($Y$2:$Y$4096)-LEN(SUBSTITUTE($Y$2:$Y$4096,"Galarian "&amp;AA3241,"")))/LEN("Galarian "&amp;AA3241))
         - SUMPRODUCT((LEN($Y$2:$Y$4096)-LEN(SUBSTITUTE($Y$2:$Y$4096,"Hisuian "&amp;AA3241,"")))/LEN("Hisuian "&amp;AA3241))
         - SUMPRODUCT((LEN($Y$2:$Y$4096)-LEN(SUBSTITUTE($Y$2:$Y$4096,"Paldean "&amp;AA3241,"")))/LEN("Paldean "&amp;AA3241))
      &gt;0,2,1)
   ))))</f>
        <v>1</v>
      </c>
      <c r="AN3241">
        <v>0</v>
      </c>
      <c r="AO3241">
        <v>0</v>
      </c>
    </row>
    <row r="3242" spans="1:42" x14ac:dyDescent="0.25">
      <c r="A3242">
        <v>109</v>
      </c>
      <c r="B3242" t="s">
        <v>1694</v>
      </c>
      <c r="C3242" t="s">
        <v>1469</v>
      </c>
      <c r="D3242"/>
      <c r="E3242">
        <v>40</v>
      </c>
      <c r="F3242">
        <v>65</v>
      </c>
      <c r="G3242">
        <v>95</v>
      </c>
      <c r="H3242">
        <v>60</v>
      </c>
      <c r="I3242">
        <v>45</v>
      </c>
      <c r="J3242">
        <v>35</v>
      </c>
      <c r="K3242" t="s">
        <v>1695</v>
      </c>
      <c r="M3242" t="s">
        <v>6231</v>
      </c>
      <c r="N3242">
        <v>5.25</v>
      </c>
      <c r="O3242">
        <v>5.8</v>
      </c>
      <c r="P3242">
        <v>2</v>
      </c>
      <c r="Q3242">
        <v>2</v>
      </c>
      <c r="R3242">
        <f t="shared" si="228"/>
        <v>7</v>
      </c>
      <c r="S3242">
        <f t="shared" si="229"/>
        <v>8</v>
      </c>
      <c r="T3242">
        <f t="shared" si="227"/>
        <v>15</v>
      </c>
      <c r="U3242" t="s">
        <v>1469</v>
      </c>
      <c r="V3242" t="s">
        <v>1471</v>
      </c>
      <c r="W3242" t="s">
        <v>1209</v>
      </c>
      <c r="X3242" t="s">
        <v>1512</v>
      </c>
      <c r="Y3242" t="s">
        <v>1696</v>
      </c>
      <c r="Z3242" t="str" cm="1">
        <f t="array" ref="Z3242">IF(ISBLANK(AK3242),_xlfn.LET(
    _xlpm.nameBeforeSlash, IF(ISNUMBER(SEARCH("/", Y3242)), LEFT(Y3242, SEARCH("/", Y3242)-1), Y3242),
    _xlpm.matchRow, IFERROR(MATCH(_xlpm.nameBeforeSlash, AA:AA, 0), ""),
    _xlpm.difference, IF(_xlpm.matchRow="", "", ABS((R3242 + S3242)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),IF(ISBLANK(Y3242),"","Hidden"))</f>
        <v>Hidden</v>
      </c>
      <c r="AA3242" t="s">
        <v>1694</v>
      </c>
      <c r="AB3242" t="s">
        <v>3498</v>
      </c>
      <c r="AC3242" t="s">
        <v>427</v>
      </c>
      <c r="AD3242" t="str">
        <f>_xlfn.XLOOKUP(AC3242,moves!A:A,moves!B:B)</f>
        <v>poison</v>
      </c>
      <c r="AE3242">
        <f>_xlfn.XLOOKUP(AC3242,moves!A:A,moves!D:D)</f>
        <v>1</v>
      </c>
      <c r="AF3242" t="str">
        <f>_xlfn.XLOOKUP(AC3242,moves!A:A,moves!E:E)</f>
        <v>Inflict the Poisoned status on the target. Pokémon poisoned by this move take 1 extra damage from poison each turn.</v>
      </c>
      <c r="AG3242">
        <v>0</v>
      </c>
      <c r="AH3242">
        <v>0</v>
      </c>
      <c r="AI3242">
        <f t="shared" si="230"/>
        <v>0</v>
      </c>
      <c r="AJ3242" t="s">
        <v>523</v>
      </c>
      <c r="AK3242" t="s">
        <v>6231</v>
      </c>
      <c r="AL3242">
        <v>0</v>
      </c>
      <c r="AM3242" cm="1">
        <f t="array" ref="AM3242">IF(AL3242=1,1,
   IF(ISTEXT(AK3242),1,
   IF(AO3242&gt;1,AM3241,
   IF(AI3242=1,
      IF(SUMPRODUCT((LEN($Y$2:$Y$4096)-LEN(SUBSTITUTE($Y$2:$Y$4096,AA3242,"")))/LEN(AA3242))&gt;0,2,1),
      IF(
         SUMPRODUCT((LEN($Y$2:$Y$4096)-LEN(SUBSTITUTE($Y$2:$Y$4096,AA3242,"")))/LEN(AA3242))
         - SUMPRODUCT((LEN($Y$2:$Y$4096)-LEN(SUBSTITUTE($Y$2:$Y$4096,"Alolan "&amp;AA3242,"")))/LEN("Alolan "&amp;AA3242))
         - SUMPRODUCT((LEN($Y$2:$Y$4096)-LEN(SUBSTITUTE($Y$2:$Y$4096,"Galarian "&amp;AA3242,"")))/LEN("Galarian "&amp;AA3242))
         - SUMPRODUCT((LEN($Y$2:$Y$4096)-LEN(SUBSTITUTE($Y$2:$Y$4096,"Hisuian "&amp;AA3242,"")))/LEN("Hisuian "&amp;AA3242))
         - SUMPRODUCT((LEN($Y$2:$Y$4096)-LEN(SUBSTITUTE($Y$2:$Y$4096,"Paldean "&amp;AA3242,"")))/LEN("Paldean "&amp;AA3242))
      &gt;0,2,1)
   ))))</f>
        <v>1</v>
      </c>
      <c r="AN3242">
        <v>0</v>
      </c>
      <c r="AO3242">
        <v>0</v>
      </c>
    </row>
    <row r="3243" spans="1:42" x14ac:dyDescent="0.25">
      <c r="A3243">
        <v>90</v>
      </c>
      <c r="B3243" t="s">
        <v>1665</v>
      </c>
      <c r="C3243" t="s">
        <v>1490</v>
      </c>
      <c r="D3243"/>
      <c r="E3243">
        <v>30</v>
      </c>
      <c r="F3243">
        <v>65</v>
      </c>
      <c r="G3243">
        <v>100</v>
      </c>
      <c r="H3243">
        <v>45</v>
      </c>
      <c r="I3243">
        <v>25</v>
      </c>
      <c r="J3243">
        <v>40</v>
      </c>
      <c r="K3243" t="s">
        <v>1666</v>
      </c>
      <c r="M3243" t="s">
        <v>6231</v>
      </c>
      <c r="N3243">
        <v>5.3</v>
      </c>
      <c r="O3243">
        <v>4.95</v>
      </c>
      <c r="P3243">
        <v>2</v>
      </c>
      <c r="Q3243">
        <v>2</v>
      </c>
      <c r="R3243">
        <f t="shared" si="228"/>
        <v>7</v>
      </c>
      <c r="S3243">
        <f t="shared" si="229"/>
        <v>7</v>
      </c>
      <c r="T3243">
        <f t="shared" si="227"/>
        <v>14</v>
      </c>
      <c r="U3243" t="s">
        <v>1490</v>
      </c>
      <c r="V3243" t="s">
        <v>1209</v>
      </c>
      <c r="W3243" t="s">
        <v>1469</v>
      </c>
      <c r="X3243" t="s">
        <v>1546</v>
      </c>
      <c r="Y3243" t="s">
        <v>1667</v>
      </c>
      <c r="Z3243" t="str" cm="1">
        <f t="array" ref="Z3243">IF(ISBLANK(AK3243),_xlfn.LET(
    _xlpm.nameBeforeSlash, IF(ISNUMBER(SEARCH("/", Y3243)), LEFT(Y3243, SEARCH("/", Y3243)-1), Y3243),
    _xlpm.matchRow, IFERROR(MATCH(_xlpm.nameBeforeSlash, AA:AA, 0), ""),
    _xlpm.difference, IF(_xlpm.matchRow="", "", ABS((R3243 + S3243)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),IF(ISBLANK(Y3243),"","Hidden"))</f>
        <v>Hidden</v>
      </c>
      <c r="AA3243" t="s">
        <v>1665</v>
      </c>
      <c r="AB3243" t="s">
        <v>3498</v>
      </c>
      <c r="AC3243" t="s">
        <v>664</v>
      </c>
      <c r="AD3243" t="str">
        <f>_xlfn.XLOOKUP(AC3243,moves!A:A,moves!B:B)</f>
        <v>water</v>
      </c>
      <c r="AE3243">
        <f>_xlfn.XLOOKUP(AC3243,moves!A:A,moves!D:D)</f>
        <v>3</v>
      </c>
      <c r="AF3243" t="str">
        <f>_xlfn.XLOOKUP(AC3243,moves!A:A,moves!E:E)</f>
        <v>Critical hits deal +1 damage.</v>
      </c>
      <c r="AG3243">
        <v>0</v>
      </c>
      <c r="AH3243">
        <v>0</v>
      </c>
      <c r="AI3243">
        <f t="shared" si="230"/>
        <v>0</v>
      </c>
      <c r="AJ3243" t="s">
        <v>523</v>
      </c>
      <c r="AK3243" t="s">
        <v>6231</v>
      </c>
      <c r="AL3243">
        <v>0</v>
      </c>
      <c r="AM3243" cm="1">
        <f t="array" ref="AM3243">IF(AL3243=1,1,
   IF(ISTEXT(AK3243),1,
   IF(AO3243&gt;1,AM3242,
   IF(AI3243=1,
      IF(SUMPRODUCT((LEN($Y$2:$Y$4096)-LEN(SUBSTITUTE($Y$2:$Y$4096,AA3243,"")))/LEN(AA3243))&gt;0,2,1),
      IF(
         SUMPRODUCT((LEN($Y$2:$Y$4096)-LEN(SUBSTITUTE($Y$2:$Y$4096,AA3243,"")))/LEN(AA3243))
         - SUMPRODUCT((LEN($Y$2:$Y$4096)-LEN(SUBSTITUTE($Y$2:$Y$4096,"Alolan "&amp;AA3243,"")))/LEN("Alolan "&amp;AA3243))
         - SUMPRODUCT((LEN($Y$2:$Y$4096)-LEN(SUBSTITUTE($Y$2:$Y$4096,"Galarian "&amp;AA3243,"")))/LEN("Galarian "&amp;AA3243))
         - SUMPRODUCT((LEN($Y$2:$Y$4096)-LEN(SUBSTITUTE($Y$2:$Y$4096,"Hisuian "&amp;AA3243,"")))/LEN("Hisuian "&amp;AA3243))
         - SUMPRODUCT((LEN($Y$2:$Y$4096)-LEN(SUBSTITUTE($Y$2:$Y$4096,"Paldean "&amp;AA3243,"")))/LEN("Paldean "&amp;AA3243))
      &gt;0,2,1)
   ))))</f>
        <v>1</v>
      </c>
      <c r="AN3243">
        <v>0</v>
      </c>
      <c r="AO3243">
        <v>0</v>
      </c>
    </row>
    <row r="3244" spans="1:42" x14ac:dyDescent="0.25">
      <c r="A3244">
        <v>23</v>
      </c>
      <c r="B3244" t="s">
        <v>1532</v>
      </c>
      <c r="C3244" t="s">
        <v>1469</v>
      </c>
      <c r="D3244"/>
      <c r="E3244">
        <v>30</v>
      </c>
      <c r="F3244">
        <v>60</v>
      </c>
      <c r="G3244">
        <v>44</v>
      </c>
      <c r="H3244">
        <v>40</v>
      </c>
      <c r="I3244">
        <v>54</v>
      </c>
      <c r="J3244">
        <v>55</v>
      </c>
      <c r="K3244" t="s">
        <v>1533</v>
      </c>
      <c r="M3244" t="s">
        <v>6231</v>
      </c>
      <c r="N3244">
        <v>5.6</v>
      </c>
      <c r="O3244">
        <v>4.1399999999999997</v>
      </c>
      <c r="P3244">
        <v>2</v>
      </c>
      <c r="Q3244">
        <v>2</v>
      </c>
      <c r="R3244">
        <f t="shared" si="228"/>
        <v>8</v>
      </c>
      <c r="S3244">
        <f t="shared" si="229"/>
        <v>6</v>
      </c>
      <c r="T3244">
        <f t="shared" si="227"/>
        <v>14</v>
      </c>
      <c r="U3244" t="s">
        <v>1469</v>
      </c>
      <c r="V3244" t="s">
        <v>1471</v>
      </c>
      <c r="W3244" t="s">
        <v>1512</v>
      </c>
      <c r="X3244" t="s">
        <v>429</v>
      </c>
      <c r="Y3244" t="s">
        <v>1534</v>
      </c>
      <c r="Z3244" t="str" cm="1">
        <f t="array" ref="Z3244">IF(ISBLANK(AK3244),_xlfn.LET(
    _xlpm.nameBeforeSlash, IF(ISNUMBER(SEARCH("/", Y3244)), LEFT(Y3244, SEARCH("/", Y3244)-1), Y3244),
    _xlpm.matchRow, IFERROR(MATCH(_xlpm.nameBeforeSlash, AA:AA, 0), ""),
    _xlpm.difference, IF(_xlpm.matchRow="", "", ABS((R3244 + S3244)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),IF(ISBLANK(Y3244),"","Hidden"))</f>
        <v>Hidden</v>
      </c>
      <c r="AA3244" t="s">
        <v>1532</v>
      </c>
      <c r="AB3244" t="s">
        <v>3498</v>
      </c>
      <c r="AC3244" t="s">
        <v>1267</v>
      </c>
      <c r="AD3244" t="str">
        <f>_xlfn.XLOOKUP(AC3244,moves!A:A,moves!B:B)</f>
        <v>normal</v>
      </c>
      <c r="AE3244">
        <f>_xlfn.XLOOKUP(AC3244,moves!A:A,moves!D:D)</f>
        <v>1</v>
      </c>
      <c r="AF3244" t="str">
        <f>_xlfn.XLOOKUP(AC3244,moves!A:A,moves!E:E)</f>
        <v>Inflict the Paralyzed status on the target, ignoring type immunity.</v>
      </c>
      <c r="AG3244">
        <v>0</v>
      </c>
      <c r="AH3244">
        <v>0</v>
      </c>
      <c r="AI3244">
        <f t="shared" si="230"/>
        <v>0</v>
      </c>
      <c r="AJ3244" t="s">
        <v>523</v>
      </c>
      <c r="AK3244" t="s">
        <v>6231</v>
      </c>
      <c r="AL3244">
        <v>0</v>
      </c>
      <c r="AM3244" cm="1">
        <f t="array" ref="AM3244">IF(AL3244=1,1,
   IF(ISTEXT(AK3244),1,
   IF(AO3244&gt;1,AM3243,
   IF(AI3244=1,
      IF(SUMPRODUCT((LEN($Y$2:$Y$4096)-LEN(SUBSTITUTE($Y$2:$Y$4096,AA3244,"")))/LEN(AA3244))&gt;0,2,1),
      IF(
         SUMPRODUCT((LEN($Y$2:$Y$4096)-LEN(SUBSTITUTE($Y$2:$Y$4096,AA3244,"")))/LEN(AA3244))
         - SUMPRODUCT((LEN($Y$2:$Y$4096)-LEN(SUBSTITUTE($Y$2:$Y$4096,"Alolan "&amp;AA3244,"")))/LEN("Alolan "&amp;AA3244))
         - SUMPRODUCT((LEN($Y$2:$Y$4096)-LEN(SUBSTITUTE($Y$2:$Y$4096,"Galarian "&amp;AA3244,"")))/LEN("Galarian "&amp;AA3244))
         - SUMPRODUCT((LEN($Y$2:$Y$4096)-LEN(SUBSTITUTE($Y$2:$Y$4096,"Hisuian "&amp;AA3244,"")))/LEN("Hisuian "&amp;AA3244))
         - SUMPRODUCT((LEN($Y$2:$Y$4096)-LEN(SUBSTITUTE($Y$2:$Y$4096,"Paldean "&amp;AA3244,"")))/LEN("Paldean "&amp;AA3244))
      &gt;0,2,1)
   ))))</f>
        <v>1</v>
      </c>
      <c r="AN3244">
        <v>0</v>
      </c>
      <c r="AO3244">
        <v>0</v>
      </c>
    </row>
    <row r="3245" spans="1:42" x14ac:dyDescent="0.25">
      <c r="A3245">
        <v>246</v>
      </c>
      <c r="B3245" t="s">
        <v>107</v>
      </c>
      <c r="C3245" t="s">
        <v>1546</v>
      </c>
      <c r="D3245" t="s">
        <v>1472</v>
      </c>
      <c r="E3245">
        <v>50</v>
      </c>
      <c r="F3245">
        <v>64</v>
      </c>
      <c r="G3245">
        <v>50</v>
      </c>
      <c r="H3245">
        <v>45</v>
      </c>
      <c r="I3245">
        <v>50</v>
      </c>
      <c r="J3245">
        <v>41</v>
      </c>
      <c r="K3245" t="s">
        <v>1869</v>
      </c>
      <c r="M3245" t="s">
        <v>6231</v>
      </c>
      <c r="N3245">
        <v>5.2900000000000009</v>
      </c>
      <c r="O3245">
        <v>5</v>
      </c>
      <c r="P3245">
        <v>2</v>
      </c>
      <c r="Q3245">
        <v>2</v>
      </c>
      <c r="R3245">
        <f t="shared" si="228"/>
        <v>7</v>
      </c>
      <c r="S3245">
        <f t="shared" si="229"/>
        <v>7</v>
      </c>
      <c r="T3245">
        <f t="shared" si="227"/>
        <v>14</v>
      </c>
      <c r="U3245" t="s">
        <v>1546</v>
      </c>
      <c r="V3245" t="s">
        <v>1472</v>
      </c>
      <c r="W3245" t="s">
        <v>1471</v>
      </c>
      <c r="X3245" t="s">
        <v>1482</v>
      </c>
      <c r="Y3245" t="s">
        <v>108</v>
      </c>
      <c r="Z3245" t="str" cm="1">
        <f t="array" ref="Z3245">IF(ISBLANK(AK3245),_xlfn.LET(
    _xlpm.nameBeforeSlash, IF(ISNUMBER(SEARCH("/", Y3245)), LEFT(Y3245, SEARCH("/", Y3245)-1), Y3245),
    _xlpm.matchRow, IFERROR(MATCH(_xlpm.nameBeforeSlash, AA:AA, 0), ""),
    _xlpm.difference, IF(_xlpm.matchRow="", "", ABS((R3245 + S3245)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),IF(ISBLANK(Y3245),"","Hidden"))</f>
        <v>Hidden</v>
      </c>
      <c r="AA3245" t="s">
        <v>107</v>
      </c>
      <c r="AB3245" t="s">
        <v>3498</v>
      </c>
      <c r="AC3245" t="s">
        <v>460</v>
      </c>
      <c r="AD3245" t="str">
        <f>_xlfn.XLOOKUP(AC3245,moves!A:A,moves!B:B)</f>
        <v>dark</v>
      </c>
      <c r="AE3245">
        <f>_xlfn.XLOOKUP(AC3245,moves!A:A,moves!D:D)</f>
        <v>3</v>
      </c>
      <c r="AF3245" t="str">
        <f>_xlfn.XLOOKUP(AC3245,moves!A:A,moves!E:E)</f>
        <v>When the target is next attacked: Add 1 regular hit to the roll.</v>
      </c>
      <c r="AG3245">
        <v>0</v>
      </c>
      <c r="AH3245">
        <v>0</v>
      </c>
      <c r="AI3245">
        <f t="shared" si="230"/>
        <v>0</v>
      </c>
      <c r="AJ3245" t="s">
        <v>523</v>
      </c>
      <c r="AK3245" t="s">
        <v>6231</v>
      </c>
      <c r="AL3245">
        <v>0</v>
      </c>
      <c r="AM3245" cm="1">
        <f t="array" ref="AM3245">IF(AL3245=1,1,
   IF(ISTEXT(AK3245),1,
   IF(AO3245&gt;1,AM3244,
   IF(AI3245=1,
      IF(SUMPRODUCT((LEN($Y$2:$Y$4096)-LEN(SUBSTITUTE($Y$2:$Y$4096,AA3245,"")))/LEN(AA3245))&gt;0,2,1),
      IF(
         SUMPRODUCT((LEN($Y$2:$Y$4096)-LEN(SUBSTITUTE($Y$2:$Y$4096,AA3245,"")))/LEN(AA3245))
         - SUMPRODUCT((LEN($Y$2:$Y$4096)-LEN(SUBSTITUTE($Y$2:$Y$4096,"Alolan "&amp;AA3245,"")))/LEN("Alolan "&amp;AA3245))
         - SUMPRODUCT((LEN($Y$2:$Y$4096)-LEN(SUBSTITUTE($Y$2:$Y$4096,"Galarian "&amp;AA3245,"")))/LEN("Galarian "&amp;AA3245))
         - SUMPRODUCT((LEN($Y$2:$Y$4096)-LEN(SUBSTITUTE($Y$2:$Y$4096,"Hisuian "&amp;AA3245,"")))/LEN("Hisuian "&amp;AA3245))
         - SUMPRODUCT((LEN($Y$2:$Y$4096)-LEN(SUBSTITUTE($Y$2:$Y$4096,"Paldean "&amp;AA3245,"")))/LEN("Paldean "&amp;AA3245))
      &gt;0,2,1)
   ))))</f>
        <v>1</v>
      </c>
      <c r="AN3245">
        <v>0</v>
      </c>
      <c r="AO3245">
        <v>0</v>
      </c>
    </row>
    <row r="3246" spans="1:42" x14ac:dyDescent="0.25">
      <c r="A3246">
        <v>96</v>
      </c>
      <c r="B3246" t="s">
        <v>1672</v>
      </c>
      <c r="C3246" t="s">
        <v>429</v>
      </c>
      <c r="D3246"/>
      <c r="E3246">
        <v>60</v>
      </c>
      <c r="F3246">
        <v>48</v>
      </c>
      <c r="G3246">
        <v>45</v>
      </c>
      <c r="H3246">
        <v>43</v>
      </c>
      <c r="I3246">
        <v>90</v>
      </c>
      <c r="J3246">
        <v>42</v>
      </c>
      <c r="K3246" t="s">
        <v>1673</v>
      </c>
      <c r="M3246" t="s">
        <v>6231</v>
      </c>
      <c r="N3246">
        <v>4.51</v>
      </c>
      <c r="O3246">
        <v>6.45</v>
      </c>
      <c r="P3246">
        <v>2</v>
      </c>
      <c r="Q3246">
        <v>2</v>
      </c>
      <c r="R3246">
        <f t="shared" si="228"/>
        <v>7</v>
      </c>
      <c r="S3246">
        <f t="shared" si="229"/>
        <v>8</v>
      </c>
      <c r="T3246">
        <f t="shared" si="227"/>
        <v>15</v>
      </c>
      <c r="U3246" t="s">
        <v>429</v>
      </c>
      <c r="V3246" t="s">
        <v>1471</v>
      </c>
      <c r="W3246" t="s">
        <v>1469</v>
      </c>
      <c r="X3246" t="s">
        <v>1492</v>
      </c>
      <c r="Y3246" t="s">
        <v>1674</v>
      </c>
      <c r="Z3246" t="str" cm="1">
        <f t="array" ref="Z3246">IF(ISBLANK(AK3246),_xlfn.LET(
    _xlpm.nameBeforeSlash, IF(ISNUMBER(SEARCH("/", Y3246)), LEFT(Y3246, SEARCH("/", Y3246)-1), Y3246),
    _xlpm.matchRow, IFERROR(MATCH(_xlpm.nameBeforeSlash, AA:AA, 0), ""),
    _xlpm.difference, IF(_xlpm.matchRow="", "", ABS((R3246 + S3246)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),IF(ISBLANK(Y3246),"","Hidden"))</f>
        <v>Hidden</v>
      </c>
      <c r="AA3246" t="s">
        <v>1672</v>
      </c>
      <c r="AB3246" t="s">
        <v>3498</v>
      </c>
      <c r="AC3246" t="s">
        <v>1333</v>
      </c>
      <c r="AD3246" t="str">
        <f>_xlfn.XLOOKUP(AC3246,moves!A:A,moves!B:B)</f>
        <v>psychic</v>
      </c>
      <c r="AE3246">
        <f>_xlfn.XLOOKUP(AC3246,moves!A:A,moves!D:D)</f>
        <v>3</v>
      </c>
      <c r="AF3246" t="str">
        <f>_xlfn.XLOOKUP(AC3246,moves!A:A,moves!E:E)</f>
        <v>If any status symbols are rolled: Inflict the Confused status on the target.</v>
      </c>
      <c r="AG3246">
        <v>0</v>
      </c>
      <c r="AH3246">
        <v>0</v>
      </c>
      <c r="AI3246">
        <f t="shared" si="230"/>
        <v>0</v>
      </c>
      <c r="AJ3246" t="s">
        <v>523</v>
      </c>
      <c r="AK3246" t="s">
        <v>6231</v>
      </c>
      <c r="AL3246">
        <v>0</v>
      </c>
      <c r="AM3246" cm="1">
        <f t="array" ref="AM3246">IF(AL3246=1,1,
   IF(ISTEXT(AK3246),1,
   IF(AO3246&gt;1,AM3245,
   IF(AI3246=1,
      IF(SUMPRODUCT((LEN($Y$2:$Y$4096)-LEN(SUBSTITUTE($Y$2:$Y$4096,AA3246,"")))/LEN(AA3246))&gt;0,2,1),
      IF(
         SUMPRODUCT((LEN($Y$2:$Y$4096)-LEN(SUBSTITUTE($Y$2:$Y$4096,AA3246,"")))/LEN(AA3246))
         - SUMPRODUCT((LEN($Y$2:$Y$4096)-LEN(SUBSTITUTE($Y$2:$Y$4096,"Alolan "&amp;AA3246,"")))/LEN("Alolan "&amp;AA3246))
         - SUMPRODUCT((LEN($Y$2:$Y$4096)-LEN(SUBSTITUTE($Y$2:$Y$4096,"Galarian "&amp;AA3246,"")))/LEN("Galarian "&amp;AA3246))
         - SUMPRODUCT((LEN($Y$2:$Y$4096)-LEN(SUBSTITUTE($Y$2:$Y$4096,"Hisuian "&amp;AA3246,"")))/LEN("Hisuian "&amp;AA3246))
         - SUMPRODUCT((LEN($Y$2:$Y$4096)-LEN(SUBSTITUTE($Y$2:$Y$4096,"Paldean "&amp;AA3246,"")))/LEN("Paldean "&amp;AA3246))
      &gt;0,2,1)
   ))))</f>
        <v>1</v>
      </c>
      <c r="AN3246">
        <v>0</v>
      </c>
      <c r="AO3246">
        <v>0</v>
      </c>
    </row>
    <row r="3247" spans="1:42" x14ac:dyDescent="0.25">
      <c r="A3247">
        <v>92</v>
      </c>
      <c r="B3247" t="s">
        <v>41</v>
      </c>
      <c r="C3247" t="s">
        <v>1524</v>
      </c>
      <c r="D3247" t="s">
        <v>1469</v>
      </c>
      <c r="E3247">
        <v>30</v>
      </c>
      <c r="F3247">
        <v>35</v>
      </c>
      <c r="G3247">
        <v>30</v>
      </c>
      <c r="H3247">
        <v>100</v>
      </c>
      <c r="I3247">
        <v>35</v>
      </c>
      <c r="J3247">
        <v>80</v>
      </c>
      <c r="K3247" t="s">
        <v>1668</v>
      </c>
      <c r="M3247" t="s">
        <v>6231</v>
      </c>
      <c r="N3247">
        <v>8.5500000000000007</v>
      </c>
      <c r="O3247">
        <v>3.15</v>
      </c>
      <c r="P3247">
        <v>2</v>
      </c>
      <c r="Q3247">
        <v>2</v>
      </c>
      <c r="R3247">
        <f t="shared" si="228"/>
        <v>11</v>
      </c>
      <c r="S3247">
        <f t="shared" si="229"/>
        <v>5</v>
      </c>
      <c r="T3247">
        <f t="shared" si="227"/>
        <v>16</v>
      </c>
      <c r="U3247" t="s">
        <v>1524</v>
      </c>
      <c r="V3247" t="s">
        <v>1469</v>
      </c>
      <c r="W3247" t="s">
        <v>1471</v>
      </c>
      <c r="X3247" t="s">
        <v>429</v>
      </c>
      <c r="Y3247" t="s">
        <v>43</v>
      </c>
      <c r="Z3247" t="str" cm="1">
        <f t="array" ref="Z3247">IF(ISBLANK(AK3247),_xlfn.LET(
    _xlpm.nameBeforeSlash, IF(ISNUMBER(SEARCH("/", Y3247)), LEFT(Y3247, SEARCH("/", Y3247)-1), Y3247),
    _xlpm.matchRow, IFERROR(MATCH(_xlpm.nameBeforeSlash, AA:AA, 0), ""),
    _xlpm.difference, IF(_xlpm.matchRow="", "", ABS((R3247 + S3247)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),IF(ISBLANK(Y3247),"","Hidden"))</f>
        <v>Hidden</v>
      </c>
      <c r="AA3247" t="s">
        <v>41</v>
      </c>
      <c r="AB3247" t="s">
        <v>3498</v>
      </c>
      <c r="AC3247" t="s">
        <v>788</v>
      </c>
      <c r="AD3247" t="str">
        <f>_xlfn.XLOOKUP(AC3247,moves!A:A,moves!B:B)</f>
        <v>ghost</v>
      </c>
      <c r="AE3247">
        <f>_xlfn.XLOOKUP(AC3247,moves!A:A,moves!D:D)</f>
        <v>2</v>
      </c>
      <c r="AF3247" t="str">
        <f>_xlfn.XLOOKUP(AC3247,moves!A:A,moves!E:E)</f>
        <v>Inflict the Paralyzed status on the target.</v>
      </c>
      <c r="AG3247">
        <v>0</v>
      </c>
      <c r="AH3247">
        <v>0</v>
      </c>
      <c r="AI3247">
        <f t="shared" si="230"/>
        <v>0</v>
      </c>
      <c r="AJ3247" t="s">
        <v>523</v>
      </c>
      <c r="AK3247" t="s">
        <v>6231</v>
      </c>
      <c r="AL3247">
        <v>0</v>
      </c>
      <c r="AM3247" cm="1">
        <f t="array" ref="AM3247">IF(AL3247=1,1,
   IF(ISTEXT(AK3247),1,
   IF(AO3247&gt;1,AM3246,
   IF(AI3247=1,
      IF(SUMPRODUCT((LEN($Y$2:$Y$4096)-LEN(SUBSTITUTE($Y$2:$Y$4096,AA3247,"")))/LEN(AA3247))&gt;0,2,1),
      IF(
         SUMPRODUCT((LEN($Y$2:$Y$4096)-LEN(SUBSTITUTE($Y$2:$Y$4096,AA3247,"")))/LEN(AA3247))
         - SUMPRODUCT((LEN($Y$2:$Y$4096)-LEN(SUBSTITUTE($Y$2:$Y$4096,"Alolan "&amp;AA3247,"")))/LEN("Alolan "&amp;AA3247))
         - SUMPRODUCT((LEN($Y$2:$Y$4096)-LEN(SUBSTITUTE($Y$2:$Y$4096,"Galarian "&amp;AA3247,"")))/LEN("Galarian "&amp;AA3247))
         - SUMPRODUCT((LEN($Y$2:$Y$4096)-LEN(SUBSTITUTE($Y$2:$Y$4096,"Hisuian "&amp;AA3247,"")))/LEN("Hisuian "&amp;AA3247))
         - SUMPRODUCT((LEN($Y$2:$Y$4096)-LEN(SUBSTITUTE($Y$2:$Y$4096,"Paldean "&amp;AA3247,"")))/LEN("Paldean "&amp;AA3247))
      &gt;0,2,1)
   ))))</f>
        <v>1</v>
      </c>
      <c r="AN3247">
        <v>0</v>
      </c>
      <c r="AO3247">
        <v>0</v>
      </c>
    </row>
    <row r="3248" spans="1:42" x14ac:dyDescent="0.25">
      <c r="A3248">
        <v>137</v>
      </c>
      <c r="B3248" t="s">
        <v>673</v>
      </c>
      <c r="C3248" t="s">
        <v>1512</v>
      </c>
      <c r="D3248"/>
      <c r="E3248">
        <v>65</v>
      </c>
      <c r="F3248">
        <v>60</v>
      </c>
      <c r="G3248">
        <v>70</v>
      </c>
      <c r="H3248">
        <v>85</v>
      </c>
      <c r="I3248">
        <v>75</v>
      </c>
      <c r="J3248">
        <v>40</v>
      </c>
      <c r="K3248" t="s">
        <v>515</v>
      </c>
      <c r="M3248" t="s">
        <v>6231</v>
      </c>
      <c r="N3248">
        <v>6.45</v>
      </c>
      <c r="O3248">
        <v>6.95</v>
      </c>
      <c r="P3248">
        <v>2</v>
      </c>
      <c r="Q3248">
        <v>1</v>
      </c>
      <c r="R3248">
        <f t="shared" si="228"/>
        <v>8</v>
      </c>
      <c r="S3248">
        <f t="shared" si="229"/>
        <v>8</v>
      </c>
      <c r="T3248">
        <f t="shared" si="227"/>
        <v>16</v>
      </c>
      <c r="U3248" t="s">
        <v>1512</v>
      </c>
      <c r="V3248" t="s">
        <v>429</v>
      </c>
      <c r="W3248" t="s">
        <v>1521</v>
      </c>
      <c r="X3248" t="s">
        <v>1524</v>
      </c>
      <c r="Y3248" t="s">
        <v>676</v>
      </c>
      <c r="Z3248" t="str" cm="1">
        <f t="array" ref="Z3248">IF(ISBLANK(AK3248),_xlfn.LET(
    _xlpm.nameBeforeSlash, IF(ISNUMBER(SEARCH("/", Y3248)), LEFT(Y3248, SEARCH("/", Y3248)-1), Y3248),
    _xlpm.matchRow, IFERROR(MATCH(_xlpm.nameBeforeSlash, AA:AA, 0), ""),
    _xlpm.difference, IF(_xlpm.matchRow="", "", ABS((R3248 + S3248)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),IF(ISBLANK(Y3248),"","Hidden"))</f>
        <v>Hidden</v>
      </c>
      <c r="AA3248" t="s">
        <v>673</v>
      </c>
      <c r="AB3248" t="s">
        <v>3498</v>
      </c>
      <c r="AC3248" t="s">
        <v>674</v>
      </c>
      <c r="AD3248" t="str">
        <f>_xlfn.XLOOKUP(AC3248,moves!A:A,moves!B:B)</f>
        <v>normal</v>
      </c>
      <c r="AE3248">
        <f>_xlfn.XLOOKUP(AC3248,moves!A:A,moves!D:D)</f>
        <v>2</v>
      </c>
      <c r="AF3248" t="str">
        <f>_xlfn.XLOOKUP(AC3248,moves!A:A,moves!E:E)</f>
        <v>Add 1 critical hit and 1 status symbol to your attack rolls.</v>
      </c>
      <c r="AG3248">
        <v>0</v>
      </c>
      <c r="AH3248">
        <v>0</v>
      </c>
      <c r="AI3248">
        <f t="shared" si="230"/>
        <v>0</v>
      </c>
      <c r="AJ3248" t="s">
        <v>523</v>
      </c>
      <c r="AK3248" t="s">
        <v>6231</v>
      </c>
      <c r="AL3248">
        <v>0</v>
      </c>
      <c r="AM3248" cm="1">
        <f t="array" ref="AM3248">IF(AL3248=1,1,
   IF(ISTEXT(AK3248),1,
   IF(AO3248&gt;1,AM3247,
   IF(AI3248=1,
      IF(SUMPRODUCT((LEN($Y$2:$Y$4096)-LEN(SUBSTITUTE($Y$2:$Y$4096,AA3248,"")))/LEN(AA3248))&gt;0,2,1),
      IF(
         SUMPRODUCT((LEN($Y$2:$Y$4096)-LEN(SUBSTITUTE($Y$2:$Y$4096,AA3248,"")))/LEN(AA3248))
         - SUMPRODUCT((LEN($Y$2:$Y$4096)-LEN(SUBSTITUTE($Y$2:$Y$4096,"Alolan "&amp;AA3248,"")))/LEN("Alolan "&amp;AA3248))
         - SUMPRODUCT((LEN($Y$2:$Y$4096)-LEN(SUBSTITUTE($Y$2:$Y$4096,"Galarian "&amp;AA3248,"")))/LEN("Galarian "&amp;AA3248))
         - SUMPRODUCT((LEN($Y$2:$Y$4096)-LEN(SUBSTITUTE($Y$2:$Y$4096,"Hisuian "&amp;AA3248,"")))/LEN("Hisuian "&amp;AA3248))
         - SUMPRODUCT((LEN($Y$2:$Y$4096)-LEN(SUBSTITUTE($Y$2:$Y$4096,"Paldean "&amp;AA3248,"")))/LEN("Paldean "&amp;AA3248))
      &gt;0,2,1)
   ))))</f>
        <v>1</v>
      </c>
      <c r="AN3248">
        <v>0</v>
      </c>
      <c r="AO3248">
        <v>0</v>
      </c>
    </row>
    <row r="3249" spans="1:41" x14ac:dyDescent="0.25">
      <c r="A3249">
        <v>79</v>
      </c>
      <c r="B3249" t="s">
        <v>1635</v>
      </c>
      <c r="C3249" t="s">
        <v>1490</v>
      </c>
      <c r="D3249" t="s">
        <v>429</v>
      </c>
      <c r="E3249">
        <v>90</v>
      </c>
      <c r="F3249">
        <v>65</v>
      </c>
      <c r="G3249">
        <v>65</v>
      </c>
      <c r="H3249">
        <v>40</v>
      </c>
      <c r="I3249">
        <v>40</v>
      </c>
      <c r="J3249">
        <v>15</v>
      </c>
      <c r="K3249" t="s">
        <v>1636</v>
      </c>
      <c r="M3249" t="s">
        <v>6231</v>
      </c>
      <c r="N3249">
        <v>4.25</v>
      </c>
      <c r="O3249">
        <v>6.75</v>
      </c>
      <c r="P3249">
        <v>1</v>
      </c>
      <c r="Q3249">
        <v>2</v>
      </c>
      <c r="R3249">
        <f t="shared" si="228"/>
        <v>5</v>
      </c>
      <c r="S3249">
        <f t="shared" si="229"/>
        <v>9</v>
      </c>
      <c r="T3249">
        <f t="shared" si="227"/>
        <v>14</v>
      </c>
      <c r="U3249" t="s">
        <v>1490</v>
      </c>
      <c r="V3249" t="s">
        <v>429</v>
      </c>
      <c r="W3249" t="s">
        <v>1512</v>
      </c>
      <c r="X3249" t="s">
        <v>1209</v>
      </c>
      <c r="Y3249" t="s">
        <v>1637</v>
      </c>
      <c r="Z3249" t="str" cm="1">
        <f t="array" ref="Z3249">IF(ISBLANK(AK3249),_xlfn.LET(
    _xlpm.nameBeforeSlash, IF(ISNUMBER(SEARCH("/", Y3249)), LEFT(Y3249, SEARCH("/", Y3249)-1), Y3249),
    _xlpm.matchRow, IFERROR(MATCH(_xlpm.nameBeforeSlash, AA:AA, 0), ""),
    _xlpm.difference, IF(_xlpm.matchRow="", "", ABS((R3249 + S3249)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),IF(ISBLANK(Y3249),"","Hidden"))</f>
        <v>Hidden</v>
      </c>
      <c r="AA3249" t="s">
        <v>1635</v>
      </c>
      <c r="AB3249" t="s">
        <v>3498</v>
      </c>
      <c r="AC3249" t="s">
        <v>1244</v>
      </c>
      <c r="AD3249" t="str">
        <f>_xlfn.XLOOKUP(AC3249,moves!A:A,moves!B:B)</f>
        <v>normal</v>
      </c>
      <c r="AE3249">
        <f>_xlfn.XLOOKUP(AC3249,moves!A:A,moves!D:D)</f>
        <v>3</v>
      </c>
      <c r="AF3249" t="str">
        <f>_xlfn.XLOOKUP(AC3249,moves!A:A,moves!E:E)</f>
        <v>Status symbols heal the user by 1.</v>
      </c>
      <c r="AG3249">
        <v>0</v>
      </c>
      <c r="AH3249">
        <v>0</v>
      </c>
      <c r="AI3249">
        <f t="shared" si="230"/>
        <v>0</v>
      </c>
      <c r="AJ3249" t="s">
        <v>523</v>
      </c>
      <c r="AK3249" t="s">
        <v>6231</v>
      </c>
      <c r="AL3249">
        <v>0</v>
      </c>
      <c r="AM3249" cm="1">
        <f t="array" ref="AM3249">IF(AL3249=1,1,
   IF(ISTEXT(AK3249),1,
   IF(AO3249&gt;1,AM3248,
   IF(AI3249=1,
      IF(SUMPRODUCT((LEN($Y$2:$Y$4096)-LEN(SUBSTITUTE($Y$2:$Y$4096,AA3249,"")))/LEN(AA3249))&gt;0,2,1),
      IF(
         SUMPRODUCT((LEN($Y$2:$Y$4096)-LEN(SUBSTITUTE($Y$2:$Y$4096,AA3249,"")))/LEN(AA3249))
         - SUMPRODUCT((LEN($Y$2:$Y$4096)-LEN(SUBSTITUTE($Y$2:$Y$4096,"Alolan "&amp;AA3249,"")))/LEN("Alolan "&amp;AA3249))
         - SUMPRODUCT((LEN($Y$2:$Y$4096)-LEN(SUBSTITUTE($Y$2:$Y$4096,"Galarian "&amp;AA3249,"")))/LEN("Galarian "&amp;AA3249))
         - SUMPRODUCT((LEN($Y$2:$Y$4096)-LEN(SUBSTITUTE($Y$2:$Y$4096,"Hisuian "&amp;AA3249,"")))/LEN("Hisuian "&amp;AA3249))
         - SUMPRODUCT((LEN($Y$2:$Y$4096)-LEN(SUBSTITUTE($Y$2:$Y$4096,"Paldean "&amp;AA3249,"")))/LEN("Paldean "&amp;AA3249))
      &gt;0,2,1)
   ))))</f>
        <v>1</v>
      </c>
      <c r="AN3249">
        <v>0</v>
      </c>
      <c r="AO3249">
        <v>0</v>
      </c>
    </row>
    <row r="3250" spans="1:41" x14ac:dyDescent="0.25">
      <c r="A3250">
        <v>602</v>
      </c>
      <c r="B3250" t="s">
        <v>724</v>
      </c>
      <c r="C3250" t="s">
        <v>1521</v>
      </c>
      <c r="D3250"/>
      <c r="E3250">
        <v>35</v>
      </c>
      <c r="F3250">
        <v>55</v>
      </c>
      <c r="G3250">
        <v>40</v>
      </c>
      <c r="H3250">
        <v>45</v>
      </c>
      <c r="I3250">
        <v>40</v>
      </c>
      <c r="J3250">
        <v>60</v>
      </c>
      <c r="K3250" t="s">
        <v>727</v>
      </c>
      <c r="M3250" t="s">
        <v>6231</v>
      </c>
      <c r="N3250">
        <v>5.6</v>
      </c>
      <c r="O3250">
        <v>3.8</v>
      </c>
      <c r="P3250">
        <v>2</v>
      </c>
      <c r="Q3250">
        <v>2</v>
      </c>
      <c r="R3250">
        <f t="shared" si="228"/>
        <v>8</v>
      </c>
      <c r="S3250">
        <f t="shared" si="229"/>
        <v>6</v>
      </c>
      <c r="T3250">
        <f t="shared" si="227"/>
        <v>14</v>
      </c>
      <c r="U3250" t="s">
        <v>1521</v>
      </c>
      <c r="V3250" t="s">
        <v>1469</v>
      </c>
      <c r="W3250" t="s">
        <v>1490</v>
      </c>
      <c r="X3250" t="s">
        <v>1482</v>
      </c>
      <c r="Y3250" t="s">
        <v>725</v>
      </c>
      <c r="Z3250" t="str" cm="1">
        <f t="array" ref="Z3250">IF(ISBLANK(AK3250),_xlfn.LET(
    _xlpm.nameBeforeSlash, IF(ISNUMBER(SEARCH("/", Y3250)), LEFT(Y3250, SEARCH("/", Y3250)-1), Y3250),
    _xlpm.matchRow, IFERROR(MATCH(_xlpm.nameBeforeSlash, AA:AA, 0), ""),
    _xlpm.difference, IF(_xlpm.matchRow="", "", ABS((R3250 + S3250)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),IF(ISBLANK(Y3250),"","Hidden"))</f>
        <v>Hidden</v>
      </c>
      <c r="AA3250" t="s">
        <v>724</v>
      </c>
      <c r="AB3250" t="s">
        <v>3498</v>
      </c>
      <c r="AC3250" t="s">
        <v>728</v>
      </c>
      <c r="AD3250" t="str">
        <f>_xlfn.XLOOKUP(AC3250,moves!A:A,moves!B:B)</f>
        <v>electric</v>
      </c>
      <c r="AE3250">
        <f>_xlfn.XLOOKUP(AC3250,moves!A:A,moves!D:D)</f>
        <v>1</v>
      </c>
      <c r="AF3250" t="str">
        <f>_xlfn.XLOOKUP(AC3250,moves!A:A,moves!E:E)</f>
        <v>When the target is next attacked: Add 1 critical hit to the roll.</v>
      </c>
      <c r="AG3250">
        <v>0</v>
      </c>
      <c r="AH3250">
        <v>0</v>
      </c>
      <c r="AI3250">
        <f t="shared" si="230"/>
        <v>0</v>
      </c>
      <c r="AJ3250" t="s">
        <v>523</v>
      </c>
      <c r="AK3250" t="s">
        <v>6231</v>
      </c>
      <c r="AL3250">
        <v>0</v>
      </c>
      <c r="AM3250" cm="1">
        <f t="array" ref="AM3250">IF(AL3250=1,1,
   IF(ISTEXT(AK3250),1,
   IF(AO3250&gt;1,AM3249,
   IF(AI3250=1,
      IF(SUMPRODUCT((LEN($Y$2:$Y$4096)-LEN(SUBSTITUTE($Y$2:$Y$4096,AA3250,"")))/LEN(AA3250))&gt;0,2,1),
      IF(
         SUMPRODUCT((LEN($Y$2:$Y$4096)-LEN(SUBSTITUTE($Y$2:$Y$4096,AA3250,"")))/LEN(AA3250))
         - SUMPRODUCT((LEN($Y$2:$Y$4096)-LEN(SUBSTITUTE($Y$2:$Y$4096,"Alolan "&amp;AA3250,"")))/LEN("Alolan "&amp;AA3250))
         - SUMPRODUCT((LEN($Y$2:$Y$4096)-LEN(SUBSTITUTE($Y$2:$Y$4096,"Galarian "&amp;AA3250,"")))/LEN("Galarian "&amp;AA3250))
         - SUMPRODUCT((LEN($Y$2:$Y$4096)-LEN(SUBSTITUTE($Y$2:$Y$4096,"Hisuian "&amp;AA3250,"")))/LEN("Hisuian "&amp;AA3250))
         - SUMPRODUCT((LEN($Y$2:$Y$4096)-LEN(SUBSTITUTE($Y$2:$Y$4096,"Paldean "&amp;AA3250,"")))/LEN("Paldean "&amp;AA3250))
      &gt;0,2,1)
   ))))</f>
        <v>1</v>
      </c>
      <c r="AN3250">
        <v>0</v>
      </c>
      <c r="AO3250">
        <v>0</v>
      </c>
    </row>
    <row r="3251" spans="1:41" x14ac:dyDescent="0.25">
      <c r="A3251" t="s">
        <v>1900</v>
      </c>
      <c r="B3251" t="s">
        <v>1897</v>
      </c>
      <c r="C3251" t="s">
        <v>1471</v>
      </c>
      <c r="D3251" t="s">
        <v>1512</v>
      </c>
      <c r="E3251">
        <v>38</v>
      </c>
      <c r="F3251">
        <v>30</v>
      </c>
      <c r="G3251">
        <v>41</v>
      </c>
      <c r="H3251">
        <v>30</v>
      </c>
      <c r="I3251">
        <v>41</v>
      </c>
      <c r="J3251">
        <v>60</v>
      </c>
      <c r="K3251" t="s">
        <v>1898</v>
      </c>
      <c r="M3251" t="s">
        <v>6231</v>
      </c>
      <c r="N3251">
        <v>4.2</v>
      </c>
      <c r="O3251">
        <v>3.9799999999999995</v>
      </c>
      <c r="P3251">
        <v>2</v>
      </c>
      <c r="Q3251">
        <v>2</v>
      </c>
      <c r="R3251">
        <f t="shared" si="228"/>
        <v>6</v>
      </c>
      <c r="S3251">
        <f t="shared" si="229"/>
        <v>6</v>
      </c>
      <c r="T3251">
        <f t="shared" si="227"/>
        <v>12</v>
      </c>
      <c r="U3251" t="s">
        <v>1471</v>
      </c>
      <c r="V3251" t="s">
        <v>1512</v>
      </c>
      <c r="W3251" t="s">
        <v>1492</v>
      </c>
      <c r="X3251" t="s">
        <v>1524</v>
      </c>
      <c r="Y3251" t="s">
        <v>1901</v>
      </c>
      <c r="Z3251" t="str" cm="1">
        <f t="array" ref="Z3251">IF(ISBLANK(AK3251),_xlfn.LET(
    _xlpm.nameBeforeSlash, IF(ISNUMBER(SEARCH("/", Y3251)), LEFT(Y3251, SEARCH("/", Y3251)-1), Y3251),
    _xlpm.matchRow, IFERROR(MATCH(_xlpm.nameBeforeSlash, AA:AA, 0), ""),
    _xlpm.difference, IF(_xlpm.matchRow="", "", ABS((R3251 + S3251)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),IF(ISBLANK(Y3251),"","Hidden"))</f>
        <v>Hidden</v>
      </c>
      <c r="AA3251" t="s">
        <v>1902</v>
      </c>
      <c r="AB3251" t="s">
        <v>3498</v>
      </c>
      <c r="AC3251" t="s">
        <v>788</v>
      </c>
      <c r="AD3251" t="str">
        <f>_xlfn.XLOOKUP(AC3251,moves!A:A,moves!B:B)</f>
        <v>ghost</v>
      </c>
      <c r="AE3251">
        <f>_xlfn.XLOOKUP(AC3251,moves!A:A,moves!D:D)</f>
        <v>2</v>
      </c>
      <c r="AF3251" t="str">
        <f>_xlfn.XLOOKUP(AC3251,moves!A:A,moves!E:E)</f>
        <v>Inflict the Paralyzed status on the target.</v>
      </c>
      <c r="AG3251">
        <v>0</v>
      </c>
      <c r="AH3251">
        <v>0</v>
      </c>
      <c r="AI3251">
        <f t="shared" si="230"/>
        <v>0</v>
      </c>
      <c r="AJ3251" t="s">
        <v>523</v>
      </c>
      <c r="AK3251" t="s">
        <v>6231</v>
      </c>
      <c r="AL3251">
        <v>0</v>
      </c>
      <c r="AM3251" cm="1">
        <f t="array" ref="AM3251">IF(AL3251=1,1,
   IF(ISTEXT(AK3251),1,
   IF(AO3251&gt;1,AM3250,
   IF(AI3251=1,
      IF(SUMPRODUCT((LEN($Y$2:$Y$4096)-LEN(SUBSTITUTE($Y$2:$Y$4096,AA3251,"")))/LEN(AA3251))&gt;0,2,1),
      IF(
         SUMPRODUCT((LEN($Y$2:$Y$4096)-LEN(SUBSTITUTE($Y$2:$Y$4096,AA3251,"")))/LEN(AA3251))
         - SUMPRODUCT((LEN($Y$2:$Y$4096)-LEN(SUBSTITUTE($Y$2:$Y$4096,"Alolan "&amp;AA3251,"")))/LEN("Alolan "&amp;AA3251))
         - SUMPRODUCT((LEN($Y$2:$Y$4096)-LEN(SUBSTITUTE($Y$2:$Y$4096,"Galarian "&amp;AA3251,"")))/LEN("Galarian "&amp;AA3251))
         - SUMPRODUCT((LEN($Y$2:$Y$4096)-LEN(SUBSTITUTE($Y$2:$Y$4096,"Hisuian "&amp;AA3251,"")))/LEN("Hisuian "&amp;AA3251))
         - SUMPRODUCT((LEN($Y$2:$Y$4096)-LEN(SUBSTITUTE($Y$2:$Y$4096,"Paldean "&amp;AA3251,"")))/LEN("Paldean "&amp;AA3251))
      &gt;0,2,1)
   ))))</f>
        <v>1</v>
      </c>
      <c r="AN3251">
        <v>0</v>
      </c>
      <c r="AO3251">
        <v>0</v>
      </c>
    </row>
    <row r="3252" spans="1:41" x14ac:dyDescent="0.25">
      <c r="A3252">
        <v>821</v>
      </c>
      <c r="B3252" t="s">
        <v>2737</v>
      </c>
      <c r="C3252" t="s">
        <v>1481</v>
      </c>
      <c r="D3252"/>
      <c r="E3252">
        <v>38</v>
      </c>
      <c r="F3252">
        <v>47</v>
      </c>
      <c r="G3252">
        <v>35</v>
      </c>
      <c r="H3252">
        <v>33</v>
      </c>
      <c r="I3252">
        <v>35</v>
      </c>
      <c r="J3252">
        <v>57</v>
      </c>
      <c r="K3252" t="s">
        <v>1513</v>
      </c>
      <c r="M3252" t="s">
        <v>6231</v>
      </c>
      <c r="N3252">
        <v>4.9599999999999991</v>
      </c>
      <c r="O3252">
        <v>3.62</v>
      </c>
      <c r="P3252">
        <v>2</v>
      </c>
      <c r="Q3252">
        <v>2</v>
      </c>
      <c r="R3252">
        <f t="shared" si="228"/>
        <v>7</v>
      </c>
      <c r="S3252">
        <f t="shared" si="229"/>
        <v>6</v>
      </c>
      <c r="T3252">
        <f t="shared" si="227"/>
        <v>13</v>
      </c>
      <c r="U3252" t="s">
        <v>1481</v>
      </c>
      <c r="V3252" t="s">
        <v>1514</v>
      </c>
      <c r="W3252" t="s">
        <v>1471</v>
      </c>
      <c r="X3252" t="s">
        <v>1492</v>
      </c>
      <c r="Y3252" t="s">
        <v>2738</v>
      </c>
      <c r="Z3252" t="str" cm="1">
        <f t="array" ref="Z3252">IF(ISBLANK(AK3252),_xlfn.LET(
    _xlpm.nameBeforeSlash, IF(ISNUMBER(SEARCH("/", Y3252)), LEFT(Y3252, SEARCH("/", Y3252)-1), Y3252),
    _xlpm.matchRow, IFERROR(MATCH(_xlpm.nameBeforeSlash, AA:AA, 0), ""),
    _xlpm.difference, IF(_xlpm.matchRow="", "", ABS((R3252 + S3252)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),IF(ISBLANK(Y3252),"","Hidden"))</f>
        <v>Hidden</v>
      </c>
      <c r="AA3252" t="s">
        <v>2737</v>
      </c>
      <c r="AB3252" t="s">
        <v>3498</v>
      </c>
      <c r="AC3252" t="s">
        <v>1102</v>
      </c>
      <c r="AD3252" t="str">
        <f>_xlfn.XLOOKUP(AC3252,moves!A:A,moves!B:B)</f>
        <v>flying</v>
      </c>
      <c r="AE3252">
        <f>_xlfn.XLOOKUP(AC3252,moves!A:A,moves!D:D)</f>
        <v>3</v>
      </c>
      <c r="AF3252" t="str">
        <f>_xlfn.XLOOKUP(AC3252,moves!A:A,moves!E:E)</f>
        <v>Consume an Apricorn from the bag of the target. The target decides which one.</v>
      </c>
      <c r="AG3252">
        <v>0</v>
      </c>
      <c r="AH3252">
        <v>0</v>
      </c>
      <c r="AI3252">
        <f t="shared" si="230"/>
        <v>0</v>
      </c>
      <c r="AJ3252" t="s">
        <v>523</v>
      </c>
      <c r="AK3252" t="s">
        <v>6231</v>
      </c>
      <c r="AL3252">
        <v>0</v>
      </c>
      <c r="AM3252" cm="1">
        <f t="array" ref="AM3252">IF(AL3252=1,1,
   IF(ISTEXT(AK3252),1,
   IF(AO3252&gt;1,AM3251,
   IF(AI3252=1,
      IF(SUMPRODUCT((LEN($Y$2:$Y$4096)-LEN(SUBSTITUTE($Y$2:$Y$4096,AA3252,"")))/LEN(AA3252))&gt;0,2,1),
      IF(
         SUMPRODUCT((LEN($Y$2:$Y$4096)-LEN(SUBSTITUTE($Y$2:$Y$4096,AA3252,"")))/LEN(AA3252))
         - SUMPRODUCT((LEN($Y$2:$Y$4096)-LEN(SUBSTITUTE($Y$2:$Y$4096,"Alolan "&amp;AA3252,"")))/LEN("Alolan "&amp;AA3252))
         - SUMPRODUCT((LEN($Y$2:$Y$4096)-LEN(SUBSTITUTE($Y$2:$Y$4096,"Galarian "&amp;AA3252,"")))/LEN("Galarian "&amp;AA3252))
         - SUMPRODUCT((LEN($Y$2:$Y$4096)-LEN(SUBSTITUTE($Y$2:$Y$4096,"Hisuian "&amp;AA3252,"")))/LEN("Hisuian "&amp;AA3252))
         - SUMPRODUCT((LEN($Y$2:$Y$4096)-LEN(SUBSTITUTE($Y$2:$Y$4096,"Paldean "&amp;AA3252,"")))/LEN("Paldean "&amp;AA3252))
      &gt;0,2,1)
   ))))</f>
        <v>1</v>
      </c>
      <c r="AN3252">
        <v>0</v>
      </c>
      <c r="AO3252">
        <v>0</v>
      </c>
    </row>
    <row r="3253" spans="1:41" x14ac:dyDescent="0.25">
      <c r="A3253">
        <v>759</v>
      </c>
      <c r="B3253" t="s">
        <v>2641</v>
      </c>
      <c r="C3253" t="s">
        <v>1512</v>
      </c>
      <c r="D3253" t="s">
        <v>1492</v>
      </c>
      <c r="E3253">
        <v>70</v>
      </c>
      <c r="F3253">
        <v>75</v>
      </c>
      <c r="G3253">
        <v>50</v>
      </c>
      <c r="H3253">
        <v>45</v>
      </c>
      <c r="I3253">
        <v>50</v>
      </c>
      <c r="J3253">
        <v>50</v>
      </c>
      <c r="K3253" t="s">
        <v>2642</v>
      </c>
      <c r="M3253" t="s">
        <v>6231</v>
      </c>
      <c r="N3253">
        <v>6.2</v>
      </c>
      <c r="O3253">
        <v>5.8</v>
      </c>
      <c r="P3253">
        <v>2</v>
      </c>
      <c r="Q3253">
        <v>2</v>
      </c>
      <c r="R3253">
        <f t="shared" si="228"/>
        <v>8</v>
      </c>
      <c r="S3253">
        <f t="shared" si="229"/>
        <v>8</v>
      </c>
      <c r="T3253">
        <f t="shared" si="227"/>
        <v>16</v>
      </c>
      <c r="U3253" t="s">
        <v>1512</v>
      </c>
      <c r="V3253" t="s">
        <v>1492</v>
      </c>
      <c r="W3253" t="s">
        <v>1471</v>
      </c>
      <c r="X3253" t="s">
        <v>1472</v>
      </c>
      <c r="Y3253" t="s">
        <v>2643</v>
      </c>
      <c r="Z3253" t="str" cm="1">
        <f t="array" ref="Z3253">IF(ISBLANK(AK3253),_xlfn.LET(
    _xlpm.nameBeforeSlash, IF(ISNUMBER(SEARCH("/", Y3253)), LEFT(Y3253, SEARCH("/", Y3253)-1), Y3253),
    _xlpm.matchRow, IFERROR(MATCH(_xlpm.nameBeforeSlash, AA:AA, 0), ""),
    _xlpm.difference, IF(_xlpm.matchRow="", "", ABS((R3253 + S3253)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),IF(ISBLANK(Y3253),"","Hidden"))</f>
        <v>Hidden</v>
      </c>
      <c r="AA3253" t="s">
        <v>2641</v>
      </c>
      <c r="AB3253" t="s">
        <v>3498</v>
      </c>
      <c r="AC3253" t="s">
        <v>950</v>
      </c>
      <c r="AD3253" t="str">
        <f>_xlfn.XLOOKUP(AC3253,moves!A:A,moves!B:B)</f>
        <v>dark</v>
      </c>
      <c r="AE3253">
        <f>_xlfn.XLOOKUP(AC3253,moves!A:A,moves!D:D)</f>
        <v>3</v>
      </c>
      <c r="AF3253" t="str">
        <f>_xlfn.XLOOKUP(AC3253,moves!A:A,moves!E:E)</f>
        <v xml:space="preserve"> </v>
      </c>
      <c r="AG3253">
        <v>0</v>
      </c>
      <c r="AH3253">
        <v>0</v>
      </c>
      <c r="AI3253">
        <f t="shared" si="230"/>
        <v>0</v>
      </c>
      <c r="AJ3253" t="s">
        <v>523</v>
      </c>
      <c r="AK3253" t="s">
        <v>6231</v>
      </c>
      <c r="AL3253">
        <v>0</v>
      </c>
      <c r="AM3253" cm="1">
        <f t="array" ref="AM3253">IF(AL3253=1,1,
   IF(ISTEXT(AK3253),1,
   IF(AO3253&gt;1,AM3252,
   IF(AI3253=1,
      IF(SUMPRODUCT((LEN($Y$2:$Y$4096)-LEN(SUBSTITUTE($Y$2:$Y$4096,AA3253,"")))/LEN(AA3253))&gt;0,2,1),
      IF(
         SUMPRODUCT((LEN($Y$2:$Y$4096)-LEN(SUBSTITUTE($Y$2:$Y$4096,AA3253,"")))/LEN(AA3253))
         - SUMPRODUCT((LEN($Y$2:$Y$4096)-LEN(SUBSTITUTE($Y$2:$Y$4096,"Alolan "&amp;AA3253,"")))/LEN("Alolan "&amp;AA3253))
         - SUMPRODUCT((LEN($Y$2:$Y$4096)-LEN(SUBSTITUTE($Y$2:$Y$4096,"Galarian "&amp;AA3253,"")))/LEN("Galarian "&amp;AA3253))
         - SUMPRODUCT((LEN($Y$2:$Y$4096)-LEN(SUBSTITUTE($Y$2:$Y$4096,"Hisuian "&amp;AA3253,"")))/LEN("Hisuian "&amp;AA3253))
         - SUMPRODUCT((LEN($Y$2:$Y$4096)-LEN(SUBSTITUTE($Y$2:$Y$4096,"Paldean "&amp;AA3253,"")))/LEN("Paldean "&amp;AA3253))
      &gt;0,2,1)
   ))))</f>
        <v>1</v>
      </c>
      <c r="AN3253">
        <v>0</v>
      </c>
      <c r="AO3253">
        <v>0</v>
      </c>
    </row>
    <row r="3254" spans="1:41" x14ac:dyDescent="0.25">
      <c r="A3254">
        <v>95</v>
      </c>
      <c r="B3254" t="s">
        <v>45</v>
      </c>
      <c r="C3254" t="s">
        <v>1546</v>
      </c>
      <c r="D3254" t="s">
        <v>1472</v>
      </c>
      <c r="E3254">
        <v>35</v>
      </c>
      <c r="F3254">
        <v>45</v>
      </c>
      <c r="G3254">
        <v>160</v>
      </c>
      <c r="H3254">
        <v>30</v>
      </c>
      <c r="I3254">
        <v>45</v>
      </c>
      <c r="J3254">
        <v>70</v>
      </c>
      <c r="K3254" t="s">
        <v>1671</v>
      </c>
      <c r="M3254" t="s">
        <v>6231</v>
      </c>
      <c r="N3254">
        <v>5.35</v>
      </c>
      <c r="O3254">
        <v>7.55</v>
      </c>
      <c r="P3254">
        <v>2</v>
      </c>
      <c r="Q3254">
        <v>2</v>
      </c>
      <c r="R3254">
        <f t="shared" si="228"/>
        <v>7</v>
      </c>
      <c r="S3254">
        <f t="shared" si="229"/>
        <v>10</v>
      </c>
      <c r="T3254">
        <f t="shared" si="227"/>
        <v>17</v>
      </c>
      <c r="U3254" t="s">
        <v>1546</v>
      </c>
      <c r="V3254" t="s">
        <v>1472</v>
      </c>
      <c r="W3254" t="s">
        <v>1514</v>
      </c>
      <c r="X3254" t="s">
        <v>1521</v>
      </c>
      <c r="Y3254" t="s">
        <v>88</v>
      </c>
      <c r="Z3254" t="str" cm="1">
        <f t="array" ref="Z3254">IF(ISBLANK(AK3254),_xlfn.LET(
    _xlpm.nameBeforeSlash, IF(ISNUMBER(SEARCH("/", Y3254)), LEFT(Y3254, SEARCH("/", Y3254)-1), Y3254),
    _xlpm.matchRow, IFERROR(MATCH(_xlpm.nameBeforeSlash, AA:AA, 0), ""),
    _xlpm.difference, IF(_xlpm.matchRow="", "", ABS((R3254 + S3254)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),IF(ISBLANK(Y3254),"","Hidden"))</f>
        <v>Hidden</v>
      </c>
      <c r="AA3254" t="s">
        <v>45</v>
      </c>
      <c r="AB3254" t="s">
        <v>3498</v>
      </c>
      <c r="AC3254" t="s">
        <v>1342</v>
      </c>
      <c r="AD3254" t="str">
        <f>_xlfn.XLOOKUP(AC3254,moves!A:A,moves!B:B)</f>
        <v>rock</v>
      </c>
      <c r="AE3254">
        <f>_xlfn.XLOOKUP(AC3254,moves!A:A,moves!D:D)</f>
        <v>3</v>
      </c>
      <c r="AF3254" t="str">
        <f>_xlfn.XLOOKUP(AC3254,moves!A:A,moves!E:E)</f>
        <v xml:space="preserve"> </v>
      </c>
      <c r="AG3254">
        <v>0</v>
      </c>
      <c r="AH3254">
        <v>0</v>
      </c>
      <c r="AI3254">
        <f t="shared" si="230"/>
        <v>0</v>
      </c>
      <c r="AJ3254" t="s">
        <v>523</v>
      </c>
      <c r="AK3254" t="s">
        <v>6231</v>
      </c>
      <c r="AL3254">
        <v>0</v>
      </c>
      <c r="AM3254" cm="1">
        <f t="array" ref="AM3254">IF(AL3254=1,1,
   IF(ISTEXT(AK3254),1,
   IF(AO3254&gt;1,AM3253,
   IF(AI3254=1,
      IF(SUMPRODUCT((LEN($Y$2:$Y$4096)-LEN(SUBSTITUTE($Y$2:$Y$4096,AA3254,"")))/LEN(AA3254))&gt;0,2,1),
      IF(
         SUMPRODUCT((LEN($Y$2:$Y$4096)-LEN(SUBSTITUTE($Y$2:$Y$4096,AA3254,"")))/LEN(AA3254))
         - SUMPRODUCT((LEN($Y$2:$Y$4096)-LEN(SUBSTITUTE($Y$2:$Y$4096,"Alolan "&amp;AA3254,"")))/LEN("Alolan "&amp;AA3254))
         - SUMPRODUCT((LEN($Y$2:$Y$4096)-LEN(SUBSTITUTE($Y$2:$Y$4096,"Galarian "&amp;AA3254,"")))/LEN("Galarian "&amp;AA3254))
         - SUMPRODUCT((LEN($Y$2:$Y$4096)-LEN(SUBSTITUTE($Y$2:$Y$4096,"Hisuian "&amp;AA3254,"")))/LEN("Hisuian "&amp;AA3254))
         - SUMPRODUCT((LEN($Y$2:$Y$4096)-LEN(SUBSTITUTE($Y$2:$Y$4096,"Paldean "&amp;AA3254,"")))/LEN("Paldean "&amp;AA3254))
      &gt;0,2,1)
   ))))</f>
        <v>1</v>
      </c>
      <c r="AN3254">
        <v>0</v>
      </c>
      <c r="AO3254">
        <v>0</v>
      </c>
    </row>
    <row r="3255" spans="1:41" x14ac:dyDescent="0.25">
      <c r="A3255">
        <v>50</v>
      </c>
      <c r="B3255" t="s">
        <v>1578</v>
      </c>
      <c r="C3255" t="s">
        <v>1472</v>
      </c>
      <c r="D3255"/>
      <c r="E3255">
        <v>10</v>
      </c>
      <c r="F3255">
        <v>55</v>
      </c>
      <c r="G3255">
        <v>25</v>
      </c>
      <c r="H3255">
        <v>35</v>
      </c>
      <c r="I3255">
        <v>45</v>
      </c>
      <c r="J3255">
        <v>95</v>
      </c>
      <c r="K3255" t="s">
        <v>1579</v>
      </c>
      <c r="M3255" t="s">
        <v>6231</v>
      </c>
      <c r="N3255">
        <v>6.9</v>
      </c>
      <c r="O3255">
        <v>2.5</v>
      </c>
      <c r="P3255">
        <v>2</v>
      </c>
      <c r="Q3255">
        <v>2</v>
      </c>
      <c r="R3255">
        <f t="shared" si="228"/>
        <v>9</v>
      </c>
      <c r="S3255">
        <f t="shared" si="229"/>
        <v>5</v>
      </c>
      <c r="T3255">
        <f t="shared" si="227"/>
        <v>14</v>
      </c>
      <c r="U3255" t="s">
        <v>1472</v>
      </c>
      <c r="V3255" t="s">
        <v>1546</v>
      </c>
      <c r="W3255" t="s">
        <v>1471</v>
      </c>
      <c r="X3255" t="s">
        <v>1524</v>
      </c>
      <c r="Y3255" t="s">
        <v>1580</v>
      </c>
      <c r="Z3255" t="str" cm="1">
        <f t="array" ref="Z3255">IF(ISBLANK(AK3255),_xlfn.LET(
    _xlpm.nameBeforeSlash, IF(ISNUMBER(SEARCH("/", Y3255)), LEFT(Y3255, SEARCH("/", Y3255)-1), Y3255),
    _xlpm.matchRow, IFERROR(MATCH(_xlpm.nameBeforeSlash, AA:AA, 0), ""),
    _xlpm.difference, IF(_xlpm.matchRow="", "", ABS((R3255 + S3255)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),IF(ISBLANK(Y3255),"","Hidden"))</f>
        <v>Hidden</v>
      </c>
      <c r="AA3255" t="s">
        <v>1578</v>
      </c>
      <c r="AB3255" t="s">
        <v>3498</v>
      </c>
      <c r="AC3255" t="s">
        <v>1184</v>
      </c>
      <c r="AD3255" t="str">
        <f>_xlfn.XLOOKUP(AC3255,moves!A:A,moves!B:B)</f>
        <v>ground</v>
      </c>
      <c r="AE3255">
        <f>_xlfn.XLOOKUP(AC3255,moves!A:A,moves!D:D)</f>
        <v>3</v>
      </c>
      <c r="AF3255" t="str">
        <f>_xlfn.XLOOKUP(AC3255,moves!A:A,moves!E:E)</f>
        <v xml:space="preserve"> </v>
      </c>
      <c r="AG3255">
        <v>0</v>
      </c>
      <c r="AH3255">
        <v>0</v>
      </c>
      <c r="AI3255">
        <f t="shared" si="230"/>
        <v>0</v>
      </c>
      <c r="AJ3255" t="s">
        <v>523</v>
      </c>
      <c r="AK3255" t="s">
        <v>6231</v>
      </c>
      <c r="AL3255">
        <v>0</v>
      </c>
      <c r="AM3255" cm="1">
        <f t="array" ref="AM3255">IF(AL3255=1,1,
   IF(ISTEXT(AK3255),1,
   IF(AO3255&gt;1,AM3254,
   IF(AI3255=1,
      IF(SUMPRODUCT((LEN($Y$2:$Y$4096)-LEN(SUBSTITUTE($Y$2:$Y$4096,AA3255,"")))/LEN(AA3255))&gt;0,2,1),
      IF(
         SUMPRODUCT((LEN($Y$2:$Y$4096)-LEN(SUBSTITUTE($Y$2:$Y$4096,AA3255,"")))/LEN(AA3255))
         - SUMPRODUCT((LEN($Y$2:$Y$4096)-LEN(SUBSTITUTE($Y$2:$Y$4096,"Alolan "&amp;AA3255,"")))/LEN("Alolan "&amp;AA3255))
         - SUMPRODUCT((LEN($Y$2:$Y$4096)-LEN(SUBSTITUTE($Y$2:$Y$4096,"Galarian "&amp;AA3255,"")))/LEN("Galarian "&amp;AA3255))
         - SUMPRODUCT((LEN($Y$2:$Y$4096)-LEN(SUBSTITUTE($Y$2:$Y$4096,"Hisuian "&amp;AA3255,"")))/LEN("Hisuian "&amp;AA3255))
         - SUMPRODUCT((LEN($Y$2:$Y$4096)-LEN(SUBSTITUTE($Y$2:$Y$4096,"Paldean "&amp;AA3255,"")))/LEN("Paldean "&amp;AA3255))
      &gt;0,2,1)
   ))))</f>
        <v>1</v>
      </c>
      <c r="AN3255">
        <v>0</v>
      </c>
      <c r="AO3255">
        <v>0</v>
      </c>
    </row>
    <row r="3256" spans="1:41" x14ac:dyDescent="0.25">
      <c r="A3256">
        <v>167</v>
      </c>
      <c r="B3256" t="s">
        <v>1770</v>
      </c>
      <c r="C3256" t="s">
        <v>1499</v>
      </c>
      <c r="D3256" t="s">
        <v>1469</v>
      </c>
      <c r="E3256">
        <v>40</v>
      </c>
      <c r="F3256">
        <v>60</v>
      </c>
      <c r="G3256">
        <v>40</v>
      </c>
      <c r="H3256">
        <v>40</v>
      </c>
      <c r="I3256">
        <v>40</v>
      </c>
      <c r="J3256">
        <v>30</v>
      </c>
      <c r="K3256" t="s">
        <v>1771</v>
      </c>
      <c r="M3256" t="s">
        <v>6231</v>
      </c>
      <c r="N3256">
        <v>4.5999999999999996</v>
      </c>
      <c r="O3256">
        <v>4</v>
      </c>
      <c r="P3256">
        <v>2</v>
      </c>
      <c r="Q3256">
        <v>2</v>
      </c>
      <c r="R3256">
        <f t="shared" si="228"/>
        <v>7</v>
      </c>
      <c r="S3256">
        <f t="shared" si="229"/>
        <v>6</v>
      </c>
      <c r="T3256">
        <f t="shared" si="227"/>
        <v>13</v>
      </c>
      <c r="U3256" t="s">
        <v>1499</v>
      </c>
      <c r="V3256" t="s">
        <v>1469</v>
      </c>
      <c r="W3256" t="s">
        <v>1471</v>
      </c>
      <c r="X3256" t="s">
        <v>1468</v>
      </c>
      <c r="Y3256" t="s">
        <v>1772</v>
      </c>
      <c r="Z3256" t="str" cm="1">
        <f t="array" ref="Z3256">IF(ISBLANK(AK3256),_xlfn.LET(
    _xlpm.nameBeforeSlash, IF(ISNUMBER(SEARCH("/", Y3256)), LEFT(Y3256, SEARCH("/", Y3256)-1), Y3256),
    _xlpm.matchRow, IFERROR(MATCH(_xlpm.nameBeforeSlash, AA:AA, 0), ""),
    _xlpm.difference, IF(_xlpm.matchRow="", "", ABS((R3256 + S3256)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),IF(ISBLANK(Y3256),"","Hidden"))</f>
        <v>Hidden</v>
      </c>
      <c r="AA3256" t="s">
        <v>1770</v>
      </c>
      <c r="AB3256" t="s">
        <v>3498</v>
      </c>
      <c r="AC3256" t="s">
        <v>448</v>
      </c>
      <c r="AD3256" t="str">
        <f>_xlfn.XLOOKUP(AC3256,moves!A:A,moves!B:B)</f>
        <v>bug</v>
      </c>
      <c r="AE3256">
        <f>_xlfn.XLOOKUP(AC3256,moves!A:A,moves!D:D)</f>
        <v>3</v>
      </c>
      <c r="AF3256" t="str">
        <f>_xlfn.XLOOKUP(AC3256,moves!A:A,moves!E:E)</f>
        <v>Consume an Apricorn from the bag of the target. The target decides which one.</v>
      </c>
      <c r="AG3256">
        <v>0</v>
      </c>
      <c r="AH3256">
        <v>0</v>
      </c>
      <c r="AI3256">
        <f t="shared" si="230"/>
        <v>0</v>
      </c>
      <c r="AJ3256" t="s">
        <v>523</v>
      </c>
      <c r="AK3256" t="s">
        <v>6231</v>
      </c>
      <c r="AL3256">
        <v>0</v>
      </c>
      <c r="AM3256" cm="1">
        <f t="array" ref="AM3256">IF(AL3256=1,1,
   IF(ISTEXT(AK3256),1,
   IF(AO3256&gt;1,AM3255,
   IF(AI3256=1,
      IF(SUMPRODUCT((LEN($Y$2:$Y$4096)-LEN(SUBSTITUTE($Y$2:$Y$4096,AA3256,"")))/LEN(AA3256))&gt;0,2,1),
      IF(
         SUMPRODUCT((LEN($Y$2:$Y$4096)-LEN(SUBSTITUTE($Y$2:$Y$4096,AA3256,"")))/LEN(AA3256))
         - SUMPRODUCT((LEN($Y$2:$Y$4096)-LEN(SUBSTITUTE($Y$2:$Y$4096,"Alolan "&amp;AA3256,"")))/LEN("Alolan "&amp;AA3256))
         - SUMPRODUCT((LEN($Y$2:$Y$4096)-LEN(SUBSTITUTE($Y$2:$Y$4096,"Galarian "&amp;AA3256,"")))/LEN("Galarian "&amp;AA3256))
         - SUMPRODUCT((LEN($Y$2:$Y$4096)-LEN(SUBSTITUTE($Y$2:$Y$4096,"Hisuian "&amp;AA3256,"")))/LEN("Hisuian "&amp;AA3256))
         - SUMPRODUCT((LEN($Y$2:$Y$4096)-LEN(SUBSTITUTE($Y$2:$Y$4096,"Paldean "&amp;AA3256,"")))/LEN("Paldean "&amp;AA3256))
      &gt;0,2,1)
   ))))</f>
        <v>1</v>
      </c>
      <c r="AN3256">
        <v>0</v>
      </c>
      <c r="AO3256">
        <v>0</v>
      </c>
    </row>
    <row r="3257" spans="1:41" x14ac:dyDescent="0.25">
      <c r="A3257">
        <v>686</v>
      </c>
      <c r="B3257" t="s">
        <v>718</v>
      </c>
      <c r="C3257" t="s">
        <v>1471</v>
      </c>
      <c r="D3257" t="s">
        <v>429</v>
      </c>
      <c r="E3257">
        <v>53</v>
      </c>
      <c r="F3257">
        <v>54</v>
      </c>
      <c r="G3257">
        <v>53</v>
      </c>
      <c r="H3257">
        <v>37</v>
      </c>
      <c r="I3257">
        <v>46</v>
      </c>
      <c r="J3257">
        <v>45</v>
      </c>
      <c r="K3257" t="s">
        <v>719</v>
      </c>
      <c r="M3257" t="s">
        <v>6231</v>
      </c>
      <c r="N3257">
        <v>4.87</v>
      </c>
      <c r="O3257">
        <v>5.09</v>
      </c>
      <c r="P3257">
        <v>2</v>
      </c>
      <c r="Q3257">
        <v>2</v>
      </c>
      <c r="R3257">
        <f t="shared" si="228"/>
        <v>7</v>
      </c>
      <c r="S3257">
        <f t="shared" si="229"/>
        <v>7</v>
      </c>
      <c r="T3257">
        <f t="shared" si="227"/>
        <v>14</v>
      </c>
      <c r="U3257" t="s">
        <v>1471</v>
      </c>
      <c r="V3257" t="s">
        <v>429</v>
      </c>
      <c r="W3257" t="s">
        <v>1492</v>
      </c>
      <c r="X3257" t="s">
        <v>1481</v>
      </c>
      <c r="Y3257" t="s">
        <v>720</v>
      </c>
      <c r="Z3257" t="str" cm="1">
        <f t="array" ref="Z3257">IF(ISBLANK(AK3257),_xlfn.LET(
    _xlpm.nameBeforeSlash, IF(ISNUMBER(SEARCH("/", Y3257)), LEFT(Y3257, SEARCH("/", Y3257)-1), Y3257),
    _xlpm.matchRow, IFERROR(MATCH(_xlpm.nameBeforeSlash, AA:AA, 0), ""),
    _xlpm.difference, IF(_xlpm.matchRow="", "", ABS((R3257 + S3257)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),IF(ISBLANK(Y3257),"","Hidden"))</f>
        <v>Hidden</v>
      </c>
      <c r="AA3257" t="s">
        <v>718</v>
      </c>
      <c r="AB3257" t="s">
        <v>3498</v>
      </c>
      <c r="AC3257" t="s">
        <v>1332</v>
      </c>
      <c r="AD3257" t="str">
        <f>_xlfn.XLOOKUP(AC3257,moves!A:A,moves!B:B)</f>
        <v>psychic</v>
      </c>
      <c r="AE3257">
        <f>_xlfn.XLOOKUP(AC3257,moves!A:A,moves!D:D)</f>
        <v>3</v>
      </c>
      <c r="AF3257" t="str">
        <f>_xlfn.XLOOKUP(AC3257,moves!A:A,moves!E:E)</f>
        <v>If no status symbols and critical hits are rolled: Inflict Drowsy and Confused on the target, simultaneously.</v>
      </c>
      <c r="AG3257">
        <v>0</v>
      </c>
      <c r="AH3257">
        <v>0</v>
      </c>
      <c r="AI3257">
        <f t="shared" si="230"/>
        <v>0</v>
      </c>
      <c r="AJ3257" t="s">
        <v>523</v>
      </c>
      <c r="AK3257" t="s">
        <v>6231</v>
      </c>
      <c r="AL3257">
        <v>0</v>
      </c>
      <c r="AM3257" cm="1">
        <f t="array" ref="AM3257">IF(AL3257=1,1,
   IF(ISTEXT(AK3257),1,
   IF(AO3257&gt;1,AM3256,
   IF(AI3257=1,
      IF(SUMPRODUCT((LEN($Y$2:$Y$4096)-LEN(SUBSTITUTE($Y$2:$Y$4096,AA3257,"")))/LEN(AA3257))&gt;0,2,1),
      IF(
         SUMPRODUCT((LEN($Y$2:$Y$4096)-LEN(SUBSTITUTE($Y$2:$Y$4096,AA3257,"")))/LEN(AA3257))
         - SUMPRODUCT((LEN($Y$2:$Y$4096)-LEN(SUBSTITUTE($Y$2:$Y$4096,"Alolan "&amp;AA3257,"")))/LEN("Alolan "&amp;AA3257))
         - SUMPRODUCT((LEN($Y$2:$Y$4096)-LEN(SUBSTITUTE($Y$2:$Y$4096,"Galarian "&amp;AA3257,"")))/LEN("Galarian "&amp;AA3257))
         - SUMPRODUCT((LEN($Y$2:$Y$4096)-LEN(SUBSTITUTE($Y$2:$Y$4096,"Hisuian "&amp;AA3257,"")))/LEN("Hisuian "&amp;AA3257))
         - SUMPRODUCT((LEN($Y$2:$Y$4096)-LEN(SUBSTITUTE($Y$2:$Y$4096,"Paldean "&amp;AA3257,"")))/LEN("Paldean "&amp;AA3257))
      &gt;0,2,1)
   ))))</f>
        <v>1</v>
      </c>
      <c r="AN3257">
        <v>0</v>
      </c>
      <c r="AO3257">
        <v>0</v>
      </c>
    </row>
    <row r="3258" spans="1:41" x14ac:dyDescent="0.25">
      <c r="A3258">
        <v>223</v>
      </c>
      <c r="B3258" t="s">
        <v>96</v>
      </c>
      <c r="C3258" t="s">
        <v>1490</v>
      </c>
      <c r="D3258"/>
      <c r="E3258">
        <v>35</v>
      </c>
      <c r="F3258">
        <v>65</v>
      </c>
      <c r="G3258">
        <v>35</v>
      </c>
      <c r="H3258">
        <v>65</v>
      </c>
      <c r="I3258">
        <v>35</v>
      </c>
      <c r="J3258">
        <v>65</v>
      </c>
      <c r="K3258" t="s">
        <v>1843</v>
      </c>
      <c r="M3258" t="s">
        <v>6231</v>
      </c>
      <c r="N3258">
        <v>6.5</v>
      </c>
      <c r="O3258">
        <v>3.5</v>
      </c>
      <c r="P3258">
        <v>2</v>
      </c>
      <c r="Q3258">
        <v>2</v>
      </c>
      <c r="R3258">
        <f t="shared" si="228"/>
        <v>9</v>
      </c>
      <c r="S3258">
        <f t="shared" si="229"/>
        <v>6</v>
      </c>
      <c r="T3258">
        <f t="shared" ref="T3258:T3320" si="231">SUM(S3258,R3258)</f>
        <v>15</v>
      </c>
      <c r="U3258" t="s">
        <v>1490</v>
      </c>
      <c r="V3258" t="s">
        <v>1209</v>
      </c>
      <c r="W3258" t="s">
        <v>1468</v>
      </c>
      <c r="X3258" t="s">
        <v>1512</v>
      </c>
      <c r="Y3258" t="s">
        <v>97</v>
      </c>
      <c r="Z3258" t="str" cm="1">
        <f t="array" ref="Z3258">IF(ISBLANK(AK3258),_xlfn.LET(
    _xlpm.nameBeforeSlash, IF(ISNUMBER(SEARCH("/", Y3258)), LEFT(Y3258, SEARCH("/", Y3258)-1), Y3258),
    _xlpm.matchRow, IFERROR(MATCH(_xlpm.nameBeforeSlash, AA:AA, 0), ""),
    _xlpm.difference, IF(_xlpm.matchRow="", "", ABS((R3258 + S3258)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),IF(ISBLANK(Y3258),"","Hidden"))</f>
        <v>Hidden</v>
      </c>
      <c r="AA3258" t="s">
        <v>96</v>
      </c>
      <c r="AB3258" t="s">
        <v>3498</v>
      </c>
      <c r="AC3258" t="s">
        <v>475</v>
      </c>
      <c r="AD3258" t="str">
        <f>_xlfn.XLOOKUP(AC3258,moves!A:A,moves!B:B)</f>
        <v>water</v>
      </c>
      <c r="AE3258">
        <f>_xlfn.XLOOKUP(AC3258,moves!A:A,moves!D:D)</f>
        <v>3</v>
      </c>
      <c r="AF3258" t="str">
        <f>_xlfn.XLOOKUP(AC3258,moves!A:A,moves!E:E)</f>
        <v>If any status symbols are rolled: Inflict the Confused status on the target.</v>
      </c>
      <c r="AG3258">
        <v>0</v>
      </c>
      <c r="AH3258">
        <v>0</v>
      </c>
      <c r="AI3258">
        <f t="shared" si="230"/>
        <v>0</v>
      </c>
      <c r="AJ3258" t="s">
        <v>523</v>
      </c>
      <c r="AK3258" t="s">
        <v>6231</v>
      </c>
      <c r="AL3258">
        <v>0</v>
      </c>
      <c r="AM3258" cm="1">
        <f t="array" ref="AM3258">IF(AL3258=1,1,
   IF(ISTEXT(AK3258),1,
   IF(AO3258&gt;1,AM3257,
   IF(AI3258=1,
      IF(SUMPRODUCT((LEN($Y$2:$Y$4096)-LEN(SUBSTITUTE($Y$2:$Y$4096,AA3258,"")))/LEN(AA3258))&gt;0,2,1),
      IF(
         SUMPRODUCT((LEN($Y$2:$Y$4096)-LEN(SUBSTITUTE($Y$2:$Y$4096,AA3258,"")))/LEN(AA3258))
         - SUMPRODUCT((LEN($Y$2:$Y$4096)-LEN(SUBSTITUTE($Y$2:$Y$4096,"Alolan "&amp;AA3258,"")))/LEN("Alolan "&amp;AA3258))
         - SUMPRODUCT((LEN($Y$2:$Y$4096)-LEN(SUBSTITUTE($Y$2:$Y$4096,"Galarian "&amp;AA3258,"")))/LEN("Galarian "&amp;AA3258))
         - SUMPRODUCT((LEN($Y$2:$Y$4096)-LEN(SUBSTITUTE($Y$2:$Y$4096,"Hisuian "&amp;AA3258,"")))/LEN("Hisuian "&amp;AA3258))
         - SUMPRODUCT((LEN($Y$2:$Y$4096)-LEN(SUBSTITUTE($Y$2:$Y$4096,"Paldean "&amp;AA3258,"")))/LEN("Paldean "&amp;AA3258))
      &gt;0,2,1)
   ))))</f>
        <v>1</v>
      </c>
      <c r="AN3258">
        <v>0</v>
      </c>
      <c r="AO3258">
        <v>0</v>
      </c>
    </row>
    <row r="3259" spans="1:41" x14ac:dyDescent="0.25">
      <c r="A3259">
        <v>46</v>
      </c>
      <c r="B3259" t="s">
        <v>677</v>
      </c>
      <c r="C3259" t="s">
        <v>1499</v>
      </c>
      <c r="D3259" t="s">
        <v>1468</v>
      </c>
      <c r="E3259">
        <v>35</v>
      </c>
      <c r="F3259">
        <v>70</v>
      </c>
      <c r="G3259">
        <v>55</v>
      </c>
      <c r="H3259">
        <v>45</v>
      </c>
      <c r="I3259">
        <v>55</v>
      </c>
      <c r="J3259">
        <v>25</v>
      </c>
      <c r="K3259" t="s">
        <v>678</v>
      </c>
      <c r="M3259" t="s">
        <v>6231</v>
      </c>
      <c r="N3259">
        <v>4.95</v>
      </c>
      <c r="O3259">
        <v>4.7</v>
      </c>
      <c r="P3259">
        <v>2</v>
      </c>
      <c r="Q3259">
        <v>2</v>
      </c>
      <c r="R3259">
        <f t="shared" si="228"/>
        <v>7</v>
      </c>
      <c r="S3259">
        <f t="shared" si="229"/>
        <v>7</v>
      </c>
      <c r="T3259">
        <f t="shared" si="231"/>
        <v>14</v>
      </c>
      <c r="U3259" t="s">
        <v>1499</v>
      </c>
      <c r="V3259" t="s">
        <v>1468</v>
      </c>
      <c r="W3259" t="s">
        <v>429</v>
      </c>
      <c r="X3259" t="s">
        <v>1490</v>
      </c>
      <c r="Y3259" t="s">
        <v>680</v>
      </c>
      <c r="Z3259" t="str" cm="1">
        <f t="array" ref="Z3259">IF(ISBLANK(AK3259),_xlfn.LET(
    _xlpm.nameBeforeSlash, IF(ISNUMBER(SEARCH("/", Y3259)), LEFT(Y3259, SEARCH("/", Y3259)-1), Y3259),
    _xlpm.matchRow, IFERROR(MATCH(_xlpm.nameBeforeSlash, AA:AA, 0), ""),
    _xlpm.difference, IF(_xlpm.matchRow="", "", ABS((R3259 + S3259)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),IF(ISBLANK(Y3259),"","Hidden"))</f>
        <v>Hidden</v>
      </c>
      <c r="AA3259" t="s">
        <v>677</v>
      </c>
      <c r="AB3259" t="s">
        <v>3498</v>
      </c>
      <c r="AC3259" t="s">
        <v>692</v>
      </c>
      <c r="AD3259" t="str">
        <f>_xlfn.XLOOKUP(AC3259,moves!A:A,moves!B:B)</f>
        <v>grass</v>
      </c>
      <c r="AE3259">
        <f>_xlfn.XLOOKUP(AC3259,moves!A:A,moves!D:D)</f>
        <v>1</v>
      </c>
      <c r="AF3259" t="str">
        <f>_xlfn.XLOOKUP(AC3259,moves!A:A,moves!E:E)</f>
        <v>Inflict the Paralyzed status on the target. If the target was already Paralyzed: Increase attack strength by 2.</v>
      </c>
      <c r="AG3259">
        <v>0</v>
      </c>
      <c r="AH3259">
        <v>0</v>
      </c>
      <c r="AI3259">
        <f t="shared" si="230"/>
        <v>0</v>
      </c>
      <c r="AJ3259" t="s">
        <v>523</v>
      </c>
      <c r="AK3259" t="s">
        <v>6231</v>
      </c>
      <c r="AL3259">
        <v>0</v>
      </c>
      <c r="AM3259" cm="1">
        <f t="array" ref="AM3259">IF(AL3259=1,1,
   IF(ISTEXT(AK3259),1,
   IF(AO3259&gt;1,AM3258,
   IF(AI3259=1,
      IF(SUMPRODUCT((LEN($Y$2:$Y$4096)-LEN(SUBSTITUTE($Y$2:$Y$4096,AA3259,"")))/LEN(AA3259))&gt;0,2,1),
      IF(
         SUMPRODUCT((LEN($Y$2:$Y$4096)-LEN(SUBSTITUTE($Y$2:$Y$4096,AA3259,"")))/LEN(AA3259))
         - SUMPRODUCT((LEN($Y$2:$Y$4096)-LEN(SUBSTITUTE($Y$2:$Y$4096,"Alolan "&amp;AA3259,"")))/LEN("Alolan "&amp;AA3259))
         - SUMPRODUCT((LEN($Y$2:$Y$4096)-LEN(SUBSTITUTE($Y$2:$Y$4096,"Galarian "&amp;AA3259,"")))/LEN("Galarian "&amp;AA3259))
         - SUMPRODUCT((LEN($Y$2:$Y$4096)-LEN(SUBSTITUTE($Y$2:$Y$4096,"Hisuian "&amp;AA3259,"")))/LEN("Hisuian "&amp;AA3259))
         - SUMPRODUCT((LEN($Y$2:$Y$4096)-LEN(SUBSTITUTE($Y$2:$Y$4096,"Paldean "&amp;AA3259,"")))/LEN("Paldean "&amp;AA3259))
      &gt;0,2,1)
   ))))</f>
        <v>1</v>
      </c>
      <c r="AN3259">
        <v>0</v>
      </c>
      <c r="AO3259">
        <v>0</v>
      </c>
    </row>
    <row r="3260" spans="1:41" x14ac:dyDescent="0.25">
      <c r="A3260">
        <v>240</v>
      </c>
      <c r="B3260" t="s">
        <v>105</v>
      </c>
      <c r="C3260" t="s">
        <v>1479</v>
      </c>
      <c r="D3260"/>
      <c r="E3260">
        <v>45</v>
      </c>
      <c r="F3260">
        <v>75</v>
      </c>
      <c r="G3260">
        <v>37</v>
      </c>
      <c r="H3260">
        <v>70</v>
      </c>
      <c r="I3260">
        <v>55</v>
      </c>
      <c r="J3260">
        <v>83</v>
      </c>
      <c r="K3260" t="s">
        <v>345</v>
      </c>
      <c r="M3260" t="s">
        <v>6231</v>
      </c>
      <c r="N3260">
        <v>7.7700000000000005</v>
      </c>
      <c r="O3260">
        <v>4.5600000000000005</v>
      </c>
      <c r="P3260">
        <v>1</v>
      </c>
      <c r="Q3260">
        <v>2</v>
      </c>
      <c r="R3260">
        <f t="shared" si="228"/>
        <v>9</v>
      </c>
      <c r="S3260">
        <f t="shared" si="229"/>
        <v>7</v>
      </c>
      <c r="T3260">
        <f t="shared" si="231"/>
        <v>16</v>
      </c>
      <c r="U3260" t="s">
        <v>1479</v>
      </c>
      <c r="V3260" t="s">
        <v>1469</v>
      </c>
      <c r="W3260" t="s">
        <v>1512</v>
      </c>
      <c r="X3260" t="s">
        <v>1492</v>
      </c>
      <c r="Y3260" t="s">
        <v>55</v>
      </c>
      <c r="Z3260" t="str" cm="1">
        <f t="array" ref="Z3260">IF(ISBLANK(AK3260),_xlfn.LET(
    _xlpm.nameBeforeSlash, IF(ISNUMBER(SEARCH("/", Y3260)), LEFT(Y3260, SEARCH("/", Y3260)-1), Y3260),
    _xlpm.matchRow, IFERROR(MATCH(_xlpm.nameBeforeSlash, AA:AA, 0), ""),
    _xlpm.difference, IF(_xlpm.matchRow="", "", ABS((R3260 + S3260)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),IF(ISBLANK(Y3260),"","Hidden"))</f>
        <v>Hidden</v>
      </c>
      <c r="AA3260" t="s">
        <v>105</v>
      </c>
      <c r="AB3260" t="s">
        <v>3498</v>
      </c>
      <c r="AC3260" t="s">
        <v>1298</v>
      </c>
      <c r="AD3260" t="str">
        <f>_xlfn.XLOOKUP(AC3260,moves!A:A,moves!B:B)</f>
        <v>poison</v>
      </c>
      <c r="AE3260">
        <f>_xlfn.XLOOKUP(AC3260,moves!A:A,moves!D:D)</f>
        <v>2</v>
      </c>
      <c r="AF3260" t="str">
        <f>_xlfn.XLOOKUP(AC3260,moves!A:A,moves!E:E)</f>
        <v>When the target next attacks: Remove 1 regular hit from the roll.</v>
      </c>
      <c r="AG3260">
        <v>0</v>
      </c>
      <c r="AH3260">
        <v>0</v>
      </c>
      <c r="AI3260">
        <f t="shared" si="230"/>
        <v>0</v>
      </c>
      <c r="AJ3260" t="s">
        <v>523</v>
      </c>
      <c r="AK3260" t="s">
        <v>6231</v>
      </c>
      <c r="AL3260">
        <v>0</v>
      </c>
      <c r="AM3260" cm="1">
        <f t="array" ref="AM3260">IF(AL3260=1,1,
   IF(ISTEXT(AK3260),1,
   IF(AO3260&gt;1,AM3259,
   IF(AI3260=1,
      IF(SUMPRODUCT((LEN($Y$2:$Y$4096)-LEN(SUBSTITUTE($Y$2:$Y$4096,AA3260,"")))/LEN(AA3260))&gt;0,2,1),
      IF(
         SUMPRODUCT((LEN($Y$2:$Y$4096)-LEN(SUBSTITUTE($Y$2:$Y$4096,AA3260,"")))/LEN(AA3260))
         - SUMPRODUCT((LEN($Y$2:$Y$4096)-LEN(SUBSTITUTE($Y$2:$Y$4096,"Alolan "&amp;AA3260,"")))/LEN("Alolan "&amp;AA3260))
         - SUMPRODUCT((LEN($Y$2:$Y$4096)-LEN(SUBSTITUTE($Y$2:$Y$4096,"Galarian "&amp;AA3260,"")))/LEN("Galarian "&amp;AA3260))
         - SUMPRODUCT((LEN($Y$2:$Y$4096)-LEN(SUBSTITUTE($Y$2:$Y$4096,"Hisuian "&amp;AA3260,"")))/LEN("Hisuian "&amp;AA3260))
         - SUMPRODUCT((LEN($Y$2:$Y$4096)-LEN(SUBSTITUTE($Y$2:$Y$4096,"Paldean "&amp;AA3260,"")))/LEN("Paldean "&amp;AA3260))
      &gt;0,2,1)
   ))))</f>
        <v>1</v>
      </c>
      <c r="AN3260">
        <v>0</v>
      </c>
      <c r="AO3260">
        <v>0</v>
      </c>
    </row>
    <row r="3261" spans="1:41" x14ac:dyDescent="0.25">
      <c r="A3261">
        <v>19</v>
      </c>
      <c r="B3261" t="s">
        <v>1519</v>
      </c>
      <c r="C3261" t="s">
        <v>1512</v>
      </c>
      <c r="D3261"/>
      <c r="E3261">
        <v>30</v>
      </c>
      <c r="F3261">
        <v>56</v>
      </c>
      <c r="G3261">
        <v>35</v>
      </c>
      <c r="H3261">
        <v>25</v>
      </c>
      <c r="I3261">
        <v>35</v>
      </c>
      <c r="J3261">
        <v>72</v>
      </c>
      <c r="K3261" t="s">
        <v>1520</v>
      </c>
      <c r="M3261" t="s">
        <v>6231</v>
      </c>
      <c r="N3261">
        <v>5.93</v>
      </c>
      <c r="O3261">
        <v>3.3</v>
      </c>
      <c r="P3261">
        <v>2</v>
      </c>
      <c r="Q3261">
        <v>2</v>
      </c>
      <c r="R3261">
        <f t="shared" si="228"/>
        <v>8</v>
      </c>
      <c r="S3261">
        <f t="shared" si="229"/>
        <v>5</v>
      </c>
      <c r="T3261">
        <f t="shared" si="231"/>
        <v>13</v>
      </c>
      <c r="U3261" t="s">
        <v>1512</v>
      </c>
      <c r="V3261" t="s">
        <v>1471</v>
      </c>
      <c r="W3261" t="s">
        <v>1492</v>
      </c>
      <c r="X3261" t="s">
        <v>1521</v>
      </c>
      <c r="Y3261" t="s">
        <v>1522</v>
      </c>
      <c r="Z3261" t="str" cm="1">
        <f t="array" ref="Z3261">IF(ISBLANK(AK3261),_xlfn.LET(
    _xlpm.nameBeforeSlash, IF(ISNUMBER(SEARCH("/", Y3261)), LEFT(Y3261, SEARCH("/", Y3261)-1), Y3261),
    _xlpm.matchRow, IFERROR(MATCH(_xlpm.nameBeforeSlash, AA:AA, 0), ""),
    _xlpm.difference, IF(_xlpm.matchRow="", "", ABS((R3261 + S3261)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),IF(ISBLANK(Y3261),"","Hidden"))</f>
        <v>Hidden</v>
      </c>
      <c r="AA3261" t="s">
        <v>1519</v>
      </c>
      <c r="AB3261" t="s">
        <v>3498</v>
      </c>
      <c r="AC3261" t="s">
        <v>645</v>
      </c>
      <c r="AD3261" t="str">
        <f>_xlfn.XLOOKUP(AC3261,moves!A:A,moves!B:B)</f>
        <v>normal</v>
      </c>
      <c r="AE3261">
        <f>_xlfn.XLOOKUP(AC3261,moves!A:A,moves!D:D)</f>
        <v>2</v>
      </c>
      <c r="AF3261" t="str">
        <f>_xlfn.XLOOKUP(AC3261,moves!A:A,moves!E:E)</f>
        <v xml:space="preserve"> </v>
      </c>
      <c r="AG3261">
        <v>0</v>
      </c>
      <c r="AH3261">
        <v>0</v>
      </c>
      <c r="AI3261">
        <f t="shared" si="230"/>
        <v>0</v>
      </c>
      <c r="AJ3261" t="s">
        <v>523</v>
      </c>
      <c r="AK3261" t="s">
        <v>6231</v>
      </c>
      <c r="AL3261">
        <v>0</v>
      </c>
      <c r="AM3261" cm="1">
        <f t="array" ref="AM3261">IF(AL3261=1,1,
   IF(ISTEXT(AK3261),1,
   IF(AO3261&gt;1,AM3260,
   IF(AI3261=1,
      IF(SUMPRODUCT((LEN($Y$2:$Y$4096)-LEN(SUBSTITUTE($Y$2:$Y$4096,AA3261,"")))/LEN(AA3261))&gt;0,2,1),
      IF(
         SUMPRODUCT((LEN($Y$2:$Y$4096)-LEN(SUBSTITUTE($Y$2:$Y$4096,AA3261,"")))/LEN(AA3261))
         - SUMPRODUCT((LEN($Y$2:$Y$4096)-LEN(SUBSTITUTE($Y$2:$Y$4096,"Alolan "&amp;AA3261,"")))/LEN("Alolan "&amp;AA3261))
         - SUMPRODUCT((LEN($Y$2:$Y$4096)-LEN(SUBSTITUTE($Y$2:$Y$4096,"Galarian "&amp;AA3261,"")))/LEN("Galarian "&amp;AA3261))
         - SUMPRODUCT((LEN($Y$2:$Y$4096)-LEN(SUBSTITUTE($Y$2:$Y$4096,"Hisuian "&amp;AA3261,"")))/LEN("Hisuian "&amp;AA3261))
         - SUMPRODUCT((LEN($Y$2:$Y$4096)-LEN(SUBSTITUTE($Y$2:$Y$4096,"Paldean "&amp;AA3261,"")))/LEN("Paldean "&amp;AA3261))
      &gt;0,2,1)
   ))))</f>
        <v>1</v>
      </c>
      <c r="AN3261">
        <v>0</v>
      </c>
      <c r="AO3261">
        <v>0</v>
      </c>
    </row>
    <row r="3262" spans="1:41" x14ac:dyDescent="0.25">
      <c r="A3262" t="s">
        <v>1678</v>
      </c>
      <c r="B3262" t="s">
        <v>570</v>
      </c>
      <c r="C3262" t="s">
        <v>1521</v>
      </c>
      <c r="D3262" t="s">
        <v>1468</v>
      </c>
      <c r="E3262">
        <v>40</v>
      </c>
      <c r="F3262">
        <v>30</v>
      </c>
      <c r="G3262">
        <v>50</v>
      </c>
      <c r="H3262">
        <v>55</v>
      </c>
      <c r="I3262">
        <v>55</v>
      </c>
      <c r="J3262">
        <v>100</v>
      </c>
      <c r="K3262" t="s">
        <v>1679</v>
      </c>
      <c r="M3262" t="s">
        <v>6231</v>
      </c>
      <c r="N3262">
        <v>7.05</v>
      </c>
      <c r="O3262">
        <v>4.75</v>
      </c>
      <c r="P3262">
        <v>2</v>
      </c>
      <c r="Q3262">
        <v>2</v>
      </c>
      <c r="R3262">
        <f t="shared" si="228"/>
        <v>9</v>
      </c>
      <c r="S3262">
        <f t="shared" si="229"/>
        <v>7</v>
      </c>
      <c r="T3262">
        <f t="shared" si="231"/>
        <v>16</v>
      </c>
      <c r="U3262" t="s">
        <v>1521</v>
      </c>
      <c r="V3262" t="s">
        <v>1468</v>
      </c>
      <c r="W3262" t="s">
        <v>1546</v>
      </c>
      <c r="X3262" t="s">
        <v>1514</v>
      </c>
      <c r="Y3262" t="s">
        <v>1680</v>
      </c>
      <c r="Z3262" t="str" cm="1">
        <f t="array" ref="Z3262">IF(ISBLANK(AK3262),_xlfn.LET(
    _xlpm.nameBeforeSlash, IF(ISNUMBER(SEARCH("/", Y3262)), LEFT(Y3262, SEARCH("/", Y3262)-1), Y3262),
    _xlpm.matchRow, IFERROR(MATCH(_xlpm.nameBeforeSlash, AA:AA, 0), ""),
    _xlpm.difference, IF(_xlpm.matchRow="", "", ABS((R3262 + S3262)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),IF(ISBLANK(Y3262),"","Hidden"))</f>
        <v>Hidden</v>
      </c>
      <c r="AA3262" t="s">
        <v>1681</v>
      </c>
      <c r="AB3262" t="s">
        <v>3498</v>
      </c>
      <c r="AC3262" t="s">
        <v>466</v>
      </c>
      <c r="AD3262" t="str">
        <f>_xlfn.XLOOKUP(AC3262,moves!A:A,moves!B:B)</f>
        <v>rock</v>
      </c>
      <c r="AE3262">
        <f>_xlfn.XLOOKUP(AC3262,moves!A:A,moves!D:D)</f>
        <v>3</v>
      </c>
      <c r="AF3262" t="str">
        <f>_xlfn.XLOOKUP(AC3262,moves!A:A,moves!E:E)</f>
        <v>Each time this move is used in succession: Increase attack strength by 1.</v>
      </c>
      <c r="AG3262">
        <v>0</v>
      </c>
      <c r="AH3262">
        <v>0</v>
      </c>
      <c r="AI3262">
        <f t="shared" si="230"/>
        <v>0</v>
      </c>
      <c r="AJ3262" t="s">
        <v>523</v>
      </c>
      <c r="AK3262" t="s">
        <v>6231</v>
      </c>
      <c r="AL3262">
        <v>0</v>
      </c>
      <c r="AM3262" cm="1">
        <f t="array" ref="AM3262">IF(AL3262=1,1,
   IF(ISTEXT(AK3262),1,
   IF(AO3262&gt;1,AM3261,
   IF(AI3262=1,
      IF(SUMPRODUCT((LEN($Y$2:$Y$4096)-LEN(SUBSTITUTE($Y$2:$Y$4096,AA3262,"")))/LEN(AA3262))&gt;0,2,1),
      IF(
         SUMPRODUCT((LEN($Y$2:$Y$4096)-LEN(SUBSTITUTE($Y$2:$Y$4096,AA3262,"")))/LEN(AA3262))
         - SUMPRODUCT((LEN($Y$2:$Y$4096)-LEN(SUBSTITUTE($Y$2:$Y$4096,"Alolan "&amp;AA3262,"")))/LEN("Alolan "&amp;AA3262))
         - SUMPRODUCT((LEN($Y$2:$Y$4096)-LEN(SUBSTITUTE($Y$2:$Y$4096,"Galarian "&amp;AA3262,"")))/LEN("Galarian "&amp;AA3262))
         - SUMPRODUCT((LEN($Y$2:$Y$4096)-LEN(SUBSTITUTE($Y$2:$Y$4096,"Hisuian "&amp;AA3262,"")))/LEN("Hisuian "&amp;AA3262))
         - SUMPRODUCT((LEN($Y$2:$Y$4096)-LEN(SUBSTITUTE($Y$2:$Y$4096,"Paldean "&amp;AA3262,"")))/LEN("Paldean "&amp;AA3262))
      &gt;0,2,1)
   ))))</f>
        <v>1</v>
      </c>
      <c r="AN3262">
        <v>0</v>
      </c>
      <c r="AO3262">
        <v>0</v>
      </c>
    </row>
    <row r="3263" spans="1:41" x14ac:dyDescent="0.25">
      <c r="A3263">
        <v>532</v>
      </c>
      <c r="B3263" t="s">
        <v>2186</v>
      </c>
      <c r="C3263" t="s">
        <v>1492</v>
      </c>
      <c r="D3263"/>
      <c r="E3263">
        <v>75</v>
      </c>
      <c r="F3263">
        <v>80</v>
      </c>
      <c r="G3263">
        <v>55</v>
      </c>
      <c r="H3263">
        <v>25</v>
      </c>
      <c r="I3263">
        <v>35</v>
      </c>
      <c r="J3263">
        <v>35</v>
      </c>
      <c r="K3263" t="s">
        <v>2187</v>
      </c>
      <c r="M3263" t="s">
        <v>6231</v>
      </c>
      <c r="N3263">
        <v>5.65</v>
      </c>
      <c r="O3263">
        <v>5.7</v>
      </c>
      <c r="P3263">
        <v>2</v>
      </c>
      <c r="Q3263">
        <v>2</v>
      </c>
      <c r="R3263">
        <f t="shared" si="228"/>
        <v>8</v>
      </c>
      <c r="S3263">
        <f t="shared" si="229"/>
        <v>8</v>
      </c>
      <c r="T3263">
        <f t="shared" si="231"/>
        <v>16</v>
      </c>
      <c r="U3263" t="s">
        <v>1492</v>
      </c>
      <c r="V3263" t="s">
        <v>1472</v>
      </c>
      <c r="W3263" t="s">
        <v>1471</v>
      </c>
      <c r="X3263" t="s">
        <v>1546</v>
      </c>
      <c r="Y3263" t="s">
        <v>2188</v>
      </c>
      <c r="Z3263" t="str" cm="1">
        <f t="array" ref="Z3263">IF(ISBLANK(AK3263),_xlfn.LET(
    _xlpm.nameBeforeSlash, IF(ISNUMBER(SEARCH("/", Y3263)), LEFT(Y3263, SEARCH("/", Y3263)-1), Y3263),
    _xlpm.matchRow, IFERROR(MATCH(_xlpm.nameBeforeSlash, AA:AA, 0), ""),
    _xlpm.difference, IF(_xlpm.matchRow="", "", ABS((R3263 + S3263)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),IF(ISBLANK(Y3263),"","Hidden"))</f>
        <v>Hidden</v>
      </c>
      <c r="AA3263" t="s">
        <v>2186</v>
      </c>
      <c r="AB3263" t="s">
        <v>3498</v>
      </c>
      <c r="AC3263" t="s">
        <v>1032</v>
      </c>
      <c r="AD3263" t="str">
        <f>_xlfn.XLOOKUP(AC3263,moves!A:A,moves!B:B)</f>
        <v>fighting</v>
      </c>
      <c r="AE3263" t="str">
        <f>_xlfn.XLOOKUP(AC3263,moves!A:A,moves!D:D)</f>
        <v>?</v>
      </c>
      <c r="AF3263" t="str">
        <f>_xlfn.XLOOKUP(AC3263,moves!A:A,moves!E:E)</f>
        <v>Attack strength is equal to half the target's base health, rounded down (Max 5 attack strength).</v>
      </c>
      <c r="AG3263">
        <v>0</v>
      </c>
      <c r="AH3263">
        <v>0</v>
      </c>
      <c r="AI3263">
        <f t="shared" si="230"/>
        <v>0</v>
      </c>
      <c r="AJ3263" t="s">
        <v>523</v>
      </c>
      <c r="AK3263" t="s">
        <v>6231</v>
      </c>
      <c r="AL3263">
        <v>0</v>
      </c>
      <c r="AM3263" cm="1">
        <f t="array" ref="AM3263">IF(AL3263=1,1,
   IF(ISTEXT(AK3263),1,
   IF(AO3263&gt;1,AM3262,
   IF(AI3263=1,
      IF(SUMPRODUCT((LEN($Y$2:$Y$4096)-LEN(SUBSTITUTE($Y$2:$Y$4096,AA3263,"")))/LEN(AA3263))&gt;0,2,1),
      IF(
         SUMPRODUCT((LEN($Y$2:$Y$4096)-LEN(SUBSTITUTE($Y$2:$Y$4096,AA3263,"")))/LEN(AA3263))
         - SUMPRODUCT((LEN($Y$2:$Y$4096)-LEN(SUBSTITUTE($Y$2:$Y$4096,"Alolan "&amp;AA3263,"")))/LEN("Alolan "&amp;AA3263))
         - SUMPRODUCT((LEN($Y$2:$Y$4096)-LEN(SUBSTITUTE($Y$2:$Y$4096,"Galarian "&amp;AA3263,"")))/LEN("Galarian "&amp;AA3263))
         - SUMPRODUCT((LEN($Y$2:$Y$4096)-LEN(SUBSTITUTE($Y$2:$Y$4096,"Hisuian "&amp;AA3263,"")))/LEN("Hisuian "&amp;AA3263))
         - SUMPRODUCT((LEN($Y$2:$Y$4096)-LEN(SUBSTITUTE($Y$2:$Y$4096,"Paldean "&amp;AA3263,"")))/LEN("Paldean "&amp;AA3263))
      &gt;0,2,1)
   ))))</f>
        <v>1</v>
      </c>
      <c r="AN3263">
        <v>0</v>
      </c>
      <c r="AO3263">
        <v>0</v>
      </c>
    </row>
    <row r="3264" spans="1:41" x14ac:dyDescent="0.25">
      <c r="A3264" t="s">
        <v>1591</v>
      </c>
      <c r="B3264" t="s">
        <v>1585</v>
      </c>
      <c r="C3264" t="s">
        <v>1514</v>
      </c>
      <c r="D3264"/>
      <c r="E3264">
        <v>50</v>
      </c>
      <c r="F3264">
        <v>65</v>
      </c>
      <c r="G3264">
        <v>55</v>
      </c>
      <c r="H3264">
        <v>40</v>
      </c>
      <c r="I3264">
        <v>40</v>
      </c>
      <c r="J3264">
        <v>40</v>
      </c>
      <c r="K3264" t="s">
        <v>1586</v>
      </c>
      <c r="M3264" t="s">
        <v>6231</v>
      </c>
      <c r="N3264">
        <v>5.25</v>
      </c>
      <c r="O3264">
        <v>4.8499999999999996</v>
      </c>
      <c r="P3264">
        <v>2</v>
      </c>
      <c r="Q3264">
        <v>2</v>
      </c>
      <c r="R3264">
        <f t="shared" si="228"/>
        <v>7</v>
      </c>
      <c r="S3264">
        <f t="shared" si="229"/>
        <v>7</v>
      </c>
      <c r="T3264">
        <f t="shared" si="231"/>
        <v>14</v>
      </c>
      <c r="U3264" t="s">
        <v>1514</v>
      </c>
      <c r="V3264" t="s">
        <v>1512</v>
      </c>
      <c r="W3264" t="s">
        <v>1471</v>
      </c>
      <c r="X3264" t="s">
        <v>1524</v>
      </c>
      <c r="Y3264" t="s">
        <v>1592</v>
      </c>
      <c r="Z3264" t="str" cm="1">
        <f t="array" ref="Z3264">IF(ISBLANK(AK3264),_xlfn.LET(
    _xlpm.nameBeforeSlash, IF(ISNUMBER(SEARCH("/", Y3264)), LEFT(Y3264, SEARCH("/", Y3264)-1), Y3264),
    _xlpm.matchRow, IFERROR(MATCH(_xlpm.nameBeforeSlash, AA:AA, 0), ""),
    _xlpm.difference, IF(_xlpm.matchRow="", "", ABS((R3264 + S3264)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),IF(ISBLANK(Y3264),"","Hidden"))</f>
        <v>Hidden</v>
      </c>
      <c r="AA3264" t="s">
        <v>1593</v>
      </c>
      <c r="AB3264" t="s">
        <v>3498</v>
      </c>
      <c r="AC3264" t="s">
        <v>516</v>
      </c>
      <c r="AD3264" t="str">
        <f>_xlfn.XLOOKUP(AC3264,moves!A:A,moves!B:B)</f>
        <v>steel</v>
      </c>
      <c r="AE3264">
        <f>_xlfn.XLOOKUP(AC3264,moves!A:A,moves!D:D)</f>
        <v>3</v>
      </c>
      <c r="AF3264" t="str">
        <f>_xlfn.XLOOKUP(AC3264,moves!A:A,moves!E:E)</f>
        <v>Status symbols deal +1 damage.</v>
      </c>
      <c r="AG3264">
        <v>0</v>
      </c>
      <c r="AH3264">
        <v>0</v>
      </c>
      <c r="AI3264">
        <f t="shared" si="230"/>
        <v>0</v>
      </c>
      <c r="AJ3264" t="s">
        <v>523</v>
      </c>
      <c r="AK3264" t="s">
        <v>6231</v>
      </c>
      <c r="AL3264">
        <v>0</v>
      </c>
      <c r="AM3264" cm="1">
        <f t="array" ref="AM3264">IF(AL3264=1,1,
   IF(ISTEXT(AK3264),1,
   IF(AO3264&gt;1,AM3263,
   IF(AI3264=1,
      IF(SUMPRODUCT((LEN($Y$2:$Y$4096)-LEN(SUBSTITUTE($Y$2:$Y$4096,AA3264,"")))/LEN(AA3264))&gt;0,2,1),
      IF(
         SUMPRODUCT((LEN($Y$2:$Y$4096)-LEN(SUBSTITUTE($Y$2:$Y$4096,AA3264,"")))/LEN(AA3264))
         - SUMPRODUCT((LEN($Y$2:$Y$4096)-LEN(SUBSTITUTE($Y$2:$Y$4096,"Alolan "&amp;AA3264,"")))/LEN("Alolan "&amp;AA3264))
         - SUMPRODUCT((LEN($Y$2:$Y$4096)-LEN(SUBSTITUTE($Y$2:$Y$4096,"Galarian "&amp;AA3264,"")))/LEN("Galarian "&amp;AA3264))
         - SUMPRODUCT((LEN($Y$2:$Y$4096)-LEN(SUBSTITUTE($Y$2:$Y$4096,"Hisuian "&amp;AA3264,"")))/LEN("Hisuian "&amp;AA3264))
         - SUMPRODUCT((LEN($Y$2:$Y$4096)-LEN(SUBSTITUTE($Y$2:$Y$4096,"Paldean "&amp;AA3264,"")))/LEN("Paldean "&amp;AA3264))
      &gt;0,2,1)
   ))))</f>
        <v>1</v>
      </c>
      <c r="AN3264">
        <v>0</v>
      </c>
      <c r="AO3264">
        <v>0</v>
      </c>
    </row>
    <row r="3265" spans="1:41" x14ac:dyDescent="0.25">
      <c r="A3265" t="s">
        <v>1698</v>
      </c>
      <c r="B3265" t="s">
        <v>1697</v>
      </c>
      <c r="C3265" t="s">
        <v>1469</v>
      </c>
      <c r="D3265" t="s">
        <v>1536</v>
      </c>
      <c r="E3265">
        <v>65</v>
      </c>
      <c r="F3265">
        <v>90</v>
      </c>
      <c r="G3265">
        <v>120</v>
      </c>
      <c r="H3265">
        <v>85</v>
      </c>
      <c r="I3265">
        <v>70</v>
      </c>
      <c r="J3265">
        <v>60</v>
      </c>
      <c r="K3265" t="s">
        <v>1695</v>
      </c>
      <c r="M3265" t="s">
        <v>6231</v>
      </c>
      <c r="N3265">
        <v>7.75</v>
      </c>
      <c r="O3265">
        <v>8.3000000000000007</v>
      </c>
      <c r="P3265">
        <v>2</v>
      </c>
      <c r="Q3265">
        <v>2</v>
      </c>
      <c r="R3265">
        <f t="shared" si="228"/>
        <v>10</v>
      </c>
      <c r="S3265">
        <f t="shared" si="229"/>
        <v>10</v>
      </c>
      <c r="T3265">
        <f t="shared" si="231"/>
        <v>20</v>
      </c>
      <c r="U3265" t="s">
        <v>1469</v>
      </c>
      <c r="V3265" t="s">
        <v>1536</v>
      </c>
      <c r="W3265" t="s">
        <v>1471</v>
      </c>
      <c r="X3265" t="s">
        <v>1479</v>
      </c>
      <c r="Z3265" t="str" cm="1">
        <f t="array" ref="Z3265">IF(ISBLANK(AK3265),_xlfn.LET(
    _xlpm.nameBeforeSlash, IF(ISNUMBER(SEARCH("/", Y3265)), LEFT(Y3265, SEARCH("/", Y3265)-1), Y3265),
    _xlpm.matchRow, IFERROR(MATCH(_xlpm.nameBeforeSlash, AA:AA, 0), ""),
    _xlpm.difference, IF(_xlpm.matchRow="", "", ABS((R3265 + S3265)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),IF(ISBLANK(Y3265),"","Hidden"))</f>
        <v/>
      </c>
      <c r="AA3265" t="s">
        <v>1699</v>
      </c>
      <c r="AB3265" t="s">
        <v>3498</v>
      </c>
      <c r="AC3265" t="s">
        <v>1017</v>
      </c>
      <c r="AD3265" t="str">
        <f>_xlfn.XLOOKUP(AC3265,moves!A:A,moves!B:B)</f>
        <v>fairy</v>
      </c>
      <c r="AE3265">
        <f>_xlfn.XLOOKUP(AC3265,moves!A:A,moves!D:D)</f>
        <v>4</v>
      </c>
      <c r="AF3265" t="str">
        <f>_xlfn.XLOOKUP(AC3265,moves!A:A,moves!E:E)</f>
        <v>If any status symbols are rolled: Inflict the Confused status on the target.</v>
      </c>
      <c r="AG3265">
        <v>0</v>
      </c>
      <c r="AH3265">
        <v>0</v>
      </c>
      <c r="AI3265">
        <f t="shared" si="230"/>
        <v>0</v>
      </c>
      <c r="AJ3265" t="s">
        <v>524</v>
      </c>
      <c r="AK3265" t="s">
        <v>6231</v>
      </c>
      <c r="AL3265">
        <v>0</v>
      </c>
      <c r="AM3265" cm="1">
        <f t="array" ref="AM3265">IF(AL3265=1,1,
   IF(ISTEXT(AK3265),1,
   IF(AO3265&gt;1,AM3264,
   IF(AI3265=1,
      IF(SUMPRODUCT((LEN($Y$2:$Y$4096)-LEN(SUBSTITUTE($Y$2:$Y$4096,AA3265,"")))/LEN(AA3265))&gt;0,2,1),
      IF(
         SUMPRODUCT((LEN($Y$2:$Y$4096)-LEN(SUBSTITUTE($Y$2:$Y$4096,AA3265,"")))/LEN(AA3265))
         - SUMPRODUCT((LEN($Y$2:$Y$4096)-LEN(SUBSTITUTE($Y$2:$Y$4096,"Alolan "&amp;AA3265,"")))/LEN("Alolan "&amp;AA3265))
         - SUMPRODUCT((LEN($Y$2:$Y$4096)-LEN(SUBSTITUTE($Y$2:$Y$4096,"Galarian "&amp;AA3265,"")))/LEN("Galarian "&amp;AA3265))
         - SUMPRODUCT((LEN($Y$2:$Y$4096)-LEN(SUBSTITUTE($Y$2:$Y$4096,"Hisuian "&amp;AA3265,"")))/LEN("Hisuian "&amp;AA3265))
         - SUMPRODUCT((LEN($Y$2:$Y$4096)-LEN(SUBSTITUTE($Y$2:$Y$4096,"Paldean "&amp;AA3265,"")))/LEN("Paldean "&amp;AA3265))
      &gt;0,2,1)
   ))))</f>
        <v>1</v>
      </c>
      <c r="AN3265">
        <v>0</v>
      </c>
      <c r="AO3265">
        <v>0</v>
      </c>
    </row>
    <row r="3266" spans="1:41" x14ac:dyDescent="0.25">
      <c r="A3266">
        <v>107</v>
      </c>
      <c r="B3266" t="s">
        <v>47</v>
      </c>
      <c r="C3266" t="s">
        <v>1492</v>
      </c>
      <c r="D3266"/>
      <c r="E3266">
        <v>50</v>
      </c>
      <c r="F3266">
        <v>105</v>
      </c>
      <c r="G3266">
        <v>79</v>
      </c>
      <c r="H3266">
        <v>35</v>
      </c>
      <c r="I3266">
        <v>110</v>
      </c>
      <c r="J3266">
        <v>76</v>
      </c>
      <c r="K3266" t="s">
        <v>1693</v>
      </c>
      <c r="M3266" t="s">
        <v>6231</v>
      </c>
      <c r="N3266">
        <v>8.64</v>
      </c>
      <c r="O3266">
        <v>7.67</v>
      </c>
      <c r="P3266">
        <v>2</v>
      </c>
      <c r="Q3266">
        <v>1</v>
      </c>
      <c r="R3266">
        <f t="shared" ref="R3266:R3329" si="232">MROUND(N3266,1)+P3266</f>
        <v>11</v>
      </c>
      <c r="S3266">
        <f t="shared" ref="S3266:S3329" si="233">MROUND(O3266,1)+Q3266</f>
        <v>9</v>
      </c>
      <c r="T3266">
        <f t="shared" si="231"/>
        <v>20</v>
      </c>
      <c r="U3266" t="s">
        <v>1492</v>
      </c>
      <c r="V3266" t="s">
        <v>1479</v>
      </c>
      <c r="W3266" t="s">
        <v>1209</v>
      </c>
      <c r="X3266" t="s">
        <v>1521</v>
      </c>
      <c r="Z3266" t="str" cm="1">
        <f t="array" ref="Z3266">IF(ISBLANK(AK3266),_xlfn.LET(
    _xlpm.nameBeforeSlash, IF(ISNUMBER(SEARCH("/", Y3266)), LEFT(Y3266, SEARCH("/", Y3266)-1), Y3266),
    _xlpm.matchRow, IFERROR(MATCH(_xlpm.nameBeforeSlash, AA:AA, 0), ""),
    _xlpm.difference, IF(_xlpm.matchRow="", "", ABS((R3266 + S3266)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),IF(ISBLANK(Y3266),"","Hidden"))</f>
        <v/>
      </c>
      <c r="AA3266" t="s">
        <v>47</v>
      </c>
      <c r="AB3266" t="s">
        <v>3498</v>
      </c>
      <c r="AC3266" t="s">
        <v>627</v>
      </c>
      <c r="AD3266" t="str">
        <f>_xlfn.XLOOKUP(AC3266,moves!A:A,moves!B:B)</f>
        <v>typeless</v>
      </c>
      <c r="AE3266">
        <f>_xlfn.XLOOKUP(AC3266,moves!A:A,moves!D:D)</f>
        <v>4</v>
      </c>
      <c r="AF3266" t="str">
        <f>_xlfn.XLOOKUP(AC3266,moves!A:A,moves!E:E)</f>
        <v>Choose any learnable type of the user as the type of this attack.</v>
      </c>
      <c r="AG3266">
        <v>0</v>
      </c>
      <c r="AH3266">
        <v>0</v>
      </c>
      <c r="AI3266">
        <f t="shared" si="230"/>
        <v>0</v>
      </c>
      <c r="AJ3266" t="s">
        <v>524</v>
      </c>
      <c r="AK3266" t="s">
        <v>6231</v>
      </c>
      <c r="AL3266">
        <v>0</v>
      </c>
      <c r="AM3266" cm="1">
        <f t="array" ref="AM3266">IF(AL3266=1,1,
   IF(ISTEXT(AK3266),1,
   IF(AO3266&gt;1,AM3265,
   IF(AI3266=1,
      IF(SUMPRODUCT((LEN($Y$2:$Y$4096)-LEN(SUBSTITUTE($Y$2:$Y$4096,AA3266,"")))/LEN(AA3266))&gt;0,2,1),
      IF(
         SUMPRODUCT((LEN($Y$2:$Y$4096)-LEN(SUBSTITUTE($Y$2:$Y$4096,AA3266,"")))/LEN(AA3266))
         - SUMPRODUCT((LEN($Y$2:$Y$4096)-LEN(SUBSTITUTE($Y$2:$Y$4096,"Alolan "&amp;AA3266,"")))/LEN("Alolan "&amp;AA3266))
         - SUMPRODUCT((LEN($Y$2:$Y$4096)-LEN(SUBSTITUTE($Y$2:$Y$4096,"Galarian "&amp;AA3266,"")))/LEN("Galarian "&amp;AA3266))
         - SUMPRODUCT((LEN($Y$2:$Y$4096)-LEN(SUBSTITUTE($Y$2:$Y$4096,"Hisuian "&amp;AA3266,"")))/LEN("Hisuian "&amp;AA3266))
         - SUMPRODUCT((LEN($Y$2:$Y$4096)-LEN(SUBSTITUTE($Y$2:$Y$4096,"Paldean "&amp;AA3266,"")))/LEN("Paldean "&amp;AA3266))
      &gt;0,2,1)
   ))))</f>
        <v>1</v>
      </c>
      <c r="AN3266">
        <v>0</v>
      </c>
      <c r="AO3266">
        <v>0</v>
      </c>
    </row>
    <row r="3267" spans="1:41" x14ac:dyDescent="0.25">
      <c r="A3267">
        <v>93</v>
      </c>
      <c r="B3267" t="s">
        <v>43</v>
      </c>
      <c r="C3267" t="s">
        <v>1524</v>
      </c>
      <c r="D3267" t="s">
        <v>1469</v>
      </c>
      <c r="E3267">
        <v>45</v>
      </c>
      <c r="F3267">
        <v>50</v>
      </c>
      <c r="G3267">
        <v>45</v>
      </c>
      <c r="H3267">
        <v>115</v>
      </c>
      <c r="I3267">
        <v>55</v>
      </c>
      <c r="J3267">
        <v>95</v>
      </c>
      <c r="K3267" t="s">
        <v>1668</v>
      </c>
      <c r="M3267" t="s">
        <v>6231</v>
      </c>
      <c r="N3267">
        <v>10.050000000000001</v>
      </c>
      <c r="O3267">
        <v>4.8</v>
      </c>
      <c r="P3267">
        <v>2</v>
      </c>
      <c r="Q3267">
        <v>2</v>
      </c>
      <c r="R3267">
        <f t="shared" si="232"/>
        <v>12</v>
      </c>
      <c r="S3267">
        <f t="shared" si="233"/>
        <v>7</v>
      </c>
      <c r="T3267">
        <f t="shared" si="231"/>
        <v>19</v>
      </c>
      <c r="U3267" t="s">
        <v>1524</v>
      </c>
      <c r="V3267" t="s">
        <v>1469</v>
      </c>
      <c r="W3267" t="s">
        <v>1471</v>
      </c>
      <c r="X3267" t="s">
        <v>429</v>
      </c>
      <c r="Y3267" t="s">
        <v>44</v>
      </c>
      <c r="Z3267" t="str" cm="1">
        <f t="array" ref="Z3267">IF(ISBLANK(AK3267),_xlfn.LET(
    _xlpm.nameBeforeSlash, IF(ISNUMBER(SEARCH("/", Y3267)), LEFT(Y3267, SEARCH("/", Y3267)-1), Y3267),
    _xlpm.matchRow, IFERROR(MATCH(_xlpm.nameBeforeSlash, AA:AA, 0), ""),
    _xlpm.difference, IF(_xlpm.matchRow="", "", ABS((R3267 + S3267)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),IF(ISBLANK(Y3267),"","Hidden"))</f>
        <v>Hidden</v>
      </c>
      <c r="AA3267" t="s">
        <v>43</v>
      </c>
      <c r="AB3267" t="s">
        <v>3498</v>
      </c>
      <c r="AC3267" t="s">
        <v>435</v>
      </c>
      <c r="AD3267" t="str">
        <f>_xlfn.XLOOKUP(AC3267,moves!A:A,moves!B:B)</f>
        <v>ghost</v>
      </c>
      <c r="AE3267">
        <f>_xlfn.XLOOKUP(AC3267,moves!A:A,moves!D:D)</f>
        <v>3</v>
      </c>
      <c r="AF3267" t="str">
        <f>_xlfn.XLOOKUP(AC3267,moves!A:A,moves!E:E)</f>
        <v>If the target has any status conditions: Deal double damage.</v>
      </c>
      <c r="AG3267">
        <v>0</v>
      </c>
      <c r="AH3267">
        <v>0</v>
      </c>
      <c r="AI3267">
        <f t="shared" si="230"/>
        <v>0</v>
      </c>
      <c r="AJ3267" t="s">
        <v>524</v>
      </c>
      <c r="AK3267" t="s">
        <v>6231</v>
      </c>
      <c r="AL3267">
        <v>0</v>
      </c>
      <c r="AM3267" cm="1">
        <f t="array" ref="AM3267">IF(AL3267=1,1,
   IF(ISTEXT(AK3267),1,
   IF(AO3267&gt;1,AM3266,
   IF(AI3267=1,
      IF(SUMPRODUCT((LEN($Y$2:$Y$4096)-LEN(SUBSTITUTE($Y$2:$Y$4096,AA3267,"")))/LEN(AA3267))&gt;0,2,1),
      IF(
         SUMPRODUCT((LEN($Y$2:$Y$4096)-LEN(SUBSTITUTE($Y$2:$Y$4096,AA3267,"")))/LEN(AA3267))
         - SUMPRODUCT((LEN($Y$2:$Y$4096)-LEN(SUBSTITUTE($Y$2:$Y$4096,"Alolan "&amp;AA3267,"")))/LEN("Alolan "&amp;AA3267))
         - SUMPRODUCT((LEN($Y$2:$Y$4096)-LEN(SUBSTITUTE($Y$2:$Y$4096,"Galarian "&amp;AA3267,"")))/LEN("Galarian "&amp;AA3267))
         - SUMPRODUCT((LEN($Y$2:$Y$4096)-LEN(SUBSTITUTE($Y$2:$Y$4096,"Hisuian "&amp;AA3267,"")))/LEN("Hisuian "&amp;AA3267))
         - SUMPRODUCT((LEN($Y$2:$Y$4096)-LEN(SUBSTITUTE($Y$2:$Y$4096,"Paldean "&amp;AA3267,"")))/LEN("Paldean "&amp;AA3267))
      &gt;0,2,1)
   ))))</f>
        <v>1</v>
      </c>
      <c r="AN3267">
        <v>0</v>
      </c>
      <c r="AO3267">
        <v>0</v>
      </c>
    </row>
    <row r="3268" spans="1:41" x14ac:dyDescent="0.25">
      <c r="A3268">
        <v>125</v>
      </c>
      <c r="B3268" t="s">
        <v>54</v>
      </c>
      <c r="C3268" t="s">
        <v>1521</v>
      </c>
      <c r="D3268"/>
      <c r="E3268">
        <v>65</v>
      </c>
      <c r="F3268">
        <v>83</v>
      </c>
      <c r="G3268">
        <v>57</v>
      </c>
      <c r="H3268">
        <v>95</v>
      </c>
      <c r="I3268">
        <v>85</v>
      </c>
      <c r="J3268">
        <v>105</v>
      </c>
      <c r="K3268" t="s">
        <v>343</v>
      </c>
      <c r="M3268" t="s">
        <v>6231</v>
      </c>
      <c r="N3268">
        <v>9.7799999999999994</v>
      </c>
      <c r="O3268">
        <v>6.8599999999999994</v>
      </c>
      <c r="P3268">
        <v>1</v>
      </c>
      <c r="Q3268">
        <v>2</v>
      </c>
      <c r="R3268">
        <f t="shared" si="232"/>
        <v>11</v>
      </c>
      <c r="S3268">
        <f t="shared" si="233"/>
        <v>9</v>
      </c>
      <c r="T3268">
        <f t="shared" si="231"/>
        <v>20</v>
      </c>
      <c r="U3268" t="s">
        <v>1521</v>
      </c>
      <c r="V3268" t="s">
        <v>429</v>
      </c>
      <c r="W3268" t="s">
        <v>1512</v>
      </c>
      <c r="X3268" t="s">
        <v>1492</v>
      </c>
      <c r="Y3268" t="s">
        <v>220</v>
      </c>
      <c r="Z3268" t="str" cm="1">
        <f t="array" ref="Z3268">IF(ISBLANK(AK3268),_xlfn.LET(
    _xlpm.nameBeforeSlash, IF(ISNUMBER(SEARCH("/", Y3268)), LEFT(Y3268, SEARCH("/", Y3268)-1), Y3268),
    _xlpm.matchRow, IFERROR(MATCH(_xlpm.nameBeforeSlash, AA:AA, 0), ""),
    _xlpm.difference, IF(_xlpm.matchRow="", "", ABS((R3268 + S3268)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),IF(ISBLANK(Y3268),"","Hidden"))</f>
        <v>Hidden</v>
      </c>
      <c r="AA3268" t="s">
        <v>54</v>
      </c>
      <c r="AB3268" t="s">
        <v>3498</v>
      </c>
      <c r="AC3268" t="s">
        <v>1005</v>
      </c>
      <c r="AD3268" t="str">
        <f>_xlfn.XLOOKUP(AC3268,moves!A:A,moves!B:B)</f>
        <v>electric</v>
      </c>
      <c r="AE3268">
        <f>_xlfn.XLOOKUP(AC3268,moves!A:A,moves!D:D)</f>
        <v>4</v>
      </c>
      <c r="AF3268" t="str">
        <f>_xlfn.XLOOKUP(AC3268,moves!A:A,moves!E:E)</f>
        <v>If any status symbols are rolled: Inflict the Paralyzed status on the target.</v>
      </c>
      <c r="AG3268">
        <v>0</v>
      </c>
      <c r="AH3268">
        <v>0</v>
      </c>
      <c r="AI3268">
        <f t="shared" si="230"/>
        <v>0</v>
      </c>
      <c r="AJ3268" t="s">
        <v>524</v>
      </c>
      <c r="AK3268" t="s">
        <v>6231</v>
      </c>
      <c r="AL3268">
        <v>0</v>
      </c>
      <c r="AM3268" cm="1">
        <f t="array" ref="AM3268">IF(AL3268=1,1,
   IF(ISTEXT(AK3268),1,
   IF(AO3268&gt;1,AM3267,
   IF(AI3268=1,
      IF(SUMPRODUCT((LEN($Y$2:$Y$4096)-LEN(SUBSTITUTE($Y$2:$Y$4096,AA3268,"")))/LEN(AA3268))&gt;0,2,1),
      IF(
         SUMPRODUCT((LEN($Y$2:$Y$4096)-LEN(SUBSTITUTE($Y$2:$Y$4096,AA3268,"")))/LEN(AA3268))
         - SUMPRODUCT((LEN($Y$2:$Y$4096)-LEN(SUBSTITUTE($Y$2:$Y$4096,"Alolan "&amp;AA3268,"")))/LEN("Alolan "&amp;AA3268))
         - SUMPRODUCT((LEN($Y$2:$Y$4096)-LEN(SUBSTITUTE($Y$2:$Y$4096,"Galarian "&amp;AA3268,"")))/LEN("Galarian "&amp;AA3268))
         - SUMPRODUCT((LEN($Y$2:$Y$4096)-LEN(SUBSTITUTE($Y$2:$Y$4096,"Hisuian "&amp;AA3268,"")))/LEN("Hisuian "&amp;AA3268))
         - SUMPRODUCT((LEN($Y$2:$Y$4096)-LEN(SUBSTITUTE($Y$2:$Y$4096,"Paldean "&amp;AA3268,"")))/LEN("Paldean "&amp;AA3268))
      &gt;0,2,1)
   ))))</f>
        <v>1</v>
      </c>
      <c r="AN3268">
        <v>0</v>
      </c>
      <c r="AO3268">
        <v>0</v>
      </c>
    </row>
    <row r="3269" spans="1:41" x14ac:dyDescent="0.25">
      <c r="A3269">
        <v>168</v>
      </c>
      <c r="B3269" t="s">
        <v>1772</v>
      </c>
      <c r="C3269" t="s">
        <v>1499</v>
      </c>
      <c r="D3269" t="s">
        <v>1469</v>
      </c>
      <c r="E3269">
        <v>70</v>
      </c>
      <c r="F3269">
        <v>90</v>
      </c>
      <c r="G3269">
        <v>70</v>
      </c>
      <c r="H3269">
        <v>60</v>
      </c>
      <c r="I3269">
        <v>70</v>
      </c>
      <c r="J3269">
        <v>40</v>
      </c>
      <c r="K3269" t="s">
        <v>1773</v>
      </c>
      <c r="M3269" t="s">
        <v>6231</v>
      </c>
      <c r="N3269">
        <v>6.7</v>
      </c>
      <c r="O3269">
        <v>7</v>
      </c>
      <c r="P3269">
        <v>3</v>
      </c>
      <c r="Q3269">
        <v>2</v>
      </c>
      <c r="R3269">
        <f t="shared" si="232"/>
        <v>10</v>
      </c>
      <c r="S3269">
        <f t="shared" si="233"/>
        <v>9</v>
      </c>
      <c r="T3269">
        <f t="shared" si="231"/>
        <v>19</v>
      </c>
      <c r="U3269" t="s">
        <v>1499</v>
      </c>
      <c r="V3269" t="s">
        <v>1469</v>
      </c>
      <c r="W3269" t="s">
        <v>1471</v>
      </c>
      <c r="X3269" t="s">
        <v>1468</v>
      </c>
      <c r="Z3269" t="str" cm="1">
        <f t="array" ref="Z3269">IF(ISBLANK(AK3269),_xlfn.LET(
    _xlpm.nameBeforeSlash, IF(ISNUMBER(SEARCH("/", Y3269)), LEFT(Y3269, SEARCH("/", Y3269)-1), Y3269),
    _xlpm.matchRow, IFERROR(MATCH(_xlpm.nameBeforeSlash, AA:AA, 0), ""),
    _xlpm.difference, IF(_xlpm.matchRow="", "", ABS((R3269 + S3269)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),IF(ISBLANK(Y3269),"","Hidden"))</f>
        <v/>
      </c>
      <c r="AA3269" t="s">
        <v>1772</v>
      </c>
      <c r="AB3269" t="s">
        <v>3498</v>
      </c>
      <c r="AC3269" t="s">
        <v>1304</v>
      </c>
      <c r="AD3269" t="str">
        <f>_xlfn.XLOOKUP(AC3269,moves!A:A,moves!B:B)</f>
        <v>poison</v>
      </c>
      <c r="AE3269">
        <f>_xlfn.XLOOKUP(AC3269,moves!A:A,moves!D:D)</f>
        <v>1</v>
      </c>
      <c r="AF3269" t="str">
        <f>_xlfn.XLOOKUP(AC3269,moves!A:A,moves!E:E)</f>
        <v>Change the Web Hazardous Terrain Token to Toxic Thread on the opposing side of the arena.</v>
      </c>
      <c r="AG3269">
        <v>0</v>
      </c>
      <c r="AH3269">
        <v>0</v>
      </c>
      <c r="AI3269">
        <f t="shared" si="230"/>
        <v>0</v>
      </c>
      <c r="AJ3269" t="s">
        <v>524</v>
      </c>
      <c r="AK3269" t="s">
        <v>6231</v>
      </c>
      <c r="AL3269">
        <v>0</v>
      </c>
      <c r="AM3269" cm="1">
        <f t="array" ref="AM3269">IF(AL3269=1,1,
   IF(ISTEXT(AK3269),1,
   IF(AO3269&gt;1,AM3268,
   IF(AI3269=1,
      IF(SUMPRODUCT((LEN($Y$2:$Y$4096)-LEN(SUBSTITUTE($Y$2:$Y$4096,AA3269,"")))/LEN(AA3269))&gt;0,2,1),
      IF(
         SUMPRODUCT((LEN($Y$2:$Y$4096)-LEN(SUBSTITUTE($Y$2:$Y$4096,AA3269,"")))/LEN(AA3269))
         - SUMPRODUCT((LEN($Y$2:$Y$4096)-LEN(SUBSTITUTE($Y$2:$Y$4096,"Alolan "&amp;AA3269,"")))/LEN("Alolan "&amp;AA3269))
         - SUMPRODUCT((LEN($Y$2:$Y$4096)-LEN(SUBSTITUTE($Y$2:$Y$4096,"Galarian "&amp;AA3269,"")))/LEN("Galarian "&amp;AA3269))
         - SUMPRODUCT((LEN($Y$2:$Y$4096)-LEN(SUBSTITUTE($Y$2:$Y$4096,"Hisuian "&amp;AA3269,"")))/LEN("Hisuian "&amp;AA3269))
         - SUMPRODUCT((LEN($Y$2:$Y$4096)-LEN(SUBSTITUTE($Y$2:$Y$4096,"Paldean "&amp;AA3269,"")))/LEN("Paldean "&amp;AA3269))
      &gt;0,2,1)
   ))))</f>
        <v>1</v>
      </c>
      <c r="AN3269">
        <v>0</v>
      </c>
      <c r="AO3269">
        <v>0</v>
      </c>
    </row>
    <row r="3270" spans="1:41" x14ac:dyDescent="0.25">
      <c r="A3270">
        <v>126</v>
      </c>
      <c r="B3270" t="s">
        <v>55</v>
      </c>
      <c r="C3270" t="s">
        <v>1479</v>
      </c>
      <c r="D3270"/>
      <c r="E3270">
        <v>65</v>
      </c>
      <c r="F3270">
        <v>95</v>
      </c>
      <c r="G3270">
        <v>57</v>
      </c>
      <c r="H3270">
        <v>100</v>
      </c>
      <c r="I3270">
        <v>85</v>
      </c>
      <c r="J3270">
        <v>93</v>
      </c>
      <c r="K3270" t="s">
        <v>346</v>
      </c>
      <c r="M3270" t="s">
        <v>6231</v>
      </c>
      <c r="N3270">
        <v>9.67</v>
      </c>
      <c r="O3270">
        <v>6.8599999999999994</v>
      </c>
      <c r="Q3270">
        <v>3</v>
      </c>
      <c r="R3270">
        <f t="shared" si="232"/>
        <v>10</v>
      </c>
      <c r="S3270">
        <f t="shared" si="233"/>
        <v>10</v>
      </c>
      <c r="T3270">
        <f t="shared" si="231"/>
        <v>20</v>
      </c>
      <c r="U3270" t="s">
        <v>1479</v>
      </c>
      <c r="V3270" t="s">
        <v>1469</v>
      </c>
      <c r="W3270" t="s">
        <v>1512</v>
      </c>
      <c r="X3270" t="s">
        <v>1492</v>
      </c>
      <c r="Y3270" t="s">
        <v>221</v>
      </c>
      <c r="Z3270" t="str" cm="1">
        <f t="array" ref="Z3270">IF(ISBLANK(AK3270),_xlfn.LET(
    _xlpm.nameBeforeSlash, IF(ISNUMBER(SEARCH("/", Y3270)), LEFT(Y3270, SEARCH("/", Y3270)-1), Y3270),
    _xlpm.matchRow, IFERROR(MATCH(_xlpm.nameBeforeSlash, AA:AA, 0), ""),
    _xlpm.difference, IF(_xlpm.matchRow="", "", ABS((R3270 + S3270)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),IF(ISBLANK(Y3270),"","Hidden"))</f>
        <v>Hidden</v>
      </c>
      <c r="AA3270" t="s">
        <v>55</v>
      </c>
      <c r="AB3270" t="s">
        <v>3498</v>
      </c>
      <c r="AC3270" t="s">
        <v>414</v>
      </c>
      <c r="AD3270" t="str">
        <f>_xlfn.XLOOKUP(AC3270,moves!A:A,moves!B:B)</f>
        <v>fire</v>
      </c>
      <c r="AE3270">
        <f>_xlfn.XLOOKUP(AC3270,moves!A:A,moves!D:D)</f>
        <v>4</v>
      </c>
      <c r="AF3270" t="str">
        <f>_xlfn.XLOOKUP(AC3270,moves!A:A,moves!E:E)</f>
        <v>If any status symbols are rolled: Inflict the Burned status on the target.</v>
      </c>
      <c r="AG3270">
        <v>0</v>
      </c>
      <c r="AH3270">
        <v>0</v>
      </c>
      <c r="AI3270">
        <f t="shared" si="230"/>
        <v>0</v>
      </c>
      <c r="AJ3270" t="s">
        <v>524</v>
      </c>
      <c r="AK3270" t="s">
        <v>6231</v>
      </c>
      <c r="AL3270">
        <v>0</v>
      </c>
      <c r="AM3270" cm="1">
        <f t="array" ref="AM3270">IF(AL3270=1,1,
   IF(ISTEXT(AK3270),1,
   IF(AO3270&gt;1,AM3269,
   IF(AI3270=1,
      IF(SUMPRODUCT((LEN($Y$2:$Y$4096)-LEN(SUBSTITUTE($Y$2:$Y$4096,AA3270,"")))/LEN(AA3270))&gt;0,2,1),
      IF(
         SUMPRODUCT((LEN($Y$2:$Y$4096)-LEN(SUBSTITUTE($Y$2:$Y$4096,AA3270,"")))/LEN(AA3270))
         - SUMPRODUCT((LEN($Y$2:$Y$4096)-LEN(SUBSTITUTE($Y$2:$Y$4096,"Alolan "&amp;AA3270,"")))/LEN("Alolan "&amp;AA3270))
         - SUMPRODUCT((LEN($Y$2:$Y$4096)-LEN(SUBSTITUTE($Y$2:$Y$4096,"Galarian "&amp;AA3270,"")))/LEN("Galarian "&amp;AA3270))
         - SUMPRODUCT((LEN($Y$2:$Y$4096)-LEN(SUBSTITUTE($Y$2:$Y$4096,"Hisuian "&amp;AA3270,"")))/LEN("Hisuian "&amp;AA3270))
         - SUMPRODUCT((LEN($Y$2:$Y$4096)-LEN(SUBSTITUTE($Y$2:$Y$4096,"Paldean "&amp;AA3270,"")))/LEN("Paldean "&amp;AA3270))
      &gt;0,2,1)
   ))))</f>
        <v>1</v>
      </c>
      <c r="AN3270">
        <v>0</v>
      </c>
      <c r="AO3270">
        <v>0</v>
      </c>
    </row>
    <row r="3271" spans="1:41" x14ac:dyDescent="0.25">
      <c r="A3271">
        <v>198</v>
      </c>
      <c r="B3271" t="s">
        <v>84</v>
      </c>
      <c r="C3271" t="s">
        <v>1471</v>
      </c>
      <c r="D3271" t="s">
        <v>1481</v>
      </c>
      <c r="E3271">
        <v>60</v>
      </c>
      <c r="F3271">
        <v>85</v>
      </c>
      <c r="G3271">
        <v>42</v>
      </c>
      <c r="H3271">
        <v>85</v>
      </c>
      <c r="I3271">
        <v>42</v>
      </c>
      <c r="J3271">
        <v>91</v>
      </c>
      <c r="K3271" t="s">
        <v>303</v>
      </c>
      <c r="M3271" t="s">
        <v>6231</v>
      </c>
      <c r="N3271">
        <v>8.74</v>
      </c>
      <c r="O3271">
        <v>4.92</v>
      </c>
      <c r="P3271">
        <v>2</v>
      </c>
      <c r="Q3271">
        <v>2</v>
      </c>
      <c r="R3271">
        <f t="shared" si="232"/>
        <v>11</v>
      </c>
      <c r="S3271">
        <f t="shared" si="233"/>
        <v>7</v>
      </c>
      <c r="T3271">
        <f t="shared" si="231"/>
        <v>18</v>
      </c>
      <c r="U3271" t="s">
        <v>1471</v>
      </c>
      <c r="V3271" t="s">
        <v>1481</v>
      </c>
      <c r="W3271" t="s">
        <v>1524</v>
      </c>
      <c r="X3271" t="s">
        <v>1479</v>
      </c>
      <c r="Y3271" t="s">
        <v>184</v>
      </c>
      <c r="Z3271" t="str" cm="1">
        <f t="array" ref="Z3271">IF(ISBLANK(AK3271),_xlfn.LET(
    _xlpm.nameBeforeSlash, IF(ISNUMBER(SEARCH("/", Y3271)), LEFT(Y3271, SEARCH("/", Y3271)-1), Y3271),
    _xlpm.matchRow, IFERROR(MATCH(_xlpm.nameBeforeSlash, AA:AA, 0), ""),
    _xlpm.difference, IF(_xlpm.matchRow="", "", ABS((R3271 + S3271)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),IF(ISBLANK(Y3271),"","Hidden"))</f>
        <v>Hidden</v>
      </c>
      <c r="AA3271" t="s">
        <v>84</v>
      </c>
      <c r="AB3271" t="s">
        <v>3498</v>
      </c>
      <c r="AC3271" t="s">
        <v>713</v>
      </c>
      <c r="AD3271" t="str">
        <f>_xlfn.XLOOKUP(AC3271,moves!A:A,moves!B:B)</f>
        <v>dark</v>
      </c>
      <c r="AE3271" t="str">
        <f>_xlfn.XLOOKUP(AC3271,moves!A:A,moves!D:D)</f>
        <v>?</v>
      </c>
      <c r="AF3271" t="str">
        <f>_xlfn.XLOOKUP(AC3271,moves!A:A,moves!E:E)</f>
        <v>Copy the attack strength of a move the target knows (Min 1 attack strength).</v>
      </c>
      <c r="AG3271">
        <v>0</v>
      </c>
      <c r="AH3271">
        <v>0</v>
      </c>
      <c r="AI3271">
        <f t="shared" si="230"/>
        <v>0</v>
      </c>
      <c r="AJ3271" t="s">
        <v>524</v>
      </c>
      <c r="AK3271" t="s">
        <v>6231</v>
      </c>
      <c r="AL3271">
        <v>0</v>
      </c>
      <c r="AM3271" cm="1">
        <f t="array" ref="AM3271">IF(AL3271=1,1,
   IF(ISTEXT(AK3271),1,
   IF(AO3271&gt;1,AM3270,
   IF(AI3271=1,
      IF(SUMPRODUCT((LEN($Y$2:$Y$4096)-LEN(SUBSTITUTE($Y$2:$Y$4096,AA3271,"")))/LEN(AA3271))&gt;0,2,1),
      IF(
         SUMPRODUCT((LEN($Y$2:$Y$4096)-LEN(SUBSTITUTE($Y$2:$Y$4096,AA3271,"")))/LEN(AA3271))
         - SUMPRODUCT((LEN($Y$2:$Y$4096)-LEN(SUBSTITUTE($Y$2:$Y$4096,"Alolan "&amp;AA3271,"")))/LEN("Alolan "&amp;AA3271))
         - SUMPRODUCT((LEN($Y$2:$Y$4096)-LEN(SUBSTITUTE($Y$2:$Y$4096,"Galarian "&amp;AA3271,"")))/LEN("Galarian "&amp;AA3271))
         - SUMPRODUCT((LEN($Y$2:$Y$4096)-LEN(SUBSTITUTE($Y$2:$Y$4096,"Hisuian "&amp;AA3271,"")))/LEN("Hisuian "&amp;AA3271))
         - SUMPRODUCT((LEN($Y$2:$Y$4096)-LEN(SUBSTITUTE($Y$2:$Y$4096,"Paldean "&amp;AA3271,"")))/LEN("Paldean "&amp;AA3271))
      &gt;0,2,1)
   ))))</f>
        <v>1</v>
      </c>
      <c r="AN3271">
        <v>0</v>
      </c>
      <c r="AO3271">
        <v>0</v>
      </c>
    </row>
    <row r="3272" spans="1:41" x14ac:dyDescent="0.25">
      <c r="A3272">
        <v>233</v>
      </c>
      <c r="B3272" t="s">
        <v>676</v>
      </c>
      <c r="C3272" t="s">
        <v>1512</v>
      </c>
      <c r="D3272"/>
      <c r="E3272">
        <v>85</v>
      </c>
      <c r="F3272">
        <v>80</v>
      </c>
      <c r="G3272">
        <v>90</v>
      </c>
      <c r="H3272">
        <v>105</v>
      </c>
      <c r="I3272">
        <v>95</v>
      </c>
      <c r="J3272">
        <v>60</v>
      </c>
      <c r="K3272" t="s">
        <v>515</v>
      </c>
      <c r="M3272" t="s">
        <v>6231</v>
      </c>
      <c r="N3272">
        <v>8.4499999999999993</v>
      </c>
      <c r="O3272">
        <v>8.9499999999999993</v>
      </c>
      <c r="P3272">
        <v>2</v>
      </c>
      <c r="Q3272">
        <v>1</v>
      </c>
      <c r="R3272">
        <f t="shared" si="232"/>
        <v>10</v>
      </c>
      <c r="S3272">
        <f t="shared" si="233"/>
        <v>10</v>
      </c>
      <c r="T3272">
        <f t="shared" si="231"/>
        <v>20</v>
      </c>
      <c r="U3272" t="s">
        <v>1512</v>
      </c>
      <c r="V3272" t="s">
        <v>429</v>
      </c>
      <c r="W3272" t="s">
        <v>1521</v>
      </c>
      <c r="X3272" t="s">
        <v>1524</v>
      </c>
      <c r="Y3272" t="s">
        <v>401</v>
      </c>
      <c r="Z3272" t="str" cm="1">
        <f t="array" ref="Z3272">IF(ISBLANK(AK3272),_xlfn.LET(
    _xlpm.nameBeforeSlash, IF(ISNUMBER(SEARCH("/", Y3272)), LEFT(Y3272, SEARCH("/", Y3272)-1), Y3272),
    _xlpm.matchRow, IFERROR(MATCH(_xlpm.nameBeforeSlash, AA:AA, 0), ""),
    _xlpm.difference, IF(_xlpm.matchRow="", "", ABS((R3272 + S3272)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),IF(ISBLANK(Y3272),"","Hidden"))</f>
        <v>Hidden</v>
      </c>
      <c r="AA3272" t="s">
        <v>676</v>
      </c>
      <c r="AB3272" t="s">
        <v>3498</v>
      </c>
      <c r="AC3272" t="s">
        <v>675</v>
      </c>
      <c r="AD3272" t="str">
        <f>_xlfn.XLOOKUP(AC3272,moves!A:A,moves!B:B)</f>
        <v>normal</v>
      </c>
      <c r="AE3272">
        <f>_xlfn.XLOOKUP(AC3272,moves!A:A,moves!D:D)</f>
        <v>3</v>
      </c>
      <c r="AF3272" t="str">
        <f>_xlfn.XLOOKUP(AC3272,moves!A:A,moves!E:E)</f>
        <v xml:space="preserve">Roll a status dice. The type of this move matches the status rolled. </v>
      </c>
      <c r="AG3272">
        <v>0</v>
      </c>
      <c r="AH3272">
        <v>0</v>
      </c>
      <c r="AI3272">
        <f t="shared" si="230"/>
        <v>0</v>
      </c>
      <c r="AJ3272" t="s">
        <v>524</v>
      </c>
      <c r="AK3272" t="s">
        <v>6231</v>
      </c>
      <c r="AL3272">
        <v>0</v>
      </c>
      <c r="AM3272" cm="1">
        <f t="array" ref="AM3272">IF(AL3272=1,1,
   IF(ISTEXT(AK3272),1,
   IF(AO3272&gt;1,AM3271,
   IF(AI3272=1,
      IF(SUMPRODUCT((LEN($Y$2:$Y$4096)-LEN(SUBSTITUTE($Y$2:$Y$4096,AA3272,"")))/LEN(AA3272))&gt;0,2,1),
      IF(
         SUMPRODUCT((LEN($Y$2:$Y$4096)-LEN(SUBSTITUTE($Y$2:$Y$4096,AA3272,"")))/LEN(AA3272))
         - SUMPRODUCT((LEN($Y$2:$Y$4096)-LEN(SUBSTITUTE($Y$2:$Y$4096,"Alolan "&amp;AA3272,"")))/LEN("Alolan "&amp;AA3272))
         - SUMPRODUCT((LEN($Y$2:$Y$4096)-LEN(SUBSTITUTE($Y$2:$Y$4096,"Galarian "&amp;AA3272,"")))/LEN("Galarian "&amp;AA3272))
         - SUMPRODUCT((LEN($Y$2:$Y$4096)-LEN(SUBSTITUTE($Y$2:$Y$4096,"Hisuian "&amp;AA3272,"")))/LEN("Hisuian "&amp;AA3272))
         - SUMPRODUCT((LEN($Y$2:$Y$4096)-LEN(SUBSTITUTE($Y$2:$Y$4096,"Paldean "&amp;AA3272,"")))/LEN("Paldean "&amp;AA3272))
      &gt;0,2,1)
   ))))</f>
        <v>1</v>
      </c>
      <c r="AN3272">
        <v>0</v>
      </c>
      <c r="AO3272">
        <v>0</v>
      </c>
    </row>
    <row r="3273" spans="1:41" x14ac:dyDescent="0.25">
      <c r="A3273">
        <v>877</v>
      </c>
      <c r="B3273" t="s">
        <v>846</v>
      </c>
      <c r="C3273" t="s">
        <v>1521</v>
      </c>
      <c r="D3273" t="s">
        <v>1471</v>
      </c>
      <c r="E3273">
        <v>58</v>
      </c>
      <c r="F3273">
        <v>95</v>
      </c>
      <c r="G3273">
        <v>58</v>
      </c>
      <c r="H3273">
        <v>70</v>
      </c>
      <c r="I3273">
        <v>58</v>
      </c>
      <c r="J3273">
        <v>97</v>
      </c>
      <c r="K3273" t="s">
        <v>847</v>
      </c>
      <c r="M3273" t="s">
        <v>6231</v>
      </c>
      <c r="N3273">
        <v>9.3300000000000018</v>
      </c>
      <c r="O3273">
        <v>5.8</v>
      </c>
      <c r="P3273">
        <v>2</v>
      </c>
      <c r="Q3273">
        <v>2</v>
      </c>
      <c r="R3273">
        <f t="shared" si="232"/>
        <v>11</v>
      </c>
      <c r="S3273">
        <f t="shared" si="233"/>
        <v>8</v>
      </c>
      <c r="T3273">
        <f t="shared" si="231"/>
        <v>19</v>
      </c>
      <c r="U3273" t="s">
        <v>1521</v>
      </c>
      <c r="V3273" t="s">
        <v>1471</v>
      </c>
      <c r="W3273" t="s">
        <v>1468</v>
      </c>
      <c r="X3273" t="s">
        <v>1492</v>
      </c>
      <c r="Z3273" t="str" cm="1">
        <f t="array" ref="Z3273">IF(ISBLANK(AK3273),_xlfn.LET(
    _xlpm.nameBeforeSlash, IF(ISNUMBER(SEARCH("/", Y3273)), LEFT(Y3273, SEARCH("/", Y3273)-1), Y3273),
    _xlpm.matchRow, IFERROR(MATCH(_xlpm.nameBeforeSlash, AA:AA, 0), ""),
    _xlpm.difference, IF(_xlpm.matchRow="", "", ABS((R3273 + S3273)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),IF(ISBLANK(Y3273),"","Hidden"))</f>
        <v/>
      </c>
      <c r="AA3273" t="s">
        <v>846</v>
      </c>
      <c r="AB3273" t="s">
        <v>3498</v>
      </c>
      <c r="AC3273" t="s">
        <v>988</v>
      </c>
      <c r="AD3273" t="str">
        <f>_xlfn.XLOOKUP(AC3273,moves!A:A,moves!B:B)</f>
        <v>electric</v>
      </c>
      <c r="AE3273">
        <f>_xlfn.XLOOKUP(AC3273,moves!A:A,moves!D:D)</f>
        <v>5</v>
      </c>
      <c r="AF3273" t="str">
        <f>_xlfn.XLOOKUP(AC3273,moves!A:A,moves!E:E)</f>
        <v>Increase the user's initiative by 2</v>
      </c>
      <c r="AG3273">
        <v>0</v>
      </c>
      <c r="AH3273">
        <v>0</v>
      </c>
      <c r="AI3273">
        <f t="shared" si="230"/>
        <v>0</v>
      </c>
      <c r="AJ3273" t="s">
        <v>524</v>
      </c>
      <c r="AK3273" t="s">
        <v>6231</v>
      </c>
      <c r="AL3273">
        <v>0</v>
      </c>
      <c r="AM3273" cm="1">
        <f t="array" ref="AM3273">IF(AL3273=1,1,
   IF(ISTEXT(AK3273),1,
   IF(AO3273&gt;1,AM3272,
   IF(AI3273=1,
      IF(SUMPRODUCT((LEN($Y$2:$Y$4096)-LEN(SUBSTITUTE($Y$2:$Y$4096,AA3273,"")))/LEN(AA3273))&gt;0,2,1),
      IF(
         SUMPRODUCT((LEN($Y$2:$Y$4096)-LEN(SUBSTITUTE($Y$2:$Y$4096,AA3273,"")))/LEN(AA3273))
         - SUMPRODUCT((LEN($Y$2:$Y$4096)-LEN(SUBSTITUTE($Y$2:$Y$4096,"Alolan "&amp;AA3273,"")))/LEN("Alolan "&amp;AA3273))
         - SUMPRODUCT((LEN($Y$2:$Y$4096)-LEN(SUBSTITUTE($Y$2:$Y$4096,"Galarian "&amp;AA3273,"")))/LEN("Galarian "&amp;AA3273))
         - SUMPRODUCT((LEN($Y$2:$Y$4096)-LEN(SUBSTITUTE($Y$2:$Y$4096,"Hisuian "&amp;AA3273,"")))/LEN("Hisuian "&amp;AA3273))
         - SUMPRODUCT((LEN($Y$2:$Y$4096)-LEN(SUBSTITUTE($Y$2:$Y$4096,"Paldean "&amp;AA3273,"")))/LEN("Paldean "&amp;AA3273))
      &gt;0,2,1)
   ))))</f>
        <v>1</v>
      </c>
      <c r="AN3273">
        <v>0</v>
      </c>
      <c r="AO3273">
        <v>1</v>
      </c>
    </row>
    <row r="3274" spans="1:41" x14ac:dyDescent="0.25">
      <c r="A3274" t="s">
        <v>848</v>
      </c>
      <c r="B3274" t="s">
        <v>846</v>
      </c>
      <c r="C3274" t="s">
        <v>1521</v>
      </c>
      <c r="D3274" t="s">
        <v>1471</v>
      </c>
      <c r="E3274">
        <v>58</v>
      </c>
      <c r="F3274">
        <v>95</v>
      </c>
      <c r="G3274">
        <v>58</v>
      </c>
      <c r="H3274">
        <v>70</v>
      </c>
      <c r="I3274">
        <v>58</v>
      </c>
      <c r="J3274">
        <v>97</v>
      </c>
      <c r="K3274" t="s">
        <v>847</v>
      </c>
      <c r="M3274" t="s">
        <v>6231</v>
      </c>
      <c r="N3274">
        <v>9.3300000000000018</v>
      </c>
      <c r="O3274">
        <v>5.8</v>
      </c>
      <c r="P3274">
        <v>2</v>
      </c>
      <c r="Q3274">
        <v>2</v>
      </c>
      <c r="R3274">
        <f t="shared" si="232"/>
        <v>11</v>
      </c>
      <c r="S3274">
        <f t="shared" si="233"/>
        <v>8</v>
      </c>
      <c r="T3274">
        <f t="shared" si="231"/>
        <v>19</v>
      </c>
      <c r="U3274" t="s">
        <v>1521</v>
      </c>
      <c r="V3274" t="s">
        <v>1471</v>
      </c>
      <c r="W3274" t="s">
        <v>1468</v>
      </c>
      <c r="X3274" t="s">
        <v>1492</v>
      </c>
      <c r="Z3274" t="str" cm="1">
        <f t="array" ref="Z3274">IF(ISBLANK(AK3274),_xlfn.LET(
    _xlpm.nameBeforeSlash, IF(ISNUMBER(SEARCH("/", Y3274)), LEFT(Y3274, SEARCH("/", Y3274)-1), Y3274),
    _xlpm.matchRow, IFERROR(MATCH(_xlpm.nameBeforeSlash, AA:AA, 0), ""),
    _xlpm.difference, IF(_xlpm.matchRow="", "", ABS((R3274 + S3274)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),IF(ISBLANK(Y3274),"","Hidden"))</f>
        <v/>
      </c>
      <c r="AA3274" t="s">
        <v>3240</v>
      </c>
      <c r="AB3274" t="s">
        <v>3498</v>
      </c>
      <c r="AC3274" t="s">
        <v>849</v>
      </c>
      <c r="AD3274" t="str">
        <f>_xlfn.XLOOKUP(AC3274,moves!A:A,moves!B:B)</f>
        <v>dark</v>
      </c>
      <c r="AE3274">
        <f>_xlfn.XLOOKUP(AC3274,moves!A:A,moves!D:D)</f>
        <v>3</v>
      </c>
      <c r="AF3274" t="str">
        <f>_xlfn.XLOOKUP(AC3274,moves!A:A,moves!E:E)</f>
        <v>The user may consume a Tier 3 Apricorn or a Berry. If so: Increase attack strength by 3.</v>
      </c>
      <c r="AG3274">
        <v>0</v>
      </c>
      <c r="AH3274">
        <v>0</v>
      </c>
      <c r="AI3274">
        <f t="shared" si="230"/>
        <v>0</v>
      </c>
      <c r="AJ3274" t="s">
        <v>524</v>
      </c>
      <c r="AK3274" t="s">
        <v>6231</v>
      </c>
      <c r="AL3274">
        <v>0</v>
      </c>
      <c r="AM3274" cm="1">
        <f t="array" ref="AM3274">IF(AL3274=1,1,
   IF(ISTEXT(AK3274),1,
   IF(AO3274&gt;1,AM3273,
   IF(AI3274=1,
      IF(SUMPRODUCT((LEN($Y$2:$Y$4096)-LEN(SUBSTITUTE($Y$2:$Y$4096,AA3274,"")))/LEN(AA3274))&gt;0,2,1),
      IF(
         SUMPRODUCT((LEN($Y$2:$Y$4096)-LEN(SUBSTITUTE($Y$2:$Y$4096,AA3274,"")))/LEN(AA3274))
         - SUMPRODUCT((LEN($Y$2:$Y$4096)-LEN(SUBSTITUTE($Y$2:$Y$4096,"Alolan "&amp;AA3274,"")))/LEN("Alolan "&amp;AA3274))
         - SUMPRODUCT((LEN($Y$2:$Y$4096)-LEN(SUBSTITUTE($Y$2:$Y$4096,"Galarian "&amp;AA3274,"")))/LEN("Galarian "&amp;AA3274))
         - SUMPRODUCT((LEN($Y$2:$Y$4096)-LEN(SUBSTITUTE($Y$2:$Y$4096,"Hisuian "&amp;AA3274,"")))/LEN("Hisuian "&amp;AA3274))
         - SUMPRODUCT((LEN($Y$2:$Y$4096)-LEN(SUBSTITUTE($Y$2:$Y$4096,"Paldean "&amp;AA3274,"")))/LEN("Paldean "&amp;AA3274))
      &gt;0,2,1)
   ))))</f>
        <v>1</v>
      </c>
      <c r="AN3274">
        <v>0</v>
      </c>
      <c r="AO3274">
        <v>2</v>
      </c>
    </row>
    <row r="3275" spans="1:41" x14ac:dyDescent="0.25">
      <c r="A3275">
        <v>112</v>
      </c>
      <c r="B3275" t="s">
        <v>50</v>
      </c>
      <c r="C3275" t="s">
        <v>1472</v>
      </c>
      <c r="D3275" t="s">
        <v>1546</v>
      </c>
      <c r="E3275">
        <v>105</v>
      </c>
      <c r="F3275">
        <v>130</v>
      </c>
      <c r="G3275">
        <v>120</v>
      </c>
      <c r="H3275">
        <v>45</v>
      </c>
      <c r="I3275">
        <v>45</v>
      </c>
      <c r="J3275">
        <v>40</v>
      </c>
      <c r="K3275" t="s">
        <v>341</v>
      </c>
      <c r="M3275" t="s">
        <v>6231</v>
      </c>
      <c r="N3275">
        <v>8.5500000000000007</v>
      </c>
      <c r="O3275">
        <v>9.15</v>
      </c>
      <c r="P3275">
        <v>1</v>
      </c>
      <c r="Q3275">
        <v>1</v>
      </c>
      <c r="R3275">
        <f t="shared" si="232"/>
        <v>10</v>
      </c>
      <c r="S3275">
        <f t="shared" si="233"/>
        <v>10</v>
      </c>
      <c r="T3275">
        <f t="shared" si="231"/>
        <v>20</v>
      </c>
      <c r="U3275" t="s">
        <v>1472</v>
      </c>
      <c r="V3275" t="s">
        <v>1546</v>
      </c>
      <c r="W3275" t="s">
        <v>1512</v>
      </c>
      <c r="X3275" t="s">
        <v>1499</v>
      </c>
      <c r="Y3275" t="s">
        <v>218</v>
      </c>
      <c r="Z3275" t="str" cm="1">
        <f t="array" ref="Z3275">IF(ISBLANK(AK3275),_xlfn.LET(
    _xlpm.nameBeforeSlash, IF(ISNUMBER(SEARCH("/", Y3275)), LEFT(Y3275, SEARCH("/", Y3275)-1), Y3275),
    _xlpm.matchRow, IFERROR(MATCH(_xlpm.nameBeforeSlash, AA:AA, 0), ""),
    _xlpm.difference, IF(_xlpm.matchRow="", "", ABS((R3275 + S3275)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),IF(ISBLANK(Y3275),"","Hidden"))</f>
        <v>Hidden</v>
      </c>
      <c r="AA3275" t="s">
        <v>50</v>
      </c>
      <c r="AB3275" t="s">
        <v>3498</v>
      </c>
      <c r="AC3275" t="s">
        <v>503</v>
      </c>
      <c r="AD3275" t="str">
        <f>_xlfn.XLOOKUP(AC3275,moves!A:A,moves!B:B)</f>
        <v>normal</v>
      </c>
      <c r="AE3275">
        <f>_xlfn.XLOOKUP(AC3275,moves!A:A,moves!D:D)</f>
        <v>5</v>
      </c>
      <c r="AF3275" t="str">
        <f>_xlfn.XLOOKUP(AC3275,moves!A:A,moves!E:E)</f>
        <v>Critical hits deal +2 damage. For each critical hit rolled: The user takes 2 damage.</v>
      </c>
      <c r="AG3275">
        <v>0</v>
      </c>
      <c r="AH3275">
        <v>0</v>
      </c>
      <c r="AI3275">
        <f t="shared" si="230"/>
        <v>0</v>
      </c>
      <c r="AJ3275" t="s">
        <v>524</v>
      </c>
      <c r="AK3275" t="s">
        <v>6231</v>
      </c>
      <c r="AL3275">
        <v>0</v>
      </c>
      <c r="AM3275" cm="1">
        <f t="array" ref="AM3275">IF(AL3275=1,1,
   IF(ISTEXT(AK3275),1,
   IF(AO3275&gt;1,AM3274,
   IF(AI3275=1,
      IF(SUMPRODUCT((LEN($Y$2:$Y$4096)-LEN(SUBSTITUTE($Y$2:$Y$4096,AA3275,"")))/LEN(AA3275))&gt;0,2,1),
      IF(
         SUMPRODUCT((LEN($Y$2:$Y$4096)-LEN(SUBSTITUTE($Y$2:$Y$4096,AA3275,"")))/LEN(AA3275))
         - SUMPRODUCT((LEN($Y$2:$Y$4096)-LEN(SUBSTITUTE($Y$2:$Y$4096,"Alolan "&amp;AA3275,"")))/LEN("Alolan "&amp;AA3275))
         - SUMPRODUCT((LEN($Y$2:$Y$4096)-LEN(SUBSTITUTE($Y$2:$Y$4096,"Galarian "&amp;AA3275,"")))/LEN("Galarian "&amp;AA3275))
         - SUMPRODUCT((LEN($Y$2:$Y$4096)-LEN(SUBSTITUTE($Y$2:$Y$4096,"Hisuian "&amp;AA3275,"")))/LEN("Hisuian "&amp;AA3275))
         - SUMPRODUCT((LEN($Y$2:$Y$4096)-LEN(SUBSTITUTE($Y$2:$Y$4096,"Paldean "&amp;AA3275,"")))/LEN("Paldean "&amp;AA3275))
      &gt;0,2,1)
   ))))</f>
        <v>1</v>
      </c>
      <c r="AN3275">
        <v>0</v>
      </c>
      <c r="AO3275">
        <v>0</v>
      </c>
    </row>
    <row r="3276" spans="1:41" x14ac:dyDescent="0.25">
      <c r="A3276">
        <v>47</v>
      </c>
      <c r="B3276" t="s">
        <v>680</v>
      </c>
      <c r="C3276" t="s">
        <v>1499</v>
      </c>
      <c r="D3276" t="s">
        <v>1468</v>
      </c>
      <c r="E3276">
        <v>60</v>
      </c>
      <c r="F3276">
        <v>95</v>
      </c>
      <c r="G3276">
        <v>80</v>
      </c>
      <c r="H3276">
        <v>60</v>
      </c>
      <c r="I3276">
        <v>80</v>
      </c>
      <c r="J3276">
        <v>30</v>
      </c>
      <c r="K3276" t="s">
        <v>678</v>
      </c>
      <c r="M3276" t="s">
        <v>6231</v>
      </c>
      <c r="N3276">
        <v>6.55</v>
      </c>
      <c r="O3276">
        <v>7.2</v>
      </c>
      <c r="P3276">
        <v>2</v>
      </c>
      <c r="Q3276">
        <v>3</v>
      </c>
      <c r="R3276">
        <f t="shared" si="232"/>
        <v>9</v>
      </c>
      <c r="S3276">
        <f t="shared" si="233"/>
        <v>10</v>
      </c>
      <c r="T3276">
        <f t="shared" si="231"/>
        <v>19</v>
      </c>
      <c r="U3276" t="s">
        <v>1499</v>
      </c>
      <c r="V3276" t="s">
        <v>1468</v>
      </c>
      <c r="W3276" t="s">
        <v>429</v>
      </c>
      <c r="X3276" t="s">
        <v>1490</v>
      </c>
      <c r="Z3276" t="str" cm="1">
        <f t="array" ref="Z3276">IF(ISBLANK(AK3276),_xlfn.LET(
    _xlpm.nameBeforeSlash, IF(ISNUMBER(SEARCH("/", Y3276)), LEFT(Y3276, SEARCH("/", Y3276)-1), Y3276),
    _xlpm.matchRow, IFERROR(MATCH(_xlpm.nameBeforeSlash, AA:AA, 0), ""),
    _xlpm.difference, IF(_xlpm.matchRow="", "", ABS((R3276 + S3276)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),IF(ISBLANK(Y3276),"","Hidden"))</f>
        <v/>
      </c>
      <c r="AA3276" t="s">
        <v>680</v>
      </c>
      <c r="AB3276" t="s">
        <v>3498</v>
      </c>
      <c r="AC3276" t="s">
        <v>566</v>
      </c>
      <c r="AD3276" t="str">
        <f>_xlfn.XLOOKUP(AC3276,moves!A:A,moves!B:B)</f>
        <v>bug</v>
      </c>
      <c r="AE3276">
        <f>_xlfn.XLOOKUP(AC3276,moves!A:A,moves!D:D)</f>
        <v>4</v>
      </c>
      <c r="AF3276" t="str">
        <f>_xlfn.XLOOKUP(AC3276,moves!A:A,moves!E:E)</f>
        <v>Critical hits deal +1 damage.</v>
      </c>
      <c r="AG3276">
        <v>0</v>
      </c>
      <c r="AH3276">
        <v>0</v>
      </c>
      <c r="AI3276">
        <f t="shared" si="230"/>
        <v>0</v>
      </c>
      <c r="AJ3276" t="s">
        <v>524</v>
      </c>
      <c r="AK3276" t="s">
        <v>6231</v>
      </c>
      <c r="AL3276">
        <v>0</v>
      </c>
      <c r="AM3276" cm="1">
        <f t="array" ref="AM3276">IF(AL3276=1,1,
   IF(ISTEXT(AK3276),1,
   IF(AO3276&gt;1,AM3275,
   IF(AI3276=1,
      IF(SUMPRODUCT((LEN($Y$2:$Y$4096)-LEN(SUBSTITUTE($Y$2:$Y$4096,AA3276,"")))/LEN(AA3276))&gt;0,2,1),
      IF(
         SUMPRODUCT((LEN($Y$2:$Y$4096)-LEN(SUBSTITUTE($Y$2:$Y$4096,AA3276,"")))/LEN(AA3276))
         - SUMPRODUCT((LEN($Y$2:$Y$4096)-LEN(SUBSTITUTE($Y$2:$Y$4096,"Alolan "&amp;AA3276,"")))/LEN("Alolan "&amp;AA3276))
         - SUMPRODUCT((LEN($Y$2:$Y$4096)-LEN(SUBSTITUTE($Y$2:$Y$4096,"Galarian "&amp;AA3276,"")))/LEN("Galarian "&amp;AA3276))
         - SUMPRODUCT((LEN($Y$2:$Y$4096)-LEN(SUBSTITUTE($Y$2:$Y$4096,"Hisuian "&amp;AA3276,"")))/LEN("Hisuian "&amp;AA3276))
         - SUMPRODUCT((LEN($Y$2:$Y$4096)-LEN(SUBSTITUTE($Y$2:$Y$4096,"Paldean "&amp;AA3276,"")))/LEN("Paldean "&amp;AA3276))
      &gt;0,2,1)
   ))))</f>
        <v>1</v>
      </c>
      <c r="AN3276">
        <v>0</v>
      </c>
      <c r="AO3276">
        <v>0</v>
      </c>
    </row>
    <row r="3277" spans="1:41" x14ac:dyDescent="0.25">
      <c r="A3277">
        <v>202</v>
      </c>
      <c r="B3277" t="s">
        <v>1810</v>
      </c>
      <c r="C3277" t="s">
        <v>429</v>
      </c>
      <c r="D3277"/>
      <c r="E3277">
        <v>190</v>
      </c>
      <c r="F3277">
        <v>33</v>
      </c>
      <c r="G3277">
        <v>58</v>
      </c>
      <c r="H3277">
        <v>33</v>
      </c>
      <c r="I3277">
        <v>58</v>
      </c>
      <c r="J3277">
        <v>33</v>
      </c>
      <c r="K3277" t="s">
        <v>1811</v>
      </c>
      <c r="M3277" t="s">
        <v>6231</v>
      </c>
      <c r="N3277">
        <v>3.3</v>
      </c>
      <c r="O3277">
        <v>11.080000000000002</v>
      </c>
      <c r="P3277">
        <v>2</v>
      </c>
      <c r="Q3277">
        <v>4</v>
      </c>
      <c r="R3277">
        <f t="shared" si="232"/>
        <v>5</v>
      </c>
      <c r="S3277">
        <f t="shared" si="233"/>
        <v>15</v>
      </c>
      <c r="T3277">
        <f t="shared" si="231"/>
        <v>20</v>
      </c>
      <c r="U3277" t="s">
        <v>429</v>
      </c>
      <c r="V3277" t="s">
        <v>1524</v>
      </c>
      <c r="W3277" t="s">
        <v>1492</v>
      </c>
      <c r="X3277" t="s">
        <v>1536</v>
      </c>
      <c r="Z3277" t="str" cm="1">
        <f t="array" ref="Z3277">IF(ISBLANK(AK3277),_xlfn.LET(
    _xlpm.nameBeforeSlash, IF(ISNUMBER(SEARCH("/", Y3277)), LEFT(Y3277, SEARCH("/", Y3277)-1), Y3277),
    _xlpm.matchRow, IFERROR(MATCH(_xlpm.nameBeforeSlash, AA:AA, 0), ""),
    _xlpm.difference, IF(_xlpm.matchRow="", "", ABS((R3277 + S3277)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),IF(ISBLANK(Y3277),"","Hidden"))</f>
        <v/>
      </c>
      <c r="AA3277" t="s">
        <v>1810</v>
      </c>
      <c r="AB3277" t="s">
        <v>3498</v>
      </c>
      <c r="AC3277" t="s">
        <v>889</v>
      </c>
      <c r="AD3277" t="str">
        <f>_xlfn.XLOOKUP(AC3277,moves!A:A,moves!B:B)</f>
        <v>ghost</v>
      </c>
      <c r="AE3277">
        <f>_xlfn.XLOOKUP(AC3277,moves!A:A,moves!D:D)</f>
        <v>1</v>
      </c>
      <c r="AF3277" t="str">
        <f>_xlfn.XLOOKUP(AC3277,moves!A:A,moves!E:E)</f>
        <v xml:space="preserve">The target faints if the user faints before its next turn. </v>
      </c>
      <c r="AG3277">
        <v>0</v>
      </c>
      <c r="AH3277">
        <v>0</v>
      </c>
      <c r="AI3277">
        <f t="shared" si="230"/>
        <v>0</v>
      </c>
      <c r="AJ3277" t="s">
        <v>524</v>
      </c>
      <c r="AK3277" t="s">
        <v>6231</v>
      </c>
      <c r="AL3277">
        <v>0</v>
      </c>
      <c r="AM3277" cm="1">
        <f t="array" ref="AM3277">IF(AL3277=1,1,
   IF(ISTEXT(AK3277),1,
   IF(AO3277&gt;1,AM3276,
   IF(AI3277=1,
      IF(SUMPRODUCT((LEN($Y$2:$Y$4096)-LEN(SUBSTITUTE($Y$2:$Y$4096,AA3277,"")))/LEN(AA3277))&gt;0,2,1),
      IF(
         SUMPRODUCT((LEN($Y$2:$Y$4096)-LEN(SUBSTITUTE($Y$2:$Y$4096,AA3277,"")))/LEN(AA3277))
         - SUMPRODUCT((LEN($Y$2:$Y$4096)-LEN(SUBSTITUTE($Y$2:$Y$4096,"Alolan "&amp;AA3277,"")))/LEN("Alolan "&amp;AA3277))
         - SUMPRODUCT((LEN($Y$2:$Y$4096)-LEN(SUBSTITUTE($Y$2:$Y$4096,"Galarian "&amp;AA3277,"")))/LEN("Galarian "&amp;AA3277))
         - SUMPRODUCT((LEN($Y$2:$Y$4096)-LEN(SUBSTITUTE($Y$2:$Y$4096,"Hisuian "&amp;AA3277,"")))/LEN("Hisuian "&amp;AA3277))
         - SUMPRODUCT((LEN($Y$2:$Y$4096)-LEN(SUBSTITUTE($Y$2:$Y$4096,"Paldean "&amp;AA3277,"")))/LEN("Paldean "&amp;AA3277))
      &gt;0,2,1)
   ))))</f>
        <v>1</v>
      </c>
      <c r="AN3277">
        <v>0</v>
      </c>
      <c r="AO3277">
        <v>0</v>
      </c>
    </row>
    <row r="3278" spans="1:41" x14ac:dyDescent="0.25">
      <c r="A3278" t="s">
        <v>1823</v>
      </c>
      <c r="B3278" t="s">
        <v>703</v>
      </c>
      <c r="C3278" t="s">
        <v>1471</v>
      </c>
      <c r="D3278" t="s">
        <v>1469</v>
      </c>
      <c r="E3278">
        <v>65</v>
      </c>
      <c r="F3278">
        <v>95</v>
      </c>
      <c r="G3278">
        <v>85</v>
      </c>
      <c r="H3278">
        <v>55</v>
      </c>
      <c r="I3278">
        <v>55</v>
      </c>
      <c r="J3278">
        <v>85</v>
      </c>
      <c r="K3278" t="s">
        <v>298</v>
      </c>
      <c r="M3278" t="s">
        <v>6231</v>
      </c>
      <c r="N3278">
        <v>8.6999999999999993</v>
      </c>
      <c r="O3278">
        <v>6.8</v>
      </c>
      <c r="P3278">
        <v>1</v>
      </c>
      <c r="Q3278">
        <v>1</v>
      </c>
      <c r="R3278">
        <f t="shared" si="232"/>
        <v>10</v>
      </c>
      <c r="S3278">
        <f t="shared" si="233"/>
        <v>8</v>
      </c>
      <c r="T3278">
        <f t="shared" si="231"/>
        <v>18</v>
      </c>
      <c r="U3278" t="s">
        <v>1471</v>
      </c>
      <c r="V3278" t="s">
        <v>1469</v>
      </c>
      <c r="W3278" t="s">
        <v>1499</v>
      </c>
      <c r="X3278" t="s">
        <v>1490</v>
      </c>
      <c r="Y3278" t="s">
        <v>1824</v>
      </c>
      <c r="Z3278" t="str" cm="1">
        <f t="array" ref="Z3278">IF(ISBLANK(AK3278),_xlfn.LET(
    _xlpm.nameBeforeSlash, IF(ISNUMBER(SEARCH("/", Y3278)), LEFT(Y3278, SEARCH("/", Y3278)-1), Y3278),
    _xlpm.matchRow, IFERROR(MATCH(_xlpm.nameBeforeSlash, AA:AA, 0), ""),
    _xlpm.difference, IF(_xlpm.matchRow="", "", ABS((R3278 + S3278)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),IF(ISBLANK(Y3278),"","Hidden"))</f>
        <v>Hidden</v>
      </c>
      <c r="AA3278" t="s">
        <v>1825</v>
      </c>
      <c r="AB3278" t="s">
        <v>3498</v>
      </c>
      <c r="AC3278" t="s">
        <v>681</v>
      </c>
      <c r="AD3278" t="str">
        <f>_xlfn.XLOOKUP(AC3278,moves!A:A,moves!B:B)</f>
        <v>poison</v>
      </c>
      <c r="AE3278">
        <f>_xlfn.XLOOKUP(AC3278,moves!A:A,moves!D:D)</f>
        <v>2</v>
      </c>
      <c r="AF3278" t="str">
        <f>_xlfn.XLOOKUP(AC3278,moves!A:A,moves!E:E)</f>
        <v>Inflict the Poisoned status on the target. If the target was already Poisoned: Deal double damage.</v>
      </c>
      <c r="AG3278">
        <v>0</v>
      </c>
      <c r="AH3278">
        <v>0</v>
      </c>
      <c r="AI3278">
        <f t="shared" si="230"/>
        <v>0</v>
      </c>
      <c r="AJ3278" t="s">
        <v>524</v>
      </c>
      <c r="AK3278" t="s">
        <v>6231</v>
      </c>
      <c r="AL3278">
        <v>0</v>
      </c>
      <c r="AM3278" cm="1">
        <f t="array" ref="AM3278">IF(AL3278=1,1,
   IF(ISTEXT(AK3278),1,
   IF(AO3278&gt;1,AM3277,
   IF(AI3278=1,
      IF(SUMPRODUCT((LEN($Y$2:$Y$4096)-LEN(SUBSTITUTE($Y$2:$Y$4096,AA3278,"")))/LEN(AA3278))&gt;0,2,1),
      IF(
         SUMPRODUCT((LEN($Y$2:$Y$4096)-LEN(SUBSTITUTE($Y$2:$Y$4096,AA3278,"")))/LEN(AA3278))
         - SUMPRODUCT((LEN($Y$2:$Y$4096)-LEN(SUBSTITUTE($Y$2:$Y$4096,"Alolan "&amp;AA3278,"")))/LEN("Alolan "&amp;AA3278))
         - SUMPRODUCT((LEN($Y$2:$Y$4096)-LEN(SUBSTITUTE($Y$2:$Y$4096,"Galarian "&amp;AA3278,"")))/LEN("Galarian "&amp;AA3278))
         - SUMPRODUCT((LEN($Y$2:$Y$4096)-LEN(SUBSTITUTE($Y$2:$Y$4096,"Hisuian "&amp;AA3278,"")))/LEN("Hisuian "&amp;AA3278))
         - SUMPRODUCT((LEN($Y$2:$Y$4096)-LEN(SUBSTITUTE($Y$2:$Y$4096,"Paldean "&amp;AA3278,"")))/LEN("Paldean "&amp;AA3278))
      &gt;0,2,1)
   ))))</f>
        <v>1</v>
      </c>
      <c r="AN3278">
        <v>0</v>
      </c>
      <c r="AO3278">
        <v>0</v>
      </c>
    </row>
    <row r="3279" spans="1:41" x14ac:dyDescent="0.25">
      <c r="A3279" t="s">
        <v>1596</v>
      </c>
      <c r="B3279" t="s">
        <v>1587</v>
      </c>
      <c r="C3279" t="s">
        <v>1471</v>
      </c>
      <c r="D3279"/>
      <c r="E3279">
        <v>65</v>
      </c>
      <c r="F3279">
        <v>60</v>
      </c>
      <c r="G3279">
        <v>60</v>
      </c>
      <c r="H3279">
        <v>75</v>
      </c>
      <c r="I3279">
        <v>65</v>
      </c>
      <c r="J3279">
        <v>115</v>
      </c>
      <c r="K3279" t="s">
        <v>1595</v>
      </c>
      <c r="M3279" t="s">
        <v>6231</v>
      </c>
      <c r="N3279">
        <v>8.9499999999999993</v>
      </c>
      <c r="O3279">
        <v>6.35</v>
      </c>
      <c r="P3279">
        <v>3</v>
      </c>
      <c r="Q3279">
        <v>2</v>
      </c>
      <c r="R3279">
        <f t="shared" si="232"/>
        <v>12</v>
      </c>
      <c r="S3279">
        <f t="shared" si="233"/>
        <v>8</v>
      </c>
      <c r="T3279">
        <f t="shared" si="231"/>
        <v>20</v>
      </c>
      <c r="U3279" t="s">
        <v>1471</v>
      </c>
      <c r="V3279" t="s">
        <v>1512</v>
      </c>
      <c r="W3279" t="s">
        <v>1536</v>
      </c>
      <c r="X3279" t="s">
        <v>429</v>
      </c>
      <c r="Z3279" t="str" cm="1">
        <f t="array" ref="Z3279">IF(ISBLANK(AK3279),_xlfn.LET(
    _xlpm.nameBeforeSlash, IF(ISNUMBER(SEARCH("/", Y3279)), LEFT(Y3279, SEARCH("/", Y3279)-1), Y3279),
    _xlpm.matchRow, IFERROR(MATCH(_xlpm.nameBeforeSlash, AA:AA, 0), ""),
    _xlpm.difference, IF(_xlpm.matchRow="", "", ABS((R3279 + S3279)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),IF(ISBLANK(Y3279),"","Hidden"))</f>
        <v/>
      </c>
      <c r="AA3279" t="s">
        <v>1589</v>
      </c>
      <c r="AB3279" t="s">
        <v>3498</v>
      </c>
      <c r="AC3279" t="s">
        <v>454</v>
      </c>
      <c r="AD3279" t="str">
        <f>_xlfn.XLOOKUP(AC3279,moves!A:A,moves!B:B)</f>
        <v>dark</v>
      </c>
      <c r="AE3279">
        <f>_xlfn.XLOOKUP(AC3279,moves!A:A,moves!D:D)</f>
        <v>4</v>
      </c>
      <c r="AF3279" t="str">
        <f>_xlfn.XLOOKUP(AC3279,moves!A:A,moves!E:E)</f>
        <v>Critical hits deal +1 damage.</v>
      </c>
      <c r="AG3279">
        <v>0</v>
      </c>
      <c r="AH3279">
        <v>0</v>
      </c>
      <c r="AI3279">
        <f t="shared" si="230"/>
        <v>0</v>
      </c>
      <c r="AJ3279" t="s">
        <v>524</v>
      </c>
      <c r="AK3279" t="s">
        <v>6231</v>
      </c>
      <c r="AL3279">
        <v>0</v>
      </c>
      <c r="AM3279" cm="1">
        <f t="array" ref="AM3279">IF(AL3279=1,1,
   IF(ISTEXT(AK3279),1,
   IF(AO3279&gt;1,AM3278,
   IF(AI3279=1,
      IF(SUMPRODUCT((LEN($Y$2:$Y$4096)-LEN(SUBSTITUTE($Y$2:$Y$4096,AA3279,"")))/LEN(AA3279))&gt;0,2,1),
      IF(
         SUMPRODUCT((LEN($Y$2:$Y$4096)-LEN(SUBSTITUTE($Y$2:$Y$4096,AA3279,"")))/LEN(AA3279))
         - SUMPRODUCT((LEN($Y$2:$Y$4096)-LEN(SUBSTITUTE($Y$2:$Y$4096,"Alolan "&amp;AA3279,"")))/LEN("Alolan "&amp;AA3279))
         - SUMPRODUCT((LEN($Y$2:$Y$4096)-LEN(SUBSTITUTE($Y$2:$Y$4096,"Galarian "&amp;AA3279,"")))/LEN("Galarian "&amp;AA3279))
         - SUMPRODUCT((LEN($Y$2:$Y$4096)-LEN(SUBSTITUTE($Y$2:$Y$4096,"Hisuian "&amp;AA3279,"")))/LEN("Hisuian "&amp;AA3279))
         - SUMPRODUCT((LEN($Y$2:$Y$4096)-LEN(SUBSTITUTE($Y$2:$Y$4096,"Paldean "&amp;AA3279,"")))/LEN("Paldean "&amp;AA3279))
      &gt;0,2,1)
   ))))</f>
        <v>1</v>
      </c>
      <c r="AN3279">
        <v>0</v>
      </c>
      <c r="AO3279">
        <v>0</v>
      </c>
    </row>
    <row r="3280" spans="1:41" x14ac:dyDescent="0.25">
      <c r="A3280">
        <v>863</v>
      </c>
      <c r="B3280" t="s">
        <v>1592</v>
      </c>
      <c r="C3280" t="s">
        <v>1514</v>
      </c>
      <c r="D3280"/>
      <c r="E3280">
        <v>70</v>
      </c>
      <c r="F3280">
        <v>110</v>
      </c>
      <c r="G3280">
        <v>100</v>
      </c>
      <c r="H3280">
        <v>50</v>
      </c>
      <c r="I3280">
        <v>60</v>
      </c>
      <c r="J3280">
        <v>50</v>
      </c>
      <c r="K3280" t="s">
        <v>2807</v>
      </c>
      <c r="M3280" t="s">
        <v>6231</v>
      </c>
      <c r="N3280">
        <v>8</v>
      </c>
      <c r="O3280">
        <v>7.6</v>
      </c>
      <c r="P3280">
        <v>2</v>
      </c>
      <c r="Q3280">
        <v>2</v>
      </c>
      <c r="R3280">
        <f t="shared" si="232"/>
        <v>10</v>
      </c>
      <c r="S3280">
        <f t="shared" si="233"/>
        <v>10</v>
      </c>
      <c r="T3280">
        <f t="shared" si="231"/>
        <v>20</v>
      </c>
      <c r="U3280" t="s">
        <v>1514</v>
      </c>
      <c r="V3280" t="s">
        <v>1512</v>
      </c>
      <c r="W3280" t="s">
        <v>1471</v>
      </c>
      <c r="X3280" t="s">
        <v>1524</v>
      </c>
      <c r="Z3280" t="str" cm="1">
        <f t="array" ref="Z3280">IF(ISBLANK(AK3280),_xlfn.LET(
    _xlpm.nameBeforeSlash, IF(ISNUMBER(SEARCH("/", Y3280)), LEFT(Y3280, SEARCH("/", Y3280)-1), Y3280),
    _xlpm.matchRow, IFERROR(MATCH(_xlpm.nameBeforeSlash, AA:AA, 0), ""),
    _xlpm.difference, IF(_xlpm.matchRow="", "", ABS((R3280 + S3280)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),IF(ISBLANK(Y3280),"","Hidden"))</f>
        <v/>
      </c>
      <c r="AA3280" t="s">
        <v>1592</v>
      </c>
      <c r="AB3280" t="s">
        <v>3498</v>
      </c>
      <c r="AC3280" t="s">
        <v>1364</v>
      </c>
      <c r="AD3280" t="str">
        <f>_xlfn.XLOOKUP(AC3280,moves!A:A,moves!B:B)</f>
        <v>steel</v>
      </c>
      <c r="AE3280">
        <f>_xlfn.XLOOKUP(AC3280,moves!A:A,moves!D:D)</f>
        <v>4</v>
      </c>
      <c r="AF3280" t="str">
        <f>_xlfn.XLOOKUP(AC3280,moves!A:A,moves!E:E)</f>
        <v>If 2 or more status symbols are rolled: The target skips their turn this round and the user's battle fatigue increases by 1 extra. This move cannot be used if the user has 5 fatigue.</v>
      </c>
      <c r="AG3280">
        <v>0</v>
      </c>
      <c r="AH3280">
        <v>0</v>
      </c>
      <c r="AI3280">
        <f t="shared" si="230"/>
        <v>0</v>
      </c>
      <c r="AJ3280" t="s">
        <v>524</v>
      </c>
      <c r="AK3280" t="s">
        <v>6231</v>
      </c>
      <c r="AL3280">
        <v>0</v>
      </c>
      <c r="AM3280" cm="1">
        <f t="array" ref="AM3280">IF(AL3280=1,1,
   IF(ISTEXT(AK3280),1,
   IF(AO3280&gt;1,AM3279,
   IF(AI3280=1,
      IF(SUMPRODUCT((LEN($Y$2:$Y$4096)-LEN(SUBSTITUTE($Y$2:$Y$4096,AA3280,"")))/LEN(AA3280))&gt;0,2,1),
      IF(
         SUMPRODUCT((LEN($Y$2:$Y$4096)-LEN(SUBSTITUTE($Y$2:$Y$4096,AA3280,"")))/LEN(AA3280))
         - SUMPRODUCT((LEN($Y$2:$Y$4096)-LEN(SUBSTITUTE($Y$2:$Y$4096,"Alolan "&amp;AA3280,"")))/LEN("Alolan "&amp;AA3280))
         - SUMPRODUCT((LEN($Y$2:$Y$4096)-LEN(SUBSTITUTE($Y$2:$Y$4096,"Galarian "&amp;AA3280,"")))/LEN("Galarian "&amp;AA3280))
         - SUMPRODUCT((LEN($Y$2:$Y$4096)-LEN(SUBSTITUTE($Y$2:$Y$4096,"Hisuian "&amp;AA3280,"")))/LEN("Hisuian "&amp;AA3280))
         - SUMPRODUCT((LEN($Y$2:$Y$4096)-LEN(SUBSTITUTE($Y$2:$Y$4096,"Paldean "&amp;AA3280,"")))/LEN("Paldean "&amp;AA3280))
      &gt;0,2,1)
   ))))</f>
        <v>1</v>
      </c>
      <c r="AN3280">
        <v>0</v>
      </c>
      <c r="AO3280">
        <v>0</v>
      </c>
    </row>
    <row r="3281" spans="1:41" x14ac:dyDescent="0.25">
      <c r="A3281">
        <v>224</v>
      </c>
      <c r="B3281" t="s">
        <v>97</v>
      </c>
      <c r="C3281" t="s">
        <v>1490</v>
      </c>
      <c r="D3281"/>
      <c r="E3281">
        <v>75</v>
      </c>
      <c r="F3281">
        <v>105</v>
      </c>
      <c r="G3281">
        <v>75</v>
      </c>
      <c r="H3281">
        <v>105</v>
      </c>
      <c r="I3281">
        <v>75</v>
      </c>
      <c r="J3281">
        <v>45</v>
      </c>
      <c r="K3281" t="s">
        <v>1843</v>
      </c>
      <c r="M3281" t="s">
        <v>6231</v>
      </c>
      <c r="N3281">
        <v>8.1</v>
      </c>
      <c r="O3281">
        <v>7.5</v>
      </c>
      <c r="P3281">
        <v>2</v>
      </c>
      <c r="Q3281">
        <v>2</v>
      </c>
      <c r="R3281">
        <f t="shared" si="232"/>
        <v>10</v>
      </c>
      <c r="S3281">
        <f t="shared" si="233"/>
        <v>10</v>
      </c>
      <c r="T3281">
        <f t="shared" si="231"/>
        <v>20</v>
      </c>
      <c r="U3281" t="s">
        <v>1490</v>
      </c>
      <c r="V3281" t="s">
        <v>1209</v>
      </c>
      <c r="W3281" t="s">
        <v>1468</v>
      </c>
      <c r="X3281" t="s">
        <v>1512</v>
      </c>
      <c r="Z3281" t="str" cm="1">
        <f t="array" ref="Z3281">IF(ISBLANK(AK3281),_xlfn.LET(
    _xlpm.nameBeforeSlash, IF(ISNUMBER(SEARCH("/", Y3281)), LEFT(Y3281, SEARCH("/", Y3281)-1), Y3281),
    _xlpm.matchRow, IFERROR(MATCH(_xlpm.nameBeforeSlash, AA:AA, 0), ""),
    _xlpm.difference, IF(_xlpm.matchRow="", "", ABS((R3281 + S3281)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),IF(ISBLANK(Y3281),"","Hidden"))</f>
        <v/>
      </c>
      <c r="AA3281" t="s">
        <v>97</v>
      </c>
      <c r="AB3281" t="s">
        <v>3498</v>
      </c>
      <c r="AC3281" t="s">
        <v>462</v>
      </c>
      <c r="AD3281" t="str">
        <f>_xlfn.XLOOKUP(AC3281,moves!A:A,moves!B:B)</f>
        <v>water</v>
      </c>
      <c r="AE3281">
        <f>_xlfn.XLOOKUP(AC3281,moves!A:A,moves!D:D)</f>
        <v>4</v>
      </c>
      <c r="AF3281" t="str">
        <f>_xlfn.XLOOKUP(AC3281,moves!A:A,moves!E:E)</f>
        <v>Critical hits deal +2 damage.</v>
      </c>
      <c r="AG3281">
        <v>0</v>
      </c>
      <c r="AH3281">
        <v>0</v>
      </c>
      <c r="AI3281">
        <f t="shared" si="230"/>
        <v>0</v>
      </c>
      <c r="AJ3281" t="s">
        <v>524</v>
      </c>
      <c r="AK3281" t="s">
        <v>6231</v>
      </c>
      <c r="AL3281">
        <v>0</v>
      </c>
      <c r="AM3281" cm="1">
        <f t="array" ref="AM3281">IF(AL3281=1,1,
   IF(ISTEXT(AK3281),1,
   IF(AO3281&gt;1,AM3280,
   IF(AI3281=1,
      IF(SUMPRODUCT((LEN($Y$2:$Y$4096)-LEN(SUBSTITUTE($Y$2:$Y$4096,AA3281,"")))/LEN(AA3281))&gt;0,2,1),
      IF(
         SUMPRODUCT((LEN($Y$2:$Y$4096)-LEN(SUBSTITUTE($Y$2:$Y$4096,AA3281,"")))/LEN(AA3281))
         - SUMPRODUCT((LEN($Y$2:$Y$4096)-LEN(SUBSTITUTE($Y$2:$Y$4096,"Alolan "&amp;AA3281,"")))/LEN("Alolan "&amp;AA3281))
         - SUMPRODUCT((LEN($Y$2:$Y$4096)-LEN(SUBSTITUTE($Y$2:$Y$4096,"Galarian "&amp;AA3281,"")))/LEN("Galarian "&amp;AA3281))
         - SUMPRODUCT((LEN($Y$2:$Y$4096)-LEN(SUBSTITUTE($Y$2:$Y$4096,"Hisuian "&amp;AA3281,"")))/LEN("Hisuian "&amp;AA3281))
         - SUMPRODUCT((LEN($Y$2:$Y$4096)-LEN(SUBSTITUTE($Y$2:$Y$4096,"Paldean "&amp;AA3281,"")))/LEN("Paldean "&amp;AA3281))
      &gt;0,2,1)
   ))))</f>
        <v>1</v>
      </c>
      <c r="AN3281">
        <v>0</v>
      </c>
      <c r="AO3281">
        <v>0</v>
      </c>
    </row>
    <row r="3282" spans="1:41" x14ac:dyDescent="0.25">
      <c r="A3282">
        <v>687</v>
      </c>
      <c r="B3282" t="s">
        <v>720</v>
      </c>
      <c r="C3282" t="s">
        <v>1471</v>
      </c>
      <c r="D3282" t="s">
        <v>429</v>
      </c>
      <c r="E3282">
        <v>86</v>
      </c>
      <c r="F3282">
        <v>92</v>
      </c>
      <c r="G3282">
        <v>88</v>
      </c>
      <c r="H3282">
        <v>68</v>
      </c>
      <c r="I3282">
        <v>75</v>
      </c>
      <c r="J3282">
        <v>73</v>
      </c>
      <c r="K3282" t="s">
        <v>721</v>
      </c>
      <c r="M3282" t="s">
        <v>6231</v>
      </c>
      <c r="N3282">
        <v>8.1999999999999993</v>
      </c>
      <c r="O3282">
        <v>8.33</v>
      </c>
      <c r="P3282">
        <v>2</v>
      </c>
      <c r="Q3282">
        <v>2</v>
      </c>
      <c r="R3282">
        <f t="shared" si="232"/>
        <v>10</v>
      </c>
      <c r="S3282">
        <f t="shared" si="233"/>
        <v>10</v>
      </c>
      <c r="T3282">
        <f t="shared" si="231"/>
        <v>20</v>
      </c>
      <c r="U3282" t="s">
        <v>1471</v>
      </c>
      <c r="V3282" t="s">
        <v>429</v>
      </c>
      <c r="W3282" t="s">
        <v>1492</v>
      </c>
      <c r="X3282" t="s">
        <v>1481</v>
      </c>
      <c r="Z3282" t="str" cm="1">
        <f t="array" ref="Z3282">IF(ISBLANK(AK3282),_xlfn.LET(
    _xlpm.nameBeforeSlash, IF(ISNUMBER(SEARCH("/", Y3282)), LEFT(Y3282, SEARCH("/", Y3282)-1), Y3282),
    _xlpm.matchRow, IFERROR(MATCH(_xlpm.nameBeforeSlash, AA:AA, 0), ""),
    _xlpm.difference, IF(_xlpm.matchRow="", "", ABS((R3282 + S3282)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),IF(ISBLANK(Y3282),"","Hidden"))</f>
        <v/>
      </c>
      <c r="AA3282" t="s">
        <v>720</v>
      </c>
      <c r="AB3282" t="s">
        <v>3498</v>
      </c>
      <c r="AC3282" t="s">
        <v>722</v>
      </c>
      <c r="AD3282" t="str">
        <f>_xlfn.XLOOKUP(AC3282,moves!A:A,moves!B:B)</f>
        <v>dark</v>
      </c>
      <c r="AE3282">
        <f>_xlfn.XLOOKUP(AC3282,moves!A:A,moves!D:D)</f>
        <v>2</v>
      </c>
      <c r="AF3282" t="str">
        <f>_xlfn.XLOOKUP(AC3282,moves!A:A,moves!E:E)</f>
        <v>Inflict both the Drowsy and Confused statuses on the target, simultaneously.</v>
      </c>
      <c r="AG3282">
        <v>0</v>
      </c>
      <c r="AH3282">
        <v>0</v>
      </c>
      <c r="AI3282">
        <f t="shared" si="230"/>
        <v>0</v>
      </c>
      <c r="AJ3282" t="s">
        <v>524</v>
      </c>
      <c r="AK3282" t="s">
        <v>6231</v>
      </c>
      <c r="AL3282">
        <v>0</v>
      </c>
      <c r="AM3282" cm="1">
        <f t="array" ref="AM3282">IF(AL3282=1,1,
   IF(ISTEXT(AK3282),1,
   IF(AO3282&gt;1,AM3281,
   IF(AI3282=1,
      IF(SUMPRODUCT((LEN($Y$2:$Y$4096)-LEN(SUBSTITUTE($Y$2:$Y$4096,AA3282,"")))/LEN(AA3282))&gt;0,2,1),
      IF(
         SUMPRODUCT((LEN($Y$2:$Y$4096)-LEN(SUBSTITUTE($Y$2:$Y$4096,AA3282,"")))/LEN(AA3282))
         - SUMPRODUCT((LEN($Y$2:$Y$4096)-LEN(SUBSTITUTE($Y$2:$Y$4096,"Alolan "&amp;AA3282,"")))/LEN("Alolan "&amp;AA3282))
         - SUMPRODUCT((LEN($Y$2:$Y$4096)-LEN(SUBSTITUTE($Y$2:$Y$4096,"Galarian "&amp;AA3282,"")))/LEN("Galarian "&amp;AA3282))
         - SUMPRODUCT((LEN($Y$2:$Y$4096)-LEN(SUBSTITUTE($Y$2:$Y$4096,"Hisuian "&amp;AA3282,"")))/LEN("Hisuian "&amp;AA3282))
         - SUMPRODUCT((LEN($Y$2:$Y$4096)-LEN(SUBSTITUTE($Y$2:$Y$4096,"Paldean "&amp;AA3282,"")))/LEN("Paldean "&amp;AA3282))
      &gt;0,2,1)
   ))))</f>
        <v>1</v>
      </c>
      <c r="AN3282">
        <v>0</v>
      </c>
      <c r="AO3282">
        <v>0</v>
      </c>
    </row>
    <row r="3283" spans="1:41" x14ac:dyDescent="0.25">
      <c r="A3283">
        <v>860</v>
      </c>
      <c r="B3283" t="s">
        <v>2803</v>
      </c>
      <c r="C3283" t="s">
        <v>1471</v>
      </c>
      <c r="D3283" t="s">
        <v>1536</v>
      </c>
      <c r="E3283">
        <v>65</v>
      </c>
      <c r="F3283">
        <v>60</v>
      </c>
      <c r="G3283">
        <v>45</v>
      </c>
      <c r="H3283">
        <v>75</v>
      </c>
      <c r="I3283">
        <v>55</v>
      </c>
      <c r="J3283">
        <v>70</v>
      </c>
      <c r="K3283" t="s">
        <v>2143</v>
      </c>
      <c r="M3283" t="s">
        <v>6231</v>
      </c>
      <c r="N3283">
        <v>7.15</v>
      </c>
      <c r="O3283">
        <v>5.6</v>
      </c>
      <c r="P3283">
        <v>2</v>
      </c>
      <c r="Q3283">
        <v>2</v>
      </c>
      <c r="R3283">
        <f t="shared" si="232"/>
        <v>9</v>
      </c>
      <c r="S3283">
        <f t="shared" si="233"/>
        <v>8</v>
      </c>
      <c r="T3283">
        <f t="shared" si="231"/>
        <v>17</v>
      </c>
      <c r="U3283" t="s">
        <v>1471</v>
      </c>
      <c r="V3283" t="s">
        <v>1536</v>
      </c>
      <c r="W3283" t="s">
        <v>1492</v>
      </c>
      <c r="X3283" t="s">
        <v>429</v>
      </c>
      <c r="Y3283" t="s">
        <v>2804</v>
      </c>
      <c r="Z3283" t="str" cm="1">
        <f t="array" ref="Z3283">IF(ISBLANK(AK3283),_xlfn.LET(
    _xlpm.nameBeforeSlash, IF(ISNUMBER(SEARCH("/", Y3283)), LEFT(Y3283, SEARCH("/", Y3283)-1), Y3283),
    _xlpm.matchRow, IFERROR(MATCH(_xlpm.nameBeforeSlash, AA:AA, 0), ""),
    _xlpm.difference, IF(_xlpm.matchRow="", "", ABS((R3283 + S3283)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),IF(ISBLANK(Y3283),"","Hidden"))</f>
        <v>Hidden</v>
      </c>
      <c r="AA3283" t="s">
        <v>2803</v>
      </c>
      <c r="AB3283" t="s">
        <v>3498</v>
      </c>
      <c r="AC3283" t="s">
        <v>945</v>
      </c>
      <c r="AD3283" t="str">
        <f>_xlfn.XLOOKUP(AC3283,moves!A:A,moves!B:B)</f>
        <v>dark</v>
      </c>
      <c r="AE3283">
        <f>_xlfn.XLOOKUP(AC3283,moves!A:A,moves!D:D)</f>
        <v>4</v>
      </c>
      <c r="AF3283" t="str">
        <f>_xlfn.XLOOKUP(AC3283,moves!A:A,moves!E:E)</f>
        <v>Status symbols deal +1 damage.</v>
      </c>
      <c r="AG3283">
        <v>0</v>
      </c>
      <c r="AH3283">
        <v>0</v>
      </c>
      <c r="AI3283">
        <f t="shared" si="230"/>
        <v>0</v>
      </c>
      <c r="AJ3283" t="s">
        <v>524</v>
      </c>
      <c r="AK3283" t="s">
        <v>6231</v>
      </c>
      <c r="AL3283">
        <v>0</v>
      </c>
      <c r="AM3283" cm="1">
        <f t="array" ref="AM3283">IF(AL3283=1,1,
   IF(ISTEXT(AK3283),1,
   IF(AO3283&gt;1,AM3282,
   IF(AI3283=1,
      IF(SUMPRODUCT((LEN($Y$2:$Y$4096)-LEN(SUBSTITUTE($Y$2:$Y$4096,AA3283,"")))/LEN(AA3283))&gt;0,2,1),
      IF(
         SUMPRODUCT((LEN($Y$2:$Y$4096)-LEN(SUBSTITUTE($Y$2:$Y$4096,AA3283,"")))/LEN(AA3283))
         - SUMPRODUCT((LEN($Y$2:$Y$4096)-LEN(SUBSTITUTE($Y$2:$Y$4096,"Alolan "&amp;AA3283,"")))/LEN("Alolan "&amp;AA3283))
         - SUMPRODUCT((LEN($Y$2:$Y$4096)-LEN(SUBSTITUTE($Y$2:$Y$4096,"Galarian "&amp;AA3283,"")))/LEN("Galarian "&amp;AA3283))
         - SUMPRODUCT((LEN($Y$2:$Y$4096)-LEN(SUBSTITUTE($Y$2:$Y$4096,"Hisuian "&amp;AA3283,"")))/LEN("Hisuian "&amp;AA3283))
         - SUMPRODUCT((LEN($Y$2:$Y$4096)-LEN(SUBSTITUTE($Y$2:$Y$4096,"Paldean "&amp;AA3283,"")))/LEN("Paldean "&amp;AA3283))
      &gt;0,2,1)
   ))))</f>
        <v>1</v>
      </c>
      <c r="AN3283">
        <v>0</v>
      </c>
      <c r="AO3283">
        <v>0</v>
      </c>
    </row>
    <row r="3284" spans="1:41" x14ac:dyDescent="0.25">
      <c r="A3284">
        <v>51</v>
      </c>
      <c r="B3284" t="s">
        <v>1580</v>
      </c>
      <c r="C3284" t="s">
        <v>1472</v>
      </c>
      <c r="D3284"/>
      <c r="E3284">
        <v>35</v>
      </c>
      <c r="F3284">
        <v>100</v>
      </c>
      <c r="G3284">
        <v>50</v>
      </c>
      <c r="H3284">
        <v>50</v>
      </c>
      <c r="I3284">
        <v>70</v>
      </c>
      <c r="J3284">
        <v>120</v>
      </c>
      <c r="K3284" t="s">
        <v>1579</v>
      </c>
      <c r="M3284" t="s">
        <v>6231</v>
      </c>
      <c r="N3284">
        <v>10.3</v>
      </c>
      <c r="O3284">
        <v>5</v>
      </c>
      <c r="P3284">
        <v>3</v>
      </c>
      <c r="Q3284">
        <v>2</v>
      </c>
      <c r="R3284">
        <f t="shared" si="232"/>
        <v>13</v>
      </c>
      <c r="S3284">
        <f t="shared" si="233"/>
        <v>7</v>
      </c>
      <c r="T3284">
        <f t="shared" si="231"/>
        <v>20</v>
      </c>
      <c r="U3284" t="s">
        <v>1472</v>
      </c>
      <c r="V3284" t="s">
        <v>1546</v>
      </c>
      <c r="W3284" t="s">
        <v>1471</v>
      </c>
      <c r="X3284" t="s">
        <v>1524</v>
      </c>
      <c r="Z3284" t="str" cm="1">
        <f t="array" ref="Z3284">IF(ISBLANK(AK3284),_xlfn.LET(
    _xlpm.nameBeforeSlash, IF(ISNUMBER(SEARCH("/", Y3284)), LEFT(Y3284, SEARCH("/", Y3284)-1), Y3284),
    _xlpm.matchRow, IFERROR(MATCH(_xlpm.nameBeforeSlash, AA:AA, 0), ""),
    _xlpm.difference, IF(_xlpm.matchRow="", "", ABS((R3284 + S3284)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),IF(ISBLANK(Y3284),"","Hidden"))</f>
        <v/>
      </c>
      <c r="AA3284" t="s">
        <v>1580</v>
      </c>
      <c r="AB3284" t="s">
        <v>3498</v>
      </c>
      <c r="AC3284" t="s">
        <v>902</v>
      </c>
      <c r="AD3284" t="str">
        <f>_xlfn.XLOOKUP(AC3284,moves!A:A,moves!B:B)</f>
        <v>ground</v>
      </c>
      <c r="AE3284">
        <f>_xlfn.XLOOKUP(AC3284,moves!A:A,moves!D:D)</f>
        <v>6</v>
      </c>
      <c r="AF3284" t="str">
        <f>_xlfn.XLOOKUP(AC3284,moves!A:A,moves!E:E)</f>
        <v>The target faints if they have 2 or less health remaining after this attack. Status symbols deal -1 damage.</v>
      </c>
      <c r="AG3284">
        <v>0</v>
      </c>
      <c r="AH3284">
        <v>0</v>
      </c>
      <c r="AI3284">
        <f t="shared" si="230"/>
        <v>0</v>
      </c>
      <c r="AJ3284" t="s">
        <v>524</v>
      </c>
      <c r="AK3284" t="s">
        <v>6231</v>
      </c>
      <c r="AL3284">
        <v>0</v>
      </c>
      <c r="AM3284" cm="1">
        <f t="array" ref="AM3284">IF(AL3284=1,1,
   IF(ISTEXT(AK3284),1,
   IF(AO3284&gt;1,AM3283,
   IF(AI3284=1,
      IF(SUMPRODUCT((LEN($Y$2:$Y$4096)-LEN(SUBSTITUTE($Y$2:$Y$4096,AA3284,"")))/LEN(AA3284))&gt;0,2,1),
      IF(
         SUMPRODUCT((LEN($Y$2:$Y$4096)-LEN(SUBSTITUTE($Y$2:$Y$4096,AA3284,"")))/LEN(AA3284))
         - SUMPRODUCT((LEN($Y$2:$Y$4096)-LEN(SUBSTITUTE($Y$2:$Y$4096,"Alolan "&amp;AA3284,"")))/LEN("Alolan "&amp;AA3284))
         - SUMPRODUCT((LEN($Y$2:$Y$4096)-LEN(SUBSTITUTE($Y$2:$Y$4096,"Galarian "&amp;AA3284,"")))/LEN("Galarian "&amp;AA3284))
         - SUMPRODUCT((LEN($Y$2:$Y$4096)-LEN(SUBSTITUTE($Y$2:$Y$4096,"Hisuian "&amp;AA3284,"")))/LEN("Hisuian "&amp;AA3284))
         - SUMPRODUCT((LEN($Y$2:$Y$4096)-LEN(SUBSTITUTE($Y$2:$Y$4096,"Paldean "&amp;AA3284,"")))/LEN("Paldean "&amp;AA3284))
      &gt;0,2,1)
   ))))</f>
        <v>1</v>
      </c>
      <c r="AN3284">
        <v>0</v>
      </c>
      <c r="AO3284">
        <v>0</v>
      </c>
    </row>
    <row r="3285" spans="1:41" x14ac:dyDescent="0.25">
      <c r="A3285">
        <v>247</v>
      </c>
      <c r="B3285" t="s">
        <v>108</v>
      </c>
      <c r="C3285" t="s">
        <v>1546</v>
      </c>
      <c r="D3285" t="s">
        <v>1472</v>
      </c>
      <c r="E3285">
        <v>70</v>
      </c>
      <c r="F3285">
        <v>84</v>
      </c>
      <c r="G3285">
        <v>70</v>
      </c>
      <c r="H3285">
        <v>65</v>
      </c>
      <c r="I3285">
        <v>70</v>
      </c>
      <c r="J3285">
        <v>51</v>
      </c>
      <c r="K3285" t="s">
        <v>1870</v>
      </c>
      <c r="M3285" t="s">
        <v>6231</v>
      </c>
      <c r="N3285">
        <v>6.8900000000000006</v>
      </c>
      <c r="O3285">
        <v>7</v>
      </c>
      <c r="P3285">
        <v>2</v>
      </c>
      <c r="Q3285">
        <v>2</v>
      </c>
      <c r="R3285">
        <f t="shared" si="232"/>
        <v>9</v>
      </c>
      <c r="S3285">
        <f t="shared" si="233"/>
        <v>9</v>
      </c>
      <c r="T3285">
        <f t="shared" si="231"/>
        <v>18</v>
      </c>
      <c r="U3285" t="s">
        <v>1546</v>
      </c>
      <c r="V3285" t="s">
        <v>1472</v>
      </c>
      <c r="W3285" t="s">
        <v>1471</v>
      </c>
      <c r="X3285" t="s">
        <v>1482</v>
      </c>
      <c r="Y3285" t="s">
        <v>109</v>
      </c>
      <c r="Z3285" t="str" cm="1">
        <f t="array" ref="Z3285">IF(ISBLANK(AK3285),_xlfn.LET(
    _xlpm.nameBeforeSlash, IF(ISNUMBER(SEARCH("/", Y3285)), LEFT(Y3285, SEARCH("/", Y3285)-1), Y3285),
    _xlpm.matchRow, IFERROR(MATCH(_xlpm.nameBeforeSlash, AA:AA, 0), ""),
    _xlpm.difference, IF(_xlpm.matchRow="", "", ABS((R3285 + S3285)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),IF(ISBLANK(Y3285),"","Hidden"))</f>
        <v>Hidden</v>
      </c>
      <c r="AA3285" t="s">
        <v>108</v>
      </c>
      <c r="AB3285" t="s">
        <v>3498</v>
      </c>
      <c r="AC3285" t="s">
        <v>947</v>
      </c>
      <c r="AD3285" t="str">
        <f>_xlfn.XLOOKUP(AC3285,moves!A:A,moves!B:B)</f>
        <v>dark</v>
      </c>
      <c r="AE3285">
        <f>_xlfn.XLOOKUP(AC3285,moves!A:A,moves!D:D)</f>
        <v>4</v>
      </c>
      <c r="AF3285" t="str">
        <f>_xlfn.XLOOKUP(AC3285,moves!A:A,moves!E:E)</f>
        <v>Status symbols deal +1 damage.</v>
      </c>
      <c r="AG3285">
        <v>0</v>
      </c>
      <c r="AH3285">
        <v>0</v>
      </c>
      <c r="AI3285">
        <f t="shared" si="230"/>
        <v>0</v>
      </c>
      <c r="AJ3285" t="s">
        <v>524</v>
      </c>
      <c r="AK3285" t="s">
        <v>6231</v>
      </c>
      <c r="AL3285">
        <v>0</v>
      </c>
      <c r="AM3285" cm="1">
        <f t="array" ref="AM3285">IF(AL3285=1,1,
   IF(ISTEXT(AK3285),1,
   IF(AO3285&gt;1,AM3284,
   IF(AI3285=1,
      IF(SUMPRODUCT((LEN($Y$2:$Y$4096)-LEN(SUBSTITUTE($Y$2:$Y$4096,AA3285,"")))/LEN(AA3285))&gt;0,2,1),
      IF(
         SUMPRODUCT((LEN($Y$2:$Y$4096)-LEN(SUBSTITUTE($Y$2:$Y$4096,AA3285,"")))/LEN(AA3285))
         - SUMPRODUCT((LEN($Y$2:$Y$4096)-LEN(SUBSTITUTE($Y$2:$Y$4096,"Alolan "&amp;AA3285,"")))/LEN("Alolan "&amp;AA3285))
         - SUMPRODUCT((LEN($Y$2:$Y$4096)-LEN(SUBSTITUTE($Y$2:$Y$4096,"Galarian "&amp;AA3285,"")))/LEN("Galarian "&amp;AA3285))
         - SUMPRODUCT((LEN($Y$2:$Y$4096)-LEN(SUBSTITUTE($Y$2:$Y$4096,"Hisuian "&amp;AA3285,"")))/LEN("Hisuian "&amp;AA3285))
         - SUMPRODUCT((LEN($Y$2:$Y$4096)-LEN(SUBSTITUTE($Y$2:$Y$4096,"Paldean "&amp;AA3285,"")))/LEN("Paldean "&amp;AA3285))
      &gt;0,2,1)
   ))))</f>
        <v>1</v>
      </c>
      <c r="AN3285">
        <v>0</v>
      </c>
      <c r="AO3285">
        <v>0</v>
      </c>
    </row>
    <row r="3286" spans="1:41" x14ac:dyDescent="0.25">
      <c r="A3286" t="s">
        <v>1831</v>
      </c>
      <c r="B3286" t="s">
        <v>90</v>
      </c>
      <c r="C3286" t="s">
        <v>1492</v>
      </c>
      <c r="D3286" t="s">
        <v>1469</v>
      </c>
      <c r="E3286">
        <v>55</v>
      </c>
      <c r="F3286">
        <v>95</v>
      </c>
      <c r="G3286">
        <v>55</v>
      </c>
      <c r="H3286">
        <v>35</v>
      </c>
      <c r="I3286">
        <v>75</v>
      </c>
      <c r="J3286">
        <v>115</v>
      </c>
      <c r="K3286" t="s">
        <v>336</v>
      </c>
      <c r="M3286" t="s">
        <v>6231</v>
      </c>
      <c r="N3286">
        <v>9.6999999999999993</v>
      </c>
      <c r="O3286">
        <v>6.1</v>
      </c>
      <c r="P3286">
        <v>2</v>
      </c>
      <c r="Q3286">
        <v>2</v>
      </c>
      <c r="R3286">
        <f t="shared" si="232"/>
        <v>12</v>
      </c>
      <c r="S3286">
        <f t="shared" si="233"/>
        <v>8</v>
      </c>
      <c r="T3286">
        <f t="shared" si="231"/>
        <v>20</v>
      </c>
      <c r="U3286" t="s">
        <v>1492</v>
      </c>
      <c r="V3286" t="s">
        <v>1469</v>
      </c>
      <c r="W3286" t="s">
        <v>1524</v>
      </c>
      <c r="X3286" t="s">
        <v>1471</v>
      </c>
      <c r="Y3286" t="s">
        <v>1832</v>
      </c>
      <c r="Z3286" t="str" cm="1">
        <f t="array" ref="Z3286">IF(ISBLANK(AK3286),_xlfn.LET(
    _xlpm.nameBeforeSlash, IF(ISNUMBER(SEARCH("/", Y3286)), LEFT(Y3286, SEARCH("/", Y3286)-1), Y3286),
    _xlpm.matchRow, IFERROR(MATCH(_xlpm.nameBeforeSlash, AA:AA, 0), ""),
    _xlpm.difference, IF(_xlpm.matchRow="", "", ABS((R3286 + S3286)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),IF(ISBLANK(Y3286),"","Hidden"))</f>
        <v>Hidden</v>
      </c>
      <c r="AA3286" t="s">
        <v>1833</v>
      </c>
      <c r="AB3286" t="s">
        <v>3498</v>
      </c>
      <c r="AC3286" t="s">
        <v>1053</v>
      </c>
      <c r="AD3286" t="str">
        <f>_xlfn.XLOOKUP(AC3286,moves!A:A,moves!B:B)</f>
        <v>fighting</v>
      </c>
      <c r="AE3286">
        <f>_xlfn.XLOOKUP(AC3286,moves!A:A,moves!D:D)</f>
        <v>4</v>
      </c>
      <c r="AF3286" t="str">
        <f>_xlfn.XLOOKUP(AC3286,moves!A:A,moves!E:E)</f>
        <v>Ignore the effects of PROTECT moves.</v>
      </c>
      <c r="AG3286">
        <v>0</v>
      </c>
      <c r="AH3286">
        <v>0</v>
      </c>
      <c r="AI3286">
        <f t="shared" si="230"/>
        <v>0</v>
      </c>
      <c r="AJ3286" t="s">
        <v>524</v>
      </c>
      <c r="AK3286" t="s">
        <v>6231</v>
      </c>
      <c r="AL3286">
        <v>0</v>
      </c>
      <c r="AM3286" cm="1">
        <f t="array" ref="AM3286">IF(AL3286=1,1,
   IF(ISTEXT(AK3286),1,
   IF(AO3286&gt;1,AM3285,
   IF(AI3286=1,
      IF(SUMPRODUCT((LEN($Y$2:$Y$4096)-LEN(SUBSTITUTE($Y$2:$Y$4096,AA3286,"")))/LEN(AA3286))&gt;0,2,1),
      IF(
         SUMPRODUCT((LEN($Y$2:$Y$4096)-LEN(SUBSTITUTE($Y$2:$Y$4096,AA3286,"")))/LEN(AA3286))
         - SUMPRODUCT((LEN($Y$2:$Y$4096)-LEN(SUBSTITUTE($Y$2:$Y$4096,"Alolan "&amp;AA3286,"")))/LEN("Alolan "&amp;AA3286))
         - SUMPRODUCT((LEN($Y$2:$Y$4096)-LEN(SUBSTITUTE($Y$2:$Y$4096,"Galarian "&amp;AA3286,"")))/LEN("Galarian "&amp;AA3286))
         - SUMPRODUCT((LEN($Y$2:$Y$4096)-LEN(SUBSTITUTE($Y$2:$Y$4096,"Hisuian "&amp;AA3286,"")))/LEN("Hisuian "&amp;AA3286))
         - SUMPRODUCT((LEN($Y$2:$Y$4096)-LEN(SUBSTITUTE($Y$2:$Y$4096,"Paldean "&amp;AA3286,"")))/LEN("Paldean "&amp;AA3286))
      &gt;0,2,1)
   ))))</f>
        <v>1</v>
      </c>
      <c r="AN3286">
        <v>0</v>
      </c>
      <c r="AO3286">
        <v>0</v>
      </c>
    </row>
    <row r="3287" spans="1:41" x14ac:dyDescent="0.25">
      <c r="A3287">
        <v>205</v>
      </c>
      <c r="B3287" t="s">
        <v>1814</v>
      </c>
      <c r="C3287" t="s">
        <v>1499</v>
      </c>
      <c r="D3287" t="s">
        <v>1514</v>
      </c>
      <c r="E3287">
        <v>75</v>
      </c>
      <c r="F3287">
        <v>90</v>
      </c>
      <c r="G3287">
        <v>140</v>
      </c>
      <c r="H3287">
        <v>60</v>
      </c>
      <c r="I3287">
        <v>60</v>
      </c>
      <c r="J3287">
        <v>40</v>
      </c>
      <c r="K3287" t="s">
        <v>288</v>
      </c>
      <c r="M3287" t="s">
        <v>6231</v>
      </c>
      <c r="N3287">
        <v>6.7</v>
      </c>
      <c r="O3287">
        <v>9</v>
      </c>
      <c r="P3287">
        <v>-1</v>
      </c>
      <c r="Q3287">
        <v>4</v>
      </c>
      <c r="R3287">
        <f t="shared" si="232"/>
        <v>6</v>
      </c>
      <c r="S3287">
        <f t="shared" si="233"/>
        <v>13</v>
      </c>
      <c r="T3287">
        <f t="shared" si="231"/>
        <v>19</v>
      </c>
      <c r="U3287" t="s">
        <v>1499</v>
      </c>
      <c r="V3287" t="s">
        <v>1514</v>
      </c>
      <c r="W3287" t="s">
        <v>1546</v>
      </c>
      <c r="X3287" t="s">
        <v>1472</v>
      </c>
      <c r="Z3287" t="str" cm="1">
        <f t="array" ref="Z3287">IF(ISBLANK(AK3287),_xlfn.LET(
    _xlpm.nameBeforeSlash, IF(ISNUMBER(SEARCH("/", Y3287)), LEFT(Y3287, SEARCH("/", Y3287)-1), Y3287),
    _xlpm.matchRow, IFERROR(MATCH(_xlpm.nameBeforeSlash, AA:AA, 0), ""),
    _xlpm.difference, IF(_xlpm.matchRow="", "", ABS((R3287 + S3287)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),IF(ISBLANK(Y3287),"","Hidden"))</f>
        <v/>
      </c>
      <c r="AA3287" t="s">
        <v>1814</v>
      </c>
      <c r="AB3287" t="s">
        <v>3498</v>
      </c>
      <c r="AC3287" t="s">
        <v>1370</v>
      </c>
      <c r="AD3287" t="str">
        <f>_xlfn.XLOOKUP(AC3287,moves!A:A,moves!B:B)</f>
        <v>steel</v>
      </c>
      <c r="AE3287">
        <f>_xlfn.XLOOKUP(AC3287,moves!A:A,moves!D:D)</f>
        <v>2</v>
      </c>
      <c r="AF3287" t="str">
        <f>_xlfn.XLOOKUP(AC3287,moves!A:A,moves!E:E)</f>
        <v>For every 2 initiative the target has more than the user: Increase attack strength by 1 (Max 7 attack strength).</v>
      </c>
      <c r="AG3287">
        <v>0</v>
      </c>
      <c r="AH3287">
        <v>0</v>
      </c>
      <c r="AI3287">
        <f t="shared" si="230"/>
        <v>0</v>
      </c>
      <c r="AJ3287" t="s">
        <v>524</v>
      </c>
      <c r="AK3287" t="s">
        <v>6231</v>
      </c>
      <c r="AL3287">
        <v>0</v>
      </c>
      <c r="AM3287" cm="1">
        <f t="array" ref="AM3287">IF(AL3287=1,1,
   IF(ISTEXT(AK3287),1,
   IF(AO3287&gt;1,AM3286,
   IF(AI3287=1,
      IF(SUMPRODUCT((LEN($Y$2:$Y$4096)-LEN(SUBSTITUTE($Y$2:$Y$4096,AA3287,"")))/LEN(AA3287))&gt;0,2,1),
      IF(
         SUMPRODUCT((LEN($Y$2:$Y$4096)-LEN(SUBSTITUTE($Y$2:$Y$4096,AA3287,"")))/LEN(AA3287))
         - SUMPRODUCT((LEN($Y$2:$Y$4096)-LEN(SUBSTITUTE($Y$2:$Y$4096,"Alolan "&amp;AA3287,"")))/LEN("Alolan "&amp;AA3287))
         - SUMPRODUCT((LEN($Y$2:$Y$4096)-LEN(SUBSTITUTE($Y$2:$Y$4096,"Galarian "&amp;AA3287,"")))/LEN("Galarian "&amp;AA3287))
         - SUMPRODUCT((LEN($Y$2:$Y$4096)-LEN(SUBSTITUTE($Y$2:$Y$4096,"Hisuian "&amp;AA3287,"")))/LEN("Hisuian "&amp;AA3287))
         - SUMPRODUCT((LEN($Y$2:$Y$4096)-LEN(SUBSTITUTE($Y$2:$Y$4096,"Paldean "&amp;AA3287,"")))/LEN("Paldean "&amp;AA3287))
      &gt;0,2,1)
   ))))</f>
        <v>1</v>
      </c>
      <c r="AN3287">
        <v>0</v>
      </c>
      <c r="AO3287">
        <v>0</v>
      </c>
    </row>
    <row r="3288" spans="1:41" x14ac:dyDescent="0.25">
      <c r="A3288">
        <v>24</v>
      </c>
      <c r="B3288" t="s">
        <v>1534</v>
      </c>
      <c r="C3288" t="s">
        <v>1469</v>
      </c>
      <c r="D3288"/>
      <c r="E3288">
        <v>60</v>
      </c>
      <c r="F3288">
        <v>95</v>
      </c>
      <c r="G3288">
        <v>69</v>
      </c>
      <c r="H3288">
        <v>65</v>
      </c>
      <c r="I3288">
        <v>79</v>
      </c>
      <c r="J3288">
        <v>80</v>
      </c>
      <c r="K3288" t="s">
        <v>1535</v>
      </c>
      <c r="M3288" t="s">
        <v>6231</v>
      </c>
      <c r="N3288">
        <v>8.6</v>
      </c>
      <c r="O3288">
        <v>6.8400000000000007</v>
      </c>
      <c r="P3288">
        <v>2</v>
      </c>
      <c r="Q3288">
        <v>3</v>
      </c>
      <c r="R3288">
        <f t="shared" si="232"/>
        <v>11</v>
      </c>
      <c r="S3288">
        <f t="shared" si="233"/>
        <v>10</v>
      </c>
      <c r="T3288">
        <f t="shared" si="231"/>
        <v>21</v>
      </c>
      <c r="U3288" t="s">
        <v>1469</v>
      </c>
      <c r="V3288" t="s">
        <v>1471</v>
      </c>
      <c r="W3288" t="s">
        <v>1512</v>
      </c>
      <c r="X3288" t="s">
        <v>429</v>
      </c>
      <c r="Z3288" t="str" cm="1">
        <f t="array" ref="Z3288">IF(ISBLANK(AK3288),_xlfn.LET(
    _xlpm.nameBeforeSlash, IF(ISNUMBER(SEARCH("/", Y3288)), LEFT(Y3288, SEARCH("/", Y3288)-1), Y3288),
    _xlpm.matchRow, IFERROR(MATCH(_xlpm.nameBeforeSlash, AA:AA, 0), ""),
    _xlpm.difference, IF(_xlpm.matchRow="", "", ABS((R3288 + S3288)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),IF(ISBLANK(Y3288),"","Hidden"))</f>
        <v/>
      </c>
      <c r="AA3288" t="s">
        <v>1534</v>
      </c>
      <c r="AB3288" t="s">
        <v>3498</v>
      </c>
      <c r="AC3288" t="s">
        <v>1290</v>
      </c>
      <c r="AD3288" t="str">
        <f>_xlfn.XLOOKUP(AC3288,moves!A:A,moves!B:B)</f>
        <v>poison</v>
      </c>
      <c r="AE3288">
        <f>_xlfn.XLOOKUP(AC3288,moves!A:A,moves!D:D)</f>
        <v>5</v>
      </c>
      <c r="AF3288" t="str">
        <f>_xlfn.XLOOKUP(AC3288,moves!A:A,moves!E:E)</f>
        <v>If 2 or more status symbols are rolled: Inflict the Poisoned status on the target.</v>
      </c>
      <c r="AG3288">
        <v>0</v>
      </c>
      <c r="AH3288">
        <v>0</v>
      </c>
      <c r="AI3288">
        <f t="shared" si="230"/>
        <v>0</v>
      </c>
      <c r="AJ3288" t="s">
        <v>524</v>
      </c>
      <c r="AK3288" t="s">
        <v>6231</v>
      </c>
      <c r="AL3288">
        <v>0</v>
      </c>
      <c r="AM3288" cm="1">
        <f t="array" ref="AM3288">IF(AL3288=1,1,
   IF(ISTEXT(AK3288),1,
   IF(AO3288&gt;1,AM3287,
   IF(AI3288=1,
      IF(SUMPRODUCT((LEN($Y$2:$Y$4096)-LEN(SUBSTITUTE($Y$2:$Y$4096,AA3288,"")))/LEN(AA3288))&gt;0,2,1),
      IF(
         SUMPRODUCT((LEN($Y$2:$Y$4096)-LEN(SUBSTITUTE($Y$2:$Y$4096,AA3288,"")))/LEN(AA3288))
         - SUMPRODUCT((LEN($Y$2:$Y$4096)-LEN(SUBSTITUTE($Y$2:$Y$4096,"Alolan "&amp;AA3288,"")))/LEN("Alolan "&amp;AA3288))
         - SUMPRODUCT((LEN($Y$2:$Y$4096)-LEN(SUBSTITUTE($Y$2:$Y$4096,"Galarian "&amp;AA3288,"")))/LEN("Galarian "&amp;AA3288))
         - SUMPRODUCT((LEN($Y$2:$Y$4096)-LEN(SUBSTITUTE($Y$2:$Y$4096,"Hisuian "&amp;AA3288,"")))/LEN("Hisuian "&amp;AA3288))
         - SUMPRODUCT((LEN($Y$2:$Y$4096)-LEN(SUBSTITUTE($Y$2:$Y$4096,"Paldean "&amp;AA3288,"")))/LEN("Paldean "&amp;AA3288))
      &gt;0,2,1)
   ))))</f>
        <v>1</v>
      </c>
      <c r="AN3288">
        <v>0</v>
      </c>
      <c r="AO3288">
        <v>0</v>
      </c>
    </row>
    <row r="3289" spans="1:41" x14ac:dyDescent="0.25">
      <c r="A3289">
        <v>227</v>
      </c>
      <c r="B3289" t="s">
        <v>1846</v>
      </c>
      <c r="C3289" t="s">
        <v>1514</v>
      </c>
      <c r="D3289" t="s">
        <v>1481</v>
      </c>
      <c r="E3289">
        <v>65</v>
      </c>
      <c r="F3289">
        <v>80</v>
      </c>
      <c r="G3289">
        <v>140</v>
      </c>
      <c r="H3289">
        <v>40</v>
      </c>
      <c r="I3289">
        <v>70</v>
      </c>
      <c r="J3289">
        <v>70</v>
      </c>
      <c r="K3289" t="s">
        <v>1847</v>
      </c>
      <c r="M3289" t="s">
        <v>6231</v>
      </c>
      <c r="N3289">
        <v>7.2</v>
      </c>
      <c r="O3289">
        <v>8.9</v>
      </c>
      <c r="P3289">
        <v>2</v>
      </c>
      <c r="Q3289">
        <v>2</v>
      </c>
      <c r="R3289">
        <f t="shared" si="232"/>
        <v>9</v>
      </c>
      <c r="S3289">
        <f t="shared" si="233"/>
        <v>11</v>
      </c>
      <c r="T3289">
        <f t="shared" si="231"/>
        <v>20</v>
      </c>
      <c r="U3289" t="s">
        <v>1514</v>
      </c>
      <c r="V3289" t="s">
        <v>1481</v>
      </c>
      <c r="W3289" t="s">
        <v>1471</v>
      </c>
      <c r="X3289" t="s">
        <v>1472</v>
      </c>
      <c r="Z3289" t="str" cm="1">
        <f t="array" ref="Z3289">IF(ISBLANK(AK3289),_xlfn.LET(
    _xlpm.nameBeforeSlash, IF(ISNUMBER(SEARCH("/", Y3289)), LEFT(Y3289, SEARCH("/", Y3289)-1), Y3289),
    _xlpm.matchRow, IFERROR(MATCH(_xlpm.nameBeforeSlash, AA:AA, 0), ""),
    _xlpm.difference, IF(_xlpm.matchRow="", "", ABS((R3289 + S3289)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),IF(ISBLANK(Y3289),"","Hidden"))</f>
        <v/>
      </c>
      <c r="AA3289" t="s">
        <v>1846</v>
      </c>
      <c r="AB3289" t="s">
        <v>3498</v>
      </c>
      <c r="AC3289" t="s">
        <v>715</v>
      </c>
      <c r="AD3289" t="str">
        <f>_xlfn.XLOOKUP(AC3289,moves!A:A,moves!B:B)</f>
        <v>steel</v>
      </c>
      <c r="AE3289">
        <f>_xlfn.XLOOKUP(AC3289,moves!A:A,moves!D:D)</f>
        <v>3</v>
      </c>
      <c r="AF3289" t="str">
        <f>_xlfn.XLOOKUP(AC3289,moves!A:A,moves!E:E)</f>
        <v>When the user is next attacked: Remove 1 regular hit from the roll.</v>
      </c>
      <c r="AG3289">
        <v>0</v>
      </c>
      <c r="AH3289">
        <v>0</v>
      </c>
      <c r="AI3289">
        <f t="shared" si="230"/>
        <v>0</v>
      </c>
      <c r="AJ3289" t="s">
        <v>524</v>
      </c>
      <c r="AK3289" t="s">
        <v>6231</v>
      </c>
      <c r="AL3289">
        <v>0</v>
      </c>
      <c r="AM3289" cm="1">
        <f t="array" ref="AM3289">IF(AL3289=1,1,
   IF(ISTEXT(AK3289),1,
   IF(AO3289&gt;1,AM3288,
   IF(AI3289=1,
      IF(SUMPRODUCT((LEN($Y$2:$Y$4096)-LEN(SUBSTITUTE($Y$2:$Y$4096,AA3289,"")))/LEN(AA3289))&gt;0,2,1),
      IF(
         SUMPRODUCT((LEN($Y$2:$Y$4096)-LEN(SUBSTITUTE($Y$2:$Y$4096,AA3289,"")))/LEN(AA3289))
         - SUMPRODUCT((LEN($Y$2:$Y$4096)-LEN(SUBSTITUTE($Y$2:$Y$4096,"Alolan "&amp;AA3289,"")))/LEN("Alolan "&amp;AA3289))
         - SUMPRODUCT((LEN($Y$2:$Y$4096)-LEN(SUBSTITUTE($Y$2:$Y$4096,"Galarian "&amp;AA3289,"")))/LEN("Galarian "&amp;AA3289))
         - SUMPRODUCT((LEN($Y$2:$Y$4096)-LEN(SUBSTITUTE($Y$2:$Y$4096,"Hisuian "&amp;AA3289,"")))/LEN("Hisuian "&amp;AA3289))
         - SUMPRODUCT((LEN($Y$2:$Y$4096)-LEN(SUBSTITUTE($Y$2:$Y$4096,"Paldean "&amp;AA3289,"")))/LEN("Paldean "&amp;AA3289))
      &gt;0,2,1)
   ))))</f>
        <v>1</v>
      </c>
      <c r="AN3289">
        <v>0</v>
      </c>
      <c r="AO3289">
        <v>0</v>
      </c>
    </row>
    <row r="3290" spans="1:41" x14ac:dyDescent="0.25">
      <c r="A3290">
        <v>169</v>
      </c>
      <c r="B3290" t="s">
        <v>70</v>
      </c>
      <c r="C3290" t="s">
        <v>1469</v>
      </c>
      <c r="D3290" t="s">
        <v>1481</v>
      </c>
      <c r="E3290">
        <v>85</v>
      </c>
      <c r="F3290">
        <v>90</v>
      </c>
      <c r="G3290">
        <v>80</v>
      </c>
      <c r="H3290">
        <v>70</v>
      </c>
      <c r="I3290">
        <v>80</v>
      </c>
      <c r="J3290">
        <v>130</v>
      </c>
      <c r="K3290" t="s">
        <v>1567</v>
      </c>
      <c r="M3290" t="s">
        <v>6231</v>
      </c>
      <c r="N3290">
        <v>10.4</v>
      </c>
      <c r="O3290">
        <v>8.1999999999999993</v>
      </c>
      <c r="P3290">
        <v>4</v>
      </c>
      <c r="Q3290">
        <v>2</v>
      </c>
      <c r="R3290">
        <f t="shared" si="232"/>
        <v>14</v>
      </c>
      <c r="S3290">
        <f t="shared" si="233"/>
        <v>10</v>
      </c>
      <c r="T3290">
        <f t="shared" si="231"/>
        <v>24</v>
      </c>
      <c r="U3290" t="s">
        <v>1469</v>
      </c>
      <c r="V3290" t="s">
        <v>1481</v>
      </c>
      <c r="W3290" t="s">
        <v>1512</v>
      </c>
      <c r="X3290" t="s">
        <v>1471</v>
      </c>
      <c r="Z3290" t="str" cm="1">
        <f t="array" ref="Z3290">IF(ISBLANK(AK3290),_xlfn.LET(
    _xlpm.nameBeforeSlash, IF(ISNUMBER(SEARCH("/", Y3290)), LEFT(Y3290, SEARCH("/", Y3290)-1), Y3290),
    _xlpm.matchRow, IFERROR(MATCH(_xlpm.nameBeforeSlash, AA:AA, 0), ""),
    _xlpm.difference, IF(_xlpm.matchRow="", "", ABS((R3290 + S3290)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),IF(ISBLANK(Y3290),"","Hidden"))</f>
        <v/>
      </c>
      <c r="AA3290" t="s">
        <v>70</v>
      </c>
      <c r="AB3290" t="s">
        <v>3498</v>
      </c>
      <c r="AC3290" t="s">
        <v>405</v>
      </c>
      <c r="AD3290" t="str">
        <f>_xlfn.XLOOKUP(AC3290,moves!A:A,moves!B:B)</f>
        <v>poison</v>
      </c>
      <c r="AE3290">
        <f>_xlfn.XLOOKUP(AC3290,moves!A:A,moves!D:D)</f>
        <v>4</v>
      </c>
      <c r="AF3290" t="str">
        <f>_xlfn.XLOOKUP(AC3290,moves!A:A,moves!E:E)</f>
        <v>Critical hits deal +1 damage.</v>
      </c>
      <c r="AG3290">
        <v>0</v>
      </c>
      <c r="AH3290">
        <v>0</v>
      </c>
      <c r="AI3290">
        <f t="shared" si="230"/>
        <v>0</v>
      </c>
      <c r="AJ3290" t="s">
        <v>525</v>
      </c>
      <c r="AK3290" t="s">
        <v>6231</v>
      </c>
      <c r="AL3290">
        <v>0</v>
      </c>
      <c r="AM3290" cm="1">
        <f t="array" ref="AM3290">IF(AL3290=1,1,
   IF(ISTEXT(AK3290),1,
   IF(AO3290&gt;1,AM3289,
   IF(AI3290=1,
      IF(SUMPRODUCT((LEN($Y$2:$Y$4096)-LEN(SUBSTITUTE($Y$2:$Y$4096,AA3290,"")))/LEN(AA3290))&gt;0,2,1),
      IF(
         SUMPRODUCT((LEN($Y$2:$Y$4096)-LEN(SUBSTITUTE($Y$2:$Y$4096,AA3290,"")))/LEN(AA3290))
         - SUMPRODUCT((LEN($Y$2:$Y$4096)-LEN(SUBSTITUTE($Y$2:$Y$4096,"Alolan "&amp;AA3290,"")))/LEN("Alolan "&amp;AA3290))
         - SUMPRODUCT((LEN($Y$2:$Y$4096)-LEN(SUBSTITUTE($Y$2:$Y$4096,"Galarian "&amp;AA3290,"")))/LEN("Galarian "&amp;AA3290))
         - SUMPRODUCT((LEN($Y$2:$Y$4096)-LEN(SUBSTITUTE($Y$2:$Y$4096,"Hisuian "&amp;AA3290,"")))/LEN("Hisuian "&amp;AA3290))
         - SUMPRODUCT((LEN($Y$2:$Y$4096)-LEN(SUBSTITUTE($Y$2:$Y$4096,"Paldean "&amp;AA3290,"")))/LEN("Paldean "&amp;AA3290))
      &gt;0,2,1)
   ))))</f>
        <v>1</v>
      </c>
      <c r="AN3290">
        <v>0</v>
      </c>
      <c r="AO3290">
        <v>0</v>
      </c>
    </row>
    <row r="3291" spans="1:41" x14ac:dyDescent="0.25">
      <c r="A3291">
        <v>604</v>
      </c>
      <c r="B3291" t="s">
        <v>726</v>
      </c>
      <c r="C3291" t="s">
        <v>1521</v>
      </c>
      <c r="D3291"/>
      <c r="E3291">
        <v>85</v>
      </c>
      <c r="F3291">
        <v>115</v>
      </c>
      <c r="G3291">
        <v>80</v>
      </c>
      <c r="H3291">
        <v>105</v>
      </c>
      <c r="I3291">
        <v>80</v>
      </c>
      <c r="J3291">
        <v>50</v>
      </c>
      <c r="K3291" t="s">
        <v>727</v>
      </c>
      <c r="M3291" t="s">
        <v>6231</v>
      </c>
      <c r="N3291">
        <v>8.8000000000000007</v>
      </c>
      <c r="O3291">
        <v>8.1999999999999993</v>
      </c>
      <c r="P3291">
        <v>2</v>
      </c>
      <c r="Q3291">
        <v>4</v>
      </c>
      <c r="R3291">
        <f t="shared" si="232"/>
        <v>11</v>
      </c>
      <c r="S3291">
        <f t="shared" si="233"/>
        <v>12</v>
      </c>
      <c r="T3291">
        <f t="shared" si="231"/>
        <v>23</v>
      </c>
      <c r="U3291" t="s">
        <v>1521</v>
      </c>
      <c r="V3291" t="s">
        <v>1469</v>
      </c>
      <c r="W3291" t="s">
        <v>1490</v>
      </c>
      <c r="X3291" t="s">
        <v>1482</v>
      </c>
      <c r="Z3291" t="str" cm="1">
        <f t="array" ref="Z3291">IF(ISBLANK(AK3291),_xlfn.LET(
    _xlpm.nameBeforeSlash, IF(ISNUMBER(SEARCH("/", Y3291)), LEFT(Y3291, SEARCH("/", Y3291)-1), Y3291),
    _xlpm.matchRow, IFERROR(MATCH(_xlpm.nameBeforeSlash, AA:AA, 0), ""),
    _xlpm.difference, IF(_xlpm.matchRow="", "", ABS((R3291 + S3291)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),IF(ISBLANK(Y3291),"","Hidden"))</f>
        <v/>
      </c>
      <c r="AA3291" t="s">
        <v>726</v>
      </c>
      <c r="AB3291" t="s">
        <v>3498</v>
      </c>
      <c r="AC3291" t="s">
        <v>729</v>
      </c>
      <c r="AD3291" t="str">
        <f>_xlfn.XLOOKUP(AC3291,moves!A:A,moves!B:B)</f>
        <v>electric</v>
      </c>
      <c r="AE3291">
        <f>_xlfn.XLOOKUP(AC3291,moves!A:A,moves!D:D)</f>
        <v>2</v>
      </c>
      <c r="AF3291" t="str">
        <f>_xlfn.XLOOKUP(AC3291,moves!A:A,moves!E:E)</f>
        <v>Inflict both the Paralyzed and Poisoned statuses on the target, simultaneously.</v>
      </c>
      <c r="AG3291">
        <v>0</v>
      </c>
      <c r="AH3291">
        <v>0</v>
      </c>
      <c r="AI3291">
        <f t="shared" si="230"/>
        <v>0</v>
      </c>
      <c r="AJ3291" t="s">
        <v>525</v>
      </c>
      <c r="AK3291" t="s">
        <v>6231</v>
      </c>
      <c r="AL3291">
        <v>0</v>
      </c>
      <c r="AM3291" cm="1">
        <f t="array" ref="AM3291">IF(AL3291=1,1,
   IF(ISTEXT(AK3291),1,
   IF(AO3291&gt;1,AM3290,
   IF(AI3291=1,
      IF(SUMPRODUCT((LEN($Y$2:$Y$4096)-LEN(SUBSTITUTE($Y$2:$Y$4096,AA3291,"")))/LEN(AA3291))&gt;0,2,1),
      IF(
         SUMPRODUCT((LEN($Y$2:$Y$4096)-LEN(SUBSTITUTE($Y$2:$Y$4096,AA3291,"")))/LEN(AA3291))
         - SUMPRODUCT((LEN($Y$2:$Y$4096)-LEN(SUBSTITUTE($Y$2:$Y$4096,"Alolan "&amp;AA3291,"")))/LEN("Alolan "&amp;AA3291))
         - SUMPRODUCT((LEN($Y$2:$Y$4096)-LEN(SUBSTITUTE($Y$2:$Y$4096,"Galarian "&amp;AA3291,"")))/LEN("Galarian "&amp;AA3291))
         - SUMPRODUCT((LEN($Y$2:$Y$4096)-LEN(SUBSTITUTE($Y$2:$Y$4096,"Hisuian "&amp;AA3291,"")))/LEN("Hisuian "&amp;AA3291))
         - SUMPRODUCT((LEN($Y$2:$Y$4096)-LEN(SUBSTITUTE($Y$2:$Y$4096,"Paldean "&amp;AA3291,"")))/LEN("Paldean "&amp;AA3291))
      &gt;0,2,1)
   ))))</f>
        <v>1</v>
      </c>
      <c r="AN3291">
        <v>0</v>
      </c>
      <c r="AO3291">
        <v>0</v>
      </c>
    </row>
    <row r="3292" spans="1:41" x14ac:dyDescent="0.25">
      <c r="A3292">
        <v>97</v>
      </c>
      <c r="B3292" t="s">
        <v>1674</v>
      </c>
      <c r="C3292" t="s">
        <v>429</v>
      </c>
      <c r="D3292"/>
      <c r="E3292">
        <v>85</v>
      </c>
      <c r="F3292">
        <v>73</v>
      </c>
      <c r="G3292">
        <v>70</v>
      </c>
      <c r="H3292">
        <v>73</v>
      </c>
      <c r="I3292">
        <v>115</v>
      </c>
      <c r="J3292">
        <v>67</v>
      </c>
      <c r="K3292" t="s">
        <v>1673</v>
      </c>
      <c r="M3292" t="s">
        <v>6231</v>
      </c>
      <c r="N3292">
        <v>7.06</v>
      </c>
      <c r="O3292">
        <v>8.9499999999999993</v>
      </c>
      <c r="P3292">
        <v>2</v>
      </c>
      <c r="Q3292">
        <v>3</v>
      </c>
      <c r="R3292">
        <f t="shared" si="232"/>
        <v>9</v>
      </c>
      <c r="S3292">
        <f t="shared" si="233"/>
        <v>12</v>
      </c>
      <c r="T3292">
        <f t="shared" si="231"/>
        <v>21</v>
      </c>
      <c r="U3292" t="s">
        <v>429</v>
      </c>
      <c r="V3292" t="s">
        <v>1471</v>
      </c>
      <c r="W3292" t="s">
        <v>1469</v>
      </c>
      <c r="X3292" t="s">
        <v>1492</v>
      </c>
      <c r="Z3292" t="str" cm="1">
        <f t="array" ref="Z3292">IF(ISBLANK(AK3292),_xlfn.LET(
    _xlpm.nameBeforeSlash, IF(ISNUMBER(SEARCH("/", Y3292)), LEFT(Y3292, SEARCH("/", Y3292)-1), Y3292),
    _xlpm.matchRow, IFERROR(MATCH(_xlpm.nameBeforeSlash, AA:AA, 0), ""),
    _xlpm.difference, IF(_xlpm.matchRow="", "", ABS((R3292 + S3292)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),IF(ISBLANK(Y3292),"","Hidden"))</f>
        <v/>
      </c>
      <c r="AA3292" t="s">
        <v>1674</v>
      </c>
      <c r="AB3292" t="s">
        <v>3498</v>
      </c>
      <c r="AC3292" t="s">
        <v>1311</v>
      </c>
      <c r="AD3292" t="str">
        <f>_xlfn.XLOOKUP(AC3292,moves!A:A,moves!B:B)</f>
        <v>psychic</v>
      </c>
      <c r="AE3292">
        <f>_xlfn.XLOOKUP(AC3292,moves!A:A,moves!D:D)</f>
        <v>5</v>
      </c>
      <c r="AF3292" t="str">
        <f>_xlfn.XLOOKUP(AC3292,moves!A:A,moves!E:E)</f>
        <v>If the target is Drowsy: Deal double damage.</v>
      </c>
      <c r="AG3292">
        <v>0</v>
      </c>
      <c r="AH3292">
        <v>0</v>
      </c>
      <c r="AI3292">
        <f t="shared" si="230"/>
        <v>0</v>
      </c>
      <c r="AJ3292" t="s">
        <v>525</v>
      </c>
      <c r="AK3292" t="s">
        <v>6231</v>
      </c>
      <c r="AL3292">
        <v>0</v>
      </c>
      <c r="AM3292" cm="1">
        <f t="array" ref="AM3292">IF(AL3292=1,1,
   IF(ISTEXT(AK3292),1,
   IF(AO3292&gt;1,AM3291,
   IF(AI3292=1,
      IF(SUMPRODUCT((LEN($Y$2:$Y$4096)-LEN(SUBSTITUTE($Y$2:$Y$4096,AA3292,"")))/LEN(AA3292))&gt;0,2,1),
      IF(
         SUMPRODUCT((LEN($Y$2:$Y$4096)-LEN(SUBSTITUTE($Y$2:$Y$4096,AA3292,"")))/LEN(AA3292))
         - SUMPRODUCT((LEN($Y$2:$Y$4096)-LEN(SUBSTITUTE($Y$2:$Y$4096,"Alolan "&amp;AA3292,"")))/LEN("Alolan "&amp;AA3292))
         - SUMPRODUCT((LEN($Y$2:$Y$4096)-LEN(SUBSTITUTE($Y$2:$Y$4096,"Galarian "&amp;AA3292,"")))/LEN("Galarian "&amp;AA3292))
         - SUMPRODUCT((LEN($Y$2:$Y$4096)-LEN(SUBSTITUTE($Y$2:$Y$4096,"Hisuian "&amp;AA3292,"")))/LEN("Hisuian "&amp;AA3292))
         - SUMPRODUCT((LEN($Y$2:$Y$4096)-LEN(SUBSTITUTE($Y$2:$Y$4096,"Paldean "&amp;AA3292,"")))/LEN("Paldean "&amp;AA3292))
      &gt;0,2,1)
   ))))</f>
        <v>1</v>
      </c>
      <c r="AN3292">
        <v>0</v>
      </c>
      <c r="AO3292">
        <v>0</v>
      </c>
    </row>
    <row r="3293" spans="1:41" x14ac:dyDescent="0.25">
      <c r="A3293">
        <v>474</v>
      </c>
      <c r="B3293" t="s">
        <v>401</v>
      </c>
      <c r="C3293" t="s">
        <v>1512</v>
      </c>
      <c r="D3293"/>
      <c r="E3293">
        <v>85</v>
      </c>
      <c r="F3293">
        <v>80</v>
      </c>
      <c r="G3293">
        <v>70</v>
      </c>
      <c r="H3293">
        <v>135</v>
      </c>
      <c r="I3293">
        <v>75</v>
      </c>
      <c r="J3293">
        <v>90</v>
      </c>
      <c r="K3293" t="s">
        <v>515</v>
      </c>
      <c r="M3293" t="s">
        <v>6231</v>
      </c>
      <c r="N3293">
        <v>11.15</v>
      </c>
      <c r="O3293">
        <v>7.75</v>
      </c>
      <c r="P3293">
        <v>3</v>
      </c>
      <c r="Q3293">
        <v>3</v>
      </c>
      <c r="R3293">
        <f t="shared" si="232"/>
        <v>14</v>
      </c>
      <c r="S3293">
        <f t="shared" si="233"/>
        <v>11</v>
      </c>
      <c r="T3293">
        <f t="shared" si="231"/>
        <v>25</v>
      </c>
      <c r="U3293" t="s">
        <v>1512</v>
      </c>
      <c r="V3293" t="s">
        <v>429</v>
      </c>
      <c r="W3293" t="s">
        <v>1521</v>
      </c>
      <c r="X3293" t="s">
        <v>1524</v>
      </c>
      <c r="Z3293" t="str" cm="1">
        <f t="array" ref="Z3293">IF(ISBLANK(AK3293),_xlfn.LET(
    _xlpm.nameBeforeSlash, IF(ISNUMBER(SEARCH("/", Y3293)), LEFT(Y3293, SEARCH("/", Y3293)-1), Y3293),
    _xlpm.matchRow, IFERROR(MATCH(_xlpm.nameBeforeSlash, AA:AA, 0), ""),
    _xlpm.difference, IF(_xlpm.matchRow="", "", ABS((R3293 + S3293)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),IF(ISBLANK(Y3293),"","Hidden"))</f>
        <v/>
      </c>
      <c r="AA3293" t="s">
        <v>401</v>
      </c>
      <c r="AB3293" t="s">
        <v>3498</v>
      </c>
      <c r="AC3293" t="s">
        <v>826</v>
      </c>
      <c r="AD3293" t="str">
        <f>_xlfn.XLOOKUP(AC3293,moves!A:A,moves!B:B)</f>
        <v>normal</v>
      </c>
      <c r="AE3293">
        <f>_xlfn.XLOOKUP(AC3293,moves!A:A,moves!D:D)</f>
        <v>7</v>
      </c>
      <c r="AF3293" t="str">
        <f>_xlfn.XLOOKUP(AC3293,moves!A:A,moves!E:E)</f>
        <v xml:space="preserve"> </v>
      </c>
      <c r="AG3293">
        <v>0</v>
      </c>
      <c r="AH3293">
        <v>0</v>
      </c>
      <c r="AI3293">
        <f t="shared" si="230"/>
        <v>0</v>
      </c>
      <c r="AJ3293" t="s">
        <v>525</v>
      </c>
      <c r="AK3293" t="s">
        <v>6231</v>
      </c>
      <c r="AL3293">
        <v>0</v>
      </c>
      <c r="AM3293" cm="1">
        <f t="array" ref="AM3293">IF(AL3293=1,1,
   IF(ISTEXT(AK3293),1,
   IF(AO3293&gt;1,AM3292,
   IF(AI3293=1,
      IF(SUMPRODUCT((LEN($Y$2:$Y$4096)-LEN(SUBSTITUTE($Y$2:$Y$4096,AA3293,"")))/LEN(AA3293))&gt;0,2,1),
      IF(
         SUMPRODUCT((LEN($Y$2:$Y$4096)-LEN(SUBSTITUTE($Y$2:$Y$4096,AA3293,"")))/LEN(AA3293))
         - SUMPRODUCT((LEN($Y$2:$Y$4096)-LEN(SUBSTITUTE($Y$2:$Y$4096,"Alolan "&amp;AA3293,"")))/LEN("Alolan "&amp;AA3293))
         - SUMPRODUCT((LEN($Y$2:$Y$4096)-LEN(SUBSTITUTE($Y$2:$Y$4096,"Galarian "&amp;AA3293,"")))/LEN("Galarian "&amp;AA3293))
         - SUMPRODUCT((LEN($Y$2:$Y$4096)-LEN(SUBSTITUTE($Y$2:$Y$4096,"Hisuian "&amp;AA3293,"")))/LEN("Hisuian "&amp;AA3293))
         - SUMPRODUCT((LEN($Y$2:$Y$4096)-LEN(SUBSTITUTE($Y$2:$Y$4096,"Paldean "&amp;AA3293,"")))/LEN("Paldean "&amp;AA3293))
      &gt;0,2,1)
   ))))</f>
        <v>1</v>
      </c>
      <c r="AN3293">
        <v>0</v>
      </c>
      <c r="AO3293">
        <v>0</v>
      </c>
    </row>
    <row r="3294" spans="1:41" x14ac:dyDescent="0.25">
      <c r="A3294" t="s">
        <v>1664</v>
      </c>
      <c r="B3294" t="s">
        <v>1660</v>
      </c>
      <c r="C3294" t="s">
        <v>1469</v>
      </c>
      <c r="D3294" t="s">
        <v>1471</v>
      </c>
      <c r="E3294">
        <v>105</v>
      </c>
      <c r="F3294">
        <v>105</v>
      </c>
      <c r="G3294">
        <v>75</v>
      </c>
      <c r="H3294">
        <v>65</v>
      </c>
      <c r="I3294">
        <v>100</v>
      </c>
      <c r="J3294">
        <v>50</v>
      </c>
      <c r="K3294" t="s">
        <v>1659</v>
      </c>
      <c r="M3294" t="s">
        <v>6231</v>
      </c>
      <c r="N3294">
        <v>7.9</v>
      </c>
      <c r="O3294">
        <v>9.4499999999999993</v>
      </c>
      <c r="P3294">
        <v>2</v>
      </c>
      <c r="Q3294">
        <v>2</v>
      </c>
      <c r="R3294">
        <f t="shared" si="232"/>
        <v>10</v>
      </c>
      <c r="S3294">
        <f t="shared" si="233"/>
        <v>11</v>
      </c>
      <c r="T3294">
        <f t="shared" si="231"/>
        <v>21</v>
      </c>
      <c r="U3294" t="s">
        <v>1469</v>
      </c>
      <c r="V3294" t="s">
        <v>1471</v>
      </c>
      <c r="W3294" t="s">
        <v>1479</v>
      </c>
      <c r="X3294" t="s">
        <v>1492</v>
      </c>
      <c r="Z3294" t="str" cm="1">
        <f t="array" ref="Z3294">IF(ISBLANK(AK3294),_xlfn.LET(
    _xlpm.nameBeforeSlash, IF(ISNUMBER(SEARCH("/", Y3294)), LEFT(Y3294, SEARCH("/", Y3294)-1), Y3294),
    _xlpm.matchRow, IFERROR(MATCH(_xlpm.nameBeforeSlash, AA:AA, 0), ""),
    _xlpm.difference, IF(_xlpm.matchRow="", "", ABS((R3294 + S3294)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),IF(ISBLANK(Y3294),"","Hidden"))</f>
        <v/>
      </c>
      <c r="AA3294" t="s">
        <v>1662</v>
      </c>
      <c r="AB3294" t="s">
        <v>3498</v>
      </c>
      <c r="AC3294" t="s">
        <v>539</v>
      </c>
      <c r="AD3294" t="str">
        <f>_xlfn.XLOOKUP(AC3294,moves!A:A,moves!B:B)</f>
        <v>poison</v>
      </c>
      <c r="AE3294">
        <f>_xlfn.XLOOKUP(AC3294,moves!A:A,moves!D:D)</f>
        <v>4</v>
      </c>
      <c r="AF3294" t="str">
        <f>_xlfn.XLOOKUP(AC3294,moves!A:A,moves!E:E)</f>
        <v>If 2 or more status symbols are rolled: Inflict the Poisoned status on all targets.</v>
      </c>
      <c r="AG3294">
        <v>0</v>
      </c>
      <c r="AH3294">
        <v>0</v>
      </c>
      <c r="AI3294">
        <f t="shared" si="230"/>
        <v>0</v>
      </c>
      <c r="AJ3294" t="s">
        <v>525</v>
      </c>
      <c r="AK3294" t="s">
        <v>6231</v>
      </c>
      <c r="AL3294">
        <v>0</v>
      </c>
      <c r="AM3294" cm="1">
        <f t="array" ref="AM3294">IF(AL3294=1,1,
   IF(ISTEXT(AK3294),1,
   IF(AO3294&gt;1,AM3293,
   IF(AI3294=1,
      IF(SUMPRODUCT((LEN($Y$2:$Y$4096)-LEN(SUBSTITUTE($Y$2:$Y$4096,AA3294,"")))/LEN(AA3294))&gt;0,2,1),
      IF(
         SUMPRODUCT((LEN($Y$2:$Y$4096)-LEN(SUBSTITUTE($Y$2:$Y$4096,AA3294,"")))/LEN(AA3294))
         - SUMPRODUCT((LEN($Y$2:$Y$4096)-LEN(SUBSTITUTE($Y$2:$Y$4096,"Alolan "&amp;AA3294,"")))/LEN("Alolan "&amp;AA3294))
         - SUMPRODUCT((LEN($Y$2:$Y$4096)-LEN(SUBSTITUTE($Y$2:$Y$4096,"Galarian "&amp;AA3294,"")))/LEN("Galarian "&amp;AA3294))
         - SUMPRODUCT((LEN($Y$2:$Y$4096)-LEN(SUBSTITUTE($Y$2:$Y$4096,"Hisuian "&amp;AA3294,"")))/LEN("Hisuian "&amp;AA3294))
         - SUMPRODUCT((LEN($Y$2:$Y$4096)-LEN(SUBSTITUTE($Y$2:$Y$4096,"Paldean "&amp;AA3294,"")))/LEN("Paldean "&amp;AA3294))
      &gt;0,2,1)
   ))))</f>
        <v>1</v>
      </c>
      <c r="AN3294">
        <v>0</v>
      </c>
      <c r="AO3294">
        <v>0</v>
      </c>
    </row>
    <row r="3295" spans="1:41" x14ac:dyDescent="0.25">
      <c r="A3295">
        <v>466</v>
      </c>
      <c r="B3295" t="s">
        <v>220</v>
      </c>
      <c r="C3295" t="s">
        <v>1521</v>
      </c>
      <c r="D3295"/>
      <c r="E3295">
        <v>75</v>
      </c>
      <c r="F3295">
        <v>123</v>
      </c>
      <c r="G3295">
        <v>67</v>
      </c>
      <c r="H3295">
        <v>95</v>
      </c>
      <c r="I3295">
        <v>85</v>
      </c>
      <c r="J3295">
        <v>95</v>
      </c>
      <c r="K3295" t="s">
        <v>344</v>
      </c>
      <c r="M3295" t="s">
        <v>6231</v>
      </c>
      <c r="N3295">
        <v>10.9</v>
      </c>
      <c r="O3295">
        <v>7.56</v>
      </c>
      <c r="P3295">
        <v>2</v>
      </c>
      <c r="Q3295">
        <v>2</v>
      </c>
      <c r="R3295">
        <f t="shared" si="232"/>
        <v>13</v>
      </c>
      <c r="S3295">
        <f t="shared" si="233"/>
        <v>10</v>
      </c>
      <c r="T3295">
        <f t="shared" si="231"/>
        <v>23</v>
      </c>
      <c r="U3295" t="s">
        <v>1521</v>
      </c>
      <c r="V3295" t="s">
        <v>429</v>
      </c>
      <c r="W3295" t="s">
        <v>1512</v>
      </c>
      <c r="X3295" t="s">
        <v>1492</v>
      </c>
      <c r="Z3295" t="str" cm="1">
        <f t="array" ref="Z3295">IF(ISBLANK(AK3295),_xlfn.LET(
    _xlpm.nameBeforeSlash, IF(ISNUMBER(SEARCH("/", Y3295)), LEFT(Y3295, SEARCH("/", Y3295)-1), Y3295),
    _xlpm.matchRow, IFERROR(MATCH(_xlpm.nameBeforeSlash, AA:AA, 0), ""),
    _xlpm.difference, IF(_xlpm.matchRow="", "", ABS((R3295 + S3295)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),IF(ISBLANK(Y3295),"","Hidden"))</f>
        <v/>
      </c>
      <c r="AA3295" t="s">
        <v>220</v>
      </c>
      <c r="AB3295" t="s">
        <v>3498</v>
      </c>
      <c r="AC3295" t="s">
        <v>990</v>
      </c>
      <c r="AD3295" t="str">
        <f>_xlfn.XLOOKUP(AC3295,moves!A:A,moves!B:B)</f>
        <v>electric</v>
      </c>
      <c r="AE3295">
        <f>_xlfn.XLOOKUP(AC3295,moves!A:A,moves!D:D)</f>
        <v>4</v>
      </c>
      <c r="AF3295" t="str">
        <f>_xlfn.XLOOKUP(AC3295,moves!A:A,moves!E:E)</f>
        <v xml:space="preserve"> </v>
      </c>
      <c r="AG3295">
        <v>0</v>
      </c>
      <c r="AH3295">
        <v>0</v>
      </c>
      <c r="AI3295">
        <f t="shared" si="230"/>
        <v>0</v>
      </c>
      <c r="AJ3295" t="s">
        <v>525</v>
      </c>
      <c r="AK3295" t="s">
        <v>6231</v>
      </c>
      <c r="AL3295">
        <v>0</v>
      </c>
      <c r="AM3295" cm="1">
        <f t="array" ref="AM3295">IF(AL3295=1,1,
   IF(ISTEXT(AK3295),1,
   IF(AO3295&gt;1,AM3294,
   IF(AI3295=1,
      IF(SUMPRODUCT((LEN($Y$2:$Y$4096)-LEN(SUBSTITUTE($Y$2:$Y$4096,AA3295,"")))/LEN(AA3295))&gt;0,2,1),
      IF(
         SUMPRODUCT((LEN($Y$2:$Y$4096)-LEN(SUBSTITUTE($Y$2:$Y$4096,AA3295,"")))/LEN(AA3295))
         - SUMPRODUCT((LEN($Y$2:$Y$4096)-LEN(SUBSTITUTE($Y$2:$Y$4096,"Alolan "&amp;AA3295,"")))/LEN("Alolan "&amp;AA3295))
         - SUMPRODUCT((LEN($Y$2:$Y$4096)-LEN(SUBSTITUTE($Y$2:$Y$4096,"Galarian "&amp;AA3295,"")))/LEN("Galarian "&amp;AA3295))
         - SUMPRODUCT((LEN($Y$2:$Y$4096)-LEN(SUBSTITUTE($Y$2:$Y$4096,"Hisuian "&amp;AA3295,"")))/LEN("Hisuian "&amp;AA3295))
         - SUMPRODUCT((LEN($Y$2:$Y$4096)-LEN(SUBSTITUTE($Y$2:$Y$4096,"Paldean "&amp;AA3295,"")))/LEN("Paldean "&amp;AA3295))
      &gt;0,2,1)
   ))))</f>
        <v>1</v>
      </c>
      <c r="AN3295">
        <v>0</v>
      </c>
      <c r="AO3295">
        <v>0</v>
      </c>
    </row>
    <row r="3296" spans="1:41" x14ac:dyDescent="0.25">
      <c r="A3296">
        <v>101</v>
      </c>
      <c r="B3296" t="s">
        <v>571</v>
      </c>
      <c r="C3296" t="s">
        <v>1521</v>
      </c>
      <c r="D3296"/>
      <c r="E3296">
        <v>60</v>
      </c>
      <c r="F3296">
        <v>50</v>
      </c>
      <c r="G3296">
        <v>70</v>
      </c>
      <c r="H3296">
        <v>80</v>
      </c>
      <c r="I3296">
        <v>80</v>
      </c>
      <c r="J3296">
        <v>150</v>
      </c>
      <c r="K3296" t="s">
        <v>572</v>
      </c>
      <c r="M3296" t="s">
        <v>6231</v>
      </c>
      <c r="N3296">
        <v>10.5</v>
      </c>
      <c r="O3296">
        <v>6.9</v>
      </c>
      <c r="P3296">
        <v>2</v>
      </c>
      <c r="Q3296">
        <v>2</v>
      </c>
      <c r="R3296">
        <f t="shared" si="232"/>
        <v>13</v>
      </c>
      <c r="S3296">
        <f t="shared" si="233"/>
        <v>9</v>
      </c>
      <c r="T3296">
        <f t="shared" si="231"/>
        <v>22</v>
      </c>
      <c r="U3296" t="s">
        <v>1521</v>
      </c>
      <c r="V3296" t="s">
        <v>1468</v>
      </c>
      <c r="W3296" t="s">
        <v>1546</v>
      </c>
      <c r="X3296" t="s">
        <v>1512</v>
      </c>
      <c r="Z3296" t="str" cm="1">
        <f t="array" ref="Z3296">IF(ISBLANK(AK3296),_xlfn.LET(
    _xlpm.nameBeforeSlash, IF(ISNUMBER(SEARCH("/", Y3296)), LEFT(Y3296, SEARCH("/", Y3296)-1), Y3296),
    _xlpm.matchRow, IFERROR(MATCH(_xlpm.nameBeforeSlash, AA:AA, 0), ""),
    _xlpm.difference, IF(_xlpm.matchRow="", "", ABS((R3296 + S3296)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),IF(ISBLANK(Y3296),"","Hidden"))</f>
        <v/>
      </c>
      <c r="AA3296" t="s">
        <v>571</v>
      </c>
      <c r="AB3296" t="s">
        <v>3498</v>
      </c>
      <c r="AC3296" t="s">
        <v>450</v>
      </c>
      <c r="AD3296" t="str">
        <f>_xlfn.XLOOKUP(AC3296,moves!A:A,moves!B:B)</f>
        <v>normal</v>
      </c>
      <c r="AE3296">
        <f>_xlfn.XLOOKUP(AC3296,moves!A:A,moves!D:D)</f>
        <v>6</v>
      </c>
      <c r="AF3296" t="str">
        <f>_xlfn.XLOOKUP(AC3296,moves!A:A,moves!E:E)</f>
        <v>Critical hits deal +2 damage. For each critical hit rolled: The user takes 3 damage.</v>
      </c>
      <c r="AG3296">
        <v>0</v>
      </c>
      <c r="AH3296">
        <v>0</v>
      </c>
      <c r="AI3296">
        <f t="shared" si="230"/>
        <v>0</v>
      </c>
      <c r="AJ3296" t="s">
        <v>525</v>
      </c>
      <c r="AK3296" t="s">
        <v>6231</v>
      </c>
      <c r="AL3296">
        <v>0</v>
      </c>
      <c r="AM3296" cm="1">
        <f t="array" ref="AM3296">IF(AL3296=1,1,
   IF(ISTEXT(AK3296),1,
   IF(AO3296&gt;1,AM3295,
   IF(AI3296=1,
      IF(SUMPRODUCT((LEN($Y$2:$Y$4096)-LEN(SUBSTITUTE($Y$2:$Y$4096,AA3296,"")))/LEN(AA3296))&gt;0,2,1),
      IF(
         SUMPRODUCT((LEN($Y$2:$Y$4096)-LEN(SUBSTITUTE($Y$2:$Y$4096,AA3296,"")))/LEN(AA3296))
         - SUMPRODUCT((LEN($Y$2:$Y$4096)-LEN(SUBSTITUTE($Y$2:$Y$4096,"Alolan "&amp;AA3296,"")))/LEN("Alolan "&amp;AA3296))
         - SUMPRODUCT((LEN($Y$2:$Y$4096)-LEN(SUBSTITUTE($Y$2:$Y$4096,"Galarian "&amp;AA3296,"")))/LEN("Galarian "&amp;AA3296))
         - SUMPRODUCT((LEN($Y$2:$Y$4096)-LEN(SUBSTITUTE($Y$2:$Y$4096,"Hisuian "&amp;AA3296,"")))/LEN("Hisuian "&amp;AA3296))
         - SUMPRODUCT((LEN($Y$2:$Y$4096)-LEN(SUBSTITUTE($Y$2:$Y$4096,"Paldean "&amp;AA3296,"")))/LEN("Paldean "&amp;AA3296))
      &gt;0,2,1)
   ))))</f>
        <v>1</v>
      </c>
      <c r="AN3296">
        <v>0</v>
      </c>
      <c r="AO3296">
        <v>0</v>
      </c>
    </row>
    <row r="3297" spans="1:42" x14ac:dyDescent="0.25">
      <c r="A3297">
        <v>467</v>
      </c>
      <c r="B3297" t="s">
        <v>221</v>
      </c>
      <c r="C3297" t="s">
        <v>1479</v>
      </c>
      <c r="D3297"/>
      <c r="E3297">
        <v>75</v>
      </c>
      <c r="F3297">
        <v>95</v>
      </c>
      <c r="G3297">
        <v>67</v>
      </c>
      <c r="H3297">
        <v>125</v>
      </c>
      <c r="I3297">
        <v>95</v>
      </c>
      <c r="J3297">
        <v>83</v>
      </c>
      <c r="K3297" t="s">
        <v>347</v>
      </c>
      <c r="M3297" t="s">
        <v>6231</v>
      </c>
      <c r="N3297">
        <v>10.52</v>
      </c>
      <c r="O3297">
        <v>7.8599999999999994</v>
      </c>
      <c r="P3297">
        <v>2</v>
      </c>
      <c r="Q3297">
        <v>2</v>
      </c>
      <c r="R3297">
        <f t="shared" si="232"/>
        <v>13</v>
      </c>
      <c r="S3297">
        <f t="shared" si="233"/>
        <v>10</v>
      </c>
      <c r="T3297">
        <f t="shared" si="231"/>
        <v>23</v>
      </c>
      <c r="U3297" t="s">
        <v>1479</v>
      </c>
      <c r="V3297" t="s">
        <v>1469</v>
      </c>
      <c r="W3297" t="s">
        <v>1512</v>
      </c>
      <c r="X3297" t="s">
        <v>1492</v>
      </c>
      <c r="Z3297" t="str" cm="1">
        <f t="array" ref="Z3297">IF(ISBLANK(AK3297),_xlfn.LET(
    _xlpm.nameBeforeSlash, IF(ISNUMBER(SEARCH("/", Y3297)), LEFT(Y3297, SEARCH("/", Y3297)-1), Y3297),
    _xlpm.matchRow, IFERROR(MATCH(_xlpm.nameBeforeSlash, AA:AA, 0), ""),
    _xlpm.difference, IF(_xlpm.matchRow="", "", ABS((R3297 + S3297)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),IF(ISBLANK(Y3297),"","Hidden"))</f>
        <v/>
      </c>
      <c r="AA3297" t="s">
        <v>221</v>
      </c>
      <c r="AB3297" t="s">
        <v>3498</v>
      </c>
      <c r="AC3297" t="s">
        <v>412</v>
      </c>
      <c r="AD3297" t="str">
        <f>_xlfn.XLOOKUP(AC3297,moves!A:A,moves!B:B)</f>
        <v>fire</v>
      </c>
      <c r="AE3297">
        <f>_xlfn.XLOOKUP(AC3297,moves!A:A,moves!D:D)</f>
        <v>5</v>
      </c>
      <c r="AF3297" t="str">
        <f>_xlfn.XLOOKUP(AC3297,moves!A:A,moves!E:E)</f>
        <v>If 2 or more status symbols are rolled: Inflict the Burned status on the target.</v>
      </c>
      <c r="AG3297">
        <v>0</v>
      </c>
      <c r="AH3297">
        <v>0</v>
      </c>
      <c r="AI3297">
        <f t="shared" si="230"/>
        <v>0</v>
      </c>
      <c r="AJ3297" t="s">
        <v>525</v>
      </c>
      <c r="AK3297" t="s">
        <v>6231</v>
      </c>
      <c r="AL3297">
        <v>0</v>
      </c>
      <c r="AM3297" cm="1">
        <f t="array" ref="AM3297">IF(AL3297=1,1,
   IF(ISTEXT(AK3297),1,
   IF(AO3297&gt;1,AM3296,
   IF(AI3297=1,
      IF(SUMPRODUCT((LEN($Y$2:$Y$4096)-LEN(SUBSTITUTE($Y$2:$Y$4096,AA3297,"")))/LEN(AA3297))&gt;0,2,1),
      IF(
         SUMPRODUCT((LEN($Y$2:$Y$4096)-LEN(SUBSTITUTE($Y$2:$Y$4096,AA3297,"")))/LEN(AA3297))
         - SUMPRODUCT((LEN($Y$2:$Y$4096)-LEN(SUBSTITUTE($Y$2:$Y$4096,"Alolan "&amp;AA3297,"")))/LEN("Alolan "&amp;AA3297))
         - SUMPRODUCT((LEN($Y$2:$Y$4096)-LEN(SUBSTITUTE($Y$2:$Y$4096,"Galarian "&amp;AA3297,"")))/LEN("Galarian "&amp;AA3297))
         - SUMPRODUCT((LEN($Y$2:$Y$4096)-LEN(SUBSTITUTE($Y$2:$Y$4096,"Hisuian "&amp;AA3297,"")))/LEN("Hisuian "&amp;AA3297))
         - SUMPRODUCT((LEN($Y$2:$Y$4096)-LEN(SUBSTITUTE($Y$2:$Y$4096,"Paldean "&amp;AA3297,"")))/LEN("Paldean "&amp;AA3297))
      &gt;0,2,1)
   ))))</f>
        <v>1</v>
      </c>
      <c r="AN3297">
        <v>0</v>
      </c>
      <c r="AO3297">
        <v>0</v>
      </c>
    </row>
    <row r="3298" spans="1:42" x14ac:dyDescent="0.25">
      <c r="A3298">
        <v>461</v>
      </c>
      <c r="B3298" t="s">
        <v>215</v>
      </c>
      <c r="C3298" t="s">
        <v>1471</v>
      </c>
      <c r="D3298" t="s">
        <v>1209</v>
      </c>
      <c r="E3298">
        <v>70</v>
      </c>
      <c r="F3298">
        <v>120</v>
      </c>
      <c r="G3298">
        <v>65</v>
      </c>
      <c r="H3298">
        <v>45</v>
      </c>
      <c r="I3298">
        <v>85</v>
      </c>
      <c r="J3298">
        <v>125</v>
      </c>
      <c r="K3298" t="s">
        <v>336</v>
      </c>
      <c r="M3298" t="s">
        <v>6231</v>
      </c>
      <c r="N3298">
        <v>11.45</v>
      </c>
      <c r="O3298">
        <v>7.3</v>
      </c>
      <c r="P3298">
        <v>2</v>
      </c>
      <c r="Q3298">
        <v>2</v>
      </c>
      <c r="R3298">
        <f t="shared" si="232"/>
        <v>13</v>
      </c>
      <c r="S3298">
        <f t="shared" si="233"/>
        <v>9</v>
      </c>
      <c r="T3298">
        <f t="shared" si="231"/>
        <v>22</v>
      </c>
      <c r="U3298" t="s">
        <v>1471</v>
      </c>
      <c r="V3298" t="s">
        <v>1209</v>
      </c>
      <c r="W3298" t="s">
        <v>1514</v>
      </c>
      <c r="X3298" t="s">
        <v>1492</v>
      </c>
      <c r="Z3298" t="str" cm="1">
        <f t="array" ref="Z3298">IF(ISBLANK(AK3298),_xlfn.LET(
    _xlpm.nameBeforeSlash, IF(ISNUMBER(SEARCH("/", Y3298)), LEFT(Y3298, SEARCH("/", Y3298)-1), Y3298),
    _xlpm.matchRow, IFERROR(MATCH(_xlpm.nameBeforeSlash, AA:AA, 0), ""),
    _xlpm.difference, IF(_xlpm.matchRow="", "", ABS((R3298 + S3298)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),IF(ISBLANK(Y3298),"","Hidden"))</f>
        <v/>
      </c>
      <c r="AA3298" t="s">
        <v>215</v>
      </c>
      <c r="AB3298" t="s">
        <v>3498</v>
      </c>
      <c r="AC3298" t="s">
        <v>1211</v>
      </c>
      <c r="AD3298" t="str">
        <f>_xlfn.XLOOKUP(AC3298,moves!A:A,moves!B:B)</f>
        <v>ice</v>
      </c>
      <c r="AE3298">
        <f>_xlfn.XLOOKUP(AC3298,moves!A:A,moves!D:D)</f>
        <v>3</v>
      </c>
      <c r="AF3298" t="str">
        <f>_xlfn.XLOOKUP(AC3298,moves!A:A,moves!E:E)</f>
        <v xml:space="preserve"> </v>
      </c>
      <c r="AG3298">
        <v>0</v>
      </c>
      <c r="AH3298">
        <v>0</v>
      </c>
      <c r="AI3298">
        <f t="shared" si="230"/>
        <v>0</v>
      </c>
      <c r="AJ3298" t="s">
        <v>525</v>
      </c>
      <c r="AK3298" t="s">
        <v>6231</v>
      </c>
      <c r="AL3298">
        <v>0</v>
      </c>
      <c r="AM3298" cm="1">
        <f t="array" ref="AM3298">IF(AL3298=1,1,
   IF(ISTEXT(AK3298),1,
   IF(AO3298&gt;1,AM3297,
   IF(AI3298=1,
      IF(SUMPRODUCT((LEN($Y$2:$Y$4096)-LEN(SUBSTITUTE($Y$2:$Y$4096,AA3298,"")))/LEN(AA3298))&gt;0,2,1),
      IF(
         SUMPRODUCT((LEN($Y$2:$Y$4096)-LEN(SUBSTITUTE($Y$2:$Y$4096,AA3298,"")))/LEN(AA3298))
         - SUMPRODUCT((LEN($Y$2:$Y$4096)-LEN(SUBSTITUTE($Y$2:$Y$4096,"Alolan "&amp;AA3298,"")))/LEN("Alolan "&amp;AA3298))
         - SUMPRODUCT((LEN($Y$2:$Y$4096)-LEN(SUBSTITUTE($Y$2:$Y$4096,"Galarian "&amp;AA3298,"")))/LEN("Galarian "&amp;AA3298))
         - SUMPRODUCT((LEN($Y$2:$Y$4096)-LEN(SUBSTITUTE($Y$2:$Y$4096,"Hisuian "&amp;AA3298,"")))/LEN("Hisuian "&amp;AA3298))
         - SUMPRODUCT((LEN($Y$2:$Y$4096)-LEN(SUBSTITUTE($Y$2:$Y$4096,"Paldean "&amp;AA3298,"")))/LEN("Paldean "&amp;AA3298))
      &gt;0,2,1)
   ))))</f>
        <v>1</v>
      </c>
      <c r="AN3298">
        <v>0</v>
      </c>
      <c r="AO3298">
        <v>0</v>
      </c>
    </row>
    <row r="3299" spans="1:42" x14ac:dyDescent="0.25">
      <c r="A3299">
        <v>778</v>
      </c>
      <c r="B3299" t="s">
        <v>585</v>
      </c>
      <c r="C3299" t="s">
        <v>1524</v>
      </c>
      <c r="D3299" t="s">
        <v>1536</v>
      </c>
      <c r="E3299">
        <v>55</v>
      </c>
      <c r="F3299">
        <v>90</v>
      </c>
      <c r="G3299">
        <v>80</v>
      </c>
      <c r="H3299">
        <v>50</v>
      </c>
      <c r="I3299">
        <v>105</v>
      </c>
      <c r="J3299">
        <v>96</v>
      </c>
      <c r="K3299" t="s">
        <v>586</v>
      </c>
      <c r="M3299" t="s">
        <v>6231</v>
      </c>
      <c r="N3299">
        <v>8.84</v>
      </c>
      <c r="O3299">
        <v>7.75</v>
      </c>
      <c r="P3299">
        <v>2</v>
      </c>
      <c r="Q3299">
        <v>2</v>
      </c>
      <c r="R3299">
        <f t="shared" si="232"/>
        <v>11</v>
      </c>
      <c r="S3299">
        <f t="shared" si="233"/>
        <v>10</v>
      </c>
      <c r="T3299">
        <f t="shared" si="231"/>
        <v>21</v>
      </c>
      <c r="U3299" t="s">
        <v>1524</v>
      </c>
      <c r="V3299" t="s">
        <v>1536</v>
      </c>
      <c r="W3299" t="s">
        <v>1468</v>
      </c>
      <c r="X3299" t="s">
        <v>1492</v>
      </c>
      <c r="Z3299" t="str" cm="1">
        <f t="array" ref="Z3299">IF(ISBLANK(AK3299),_xlfn.LET(
    _xlpm.nameBeforeSlash, IF(ISNUMBER(SEARCH("/", Y3299)), LEFT(Y3299, SEARCH("/", Y3299)-1), Y3299),
    _xlpm.matchRow, IFERROR(MATCH(_xlpm.nameBeforeSlash, AA:AA, 0), ""),
    _xlpm.difference, IF(_xlpm.matchRow="", "", ABS((R3299 + S3299)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),IF(ISBLANK(Y3299),"","Hidden"))</f>
        <v/>
      </c>
      <c r="AA3299" t="s">
        <v>585</v>
      </c>
      <c r="AB3299" t="s">
        <v>3498</v>
      </c>
      <c r="AC3299" t="s">
        <v>442</v>
      </c>
      <c r="AD3299" t="str">
        <f>_xlfn.XLOOKUP(AC3299,moves!A:A,moves!B:B)</f>
        <v>fairy</v>
      </c>
      <c r="AE3299">
        <f>_xlfn.XLOOKUP(AC3299,moves!A:A,moves!D:D)</f>
        <v>4</v>
      </c>
      <c r="AF3299" t="str">
        <f>_xlfn.XLOOKUP(AC3299,moves!A:A,moves!E:E)</f>
        <v>When the target next attacks: Remove 1 regular hit from the roll.</v>
      </c>
      <c r="AG3299">
        <v>0</v>
      </c>
      <c r="AH3299">
        <v>0</v>
      </c>
      <c r="AI3299">
        <f t="shared" si="230"/>
        <v>0</v>
      </c>
      <c r="AJ3299" t="s">
        <v>525</v>
      </c>
      <c r="AK3299" t="s">
        <v>6231</v>
      </c>
      <c r="AL3299">
        <v>0</v>
      </c>
      <c r="AM3299" cm="1">
        <f t="array" ref="AM3299">IF(AL3299=1,1,
   IF(ISTEXT(AK3299),1,
   IF(AO3299&gt;1,AM3298,
   IF(AI3299=1,
      IF(SUMPRODUCT((LEN($Y$2:$Y$4096)-LEN(SUBSTITUTE($Y$2:$Y$4096,AA3299,"")))/LEN(AA3299))&gt;0,2,1),
      IF(
         SUMPRODUCT((LEN($Y$2:$Y$4096)-LEN(SUBSTITUTE($Y$2:$Y$4096,AA3299,"")))/LEN(AA3299))
         - SUMPRODUCT((LEN($Y$2:$Y$4096)-LEN(SUBSTITUTE($Y$2:$Y$4096,"Alolan "&amp;AA3299,"")))/LEN("Alolan "&amp;AA3299))
         - SUMPRODUCT((LEN($Y$2:$Y$4096)-LEN(SUBSTITUTE($Y$2:$Y$4096,"Galarian "&amp;AA3299,"")))/LEN("Galarian "&amp;AA3299))
         - SUMPRODUCT((LEN($Y$2:$Y$4096)-LEN(SUBSTITUTE($Y$2:$Y$4096,"Hisuian "&amp;AA3299,"")))/LEN("Hisuian "&amp;AA3299))
         - SUMPRODUCT((LEN($Y$2:$Y$4096)-LEN(SUBSTITUTE($Y$2:$Y$4096,"Paldean "&amp;AA3299,"")))/LEN("Paldean "&amp;AA3299))
      &gt;0,2,1)
   ))))</f>
        <v>1</v>
      </c>
      <c r="AN3299">
        <v>0</v>
      </c>
      <c r="AO3299">
        <v>0</v>
      </c>
    </row>
    <row r="3300" spans="1:42" x14ac:dyDescent="0.25">
      <c r="A3300">
        <v>760</v>
      </c>
      <c r="B3300" t="s">
        <v>2643</v>
      </c>
      <c r="C3300" t="s">
        <v>1512</v>
      </c>
      <c r="D3300" t="s">
        <v>1492</v>
      </c>
      <c r="E3300">
        <v>120</v>
      </c>
      <c r="F3300">
        <v>125</v>
      </c>
      <c r="G3300">
        <v>80</v>
      </c>
      <c r="H3300">
        <v>55</v>
      </c>
      <c r="I3300">
        <v>60</v>
      </c>
      <c r="J3300">
        <v>60</v>
      </c>
      <c r="K3300" t="s">
        <v>2644</v>
      </c>
      <c r="M3300" t="s">
        <v>6231</v>
      </c>
      <c r="N3300">
        <v>9.1999999999999993</v>
      </c>
      <c r="O3300">
        <v>9</v>
      </c>
      <c r="P3300">
        <v>2</v>
      </c>
      <c r="Q3300">
        <v>3</v>
      </c>
      <c r="R3300">
        <f t="shared" si="232"/>
        <v>11</v>
      </c>
      <c r="S3300">
        <f t="shared" si="233"/>
        <v>12</v>
      </c>
      <c r="T3300">
        <f t="shared" si="231"/>
        <v>23</v>
      </c>
      <c r="U3300" t="s">
        <v>1512</v>
      </c>
      <c r="V3300" t="s">
        <v>1492</v>
      </c>
      <c r="W3300" t="s">
        <v>1471</v>
      </c>
      <c r="X3300" t="s">
        <v>1472</v>
      </c>
      <c r="Z3300" t="str" cm="1">
        <f t="array" ref="Z3300">IF(ISBLANK(AK3300),_xlfn.LET(
    _xlpm.nameBeforeSlash, IF(ISNUMBER(SEARCH("/", Y3300)), LEFT(Y3300, SEARCH("/", Y3300)-1), Y3300),
    _xlpm.matchRow, IFERROR(MATCH(_xlpm.nameBeforeSlash, AA:AA, 0), ""),
    _xlpm.difference, IF(_xlpm.matchRow="", "", ABS((R3300 + S3300)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),IF(ISBLANK(Y3300),"","Hidden"))</f>
        <v/>
      </c>
      <c r="AA3300" t="s">
        <v>2643</v>
      </c>
      <c r="AB3300" t="s">
        <v>3498</v>
      </c>
      <c r="AC3300" t="s">
        <v>1044</v>
      </c>
      <c r="AD3300" t="str">
        <f>_xlfn.XLOOKUP(AC3300,moves!A:A,moves!B:B)</f>
        <v>fighting</v>
      </c>
      <c r="AE3300">
        <f>_xlfn.XLOOKUP(AC3300,moves!A:A,moves!D:D)</f>
        <v>5</v>
      </c>
      <c r="AF3300" t="str">
        <f>_xlfn.XLOOKUP(AC3300,moves!A:A,moves!E:E)</f>
        <v>Each time this move is used: Decrease the user's Initiative by 2.</v>
      </c>
      <c r="AG3300">
        <v>0</v>
      </c>
      <c r="AH3300">
        <v>0</v>
      </c>
      <c r="AI3300">
        <f t="shared" si="230"/>
        <v>0</v>
      </c>
      <c r="AJ3300" t="s">
        <v>525</v>
      </c>
      <c r="AK3300" t="s">
        <v>6231</v>
      </c>
      <c r="AL3300">
        <v>0</v>
      </c>
      <c r="AM3300" cm="1">
        <f t="array" ref="AM3300">IF(AL3300=1,1,
   IF(ISTEXT(AK3300),1,
   IF(AO3300&gt;1,AM3299,
   IF(AI3300=1,
      IF(SUMPRODUCT((LEN($Y$2:$Y$4096)-LEN(SUBSTITUTE($Y$2:$Y$4096,AA3300,"")))/LEN(AA3300))&gt;0,2,1),
      IF(
         SUMPRODUCT((LEN($Y$2:$Y$4096)-LEN(SUBSTITUTE($Y$2:$Y$4096,AA3300,"")))/LEN(AA3300))
         - SUMPRODUCT((LEN($Y$2:$Y$4096)-LEN(SUBSTITUTE($Y$2:$Y$4096,"Alolan "&amp;AA3300,"")))/LEN("Alolan "&amp;AA3300))
         - SUMPRODUCT((LEN($Y$2:$Y$4096)-LEN(SUBSTITUTE($Y$2:$Y$4096,"Galarian "&amp;AA3300,"")))/LEN("Galarian "&amp;AA3300))
         - SUMPRODUCT((LEN($Y$2:$Y$4096)-LEN(SUBSTITUTE($Y$2:$Y$4096,"Hisuian "&amp;AA3300,"")))/LEN("Hisuian "&amp;AA3300))
         - SUMPRODUCT((LEN($Y$2:$Y$4096)-LEN(SUBSTITUTE($Y$2:$Y$4096,"Paldean "&amp;AA3300,"")))/LEN("Paldean "&amp;AA3300))
      &gt;0,2,1)
   ))))</f>
        <v>1</v>
      </c>
      <c r="AN3300">
        <v>0</v>
      </c>
      <c r="AO3300">
        <v>0</v>
      </c>
    </row>
    <row r="3301" spans="1:42" x14ac:dyDescent="0.25">
      <c r="A3301">
        <v>208</v>
      </c>
      <c r="B3301" t="s">
        <v>88</v>
      </c>
      <c r="C3301" t="s">
        <v>1514</v>
      </c>
      <c r="D3301" t="s">
        <v>1472</v>
      </c>
      <c r="E3301">
        <v>75</v>
      </c>
      <c r="F3301">
        <v>85</v>
      </c>
      <c r="G3301">
        <v>200</v>
      </c>
      <c r="H3301">
        <v>55</v>
      </c>
      <c r="I3301">
        <v>65</v>
      </c>
      <c r="J3301">
        <v>30</v>
      </c>
      <c r="K3301" t="s">
        <v>1819</v>
      </c>
      <c r="M3301" t="s">
        <v>6231</v>
      </c>
      <c r="N3301">
        <v>6</v>
      </c>
      <c r="O3301">
        <v>10.95</v>
      </c>
      <c r="P3301">
        <v>2</v>
      </c>
      <c r="Q3301">
        <v>4</v>
      </c>
      <c r="R3301">
        <f t="shared" si="232"/>
        <v>8</v>
      </c>
      <c r="S3301">
        <f t="shared" si="233"/>
        <v>15</v>
      </c>
      <c r="T3301">
        <f t="shared" si="231"/>
        <v>23</v>
      </c>
      <c r="U3301" t="s">
        <v>1514</v>
      </c>
      <c r="V3301" t="s">
        <v>1472</v>
      </c>
      <c r="W3301" t="s">
        <v>1546</v>
      </c>
      <c r="X3301" t="s">
        <v>1521</v>
      </c>
      <c r="Z3301" t="str" cm="1">
        <f t="array" ref="Z3301">IF(ISBLANK(AK3301),_xlfn.LET(
    _xlpm.nameBeforeSlash, IF(ISNUMBER(SEARCH("/", Y3301)), LEFT(Y3301, SEARCH("/", Y3301)-1), Y3301),
    _xlpm.matchRow, IFERROR(MATCH(_xlpm.nameBeforeSlash, AA:AA, 0), ""),
    _xlpm.difference, IF(_xlpm.matchRow="", "", ABS((R3301 + S3301)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),IF(ISBLANK(Y3301),"","Hidden"))</f>
        <v/>
      </c>
      <c r="AA3301" t="s">
        <v>88</v>
      </c>
      <c r="AB3301" t="s">
        <v>3498</v>
      </c>
      <c r="AC3301" t="s">
        <v>440</v>
      </c>
      <c r="AD3301" t="str">
        <f>_xlfn.XLOOKUP(AC3301,moves!A:A,moves!B:B)</f>
        <v>steel</v>
      </c>
      <c r="AE3301">
        <f>_xlfn.XLOOKUP(AC3301,moves!A:A,moves!D:D)</f>
        <v>4</v>
      </c>
      <c r="AF3301" t="str">
        <f>_xlfn.XLOOKUP(AC3301,moves!A:A,moves!E:E)</f>
        <v>When the target is next attacked: Add 1 regular hit to the roll.</v>
      </c>
      <c r="AG3301">
        <v>0</v>
      </c>
      <c r="AH3301">
        <v>0</v>
      </c>
      <c r="AI3301">
        <f t="shared" si="230"/>
        <v>0</v>
      </c>
      <c r="AJ3301" t="s">
        <v>525</v>
      </c>
      <c r="AK3301" t="s">
        <v>6231</v>
      </c>
      <c r="AL3301">
        <v>0</v>
      </c>
      <c r="AM3301" cm="1">
        <f t="array" ref="AM3301">IF(AL3301=1,1,
   IF(ISTEXT(AK3301),1,
   IF(AO3301&gt;1,AM3300,
   IF(AI3301=1,
      IF(SUMPRODUCT((LEN($Y$2:$Y$4096)-LEN(SUBSTITUTE($Y$2:$Y$4096,AA3301,"")))/LEN(AA3301))&gt;0,2,1),
      IF(
         SUMPRODUCT((LEN($Y$2:$Y$4096)-LEN(SUBSTITUTE($Y$2:$Y$4096,AA3301,"")))/LEN(AA3301))
         - SUMPRODUCT((LEN($Y$2:$Y$4096)-LEN(SUBSTITUTE($Y$2:$Y$4096,"Alolan "&amp;AA3301,"")))/LEN("Alolan "&amp;AA3301))
         - SUMPRODUCT((LEN($Y$2:$Y$4096)-LEN(SUBSTITUTE($Y$2:$Y$4096,"Galarian "&amp;AA3301,"")))/LEN("Galarian "&amp;AA3301))
         - SUMPRODUCT((LEN($Y$2:$Y$4096)-LEN(SUBSTITUTE($Y$2:$Y$4096,"Hisuian "&amp;AA3301,"")))/LEN("Hisuian "&amp;AA3301))
         - SUMPRODUCT((LEN($Y$2:$Y$4096)-LEN(SUBSTITUTE($Y$2:$Y$4096,"Paldean "&amp;AA3301,"")))/LEN("Paldean "&amp;AA3301))
      &gt;0,2,1)
   ))))</f>
        <v>1</v>
      </c>
      <c r="AN3301">
        <v>0</v>
      </c>
      <c r="AO3301">
        <v>1</v>
      </c>
    </row>
    <row r="3302" spans="1:42" x14ac:dyDescent="0.25">
      <c r="A3302" t="s">
        <v>1820</v>
      </c>
      <c r="B3302" t="s">
        <v>88</v>
      </c>
      <c r="C3302" t="s">
        <v>1514</v>
      </c>
      <c r="D3302" t="s">
        <v>1472</v>
      </c>
      <c r="E3302">
        <v>75</v>
      </c>
      <c r="F3302">
        <v>125</v>
      </c>
      <c r="G3302">
        <v>230</v>
      </c>
      <c r="H3302">
        <v>55</v>
      </c>
      <c r="I3302">
        <v>95</v>
      </c>
      <c r="J3302">
        <v>30</v>
      </c>
      <c r="K3302" t="s">
        <v>1819</v>
      </c>
      <c r="M3302" t="s">
        <v>6231</v>
      </c>
      <c r="N3302">
        <v>8</v>
      </c>
      <c r="O3302">
        <v>12.75</v>
      </c>
      <c r="P3302">
        <v>2</v>
      </c>
      <c r="Q3302">
        <v>4</v>
      </c>
      <c r="R3302">
        <f t="shared" si="232"/>
        <v>10</v>
      </c>
      <c r="S3302">
        <f t="shared" si="233"/>
        <v>17</v>
      </c>
      <c r="T3302">
        <f t="shared" si="231"/>
        <v>27</v>
      </c>
      <c r="U3302" t="s">
        <v>1514</v>
      </c>
      <c r="V3302" t="s">
        <v>1472</v>
      </c>
      <c r="W3302" t="s">
        <v>1546</v>
      </c>
      <c r="X3302" t="s">
        <v>1521</v>
      </c>
      <c r="Z3302" t="str" cm="1">
        <f t="array" ref="Z3302">IF(ISBLANK(AK3302),_xlfn.LET(
    _xlpm.nameBeforeSlash, IF(ISNUMBER(SEARCH("/", Y3302)), LEFT(Y3302, SEARCH("/", Y3302)-1), Y3302),
    _xlpm.matchRow, IFERROR(MATCH(_xlpm.nameBeforeSlash, AA:AA, 0), ""),
    _xlpm.difference, IF(_xlpm.matchRow="", "", ABS((R3302 + S3302)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),IF(ISBLANK(Y3302),"","Hidden"))</f>
        <v/>
      </c>
      <c r="AA3302" t="s">
        <v>3395</v>
      </c>
      <c r="AB3302" t="s">
        <v>1477</v>
      </c>
      <c r="AC3302" t="s">
        <v>1352</v>
      </c>
      <c r="AD3302" t="str">
        <f>_xlfn.XLOOKUP(AC3302,moves!A:A,moves!B:B)</f>
        <v>steel</v>
      </c>
      <c r="AE3302">
        <f>_xlfn.XLOOKUP(AC3302,moves!A:A,moves!D:D)</f>
        <v>8</v>
      </c>
      <c r="AF3302" t="str">
        <f>_xlfn.XLOOKUP(AC3302,moves!A:A,moves!E:E)</f>
        <v>The user takes damage equal to half its base health, rounded up.</v>
      </c>
      <c r="AG3302">
        <v>0</v>
      </c>
      <c r="AH3302">
        <v>0</v>
      </c>
      <c r="AI3302">
        <f t="shared" si="230"/>
        <v>0</v>
      </c>
      <c r="AJ3302" t="s">
        <v>525</v>
      </c>
      <c r="AK3302" t="s">
        <v>6231</v>
      </c>
      <c r="AL3302">
        <v>0</v>
      </c>
      <c r="AM3302" cm="1">
        <f t="array" ref="AM3302">IF(AL3302=1,1,
   IF(ISTEXT(AK3302),1,
   IF(AO3302&gt;1,AM3301,
   IF(AI3302=1,
      IF(SUMPRODUCT((LEN($Y$2:$Y$4096)-LEN(SUBSTITUTE($Y$2:$Y$4096,AA3302,"")))/LEN(AA3302))&gt;0,2,1),
      IF(
         SUMPRODUCT((LEN($Y$2:$Y$4096)-LEN(SUBSTITUTE($Y$2:$Y$4096,AA3302,"")))/LEN(AA3302))
         - SUMPRODUCT((LEN($Y$2:$Y$4096)-LEN(SUBSTITUTE($Y$2:$Y$4096,"Alolan "&amp;AA3302,"")))/LEN("Alolan "&amp;AA3302))
         - SUMPRODUCT((LEN($Y$2:$Y$4096)-LEN(SUBSTITUTE($Y$2:$Y$4096,"Galarian "&amp;AA3302,"")))/LEN("Galarian "&amp;AA3302))
         - SUMPRODUCT((LEN($Y$2:$Y$4096)-LEN(SUBSTITUTE($Y$2:$Y$4096,"Hisuian "&amp;AA3302,"")))/LEN("Hisuian "&amp;AA3302))
         - SUMPRODUCT((LEN($Y$2:$Y$4096)-LEN(SUBSTITUTE($Y$2:$Y$4096,"Paldean "&amp;AA3302,"")))/LEN("Paldean "&amp;AA3302))
      &gt;0,2,1)
   ))))</f>
        <v>1</v>
      </c>
      <c r="AN3302">
        <v>0</v>
      </c>
      <c r="AO3302">
        <v>2</v>
      </c>
      <c r="AP3302">
        <v>1</v>
      </c>
    </row>
    <row r="3303" spans="1:42" x14ac:dyDescent="0.25">
      <c r="A3303">
        <v>94</v>
      </c>
      <c r="B3303" t="s">
        <v>44</v>
      </c>
      <c r="C3303" t="s">
        <v>1524</v>
      </c>
      <c r="D3303" t="s">
        <v>1469</v>
      </c>
      <c r="E3303">
        <v>60</v>
      </c>
      <c r="F3303">
        <v>65</v>
      </c>
      <c r="G3303">
        <v>60</v>
      </c>
      <c r="H3303">
        <v>130</v>
      </c>
      <c r="I3303">
        <v>75</v>
      </c>
      <c r="J3303">
        <v>110</v>
      </c>
      <c r="K3303" t="s">
        <v>1669</v>
      </c>
      <c r="M3303" t="s">
        <v>6231</v>
      </c>
      <c r="N3303">
        <v>11.55</v>
      </c>
      <c r="O3303">
        <v>6.45</v>
      </c>
      <c r="P3303">
        <v>3</v>
      </c>
      <c r="Q3303">
        <v>3</v>
      </c>
      <c r="R3303">
        <f t="shared" si="232"/>
        <v>15</v>
      </c>
      <c r="S3303">
        <f t="shared" si="233"/>
        <v>9</v>
      </c>
      <c r="T3303">
        <f t="shared" si="231"/>
        <v>24</v>
      </c>
      <c r="U3303" t="s">
        <v>1524</v>
      </c>
      <c r="V3303" t="s">
        <v>1469</v>
      </c>
      <c r="W3303" t="s">
        <v>1471</v>
      </c>
      <c r="X3303" t="s">
        <v>429</v>
      </c>
      <c r="Z3303" t="str" cm="1">
        <f t="array" ref="Z3303">IF(ISBLANK(AK3303),_xlfn.LET(
    _xlpm.nameBeforeSlash, IF(ISNUMBER(SEARCH("/", Y3303)), LEFT(Y3303, SEARCH("/", Y3303)-1), Y3303),
    _xlpm.matchRow, IFERROR(MATCH(_xlpm.nameBeforeSlash, AA:AA, 0), ""),
    _xlpm.difference, IF(_xlpm.matchRow="", "", ABS((R3303 + S3303)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),IF(ISBLANK(Y3303),"","Hidden"))</f>
        <v/>
      </c>
      <c r="AA3303" t="s">
        <v>44</v>
      </c>
      <c r="AB3303" t="s">
        <v>3498</v>
      </c>
      <c r="AC3303" t="s">
        <v>1294</v>
      </c>
      <c r="AD3303" t="str">
        <f>_xlfn.XLOOKUP(AC3303,moves!A:A,moves!B:B)</f>
        <v>poison</v>
      </c>
      <c r="AE3303">
        <f>_xlfn.XLOOKUP(AC3303,moves!A:A,moves!D:D)</f>
        <v>5</v>
      </c>
      <c r="AF3303" t="str">
        <f>_xlfn.XLOOKUP(AC3303,moves!A:A,moves!E:E)</f>
        <v>Status symbols deal +1 damage. If any status symbols are rolled: Inflict the Poisoned status on the target.</v>
      </c>
      <c r="AG3303">
        <v>0</v>
      </c>
      <c r="AH3303">
        <v>0</v>
      </c>
      <c r="AI3303">
        <f t="shared" si="230"/>
        <v>0</v>
      </c>
      <c r="AJ3303" t="s">
        <v>525</v>
      </c>
      <c r="AK3303" t="s">
        <v>6231</v>
      </c>
      <c r="AL3303">
        <v>0</v>
      </c>
      <c r="AM3303" cm="1">
        <f t="array" ref="AM3303">IF(AL3303=1,1,
   IF(ISTEXT(AK3303),1,
   IF(AO3303&gt;1,AM3301,
   IF(AI3303=1,
      IF(SUMPRODUCT((LEN($Y$2:$Y$4096)-LEN(SUBSTITUTE($Y$2:$Y$4096,AA3303,"")))/LEN(AA3303))&gt;0,2,1),
      IF(
         SUMPRODUCT((LEN($Y$2:$Y$4096)-LEN(SUBSTITUTE($Y$2:$Y$4096,AA3303,"")))/LEN(AA3303))
         - SUMPRODUCT((LEN($Y$2:$Y$4096)-LEN(SUBSTITUTE($Y$2:$Y$4096,"Alolan "&amp;AA3303,"")))/LEN("Alolan "&amp;AA3303))
         - SUMPRODUCT((LEN($Y$2:$Y$4096)-LEN(SUBSTITUTE($Y$2:$Y$4096,"Galarian "&amp;AA3303,"")))/LEN("Galarian "&amp;AA3303))
         - SUMPRODUCT((LEN($Y$2:$Y$4096)-LEN(SUBSTITUTE($Y$2:$Y$4096,"Hisuian "&amp;AA3303,"")))/LEN("Hisuian "&amp;AA3303))
         - SUMPRODUCT((LEN($Y$2:$Y$4096)-LEN(SUBSTITUTE($Y$2:$Y$4096,"Paldean "&amp;AA3303,"")))/LEN("Paldean "&amp;AA3303))
      &gt;0,2,1)
   ))))</f>
        <v>1</v>
      </c>
      <c r="AN3303">
        <v>0</v>
      </c>
      <c r="AO3303">
        <v>1</v>
      </c>
    </row>
    <row r="3304" spans="1:42" x14ac:dyDescent="0.25">
      <c r="A3304" t="s">
        <v>1670</v>
      </c>
      <c r="B3304" t="s">
        <v>44</v>
      </c>
      <c r="C3304" t="s">
        <v>1524</v>
      </c>
      <c r="D3304" t="s">
        <v>1469</v>
      </c>
      <c r="E3304">
        <v>60</v>
      </c>
      <c r="F3304">
        <v>65</v>
      </c>
      <c r="G3304">
        <v>80</v>
      </c>
      <c r="H3304">
        <v>170</v>
      </c>
      <c r="I3304">
        <v>95</v>
      </c>
      <c r="J3304">
        <v>130</v>
      </c>
      <c r="K3304" t="s">
        <v>1669</v>
      </c>
      <c r="M3304" t="s">
        <v>6231</v>
      </c>
      <c r="N3304">
        <v>14.35</v>
      </c>
      <c r="O3304">
        <v>7.65</v>
      </c>
      <c r="P3304">
        <v>3</v>
      </c>
      <c r="Q3304">
        <v>2</v>
      </c>
      <c r="R3304">
        <f t="shared" si="232"/>
        <v>17</v>
      </c>
      <c r="S3304">
        <f t="shared" si="233"/>
        <v>10</v>
      </c>
      <c r="T3304">
        <f t="shared" si="231"/>
        <v>27</v>
      </c>
      <c r="U3304" t="s">
        <v>1524</v>
      </c>
      <c r="V3304" t="s">
        <v>1469</v>
      </c>
      <c r="W3304" t="s">
        <v>1471</v>
      </c>
      <c r="X3304" t="s">
        <v>429</v>
      </c>
      <c r="Z3304" t="str" cm="1">
        <f t="array" ref="Z3304">IF(ISBLANK(AK3304),_xlfn.LET(
    _xlpm.nameBeforeSlash, IF(ISNUMBER(SEARCH("/", Y3304)), LEFT(Y3304, SEARCH("/", Y3304)-1), Y3304),
    _xlpm.matchRow, IFERROR(MATCH(_xlpm.nameBeforeSlash, AA:AA, 0), ""),
    _xlpm.difference, IF(_xlpm.matchRow="", "", ABS((R3304 + S3304)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),IF(ISBLANK(Y3304),"","Hidden"))</f>
        <v/>
      </c>
      <c r="AA3304" t="s">
        <v>3372</v>
      </c>
      <c r="AB3304" t="s">
        <v>1477</v>
      </c>
      <c r="AC3304" t="s">
        <v>1106</v>
      </c>
      <c r="AD3304" t="str">
        <f>_xlfn.XLOOKUP(AC3304,moves!A:A,moves!B:B)</f>
        <v>ghost</v>
      </c>
      <c r="AE3304">
        <f>_xlfn.XLOOKUP(AC3304,moves!A:A,moves!D:D)</f>
        <v>6</v>
      </c>
      <c r="AF3304" t="str">
        <f>_xlfn.XLOOKUP(AC3304,moves!A:A,moves!E:E)</f>
        <v>Status symbols deal +1 damage. The target may no longer switch out or flee the battle.</v>
      </c>
      <c r="AG3304">
        <v>0</v>
      </c>
      <c r="AH3304">
        <v>0</v>
      </c>
      <c r="AI3304">
        <f t="shared" si="230"/>
        <v>0</v>
      </c>
      <c r="AJ3304" t="s">
        <v>525</v>
      </c>
      <c r="AK3304" t="s">
        <v>6231</v>
      </c>
      <c r="AL3304">
        <v>0</v>
      </c>
      <c r="AM3304" cm="1">
        <f t="array" ref="AM3304">IF(AL3304=1,1,
   IF(ISTEXT(AK3304),1,
   IF(AO3304&gt;1,AM3303,
   IF(AI3304=1,
      IF(SUMPRODUCT((LEN($Y$2:$Y$4096)-LEN(SUBSTITUTE($Y$2:$Y$4096,AA3304,"")))/LEN(AA3304))&gt;0,2,1),
      IF(
         SUMPRODUCT((LEN($Y$2:$Y$4096)-LEN(SUBSTITUTE($Y$2:$Y$4096,AA3304,"")))/LEN(AA3304))
         - SUMPRODUCT((LEN($Y$2:$Y$4096)-LEN(SUBSTITUTE($Y$2:$Y$4096,"Alolan "&amp;AA3304,"")))/LEN("Alolan "&amp;AA3304))
         - SUMPRODUCT((LEN($Y$2:$Y$4096)-LEN(SUBSTITUTE($Y$2:$Y$4096,"Galarian "&amp;AA3304,"")))/LEN("Galarian "&amp;AA3304))
         - SUMPRODUCT((LEN($Y$2:$Y$4096)-LEN(SUBSTITUTE($Y$2:$Y$4096,"Hisuian "&amp;AA3304,"")))/LEN("Hisuian "&amp;AA3304))
         - SUMPRODUCT((LEN($Y$2:$Y$4096)-LEN(SUBSTITUTE($Y$2:$Y$4096,"Paldean "&amp;AA3304,"")))/LEN("Paldean "&amp;AA3304))
      &gt;0,2,1)
   ))))</f>
        <v>1</v>
      </c>
      <c r="AN3304">
        <v>0</v>
      </c>
      <c r="AO3304">
        <v>2</v>
      </c>
      <c r="AP3304">
        <v>1</v>
      </c>
    </row>
    <row r="3305" spans="1:42" x14ac:dyDescent="0.25">
      <c r="A3305" t="s">
        <v>3309</v>
      </c>
      <c r="B3305" t="s">
        <v>44</v>
      </c>
      <c r="C3305" t="s">
        <v>1524</v>
      </c>
      <c r="D3305" t="s">
        <v>1469</v>
      </c>
      <c r="E3305">
        <v>60</v>
      </c>
      <c r="F3305">
        <v>65</v>
      </c>
      <c r="G3305">
        <v>80</v>
      </c>
      <c r="H3305">
        <v>170</v>
      </c>
      <c r="I3305">
        <v>95</v>
      </c>
      <c r="J3305">
        <v>130</v>
      </c>
      <c r="K3305" t="s">
        <v>1669</v>
      </c>
      <c r="M3305" t="s">
        <v>6231</v>
      </c>
      <c r="N3305">
        <v>14.35</v>
      </c>
      <c r="O3305">
        <v>7.65</v>
      </c>
      <c r="Q3305">
        <v>12</v>
      </c>
      <c r="R3305">
        <f t="shared" si="232"/>
        <v>14</v>
      </c>
      <c r="S3305">
        <f t="shared" si="233"/>
        <v>20</v>
      </c>
      <c r="T3305">
        <f t="shared" si="231"/>
        <v>34</v>
      </c>
      <c r="U3305" t="s">
        <v>1524</v>
      </c>
      <c r="V3305" t="s">
        <v>1469</v>
      </c>
      <c r="W3305" t="s">
        <v>1471</v>
      </c>
      <c r="X3305" t="s">
        <v>429</v>
      </c>
      <c r="Z3305" t="str" cm="1">
        <f t="array" ref="Z3305">IF(ISBLANK(AK3305),_xlfn.LET(
    _xlpm.nameBeforeSlash, IF(ISNUMBER(SEARCH("/", Y3305)), LEFT(Y3305, SEARCH("/", Y3305)-1), Y3305),
    _xlpm.matchRow, IFERROR(MATCH(_xlpm.nameBeforeSlash, AA:AA, 0), ""),
    _xlpm.difference, IF(_xlpm.matchRow="", "", ABS((R3305 + S3305)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),IF(ISBLANK(Y3305),"","Hidden"))</f>
        <v/>
      </c>
      <c r="AA3305" t="s">
        <v>3388</v>
      </c>
      <c r="AB3305" t="s">
        <v>3299</v>
      </c>
      <c r="AC3305" t="s">
        <v>3337</v>
      </c>
      <c r="AD3305" t="str">
        <f>_xlfn.XLOOKUP(AC3305,moves!A:A,moves!B:B)</f>
        <v>ghost</v>
      </c>
      <c r="AE3305">
        <f>_xlfn.XLOOKUP(AC3305,moves!A:A,moves!D:D)</f>
        <v>5</v>
      </c>
      <c r="AF3305" t="str">
        <f>_xlfn.XLOOKUP(AC3305,moves!A:A,moves!E:E)</f>
        <v>All opposing Pokémon may no longer switch out or flee the battle.</v>
      </c>
      <c r="AG3305">
        <v>0</v>
      </c>
      <c r="AH3305">
        <v>0</v>
      </c>
      <c r="AI3305">
        <f t="shared" si="230"/>
        <v>0</v>
      </c>
      <c r="AJ3305" t="s">
        <v>525</v>
      </c>
      <c r="AK3305" t="s">
        <v>6231</v>
      </c>
      <c r="AL3305">
        <v>0</v>
      </c>
      <c r="AM3305" cm="1">
        <f t="array" ref="AM3305">IF(AL3305=1,1,
   IF(ISTEXT(AK3305),1,
   IF(AO3305&gt;1,AM3304,
   IF(AI3305=1,
      IF(SUMPRODUCT((LEN($Y$2:$Y$4096)-LEN(SUBSTITUTE($Y$2:$Y$4096,AA3305,"")))/LEN(AA3305))&gt;0,2,1),
      IF(
         SUMPRODUCT((LEN($Y$2:$Y$4096)-LEN(SUBSTITUTE($Y$2:$Y$4096,AA3305,"")))/LEN(AA3305))
         - SUMPRODUCT((LEN($Y$2:$Y$4096)-LEN(SUBSTITUTE($Y$2:$Y$4096,"Alolan "&amp;AA3305,"")))/LEN("Alolan "&amp;AA3305))
         - SUMPRODUCT((LEN($Y$2:$Y$4096)-LEN(SUBSTITUTE($Y$2:$Y$4096,"Galarian "&amp;AA3305,"")))/LEN("Galarian "&amp;AA3305))
         - SUMPRODUCT((LEN($Y$2:$Y$4096)-LEN(SUBSTITUTE($Y$2:$Y$4096,"Hisuian "&amp;AA3305,"")))/LEN("Hisuian "&amp;AA3305))
         - SUMPRODUCT((LEN($Y$2:$Y$4096)-LEN(SUBSTITUTE($Y$2:$Y$4096,"Paldean "&amp;AA3305,"")))/LEN("Paldean "&amp;AA3305))
      &gt;0,2,1)
   ))))</f>
        <v>1</v>
      </c>
      <c r="AN3305">
        <v>0</v>
      </c>
      <c r="AO3305">
        <v>3</v>
      </c>
      <c r="AP3305">
        <v>1</v>
      </c>
    </row>
    <row r="3306" spans="1:42" x14ac:dyDescent="0.25">
      <c r="A3306">
        <v>452</v>
      </c>
      <c r="B3306" t="s">
        <v>206</v>
      </c>
      <c r="C3306" t="s">
        <v>1469</v>
      </c>
      <c r="D3306" t="s">
        <v>1471</v>
      </c>
      <c r="E3306">
        <v>70</v>
      </c>
      <c r="F3306">
        <v>90</v>
      </c>
      <c r="G3306">
        <v>110</v>
      </c>
      <c r="H3306">
        <v>60</v>
      </c>
      <c r="I3306">
        <v>75</v>
      </c>
      <c r="J3306">
        <v>95</v>
      </c>
      <c r="K3306" t="s">
        <v>2107</v>
      </c>
      <c r="M3306" t="s">
        <v>6231</v>
      </c>
      <c r="N3306">
        <v>8.9</v>
      </c>
      <c r="O3306">
        <v>8.35</v>
      </c>
      <c r="P3306">
        <v>2</v>
      </c>
      <c r="Q3306">
        <v>2</v>
      </c>
      <c r="R3306">
        <f t="shared" si="232"/>
        <v>11</v>
      </c>
      <c r="S3306">
        <f t="shared" si="233"/>
        <v>10</v>
      </c>
      <c r="T3306">
        <f t="shared" si="231"/>
        <v>21</v>
      </c>
      <c r="U3306" t="s">
        <v>1469</v>
      </c>
      <c r="V3306" t="s">
        <v>1471</v>
      </c>
      <c r="W3306" t="s">
        <v>1499</v>
      </c>
      <c r="X3306" t="s">
        <v>1472</v>
      </c>
      <c r="Z3306" t="str" cm="1">
        <f t="array" ref="Z3306">IF(ISBLANK(AK3306),_xlfn.LET(
    _xlpm.nameBeforeSlash, IF(ISNUMBER(SEARCH("/", Y3306)), LEFT(Y3306, SEARCH("/", Y3306)-1), Y3306),
    _xlpm.matchRow, IFERROR(MATCH(_xlpm.nameBeforeSlash, AA:AA, 0), ""),
    _xlpm.difference, IF(_xlpm.matchRow="", "", ABS((R3306 + S3306)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),IF(ISBLANK(Y3306),"","Hidden"))</f>
        <v/>
      </c>
      <c r="AA3306" t="s">
        <v>206</v>
      </c>
      <c r="AB3306" t="s">
        <v>3498</v>
      </c>
      <c r="AC3306" t="s">
        <v>405</v>
      </c>
      <c r="AD3306" t="str">
        <f>_xlfn.XLOOKUP(AC3306,moves!A:A,moves!B:B)</f>
        <v>poison</v>
      </c>
      <c r="AE3306">
        <f>_xlfn.XLOOKUP(AC3306,moves!A:A,moves!D:D)</f>
        <v>4</v>
      </c>
      <c r="AF3306" t="str">
        <f>_xlfn.XLOOKUP(AC3306,moves!A:A,moves!E:E)</f>
        <v>Critical hits deal +1 damage.</v>
      </c>
      <c r="AG3306">
        <v>0</v>
      </c>
      <c r="AH3306">
        <v>0</v>
      </c>
      <c r="AI3306">
        <f t="shared" si="230"/>
        <v>0</v>
      </c>
      <c r="AJ3306" t="s">
        <v>525</v>
      </c>
      <c r="AK3306" t="s">
        <v>6231</v>
      </c>
      <c r="AL3306">
        <v>0</v>
      </c>
      <c r="AM3306" cm="1">
        <f t="array" ref="AM3306">IF(AL3306=1,1,
   IF(ISTEXT(AK3306),1,
   IF(AO3306&gt;1,AM3303,
   IF(AI3306=1,
      IF(SUMPRODUCT((LEN($Y$2:$Y$4096)-LEN(SUBSTITUTE($Y$2:$Y$4096,AA3306,"")))/LEN(AA3306))&gt;0,2,1),
      IF(
         SUMPRODUCT((LEN($Y$2:$Y$4096)-LEN(SUBSTITUTE($Y$2:$Y$4096,AA3306,"")))/LEN(AA3306))
         - SUMPRODUCT((LEN($Y$2:$Y$4096)-LEN(SUBSTITUTE($Y$2:$Y$4096,"Alolan "&amp;AA3306,"")))/LEN("Alolan "&amp;AA3306))
         - SUMPRODUCT((LEN($Y$2:$Y$4096)-LEN(SUBSTITUTE($Y$2:$Y$4096,"Galarian "&amp;AA3306,"")))/LEN("Galarian "&amp;AA3306))
         - SUMPRODUCT((LEN($Y$2:$Y$4096)-LEN(SUBSTITUTE($Y$2:$Y$4096,"Hisuian "&amp;AA3306,"")))/LEN("Hisuian "&amp;AA3306))
         - SUMPRODUCT((LEN($Y$2:$Y$4096)-LEN(SUBSTITUTE($Y$2:$Y$4096,"Paldean "&amp;AA3306,"")))/LEN("Paldean "&amp;AA3306))
      &gt;0,2,1)
   ))))</f>
        <v>1</v>
      </c>
      <c r="AN3306">
        <v>0</v>
      </c>
      <c r="AO3306">
        <v>0</v>
      </c>
    </row>
    <row r="3307" spans="1:42" x14ac:dyDescent="0.25">
      <c r="A3307">
        <v>430</v>
      </c>
      <c r="B3307" t="s">
        <v>184</v>
      </c>
      <c r="C3307" t="s">
        <v>1471</v>
      </c>
      <c r="D3307" t="s">
        <v>1481</v>
      </c>
      <c r="E3307">
        <v>100</v>
      </c>
      <c r="F3307">
        <v>125</v>
      </c>
      <c r="G3307">
        <v>52</v>
      </c>
      <c r="H3307">
        <v>105</v>
      </c>
      <c r="I3307">
        <v>52</v>
      </c>
      <c r="J3307">
        <v>71</v>
      </c>
      <c r="K3307" t="s">
        <v>304</v>
      </c>
      <c r="M3307" t="s">
        <v>6231</v>
      </c>
      <c r="N3307">
        <v>10.14</v>
      </c>
      <c r="O3307">
        <v>7.12</v>
      </c>
      <c r="P3307">
        <v>2</v>
      </c>
      <c r="Q3307">
        <v>2</v>
      </c>
      <c r="R3307">
        <f t="shared" si="232"/>
        <v>12</v>
      </c>
      <c r="S3307">
        <f t="shared" si="233"/>
        <v>9</v>
      </c>
      <c r="T3307">
        <f t="shared" si="231"/>
        <v>21</v>
      </c>
      <c r="U3307" t="s">
        <v>1471</v>
      </c>
      <c r="V3307" t="s">
        <v>1481</v>
      </c>
      <c r="W3307" t="s">
        <v>1524</v>
      </c>
      <c r="X3307" t="s">
        <v>1479</v>
      </c>
      <c r="Z3307" t="str" cm="1">
        <f t="array" ref="Z3307">IF(ISBLANK(AK3307),_xlfn.LET(
    _xlpm.nameBeforeSlash, IF(ISNUMBER(SEARCH("/", Y3307)), LEFT(Y3307, SEARCH("/", Y3307)-1), Y3307),
    _xlpm.matchRow, IFERROR(MATCH(_xlpm.nameBeforeSlash, AA:AA, 0), ""),
    _xlpm.difference, IF(_xlpm.matchRow="", "", ABS((R3307 + S3307)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),IF(ISBLANK(Y3307),"","Hidden"))</f>
        <v/>
      </c>
      <c r="AA3307" t="s">
        <v>184</v>
      </c>
      <c r="AB3307" t="s">
        <v>3498</v>
      </c>
      <c r="AC3307" t="s">
        <v>454</v>
      </c>
      <c r="AD3307" t="str">
        <f>_xlfn.XLOOKUP(AC3307,moves!A:A,moves!B:B)</f>
        <v>dark</v>
      </c>
      <c r="AE3307">
        <f>_xlfn.XLOOKUP(AC3307,moves!A:A,moves!D:D)</f>
        <v>4</v>
      </c>
      <c r="AF3307" t="str">
        <f>_xlfn.XLOOKUP(AC3307,moves!A:A,moves!E:E)</f>
        <v>Critical hits deal +1 damage.</v>
      </c>
      <c r="AG3307">
        <v>0</v>
      </c>
      <c r="AH3307">
        <v>0</v>
      </c>
      <c r="AI3307">
        <f t="shared" si="230"/>
        <v>0</v>
      </c>
      <c r="AJ3307" t="s">
        <v>525</v>
      </c>
      <c r="AK3307" t="s">
        <v>6231</v>
      </c>
      <c r="AL3307">
        <v>0</v>
      </c>
      <c r="AM3307" cm="1">
        <f t="array" ref="AM3307">IF(AL3307=1,1,
   IF(ISTEXT(AK3307),1,
   IF(AO3307&gt;1,AM3306,
   IF(AI3307=1,
      IF(SUMPRODUCT((LEN($Y$2:$Y$4096)-LEN(SUBSTITUTE($Y$2:$Y$4096,AA3307,"")))/LEN(AA3307))&gt;0,2,1),
      IF(
         SUMPRODUCT((LEN($Y$2:$Y$4096)-LEN(SUBSTITUTE($Y$2:$Y$4096,AA3307,"")))/LEN(AA3307))
         - SUMPRODUCT((LEN($Y$2:$Y$4096)-LEN(SUBSTITUTE($Y$2:$Y$4096,"Alolan "&amp;AA3307,"")))/LEN("Alolan "&amp;AA3307))
         - SUMPRODUCT((LEN($Y$2:$Y$4096)-LEN(SUBSTITUTE($Y$2:$Y$4096,"Galarian "&amp;AA3307,"")))/LEN("Galarian "&amp;AA3307))
         - SUMPRODUCT((LEN($Y$2:$Y$4096)-LEN(SUBSTITUTE($Y$2:$Y$4096,"Hisuian "&amp;AA3307,"")))/LEN("Hisuian "&amp;AA3307))
         - SUMPRODUCT((LEN($Y$2:$Y$4096)-LEN(SUBSTITUTE($Y$2:$Y$4096,"Paldean "&amp;AA3307,"")))/LEN("Paldean "&amp;AA3307))
      &gt;0,2,1)
   ))))</f>
        <v>1</v>
      </c>
      <c r="AN3307">
        <v>0</v>
      </c>
      <c r="AO3307">
        <v>0</v>
      </c>
    </row>
    <row r="3308" spans="1:42" x14ac:dyDescent="0.25">
      <c r="A3308">
        <v>71</v>
      </c>
      <c r="B3308" t="s">
        <v>1620</v>
      </c>
      <c r="C3308" t="s">
        <v>1468</v>
      </c>
      <c r="D3308" t="s">
        <v>1469</v>
      </c>
      <c r="E3308">
        <v>80</v>
      </c>
      <c r="F3308">
        <v>105</v>
      </c>
      <c r="G3308">
        <v>65</v>
      </c>
      <c r="H3308">
        <v>100</v>
      </c>
      <c r="I3308">
        <v>70</v>
      </c>
      <c r="J3308">
        <v>70</v>
      </c>
      <c r="K3308" t="s">
        <v>1619</v>
      </c>
      <c r="M3308" t="s">
        <v>6231</v>
      </c>
      <c r="N3308">
        <v>9.0500000000000007</v>
      </c>
      <c r="O3308">
        <v>7.25</v>
      </c>
      <c r="P3308">
        <v>2</v>
      </c>
      <c r="Q3308">
        <v>3</v>
      </c>
      <c r="R3308">
        <f t="shared" si="232"/>
        <v>11</v>
      </c>
      <c r="S3308">
        <f t="shared" si="233"/>
        <v>10</v>
      </c>
      <c r="T3308">
        <f t="shared" si="231"/>
        <v>21</v>
      </c>
      <c r="U3308" t="s">
        <v>1468</v>
      </c>
      <c r="V3308" t="s">
        <v>1469</v>
      </c>
      <c r="W3308" t="s">
        <v>1499</v>
      </c>
      <c r="X3308" t="s">
        <v>1471</v>
      </c>
      <c r="Z3308" t="str" cm="1">
        <f t="array" ref="Z3308">IF(ISBLANK(AK3308),_xlfn.LET(
    _xlpm.nameBeforeSlash, IF(ISNUMBER(SEARCH("/", Y3308)), LEFT(Y3308, SEARCH("/", Y3308)-1), Y3308),
    _xlpm.matchRow, IFERROR(MATCH(_xlpm.nameBeforeSlash, AA:AA, 0), ""),
    _xlpm.difference, IF(_xlpm.matchRow="", "", ABS((R3308 + S3308)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),IF(ISBLANK(Y3308),"","Hidden"))</f>
        <v/>
      </c>
      <c r="AA3308" t="s">
        <v>1620</v>
      </c>
      <c r="AB3308" t="s">
        <v>3498</v>
      </c>
      <c r="AC3308" t="s">
        <v>746</v>
      </c>
      <c r="AD3308" t="str">
        <f>_xlfn.XLOOKUP(AC3308,moves!A:A,moves!B:B)</f>
        <v>grass</v>
      </c>
      <c r="AE3308">
        <f>_xlfn.XLOOKUP(AC3308,moves!A:A,moves!D:D)</f>
        <v>4</v>
      </c>
      <c r="AF3308" t="str">
        <f>_xlfn.XLOOKUP(AC3308,moves!A:A,moves!E:E)</f>
        <v>Deal 4 extra damage to Bug-type Pokémon. The target may no longer switch out or flee the battle.</v>
      </c>
      <c r="AG3308">
        <v>0</v>
      </c>
      <c r="AH3308">
        <v>0</v>
      </c>
      <c r="AI3308">
        <f t="shared" ref="AI3308:AI3320" si="234">IF(ISNUMBER(SEARCH("Shiny ", AA3308)), 1, 0)</f>
        <v>0</v>
      </c>
      <c r="AJ3308" t="s">
        <v>525</v>
      </c>
      <c r="AK3308" t="s">
        <v>6231</v>
      </c>
      <c r="AL3308">
        <v>0</v>
      </c>
      <c r="AM3308" cm="1">
        <f t="array" ref="AM3308">IF(AL3308=1,1,
   IF(ISTEXT(AK3308),1,
   IF(AO3308&gt;1,AM3307,
   IF(AI3308=1,
      IF(SUMPRODUCT((LEN($Y$2:$Y$4096)-LEN(SUBSTITUTE($Y$2:$Y$4096,AA3308,"")))/LEN(AA3308))&gt;0,2,1),
      IF(
         SUMPRODUCT((LEN($Y$2:$Y$4096)-LEN(SUBSTITUTE($Y$2:$Y$4096,AA3308,"")))/LEN(AA3308))
         - SUMPRODUCT((LEN($Y$2:$Y$4096)-LEN(SUBSTITUTE($Y$2:$Y$4096,"Alolan "&amp;AA3308,"")))/LEN("Alolan "&amp;AA3308))
         - SUMPRODUCT((LEN($Y$2:$Y$4096)-LEN(SUBSTITUTE($Y$2:$Y$4096,"Galarian "&amp;AA3308,"")))/LEN("Galarian "&amp;AA3308))
         - SUMPRODUCT((LEN($Y$2:$Y$4096)-LEN(SUBSTITUTE($Y$2:$Y$4096,"Hisuian "&amp;AA3308,"")))/LEN("Hisuian "&amp;AA3308))
         - SUMPRODUCT((LEN($Y$2:$Y$4096)-LEN(SUBSTITUTE($Y$2:$Y$4096,"Paldean "&amp;AA3308,"")))/LEN("Paldean "&amp;AA3308))
      &gt;0,2,1)
   ))))</f>
        <v>1</v>
      </c>
      <c r="AN3308">
        <v>0</v>
      </c>
      <c r="AO3308">
        <v>0</v>
      </c>
    </row>
    <row r="3309" spans="1:42" x14ac:dyDescent="0.25">
      <c r="A3309">
        <v>861</v>
      </c>
      <c r="B3309" t="s">
        <v>2804</v>
      </c>
      <c r="C3309" t="s">
        <v>1471</v>
      </c>
      <c r="D3309" t="s">
        <v>1536</v>
      </c>
      <c r="E3309">
        <v>95</v>
      </c>
      <c r="F3309">
        <v>120</v>
      </c>
      <c r="G3309">
        <v>65</v>
      </c>
      <c r="H3309">
        <v>95</v>
      </c>
      <c r="I3309">
        <v>75</v>
      </c>
      <c r="J3309">
        <v>60</v>
      </c>
      <c r="K3309" t="s">
        <v>2805</v>
      </c>
      <c r="M3309" t="s">
        <v>6231</v>
      </c>
      <c r="N3309">
        <v>9.35</v>
      </c>
      <c r="O3309">
        <v>8</v>
      </c>
      <c r="P3309">
        <v>2</v>
      </c>
      <c r="Q3309">
        <v>5</v>
      </c>
      <c r="R3309">
        <f t="shared" si="232"/>
        <v>11</v>
      </c>
      <c r="S3309">
        <f t="shared" si="233"/>
        <v>13</v>
      </c>
      <c r="T3309">
        <f t="shared" si="231"/>
        <v>24</v>
      </c>
      <c r="U3309" t="s">
        <v>1471</v>
      </c>
      <c r="V3309" t="s">
        <v>1536</v>
      </c>
      <c r="W3309" t="s">
        <v>1492</v>
      </c>
      <c r="X3309" t="s">
        <v>429</v>
      </c>
      <c r="Z3309" t="str" cm="1">
        <f t="array" ref="Z3309">IF(ISBLANK(AK3309),_xlfn.LET(
    _xlpm.nameBeforeSlash, IF(ISNUMBER(SEARCH("/", Y3309)), LEFT(Y3309, SEARCH("/", Y3309)-1), Y3309),
    _xlpm.matchRow, IFERROR(MATCH(_xlpm.nameBeforeSlash, AA:AA, 0), ""),
    _xlpm.difference, IF(_xlpm.matchRow="", "", ABS((R3309 + S3309)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),IF(ISBLANK(Y3309),"","Hidden"))</f>
        <v/>
      </c>
      <c r="AA3309" t="s">
        <v>2804</v>
      </c>
      <c r="AB3309" t="s">
        <v>3498</v>
      </c>
      <c r="AC3309" t="s">
        <v>1020</v>
      </c>
      <c r="AD3309" t="str">
        <f>_xlfn.XLOOKUP(AC3309,moves!A:A,moves!B:B)</f>
        <v>fairy</v>
      </c>
      <c r="AE3309">
        <f>_xlfn.XLOOKUP(AC3309,moves!A:A,moves!D:D)</f>
        <v>4</v>
      </c>
      <c r="AF3309" t="str">
        <f>_xlfn.XLOOKUP(AC3309,moves!A:A,moves!E:E)</f>
        <v>When the target next attacks: Decrease attack strength by 1.</v>
      </c>
      <c r="AG3309">
        <v>0</v>
      </c>
      <c r="AH3309">
        <v>0</v>
      </c>
      <c r="AI3309">
        <f t="shared" si="234"/>
        <v>0</v>
      </c>
      <c r="AJ3309" t="s">
        <v>525</v>
      </c>
      <c r="AK3309" t="s">
        <v>6231</v>
      </c>
      <c r="AL3309">
        <v>0</v>
      </c>
      <c r="AM3309" cm="1">
        <f t="array" ref="AM3309">IF(AL3309=1,1,
   IF(ISTEXT(AK3309),1,
   IF(AO3309&gt;1,AM3308,
   IF(AI3309=1,
      IF(SUMPRODUCT((LEN($Y$2:$Y$4096)-LEN(SUBSTITUTE($Y$2:$Y$4096,AA3309,"")))/LEN(AA3309))&gt;0,2,1),
      IF(
         SUMPRODUCT((LEN($Y$2:$Y$4096)-LEN(SUBSTITUTE($Y$2:$Y$4096,AA3309,"")))/LEN(AA3309))
         - SUMPRODUCT((LEN($Y$2:$Y$4096)-LEN(SUBSTITUTE($Y$2:$Y$4096,"Alolan "&amp;AA3309,"")))/LEN("Alolan "&amp;AA3309))
         - SUMPRODUCT((LEN($Y$2:$Y$4096)-LEN(SUBSTITUTE($Y$2:$Y$4096,"Galarian "&amp;AA3309,"")))/LEN("Galarian "&amp;AA3309))
         - SUMPRODUCT((LEN($Y$2:$Y$4096)-LEN(SUBSTITUTE($Y$2:$Y$4096,"Hisuian "&amp;AA3309,"")))/LEN("Hisuian "&amp;AA3309))
         - SUMPRODUCT((LEN($Y$2:$Y$4096)-LEN(SUBSTITUTE($Y$2:$Y$4096,"Paldean "&amp;AA3309,"")))/LEN("Paldean "&amp;AA3309))
      &gt;0,2,1)
   ))))</f>
        <v>1</v>
      </c>
      <c r="AN3309">
        <v>0</v>
      </c>
      <c r="AO3309">
        <v>1</v>
      </c>
    </row>
    <row r="3310" spans="1:42" x14ac:dyDescent="0.25">
      <c r="A3310" t="s">
        <v>3326</v>
      </c>
      <c r="B3310" t="s">
        <v>2804</v>
      </c>
      <c r="C3310" t="s">
        <v>1471</v>
      </c>
      <c r="D3310" t="s">
        <v>1536</v>
      </c>
      <c r="E3310">
        <v>95</v>
      </c>
      <c r="F3310">
        <v>120</v>
      </c>
      <c r="G3310">
        <v>65</v>
      </c>
      <c r="H3310">
        <v>95</v>
      </c>
      <c r="I3310">
        <v>75</v>
      </c>
      <c r="J3310">
        <v>60</v>
      </c>
      <c r="K3310" t="s">
        <v>2805</v>
      </c>
      <c r="M3310" t="s">
        <v>6231</v>
      </c>
      <c r="N3310">
        <v>9.35</v>
      </c>
      <c r="O3310">
        <v>8</v>
      </c>
      <c r="P3310">
        <v>2</v>
      </c>
      <c r="Q3310">
        <v>15</v>
      </c>
      <c r="R3310">
        <f t="shared" si="232"/>
        <v>11</v>
      </c>
      <c r="S3310">
        <f t="shared" si="233"/>
        <v>23</v>
      </c>
      <c r="T3310">
        <f t="shared" si="231"/>
        <v>34</v>
      </c>
      <c r="U3310" t="s">
        <v>1471</v>
      </c>
      <c r="V3310" t="s">
        <v>1536</v>
      </c>
      <c r="W3310" t="s">
        <v>1492</v>
      </c>
      <c r="X3310" t="s">
        <v>429</v>
      </c>
      <c r="Z3310" t="str" cm="1">
        <f t="array" ref="Z3310">IF(ISBLANK(AK3310),_xlfn.LET(
    _xlpm.nameBeforeSlash, IF(ISNUMBER(SEARCH("/", Y3310)), LEFT(Y3310, SEARCH("/", Y3310)-1), Y3310),
    _xlpm.matchRow, IFERROR(MATCH(_xlpm.nameBeforeSlash, AA:AA, 0), ""),
    _xlpm.difference, IF(_xlpm.matchRow="", "", ABS((R3310 + S3310)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),IF(ISBLANK(Y3310),"","Hidden"))</f>
        <v/>
      </c>
      <c r="AA3310" t="s">
        <v>3431</v>
      </c>
      <c r="AB3310" t="s">
        <v>3299</v>
      </c>
      <c r="AC3310" t="s">
        <v>3356</v>
      </c>
      <c r="AD3310" t="str">
        <f>_xlfn.XLOOKUP(AC3310,moves!A:A,moves!B:B)</f>
        <v>dark</v>
      </c>
      <c r="AE3310">
        <f>_xlfn.XLOOKUP(AC3310,moves!A:A,moves!D:D)</f>
        <v>4</v>
      </c>
      <c r="AF3310" t="str">
        <f>_xlfn.XLOOKUP(AC3310,moves!A:A,moves!E:E)</f>
        <v>If 2 or more critical hits are rolled: Inflict the Drowsy status on the target. If the target was already Drowsy: the target loses their turn this round.</v>
      </c>
      <c r="AG3310">
        <v>0</v>
      </c>
      <c r="AH3310">
        <v>0</v>
      </c>
      <c r="AI3310">
        <f t="shared" si="234"/>
        <v>0</v>
      </c>
      <c r="AJ3310" t="s">
        <v>525</v>
      </c>
      <c r="AK3310" t="s">
        <v>6231</v>
      </c>
      <c r="AL3310">
        <v>0</v>
      </c>
      <c r="AM3310" cm="1">
        <f t="array" ref="AM3310">IF(AL3310=1,1,
   IF(ISTEXT(AK3310),1,
   IF(AO3310&gt;1,AM3309,
   IF(AI3310=1,
      IF(SUMPRODUCT((LEN($Y$2:$Y$4096)-LEN(SUBSTITUTE($Y$2:$Y$4096,AA3310,"")))/LEN(AA3310))&gt;0,2,1),
      IF(
         SUMPRODUCT((LEN($Y$2:$Y$4096)-LEN(SUBSTITUTE($Y$2:$Y$4096,AA3310,"")))/LEN(AA3310))
         - SUMPRODUCT((LEN($Y$2:$Y$4096)-LEN(SUBSTITUTE($Y$2:$Y$4096,"Alolan "&amp;AA3310,"")))/LEN("Alolan "&amp;AA3310))
         - SUMPRODUCT((LEN($Y$2:$Y$4096)-LEN(SUBSTITUTE($Y$2:$Y$4096,"Galarian "&amp;AA3310,"")))/LEN("Galarian "&amp;AA3310))
         - SUMPRODUCT((LEN($Y$2:$Y$4096)-LEN(SUBSTITUTE($Y$2:$Y$4096,"Hisuian "&amp;AA3310,"")))/LEN("Hisuian "&amp;AA3310))
         - SUMPRODUCT((LEN($Y$2:$Y$4096)-LEN(SUBSTITUTE($Y$2:$Y$4096,"Paldean "&amp;AA3310,"")))/LEN("Paldean "&amp;AA3310))
      &gt;0,2,1)
   ))))</f>
        <v>1</v>
      </c>
      <c r="AN3310">
        <v>0</v>
      </c>
      <c r="AO3310">
        <v>2</v>
      </c>
      <c r="AP3310">
        <v>1</v>
      </c>
    </row>
    <row r="3311" spans="1:42" x14ac:dyDescent="0.25">
      <c r="A3311">
        <v>34</v>
      </c>
      <c r="B3311" t="s">
        <v>1558</v>
      </c>
      <c r="C3311" t="s">
        <v>1469</v>
      </c>
      <c r="D3311" t="s">
        <v>1472</v>
      </c>
      <c r="E3311">
        <v>81</v>
      </c>
      <c r="F3311">
        <v>102</v>
      </c>
      <c r="G3311">
        <v>77</v>
      </c>
      <c r="H3311">
        <v>85</v>
      </c>
      <c r="I3311">
        <v>75</v>
      </c>
      <c r="J3311">
        <v>85</v>
      </c>
      <c r="K3311" t="s">
        <v>341</v>
      </c>
      <c r="M3311" t="s">
        <v>6231</v>
      </c>
      <c r="N3311">
        <v>9.35</v>
      </c>
      <c r="O3311">
        <v>7.8</v>
      </c>
      <c r="P3311">
        <v>2</v>
      </c>
      <c r="Q3311">
        <v>4</v>
      </c>
      <c r="R3311">
        <f t="shared" si="232"/>
        <v>11</v>
      </c>
      <c r="S3311">
        <f t="shared" si="233"/>
        <v>12</v>
      </c>
      <c r="T3311">
        <f t="shared" si="231"/>
        <v>23</v>
      </c>
      <c r="U3311" t="s">
        <v>1469</v>
      </c>
      <c r="V3311" t="s">
        <v>1472</v>
      </c>
      <c r="W3311" t="s">
        <v>1492</v>
      </c>
      <c r="X3311" t="s">
        <v>1512</v>
      </c>
      <c r="Z3311" t="str" cm="1">
        <f t="array" ref="Z3311">IF(ISBLANK(AK3311),_xlfn.LET(
    _xlpm.nameBeforeSlash, IF(ISNUMBER(SEARCH("/", Y3311)), LEFT(Y3311, SEARCH("/", Y3311)-1), Y3311),
    _xlpm.matchRow, IFERROR(MATCH(_xlpm.nameBeforeSlash, AA:AA, 0), ""),
    _xlpm.difference, IF(_xlpm.matchRow="", "", ABS((R3311 + S3311)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),IF(ISBLANK(Y3311),"","Hidden"))</f>
        <v/>
      </c>
      <c r="AA3311" t="s">
        <v>1558</v>
      </c>
      <c r="AB3311" t="s">
        <v>3498</v>
      </c>
      <c r="AC3311" t="s">
        <v>418</v>
      </c>
      <c r="AD3311" t="str">
        <f>_xlfn.XLOOKUP(AC3311,moves!A:A,moves!B:B)</f>
        <v>ground</v>
      </c>
      <c r="AE3311">
        <f>_xlfn.XLOOKUP(AC3311,moves!A:A,moves!D:D)</f>
        <v>4</v>
      </c>
      <c r="AF3311" t="str">
        <f>_xlfn.XLOOKUP(AC3311,moves!A:A,moves!E:E)</f>
        <v>If 2 or more status symbols are rolled: Deal 2 damage to a Pokémon in the target party that is not the target.</v>
      </c>
      <c r="AG3311">
        <v>0</v>
      </c>
      <c r="AH3311">
        <v>0</v>
      </c>
      <c r="AI3311">
        <f t="shared" si="234"/>
        <v>0</v>
      </c>
      <c r="AJ3311" t="s">
        <v>525</v>
      </c>
      <c r="AK3311" t="s">
        <v>6231</v>
      </c>
      <c r="AL3311">
        <v>0</v>
      </c>
      <c r="AM3311" cm="1">
        <f t="array" ref="AM3311">IF(AL3311=1,1,
   IF(ISTEXT(AK3311),1,
   IF(AO3311&gt;1,AM3309,
   IF(AI3311=1,
      IF(SUMPRODUCT((LEN($Y$2:$Y$4096)-LEN(SUBSTITUTE($Y$2:$Y$4096,AA3311,"")))/LEN(AA3311))&gt;0,2,1),
      IF(
         SUMPRODUCT((LEN($Y$2:$Y$4096)-LEN(SUBSTITUTE($Y$2:$Y$4096,AA3311,"")))/LEN(AA3311))
         - SUMPRODUCT((LEN($Y$2:$Y$4096)-LEN(SUBSTITUTE($Y$2:$Y$4096,"Alolan "&amp;AA3311,"")))/LEN("Alolan "&amp;AA3311))
         - SUMPRODUCT((LEN($Y$2:$Y$4096)-LEN(SUBSTITUTE($Y$2:$Y$4096,"Galarian "&amp;AA3311,"")))/LEN("Galarian "&amp;AA3311))
         - SUMPRODUCT((LEN($Y$2:$Y$4096)-LEN(SUBSTITUTE($Y$2:$Y$4096,"Hisuian "&amp;AA3311,"")))/LEN("Hisuian "&amp;AA3311))
         - SUMPRODUCT((LEN($Y$2:$Y$4096)-LEN(SUBSTITUTE($Y$2:$Y$4096,"Paldean "&amp;AA3311,"")))/LEN("Paldean "&amp;AA3311))
      &gt;0,2,1)
   ))))</f>
        <v>1</v>
      </c>
      <c r="AN3311">
        <v>0</v>
      </c>
      <c r="AO3311">
        <v>0</v>
      </c>
    </row>
    <row r="3312" spans="1:42" x14ac:dyDescent="0.25">
      <c r="A3312">
        <v>130</v>
      </c>
      <c r="B3312" t="s">
        <v>57</v>
      </c>
      <c r="C3312" t="s">
        <v>1490</v>
      </c>
      <c r="D3312" t="s">
        <v>1481</v>
      </c>
      <c r="E3312">
        <v>95</v>
      </c>
      <c r="F3312">
        <v>125</v>
      </c>
      <c r="G3312">
        <v>79</v>
      </c>
      <c r="H3312">
        <v>60</v>
      </c>
      <c r="I3312">
        <v>100</v>
      </c>
      <c r="J3312">
        <v>81</v>
      </c>
      <c r="K3312" t="s">
        <v>376</v>
      </c>
      <c r="M3312" t="s">
        <v>6231</v>
      </c>
      <c r="N3312">
        <v>10.09</v>
      </c>
      <c r="O3312">
        <v>9.17</v>
      </c>
      <c r="P3312">
        <v>2</v>
      </c>
      <c r="Q3312">
        <v>3</v>
      </c>
      <c r="R3312">
        <f t="shared" si="232"/>
        <v>12</v>
      </c>
      <c r="S3312">
        <f t="shared" si="233"/>
        <v>12</v>
      </c>
      <c r="T3312">
        <f t="shared" si="231"/>
        <v>24</v>
      </c>
      <c r="U3312" t="s">
        <v>1490</v>
      </c>
      <c r="V3312" t="s">
        <v>1481</v>
      </c>
      <c r="W3312" t="s">
        <v>1471</v>
      </c>
      <c r="X3312" t="s">
        <v>1482</v>
      </c>
      <c r="Z3312" t="str" cm="1">
        <f t="array" ref="Z3312">IF(ISBLANK(AK3312),_xlfn.LET(
    _xlpm.nameBeforeSlash, IF(ISNUMBER(SEARCH("/", Y3312)), LEFT(Y3312, SEARCH("/", Y3312)-1), Y3312),
    _xlpm.matchRow, IFERROR(MATCH(_xlpm.nameBeforeSlash, AA:AA, 0), ""),
    _xlpm.difference, IF(_xlpm.matchRow="", "", ABS((R3312 + S3312)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),IF(ISBLANK(Y3312),"","Hidden"))</f>
        <v/>
      </c>
      <c r="AA3312" t="s">
        <v>57</v>
      </c>
      <c r="AB3312" t="s">
        <v>3498</v>
      </c>
      <c r="AC3312" t="s">
        <v>1407</v>
      </c>
      <c r="AD3312" t="str">
        <f>_xlfn.XLOOKUP(AC3312,moves!A:A,moves!B:B)</f>
        <v>water</v>
      </c>
      <c r="AE3312">
        <f>_xlfn.XLOOKUP(AC3312,moves!A:A,moves!D:D)</f>
        <v>4</v>
      </c>
      <c r="AF3312" t="str">
        <f>_xlfn.XLOOKUP(AC3312,moves!A:A,moves!E:E)</f>
        <v>If any critical hits are rolled: When the target next attacks, Decrease attack strength by 1.</v>
      </c>
      <c r="AG3312">
        <v>0</v>
      </c>
      <c r="AH3312">
        <v>0</v>
      </c>
      <c r="AI3312">
        <f t="shared" si="234"/>
        <v>0</v>
      </c>
      <c r="AJ3312" t="s">
        <v>525</v>
      </c>
      <c r="AK3312" t="s">
        <v>6231</v>
      </c>
      <c r="AL3312">
        <v>0</v>
      </c>
      <c r="AM3312" cm="1">
        <f t="array" ref="AM3312">IF(AL3312=1,1,
   IF(ISTEXT(AK3312),1,
   IF(AO3312&gt;1,AM3311,
   IF(AI3312=1,
      IF(SUMPRODUCT((LEN($Y$2:$Y$4096)-LEN(SUBSTITUTE($Y$2:$Y$4096,AA3312,"")))/LEN(AA3312))&gt;0,2,1),
      IF(
         SUMPRODUCT((LEN($Y$2:$Y$4096)-LEN(SUBSTITUTE($Y$2:$Y$4096,AA3312,"")))/LEN(AA3312))
         - SUMPRODUCT((LEN($Y$2:$Y$4096)-LEN(SUBSTITUTE($Y$2:$Y$4096,"Alolan "&amp;AA3312,"")))/LEN("Alolan "&amp;AA3312))
         - SUMPRODUCT((LEN($Y$2:$Y$4096)-LEN(SUBSTITUTE($Y$2:$Y$4096,"Galarian "&amp;AA3312,"")))/LEN("Galarian "&amp;AA3312))
         - SUMPRODUCT((LEN($Y$2:$Y$4096)-LEN(SUBSTITUTE($Y$2:$Y$4096,"Hisuian "&amp;AA3312,"")))/LEN("Hisuian "&amp;AA3312))
         - SUMPRODUCT((LEN($Y$2:$Y$4096)-LEN(SUBSTITUTE($Y$2:$Y$4096,"Paldean "&amp;AA3312,"")))/LEN("Paldean "&amp;AA3312))
      &gt;0,2,1)
   ))))</f>
        <v>1</v>
      </c>
      <c r="AN3312">
        <v>0</v>
      </c>
      <c r="AO3312">
        <v>1</v>
      </c>
    </row>
    <row r="3313" spans="1:42" x14ac:dyDescent="0.25">
      <c r="A3313" t="s">
        <v>1726</v>
      </c>
      <c r="B3313" t="s">
        <v>57</v>
      </c>
      <c r="C3313" t="s">
        <v>1490</v>
      </c>
      <c r="D3313" t="s">
        <v>1471</v>
      </c>
      <c r="E3313">
        <v>95</v>
      </c>
      <c r="F3313">
        <v>155</v>
      </c>
      <c r="G3313">
        <v>109</v>
      </c>
      <c r="H3313">
        <v>70</v>
      </c>
      <c r="I3313">
        <v>130</v>
      </c>
      <c r="J3313">
        <v>81</v>
      </c>
      <c r="K3313" t="s">
        <v>376</v>
      </c>
      <c r="M3313" t="s">
        <v>6231</v>
      </c>
      <c r="N3313">
        <v>11.690000000000001</v>
      </c>
      <c r="O3313">
        <v>10.969999999999999</v>
      </c>
      <c r="P3313">
        <v>2</v>
      </c>
      <c r="Q3313">
        <v>3</v>
      </c>
      <c r="R3313">
        <f t="shared" si="232"/>
        <v>14</v>
      </c>
      <c r="S3313">
        <f t="shared" si="233"/>
        <v>14</v>
      </c>
      <c r="T3313">
        <f t="shared" si="231"/>
        <v>28</v>
      </c>
      <c r="U3313" t="s">
        <v>1490</v>
      </c>
      <c r="V3313" t="s">
        <v>1471</v>
      </c>
      <c r="W3313" t="s">
        <v>1481</v>
      </c>
      <c r="X3313" t="s">
        <v>1482</v>
      </c>
      <c r="Z3313" t="str" cm="1">
        <f t="array" ref="Z3313">IF(ISBLANK(AK3313),_xlfn.LET(
    _xlpm.nameBeforeSlash, IF(ISNUMBER(SEARCH("/", Y3313)), LEFT(Y3313, SEARCH("/", Y3313)-1), Y3313),
    _xlpm.matchRow, IFERROR(MATCH(_xlpm.nameBeforeSlash, AA:AA, 0), ""),
    _xlpm.difference, IF(_xlpm.matchRow="", "", ABS((R3313 + S3313)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),IF(ISBLANK(Y3313),"","Hidden"))</f>
        <v/>
      </c>
      <c r="AA3313" t="s">
        <v>3367</v>
      </c>
      <c r="AB3313" t="s">
        <v>1477</v>
      </c>
      <c r="AC3313" t="s">
        <v>939</v>
      </c>
      <c r="AD3313" t="str">
        <f>_xlfn.XLOOKUP(AC3313,moves!A:A,moves!B:B)</f>
        <v>dark</v>
      </c>
      <c r="AE3313">
        <f>_xlfn.XLOOKUP(AC3313,moves!A:A,moves!D:D)</f>
        <v>5</v>
      </c>
      <c r="AF3313" t="str">
        <f>_xlfn.XLOOKUP(AC3313,moves!A:A,moves!E:E)</f>
        <v>If the user's attack roll is modified by the target's MODIFY move effect: Deal double damage.</v>
      </c>
      <c r="AG3313">
        <v>0</v>
      </c>
      <c r="AH3313">
        <v>0</v>
      </c>
      <c r="AI3313">
        <f t="shared" si="234"/>
        <v>0</v>
      </c>
      <c r="AJ3313" t="s">
        <v>525</v>
      </c>
      <c r="AK3313" t="s">
        <v>6231</v>
      </c>
      <c r="AL3313">
        <v>0</v>
      </c>
      <c r="AM3313" cm="1">
        <f t="array" ref="AM3313">IF(AL3313=1,1,
   IF(ISTEXT(AK3313),1,
   IF(AO3313&gt;1,AM3312,
   IF(AI3313=1,
      IF(SUMPRODUCT((LEN($Y$2:$Y$4096)-LEN(SUBSTITUTE($Y$2:$Y$4096,AA3313,"")))/LEN(AA3313))&gt;0,2,1),
      IF(
         SUMPRODUCT((LEN($Y$2:$Y$4096)-LEN(SUBSTITUTE($Y$2:$Y$4096,AA3313,"")))/LEN(AA3313))
         - SUMPRODUCT((LEN($Y$2:$Y$4096)-LEN(SUBSTITUTE($Y$2:$Y$4096,"Alolan "&amp;AA3313,"")))/LEN("Alolan "&amp;AA3313))
         - SUMPRODUCT((LEN($Y$2:$Y$4096)-LEN(SUBSTITUTE($Y$2:$Y$4096,"Galarian "&amp;AA3313,"")))/LEN("Galarian "&amp;AA3313))
         - SUMPRODUCT((LEN($Y$2:$Y$4096)-LEN(SUBSTITUTE($Y$2:$Y$4096,"Hisuian "&amp;AA3313,"")))/LEN("Hisuian "&amp;AA3313))
         - SUMPRODUCT((LEN($Y$2:$Y$4096)-LEN(SUBSTITUTE($Y$2:$Y$4096,"Paldean "&amp;AA3313,"")))/LEN("Paldean "&amp;AA3313))
      &gt;0,2,1)
   ))))</f>
        <v>1</v>
      </c>
      <c r="AN3313">
        <v>0</v>
      </c>
      <c r="AO3313">
        <v>2</v>
      </c>
      <c r="AP3313">
        <v>1</v>
      </c>
    </row>
    <row r="3314" spans="1:42" x14ac:dyDescent="0.25">
      <c r="A3314" t="s">
        <v>1643</v>
      </c>
      <c r="B3314" t="s">
        <v>1641</v>
      </c>
      <c r="C3314" t="s">
        <v>1469</v>
      </c>
      <c r="D3314" t="s">
        <v>429</v>
      </c>
      <c r="E3314">
        <v>95</v>
      </c>
      <c r="F3314">
        <v>100</v>
      </c>
      <c r="G3314">
        <v>85</v>
      </c>
      <c r="H3314">
        <v>100</v>
      </c>
      <c r="I3314">
        <v>70</v>
      </c>
      <c r="J3314">
        <v>30</v>
      </c>
      <c r="K3314" t="s">
        <v>1642</v>
      </c>
      <c r="M3314" t="s">
        <v>6231</v>
      </c>
      <c r="N3314">
        <v>7.2</v>
      </c>
      <c r="O3314">
        <v>8.4499999999999993</v>
      </c>
      <c r="P3314">
        <v>2</v>
      </c>
      <c r="Q3314">
        <v>4</v>
      </c>
      <c r="R3314">
        <f t="shared" si="232"/>
        <v>9</v>
      </c>
      <c r="S3314">
        <f t="shared" si="233"/>
        <v>12</v>
      </c>
      <c r="T3314">
        <f t="shared" si="231"/>
        <v>21</v>
      </c>
      <c r="U3314" t="s">
        <v>1469</v>
      </c>
      <c r="V3314" t="s">
        <v>429</v>
      </c>
      <c r="W3314" t="s">
        <v>1490</v>
      </c>
      <c r="X3314" t="s">
        <v>1524</v>
      </c>
      <c r="Z3314" t="str" cm="1">
        <f t="array" ref="Z3314">IF(ISBLANK(AK3314),_xlfn.LET(
    _xlpm.nameBeforeSlash, IF(ISNUMBER(SEARCH("/", Y3314)), LEFT(Y3314, SEARCH("/", Y3314)-1), Y3314),
    _xlpm.matchRow, IFERROR(MATCH(_xlpm.nameBeforeSlash, AA:AA, 0), ""),
    _xlpm.difference, IF(_xlpm.matchRow="", "", ABS((R3314 + S3314)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),IF(ISBLANK(Y3314),"","Hidden"))</f>
        <v/>
      </c>
      <c r="AA3314" t="s">
        <v>1644</v>
      </c>
      <c r="AB3314" t="s">
        <v>3498</v>
      </c>
      <c r="AC3314" t="s">
        <v>1295</v>
      </c>
      <c r="AD3314" t="str">
        <f>_xlfn.XLOOKUP(AC3314,moves!A:A,moves!B:B)</f>
        <v>poison</v>
      </c>
      <c r="AE3314">
        <f>_xlfn.XLOOKUP(AC3314,moves!A:A,moves!D:D)</f>
        <v>4</v>
      </c>
      <c r="AF3314" t="str">
        <f>_xlfn.XLOOKUP(AC3314,moves!A:A,moves!E:E)</f>
        <v>Inflict the Poisoned status on the target. Critical hits deal +1 damage.</v>
      </c>
      <c r="AG3314">
        <v>0</v>
      </c>
      <c r="AH3314">
        <v>0</v>
      </c>
      <c r="AI3314">
        <f t="shared" si="234"/>
        <v>0</v>
      </c>
      <c r="AJ3314" t="s">
        <v>525</v>
      </c>
      <c r="AK3314" t="s">
        <v>6231</v>
      </c>
      <c r="AL3314">
        <v>0</v>
      </c>
      <c r="AM3314" cm="1">
        <f t="array" ref="AM3314">IF(AL3314=1,1,
   IF(ISTEXT(AK3314),1,
   IF(AO3314&gt;1,AM3312,
   IF(AI3314=1,
      IF(SUMPRODUCT((LEN($Y$2:$Y$4096)-LEN(SUBSTITUTE($Y$2:$Y$4096,AA3314,"")))/LEN(AA3314))&gt;0,2,1),
      IF(
         SUMPRODUCT((LEN($Y$2:$Y$4096)-LEN(SUBSTITUTE($Y$2:$Y$4096,AA3314,"")))/LEN(AA3314))
         - SUMPRODUCT((LEN($Y$2:$Y$4096)-LEN(SUBSTITUTE($Y$2:$Y$4096,"Alolan "&amp;AA3314,"")))/LEN("Alolan "&amp;AA3314))
         - SUMPRODUCT((LEN($Y$2:$Y$4096)-LEN(SUBSTITUTE($Y$2:$Y$4096,"Galarian "&amp;AA3314,"")))/LEN("Galarian "&amp;AA3314))
         - SUMPRODUCT((LEN($Y$2:$Y$4096)-LEN(SUBSTITUTE($Y$2:$Y$4096,"Hisuian "&amp;AA3314,"")))/LEN("Hisuian "&amp;AA3314))
         - SUMPRODUCT((LEN($Y$2:$Y$4096)-LEN(SUBSTITUTE($Y$2:$Y$4096,"Paldean "&amp;AA3314,"")))/LEN("Paldean "&amp;AA3314))
      &gt;0,2,1)
   ))))</f>
        <v>1</v>
      </c>
      <c r="AN3314">
        <v>0</v>
      </c>
      <c r="AO3314">
        <v>0</v>
      </c>
    </row>
    <row r="3315" spans="1:42" x14ac:dyDescent="0.25">
      <c r="A3315" t="s">
        <v>1806</v>
      </c>
      <c r="B3315" t="s">
        <v>1804</v>
      </c>
      <c r="C3315" t="s">
        <v>1469</v>
      </c>
      <c r="D3315" t="s">
        <v>429</v>
      </c>
      <c r="E3315">
        <v>95</v>
      </c>
      <c r="F3315">
        <v>65</v>
      </c>
      <c r="G3315">
        <v>80</v>
      </c>
      <c r="H3315">
        <v>110</v>
      </c>
      <c r="I3315">
        <v>110</v>
      </c>
      <c r="J3315">
        <v>30</v>
      </c>
      <c r="K3315" t="s">
        <v>1805</v>
      </c>
      <c r="M3315" t="s">
        <v>6231</v>
      </c>
      <c r="N3315">
        <v>7.35</v>
      </c>
      <c r="O3315">
        <v>9.5</v>
      </c>
      <c r="P3315">
        <v>2</v>
      </c>
      <c r="Q3315">
        <v>4</v>
      </c>
      <c r="R3315">
        <f t="shared" si="232"/>
        <v>9</v>
      </c>
      <c r="S3315">
        <f t="shared" si="233"/>
        <v>14</v>
      </c>
      <c r="T3315">
        <f t="shared" si="231"/>
        <v>23</v>
      </c>
      <c r="U3315" t="s">
        <v>1469</v>
      </c>
      <c r="V3315" t="s">
        <v>429</v>
      </c>
      <c r="W3315" t="s">
        <v>1490</v>
      </c>
      <c r="X3315" t="s">
        <v>1524</v>
      </c>
      <c r="Z3315" t="str" cm="1">
        <f t="array" ref="Z3315">IF(ISBLANK(AK3315),_xlfn.LET(
    _xlpm.nameBeforeSlash, IF(ISNUMBER(SEARCH("/", Y3315)), LEFT(Y3315, SEARCH("/", Y3315)-1), Y3315),
    _xlpm.matchRow, IFERROR(MATCH(_xlpm.nameBeforeSlash, AA:AA, 0), ""),
    _xlpm.difference, IF(_xlpm.matchRow="", "", ABS((R3315 + S3315)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),IF(ISBLANK(Y3315),"","Hidden"))</f>
        <v/>
      </c>
      <c r="AA3315" t="s">
        <v>1807</v>
      </c>
      <c r="AB3315" t="s">
        <v>3498</v>
      </c>
      <c r="AC3315" t="s">
        <v>1326</v>
      </c>
      <c r="AD3315" t="str">
        <f>_xlfn.XLOOKUP(AC3315,moves!A:A,moves!B:B)</f>
        <v>psychic</v>
      </c>
      <c r="AE3315">
        <f>_xlfn.XLOOKUP(AC3315,moves!A:A,moves!D:D)</f>
        <v>4</v>
      </c>
      <c r="AF3315" t="str">
        <f>_xlfn.XLOOKUP(AC3315,moves!A:A,moves!E:E)</f>
        <v>Increase the target's battle fatigue by 2.</v>
      </c>
      <c r="AG3315">
        <v>0</v>
      </c>
      <c r="AH3315">
        <v>0</v>
      </c>
      <c r="AI3315">
        <f t="shared" si="234"/>
        <v>0</v>
      </c>
      <c r="AJ3315" t="s">
        <v>525</v>
      </c>
      <c r="AK3315" t="s">
        <v>6231</v>
      </c>
      <c r="AL3315">
        <v>0</v>
      </c>
      <c r="AM3315" cm="1">
        <f t="array" ref="AM3315">IF(AL3315=1,1,
   IF(ISTEXT(AK3315),1,
   IF(AO3315&gt;1,AM3314,
   IF(AI3315=1,
      IF(SUMPRODUCT((LEN($Y$2:$Y$4096)-LEN(SUBSTITUTE($Y$2:$Y$4096,AA3315,"")))/LEN(AA3315))&gt;0,2,1),
      IF(
         SUMPRODUCT((LEN($Y$2:$Y$4096)-LEN(SUBSTITUTE($Y$2:$Y$4096,AA3315,"")))/LEN(AA3315))
         - SUMPRODUCT((LEN($Y$2:$Y$4096)-LEN(SUBSTITUTE($Y$2:$Y$4096,"Alolan "&amp;AA3315,"")))/LEN("Alolan "&amp;AA3315))
         - SUMPRODUCT((LEN($Y$2:$Y$4096)-LEN(SUBSTITUTE($Y$2:$Y$4096,"Galarian "&amp;AA3315,"")))/LEN("Galarian "&amp;AA3315))
         - SUMPRODUCT((LEN($Y$2:$Y$4096)-LEN(SUBSTITUTE($Y$2:$Y$4096,"Hisuian "&amp;AA3315,"")))/LEN("Hisuian "&amp;AA3315))
         - SUMPRODUCT((LEN($Y$2:$Y$4096)-LEN(SUBSTITUTE($Y$2:$Y$4096,"Paldean "&amp;AA3315,"")))/LEN("Paldean "&amp;AA3315))
      &gt;0,2,1)
   ))))</f>
        <v>1</v>
      </c>
      <c r="AN3315">
        <v>0</v>
      </c>
      <c r="AO3315">
        <v>0</v>
      </c>
    </row>
    <row r="3316" spans="1:42" x14ac:dyDescent="0.25">
      <c r="A3316">
        <v>862</v>
      </c>
      <c r="B3316" t="s">
        <v>1905</v>
      </c>
      <c r="C3316" t="s">
        <v>1471</v>
      </c>
      <c r="D3316" t="s">
        <v>1512</v>
      </c>
      <c r="E3316">
        <v>93</v>
      </c>
      <c r="F3316">
        <v>90</v>
      </c>
      <c r="G3316">
        <v>101</v>
      </c>
      <c r="H3316">
        <v>60</v>
      </c>
      <c r="I3316">
        <v>81</v>
      </c>
      <c r="J3316">
        <v>95</v>
      </c>
      <c r="K3316" t="s">
        <v>2806</v>
      </c>
      <c r="M3316" t="s">
        <v>6231</v>
      </c>
      <c r="N3316">
        <v>8.9</v>
      </c>
      <c r="O3316">
        <v>9.18</v>
      </c>
      <c r="P3316">
        <v>3</v>
      </c>
      <c r="Q3316">
        <v>3</v>
      </c>
      <c r="R3316">
        <f t="shared" si="232"/>
        <v>12</v>
      </c>
      <c r="S3316">
        <f t="shared" si="233"/>
        <v>12</v>
      </c>
      <c r="T3316">
        <f t="shared" si="231"/>
        <v>24</v>
      </c>
      <c r="U3316" t="s">
        <v>1471</v>
      </c>
      <c r="V3316" t="s">
        <v>1512</v>
      </c>
      <c r="W3316" t="s">
        <v>1492</v>
      </c>
      <c r="X3316" t="s">
        <v>1524</v>
      </c>
      <c r="Z3316" t="str" cm="1">
        <f t="array" ref="Z3316">IF(ISBLANK(AK3316),_xlfn.LET(
    _xlpm.nameBeforeSlash, IF(ISNUMBER(SEARCH("/", Y3316)), LEFT(Y3316, SEARCH("/", Y3316)-1), Y3316),
    _xlpm.matchRow, IFERROR(MATCH(_xlpm.nameBeforeSlash, AA:AA, 0), ""),
    _xlpm.difference, IF(_xlpm.matchRow="", "", ABS((R3316 + S3316)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),IF(ISBLANK(Y3316),"","Hidden"))</f>
        <v/>
      </c>
      <c r="AA3316" t="s">
        <v>1905</v>
      </c>
      <c r="AB3316" t="s">
        <v>3498</v>
      </c>
      <c r="AC3316" t="s">
        <v>6830</v>
      </c>
      <c r="AD3316" t="str">
        <f>_xlfn.XLOOKUP(AC3316,moves!A:A,moves!B:B)</f>
        <v>dark</v>
      </c>
      <c r="AE3316">
        <f>_xlfn.XLOOKUP(AC3316,moves!A:A,moves!D:D)</f>
        <v>3</v>
      </c>
      <c r="AF3316" t="str">
        <f>_xlfn.XLOOKUP(AC3316,moves!A:A,moves!E:E)</f>
        <v>When the targets next attack: Decrease the target's attack strength by 1.</v>
      </c>
      <c r="AG3316">
        <v>0</v>
      </c>
      <c r="AH3316">
        <v>0</v>
      </c>
      <c r="AI3316">
        <f t="shared" si="234"/>
        <v>0</v>
      </c>
      <c r="AJ3316" t="s">
        <v>525</v>
      </c>
      <c r="AK3316" t="s">
        <v>6231</v>
      </c>
      <c r="AL3316">
        <v>0</v>
      </c>
      <c r="AM3316" cm="1">
        <f t="array" ref="AM3316">IF(AL3316=1,1,
   IF(ISTEXT(AK3316),1,
   IF(AO3316&gt;1,AM3315,
   IF(AI3316=1,
      IF(SUMPRODUCT((LEN($Y$2:$Y$4096)-LEN(SUBSTITUTE($Y$2:$Y$4096,AA3316,"")))/LEN(AA3316))&gt;0,2,1),
      IF(
         SUMPRODUCT((LEN($Y$2:$Y$4096)-LEN(SUBSTITUTE($Y$2:$Y$4096,AA3316,"")))/LEN(AA3316))
         - SUMPRODUCT((LEN($Y$2:$Y$4096)-LEN(SUBSTITUTE($Y$2:$Y$4096,"Alolan "&amp;AA3316,"")))/LEN("Alolan "&amp;AA3316))
         - SUMPRODUCT((LEN($Y$2:$Y$4096)-LEN(SUBSTITUTE($Y$2:$Y$4096,"Galarian "&amp;AA3316,"")))/LEN("Galarian "&amp;AA3316))
         - SUMPRODUCT((LEN($Y$2:$Y$4096)-LEN(SUBSTITUTE($Y$2:$Y$4096,"Hisuian "&amp;AA3316,"")))/LEN("Hisuian "&amp;AA3316))
         - SUMPRODUCT((LEN($Y$2:$Y$4096)-LEN(SUBSTITUTE($Y$2:$Y$4096,"Paldean "&amp;AA3316,"")))/LEN("Paldean "&amp;AA3316))
      &gt;0,2,1)
   ))))</f>
        <v>1</v>
      </c>
      <c r="AN3316">
        <v>0</v>
      </c>
      <c r="AO3316">
        <v>0</v>
      </c>
    </row>
    <row r="3317" spans="1:42" x14ac:dyDescent="0.25">
      <c r="A3317">
        <v>248</v>
      </c>
      <c r="B3317" t="s">
        <v>109</v>
      </c>
      <c r="C3317" t="s">
        <v>1546</v>
      </c>
      <c r="D3317" t="s">
        <v>1471</v>
      </c>
      <c r="E3317">
        <v>100</v>
      </c>
      <c r="F3317">
        <v>134</v>
      </c>
      <c r="G3317">
        <v>110</v>
      </c>
      <c r="H3317">
        <v>95</v>
      </c>
      <c r="I3317">
        <v>100</v>
      </c>
      <c r="J3317">
        <v>61</v>
      </c>
      <c r="K3317" t="s">
        <v>1852</v>
      </c>
      <c r="M3317" t="s">
        <v>6231</v>
      </c>
      <c r="N3317">
        <v>10.09</v>
      </c>
      <c r="O3317">
        <v>10.3</v>
      </c>
      <c r="P3317">
        <v>2</v>
      </c>
      <c r="Q3317">
        <v>2</v>
      </c>
      <c r="R3317">
        <f t="shared" si="232"/>
        <v>12</v>
      </c>
      <c r="S3317">
        <f t="shared" si="233"/>
        <v>12</v>
      </c>
      <c r="T3317">
        <f t="shared" si="231"/>
        <v>24</v>
      </c>
      <c r="U3317" t="s">
        <v>1546</v>
      </c>
      <c r="V3317" t="s">
        <v>1471</v>
      </c>
      <c r="W3317" t="s">
        <v>1472</v>
      </c>
      <c r="X3317" t="s">
        <v>1482</v>
      </c>
      <c r="Z3317" t="str" cm="1">
        <f t="array" ref="Z3317">IF(ISBLANK(AK3317),_xlfn.LET(
    _xlpm.nameBeforeSlash, IF(ISNUMBER(SEARCH("/", Y3317)), LEFT(Y3317, SEARCH("/", Y3317)-1), Y3317),
    _xlpm.matchRow, IFERROR(MATCH(_xlpm.nameBeforeSlash, AA:AA, 0), ""),
    _xlpm.difference, IF(_xlpm.matchRow="", "", ABS((R3317 + S3317)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),IF(ISBLANK(Y3317),"","Hidden"))</f>
        <v/>
      </c>
      <c r="AA3317" t="s">
        <v>109</v>
      </c>
      <c r="AB3317" t="s">
        <v>3498</v>
      </c>
      <c r="AC3317" t="s">
        <v>432</v>
      </c>
      <c r="AD3317" t="str">
        <f>_xlfn.XLOOKUP(AC3317,moves!A:A,moves!B:B)</f>
        <v>rock</v>
      </c>
      <c r="AE3317">
        <f>_xlfn.XLOOKUP(AC3317,moves!A:A,moves!D:D)</f>
        <v>5</v>
      </c>
      <c r="AF3317" t="str">
        <f>_xlfn.XLOOKUP(AC3317,moves!A:A,moves!E:E)</f>
        <v>Critical hits deal +1 damage. Status symbols deal -1 damage.</v>
      </c>
      <c r="AG3317">
        <v>0</v>
      </c>
      <c r="AH3317">
        <v>0</v>
      </c>
      <c r="AI3317">
        <f t="shared" si="234"/>
        <v>0</v>
      </c>
      <c r="AJ3317" t="s">
        <v>525</v>
      </c>
      <c r="AK3317" t="s">
        <v>6231</v>
      </c>
      <c r="AL3317">
        <v>0</v>
      </c>
      <c r="AM3317" cm="1">
        <f t="array" ref="AM3317">IF(AL3317=1,1,
   IF(ISTEXT(AK3317),1,
   IF(AO3317&gt;1,AM3316,
   IF(AI3317=1,
      IF(SUMPRODUCT((LEN($Y$2:$Y$4096)-LEN(SUBSTITUTE($Y$2:$Y$4096,AA3317,"")))/LEN(AA3317))&gt;0,2,1),
      IF(
         SUMPRODUCT((LEN($Y$2:$Y$4096)-LEN(SUBSTITUTE($Y$2:$Y$4096,AA3317,"")))/LEN(AA3317))
         - SUMPRODUCT((LEN($Y$2:$Y$4096)-LEN(SUBSTITUTE($Y$2:$Y$4096,"Alolan "&amp;AA3317,"")))/LEN("Alolan "&amp;AA3317))
         - SUMPRODUCT((LEN($Y$2:$Y$4096)-LEN(SUBSTITUTE($Y$2:$Y$4096,"Galarian "&amp;AA3317,"")))/LEN("Galarian "&amp;AA3317))
         - SUMPRODUCT((LEN($Y$2:$Y$4096)-LEN(SUBSTITUTE($Y$2:$Y$4096,"Hisuian "&amp;AA3317,"")))/LEN("Hisuian "&amp;AA3317))
         - SUMPRODUCT((LEN($Y$2:$Y$4096)-LEN(SUBSTITUTE($Y$2:$Y$4096,"Paldean "&amp;AA3317,"")))/LEN("Paldean "&amp;AA3317))
      &gt;0,2,1)
   ))))</f>
        <v>1</v>
      </c>
      <c r="AN3317">
        <v>0</v>
      </c>
      <c r="AO3317">
        <v>1</v>
      </c>
    </row>
    <row r="3318" spans="1:42" x14ac:dyDescent="0.25">
      <c r="A3318" t="s">
        <v>1871</v>
      </c>
      <c r="B3318" t="s">
        <v>109</v>
      </c>
      <c r="C3318" t="s">
        <v>1546</v>
      </c>
      <c r="D3318" t="s">
        <v>1471</v>
      </c>
      <c r="E3318">
        <v>100</v>
      </c>
      <c r="F3318">
        <v>164</v>
      </c>
      <c r="G3318">
        <v>150</v>
      </c>
      <c r="H3318">
        <v>95</v>
      </c>
      <c r="I3318">
        <v>120</v>
      </c>
      <c r="J3318">
        <v>71</v>
      </c>
      <c r="K3318" t="s">
        <v>1852</v>
      </c>
      <c r="M3318" t="s">
        <v>6231</v>
      </c>
      <c r="N3318">
        <v>11.99</v>
      </c>
      <c r="O3318">
        <v>12.1</v>
      </c>
      <c r="P3318">
        <v>2</v>
      </c>
      <c r="Q3318">
        <v>2</v>
      </c>
      <c r="R3318">
        <f t="shared" si="232"/>
        <v>14</v>
      </c>
      <c r="S3318">
        <f t="shared" si="233"/>
        <v>14</v>
      </c>
      <c r="T3318">
        <f t="shared" si="231"/>
        <v>28</v>
      </c>
      <c r="U3318" t="s">
        <v>1546</v>
      </c>
      <c r="V3318" t="s">
        <v>1471</v>
      </c>
      <c r="W3318" t="s">
        <v>1472</v>
      </c>
      <c r="X3318" t="s">
        <v>1482</v>
      </c>
      <c r="Z3318" t="str" cm="1">
        <f t="array" ref="Z3318">IF(ISBLANK(AK3318),_xlfn.LET(
    _xlpm.nameBeforeSlash, IF(ISNUMBER(SEARCH("/", Y3318)), LEFT(Y3318, SEARCH("/", Y3318)-1), Y3318),
    _xlpm.matchRow, IFERROR(MATCH(_xlpm.nameBeforeSlash, AA:AA, 0), ""),
    _xlpm.difference, IF(_xlpm.matchRow="", "", ABS((R3318 + S3318)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),IF(ISBLANK(Y3318),"","Hidden"))</f>
        <v/>
      </c>
      <c r="AA3318" t="s">
        <v>3398</v>
      </c>
      <c r="AB3318" t="s">
        <v>1477</v>
      </c>
      <c r="AC3318" t="s">
        <v>436</v>
      </c>
      <c r="AD3318" t="str">
        <f>_xlfn.XLOOKUP(AC3318,moves!A:A,moves!B:B)</f>
        <v>dragon</v>
      </c>
      <c r="AE3318">
        <f>_xlfn.XLOOKUP(AC3318,moves!A:A,moves!D:D)</f>
        <v>5</v>
      </c>
      <c r="AF3318" t="str">
        <f>_xlfn.XLOOKUP(AC3318,moves!A:A,moves!E:E)</f>
        <v>Inflict the Confused status on the user. Deal any damage taken by the user during this attack to the target as well.</v>
      </c>
      <c r="AG3318">
        <v>0</v>
      </c>
      <c r="AH3318">
        <v>0</v>
      </c>
      <c r="AI3318">
        <f t="shared" si="234"/>
        <v>0</v>
      </c>
      <c r="AJ3318" t="s">
        <v>525</v>
      </c>
      <c r="AK3318" t="s">
        <v>6231</v>
      </c>
      <c r="AL3318">
        <v>0</v>
      </c>
      <c r="AM3318" cm="1">
        <f t="array" ref="AM3318">IF(AL3318=1,1,
   IF(ISTEXT(AK3318),1,
   IF(AO3318&gt;1,AM3317,
   IF(AI3318=1,
      IF(SUMPRODUCT((LEN($Y$2:$Y$4096)-LEN(SUBSTITUTE($Y$2:$Y$4096,AA3318,"")))/LEN(AA3318))&gt;0,2,1),
      IF(
         SUMPRODUCT((LEN($Y$2:$Y$4096)-LEN(SUBSTITUTE($Y$2:$Y$4096,AA3318,"")))/LEN(AA3318))
         - SUMPRODUCT((LEN($Y$2:$Y$4096)-LEN(SUBSTITUTE($Y$2:$Y$4096,"Alolan "&amp;AA3318,"")))/LEN("Alolan "&amp;AA3318))
         - SUMPRODUCT((LEN($Y$2:$Y$4096)-LEN(SUBSTITUTE($Y$2:$Y$4096,"Galarian "&amp;AA3318,"")))/LEN("Galarian "&amp;AA3318))
         - SUMPRODUCT((LEN($Y$2:$Y$4096)-LEN(SUBSTITUTE($Y$2:$Y$4096,"Hisuian "&amp;AA3318,"")))/LEN("Hisuian "&amp;AA3318))
         - SUMPRODUCT((LEN($Y$2:$Y$4096)-LEN(SUBSTITUTE($Y$2:$Y$4096,"Paldean "&amp;AA3318,"")))/LEN("Paldean "&amp;AA3318))
      &gt;0,2,1)
   ))))</f>
        <v>1</v>
      </c>
      <c r="AN3318">
        <v>0</v>
      </c>
      <c r="AO3318">
        <v>2</v>
      </c>
      <c r="AP3318">
        <v>1</v>
      </c>
    </row>
    <row r="3319" spans="1:42" x14ac:dyDescent="0.25">
      <c r="A3319">
        <v>212</v>
      </c>
      <c r="B3319" t="s">
        <v>564</v>
      </c>
      <c r="C3319" t="s">
        <v>1499</v>
      </c>
      <c r="D3319" t="s">
        <v>1514</v>
      </c>
      <c r="E3319">
        <v>70</v>
      </c>
      <c r="F3319">
        <v>130</v>
      </c>
      <c r="G3319">
        <v>100</v>
      </c>
      <c r="H3319">
        <v>55</v>
      </c>
      <c r="I3319">
        <v>80</v>
      </c>
      <c r="J3319">
        <v>65</v>
      </c>
      <c r="K3319" t="s">
        <v>565</v>
      </c>
      <c r="M3319" t="s">
        <v>6231</v>
      </c>
      <c r="N3319">
        <v>9.65</v>
      </c>
      <c r="O3319">
        <v>8.1999999999999993</v>
      </c>
      <c r="P3319">
        <v>2</v>
      </c>
      <c r="Q3319">
        <v>3</v>
      </c>
      <c r="R3319">
        <f t="shared" si="232"/>
        <v>12</v>
      </c>
      <c r="S3319">
        <f t="shared" si="233"/>
        <v>11</v>
      </c>
      <c r="T3319">
        <f t="shared" si="231"/>
        <v>23</v>
      </c>
      <c r="U3319" t="s">
        <v>1499</v>
      </c>
      <c r="V3319" t="s">
        <v>1514</v>
      </c>
      <c r="W3319" t="s">
        <v>1481</v>
      </c>
      <c r="X3319" t="s">
        <v>1512</v>
      </c>
      <c r="Z3319" t="str" cm="1">
        <f t="array" ref="Z3319">IF(ISBLANK(AK3319),_xlfn.LET(
    _xlpm.nameBeforeSlash, IF(ISNUMBER(SEARCH("/", Y3319)), LEFT(Y3319, SEARCH("/", Y3319)-1), Y3319),
    _xlpm.matchRow, IFERROR(MATCH(_xlpm.nameBeforeSlash, AA:AA, 0), ""),
    _xlpm.difference, IF(_xlpm.matchRow="", "", ABS((R3319 + S3319)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),IF(ISBLANK(Y3319),"","Hidden"))</f>
        <v/>
      </c>
      <c r="AA3319" t="s">
        <v>564</v>
      </c>
      <c r="AB3319" t="s">
        <v>3498</v>
      </c>
      <c r="AC3319" t="s">
        <v>567</v>
      </c>
      <c r="AD3319" t="str">
        <f>_xlfn.XLOOKUP(AC3319,moves!A:A,moves!B:B)</f>
        <v>steel</v>
      </c>
      <c r="AE3319">
        <f>_xlfn.XLOOKUP(AC3319,moves!A:A,moves!D:D)</f>
        <v>3</v>
      </c>
      <c r="AF3319" t="str">
        <f>_xlfn.XLOOKUP(AC3319,moves!A:A,moves!E:E)</f>
        <v xml:space="preserve"> </v>
      </c>
      <c r="AG3319">
        <v>0</v>
      </c>
      <c r="AH3319">
        <v>0</v>
      </c>
      <c r="AI3319">
        <f t="shared" si="234"/>
        <v>0</v>
      </c>
      <c r="AJ3319" t="s">
        <v>525</v>
      </c>
      <c r="AK3319" t="s">
        <v>6231</v>
      </c>
      <c r="AL3319">
        <v>0</v>
      </c>
      <c r="AM3319" cm="1">
        <f t="array" ref="AM3319">IF(AL3319=1,1,
   IF(ISTEXT(AK3319),1,
   IF(AO3319&gt;1,AM3317,
   IF(AI3319=1,
      IF(SUMPRODUCT((LEN($Y$2:$Y$4096)-LEN(SUBSTITUTE($Y$2:$Y$4096,AA3319,"")))/LEN(AA3319))&gt;0,2,1),
      IF(
         SUMPRODUCT((LEN($Y$2:$Y$4096)-LEN(SUBSTITUTE($Y$2:$Y$4096,AA3319,"")))/LEN(AA3319))
         - SUMPRODUCT((LEN($Y$2:$Y$4096)-LEN(SUBSTITUTE($Y$2:$Y$4096,"Alolan "&amp;AA3319,"")))/LEN("Alolan "&amp;AA3319))
         - SUMPRODUCT((LEN($Y$2:$Y$4096)-LEN(SUBSTITUTE($Y$2:$Y$4096,"Galarian "&amp;AA3319,"")))/LEN("Galarian "&amp;AA3319))
         - SUMPRODUCT((LEN($Y$2:$Y$4096)-LEN(SUBSTITUTE($Y$2:$Y$4096,"Hisuian "&amp;AA3319,"")))/LEN("Hisuian "&amp;AA3319))
         - SUMPRODUCT((LEN($Y$2:$Y$4096)-LEN(SUBSTITUTE($Y$2:$Y$4096,"Paldean "&amp;AA3319,"")))/LEN("Paldean "&amp;AA3319))
      &gt;0,2,1)
   ))))</f>
        <v>1</v>
      </c>
      <c r="AN3319">
        <v>0</v>
      </c>
      <c r="AO3319">
        <v>1</v>
      </c>
    </row>
    <row r="3320" spans="1:42" x14ac:dyDescent="0.25">
      <c r="A3320" t="s">
        <v>1826</v>
      </c>
      <c r="B3320" t="s">
        <v>564</v>
      </c>
      <c r="C3320" t="s">
        <v>1499</v>
      </c>
      <c r="D3320" t="s">
        <v>1514</v>
      </c>
      <c r="E3320">
        <v>70</v>
      </c>
      <c r="F3320">
        <v>150</v>
      </c>
      <c r="G3320">
        <v>140</v>
      </c>
      <c r="H3320">
        <v>65</v>
      </c>
      <c r="I3320">
        <v>100</v>
      </c>
      <c r="J3320">
        <v>75</v>
      </c>
      <c r="K3320" t="s">
        <v>565</v>
      </c>
      <c r="M3320" t="s">
        <v>6231</v>
      </c>
      <c r="N3320">
        <v>11.15</v>
      </c>
      <c r="O3320">
        <v>10</v>
      </c>
      <c r="P3320">
        <v>2</v>
      </c>
      <c r="Q3320">
        <v>5</v>
      </c>
      <c r="R3320">
        <f t="shared" si="232"/>
        <v>13</v>
      </c>
      <c r="S3320">
        <f t="shared" si="233"/>
        <v>15</v>
      </c>
      <c r="T3320">
        <f t="shared" si="231"/>
        <v>28</v>
      </c>
      <c r="U3320" t="s">
        <v>1499</v>
      </c>
      <c r="V3320" t="s">
        <v>1514</v>
      </c>
      <c r="W3320" t="s">
        <v>1481</v>
      </c>
      <c r="X3320" t="s">
        <v>1512</v>
      </c>
      <c r="Z3320" t="str" cm="1">
        <f t="array" ref="Z3320">IF(ISBLANK(AK3320),_xlfn.LET(
    _xlpm.nameBeforeSlash, IF(ISNUMBER(SEARCH("/", Y3320)), LEFT(Y3320, SEARCH("/", Y3320)-1), Y3320),
    _xlpm.matchRow, IFERROR(MATCH(_xlpm.nameBeforeSlash, AA:AA, 0), ""),
    _xlpm.difference, IF(_xlpm.matchRow="", "", ABS((R3320 + S3320)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),IF(ISBLANK(Y3320),"","Hidden"))</f>
        <v/>
      </c>
      <c r="AA3320" t="s">
        <v>3396</v>
      </c>
      <c r="AB3320" t="s">
        <v>1477</v>
      </c>
      <c r="AC3320" t="s">
        <v>1364</v>
      </c>
      <c r="AD3320" t="str">
        <f>_xlfn.XLOOKUP(AC3320,moves!A:A,moves!B:B)</f>
        <v>steel</v>
      </c>
      <c r="AE3320">
        <f>_xlfn.XLOOKUP(AC3320,moves!A:A,moves!D:D)</f>
        <v>4</v>
      </c>
      <c r="AF3320" t="str">
        <f>_xlfn.XLOOKUP(AC3320,moves!A:A,moves!E:E)</f>
        <v>If 2 or more status symbols are rolled: The target skips their turn this round and the user's battle fatigue increases by 1 extra. This move cannot be used if the user has 5 fatigue.</v>
      </c>
      <c r="AG3320">
        <v>0</v>
      </c>
      <c r="AH3320">
        <v>0</v>
      </c>
      <c r="AI3320">
        <f t="shared" si="234"/>
        <v>0</v>
      </c>
      <c r="AJ3320" t="s">
        <v>525</v>
      </c>
      <c r="AK3320" t="s">
        <v>6231</v>
      </c>
      <c r="AL3320">
        <v>0</v>
      </c>
      <c r="AM3320" cm="1">
        <f t="array" ref="AM3320">IF(AL3320=1,1,
   IF(ISTEXT(AK3320),1,
   IF(AO3320&gt;1,AM3319,
   IF(AI3320=1,
      IF(SUMPRODUCT((LEN($Y$2:$Y$4096)-LEN(SUBSTITUTE($Y$2:$Y$4096,AA3320,"")))/LEN(AA3320))&gt;0,2,1),
      IF(
         SUMPRODUCT((LEN($Y$2:$Y$4096)-LEN(SUBSTITUTE($Y$2:$Y$4096,AA3320,"")))/LEN(AA3320))
         - SUMPRODUCT((LEN($Y$2:$Y$4096)-LEN(SUBSTITUTE($Y$2:$Y$4096,"Alolan "&amp;AA3320,"")))/LEN("Alolan "&amp;AA3320))
         - SUMPRODUCT((LEN($Y$2:$Y$4096)-LEN(SUBSTITUTE($Y$2:$Y$4096,"Galarian "&amp;AA3320,"")))/LEN("Galarian "&amp;AA3320))
         - SUMPRODUCT((LEN($Y$2:$Y$4096)-LEN(SUBSTITUTE($Y$2:$Y$4096,"Hisuian "&amp;AA3320,"")))/LEN("Hisuian "&amp;AA3320))
         - SUMPRODUCT((LEN($Y$2:$Y$4096)-LEN(SUBSTITUTE($Y$2:$Y$4096,"Paldean "&amp;AA3320,"")))/LEN("Paldean "&amp;AA3320))
      &gt;0,2,1)
   ))))</f>
        <v>1</v>
      </c>
      <c r="AN3320">
        <v>0</v>
      </c>
      <c r="AO3320">
        <v>2</v>
      </c>
      <c r="AP3320">
        <v>1</v>
      </c>
    </row>
    <row r="3321" spans="1:42" x14ac:dyDescent="0.25">
      <c r="A3321">
        <v>19</v>
      </c>
      <c r="B3321" t="s">
        <v>1519</v>
      </c>
      <c r="C3321" t="s">
        <v>1512</v>
      </c>
      <c r="D3321"/>
      <c r="E3321">
        <v>30</v>
      </c>
      <c r="F3321">
        <v>56</v>
      </c>
      <c r="G3321">
        <v>35</v>
      </c>
      <c r="H3321">
        <v>25</v>
      </c>
      <c r="I3321">
        <v>35</v>
      </c>
      <c r="J3321">
        <v>72</v>
      </c>
      <c r="K3321" t="s">
        <v>1520</v>
      </c>
      <c r="M3321" t="s">
        <v>7857</v>
      </c>
      <c r="N3321">
        <v>5.93</v>
      </c>
      <c r="O3321">
        <v>3.3</v>
      </c>
      <c r="R3321">
        <f t="shared" si="232"/>
        <v>6</v>
      </c>
      <c r="S3321">
        <f t="shared" si="233"/>
        <v>3</v>
      </c>
      <c r="T3321">
        <f t="shared" ref="T3321:T3846" si="235">SUM(S3321,R3321)</f>
        <v>9</v>
      </c>
      <c r="U3321" t="s">
        <v>1512</v>
      </c>
      <c r="V3321" t="s">
        <v>1471</v>
      </c>
      <c r="W3321" t="s">
        <v>1492</v>
      </c>
      <c r="X3321" t="s">
        <v>1521</v>
      </c>
      <c r="Y3321" t="s">
        <v>1522</v>
      </c>
      <c r="Z3321" t="str" cm="1">
        <f t="array" ref="Z3321">IF(ISBLANK(AK3321),_xlfn.LET(
    _xlpm.nameBeforeSlash, IF(ISNUMBER(SEARCH("/", Y3321)), LEFT(Y3321, SEARCH("/", Y3321)-1), Y3321),
    _xlpm.matchRow, IFERROR(MATCH(_xlpm.nameBeforeSlash, AA:AA, 0), ""),
    _xlpm.difference, IF(_xlpm.matchRow="", "", ABS((R3321 + S3321)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),IF(ISBLANK(Y3321),"","Hidden"))</f>
        <v>Hidden</v>
      </c>
      <c r="AA3321" t="s">
        <v>1519</v>
      </c>
      <c r="AB3321" t="s">
        <v>7858</v>
      </c>
      <c r="AC3321" t="s">
        <v>645</v>
      </c>
      <c r="AD3321" t="str">
        <f>_xlfn.XLOOKUP(AC3321,moves!A:A,moves!B:B)</f>
        <v>normal</v>
      </c>
      <c r="AE3321">
        <f>_xlfn.XLOOKUP(AC3321,moves!A:A,moves!D:D)</f>
        <v>2</v>
      </c>
      <c r="AF3321" t="str">
        <f>_xlfn.XLOOKUP(AC3321,moves!A:A,moves!E:E)</f>
        <v xml:space="preserve"> </v>
      </c>
      <c r="AG3321">
        <v>0</v>
      </c>
      <c r="AH3321">
        <v>0</v>
      </c>
      <c r="AI3321">
        <f t="shared" ref="AI3321:AI3846" si="236">IF(ISNUMBER(SEARCH("Shiny ", AA3321)), 1, 0)</f>
        <v>0</v>
      </c>
      <c r="AJ3321" t="s">
        <v>523</v>
      </c>
      <c r="AK3321" t="s">
        <v>7857</v>
      </c>
      <c r="AL3321">
        <v>0</v>
      </c>
      <c r="AM3321" cm="1">
        <f t="array" ref="AM3321">IF(AL3321=1,1,
   IF(ISTEXT(AK3321),1,
   IF(AO3321&gt;1,#REF!,
   IF(AI3321=1,
      IF(SUMPRODUCT((LEN($Y$2:$Y$4096)-LEN(SUBSTITUTE($Y$2:$Y$4096,AA3321,"")))/LEN(AA3321))&gt;0,2,1),
      IF(
         SUMPRODUCT((LEN($Y$2:$Y$4096)-LEN(SUBSTITUTE($Y$2:$Y$4096,AA3321,"")))/LEN(AA3321))
         - SUMPRODUCT((LEN($Y$2:$Y$4096)-LEN(SUBSTITUTE($Y$2:$Y$4096,"Alolan "&amp;AA3321,"")))/LEN("Alolan "&amp;AA3321))
         - SUMPRODUCT((LEN($Y$2:$Y$4096)-LEN(SUBSTITUTE($Y$2:$Y$4096,"Galarian "&amp;AA3321,"")))/LEN("Galarian "&amp;AA3321))
         - SUMPRODUCT((LEN($Y$2:$Y$4096)-LEN(SUBSTITUTE($Y$2:$Y$4096,"Hisuian "&amp;AA3321,"")))/LEN("Hisuian "&amp;AA3321))
         - SUMPRODUCT((LEN($Y$2:$Y$4096)-LEN(SUBSTITUTE($Y$2:$Y$4096,"Paldean "&amp;AA3321,"")))/LEN("Paldean "&amp;AA3321))
      &gt;0,2,1)
   ))))</f>
        <v>1</v>
      </c>
      <c r="AN3321">
        <v>0</v>
      </c>
      <c r="AO3321">
        <v>0</v>
      </c>
    </row>
    <row r="3322" spans="1:42" x14ac:dyDescent="0.25">
      <c r="A3322">
        <v>81</v>
      </c>
      <c r="B3322" t="s">
        <v>38</v>
      </c>
      <c r="C3322" t="s">
        <v>1521</v>
      </c>
      <c r="D3322" t="s">
        <v>1514</v>
      </c>
      <c r="E3322">
        <v>25</v>
      </c>
      <c r="F3322">
        <v>35</v>
      </c>
      <c r="G3322">
        <v>70</v>
      </c>
      <c r="H3322">
        <v>95</v>
      </c>
      <c r="I3322">
        <v>55</v>
      </c>
      <c r="J3322">
        <v>45</v>
      </c>
      <c r="K3322" t="s">
        <v>337</v>
      </c>
      <c r="M3322" t="s">
        <v>7857</v>
      </c>
      <c r="N3322">
        <v>6.9</v>
      </c>
      <c r="O3322">
        <v>4.75</v>
      </c>
      <c r="R3322">
        <f t="shared" si="232"/>
        <v>7</v>
      </c>
      <c r="S3322">
        <f t="shared" si="233"/>
        <v>5</v>
      </c>
      <c r="T3322">
        <f t="shared" si="235"/>
        <v>12</v>
      </c>
      <c r="U3322" t="s">
        <v>1521</v>
      </c>
      <c r="V3322" t="s">
        <v>1514</v>
      </c>
      <c r="W3322" t="s">
        <v>429</v>
      </c>
      <c r="X3322" t="s">
        <v>1512</v>
      </c>
      <c r="Y3322" t="s">
        <v>40</v>
      </c>
      <c r="Z3322" t="str" cm="1">
        <f t="array" ref="Z3322">IF(ISBLANK(AK3322),_xlfn.LET(
    _xlpm.nameBeforeSlash, IF(ISNUMBER(SEARCH("/", Y3322)), LEFT(Y3322, SEARCH("/", Y3322)-1), Y3322),
    _xlpm.matchRow, IFERROR(MATCH(_xlpm.nameBeforeSlash, AA:AA, 0), ""),
    _xlpm.difference, IF(_xlpm.matchRow="", "", ABS((R3322 + S3322)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),IF(ISBLANK(Y3322),"","Hidden"))</f>
        <v>Hidden</v>
      </c>
      <c r="AA3322" t="s">
        <v>38</v>
      </c>
      <c r="AB3322" t="s">
        <v>7858</v>
      </c>
      <c r="AC3322" t="s">
        <v>493</v>
      </c>
      <c r="AD3322" t="str">
        <f>_xlfn.XLOOKUP(AC3322,moves!A:A,moves!B:B)</f>
        <v>electric</v>
      </c>
      <c r="AE3322">
        <f>_xlfn.XLOOKUP(AC3322,moves!A:A,moves!D:D)</f>
        <v>2</v>
      </c>
      <c r="AF3322" t="str">
        <f>_xlfn.XLOOKUP(AC3322,moves!A:A,moves!E:E)</f>
        <v>Inflict the Paralyzed status on the target.</v>
      </c>
      <c r="AG3322">
        <v>1</v>
      </c>
      <c r="AH3322">
        <v>0</v>
      </c>
      <c r="AI3322">
        <f t="shared" si="236"/>
        <v>0</v>
      </c>
      <c r="AJ3322" t="s">
        <v>523</v>
      </c>
      <c r="AK3322" t="s">
        <v>7857</v>
      </c>
      <c r="AL3322">
        <v>0</v>
      </c>
      <c r="AM3322" cm="1">
        <f t="array" ref="AM3322">IF(AL3322=1,1,
   IF(ISTEXT(AK3322),1,
   IF(AO3322&gt;1,AM3321,
   IF(AI3322=1,
      IF(SUMPRODUCT((LEN($Y$2:$Y$4096)-LEN(SUBSTITUTE($Y$2:$Y$4096,AA3322,"")))/LEN(AA3322))&gt;0,2,1),
      IF(
         SUMPRODUCT((LEN($Y$2:$Y$4096)-LEN(SUBSTITUTE($Y$2:$Y$4096,AA3322,"")))/LEN(AA3322))
         - SUMPRODUCT((LEN($Y$2:$Y$4096)-LEN(SUBSTITUTE($Y$2:$Y$4096,"Alolan "&amp;AA3322,"")))/LEN("Alolan "&amp;AA3322))
         - SUMPRODUCT((LEN($Y$2:$Y$4096)-LEN(SUBSTITUTE($Y$2:$Y$4096,"Galarian "&amp;AA3322,"")))/LEN("Galarian "&amp;AA3322))
         - SUMPRODUCT((LEN($Y$2:$Y$4096)-LEN(SUBSTITUTE($Y$2:$Y$4096,"Hisuian "&amp;AA3322,"")))/LEN("Hisuian "&amp;AA3322))
         - SUMPRODUCT((LEN($Y$2:$Y$4096)-LEN(SUBSTITUTE($Y$2:$Y$4096,"Paldean "&amp;AA3322,"")))/LEN("Paldean "&amp;AA3322))
      &gt;0,2,1)
   ))))</f>
        <v>1</v>
      </c>
      <c r="AN3322">
        <v>0</v>
      </c>
      <c r="AO3322">
        <v>0</v>
      </c>
    </row>
    <row r="3323" spans="1:42" x14ac:dyDescent="0.25">
      <c r="A3323">
        <v>88</v>
      </c>
      <c r="B3323" t="s">
        <v>1658</v>
      </c>
      <c r="C3323" t="s">
        <v>1469</v>
      </c>
      <c r="D3323"/>
      <c r="E3323">
        <v>80</v>
      </c>
      <c r="F3323">
        <v>80</v>
      </c>
      <c r="G3323">
        <v>50</v>
      </c>
      <c r="H3323">
        <v>40</v>
      </c>
      <c r="I3323">
        <v>50</v>
      </c>
      <c r="J3323">
        <v>25</v>
      </c>
      <c r="K3323" t="s">
        <v>1659</v>
      </c>
      <c r="M3323" t="s">
        <v>7857</v>
      </c>
      <c r="N3323">
        <v>5.4</v>
      </c>
      <c r="O3323">
        <v>6.2</v>
      </c>
      <c r="R3323">
        <f t="shared" si="232"/>
        <v>5</v>
      </c>
      <c r="S3323">
        <f t="shared" si="233"/>
        <v>6</v>
      </c>
      <c r="T3323">
        <f t="shared" si="235"/>
        <v>11</v>
      </c>
      <c r="U3323" t="s">
        <v>1469</v>
      </c>
      <c r="V3323" t="s">
        <v>1471</v>
      </c>
      <c r="W3323" t="s">
        <v>1524</v>
      </c>
      <c r="X3323" t="s">
        <v>1479</v>
      </c>
      <c r="Y3323" t="s">
        <v>1660</v>
      </c>
      <c r="Z3323" t="str" cm="1">
        <f t="array" ref="Z3323">IF(ISBLANK(AK3323),_xlfn.LET(
    _xlpm.nameBeforeSlash, IF(ISNUMBER(SEARCH("/", Y3323)), LEFT(Y3323, SEARCH("/", Y3323)-1), Y3323),
    _xlpm.matchRow, IFERROR(MATCH(_xlpm.nameBeforeSlash, AA:AA, 0), ""),
    _xlpm.difference, IF(_xlpm.matchRow="", "", ABS((R3323 + S3323)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),IF(ISBLANK(Y3323),"","Hidden"))</f>
        <v>Hidden</v>
      </c>
      <c r="AA3323" t="s">
        <v>1658</v>
      </c>
      <c r="AB3323" t="s">
        <v>7858</v>
      </c>
      <c r="AC3323" t="s">
        <v>1297</v>
      </c>
      <c r="AD3323" t="str">
        <f>_xlfn.XLOOKUP(AC3323,moves!A:A,moves!B:B)</f>
        <v>poison</v>
      </c>
      <c r="AE3323">
        <f>_xlfn.XLOOKUP(AC3323,moves!A:A,moves!D:D)</f>
        <v>3</v>
      </c>
      <c r="AF3323" t="str">
        <f>_xlfn.XLOOKUP(AC3323,moves!A:A,moves!E:E)</f>
        <v>Inflict the Poisoned status on the target.</v>
      </c>
      <c r="AG3323">
        <v>0</v>
      </c>
      <c r="AH3323">
        <v>0</v>
      </c>
      <c r="AI3323">
        <f t="shared" si="236"/>
        <v>0</v>
      </c>
      <c r="AJ3323" t="s">
        <v>523</v>
      </c>
      <c r="AK3323" t="s">
        <v>7857</v>
      </c>
      <c r="AL3323">
        <v>0</v>
      </c>
      <c r="AM3323" cm="1">
        <f t="array" ref="AM3323">IF(AL3323=1,1,
   IF(ISTEXT(AK3323),1,
   IF(AO3323&gt;1,AM3322,
   IF(AI3323=1,
      IF(SUMPRODUCT((LEN($Y$2:$Y$4096)-LEN(SUBSTITUTE($Y$2:$Y$4096,AA3323,"")))/LEN(AA3323))&gt;0,2,1),
      IF(
         SUMPRODUCT((LEN($Y$2:$Y$4096)-LEN(SUBSTITUTE($Y$2:$Y$4096,AA3323,"")))/LEN(AA3323))
         - SUMPRODUCT((LEN($Y$2:$Y$4096)-LEN(SUBSTITUTE($Y$2:$Y$4096,"Alolan "&amp;AA3323,"")))/LEN("Alolan "&amp;AA3323))
         - SUMPRODUCT((LEN($Y$2:$Y$4096)-LEN(SUBSTITUTE($Y$2:$Y$4096,"Galarian "&amp;AA3323,"")))/LEN("Galarian "&amp;AA3323))
         - SUMPRODUCT((LEN($Y$2:$Y$4096)-LEN(SUBSTITUTE($Y$2:$Y$4096,"Hisuian "&amp;AA3323,"")))/LEN("Hisuian "&amp;AA3323))
         - SUMPRODUCT((LEN($Y$2:$Y$4096)-LEN(SUBSTITUTE($Y$2:$Y$4096,"Paldean "&amp;AA3323,"")))/LEN("Paldean "&amp;AA3323))
      &gt;0,2,1)
   ))))</f>
        <v>1</v>
      </c>
      <c r="AN3323">
        <v>0</v>
      </c>
      <c r="AO3323">
        <v>0</v>
      </c>
    </row>
    <row r="3324" spans="1:42" x14ac:dyDescent="0.25">
      <c r="A3324">
        <v>228</v>
      </c>
      <c r="B3324" t="s">
        <v>99</v>
      </c>
      <c r="C3324" t="s">
        <v>1471</v>
      </c>
      <c r="D3324" t="s">
        <v>1479</v>
      </c>
      <c r="E3324">
        <v>45</v>
      </c>
      <c r="F3324">
        <v>60</v>
      </c>
      <c r="G3324">
        <v>30</v>
      </c>
      <c r="H3324">
        <v>80</v>
      </c>
      <c r="I3324">
        <v>50</v>
      </c>
      <c r="J3324">
        <v>65</v>
      </c>
      <c r="K3324" t="s">
        <v>373</v>
      </c>
      <c r="M3324" t="s">
        <v>7857</v>
      </c>
      <c r="N3324">
        <v>7.2</v>
      </c>
      <c r="O3324">
        <v>4.2</v>
      </c>
      <c r="R3324">
        <f t="shared" si="232"/>
        <v>7</v>
      </c>
      <c r="S3324">
        <f t="shared" si="233"/>
        <v>4</v>
      </c>
      <c r="T3324">
        <f t="shared" si="235"/>
        <v>11</v>
      </c>
      <c r="U3324" t="s">
        <v>1471</v>
      </c>
      <c r="V3324" t="s">
        <v>1479</v>
      </c>
      <c r="W3324" t="s">
        <v>1469</v>
      </c>
      <c r="X3324" t="s">
        <v>1521</v>
      </c>
      <c r="Y3324" t="s">
        <v>100</v>
      </c>
      <c r="Z3324" t="str" cm="1">
        <f t="array" ref="Z3324">IF(ISBLANK(AK3324),_xlfn.LET(
    _xlpm.nameBeforeSlash, IF(ISNUMBER(SEARCH("/", Y3324)), LEFT(Y3324, SEARCH("/", Y3324)-1), Y3324),
    _xlpm.matchRow, IFERROR(MATCH(_xlpm.nameBeforeSlash, AA:AA, 0), ""),
    _xlpm.difference, IF(_xlpm.matchRow="", "", ABS((R3324 + S3324)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),IF(ISBLANK(Y3324),"","Hidden"))</f>
        <v>Hidden</v>
      </c>
      <c r="AA3324" t="s">
        <v>99</v>
      </c>
      <c r="AB3324" t="s">
        <v>7858</v>
      </c>
      <c r="AC3324" t="s">
        <v>460</v>
      </c>
      <c r="AD3324" t="str">
        <f>_xlfn.XLOOKUP(AC3324,moves!A:A,moves!B:B)</f>
        <v>dark</v>
      </c>
      <c r="AE3324">
        <f>_xlfn.XLOOKUP(AC3324,moves!A:A,moves!D:D)</f>
        <v>3</v>
      </c>
      <c r="AF3324" t="str">
        <f>_xlfn.XLOOKUP(AC3324,moves!A:A,moves!E:E)</f>
        <v>When the target is next attacked: Add 1 regular hit to the roll.</v>
      </c>
      <c r="AG3324">
        <v>1</v>
      </c>
      <c r="AH3324">
        <v>0</v>
      </c>
      <c r="AI3324">
        <f t="shared" si="236"/>
        <v>0</v>
      </c>
      <c r="AJ3324" t="s">
        <v>523</v>
      </c>
      <c r="AK3324" t="s">
        <v>7857</v>
      </c>
      <c r="AL3324">
        <v>0</v>
      </c>
      <c r="AM3324" cm="1">
        <f t="array" ref="AM3324">IF(AL3324=1,1,
   IF(ISTEXT(AK3324),1,
   IF(AO3324&gt;1,AM3323,
   IF(AI3324=1,
      IF(SUMPRODUCT((LEN($Y$2:$Y$4096)-LEN(SUBSTITUTE($Y$2:$Y$4096,AA3324,"")))/LEN(AA3324))&gt;0,2,1),
      IF(
         SUMPRODUCT((LEN($Y$2:$Y$4096)-LEN(SUBSTITUTE($Y$2:$Y$4096,AA3324,"")))/LEN(AA3324))
         - SUMPRODUCT((LEN($Y$2:$Y$4096)-LEN(SUBSTITUTE($Y$2:$Y$4096,"Alolan "&amp;AA3324,"")))/LEN("Alolan "&amp;AA3324))
         - SUMPRODUCT((LEN($Y$2:$Y$4096)-LEN(SUBSTITUTE($Y$2:$Y$4096,"Galarian "&amp;AA3324,"")))/LEN("Galarian "&amp;AA3324))
         - SUMPRODUCT((LEN($Y$2:$Y$4096)-LEN(SUBSTITUTE($Y$2:$Y$4096,"Hisuian "&amp;AA3324,"")))/LEN("Hisuian "&amp;AA3324))
         - SUMPRODUCT((LEN($Y$2:$Y$4096)-LEN(SUBSTITUTE($Y$2:$Y$4096,"Paldean "&amp;AA3324,"")))/LEN("Paldean "&amp;AA3324))
      &gt;0,2,1)
   ))))</f>
        <v>1</v>
      </c>
      <c r="AN3324">
        <v>0</v>
      </c>
      <c r="AO3324">
        <v>0</v>
      </c>
    </row>
    <row r="3325" spans="1:42" x14ac:dyDescent="0.25">
      <c r="A3325">
        <v>451</v>
      </c>
      <c r="B3325" t="s">
        <v>205</v>
      </c>
      <c r="C3325" t="s">
        <v>1469</v>
      </c>
      <c r="D3325" t="s">
        <v>1499</v>
      </c>
      <c r="E3325">
        <v>40</v>
      </c>
      <c r="F3325">
        <v>50</v>
      </c>
      <c r="G3325">
        <v>90</v>
      </c>
      <c r="H3325">
        <v>30</v>
      </c>
      <c r="I3325">
        <v>55</v>
      </c>
      <c r="J3325">
        <v>65</v>
      </c>
      <c r="K3325" t="s">
        <v>330</v>
      </c>
      <c r="M3325" t="s">
        <v>7857</v>
      </c>
      <c r="N3325">
        <v>5.4</v>
      </c>
      <c r="O3325">
        <v>5.95</v>
      </c>
      <c r="R3325">
        <f t="shared" si="232"/>
        <v>5</v>
      </c>
      <c r="S3325">
        <f t="shared" si="233"/>
        <v>6</v>
      </c>
      <c r="T3325">
        <f t="shared" si="235"/>
        <v>11</v>
      </c>
      <c r="U3325" t="s">
        <v>1469</v>
      </c>
      <c r="V3325" t="s">
        <v>1499</v>
      </c>
      <c r="W3325" t="s">
        <v>1471</v>
      </c>
      <c r="X3325" t="s">
        <v>1472</v>
      </c>
      <c r="Y3325" t="s">
        <v>206</v>
      </c>
      <c r="Z3325" t="str" cm="1">
        <f t="array" ref="Z3325">IF(ISBLANK(AK3325),_xlfn.LET(
    _xlpm.nameBeforeSlash, IF(ISNUMBER(SEARCH("/", Y3325)), LEFT(Y3325, SEARCH("/", Y3325)-1), Y3325),
    _xlpm.matchRow, IFERROR(MATCH(_xlpm.nameBeforeSlash, AA:AA, 0), ""),
    _xlpm.difference, IF(_xlpm.matchRow="", "", ABS((R3325 + S3325)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),IF(ISBLANK(Y3325),"","Hidden"))</f>
        <v>Hidden</v>
      </c>
      <c r="AA3325" t="s">
        <v>205</v>
      </c>
      <c r="AB3325" t="s">
        <v>7858</v>
      </c>
      <c r="AC3325" t="s">
        <v>448</v>
      </c>
      <c r="AD3325" t="str">
        <f>_xlfn.XLOOKUP(AC3325,moves!A:A,moves!B:B)</f>
        <v>bug</v>
      </c>
      <c r="AE3325">
        <f>_xlfn.XLOOKUP(AC3325,moves!A:A,moves!D:D)</f>
        <v>3</v>
      </c>
      <c r="AF3325" t="str">
        <f>_xlfn.XLOOKUP(AC3325,moves!A:A,moves!E:E)</f>
        <v>Consume an Apricorn from the bag of the target. The target decides which one.</v>
      </c>
      <c r="AG3325">
        <v>0</v>
      </c>
      <c r="AH3325">
        <v>0</v>
      </c>
      <c r="AI3325">
        <f t="shared" si="236"/>
        <v>0</v>
      </c>
      <c r="AJ3325" t="s">
        <v>523</v>
      </c>
      <c r="AK3325" t="s">
        <v>7857</v>
      </c>
      <c r="AL3325">
        <v>0</v>
      </c>
      <c r="AM3325" cm="1">
        <f t="array" ref="AM3325">IF(AL3325=1,1,
   IF(ISTEXT(AK3325),1,
   IF(AO3325&gt;1,AM3324,
   IF(AI3325=1,
      IF(SUMPRODUCT((LEN($Y$2:$Y$4096)-LEN(SUBSTITUTE($Y$2:$Y$4096,AA3325,"")))/LEN(AA3325))&gt;0,2,1),
      IF(
         SUMPRODUCT((LEN($Y$2:$Y$4096)-LEN(SUBSTITUTE($Y$2:$Y$4096,AA3325,"")))/LEN(AA3325))
         - SUMPRODUCT((LEN($Y$2:$Y$4096)-LEN(SUBSTITUTE($Y$2:$Y$4096,"Alolan "&amp;AA3325,"")))/LEN("Alolan "&amp;AA3325))
         - SUMPRODUCT((LEN($Y$2:$Y$4096)-LEN(SUBSTITUTE($Y$2:$Y$4096,"Galarian "&amp;AA3325,"")))/LEN("Galarian "&amp;AA3325))
         - SUMPRODUCT((LEN($Y$2:$Y$4096)-LEN(SUBSTITUTE($Y$2:$Y$4096,"Hisuian "&amp;AA3325,"")))/LEN("Hisuian "&amp;AA3325))
         - SUMPRODUCT((LEN($Y$2:$Y$4096)-LEN(SUBSTITUTE($Y$2:$Y$4096,"Paldean "&amp;AA3325,"")))/LEN("Paldean "&amp;AA3325))
      &gt;0,2,1)
   ))))</f>
        <v>1</v>
      </c>
      <c r="AN3325">
        <v>0</v>
      </c>
      <c r="AO3325">
        <v>0</v>
      </c>
    </row>
    <row r="3326" spans="1:42" x14ac:dyDescent="0.25">
      <c r="A3326">
        <v>495</v>
      </c>
      <c r="B3326" t="s">
        <v>2121</v>
      </c>
      <c r="C3326" t="s">
        <v>1468</v>
      </c>
      <c r="D3326"/>
      <c r="E3326">
        <v>45</v>
      </c>
      <c r="F3326">
        <v>45</v>
      </c>
      <c r="G3326">
        <v>55</v>
      </c>
      <c r="H3326">
        <v>45</v>
      </c>
      <c r="I3326">
        <v>55</v>
      </c>
      <c r="J3326">
        <v>63</v>
      </c>
      <c r="K3326" t="s">
        <v>2122</v>
      </c>
      <c r="M3326" t="s">
        <v>7857</v>
      </c>
      <c r="N3326">
        <v>5.2200000000000006</v>
      </c>
      <c r="O3326">
        <v>5.0999999999999996</v>
      </c>
      <c r="R3326">
        <f t="shared" si="232"/>
        <v>5</v>
      </c>
      <c r="S3326">
        <f t="shared" si="233"/>
        <v>5</v>
      </c>
      <c r="T3326">
        <f t="shared" si="235"/>
        <v>10</v>
      </c>
      <c r="U3326" t="s">
        <v>1468</v>
      </c>
      <c r="V3326" t="s">
        <v>1482</v>
      </c>
      <c r="W3326" t="s">
        <v>1469</v>
      </c>
      <c r="X3326" t="s">
        <v>429</v>
      </c>
      <c r="Y3326" t="s">
        <v>2123</v>
      </c>
      <c r="Z3326" t="str" cm="1">
        <f t="array" ref="Z3326">IF(ISBLANK(AK3326),_xlfn.LET(
    _xlpm.nameBeforeSlash, IF(ISNUMBER(SEARCH("/", Y3326)), LEFT(Y3326, SEARCH("/", Y3326)-1), Y3326),
    _xlpm.matchRow, IFERROR(MATCH(_xlpm.nameBeforeSlash, AA:AA, 0), ""),
    _xlpm.difference, IF(_xlpm.matchRow="", "", ABS((R3326 + S3326)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),IF(ISBLANK(Y3326),"","Hidden"))</f>
        <v>Hidden</v>
      </c>
      <c r="AA3326" t="s">
        <v>2121</v>
      </c>
      <c r="AB3326" t="s">
        <v>7858</v>
      </c>
      <c r="AC3326" t="s">
        <v>1156</v>
      </c>
      <c r="AD3326" t="str">
        <f>_xlfn.XLOOKUP(AC3326,moves!A:A,moves!B:B)</f>
        <v>grass</v>
      </c>
      <c r="AE3326">
        <f>_xlfn.XLOOKUP(AC3326,moves!A:A,moves!D:D)</f>
        <v>2</v>
      </c>
      <c r="AF3326" t="str">
        <f>_xlfn.XLOOKUP(AC3326,moves!A:A,moves!E:E)</f>
        <v>Status symbols deal +1 damage.</v>
      </c>
      <c r="AG3326">
        <v>1</v>
      </c>
      <c r="AH3326">
        <v>0</v>
      </c>
      <c r="AI3326">
        <f t="shared" si="236"/>
        <v>0</v>
      </c>
      <c r="AJ3326" t="s">
        <v>523</v>
      </c>
      <c r="AK3326" t="s">
        <v>7857</v>
      </c>
      <c r="AL3326">
        <v>0</v>
      </c>
      <c r="AM3326" cm="1">
        <f t="array" ref="AM3326">IF(AL3326=1,1,
   IF(ISTEXT(AK3326),1,
   IF(AO3326&gt;1,AM3325,
   IF(AI3326=1,
      IF(SUMPRODUCT((LEN($Y$2:$Y$4096)-LEN(SUBSTITUTE($Y$2:$Y$4096,AA3326,"")))/LEN(AA3326))&gt;0,2,1),
      IF(
         SUMPRODUCT((LEN($Y$2:$Y$4096)-LEN(SUBSTITUTE($Y$2:$Y$4096,AA3326,"")))/LEN(AA3326))
         - SUMPRODUCT((LEN($Y$2:$Y$4096)-LEN(SUBSTITUTE($Y$2:$Y$4096,"Alolan "&amp;AA3326,"")))/LEN("Alolan "&amp;AA3326))
         - SUMPRODUCT((LEN($Y$2:$Y$4096)-LEN(SUBSTITUTE($Y$2:$Y$4096,"Galarian "&amp;AA3326,"")))/LEN("Galarian "&amp;AA3326))
         - SUMPRODUCT((LEN($Y$2:$Y$4096)-LEN(SUBSTITUTE($Y$2:$Y$4096,"Hisuian "&amp;AA3326,"")))/LEN("Hisuian "&amp;AA3326))
         - SUMPRODUCT((LEN($Y$2:$Y$4096)-LEN(SUBSTITUTE($Y$2:$Y$4096,"Paldean "&amp;AA3326,"")))/LEN("Paldean "&amp;AA3326))
      &gt;0,2,1)
   ))))</f>
        <v>1</v>
      </c>
      <c r="AN3326">
        <v>0</v>
      </c>
      <c r="AO3326">
        <v>0</v>
      </c>
    </row>
    <row r="3327" spans="1:42" x14ac:dyDescent="0.25">
      <c r="A3327">
        <v>504</v>
      </c>
      <c r="B3327" t="s">
        <v>2134</v>
      </c>
      <c r="C3327" t="s">
        <v>1512</v>
      </c>
      <c r="D3327"/>
      <c r="E3327">
        <v>45</v>
      </c>
      <c r="F3327">
        <v>55</v>
      </c>
      <c r="G3327">
        <v>39</v>
      </c>
      <c r="H3327">
        <v>35</v>
      </c>
      <c r="I3327">
        <v>39</v>
      </c>
      <c r="J3327">
        <v>42</v>
      </c>
      <c r="K3327" t="s">
        <v>1603</v>
      </c>
      <c r="M3327" t="s">
        <v>7857</v>
      </c>
      <c r="N3327">
        <v>4.7799999999999994</v>
      </c>
      <c r="O3327">
        <v>4.1399999999999997</v>
      </c>
      <c r="R3327">
        <f t="shared" si="232"/>
        <v>5</v>
      </c>
      <c r="S3327">
        <f t="shared" si="233"/>
        <v>4</v>
      </c>
      <c r="T3327">
        <f t="shared" si="235"/>
        <v>9</v>
      </c>
      <c r="U3327" t="s">
        <v>1512</v>
      </c>
      <c r="V3327" t="s">
        <v>1472</v>
      </c>
      <c r="W3327" t="s">
        <v>1492</v>
      </c>
      <c r="X3327" t="s">
        <v>1471</v>
      </c>
      <c r="Y3327" t="s">
        <v>2135</v>
      </c>
      <c r="Z3327" t="str" cm="1">
        <f t="array" ref="Z3327">IF(ISBLANK(AK3327),_xlfn.LET(
    _xlpm.nameBeforeSlash, IF(ISNUMBER(SEARCH("/", Y3327)), LEFT(Y3327, SEARCH("/", Y3327)-1), Y3327),
    _xlpm.matchRow, IFERROR(MATCH(_xlpm.nameBeforeSlash, AA:AA, 0), ""),
    _xlpm.difference, IF(_xlpm.matchRow="", "", ABS((R3327 + S3327)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),IF(ISBLANK(Y3327),"","Hidden"))</f>
        <v>Hidden</v>
      </c>
      <c r="AA3327" t="s">
        <v>2134</v>
      </c>
      <c r="AB3327" t="s">
        <v>7858</v>
      </c>
      <c r="AC3327" t="s">
        <v>460</v>
      </c>
      <c r="AD3327" t="str">
        <f>_xlfn.XLOOKUP(AC3327,moves!A:A,moves!B:B)</f>
        <v>dark</v>
      </c>
      <c r="AE3327">
        <f>_xlfn.XLOOKUP(AC3327,moves!A:A,moves!D:D)</f>
        <v>3</v>
      </c>
      <c r="AF3327" t="str">
        <f>_xlfn.XLOOKUP(AC3327,moves!A:A,moves!E:E)</f>
        <v>When the target is next attacked: Add 1 regular hit to the roll.</v>
      </c>
      <c r="AG3327">
        <v>0</v>
      </c>
      <c r="AH3327">
        <v>0</v>
      </c>
      <c r="AI3327">
        <f t="shared" si="236"/>
        <v>0</v>
      </c>
      <c r="AJ3327" t="s">
        <v>523</v>
      </c>
      <c r="AK3327" t="s">
        <v>7857</v>
      </c>
      <c r="AL3327">
        <v>0</v>
      </c>
      <c r="AM3327" cm="1">
        <f t="array" ref="AM3327">IF(AL3327=1,1,
   IF(ISTEXT(AK3327),1,
   IF(AO3327&gt;1,AM3326,
   IF(AI3327=1,
      IF(SUMPRODUCT((LEN($Y$2:$Y$4096)-LEN(SUBSTITUTE($Y$2:$Y$4096,AA3327,"")))/LEN(AA3327))&gt;0,2,1),
      IF(
         SUMPRODUCT((LEN($Y$2:$Y$4096)-LEN(SUBSTITUTE($Y$2:$Y$4096,AA3327,"")))/LEN(AA3327))
         - SUMPRODUCT((LEN($Y$2:$Y$4096)-LEN(SUBSTITUTE($Y$2:$Y$4096,"Alolan "&amp;AA3327,"")))/LEN("Alolan "&amp;AA3327))
         - SUMPRODUCT((LEN($Y$2:$Y$4096)-LEN(SUBSTITUTE($Y$2:$Y$4096,"Galarian "&amp;AA3327,"")))/LEN("Galarian "&amp;AA3327))
         - SUMPRODUCT((LEN($Y$2:$Y$4096)-LEN(SUBSTITUTE($Y$2:$Y$4096,"Hisuian "&amp;AA3327,"")))/LEN("Hisuian "&amp;AA3327))
         - SUMPRODUCT((LEN($Y$2:$Y$4096)-LEN(SUBSTITUTE($Y$2:$Y$4096,"Paldean "&amp;AA3327,"")))/LEN("Paldean "&amp;AA3327))
      &gt;0,2,1)
   ))))</f>
        <v>1</v>
      </c>
      <c r="AN3327">
        <v>0</v>
      </c>
      <c r="AO3327">
        <v>0</v>
      </c>
    </row>
    <row r="3328" spans="1:42" x14ac:dyDescent="0.25">
      <c r="A3328">
        <v>509</v>
      </c>
      <c r="B3328" t="s">
        <v>2142</v>
      </c>
      <c r="C3328" t="s">
        <v>1471</v>
      </c>
      <c r="D3328"/>
      <c r="E3328">
        <v>41</v>
      </c>
      <c r="F3328">
        <v>50</v>
      </c>
      <c r="G3328">
        <v>37</v>
      </c>
      <c r="H3328">
        <v>50</v>
      </c>
      <c r="I3328">
        <v>37</v>
      </c>
      <c r="J3328">
        <v>66</v>
      </c>
      <c r="K3328" t="s">
        <v>2143</v>
      </c>
      <c r="M3328" t="s">
        <v>7857</v>
      </c>
      <c r="N3328">
        <v>5.6400000000000006</v>
      </c>
      <c r="O3328">
        <v>3.8600000000000003</v>
      </c>
      <c r="R3328">
        <f t="shared" si="232"/>
        <v>6</v>
      </c>
      <c r="S3328">
        <f t="shared" si="233"/>
        <v>4</v>
      </c>
      <c r="T3328">
        <f t="shared" si="235"/>
        <v>10</v>
      </c>
      <c r="U3328" t="s">
        <v>1471</v>
      </c>
      <c r="V3328" t="s">
        <v>429</v>
      </c>
      <c r="W3328" t="s">
        <v>1536</v>
      </c>
      <c r="X3328" t="s">
        <v>1512</v>
      </c>
      <c r="Y3328" t="s">
        <v>2144</v>
      </c>
      <c r="Z3328" t="str" cm="1">
        <f t="array" ref="Z3328">IF(ISBLANK(AK3328),_xlfn.LET(
    _xlpm.nameBeforeSlash, IF(ISNUMBER(SEARCH("/", Y3328)), LEFT(Y3328, SEARCH("/", Y3328)-1), Y3328),
    _xlpm.matchRow, IFERROR(MATCH(_xlpm.nameBeforeSlash, AA:AA, 0), ""),
    _xlpm.difference, IF(_xlpm.matchRow="", "", ABS((R3328 + S3328)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),IF(ISBLANK(Y3328),"","Hidden"))</f>
        <v>Hidden</v>
      </c>
      <c r="AA3328" t="s">
        <v>2142</v>
      </c>
      <c r="AB3328" t="s">
        <v>7858</v>
      </c>
      <c r="AC3328" t="s">
        <v>1261</v>
      </c>
      <c r="AD3328" t="str">
        <f>_xlfn.XLOOKUP(AC3328,moves!A:A,moves!B:B)</f>
        <v>normal</v>
      </c>
      <c r="AE3328">
        <f>_xlfn.XLOOKUP(AC3328,moves!A:A,moves!D:D)</f>
        <v>2</v>
      </c>
      <c r="AF3328" t="str">
        <f>_xlfn.XLOOKUP(AC3328,moves!A:A,moves!E:E)</f>
        <v>Regular hits deal +1 damage.</v>
      </c>
      <c r="AG3328">
        <v>0</v>
      </c>
      <c r="AH3328">
        <v>0</v>
      </c>
      <c r="AI3328">
        <f t="shared" si="236"/>
        <v>0</v>
      </c>
      <c r="AJ3328" t="s">
        <v>523</v>
      </c>
      <c r="AK3328" t="s">
        <v>7857</v>
      </c>
      <c r="AL3328">
        <v>0</v>
      </c>
      <c r="AM3328" cm="1">
        <f t="array" ref="AM3328">IF(AL3328=1,1,
   IF(ISTEXT(AK3328),1,
   IF(AO3328&gt;1,AM3327,
   IF(AI3328=1,
      IF(SUMPRODUCT((LEN($Y$2:$Y$4096)-LEN(SUBSTITUTE($Y$2:$Y$4096,AA3328,"")))/LEN(AA3328))&gt;0,2,1),
      IF(
         SUMPRODUCT((LEN($Y$2:$Y$4096)-LEN(SUBSTITUTE($Y$2:$Y$4096,AA3328,"")))/LEN(AA3328))
         - SUMPRODUCT((LEN($Y$2:$Y$4096)-LEN(SUBSTITUTE($Y$2:$Y$4096,"Alolan "&amp;AA3328,"")))/LEN("Alolan "&amp;AA3328))
         - SUMPRODUCT((LEN($Y$2:$Y$4096)-LEN(SUBSTITUTE($Y$2:$Y$4096,"Galarian "&amp;AA3328,"")))/LEN("Galarian "&amp;AA3328))
         - SUMPRODUCT((LEN($Y$2:$Y$4096)-LEN(SUBSTITUTE($Y$2:$Y$4096,"Hisuian "&amp;AA3328,"")))/LEN("Hisuian "&amp;AA3328))
         - SUMPRODUCT((LEN($Y$2:$Y$4096)-LEN(SUBSTITUTE($Y$2:$Y$4096,"Paldean "&amp;AA3328,"")))/LEN("Paldean "&amp;AA3328))
      &gt;0,2,1)
   ))))</f>
        <v>1</v>
      </c>
      <c r="AN3328">
        <v>0</v>
      </c>
      <c r="AO3328">
        <v>0</v>
      </c>
    </row>
    <row r="3329" spans="1:41" x14ac:dyDescent="0.25">
      <c r="A3329">
        <v>519</v>
      </c>
      <c r="B3329" t="s">
        <v>2162</v>
      </c>
      <c r="C3329" t="s">
        <v>1512</v>
      </c>
      <c r="D3329" t="s">
        <v>1481</v>
      </c>
      <c r="E3329">
        <v>50</v>
      </c>
      <c r="F3329">
        <v>55</v>
      </c>
      <c r="G3329">
        <v>50</v>
      </c>
      <c r="H3329">
        <v>36</v>
      </c>
      <c r="I3329">
        <v>30</v>
      </c>
      <c r="J3329">
        <v>43</v>
      </c>
      <c r="K3329" t="s">
        <v>2163</v>
      </c>
      <c r="M3329" t="s">
        <v>7857</v>
      </c>
      <c r="N3329">
        <v>4.83</v>
      </c>
      <c r="O3329">
        <v>4.4000000000000004</v>
      </c>
      <c r="R3329">
        <f t="shared" si="232"/>
        <v>5</v>
      </c>
      <c r="S3329">
        <f t="shared" si="233"/>
        <v>4</v>
      </c>
      <c r="T3329">
        <f t="shared" si="235"/>
        <v>9</v>
      </c>
      <c r="U3329" t="s">
        <v>1512</v>
      </c>
      <c r="V3329" t="s">
        <v>1481</v>
      </c>
      <c r="W3329" t="s">
        <v>1499</v>
      </c>
      <c r="X3329" t="s">
        <v>1514</v>
      </c>
      <c r="Y3329" t="s">
        <v>2164</v>
      </c>
      <c r="Z3329" t="str" cm="1">
        <f t="array" ref="Z3329">IF(ISBLANK(AK3329),_xlfn.LET(
    _xlpm.nameBeforeSlash, IF(ISNUMBER(SEARCH("/", Y3329)), LEFT(Y3329, SEARCH("/", Y3329)-1), Y3329),
    _xlpm.matchRow, IFERROR(MATCH(_xlpm.nameBeforeSlash, AA:AA, 0), ""),
    _xlpm.difference, IF(_xlpm.matchRow="", "", ABS((R3329 + S3329)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),IF(ISBLANK(Y3329),"","Hidden"))</f>
        <v>Hidden</v>
      </c>
      <c r="AA3329" t="s">
        <v>2162</v>
      </c>
      <c r="AB3329" t="s">
        <v>7858</v>
      </c>
      <c r="AC3329" t="s">
        <v>652</v>
      </c>
      <c r="AD3329" t="str">
        <f>_xlfn.XLOOKUP(AC3329,moves!A:A,moves!B:B)</f>
        <v>flying</v>
      </c>
      <c r="AE3329">
        <f>_xlfn.XLOOKUP(AC3329,moves!A:A,moves!D:D)</f>
        <v>2</v>
      </c>
      <c r="AF3329" t="str">
        <f>_xlfn.XLOOKUP(AC3329,moves!A:A,moves!E:E)</f>
        <v>When the target is next attacked: Add 1 critical hit to the roll.</v>
      </c>
      <c r="AG3329">
        <v>0</v>
      </c>
      <c r="AH3329">
        <v>0</v>
      </c>
      <c r="AI3329">
        <f t="shared" si="236"/>
        <v>0</v>
      </c>
      <c r="AJ3329" t="s">
        <v>523</v>
      </c>
      <c r="AK3329" t="s">
        <v>7857</v>
      </c>
      <c r="AL3329">
        <v>0</v>
      </c>
      <c r="AM3329" cm="1">
        <f t="array" ref="AM3329">IF(AL3329=1,1,
   IF(ISTEXT(AK3329),1,
   IF(AO3329&gt;1,AM3328,
   IF(AI3329=1,
      IF(SUMPRODUCT((LEN($Y$2:$Y$4096)-LEN(SUBSTITUTE($Y$2:$Y$4096,AA3329,"")))/LEN(AA3329))&gt;0,2,1),
      IF(
         SUMPRODUCT((LEN($Y$2:$Y$4096)-LEN(SUBSTITUTE($Y$2:$Y$4096,AA3329,"")))/LEN(AA3329))
         - SUMPRODUCT((LEN($Y$2:$Y$4096)-LEN(SUBSTITUTE($Y$2:$Y$4096,"Alolan "&amp;AA3329,"")))/LEN("Alolan "&amp;AA3329))
         - SUMPRODUCT((LEN($Y$2:$Y$4096)-LEN(SUBSTITUTE($Y$2:$Y$4096,"Galarian "&amp;AA3329,"")))/LEN("Galarian "&amp;AA3329))
         - SUMPRODUCT((LEN($Y$2:$Y$4096)-LEN(SUBSTITUTE($Y$2:$Y$4096,"Hisuian "&amp;AA3329,"")))/LEN("Hisuian "&amp;AA3329))
         - SUMPRODUCT((LEN($Y$2:$Y$4096)-LEN(SUBSTITUTE($Y$2:$Y$4096,"Paldean "&amp;AA3329,"")))/LEN("Paldean "&amp;AA3329))
      &gt;0,2,1)
   ))))</f>
        <v>1</v>
      </c>
      <c r="AN3329">
        <v>0</v>
      </c>
      <c r="AO3329">
        <v>0</v>
      </c>
    </row>
    <row r="3330" spans="1:41" x14ac:dyDescent="0.25">
      <c r="A3330">
        <v>527</v>
      </c>
      <c r="B3330" t="s">
        <v>2177</v>
      </c>
      <c r="C3330" t="s">
        <v>429</v>
      </c>
      <c r="D3330" t="s">
        <v>1481</v>
      </c>
      <c r="E3330">
        <v>65</v>
      </c>
      <c r="F3330">
        <v>45</v>
      </c>
      <c r="G3330">
        <v>43</v>
      </c>
      <c r="H3330">
        <v>55</v>
      </c>
      <c r="I3330">
        <v>43</v>
      </c>
      <c r="J3330">
        <v>72</v>
      </c>
      <c r="K3330" t="s">
        <v>1567</v>
      </c>
      <c r="M3330" t="s">
        <v>7857</v>
      </c>
      <c r="N3330">
        <v>6.08</v>
      </c>
      <c r="O3330">
        <v>5.18</v>
      </c>
      <c r="R3330">
        <f t="shared" ref="R3330:R3393" si="237">MROUND(N3330,1)+P3330</f>
        <v>6</v>
      </c>
      <c r="S3330">
        <f t="shared" ref="S3330:S3393" si="238">MROUND(O3330,1)+Q3330</f>
        <v>5</v>
      </c>
      <c r="T3330">
        <f t="shared" si="235"/>
        <v>11</v>
      </c>
      <c r="U3330" t="s">
        <v>429</v>
      </c>
      <c r="V3330" t="s">
        <v>1481</v>
      </c>
      <c r="W3330" t="s">
        <v>1512</v>
      </c>
      <c r="X3330" t="s">
        <v>1471</v>
      </c>
      <c r="Y3330" t="s">
        <v>2178</v>
      </c>
      <c r="Z3330" t="str" cm="1">
        <f t="array" ref="Z3330">IF(ISBLANK(AK3330),_xlfn.LET(
    _xlpm.nameBeforeSlash, IF(ISNUMBER(SEARCH("/", Y3330)), LEFT(Y3330, SEARCH("/", Y3330)-1), Y3330),
    _xlpm.matchRow, IFERROR(MATCH(_xlpm.nameBeforeSlash, AA:AA, 0), ""),
    _xlpm.difference, IF(_xlpm.matchRow="", "", ABS((R3330 + S3330)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),IF(ISBLANK(Y3330),"","Hidden"))</f>
        <v>Hidden</v>
      </c>
      <c r="AA3330" t="s">
        <v>2177</v>
      </c>
      <c r="AB3330" t="s">
        <v>7858</v>
      </c>
      <c r="AC3330" t="s">
        <v>430</v>
      </c>
      <c r="AD3330" t="str">
        <f>_xlfn.XLOOKUP(AC3330,moves!A:A,moves!B:B)</f>
        <v>psychic</v>
      </c>
      <c r="AE3330">
        <f>_xlfn.XLOOKUP(AC3330,moves!A:A,moves!D:D)</f>
        <v>2</v>
      </c>
      <c r="AF3330" t="str">
        <f>_xlfn.XLOOKUP(AC3330,moves!A:A,moves!E:E)</f>
        <v>Inflict the Confused status on the target.</v>
      </c>
      <c r="AG3330">
        <v>0</v>
      </c>
      <c r="AH3330">
        <v>0</v>
      </c>
      <c r="AI3330">
        <f t="shared" si="236"/>
        <v>0</v>
      </c>
      <c r="AJ3330" t="s">
        <v>523</v>
      </c>
      <c r="AK3330" t="s">
        <v>7857</v>
      </c>
      <c r="AL3330">
        <v>0</v>
      </c>
      <c r="AM3330" cm="1">
        <f t="array" ref="AM3330">IF(AL3330=1,1,
   IF(ISTEXT(AK3330),1,
   IF(AO3330&gt;1,AM3329,
   IF(AI3330=1,
      IF(SUMPRODUCT((LEN($Y$2:$Y$4096)-LEN(SUBSTITUTE($Y$2:$Y$4096,AA3330,"")))/LEN(AA3330))&gt;0,2,1),
      IF(
         SUMPRODUCT((LEN($Y$2:$Y$4096)-LEN(SUBSTITUTE($Y$2:$Y$4096,AA3330,"")))/LEN(AA3330))
         - SUMPRODUCT((LEN($Y$2:$Y$4096)-LEN(SUBSTITUTE($Y$2:$Y$4096,"Alolan "&amp;AA3330,"")))/LEN("Alolan "&amp;AA3330))
         - SUMPRODUCT((LEN($Y$2:$Y$4096)-LEN(SUBSTITUTE($Y$2:$Y$4096,"Galarian "&amp;AA3330,"")))/LEN("Galarian "&amp;AA3330))
         - SUMPRODUCT((LEN($Y$2:$Y$4096)-LEN(SUBSTITUTE($Y$2:$Y$4096,"Hisuian "&amp;AA3330,"")))/LEN("Hisuian "&amp;AA3330))
         - SUMPRODUCT((LEN($Y$2:$Y$4096)-LEN(SUBSTITUTE($Y$2:$Y$4096,"Paldean "&amp;AA3330,"")))/LEN("Paldean "&amp;AA3330))
      &gt;0,2,1)
   ))))</f>
        <v>1</v>
      </c>
      <c r="AN3330">
        <v>0</v>
      </c>
      <c r="AO3330">
        <v>0</v>
      </c>
    </row>
    <row r="3331" spans="1:41" x14ac:dyDescent="0.25">
      <c r="A3331">
        <v>532</v>
      </c>
      <c r="B3331" t="s">
        <v>2186</v>
      </c>
      <c r="C3331" t="s">
        <v>1492</v>
      </c>
      <c r="D3331"/>
      <c r="E3331">
        <v>75</v>
      </c>
      <c r="F3331">
        <v>80</v>
      </c>
      <c r="G3331">
        <v>55</v>
      </c>
      <c r="H3331">
        <v>25</v>
      </c>
      <c r="I3331">
        <v>35</v>
      </c>
      <c r="J3331">
        <v>35</v>
      </c>
      <c r="K3331" t="s">
        <v>2187</v>
      </c>
      <c r="M3331" t="s">
        <v>7857</v>
      </c>
      <c r="N3331">
        <v>5.65</v>
      </c>
      <c r="O3331">
        <v>5.7</v>
      </c>
      <c r="R3331">
        <f t="shared" si="237"/>
        <v>6</v>
      </c>
      <c r="S3331">
        <f t="shared" si="238"/>
        <v>6</v>
      </c>
      <c r="T3331">
        <f t="shared" si="235"/>
        <v>12</v>
      </c>
      <c r="U3331" t="s">
        <v>1492</v>
      </c>
      <c r="V3331" t="s">
        <v>1472</v>
      </c>
      <c r="W3331" t="s">
        <v>1471</v>
      </c>
      <c r="X3331" t="s">
        <v>1546</v>
      </c>
      <c r="Y3331" t="s">
        <v>2188</v>
      </c>
      <c r="Z3331" t="str" cm="1">
        <f t="array" ref="Z3331">IF(ISBLANK(AK3331),_xlfn.LET(
    _xlpm.nameBeforeSlash, IF(ISNUMBER(SEARCH("/", Y3331)), LEFT(Y3331, SEARCH("/", Y3331)-1), Y3331),
    _xlpm.matchRow, IFERROR(MATCH(_xlpm.nameBeforeSlash, AA:AA, 0), ""),
    _xlpm.difference, IF(_xlpm.matchRow="", "", ABS((R3331 + S3331)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),IF(ISBLANK(Y3331),"","Hidden"))</f>
        <v>Hidden</v>
      </c>
      <c r="AA3331" t="s">
        <v>2186</v>
      </c>
      <c r="AB3331" t="s">
        <v>7858</v>
      </c>
      <c r="AC3331" t="s">
        <v>1032</v>
      </c>
      <c r="AD3331" t="str">
        <f>_xlfn.XLOOKUP(AC3331,moves!A:A,moves!B:B)</f>
        <v>fighting</v>
      </c>
      <c r="AE3331" t="str">
        <f>_xlfn.XLOOKUP(AC3331,moves!A:A,moves!D:D)</f>
        <v>?</v>
      </c>
      <c r="AF3331" t="str">
        <f>_xlfn.XLOOKUP(AC3331,moves!A:A,moves!E:E)</f>
        <v>Attack strength is equal to half the target's base health, rounded down (Max 5 attack strength).</v>
      </c>
      <c r="AG3331">
        <v>1</v>
      </c>
      <c r="AH3331">
        <v>0</v>
      </c>
      <c r="AI3331">
        <f t="shared" si="236"/>
        <v>0</v>
      </c>
      <c r="AJ3331" t="s">
        <v>523</v>
      </c>
      <c r="AK3331" t="s">
        <v>7857</v>
      </c>
      <c r="AL3331">
        <v>0</v>
      </c>
      <c r="AM3331" cm="1">
        <f t="array" ref="AM3331">IF(AL3331=1,1,
   IF(ISTEXT(AK3331),1,
   IF(AO3331&gt;1,AM3330,
   IF(AI3331=1,
      IF(SUMPRODUCT((LEN($Y$2:$Y$4096)-LEN(SUBSTITUTE($Y$2:$Y$4096,AA3331,"")))/LEN(AA3331))&gt;0,2,1),
      IF(
         SUMPRODUCT((LEN($Y$2:$Y$4096)-LEN(SUBSTITUTE($Y$2:$Y$4096,AA3331,"")))/LEN(AA3331))
         - SUMPRODUCT((LEN($Y$2:$Y$4096)-LEN(SUBSTITUTE($Y$2:$Y$4096,"Alolan "&amp;AA3331,"")))/LEN("Alolan "&amp;AA3331))
         - SUMPRODUCT((LEN($Y$2:$Y$4096)-LEN(SUBSTITUTE($Y$2:$Y$4096,"Galarian "&amp;AA3331,"")))/LEN("Galarian "&amp;AA3331))
         - SUMPRODUCT((LEN($Y$2:$Y$4096)-LEN(SUBSTITUTE($Y$2:$Y$4096,"Hisuian "&amp;AA3331,"")))/LEN("Hisuian "&amp;AA3331))
         - SUMPRODUCT((LEN($Y$2:$Y$4096)-LEN(SUBSTITUTE($Y$2:$Y$4096,"Paldean "&amp;AA3331,"")))/LEN("Paldean "&amp;AA3331))
      &gt;0,2,1)
   ))))</f>
        <v>1</v>
      </c>
      <c r="AN3331">
        <v>0</v>
      </c>
      <c r="AO3331">
        <v>0</v>
      </c>
    </row>
    <row r="3332" spans="1:41" x14ac:dyDescent="0.25">
      <c r="A3332">
        <v>541</v>
      </c>
      <c r="B3332" t="s">
        <v>2199</v>
      </c>
      <c r="C3332" t="s">
        <v>1499</v>
      </c>
      <c r="D3332" t="s">
        <v>1468</v>
      </c>
      <c r="E3332">
        <v>55</v>
      </c>
      <c r="F3332">
        <v>63</v>
      </c>
      <c r="G3332">
        <v>90</v>
      </c>
      <c r="H3332">
        <v>50</v>
      </c>
      <c r="I3332">
        <v>80</v>
      </c>
      <c r="J3332">
        <v>42</v>
      </c>
      <c r="K3332" t="s">
        <v>2200</v>
      </c>
      <c r="M3332" t="s">
        <v>7857</v>
      </c>
      <c r="N3332">
        <v>5.33</v>
      </c>
      <c r="O3332">
        <v>7.3</v>
      </c>
      <c r="R3332">
        <f t="shared" si="237"/>
        <v>5</v>
      </c>
      <c r="S3332">
        <f t="shared" si="238"/>
        <v>7</v>
      </c>
      <c r="T3332">
        <f t="shared" si="235"/>
        <v>12</v>
      </c>
      <c r="U3332" t="s">
        <v>1499</v>
      </c>
      <c r="V3332" t="s">
        <v>1468</v>
      </c>
      <c r="W3332" t="s">
        <v>1512</v>
      </c>
      <c r="X3332" t="s">
        <v>1469</v>
      </c>
      <c r="Y3332" t="s">
        <v>2201</v>
      </c>
      <c r="Z3332" t="str" cm="1">
        <f t="array" ref="Z3332">IF(ISBLANK(AK3332),_xlfn.LET(
    _xlpm.nameBeforeSlash, IF(ISNUMBER(SEARCH("/", Y3332)), LEFT(Y3332, SEARCH("/", Y3332)-1), Y3332),
    _xlpm.matchRow, IFERROR(MATCH(_xlpm.nameBeforeSlash, AA:AA, 0), ""),
    _xlpm.difference, IF(_xlpm.matchRow="", "", ABS((R3332 + S3332)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),IF(ISBLANK(Y3332),"","Hidden"))</f>
        <v>Hidden</v>
      </c>
      <c r="AA3332" t="s">
        <v>2199</v>
      </c>
      <c r="AB3332" t="s">
        <v>7858</v>
      </c>
      <c r="AC3332" t="s">
        <v>930</v>
      </c>
      <c r="AD3332" t="str">
        <f>_xlfn.XLOOKUP(AC3332,moves!A:A,moves!B:B)</f>
        <v>bug</v>
      </c>
      <c r="AE3332">
        <f>_xlfn.XLOOKUP(AC3332,moves!A:A,moves!D:D)</f>
        <v>1</v>
      </c>
      <c r="AF3332" t="str">
        <f>_xlfn.XLOOKUP(AC3332,moves!A:A,moves!E:E)</f>
        <v>Change the Web Hazardous Terrain Token to Sticky Web on the opposing side of the arena.</v>
      </c>
      <c r="AG3332">
        <v>0</v>
      </c>
      <c r="AH3332">
        <v>0</v>
      </c>
      <c r="AI3332">
        <f t="shared" si="236"/>
        <v>0</v>
      </c>
      <c r="AJ3332" t="s">
        <v>523</v>
      </c>
      <c r="AK3332" t="s">
        <v>7857</v>
      </c>
      <c r="AL3332">
        <v>0</v>
      </c>
      <c r="AM3332" cm="1">
        <f t="array" ref="AM3332">IF(AL3332=1,1,
   IF(ISTEXT(AK3332),1,
   IF(AO3332&gt;1,AM3331,
   IF(AI3332=1,
      IF(SUMPRODUCT((LEN($Y$2:$Y$4096)-LEN(SUBSTITUTE($Y$2:$Y$4096,AA3332,"")))/LEN(AA3332))&gt;0,2,1),
      IF(
         SUMPRODUCT((LEN($Y$2:$Y$4096)-LEN(SUBSTITUTE($Y$2:$Y$4096,AA3332,"")))/LEN(AA3332))
         - SUMPRODUCT((LEN($Y$2:$Y$4096)-LEN(SUBSTITUTE($Y$2:$Y$4096,"Alolan "&amp;AA3332,"")))/LEN("Alolan "&amp;AA3332))
         - SUMPRODUCT((LEN($Y$2:$Y$4096)-LEN(SUBSTITUTE($Y$2:$Y$4096,"Galarian "&amp;AA3332,"")))/LEN("Galarian "&amp;AA3332))
         - SUMPRODUCT((LEN($Y$2:$Y$4096)-LEN(SUBSTITUTE($Y$2:$Y$4096,"Hisuian "&amp;AA3332,"")))/LEN("Hisuian "&amp;AA3332))
         - SUMPRODUCT((LEN($Y$2:$Y$4096)-LEN(SUBSTITUTE($Y$2:$Y$4096,"Paldean "&amp;AA3332,"")))/LEN("Paldean "&amp;AA3332))
      &gt;0,2,1)
   ))))</f>
        <v>1</v>
      </c>
      <c r="AN3332">
        <v>0</v>
      </c>
      <c r="AO3332">
        <v>0</v>
      </c>
    </row>
    <row r="3333" spans="1:41" x14ac:dyDescent="0.25">
      <c r="A3333">
        <v>544</v>
      </c>
      <c r="B3333" t="s">
        <v>2205</v>
      </c>
      <c r="C3333" t="s">
        <v>1499</v>
      </c>
      <c r="D3333" t="s">
        <v>1469</v>
      </c>
      <c r="E3333">
        <v>40</v>
      </c>
      <c r="F3333">
        <v>55</v>
      </c>
      <c r="G3333">
        <v>99</v>
      </c>
      <c r="H3333">
        <v>40</v>
      </c>
      <c r="I3333">
        <v>79</v>
      </c>
      <c r="J3333">
        <v>47</v>
      </c>
      <c r="K3333" t="s">
        <v>2206</v>
      </c>
      <c r="M3333" t="s">
        <v>7857</v>
      </c>
      <c r="N3333">
        <v>5.0299999999999994</v>
      </c>
      <c r="O3333">
        <v>6.94</v>
      </c>
      <c r="R3333">
        <f t="shared" si="237"/>
        <v>5</v>
      </c>
      <c r="S3333">
        <f t="shared" si="238"/>
        <v>7</v>
      </c>
      <c r="T3333">
        <f t="shared" si="235"/>
        <v>12</v>
      </c>
      <c r="U3333" t="s">
        <v>1499</v>
      </c>
      <c r="V3333" t="s">
        <v>1469</v>
      </c>
      <c r="W3333" t="s">
        <v>1546</v>
      </c>
      <c r="X3333" t="s">
        <v>1471</v>
      </c>
      <c r="Y3333" t="s">
        <v>2207</v>
      </c>
      <c r="Z3333" t="str" cm="1">
        <f t="array" ref="Z3333">IF(ISBLANK(AK3333),_xlfn.LET(
    _xlpm.nameBeforeSlash, IF(ISNUMBER(SEARCH("/", Y3333)), LEFT(Y3333, SEARCH("/", Y3333)-1), Y3333),
    _xlpm.matchRow, IFERROR(MATCH(_xlpm.nameBeforeSlash, AA:AA, 0), ""),
    _xlpm.difference, IF(_xlpm.matchRow="", "", ABS((R3333 + S3333)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),IF(ISBLANK(Y3333),"","Hidden"))</f>
        <v>Hidden</v>
      </c>
      <c r="AA3333" t="s">
        <v>2205</v>
      </c>
      <c r="AB3333" t="s">
        <v>7858</v>
      </c>
      <c r="AC3333" t="s">
        <v>466</v>
      </c>
      <c r="AD3333" t="str">
        <f>_xlfn.XLOOKUP(AC3333,moves!A:A,moves!B:B)</f>
        <v>rock</v>
      </c>
      <c r="AE3333">
        <f>_xlfn.XLOOKUP(AC3333,moves!A:A,moves!D:D)</f>
        <v>3</v>
      </c>
      <c r="AF3333" t="str">
        <f>_xlfn.XLOOKUP(AC3333,moves!A:A,moves!E:E)</f>
        <v>Each time this move is used in succession: Increase attack strength by 1.</v>
      </c>
      <c r="AG3333">
        <v>0</v>
      </c>
      <c r="AH3333">
        <v>0</v>
      </c>
      <c r="AI3333">
        <f t="shared" si="236"/>
        <v>0</v>
      </c>
      <c r="AJ3333" t="s">
        <v>523</v>
      </c>
      <c r="AK3333" t="s">
        <v>7857</v>
      </c>
      <c r="AL3333">
        <v>0</v>
      </c>
      <c r="AM3333" cm="1">
        <f t="array" ref="AM3333">IF(AL3333=1,1,
   IF(ISTEXT(AK3333),1,
   IF(AO3333&gt;1,AM3332,
   IF(AI3333=1,
      IF(SUMPRODUCT((LEN($Y$2:$Y$4096)-LEN(SUBSTITUTE($Y$2:$Y$4096,AA3333,"")))/LEN(AA3333))&gt;0,2,1),
      IF(
         SUMPRODUCT((LEN($Y$2:$Y$4096)-LEN(SUBSTITUTE($Y$2:$Y$4096,AA3333,"")))/LEN(AA3333))
         - SUMPRODUCT((LEN($Y$2:$Y$4096)-LEN(SUBSTITUTE($Y$2:$Y$4096,"Alolan "&amp;AA3333,"")))/LEN("Alolan "&amp;AA3333))
         - SUMPRODUCT((LEN($Y$2:$Y$4096)-LEN(SUBSTITUTE($Y$2:$Y$4096,"Galarian "&amp;AA3333,"")))/LEN("Galarian "&amp;AA3333))
         - SUMPRODUCT((LEN($Y$2:$Y$4096)-LEN(SUBSTITUTE($Y$2:$Y$4096,"Hisuian "&amp;AA3333,"")))/LEN("Hisuian "&amp;AA3333))
         - SUMPRODUCT((LEN($Y$2:$Y$4096)-LEN(SUBSTITUTE($Y$2:$Y$4096,"Paldean "&amp;AA3333,"")))/LEN("Paldean "&amp;AA3333))
      &gt;0,2,1)
   ))))</f>
        <v>1</v>
      </c>
      <c r="AN3333">
        <v>0</v>
      </c>
      <c r="AO3333">
        <v>0</v>
      </c>
    </row>
    <row r="3334" spans="1:41" x14ac:dyDescent="0.25">
      <c r="A3334">
        <v>551</v>
      </c>
      <c r="B3334" t="s">
        <v>2219</v>
      </c>
      <c r="C3334" t="s">
        <v>1472</v>
      </c>
      <c r="D3334" t="s">
        <v>1471</v>
      </c>
      <c r="E3334">
        <v>50</v>
      </c>
      <c r="F3334">
        <v>72</v>
      </c>
      <c r="G3334">
        <v>35</v>
      </c>
      <c r="H3334">
        <v>35</v>
      </c>
      <c r="I3334">
        <v>35</v>
      </c>
      <c r="J3334">
        <v>65</v>
      </c>
      <c r="K3334" t="s">
        <v>2220</v>
      </c>
      <c r="M3334" t="s">
        <v>7857</v>
      </c>
      <c r="N3334">
        <v>6.55</v>
      </c>
      <c r="O3334">
        <v>4.0999999999999996</v>
      </c>
      <c r="R3334">
        <f t="shared" si="237"/>
        <v>7</v>
      </c>
      <c r="S3334">
        <f t="shared" si="238"/>
        <v>4</v>
      </c>
      <c r="T3334">
        <f t="shared" si="235"/>
        <v>11</v>
      </c>
      <c r="U3334" t="s">
        <v>1472</v>
      </c>
      <c r="V3334" t="s">
        <v>1471</v>
      </c>
      <c r="W3334" t="s">
        <v>1492</v>
      </c>
      <c r="X3334" t="s">
        <v>1482</v>
      </c>
      <c r="Y3334" t="s">
        <v>2221</v>
      </c>
      <c r="Z3334" t="str" cm="1">
        <f t="array" ref="Z3334">IF(ISBLANK(AK3334),_xlfn.LET(
    _xlpm.nameBeforeSlash, IF(ISNUMBER(SEARCH("/", Y3334)), LEFT(Y3334, SEARCH("/", Y3334)-1), Y3334),
    _xlpm.matchRow, IFERROR(MATCH(_xlpm.nameBeforeSlash, AA:AA, 0), ""),
    _xlpm.difference, IF(_xlpm.matchRow="", "", ABS((R3334 + S3334)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),IF(ISBLANK(Y3334),"","Hidden"))</f>
        <v>Hidden</v>
      </c>
      <c r="AA3334" t="s">
        <v>2219</v>
      </c>
      <c r="AB3334" t="s">
        <v>7858</v>
      </c>
      <c r="AC3334" t="s">
        <v>460</v>
      </c>
      <c r="AD3334" t="str">
        <f>_xlfn.XLOOKUP(AC3334,moves!A:A,moves!B:B)</f>
        <v>dark</v>
      </c>
      <c r="AE3334">
        <f>_xlfn.XLOOKUP(AC3334,moves!A:A,moves!D:D)</f>
        <v>3</v>
      </c>
      <c r="AF3334" t="str">
        <f>_xlfn.XLOOKUP(AC3334,moves!A:A,moves!E:E)</f>
        <v>When the target is next attacked: Add 1 regular hit to the roll.</v>
      </c>
      <c r="AG3334">
        <v>1</v>
      </c>
      <c r="AH3334">
        <v>0</v>
      </c>
      <c r="AI3334">
        <f t="shared" si="236"/>
        <v>0</v>
      </c>
      <c r="AJ3334" t="s">
        <v>523</v>
      </c>
      <c r="AK3334" t="s">
        <v>7857</v>
      </c>
      <c r="AL3334">
        <v>0</v>
      </c>
      <c r="AM3334" cm="1">
        <f t="array" ref="AM3334">IF(AL3334=1,1,
   IF(ISTEXT(AK3334),1,
   IF(AO3334&gt;1,AM3333,
   IF(AI3334=1,
      IF(SUMPRODUCT((LEN($Y$2:$Y$4096)-LEN(SUBSTITUTE($Y$2:$Y$4096,AA3334,"")))/LEN(AA3334))&gt;0,2,1),
      IF(
         SUMPRODUCT((LEN($Y$2:$Y$4096)-LEN(SUBSTITUTE($Y$2:$Y$4096,AA3334,"")))/LEN(AA3334))
         - SUMPRODUCT((LEN($Y$2:$Y$4096)-LEN(SUBSTITUTE($Y$2:$Y$4096,"Alolan "&amp;AA3334,"")))/LEN("Alolan "&amp;AA3334))
         - SUMPRODUCT((LEN($Y$2:$Y$4096)-LEN(SUBSTITUTE($Y$2:$Y$4096,"Galarian "&amp;AA3334,"")))/LEN("Galarian "&amp;AA3334))
         - SUMPRODUCT((LEN($Y$2:$Y$4096)-LEN(SUBSTITUTE($Y$2:$Y$4096,"Hisuian "&amp;AA3334,"")))/LEN("Hisuian "&amp;AA3334))
         - SUMPRODUCT((LEN($Y$2:$Y$4096)-LEN(SUBSTITUTE($Y$2:$Y$4096,"Paldean "&amp;AA3334,"")))/LEN("Paldean "&amp;AA3334))
      &gt;0,2,1)
   ))))</f>
        <v>1</v>
      </c>
      <c r="AN3334">
        <v>0</v>
      </c>
      <c r="AO3334">
        <v>0</v>
      </c>
    </row>
    <row r="3335" spans="1:41" x14ac:dyDescent="0.25">
      <c r="A3335">
        <v>568</v>
      </c>
      <c r="B3335" t="s">
        <v>2256</v>
      </c>
      <c r="C3335" t="s">
        <v>1469</v>
      </c>
      <c r="D3335"/>
      <c r="E3335">
        <v>50</v>
      </c>
      <c r="F3335">
        <v>50</v>
      </c>
      <c r="G3335">
        <v>62</v>
      </c>
      <c r="H3335">
        <v>40</v>
      </c>
      <c r="I3335">
        <v>62</v>
      </c>
      <c r="J3335">
        <v>65</v>
      </c>
      <c r="K3335" t="s">
        <v>2257</v>
      </c>
      <c r="M3335" t="s">
        <v>7857</v>
      </c>
      <c r="N3335">
        <v>5.5</v>
      </c>
      <c r="O3335">
        <v>5.7199999999999989</v>
      </c>
      <c r="R3335">
        <f t="shared" si="237"/>
        <v>6</v>
      </c>
      <c r="S3335">
        <f t="shared" si="238"/>
        <v>6</v>
      </c>
      <c r="T3335">
        <f t="shared" si="235"/>
        <v>12</v>
      </c>
      <c r="U3335" t="s">
        <v>1469</v>
      </c>
      <c r="V3335" t="s">
        <v>1514</v>
      </c>
      <c r="W3335" t="s">
        <v>1512</v>
      </c>
      <c r="X3335" t="s">
        <v>1468</v>
      </c>
      <c r="Y3335" t="s">
        <v>2258</v>
      </c>
      <c r="Z3335" t="str" cm="1">
        <f t="array" ref="Z3335">IF(ISBLANK(AK3335),_xlfn.LET(
    _xlpm.nameBeforeSlash, IF(ISNUMBER(SEARCH("/", Y3335)), LEFT(Y3335, SEARCH("/", Y3335)-1), Y3335),
    _xlpm.matchRow, IFERROR(MATCH(_xlpm.nameBeforeSlash, AA:AA, 0), ""),
    _xlpm.difference, IF(_xlpm.matchRow="", "", ABS((R3335 + S3335)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),IF(ISBLANK(Y3335),"","Hidden"))</f>
        <v>Hidden</v>
      </c>
      <c r="AA3335" t="s">
        <v>2256</v>
      </c>
      <c r="AB3335" t="s">
        <v>7858</v>
      </c>
      <c r="AC3335" t="s">
        <v>1297</v>
      </c>
      <c r="AD3335" t="str">
        <f>_xlfn.XLOOKUP(AC3335,moves!A:A,moves!B:B)</f>
        <v>poison</v>
      </c>
      <c r="AE3335">
        <f>_xlfn.XLOOKUP(AC3335,moves!A:A,moves!D:D)</f>
        <v>3</v>
      </c>
      <c r="AF3335" t="str">
        <f>_xlfn.XLOOKUP(AC3335,moves!A:A,moves!E:E)</f>
        <v>Inflict the Poisoned status on the target.</v>
      </c>
      <c r="AG3335">
        <v>0</v>
      </c>
      <c r="AH3335">
        <v>0</v>
      </c>
      <c r="AI3335">
        <f t="shared" si="236"/>
        <v>0</v>
      </c>
      <c r="AJ3335" t="s">
        <v>523</v>
      </c>
      <c r="AK3335" t="s">
        <v>7857</v>
      </c>
      <c r="AL3335">
        <v>0</v>
      </c>
      <c r="AM3335" cm="1">
        <f t="array" ref="AM3335">IF(AL3335=1,1,
   IF(ISTEXT(AK3335),1,
   IF(AO3335&gt;1,AM3334,
   IF(AI3335=1,
      IF(SUMPRODUCT((LEN($Y$2:$Y$4096)-LEN(SUBSTITUTE($Y$2:$Y$4096,AA3335,"")))/LEN(AA3335))&gt;0,2,1),
      IF(
         SUMPRODUCT((LEN($Y$2:$Y$4096)-LEN(SUBSTITUTE($Y$2:$Y$4096,AA3335,"")))/LEN(AA3335))
         - SUMPRODUCT((LEN($Y$2:$Y$4096)-LEN(SUBSTITUTE($Y$2:$Y$4096,"Alolan "&amp;AA3335,"")))/LEN("Alolan "&amp;AA3335))
         - SUMPRODUCT((LEN($Y$2:$Y$4096)-LEN(SUBSTITUTE($Y$2:$Y$4096,"Galarian "&amp;AA3335,"")))/LEN("Galarian "&amp;AA3335))
         - SUMPRODUCT((LEN($Y$2:$Y$4096)-LEN(SUBSTITUTE($Y$2:$Y$4096,"Hisuian "&amp;AA3335,"")))/LEN("Hisuian "&amp;AA3335))
         - SUMPRODUCT((LEN($Y$2:$Y$4096)-LEN(SUBSTITUTE($Y$2:$Y$4096,"Paldean "&amp;AA3335,"")))/LEN("Paldean "&amp;AA3335))
      &gt;0,2,1)
   ))))</f>
        <v>1</v>
      </c>
      <c r="AN3335">
        <v>0</v>
      </c>
      <c r="AO3335">
        <v>0</v>
      </c>
    </row>
    <row r="3336" spans="1:41" x14ac:dyDescent="0.25">
      <c r="A3336">
        <v>572</v>
      </c>
      <c r="B3336" t="s">
        <v>2264</v>
      </c>
      <c r="C3336" t="s">
        <v>1512</v>
      </c>
      <c r="D3336"/>
      <c r="E3336">
        <v>55</v>
      </c>
      <c r="F3336">
        <v>50</v>
      </c>
      <c r="G3336">
        <v>40</v>
      </c>
      <c r="H3336">
        <v>40</v>
      </c>
      <c r="I3336">
        <v>40</v>
      </c>
      <c r="J3336">
        <v>75</v>
      </c>
      <c r="K3336" t="s">
        <v>2265</v>
      </c>
      <c r="M3336" t="s">
        <v>7857</v>
      </c>
      <c r="N3336">
        <v>5.9</v>
      </c>
      <c r="O3336">
        <v>4.5999999999999996</v>
      </c>
      <c r="R3336">
        <f t="shared" si="237"/>
        <v>6</v>
      </c>
      <c r="S3336">
        <f t="shared" si="238"/>
        <v>5</v>
      </c>
      <c r="T3336">
        <f t="shared" si="235"/>
        <v>11</v>
      </c>
      <c r="U3336" t="s">
        <v>1512</v>
      </c>
      <c r="V3336" t="s">
        <v>1468</v>
      </c>
      <c r="W3336" t="s">
        <v>1536</v>
      </c>
      <c r="X3336" t="s">
        <v>1546</v>
      </c>
      <c r="Y3336" t="s">
        <v>2266</v>
      </c>
      <c r="Z3336" t="str" cm="1">
        <f t="array" ref="Z3336">IF(ISBLANK(AK3336),_xlfn.LET(
    _xlpm.nameBeforeSlash, IF(ISNUMBER(SEARCH("/", Y3336)), LEFT(Y3336, SEARCH("/", Y3336)-1), Y3336),
    _xlpm.matchRow, IFERROR(MATCH(_xlpm.nameBeforeSlash, AA:AA, 0), ""),
    _xlpm.difference, IF(_xlpm.matchRow="", "", ABS((R3336 + S3336)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),IF(ISBLANK(Y3336),"","Hidden"))</f>
        <v>Hidden</v>
      </c>
      <c r="AA3336" t="s">
        <v>2264</v>
      </c>
      <c r="AB3336" t="s">
        <v>7858</v>
      </c>
      <c r="AC3336" t="s">
        <v>901</v>
      </c>
      <c r="AD3336" t="str">
        <f>_xlfn.XLOOKUP(AC3336,moves!A:A,moves!B:B)</f>
        <v>normal</v>
      </c>
      <c r="AE3336">
        <f>_xlfn.XLOOKUP(AC3336,moves!A:A,moves!D:D)</f>
        <v>2</v>
      </c>
      <c r="AF3336" t="str">
        <f>_xlfn.XLOOKUP(AC3336,moves!A:A,moves!E:E)</f>
        <v>Status symbols deal +1 damage.</v>
      </c>
      <c r="AG3336">
        <v>0</v>
      </c>
      <c r="AH3336">
        <v>0</v>
      </c>
      <c r="AI3336">
        <f t="shared" si="236"/>
        <v>0</v>
      </c>
      <c r="AJ3336" t="s">
        <v>523</v>
      </c>
      <c r="AK3336" t="s">
        <v>7857</v>
      </c>
      <c r="AL3336">
        <v>0</v>
      </c>
      <c r="AM3336" cm="1">
        <f t="array" ref="AM3336">IF(AL3336=1,1,
   IF(ISTEXT(AK3336),1,
   IF(AO3336&gt;1,AM3335,
   IF(AI3336=1,
      IF(SUMPRODUCT((LEN($Y$2:$Y$4096)-LEN(SUBSTITUTE($Y$2:$Y$4096,AA3336,"")))/LEN(AA3336))&gt;0,2,1),
      IF(
         SUMPRODUCT((LEN($Y$2:$Y$4096)-LEN(SUBSTITUTE($Y$2:$Y$4096,AA3336,"")))/LEN(AA3336))
         - SUMPRODUCT((LEN($Y$2:$Y$4096)-LEN(SUBSTITUTE($Y$2:$Y$4096,"Alolan "&amp;AA3336,"")))/LEN("Alolan "&amp;AA3336))
         - SUMPRODUCT((LEN($Y$2:$Y$4096)-LEN(SUBSTITUTE($Y$2:$Y$4096,"Galarian "&amp;AA3336,"")))/LEN("Galarian "&amp;AA3336))
         - SUMPRODUCT((LEN($Y$2:$Y$4096)-LEN(SUBSTITUTE($Y$2:$Y$4096,"Hisuian "&amp;AA3336,"")))/LEN("Hisuian "&amp;AA3336))
         - SUMPRODUCT((LEN($Y$2:$Y$4096)-LEN(SUBSTITUTE($Y$2:$Y$4096,"Paldean "&amp;AA3336,"")))/LEN("Paldean "&amp;AA3336))
      &gt;0,2,1)
   ))))</f>
        <v>1</v>
      </c>
      <c r="AN3336">
        <v>0</v>
      </c>
      <c r="AO3336">
        <v>0</v>
      </c>
    </row>
    <row r="3337" spans="1:41" x14ac:dyDescent="0.25">
      <c r="A3337">
        <v>582</v>
      </c>
      <c r="B3337" t="s">
        <v>2282</v>
      </c>
      <c r="C3337" t="s">
        <v>1209</v>
      </c>
      <c r="D3337"/>
      <c r="E3337">
        <v>36</v>
      </c>
      <c r="F3337">
        <v>50</v>
      </c>
      <c r="G3337">
        <v>50</v>
      </c>
      <c r="H3337">
        <v>65</v>
      </c>
      <c r="I3337">
        <v>60</v>
      </c>
      <c r="J3337">
        <v>44</v>
      </c>
      <c r="K3337" t="s">
        <v>358</v>
      </c>
      <c r="M3337" t="s">
        <v>7857</v>
      </c>
      <c r="N3337">
        <v>5.51</v>
      </c>
      <c r="O3337">
        <v>4.74</v>
      </c>
      <c r="R3337">
        <f t="shared" si="237"/>
        <v>6</v>
      </c>
      <c r="S3337">
        <f t="shared" si="238"/>
        <v>5</v>
      </c>
      <c r="T3337">
        <f t="shared" si="235"/>
        <v>11</v>
      </c>
      <c r="U3337" t="s">
        <v>1209</v>
      </c>
      <c r="V3337" t="s">
        <v>1514</v>
      </c>
      <c r="W3337" t="s">
        <v>1512</v>
      </c>
      <c r="X3337" t="s">
        <v>1524</v>
      </c>
      <c r="Y3337" t="s">
        <v>2283</v>
      </c>
      <c r="Z3337" t="str" cm="1">
        <f t="array" ref="Z3337">IF(ISBLANK(AK3337),_xlfn.LET(
    _xlpm.nameBeforeSlash, IF(ISNUMBER(SEARCH("/", Y3337)), LEFT(Y3337, SEARCH("/", Y3337)-1), Y3337),
    _xlpm.matchRow, IFERROR(MATCH(_xlpm.nameBeforeSlash, AA:AA, 0), ""),
    _xlpm.difference, IF(_xlpm.matchRow="", "", ABS((R3337 + S3337)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),IF(ISBLANK(Y3337),"","Hidden"))</f>
        <v>Hidden</v>
      </c>
      <c r="AA3337" t="s">
        <v>2282</v>
      </c>
      <c r="AB3337" t="s">
        <v>7858</v>
      </c>
      <c r="AC3337" t="s">
        <v>1215</v>
      </c>
      <c r="AD3337" t="str">
        <f>_xlfn.XLOOKUP(AC3337,moves!A:A,moves!B:B)</f>
        <v>ice</v>
      </c>
      <c r="AE3337">
        <f>_xlfn.XLOOKUP(AC3337,moves!A:A,moves!D:D)</f>
        <v>2</v>
      </c>
      <c r="AF3337" t="str">
        <f>_xlfn.XLOOKUP(AC3337,moves!A:A,moves!E:E)</f>
        <v>Decrease the target's initiative by 2.</v>
      </c>
      <c r="AG3337">
        <v>1</v>
      </c>
      <c r="AH3337">
        <v>0</v>
      </c>
      <c r="AI3337">
        <f t="shared" si="236"/>
        <v>0</v>
      </c>
      <c r="AJ3337" t="s">
        <v>523</v>
      </c>
      <c r="AK3337" t="s">
        <v>7857</v>
      </c>
      <c r="AL3337">
        <v>0</v>
      </c>
      <c r="AM3337" cm="1">
        <f t="array" ref="AM3337">IF(AL3337=1,1,
   IF(ISTEXT(AK3337),1,
   IF(AO3337&gt;1,AM3336,
   IF(AI3337=1,
      IF(SUMPRODUCT((LEN($Y$2:$Y$4096)-LEN(SUBSTITUTE($Y$2:$Y$4096,AA3337,"")))/LEN(AA3337))&gt;0,2,1),
      IF(
         SUMPRODUCT((LEN($Y$2:$Y$4096)-LEN(SUBSTITUTE($Y$2:$Y$4096,AA3337,"")))/LEN(AA3337))
         - SUMPRODUCT((LEN($Y$2:$Y$4096)-LEN(SUBSTITUTE($Y$2:$Y$4096,"Alolan "&amp;AA3337,"")))/LEN("Alolan "&amp;AA3337))
         - SUMPRODUCT((LEN($Y$2:$Y$4096)-LEN(SUBSTITUTE($Y$2:$Y$4096,"Galarian "&amp;AA3337,"")))/LEN("Galarian "&amp;AA3337))
         - SUMPRODUCT((LEN($Y$2:$Y$4096)-LEN(SUBSTITUTE($Y$2:$Y$4096,"Hisuian "&amp;AA3337,"")))/LEN("Hisuian "&amp;AA3337))
         - SUMPRODUCT((LEN($Y$2:$Y$4096)-LEN(SUBSTITUTE($Y$2:$Y$4096,"Paldean "&amp;AA3337,"")))/LEN("Paldean "&amp;AA3337))
      &gt;0,2,1)
   ))))</f>
        <v>1</v>
      </c>
      <c r="AN3337">
        <v>0</v>
      </c>
      <c r="AO3337">
        <v>0</v>
      </c>
    </row>
    <row r="3338" spans="1:41" x14ac:dyDescent="0.25">
      <c r="A3338">
        <v>588</v>
      </c>
      <c r="B3338" t="s">
        <v>2302</v>
      </c>
      <c r="C3338" t="s">
        <v>1499</v>
      </c>
      <c r="D3338"/>
      <c r="E3338">
        <v>50</v>
      </c>
      <c r="F3338">
        <v>75</v>
      </c>
      <c r="G3338">
        <v>45</v>
      </c>
      <c r="H3338">
        <v>40</v>
      </c>
      <c r="I3338">
        <v>45</v>
      </c>
      <c r="J3338">
        <v>60</v>
      </c>
      <c r="K3338" t="s">
        <v>2303</v>
      </c>
      <c r="M3338" t="s">
        <v>7857</v>
      </c>
      <c r="N3338">
        <v>6.55</v>
      </c>
      <c r="O3338">
        <v>4.7</v>
      </c>
      <c r="R3338">
        <f t="shared" si="237"/>
        <v>7</v>
      </c>
      <c r="S3338">
        <f t="shared" si="238"/>
        <v>5</v>
      </c>
      <c r="T3338">
        <f t="shared" si="235"/>
        <v>12</v>
      </c>
      <c r="U3338" t="s">
        <v>1499</v>
      </c>
      <c r="V3338" t="s">
        <v>1514</v>
      </c>
      <c r="W3338" t="s">
        <v>1469</v>
      </c>
      <c r="X3338" t="s">
        <v>1492</v>
      </c>
      <c r="Y3338" t="s">
        <v>2304</v>
      </c>
      <c r="Z3338" t="str" cm="1">
        <f t="array" ref="Z3338">IF(ISBLANK(AK3338),_xlfn.LET(
    _xlpm.nameBeforeSlash, IF(ISNUMBER(SEARCH("/", Y3338)), LEFT(Y3338, SEARCH("/", Y3338)-1), Y3338),
    _xlpm.matchRow, IFERROR(MATCH(_xlpm.nameBeforeSlash, AA:AA, 0), ""),
    _xlpm.difference, IF(_xlpm.matchRow="", "", ABS((R3338 + S3338)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),IF(ISBLANK(Y3338),"","Hidden"))</f>
        <v>Hidden</v>
      </c>
      <c r="AA3338" t="s">
        <v>2302</v>
      </c>
      <c r="AB3338" t="s">
        <v>7858</v>
      </c>
      <c r="AC3338" t="s">
        <v>924</v>
      </c>
      <c r="AD3338" t="str">
        <f>_xlfn.XLOOKUP(AC3338,moves!A:A,moves!B:B)</f>
        <v>bug</v>
      </c>
      <c r="AE3338">
        <f>_xlfn.XLOOKUP(AC3338,moves!A:A,moves!D:D)</f>
        <v>2</v>
      </c>
      <c r="AF3338" t="str">
        <f>_xlfn.XLOOKUP(AC3338,moves!A:A,moves!E:E)</f>
        <v>Each time this move is used in succession: Increase attack strength by 1.</v>
      </c>
      <c r="AG3338">
        <v>0</v>
      </c>
      <c r="AH3338">
        <v>0</v>
      </c>
      <c r="AI3338">
        <f t="shared" si="236"/>
        <v>0</v>
      </c>
      <c r="AJ3338" t="s">
        <v>523</v>
      </c>
      <c r="AK3338" t="s">
        <v>7857</v>
      </c>
      <c r="AL3338">
        <v>0</v>
      </c>
      <c r="AM3338" cm="1">
        <f t="array" ref="AM3338">IF(AL3338=1,1,
   IF(ISTEXT(AK3338),1,
   IF(AO3338&gt;1,AM3337,
   IF(AI3338=1,
      IF(SUMPRODUCT((LEN($Y$2:$Y$4096)-LEN(SUBSTITUTE($Y$2:$Y$4096,AA3338,"")))/LEN(AA3338))&gt;0,2,1),
      IF(
         SUMPRODUCT((LEN($Y$2:$Y$4096)-LEN(SUBSTITUTE($Y$2:$Y$4096,AA3338,"")))/LEN(AA3338))
         - SUMPRODUCT((LEN($Y$2:$Y$4096)-LEN(SUBSTITUTE($Y$2:$Y$4096,"Alolan "&amp;AA3338,"")))/LEN("Alolan "&amp;AA3338))
         - SUMPRODUCT((LEN($Y$2:$Y$4096)-LEN(SUBSTITUTE($Y$2:$Y$4096,"Galarian "&amp;AA3338,"")))/LEN("Galarian "&amp;AA3338))
         - SUMPRODUCT((LEN($Y$2:$Y$4096)-LEN(SUBSTITUTE($Y$2:$Y$4096,"Hisuian "&amp;AA3338,"")))/LEN("Hisuian "&amp;AA3338))
         - SUMPRODUCT((LEN($Y$2:$Y$4096)-LEN(SUBSTITUTE($Y$2:$Y$4096,"Paldean "&amp;AA3338,"")))/LEN("Paldean "&amp;AA3338))
      &gt;0,2,1)
   ))))</f>
        <v>1</v>
      </c>
      <c r="AN3338">
        <v>0</v>
      </c>
      <c r="AO3338">
        <v>0</v>
      </c>
    </row>
    <row r="3339" spans="1:41" x14ac:dyDescent="0.25">
      <c r="A3339">
        <v>590</v>
      </c>
      <c r="B3339" t="s">
        <v>2306</v>
      </c>
      <c r="C3339" t="s">
        <v>1468</v>
      </c>
      <c r="D3339" t="s">
        <v>1469</v>
      </c>
      <c r="E3339">
        <v>69</v>
      </c>
      <c r="F3339">
        <v>55</v>
      </c>
      <c r="G3339">
        <v>45</v>
      </c>
      <c r="H3339">
        <v>55</v>
      </c>
      <c r="I3339">
        <v>55</v>
      </c>
      <c r="J3339">
        <v>15</v>
      </c>
      <c r="K3339" t="s">
        <v>678</v>
      </c>
      <c r="M3339" t="s">
        <v>7857</v>
      </c>
      <c r="N3339">
        <v>3.9</v>
      </c>
      <c r="O3339">
        <v>5.76</v>
      </c>
      <c r="R3339">
        <f t="shared" si="237"/>
        <v>4</v>
      </c>
      <c r="S3339">
        <f t="shared" si="238"/>
        <v>6</v>
      </c>
      <c r="T3339">
        <f t="shared" si="235"/>
        <v>10</v>
      </c>
      <c r="U3339" t="s">
        <v>1468</v>
      </c>
      <c r="V3339" t="s">
        <v>1469</v>
      </c>
      <c r="W3339" t="s">
        <v>1499</v>
      </c>
      <c r="X3339" t="s">
        <v>1512</v>
      </c>
      <c r="Y3339" t="s">
        <v>2307</v>
      </c>
      <c r="Z3339" t="str" cm="1">
        <f t="array" ref="Z3339">IF(ISBLANK(AK3339),_xlfn.LET(
    _xlpm.nameBeforeSlash, IF(ISNUMBER(SEARCH("/", Y3339)), LEFT(Y3339, SEARCH("/", Y3339)-1), Y3339),
    _xlpm.matchRow, IFERROR(MATCH(_xlpm.nameBeforeSlash, AA:AA, 0), ""),
    _xlpm.difference, IF(_xlpm.matchRow="", "", ABS((R3339 + S3339)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),IF(ISBLANK(Y3339),"","Hidden"))</f>
        <v>Hidden</v>
      </c>
      <c r="AA3339" t="s">
        <v>2306</v>
      </c>
      <c r="AB3339" t="s">
        <v>7858</v>
      </c>
      <c r="AC3339" t="s">
        <v>692</v>
      </c>
      <c r="AD3339" t="str">
        <f>_xlfn.XLOOKUP(AC3339,moves!A:A,moves!B:B)</f>
        <v>grass</v>
      </c>
      <c r="AE3339">
        <f>_xlfn.XLOOKUP(AC3339,moves!A:A,moves!D:D)</f>
        <v>1</v>
      </c>
      <c r="AF3339" t="str">
        <f>_xlfn.XLOOKUP(AC3339,moves!A:A,moves!E:E)</f>
        <v>Inflict the Paralyzed status on the target. If the target was already Paralyzed: Increase attack strength by 2.</v>
      </c>
      <c r="AG3339">
        <v>0</v>
      </c>
      <c r="AH3339">
        <v>0</v>
      </c>
      <c r="AI3339">
        <f t="shared" si="236"/>
        <v>0</v>
      </c>
      <c r="AJ3339" t="s">
        <v>523</v>
      </c>
      <c r="AK3339" t="s">
        <v>7857</v>
      </c>
      <c r="AL3339">
        <v>0</v>
      </c>
      <c r="AM3339" cm="1">
        <f t="array" ref="AM3339">IF(AL3339=1,1,
   IF(ISTEXT(AK3339),1,
   IF(AO3339&gt;1,AM3338,
   IF(AI3339=1,
      IF(SUMPRODUCT((LEN($Y$2:$Y$4096)-LEN(SUBSTITUTE($Y$2:$Y$4096,AA3339,"")))/LEN(AA3339))&gt;0,2,1),
      IF(
         SUMPRODUCT((LEN($Y$2:$Y$4096)-LEN(SUBSTITUTE($Y$2:$Y$4096,AA3339,"")))/LEN(AA3339))
         - SUMPRODUCT((LEN($Y$2:$Y$4096)-LEN(SUBSTITUTE($Y$2:$Y$4096,"Alolan "&amp;AA3339,"")))/LEN("Alolan "&amp;AA3339))
         - SUMPRODUCT((LEN($Y$2:$Y$4096)-LEN(SUBSTITUTE($Y$2:$Y$4096,"Galarian "&amp;AA3339,"")))/LEN("Galarian "&amp;AA3339))
         - SUMPRODUCT((LEN($Y$2:$Y$4096)-LEN(SUBSTITUTE($Y$2:$Y$4096,"Hisuian "&amp;AA3339,"")))/LEN("Hisuian "&amp;AA3339))
         - SUMPRODUCT((LEN($Y$2:$Y$4096)-LEN(SUBSTITUTE($Y$2:$Y$4096,"Paldean "&amp;AA3339,"")))/LEN("Paldean "&amp;AA3339))
      &gt;0,2,1)
   ))))</f>
        <v>1</v>
      </c>
      <c r="AN3339">
        <v>0</v>
      </c>
      <c r="AO3339">
        <v>0</v>
      </c>
    </row>
    <row r="3340" spans="1:41" x14ac:dyDescent="0.25">
      <c r="A3340">
        <v>592</v>
      </c>
      <c r="B3340" t="s">
        <v>2308</v>
      </c>
      <c r="C3340" t="s">
        <v>1490</v>
      </c>
      <c r="D3340" t="s">
        <v>1524</v>
      </c>
      <c r="E3340">
        <v>55</v>
      </c>
      <c r="F3340">
        <v>40</v>
      </c>
      <c r="G3340">
        <v>50</v>
      </c>
      <c r="H3340">
        <v>65</v>
      </c>
      <c r="I3340">
        <v>85</v>
      </c>
      <c r="J3340">
        <v>40</v>
      </c>
      <c r="K3340" t="s">
        <v>2309</v>
      </c>
      <c r="M3340" t="s">
        <v>7857</v>
      </c>
      <c r="N3340">
        <v>5.25</v>
      </c>
      <c r="O3340">
        <v>6.25</v>
      </c>
      <c r="R3340">
        <f t="shared" si="237"/>
        <v>5</v>
      </c>
      <c r="S3340">
        <f t="shared" si="238"/>
        <v>6</v>
      </c>
      <c r="T3340">
        <f t="shared" si="235"/>
        <v>11</v>
      </c>
      <c r="U3340" t="s">
        <v>1490</v>
      </c>
      <c r="V3340" t="s">
        <v>1524</v>
      </c>
      <c r="W3340" t="s">
        <v>1468</v>
      </c>
      <c r="X3340" t="s">
        <v>1469</v>
      </c>
      <c r="Y3340" t="s">
        <v>2310</v>
      </c>
      <c r="Z3340" t="str" cm="1">
        <f t="array" ref="Z3340">IF(ISBLANK(AK3340),_xlfn.LET(
    _xlpm.nameBeforeSlash, IF(ISNUMBER(SEARCH("/", Y3340)), LEFT(Y3340, SEARCH("/", Y3340)-1), Y3340),
    _xlpm.matchRow, IFERROR(MATCH(_xlpm.nameBeforeSlash, AA:AA, 0), ""),
    _xlpm.difference, IF(_xlpm.matchRow="", "", ABS((R3340 + S3340)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),IF(ISBLANK(Y3340),"","Hidden"))</f>
        <v>Hidden</v>
      </c>
      <c r="AA3340" t="s">
        <v>6203</v>
      </c>
      <c r="AB3340" t="s">
        <v>7858</v>
      </c>
      <c r="AC3340" t="s">
        <v>475</v>
      </c>
      <c r="AD3340" t="str">
        <f>_xlfn.XLOOKUP(AC3340,moves!A:A,moves!B:B)</f>
        <v>water</v>
      </c>
      <c r="AE3340">
        <f>_xlfn.XLOOKUP(AC3340,moves!A:A,moves!D:D)</f>
        <v>3</v>
      </c>
      <c r="AF3340" t="str">
        <f>_xlfn.XLOOKUP(AC3340,moves!A:A,moves!E:E)</f>
        <v>If any status symbols are rolled: Inflict the Confused status on the target.</v>
      </c>
      <c r="AG3340">
        <v>0</v>
      </c>
      <c r="AH3340">
        <v>0</v>
      </c>
      <c r="AI3340">
        <f t="shared" si="236"/>
        <v>0</v>
      </c>
      <c r="AJ3340" t="s">
        <v>523</v>
      </c>
      <c r="AK3340" t="s">
        <v>7857</v>
      </c>
      <c r="AL3340">
        <v>0</v>
      </c>
      <c r="AM3340" cm="1">
        <f t="array" ref="AM3340">IF(AL3340=1,1,
   IF(ISTEXT(AK3340),1,
   IF(AO3340&gt;1,AM3339,
   IF(AI3340=1,
      IF(SUMPRODUCT((LEN($Y$2:$Y$4096)-LEN(SUBSTITUTE($Y$2:$Y$4096,AA3340,"")))/LEN(AA3340))&gt;0,2,1),
      IF(
         SUMPRODUCT((LEN($Y$2:$Y$4096)-LEN(SUBSTITUTE($Y$2:$Y$4096,AA3340,"")))/LEN(AA3340))
         - SUMPRODUCT((LEN($Y$2:$Y$4096)-LEN(SUBSTITUTE($Y$2:$Y$4096,"Alolan "&amp;AA3340,"")))/LEN("Alolan "&amp;AA3340))
         - SUMPRODUCT((LEN($Y$2:$Y$4096)-LEN(SUBSTITUTE($Y$2:$Y$4096,"Galarian "&amp;AA3340,"")))/LEN("Galarian "&amp;AA3340))
         - SUMPRODUCT((LEN($Y$2:$Y$4096)-LEN(SUBSTITUTE($Y$2:$Y$4096,"Hisuian "&amp;AA3340,"")))/LEN("Hisuian "&amp;AA3340))
         - SUMPRODUCT((LEN($Y$2:$Y$4096)-LEN(SUBSTITUTE($Y$2:$Y$4096,"Paldean "&amp;AA3340,"")))/LEN("Paldean "&amp;AA3340))
      &gt;0,2,1)
   ))))</f>
        <v>1</v>
      </c>
      <c r="AN3340">
        <v>0</v>
      </c>
      <c r="AO3340">
        <v>0</v>
      </c>
    </row>
    <row r="3341" spans="1:41" x14ac:dyDescent="0.25">
      <c r="A3341">
        <v>599</v>
      </c>
      <c r="B3341" t="s">
        <v>2321</v>
      </c>
      <c r="C3341" t="s">
        <v>1514</v>
      </c>
      <c r="D3341"/>
      <c r="E3341">
        <v>40</v>
      </c>
      <c r="F3341">
        <v>55</v>
      </c>
      <c r="G3341">
        <v>70</v>
      </c>
      <c r="H3341">
        <v>45</v>
      </c>
      <c r="I3341">
        <v>60</v>
      </c>
      <c r="J3341">
        <v>30</v>
      </c>
      <c r="K3341" t="s">
        <v>2322</v>
      </c>
      <c r="M3341" t="s">
        <v>7857</v>
      </c>
      <c r="N3341">
        <v>4.4000000000000004</v>
      </c>
      <c r="O3341">
        <v>5.5</v>
      </c>
      <c r="R3341">
        <f t="shared" si="237"/>
        <v>4</v>
      </c>
      <c r="S3341">
        <f t="shared" si="238"/>
        <v>6</v>
      </c>
      <c r="T3341">
        <f t="shared" si="235"/>
        <v>10</v>
      </c>
      <c r="U3341" t="s">
        <v>1514</v>
      </c>
      <c r="V3341" t="s">
        <v>1521</v>
      </c>
      <c r="W3341" t="s">
        <v>1512</v>
      </c>
      <c r="X3341" t="s">
        <v>1546</v>
      </c>
      <c r="Y3341" t="s">
        <v>2323</v>
      </c>
      <c r="Z3341" t="str" cm="1">
        <f t="array" ref="Z3341">IF(ISBLANK(AK3341),_xlfn.LET(
    _xlpm.nameBeforeSlash, IF(ISNUMBER(SEARCH("/", Y3341)), LEFT(Y3341, SEARCH("/", Y3341)-1), Y3341),
    _xlpm.matchRow, IFERROR(MATCH(_xlpm.nameBeforeSlash, AA:AA, 0), ""),
    _xlpm.difference, IF(_xlpm.matchRow="", "", ABS((R3341 + S3341)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),IF(ISBLANK(Y3341),"","Hidden"))</f>
        <v>Hidden</v>
      </c>
      <c r="AA3341" t="s">
        <v>2321</v>
      </c>
      <c r="AB3341" t="s">
        <v>7858</v>
      </c>
      <c r="AC3341" t="s">
        <v>1373</v>
      </c>
      <c r="AD3341" t="str">
        <f>_xlfn.XLOOKUP(AC3341,moves!A:A,moves!B:B)</f>
        <v>steel</v>
      </c>
      <c r="AE3341">
        <f>_xlfn.XLOOKUP(AC3341,moves!A:A,moves!D:D)</f>
        <v>2</v>
      </c>
      <c r="AF3341" t="str">
        <f>_xlfn.XLOOKUP(AC3341,moves!A:A,moves!E:E)</f>
        <v>Change the user's initiative to the average of the user's and the target's initiative, rounded down.</v>
      </c>
      <c r="AG3341">
        <v>1</v>
      </c>
      <c r="AH3341">
        <v>0</v>
      </c>
      <c r="AI3341">
        <f t="shared" si="236"/>
        <v>0</v>
      </c>
      <c r="AJ3341" t="s">
        <v>523</v>
      </c>
      <c r="AK3341" t="s">
        <v>7857</v>
      </c>
      <c r="AL3341">
        <v>0</v>
      </c>
      <c r="AM3341" cm="1">
        <f t="array" ref="AM3341">IF(AL3341=1,1,
   IF(ISTEXT(AK3341),1,
   IF(AO3341&gt;1,AM3340,
   IF(AI3341=1,
      IF(SUMPRODUCT((LEN($Y$2:$Y$4096)-LEN(SUBSTITUTE($Y$2:$Y$4096,AA3341,"")))/LEN(AA3341))&gt;0,2,1),
      IF(
         SUMPRODUCT((LEN($Y$2:$Y$4096)-LEN(SUBSTITUTE($Y$2:$Y$4096,AA3341,"")))/LEN(AA3341))
         - SUMPRODUCT((LEN($Y$2:$Y$4096)-LEN(SUBSTITUTE($Y$2:$Y$4096,"Alolan "&amp;AA3341,"")))/LEN("Alolan "&amp;AA3341))
         - SUMPRODUCT((LEN($Y$2:$Y$4096)-LEN(SUBSTITUTE($Y$2:$Y$4096,"Galarian "&amp;AA3341,"")))/LEN("Galarian "&amp;AA3341))
         - SUMPRODUCT((LEN($Y$2:$Y$4096)-LEN(SUBSTITUTE($Y$2:$Y$4096,"Hisuian "&amp;AA3341,"")))/LEN("Hisuian "&amp;AA3341))
         - SUMPRODUCT((LEN($Y$2:$Y$4096)-LEN(SUBSTITUTE($Y$2:$Y$4096,"Paldean "&amp;AA3341,"")))/LEN("Paldean "&amp;AA3341))
      &gt;0,2,1)
   ))))</f>
        <v>1</v>
      </c>
      <c r="AN3341">
        <v>0</v>
      </c>
      <c r="AO3341">
        <v>0</v>
      </c>
    </row>
    <row r="3342" spans="1:41" x14ac:dyDescent="0.25">
      <c r="A3342">
        <v>613</v>
      </c>
      <c r="B3342" t="s">
        <v>2330</v>
      </c>
      <c r="C3342" t="s">
        <v>1209</v>
      </c>
      <c r="D3342"/>
      <c r="E3342">
        <v>55</v>
      </c>
      <c r="F3342">
        <v>70</v>
      </c>
      <c r="G3342">
        <v>40</v>
      </c>
      <c r="H3342">
        <v>60</v>
      </c>
      <c r="I3342">
        <v>40</v>
      </c>
      <c r="J3342">
        <v>40</v>
      </c>
      <c r="K3342" t="s">
        <v>2331</v>
      </c>
      <c r="M3342" t="s">
        <v>7857</v>
      </c>
      <c r="N3342">
        <v>5.7</v>
      </c>
      <c r="O3342">
        <v>4.5999999999999996</v>
      </c>
      <c r="R3342">
        <f t="shared" si="237"/>
        <v>6</v>
      </c>
      <c r="S3342">
        <f t="shared" si="238"/>
        <v>5</v>
      </c>
      <c r="T3342">
        <f t="shared" si="235"/>
        <v>11</v>
      </c>
      <c r="U3342" t="s">
        <v>1209</v>
      </c>
      <c r="V3342" t="s">
        <v>1490</v>
      </c>
      <c r="W3342" t="s">
        <v>1492</v>
      </c>
      <c r="X3342" t="s">
        <v>1512</v>
      </c>
      <c r="Y3342" t="s">
        <v>2332</v>
      </c>
      <c r="Z3342" t="str" cm="1">
        <f t="array" ref="Z3342">IF(ISBLANK(AK3342),_xlfn.LET(
    _xlpm.nameBeforeSlash, IF(ISNUMBER(SEARCH("/", Y3342)), LEFT(Y3342, SEARCH("/", Y3342)-1), Y3342),
    _xlpm.matchRow, IFERROR(MATCH(_xlpm.nameBeforeSlash, AA:AA, 0), ""),
    _xlpm.difference, IF(_xlpm.matchRow="", "", ABS((R3342 + S3342)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),IF(ISBLANK(Y3342),"","Hidden"))</f>
        <v>Hidden</v>
      </c>
      <c r="AA3342" t="s">
        <v>2330</v>
      </c>
      <c r="AB3342" t="s">
        <v>7858</v>
      </c>
      <c r="AC3342" t="s">
        <v>424</v>
      </c>
      <c r="AD3342" t="str">
        <f>_xlfn.XLOOKUP(AC3342,moves!A:A,moves!B:B)</f>
        <v>ice</v>
      </c>
      <c r="AE3342">
        <f>_xlfn.XLOOKUP(AC3342,moves!A:A,moves!D:D)</f>
        <v>2</v>
      </c>
      <c r="AF3342" t="str">
        <f>_xlfn.XLOOKUP(AC3342,moves!A:A,moves!E:E)</f>
        <v>Inflict the Frozen status on the target.</v>
      </c>
      <c r="AG3342">
        <v>0</v>
      </c>
      <c r="AH3342">
        <v>0</v>
      </c>
      <c r="AI3342">
        <f t="shared" si="236"/>
        <v>0</v>
      </c>
      <c r="AJ3342" t="s">
        <v>523</v>
      </c>
      <c r="AK3342" t="s">
        <v>7857</v>
      </c>
      <c r="AL3342">
        <v>0</v>
      </c>
      <c r="AM3342" cm="1">
        <f t="array" ref="AM3342">IF(AL3342=1,1,
   IF(ISTEXT(AK3342),1,
   IF(AO3342&gt;1,AM3341,
   IF(AI3342=1,
      IF(SUMPRODUCT((LEN($Y$2:$Y$4096)-LEN(SUBSTITUTE($Y$2:$Y$4096,AA3342,"")))/LEN(AA3342))&gt;0,2,1),
      IF(
         SUMPRODUCT((LEN($Y$2:$Y$4096)-LEN(SUBSTITUTE($Y$2:$Y$4096,AA3342,"")))/LEN(AA3342))
         - SUMPRODUCT((LEN($Y$2:$Y$4096)-LEN(SUBSTITUTE($Y$2:$Y$4096,"Alolan "&amp;AA3342,"")))/LEN("Alolan "&amp;AA3342))
         - SUMPRODUCT((LEN($Y$2:$Y$4096)-LEN(SUBSTITUTE($Y$2:$Y$4096,"Galarian "&amp;AA3342,"")))/LEN("Galarian "&amp;AA3342))
         - SUMPRODUCT((LEN($Y$2:$Y$4096)-LEN(SUBSTITUTE($Y$2:$Y$4096,"Hisuian "&amp;AA3342,"")))/LEN("Hisuian "&amp;AA3342))
         - SUMPRODUCT((LEN($Y$2:$Y$4096)-LEN(SUBSTITUTE($Y$2:$Y$4096,"Paldean "&amp;AA3342,"")))/LEN("Paldean "&amp;AA3342))
      &gt;0,2,1)
   ))))</f>
        <v>1</v>
      </c>
      <c r="AN3342">
        <v>0</v>
      </c>
      <c r="AO3342">
        <v>0</v>
      </c>
    </row>
    <row r="3343" spans="1:41" x14ac:dyDescent="0.25">
      <c r="A3343">
        <v>624</v>
      </c>
      <c r="B3343" t="s">
        <v>2349</v>
      </c>
      <c r="C3343" t="s">
        <v>1471</v>
      </c>
      <c r="D3343" t="s">
        <v>1514</v>
      </c>
      <c r="E3343">
        <v>45</v>
      </c>
      <c r="F3343">
        <v>85</v>
      </c>
      <c r="G3343">
        <v>70</v>
      </c>
      <c r="H3343">
        <v>40</v>
      </c>
      <c r="I3343">
        <v>40</v>
      </c>
      <c r="J3343">
        <v>60</v>
      </c>
      <c r="K3343" t="s">
        <v>2350</v>
      </c>
      <c r="M3343" t="s">
        <v>7857</v>
      </c>
      <c r="N3343">
        <v>7.05</v>
      </c>
      <c r="O3343">
        <v>5.0999999999999996</v>
      </c>
      <c r="R3343">
        <f t="shared" si="237"/>
        <v>7</v>
      </c>
      <c r="S3343">
        <f t="shared" si="238"/>
        <v>5</v>
      </c>
      <c r="T3343">
        <f t="shared" si="235"/>
        <v>12</v>
      </c>
      <c r="U3343" t="s">
        <v>1471</v>
      </c>
      <c r="V3343" t="s">
        <v>1514</v>
      </c>
      <c r="W3343" t="s">
        <v>1492</v>
      </c>
      <c r="X3343" t="s">
        <v>1499</v>
      </c>
      <c r="Y3343" t="s">
        <v>2351</v>
      </c>
      <c r="Z3343" t="str" cm="1">
        <f t="array" ref="Z3343">IF(ISBLANK(AK3343),_xlfn.LET(
    _xlpm.nameBeforeSlash, IF(ISNUMBER(SEARCH("/", Y3343)), LEFT(Y3343, SEARCH("/", Y3343)-1), Y3343),
    _xlpm.matchRow, IFERROR(MATCH(_xlpm.nameBeforeSlash, AA:AA, 0), ""),
    _xlpm.difference, IF(_xlpm.matchRow="", "", ABS((R3343 + S3343)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),IF(ISBLANK(Y3343),"","Hidden"))</f>
        <v>Hidden</v>
      </c>
      <c r="AA3343" t="s">
        <v>2349</v>
      </c>
      <c r="AB3343" t="s">
        <v>7858</v>
      </c>
      <c r="AC3343" t="s">
        <v>516</v>
      </c>
      <c r="AD3343" t="str">
        <f>_xlfn.XLOOKUP(AC3343,moves!A:A,moves!B:B)</f>
        <v>steel</v>
      </c>
      <c r="AE3343">
        <f>_xlfn.XLOOKUP(AC3343,moves!A:A,moves!D:D)</f>
        <v>3</v>
      </c>
      <c r="AF3343" t="str">
        <f>_xlfn.XLOOKUP(AC3343,moves!A:A,moves!E:E)</f>
        <v>Status symbols deal +1 damage.</v>
      </c>
      <c r="AG3343">
        <v>1</v>
      </c>
      <c r="AH3343">
        <v>0</v>
      </c>
      <c r="AI3343">
        <f t="shared" si="236"/>
        <v>0</v>
      </c>
      <c r="AJ3343" t="s">
        <v>523</v>
      </c>
      <c r="AK3343" t="s">
        <v>7857</v>
      </c>
      <c r="AL3343">
        <v>0</v>
      </c>
      <c r="AM3343" cm="1">
        <f t="array" ref="AM3343">IF(AL3343=1,1,
   IF(ISTEXT(AK3343),1,
   IF(AO3343&gt;1,AM3342,
   IF(AI3343=1,
      IF(SUMPRODUCT((LEN($Y$2:$Y$4096)-LEN(SUBSTITUTE($Y$2:$Y$4096,AA3343,"")))/LEN(AA3343))&gt;0,2,1),
      IF(
         SUMPRODUCT((LEN($Y$2:$Y$4096)-LEN(SUBSTITUTE($Y$2:$Y$4096,AA3343,"")))/LEN(AA3343))
         - SUMPRODUCT((LEN($Y$2:$Y$4096)-LEN(SUBSTITUTE($Y$2:$Y$4096,"Alolan "&amp;AA3343,"")))/LEN("Alolan "&amp;AA3343))
         - SUMPRODUCT((LEN($Y$2:$Y$4096)-LEN(SUBSTITUTE($Y$2:$Y$4096,"Galarian "&amp;AA3343,"")))/LEN("Galarian "&amp;AA3343))
         - SUMPRODUCT((LEN($Y$2:$Y$4096)-LEN(SUBSTITUTE($Y$2:$Y$4096,"Hisuian "&amp;AA3343,"")))/LEN("Hisuian "&amp;AA3343))
         - SUMPRODUCT((LEN($Y$2:$Y$4096)-LEN(SUBSTITUTE($Y$2:$Y$4096,"Paldean "&amp;AA3343,"")))/LEN("Paldean "&amp;AA3343))
      &gt;0,2,1)
   ))))</f>
        <v>1</v>
      </c>
      <c r="AN3343">
        <v>0</v>
      </c>
      <c r="AO3343">
        <v>0</v>
      </c>
    </row>
    <row r="3344" spans="1:41" x14ac:dyDescent="0.25">
      <c r="A3344">
        <v>633</v>
      </c>
      <c r="B3344" t="s">
        <v>858</v>
      </c>
      <c r="C3344" t="s">
        <v>1471</v>
      </c>
      <c r="D3344" t="s">
        <v>1482</v>
      </c>
      <c r="E3344">
        <v>52</v>
      </c>
      <c r="F3344">
        <v>65</v>
      </c>
      <c r="G3344">
        <v>50</v>
      </c>
      <c r="H3344">
        <v>45</v>
      </c>
      <c r="I3344">
        <v>50</v>
      </c>
      <c r="J3344">
        <v>38</v>
      </c>
      <c r="K3344" t="s">
        <v>859</v>
      </c>
      <c r="M3344" t="s">
        <v>7857</v>
      </c>
      <c r="N3344">
        <v>5.2200000000000006</v>
      </c>
      <c r="O3344">
        <v>5.08</v>
      </c>
      <c r="R3344">
        <f t="shared" si="237"/>
        <v>5</v>
      </c>
      <c r="S3344">
        <f t="shared" si="238"/>
        <v>5</v>
      </c>
      <c r="T3344">
        <f t="shared" si="235"/>
        <v>10</v>
      </c>
      <c r="U3344" t="s">
        <v>1471</v>
      </c>
      <c r="V3344" t="s">
        <v>1482</v>
      </c>
      <c r="W3344" t="s">
        <v>1479</v>
      </c>
      <c r="X3344" t="s">
        <v>1481</v>
      </c>
      <c r="Y3344" t="s">
        <v>5682</v>
      </c>
      <c r="Z3344" t="str" cm="1">
        <f t="array" ref="Z3344">IF(ISBLANK(AK3344),_xlfn.LET(
    _xlpm.nameBeforeSlash, IF(ISNUMBER(SEARCH("/", Y3344)), LEFT(Y3344, SEARCH("/", Y3344)-1), Y3344),
    _xlpm.matchRow, IFERROR(MATCH(_xlpm.nameBeforeSlash, AA:AA, 0), ""),
    _xlpm.difference, IF(_xlpm.matchRow="", "", ABS((R3344 + S3344)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),IF(ISBLANK(Y3344),"","Hidden"))</f>
        <v>Hidden</v>
      </c>
      <c r="AA3344" t="s">
        <v>858</v>
      </c>
      <c r="AB3344" t="s">
        <v>7858</v>
      </c>
      <c r="AC3344" t="s">
        <v>460</v>
      </c>
      <c r="AD3344" t="str">
        <f>_xlfn.XLOOKUP(AC3344,moves!A:A,moves!B:B)</f>
        <v>dark</v>
      </c>
      <c r="AE3344">
        <f>_xlfn.XLOOKUP(AC3344,moves!A:A,moves!D:D)</f>
        <v>3</v>
      </c>
      <c r="AF3344" t="str">
        <f>_xlfn.XLOOKUP(AC3344,moves!A:A,moves!E:E)</f>
        <v>When the target is next attacked: Add 1 regular hit to the roll.</v>
      </c>
      <c r="AG3344">
        <v>1</v>
      </c>
      <c r="AH3344">
        <v>0</v>
      </c>
      <c r="AI3344">
        <f t="shared" si="236"/>
        <v>0</v>
      </c>
      <c r="AJ3344" t="s">
        <v>523</v>
      </c>
      <c r="AK3344" t="s">
        <v>7857</v>
      </c>
      <c r="AL3344">
        <v>0</v>
      </c>
      <c r="AM3344" cm="1">
        <f t="array" ref="AM3344">IF(AL3344=1,1,
   IF(ISTEXT(AK3344),1,
   IF(AO3344&gt;1,AM3343,
   IF(AI3344=1,
      IF(SUMPRODUCT((LEN($Y$2:$Y$4096)-LEN(SUBSTITUTE($Y$2:$Y$4096,AA3344,"")))/LEN(AA3344))&gt;0,2,1),
      IF(
         SUMPRODUCT((LEN($Y$2:$Y$4096)-LEN(SUBSTITUTE($Y$2:$Y$4096,AA3344,"")))/LEN(AA3344))
         - SUMPRODUCT((LEN($Y$2:$Y$4096)-LEN(SUBSTITUTE($Y$2:$Y$4096,"Alolan "&amp;AA3344,"")))/LEN("Alolan "&amp;AA3344))
         - SUMPRODUCT((LEN($Y$2:$Y$4096)-LEN(SUBSTITUTE($Y$2:$Y$4096,"Galarian "&amp;AA3344,"")))/LEN("Galarian "&amp;AA3344))
         - SUMPRODUCT((LEN($Y$2:$Y$4096)-LEN(SUBSTITUTE($Y$2:$Y$4096,"Hisuian "&amp;AA3344,"")))/LEN("Hisuian "&amp;AA3344))
         - SUMPRODUCT((LEN($Y$2:$Y$4096)-LEN(SUBSTITUTE($Y$2:$Y$4096,"Paldean "&amp;AA3344,"")))/LEN("Paldean "&amp;AA3344))
      &gt;0,2,1)
   ))))</f>
        <v>1</v>
      </c>
      <c r="AN3344">
        <v>0</v>
      </c>
      <c r="AO3344">
        <v>0</v>
      </c>
    </row>
    <row r="3345" spans="1:41" x14ac:dyDescent="0.25">
      <c r="A3345">
        <v>42</v>
      </c>
      <c r="B3345" t="s">
        <v>21</v>
      </c>
      <c r="C3345" t="s">
        <v>1469</v>
      </c>
      <c r="D3345" t="s">
        <v>1481</v>
      </c>
      <c r="E3345">
        <v>75</v>
      </c>
      <c r="F3345">
        <v>80</v>
      </c>
      <c r="G3345">
        <v>70</v>
      </c>
      <c r="H3345">
        <v>65</v>
      </c>
      <c r="I3345">
        <v>75</v>
      </c>
      <c r="J3345">
        <v>90</v>
      </c>
      <c r="K3345" t="s">
        <v>1567</v>
      </c>
      <c r="M3345" t="s">
        <v>7857</v>
      </c>
      <c r="N3345">
        <v>8.25</v>
      </c>
      <c r="O3345">
        <v>7.35</v>
      </c>
      <c r="R3345">
        <f t="shared" si="237"/>
        <v>8</v>
      </c>
      <c r="S3345">
        <f t="shared" si="238"/>
        <v>7</v>
      </c>
      <c r="T3345">
        <f t="shared" ref="T3345:T3354" si="239">SUM(S3345,R3345)</f>
        <v>15</v>
      </c>
      <c r="U3345" t="s">
        <v>1469</v>
      </c>
      <c r="V3345" t="s">
        <v>1481</v>
      </c>
      <c r="W3345" t="s">
        <v>1512</v>
      </c>
      <c r="X3345" t="s">
        <v>1471</v>
      </c>
      <c r="Y3345" t="s">
        <v>70</v>
      </c>
      <c r="Z3345" t="str" cm="1">
        <f t="array" ref="Z3345">IF(ISBLANK(AK3345),_xlfn.LET(
    _xlpm.nameBeforeSlash, IF(ISNUMBER(SEARCH("/", Y3345)), LEFT(Y3345, SEARCH("/", Y3345)-1), Y3345),
    _xlpm.matchRow, IFERROR(MATCH(_xlpm.nameBeforeSlash, AA:AA, 0), ""),
    _xlpm.difference, IF(_xlpm.matchRow="", "", ABS((R3345 + S3345)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),IF(ISBLANK(Y3345),"","Hidden"))</f>
        <v>Hidden</v>
      </c>
      <c r="AA3345" t="s">
        <v>21</v>
      </c>
      <c r="AB3345" t="s">
        <v>7858</v>
      </c>
      <c r="AC3345" t="s">
        <v>880</v>
      </c>
      <c r="AD3345" t="str">
        <f>_xlfn.XLOOKUP(AC3345,moves!A:A,moves!B:B)</f>
        <v>flying</v>
      </c>
      <c r="AE3345">
        <f>_xlfn.XLOOKUP(AC3345,moves!A:A,moves!D:D)</f>
        <v>3</v>
      </c>
      <c r="AF3345" t="str">
        <f>_xlfn.XLOOKUP(AC3345,moves!A:A,moves!E:E)</f>
        <v>When the target is next attacked: Add 1 critical hit to the roll.</v>
      </c>
      <c r="AG3345">
        <v>0</v>
      </c>
      <c r="AH3345">
        <v>0</v>
      </c>
      <c r="AI3345">
        <f t="shared" ref="AI3345:AI3354" si="240">IF(ISNUMBER(SEARCH("Shiny ", AA3345)), 1, 0)</f>
        <v>0</v>
      </c>
      <c r="AJ3345" t="s">
        <v>524</v>
      </c>
      <c r="AK3345" t="s">
        <v>7857</v>
      </c>
      <c r="AL3345">
        <v>0</v>
      </c>
      <c r="AM3345" cm="1">
        <f t="array" ref="AM3345">IF(AL3345=1,1,
   IF(ISTEXT(AK3345),1,
   IF(AO3345&gt;1,AM3344,
   IF(AI3345=1,
      IF(SUMPRODUCT((LEN($Y$2:$Y$4096)-LEN(SUBSTITUTE($Y$2:$Y$4096,AA3345,"")))/LEN(AA3345))&gt;0,2,1),
      IF(
         SUMPRODUCT((LEN($Y$2:$Y$4096)-LEN(SUBSTITUTE($Y$2:$Y$4096,AA3345,"")))/LEN(AA3345))
         - SUMPRODUCT((LEN($Y$2:$Y$4096)-LEN(SUBSTITUTE($Y$2:$Y$4096,"Alolan "&amp;AA3345,"")))/LEN("Alolan "&amp;AA3345))
         - SUMPRODUCT((LEN($Y$2:$Y$4096)-LEN(SUBSTITUTE($Y$2:$Y$4096,"Galarian "&amp;AA3345,"")))/LEN("Galarian "&amp;AA3345))
         - SUMPRODUCT((LEN($Y$2:$Y$4096)-LEN(SUBSTITUTE($Y$2:$Y$4096,"Hisuian "&amp;AA3345,"")))/LEN("Hisuian "&amp;AA3345))
         - SUMPRODUCT((LEN($Y$2:$Y$4096)-LEN(SUBSTITUTE($Y$2:$Y$4096,"Paldean "&amp;AA3345,"")))/LEN("Paldean "&amp;AA3345))
      &gt;0,2,1)
   ))))</f>
        <v>1</v>
      </c>
      <c r="AN3345">
        <v>0</v>
      </c>
      <c r="AO3345">
        <v>0</v>
      </c>
    </row>
    <row r="3346" spans="1:41" x14ac:dyDescent="0.25">
      <c r="A3346">
        <v>82</v>
      </c>
      <c r="B3346" t="s">
        <v>40</v>
      </c>
      <c r="C3346" t="s">
        <v>1521</v>
      </c>
      <c r="D3346" t="s">
        <v>1514</v>
      </c>
      <c r="E3346">
        <v>50</v>
      </c>
      <c r="F3346">
        <v>60</v>
      </c>
      <c r="G3346">
        <v>95</v>
      </c>
      <c r="H3346">
        <v>120</v>
      </c>
      <c r="I3346">
        <v>70</v>
      </c>
      <c r="J3346">
        <v>70</v>
      </c>
      <c r="K3346" t="s">
        <v>337</v>
      </c>
      <c r="M3346" t="s">
        <v>7857</v>
      </c>
      <c r="N3346">
        <v>9.4</v>
      </c>
      <c r="O3346">
        <v>6.95</v>
      </c>
      <c r="R3346">
        <f t="shared" si="237"/>
        <v>9</v>
      </c>
      <c r="S3346">
        <f t="shared" si="238"/>
        <v>7</v>
      </c>
      <c r="T3346">
        <f t="shared" si="239"/>
        <v>16</v>
      </c>
      <c r="U3346" t="s">
        <v>1521</v>
      </c>
      <c r="V3346" t="s">
        <v>1514</v>
      </c>
      <c r="W3346" t="s">
        <v>429</v>
      </c>
      <c r="X3346" t="s">
        <v>1512</v>
      </c>
      <c r="Y3346" t="s">
        <v>216</v>
      </c>
      <c r="Z3346" t="str" cm="1">
        <f t="array" ref="Z3346">IF(ISBLANK(AK3346),_xlfn.LET(
    _xlpm.nameBeforeSlash, IF(ISNUMBER(SEARCH("/", Y3346)), LEFT(Y3346, SEARCH("/", Y3346)-1), Y3346),
    _xlpm.matchRow, IFERROR(MATCH(_xlpm.nameBeforeSlash, AA:AA, 0), ""),
    _xlpm.difference, IF(_xlpm.matchRow="", "", ABS((R3346 + S3346)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),IF(ISBLANK(Y3346),"","Hidden"))</f>
        <v>Hidden</v>
      </c>
      <c r="AA3346" t="s">
        <v>40</v>
      </c>
      <c r="AB3346" t="s">
        <v>7858</v>
      </c>
      <c r="AC3346" t="s">
        <v>465</v>
      </c>
      <c r="AD3346" t="str">
        <f>_xlfn.XLOOKUP(AC3346,moves!A:A,moves!B:B)</f>
        <v>normal</v>
      </c>
      <c r="AE3346">
        <f>_xlfn.XLOOKUP(AC3346,moves!A:A,moves!D:D)</f>
        <v>4</v>
      </c>
      <c r="AF3346" t="str">
        <f>_xlfn.XLOOKUP(AC3346,moves!A:A,moves!E:E)</f>
        <v>If any status symbols are rolled: Roll a status dice and inflict the result on the target.</v>
      </c>
      <c r="AG3346">
        <v>0</v>
      </c>
      <c r="AH3346">
        <v>0</v>
      </c>
      <c r="AI3346">
        <f t="shared" si="240"/>
        <v>0</v>
      </c>
      <c r="AJ3346" t="s">
        <v>524</v>
      </c>
      <c r="AK3346" t="s">
        <v>7857</v>
      </c>
      <c r="AL3346">
        <v>0</v>
      </c>
      <c r="AM3346" cm="1">
        <f t="array" ref="AM3346">IF(AL3346=1,1,
   IF(ISTEXT(AK3346),1,
   IF(AO3346&gt;1,AM3345,
   IF(AI3346=1,
      IF(SUMPRODUCT((LEN($Y$2:$Y$4096)-LEN(SUBSTITUTE($Y$2:$Y$4096,AA3346,"")))/LEN(AA3346))&gt;0,2,1),
      IF(
         SUMPRODUCT((LEN($Y$2:$Y$4096)-LEN(SUBSTITUTE($Y$2:$Y$4096,AA3346,"")))/LEN(AA3346))
         - SUMPRODUCT((LEN($Y$2:$Y$4096)-LEN(SUBSTITUTE($Y$2:$Y$4096,"Alolan "&amp;AA3346,"")))/LEN("Alolan "&amp;AA3346))
         - SUMPRODUCT((LEN($Y$2:$Y$4096)-LEN(SUBSTITUTE($Y$2:$Y$4096,"Galarian "&amp;AA3346,"")))/LEN("Galarian "&amp;AA3346))
         - SUMPRODUCT((LEN($Y$2:$Y$4096)-LEN(SUBSTITUTE($Y$2:$Y$4096,"Hisuian "&amp;AA3346,"")))/LEN("Hisuian "&amp;AA3346))
         - SUMPRODUCT((LEN($Y$2:$Y$4096)-LEN(SUBSTITUTE($Y$2:$Y$4096,"Paldean "&amp;AA3346,"")))/LEN("Paldean "&amp;AA3346))
      &gt;0,2,1)
   ))))</f>
        <v>1</v>
      </c>
      <c r="AN3346">
        <v>0</v>
      </c>
      <c r="AO3346">
        <v>0</v>
      </c>
    </row>
    <row r="3347" spans="1:41" x14ac:dyDescent="0.25">
      <c r="A3347">
        <v>110</v>
      </c>
      <c r="B3347" t="s">
        <v>1697</v>
      </c>
      <c r="C3347" t="s">
        <v>1469</v>
      </c>
      <c r="D3347"/>
      <c r="E3347">
        <v>65</v>
      </c>
      <c r="F3347">
        <v>90</v>
      </c>
      <c r="G3347">
        <v>120</v>
      </c>
      <c r="H3347">
        <v>85</v>
      </c>
      <c r="I3347">
        <v>70</v>
      </c>
      <c r="J3347">
        <v>60</v>
      </c>
      <c r="K3347" t="s">
        <v>1695</v>
      </c>
      <c r="M3347" t="s">
        <v>7857</v>
      </c>
      <c r="N3347">
        <v>7.75</v>
      </c>
      <c r="O3347">
        <v>8.3000000000000007</v>
      </c>
      <c r="R3347">
        <f t="shared" si="237"/>
        <v>8</v>
      </c>
      <c r="S3347">
        <f t="shared" si="238"/>
        <v>8</v>
      </c>
      <c r="T3347">
        <f t="shared" si="239"/>
        <v>16</v>
      </c>
      <c r="U3347" t="s">
        <v>1469</v>
      </c>
      <c r="V3347" t="s">
        <v>1471</v>
      </c>
      <c r="W3347" t="s">
        <v>1209</v>
      </c>
      <c r="X3347" t="s">
        <v>1512</v>
      </c>
      <c r="Z3347" t="str" cm="1">
        <f t="array" ref="Z3347">IF(ISBLANK(AK3347),_xlfn.LET(
    _xlpm.nameBeforeSlash, IF(ISNUMBER(SEARCH("/", Y3347)), LEFT(Y3347, SEARCH("/", Y3347)-1), Y3347),
    _xlpm.matchRow, IFERROR(MATCH(_xlpm.nameBeforeSlash, AA:AA, 0), ""),
    _xlpm.difference, IF(_xlpm.matchRow="", "", ABS((R3347 + S3347)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),IF(ISBLANK(Y3347),"","Hidden"))</f>
        <v/>
      </c>
      <c r="AA3347" t="s">
        <v>1697</v>
      </c>
      <c r="AB3347" t="s">
        <v>7858</v>
      </c>
      <c r="AC3347" t="s">
        <v>743</v>
      </c>
      <c r="AD3347" t="str">
        <f>_xlfn.XLOOKUP(AC3347,moves!A:A,moves!B:B)</f>
        <v>poison</v>
      </c>
      <c r="AE3347">
        <f>_xlfn.XLOOKUP(AC3347,moves!A:A,moves!D:D)</f>
        <v>4</v>
      </c>
      <c r="AF3347" t="str">
        <f>_xlfn.XLOOKUP(AC3347,moves!A:A,moves!E:E)</f>
        <v>To use this move: The user must consume an Apricorn from the bag of the user. Increase the attack strength by 1/2/3 depending on the tier of the Apricon consumed.</v>
      </c>
      <c r="AG3347">
        <v>0</v>
      </c>
      <c r="AH3347">
        <v>0</v>
      </c>
      <c r="AI3347">
        <f t="shared" si="240"/>
        <v>0</v>
      </c>
      <c r="AJ3347" t="s">
        <v>524</v>
      </c>
      <c r="AK3347" t="s">
        <v>7857</v>
      </c>
      <c r="AL3347">
        <v>0</v>
      </c>
      <c r="AM3347" cm="1">
        <f t="array" ref="AM3347">IF(AL3347=1,1,
   IF(ISTEXT(AK3347),1,
   IF(AO3347&gt;1,AM3346,
   IF(AI3347=1,
      IF(SUMPRODUCT((LEN($Y$2:$Y$4096)-LEN(SUBSTITUTE($Y$2:$Y$4096,AA3347,"")))/LEN(AA3347))&gt;0,2,1),
      IF(
         SUMPRODUCT((LEN($Y$2:$Y$4096)-LEN(SUBSTITUTE($Y$2:$Y$4096,AA3347,"")))/LEN(AA3347))
         - SUMPRODUCT((LEN($Y$2:$Y$4096)-LEN(SUBSTITUTE($Y$2:$Y$4096,"Alolan "&amp;AA3347,"")))/LEN("Alolan "&amp;AA3347))
         - SUMPRODUCT((LEN($Y$2:$Y$4096)-LEN(SUBSTITUTE($Y$2:$Y$4096,"Galarian "&amp;AA3347,"")))/LEN("Galarian "&amp;AA3347))
         - SUMPRODUCT((LEN($Y$2:$Y$4096)-LEN(SUBSTITUTE($Y$2:$Y$4096,"Hisuian "&amp;AA3347,"")))/LEN("Hisuian "&amp;AA3347))
         - SUMPRODUCT((LEN($Y$2:$Y$4096)-LEN(SUBSTITUTE($Y$2:$Y$4096,"Paldean "&amp;AA3347,"")))/LEN("Paldean "&amp;AA3347))
      &gt;0,2,1)
   ))))</f>
        <v>1</v>
      </c>
      <c r="AN3347">
        <v>0</v>
      </c>
      <c r="AO3347">
        <v>0</v>
      </c>
    </row>
    <row r="3348" spans="1:41" x14ac:dyDescent="0.25">
      <c r="A3348">
        <v>215</v>
      </c>
      <c r="B3348" t="s">
        <v>90</v>
      </c>
      <c r="C3348" t="s">
        <v>1471</v>
      </c>
      <c r="D3348" t="s">
        <v>1209</v>
      </c>
      <c r="E3348">
        <v>55</v>
      </c>
      <c r="F3348">
        <v>95</v>
      </c>
      <c r="G3348">
        <v>55</v>
      </c>
      <c r="H3348">
        <v>35</v>
      </c>
      <c r="I3348">
        <v>75</v>
      </c>
      <c r="J3348">
        <v>115</v>
      </c>
      <c r="K3348" t="s">
        <v>336</v>
      </c>
      <c r="M3348" t="s">
        <v>7857</v>
      </c>
      <c r="N3348">
        <v>9.6999999999999993</v>
      </c>
      <c r="O3348">
        <v>6.1</v>
      </c>
      <c r="R3348">
        <f t="shared" si="237"/>
        <v>10</v>
      </c>
      <c r="S3348">
        <f t="shared" si="238"/>
        <v>6</v>
      </c>
      <c r="T3348">
        <f t="shared" si="239"/>
        <v>16</v>
      </c>
      <c r="U3348" t="s">
        <v>1471</v>
      </c>
      <c r="V3348" t="s">
        <v>1209</v>
      </c>
      <c r="W3348" t="s">
        <v>1514</v>
      </c>
      <c r="X3348" t="s">
        <v>1492</v>
      </c>
      <c r="Y3348" t="s">
        <v>215</v>
      </c>
      <c r="Z3348" t="str" cm="1">
        <f t="array" ref="Z3348">IF(ISBLANK(AK3348),_xlfn.LET(
    _xlpm.nameBeforeSlash, IF(ISNUMBER(SEARCH("/", Y3348)), LEFT(Y3348, SEARCH("/", Y3348)-1), Y3348),
    _xlpm.matchRow, IFERROR(MATCH(_xlpm.nameBeforeSlash, AA:AA, 0), ""),
    _xlpm.difference, IF(_xlpm.matchRow="", "", ABS((R3348 + S3348)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),IF(ISBLANK(Y3348),"","Hidden"))</f>
        <v>Hidden</v>
      </c>
      <c r="AA3348" t="s">
        <v>90</v>
      </c>
      <c r="AB3348" t="s">
        <v>7858</v>
      </c>
      <c r="AC3348" t="s">
        <v>958</v>
      </c>
      <c r="AD3348" t="str">
        <f>_xlfn.XLOOKUP(AC3348,moves!A:A,moves!B:B)</f>
        <v>dark</v>
      </c>
      <c r="AE3348">
        <f>_xlfn.XLOOKUP(AC3348,moves!A:A,moves!D:D)</f>
        <v>2</v>
      </c>
      <c r="AF3348" t="str">
        <f>_xlfn.XLOOKUP(AC3348,moves!A:A,moves!E:E)</f>
        <v>When the target next attacks: Their moves have no move effects. Moves with ? attack strength that are affected by this effect have 1 attack strength.</v>
      </c>
      <c r="AG3348">
        <v>0</v>
      </c>
      <c r="AH3348">
        <v>0</v>
      </c>
      <c r="AI3348">
        <f t="shared" si="240"/>
        <v>0</v>
      </c>
      <c r="AJ3348" t="s">
        <v>524</v>
      </c>
      <c r="AK3348" t="s">
        <v>7857</v>
      </c>
      <c r="AL3348">
        <v>0</v>
      </c>
      <c r="AM3348" cm="1">
        <f t="array" ref="AM3348">IF(AL3348=1,1,
   IF(ISTEXT(AK3348),1,
   IF(AO3348&gt;1,AM3347,
   IF(AI3348=1,
      IF(SUMPRODUCT((LEN($Y$2:$Y$4096)-LEN(SUBSTITUTE($Y$2:$Y$4096,AA3348,"")))/LEN(AA3348))&gt;0,2,1),
      IF(
         SUMPRODUCT((LEN($Y$2:$Y$4096)-LEN(SUBSTITUTE($Y$2:$Y$4096,AA3348,"")))/LEN(AA3348))
         - SUMPRODUCT((LEN($Y$2:$Y$4096)-LEN(SUBSTITUTE($Y$2:$Y$4096,"Alolan "&amp;AA3348,"")))/LEN("Alolan "&amp;AA3348))
         - SUMPRODUCT((LEN($Y$2:$Y$4096)-LEN(SUBSTITUTE($Y$2:$Y$4096,"Galarian "&amp;AA3348,"")))/LEN("Galarian "&amp;AA3348))
         - SUMPRODUCT((LEN($Y$2:$Y$4096)-LEN(SUBSTITUTE($Y$2:$Y$4096,"Hisuian "&amp;AA3348,"")))/LEN("Hisuian "&amp;AA3348))
         - SUMPRODUCT((LEN($Y$2:$Y$4096)-LEN(SUBSTITUTE($Y$2:$Y$4096,"Paldean "&amp;AA3348,"")))/LEN("Paldean "&amp;AA3348))
      &gt;0,2,1)
   ))))</f>
        <v>1</v>
      </c>
      <c r="AN3348">
        <v>0</v>
      </c>
      <c r="AO3348">
        <v>0</v>
      </c>
    </row>
    <row r="3349" spans="1:41" x14ac:dyDescent="0.25">
      <c r="A3349">
        <v>315</v>
      </c>
      <c r="B3349" t="s">
        <v>123</v>
      </c>
      <c r="C3349" t="s">
        <v>1468</v>
      </c>
      <c r="D3349" t="s">
        <v>1469</v>
      </c>
      <c r="E3349">
        <v>50</v>
      </c>
      <c r="F3349">
        <v>60</v>
      </c>
      <c r="G3349">
        <v>45</v>
      </c>
      <c r="H3349">
        <v>100</v>
      </c>
      <c r="I3349">
        <v>80</v>
      </c>
      <c r="J3349">
        <v>65</v>
      </c>
      <c r="K3349" t="s">
        <v>284</v>
      </c>
      <c r="M3349" t="s">
        <v>7857</v>
      </c>
      <c r="N3349">
        <v>8.1999999999999993</v>
      </c>
      <c r="O3349">
        <v>5.75</v>
      </c>
      <c r="R3349">
        <f t="shared" si="237"/>
        <v>8</v>
      </c>
      <c r="S3349">
        <f t="shared" si="238"/>
        <v>6</v>
      </c>
      <c r="T3349">
        <f t="shared" si="239"/>
        <v>14</v>
      </c>
      <c r="U3349" t="s">
        <v>1468</v>
      </c>
      <c r="V3349" t="s">
        <v>1469</v>
      </c>
      <c r="W3349" t="s">
        <v>1536</v>
      </c>
      <c r="X3349" t="s">
        <v>1524</v>
      </c>
      <c r="Y3349" t="s">
        <v>163</v>
      </c>
      <c r="Z3349" t="str" cm="1">
        <f t="array" ref="Z3349">IF(ISBLANK(AK3349),_xlfn.LET(
    _xlpm.nameBeforeSlash, IF(ISNUMBER(SEARCH("/", Y3349)), LEFT(Y3349, SEARCH("/", Y3349)-1), Y3349),
    _xlpm.matchRow, IFERROR(MATCH(_xlpm.nameBeforeSlash, AA:AA, 0), ""),
    _xlpm.difference, IF(_xlpm.matchRow="", "", ABS((R3349 + S3349)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),IF(ISBLANK(Y3349),"","Hidden"))</f>
        <v>Hidden</v>
      </c>
      <c r="AA3349" t="s">
        <v>123</v>
      </c>
      <c r="AB3349" t="s">
        <v>7858</v>
      </c>
      <c r="AC3349" t="s">
        <v>1149</v>
      </c>
      <c r="AD3349" t="str">
        <f>_xlfn.XLOOKUP(AC3349,moves!A:A,moves!B:B)</f>
        <v>grass</v>
      </c>
      <c r="AE3349">
        <f>_xlfn.XLOOKUP(AC3349,moves!A:A,moves!D:D)</f>
        <v>3</v>
      </c>
      <c r="AF3349" t="str">
        <f>_xlfn.XLOOKUP(AC3349,moves!A:A,moves!E:E)</f>
        <v>Status symbols deal +1 damage.</v>
      </c>
      <c r="AG3349">
        <v>0</v>
      </c>
      <c r="AH3349">
        <v>0</v>
      </c>
      <c r="AI3349">
        <f t="shared" si="240"/>
        <v>0</v>
      </c>
      <c r="AJ3349" t="s">
        <v>524</v>
      </c>
      <c r="AK3349" t="s">
        <v>7857</v>
      </c>
      <c r="AL3349">
        <v>0</v>
      </c>
      <c r="AM3349" cm="1">
        <f t="array" ref="AM3349">IF(AL3349=1,1,
   IF(ISTEXT(AK3349),1,
   IF(AO3349&gt;1,AM3348,
   IF(AI3349=1,
      IF(SUMPRODUCT((LEN($Y$2:$Y$4096)-LEN(SUBSTITUTE($Y$2:$Y$4096,AA3349,"")))/LEN(AA3349))&gt;0,2,1),
      IF(
         SUMPRODUCT((LEN($Y$2:$Y$4096)-LEN(SUBSTITUTE($Y$2:$Y$4096,AA3349,"")))/LEN(AA3349))
         - SUMPRODUCT((LEN($Y$2:$Y$4096)-LEN(SUBSTITUTE($Y$2:$Y$4096,"Alolan "&amp;AA3349,"")))/LEN("Alolan "&amp;AA3349))
         - SUMPRODUCT((LEN($Y$2:$Y$4096)-LEN(SUBSTITUTE($Y$2:$Y$4096,"Galarian "&amp;AA3349,"")))/LEN("Galarian "&amp;AA3349))
         - SUMPRODUCT((LEN($Y$2:$Y$4096)-LEN(SUBSTITUTE($Y$2:$Y$4096,"Hisuian "&amp;AA3349,"")))/LEN("Hisuian "&amp;AA3349))
         - SUMPRODUCT((LEN($Y$2:$Y$4096)-LEN(SUBSTITUTE($Y$2:$Y$4096,"Paldean "&amp;AA3349,"")))/LEN("Paldean "&amp;AA3349))
      &gt;0,2,1)
   ))))</f>
        <v>1</v>
      </c>
      <c r="AN3349">
        <v>0</v>
      </c>
      <c r="AO3349">
        <v>0</v>
      </c>
    </row>
    <row r="3350" spans="1:41" x14ac:dyDescent="0.25">
      <c r="A3350">
        <v>335</v>
      </c>
      <c r="B3350" t="s">
        <v>2014</v>
      </c>
      <c r="C3350" t="s">
        <v>1512</v>
      </c>
      <c r="D3350"/>
      <c r="E3350">
        <v>73</v>
      </c>
      <c r="F3350">
        <v>115</v>
      </c>
      <c r="G3350">
        <v>60</v>
      </c>
      <c r="H3350">
        <v>60</v>
      </c>
      <c r="I3350">
        <v>60</v>
      </c>
      <c r="J3350">
        <v>90</v>
      </c>
      <c r="K3350" t="s">
        <v>2015</v>
      </c>
      <c r="M3350" t="s">
        <v>7857</v>
      </c>
      <c r="N3350">
        <v>9.9499999999999993</v>
      </c>
      <c r="O3350">
        <v>6.5200000000000005</v>
      </c>
      <c r="P3350">
        <v>-1</v>
      </c>
      <c r="R3350">
        <f t="shared" si="237"/>
        <v>9</v>
      </c>
      <c r="S3350">
        <f t="shared" si="238"/>
        <v>7</v>
      </c>
      <c r="T3350">
        <f t="shared" si="239"/>
        <v>16</v>
      </c>
      <c r="U3350" t="s">
        <v>1512</v>
      </c>
      <c r="V3350" t="s">
        <v>1471</v>
      </c>
      <c r="W3350" t="s">
        <v>1492</v>
      </c>
      <c r="X3350" t="s">
        <v>1469</v>
      </c>
      <c r="Z3350" t="str" cm="1">
        <f t="array" ref="Z3350">IF(ISBLANK(AK3350),_xlfn.LET(
    _xlpm.nameBeforeSlash, IF(ISNUMBER(SEARCH("/", Y3350)), LEFT(Y3350, SEARCH("/", Y3350)-1), Y3350),
    _xlpm.matchRow, IFERROR(MATCH(_xlpm.nameBeforeSlash, AA:AA, 0), ""),
    _xlpm.difference, IF(_xlpm.matchRow="", "", ABS((R3350 + S3350)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),IF(ISBLANK(Y3350),"","Hidden"))</f>
        <v/>
      </c>
      <c r="AA3350" t="s">
        <v>2014</v>
      </c>
      <c r="AB3350" t="s">
        <v>7858</v>
      </c>
      <c r="AC3350" t="s">
        <v>1261</v>
      </c>
      <c r="AD3350" t="str">
        <f>_xlfn.XLOOKUP(AC3350,moves!A:A,moves!B:B)</f>
        <v>normal</v>
      </c>
      <c r="AE3350">
        <f>_xlfn.XLOOKUP(AC3350,moves!A:A,moves!D:D)</f>
        <v>2</v>
      </c>
      <c r="AF3350" t="str">
        <f>_xlfn.XLOOKUP(AC3350,moves!A:A,moves!E:E)</f>
        <v>Regular hits deal +1 damage.</v>
      </c>
      <c r="AG3350">
        <v>0</v>
      </c>
      <c r="AH3350">
        <v>0</v>
      </c>
      <c r="AI3350">
        <f t="shared" si="240"/>
        <v>0</v>
      </c>
      <c r="AJ3350" t="s">
        <v>524</v>
      </c>
      <c r="AK3350" t="s">
        <v>7857</v>
      </c>
      <c r="AL3350">
        <v>0</v>
      </c>
      <c r="AM3350" cm="1">
        <f t="array" ref="AM3350">IF(AL3350=1,1,
   IF(ISTEXT(AK3350),1,
   IF(AO3350&gt;1,AM3349,
   IF(AI3350=1,
      IF(SUMPRODUCT((LEN($Y$2:$Y$4096)-LEN(SUBSTITUTE($Y$2:$Y$4096,AA3350,"")))/LEN(AA3350))&gt;0,2,1),
      IF(
         SUMPRODUCT((LEN($Y$2:$Y$4096)-LEN(SUBSTITUTE($Y$2:$Y$4096,AA3350,"")))/LEN(AA3350))
         - SUMPRODUCT((LEN($Y$2:$Y$4096)-LEN(SUBSTITUTE($Y$2:$Y$4096,"Alolan "&amp;AA3350,"")))/LEN("Alolan "&amp;AA3350))
         - SUMPRODUCT((LEN($Y$2:$Y$4096)-LEN(SUBSTITUTE($Y$2:$Y$4096,"Galarian "&amp;AA3350,"")))/LEN("Galarian "&amp;AA3350))
         - SUMPRODUCT((LEN($Y$2:$Y$4096)-LEN(SUBSTITUTE($Y$2:$Y$4096,"Hisuian "&amp;AA3350,"")))/LEN("Hisuian "&amp;AA3350))
         - SUMPRODUCT((LEN($Y$2:$Y$4096)-LEN(SUBSTITUTE($Y$2:$Y$4096,"Paldean "&amp;AA3350,"")))/LEN("Paldean "&amp;AA3350))
      &gt;0,2,1)
   ))))</f>
        <v>1</v>
      </c>
      <c r="AN3350">
        <v>0</v>
      </c>
      <c r="AO3350">
        <v>0</v>
      </c>
    </row>
    <row r="3351" spans="1:41" x14ac:dyDescent="0.25">
      <c r="A3351">
        <v>336</v>
      </c>
      <c r="B3351" t="s">
        <v>2016</v>
      </c>
      <c r="C3351" t="s">
        <v>1469</v>
      </c>
      <c r="D3351"/>
      <c r="E3351">
        <v>73</v>
      </c>
      <c r="F3351">
        <v>100</v>
      </c>
      <c r="G3351">
        <v>60</v>
      </c>
      <c r="H3351">
        <v>100</v>
      </c>
      <c r="I3351">
        <v>60</v>
      </c>
      <c r="J3351">
        <v>65</v>
      </c>
      <c r="K3351" t="s">
        <v>2017</v>
      </c>
      <c r="M3351" t="s">
        <v>7857</v>
      </c>
      <c r="N3351">
        <v>8.6</v>
      </c>
      <c r="O3351">
        <v>6.5200000000000005</v>
      </c>
      <c r="R3351">
        <f t="shared" si="237"/>
        <v>9</v>
      </c>
      <c r="S3351">
        <f t="shared" si="238"/>
        <v>7</v>
      </c>
      <c r="T3351">
        <f t="shared" si="239"/>
        <v>16</v>
      </c>
      <c r="U3351" t="s">
        <v>1469</v>
      </c>
      <c r="V3351" t="s">
        <v>1471</v>
      </c>
      <c r="W3351" t="s">
        <v>1468</v>
      </c>
      <c r="X3351" t="s">
        <v>1512</v>
      </c>
      <c r="Z3351" t="str" cm="1">
        <f t="array" ref="Z3351">IF(ISBLANK(AK3351),_xlfn.LET(
    _xlpm.nameBeforeSlash, IF(ISNUMBER(SEARCH("/", Y3351)), LEFT(Y3351, SEARCH("/", Y3351)-1), Y3351),
    _xlpm.matchRow, IFERROR(MATCH(_xlpm.nameBeforeSlash, AA:AA, 0), ""),
    _xlpm.difference, IF(_xlpm.matchRow="", "", ABS((R3351 + S3351)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),IF(ISBLANK(Y3351),"","Hidden"))</f>
        <v/>
      </c>
      <c r="AA3351" t="s">
        <v>2016</v>
      </c>
      <c r="AB3351" t="s">
        <v>7858</v>
      </c>
      <c r="AC3351" t="s">
        <v>844</v>
      </c>
      <c r="AD3351" t="str">
        <f>_xlfn.XLOOKUP(AC3351,moves!A:A,moves!B:B)</f>
        <v>poison</v>
      </c>
      <c r="AE3351">
        <f>_xlfn.XLOOKUP(AC3351,moves!A:A,moves!D:D)</f>
        <v>2</v>
      </c>
      <c r="AF3351" t="str">
        <f>_xlfn.XLOOKUP(AC3351,moves!A:A,moves!E:E)</f>
        <v>Inflict the Poisoned status on the target. Critical hits deal +1 damage.</v>
      </c>
      <c r="AG3351">
        <v>0</v>
      </c>
      <c r="AH3351">
        <v>0</v>
      </c>
      <c r="AI3351">
        <f t="shared" si="240"/>
        <v>0</v>
      </c>
      <c r="AJ3351" t="s">
        <v>524</v>
      </c>
      <c r="AK3351" t="s">
        <v>7857</v>
      </c>
      <c r="AL3351">
        <v>0</v>
      </c>
      <c r="AM3351" cm="1">
        <f t="array" ref="AM3351">IF(AL3351=1,1,
   IF(ISTEXT(AK3351),1,
   IF(AO3351&gt;1,AM3350,
   IF(AI3351=1,
      IF(SUMPRODUCT((LEN($Y$2:$Y$4096)-LEN(SUBSTITUTE($Y$2:$Y$4096,AA3351,"")))/LEN(AA3351))&gt;0,2,1),
      IF(
         SUMPRODUCT((LEN($Y$2:$Y$4096)-LEN(SUBSTITUTE($Y$2:$Y$4096,AA3351,"")))/LEN(AA3351))
         - SUMPRODUCT((LEN($Y$2:$Y$4096)-LEN(SUBSTITUTE($Y$2:$Y$4096,"Alolan "&amp;AA3351,"")))/LEN("Alolan "&amp;AA3351))
         - SUMPRODUCT((LEN($Y$2:$Y$4096)-LEN(SUBSTITUTE($Y$2:$Y$4096,"Galarian "&amp;AA3351,"")))/LEN("Galarian "&amp;AA3351))
         - SUMPRODUCT((LEN($Y$2:$Y$4096)-LEN(SUBSTITUTE($Y$2:$Y$4096,"Hisuian "&amp;AA3351,"")))/LEN("Hisuian "&amp;AA3351))
         - SUMPRODUCT((LEN($Y$2:$Y$4096)-LEN(SUBSTITUTE($Y$2:$Y$4096,"Paldean "&amp;AA3351,"")))/LEN("Paldean "&amp;AA3351))
      &gt;0,2,1)
   ))))</f>
        <v>1</v>
      </c>
      <c r="AN3351">
        <v>0</v>
      </c>
      <c r="AO3351">
        <v>0</v>
      </c>
    </row>
    <row r="3352" spans="1:41" x14ac:dyDescent="0.25">
      <c r="A3352">
        <v>496</v>
      </c>
      <c r="B3352" t="s">
        <v>2123</v>
      </c>
      <c r="C3352" t="s">
        <v>1468</v>
      </c>
      <c r="D3352"/>
      <c r="E3352">
        <v>60</v>
      </c>
      <c r="F3352">
        <v>60</v>
      </c>
      <c r="G3352">
        <v>75</v>
      </c>
      <c r="H3352">
        <v>60</v>
      </c>
      <c r="I3352">
        <v>75</v>
      </c>
      <c r="J3352">
        <v>83</v>
      </c>
      <c r="K3352" t="s">
        <v>2122</v>
      </c>
      <c r="M3352" t="s">
        <v>7857</v>
      </c>
      <c r="N3352">
        <v>6.92</v>
      </c>
      <c r="O3352">
        <v>6.9</v>
      </c>
      <c r="R3352">
        <f t="shared" si="237"/>
        <v>7</v>
      </c>
      <c r="S3352">
        <f t="shared" si="238"/>
        <v>7</v>
      </c>
      <c r="T3352">
        <f t="shared" si="239"/>
        <v>14</v>
      </c>
      <c r="U3352" t="s">
        <v>1468</v>
      </c>
      <c r="V3352" t="s">
        <v>1482</v>
      </c>
      <c r="W3352" t="s">
        <v>1469</v>
      </c>
      <c r="X3352" t="s">
        <v>429</v>
      </c>
      <c r="Y3352" t="s">
        <v>2124</v>
      </c>
      <c r="Z3352" t="str" cm="1">
        <f t="array" ref="Z3352">IF(ISBLANK(AK3352),_xlfn.LET(
    _xlpm.nameBeforeSlash, IF(ISNUMBER(SEARCH("/", Y3352)), LEFT(Y3352, SEARCH("/", Y3352)-1), Y3352),
    _xlpm.matchRow, IFERROR(MATCH(_xlpm.nameBeforeSlash, AA:AA, 0), ""),
    _xlpm.difference, IF(_xlpm.matchRow="", "", ABS((R3352 + S3352)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),IF(ISBLANK(Y3352),"","Hidden"))</f>
        <v>Hidden</v>
      </c>
      <c r="AA3352" t="s">
        <v>2123</v>
      </c>
      <c r="AB3352" t="s">
        <v>7858</v>
      </c>
      <c r="AC3352" t="s">
        <v>653</v>
      </c>
      <c r="AD3352" t="str">
        <f>_xlfn.XLOOKUP(AC3352,moves!A:A,moves!B:B)</f>
        <v>grass</v>
      </c>
      <c r="AE3352">
        <f>_xlfn.XLOOKUP(AC3352,moves!A:A,moves!D:D)</f>
        <v>4</v>
      </c>
      <c r="AF3352" t="str">
        <f>_xlfn.XLOOKUP(AC3352,moves!A:A,moves!E:E)</f>
        <v>Critical hits deal +1 damage.</v>
      </c>
      <c r="AG3352">
        <v>0</v>
      </c>
      <c r="AH3352">
        <v>0</v>
      </c>
      <c r="AI3352">
        <f t="shared" si="240"/>
        <v>0</v>
      </c>
      <c r="AJ3352" t="s">
        <v>524</v>
      </c>
      <c r="AK3352" t="s">
        <v>7857</v>
      </c>
      <c r="AL3352">
        <v>0</v>
      </c>
      <c r="AM3352" cm="1">
        <f t="array" ref="AM3352">IF(AL3352=1,1,
   IF(ISTEXT(AK3352),1,
   IF(AO3352&gt;1,AM3351,
   IF(AI3352=1,
      IF(SUMPRODUCT((LEN($Y$2:$Y$4096)-LEN(SUBSTITUTE($Y$2:$Y$4096,AA3352,"")))/LEN(AA3352))&gt;0,2,1),
      IF(
         SUMPRODUCT((LEN($Y$2:$Y$4096)-LEN(SUBSTITUTE($Y$2:$Y$4096,AA3352,"")))/LEN(AA3352))
         - SUMPRODUCT((LEN($Y$2:$Y$4096)-LEN(SUBSTITUTE($Y$2:$Y$4096,"Alolan "&amp;AA3352,"")))/LEN("Alolan "&amp;AA3352))
         - SUMPRODUCT((LEN($Y$2:$Y$4096)-LEN(SUBSTITUTE($Y$2:$Y$4096,"Galarian "&amp;AA3352,"")))/LEN("Galarian "&amp;AA3352))
         - SUMPRODUCT((LEN($Y$2:$Y$4096)-LEN(SUBSTITUTE($Y$2:$Y$4096,"Hisuian "&amp;AA3352,"")))/LEN("Hisuian "&amp;AA3352))
         - SUMPRODUCT((LEN($Y$2:$Y$4096)-LEN(SUBSTITUTE($Y$2:$Y$4096,"Paldean "&amp;AA3352,"")))/LEN("Paldean "&amp;AA3352))
      &gt;0,2,1)
   ))))</f>
        <v>1</v>
      </c>
      <c r="AN3352">
        <v>0</v>
      </c>
      <c r="AO3352">
        <v>0</v>
      </c>
    </row>
    <row r="3353" spans="1:41" x14ac:dyDescent="0.25">
      <c r="A3353">
        <v>505</v>
      </c>
      <c r="B3353" t="s">
        <v>2135</v>
      </c>
      <c r="C3353" t="s">
        <v>1512</v>
      </c>
      <c r="D3353"/>
      <c r="E3353">
        <v>60</v>
      </c>
      <c r="F3353">
        <v>85</v>
      </c>
      <c r="G3353">
        <v>69</v>
      </c>
      <c r="H3353">
        <v>60</v>
      </c>
      <c r="I3353">
        <v>69</v>
      </c>
      <c r="J3353">
        <v>77</v>
      </c>
      <c r="K3353" t="s">
        <v>2136</v>
      </c>
      <c r="M3353" t="s">
        <v>7857</v>
      </c>
      <c r="N3353">
        <v>7.93</v>
      </c>
      <c r="O3353">
        <v>6.5400000000000009</v>
      </c>
      <c r="R3353">
        <f t="shared" si="237"/>
        <v>8</v>
      </c>
      <c r="S3353">
        <f t="shared" si="238"/>
        <v>7</v>
      </c>
      <c r="T3353">
        <f t="shared" si="239"/>
        <v>15</v>
      </c>
      <c r="U3353" t="s">
        <v>1512</v>
      </c>
      <c r="V3353" t="s">
        <v>1472</v>
      </c>
      <c r="W3353" t="s">
        <v>1492</v>
      </c>
      <c r="X3353" t="s">
        <v>1471</v>
      </c>
      <c r="Z3353" t="str" cm="1">
        <f t="array" ref="Z3353">IF(ISBLANK(AK3353),_xlfn.LET(
    _xlpm.nameBeforeSlash, IF(ISNUMBER(SEARCH("/", Y3353)), LEFT(Y3353, SEARCH("/", Y3353)-1), Y3353),
    _xlpm.matchRow, IFERROR(MATCH(_xlpm.nameBeforeSlash, AA:AA, 0), ""),
    _xlpm.difference, IF(_xlpm.matchRow="", "", ABS((R3353 + S3353)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),IF(ISBLANK(Y3353),"","Hidden"))</f>
        <v/>
      </c>
      <c r="AA3353" t="s">
        <v>2135</v>
      </c>
      <c r="AB3353" t="s">
        <v>7858</v>
      </c>
      <c r="AC3353" t="s">
        <v>1283</v>
      </c>
      <c r="AD3353" t="str">
        <f>_xlfn.XLOOKUP(AC3353,moves!A:A,moves!B:B)</f>
        <v>normal</v>
      </c>
      <c r="AE3353">
        <f>_xlfn.XLOOKUP(AC3353,moves!A:A,moves!D:D)</f>
        <v>0</v>
      </c>
      <c r="AF3353" t="str">
        <f>_xlfn.XLOOKUP(AC3353,moves!A:A,moves!E:E)</f>
        <v>Set the target's HP equal to half the target's base health, rounded down. This cannot heal the target.</v>
      </c>
      <c r="AG3353">
        <v>0</v>
      </c>
      <c r="AH3353">
        <v>0</v>
      </c>
      <c r="AI3353">
        <f t="shared" si="240"/>
        <v>0</v>
      </c>
      <c r="AJ3353" t="s">
        <v>524</v>
      </c>
      <c r="AK3353" t="s">
        <v>7857</v>
      </c>
      <c r="AL3353">
        <v>0</v>
      </c>
      <c r="AM3353" cm="1">
        <f t="array" ref="AM3353">IF(AL3353=1,1,
   IF(ISTEXT(AK3353),1,
   IF(AO3353&gt;1,AM3352,
   IF(AI3353=1,
      IF(SUMPRODUCT((LEN($Y$2:$Y$4096)-LEN(SUBSTITUTE($Y$2:$Y$4096,AA3353,"")))/LEN(AA3353))&gt;0,2,1),
      IF(
         SUMPRODUCT((LEN($Y$2:$Y$4096)-LEN(SUBSTITUTE($Y$2:$Y$4096,AA3353,"")))/LEN(AA3353))
         - SUMPRODUCT((LEN($Y$2:$Y$4096)-LEN(SUBSTITUTE($Y$2:$Y$4096,"Alolan "&amp;AA3353,"")))/LEN("Alolan "&amp;AA3353))
         - SUMPRODUCT((LEN($Y$2:$Y$4096)-LEN(SUBSTITUTE($Y$2:$Y$4096,"Galarian "&amp;AA3353,"")))/LEN("Galarian "&amp;AA3353))
         - SUMPRODUCT((LEN($Y$2:$Y$4096)-LEN(SUBSTITUTE($Y$2:$Y$4096,"Hisuian "&amp;AA3353,"")))/LEN("Hisuian "&amp;AA3353))
         - SUMPRODUCT((LEN($Y$2:$Y$4096)-LEN(SUBSTITUTE($Y$2:$Y$4096,"Paldean "&amp;AA3353,"")))/LEN("Paldean "&amp;AA3353))
      &gt;0,2,1)
   ))))</f>
        <v>1</v>
      </c>
      <c r="AN3353">
        <v>0</v>
      </c>
      <c r="AO3353">
        <v>0</v>
      </c>
    </row>
    <row r="3354" spans="1:41" x14ac:dyDescent="0.25">
      <c r="A3354">
        <v>510</v>
      </c>
      <c r="B3354" t="s">
        <v>2144</v>
      </c>
      <c r="C3354" t="s">
        <v>1471</v>
      </c>
      <c r="D3354"/>
      <c r="E3354">
        <v>64</v>
      </c>
      <c r="F3354">
        <v>88</v>
      </c>
      <c r="G3354">
        <v>50</v>
      </c>
      <c r="H3354">
        <v>88</v>
      </c>
      <c r="I3354">
        <v>50</v>
      </c>
      <c r="J3354">
        <v>106</v>
      </c>
      <c r="K3354" t="s">
        <v>2145</v>
      </c>
      <c r="M3354" t="s">
        <v>7857</v>
      </c>
      <c r="N3354">
        <v>9.52</v>
      </c>
      <c r="O3354">
        <v>5.5600000000000005</v>
      </c>
      <c r="R3354">
        <f t="shared" si="237"/>
        <v>10</v>
      </c>
      <c r="S3354">
        <f t="shared" si="238"/>
        <v>6</v>
      </c>
      <c r="T3354">
        <f t="shared" si="239"/>
        <v>16</v>
      </c>
      <c r="U3354" t="s">
        <v>1471</v>
      </c>
      <c r="V3354" t="s">
        <v>429</v>
      </c>
      <c r="W3354" t="s">
        <v>1536</v>
      </c>
      <c r="X3354" t="s">
        <v>1512</v>
      </c>
      <c r="Z3354" t="str" cm="1">
        <f t="array" ref="Z3354">IF(ISBLANK(AK3354),_xlfn.LET(
    _xlpm.nameBeforeSlash, IF(ISNUMBER(SEARCH("/", Y3354)), LEFT(Y3354, SEARCH("/", Y3354)-1), Y3354),
    _xlpm.matchRow, IFERROR(MATCH(_xlpm.nameBeforeSlash, AA:AA, 0), ""),
    _xlpm.difference, IF(_xlpm.matchRow="", "", ABS((R3354 + S3354)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),IF(ISBLANK(Y3354),"","Hidden"))</f>
        <v/>
      </c>
      <c r="AA3354" t="s">
        <v>2144</v>
      </c>
      <c r="AB3354" t="s">
        <v>7858</v>
      </c>
      <c r="AC3354" t="s">
        <v>454</v>
      </c>
      <c r="AD3354" t="str">
        <f>_xlfn.XLOOKUP(AC3354,moves!A:A,moves!B:B)</f>
        <v>dark</v>
      </c>
      <c r="AE3354">
        <f>_xlfn.XLOOKUP(AC3354,moves!A:A,moves!D:D)</f>
        <v>4</v>
      </c>
      <c r="AF3354" t="str">
        <f>_xlfn.XLOOKUP(AC3354,moves!A:A,moves!E:E)</f>
        <v>Critical hits deal +1 damage.</v>
      </c>
      <c r="AG3354">
        <v>0</v>
      </c>
      <c r="AH3354">
        <v>0</v>
      </c>
      <c r="AI3354">
        <f t="shared" si="240"/>
        <v>0</v>
      </c>
      <c r="AJ3354" t="s">
        <v>524</v>
      </c>
      <c r="AK3354" t="s">
        <v>7857</v>
      </c>
      <c r="AL3354">
        <v>0</v>
      </c>
      <c r="AM3354" cm="1">
        <f t="array" ref="AM3354">IF(AL3354=1,1,
   IF(ISTEXT(AK3354),1,
   IF(AO3354&gt;1,AM3353,
   IF(AI3354=1,
      IF(SUMPRODUCT((LEN($Y$2:$Y$4096)-LEN(SUBSTITUTE($Y$2:$Y$4096,AA3354,"")))/LEN(AA3354))&gt;0,2,1),
      IF(
         SUMPRODUCT((LEN($Y$2:$Y$4096)-LEN(SUBSTITUTE($Y$2:$Y$4096,AA3354,"")))/LEN(AA3354))
         - SUMPRODUCT((LEN($Y$2:$Y$4096)-LEN(SUBSTITUTE($Y$2:$Y$4096,"Alolan "&amp;AA3354,"")))/LEN("Alolan "&amp;AA3354))
         - SUMPRODUCT((LEN($Y$2:$Y$4096)-LEN(SUBSTITUTE($Y$2:$Y$4096,"Galarian "&amp;AA3354,"")))/LEN("Galarian "&amp;AA3354))
         - SUMPRODUCT((LEN($Y$2:$Y$4096)-LEN(SUBSTITUTE($Y$2:$Y$4096,"Hisuian "&amp;AA3354,"")))/LEN("Hisuian "&amp;AA3354))
         - SUMPRODUCT((LEN($Y$2:$Y$4096)-LEN(SUBSTITUTE($Y$2:$Y$4096,"Paldean "&amp;AA3354,"")))/LEN("Paldean "&amp;AA3354))
      &gt;0,2,1)
   ))))</f>
        <v>1</v>
      </c>
      <c r="AN3354">
        <v>0</v>
      </c>
      <c r="AO3354">
        <v>0</v>
      </c>
    </row>
    <row r="3355" spans="1:41" x14ac:dyDescent="0.25">
      <c r="A3355">
        <v>528</v>
      </c>
      <c r="B3355" t="s">
        <v>2178</v>
      </c>
      <c r="C3355" t="s">
        <v>429</v>
      </c>
      <c r="D3355" t="s">
        <v>1481</v>
      </c>
      <c r="E3355">
        <v>67</v>
      </c>
      <c r="F3355">
        <v>57</v>
      </c>
      <c r="G3355">
        <v>55</v>
      </c>
      <c r="H3355">
        <v>77</v>
      </c>
      <c r="I3355">
        <v>55</v>
      </c>
      <c r="J3355">
        <v>114</v>
      </c>
      <c r="K3355" t="s">
        <v>2179</v>
      </c>
      <c r="M3355" t="s">
        <v>7857</v>
      </c>
      <c r="N3355">
        <v>8.98</v>
      </c>
      <c r="O3355">
        <v>5.9799999999999995</v>
      </c>
      <c r="P3355">
        <v>1</v>
      </c>
      <c r="R3355">
        <f t="shared" si="237"/>
        <v>10</v>
      </c>
      <c r="S3355">
        <f t="shared" si="238"/>
        <v>6</v>
      </c>
      <c r="T3355">
        <f t="shared" ref="T3355:T3418" si="241">SUM(S3355,R3355)</f>
        <v>16</v>
      </c>
      <c r="U3355" t="s">
        <v>429</v>
      </c>
      <c r="V3355" t="s">
        <v>1481</v>
      </c>
      <c r="W3355" t="s">
        <v>1512</v>
      </c>
      <c r="X3355" t="s">
        <v>1471</v>
      </c>
      <c r="Z3355" t="str" cm="1">
        <f t="array" ref="Z3355">IF(ISBLANK(AK3355),_xlfn.LET(
    _xlpm.nameBeforeSlash, IF(ISNUMBER(SEARCH("/", Y3355)), LEFT(Y3355, SEARCH("/", Y3355)-1), Y3355),
    _xlpm.matchRow, IFERROR(MATCH(_xlpm.nameBeforeSlash, AA:AA, 0), ""),
    _xlpm.difference, IF(_xlpm.matchRow="", "", ABS((R3355 + S3355)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),IF(ISBLANK(Y3355),"","Hidden"))</f>
        <v/>
      </c>
      <c r="AA3355" t="s">
        <v>2178</v>
      </c>
      <c r="AB3355" t="s">
        <v>7858</v>
      </c>
      <c r="AC3355" t="s">
        <v>880</v>
      </c>
      <c r="AD3355" t="str">
        <f>_xlfn.XLOOKUP(AC3355,moves!A:A,moves!B:B)</f>
        <v>flying</v>
      </c>
      <c r="AE3355">
        <f>_xlfn.XLOOKUP(AC3355,moves!A:A,moves!D:D)</f>
        <v>3</v>
      </c>
      <c r="AF3355" t="str">
        <f>_xlfn.XLOOKUP(AC3355,moves!A:A,moves!E:E)</f>
        <v>When the target is next attacked: Add 1 critical hit to the roll.</v>
      </c>
      <c r="AG3355">
        <v>0</v>
      </c>
      <c r="AH3355">
        <v>0</v>
      </c>
      <c r="AI3355">
        <f t="shared" ref="AI3355:AI3418" si="242">IF(ISNUMBER(SEARCH("Shiny ", AA3355)), 1, 0)</f>
        <v>0</v>
      </c>
      <c r="AJ3355" t="s">
        <v>524</v>
      </c>
      <c r="AK3355" t="s">
        <v>7857</v>
      </c>
      <c r="AL3355">
        <v>0</v>
      </c>
      <c r="AM3355" cm="1">
        <f t="array" ref="AM3355">IF(AL3355=1,1,
   IF(ISTEXT(AK3355),1,
   IF(AO3355&gt;1,AM3354,
   IF(AI3355=1,
      IF(SUMPRODUCT((LEN($Y$2:$Y$4096)-LEN(SUBSTITUTE($Y$2:$Y$4096,AA3355,"")))/LEN(AA3355))&gt;0,2,1),
      IF(
         SUMPRODUCT((LEN($Y$2:$Y$4096)-LEN(SUBSTITUTE($Y$2:$Y$4096,AA3355,"")))/LEN(AA3355))
         - SUMPRODUCT((LEN($Y$2:$Y$4096)-LEN(SUBSTITUTE($Y$2:$Y$4096,"Alolan "&amp;AA3355,"")))/LEN("Alolan "&amp;AA3355))
         - SUMPRODUCT((LEN($Y$2:$Y$4096)-LEN(SUBSTITUTE($Y$2:$Y$4096,"Galarian "&amp;AA3355,"")))/LEN("Galarian "&amp;AA3355))
         - SUMPRODUCT((LEN($Y$2:$Y$4096)-LEN(SUBSTITUTE($Y$2:$Y$4096,"Hisuian "&amp;AA3355,"")))/LEN("Hisuian "&amp;AA3355))
         - SUMPRODUCT((LEN($Y$2:$Y$4096)-LEN(SUBSTITUTE($Y$2:$Y$4096,"Paldean "&amp;AA3355,"")))/LEN("Paldean "&amp;AA3355))
      &gt;0,2,1)
   ))))</f>
        <v>1</v>
      </c>
      <c r="AN3355">
        <v>0</v>
      </c>
      <c r="AO3355">
        <v>0</v>
      </c>
    </row>
    <row r="3356" spans="1:41" x14ac:dyDescent="0.25">
      <c r="A3356">
        <v>531</v>
      </c>
      <c r="B3356" t="s">
        <v>2183</v>
      </c>
      <c r="C3356" t="s">
        <v>1512</v>
      </c>
      <c r="D3356"/>
      <c r="E3356">
        <v>103</v>
      </c>
      <c r="F3356">
        <v>60</v>
      </c>
      <c r="G3356">
        <v>86</v>
      </c>
      <c r="H3356">
        <v>60</v>
      </c>
      <c r="I3356">
        <v>86</v>
      </c>
      <c r="J3356">
        <v>50</v>
      </c>
      <c r="K3356" t="s">
        <v>2184</v>
      </c>
      <c r="M3356" t="s">
        <v>7857</v>
      </c>
      <c r="N3356">
        <v>5.6</v>
      </c>
      <c r="O3356">
        <v>9.2799999999999994</v>
      </c>
      <c r="Q3356">
        <v>1</v>
      </c>
      <c r="R3356">
        <f t="shared" si="237"/>
        <v>6</v>
      </c>
      <c r="S3356">
        <f t="shared" si="238"/>
        <v>10</v>
      </c>
      <c r="T3356">
        <f t="shared" si="241"/>
        <v>16</v>
      </c>
      <c r="U3356" t="s">
        <v>1512</v>
      </c>
      <c r="V3356" t="s">
        <v>1536</v>
      </c>
      <c r="W3356" t="s">
        <v>429</v>
      </c>
      <c r="X3356" t="s">
        <v>1490</v>
      </c>
      <c r="Z3356" t="str" cm="1">
        <f t="array" ref="Z3356">IF(ISBLANK(AK3356),_xlfn.LET(
    _xlpm.nameBeforeSlash, IF(ISNUMBER(SEARCH("/", Y3356)), LEFT(Y3356, SEARCH("/", Y3356)-1), Y3356),
    _xlpm.matchRow, IFERROR(MATCH(_xlpm.nameBeforeSlash, AA:AA, 0), ""),
    _xlpm.difference, IF(_xlpm.matchRow="", "", ABS((R3356 + S3356)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),IF(ISBLANK(Y3356),"","Hidden"))</f>
        <v/>
      </c>
      <c r="AA3356" t="s">
        <v>2183</v>
      </c>
      <c r="AB3356" t="s">
        <v>7858</v>
      </c>
      <c r="AC3356" t="s">
        <v>1413</v>
      </c>
      <c r="AD3356" t="str">
        <f>_xlfn.XLOOKUP(AC3356,moves!A:A,moves!B:B)</f>
        <v>water</v>
      </c>
      <c r="AE3356">
        <f>_xlfn.XLOOKUP(AC3356,moves!A:A,moves!D:D)</f>
        <v>1</v>
      </c>
      <c r="AF3356" t="str">
        <f>_xlfn.XLOOKUP(AC3356,moves!A:A,moves!E:E)</f>
        <v xml:space="preserve">Regular hits deal -1 damage. Heal 3 from all of your active Pokémon. </v>
      </c>
      <c r="AG3356">
        <v>0</v>
      </c>
      <c r="AH3356">
        <v>0</v>
      </c>
      <c r="AI3356">
        <f t="shared" si="242"/>
        <v>0</v>
      </c>
      <c r="AJ3356" t="s">
        <v>524</v>
      </c>
      <c r="AK3356" t="s">
        <v>7857</v>
      </c>
      <c r="AL3356">
        <v>0</v>
      </c>
      <c r="AM3356" cm="1">
        <f t="array" ref="AM3356">IF(AL3356=1,1,
   IF(ISTEXT(AK3356),1,
   IF(AO3356&gt;1,AM3355,
   IF(AI3356=1,
      IF(SUMPRODUCT((LEN($Y$2:$Y$4096)-LEN(SUBSTITUTE($Y$2:$Y$4096,AA3356,"")))/LEN(AA3356))&gt;0,2,1),
      IF(
         SUMPRODUCT((LEN($Y$2:$Y$4096)-LEN(SUBSTITUTE($Y$2:$Y$4096,AA3356,"")))/LEN(AA3356))
         - SUMPRODUCT((LEN($Y$2:$Y$4096)-LEN(SUBSTITUTE($Y$2:$Y$4096,"Alolan "&amp;AA3356,"")))/LEN("Alolan "&amp;AA3356))
         - SUMPRODUCT((LEN($Y$2:$Y$4096)-LEN(SUBSTITUTE($Y$2:$Y$4096,"Galarian "&amp;AA3356,"")))/LEN("Galarian "&amp;AA3356))
         - SUMPRODUCT((LEN($Y$2:$Y$4096)-LEN(SUBSTITUTE($Y$2:$Y$4096,"Hisuian "&amp;AA3356,"")))/LEN("Hisuian "&amp;AA3356))
         - SUMPRODUCT((LEN($Y$2:$Y$4096)-LEN(SUBSTITUTE($Y$2:$Y$4096,"Paldean "&amp;AA3356,"")))/LEN("Paldean "&amp;AA3356))
      &gt;0,2,1)
   ))))</f>
        <v>1</v>
      </c>
      <c r="AN3356">
        <v>0</v>
      </c>
      <c r="AO3356">
        <v>1</v>
      </c>
    </row>
    <row r="3357" spans="1:41" x14ac:dyDescent="0.25">
      <c r="A3357" t="s">
        <v>2185</v>
      </c>
      <c r="B3357" t="s">
        <v>2183</v>
      </c>
      <c r="C3357" t="s">
        <v>1512</v>
      </c>
      <c r="D3357" t="s">
        <v>1536</v>
      </c>
      <c r="E3357">
        <v>103</v>
      </c>
      <c r="F3357">
        <v>60</v>
      </c>
      <c r="G3357">
        <v>126</v>
      </c>
      <c r="H3357">
        <v>80</v>
      </c>
      <c r="I3357">
        <v>126</v>
      </c>
      <c r="J3357">
        <v>50</v>
      </c>
      <c r="K3357" t="s">
        <v>2184</v>
      </c>
      <c r="M3357" t="s">
        <v>7857</v>
      </c>
      <c r="N3357">
        <v>6.6</v>
      </c>
      <c r="O3357">
        <v>11.68</v>
      </c>
      <c r="Q3357">
        <v>4</v>
      </c>
      <c r="R3357">
        <f t="shared" si="237"/>
        <v>7</v>
      </c>
      <c r="S3357">
        <f t="shared" si="238"/>
        <v>16</v>
      </c>
      <c r="T3357">
        <f t="shared" si="241"/>
        <v>23</v>
      </c>
      <c r="U3357" t="s">
        <v>1512</v>
      </c>
      <c r="V3357" t="s">
        <v>1536</v>
      </c>
      <c r="W3357" t="s">
        <v>429</v>
      </c>
      <c r="X3357" t="s">
        <v>1490</v>
      </c>
      <c r="Z3357" t="str" cm="1">
        <f t="array" ref="Z3357">IF(ISBLANK(AK3357),_xlfn.LET(
    _xlpm.nameBeforeSlash, IF(ISNUMBER(SEARCH("/", Y3357)), LEFT(Y3357, SEARCH("/", Y3357)-1), Y3357),
    _xlpm.matchRow, IFERROR(MATCH(_xlpm.nameBeforeSlash, AA:AA, 0), ""),
    _xlpm.difference, IF(_xlpm.matchRow="", "", ABS((R3357 + S3357)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),IF(ISBLANK(Y3357),"","Hidden"))</f>
        <v/>
      </c>
      <c r="AA3357" t="s">
        <v>3416</v>
      </c>
      <c r="AB3357" t="s">
        <v>7858</v>
      </c>
      <c r="AC3357" t="s">
        <v>1223</v>
      </c>
      <c r="AD3357" t="str">
        <f>_xlfn.XLOOKUP(AC3357,moves!A:A,moves!B:B)</f>
        <v>normal</v>
      </c>
      <c r="AE3357">
        <f>_xlfn.XLOOKUP(AC3357,moves!A:A,moves!D:D)</f>
        <v>8</v>
      </c>
      <c r="AF3357" t="str">
        <f>_xlfn.XLOOKUP(AC3357,moves!A:A,moves!E:E)</f>
        <v>This move can only be used if the user has used two different moves prior to this move.</v>
      </c>
      <c r="AG3357">
        <v>0</v>
      </c>
      <c r="AH3357">
        <v>0</v>
      </c>
      <c r="AI3357">
        <f t="shared" si="242"/>
        <v>0</v>
      </c>
      <c r="AJ3357" t="s">
        <v>524</v>
      </c>
      <c r="AK3357" t="s">
        <v>7857</v>
      </c>
      <c r="AL3357">
        <v>0</v>
      </c>
      <c r="AM3357" cm="1">
        <f t="array" ref="AM3357">IF(AL3357=1,1,
   IF(ISTEXT(AK3357),1,
   IF(AO3357&gt;1,AM3356,
   IF(AI3357=1,
      IF(SUMPRODUCT((LEN($Y$2:$Y$4096)-LEN(SUBSTITUTE($Y$2:$Y$4096,AA3357,"")))/LEN(AA3357))&gt;0,2,1),
      IF(
         SUMPRODUCT((LEN($Y$2:$Y$4096)-LEN(SUBSTITUTE($Y$2:$Y$4096,AA3357,"")))/LEN(AA3357))
         - SUMPRODUCT((LEN($Y$2:$Y$4096)-LEN(SUBSTITUTE($Y$2:$Y$4096,"Alolan "&amp;AA3357,"")))/LEN("Alolan "&amp;AA3357))
         - SUMPRODUCT((LEN($Y$2:$Y$4096)-LEN(SUBSTITUTE($Y$2:$Y$4096,"Galarian "&amp;AA3357,"")))/LEN("Galarian "&amp;AA3357))
         - SUMPRODUCT((LEN($Y$2:$Y$4096)-LEN(SUBSTITUTE($Y$2:$Y$4096,"Hisuian "&amp;AA3357,"")))/LEN("Hisuian "&amp;AA3357))
         - SUMPRODUCT((LEN($Y$2:$Y$4096)-LEN(SUBSTITUTE($Y$2:$Y$4096,"Paldean "&amp;AA3357,"")))/LEN("Paldean "&amp;AA3357))
      &gt;0,2,1)
   ))))</f>
        <v>1</v>
      </c>
      <c r="AN3357">
        <v>0</v>
      </c>
      <c r="AO3357">
        <v>2</v>
      </c>
    </row>
    <row r="3358" spans="1:41" x14ac:dyDescent="0.25">
      <c r="A3358">
        <v>533</v>
      </c>
      <c r="B3358" t="s">
        <v>2188</v>
      </c>
      <c r="C3358" t="s">
        <v>1492</v>
      </c>
      <c r="D3358"/>
      <c r="E3358">
        <v>85</v>
      </c>
      <c r="F3358">
        <v>105</v>
      </c>
      <c r="G3358">
        <v>85</v>
      </c>
      <c r="H3358">
        <v>40</v>
      </c>
      <c r="I3358">
        <v>50</v>
      </c>
      <c r="J3358">
        <v>40</v>
      </c>
      <c r="K3358" t="s">
        <v>2187</v>
      </c>
      <c r="M3358" t="s">
        <v>7857</v>
      </c>
      <c r="N3358">
        <v>7.25</v>
      </c>
      <c r="O3358">
        <v>7.45</v>
      </c>
      <c r="R3358">
        <f t="shared" si="237"/>
        <v>7</v>
      </c>
      <c r="S3358">
        <f t="shared" si="238"/>
        <v>7</v>
      </c>
      <c r="T3358">
        <f t="shared" si="241"/>
        <v>14</v>
      </c>
      <c r="U3358" t="s">
        <v>1492</v>
      </c>
      <c r="V3358" t="s">
        <v>1472</v>
      </c>
      <c r="W3358" t="s">
        <v>1471</v>
      </c>
      <c r="X3358" t="s">
        <v>1546</v>
      </c>
      <c r="Y3358" t="s">
        <v>2189</v>
      </c>
      <c r="Z3358" t="str" cm="1">
        <f t="array" ref="Z3358">IF(ISBLANK(AK3358),_xlfn.LET(
    _xlpm.nameBeforeSlash, IF(ISNUMBER(SEARCH("/", Y3358)), LEFT(Y3358, SEARCH("/", Y3358)-1), Y3358),
    _xlpm.matchRow, IFERROR(MATCH(_xlpm.nameBeforeSlash, AA:AA, 0), ""),
    _xlpm.difference, IF(_xlpm.matchRow="", "", ABS((R3358 + S3358)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),IF(ISBLANK(Y3358),"","Hidden"))</f>
        <v>Hidden</v>
      </c>
      <c r="AA3358" t="s">
        <v>2188</v>
      </c>
      <c r="AB3358" t="s">
        <v>7858</v>
      </c>
      <c r="AC3358" t="s">
        <v>825</v>
      </c>
      <c r="AD3358" t="str">
        <f>_xlfn.XLOOKUP(AC3358,moves!A:A,moves!B:B)</f>
        <v>fighting</v>
      </c>
      <c r="AE3358">
        <f>_xlfn.XLOOKUP(AC3358,moves!A:A,moves!D:D)</f>
        <v>2</v>
      </c>
      <c r="AF3358" t="str">
        <f>_xlfn.XLOOKUP(AC3358,moves!A:A,moves!E:E)</f>
        <v>Add 1 regular hit to the user's attack rolls and Remove 1 regular hit from incoming attack rolls.</v>
      </c>
      <c r="AG3358">
        <v>0</v>
      </c>
      <c r="AH3358">
        <v>0</v>
      </c>
      <c r="AI3358">
        <f t="shared" si="242"/>
        <v>0</v>
      </c>
      <c r="AJ3358" t="s">
        <v>524</v>
      </c>
      <c r="AK3358" t="s">
        <v>7857</v>
      </c>
      <c r="AL3358">
        <v>0</v>
      </c>
      <c r="AM3358" cm="1">
        <f t="array" ref="AM3358">IF(AL3358=1,1,
   IF(ISTEXT(AK3358),1,
   IF(AO3358&gt;1,AM3357,
   IF(AI3358=1,
      IF(SUMPRODUCT((LEN($Y$2:$Y$4096)-LEN(SUBSTITUTE($Y$2:$Y$4096,AA3358,"")))/LEN(AA3358))&gt;0,2,1),
      IF(
         SUMPRODUCT((LEN($Y$2:$Y$4096)-LEN(SUBSTITUTE($Y$2:$Y$4096,AA3358,"")))/LEN(AA3358))
         - SUMPRODUCT((LEN($Y$2:$Y$4096)-LEN(SUBSTITUTE($Y$2:$Y$4096,"Alolan "&amp;AA3358,"")))/LEN("Alolan "&amp;AA3358))
         - SUMPRODUCT((LEN($Y$2:$Y$4096)-LEN(SUBSTITUTE($Y$2:$Y$4096,"Galarian "&amp;AA3358,"")))/LEN("Galarian "&amp;AA3358))
         - SUMPRODUCT((LEN($Y$2:$Y$4096)-LEN(SUBSTITUTE($Y$2:$Y$4096,"Hisuian "&amp;AA3358,"")))/LEN("Hisuian "&amp;AA3358))
         - SUMPRODUCT((LEN($Y$2:$Y$4096)-LEN(SUBSTITUTE($Y$2:$Y$4096,"Paldean "&amp;AA3358,"")))/LEN("Paldean "&amp;AA3358))
      &gt;0,2,1)
   ))))</f>
        <v>1</v>
      </c>
      <c r="AN3358">
        <v>0</v>
      </c>
      <c r="AO3358">
        <v>0</v>
      </c>
    </row>
    <row r="3359" spans="1:41" x14ac:dyDescent="0.25">
      <c r="A3359">
        <v>552</v>
      </c>
      <c r="B3359" t="s">
        <v>2221</v>
      </c>
      <c r="C3359" t="s">
        <v>1472</v>
      </c>
      <c r="D3359" t="s">
        <v>1471</v>
      </c>
      <c r="E3359">
        <v>60</v>
      </c>
      <c r="F3359">
        <v>82</v>
      </c>
      <c r="G3359">
        <v>45</v>
      </c>
      <c r="H3359">
        <v>45</v>
      </c>
      <c r="I3359">
        <v>45</v>
      </c>
      <c r="J3359">
        <v>74</v>
      </c>
      <c r="K3359" t="s">
        <v>2220</v>
      </c>
      <c r="M3359" t="s">
        <v>7857</v>
      </c>
      <c r="N3359">
        <v>7.51</v>
      </c>
      <c r="O3359">
        <v>5.0999999999999996</v>
      </c>
      <c r="P3359">
        <v>1</v>
      </c>
      <c r="R3359">
        <f t="shared" si="237"/>
        <v>9</v>
      </c>
      <c r="S3359">
        <f t="shared" si="238"/>
        <v>5</v>
      </c>
      <c r="T3359">
        <f t="shared" si="241"/>
        <v>14</v>
      </c>
      <c r="U3359" t="s">
        <v>1472</v>
      </c>
      <c r="V3359" t="s">
        <v>1471</v>
      </c>
      <c r="W3359" t="s">
        <v>1492</v>
      </c>
      <c r="X3359" t="s">
        <v>1482</v>
      </c>
      <c r="Y3359" t="s">
        <v>2222</v>
      </c>
      <c r="Z3359" t="str" cm="1">
        <f t="array" ref="Z3359">IF(ISBLANK(AK3359),_xlfn.LET(
    _xlpm.nameBeforeSlash, IF(ISNUMBER(SEARCH("/", Y3359)), LEFT(Y3359, SEARCH("/", Y3359)-1), Y3359),
    _xlpm.matchRow, IFERROR(MATCH(_xlpm.nameBeforeSlash, AA:AA, 0), ""),
    _xlpm.difference, IF(_xlpm.matchRow="", "", ABS((R3359 + S3359)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),IF(ISBLANK(Y3359),"","Hidden"))</f>
        <v>Hidden</v>
      </c>
      <c r="AA3359" t="s">
        <v>2221</v>
      </c>
      <c r="AB3359" t="s">
        <v>7858</v>
      </c>
      <c r="AC3359" t="s">
        <v>1185</v>
      </c>
      <c r="AD3359" t="str">
        <f>_xlfn.XLOOKUP(AC3359,moves!A:A,moves!B:B)</f>
        <v>ground</v>
      </c>
      <c r="AE3359">
        <f>_xlfn.XLOOKUP(AC3359,moves!A:A,moves!D:D)</f>
        <v>3</v>
      </c>
      <c r="AF3359" t="str">
        <f>_xlfn.XLOOKUP(AC3359,moves!A:A,moves!E:E)</f>
        <v>If any status symbols are rolled: Inflict the Burned status on the target</v>
      </c>
      <c r="AG3359">
        <v>0</v>
      </c>
      <c r="AH3359">
        <v>0</v>
      </c>
      <c r="AI3359">
        <f t="shared" si="242"/>
        <v>0</v>
      </c>
      <c r="AJ3359" t="s">
        <v>524</v>
      </c>
      <c r="AK3359" t="s">
        <v>7857</v>
      </c>
      <c r="AL3359">
        <v>0</v>
      </c>
      <c r="AM3359" cm="1">
        <f t="array" ref="AM3359">IF(AL3359=1,1,
   IF(ISTEXT(AK3359),1,
   IF(AO3359&gt;1,AM3358,
   IF(AI3359=1,
      IF(SUMPRODUCT((LEN($Y$2:$Y$4096)-LEN(SUBSTITUTE($Y$2:$Y$4096,AA3359,"")))/LEN(AA3359))&gt;0,2,1),
      IF(
         SUMPRODUCT((LEN($Y$2:$Y$4096)-LEN(SUBSTITUTE($Y$2:$Y$4096,AA3359,"")))/LEN(AA3359))
         - SUMPRODUCT((LEN($Y$2:$Y$4096)-LEN(SUBSTITUTE($Y$2:$Y$4096,"Alolan "&amp;AA3359,"")))/LEN("Alolan "&amp;AA3359))
         - SUMPRODUCT((LEN($Y$2:$Y$4096)-LEN(SUBSTITUTE($Y$2:$Y$4096,"Galarian "&amp;AA3359,"")))/LEN("Galarian "&amp;AA3359))
         - SUMPRODUCT((LEN($Y$2:$Y$4096)-LEN(SUBSTITUTE($Y$2:$Y$4096,"Hisuian "&amp;AA3359,"")))/LEN("Hisuian "&amp;AA3359))
         - SUMPRODUCT((LEN($Y$2:$Y$4096)-LEN(SUBSTITUTE($Y$2:$Y$4096,"Paldean "&amp;AA3359,"")))/LEN("Paldean "&amp;AA3359))
      &gt;0,2,1)
   ))))</f>
        <v>1</v>
      </c>
      <c r="AN3359">
        <v>0</v>
      </c>
      <c r="AO3359">
        <v>0</v>
      </c>
    </row>
    <row r="3360" spans="1:41" x14ac:dyDescent="0.25">
      <c r="A3360">
        <v>556</v>
      </c>
      <c r="B3360" t="s">
        <v>2232</v>
      </c>
      <c r="C3360" t="s">
        <v>1468</v>
      </c>
      <c r="D3360"/>
      <c r="E3360">
        <v>75</v>
      </c>
      <c r="F3360">
        <v>86</v>
      </c>
      <c r="G3360">
        <v>67</v>
      </c>
      <c r="H3360">
        <v>106</v>
      </c>
      <c r="I3360">
        <v>67</v>
      </c>
      <c r="J3360">
        <v>60</v>
      </c>
      <c r="K3360" t="s">
        <v>2008</v>
      </c>
      <c r="M3360" t="s">
        <v>7857</v>
      </c>
      <c r="N3360">
        <v>8.5599999999999987</v>
      </c>
      <c r="O3360">
        <v>7.0199999999999987</v>
      </c>
      <c r="R3360">
        <f t="shared" si="237"/>
        <v>9</v>
      </c>
      <c r="S3360">
        <f t="shared" si="238"/>
        <v>7</v>
      </c>
      <c r="T3360">
        <f t="shared" si="241"/>
        <v>16</v>
      </c>
      <c r="U3360" t="s">
        <v>1468</v>
      </c>
      <c r="V3360" t="s">
        <v>1499</v>
      </c>
      <c r="W3360" t="s">
        <v>1471</v>
      </c>
      <c r="X3360" t="s">
        <v>1481</v>
      </c>
      <c r="Z3360" t="str" cm="1">
        <f t="array" ref="Z3360">IF(ISBLANK(AK3360),_xlfn.LET(
    _xlpm.nameBeforeSlash, IF(ISNUMBER(SEARCH("/", Y3360)), LEFT(Y3360, SEARCH("/", Y3360)-1), Y3360),
    _xlpm.matchRow, IFERROR(MATCH(_xlpm.nameBeforeSlash, AA:AA, 0), ""),
    _xlpm.difference, IF(_xlpm.matchRow="", "", ABS((R3360 + S3360)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),IF(ISBLANK(Y3360),"","Hidden"))</f>
        <v/>
      </c>
      <c r="AA3360" t="s">
        <v>2232</v>
      </c>
      <c r="AB3360" t="s">
        <v>7858</v>
      </c>
      <c r="AC3360" t="s">
        <v>921</v>
      </c>
      <c r="AD3360" t="str">
        <f>_xlfn.XLOOKUP(AC3360,moves!A:A,moves!B:B)</f>
        <v>bug</v>
      </c>
      <c r="AE3360">
        <f>_xlfn.XLOOKUP(AC3360,moves!A:A,moves!D:D)</f>
        <v>2</v>
      </c>
      <c r="AF3360" t="str">
        <f>_xlfn.XLOOKUP(AC3360,moves!A:A,moves!E:E)</f>
        <v>Regular hits deal +1 damage.</v>
      </c>
      <c r="AG3360">
        <v>0</v>
      </c>
      <c r="AH3360">
        <v>0</v>
      </c>
      <c r="AI3360">
        <f t="shared" si="242"/>
        <v>0</v>
      </c>
      <c r="AJ3360" t="s">
        <v>524</v>
      </c>
      <c r="AK3360" t="s">
        <v>7857</v>
      </c>
      <c r="AL3360">
        <v>0</v>
      </c>
      <c r="AM3360" cm="1">
        <f t="array" ref="AM3360">IF(AL3360=1,1,
   IF(ISTEXT(AK3360),1,
   IF(AO3360&gt;1,AM3359,
   IF(AI3360=1,
      IF(SUMPRODUCT((LEN($Y$2:$Y$4096)-LEN(SUBSTITUTE($Y$2:$Y$4096,AA3360,"")))/LEN(AA3360))&gt;0,2,1),
      IF(
         SUMPRODUCT((LEN($Y$2:$Y$4096)-LEN(SUBSTITUTE($Y$2:$Y$4096,AA3360,"")))/LEN(AA3360))
         - SUMPRODUCT((LEN($Y$2:$Y$4096)-LEN(SUBSTITUTE($Y$2:$Y$4096,"Alolan "&amp;AA3360,"")))/LEN("Alolan "&amp;AA3360))
         - SUMPRODUCT((LEN($Y$2:$Y$4096)-LEN(SUBSTITUTE($Y$2:$Y$4096,"Galarian "&amp;AA3360,"")))/LEN("Galarian "&amp;AA3360))
         - SUMPRODUCT((LEN($Y$2:$Y$4096)-LEN(SUBSTITUTE($Y$2:$Y$4096,"Hisuian "&amp;AA3360,"")))/LEN("Hisuian "&amp;AA3360))
         - SUMPRODUCT((LEN($Y$2:$Y$4096)-LEN(SUBSTITUTE($Y$2:$Y$4096,"Paldean "&amp;AA3360,"")))/LEN("Paldean "&amp;AA3360))
      &gt;0,2,1)
   ))))</f>
        <v>1</v>
      </c>
      <c r="AN3360">
        <v>0</v>
      </c>
      <c r="AO3360">
        <v>0</v>
      </c>
    </row>
    <row r="3361" spans="1:41" x14ac:dyDescent="0.25">
      <c r="A3361">
        <v>569</v>
      </c>
      <c r="B3361" t="s">
        <v>2258</v>
      </c>
      <c r="C3361" t="s">
        <v>1469</v>
      </c>
      <c r="D3361"/>
      <c r="E3361">
        <v>80</v>
      </c>
      <c r="F3361">
        <v>95</v>
      </c>
      <c r="G3361">
        <v>92</v>
      </c>
      <c r="H3361">
        <v>60</v>
      </c>
      <c r="I3361">
        <v>82</v>
      </c>
      <c r="J3361">
        <v>75</v>
      </c>
      <c r="K3361" t="s">
        <v>2259</v>
      </c>
      <c r="M3361" t="s">
        <v>7857</v>
      </c>
      <c r="N3361">
        <v>8.35</v>
      </c>
      <c r="O3361">
        <v>8.4199999999999982</v>
      </c>
      <c r="R3361">
        <f t="shared" si="237"/>
        <v>8</v>
      </c>
      <c r="S3361">
        <f t="shared" si="238"/>
        <v>8</v>
      </c>
      <c r="T3361">
        <f t="shared" si="241"/>
        <v>16</v>
      </c>
      <c r="U3361" t="s">
        <v>1469</v>
      </c>
      <c r="V3361" t="s">
        <v>1514</v>
      </c>
      <c r="W3361" t="s">
        <v>1512</v>
      </c>
      <c r="X3361" t="s">
        <v>1468</v>
      </c>
      <c r="Z3361" t="str" cm="1">
        <f t="array" ref="Z3361">IF(ISBLANK(AK3361),_xlfn.LET(
    _xlpm.nameBeforeSlash, IF(ISNUMBER(SEARCH("/", Y3361)), LEFT(Y3361, SEARCH("/", Y3361)-1), Y3361),
    _xlpm.matchRow, IFERROR(MATCH(_xlpm.nameBeforeSlash, AA:AA, 0), ""),
    _xlpm.difference, IF(_xlpm.matchRow="", "", ABS((R3361 + S3361)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),IF(ISBLANK(Y3361),"","Hidden"))</f>
        <v/>
      </c>
      <c r="AA3361" t="s">
        <v>2258</v>
      </c>
      <c r="AB3361" t="s">
        <v>7858</v>
      </c>
      <c r="AC3361" t="s">
        <v>1290</v>
      </c>
      <c r="AD3361" t="str">
        <f>_xlfn.XLOOKUP(AC3361,moves!A:A,moves!B:B)</f>
        <v>poison</v>
      </c>
      <c r="AE3361">
        <f>_xlfn.XLOOKUP(AC3361,moves!A:A,moves!D:D)</f>
        <v>5</v>
      </c>
      <c r="AF3361" t="str">
        <f>_xlfn.XLOOKUP(AC3361,moves!A:A,moves!E:E)</f>
        <v>If 2 or more status symbols are rolled: Inflict the Poisoned status on the target.</v>
      </c>
      <c r="AG3361">
        <v>0</v>
      </c>
      <c r="AH3361">
        <v>0</v>
      </c>
      <c r="AI3361">
        <f t="shared" si="242"/>
        <v>0</v>
      </c>
      <c r="AJ3361" t="s">
        <v>524</v>
      </c>
      <c r="AK3361" t="s">
        <v>7857</v>
      </c>
      <c r="AL3361">
        <v>0</v>
      </c>
      <c r="AM3361" cm="1">
        <f t="array" ref="AM3361">IF(AL3361=1,1,
   IF(ISTEXT(AK3361),1,
   IF(AO3361&gt;1,AM3360,
   IF(AI3361=1,
      IF(SUMPRODUCT((LEN($Y$2:$Y$4096)-LEN(SUBSTITUTE($Y$2:$Y$4096,AA3361,"")))/LEN(AA3361))&gt;0,2,1),
      IF(
         SUMPRODUCT((LEN($Y$2:$Y$4096)-LEN(SUBSTITUTE($Y$2:$Y$4096,AA3361,"")))/LEN(AA3361))
         - SUMPRODUCT((LEN($Y$2:$Y$4096)-LEN(SUBSTITUTE($Y$2:$Y$4096,"Alolan "&amp;AA3361,"")))/LEN("Alolan "&amp;AA3361))
         - SUMPRODUCT((LEN($Y$2:$Y$4096)-LEN(SUBSTITUTE($Y$2:$Y$4096,"Galarian "&amp;AA3361,"")))/LEN("Galarian "&amp;AA3361))
         - SUMPRODUCT((LEN($Y$2:$Y$4096)-LEN(SUBSTITUTE($Y$2:$Y$4096,"Hisuian "&amp;AA3361,"")))/LEN("Hisuian "&amp;AA3361))
         - SUMPRODUCT((LEN($Y$2:$Y$4096)-LEN(SUBSTITUTE($Y$2:$Y$4096,"Paldean "&amp;AA3361,"")))/LEN("Paldean "&amp;AA3361))
      &gt;0,2,1)
   ))))</f>
        <v>1</v>
      </c>
      <c r="AN3361">
        <v>0</v>
      </c>
      <c r="AO3361">
        <v>1</v>
      </c>
    </row>
    <row r="3362" spans="1:41" x14ac:dyDescent="0.25">
      <c r="A3362" t="s">
        <v>3314</v>
      </c>
      <c r="B3362" t="s">
        <v>2258</v>
      </c>
      <c r="C3362" t="s">
        <v>1469</v>
      </c>
      <c r="D3362"/>
      <c r="E3362">
        <v>80</v>
      </c>
      <c r="F3362">
        <v>95</v>
      </c>
      <c r="G3362">
        <v>92</v>
      </c>
      <c r="H3362">
        <v>60</v>
      </c>
      <c r="I3362">
        <v>82</v>
      </c>
      <c r="J3362">
        <v>75</v>
      </c>
      <c r="K3362" t="s">
        <v>2259</v>
      </c>
      <c r="M3362" t="s">
        <v>7857</v>
      </c>
      <c r="N3362">
        <v>8.35</v>
      </c>
      <c r="O3362">
        <v>8.4199999999999982</v>
      </c>
      <c r="Q3362">
        <v>14</v>
      </c>
      <c r="R3362">
        <f t="shared" si="237"/>
        <v>8</v>
      </c>
      <c r="S3362">
        <f t="shared" si="238"/>
        <v>22</v>
      </c>
      <c r="T3362">
        <f t="shared" si="241"/>
        <v>30</v>
      </c>
      <c r="U3362" t="s">
        <v>1469</v>
      </c>
      <c r="V3362" t="s">
        <v>1514</v>
      </c>
      <c r="W3362" t="s">
        <v>1512</v>
      </c>
      <c r="X3362" t="s">
        <v>1468</v>
      </c>
      <c r="Z3362" t="str" cm="1">
        <f t="array" ref="Z3362">IF(ISBLANK(AK3362),_xlfn.LET(
    _xlpm.nameBeforeSlash, IF(ISNUMBER(SEARCH("/", Y3362)), LEFT(Y3362, SEARCH("/", Y3362)-1), Y3362),
    _xlpm.matchRow, IFERROR(MATCH(_xlpm.nameBeforeSlash, AA:AA, 0), ""),
    _xlpm.difference, IF(_xlpm.matchRow="", "", ABS((R3362 + S3362)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),IF(ISBLANK(Y3362),"","Hidden"))</f>
        <v/>
      </c>
      <c r="AA3362" t="s">
        <v>3417</v>
      </c>
      <c r="AB3362" t="s">
        <v>7858</v>
      </c>
      <c r="AC3362" t="s">
        <v>3342</v>
      </c>
      <c r="AD3362" t="str">
        <f>_xlfn.XLOOKUP(AC3362,moves!A:A,moves!B:B)</f>
        <v>poison</v>
      </c>
      <c r="AE3362">
        <f>_xlfn.XLOOKUP(AC3362,moves!A:A,moves!D:D)</f>
        <v>5</v>
      </c>
      <c r="AF3362" t="str">
        <f>_xlfn.XLOOKUP(AC3362,moves!A:A,moves!E:E)</f>
        <v>Inflict the Poisoned Status on all opposing active Pokémon.</v>
      </c>
      <c r="AG3362">
        <v>0</v>
      </c>
      <c r="AH3362">
        <v>0</v>
      </c>
      <c r="AI3362">
        <f t="shared" si="242"/>
        <v>0</v>
      </c>
      <c r="AJ3362" t="s">
        <v>524</v>
      </c>
      <c r="AK3362" t="s">
        <v>7857</v>
      </c>
      <c r="AL3362">
        <v>0</v>
      </c>
      <c r="AM3362" cm="1">
        <f t="array" ref="AM3362">IF(AL3362=1,1,
   IF(ISTEXT(AK3362),1,
   IF(AO3362&gt;1,AM3361,
   IF(AI3362=1,
      IF(SUMPRODUCT((LEN($Y$2:$Y$4096)-LEN(SUBSTITUTE($Y$2:$Y$4096,AA3362,"")))/LEN(AA3362))&gt;0,2,1),
      IF(
         SUMPRODUCT((LEN($Y$2:$Y$4096)-LEN(SUBSTITUTE($Y$2:$Y$4096,AA3362,"")))/LEN(AA3362))
         - SUMPRODUCT((LEN($Y$2:$Y$4096)-LEN(SUBSTITUTE($Y$2:$Y$4096,"Alolan "&amp;AA3362,"")))/LEN("Alolan "&amp;AA3362))
         - SUMPRODUCT((LEN($Y$2:$Y$4096)-LEN(SUBSTITUTE($Y$2:$Y$4096,"Galarian "&amp;AA3362,"")))/LEN("Galarian "&amp;AA3362))
         - SUMPRODUCT((LEN($Y$2:$Y$4096)-LEN(SUBSTITUTE($Y$2:$Y$4096,"Hisuian "&amp;AA3362,"")))/LEN("Hisuian "&amp;AA3362))
         - SUMPRODUCT((LEN($Y$2:$Y$4096)-LEN(SUBSTITUTE($Y$2:$Y$4096,"Paldean "&amp;AA3362,"")))/LEN("Paldean "&amp;AA3362))
      &gt;0,2,1)
   ))))</f>
        <v>1</v>
      </c>
      <c r="AN3362">
        <v>0</v>
      </c>
      <c r="AO3362">
        <v>2</v>
      </c>
    </row>
    <row r="3363" spans="1:41" x14ac:dyDescent="0.25">
      <c r="A3363">
        <v>575</v>
      </c>
      <c r="B3363" t="s">
        <v>2270</v>
      </c>
      <c r="C3363" t="s">
        <v>429</v>
      </c>
      <c r="D3363"/>
      <c r="E3363">
        <v>60</v>
      </c>
      <c r="F3363">
        <v>45</v>
      </c>
      <c r="G3363">
        <v>70</v>
      </c>
      <c r="H3363">
        <v>75</v>
      </c>
      <c r="I3363">
        <v>85</v>
      </c>
      <c r="J3363">
        <v>55</v>
      </c>
      <c r="K3363" t="s">
        <v>1999</v>
      </c>
      <c r="M3363" t="s">
        <v>7857</v>
      </c>
      <c r="N3363">
        <v>6.4</v>
      </c>
      <c r="O3363">
        <v>7.05</v>
      </c>
      <c r="Q3363">
        <v>1</v>
      </c>
      <c r="R3363">
        <f t="shared" si="237"/>
        <v>6</v>
      </c>
      <c r="S3363">
        <f t="shared" si="238"/>
        <v>8</v>
      </c>
      <c r="T3363">
        <f t="shared" si="241"/>
        <v>14</v>
      </c>
      <c r="U3363" t="s">
        <v>429</v>
      </c>
      <c r="V3363" t="s">
        <v>1536</v>
      </c>
      <c r="W3363" t="s">
        <v>1471</v>
      </c>
      <c r="X3363" t="s">
        <v>1468</v>
      </c>
      <c r="Y3363" t="s">
        <v>2271</v>
      </c>
      <c r="Z3363" t="str" cm="1">
        <f t="array" ref="Z3363">IF(ISBLANK(AK3363),_xlfn.LET(
    _xlpm.nameBeforeSlash, IF(ISNUMBER(SEARCH("/", Y3363)), LEFT(Y3363, SEARCH("/", Y3363)-1), Y3363),
    _xlpm.matchRow, IFERROR(MATCH(_xlpm.nameBeforeSlash, AA:AA, 0), ""),
    _xlpm.difference, IF(_xlpm.matchRow="", "", ABS((R3363 + S3363)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),IF(ISBLANK(Y3363),"","Hidden"))</f>
        <v>Hidden</v>
      </c>
      <c r="AA3363" t="s">
        <v>2270</v>
      </c>
      <c r="AB3363" t="s">
        <v>7858</v>
      </c>
      <c r="AC3363" t="s">
        <v>1333</v>
      </c>
      <c r="AD3363" t="str">
        <f>_xlfn.XLOOKUP(AC3363,moves!A:A,moves!B:B)</f>
        <v>psychic</v>
      </c>
      <c r="AE3363">
        <f>_xlfn.XLOOKUP(AC3363,moves!A:A,moves!D:D)</f>
        <v>3</v>
      </c>
      <c r="AF3363" t="str">
        <f>_xlfn.XLOOKUP(AC3363,moves!A:A,moves!E:E)</f>
        <v>If any status symbols are rolled: Inflict the Confused status on the target.</v>
      </c>
      <c r="AG3363">
        <v>0</v>
      </c>
      <c r="AH3363">
        <v>0</v>
      </c>
      <c r="AI3363">
        <f t="shared" si="242"/>
        <v>0</v>
      </c>
      <c r="AJ3363" t="s">
        <v>524</v>
      </c>
      <c r="AK3363" t="s">
        <v>7857</v>
      </c>
      <c r="AL3363">
        <v>0</v>
      </c>
      <c r="AM3363" cm="1">
        <f t="array" ref="AM3363">IF(AL3363=1,1,
   IF(ISTEXT(AK3363),1,
   IF(AO3363&gt;1,AM3362,
   IF(AI3363=1,
      IF(SUMPRODUCT((LEN($Y$2:$Y$4096)-LEN(SUBSTITUTE($Y$2:$Y$4096,AA3363,"")))/LEN(AA3363))&gt;0,2,1),
      IF(
         SUMPRODUCT((LEN($Y$2:$Y$4096)-LEN(SUBSTITUTE($Y$2:$Y$4096,AA3363,"")))/LEN(AA3363))
         - SUMPRODUCT((LEN($Y$2:$Y$4096)-LEN(SUBSTITUTE($Y$2:$Y$4096,"Alolan "&amp;AA3363,"")))/LEN("Alolan "&amp;AA3363))
         - SUMPRODUCT((LEN($Y$2:$Y$4096)-LEN(SUBSTITUTE($Y$2:$Y$4096,"Galarian "&amp;AA3363,"")))/LEN("Galarian "&amp;AA3363))
         - SUMPRODUCT((LEN($Y$2:$Y$4096)-LEN(SUBSTITUTE($Y$2:$Y$4096,"Hisuian "&amp;AA3363,"")))/LEN("Hisuian "&amp;AA3363))
         - SUMPRODUCT((LEN($Y$2:$Y$4096)-LEN(SUBSTITUTE($Y$2:$Y$4096,"Paldean "&amp;AA3363,"")))/LEN("Paldean "&amp;AA3363))
      &gt;0,2,1)
   ))))</f>
        <v>1</v>
      </c>
      <c r="AN3363">
        <v>0</v>
      </c>
      <c r="AO3363">
        <v>0</v>
      </c>
    </row>
    <row r="3364" spans="1:41" x14ac:dyDescent="0.25">
      <c r="A3364">
        <v>583</v>
      </c>
      <c r="B3364" t="s">
        <v>2283</v>
      </c>
      <c r="C3364" t="s">
        <v>1209</v>
      </c>
      <c r="D3364"/>
      <c r="E3364">
        <v>51</v>
      </c>
      <c r="F3364">
        <v>65</v>
      </c>
      <c r="G3364">
        <v>65</v>
      </c>
      <c r="H3364">
        <v>80</v>
      </c>
      <c r="I3364">
        <v>75</v>
      </c>
      <c r="J3364">
        <v>59</v>
      </c>
      <c r="K3364" t="s">
        <v>2284</v>
      </c>
      <c r="M3364" t="s">
        <v>7857</v>
      </c>
      <c r="N3364">
        <v>7.01</v>
      </c>
      <c r="O3364">
        <v>6.24</v>
      </c>
      <c r="R3364">
        <f t="shared" si="237"/>
        <v>7</v>
      </c>
      <c r="S3364">
        <f t="shared" si="238"/>
        <v>6</v>
      </c>
      <c r="T3364">
        <f t="shared" si="241"/>
        <v>13</v>
      </c>
      <c r="U3364" t="s">
        <v>1209</v>
      </c>
      <c r="V3364" t="s">
        <v>1514</v>
      </c>
      <c r="W3364" t="s">
        <v>1512</v>
      </c>
      <c r="X3364" t="s">
        <v>1524</v>
      </c>
      <c r="Y3364" t="s">
        <v>2285</v>
      </c>
      <c r="Z3364" t="str" cm="1">
        <f t="array" ref="Z3364">IF(ISBLANK(AK3364),_xlfn.LET(
    _xlpm.nameBeforeSlash, IF(ISNUMBER(SEARCH("/", Y3364)), LEFT(Y3364, SEARCH("/", Y3364)-1), Y3364),
    _xlpm.matchRow, IFERROR(MATCH(_xlpm.nameBeforeSlash, AA:AA, 0), ""),
    _xlpm.difference, IF(_xlpm.matchRow="", "", ABS((R3364 + S3364)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),IF(ISBLANK(Y3364),"","Hidden"))</f>
        <v>Hidden</v>
      </c>
      <c r="AA3364" t="s">
        <v>2283</v>
      </c>
      <c r="AB3364" t="s">
        <v>7858</v>
      </c>
      <c r="AC3364" t="s">
        <v>1206</v>
      </c>
      <c r="AD3364" t="str">
        <f>_xlfn.XLOOKUP(AC3364,moves!A:A,moves!B:B)</f>
        <v>ice</v>
      </c>
      <c r="AE3364">
        <f>_xlfn.XLOOKUP(AC3364,moves!A:A,moves!D:D)</f>
        <v>4</v>
      </c>
      <c r="AF3364" t="str">
        <f>_xlfn.XLOOKUP(AC3364,moves!A:A,moves!E:E)</f>
        <v>Type effectiveness against Water-type Pokémon is +2 instead of -2.</v>
      </c>
      <c r="AG3364">
        <v>0</v>
      </c>
      <c r="AH3364">
        <v>0</v>
      </c>
      <c r="AI3364">
        <f t="shared" si="242"/>
        <v>0</v>
      </c>
      <c r="AJ3364" t="s">
        <v>524</v>
      </c>
      <c r="AK3364" t="s">
        <v>7857</v>
      </c>
      <c r="AL3364">
        <v>0</v>
      </c>
      <c r="AM3364" cm="1">
        <f t="array" ref="AM3364">IF(AL3364=1,1,
   IF(ISTEXT(AK3364),1,
   IF(AO3364&gt;1,AM3363,
   IF(AI3364=1,
      IF(SUMPRODUCT((LEN($Y$2:$Y$4096)-LEN(SUBSTITUTE($Y$2:$Y$4096,AA3364,"")))/LEN(AA3364))&gt;0,2,1),
      IF(
         SUMPRODUCT((LEN($Y$2:$Y$4096)-LEN(SUBSTITUTE($Y$2:$Y$4096,AA3364,"")))/LEN(AA3364))
         - SUMPRODUCT((LEN($Y$2:$Y$4096)-LEN(SUBSTITUTE($Y$2:$Y$4096,"Alolan "&amp;AA3364,"")))/LEN("Alolan "&amp;AA3364))
         - SUMPRODUCT((LEN($Y$2:$Y$4096)-LEN(SUBSTITUTE($Y$2:$Y$4096,"Galarian "&amp;AA3364,"")))/LEN("Galarian "&amp;AA3364))
         - SUMPRODUCT((LEN($Y$2:$Y$4096)-LEN(SUBSTITUTE($Y$2:$Y$4096,"Hisuian "&amp;AA3364,"")))/LEN("Hisuian "&amp;AA3364))
         - SUMPRODUCT((LEN($Y$2:$Y$4096)-LEN(SUBSTITUTE($Y$2:$Y$4096,"Paldean "&amp;AA3364,"")))/LEN("Paldean "&amp;AA3364))
      &gt;0,2,1)
   ))))</f>
        <v>1</v>
      </c>
      <c r="AN3364">
        <v>0</v>
      </c>
      <c r="AO3364">
        <v>0</v>
      </c>
    </row>
    <row r="3365" spans="1:41" x14ac:dyDescent="0.25">
      <c r="A3365">
        <v>591</v>
      </c>
      <c r="B3365" t="s">
        <v>2307</v>
      </c>
      <c r="C3365" t="s">
        <v>1468</v>
      </c>
      <c r="D3365" t="s">
        <v>1469</v>
      </c>
      <c r="E3365">
        <v>114</v>
      </c>
      <c r="F3365">
        <v>85</v>
      </c>
      <c r="G3365">
        <v>70</v>
      </c>
      <c r="H3365">
        <v>85</v>
      </c>
      <c r="I3365">
        <v>80</v>
      </c>
      <c r="J3365">
        <v>30</v>
      </c>
      <c r="K3365" t="s">
        <v>678</v>
      </c>
      <c r="M3365" t="s">
        <v>7857</v>
      </c>
      <c r="N3365">
        <v>6.3</v>
      </c>
      <c r="O3365">
        <v>9.0599999999999987</v>
      </c>
      <c r="R3365">
        <f t="shared" si="237"/>
        <v>6</v>
      </c>
      <c r="S3365">
        <f t="shared" si="238"/>
        <v>9</v>
      </c>
      <c r="T3365">
        <f t="shared" si="241"/>
        <v>15</v>
      </c>
      <c r="U3365" t="s">
        <v>1468</v>
      </c>
      <c r="V3365" t="s">
        <v>1469</v>
      </c>
      <c r="W3365" t="s">
        <v>1499</v>
      </c>
      <c r="X3365" t="s">
        <v>1512</v>
      </c>
      <c r="Z3365" t="str" cm="1">
        <f t="array" ref="Z3365">IF(ISBLANK(AK3365),_xlfn.LET(
    _xlpm.nameBeforeSlash, IF(ISNUMBER(SEARCH("/", Y3365)), LEFT(Y3365, SEARCH("/", Y3365)-1), Y3365),
    _xlpm.matchRow, IFERROR(MATCH(_xlpm.nameBeforeSlash, AA:AA, 0), ""),
    _xlpm.difference, IF(_xlpm.matchRow="", "", ABS((R3365 + S3365)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),IF(ISBLANK(Y3365),"","Hidden"))</f>
        <v/>
      </c>
      <c r="AA3365" t="s">
        <v>2307</v>
      </c>
      <c r="AB3365" t="s">
        <v>7858</v>
      </c>
      <c r="AC3365" t="s">
        <v>679</v>
      </c>
      <c r="AD3365" t="str">
        <f>_xlfn.XLOOKUP(AC3365,moves!A:A,moves!B:B)</f>
        <v>grass</v>
      </c>
      <c r="AE3365">
        <f>_xlfn.XLOOKUP(AC3365,moves!A:A,moves!D:D)</f>
        <v>2</v>
      </c>
      <c r="AF3365" t="str">
        <f>_xlfn.XLOOKUP(AC3365,moves!A:A,moves!E:E)</f>
        <v>Inflict the Drowsy status on the target.</v>
      </c>
      <c r="AG3365">
        <v>0</v>
      </c>
      <c r="AH3365">
        <v>0</v>
      </c>
      <c r="AI3365">
        <f t="shared" si="242"/>
        <v>0</v>
      </c>
      <c r="AJ3365" t="s">
        <v>524</v>
      </c>
      <c r="AK3365" t="s">
        <v>7857</v>
      </c>
      <c r="AL3365">
        <v>0</v>
      </c>
      <c r="AM3365" cm="1">
        <f t="array" ref="AM3365">IF(AL3365=1,1,
   IF(ISTEXT(AK3365),1,
   IF(AO3365&gt;1,AM3364,
   IF(AI3365=1,
      IF(SUMPRODUCT((LEN($Y$2:$Y$4096)-LEN(SUBSTITUTE($Y$2:$Y$4096,AA3365,"")))/LEN(AA3365))&gt;0,2,1),
      IF(
         SUMPRODUCT((LEN($Y$2:$Y$4096)-LEN(SUBSTITUTE($Y$2:$Y$4096,AA3365,"")))/LEN(AA3365))
         - SUMPRODUCT((LEN($Y$2:$Y$4096)-LEN(SUBSTITUTE($Y$2:$Y$4096,"Alolan "&amp;AA3365,"")))/LEN("Alolan "&amp;AA3365))
         - SUMPRODUCT((LEN($Y$2:$Y$4096)-LEN(SUBSTITUTE($Y$2:$Y$4096,"Galarian "&amp;AA3365,"")))/LEN("Galarian "&amp;AA3365))
         - SUMPRODUCT((LEN($Y$2:$Y$4096)-LEN(SUBSTITUTE($Y$2:$Y$4096,"Hisuian "&amp;AA3365,"")))/LEN("Hisuian "&amp;AA3365))
         - SUMPRODUCT((LEN($Y$2:$Y$4096)-LEN(SUBSTITUTE($Y$2:$Y$4096,"Paldean "&amp;AA3365,"")))/LEN("Paldean "&amp;AA3365))
      &gt;0,2,1)
   ))))</f>
        <v>1</v>
      </c>
      <c r="AN3365">
        <v>0</v>
      </c>
      <c r="AO3365">
        <v>0</v>
      </c>
    </row>
    <row r="3366" spans="1:41" x14ac:dyDescent="0.25">
      <c r="A3366">
        <v>593</v>
      </c>
      <c r="B3366" t="s">
        <v>2310</v>
      </c>
      <c r="C3366" t="s">
        <v>1490</v>
      </c>
      <c r="D3366" t="s">
        <v>1524</v>
      </c>
      <c r="E3366">
        <v>100</v>
      </c>
      <c r="F3366">
        <v>60</v>
      </c>
      <c r="G3366">
        <v>70</v>
      </c>
      <c r="H3366">
        <v>85</v>
      </c>
      <c r="I3366">
        <v>105</v>
      </c>
      <c r="J3366">
        <v>60</v>
      </c>
      <c r="K3366" t="s">
        <v>2309</v>
      </c>
      <c r="M3366" t="s">
        <v>7857</v>
      </c>
      <c r="N3366">
        <v>7.25</v>
      </c>
      <c r="O3366">
        <v>9.25</v>
      </c>
      <c r="R3366">
        <f t="shared" si="237"/>
        <v>7</v>
      </c>
      <c r="S3366">
        <f t="shared" si="238"/>
        <v>9</v>
      </c>
      <c r="T3366">
        <f t="shared" si="241"/>
        <v>16</v>
      </c>
      <c r="U3366" t="s">
        <v>1490</v>
      </c>
      <c r="V3366" t="s">
        <v>1524</v>
      </c>
      <c r="W3366" t="s">
        <v>1468</v>
      </c>
      <c r="X3366" t="s">
        <v>1469</v>
      </c>
      <c r="Z3366" t="str" cm="1">
        <f t="array" ref="Z3366">IF(ISBLANK(AK3366),_xlfn.LET(
    _xlpm.nameBeforeSlash, IF(ISNUMBER(SEARCH("/", Y3366)), LEFT(Y3366, SEARCH("/", Y3366)-1), Y3366),
    _xlpm.matchRow, IFERROR(MATCH(_xlpm.nameBeforeSlash, AA:AA, 0), ""),
    _xlpm.difference, IF(_xlpm.matchRow="", "", ABS((R3366 + S3366)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),IF(ISBLANK(Y3366),"","Hidden"))</f>
        <v/>
      </c>
      <c r="AA3366" t="s">
        <v>7849</v>
      </c>
      <c r="AB3366" t="s">
        <v>7858</v>
      </c>
      <c r="AC3366" t="s">
        <v>435</v>
      </c>
      <c r="AD3366" t="str">
        <f>_xlfn.XLOOKUP(AC3366,moves!A:A,moves!B:B)</f>
        <v>ghost</v>
      </c>
      <c r="AE3366">
        <f>_xlfn.XLOOKUP(AC3366,moves!A:A,moves!D:D)</f>
        <v>3</v>
      </c>
      <c r="AF3366" t="str">
        <f>_xlfn.XLOOKUP(AC3366,moves!A:A,moves!E:E)</f>
        <v>If the target has any status conditions: Deal double damage.</v>
      </c>
      <c r="AG3366">
        <v>0</v>
      </c>
      <c r="AH3366">
        <v>0</v>
      </c>
      <c r="AI3366">
        <f t="shared" si="242"/>
        <v>0</v>
      </c>
      <c r="AJ3366" t="s">
        <v>524</v>
      </c>
      <c r="AK3366" t="s">
        <v>7857</v>
      </c>
      <c r="AL3366">
        <v>0</v>
      </c>
      <c r="AM3366" cm="1">
        <f t="array" ref="AM3366">IF(AL3366=1,1,
   IF(ISTEXT(AK3366),1,
   IF(AO3366&gt;1,AM3365,
   IF(AI3366=1,
      IF(SUMPRODUCT((LEN($Y$2:$Y$4096)-LEN(SUBSTITUTE($Y$2:$Y$4096,AA3366,"")))/LEN(AA3366))&gt;0,2,1),
      IF(
         SUMPRODUCT((LEN($Y$2:$Y$4096)-LEN(SUBSTITUTE($Y$2:$Y$4096,AA3366,"")))/LEN(AA3366))
         - SUMPRODUCT((LEN($Y$2:$Y$4096)-LEN(SUBSTITUTE($Y$2:$Y$4096,"Alolan "&amp;AA3366,"")))/LEN("Alolan "&amp;AA3366))
         - SUMPRODUCT((LEN($Y$2:$Y$4096)-LEN(SUBSTITUTE($Y$2:$Y$4096,"Galarian "&amp;AA3366,"")))/LEN("Galarian "&amp;AA3366))
         - SUMPRODUCT((LEN($Y$2:$Y$4096)-LEN(SUBSTITUTE($Y$2:$Y$4096,"Hisuian "&amp;AA3366,"")))/LEN("Hisuian "&amp;AA3366))
         - SUMPRODUCT((LEN($Y$2:$Y$4096)-LEN(SUBSTITUTE($Y$2:$Y$4096,"Paldean "&amp;AA3366,"")))/LEN("Paldean "&amp;AA3366))
      &gt;0,2,1)
   ))))</f>
        <v>1</v>
      </c>
      <c r="AN3366">
        <v>0</v>
      </c>
      <c r="AO3366">
        <v>0</v>
      </c>
    </row>
    <row r="3367" spans="1:41" x14ac:dyDescent="0.25">
      <c r="A3367">
        <v>600</v>
      </c>
      <c r="B3367" t="s">
        <v>2323</v>
      </c>
      <c r="C3367" t="s">
        <v>1514</v>
      </c>
      <c r="D3367"/>
      <c r="E3367">
        <v>60</v>
      </c>
      <c r="F3367">
        <v>80</v>
      </c>
      <c r="G3367">
        <v>95</v>
      </c>
      <c r="H3367">
        <v>70</v>
      </c>
      <c r="I3367">
        <v>85</v>
      </c>
      <c r="J3367">
        <v>50</v>
      </c>
      <c r="K3367" t="s">
        <v>2322</v>
      </c>
      <c r="M3367" t="s">
        <v>7857</v>
      </c>
      <c r="N3367">
        <v>6.7</v>
      </c>
      <c r="O3367">
        <v>7.8</v>
      </c>
      <c r="R3367">
        <f t="shared" si="237"/>
        <v>7</v>
      </c>
      <c r="S3367">
        <f t="shared" si="238"/>
        <v>8</v>
      </c>
      <c r="T3367">
        <f t="shared" si="241"/>
        <v>15</v>
      </c>
      <c r="U3367" t="s">
        <v>1514</v>
      </c>
      <c r="V3367" t="s">
        <v>1521</v>
      </c>
      <c r="W3367" t="s">
        <v>1512</v>
      </c>
      <c r="X3367" t="s">
        <v>1546</v>
      </c>
      <c r="Y3367" t="s">
        <v>2324</v>
      </c>
      <c r="Z3367" t="str" cm="1">
        <f t="array" ref="Z3367">IF(ISBLANK(AK3367),_xlfn.LET(
    _xlpm.nameBeforeSlash, IF(ISNUMBER(SEARCH("/", Y3367)), LEFT(Y3367, SEARCH("/", Y3367)-1), Y3367),
    _xlpm.matchRow, IFERROR(MATCH(_xlpm.nameBeforeSlash, AA:AA, 0), ""),
    _xlpm.difference, IF(_xlpm.matchRow="", "", ABS((R3367 + S3367)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),IF(ISBLANK(Y3367),"","Hidden"))</f>
        <v>Hidden</v>
      </c>
      <c r="AA3367" t="s">
        <v>2323</v>
      </c>
      <c r="AB3367" t="s">
        <v>7858</v>
      </c>
      <c r="AC3367" t="s">
        <v>1371</v>
      </c>
      <c r="AD3367" t="str">
        <f>_xlfn.XLOOKUP(AC3367,moves!A:A,moves!B:B)</f>
        <v>steel</v>
      </c>
      <c r="AE3367">
        <f>_xlfn.XLOOKUP(AC3367,moves!A:A,moves!D:D)</f>
        <v>2</v>
      </c>
      <c r="AF3367" t="str">
        <f>_xlfn.XLOOKUP(AC3367,moves!A:A,moves!E:E)</f>
        <v>Each time this move is used: Increase attack strength by 1 and the user's Initiative by 2.</v>
      </c>
      <c r="AG3367">
        <v>0</v>
      </c>
      <c r="AH3367">
        <v>0</v>
      </c>
      <c r="AI3367">
        <f t="shared" si="242"/>
        <v>0</v>
      </c>
      <c r="AJ3367" t="s">
        <v>524</v>
      </c>
      <c r="AK3367" t="s">
        <v>7857</v>
      </c>
      <c r="AL3367">
        <v>0</v>
      </c>
      <c r="AM3367" cm="1">
        <f t="array" ref="AM3367">IF(AL3367=1,1,
   IF(ISTEXT(AK3367),1,
   IF(AO3367&gt;1,AM3366,
   IF(AI3367=1,
      IF(SUMPRODUCT((LEN($Y$2:$Y$4096)-LEN(SUBSTITUTE($Y$2:$Y$4096,AA3367,"")))/LEN(AA3367))&gt;0,2,1),
      IF(
         SUMPRODUCT((LEN($Y$2:$Y$4096)-LEN(SUBSTITUTE($Y$2:$Y$4096,AA3367,"")))/LEN(AA3367))
         - SUMPRODUCT((LEN($Y$2:$Y$4096)-LEN(SUBSTITUTE($Y$2:$Y$4096,"Alolan "&amp;AA3367,"")))/LEN("Alolan "&amp;AA3367))
         - SUMPRODUCT((LEN($Y$2:$Y$4096)-LEN(SUBSTITUTE($Y$2:$Y$4096,"Galarian "&amp;AA3367,"")))/LEN("Galarian "&amp;AA3367))
         - SUMPRODUCT((LEN($Y$2:$Y$4096)-LEN(SUBSTITUTE($Y$2:$Y$4096,"Hisuian "&amp;AA3367,"")))/LEN("Hisuian "&amp;AA3367))
         - SUMPRODUCT((LEN($Y$2:$Y$4096)-LEN(SUBSTITUTE($Y$2:$Y$4096,"Paldean "&amp;AA3367,"")))/LEN("Paldean "&amp;AA3367))
      &gt;0,2,1)
   ))))</f>
        <v>1</v>
      </c>
      <c r="AN3367">
        <v>0</v>
      </c>
      <c r="AO3367">
        <v>0</v>
      </c>
    </row>
    <row r="3368" spans="1:41" x14ac:dyDescent="0.25">
      <c r="A3368">
        <v>603</v>
      </c>
      <c r="B3368" t="s">
        <v>725</v>
      </c>
      <c r="C3368" t="s">
        <v>1521</v>
      </c>
      <c r="D3368"/>
      <c r="E3368">
        <v>65</v>
      </c>
      <c r="F3368">
        <v>85</v>
      </c>
      <c r="G3368">
        <v>70</v>
      </c>
      <c r="H3368">
        <v>75</v>
      </c>
      <c r="I3368">
        <v>70</v>
      </c>
      <c r="J3368">
        <v>40</v>
      </c>
      <c r="K3368" t="s">
        <v>727</v>
      </c>
      <c r="M3368" t="s">
        <v>7857</v>
      </c>
      <c r="N3368">
        <v>6.6</v>
      </c>
      <c r="O3368">
        <v>6.8</v>
      </c>
      <c r="R3368">
        <f t="shared" si="237"/>
        <v>7</v>
      </c>
      <c r="S3368">
        <f t="shared" si="238"/>
        <v>7</v>
      </c>
      <c r="T3368">
        <f t="shared" si="241"/>
        <v>14</v>
      </c>
      <c r="U3368" t="s">
        <v>1521</v>
      </c>
      <c r="V3368" t="s">
        <v>1469</v>
      </c>
      <c r="W3368" t="s">
        <v>1490</v>
      </c>
      <c r="X3368" t="s">
        <v>1482</v>
      </c>
      <c r="Y3368" t="s">
        <v>726</v>
      </c>
      <c r="Z3368" t="str" cm="1">
        <f t="array" ref="Z3368">IF(ISBLANK(AK3368),_xlfn.LET(
    _xlpm.nameBeforeSlash, IF(ISNUMBER(SEARCH("/", Y3368)), LEFT(Y3368, SEARCH("/", Y3368)-1), Y3368),
    _xlpm.matchRow, IFERROR(MATCH(_xlpm.nameBeforeSlash, AA:AA, 0), ""),
    _xlpm.difference, IF(_xlpm.matchRow="", "", ABS((R3368 + S3368)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),IF(ISBLANK(Y3368),"","Hidden"))</f>
        <v>Hidden</v>
      </c>
      <c r="AA3368" t="s">
        <v>725</v>
      </c>
      <c r="AB3368" t="s">
        <v>7858</v>
      </c>
      <c r="AC3368" t="s">
        <v>990</v>
      </c>
      <c r="AD3368" t="str">
        <f>_xlfn.XLOOKUP(AC3368,moves!A:A,moves!B:B)</f>
        <v>electric</v>
      </c>
      <c r="AE3368">
        <f>_xlfn.XLOOKUP(AC3368,moves!A:A,moves!D:D)</f>
        <v>4</v>
      </c>
      <c r="AF3368" t="str">
        <f>_xlfn.XLOOKUP(AC3368,moves!A:A,moves!E:E)</f>
        <v xml:space="preserve"> </v>
      </c>
      <c r="AG3368">
        <v>0</v>
      </c>
      <c r="AH3368">
        <v>0</v>
      </c>
      <c r="AI3368">
        <f t="shared" si="242"/>
        <v>0</v>
      </c>
      <c r="AJ3368" t="s">
        <v>524</v>
      </c>
      <c r="AK3368" t="s">
        <v>7857</v>
      </c>
      <c r="AL3368">
        <v>0</v>
      </c>
      <c r="AM3368" cm="1">
        <f t="array" ref="AM3368">IF(AL3368=1,1,
   IF(ISTEXT(AK3368),1,
   IF(AO3368&gt;1,AM3367,
   IF(AI3368=1,
      IF(SUMPRODUCT((LEN($Y$2:$Y$4096)-LEN(SUBSTITUTE($Y$2:$Y$4096,AA3368,"")))/LEN(AA3368))&gt;0,2,1),
      IF(
         SUMPRODUCT((LEN($Y$2:$Y$4096)-LEN(SUBSTITUTE($Y$2:$Y$4096,AA3368,"")))/LEN(AA3368))
         - SUMPRODUCT((LEN($Y$2:$Y$4096)-LEN(SUBSTITUTE($Y$2:$Y$4096,"Alolan "&amp;AA3368,"")))/LEN("Alolan "&amp;AA3368))
         - SUMPRODUCT((LEN($Y$2:$Y$4096)-LEN(SUBSTITUTE($Y$2:$Y$4096,"Galarian "&amp;AA3368,"")))/LEN("Galarian "&amp;AA3368))
         - SUMPRODUCT((LEN($Y$2:$Y$4096)-LEN(SUBSTITUTE($Y$2:$Y$4096,"Hisuian "&amp;AA3368,"")))/LEN("Hisuian "&amp;AA3368))
         - SUMPRODUCT((LEN($Y$2:$Y$4096)-LEN(SUBSTITUTE($Y$2:$Y$4096,"Paldean "&amp;AA3368,"")))/LEN("Paldean "&amp;AA3368))
      &gt;0,2,1)
   ))))</f>
        <v>1</v>
      </c>
      <c r="AN3368">
        <v>0</v>
      </c>
      <c r="AO3368">
        <v>0</v>
      </c>
    </row>
    <row r="3369" spans="1:41" x14ac:dyDescent="0.25">
      <c r="A3369">
        <v>629</v>
      </c>
      <c r="B3369" t="s">
        <v>2359</v>
      </c>
      <c r="C3369" t="s">
        <v>1471</v>
      </c>
      <c r="D3369" t="s">
        <v>1481</v>
      </c>
      <c r="E3369">
        <v>70</v>
      </c>
      <c r="F3369">
        <v>55</v>
      </c>
      <c r="G3369">
        <v>75</v>
      </c>
      <c r="H3369">
        <v>45</v>
      </c>
      <c r="I3369">
        <v>65</v>
      </c>
      <c r="J3369">
        <v>60</v>
      </c>
      <c r="K3369" t="s">
        <v>2360</v>
      </c>
      <c r="M3369" t="s">
        <v>7857</v>
      </c>
      <c r="N3369">
        <v>5.6</v>
      </c>
      <c r="O3369">
        <v>7</v>
      </c>
      <c r="R3369">
        <f t="shared" si="237"/>
        <v>6</v>
      </c>
      <c r="S3369">
        <f t="shared" si="238"/>
        <v>7</v>
      </c>
      <c r="T3369">
        <f t="shared" si="241"/>
        <v>13</v>
      </c>
      <c r="U3369" t="s">
        <v>1471</v>
      </c>
      <c r="V3369" t="s">
        <v>1481</v>
      </c>
      <c r="W3369" t="s">
        <v>1469</v>
      </c>
      <c r="X3369" t="s">
        <v>1472</v>
      </c>
      <c r="Y3369" t="s">
        <v>2361</v>
      </c>
      <c r="Z3369" t="str" cm="1">
        <f t="array" ref="Z3369">IF(ISBLANK(AK3369),_xlfn.LET(
    _xlpm.nameBeforeSlash, IF(ISNUMBER(SEARCH("/", Y3369)), LEFT(Y3369, SEARCH("/", Y3369)-1), Y3369),
    _xlpm.matchRow, IFERROR(MATCH(_xlpm.nameBeforeSlash, AA:AA, 0), ""),
    _xlpm.difference, IF(_xlpm.matchRow="", "", ABS((R3369 + S3369)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),IF(ISBLANK(Y3369),"","Hidden"))</f>
        <v>Hidden</v>
      </c>
      <c r="AA3369" t="s">
        <v>2359</v>
      </c>
      <c r="AB3369" t="s">
        <v>7858</v>
      </c>
      <c r="AC3369" t="s">
        <v>1102</v>
      </c>
      <c r="AD3369" t="str">
        <f>_xlfn.XLOOKUP(AC3369,moves!A:A,moves!B:B)</f>
        <v>flying</v>
      </c>
      <c r="AE3369">
        <f>_xlfn.XLOOKUP(AC3369,moves!A:A,moves!D:D)</f>
        <v>3</v>
      </c>
      <c r="AF3369" t="str">
        <f>_xlfn.XLOOKUP(AC3369,moves!A:A,moves!E:E)</f>
        <v>Consume an Apricorn from the bag of the target. The target decides which one.</v>
      </c>
      <c r="AG3369">
        <v>0</v>
      </c>
      <c r="AH3369">
        <v>0</v>
      </c>
      <c r="AI3369">
        <f t="shared" si="242"/>
        <v>0</v>
      </c>
      <c r="AJ3369" t="s">
        <v>524</v>
      </c>
      <c r="AK3369" t="s">
        <v>7857</v>
      </c>
      <c r="AL3369">
        <v>0</v>
      </c>
      <c r="AM3369" cm="1">
        <f t="array" ref="AM3369">IF(AL3369=1,1,
   IF(ISTEXT(AK3369),1,
   IF(AO3369&gt;1,AM3368,
   IF(AI3369=1,
      IF(SUMPRODUCT((LEN($Y$2:$Y$4096)-LEN(SUBSTITUTE($Y$2:$Y$4096,AA3369,"")))/LEN(AA3369))&gt;0,2,1),
      IF(
         SUMPRODUCT((LEN($Y$2:$Y$4096)-LEN(SUBSTITUTE($Y$2:$Y$4096,AA3369,"")))/LEN(AA3369))
         - SUMPRODUCT((LEN($Y$2:$Y$4096)-LEN(SUBSTITUTE($Y$2:$Y$4096,"Alolan "&amp;AA3369,"")))/LEN("Alolan "&amp;AA3369))
         - SUMPRODUCT((LEN($Y$2:$Y$4096)-LEN(SUBSTITUTE($Y$2:$Y$4096,"Galarian "&amp;AA3369,"")))/LEN("Galarian "&amp;AA3369))
         - SUMPRODUCT((LEN($Y$2:$Y$4096)-LEN(SUBSTITUTE($Y$2:$Y$4096,"Hisuian "&amp;AA3369,"")))/LEN("Hisuian "&amp;AA3369))
         - SUMPRODUCT((LEN($Y$2:$Y$4096)-LEN(SUBSTITUTE($Y$2:$Y$4096,"Paldean "&amp;AA3369,"")))/LEN("Paldean "&amp;AA3369))
      &gt;0,2,1)
   ))))</f>
        <v>1</v>
      </c>
      <c r="AN3369">
        <v>0</v>
      </c>
      <c r="AO3369">
        <v>0</v>
      </c>
    </row>
    <row r="3370" spans="1:41" x14ac:dyDescent="0.25">
      <c r="A3370">
        <v>634</v>
      </c>
      <c r="B3370" t="s">
        <v>863</v>
      </c>
      <c r="C3370" t="s">
        <v>1471</v>
      </c>
      <c r="D3370" t="s">
        <v>1482</v>
      </c>
      <c r="E3370">
        <v>72</v>
      </c>
      <c r="F3370">
        <v>85</v>
      </c>
      <c r="G3370">
        <v>70</v>
      </c>
      <c r="H3370">
        <v>65</v>
      </c>
      <c r="I3370">
        <v>70</v>
      </c>
      <c r="J3370">
        <v>58</v>
      </c>
      <c r="K3370" t="s">
        <v>559</v>
      </c>
      <c r="M3370" t="s">
        <v>7857</v>
      </c>
      <c r="N3370">
        <v>7.2200000000000006</v>
      </c>
      <c r="O3370">
        <v>7.08</v>
      </c>
      <c r="R3370">
        <f t="shared" si="237"/>
        <v>7</v>
      </c>
      <c r="S3370">
        <f t="shared" si="238"/>
        <v>7</v>
      </c>
      <c r="T3370">
        <f t="shared" si="241"/>
        <v>14</v>
      </c>
      <c r="U3370" t="s">
        <v>1471</v>
      </c>
      <c r="V3370" t="s">
        <v>1482</v>
      </c>
      <c r="W3370" t="s">
        <v>1479</v>
      </c>
      <c r="X3370" t="s">
        <v>1481</v>
      </c>
      <c r="Y3370" t="s">
        <v>864</v>
      </c>
      <c r="Z3370" t="str" cm="1">
        <f t="array" ref="Z3370">IF(ISBLANK(AK3370),_xlfn.LET(
    _xlpm.nameBeforeSlash, IF(ISNUMBER(SEARCH("/", Y3370)), LEFT(Y3370, SEARCH("/", Y3370)-1), Y3370),
    _xlpm.matchRow, IFERROR(MATCH(_xlpm.nameBeforeSlash, AA:AA, 0), ""),
    _xlpm.difference, IF(_xlpm.matchRow="", "", ABS((R3370 + S3370)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),IF(ISBLANK(Y3370),"","Hidden"))</f>
        <v>Hidden</v>
      </c>
      <c r="AA3370" t="s">
        <v>863</v>
      </c>
      <c r="AB3370" t="s">
        <v>7858</v>
      </c>
      <c r="AC3370" t="s">
        <v>685</v>
      </c>
      <c r="AD3370" t="str">
        <f>_xlfn.XLOOKUP(AC3370,moves!A:A,moves!B:B)</f>
        <v>dragon</v>
      </c>
      <c r="AE3370">
        <f>_xlfn.XLOOKUP(AC3370,moves!A:A,moves!D:D)</f>
        <v>4</v>
      </c>
      <c r="AF3370" t="str">
        <f>_xlfn.XLOOKUP(AC3370,moves!A:A,moves!E:E)</f>
        <v>Status symbols deal +1 damage.</v>
      </c>
      <c r="AG3370">
        <v>0</v>
      </c>
      <c r="AH3370">
        <v>0</v>
      </c>
      <c r="AI3370">
        <f t="shared" si="242"/>
        <v>0</v>
      </c>
      <c r="AJ3370" t="s">
        <v>524</v>
      </c>
      <c r="AK3370" t="s">
        <v>7857</v>
      </c>
      <c r="AL3370">
        <v>0</v>
      </c>
      <c r="AM3370" cm="1">
        <f t="array" ref="AM3370">IF(AL3370=1,1,
   IF(ISTEXT(AK3370),1,
   IF(AO3370&gt;1,AM3369,
   IF(AI3370=1,
      IF(SUMPRODUCT((LEN($Y$2:$Y$4096)-LEN(SUBSTITUTE($Y$2:$Y$4096,AA3370,"")))/LEN(AA3370))&gt;0,2,1),
      IF(
         SUMPRODUCT((LEN($Y$2:$Y$4096)-LEN(SUBSTITUTE($Y$2:$Y$4096,AA3370,"")))/LEN(AA3370))
         - SUMPRODUCT((LEN($Y$2:$Y$4096)-LEN(SUBSTITUTE($Y$2:$Y$4096,"Alolan "&amp;AA3370,"")))/LEN("Alolan "&amp;AA3370))
         - SUMPRODUCT((LEN($Y$2:$Y$4096)-LEN(SUBSTITUTE($Y$2:$Y$4096,"Galarian "&amp;AA3370,"")))/LEN("Galarian "&amp;AA3370))
         - SUMPRODUCT((LEN($Y$2:$Y$4096)-LEN(SUBSTITUTE($Y$2:$Y$4096,"Hisuian "&amp;AA3370,"")))/LEN("Hisuian "&amp;AA3370))
         - SUMPRODUCT((LEN($Y$2:$Y$4096)-LEN(SUBSTITUTE($Y$2:$Y$4096,"Paldean "&amp;AA3370,"")))/LEN("Paldean "&amp;AA3370))
      &gt;0,2,1)
   ))))</f>
        <v>1</v>
      </c>
      <c r="AN3370">
        <v>0</v>
      </c>
      <c r="AO3370">
        <v>0</v>
      </c>
    </row>
    <row r="3371" spans="1:41" x14ac:dyDescent="0.25">
      <c r="A3371">
        <v>89</v>
      </c>
      <c r="B3371" t="s">
        <v>1660</v>
      </c>
      <c r="C3371" t="s">
        <v>1469</v>
      </c>
      <c r="D3371"/>
      <c r="E3371">
        <v>105</v>
      </c>
      <c r="F3371">
        <v>105</v>
      </c>
      <c r="G3371">
        <v>75</v>
      </c>
      <c r="H3371">
        <v>65</v>
      </c>
      <c r="I3371">
        <v>100</v>
      </c>
      <c r="J3371">
        <v>50</v>
      </c>
      <c r="K3371" t="s">
        <v>1659</v>
      </c>
      <c r="M3371" t="s">
        <v>7857</v>
      </c>
      <c r="N3371">
        <v>7.9</v>
      </c>
      <c r="O3371">
        <v>9.4499999999999993</v>
      </c>
      <c r="R3371">
        <f t="shared" si="237"/>
        <v>8</v>
      </c>
      <c r="S3371">
        <f t="shared" si="238"/>
        <v>9</v>
      </c>
      <c r="T3371">
        <f t="shared" si="241"/>
        <v>17</v>
      </c>
      <c r="U3371" t="s">
        <v>1469</v>
      </c>
      <c r="V3371" t="s">
        <v>1471</v>
      </c>
      <c r="W3371" t="s">
        <v>1524</v>
      </c>
      <c r="X3371" t="s">
        <v>1479</v>
      </c>
      <c r="Z3371" t="str" cm="1">
        <f t="array" ref="Z3371">IF(ISBLANK(AK3371),_xlfn.LET(
    _xlpm.nameBeforeSlash, IF(ISNUMBER(SEARCH("/", Y3371)), LEFT(Y3371, SEARCH("/", Y3371)-1), Y3371),
    _xlpm.matchRow, IFERROR(MATCH(_xlpm.nameBeforeSlash, AA:AA, 0), ""),
    _xlpm.difference, IF(_xlpm.matchRow="", "", ABS((R3371 + S3371)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),IF(ISBLANK(Y3371),"","Hidden"))</f>
        <v/>
      </c>
      <c r="AA3371" t="s">
        <v>1660</v>
      </c>
      <c r="AB3371" t="s">
        <v>7858</v>
      </c>
      <c r="AC3371" t="s">
        <v>1290</v>
      </c>
      <c r="AD3371" t="str">
        <f>_xlfn.XLOOKUP(AC3371,moves!A:A,moves!B:B)</f>
        <v>poison</v>
      </c>
      <c r="AE3371">
        <f>_xlfn.XLOOKUP(AC3371,moves!A:A,moves!D:D)</f>
        <v>5</v>
      </c>
      <c r="AF3371" t="str">
        <f>_xlfn.XLOOKUP(AC3371,moves!A:A,moves!E:E)</f>
        <v>If 2 or more status symbols are rolled: Inflict the Poisoned status on the target.</v>
      </c>
      <c r="AG3371">
        <v>0</v>
      </c>
      <c r="AH3371">
        <v>0</v>
      </c>
      <c r="AI3371">
        <f t="shared" si="242"/>
        <v>0</v>
      </c>
      <c r="AJ3371" t="s">
        <v>525</v>
      </c>
      <c r="AK3371" t="s">
        <v>7857</v>
      </c>
      <c r="AL3371">
        <v>0</v>
      </c>
      <c r="AM3371" cm="1">
        <f t="array" ref="AM3371">IF(AL3371=1,1,
   IF(ISTEXT(AK3371),1,
   IF(AO3371&gt;1,AM3370,
   IF(AI3371=1,
      IF(SUMPRODUCT((LEN($Y$2:$Y$4096)-LEN(SUBSTITUTE($Y$2:$Y$4096,AA3371,"")))/LEN(AA3371))&gt;0,2,1),
      IF(
         SUMPRODUCT((LEN($Y$2:$Y$4096)-LEN(SUBSTITUTE($Y$2:$Y$4096,AA3371,"")))/LEN(AA3371))
         - SUMPRODUCT((LEN($Y$2:$Y$4096)-LEN(SUBSTITUTE($Y$2:$Y$4096,"Alolan "&amp;AA3371,"")))/LEN("Alolan "&amp;AA3371))
         - SUMPRODUCT((LEN($Y$2:$Y$4096)-LEN(SUBSTITUTE($Y$2:$Y$4096,"Galarian "&amp;AA3371,"")))/LEN("Galarian "&amp;AA3371))
         - SUMPRODUCT((LEN($Y$2:$Y$4096)-LEN(SUBSTITUTE($Y$2:$Y$4096,"Hisuian "&amp;AA3371,"")))/LEN("Hisuian "&amp;AA3371))
         - SUMPRODUCT((LEN($Y$2:$Y$4096)-LEN(SUBSTITUTE($Y$2:$Y$4096,"Paldean "&amp;AA3371,"")))/LEN("Paldean "&amp;AA3371))
      &gt;0,2,1)
   ))))</f>
        <v>1</v>
      </c>
      <c r="AN3371">
        <v>0</v>
      </c>
      <c r="AO3371">
        <v>0</v>
      </c>
    </row>
    <row r="3372" spans="1:41" x14ac:dyDescent="0.25">
      <c r="A3372">
        <v>229</v>
      </c>
      <c r="B3372" t="s">
        <v>100</v>
      </c>
      <c r="C3372" t="s">
        <v>1471</v>
      </c>
      <c r="D3372" t="s">
        <v>1479</v>
      </c>
      <c r="E3372">
        <v>75</v>
      </c>
      <c r="F3372">
        <v>90</v>
      </c>
      <c r="G3372">
        <v>50</v>
      </c>
      <c r="H3372">
        <v>110</v>
      </c>
      <c r="I3372">
        <v>80</v>
      </c>
      <c r="J3372">
        <v>95</v>
      </c>
      <c r="K3372" t="s">
        <v>373</v>
      </c>
      <c r="M3372" t="s">
        <v>7857</v>
      </c>
      <c r="N3372">
        <v>10.199999999999999</v>
      </c>
      <c r="O3372">
        <v>6.9</v>
      </c>
      <c r="P3372">
        <v>1</v>
      </c>
      <c r="R3372">
        <f t="shared" si="237"/>
        <v>11</v>
      </c>
      <c r="S3372">
        <f t="shared" si="238"/>
        <v>7</v>
      </c>
      <c r="T3372">
        <f t="shared" si="241"/>
        <v>18</v>
      </c>
      <c r="U3372" t="s">
        <v>1471</v>
      </c>
      <c r="V3372" t="s">
        <v>1479</v>
      </c>
      <c r="W3372" t="s">
        <v>1469</v>
      </c>
      <c r="X3372" t="s">
        <v>1521</v>
      </c>
      <c r="Z3372" t="str" cm="1">
        <f t="array" ref="Z3372">IF(ISBLANK(AK3372),_xlfn.LET(
    _xlpm.nameBeforeSlash, IF(ISNUMBER(SEARCH("/", Y3372)), LEFT(Y3372, SEARCH("/", Y3372)-1), Y3372),
    _xlpm.matchRow, IFERROR(MATCH(_xlpm.nameBeforeSlash, AA:AA, 0), ""),
    _xlpm.difference, IF(_xlpm.matchRow="", "", ABS((R3372 + S3372)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),IF(ISBLANK(Y3372),"","Hidden"))</f>
        <v/>
      </c>
      <c r="AA3372" t="s">
        <v>100</v>
      </c>
      <c r="AB3372" t="s">
        <v>7858</v>
      </c>
      <c r="AC3372" t="s">
        <v>414</v>
      </c>
      <c r="AD3372" t="str">
        <f>_xlfn.XLOOKUP(AC3372,moves!A:A,moves!B:B)</f>
        <v>fire</v>
      </c>
      <c r="AE3372">
        <f>_xlfn.XLOOKUP(AC3372,moves!A:A,moves!D:D)</f>
        <v>4</v>
      </c>
      <c r="AF3372" t="str">
        <f>_xlfn.XLOOKUP(AC3372,moves!A:A,moves!E:E)</f>
        <v>If any status symbols are rolled: Inflict the Burned status on the target.</v>
      </c>
      <c r="AG3372">
        <v>0</v>
      </c>
      <c r="AH3372">
        <v>0</v>
      </c>
      <c r="AI3372">
        <f t="shared" si="242"/>
        <v>0</v>
      </c>
      <c r="AJ3372" t="s">
        <v>525</v>
      </c>
      <c r="AK3372" t="s">
        <v>7857</v>
      </c>
      <c r="AL3372">
        <v>0</v>
      </c>
      <c r="AM3372" cm="1">
        <f t="array" ref="AM3372">IF(AL3372=1,1,
   IF(ISTEXT(AK3372),1,
   IF(AO3372&gt;1,AM3371,
   IF(AI3372=1,
      IF(SUMPRODUCT((LEN($Y$2:$Y$4096)-LEN(SUBSTITUTE($Y$2:$Y$4096,AA3372,"")))/LEN(AA3372))&gt;0,2,1),
      IF(
         SUMPRODUCT((LEN($Y$2:$Y$4096)-LEN(SUBSTITUTE($Y$2:$Y$4096,AA3372,"")))/LEN(AA3372))
         - SUMPRODUCT((LEN($Y$2:$Y$4096)-LEN(SUBSTITUTE($Y$2:$Y$4096,"Alolan "&amp;AA3372,"")))/LEN("Alolan "&amp;AA3372))
         - SUMPRODUCT((LEN($Y$2:$Y$4096)-LEN(SUBSTITUTE($Y$2:$Y$4096,"Galarian "&amp;AA3372,"")))/LEN("Galarian "&amp;AA3372))
         - SUMPRODUCT((LEN($Y$2:$Y$4096)-LEN(SUBSTITUTE($Y$2:$Y$4096,"Hisuian "&amp;AA3372,"")))/LEN("Hisuian "&amp;AA3372))
         - SUMPRODUCT((LEN($Y$2:$Y$4096)-LEN(SUBSTITUTE($Y$2:$Y$4096,"Paldean "&amp;AA3372,"")))/LEN("Paldean "&amp;AA3372))
      &gt;0,2,1)
   ))))</f>
        <v>1</v>
      </c>
      <c r="AN3372">
        <v>0</v>
      </c>
      <c r="AO3372">
        <v>1</v>
      </c>
    </row>
    <row r="3373" spans="1:41" x14ac:dyDescent="0.25">
      <c r="A3373" t="s">
        <v>1848</v>
      </c>
      <c r="B3373" t="s">
        <v>100</v>
      </c>
      <c r="C3373" t="s">
        <v>1471</v>
      </c>
      <c r="D3373" t="s">
        <v>1479</v>
      </c>
      <c r="E3373">
        <v>75</v>
      </c>
      <c r="F3373">
        <v>90</v>
      </c>
      <c r="G3373">
        <v>90</v>
      </c>
      <c r="H3373">
        <v>140</v>
      </c>
      <c r="I3373">
        <v>90</v>
      </c>
      <c r="J3373">
        <v>115</v>
      </c>
      <c r="K3373" t="s">
        <v>373</v>
      </c>
      <c r="M3373" t="s">
        <v>7857</v>
      </c>
      <c r="N3373">
        <v>12.5</v>
      </c>
      <c r="O3373">
        <v>8.4</v>
      </c>
      <c r="P3373">
        <v>1</v>
      </c>
      <c r="Q3373">
        <v>1</v>
      </c>
      <c r="R3373">
        <f t="shared" si="237"/>
        <v>14</v>
      </c>
      <c r="S3373">
        <f t="shared" si="238"/>
        <v>9</v>
      </c>
      <c r="T3373">
        <f t="shared" si="241"/>
        <v>23</v>
      </c>
      <c r="U3373" t="s">
        <v>1471</v>
      </c>
      <c r="V3373" t="s">
        <v>1479</v>
      </c>
      <c r="W3373" t="s">
        <v>1469</v>
      </c>
      <c r="X3373" t="s">
        <v>1521</v>
      </c>
      <c r="Z3373" t="str" cm="1">
        <f t="array" ref="Z3373">IF(ISBLANK(AK3373),_xlfn.LET(
    _xlpm.nameBeforeSlash, IF(ISNUMBER(SEARCH("/", Y3373)), LEFT(Y3373, SEARCH("/", Y3373)-1), Y3373),
    _xlpm.matchRow, IFERROR(MATCH(_xlpm.nameBeforeSlash, AA:AA, 0), ""),
    _xlpm.difference, IF(_xlpm.matchRow="", "", ABS((R3373 + S3373)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),IF(ISBLANK(Y3373),"","Hidden"))</f>
        <v/>
      </c>
      <c r="AA3373" t="s">
        <v>3368</v>
      </c>
      <c r="AB3373" t="s">
        <v>7858</v>
      </c>
      <c r="AC3373" t="s">
        <v>647</v>
      </c>
      <c r="AD3373" t="str">
        <f>_xlfn.XLOOKUP(AC3373,moves!A:A,moves!B:B)</f>
        <v>fire</v>
      </c>
      <c r="AE3373">
        <f>_xlfn.XLOOKUP(AC3373,moves!A:A,moves!D:D)</f>
        <v>6</v>
      </c>
      <c r="AF3373" t="str">
        <f>_xlfn.XLOOKUP(AC3373,moves!A:A,moves!E:E)</f>
        <v>Inflict the Burned status on the target. Status symbols deal -1 damage.</v>
      </c>
      <c r="AG3373">
        <v>0</v>
      </c>
      <c r="AH3373">
        <v>0</v>
      </c>
      <c r="AI3373">
        <f t="shared" si="242"/>
        <v>0</v>
      </c>
      <c r="AJ3373" t="s">
        <v>525</v>
      </c>
      <c r="AK3373" t="s">
        <v>7857</v>
      </c>
      <c r="AL3373">
        <v>0</v>
      </c>
      <c r="AM3373" cm="1">
        <f t="array" ref="AM3373">IF(AL3373=1,1,
   IF(ISTEXT(AK3373),1,
   IF(AO3373&gt;1,AM3372,
   IF(AI3373=1,
      IF(SUMPRODUCT((LEN($Y$2:$Y$4096)-LEN(SUBSTITUTE($Y$2:$Y$4096,AA3373,"")))/LEN(AA3373))&gt;0,2,1),
      IF(
         SUMPRODUCT((LEN($Y$2:$Y$4096)-LEN(SUBSTITUTE($Y$2:$Y$4096,AA3373,"")))/LEN(AA3373))
         - SUMPRODUCT((LEN($Y$2:$Y$4096)-LEN(SUBSTITUTE($Y$2:$Y$4096,"Alolan "&amp;AA3373,"")))/LEN("Alolan "&amp;AA3373))
         - SUMPRODUCT((LEN($Y$2:$Y$4096)-LEN(SUBSTITUTE($Y$2:$Y$4096,"Galarian "&amp;AA3373,"")))/LEN("Galarian "&amp;AA3373))
         - SUMPRODUCT((LEN($Y$2:$Y$4096)-LEN(SUBSTITUTE($Y$2:$Y$4096,"Hisuian "&amp;AA3373,"")))/LEN("Hisuian "&amp;AA3373))
         - SUMPRODUCT((LEN($Y$2:$Y$4096)-LEN(SUBSTITUTE($Y$2:$Y$4096,"Paldean "&amp;AA3373,"")))/LEN("Paldean "&amp;AA3373))
      &gt;0,2,1)
   ))))</f>
        <v>1</v>
      </c>
      <c r="AN3373">
        <v>0</v>
      </c>
      <c r="AO3373">
        <v>2</v>
      </c>
    </row>
    <row r="3374" spans="1:41" x14ac:dyDescent="0.25">
      <c r="A3374">
        <v>452</v>
      </c>
      <c r="B3374" t="s">
        <v>206</v>
      </c>
      <c r="C3374" t="s">
        <v>1469</v>
      </c>
      <c r="D3374" t="s">
        <v>1471</v>
      </c>
      <c r="E3374">
        <v>70</v>
      </c>
      <c r="F3374">
        <v>90</v>
      </c>
      <c r="G3374">
        <v>110</v>
      </c>
      <c r="H3374">
        <v>60</v>
      </c>
      <c r="I3374">
        <v>75</v>
      </c>
      <c r="J3374">
        <v>95</v>
      </c>
      <c r="K3374" t="s">
        <v>2107</v>
      </c>
      <c r="M3374" t="s">
        <v>7857</v>
      </c>
      <c r="N3374">
        <v>8.9</v>
      </c>
      <c r="O3374">
        <v>8.35</v>
      </c>
      <c r="R3374">
        <f t="shared" si="237"/>
        <v>9</v>
      </c>
      <c r="S3374">
        <f t="shared" si="238"/>
        <v>8</v>
      </c>
      <c r="T3374">
        <f t="shared" si="241"/>
        <v>17</v>
      </c>
      <c r="U3374" t="s">
        <v>1469</v>
      </c>
      <c r="V3374" t="s">
        <v>1471</v>
      </c>
      <c r="W3374" t="s">
        <v>1499</v>
      </c>
      <c r="X3374" t="s">
        <v>1472</v>
      </c>
      <c r="Z3374" t="str" cm="1">
        <f t="array" ref="Z3374">IF(ISBLANK(AK3374),_xlfn.LET(
    _xlpm.nameBeforeSlash, IF(ISNUMBER(SEARCH("/", Y3374)), LEFT(Y3374, SEARCH("/", Y3374)-1), Y3374),
    _xlpm.matchRow, IFERROR(MATCH(_xlpm.nameBeforeSlash, AA:AA, 0), ""),
    _xlpm.difference, IF(_xlpm.matchRow="", "", ABS((R3374 + S3374)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),IF(ISBLANK(Y3374),"","Hidden"))</f>
        <v/>
      </c>
      <c r="AA3374" t="s">
        <v>206</v>
      </c>
      <c r="AB3374" t="s">
        <v>7858</v>
      </c>
      <c r="AC3374" t="s">
        <v>405</v>
      </c>
      <c r="AD3374" t="str">
        <f>_xlfn.XLOOKUP(AC3374,moves!A:A,moves!B:B)</f>
        <v>poison</v>
      </c>
      <c r="AE3374">
        <f>_xlfn.XLOOKUP(AC3374,moves!A:A,moves!D:D)</f>
        <v>4</v>
      </c>
      <c r="AF3374" t="str">
        <f>_xlfn.XLOOKUP(AC3374,moves!A:A,moves!E:E)</f>
        <v>Critical hits deal +1 damage.</v>
      </c>
      <c r="AG3374">
        <v>0</v>
      </c>
      <c r="AH3374">
        <v>0</v>
      </c>
      <c r="AI3374">
        <f t="shared" si="242"/>
        <v>0</v>
      </c>
      <c r="AJ3374" t="s">
        <v>525</v>
      </c>
      <c r="AK3374" t="s">
        <v>7857</v>
      </c>
      <c r="AL3374">
        <v>0</v>
      </c>
      <c r="AM3374" cm="1">
        <f t="array" ref="AM3374">IF(AL3374=1,1,
   IF(ISTEXT(AK3374),1,
   IF(AO3374&gt;1,AM3373,
   IF(AI3374=1,
      IF(SUMPRODUCT((LEN($Y$2:$Y$4096)-LEN(SUBSTITUTE($Y$2:$Y$4096,AA3374,"")))/LEN(AA3374))&gt;0,2,1),
      IF(
         SUMPRODUCT((LEN($Y$2:$Y$4096)-LEN(SUBSTITUTE($Y$2:$Y$4096,AA3374,"")))/LEN(AA3374))
         - SUMPRODUCT((LEN($Y$2:$Y$4096)-LEN(SUBSTITUTE($Y$2:$Y$4096,"Alolan "&amp;AA3374,"")))/LEN("Alolan "&amp;AA3374))
         - SUMPRODUCT((LEN($Y$2:$Y$4096)-LEN(SUBSTITUTE($Y$2:$Y$4096,"Galarian "&amp;AA3374,"")))/LEN("Galarian "&amp;AA3374))
         - SUMPRODUCT((LEN($Y$2:$Y$4096)-LEN(SUBSTITUTE($Y$2:$Y$4096,"Hisuian "&amp;AA3374,"")))/LEN("Hisuian "&amp;AA3374))
         - SUMPRODUCT((LEN($Y$2:$Y$4096)-LEN(SUBSTITUTE($Y$2:$Y$4096,"Paldean "&amp;AA3374,"")))/LEN("Paldean "&amp;AA3374))
      &gt;0,2,1)
   ))))</f>
        <v>1</v>
      </c>
      <c r="AN3374">
        <v>0</v>
      </c>
      <c r="AO3374">
        <v>0</v>
      </c>
    </row>
    <row r="3375" spans="1:41" x14ac:dyDescent="0.25">
      <c r="A3375">
        <v>462</v>
      </c>
      <c r="B3375" t="s">
        <v>216</v>
      </c>
      <c r="C3375" t="s">
        <v>1521</v>
      </c>
      <c r="D3375" t="s">
        <v>1514</v>
      </c>
      <c r="E3375">
        <v>70</v>
      </c>
      <c r="F3375">
        <v>70</v>
      </c>
      <c r="G3375">
        <v>115</v>
      </c>
      <c r="H3375">
        <v>130</v>
      </c>
      <c r="I3375">
        <v>90</v>
      </c>
      <c r="J3375">
        <v>60</v>
      </c>
      <c r="K3375" t="s">
        <v>338</v>
      </c>
      <c r="M3375" t="s">
        <v>7857</v>
      </c>
      <c r="N3375">
        <v>9.6</v>
      </c>
      <c r="O3375">
        <v>8.9499999999999993</v>
      </c>
      <c r="Q3375">
        <v>1</v>
      </c>
      <c r="R3375">
        <f t="shared" si="237"/>
        <v>10</v>
      </c>
      <c r="S3375">
        <f t="shared" si="238"/>
        <v>10</v>
      </c>
      <c r="T3375">
        <f t="shared" si="241"/>
        <v>20</v>
      </c>
      <c r="U3375" t="s">
        <v>1521</v>
      </c>
      <c r="V3375" t="s">
        <v>1514</v>
      </c>
      <c r="W3375" t="s">
        <v>429</v>
      </c>
      <c r="X3375" t="s">
        <v>1512</v>
      </c>
      <c r="Z3375" t="str" cm="1">
        <f t="array" ref="Z3375">IF(ISBLANK(AK3375),_xlfn.LET(
    _xlpm.nameBeforeSlash, IF(ISNUMBER(SEARCH("/", Y3375)), LEFT(Y3375, SEARCH("/", Y3375)-1), Y3375),
    _xlpm.matchRow, IFERROR(MATCH(_xlpm.nameBeforeSlash, AA:AA, 0), ""),
    _xlpm.difference, IF(_xlpm.matchRow="", "", ABS((R3375 + S3375)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),IF(ISBLANK(Y3375),"","Hidden"))</f>
        <v/>
      </c>
      <c r="AA3375" t="s">
        <v>216</v>
      </c>
      <c r="AB3375" t="s">
        <v>7858</v>
      </c>
      <c r="AC3375" t="s">
        <v>496</v>
      </c>
      <c r="AD3375" t="str">
        <f>_xlfn.XLOOKUP(AC3375,moves!A:A,moves!B:B)</f>
        <v>electric</v>
      </c>
      <c r="AE3375">
        <f>_xlfn.XLOOKUP(AC3375,moves!A:A,moves!D:D)</f>
        <v>6</v>
      </c>
      <c r="AF3375" t="str">
        <f>_xlfn.XLOOKUP(AC3375,moves!A:A,moves!E:E)</f>
        <v>Inflict the Paralyzed status on the target. Status symbols deal -1 damage.</v>
      </c>
      <c r="AG3375">
        <v>0</v>
      </c>
      <c r="AH3375">
        <v>0</v>
      </c>
      <c r="AI3375">
        <f t="shared" si="242"/>
        <v>0</v>
      </c>
      <c r="AJ3375" t="s">
        <v>525</v>
      </c>
      <c r="AK3375" t="s">
        <v>7857</v>
      </c>
      <c r="AL3375">
        <v>0</v>
      </c>
      <c r="AM3375" cm="1">
        <f t="array" ref="AM3375">IF(AL3375=1,1,
   IF(ISTEXT(AK3375),1,
   IF(AO3375&gt;1,AM3374,
   IF(AI3375=1,
      IF(SUMPRODUCT((LEN($Y$2:$Y$4096)-LEN(SUBSTITUTE($Y$2:$Y$4096,AA3375,"")))/LEN(AA3375))&gt;0,2,1),
      IF(
         SUMPRODUCT((LEN($Y$2:$Y$4096)-LEN(SUBSTITUTE($Y$2:$Y$4096,AA3375,"")))/LEN(AA3375))
         - SUMPRODUCT((LEN($Y$2:$Y$4096)-LEN(SUBSTITUTE($Y$2:$Y$4096,"Alolan "&amp;AA3375,"")))/LEN("Alolan "&amp;AA3375))
         - SUMPRODUCT((LEN($Y$2:$Y$4096)-LEN(SUBSTITUTE($Y$2:$Y$4096,"Galarian "&amp;AA3375,"")))/LEN("Galarian "&amp;AA3375))
         - SUMPRODUCT((LEN($Y$2:$Y$4096)-LEN(SUBSTITUTE($Y$2:$Y$4096,"Hisuian "&amp;AA3375,"")))/LEN("Hisuian "&amp;AA3375))
         - SUMPRODUCT((LEN($Y$2:$Y$4096)-LEN(SUBSTITUTE($Y$2:$Y$4096,"Paldean "&amp;AA3375,"")))/LEN("Paldean "&amp;AA3375))
      &gt;0,2,1)
   ))))</f>
        <v>1</v>
      </c>
      <c r="AN3375">
        <v>0</v>
      </c>
      <c r="AO3375">
        <v>0</v>
      </c>
    </row>
    <row r="3376" spans="1:41" x14ac:dyDescent="0.25">
      <c r="A3376">
        <v>497</v>
      </c>
      <c r="B3376" t="s">
        <v>2124</v>
      </c>
      <c r="C3376" t="s">
        <v>1468</v>
      </c>
      <c r="D3376"/>
      <c r="E3376">
        <v>75</v>
      </c>
      <c r="F3376">
        <v>75</v>
      </c>
      <c r="G3376">
        <v>95</v>
      </c>
      <c r="H3376">
        <v>75</v>
      </c>
      <c r="I3376">
        <v>95</v>
      </c>
      <c r="J3376">
        <v>113</v>
      </c>
      <c r="K3376" t="s">
        <v>2125</v>
      </c>
      <c r="M3376" t="s">
        <v>7857</v>
      </c>
      <c r="N3376">
        <v>9.02</v>
      </c>
      <c r="O3376">
        <v>8.6999999999999993</v>
      </c>
      <c r="P3376">
        <v>1</v>
      </c>
      <c r="Q3376">
        <v>1</v>
      </c>
      <c r="R3376">
        <f t="shared" si="237"/>
        <v>10</v>
      </c>
      <c r="S3376">
        <f t="shared" si="238"/>
        <v>10</v>
      </c>
      <c r="T3376">
        <f t="shared" si="241"/>
        <v>20</v>
      </c>
      <c r="U3376" t="s">
        <v>1468</v>
      </c>
      <c r="V3376" t="s">
        <v>1482</v>
      </c>
      <c r="W3376" t="s">
        <v>1469</v>
      </c>
      <c r="X3376" t="s">
        <v>429</v>
      </c>
      <c r="Z3376" t="str" cm="1">
        <f t="array" ref="Z3376">IF(ISBLANK(AK3376),_xlfn.LET(
    _xlpm.nameBeforeSlash, IF(ISNUMBER(SEARCH("/", Y3376)), LEFT(Y3376, SEARCH("/", Y3376)-1), Y3376),
    _xlpm.matchRow, IFERROR(MATCH(_xlpm.nameBeforeSlash, AA:AA, 0), ""),
    _xlpm.difference, IF(_xlpm.matchRow="", "", ABS((R3376 + S3376)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),IF(ISBLANK(Y3376),"","Hidden"))</f>
        <v/>
      </c>
      <c r="AA3376" t="s">
        <v>2124</v>
      </c>
      <c r="AB3376" t="s">
        <v>7858</v>
      </c>
      <c r="AC3376" t="s">
        <v>517</v>
      </c>
      <c r="AD3376" t="str">
        <f>_xlfn.XLOOKUP(AC3376,moves!A:A,moves!B:B)</f>
        <v>grass</v>
      </c>
      <c r="AE3376">
        <f>_xlfn.XLOOKUP(AC3376,moves!A:A,moves!D:D)</f>
        <v>5</v>
      </c>
      <c r="AF3376" t="str">
        <f>_xlfn.XLOOKUP(AC3376,moves!A:A,moves!E:E)</f>
        <v xml:space="preserve">During this attack and when the user is next attacked: Status symbols deal +1 damage. </v>
      </c>
      <c r="AG3376">
        <v>0</v>
      </c>
      <c r="AH3376">
        <v>0</v>
      </c>
      <c r="AI3376">
        <f t="shared" si="242"/>
        <v>0</v>
      </c>
      <c r="AJ3376" t="s">
        <v>525</v>
      </c>
      <c r="AK3376" t="s">
        <v>7857</v>
      </c>
      <c r="AL3376">
        <v>0</v>
      </c>
      <c r="AM3376" cm="1">
        <f t="array" ref="AM3376">IF(AL3376=1,1,
   IF(ISTEXT(AK3376),1,
   IF(AO3376&gt;1,AM3375,
   IF(AI3376=1,
      IF(SUMPRODUCT((LEN($Y$2:$Y$4096)-LEN(SUBSTITUTE($Y$2:$Y$4096,AA3376,"")))/LEN(AA3376))&gt;0,2,1),
      IF(
         SUMPRODUCT((LEN($Y$2:$Y$4096)-LEN(SUBSTITUTE($Y$2:$Y$4096,AA3376,"")))/LEN(AA3376))
         - SUMPRODUCT((LEN($Y$2:$Y$4096)-LEN(SUBSTITUTE($Y$2:$Y$4096,"Alolan "&amp;AA3376,"")))/LEN("Alolan "&amp;AA3376))
         - SUMPRODUCT((LEN($Y$2:$Y$4096)-LEN(SUBSTITUTE($Y$2:$Y$4096,"Galarian "&amp;AA3376,"")))/LEN("Galarian "&amp;AA3376))
         - SUMPRODUCT((LEN($Y$2:$Y$4096)-LEN(SUBSTITUTE($Y$2:$Y$4096,"Hisuian "&amp;AA3376,"")))/LEN("Hisuian "&amp;AA3376))
         - SUMPRODUCT((LEN($Y$2:$Y$4096)-LEN(SUBSTITUTE($Y$2:$Y$4096,"Paldean "&amp;AA3376,"")))/LEN("Paldean "&amp;AA3376))
      &gt;0,2,1)
   ))))</f>
        <v>1</v>
      </c>
      <c r="AN3376">
        <v>0</v>
      </c>
      <c r="AO3376">
        <v>0</v>
      </c>
    </row>
    <row r="3377" spans="1:41" x14ac:dyDescent="0.25">
      <c r="A3377">
        <v>521</v>
      </c>
      <c r="B3377" t="s">
        <v>2166</v>
      </c>
      <c r="C3377" t="s">
        <v>1512</v>
      </c>
      <c r="D3377" t="s">
        <v>1481</v>
      </c>
      <c r="E3377">
        <v>80</v>
      </c>
      <c r="F3377">
        <v>115</v>
      </c>
      <c r="G3377">
        <v>80</v>
      </c>
      <c r="H3377">
        <v>65</v>
      </c>
      <c r="I3377">
        <v>55</v>
      </c>
      <c r="J3377">
        <v>93</v>
      </c>
      <c r="K3377" t="s">
        <v>2167</v>
      </c>
      <c r="M3377" t="s">
        <v>7857</v>
      </c>
      <c r="N3377">
        <v>10.120000000000001</v>
      </c>
      <c r="O3377">
        <v>7.25</v>
      </c>
      <c r="P3377">
        <v>1</v>
      </c>
      <c r="R3377">
        <f t="shared" si="237"/>
        <v>11</v>
      </c>
      <c r="S3377">
        <f t="shared" si="238"/>
        <v>7</v>
      </c>
      <c r="T3377">
        <f t="shared" si="241"/>
        <v>18</v>
      </c>
      <c r="U3377" t="s">
        <v>1512</v>
      </c>
      <c r="V3377" t="s">
        <v>1481</v>
      </c>
      <c r="W3377" t="s">
        <v>1499</v>
      </c>
      <c r="X3377" t="s">
        <v>1514</v>
      </c>
      <c r="Z3377" t="str" cm="1">
        <f t="array" ref="Z3377">IF(ISBLANK(AK3377),_xlfn.LET(
    _xlpm.nameBeforeSlash, IF(ISNUMBER(SEARCH("/", Y3377)), LEFT(Y3377, SEARCH("/", Y3377)-1), Y3377),
    _xlpm.matchRow, IFERROR(MATCH(_xlpm.nameBeforeSlash, AA:AA, 0), ""),
    _xlpm.difference, IF(_xlpm.matchRow="", "", ABS((R3377 + S3377)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),IF(ISBLANK(Y3377),"","Hidden"))</f>
        <v/>
      </c>
      <c r="AA3377" t="s">
        <v>7850</v>
      </c>
      <c r="AB3377" t="s">
        <v>7858</v>
      </c>
      <c r="AC3377" t="s">
        <v>1095</v>
      </c>
      <c r="AD3377" t="str">
        <f>_xlfn.XLOOKUP(AC3377,moves!A:A,moves!B:B)</f>
        <v>flying</v>
      </c>
      <c r="AE3377">
        <f>_xlfn.XLOOKUP(AC3377,moves!A:A,moves!D:D)</f>
        <v>4</v>
      </c>
      <c r="AF3377" t="str">
        <f>_xlfn.XLOOKUP(AC3377,moves!A:A,moves!E:E)</f>
        <v xml:space="preserve"> </v>
      </c>
      <c r="AG3377">
        <v>0</v>
      </c>
      <c r="AH3377">
        <v>0</v>
      </c>
      <c r="AI3377">
        <f t="shared" si="242"/>
        <v>0</v>
      </c>
      <c r="AJ3377" t="s">
        <v>525</v>
      </c>
      <c r="AK3377" t="s">
        <v>7857</v>
      </c>
      <c r="AL3377">
        <v>0</v>
      </c>
      <c r="AM3377" cm="1">
        <f t="array" ref="AM3377">IF(AL3377=1,1,
   IF(ISTEXT(AK3377),1,
   IF(AO3377&gt;1,AM3376,
   IF(AI3377=1,
      IF(SUMPRODUCT((LEN($Y$2:$Y$4096)-LEN(SUBSTITUTE($Y$2:$Y$4096,AA3377,"")))/LEN(AA3377))&gt;0,2,1),
      IF(
         SUMPRODUCT((LEN($Y$2:$Y$4096)-LEN(SUBSTITUTE($Y$2:$Y$4096,AA3377,"")))/LEN(AA3377))
         - SUMPRODUCT((LEN($Y$2:$Y$4096)-LEN(SUBSTITUTE($Y$2:$Y$4096,"Alolan "&amp;AA3377,"")))/LEN("Alolan "&amp;AA3377))
         - SUMPRODUCT((LEN($Y$2:$Y$4096)-LEN(SUBSTITUTE($Y$2:$Y$4096,"Galarian "&amp;AA3377,"")))/LEN("Galarian "&amp;AA3377))
         - SUMPRODUCT((LEN($Y$2:$Y$4096)-LEN(SUBSTITUTE($Y$2:$Y$4096,"Hisuian "&amp;AA3377,"")))/LEN("Hisuian "&amp;AA3377))
         - SUMPRODUCT((LEN($Y$2:$Y$4096)-LEN(SUBSTITUTE($Y$2:$Y$4096,"Paldean "&amp;AA3377,"")))/LEN("Paldean "&amp;AA3377))
      &gt;0,2,1)
   ))))</f>
        <v>1</v>
      </c>
      <c r="AN3377">
        <v>0</v>
      </c>
      <c r="AO3377">
        <v>0</v>
      </c>
    </row>
    <row r="3378" spans="1:41" x14ac:dyDescent="0.25">
      <c r="A3378">
        <v>534</v>
      </c>
      <c r="B3378" t="s">
        <v>2189</v>
      </c>
      <c r="C3378" t="s">
        <v>1492</v>
      </c>
      <c r="D3378"/>
      <c r="E3378">
        <v>105</v>
      </c>
      <c r="F3378">
        <v>140</v>
      </c>
      <c r="G3378">
        <v>95</v>
      </c>
      <c r="H3378">
        <v>55</v>
      </c>
      <c r="I3378">
        <v>65</v>
      </c>
      <c r="J3378">
        <v>45</v>
      </c>
      <c r="K3378" t="s">
        <v>2187</v>
      </c>
      <c r="M3378" t="s">
        <v>7857</v>
      </c>
      <c r="N3378">
        <v>9.35</v>
      </c>
      <c r="O3378">
        <v>9</v>
      </c>
      <c r="P3378">
        <v>1</v>
      </c>
      <c r="Q3378">
        <v>1</v>
      </c>
      <c r="R3378">
        <f t="shared" si="237"/>
        <v>10</v>
      </c>
      <c r="S3378">
        <f t="shared" si="238"/>
        <v>10</v>
      </c>
      <c r="T3378">
        <f t="shared" si="241"/>
        <v>20</v>
      </c>
      <c r="U3378" t="s">
        <v>1492</v>
      </c>
      <c r="V3378" t="s">
        <v>1472</v>
      </c>
      <c r="W3378" t="s">
        <v>1471</v>
      </c>
      <c r="X3378" t="s">
        <v>1546</v>
      </c>
      <c r="Z3378" t="str" cm="1">
        <f t="array" ref="Z3378">IF(ISBLANK(AK3378),_xlfn.LET(
    _xlpm.nameBeforeSlash, IF(ISNUMBER(SEARCH("/", Y3378)), LEFT(Y3378, SEARCH("/", Y3378)-1), Y3378),
    _xlpm.matchRow, IFERROR(MATCH(_xlpm.nameBeforeSlash, AA:AA, 0), ""),
    _xlpm.difference, IF(_xlpm.matchRow="", "", ABS((R3378 + S3378)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),IF(ISBLANK(Y3378),"","Hidden"))</f>
        <v/>
      </c>
      <c r="AA3378" t="s">
        <v>2189</v>
      </c>
      <c r="AB3378" t="s">
        <v>7858</v>
      </c>
      <c r="AC3378" t="s">
        <v>1038</v>
      </c>
      <c r="AD3378" t="str">
        <f>_xlfn.XLOOKUP(AC3378,moves!A:A,moves!B:B)</f>
        <v>fighting</v>
      </c>
      <c r="AE3378">
        <f>_xlfn.XLOOKUP(AC3378,moves!A:A,moves!D:D)</f>
        <v>6</v>
      </c>
      <c r="AF3378" t="str">
        <f>_xlfn.XLOOKUP(AC3378,moves!A:A,moves!E:E)</f>
        <v xml:space="preserve">During this attack and when the user is next attacked: Status symbols and critical hits deal +1 damage. </v>
      </c>
      <c r="AG3378">
        <v>0</v>
      </c>
      <c r="AH3378">
        <v>0</v>
      </c>
      <c r="AI3378">
        <f t="shared" si="242"/>
        <v>0</v>
      </c>
      <c r="AJ3378" t="s">
        <v>525</v>
      </c>
      <c r="AK3378" t="s">
        <v>7857</v>
      </c>
      <c r="AL3378">
        <v>0</v>
      </c>
      <c r="AM3378" cm="1">
        <f t="array" ref="AM3378">IF(AL3378=1,1,
   IF(ISTEXT(AK3378),1,
   IF(AO3378&gt;1,AM3377,
   IF(AI3378=1,
      IF(SUMPRODUCT((LEN($Y$2:$Y$4096)-LEN(SUBSTITUTE($Y$2:$Y$4096,AA3378,"")))/LEN(AA3378))&gt;0,2,1),
      IF(
         SUMPRODUCT((LEN($Y$2:$Y$4096)-LEN(SUBSTITUTE($Y$2:$Y$4096,AA3378,"")))/LEN(AA3378))
         - SUMPRODUCT((LEN($Y$2:$Y$4096)-LEN(SUBSTITUTE($Y$2:$Y$4096,"Alolan "&amp;AA3378,"")))/LEN("Alolan "&amp;AA3378))
         - SUMPRODUCT((LEN($Y$2:$Y$4096)-LEN(SUBSTITUTE($Y$2:$Y$4096,"Galarian "&amp;AA3378,"")))/LEN("Galarian "&amp;AA3378))
         - SUMPRODUCT((LEN($Y$2:$Y$4096)-LEN(SUBSTITUTE($Y$2:$Y$4096,"Hisuian "&amp;AA3378,"")))/LEN("Hisuian "&amp;AA3378))
         - SUMPRODUCT((LEN($Y$2:$Y$4096)-LEN(SUBSTITUTE($Y$2:$Y$4096,"Paldean "&amp;AA3378,"")))/LEN("Paldean "&amp;AA3378))
      &gt;0,2,1)
   ))))</f>
        <v>1</v>
      </c>
      <c r="AN3378">
        <v>0</v>
      </c>
      <c r="AO3378">
        <v>0</v>
      </c>
    </row>
    <row r="3379" spans="1:41" x14ac:dyDescent="0.25">
      <c r="A3379">
        <v>539</v>
      </c>
      <c r="B3379" t="s">
        <v>2195</v>
      </c>
      <c r="C3379" t="s">
        <v>1492</v>
      </c>
      <c r="D3379"/>
      <c r="E3379">
        <v>75</v>
      </c>
      <c r="F3379">
        <v>125</v>
      </c>
      <c r="G3379">
        <v>75</v>
      </c>
      <c r="H3379">
        <v>30</v>
      </c>
      <c r="I3379">
        <v>75</v>
      </c>
      <c r="J3379">
        <v>85</v>
      </c>
      <c r="K3379" t="s">
        <v>2196</v>
      </c>
      <c r="M3379" t="s">
        <v>7857</v>
      </c>
      <c r="N3379">
        <v>9.9499999999999993</v>
      </c>
      <c r="O3379">
        <v>7.5</v>
      </c>
      <c r="P3379">
        <v>-1</v>
      </c>
      <c r="R3379">
        <f t="shared" si="237"/>
        <v>9</v>
      </c>
      <c r="S3379">
        <f t="shared" si="238"/>
        <v>8</v>
      </c>
      <c r="T3379">
        <f t="shared" si="241"/>
        <v>17</v>
      </c>
      <c r="U3379" t="s">
        <v>1492</v>
      </c>
      <c r="V3379" t="s">
        <v>1472</v>
      </c>
      <c r="W3379" t="s">
        <v>1471</v>
      </c>
      <c r="X3379" t="s">
        <v>1546</v>
      </c>
      <c r="Z3379" t="str" cm="1">
        <f t="array" ref="Z3379">IF(ISBLANK(AK3379),_xlfn.LET(
    _xlpm.nameBeforeSlash, IF(ISNUMBER(SEARCH("/", Y3379)), LEFT(Y3379, SEARCH("/", Y3379)-1), Y3379),
    _xlpm.matchRow, IFERROR(MATCH(_xlpm.nameBeforeSlash, AA:AA, 0), ""),
    _xlpm.difference, IF(_xlpm.matchRow="", "", ABS((R3379 + S3379)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),IF(ISBLANK(Y3379),"","Hidden"))</f>
        <v/>
      </c>
      <c r="AA3379" t="s">
        <v>2195</v>
      </c>
      <c r="AB3379" t="s">
        <v>7858</v>
      </c>
      <c r="AC3379" t="s">
        <v>1053</v>
      </c>
      <c r="AD3379" t="str">
        <f>_xlfn.XLOOKUP(AC3379,moves!A:A,moves!B:B)</f>
        <v>fighting</v>
      </c>
      <c r="AE3379">
        <f>_xlfn.XLOOKUP(AC3379,moves!A:A,moves!D:D)</f>
        <v>4</v>
      </c>
      <c r="AF3379" t="str">
        <f>_xlfn.XLOOKUP(AC3379,moves!A:A,moves!E:E)</f>
        <v>Ignore the effects of PROTECT moves.</v>
      </c>
      <c r="AG3379">
        <v>0</v>
      </c>
      <c r="AH3379">
        <v>0</v>
      </c>
      <c r="AI3379">
        <f t="shared" si="242"/>
        <v>0</v>
      </c>
      <c r="AJ3379" t="s">
        <v>525</v>
      </c>
      <c r="AK3379" t="s">
        <v>7857</v>
      </c>
      <c r="AL3379">
        <v>0</v>
      </c>
      <c r="AM3379" cm="1">
        <f t="array" ref="AM3379">IF(AL3379=1,1,
   IF(ISTEXT(AK3379),1,
   IF(AO3379&gt;1,AM3378,
   IF(AI3379=1,
      IF(SUMPRODUCT((LEN($Y$2:$Y$4096)-LEN(SUBSTITUTE($Y$2:$Y$4096,AA3379,"")))/LEN(AA3379))&gt;0,2,1),
      IF(
         SUMPRODUCT((LEN($Y$2:$Y$4096)-LEN(SUBSTITUTE($Y$2:$Y$4096,AA3379,"")))/LEN(AA3379))
         - SUMPRODUCT((LEN($Y$2:$Y$4096)-LEN(SUBSTITUTE($Y$2:$Y$4096,"Alolan "&amp;AA3379,"")))/LEN("Alolan "&amp;AA3379))
         - SUMPRODUCT((LEN($Y$2:$Y$4096)-LEN(SUBSTITUTE($Y$2:$Y$4096,"Galarian "&amp;AA3379,"")))/LEN("Galarian "&amp;AA3379))
         - SUMPRODUCT((LEN($Y$2:$Y$4096)-LEN(SUBSTITUTE($Y$2:$Y$4096,"Hisuian "&amp;AA3379,"")))/LEN("Hisuian "&amp;AA3379))
         - SUMPRODUCT((LEN($Y$2:$Y$4096)-LEN(SUBSTITUTE($Y$2:$Y$4096,"Paldean "&amp;AA3379,"")))/LEN("Paldean "&amp;AA3379))
      &gt;0,2,1)
   ))))</f>
        <v>1</v>
      </c>
      <c r="AN3379">
        <v>0</v>
      </c>
      <c r="AO3379">
        <v>0</v>
      </c>
    </row>
    <row r="3380" spans="1:41" x14ac:dyDescent="0.25">
      <c r="A3380">
        <v>542</v>
      </c>
      <c r="B3380" t="s">
        <v>2201</v>
      </c>
      <c r="C3380" t="s">
        <v>1499</v>
      </c>
      <c r="D3380" t="s">
        <v>1468</v>
      </c>
      <c r="E3380">
        <v>75</v>
      </c>
      <c r="F3380">
        <v>103</v>
      </c>
      <c r="G3380">
        <v>80</v>
      </c>
      <c r="H3380">
        <v>70</v>
      </c>
      <c r="I3380">
        <v>80</v>
      </c>
      <c r="J3380">
        <v>92</v>
      </c>
      <c r="K3380" t="s">
        <v>2202</v>
      </c>
      <c r="M3380" t="s">
        <v>7857</v>
      </c>
      <c r="N3380">
        <v>9.5300000000000011</v>
      </c>
      <c r="O3380">
        <v>7.8</v>
      </c>
      <c r="Q3380">
        <v>1</v>
      </c>
      <c r="R3380">
        <f t="shared" si="237"/>
        <v>10</v>
      </c>
      <c r="S3380">
        <f t="shared" si="238"/>
        <v>9</v>
      </c>
      <c r="T3380">
        <f t="shared" si="241"/>
        <v>19</v>
      </c>
      <c r="U3380" t="s">
        <v>1499</v>
      </c>
      <c r="V3380" t="s">
        <v>1468</v>
      </c>
      <c r="W3380" t="s">
        <v>1512</v>
      </c>
      <c r="X3380" t="s">
        <v>1469</v>
      </c>
      <c r="Z3380" t="str" cm="1">
        <f t="array" ref="Z3380">IF(ISBLANK(AK3380),_xlfn.LET(
    _xlpm.nameBeforeSlash, IF(ISNUMBER(SEARCH("/", Y3380)), LEFT(Y3380, SEARCH("/", Y3380)-1), Y3380),
    _xlpm.matchRow, IFERROR(MATCH(_xlpm.nameBeforeSlash, AA:AA, 0), ""),
    _xlpm.difference, IF(_xlpm.matchRow="", "", ABS((R3380 + S3380)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),IF(ISBLANK(Y3380),"","Hidden"))</f>
        <v/>
      </c>
      <c r="AA3380" t="s">
        <v>2201</v>
      </c>
      <c r="AB3380" t="s">
        <v>7858</v>
      </c>
      <c r="AC3380" t="s">
        <v>566</v>
      </c>
      <c r="AD3380" t="str">
        <f>_xlfn.XLOOKUP(AC3380,moves!A:A,moves!B:B)</f>
        <v>bug</v>
      </c>
      <c r="AE3380">
        <f>_xlfn.XLOOKUP(AC3380,moves!A:A,moves!D:D)</f>
        <v>4</v>
      </c>
      <c r="AF3380" t="str">
        <f>_xlfn.XLOOKUP(AC3380,moves!A:A,moves!E:E)</f>
        <v>Critical hits deal +1 damage.</v>
      </c>
      <c r="AG3380">
        <v>0</v>
      </c>
      <c r="AH3380">
        <v>0</v>
      </c>
      <c r="AI3380">
        <f t="shared" si="242"/>
        <v>0</v>
      </c>
      <c r="AJ3380" t="s">
        <v>525</v>
      </c>
      <c r="AK3380" t="s">
        <v>7857</v>
      </c>
      <c r="AL3380">
        <v>0</v>
      </c>
      <c r="AM3380" cm="1">
        <f t="array" ref="AM3380">IF(AL3380=1,1,
   IF(ISTEXT(AK3380),1,
   IF(AO3380&gt;1,AM3379,
   IF(AI3380=1,
      IF(SUMPRODUCT((LEN($Y$2:$Y$4096)-LEN(SUBSTITUTE($Y$2:$Y$4096,AA3380,"")))/LEN(AA3380))&gt;0,2,1),
      IF(
         SUMPRODUCT((LEN($Y$2:$Y$4096)-LEN(SUBSTITUTE($Y$2:$Y$4096,AA3380,"")))/LEN(AA3380))
         - SUMPRODUCT((LEN($Y$2:$Y$4096)-LEN(SUBSTITUTE($Y$2:$Y$4096,"Alolan "&amp;AA3380,"")))/LEN("Alolan "&amp;AA3380))
         - SUMPRODUCT((LEN($Y$2:$Y$4096)-LEN(SUBSTITUTE($Y$2:$Y$4096,"Galarian "&amp;AA3380,"")))/LEN("Galarian "&amp;AA3380))
         - SUMPRODUCT((LEN($Y$2:$Y$4096)-LEN(SUBSTITUTE($Y$2:$Y$4096,"Hisuian "&amp;AA3380,"")))/LEN("Hisuian "&amp;AA3380))
         - SUMPRODUCT((LEN($Y$2:$Y$4096)-LEN(SUBSTITUTE($Y$2:$Y$4096,"Paldean "&amp;AA3380,"")))/LEN("Paldean "&amp;AA3380))
      &gt;0,2,1)
   ))))</f>
        <v>1</v>
      </c>
      <c r="AN3380">
        <v>0</v>
      </c>
      <c r="AO3380">
        <v>0</v>
      </c>
    </row>
    <row r="3381" spans="1:41" x14ac:dyDescent="0.25">
      <c r="A3381">
        <v>545</v>
      </c>
      <c r="B3381" t="s">
        <v>2207</v>
      </c>
      <c r="C3381" t="s">
        <v>1499</v>
      </c>
      <c r="D3381" t="s">
        <v>1469</v>
      </c>
      <c r="E3381">
        <v>60</v>
      </c>
      <c r="F3381">
        <v>100</v>
      </c>
      <c r="G3381">
        <v>89</v>
      </c>
      <c r="H3381">
        <v>55</v>
      </c>
      <c r="I3381">
        <v>69</v>
      </c>
      <c r="J3381">
        <v>112</v>
      </c>
      <c r="K3381" t="s">
        <v>2208</v>
      </c>
      <c r="M3381" t="s">
        <v>7857</v>
      </c>
      <c r="N3381">
        <v>10.030000000000001</v>
      </c>
      <c r="O3381">
        <v>7.1400000000000006</v>
      </c>
      <c r="P3381">
        <v>1</v>
      </c>
      <c r="Q3381">
        <v>1</v>
      </c>
      <c r="R3381">
        <f t="shared" si="237"/>
        <v>11</v>
      </c>
      <c r="S3381">
        <f t="shared" si="238"/>
        <v>8</v>
      </c>
      <c r="T3381">
        <f t="shared" si="241"/>
        <v>19</v>
      </c>
      <c r="U3381" t="s">
        <v>1499</v>
      </c>
      <c r="V3381" t="s">
        <v>1469</v>
      </c>
      <c r="W3381" t="s">
        <v>1546</v>
      </c>
      <c r="X3381" t="s">
        <v>1471</v>
      </c>
      <c r="Z3381" t="str" cm="1">
        <f t="array" ref="Z3381">IF(ISBLANK(AK3381),_xlfn.LET(
    _xlpm.nameBeforeSlash, IF(ISNUMBER(SEARCH("/", Y3381)), LEFT(Y3381, SEARCH("/", Y3381)-1), Y3381),
    _xlpm.matchRow, IFERROR(MATCH(_xlpm.nameBeforeSlash, AA:AA, 0), ""),
    _xlpm.difference, IF(_xlpm.matchRow="", "", ABS((R3381 + S3381)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),IF(ISBLANK(Y3381),"","Hidden"))</f>
        <v/>
      </c>
      <c r="AA3381" t="s">
        <v>2207</v>
      </c>
      <c r="AB3381" t="s">
        <v>7858</v>
      </c>
      <c r="AC3381" t="s">
        <v>431</v>
      </c>
      <c r="AD3381" t="str">
        <f>_xlfn.XLOOKUP(AC3381,moves!A:A,moves!B:B)</f>
        <v>bug</v>
      </c>
      <c r="AE3381">
        <f>_xlfn.XLOOKUP(AC3381,moves!A:A,moves!D:D)</f>
        <v>5</v>
      </c>
      <c r="AF3381" t="str">
        <f>_xlfn.XLOOKUP(AC3381,moves!A:A,moves!E:E)</f>
        <v>Critical hits deal +1 damage. Status symbols deal -1 damage.</v>
      </c>
      <c r="AG3381">
        <v>0</v>
      </c>
      <c r="AH3381">
        <v>0</v>
      </c>
      <c r="AI3381">
        <f t="shared" si="242"/>
        <v>0</v>
      </c>
      <c r="AJ3381" t="s">
        <v>525</v>
      </c>
      <c r="AK3381" t="s">
        <v>7857</v>
      </c>
      <c r="AL3381">
        <v>0</v>
      </c>
      <c r="AM3381" cm="1">
        <f t="array" ref="AM3381">IF(AL3381=1,1,
   IF(ISTEXT(AK3381),1,
   IF(AO3381&gt;1,AM3380,
   IF(AI3381=1,
      IF(SUMPRODUCT((LEN($Y$2:$Y$4096)-LEN(SUBSTITUTE($Y$2:$Y$4096,AA3381,"")))/LEN(AA3381))&gt;0,2,1),
      IF(
         SUMPRODUCT((LEN($Y$2:$Y$4096)-LEN(SUBSTITUTE($Y$2:$Y$4096,AA3381,"")))/LEN(AA3381))
         - SUMPRODUCT((LEN($Y$2:$Y$4096)-LEN(SUBSTITUTE($Y$2:$Y$4096,"Alolan "&amp;AA3381,"")))/LEN("Alolan "&amp;AA3381))
         - SUMPRODUCT((LEN($Y$2:$Y$4096)-LEN(SUBSTITUTE($Y$2:$Y$4096,"Galarian "&amp;AA3381,"")))/LEN("Galarian "&amp;AA3381))
         - SUMPRODUCT((LEN($Y$2:$Y$4096)-LEN(SUBSTITUTE($Y$2:$Y$4096,"Hisuian "&amp;AA3381,"")))/LEN("Hisuian "&amp;AA3381))
         - SUMPRODUCT((LEN($Y$2:$Y$4096)-LEN(SUBSTITUTE($Y$2:$Y$4096,"Paldean "&amp;AA3381,"")))/LEN("Paldean "&amp;AA3381))
      &gt;0,2,1)
   ))))</f>
        <v>1</v>
      </c>
      <c r="AN3381">
        <v>0</v>
      </c>
      <c r="AO3381">
        <v>0</v>
      </c>
    </row>
    <row r="3382" spans="1:41" x14ac:dyDescent="0.25">
      <c r="A3382">
        <v>549</v>
      </c>
      <c r="B3382" t="s">
        <v>690</v>
      </c>
      <c r="C3382" t="s">
        <v>1468</v>
      </c>
      <c r="D3382"/>
      <c r="E3382">
        <v>70</v>
      </c>
      <c r="F3382">
        <v>60</v>
      </c>
      <c r="G3382">
        <v>75</v>
      </c>
      <c r="H3382">
        <v>110</v>
      </c>
      <c r="I3382">
        <v>75</v>
      </c>
      <c r="J3382">
        <v>90</v>
      </c>
      <c r="K3382" t="s">
        <v>691</v>
      </c>
      <c r="M3382" t="s">
        <v>7857</v>
      </c>
      <c r="N3382">
        <v>9.6999999999999993</v>
      </c>
      <c r="O3382">
        <v>7.3</v>
      </c>
      <c r="R3382">
        <f t="shared" si="237"/>
        <v>10</v>
      </c>
      <c r="S3382">
        <f t="shared" si="238"/>
        <v>7</v>
      </c>
      <c r="T3382">
        <f t="shared" si="241"/>
        <v>17</v>
      </c>
      <c r="U3382" t="s">
        <v>1468</v>
      </c>
      <c r="V3382" t="s">
        <v>1536</v>
      </c>
      <c r="W3382" t="s">
        <v>1499</v>
      </c>
      <c r="X3382" t="s">
        <v>1512</v>
      </c>
      <c r="Z3382" t="str" cm="1">
        <f t="array" ref="Z3382">IF(ISBLANK(AK3382),_xlfn.LET(
    _xlpm.nameBeforeSlash, IF(ISNUMBER(SEARCH("/", Y3382)), LEFT(Y3382, SEARCH("/", Y3382)-1), Y3382),
    _xlpm.matchRow, IFERROR(MATCH(_xlpm.nameBeforeSlash, AA:AA, 0), ""),
    _xlpm.difference, IF(_xlpm.matchRow="", "", ABS((R3382 + S3382)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),IF(ISBLANK(Y3382),"","Hidden"))</f>
        <v/>
      </c>
      <c r="AA3382" t="s">
        <v>690</v>
      </c>
      <c r="AB3382" t="s">
        <v>7858</v>
      </c>
      <c r="AC3382" t="s">
        <v>879</v>
      </c>
      <c r="AD3382" t="str">
        <f>_xlfn.XLOOKUP(AC3382,moves!A:A,moves!B:B)</f>
        <v>grass</v>
      </c>
      <c r="AE3382">
        <f>_xlfn.XLOOKUP(AC3382,moves!A:A,moves!D:D)</f>
        <v>5</v>
      </c>
      <c r="AF3382" t="str">
        <f>_xlfn.XLOOKUP(AC3382,moves!A:A,moves!E:E)</f>
        <v>Inflict the Confused status on the user. Deal any damage taken by the user during this attack to the target as well.</v>
      </c>
      <c r="AG3382">
        <v>0</v>
      </c>
      <c r="AH3382">
        <v>0</v>
      </c>
      <c r="AI3382">
        <f t="shared" si="242"/>
        <v>0</v>
      </c>
      <c r="AJ3382" t="s">
        <v>525</v>
      </c>
      <c r="AK3382" t="s">
        <v>7857</v>
      </c>
      <c r="AL3382">
        <v>0</v>
      </c>
      <c r="AM3382" cm="1">
        <f t="array" ref="AM3382">IF(AL3382=1,1,
   IF(ISTEXT(AK3382),1,
   IF(AO3382&gt;1,AM3381,
   IF(AI3382=1,
      IF(SUMPRODUCT((LEN($Y$2:$Y$4096)-LEN(SUBSTITUTE($Y$2:$Y$4096,AA3382,"")))/LEN(AA3382))&gt;0,2,1),
      IF(
         SUMPRODUCT((LEN($Y$2:$Y$4096)-LEN(SUBSTITUTE($Y$2:$Y$4096,AA3382,"")))/LEN(AA3382))
         - SUMPRODUCT((LEN($Y$2:$Y$4096)-LEN(SUBSTITUTE($Y$2:$Y$4096,"Alolan "&amp;AA3382,"")))/LEN("Alolan "&amp;AA3382))
         - SUMPRODUCT((LEN($Y$2:$Y$4096)-LEN(SUBSTITUTE($Y$2:$Y$4096,"Galarian "&amp;AA3382,"")))/LEN("Galarian "&amp;AA3382))
         - SUMPRODUCT((LEN($Y$2:$Y$4096)-LEN(SUBSTITUTE($Y$2:$Y$4096,"Hisuian "&amp;AA3382,"")))/LEN("Hisuian "&amp;AA3382))
         - SUMPRODUCT((LEN($Y$2:$Y$4096)-LEN(SUBSTITUTE($Y$2:$Y$4096,"Paldean "&amp;AA3382,"")))/LEN("Paldean "&amp;AA3382))
      &gt;0,2,1)
   ))))</f>
        <v>1</v>
      </c>
      <c r="AN3382">
        <v>0</v>
      </c>
      <c r="AO3382">
        <v>0</v>
      </c>
    </row>
    <row r="3383" spans="1:41" x14ac:dyDescent="0.25">
      <c r="A3383">
        <v>553</v>
      </c>
      <c r="B3383" t="s">
        <v>2222</v>
      </c>
      <c r="C3383" t="s">
        <v>1472</v>
      </c>
      <c r="D3383" t="s">
        <v>1471</v>
      </c>
      <c r="E3383">
        <v>95</v>
      </c>
      <c r="F3383">
        <v>117</v>
      </c>
      <c r="G3383">
        <v>80</v>
      </c>
      <c r="H3383">
        <v>65</v>
      </c>
      <c r="I3383">
        <v>70</v>
      </c>
      <c r="J3383">
        <v>92</v>
      </c>
      <c r="K3383" t="s">
        <v>2223</v>
      </c>
      <c r="M3383" t="s">
        <v>7857</v>
      </c>
      <c r="N3383">
        <v>10.180000000000001</v>
      </c>
      <c r="O3383">
        <v>8.3000000000000007</v>
      </c>
      <c r="P3383">
        <v>1</v>
      </c>
      <c r="Q3383">
        <v>1</v>
      </c>
      <c r="R3383">
        <f t="shared" si="237"/>
        <v>11</v>
      </c>
      <c r="S3383">
        <f t="shared" si="238"/>
        <v>9</v>
      </c>
      <c r="T3383">
        <f t="shared" si="241"/>
        <v>20</v>
      </c>
      <c r="U3383" t="s">
        <v>1472</v>
      </c>
      <c r="V3383" t="s">
        <v>1471</v>
      </c>
      <c r="W3383" t="s">
        <v>1492</v>
      </c>
      <c r="X3383" t="s">
        <v>1482</v>
      </c>
      <c r="Z3383" t="str" cm="1">
        <f t="array" ref="Z3383">IF(ISBLANK(AK3383),_xlfn.LET(
    _xlpm.nameBeforeSlash, IF(ISNUMBER(SEARCH("/", Y3383)), LEFT(Y3383, SEARCH("/", Y3383)-1), Y3383),
    _xlpm.matchRow, IFERROR(MATCH(_xlpm.nameBeforeSlash, AA:AA, 0), ""),
    _xlpm.difference, IF(_xlpm.matchRow="", "", ABS((R3383 + S3383)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),IF(ISBLANK(Y3383),"","Hidden"))</f>
        <v/>
      </c>
      <c r="AA3383" t="s">
        <v>2222</v>
      </c>
      <c r="AB3383" t="s">
        <v>7858</v>
      </c>
      <c r="AC3383" t="s">
        <v>436</v>
      </c>
      <c r="AD3383" t="str">
        <f>_xlfn.XLOOKUP(AC3383,moves!A:A,moves!B:B)</f>
        <v>dragon</v>
      </c>
      <c r="AE3383">
        <f>_xlfn.XLOOKUP(AC3383,moves!A:A,moves!D:D)</f>
        <v>5</v>
      </c>
      <c r="AF3383" t="str">
        <f>_xlfn.XLOOKUP(AC3383,moves!A:A,moves!E:E)</f>
        <v>Inflict the Confused status on the user. Deal any damage taken by the user during this attack to the target as well.</v>
      </c>
      <c r="AG3383">
        <v>0</v>
      </c>
      <c r="AH3383">
        <v>0</v>
      </c>
      <c r="AI3383">
        <f t="shared" si="242"/>
        <v>0</v>
      </c>
      <c r="AJ3383" t="s">
        <v>525</v>
      </c>
      <c r="AK3383" t="s">
        <v>7857</v>
      </c>
      <c r="AL3383">
        <v>0</v>
      </c>
      <c r="AM3383" cm="1">
        <f t="array" ref="AM3383">IF(AL3383=1,1,
   IF(ISTEXT(AK3383),1,
   IF(AO3383&gt;1,AM3382,
   IF(AI3383=1,
      IF(SUMPRODUCT((LEN($Y$2:$Y$4096)-LEN(SUBSTITUTE($Y$2:$Y$4096,AA3383,"")))/LEN(AA3383))&gt;0,2,1),
      IF(
         SUMPRODUCT((LEN($Y$2:$Y$4096)-LEN(SUBSTITUTE($Y$2:$Y$4096,AA3383,"")))/LEN(AA3383))
         - SUMPRODUCT((LEN($Y$2:$Y$4096)-LEN(SUBSTITUTE($Y$2:$Y$4096,"Alolan "&amp;AA3383,"")))/LEN("Alolan "&amp;AA3383))
         - SUMPRODUCT((LEN($Y$2:$Y$4096)-LEN(SUBSTITUTE($Y$2:$Y$4096,"Galarian "&amp;AA3383,"")))/LEN("Galarian "&amp;AA3383))
         - SUMPRODUCT((LEN($Y$2:$Y$4096)-LEN(SUBSTITUTE($Y$2:$Y$4096,"Hisuian "&amp;AA3383,"")))/LEN("Hisuian "&amp;AA3383))
         - SUMPRODUCT((LEN($Y$2:$Y$4096)-LEN(SUBSTITUTE($Y$2:$Y$4096,"Paldean "&amp;AA3383,"")))/LEN("Paldean "&amp;AA3383))
      &gt;0,2,1)
   ))))</f>
        <v>1</v>
      </c>
      <c r="AN3383">
        <v>0</v>
      </c>
      <c r="AO3383">
        <v>0</v>
      </c>
    </row>
    <row r="3384" spans="1:41" x14ac:dyDescent="0.25">
      <c r="A3384">
        <v>560</v>
      </c>
      <c r="B3384" t="s">
        <v>2239</v>
      </c>
      <c r="C3384" t="s">
        <v>1471</v>
      </c>
      <c r="D3384" t="s">
        <v>1492</v>
      </c>
      <c r="E3384">
        <v>65</v>
      </c>
      <c r="F3384">
        <v>90</v>
      </c>
      <c r="G3384">
        <v>115</v>
      </c>
      <c r="H3384">
        <v>45</v>
      </c>
      <c r="I3384">
        <v>115</v>
      </c>
      <c r="J3384">
        <v>58</v>
      </c>
      <c r="K3384" t="s">
        <v>2240</v>
      </c>
      <c r="M3384" t="s">
        <v>7857</v>
      </c>
      <c r="N3384">
        <v>7.2700000000000005</v>
      </c>
      <c r="O3384">
        <v>9.5</v>
      </c>
      <c r="R3384">
        <f t="shared" si="237"/>
        <v>7</v>
      </c>
      <c r="S3384">
        <f t="shared" si="238"/>
        <v>10</v>
      </c>
      <c r="T3384">
        <f t="shared" si="241"/>
        <v>17</v>
      </c>
      <c r="U3384" t="s">
        <v>1471</v>
      </c>
      <c r="V3384" t="s">
        <v>1492</v>
      </c>
      <c r="W3384" t="s">
        <v>1546</v>
      </c>
      <c r="X3384" t="s">
        <v>1482</v>
      </c>
      <c r="Z3384" t="str" cm="1">
        <f t="array" ref="Z3384">IF(ISBLANK(AK3384),_xlfn.LET(
    _xlpm.nameBeforeSlash, IF(ISNUMBER(SEARCH("/", Y3384)), LEFT(Y3384, SEARCH("/", Y3384)-1), Y3384),
    _xlpm.matchRow, IFERROR(MATCH(_xlpm.nameBeforeSlash, AA:AA, 0), ""),
    _xlpm.difference, IF(_xlpm.matchRow="", "", ABS((R3384 + S3384)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),IF(ISBLANK(Y3384),"","Hidden"))</f>
        <v/>
      </c>
      <c r="AA3384" t="s">
        <v>2239</v>
      </c>
      <c r="AB3384" t="s">
        <v>7858</v>
      </c>
      <c r="AC3384" t="s">
        <v>447</v>
      </c>
      <c r="AD3384" t="str">
        <f>_xlfn.XLOOKUP(AC3384,moves!A:A,moves!B:B)</f>
        <v>rock</v>
      </c>
      <c r="AE3384">
        <f>_xlfn.XLOOKUP(AC3384,moves!A:A,moves!D:D)</f>
        <v>6</v>
      </c>
      <c r="AF3384" t="str">
        <f>_xlfn.XLOOKUP(AC3384,moves!A:A,moves!E:E)</f>
        <v>Critical hits deal +2 damage. For each critical hit rolled: The user takes 3 damage.</v>
      </c>
      <c r="AG3384">
        <v>0</v>
      </c>
      <c r="AH3384">
        <v>0</v>
      </c>
      <c r="AI3384">
        <f t="shared" si="242"/>
        <v>0</v>
      </c>
      <c r="AJ3384" t="s">
        <v>525</v>
      </c>
      <c r="AK3384" t="s">
        <v>7857</v>
      </c>
      <c r="AL3384">
        <v>0</v>
      </c>
      <c r="AM3384" cm="1">
        <f t="array" ref="AM3384">IF(AL3384=1,1,
   IF(ISTEXT(AK3384),1,
   IF(AO3384&gt;1,AM3383,
   IF(AI3384=1,
      IF(SUMPRODUCT((LEN($Y$2:$Y$4096)-LEN(SUBSTITUTE($Y$2:$Y$4096,AA3384,"")))/LEN(AA3384))&gt;0,2,1),
      IF(
         SUMPRODUCT((LEN($Y$2:$Y$4096)-LEN(SUBSTITUTE($Y$2:$Y$4096,AA3384,"")))/LEN(AA3384))
         - SUMPRODUCT((LEN($Y$2:$Y$4096)-LEN(SUBSTITUTE($Y$2:$Y$4096,"Alolan "&amp;AA3384,"")))/LEN("Alolan "&amp;AA3384))
         - SUMPRODUCT((LEN($Y$2:$Y$4096)-LEN(SUBSTITUTE($Y$2:$Y$4096,"Galarian "&amp;AA3384,"")))/LEN("Galarian "&amp;AA3384))
         - SUMPRODUCT((LEN($Y$2:$Y$4096)-LEN(SUBSTITUTE($Y$2:$Y$4096,"Hisuian "&amp;AA3384,"")))/LEN("Hisuian "&amp;AA3384))
         - SUMPRODUCT((LEN($Y$2:$Y$4096)-LEN(SUBSTITUTE($Y$2:$Y$4096,"Paldean "&amp;AA3384,"")))/LEN("Paldean "&amp;AA3384))
      &gt;0,2,1)
   ))))</f>
        <v>1</v>
      </c>
      <c r="AN3384">
        <v>0</v>
      </c>
      <c r="AO3384">
        <v>0</v>
      </c>
    </row>
    <row r="3385" spans="1:41" x14ac:dyDescent="0.25">
      <c r="A3385">
        <v>576</v>
      </c>
      <c r="B3385" t="s">
        <v>2271</v>
      </c>
      <c r="C3385" t="s">
        <v>429</v>
      </c>
      <c r="D3385"/>
      <c r="E3385">
        <v>70</v>
      </c>
      <c r="F3385">
        <v>55</v>
      </c>
      <c r="G3385">
        <v>95</v>
      </c>
      <c r="H3385">
        <v>95</v>
      </c>
      <c r="I3385">
        <v>110</v>
      </c>
      <c r="J3385">
        <v>65</v>
      </c>
      <c r="K3385" t="s">
        <v>2272</v>
      </c>
      <c r="M3385" t="s">
        <v>7857</v>
      </c>
      <c r="N3385">
        <v>7.9</v>
      </c>
      <c r="O3385">
        <v>8.9499999999999993</v>
      </c>
      <c r="Q3385">
        <v>2</v>
      </c>
      <c r="R3385">
        <f t="shared" si="237"/>
        <v>8</v>
      </c>
      <c r="S3385">
        <f t="shared" si="238"/>
        <v>11</v>
      </c>
      <c r="T3385">
        <f t="shared" si="241"/>
        <v>19</v>
      </c>
      <c r="U3385" t="s">
        <v>429</v>
      </c>
      <c r="V3385" t="s">
        <v>1536</v>
      </c>
      <c r="W3385" t="s">
        <v>1471</v>
      </c>
      <c r="X3385" t="s">
        <v>1468</v>
      </c>
      <c r="Z3385" t="str" cm="1">
        <f t="array" ref="Z3385">IF(ISBLANK(AK3385),_xlfn.LET(
    _xlpm.nameBeforeSlash, IF(ISNUMBER(SEARCH("/", Y3385)), LEFT(Y3385, SEARCH("/", Y3385)-1), Y3385),
    _xlpm.matchRow, IFERROR(MATCH(_xlpm.nameBeforeSlash, AA:AA, 0), ""),
    _xlpm.difference, IF(_xlpm.matchRow="", "", ABS((R3385 + S3385)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),IF(ISBLANK(Y3385),"","Hidden"))</f>
        <v/>
      </c>
      <c r="AA3385" t="s">
        <v>2271</v>
      </c>
      <c r="AB3385" t="s">
        <v>7858</v>
      </c>
      <c r="AC3385" t="s">
        <v>734</v>
      </c>
      <c r="AD3385" t="str">
        <f>_xlfn.XLOOKUP(AC3385,moves!A:A,moves!B:B)</f>
        <v>psychic</v>
      </c>
      <c r="AE3385">
        <f>_xlfn.XLOOKUP(AC3385,moves!A:A,moves!D:D)</f>
        <v>7</v>
      </c>
      <c r="AF3385" t="str">
        <f>_xlfn.XLOOKUP(AC3385,moves!A:A,moves!E:E)</f>
        <v>Will there be more, less, or an equal amount of critical hits rolled than status symbols? If incorrect: Deal -3 damage.</v>
      </c>
      <c r="AG3385">
        <v>0</v>
      </c>
      <c r="AH3385">
        <v>0</v>
      </c>
      <c r="AI3385">
        <f t="shared" si="242"/>
        <v>0</v>
      </c>
      <c r="AJ3385" t="s">
        <v>525</v>
      </c>
      <c r="AK3385" t="s">
        <v>7857</v>
      </c>
      <c r="AL3385">
        <v>0</v>
      </c>
      <c r="AM3385" cm="1">
        <f t="array" ref="AM3385">IF(AL3385=1,1,
   IF(ISTEXT(AK3385),1,
   IF(AO3385&gt;1,AM3384,
   IF(AI3385=1,
      IF(SUMPRODUCT((LEN($Y$2:$Y$4096)-LEN(SUBSTITUTE($Y$2:$Y$4096,AA3385,"")))/LEN(AA3385))&gt;0,2,1),
      IF(
         SUMPRODUCT((LEN($Y$2:$Y$4096)-LEN(SUBSTITUTE($Y$2:$Y$4096,AA3385,"")))/LEN(AA3385))
         - SUMPRODUCT((LEN($Y$2:$Y$4096)-LEN(SUBSTITUTE($Y$2:$Y$4096,"Alolan "&amp;AA3385,"")))/LEN("Alolan "&amp;AA3385))
         - SUMPRODUCT((LEN($Y$2:$Y$4096)-LEN(SUBSTITUTE($Y$2:$Y$4096,"Galarian "&amp;AA3385,"")))/LEN("Galarian "&amp;AA3385))
         - SUMPRODUCT((LEN($Y$2:$Y$4096)-LEN(SUBSTITUTE($Y$2:$Y$4096,"Hisuian "&amp;AA3385,"")))/LEN("Hisuian "&amp;AA3385))
         - SUMPRODUCT((LEN($Y$2:$Y$4096)-LEN(SUBSTITUTE($Y$2:$Y$4096,"Paldean "&amp;AA3385,"")))/LEN("Paldean "&amp;AA3385))
      &gt;0,2,1)
   ))))</f>
        <v>1</v>
      </c>
      <c r="AN3385">
        <v>0</v>
      </c>
      <c r="AO3385">
        <v>0</v>
      </c>
    </row>
    <row r="3386" spans="1:41" x14ac:dyDescent="0.25">
      <c r="A3386">
        <v>579</v>
      </c>
      <c r="B3386" t="s">
        <v>2277</v>
      </c>
      <c r="C3386" t="s">
        <v>429</v>
      </c>
      <c r="D3386"/>
      <c r="E3386">
        <v>110</v>
      </c>
      <c r="F3386">
        <v>65</v>
      </c>
      <c r="G3386">
        <v>75</v>
      </c>
      <c r="H3386">
        <v>125</v>
      </c>
      <c r="I3386">
        <v>85</v>
      </c>
      <c r="J3386">
        <v>30</v>
      </c>
      <c r="K3386" t="s">
        <v>2278</v>
      </c>
      <c r="M3386" t="s">
        <v>7857</v>
      </c>
      <c r="N3386">
        <v>8.1</v>
      </c>
      <c r="O3386">
        <v>9.1999999999999993</v>
      </c>
      <c r="P3386">
        <v>-1</v>
      </c>
      <c r="Q3386">
        <v>3</v>
      </c>
      <c r="R3386">
        <f t="shared" si="237"/>
        <v>7</v>
      </c>
      <c r="S3386">
        <f t="shared" si="238"/>
        <v>12</v>
      </c>
      <c r="T3386">
        <f t="shared" si="241"/>
        <v>19</v>
      </c>
      <c r="U3386" t="s">
        <v>429</v>
      </c>
      <c r="V3386" t="s">
        <v>1468</v>
      </c>
      <c r="W3386" t="s">
        <v>1492</v>
      </c>
      <c r="X3386" t="s">
        <v>1512</v>
      </c>
      <c r="Z3386" t="str" cm="1">
        <f t="array" ref="Z3386">IF(ISBLANK(AK3386),_xlfn.LET(
    _xlpm.nameBeforeSlash, IF(ISNUMBER(SEARCH("/", Y3386)), LEFT(Y3386, SEARCH("/", Y3386)-1), Y3386),
    _xlpm.matchRow, IFERROR(MATCH(_xlpm.nameBeforeSlash, AA:AA, 0), ""),
    _xlpm.difference, IF(_xlpm.matchRow="", "", ABS((R3386 + S3386)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),IF(ISBLANK(Y3386),"","Hidden"))</f>
        <v/>
      </c>
      <c r="AA3386" t="s">
        <v>2277</v>
      </c>
      <c r="AB3386" t="s">
        <v>7858</v>
      </c>
      <c r="AC3386" t="s">
        <v>1044</v>
      </c>
      <c r="AD3386" t="str">
        <f>_xlfn.XLOOKUP(AC3386,moves!A:A,moves!B:B)</f>
        <v>fighting</v>
      </c>
      <c r="AE3386">
        <f>_xlfn.XLOOKUP(AC3386,moves!A:A,moves!D:D)</f>
        <v>5</v>
      </c>
      <c r="AF3386" t="str">
        <f>_xlfn.XLOOKUP(AC3386,moves!A:A,moves!E:E)</f>
        <v>Each time this move is used: Decrease the user's Initiative by 2.</v>
      </c>
      <c r="AG3386">
        <v>0</v>
      </c>
      <c r="AH3386">
        <v>0</v>
      </c>
      <c r="AI3386">
        <f t="shared" si="242"/>
        <v>0</v>
      </c>
      <c r="AJ3386" t="s">
        <v>525</v>
      </c>
      <c r="AK3386" t="s">
        <v>7857</v>
      </c>
      <c r="AL3386">
        <v>0</v>
      </c>
      <c r="AM3386" cm="1">
        <f t="array" ref="AM3386">IF(AL3386=1,1,
   IF(ISTEXT(AK3386),1,
   IF(AO3386&gt;1,AM3385,
   IF(AI3386=1,
      IF(SUMPRODUCT((LEN($Y$2:$Y$4096)-LEN(SUBSTITUTE($Y$2:$Y$4096,AA3386,"")))/LEN(AA3386))&gt;0,2,1),
      IF(
         SUMPRODUCT((LEN($Y$2:$Y$4096)-LEN(SUBSTITUTE($Y$2:$Y$4096,AA3386,"")))/LEN(AA3386))
         - SUMPRODUCT((LEN($Y$2:$Y$4096)-LEN(SUBSTITUTE($Y$2:$Y$4096,"Alolan "&amp;AA3386,"")))/LEN("Alolan "&amp;AA3386))
         - SUMPRODUCT((LEN($Y$2:$Y$4096)-LEN(SUBSTITUTE($Y$2:$Y$4096,"Galarian "&amp;AA3386,"")))/LEN("Galarian "&amp;AA3386))
         - SUMPRODUCT((LEN($Y$2:$Y$4096)-LEN(SUBSTITUTE($Y$2:$Y$4096,"Hisuian "&amp;AA3386,"")))/LEN("Hisuian "&amp;AA3386))
         - SUMPRODUCT((LEN($Y$2:$Y$4096)-LEN(SUBSTITUTE($Y$2:$Y$4096,"Paldean "&amp;AA3386,"")))/LEN("Paldean "&amp;AA3386))
      &gt;0,2,1)
   ))))</f>
        <v>1</v>
      </c>
      <c r="AN3386">
        <v>0</v>
      </c>
      <c r="AO3386">
        <v>0</v>
      </c>
    </row>
    <row r="3387" spans="1:41" x14ac:dyDescent="0.25">
      <c r="A3387">
        <v>584</v>
      </c>
      <c r="B3387" t="s">
        <v>2285</v>
      </c>
      <c r="C3387" t="s">
        <v>1209</v>
      </c>
      <c r="D3387"/>
      <c r="E3387">
        <v>71</v>
      </c>
      <c r="F3387">
        <v>95</v>
      </c>
      <c r="G3387">
        <v>85</v>
      </c>
      <c r="H3387">
        <v>110</v>
      </c>
      <c r="I3387">
        <v>95</v>
      </c>
      <c r="J3387">
        <v>79</v>
      </c>
      <c r="K3387" t="s">
        <v>2286</v>
      </c>
      <c r="M3387" t="s">
        <v>7857</v>
      </c>
      <c r="N3387">
        <v>9.61</v>
      </c>
      <c r="O3387">
        <v>8.24</v>
      </c>
      <c r="Q3387">
        <v>1</v>
      </c>
      <c r="R3387">
        <f t="shared" si="237"/>
        <v>10</v>
      </c>
      <c r="S3387">
        <f t="shared" si="238"/>
        <v>9</v>
      </c>
      <c r="T3387">
        <f t="shared" si="241"/>
        <v>19</v>
      </c>
      <c r="U3387" t="s">
        <v>1209</v>
      </c>
      <c r="V3387" t="s">
        <v>1514</v>
      </c>
      <c r="W3387" t="s">
        <v>1512</v>
      </c>
      <c r="X3387" t="s">
        <v>1524</v>
      </c>
      <c r="Z3387" t="str" cm="1">
        <f t="array" ref="Z3387">IF(ISBLANK(AK3387),_xlfn.LET(
    _xlpm.nameBeforeSlash, IF(ISNUMBER(SEARCH("/", Y3387)), LEFT(Y3387, SEARCH("/", Y3387)-1), Y3387),
    _xlpm.matchRow, IFERROR(MATCH(_xlpm.nameBeforeSlash, AA:AA, 0), ""),
    _xlpm.difference, IF(_xlpm.matchRow="", "", ABS((R3387 + S3387)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),IF(ISBLANK(Y3387),"","Hidden"))</f>
        <v/>
      </c>
      <c r="AA3387" t="s">
        <v>2285</v>
      </c>
      <c r="AB3387" t="s">
        <v>7858</v>
      </c>
      <c r="AC3387" t="s">
        <v>494</v>
      </c>
      <c r="AD3387" t="str">
        <f>_xlfn.XLOOKUP(AC3387,moves!A:A,moves!B:B)</f>
        <v>ice</v>
      </c>
      <c r="AE3387">
        <f>_xlfn.XLOOKUP(AC3387,moves!A:A,moves!D:D)</f>
        <v>6</v>
      </c>
      <c r="AF3387" t="str">
        <f>_xlfn.XLOOKUP(AC3387,moves!A:A,moves!E:E)</f>
        <v>The target faints if they have 2 or less health remaining after this attack. Status symbols deal -1 damage.</v>
      </c>
      <c r="AG3387">
        <v>0</v>
      </c>
      <c r="AH3387">
        <v>0</v>
      </c>
      <c r="AI3387">
        <f t="shared" si="242"/>
        <v>0</v>
      </c>
      <c r="AJ3387" t="s">
        <v>525</v>
      </c>
      <c r="AK3387" t="s">
        <v>7857</v>
      </c>
      <c r="AL3387">
        <v>0</v>
      </c>
      <c r="AM3387" cm="1">
        <f t="array" ref="AM3387">IF(AL3387=1,1,
   IF(ISTEXT(AK3387),1,
   IF(AO3387&gt;1,AM3386,
   IF(AI3387=1,
      IF(SUMPRODUCT((LEN($Y$2:$Y$4096)-LEN(SUBSTITUTE($Y$2:$Y$4096,AA3387,"")))/LEN(AA3387))&gt;0,2,1),
      IF(
         SUMPRODUCT((LEN($Y$2:$Y$4096)-LEN(SUBSTITUTE($Y$2:$Y$4096,AA3387,"")))/LEN(AA3387))
         - SUMPRODUCT((LEN($Y$2:$Y$4096)-LEN(SUBSTITUTE($Y$2:$Y$4096,"Alolan "&amp;AA3387,"")))/LEN("Alolan "&amp;AA3387))
         - SUMPRODUCT((LEN($Y$2:$Y$4096)-LEN(SUBSTITUTE($Y$2:$Y$4096,"Galarian "&amp;AA3387,"")))/LEN("Galarian "&amp;AA3387))
         - SUMPRODUCT((LEN($Y$2:$Y$4096)-LEN(SUBSTITUTE($Y$2:$Y$4096,"Hisuian "&amp;AA3387,"")))/LEN("Hisuian "&amp;AA3387))
         - SUMPRODUCT((LEN($Y$2:$Y$4096)-LEN(SUBSTITUTE($Y$2:$Y$4096,"Paldean "&amp;AA3387,"")))/LEN("Paldean "&amp;AA3387))
      &gt;0,2,1)
   ))))</f>
        <v>1</v>
      </c>
      <c r="AN3387">
        <v>0</v>
      </c>
      <c r="AO3387">
        <v>0</v>
      </c>
    </row>
    <row r="3388" spans="1:41" x14ac:dyDescent="0.25">
      <c r="A3388">
        <v>589</v>
      </c>
      <c r="B3388" t="s">
        <v>2304</v>
      </c>
      <c r="C3388" t="s">
        <v>1499</v>
      </c>
      <c r="D3388" t="s">
        <v>1514</v>
      </c>
      <c r="E3388">
        <v>70</v>
      </c>
      <c r="F3388">
        <v>135</v>
      </c>
      <c r="G3388">
        <v>105</v>
      </c>
      <c r="H3388">
        <v>60</v>
      </c>
      <c r="I3388">
        <v>105</v>
      </c>
      <c r="J3388">
        <v>20</v>
      </c>
      <c r="K3388" t="s">
        <v>2305</v>
      </c>
      <c r="M3388" t="s">
        <v>7857</v>
      </c>
      <c r="N3388">
        <v>8.15</v>
      </c>
      <c r="O3388">
        <v>9.1</v>
      </c>
      <c r="R3388">
        <f t="shared" si="237"/>
        <v>8</v>
      </c>
      <c r="S3388">
        <f t="shared" si="238"/>
        <v>9</v>
      </c>
      <c r="T3388">
        <f t="shared" si="241"/>
        <v>17</v>
      </c>
      <c r="U3388" t="s">
        <v>1499</v>
      </c>
      <c r="V3388" t="s">
        <v>1514</v>
      </c>
      <c r="W3388" t="s">
        <v>1469</v>
      </c>
      <c r="X3388" t="s">
        <v>1492</v>
      </c>
      <c r="Z3388" t="str" cm="1">
        <f t="array" ref="Z3388">IF(ISBLANK(AK3388),_xlfn.LET(
    _xlpm.nameBeforeSlash, IF(ISNUMBER(SEARCH("/", Y3388)), LEFT(Y3388, SEARCH("/", Y3388)-1), Y3388),
    _xlpm.matchRow, IFERROR(MATCH(_xlpm.nameBeforeSlash, AA:AA, 0), ""),
    _xlpm.difference, IF(_xlpm.matchRow="", "", ABS((R3388 + S3388)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),IF(ISBLANK(Y3388),"","Hidden"))</f>
        <v/>
      </c>
      <c r="AA3388" t="s">
        <v>2304</v>
      </c>
      <c r="AB3388" t="s">
        <v>7858</v>
      </c>
      <c r="AC3388" t="s">
        <v>1364</v>
      </c>
      <c r="AD3388" t="str">
        <f>_xlfn.XLOOKUP(AC3388,moves!A:A,moves!B:B)</f>
        <v>steel</v>
      </c>
      <c r="AE3388">
        <f>_xlfn.XLOOKUP(AC3388,moves!A:A,moves!D:D)</f>
        <v>4</v>
      </c>
      <c r="AF3388" t="str">
        <f>_xlfn.XLOOKUP(AC3388,moves!A:A,moves!E:E)</f>
        <v>If 2 or more status symbols are rolled: The target skips their turn this round and the user's battle fatigue increases by 1 extra. This move cannot be used if the user has 5 fatigue.</v>
      </c>
      <c r="AG3388">
        <v>0</v>
      </c>
      <c r="AH3388">
        <v>0</v>
      </c>
      <c r="AI3388">
        <f t="shared" si="242"/>
        <v>0</v>
      </c>
      <c r="AJ3388" t="s">
        <v>525</v>
      </c>
      <c r="AK3388" t="s">
        <v>7857</v>
      </c>
      <c r="AL3388">
        <v>0</v>
      </c>
      <c r="AM3388" cm="1">
        <f t="array" ref="AM3388">IF(AL3388=1,1,
   IF(ISTEXT(AK3388),1,
   IF(AO3388&gt;1,AM3387,
   IF(AI3388=1,
      IF(SUMPRODUCT((LEN($Y$2:$Y$4096)-LEN(SUBSTITUTE($Y$2:$Y$4096,AA3388,"")))/LEN(AA3388))&gt;0,2,1),
      IF(
         SUMPRODUCT((LEN($Y$2:$Y$4096)-LEN(SUBSTITUTE($Y$2:$Y$4096,AA3388,"")))/LEN(AA3388))
         - SUMPRODUCT((LEN($Y$2:$Y$4096)-LEN(SUBSTITUTE($Y$2:$Y$4096,"Alolan "&amp;AA3388,"")))/LEN("Alolan "&amp;AA3388))
         - SUMPRODUCT((LEN($Y$2:$Y$4096)-LEN(SUBSTITUTE($Y$2:$Y$4096,"Galarian "&amp;AA3388,"")))/LEN("Galarian "&amp;AA3388))
         - SUMPRODUCT((LEN($Y$2:$Y$4096)-LEN(SUBSTITUTE($Y$2:$Y$4096,"Hisuian "&amp;AA3388,"")))/LEN("Hisuian "&amp;AA3388))
         - SUMPRODUCT((LEN($Y$2:$Y$4096)-LEN(SUBSTITUTE($Y$2:$Y$4096,"Paldean "&amp;AA3388,"")))/LEN("Paldean "&amp;AA3388))
      &gt;0,2,1)
   ))))</f>
        <v>1</v>
      </c>
      <c r="AN3388">
        <v>0</v>
      </c>
      <c r="AO3388">
        <v>0</v>
      </c>
    </row>
    <row r="3389" spans="1:41" x14ac:dyDescent="0.25">
      <c r="A3389">
        <v>604</v>
      </c>
      <c r="B3389" t="s">
        <v>726</v>
      </c>
      <c r="C3389" t="s">
        <v>1521</v>
      </c>
      <c r="D3389"/>
      <c r="E3389">
        <v>85</v>
      </c>
      <c r="F3389">
        <v>115</v>
      </c>
      <c r="G3389">
        <v>80</v>
      </c>
      <c r="H3389">
        <v>105</v>
      </c>
      <c r="I3389">
        <v>80</v>
      </c>
      <c r="J3389">
        <v>50</v>
      </c>
      <c r="K3389" t="s">
        <v>727</v>
      </c>
      <c r="M3389" t="s">
        <v>7857</v>
      </c>
      <c r="N3389">
        <v>8.8000000000000007</v>
      </c>
      <c r="O3389">
        <v>8.1999999999999993</v>
      </c>
      <c r="Q3389">
        <v>2</v>
      </c>
      <c r="R3389">
        <f t="shared" si="237"/>
        <v>9</v>
      </c>
      <c r="S3389">
        <f t="shared" si="238"/>
        <v>10</v>
      </c>
      <c r="T3389">
        <f t="shared" si="241"/>
        <v>19</v>
      </c>
      <c r="U3389" t="s">
        <v>1521</v>
      </c>
      <c r="V3389" t="s">
        <v>1469</v>
      </c>
      <c r="W3389" t="s">
        <v>1490</v>
      </c>
      <c r="X3389" t="s">
        <v>1482</v>
      </c>
      <c r="Z3389" t="str" cm="1">
        <f t="array" ref="Z3389">IF(ISBLANK(AK3389),_xlfn.LET(
    _xlpm.nameBeforeSlash, IF(ISNUMBER(SEARCH("/", Y3389)), LEFT(Y3389, SEARCH("/", Y3389)-1), Y3389),
    _xlpm.matchRow, IFERROR(MATCH(_xlpm.nameBeforeSlash, AA:AA, 0), ""),
    _xlpm.difference, IF(_xlpm.matchRow="", "", ABS((R3389 + S3389)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),IF(ISBLANK(Y3389),"","Hidden"))</f>
        <v/>
      </c>
      <c r="AA3389" t="s">
        <v>726</v>
      </c>
      <c r="AB3389" t="s">
        <v>7858</v>
      </c>
      <c r="AC3389" t="s">
        <v>729</v>
      </c>
      <c r="AD3389" t="str">
        <f>_xlfn.XLOOKUP(AC3389,moves!A:A,moves!B:B)</f>
        <v>electric</v>
      </c>
      <c r="AE3389">
        <f>_xlfn.XLOOKUP(AC3389,moves!A:A,moves!D:D)</f>
        <v>2</v>
      </c>
      <c r="AF3389" t="str">
        <f>_xlfn.XLOOKUP(AC3389,moves!A:A,moves!E:E)</f>
        <v>Inflict both the Paralyzed and Poisoned statuses on the target, simultaneously.</v>
      </c>
      <c r="AG3389">
        <v>0</v>
      </c>
      <c r="AH3389">
        <v>0</v>
      </c>
      <c r="AI3389">
        <f t="shared" si="242"/>
        <v>0</v>
      </c>
      <c r="AJ3389" t="s">
        <v>525</v>
      </c>
      <c r="AK3389" t="s">
        <v>7857</v>
      </c>
      <c r="AL3389">
        <v>0</v>
      </c>
      <c r="AM3389" cm="1">
        <f t="array" ref="AM3389">IF(AL3389=1,1,
   IF(ISTEXT(AK3389),1,
   IF(AO3389&gt;1,AM3388,
   IF(AI3389=1,
      IF(SUMPRODUCT((LEN($Y$2:$Y$4096)-LEN(SUBSTITUTE($Y$2:$Y$4096,AA3389,"")))/LEN(AA3389))&gt;0,2,1),
      IF(
         SUMPRODUCT((LEN($Y$2:$Y$4096)-LEN(SUBSTITUTE($Y$2:$Y$4096,AA3389,"")))/LEN(AA3389))
         - SUMPRODUCT((LEN($Y$2:$Y$4096)-LEN(SUBSTITUTE($Y$2:$Y$4096,"Alolan "&amp;AA3389,"")))/LEN("Alolan "&amp;AA3389))
         - SUMPRODUCT((LEN($Y$2:$Y$4096)-LEN(SUBSTITUTE($Y$2:$Y$4096,"Galarian "&amp;AA3389,"")))/LEN("Galarian "&amp;AA3389))
         - SUMPRODUCT((LEN($Y$2:$Y$4096)-LEN(SUBSTITUTE($Y$2:$Y$4096,"Hisuian "&amp;AA3389,"")))/LEN("Hisuian "&amp;AA3389))
         - SUMPRODUCT((LEN($Y$2:$Y$4096)-LEN(SUBSTITUTE($Y$2:$Y$4096,"Paldean "&amp;AA3389,"")))/LEN("Paldean "&amp;AA3389))
      &gt;0,2,1)
   ))))</f>
        <v>1</v>
      </c>
      <c r="AN3389">
        <v>0</v>
      </c>
      <c r="AO3389">
        <v>0</v>
      </c>
    </row>
    <row r="3390" spans="1:41" x14ac:dyDescent="0.25">
      <c r="A3390">
        <v>614</v>
      </c>
      <c r="B3390" t="s">
        <v>2332</v>
      </c>
      <c r="C3390" t="s">
        <v>1209</v>
      </c>
      <c r="D3390"/>
      <c r="E3390">
        <v>95</v>
      </c>
      <c r="F3390">
        <v>130</v>
      </c>
      <c r="G3390">
        <v>80</v>
      </c>
      <c r="H3390">
        <v>70</v>
      </c>
      <c r="I3390">
        <v>80</v>
      </c>
      <c r="J3390">
        <v>50</v>
      </c>
      <c r="K3390" t="s">
        <v>2333</v>
      </c>
      <c r="M3390" t="s">
        <v>7857</v>
      </c>
      <c r="N3390">
        <v>9.1999999999999993</v>
      </c>
      <c r="O3390">
        <v>8.6</v>
      </c>
      <c r="R3390">
        <f t="shared" si="237"/>
        <v>9</v>
      </c>
      <c r="S3390">
        <f t="shared" si="238"/>
        <v>9</v>
      </c>
      <c r="T3390">
        <f t="shared" si="241"/>
        <v>18</v>
      </c>
      <c r="U3390" t="s">
        <v>1209</v>
      </c>
      <c r="V3390" t="s">
        <v>1490</v>
      </c>
      <c r="W3390" t="s">
        <v>1492</v>
      </c>
      <c r="X3390" t="s">
        <v>1512</v>
      </c>
      <c r="Z3390" t="str" cm="1">
        <f t="array" ref="Z3390">IF(ISBLANK(AK3390),_xlfn.LET(
    _xlpm.nameBeforeSlash, IF(ISNUMBER(SEARCH("/", Y3390)), LEFT(Y3390, SEARCH("/", Y3390)-1), Y3390),
    _xlpm.matchRow, IFERROR(MATCH(_xlpm.nameBeforeSlash, AA:AA, 0), ""),
    _xlpm.difference, IF(_xlpm.matchRow="", "", ABS((R3390 + S3390)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),IF(ISBLANK(Y3390),"","Hidden"))</f>
        <v/>
      </c>
      <c r="AA3390" t="s">
        <v>2332</v>
      </c>
      <c r="AB3390" t="s">
        <v>7858</v>
      </c>
      <c r="AC3390" t="s">
        <v>1201</v>
      </c>
      <c r="AD3390" t="str">
        <f>_xlfn.XLOOKUP(AC3390,moves!A:A,moves!B:B)</f>
        <v>ice</v>
      </c>
      <c r="AE3390">
        <f>_xlfn.XLOOKUP(AC3390,moves!A:A,moves!D:D)</f>
        <v>4</v>
      </c>
      <c r="AF3390" t="str">
        <f>_xlfn.XLOOKUP(AC3390,moves!A:A,moves!E:E)</f>
        <v>If 2 or more status symbols are rolled: The target skips their turn this round and the user's battle fatigue increases by 1 extra. This move cannot be used if the user has 5 fatigue.</v>
      </c>
      <c r="AG3390">
        <v>0</v>
      </c>
      <c r="AH3390">
        <v>0</v>
      </c>
      <c r="AI3390">
        <f t="shared" si="242"/>
        <v>0</v>
      </c>
      <c r="AJ3390" t="s">
        <v>525</v>
      </c>
      <c r="AK3390" t="s">
        <v>7857</v>
      </c>
      <c r="AL3390">
        <v>0</v>
      </c>
      <c r="AM3390" cm="1">
        <f t="array" ref="AM3390">IF(AL3390=1,1,
   IF(ISTEXT(AK3390),1,
   IF(AO3390&gt;1,AM3389,
   IF(AI3390=1,
      IF(SUMPRODUCT((LEN($Y$2:$Y$4096)-LEN(SUBSTITUTE($Y$2:$Y$4096,AA3390,"")))/LEN(AA3390))&gt;0,2,1),
      IF(
         SUMPRODUCT((LEN($Y$2:$Y$4096)-LEN(SUBSTITUTE($Y$2:$Y$4096,AA3390,"")))/LEN(AA3390))
         - SUMPRODUCT((LEN($Y$2:$Y$4096)-LEN(SUBSTITUTE($Y$2:$Y$4096,"Alolan "&amp;AA3390,"")))/LEN("Alolan "&amp;AA3390))
         - SUMPRODUCT((LEN($Y$2:$Y$4096)-LEN(SUBSTITUTE($Y$2:$Y$4096,"Galarian "&amp;AA3390,"")))/LEN("Galarian "&amp;AA3390))
         - SUMPRODUCT((LEN($Y$2:$Y$4096)-LEN(SUBSTITUTE($Y$2:$Y$4096,"Hisuian "&amp;AA3390,"")))/LEN("Hisuian "&amp;AA3390))
         - SUMPRODUCT((LEN($Y$2:$Y$4096)-LEN(SUBSTITUTE($Y$2:$Y$4096,"Paldean "&amp;AA3390,"")))/LEN("Paldean "&amp;AA3390))
      &gt;0,2,1)
   ))))</f>
        <v>1</v>
      </c>
      <c r="AN3390">
        <v>0</v>
      </c>
      <c r="AO3390">
        <v>0</v>
      </c>
    </row>
    <row r="3391" spans="1:41" x14ac:dyDescent="0.25">
      <c r="A3391">
        <v>615</v>
      </c>
      <c r="B3391" t="s">
        <v>590</v>
      </c>
      <c r="C3391" t="s">
        <v>1209</v>
      </c>
      <c r="D3391"/>
      <c r="E3391">
        <v>80</v>
      </c>
      <c r="F3391">
        <v>50</v>
      </c>
      <c r="G3391">
        <v>50</v>
      </c>
      <c r="H3391">
        <v>95</v>
      </c>
      <c r="I3391">
        <v>135</v>
      </c>
      <c r="J3391">
        <v>105</v>
      </c>
      <c r="K3391" t="s">
        <v>589</v>
      </c>
      <c r="M3391" t="s">
        <v>7857</v>
      </c>
      <c r="N3391">
        <v>9.4499999999999993</v>
      </c>
      <c r="O3391">
        <v>8.75</v>
      </c>
      <c r="R3391">
        <f t="shared" si="237"/>
        <v>9</v>
      </c>
      <c r="S3391">
        <f t="shared" si="238"/>
        <v>9</v>
      </c>
      <c r="T3391">
        <f t="shared" si="241"/>
        <v>18</v>
      </c>
      <c r="U3391" t="s">
        <v>1209</v>
      </c>
      <c r="V3391" t="s">
        <v>1468</v>
      </c>
      <c r="W3391" t="s">
        <v>429</v>
      </c>
      <c r="X3391" t="s">
        <v>1471</v>
      </c>
      <c r="Z3391" t="str" cm="1">
        <f t="array" ref="Z3391">IF(ISBLANK(AK3391),_xlfn.LET(
    _xlpm.nameBeforeSlash, IF(ISNUMBER(SEARCH("/", Y3391)), LEFT(Y3391, SEARCH("/", Y3391)-1), Y3391),
    _xlpm.matchRow, IFERROR(MATCH(_xlpm.nameBeforeSlash, AA:AA, 0), ""),
    _xlpm.difference, IF(_xlpm.matchRow="", "", ABS((R3391 + S3391)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),IF(ISBLANK(Y3391),"","Hidden"))</f>
        <v/>
      </c>
      <c r="AA3391" t="s">
        <v>590</v>
      </c>
      <c r="AB3391" t="s">
        <v>7858</v>
      </c>
      <c r="AC3391" t="s">
        <v>1206</v>
      </c>
      <c r="AD3391" t="str">
        <f>_xlfn.XLOOKUP(AC3391,moves!A:A,moves!B:B)</f>
        <v>ice</v>
      </c>
      <c r="AE3391">
        <f>_xlfn.XLOOKUP(AC3391,moves!A:A,moves!D:D)</f>
        <v>4</v>
      </c>
      <c r="AF3391" t="str">
        <f>_xlfn.XLOOKUP(AC3391,moves!A:A,moves!E:E)</f>
        <v>Type effectiveness against Water-type Pokémon is +2 instead of -2.</v>
      </c>
      <c r="AG3391">
        <v>0</v>
      </c>
      <c r="AH3391">
        <v>0</v>
      </c>
      <c r="AI3391">
        <f t="shared" si="242"/>
        <v>0</v>
      </c>
      <c r="AJ3391" t="s">
        <v>525</v>
      </c>
      <c r="AK3391" t="s">
        <v>7857</v>
      </c>
      <c r="AL3391">
        <v>0</v>
      </c>
      <c r="AM3391" cm="1">
        <f t="array" ref="AM3391">IF(AL3391=1,1,
   IF(ISTEXT(AK3391),1,
   IF(AO3391&gt;1,AM3390,
   IF(AI3391=1,
      IF(SUMPRODUCT((LEN($Y$2:$Y$4096)-LEN(SUBSTITUTE($Y$2:$Y$4096,AA3391,"")))/LEN(AA3391))&gt;0,2,1),
      IF(
         SUMPRODUCT((LEN($Y$2:$Y$4096)-LEN(SUBSTITUTE($Y$2:$Y$4096,AA3391,"")))/LEN(AA3391))
         - SUMPRODUCT((LEN($Y$2:$Y$4096)-LEN(SUBSTITUTE($Y$2:$Y$4096,"Alolan "&amp;AA3391,"")))/LEN("Alolan "&amp;AA3391))
         - SUMPRODUCT((LEN($Y$2:$Y$4096)-LEN(SUBSTITUTE($Y$2:$Y$4096,"Galarian "&amp;AA3391,"")))/LEN("Galarian "&amp;AA3391))
         - SUMPRODUCT((LEN($Y$2:$Y$4096)-LEN(SUBSTITUTE($Y$2:$Y$4096,"Hisuian "&amp;AA3391,"")))/LEN("Hisuian "&amp;AA3391))
         - SUMPRODUCT((LEN($Y$2:$Y$4096)-LEN(SUBSTITUTE($Y$2:$Y$4096,"Paldean "&amp;AA3391,"")))/LEN("Paldean "&amp;AA3391))
      &gt;0,2,1)
   ))))</f>
        <v>1</v>
      </c>
      <c r="AN3391">
        <v>0</v>
      </c>
      <c r="AO3391">
        <v>0</v>
      </c>
    </row>
    <row r="3392" spans="1:41" x14ac:dyDescent="0.25">
      <c r="A3392">
        <v>617</v>
      </c>
      <c r="B3392" t="s">
        <v>2336</v>
      </c>
      <c r="C3392" t="s">
        <v>1499</v>
      </c>
      <c r="D3392"/>
      <c r="E3392">
        <v>80</v>
      </c>
      <c r="F3392">
        <v>70</v>
      </c>
      <c r="G3392">
        <v>40</v>
      </c>
      <c r="H3392">
        <v>100</v>
      </c>
      <c r="I3392">
        <v>60</v>
      </c>
      <c r="J3392">
        <v>145</v>
      </c>
      <c r="K3392" t="s">
        <v>2337</v>
      </c>
      <c r="M3392" t="s">
        <v>7857</v>
      </c>
      <c r="N3392">
        <v>11.5</v>
      </c>
      <c r="O3392">
        <v>6.2</v>
      </c>
      <c r="R3392">
        <f t="shared" si="237"/>
        <v>12</v>
      </c>
      <c r="S3392">
        <f t="shared" si="238"/>
        <v>6</v>
      </c>
      <c r="T3392">
        <f t="shared" si="241"/>
        <v>18</v>
      </c>
      <c r="U3392" t="s">
        <v>1499</v>
      </c>
      <c r="V3392" t="s">
        <v>1490</v>
      </c>
      <c r="W3392" t="s">
        <v>1469</v>
      </c>
      <c r="X3392" t="s">
        <v>1468</v>
      </c>
      <c r="Z3392" t="str" cm="1">
        <f t="array" ref="Z3392">IF(ISBLANK(AK3392),_xlfn.LET(
    _xlpm.nameBeforeSlash, IF(ISNUMBER(SEARCH("/", Y3392)), LEFT(Y3392, SEARCH("/", Y3392)-1), Y3392),
    _xlpm.matchRow, IFERROR(MATCH(_xlpm.nameBeforeSlash, AA:AA, 0), ""),
    _xlpm.difference, IF(_xlpm.matchRow="", "", ABS((R3392 + S3392)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),IF(ISBLANK(Y3392),"","Hidden"))</f>
        <v/>
      </c>
      <c r="AA3392" t="s">
        <v>2336</v>
      </c>
      <c r="AB3392" t="s">
        <v>7858</v>
      </c>
      <c r="AC3392" t="s">
        <v>1405</v>
      </c>
      <c r="AD3392" t="str">
        <f>_xlfn.XLOOKUP(AC3392,moves!A:A,moves!B:B)</f>
        <v>water</v>
      </c>
      <c r="AE3392">
        <f>_xlfn.XLOOKUP(AC3392,moves!A:A,moves!D:D)</f>
        <v>4</v>
      </c>
      <c r="AF3392" t="str">
        <f>_xlfn.XLOOKUP(AC3392,moves!A:A,moves!E:E)</f>
        <v>Each time this move is used in succession: Increase attack strength by 1.</v>
      </c>
      <c r="AG3392">
        <v>0</v>
      </c>
      <c r="AH3392">
        <v>0</v>
      </c>
      <c r="AI3392">
        <f t="shared" si="242"/>
        <v>0</v>
      </c>
      <c r="AJ3392" t="s">
        <v>525</v>
      </c>
      <c r="AK3392" t="s">
        <v>7857</v>
      </c>
      <c r="AL3392">
        <v>0</v>
      </c>
      <c r="AM3392" cm="1">
        <f t="array" ref="AM3392">IF(AL3392=1,1,
   IF(ISTEXT(AK3392),1,
   IF(AO3392&gt;1,AM3391,
   IF(AI3392=1,
      IF(SUMPRODUCT((LEN($Y$2:$Y$4096)-LEN(SUBSTITUTE($Y$2:$Y$4096,AA3392,"")))/LEN(AA3392))&gt;0,2,1),
      IF(
         SUMPRODUCT((LEN($Y$2:$Y$4096)-LEN(SUBSTITUTE($Y$2:$Y$4096,AA3392,"")))/LEN(AA3392))
         - SUMPRODUCT((LEN($Y$2:$Y$4096)-LEN(SUBSTITUTE($Y$2:$Y$4096,"Alolan "&amp;AA3392,"")))/LEN("Alolan "&amp;AA3392))
         - SUMPRODUCT((LEN($Y$2:$Y$4096)-LEN(SUBSTITUTE($Y$2:$Y$4096,"Galarian "&amp;AA3392,"")))/LEN("Galarian "&amp;AA3392))
         - SUMPRODUCT((LEN($Y$2:$Y$4096)-LEN(SUBSTITUTE($Y$2:$Y$4096,"Hisuian "&amp;AA3392,"")))/LEN("Hisuian "&amp;AA3392))
         - SUMPRODUCT((LEN($Y$2:$Y$4096)-LEN(SUBSTITUTE($Y$2:$Y$4096,"Paldean "&amp;AA3392,"")))/LEN("Paldean "&amp;AA3392))
      &gt;0,2,1)
   ))))</f>
        <v>1</v>
      </c>
      <c r="AN3392">
        <v>0</v>
      </c>
      <c r="AO3392">
        <v>0</v>
      </c>
    </row>
    <row r="3393" spans="1:41" x14ac:dyDescent="0.25">
      <c r="A3393">
        <v>625</v>
      </c>
      <c r="B3393" t="s">
        <v>2351</v>
      </c>
      <c r="C3393" t="s">
        <v>1471</v>
      </c>
      <c r="D3393" t="s">
        <v>1514</v>
      </c>
      <c r="E3393">
        <v>65</v>
      </c>
      <c r="F3393">
        <v>125</v>
      </c>
      <c r="G3393">
        <v>100</v>
      </c>
      <c r="H3393">
        <v>60</v>
      </c>
      <c r="I3393">
        <v>70</v>
      </c>
      <c r="J3393">
        <v>70</v>
      </c>
      <c r="K3393" t="s">
        <v>2352</v>
      </c>
      <c r="M3393" t="s">
        <v>7857</v>
      </c>
      <c r="N3393">
        <v>9.65</v>
      </c>
      <c r="O3393">
        <v>7.7</v>
      </c>
      <c r="R3393">
        <f t="shared" si="237"/>
        <v>10</v>
      </c>
      <c r="S3393">
        <f t="shared" si="238"/>
        <v>8</v>
      </c>
      <c r="T3393">
        <f t="shared" si="241"/>
        <v>18</v>
      </c>
      <c r="U3393" t="s">
        <v>1471</v>
      </c>
      <c r="V3393" t="s">
        <v>1514</v>
      </c>
      <c r="W3393" t="s">
        <v>1492</v>
      </c>
      <c r="X3393" t="s">
        <v>1499</v>
      </c>
      <c r="Y3393" t="s">
        <v>2353</v>
      </c>
      <c r="Z3393" t="str" cm="1">
        <f t="array" ref="Z3393">IF(ISBLANK(AK3393),_xlfn.LET(
    _xlpm.nameBeforeSlash, IF(ISNUMBER(SEARCH("/", Y3393)), LEFT(Y3393, SEARCH("/", Y3393)-1), Y3393),
    _xlpm.matchRow, IFERROR(MATCH(_xlpm.nameBeforeSlash, AA:AA, 0), ""),
    _xlpm.difference, IF(_xlpm.matchRow="", "", ABS((R3393 + S3393)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),IF(ISBLANK(Y3393),"","Hidden"))</f>
        <v>Hidden</v>
      </c>
      <c r="AA3393" t="s">
        <v>2351</v>
      </c>
      <c r="AB3393" t="s">
        <v>7858</v>
      </c>
      <c r="AC3393" t="s">
        <v>454</v>
      </c>
      <c r="AD3393" t="str">
        <f>_xlfn.XLOOKUP(AC3393,moves!A:A,moves!B:B)</f>
        <v>dark</v>
      </c>
      <c r="AE3393">
        <f>_xlfn.XLOOKUP(AC3393,moves!A:A,moves!D:D)</f>
        <v>4</v>
      </c>
      <c r="AF3393" t="str">
        <f>_xlfn.XLOOKUP(AC3393,moves!A:A,moves!E:E)</f>
        <v>Critical hits deal +1 damage.</v>
      </c>
      <c r="AG3393">
        <v>0</v>
      </c>
      <c r="AH3393">
        <v>0</v>
      </c>
      <c r="AI3393">
        <f t="shared" si="242"/>
        <v>0</v>
      </c>
      <c r="AJ3393" t="s">
        <v>525</v>
      </c>
      <c r="AK3393" t="s">
        <v>7857</v>
      </c>
      <c r="AL3393">
        <v>0</v>
      </c>
      <c r="AM3393" cm="1">
        <f t="array" ref="AM3393">IF(AL3393=1,1,
   IF(ISTEXT(AK3393),1,
   IF(AO3393&gt;1,AM3392,
   IF(AI3393=1,
      IF(SUMPRODUCT((LEN($Y$2:$Y$4096)-LEN(SUBSTITUTE($Y$2:$Y$4096,AA3393,"")))/LEN(AA3393))&gt;0,2,1),
      IF(
         SUMPRODUCT((LEN($Y$2:$Y$4096)-LEN(SUBSTITUTE($Y$2:$Y$4096,AA3393,"")))/LEN(AA3393))
         - SUMPRODUCT((LEN($Y$2:$Y$4096)-LEN(SUBSTITUTE($Y$2:$Y$4096,"Alolan "&amp;AA3393,"")))/LEN("Alolan "&amp;AA3393))
         - SUMPRODUCT((LEN($Y$2:$Y$4096)-LEN(SUBSTITUTE($Y$2:$Y$4096,"Galarian "&amp;AA3393,"")))/LEN("Galarian "&amp;AA3393))
         - SUMPRODUCT((LEN($Y$2:$Y$4096)-LEN(SUBSTITUTE($Y$2:$Y$4096,"Hisuian "&amp;AA3393,"")))/LEN("Hisuian "&amp;AA3393))
         - SUMPRODUCT((LEN($Y$2:$Y$4096)-LEN(SUBSTITUTE($Y$2:$Y$4096,"Paldean "&amp;AA3393,"")))/LEN("Paldean "&amp;AA3393))
      &gt;0,2,1)
   ))))</f>
        <v>1</v>
      </c>
      <c r="AN3393">
        <v>0</v>
      </c>
      <c r="AO3393">
        <v>0</v>
      </c>
    </row>
    <row r="3394" spans="1:41" x14ac:dyDescent="0.25">
      <c r="A3394">
        <v>630</v>
      </c>
      <c r="B3394" t="s">
        <v>2361</v>
      </c>
      <c r="C3394" t="s">
        <v>1471</v>
      </c>
      <c r="D3394" t="s">
        <v>1481</v>
      </c>
      <c r="E3394">
        <v>110</v>
      </c>
      <c r="F3394">
        <v>65</v>
      </c>
      <c r="G3394">
        <v>105</v>
      </c>
      <c r="H3394">
        <v>55</v>
      </c>
      <c r="I3394">
        <v>95</v>
      </c>
      <c r="J3394">
        <v>80</v>
      </c>
      <c r="K3394" t="s">
        <v>2362</v>
      </c>
      <c r="M3394" t="s">
        <v>7857</v>
      </c>
      <c r="N3394">
        <v>7</v>
      </c>
      <c r="O3394">
        <v>10.4</v>
      </c>
      <c r="Q3394">
        <v>1</v>
      </c>
      <c r="R3394">
        <f t="shared" ref="R3394:R3457" si="243">MROUND(N3394,1)+P3394</f>
        <v>7</v>
      </c>
      <c r="S3394">
        <f t="shared" ref="S3394:S3457" si="244">MROUND(O3394,1)+Q3394</f>
        <v>11</v>
      </c>
      <c r="T3394">
        <f t="shared" si="241"/>
        <v>18</v>
      </c>
      <c r="U3394" t="s">
        <v>1471</v>
      </c>
      <c r="V3394" t="s">
        <v>1481</v>
      </c>
      <c r="W3394" t="s">
        <v>1469</v>
      </c>
      <c r="X3394" t="s">
        <v>1472</v>
      </c>
      <c r="Z3394" t="str" cm="1">
        <f t="array" ref="Z3394">IF(ISBLANK(AK3394),_xlfn.LET(
    _xlpm.nameBeforeSlash, IF(ISNUMBER(SEARCH("/", Y3394)), LEFT(Y3394, SEARCH("/", Y3394)-1), Y3394),
    _xlpm.matchRow, IFERROR(MATCH(_xlpm.nameBeforeSlash, AA:AA, 0), ""),
    _xlpm.difference, IF(_xlpm.matchRow="", "", ABS((R3394 + S3394)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),IF(ISBLANK(Y3394),"","Hidden"))</f>
        <v/>
      </c>
      <c r="AA3394" t="s">
        <v>2361</v>
      </c>
      <c r="AB3394" t="s">
        <v>7858</v>
      </c>
      <c r="AC3394" t="s">
        <v>897</v>
      </c>
      <c r="AD3394" t="str">
        <f>_xlfn.XLOOKUP(AC3394,moves!A:A,moves!B:B)</f>
        <v>ground</v>
      </c>
      <c r="AE3394">
        <f>_xlfn.XLOOKUP(AC3394,moves!A:A,moves!D:D)</f>
        <v>5</v>
      </c>
      <c r="AF3394" t="str">
        <f>_xlfn.XLOOKUP(AC3394,moves!A:A,moves!E:E)</f>
        <v>Status symbols deal -2 damage.</v>
      </c>
      <c r="AG3394">
        <v>0</v>
      </c>
      <c r="AH3394">
        <v>0</v>
      </c>
      <c r="AI3394">
        <f t="shared" si="242"/>
        <v>0</v>
      </c>
      <c r="AJ3394" t="s">
        <v>525</v>
      </c>
      <c r="AK3394" t="s">
        <v>7857</v>
      </c>
      <c r="AL3394">
        <v>0</v>
      </c>
      <c r="AM3394" cm="1">
        <f t="array" ref="AM3394">IF(AL3394=1,1,
   IF(ISTEXT(AK3394),1,
   IF(AO3394&gt;1,AM3393,
   IF(AI3394=1,
      IF(SUMPRODUCT((LEN($Y$2:$Y$4096)-LEN(SUBSTITUTE($Y$2:$Y$4096,AA3394,"")))/LEN(AA3394))&gt;0,2,1),
      IF(
         SUMPRODUCT((LEN($Y$2:$Y$4096)-LEN(SUBSTITUTE($Y$2:$Y$4096,AA3394,"")))/LEN(AA3394))
         - SUMPRODUCT((LEN($Y$2:$Y$4096)-LEN(SUBSTITUTE($Y$2:$Y$4096,"Alolan "&amp;AA3394,"")))/LEN("Alolan "&amp;AA3394))
         - SUMPRODUCT((LEN($Y$2:$Y$4096)-LEN(SUBSTITUTE($Y$2:$Y$4096,"Galarian "&amp;AA3394,"")))/LEN("Galarian "&amp;AA3394))
         - SUMPRODUCT((LEN($Y$2:$Y$4096)-LEN(SUBSTITUTE($Y$2:$Y$4096,"Hisuian "&amp;AA3394,"")))/LEN("Hisuian "&amp;AA3394))
         - SUMPRODUCT((LEN($Y$2:$Y$4096)-LEN(SUBSTITUTE($Y$2:$Y$4096,"Paldean "&amp;AA3394,"")))/LEN("Paldean "&amp;AA3394))
      &gt;0,2,1)
   ))))</f>
        <v>1</v>
      </c>
      <c r="AN3394">
        <v>0</v>
      </c>
      <c r="AO3394">
        <v>0</v>
      </c>
    </row>
    <row r="3395" spans="1:41" x14ac:dyDescent="0.25">
      <c r="A3395">
        <v>635</v>
      </c>
      <c r="B3395" t="s">
        <v>864</v>
      </c>
      <c r="C3395" t="s">
        <v>1471</v>
      </c>
      <c r="D3395" t="s">
        <v>1482</v>
      </c>
      <c r="E3395">
        <v>92</v>
      </c>
      <c r="F3395">
        <v>105</v>
      </c>
      <c r="G3395">
        <v>90</v>
      </c>
      <c r="H3395">
        <v>125</v>
      </c>
      <c r="I3395">
        <v>90</v>
      </c>
      <c r="J3395">
        <v>98</v>
      </c>
      <c r="K3395" t="s">
        <v>860</v>
      </c>
      <c r="M3395" t="s">
        <v>7857</v>
      </c>
      <c r="N3395">
        <v>11.22</v>
      </c>
      <c r="O3395">
        <v>9.0800000000000018</v>
      </c>
      <c r="R3395">
        <f t="shared" si="243"/>
        <v>11</v>
      </c>
      <c r="S3395">
        <f t="shared" si="244"/>
        <v>9</v>
      </c>
      <c r="T3395">
        <f t="shared" si="241"/>
        <v>20</v>
      </c>
      <c r="U3395" t="s">
        <v>1471</v>
      </c>
      <c r="V3395" t="s">
        <v>1482</v>
      </c>
      <c r="W3395" t="s">
        <v>1479</v>
      </c>
      <c r="X3395" t="s">
        <v>1481</v>
      </c>
      <c r="Z3395" t="str" cm="1">
        <f t="array" ref="Z3395">IF(ISBLANK(AK3395),_xlfn.LET(
    _xlpm.nameBeforeSlash, IF(ISNUMBER(SEARCH("/", Y3395)), LEFT(Y3395, SEARCH("/", Y3395)-1), Y3395),
    _xlpm.matchRow, IFERROR(MATCH(_xlpm.nameBeforeSlash, AA:AA, 0), ""),
    _xlpm.difference, IF(_xlpm.matchRow="", "", ABS((R3395 + S3395)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),IF(ISBLANK(Y3395),"","Hidden"))</f>
        <v/>
      </c>
      <c r="AA3395" t="s">
        <v>864</v>
      </c>
      <c r="AB3395" t="s">
        <v>7858</v>
      </c>
      <c r="AC3395" t="s">
        <v>939</v>
      </c>
      <c r="AD3395" t="str">
        <f>_xlfn.XLOOKUP(AC3395,moves!A:A,moves!B:B)</f>
        <v>dark</v>
      </c>
      <c r="AE3395">
        <f>_xlfn.XLOOKUP(AC3395,moves!A:A,moves!D:D)</f>
        <v>5</v>
      </c>
      <c r="AF3395" t="str">
        <f>_xlfn.XLOOKUP(AC3395,moves!A:A,moves!E:E)</f>
        <v>If the user's attack roll is modified by the target's MODIFY move effect: Deal double damage.</v>
      </c>
      <c r="AG3395">
        <v>0</v>
      </c>
      <c r="AH3395">
        <v>0</v>
      </c>
      <c r="AI3395">
        <f t="shared" si="242"/>
        <v>0</v>
      </c>
      <c r="AJ3395" t="s">
        <v>525</v>
      </c>
      <c r="AK3395" t="s">
        <v>7857</v>
      </c>
      <c r="AL3395">
        <v>0</v>
      </c>
      <c r="AM3395" cm="1">
        <f t="array" ref="AM3395">IF(AL3395=1,1,
   IF(ISTEXT(AK3395),1,
   IF(AO3395&gt;1,AM3394,
   IF(AI3395=1,
      IF(SUMPRODUCT((LEN($Y$2:$Y$4096)-LEN(SUBSTITUTE($Y$2:$Y$4096,AA3395,"")))/LEN(AA3395))&gt;0,2,1),
      IF(
         SUMPRODUCT((LEN($Y$2:$Y$4096)-LEN(SUBSTITUTE($Y$2:$Y$4096,AA3395,"")))/LEN(AA3395))
         - SUMPRODUCT((LEN($Y$2:$Y$4096)-LEN(SUBSTITUTE($Y$2:$Y$4096,"Alolan "&amp;AA3395,"")))/LEN("Alolan "&amp;AA3395))
         - SUMPRODUCT((LEN($Y$2:$Y$4096)-LEN(SUBSTITUTE($Y$2:$Y$4096,"Galarian "&amp;AA3395,"")))/LEN("Galarian "&amp;AA3395))
         - SUMPRODUCT((LEN($Y$2:$Y$4096)-LEN(SUBSTITUTE($Y$2:$Y$4096,"Hisuian "&amp;AA3395,"")))/LEN("Hisuian "&amp;AA3395))
         - SUMPRODUCT((LEN($Y$2:$Y$4096)-LEN(SUBSTITUTE($Y$2:$Y$4096,"Paldean "&amp;AA3395,"")))/LEN("Paldean "&amp;AA3395))
      &gt;0,2,1)
   ))))</f>
        <v>1</v>
      </c>
      <c r="AN3395">
        <v>0</v>
      </c>
      <c r="AO3395">
        <v>0</v>
      </c>
    </row>
    <row r="3396" spans="1:41" x14ac:dyDescent="0.25">
      <c r="A3396">
        <v>19</v>
      </c>
      <c r="B3396" t="s">
        <v>1519</v>
      </c>
      <c r="C3396" t="s">
        <v>1512</v>
      </c>
      <c r="D3396"/>
      <c r="E3396">
        <v>30</v>
      </c>
      <c r="F3396">
        <v>56</v>
      </c>
      <c r="G3396">
        <v>35</v>
      </c>
      <c r="H3396">
        <v>25</v>
      </c>
      <c r="I3396">
        <v>35</v>
      </c>
      <c r="J3396">
        <v>72</v>
      </c>
      <c r="K3396" t="s">
        <v>1520</v>
      </c>
      <c r="M3396" t="s">
        <v>7859</v>
      </c>
      <c r="N3396">
        <v>5.93</v>
      </c>
      <c r="O3396">
        <v>3.3</v>
      </c>
      <c r="P3396">
        <v>1</v>
      </c>
      <c r="Q3396">
        <v>1</v>
      </c>
      <c r="R3396">
        <f t="shared" si="243"/>
        <v>7</v>
      </c>
      <c r="S3396">
        <f t="shared" si="244"/>
        <v>4</v>
      </c>
      <c r="T3396">
        <f t="shared" si="241"/>
        <v>11</v>
      </c>
      <c r="U3396" t="s">
        <v>1512</v>
      </c>
      <c r="V3396" t="s">
        <v>1471</v>
      </c>
      <c r="W3396" t="s">
        <v>1492</v>
      </c>
      <c r="X3396" t="s">
        <v>1521</v>
      </c>
      <c r="Y3396" t="s">
        <v>1522</v>
      </c>
      <c r="Z3396" t="str" cm="1">
        <f t="array" ref="Z3396">IF(ISBLANK(AK3396),_xlfn.LET(
    _xlpm.nameBeforeSlash, IF(ISNUMBER(SEARCH("/", Y3396)), LEFT(Y3396, SEARCH("/", Y3396)-1), Y3396),
    _xlpm.matchRow, IFERROR(MATCH(_xlpm.nameBeforeSlash, AA:AA, 0), ""),
    _xlpm.difference, IF(_xlpm.matchRow="", "", ABS((R3396 + S3396)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),IF(ISBLANK(Y3396),"","Hidden"))</f>
        <v>Hidden</v>
      </c>
      <c r="AA3396" t="s">
        <v>1519</v>
      </c>
      <c r="AB3396" t="s">
        <v>7858</v>
      </c>
      <c r="AC3396" t="s">
        <v>645</v>
      </c>
      <c r="AD3396" t="str">
        <f>_xlfn.XLOOKUP(AC3396,moves!A:A,moves!B:B)</f>
        <v>normal</v>
      </c>
      <c r="AE3396">
        <f>_xlfn.XLOOKUP(AC3396,moves!A:A,moves!D:D)</f>
        <v>2</v>
      </c>
      <c r="AF3396" t="str">
        <f>_xlfn.XLOOKUP(AC3396,moves!A:A,moves!E:E)</f>
        <v xml:space="preserve"> </v>
      </c>
      <c r="AG3396">
        <v>0</v>
      </c>
      <c r="AH3396">
        <v>0</v>
      </c>
      <c r="AI3396">
        <f t="shared" si="242"/>
        <v>0</v>
      </c>
      <c r="AJ3396" t="s">
        <v>523</v>
      </c>
      <c r="AK3396" t="s">
        <v>7859</v>
      </c>
      <c r="AL3396">
        <v>0</v>
      </c>
      <c r="AM3396" cm="1">
        <f t="array" ref="AM3396">IF(AL3396=1,1,
   IF(ISTEXT(AK3396),1,
   IF(AO3396&gt;1,AM3395,
   IF(AI3396=1,
      IF(SUMPRODUCT((LEN($Y$2:$Y$4096)-LEN(SUBSTITUTE($Y$2:$Y$4096,AA3396,"")))/LEN(AA3396))&gt;0,2,1),
      IF(
         SUMPRODUCT((LEN($Y$2:$Y$4096)-LEN(SUBSTITUTE($Y$2:$Y$4096,AA3396,"")))/LEN(AA3396))
         - SUMPRODUCT((LEN($Y$2:$Y$4096)-LEN(SUBSTITUTE($Y$2:$Y$4096,"Alolan "&amp;AA3396,"")))/LEN("Alolan "&amp;AA3396))
         - SUMPRODUCT((LEN($Y$2:$Y$4096)-LEN(SUBSTITUTE($Y$2:$Y$4096,"Galarian "&amp;AA3396,"")))/LEN("Galarian "&amp;AA3396))
         - SUMPRODUCT((LEN($Y$2:$Y$4096)-LEN(SUBSTITUTE($Y$2:$Y$4096,"Hisuian "&amp;AA3396,"")))/LEN("Hisuian "&amp;AA3396))
         - SUMPRODUCT((LEN($Y$2:$Y$4096)-LEN(SUBSTITUTE($Y$2:$Y$4096,"Paldean "&amp;AA3396,"")))/LEN("Paldean "&amp;AA3396))
      &gt;0,2,1)
   ))))</f>
        <v>1</v>
      </c>
      <c r="AN3396">
        <v>0</v>
      </c>
      <c r="AO3396">
        <v>0</v>
      </c>
    </row>
    <row r="3397" spans="1:41" x14ac:dyDescent="0.25">
      <c r="A3397">
        <v>81</v>
      </c>
      <c r="B3397" t="s">
        <v>38</v>
      </c>
      <c r="C3397" t="s">
        <v>1521</v>
      </c>
      <c r="D3397" t="s">
        <v>1514</v>
      </c>
      <c r="E3397">
        <v>25</v>
      </c>
      <c r="F3397">
        <v>35</v>
      </c>
      <c r="G3397">
        <v>70</v>
      </c>
      <c r="H3397">
        <v>95</v>
      </c>
      <c r="I3397">
        <v>55</v>
      </c>
      <c r="J3397">
        <v>45</v>
      </c>
      <c r="K3397" t="s">
        <v>337</v>
      </c>
      <c r="M3397" t="s">
        <v>7859</v>
      </c>
      <c r="N3397">
        <v>6.9</v>
      </c>
      <c r="O3397">
        <v>4.75</v>
      </c>
      <c r="P3397">
        <v>1</v>
      </c>
      <c r="Q3397">
        <v>1</v>
      </c>
      <c r="R3397">
        <f t="shared" si="243"/>
        <v>8</v>
      </c>
      <c r="S3397">
        <f t="shared" si="244"/>
        <v>6</v>
      </c>
      <c r="T3397">
        <f t="shared" si="241"/>
        <v>14</v>
      </c>
      <c r="U3397" t="s">
        <v>1521</v>
      </c>
      <c r="V3397" t="s">
        <v>1514</v>
      </c>
      <c r="W3397" t="s">
        <v>429</v>
      </c>
      <c r="X3397" t="s">
        <v>1512</v>
      </c>
      <c r="Y3397" t="s">
        <v>40</v>
      </c>
      <c r="Z3397" t="str" cm="1">
        <f t="array" ref="Z3397">IF(ISBLANK(AK3397),_xlfn.LET(
    _xlpm.nameBeforeSlash, IF(ISNUMBER(SEARCH("/", Y3397)), LEFT(Y3397, SEARCH("/", Y3397)-1), Y3397),
    _xlpm.matchRow, IFERROR(MATCH(_xlpm.nameBeforeSlash, AA:AA, 0), ""),
    _xlpm.difference, IF(_xlpm.matchRow="", "", ABS((R3397 + S3397)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),IF(ISBLANK(Y3397),"","Hidden"))</f>
        <v>Hidden</v>
      </c>
      <c r="AA3397" t="s">
        <v>38</v>
      </c>
      <c r="AB3397" t="s">
        <v>7858</v>
      </c>
      <c r="AC3397" t="s">
        <v>493</v>
      </c>
      <c r="AD3397" t="str">
        <f>_xlfn.XLOOKUP(AC3397,moves!A:A,moves!B:B)</f>
        <v>electric</v>
      </c>
      <c r="AE3397">
        <f>_xlfn.XLOOKUP(AC3397,moves!A:A,moves!D:D)</f>
        <v>2</v>
      </c>
      <c r="AF3397" t="str">
        <f>_xlfn.XLOOKUP(AC3397,moves!A:A,moves!E:E)</f>
        <v>Inflict the Paralyzed status on the target.</v>
      </c>
      <c r="AG3397">
        <v>1</v>
      </c>
      <c r="AH3397">
        <v>0</v>
      </c>
      <c r="AI3397">
        <f t="shared" si="242"/>
        <v>0</v>
      </c>
      <c r="AJ3397" t="s">
        <v>523</v>
      </c>
      <c r="AK3397" t="s">
        <v>7859</v>
      </c>
      <c r="AL3397">
        <v>0</v>
      </c>
      <c r="AM3397" cm="1">
        <f t="array" ref="AM3397">IF(AL3397=1,1,
   IF(ISTEXT(AK3397),1,
   IF(AO3397&gt;1,AM3396,
   IF(AI3397=1,
      IF(SUMPRODUCT((LEN($Y$2:$Y$4096)-LEN(SUBSTITUTE($Y$2:$Y$4096,AA3397,"")))/LEN(AA3397))&gt;0,2,1),
      IF(
         SUMPRODUCT((LEN($Y$2:$Y$4096)-LEN(SUBSTITUTE($Y$2:$Y$4096,AA3397,"")))/LEN(AA3397))
         - SUMPRODUCT((LEN($Y$2:$Y$4096)-LEN(SUBSTITUTE($Y$2:$Y$4096,"Alolan "&amp;AA3397,"")))/LEN("Alolan "&amp;AA3397))
         - SUMPRODUCT((LEN($Y$2:$Y$4096)-LEN(SUBSTITUTE($Y$2:$Y$4096,"Galarian "&amp;AA3397,"")))/LEN("Galarian "&amp;AA3397))
         - SUMPRODUCT((LEN($Y$2:$Y$4096)-LEN(SUBSTITUTE($Y$2:$Y$4096,"Hisuian "&amp;AA3397,"")))/LEN("Hisuian "&amp;AA3397))
         - SUMPRODUCT((LEN($Y$2:$Y$4096)-LEN(SUBSTITUTE($Y$2:$Y$4096,"Paldean "&amp;AA3397,"")))/LEN("Paldean "&amp;AA3397))
      &gt;0,2,1)
   ))))</f>
        <v>1</v>
      </c>
      <c r="AN3397">
        <v>0</v>
      </c>
      <c r="AO3397">
        <v>0</v>
      </c>
    </row>
    <row r="3398" spans="1:41" x14ac:dyDescent="0.25">
      <c r="A3398">
        <v>88</v>
      </c>
      <c r="B3398" t="s">
        <v>1658</v>
      </c>
      <c r="C3398" t="s">
        <v>1469</v>
      </c>
      <c r="D3398"/>
      <c r="E3398">
        <v>80</v>
      </c>
      <c r="F3398">
        <v>80</v>
      </c>
      <c r="G3398">
        <v>50</v>
      </c>
      <c r="H3398">
        <v>40</v>
      </c>
      <c r="I3398">
        <v>50</v>
      </c>
      <c r="J3398">
        <v>25</v>
      </c>
      <c r="K3398" t="s">
        <v>1659</v>
      </c>
      <c r="M3398" t="s">
        <v>7859</v>
      </c>
      <c r="N3398">
        <v>5.4</v>
      </c>
      <c r="O3398">
        <v>6.2</v>
      </c>
      <c r="P3398">
        <v>1</v>
      </c>
      <c r="Q3398">
        <v>1</v>
      </c>
      <c r="R3398">
        <f t="shared" si="243"/>
        <v>6</v>
      </c>
      <c r="S3398">
        <f t="shared" si="244"/>
        <v>7</v>
      </c>
      <c r="T3398">
        <f t="shared" si="241"/>
        <v>13</v>
      </c>
      <c r="U3398" t="s">
        <v>1469</v>
      </c>
      <c r="V3398" t="s">
        <v>1471</v>
      </c>
      <c r="W3398" t="s">
        <v>1524</v>
      </c>
      <c r="X3398" t="s">
        <v>1479</v>
      </c>
      <c r="Y3398" t="s">
        <v>1660</v>
      </c>
      <c r="Z3398" t="str" cm="1">
        <f t="array" ref="Z3398">IF(ISBLANK(AK3398),_xlfn.LET(
    _xlpm.nameBeforeSlash, IF(ISNUMBER(SEARCH("/", Y3398)), LEFT(Y3398, SEARCH("/", Y3398)-1), Y3398),
    _xlpm.matchRow, IFERROR(MATCH(_xlpm.nameBeforeSlash, AA:AA, 0), ""),
    _xlpm.difference, IF(_xlpm.matchRow="", "", ABS((R3398 + S3398)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),IF(ISBLANK(Y3398),"","Hidden"))</f>
        <v>Hidden</v>
      </c>
      <c r="AA3398" t="s">
        <v>1658</v>
      </c>
      <c r="AB3398" t="s">
        <v>7858</v>
      </c>
      <c r="AC3398" t="s">
        <v>1297</v>
      </c>
      <c r="AD3398" t="str">
        <f>_xlfn.XLOOKUP(AC3398,moves!A:A,moves!B:B)</f>
        <v>poison</v>
      </c>
      <c r="AE3398">
        <f>_xlfn.XLOOKUP(AC3398,moves!A:A,moves!D:D)</f>
        <v>3</v>
      </c>
      <c r="AF3398" t="str">
        <f>_xlfn.XLOOKUP(AC3398,moves!A:A,moves!E:E)</f>
        <v>Inflict the Poisoned status on the target.</v>
      </c>
      <c r="AG3398">
        <v>0</v>
      </c>
      <c r="AH3398">
        <v>0</v>
      </c>
      <c r="AI3398">
        <f t="shared" si="242"/>
        <v>0</v>
      </c>
      <c r="AJ3398" t="s">
        <v>523</v>
      </c>
      <c r="AK3398" t="s">
        <v>7859</v>
      </c>
      <c r="AL3398">
        <v>0</v>
      </c>
      <c r="AM3398" cm="1">
        <f t="array" ref="AM3398">IF(AL3398=1,1,
   IF(ISTEXT(AK3398),1,
   IF(AO3398&gt;1,AM3397,
   IF(AI3398=1,
      IF(SUMPRODUCT((LEN($Y$2:$Y$4096)-LEN(SUBSTITUTE($Y$2:$Y$4096,AA3398,"")))/LEN(AA3398))&gt;0,2,1),
      IF(
         SUMPRODUCT((LEN($Y$2:$Y$4096)-LEN(SUBSTITUTE($Y$2:$Y$4096,AA3398,"")))/LEN(AA3398))
         - SUMPRODUCT((LEN($Y$2:$Y$4096)-LEN(SUBSTITUTE($Y$2:$Y$4096,"Alolan "&amp;AA3398,"")))/LEN("Alolan "&amp;AA3398))
         - SUMPRODUCT((LEN($Y$2:$Y$4096)-LEN(SUBSTITUTE($Y$2:$Y$4096,"Galarian "&amp;AA3398,"")))/LEN("Galarian "&amp;AA3398))
         - SUMPRODUCT((LEN($Y$2:$Y$4096)-LEN(SUBSTITUTE($Y$2:$Y$4096,"Hisuian "&amp;AA3398,"")))/LEN("Hisuian "&amp;AA3398))
         - SUMPRODUCT((LEN($Y$2:$Y$4096)-LEN(SUBSTITUTE($Y$2:$Y$4096,"Paldean "&amp;AA3398,"")))/LEN("Paldean "&amp;AA3398))
      &gt;0,2,1)
   ))))</f>
        <v>1</v>
      </c>
      <c r="AN3398">
        <v>0</v>
      </c>
      <c r="AO3398">
        <v>0</v>
      </c>
    </row>
    <row r="3399" spans="1:41" x14ac:dyDescent="0.25">
      <c r="A3399">
        <v>228</v>
      </c>
      <c r="B3399" t="s">
        <v>99</v>
      </c>
      <c r="C3399" t="s">
        <v>1471</v>
      </c>
      <c r="D3399" t="s">
        <v>1479</v>
      </c>
      <c r="E3399">
        <v>45</v>
      </c>
      <c r="F3399">
        <v>60</v>
      </c>
      <c r="G3399">
        <v>30</v>
      </c>
      <c r="H3399">
        <v>80</v>
      </c>
      <c r="I3399">
        <v>50</v>
      </c>
      <c r="J3399">
        <v>65</v>
      </c>
      <c r="K3399" t="s">
        <v>373</v>
      </c>
      <c r="M3399" t="s">
        <v>7859</v>
      </c>
      <c r="N3399">
        <v>7.2</v>
      </c>
      <c r="O3399">
        <v>4.2</v>
      </c>
      <c r="P3399">
        <v>1</v>
      </c>
      <c r="Q3399">
        <v>1</v>
      </c>
      <c r="R3399">
        <f t="shared" si="243"/>
        <v>8</v>
      </c>
      <c r="S3399">
        <f t="shared" si="244"/>
        <v>5</v>
      </c>
      <c r="T3399">
        <f t="shared" si="241"/>
        <v>13</v>
      </c>
      <c r="U3399" t="s">
        <v>1471</v>
      </c>
      <c r="V3399" t="s">
        <v>1479</v>
      </c>
      <c r="W3399" t="s">
        <v>1469</v>
      </c>
      <c r="X3399" t="s">
        <v>1521</v>
      </c>
      <c r="Y3399" t="s">
        <v>100</v>
      </c>
      <c r="Z3399" t="str" cm="1">
        <f t="array" ref="Z3399">IF(ISBLANK(AK3399),_xlfn.LET(
    _xlpm.nameBeforeSlash, IF(ISNUMBER(SEARCH("/", Y3399)), LEFT(Y3399, SEARCH("/", Y3399)-1), Y3399),
    _xlpm.matchRow, IFERROR(MATCH(_xlpm.nameBeforeSlash, AA:AA, 0), ""),
    _xlpm.difference, IF(_xlpm.matchRow="", "", ABS((R3399 + S3399)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),IF(ISBLANK(Y3399),"","Hidden"))</f>
        <v>Hidden</v>
      </c>
      <c r="AA3399" t="s">
        <v>99</v>
      </c>
      <c r="AB3399" t="s">
        <v>7858</v>
      </c>
      <c r="AC3399" t="s">
        <v>460</v>
      </c>
      <c r="AD3399" t="str">
        <f>_xlfn.XLOOKUP(AC3399,moves!A:A,moves!B:B)</f>
        <v>dark</v>
      </c>
      <c r="AE3399">
        <f>_xlfn.XLOOKUP(AC3399,moves!A:A,moves!D:D)</f>
        <v>3</v>
      </c>
      <c r="AF3399" t="str">
        <f>_xlfn.XLOOKUP(AC3399,moves!A:A,moves!E:E)</f>
        <v>When the target is next attacked: Add 1 regular hit to the roll.</v>
      </c>
      <c r="AG3399">
        <v>1</v>
      </c>
      <c r="AH3399">
        <v>0</v>
      </c>
      <c r="AI3399">
        <f t="shared" si="242"/>
        <v>0</v>
      </c>
      <c r="AJ3399" t="s">
        <v>523</v>
      </c>
      <c r="AK3399" t="s">
        <v>7859</v>
      </c>
      <c r="AL3399">
        <v>0</v>
      </c>
      <c r="AM3399" cm="1">
        <f t="array" ref="AM3399">IF(AL3399=1,1,
   IF(ISTEXT(AK3399),1,
   IF(AO3399&gt;1,AM3398,
   IF(AI3399=1,
      IF(SUMPRODUCT((LEN($Y$2:$Y$4096)-LEN(SUBSTITUTE($Y$2:$Y$4096,AA3399,"")))/LEN(AA3399))&gt;0,2,1),
      IF(
         SUMPRODUCT((LEN($Y$2:$Y$4096)-LEN(SUBSTITUTE($Y$2:$Y$4096,AA3399,"")))/LEN(AA3399))
         - SUMPRODUCT((LEN($Y$2:$Y$4096)-LEN(SUBSTITUTE($Y$2:$Y$4096,"Alolan "&amp;AA3399,"")))/LEN("Alolan "&amp;AA3399))
         - SUMPRODUCT((LEN($Y$2:$Y$4096)-LEN(SUBSTITUTE($Y$2:$Y$4096,"Galarian "&amp;AA3399,"")))/LEN("Galarian "&amp;AA3399))
         - SUMPRODUCT((LEN($Y$2:$Y$4096)-LEN(SUBSTITUTE($Y$2:$Y$4096,"Hisuian "&amp;AA3399,"")))/LEN("Hisuian "&amp;AA3399))
         - SUMPRODUCT((LEN($Y$2:$Y$4096)-LEN(SUBSTITUTE($Y$2:$Y$4096,"Paldean "&amp;AA3399,"")))/LEN("Paldean "&amp;AA3399))
      &gt;0,2,1)
   ))))</f>
        <v>1</v>
      </c>
      <c r="AN3399">
        <v>0</v>
      </c>
      <c r="AO3399">
        <v>0</v>
      </c>
    </row>
    <row r="3400" spans="1:41" x14ac:dyDescent="0.25">
      <c r="A3400">
        <v>451</v>
      </c>
      <c r="B3400" t="s">
        <v>205</v>
      </c>
      <c r="C3400" t="s">
        <v>1469</v>
      </c>
      <c r="D3400" t="s">
        <v>1499</v>
      </c>
      <c r="E3400">
        <v>40</v>
      </c>
      <c r="F3400">
        <v>50</v>
      </c>
      <c r="G3400">
        <v>90</v>
      </c>
      <c r="H3400">
        <v>30</v>
      </c>
      <c r="I3400">
        <v>55</v>
      </c>
      <c r="J3400">
        <v>65</v>
      </c>
      <c r="K3400" t="s">
        <v>330</v>
      </c>
      <c r="M3400" t="s">
        <v>7859</v>
      </c>
      <c r="N3400">
        <v>5.4</v>
      </c>
      <c r="O3400">
        <v>5.95</v>
      </c>
      <c r="P3400">
        <v>1</v>
      </c>
      <c r="Q3400">
        <v>1</v>
      </c>
      <c r="R3400">
        <f t="shared" si="243"/>
        <v>6</v>
      </c>
      <c r="S3400">
        <f t="shared" si="244"/>
        <v>7</v>
      </c>
      <c r="T3400">
        <f t="shared" si="241"/>
        <v>13</v>
      </c>
      <c r="U3400" t="s">
        <v>1469</v>
      </c>
      <c r="V3400" t="s">
        <v>1499</v>
      </c>
      <c r="W3400" t="s">
        <v>1471</v>
      </c>
      <c r="X3400" t="s">
        <v>1472</v>
      </c>
      <c r="Y3400" t="s">
        <v>206</v>
      </c>
      <c r="Z3400" t="str" cm="1">
        <f t="array" ref="Z3400">IF(ISBLANK(AK3400),_xlfn.LET(
    _xlpm.nameBeforeSlash, IF(ISNUMBER(SEARCH("/", Y3400)), LEFT(Y3400, SEARCH("/", Y3400)-1), Y3400),
    _xlpm.matchRow, IFERROR(MATCH(_xlpm.nameBeforeSlash, AA:AA, 0), ""),
    _xlpm.difference, IF(_xlpm.matchRow="", "", ABS((R3400 + S3400)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),IF(ISBLANK(Y3400),"","Hidden"))</f>
        <v>Hidden</v>
      </c>
      <c r="AA3400" t="s">
        <v>205</v>
      </c>
      <c r="AB3400" t="s">
        <v>7858</v>
      </c>
      <c r="AC3400" t="s">
        <v>448</v>
      </c>
      <c r="AD3400" t="str">
        <f>_xlfn.XLOOKUP(AC3400,moves!A:A,moves!B:B)</f>
        <v>bug</v>
      </c>
      <c r="AE3400">
        <f>_xlfn.XLOOKUP(AC3400,moves!A:A,moves!D:D)</f>
        <v>3</v>
      </c>
      <c r="AF3400" t="str">
        <f>_xlfn.XLOOKUP(AC3400,moves!A:A,moves!E:E)</f>
        <v>Consume an Apricorn from the bag of the target. The target decides which one.</v>
      </c>
      <c r="AG3400">
        <v>0</v>
      </c>
      <c r="AH3400">
        <v>0</v>
      </c>
      <c r="AI3400">
        <f t="shared" si="242"/>
        <v>0</v>
      </c>
      <c r="AJ3400" t="s">
        <v>523</v>
      </c>
      <c r="AK3400" t="s">
        <v>7859</v>
      </c>
      <c r="AL3400">
        <v>0</v>
      </c>
      <c r="AM3400" cm="1">
        <f t="array" ref="AM3400">IF(AL3400=1,1,
   IF(ISTEXT(AK3400),1,
   IF(AO3400&gt;1,AM3399,
   IF(AI3400=1,
      IF(SUMPRODUCT((LEN($Y$2:$Y$4096)-LEN(SUBSTITUTE($Y$2:$Y$4096,AA3400,"")))/LEN(AA3400))&gt;0,2,1),
      IF(
         SUMPRODUCT((LEN($Y$2:$Y$4096)-LEN(SUBSTITUTE($Y$2:$Y$4096,AA3400,"")))/LEN(AA3400))
         - SUMPRODUCT((LEN($Y$2:$Y$4096)-LEN(SUBSTITUTE($Y$2:$Y$4096,"Alolan "&amp;AA3400,"")))/LEN("Alolan "&amp;AA3400))
         - SUMPRODUCT((LEN($Y$2:$Y$4096)-LEN(SUBSTITUTE($Y$2:$Y$4096,"Galarian "&amp;AA3400,"")))/LEN("Galarian "&amp;AA3400))
         - SUMPRODUCT((LEN($Y$2:$Y$4096)-LEN(SUBSTITUTE($Y$2:$Y$4096,"Hisuian "&amp;AA3400,"")))/LEN("Hisuian "&amp;AA3400))
         - SUMPRODUCT((LEN($Y$2:$Y$4096)-LEN(SUBSTITUTE($Y$2:$Y$4096,"Paldean "&amp;AA3400,"")))/LEN("Paldean "&amp;AA3400))
      &gt;0,2,1)
   ))))</f>
        <v>1</v>
      </c>
      <c r="AN3400">
        <v>0</v>
      </c>
      <c r="AO3400">
        <v>0</v>
      </c>
    </row>
    <row r="3401" spans="1:41" x14ac:dyDescent="0.25">
      <c r="A3401">
        <v>495</v>
      </c>
      <c r="B3401" t="s">
        <v>2121</v>
      </c>
      <c r="C3401" t="s">
        <v>1468</v>
      </c>
      <c r="D3401"/>
      <c r="E3401">
        <v>45</v>
      </c>
      <c r="F3401">
        <v>45</v>
      </c>
      <c r="G3401">
        <v>55</v>
      </c>
      <c r="H3401">
        <v>45</v>
      </c>
      <c r="I3401">
        <v>55</v>
      </c>
      <c r="J3401">
        <v>63</v>
      </c>
      <c r="K3401" t="s">
        <v>2122</v>
      </c>
      <c r="M3401" t="s">
        <v>7859</v>
      </c>
      <c r="N3401">
        <v>5.2200000000000006</v>
      </c>
      <c r="O3401">
        <v>5.0999999999999996</v>
      </c>
      <c r="P3401">
        <v>1</v>
      </c>
      <c r="Q3401">
        <v>1</v>
      </c>
      <c r="R3401">
        <f t="shared" si="243"/>
        <v>6</v>
      </c>
      <c r="S3401">
        <f t="shared" si="244"/>
        <v>6</v>
      </c>
      <c r="T3401">
        <f t="shared" si="241"/>
        <v>12</v>
      </c>
      <c r="U3401" t="s">
        <v>1468</v>
      </c>
      <c r="V3401" t="s">
        <v>1482</v>
      </c>
      <c r="W3401" t="s">
        <v>1469</v>
      </c>
      <c r="X3401" t="s">
        <v>429</v>
      </c>
      <c r="Y3401" t="s">
        <v>2123</v>
      </c>
      <c r="Z3401" t="str" cm="1">
        <f t="array" ref="Z3401">IF(ISBLANK(AK3401),_xlfn.LET(
    _xlpm.nameBeforeSlash, IF(ISNUMBER(SEARCH("/", Y3401)), LEFT(Y3401, SEARCH("/", Y3401)-1), Y3401),
    _xlpm.matchRow, IFERROR(MATCH(_xlpm.nameBeforeSlash, AA:AA, 0), ""),
    _xlpm.difference, IF(_xlpm.matchRow="", "", ABS((R3401 + S3401)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),IF(ISBLANK(Y3401),"","Hidden"))</f>
        <v>Hidden</v>
      </c>
      <c r="AA3401" t="s">
        <v>2121</v>
      </c>
      <c r="AB3401" t="s">
        <v>7858</v>
      </c>
      <c r="AC3401" t="s">
        <v>1156</v>
      </c>
      <c r="AD3401" t="str">
        <f>_xlfn.XLOOKUP(AC3401,moves!A:A,moves!B:B)</f>
        <v>grass</v>
      </c>
      <c r="AE3401">
        <f>_xlfn.XLOOKUP(AC3401,moves!A:A,moves!D:D)</f>
        <v>2</v>
      </c>
      <c r="AF3401" t="str">
        <f>_xlfn.XLOOKUP(AC3401,moves!A:A,moves!E:E)</f>
        <v>Status symbols deal +1 damage.</v>
      </c>
      <c r="AG3401">
        <v>1</v>
      </c>
      <c r="AH3401">
        <v>0</v>
      </c>
      <c r="AI3401">
        <f t="shared" si="242"/>
        <v>0</v>
      </c>
      <c r="AJ3401" t="s">
        <v>523</v>
      </c>
      <c r="AK3401" t="s">
        <v>7859</v>
      </c>
      <c r="AL3401">
        <v>0</v>
      </c>
      <c r="AM3401" cm="1">
        <f t="array" ref="AM3401">IF(AL3401=1,1,
   IF(ISTEXT(AK3401),1,
   IF(AO3401&gt;1,AM3400,
   IF(AI3401=1,
      IF(SUMPRODUCT((LEN($Y$2:$Y$4096)-LEN(SUBSTITUTE($Y$2:$Y$4096,AA3401,"")))/LEN(AA3401))&gt;0,2,1),
      IF(
         SUMPRODUCT((LEN($Y$2:$Y$4096)-LEN(SUBSTITUTE($Y$2:$Y$4096,AA3401,"")))/LEN(AA3401))
         - SUMPRODUCT((LEN($Y$2:$Y$4096)-LEN(SUBSTITUTE($Y$2:$Y$4096,"Alolan "&amp;AA3401,"")))/LEN("Alolan "&amp;AA3401))
         - SUMPRODUCT((LEN($Y$2:$Y$4096)-LEN(SUBSTITUTE($Y$2:$Y$4096,"Galarian "&amp;AA3401,"")))/LEN("Galarian "&amp;AA3401))
         - SUMPRODUCT((LEN($Y$2:$Y$4096)-LEN(SUBSTITUTE($Y$2:$Y$4096,"Hisuian "&amp;AA3401,"")))/LEN("Hisuian "&amp;AA3401))
         - SUMPRODUCT((LEN($Y$2:$Y$4096)-LEN(SUBSTITUTE($Y$2:$Y$4096,"Paldean "&amp;AA3401,"")))/LEN("Paldean "&amp;AA3401))
      &gt;0,2,1)
   ))))</f>
        <v>1</v>
      </c>
      <c r="AN3401">
        <v>0</v>
      </c>
      <c r="AO3401">
        <v>0</v>
      </c>
    </row>
    <row r="3402" spans="1:41" x14ac:dyDescent="0.25">
      <c r="A3402">
        <v>504</v>
      </c>
      <c r="B3402" t="s">
        <v>2134</v>
      </c>
      <c r="C3402" t="s">
        <v>1512</v>
      </c>
      <c r="D3402"/>
      <c r="E3402">
        <v>45</v>
      </c>
      <c r="F3402">
        <v>55</v>
      </c>
      <c r="G3402">
        <v>39</v>
      </c>
      <c r="H3402">
        <v>35</v>
      </c>
      <c r="I3402">
        <v>39</v>
      </c>
      <c r="J3402">
        <v>42</v>
      </c>
      <c r="K3402" t="s">
        <v>1603</v>
      </c>
      <c r="M3402" t="s">
        <v>7859</v>
      </c>
      <c r="N3402">
        <v>4.7799999999999994</v>
      </c>
      <c r="O3402">
        <v>4.1399999999999997</v>
      </c>
      <c r="P3402">
        <v>1</v>
      </c>
      <c r="Q3402">
        <v>1</v>
      </c>
      <c r="R3402">
        <f t="shared" si="243"/>
        <v>6</v>
      </c>
      <c r="S3402">
        <f t="shared" si="244"/>
        <v>5</v>
      </c>
      <c r="T3402">
        <f t="shared" si="241"/>
        <v>11</v>
      </c>
      <c r="U3402" t="s">
        <v>1512</v>
      </c>
      <c r="V3402" t="s">
        <v>1472</v>
      </c>
      <c r="W3402" t="s">
        <v>1492</v>
      </c>
      <c r="X3402" t="s">
        <v>1471</v>
      </c>
      <c r="Y3402" t="s">
        <v>2135</v>
      </c>
      <c r="Z3402" t="str" cm="1">
        <f t="array" ref="Z3402">IF(ISBLANK(AK3402),_xlfn.LET(
    _xlpm.nameBeforeSlash, IF(ISNUMBER(SEARCH("/", Y3402)), LEFT(Y3402, SEARCH("/", Y3402)-1), Y3402),
    _xlpm.matchRow, IFERROR(MATCH(_xlpm.nameBeforeSlash, AA:AA, 0), ""),
    _xlpm.difference, IF(_xlpm.matchRow="", "", ABS((R3402 + S3402)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),IF(ISBLANK(Y3402),"","Hidden"))</f>
        <v>Hidden</v>
      </c>
      <c r="AA3402" t="s">
        <v>2134</v>
      </c>
      <c r="AB3402" t="s">
        <v>7858</v>
      </c>
      <c r="AC3402" t="s">
        <v>460</v>
      </c>
      <c r="AD3402" t="str">
        <f>_xlfn.XLOOKUP(AC3402,moves!A:A,moves!B:B)</f>
        <v>dark</v>
      </c>
      <c r="AE3402">
        <f>_xlfn.XLOOKUP(AC3402,moves!A:A,moves!D:D)</f>
        <v>3</v>
      </c>
      <c r="AF3402" t="str">
        <f>_xlfn.XLOOKUP(AC3402,moves!A:A,moves!E:E)</f>
        <v>When the target is next attacked: Add 1 regular hit to the roll.</v>
      </c>
      <c r="AG3402">
        <v>0</v>
      </c>
      <c r="AH3402">
        <v>0</v>
      </c>
      <c r="AI3402">
        <f t="shared" si="242"/>
        <v>0</v>
      </c>
      <c r="AJ3402" t="s">
        <v>523</v>
      </c>
      <c r="AK3402" t="s">
        <v>7859</v>
      </c>
      <c r="AL3402">
        <v>0</v>
      </c>
      <c r="AM3402" cm="1">
        <f t="array" ref="AM3402">IF(AL3402=1,1,
   IF(ISTEXT(AK3402),1,
   IF(AO3402&gt;1,AM3401,
   IF(AI3402=1,
      IF(SUMPRODUCT((LEN($Y$2:$Y$4096)-LEN(SUBSTITUTE($Y$2:$Y$4096,AA3402,"")))/LEN(AA3402))&gt;0,2,1),
      IF(
         SUMPRODUCT((LEN($Y$2:$Y$4096)-LEN(SUBSTITUTE($Y$2:$Y$4096,AA3402,"")))/LEN(AA3402))
         - SUMPRODUCT((LEN($Y$2:$Y$4096)-LEN(SUBSTITUTE($Y$2:$Y$4096,"Alolan "&amp;AA3402,"")))/LEN("Alolan "&amp;AA3402))
         - SUMPRODUCT((LEN($Y$2:$Y$4096)-LEN(SUBSTITUTE($Y$2:$Y$4096,"Galarian "&amp;AA3402,"")))/LEN("Galarian "&amp;AA3402))
         - SUMPRODUCT((LEN($Y$2:$Y$4096)-LEN(SUBSTITUTE($Y$2:$Y$4096,"Hisuian "&amp;AA3402,"")))/LEN("Hisuian "&amp;AA3402))
         - SUMPRODUCT((LEN($Y$2:$Y$4096)-LEN(SUBSTITUTE($Y$2:$Y$4096,"Paldean "&amp;AA3402,"")))/LEN("Paldean "&amp;AA3402))
      &gt;0,2,1)
   ))))</f>
        <v>1</v>
      </c>
      <c r="AN3402">
        <v>0</v>
      </c>
      <c r="AO3402">
        <v>0</v>
      </c>
    </row>
    <row r="3403" spans="1:41" x14ac:dyDescent="0.25">
      <c r="A3403">
        <v>509</v>
      </c>
      <c r="B3403" t="s">
        <v>2142</v>
      </c>
      <c r="C3403" t="s">
        <v>1471</v>
      </c>
      <c r="D3403"/>
      <c r="E3403">
        <v>41</v>
      </c>
      <c r="F3403">
        <v>50</v>
      </c>
      <c r="G3403">
        <v>37</v>
      </c>
      <c r="H3403">
        <v>50</v>
      </c>
      <c r="I3403">
        <v>37</v>
      </c>
      <c r="J3403">
        <v>66</v>
      </c>
      <c r="K3403" t="s">
        <v>2143</v>
      </c>
      <c r="M3403" t="s">
        <v>7859</v>
      </c>
      <c r="N3403">
        <v>5.6400000000000006</v>
      </c>
      <c r="O3403">
        <v>3.8600000000000003</v>
      </c>
      <c r="P3403">
        <v>1</v>
      </c>
      <c r="Q3403">
        <v>1</v>
      </c>
      <c r="R3403">
        <f t="shared" si="243"/>
        <v>7</v>
      </c>
      <c r="S3403">
        <f t="shared" si="244"/>
        <v>5</v>
      </c>
      <c r="T3403">
        <f t="shared" si="241"/>
        <v>12</v>
      </c>
      <c r="U3403" t="s">
        <v>1471</v>
      </c>
      <c r="V3403" t="s">
        <v>429</v>
      </c>
      <c r="W3403" t="s">
        <v>1536</v>
      </c>
      <c r="X3403" t="s">
        <v>1512</v>
      </c>
      <c r="Y3403" t="s">
        <v>2144</v>
      </c>
      <c r="Z3403" t="str" cm="1">
        <f t="array" ref="Z3403">IF(ISBLANK(AK3403),_xlfn.LET(
    _xlpm.nameBeforeSlash, IF(ISNUMBER(SEARCH("/", Y3403)), LEFT(Y3403, SEARCH("/", Y3403)-1), Y3403),
    _xlpm.matchRow, IFERROR(MATCH(_xlpm.nameBeforeSlash, AA:AA, 0), ""),
    _xlpm.difference, IF(_xlpm.matchRow="", "", ABS((R3403 + S3403)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),IF(ISBLANK(Y3403),"","Hidden"))</f>
        <v>Hidden</v>
      </c>
      <c r="AA3403" t="s">
        <v>2142</v>
      </c>
      <c r="AB3403" t="s">
        <v>7858</v>
      </c>
      <c r="AC3403" t="s">
        <v>1261</v>
      </c>
      <c r="AD3403" t="str">
        <f>_xlfn.XLOOKUP(AC3403,moves!A:A,moves!B:B)</f>
        <v>normal</v>
      </c>
      <c r="AE3403">
        <f>_xlfn.XLOOKUP(AC3403,moves!A:A,moves!D:D)</f>
        <v>2</v>
      </c>
      <c r="AF3403" t="str">
        <f>_xlfn.XLOOKUP(AC3403,moves!A:A,moves!E:E)</f>
        <v>Regular hits deal +1 damage.</v>
      </c>
      <c r="AG3403">
        <v>0</v>
      </c>
      <c r="AH3403">
        <v>0</v>
      </c>
      <c r="AI3403">
        <f t="shared" si="242"/>
        <v>0</v>
      </c>
      <c r="AJ3403" t="s">
        <v>523</v>
      </c>
      <c r="AK3403" t="s">
        <v>7859</v>
      </c>
      <c r="AL3403">
        <v>0</v>
      </c>
      <c r="AM3403" cm="1">
        <f t="array" ref="AM3403">IF(AL3403=1,1,
   IF(ISTEXT(AK3403),1,
   IF(AO3403&gt;1,AM3402,
   IF(AI3403=1,
      IF(SUMPRODUCT((LEN($Y$2:$Y$4096)-LEN(SUBSTITUTE($Y$2:$Y$4096,AA3403,"")))/LEN(AA3403))&gt;0,2,1),
      IF(
         SUMPRODUCT((LEN($Y$2:$Y$4096)-LEN(SUBSTITUTE($Y$2:$Y$4096,AA3403,"")))/LEN(AA3403))
         - SUMPRODUCT((LEN($Y$2:$Y$4096)-LEN(SUBSTITUTE($Y$2:$Y$4096,"Alolan "&amp;AA3403,"")))/LEN("Alolan "&amp;AA3403))
         - SUMPRODUCT((LEN($Y$2:$Y$4096)-LEN(SUBSTITUTE($Y$2:$Y$4096,"Galarian "&amp;AA3403,"")))/LEN("Galarian "&amp;AA3403))
         - SUMPRODUCT((LEN($Y$2:$Y$4096)-LEN(SUBSTITUTE($Y$2:$Y$4096,"Hisuian "&amp;AA3403,"")))/LEN("Hisuian "&amp;AA3403))
         - SUMPRODUCT((LEN($Y$2:$Y$4096)-LEN(SUBSTITUTE($Y$2:$Y$4096,"Paldean "&amp;AA3403,"")))/LEN("Paldean "&amp;AA3403))
      &gt;0,2,1)
   ))))</f>
        <v>1</v>
      </c>
      <c r="AN3403">
        <v>0</v>
      </c>
      <c r="AO3403">
        <v>0</v>
      </c>
    </row>
    <row r="3404" spans="1:41" x14ac:dyDescent="0.25">
      <c r="A3404">
        <v>519</v>
      </c>
      <c r="B3404" t="s">
        <v>2162</v>
      </c>
      <c r="C3404" t="s">
        <v>1512</v>
      </c>
      <c r="D3404" t="s">
        <v>1481</v>
      </c>
      <c r="E3404">
        <v>50</v>
      </c>
      <c r="F3404">
        <v>55</v>
      </c>
      <c r="G3404">
        <v>50</v>
      </c>
      <c r="H3404">
        <v>36</v>
      </c>
      <c r="I3404">
        <v>30</v>
      </c>
      <c r="J3404">
        <v>43</v>
      </c>
      <c r="K3404" t="s">
        <v>2163</v>
      </c>
      <c r="M3404" t="s">
        <v>7859</v>
      </c>
      <c r="N3404">
        <v>4.83</v>
      </c>
      <c r="O3404">
        <v>4.4000000000000004</v>
      </c>
      <c r="P3404">
        <v>1</v>
      </c>
      <c r="Q3404">
        <v>1</v>
      </c>
      <c r="R3404">
        <f t="shared" si="243"/>
        <v>6</v>
      </c>
      <c r="S3404">
        <f t="shared" si="244"/>
        <v>5</v>
      </c>
      <c r="T3404">
        <f t="shared" si="241"/>
        <v>11</v>
      </c>
      <c r="U3404" t="s">
        <v>1512</v>
      </c>
      <c r="V3404" t="s">
        <v>1481</v>
      </c>
      <c r="W3404" t="s">
        <v>1499</v>
      </c>
      <c r="X3404" t="s">
        <v>1514</v>
      </c>
      <c r="Y3404" t="s">
        <v>2164</v>
      </c>
      <c r="Z3404" t="str" cm="1">
        <f t="array" ref="Z3404">IF(ISBLANK(AK3404),_xlfn.LET(
    _xlpm.nameBeforeSlash, IF(ISNUMBER(SEARCH("/", Y3404)), LEFT(Y3404, SEARCH("/", Y3404)-1), Y3404),
    _xlpm.matchRow, IFERROR(MATCH(_xlpm.nameBeforeSlash, AA:AA, 0), ""),
    _xlpm.difference, IF(_xlpm.matchRow="", "", ABS((R3404 + S3404)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),IF(ISBLANK(Y3404),"","Hidden"))</f>
        <v>Hidden</v>
      </c>
      <c r="AA3404" t="s">
        <v>2162</v>
      </c>
      <c r="AB3404" t="s">
        <v>7858</v>
      </c>
      <c r="AC3404" t="s">
        <v>652</v>
      </c>
      <c r="AD3404" t="str">
        <f>_xlfn.XLOOKUP(AC3404,moves!A:A,moves!B:B)</f>
        <v>flying</v>
      </c>
      <c r="AE3404">
        <f>_xlfn.XLOOKUP(AC3404,moves!A:A,moves!D:D)</f>
        <v>2</v>
      </c>
      <c r="AF3404" t="str">
        <f>_xlfn.XLOOKUP(AC3404,moves!A:A,moves!E:E)</f>
        <v>When the target is next attacked: Add 1 critical hit to the roll.</v>
      </c>
      <c r="AG3404">
        <v>0</v>
      </c>
      <c r="AH3404">
        <v>0</v>
      </c>
      <c r="AI3404">
        <f t="shared" si="242"/>
        <v>0</v>
      </c>
      <c r="AJ3404" t="s">
        <v>523</v>
      </c>
      <c r="AK3404" t="s">
        <v>7859</v>
      </c>
      <c r="AL3404">
        <v>0</v>
      </c>
      <c r="AM3404" cm="1">
        <f t="array" ref="AM3404">IF(AL3404=1,1,
   IF(ISTEXT(AK3404),1,
   IF(AO3404&gt;1,AM3403,
   IF(AI3404=1,
      IF(SUMPRODUCT((LEN($Y$2:$Y$4096)-LEN(SUBSTITUTE($Y$2:$Y$4096,AA3404,"")))/LEN(AA3404))&gt;0,2,1),
      IF(
         SUMPRODUCT((LEN($Y$2:$Y$4096)-LEN(SUBSTITUTE($Y$2:$Y$4096,AA3404,"")))/LEN(AA3404))
         - SUMPRODUCT((LEN($Y$2:$Y$4096)-LEN(SUBSTITUTE($Y$2:$Y$4096,"Alolan "&amp;AA3404,"")))/LEN("Alolan "&amp;AA3404))
         - SUMPRODUCT((LEN($Y$2:$Y$4096)-LEN(SUBSTITUTE($Y$2:$Y$4096,"Galarian "&amp;AA3404,"")))/LEN("Galarian "&amp;AA3404))
         - SUMPRODUCT((LEN($Y$2:$Y$4096)-LEN(SUBSTITUTE($Y$2:$Y$4096,"Hisuian "&amp;AA3404,"")))/LEN("Hisuian "&amp;AA3404))
         - SUMPRODUCT((LEN($Y$2:$Y$4096)-LEN(SUBSTITUTE($Y$2:$Y$4096,"Paldean "&amp;AA3404,"")))/LEN("Paldean "&amp;AA3404))
      &gt;0,2,1)
   ))))</f>
        <v>1</v>
      </c>
      <c r="AN3404">
        <v>0</v>
      </c>
      <c r="AO3404">
        <v>0</v>
      </c>
    </row>
    <row r="3405" spans="1:41" x14ac:dyDescent="0.25">
      <c r="A3405">
        <v>527</v>
      </c>
      <c r="B3405" t="s">
        <v>2177</v>
      </c>
      <c r="C3405" t="s">
        <v>429</v>
      </c>
      <c r="D3405" t="s">
        <v>1481</v>
      </c>
      <c r="E3405">
        <v>65</v>
      </c>
      <c r="F3405">
        <v>45</v>
      </c>
      <c r="G3405">
        <v>43</v>
      </c>
      <c r="H3405">
        <v>55</v>
      </c>
      <c r="I3405">
        <v>43</v>
      </c>
      <c r="J3405">
        <v>72</v>
      </c>
      <c r="K3405" t="s">
        <v>1567</v>
      </c>
      <c r="M3405" t="s">
        <v>7859</v>
      </c>
      <c r="N3405">
        <v>6.08</v>
      </c>
      <c r="O3405">
        <v>5.18</v>
      </c>
      <c r="P3405">
        <v>1</v>
      </c>
      <c r="Q3405">
        <v>1</v>
      </c>
      <c r="R3405">
        <f t="shared" si="243"/>
        <v>7</v>
      </c>
      <c r="S3405">
        <f t="shared" si="244"/>
        <v>6</v>
      </c>
      <c r="T3405">
        <f t="shared" si="241"/>
        <v>13</v>
      </c>
      <c r="U3405" t="s">
        <v>429</v>
      </c>
      <c r="V3405" t="s">
        <v>1481</v>
      </c>
      <c r="W3405" t="s">
        <v>1512</v>
      </c>
      <c r="X3405" t="s">
        <v>1471</v>
      </c>
      <c r="Y3405" t="s">
        <v>2178</v>
      </c>
      <c r="Z3405" t="str" cm="1">
        <f t="array" ref="Z3405">IF(ISBLANK(AK3405),_xlfn.LET(
    _xlpm.nameBeforeSlash, IF(ISNUMBER(SEARCH("/", Y3405)), LEFT(Y3405, SEARCH("/", Y3405)-1), Y3405),
    _xlpm.matchRow, IFERROR(MATCH(_xlpm.nameBeforeSlash, AA:AA, 0), ""),
    _xlpm.difference, IF(_xlpm.matchRow="", "", ABS((R3405 + S3405)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),IF(ISBLANK(Y3405),"","Hidden"))</f>
        <v>Hidden</v>
      </c>
      <c r="AA3405" t="s">
        <v>2177</v>
      </c>
      <c r="AB3405" t="s">
        <v>7858</v>
      </c>
      <c r="AC3405" t="s">
        <v>430</v>
      </c>
      <c r="AD3405" t="str">
        <f>_xlfn.XLOOKUP(AC3405,moves!A:A,moves!B:B)</f>
        <v>psychic</v>
      </c>
      <c r="AE3405">
        <f>_xlfn.XLOOKUP(AC3405,moves!A:A,moves!D:D)</f>
        <v>2</v>
      </c>
      <c r="AF3405" t="str">
        <f>_xlfn.XLOOKUP(AC3405,moves!A:A,moves!E:E)</f>
        <v>Inflict the Confused status on the target.</v>
      </c>
      <c r="AG3405">
        <v>0</v>
      </c>
      <c r="AH3405">
        <v>0</v>
      </c>
      <c r="AI3405">
        <f t="shared" si="242"/>
        <v>0</v>
      </c>
      <c r="AJ3405" t="s">
        <v>523</v>
      </c>
      <c r="AK3405" t="s">
        <v>7859</v>
      </c>
      <c r="AL3405">
        <v>0</v>
      </c>
      <c r="AM3405" cm="1">
        <f t="array" ref="AM3405">IF(AL3405=1,1,
   IF(ISTEXT(AK3405),1,
   IF(AO3405&gt;1,AM3404,
   IF(AI3405=1,
      IF(SUMPRODUCT((LEN($Y$2:$Y$4096)-LEN(SUBSTITUTE($Y$2:$Y$4096,AA3405,"")))/LEN(AA3405))&gt;0,2,1),
      IF(
         SUMPRODUCT((LEN($Y$2:$Y$4096)-LEN(SUBSTITUTE($Y$2:$Y$4096,AA3405,"")))/LEN(AA3405))
         - SUMPRODUCT((LEN($Y$2:$Y$4096)-LEN(SUBSTITUTE($Y$2:$Y$4096,"Alolan "&amp;AA3405,"")))/LEN("Alolan "&amp;AA3405))
         - SUMPRODUCT((LEN($Y$2:$Y$4096)-LEN(SUBSTITUTE($Y$2:$Y$4096,"Galarian "&amp;AA3405,"")))/LEN("Galarian "&amp;AA3405))
         - SUMPRODUCT((LEN($Y$2:$Y$4096)-LEN(SUBSTITUTE($Y$2:$Y$4096,"Hisuian "&amp;AA3405,"")))/LEN("Hisuian "&amp;AA3405))
         - SUMPRODUCT((LEN($Y$2:$Y$4096)-LEN(SUBSTITUTE($Y$2:$Y$4096,"Paldean "&amp;AA3405,"")))/LEN("Paldean "&amp;AA3405))
      &gt;0,2,1)
   ))))</f>
        <v>1</v>
      </c>
      <c r="AN3405">
        <v>0</v>
      </c>
      <c r="AO3405">
        <v>0</v>
      </c>
    </row>
    <row r="3406" spans="1:41" x14ac:dyDescent="0.25">
      <c r="A3406">
        <v>532</v>
      </c>
      <c r="B3406" t="s">
        <v>2186</v>
      </c>
      <c r="C3406" t="s">
        <v>1492</v>
      </c>
      <c r="D3406"/>
      <c r="E3406">
        <v>75</v>
      </c>
      <c r="F3406">
        <v>80</v>
      </c>
      <c r="G3406">
        <v>55</v>
      </c>
      <c r="H3406">
        <v>25</v>
      </c>
      <c r="I3406">
        <v>35</v>
      </c>
      <c r="J3406">
        <v>35</v>
      </c>
      <c r="K3406" t="s">
        <v>2187</v>
      </c>
      <c r="M3406" t="s">
        <v>7859</v>
      </c>
      <c r="N3406">
        <v>5.65</v>
      </c>
      <c r="O3406">
        <v>5.7</v>
      </c>
      <c r="P3406">
        <v>1</v>
      </c>
      <c r="Q3406">
        <v>1</v>
      </c>
      <c r="R3406">
        <f t="shared" si="243"/>
        <v>7</v>
      </c>
      <c r="S3406">
        <f t="shared" si="244"/>
        <v>7</v>
      </c>
      <c r="T3406">
        <f t="shared" si="241"/>
        <v>14</v>
      </c>
      <c r="U3406" t="s">
        <v>1492</v>
      </c>
      <c r="V3406" t="s">
        <v>1472</v>
      </c>
      <c r="W3406" t="s">
        <v>1471</v>
      </c>
      <c r="X3406" t="s">
        <v>1546</v>
      </c>
      <c r="Y3406" t="s">
        <v>2188</v>
      </c>
      <c r="Z3406" t="str" cm="1">
        <f t="array" ref="Z3406">IF(ISBLANK(AK3406),_xlfn.LET(
    _xlpm.nameBeforeSlash, IF(ISNUMBER(SEARCH("/", Y3406)), LEFT(Y3406, SEARCH("/", Y3406)-1), Y3406),
    _xlpm.matchRow, IFERROR(MATCH(_xlpm.nameBeforeSlash, AA:AA, 0), ""),
    _xlpm.difference, IF(_xlpm.matchRow="", "", ABS((R3406 + S3406)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),IF(ISBLANK(Y3406),"","Hidden"))</f>
        <v>Hidden</v>
      </c>
      <c r="AA3406" t="s">
        <v>2186</v>
      </c>
      <c r="AB3406" t="s">
        <v>7858</v>
      </c>
      <c r="AC3406" t="s">
        <v>1032</v>
      </c>
      <c r="AD3406" t="str">
        <f>_xlfn.XLOOKUP(AC3406,moves!A:A,moves!B:B)</f>
        <v>fighting</v>
      </c>
      <c r="AE3406" t="str">
        <f>_xlfn.XLOOKUP(AC3406,moves!A:A,moves!D:D)</f>
        <v>?</v>
      </c>
      <c r="AF3406" t="str">
        <f>_xlfn.XLOOKUP(AC3406,moves!A:A,moves!E:E)</f>
        <v>Attack strength is equal to half the target's base health, rounded down (Max 5 attack strength).</v>
      </c>
      <c r="AG3406">
        <v>1</v>
      </c>
      <c r="AH3406">
        <v>0</v>
      </c>
      <c r="AI3406">
        <f t="shared" si="242"/>
        <v>0</v>
      </c>
      <c r="AJ3406" t="s">
        <v>523</v>
      </c>
      <c r="AK3406" t="s">
        <v>7859</v>
      </c>
      <c r="AL3406">
        <v>0</v>
      </c>
      <c r="AM3406" cm="1">
        <f t="array" ref="AM3406">IF(AL3406=1,1,
   IF(ISTEXT(AK3406),1,
   IF(AO3406&gt;1,AM3405,
   IF(AI3406=1,
      IF(SUMPRODUCT((LEN($Y$2:$Y$4096)-LEN(SUBSTITUTE($Y$2:$Y$4096,AA3406,"")))/LEN(AA3406))&gt;0,2,1),
      IF(
         SUMPRODUCT((LEN($Y$2:$Y$4096)-LEN(SUBSTITUTE($Y$2:$Y$4096,AA3406,"")))/LEN(AA3406))
         - SUMPRODUCT((LEN($Y$2:$Y$4096)-LEN(SUBSTITUTE($Y$2:$Y$4096,"Alolan "&amp;AA3406,"")))/LEN("Alolan "&amp;AA3406))
         - SUMPRODUCT((LEN($Y$2:$Y$4096)-LEN(SUBSTITUTE($Y$2:$Y$4096,"Galarian "&amp;AA3406,"")))/LEN("Galarian "&amp;AA3406))
         - SUMPRODUCT((LEN($Y$2:$Y$4096)-LEN(SUBSTITUTE($Y$2:$Y$4096,"Hisuian "&amp;AA3406,"")))/LEN("Hisuian "&amp;AA3406))
         - SUMPRODUCT((LEN($Y$2:$Y$4096)-LEN(SUBSTITUTE($Y$2:$Y$4096,"Paldean "&amp;AA3406,"")))/LEN("Paldean "&amp;AA3406))
      &gt;0,2,1)
   ))))</f>
        <v>1</v>
      </c>
      <c r="AN3406">
        <v>0</v>
      </c>
      <c r="AO3406">
        <v>0</v>
      </c>
    </row>
    <row r="3407" spans="1:41" x14ac:dyDescent="0.25">
      <c r="A3407">
        <v>541</v>
      </c>
      <c r="B3407" t="s">
        <v>2199</v>
      </c>
      <c r="C3407" t="s">
        <v>1499</v>
      </c>
      <c r="D3407" t="s">
        <v>1468</v>
      </c>
      <c r="E3407">
        <v>55</v>
      </c>
      <c r="F3407">
        <v>63</v>
      </c>
      <c r="G3407">
        <v>90</v>
      </c>
      <c r="H3407">
        <v>50</v>
      </c>
      <c r="I3407">
        <v>80</v>
      </c>
      <c r="J3407">
        <v>42</v>
      </c>
      <c r="K3407" t="s">
        <v>2200</v>
      </c>
      <c r="M3407" t="s">
        <v>7859</v>
      </c>
      <c r="N3407">
        <v>5.33</v>
      </c>
      <c r="O3407">
        <v>7.3</v>
      </c>
      <c r="P3407">
        <v>1</v>
      </c>
      <c r="Q3407">
        <v>1</v>
      </c>
      <c r="R3407">
        <f t="shared" si="243"/>
        <v>6</v>
      </c>
      <c r="S3407">
        <f t="shared" si="244"/>
        <v>8</v>
      </c>
      <c r="T3407">
        <f t="shared" si="241"/>
        <v>14</v>
      </c>
      <c r="U3407" t="s">
        <v>1499</v>
      </c>
      <c r="V3407" t="s">
        <v>1468</v>
      </c>
      <c r="W3407" t="s">
        <v>1512</v>
      </c>
      <c r="X3407" t="s">
        <v>1469</v>
      </c>
      <c r="Y3407" t="s">
        <v>2201</v>
      </c>
      <c r="Z3407" t="str" cm="1">
        <f t="array" ref="Z3407">IF(ISBLANK(AK3407),_xlfn.LET(
    _xlpm.nameBeforeSlash, IF(ISNUMBER(SEARCH("/", Y3407)), LEFT(Y3407, SEARCH("/", Y3407)-1), Y3407),
    _xlpm.matchRow, IFERROR(MATCH(_xlpm.nameBeforeSlash, AA:AA, 0), ""),
    _xlpm.difference, IF(_xlpm.matchRow="", "", ABS((R3407 + S3407)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),IF(ISBLANK(Y3407),"","Hidden"))</f>
        <v>Hidden</v>
      </c>
      <c r="AA3407" t="s">
        <v>2199</v>
      </c>
      <c r="AB3407" t="s">
        <v>7858</v>
      </c>
      <c r="AC3407" t="s">
        <v>930</v>
      </c>
      <c r="AD3407" t="str">
        <f>_xlfn.XLOOKUP(AC3407,moves!A:A,moves!B:B)</f>
        <v>bug</v>
      </c>
      <c r="AE3407">
        <f>_xlfn.XLOOKUP(AC3407,moves!A:A,moves!D:D)</f>
        <v>1</v>
      </c>
      <c r="AF3407" t="str">
        <f>_xlfn.XLOOKUP(AC3407,moves!A:A,moves!E:E)</f>
        <v>Change the Web Hazardous Terrain Token to Sticky Web on the opposing side of the arena.</v>
      </c>
      <c r="AG3407">
        <v>0</v>
      </c>
      <c r="AH3407">
        <v>0</v>
      </c>
      <c r="AI3407">
        <f t="shared" si="242"/>
        <v>0</v>
      </c>
      <c r="AJ3407" t="s">
        <v>523</v>
      </c>
      <c r="AK3407" t="s">
        <v>7859</v>
      </c>
      <c r="AL3407">
        <v>0</v>
      </c>
      <c r="AM3407" cm="1">
        <f t="array" ref="AM3407">IF(AL3407=1,1,
   IF(ISTEXT(AK3407),1,
   IF(AO3407&gt;1,AM3406,
   IF(AI3407=1,
      IF(SUMPRODUCT((LEN($Y$2:$Y$4096)-LEN(SUBSTITUTE($Y$2:$Y$4096,AA3407,"")))/LEN(AA3407))&gt;0,2,1),
      IF(
         SUMPRODUCT((LEN($Y$2:$Y$4096)-LEN(SUBSTITUTE($Y$2:$Y$4096,AA3407,"")))/LEN(AA3407))
         - SUMPRODUCT((LEN($Y$2:$Y$4096)-LEN(SUBSTITUTE($Y$2:$Y$4096,"Alolan "&amp;AA3407,"")))/LEN("Alolan "&amp;AA3407))
         - SUMPRODUCT((LEN($Y$2:$Y$4096)-LEN(SUBSTITUTE($Y$2:$Y$4096,"Galarian "&amp;AA3407,"")))/LEN("Galarian "&amp;AA3407))
         - SUMPRODUCT((LEN($Y$2:$Y$4096)-LEN(SUBSTITUTE($Y$2:$Y$4096,"Hisuian "&amp;AA3407,"")))/LEN("Hisuian "&amp;AA3407))
         - SUMPRODUCT((LEN($Y$2:$Y$4096)-LEN(SUBSTITUTE($Y$2:$Y$4096,"Paldean "&amp;AA3407,"")))/LEN("Paldean "&amp;AA3407))
      &gt;0,2,1)
   ))))</f>
        <v>1</v>
      </c>
      <c r="AN3407">
        <v>0</v>
      </c>
      <c r="AO3407">
        <v>0</v>
      </c>
    </row>
    <row r="3408" spans="1:41" x14ac:dyDescent="0.25">
      <c r="A3408">
        <v>544</v>
      </c>
      <c r="B3408" t="s">
        <v>2205</v>
      </c>
      <c r="C3408" t="s">
        <v>1499</v>
      </c>
      <c r="D3408" t="s">
        <v>1469</v>
      </c>
      <c r="E3408">
        <v>40</v>
      </c>
      <c r="F3408">
        <v>55</v>
      </c>
      <c r="G3408">
        <v>99</v>
      </c>
      <c r="H3408">
        <v>40</v>
      </c>
      <c r="I3408">
        <v>79</v>
      </c>
      <c r="J3408">
        <v>47</v>
      </c>
      <c r="K3408" t="s">
        <v>2206</v>
      </c>
      <c r="M3408" t="s">
        <v>7859</v>
      </c>
      <c r="N3408">
        <v>5.0299999999999994</v>
      </c>
      <c r="O3408">
        <v>6.94</v>
      </c>
      <c r="P3408">
        <v>1</v>
      </c>
      <c r="Q3408">
        <v>1</v>
      </c>
      <c r="R3408">
        <f t="shared" si="243"/>
        <v>6</v>
      </c>
      <c r="S3408">
        <f t="shared" si="244"/>
        <v>8</v>
      </c>
      <c r="T3408">
        <f t="shared" si="241"/>
        <v>14</v>
      </c>
      <c r="U3408" t="s">
        <v>1499</v>
      </c>
      <c r="V3408" t="s">
        <v>1469</v>
      </c>
      <c r="W3408" t="s">
        <v>1546</v>
      </c>
      <c r="X3408" t="s">
        <v>1471</v>
      </c>
      <c r="Y3408" t="s">
        <v>2207</v>
      </c>
      <c r="Z3408" t="str" cm="1">
        <f t="array" ref="Z3408">IF(ISBLANK(AK3408),_xlfn.LET(
    _xlpm.nameBeforeSlash, IF(ISNUMBER(SEARCH("/", Y3408)), LEFT(Y3408, SEARCH("/", Y3408)-1), Y3408),
    _xlpm.matchRow, IFERROR(MATCH(_xlpm.nameBeforeSlash, AA:AA, 0), ""),
    _xlpm.difference, IF(_xlpm.matchRow="", "", ABS((R3408 + S3408)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),IF(ISBLANK(Y3408),"","Hidden"))</f>
        <v>Hidden</v>
      </c>
      <c r="AA3408" t="s">
        <v>2205</v>
      </c>
      <c r="AB3408" t="s">
        <v>7858</v>
      </c>
      <c r="AC3408" t="s">
        <v>466</v>
      </c>
      <c r="AD3408" t="str">
        <f>_xlfn.XLOOKUP(AC3408,moves!A:A,moves!B:B)</f>
        <v>rock</v>
      </c>
      <c r="AE3408">
        <f>_xlfn.XLOOKUP(AC3408,moves!A:A,moves!D:D)</f>
        <v>3</v>
      </c>
      <c r="AF3408" t="str">
        <f>_xlfn.XLOOKUP(AC3408,moves!A:A,moves!E:E)</f>
        <v>Each time this move is used in succession: Increase attack strength by 1.</v>
      </c>
      <c r="AG3408">
        <v>0</v>
      </c>
      <c r="AH3408">
        <v>0</v>
      </c>
      <c r="AI3408">
        <f t="shared" si="242"/>
        <v>0</v>
      </c>
      <c r="AJ3408" t="s">
        <v>523</v>
      </c>
      <c r="AK3408" t="s">
        <v>7859</v>
      </c>
      <c r="AL3408">
        <v>0</v>
      </c>
      <c r="AM3408" cm="1">
        <f t="array" ref="AM3408">IF(AL3408=1,1,
   IF(ISTEXT(AK3408),1,
   IF(AO3408&gt;1,AM3407,
   IF(AI3408=1,
      IF(SUMPRODUCT((LEN($Y$2:$Y$4096)-LEN(SUBSTITUTE($Y$2:$Y$4096,AA3408,"")))/LEN(AA3408))&gt;0,2,1),
      IF(
         SUMPRODUCT((LEN($Y$2:$Y$4096)-LEN(SUBSTITUTE($Y$2:$Y$4096,AA3408,"")))/LEN(AA3408))
         - SUMPRODUCT((LEN($Y$2:$Y$4096)-LEN(SUBSTITUTE($Y$2:$Y$4096,"Alolan "&amp;AA3408,"")))/LEN("Alolan "&amp;AA3408))
         - SUMPRODUCT((LEN($Y$2:$Y$4096)-LEN(SUBSTITUTE($Y$2:$Y$4096,"Galarian "&amp;AA3408,"")))/LEN("Galarian "&amp;AA3408))
         - SUMPRODUCT((LEN($Y$2:$Y$4096)-LEN(SUBSTITUTE($Y$2:$Y$4096,"Hisuian "&amp;AA3408,"")))/LEN("Hisuian "&amp;AA3408))
         - SUMPRODUCT((LEN($Y$2:$Y$4096)-LEN(SUBSTITUTE($Y$2:$Y$4096,"Paldean "&amp;AA3408,"")))/LEN("Paldean "&amp;AA3408))
      &gt;0,2,1)
   ))))</f>
        <v>1</v>
      </c>
      <c r="AN3408">
        <v>0</v>
      </c>
      <c r="AO3408">
        <v>0</v>
      </c>
    </row>
    <row r="3409" spans="1:41" x14ac:dyDescent="0.25">
      <c r="A3409">
        <v>551</v>
      </c>
      <c r="B3409" t="s">
        <v>2219</v>
      </c>
      <c r="C3409" t="s">
        <v>1472</v>
      </c>
      <c r="D3409" t="s">
        <v>1471</v>
      </c>
      <c r="E3409">
        <v>50</v>
      </c>
      <c r="F3409">
        <v>72</v>
      </c>
      <c r="G3409">
        <v>35</v>
      </c>
      <c r="H3409">
        <v>35</v>
      </c>
      <c r="I3409">
        <v>35</v>
      </c>
      <c r="J3409">
        <v>65</v>
      </c>
      <c r="K3409" t="s">
        <v>2220</v>
      </c>
      <c r="M3409" t="s">
        <v>7859</v>
      </c>
      <c r="N3409">
        <v>6.55</v>
      </c>
      <c r="O3409">
        <v>4.0999999999999996</v>
      </c>
      <c r="P3409">
        <v>1</v>
      </c>
      <c r="Q3409">
        <v>1</v>
      </c>
      <c r="R3409">
        <f t="shared" si="243"/>
        <v>8</v>
      </c>
      <c r="S3409">
        <f t="shared" si="244"/>
        <v>5</v>
      </c>
      <c r="T3409">
        <f t="shared" si="241"/>
        <v>13</v>
      </c>
      <c r="U3409" t="s">
        <v>1472</v>
      </c>
      <c r="V3409" t="s">
        <v>1471</v>
      </c>
      <c r="W3409" t="s">
        <v>1492</v>
      </c>
      <c r="X3409" t="s">
        <v>1482</v>
      </c>
      <c r="Y3409" t="s">
        <v>2221</v>
      </c>
      <c r="Z3409" t="str" cm="1">
        <f t="array" ref="Z3409">IF(ISBLANK(AK3409),_xlfn.LET(
    _xlpm.nameBeforeSlash, IF(ISNUMBER(SEARCH("/", Y3409)), LEFT(Y3409, SEARCH("/", Y3409)-1), Y3409),
    _xlpm.matchRow, IFERROR(MATCH(_xlpm.nameBeforeSlash, AA:AA, 0), ""),
    _xlpm.difference, IF(_xlpm.matchRow="", "", ABS((R3409 + S3409)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),IF(ISBLANK(Y3409),"","Hidden"))</f>
        <v>Hidden</v>
      </c>
      <c r="AA3409" t="s">
        <v>2219</v>
      </c>
      <c r="AB3409" t="s">
        <v>7858</v>
      </c>
      <c r="AC3409" t="s">
        <v>460</v>
      </c>
      <c r="AD3409" t="str">
        <f>_xlfn.XLOOKUP(AC3409,moves!A:A,moves!B:B)</f>
        <v>dark</v>
      </c>
      <c r="AE3409">
        <f>_xlfn.XLOOKUP(AC3409,moves!A:A,moves!D:D)</f>
        <v>3</v>
      </c>
      <c r="AF3409" t="str">
        <f>_xlfn.XLOOKUP(AC3409,moves!A:A,moves!E:E)</f>
        <v>When the target is next attacked: Add 1 regular hit to the roll.</v>
      </c>
      <c r="AG3409">
        <v>1</v>
      </c>
      <c r="AH3409">
        <v>0</v>
      </c>
      <c r="AI3409">
        <f t="shared" si="242"/>
        <v>0</v>
      </c>
      <c r="AJ3409" t="s">
        <v>523</v>
      </c>
      <c r="AK3409" t="s">
        <v>7859</v>
      </c>
      <c r="AL3409">
        <v>0</v>
      </c>
      <c r="AM3409" cm="1">
        <f t="array" ref="AM3409">IF(AL3409=1,1,
   IF(ISTEXT(AK3409),1,
   IF(AO3409&gt;1,AM3408,
   IF(AI3409=1,
      IF(SUMPRODUCT((LEN($Y$2:$Y$4096)-LEN(SUBSTITUTE($Y$2:$Y$4096,AA3409,"")))/LEN(AA3409))&gt;0,2,1),
      IF(
         SUMPRODUCT((LEN($Y$2:$Y$4096)-LEN(SUBSTITUTE($Y$2:$Y$4096,AA3409,"")))/LEN(AA3409))
         - SUMPRODUCT((LEN($Y$2:$Y$4096)-LEN(SUBSTITUTE($Y$2:$Y$4096,"Alolan "&amp;AA3409,"")))/LEN("Alolan "&amp;AA3409))
         - SUMPRODUCT((LEN($Y$2:$Y$4096)-LEN(SUBSTITUTE($Y$2:$Y$4096,"Galarian "&amp;AA3409,"")))/LEN("Galarian "&amp;AA3409))
         - SUMPRODUCT((LEN($Y$2:$Y$4096)-LEN(SUBSTITUTE($Y$2:$Y$4096,"Hisuian "&amp;AA3409,"")))/LEN("Hisuian "&amp;AA3409))
         - SUMPRODUCT((LEN($Y$2:$Y$4096)-LEN(SUBSTITUTE($Y$2:$Y$4096,"Paldean "&amp;AA3409,"")))/LEN("Paldean "&amp;AA3409))
      &gt;0,2,1)
   ))))</f>
        <v>1</v>
      </c>
      <c r="AN3409">
        <v>0</v>
      </c>
      <c r="AO3409">
        <v>0</v>
      </c>
    </row>
    <row r="3410" spans="1:41" x14ac:dyDescent="0.25">
      <c r="A3410">
        <v>568</v>
      </c>
      <c r="B3410" t="s">
        <v>2256</v>
      </c>
      <c r="C3410" t="s">
        <v>1469</v>
      </c>
      <c r="D3410"/>
      <c r="E3410">
        <v>50</v>
      </c>
      <c r="F3410">
        <v>50</v>
      </c>
      <c r="G3410">
        <v>62</v>
      </c>
      <c r="H3410">
        <v>40</v>
      </c>
      <c r="I3410">
        <v>62</v>
      </c>
      <c r="J3410">
        <v>65</v>
      </c>
      <c r="K3410" t="s">
        <v>2257</v>
      </c>
      <c r="M3410" t="s">
        <v>7859</v>
      </c>
      <c r="N3410">
        <v>5.5</v>
      </c>
      <c r="O3410">
        <v>5.7199999999999989</v>
      </c>
      <c r="P3410">
        <v>1</v>
      </c>
      <c r="Q3410">
        <v>1</v>
      </c>
      <c r="R3410">
        <f t="shared" si="243"/>
        <v>7</v>
      </c>
      <c r="S3410">
        <f t="shared" si="244"/>
        <v>7</v>
      </c>
      <c r="T3410">
        <f t="shared" si="241"/>
        <v>14</v>
      </c>
      <c r="U3410" t="s">
        <v>1469</v>
      </c>
      <c r="V3410" t="s">
        <v>1514</v>
      </c>
      <c r="W3410" t="s">
        <v>1512</v>
      </c>
      <c r="X3410" t="s">
        <v>1468</v>
      </c>
      <c r="Y3410" t="s">
        <v>2258</v>
      </c>
      <c r="Z3410" t="str" cm="1">
        <f t="array" ref="Z3410">IF(ISBLANK(AK3410),_xlfn.LET(
    _xlpm.nameBeforeSlash, IF(ISNUMBER(SEARCH("/", Y3410)), LEFT(Y3410, SEARCH("/", Y3410)-1), Y3410),
    _xlpm.matchRow, IFERROR(MATCH(_xlpm.nameBeforeSlash, AA:AA, 0), ""),
    _xlpm.difference, IF(_xlpm.matchRow="", "", ABS((R3410 + S3410)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),IF(ISBLANK(Y3410),"","Hidden"))</f>
        <v>Hidden</v>
      </c>
      <c r="AA3410" t="s">
        <v>2256</v>
      </c>
      <c r="AB3410" t="s">
        <v>7858</v>
      </c>
      <c r="AC3410" t="s">
        <v>1297</v>
      </c>
      <c r="AD3410" t="str">
        <f>_xlfn.XLOOKUP(AC3410,moves!A:A,moves!B:B)</f>
        <v>poison</v>
      </c>
      <c r="AE3410">
        <f>_xlfn.XLOOKUP(AC3410,moves!A:A,moves!D:D)</f>
        <v>3</v>
      </c>
      <c r="AF3410" t="str">
        <f>_xlfn.XLOOKUP(AC3410,moves!A:A,moves!E:E)</f>
        <v>Inflict the Poisoned status on the target.</v>
      </c>
      <c r="AG3410">
        <v>0</v>
      </c>
      <c r="AH3410">
        <v>0</v>
      </c>
      <c r="AI3410">
        <f t="shared" si="242"/>
        <v>0</v>
      </c>
      <c r="AJ3410" t="s">
        <v>523</v>
      </c>
      <c r="AK3410" t="s">
        <v>7859</v>
      </c>
      <c r="AL3410">
        <v>0</v>
      </c>
      <c r="AM3410" cm="1">
        <f t="array" ref="AM3410">IF(AL3410=1,1,
   IF(ISTEXT(AK3410),1,
   IF(AO3410&gt;1,AM3409,
   IF(AI3410=1,
      IF(SUMPRODUCT((LEN($Y$2:$Y$4096)-LEN(SUBSTITUTE($Y$2:$Y$4096,AA3410,"")))/LEN(AA3410))&gt;0,2,1),
      IF(
         SUMPRODUCT((LEN($Y$2:$Y$4096)-LEN(SUBSTITUTE($Y$2:$Y$4096,AA3410,"")))/LEN(AA3410))
         - SUMPRODUCT((LEN($Y$2:$Y$4096)-LEN(SUBSTITUTE($Y$2:$Y$4096,"Alolan "&amp;AA3410,"")))/LEN("Alolan "&amp;AA3410))
         - SUMPRODUCT((LEN($Y$2:$Y$4096)-LEN(SUBSTITUTE($Y$2:$Y$4096,"Galarian "&amp;AA3410,"")))/LEN("Galarian "&amp;AA3410))
         - SUMPRODUCT((LEN($Y$2:$Y$4096)-LEN(SUBSTITUTE($Y$2:$Y$4096,"Hisuian "&amp;AA3410,"")))/LEN("Hisuian "&amp;AA3410))
         - SUMPRODUCT((LEN($Y$2:$Y$4096)-LEN(SUBSTITUTE($Y$2:$Y$4096,"Paldean "&amp;AA3410,"")))/LEN("Paldean "&amp;AA3410))
      &gt;0,2,1)
   ))))</f>
        <v>1</v>
      </c>
      <c r="AN3410">
        <v>0</v>
      </c>
      <c r="AO3410">
        <v>0</v>
      </c>
    </row>
    <row r="3411" spans="1:41" x14ac:dyDescent="0.25">
      <c r="A3411">
        <v>572</v>
      </c>
      <c r="B3411" t="s">
        <v>2264</v>
      </c>
      <c r="C3411" t="s">
        <v>1512</v>
      </c>
      <c r="D3411"/>
      <c r="E3411">
        <v>55</v>
      </c>
      <c r="F3411">
        <v>50</v>
      </c>
      <c r="G3411">
        <v>40</v>
      </c>
      <c r="H3411">
        <v>40</v>
      </c>
      <c r="I3411">
        <v>40</v>
      </c>
      <c r="J3411">
        <v>75</v>
      </c>
      <c r="K3411" t="s">
        <v>2265</v>
      </c>
      <c r="M3411" t="s">
        <v>7859</v>
      </c>
      <c r="N3411">
        <v>5.9</v>
      </c>
      <c r="O3411">
        <v>4.5999999999999996</v>
      </c>
      <c r="P3411">
        <v>1</v>
      </c>
      <c r="Q3411">
        <v>1</v>
      </c>
      <c r="R3411">
        <f t="shared" si="243"/>
        <v>7</v>
      </c>
      <c r="S3411">
        <f t="shared" si="244"/>
        <v>6</v>
      </c>
      <c r="T3411">
        <f t="shared" si="241"/>
        <v>13</v>
      </c>
      <c r="U3411" t="s">
        <v>1512</v>
      </c>
      <c r="V3411" t="s">
        <v>1468</v>
      </c>
      <c r="W3411" t="s">
        <v>1536</v>
      </c>
      <c r="X3411" t="s">
        <v>1546</v>
      </c>
      <c r="Y3411" t="s">
        <v>2266</v>
      </c>
      <c r="Z3411" t="str" cm="1">
        <f t="array" ref="Z3411">IF(ISBLANK(AK3411),_xlfn.LET(
    _xlpm.nameBeforeSlash, IF(ISNUMBER(SEARCH("/", Y3411)), LEFT(Y3411, SEARCH("/", Y3411)-1), Y3411),
    _xlpm.matchRow, IFERROR(MATCH(_xlpm.nameBeforeSlash, AA:AA, 0), ""),
    _xlpm.difference, IF(_xlpm.matchRow="", "", ABS((R3411 + S3411)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),IF(ISBLANK(Y3411),"","Hidden"))</f>
        <v>Hidden</v>
      </c>
      <c r="AA3411" t="s">
        <v>2264</v>
      </c>
      <c r="AB3411" t="s">
        <v>7858</v>
      </c>
      <c r="AC3411" t="s">
        <v>901</v>
      </c>
      <c r="AD3411" t="str">
        <f>_xlfn.XLOOKUP(AC3411,moves!A:A,moves!B:B)</f>
        <v>normal</v>
      </c>
      <c r="AE3411">
        <f>_xlfn.XLOOKUP(AC3411,moves!A:A,moves!D:D)</f>
        <v>2</v>
      </c>
      <c r="AF3411" t="str">
        <f>_xlfn.XLOOKUP(AC3411,moves!A:A,moves!E:E)</f>
        <v>Status symbols deal +1 damage.</v>
      </c>
      <c r="AG3411">
        <v>0</v>
      </c>
      <c r="AH3411">
        <v>0</v>
      </c>
      <c r="AI3411">
        <f t="shared" si="242"/>
        <v>0</v>
      </c>
      <c r="AJ3411" t="s">
        <v>523</v>
      </c>
      <c r="AK3411" t="s">
        <v>7859</v>
      </c>
      <c r="AL3411">
        <v>0</v>
      </c>
      <c r="AM3411" cm="1">
        <f t="array" ref="AM3411">IF(AL3411=1,1,
   IF(ISTEXT(AK3411),1,
   IF(AO3411&gt;1,AM3410,
   IF(AI3411=1,
      IF(SUMPRODUCT((LEN($Y$2:$Y$4096)-LEN(SUBSTITUTE($Y$2:$Y$4096,AA3411,"")))/LEN(AA3411))&gt;0,2,1),
      IF(
         SUMPRODUCT((LEN($Y$2:$Y$4096)-LEN(SUBSTITUTE($Y$2:$Y$4096,AA3411,"")))/LEN(AA3411))
         - SUMPRODUCT((LEN($Y$2:$Y$4096)-LEN(SUBSTITUTE($Y$2:$Y$4096,"Alolan "&amp;AA3411,"")))/LEN("Alolan "&amp;AA3411))
         - SUMPRODUCT((LEN($Y$2:$Y$4096)-LEN(SUBSTITUTE($Y$2:$Y$4096,"Galarian "&amp;AA3411,"")))/LEN("Galarian "&amp;AA3411))
         - SUMPRODUCT((LEN($Y$2:$Y$4096)-LEN(SUBSTITUTE($Y$2:$Y$4096,"Hisuian "&amp;AA3411,"")))/LEN("Hisuian "&amp;AA3411))
         - SUMPRODUCT((LEN($Y$2:$Y$4096)-LEN(SUBSTITUTE($Y$2:$Y$4096,"Paldean "&amp;AA3411,"")))/LEN("Paldean "&amp;AA3411))
      &gt;0,2,1)
   ))))</f>
        <v>1</v>
      </c>
      <c r="AN3411">
        <v>0</v>
      </c>
      <c r="AO3411">
        <v>0</v>
      </c>
    </row>
    <row r="3412" spans="1:41" x14ac:dyDescent="0.25">
      <c r="A3412">
        <v>582</v>
      </c>
      <c r="B3412" t="s">
        <v>2282</v>
      </c>
      <c r="C3412" t="s">
        <v>1209</v>
      </c>
      <c r="D3412"/>
      <c r="E3412">
        <v>36</v>
      </c>
      <c r="F3412">
        <v>50</v>
      </c>
      <c r="G3412">
        <v>50</v>
      </c>
      <c r="H3412">
        <v>65</v>
      </c>
      <c r="I3412">
        <v>60</v>
      </c>
      <c r="J3412">
        <v>44</v>
      </c>
      <c r="K3412" t="s">
        <v>358</v>
      </c>
      <c r="M3412" t="s">
        <v>7859</v>
      </c>
      <c r="N3412">
        <v>5.51</v>
      </c>
      <c r="O3412">
        <v>4.74</v>
      </c>
      <c r="P3412">
        <v>1</v>
      </c>
      <c r="Q3412">
        <v>1</v>
      </c>
      <c r="R3412">
        <f t="shared" si="243"/>
        <v>7</v>
      </c>
      <c r="S3412">
        <f t="shared" si="244"/>
        <v>6</v>
      </c>
      <c r="T3412">
        <f t="shared" si="241"/>
        <v>13</v>
      </c>
      <c r="U3412" t="s">
        <v>1209</v>
      </c>
      <c r="V3412" t="s">
        <v>1514</v>
      </c>
      <c r="W3412" t="s">
        <v>1512</v>
      </c>
      <c r="X3412" t="s">
        <v>1524</v>
      </c>
      <c r="Y3412" t="s">
        <v>2283</v>
      </c>
      <c r="Z3412" t="str" cm="1">
        <f t="array" ref="Z3412">IF(ISBLANK(AK3412),_xlfn.LET(
    _xlpm.nameBeforeSlash, IF(ISNUMBER(SEARCH("/", Y3412)), LEFT(Y3412, SEARCH("/", Y3412)-1), Y3412),
    _xlpm.matchRow, IFERROR(MATCH(_xlpm.nameBeforeSlash, AA:AA, 0), ""),
    _xlpm.difference, IF(_xlpm.matchRow="", "", ABS((R3412 + S3412)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),IF(ISBLANK(Y3412),"","Hidden"))</f>
        <v>Hidden</v>
      </c>
      <c r="AA3412" t="s">
        <v>2282</v>
      </c>
      <c r="AB3412" t="s">
        <v>7858</v>
      </c>
      <c r="AC3412" t="s">
        <v>1215</v>
      </c>
      <c r="AD3412" t="str">
        <f>_xlfn.XLOOKUP(AC3412,moves!A:A,moves!B:B)</f>
        <v>ice</v>
      </c>
      <c r="AE3412">
        <f>_xlfn.XLOOKUP(AC3412,moves!A:A,moves!D:D)</f>
        <v>2</v>
      </c>
      <c r="AF3412" t="str">
        <f>_xlfn.XLOOKUP(AC3412,moves!A:A,moves!E:E)</f>
        <v>Decrease the target's initiative by 2.</v>
      </c>
      <c r="AG3412">
        <v>1</v>
      </c>
      <c r="AH3412">
        <v>0</v>
      </c>
      <c r="AI3412">
        <f t="shared" si="242"/>
        <v>0</v>
      </c>
      <c r="AJ3412" t="s">
        <v>523</v>
      </c>
      <c r="AK3412" t="s">
        <v>7859</v>
      </c>
      <c r="AL3412">
        <v>0</v>
      </c>
      <c r="AM3412" cm="1">
        <f t="array" ref="AM3412">IF(AL3412=1,1,
   IF(ISTEXT(AK3412),1,
   IF(AO3412&gt;1,AM3411,
   IF(AI3412=1,
      IF(SUMPRODUCT((LEN($Y$2:$Y$4096)-LEN(SUBSTITUTE($Y$2:$Y$4096,AA3412,"")))/LEN(AA3412))&gt;0,2,1),
      IF(
         SUMPRODUCT((LEN($Y$2:$Y$4096)-LEN(SUBSTITUTE($Y$2:$Y$4096,AA3412,"")))/LEN(AA3412))
         - SUMPRODUCT((LEN($Y$2:$Y$4096)-LEN(SUBSTITUTE($Y$2:$Y$4096,"Alolan "&amp;AA3412,"")))/LEN("Alolan "&amp;AA3412))
         - SUMPRODUCT((LEN($Y$2:$Y$4096)-LEN(SUBSTITUTE($Y$2:$Y$4096,"Galarian "&amp;AA3412,"")))/LEN("Galarian "&amp;AA3412))
         - SUMPRODUCT((LEN($Y$2:$Y$4096)-LEN(SUBSTITUTE($Y$2:$Y$4096,"Hisuian "&amp;AA3412,"")))/LEN("Hisuian "&amp;AA3412))
         - SUMPRODUCT((LEN($Y$2:$Y$4096)-LEN(SUBSTITUTE($Y$2:$Y$4096,"Paldean "&amp;AA3412,"")))/LEN("Paldean "&amp;AA3412))
      &gt;0,2,1)
   ))))</f>
        <v>1</v>
      </c>
      <c r="AN3412">
        <v>0</v>
      </c>
      <c r="AO3412">
        <v>0</v>
      </c>
    </row>
    <row r="3413" spans="1:41" x14ac:dyDescent="0.25">
      <c r="A3413">
        <v>588</v>
      </c>
      <c r="B3413" t="s">
        <v>2302</v>
      </c>
      <c r="C3413" t="s">
        <v>1499</v>
      </c>
      <c r="D3413"/>
      <c r="E3413">
        <v>50</v>
      </c>
      <c r="F3413">
        <v>75</v>
      </c>
      <c r="G3413">
        <v>45</v>
      </c>
      <c r="H3413">
        <v>40</v>
      </c>
      <c r="I3413">
        <v>45</v>
      </c>
      <c r="J3413">
        <v>60</v>
      </c>
      <c r="K3413" t="s">
        <v>2303</v>
      </c>
      <c r="M3413" t="s">
        <v>7859</v>
      </c>
      <c r="N3413">
        <v>6.55</v>
      </c>
      <c r="O3413">
        <v>4.7</v>
      </c>
      <c r="P3413">
        <v>1</v>
      </c>
      <c r="Q3413">
        <v>1</v>
      </c>
      <c r="R3413">
        <f t="shared" si="243"/>
        <v>8</v>
      </c>
      <c r="S3413">
        <f t="shared" si="244"/>
        <v>6</v>
      </c>
      <c r="T3413">
        <f t="shared" si="241"/>
        <v>14</v>
      </c>
      <c r="U3413" t="s">
        <v>1499</v>
      </c>
      <c r="V3413" t="s">
        <v>1514</v>
      </c>
      <c r="W3413" t="s">
        <v>1469</v>
      </c>
      <c r="X3413" t="s">
        <v>1492</v>
      </c>
      <c r="Y3413" t="s">
        <v>2304</v>
      </c>
      <c r="Z3413" t="str" cm="1">
        <f t="array" ref="Z3413">IF(ISBLANK(AK3413),_xlfn.LET(
    _xlpm.nameBeforeSlash, IF(ISNUMBER(SEARCH("/", Y3413)), LEFT(Y3413, SEARCH("/", Y3413)-1), Y3413),
    _xlpm.matchRow, IFERROR(MATCH(_xlpm.nameBeforeSlash, AA:AA, 0), ""),
    _xlpm.difference, IF(_xlpm.matchRow="", "", ABS((R3413 + S3413)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),IF(ISBLANK(Y3413),"","Hidden"))</f>
        <v>Hidden</v>
      </c>
      <c r="AA3413" t="s">
        <v>2302</v>
      </c>
      <c r="AB3413" t="s">
        <v>7858</v>
      </c>
      <c r="AC3413" t="s">
        <v>924</v>
      </c>
      <c r="AD3413" t="str">
        <f>_xlfn.XLOOKUP(AC3413,moves!A:A,moves!B:B)</f>
        <v>bug</v>
      </c>
      <c r="AE3413">
        <f>_xlfn.XLOOKUP(AC3413,moves!A:A,moves!D:D)</f>
        <v>2</v>
      </c>
      <c r="AF3413" t="str">
        <f>_xlfn.XLOOKUP(AC3413,moves!A:A,moves!E:E)</f>
        <v>Each time this move is used in succession: Increase attack strength by 1.</v>
      </c>
      <c r="AG3413">
        <v>0</v>
      </c>
      <c r="AH3413">
        <v>0</v>
      </c>
      <c r="AI3413">
        <f t="shared" si="242"/>
        <v>0</v>
      </c>
      <c r="AJ3413" t="s">
        <v>523</v>
      </c>
      <c r="AK3413" t="s">
        <v>7859</v>
      </c>
      <c r="AL3413">
        <v>0</v>
      </c>
      <c r="AM3413" cm="1">
        <f t="array" ref="AM3413">IF(AL3413=1,1,
   IF(ISTEXT(AK3413),1,
   IF(AO3413&gt;1,AM3412,
   IF(AI3413=1,
      IF(SUMPRODUCT((LEN($Y$2:$Y$4096)-LEN(SUBSTITUTE($Y$2:$Y$4096,AA3413,"")))/LEN(AA3413))&gt;0,2,1),
      IF(
         SUMPRODUCT((LEN($Y$2:$Y$4096)-LEN(SUBSTITUTE($Y$2:$Y$4096,AA3413,"")))/LEN(AA3413))
         - SUMPRODUCT((LEN($Y$2:$Y$4096)-LEN(SUBSTITUTE($Y$2:$Y$4096,"Alolan "&amp;AA3413,"")))/LEN("Alolan "&amp;AA3413))
         - SUMPRODUCT((LEN($Y$2:$Y$4096)-LEN(SUBSTITUTE($Y$2:$Y$4096,"Galarian "&amp;AA3413,"")))/LEN("Galarian "&amp;AA3413))
         - SUMPRODUCT((LEN($Y$2:$Y$4096)-LEN(SUBSTITUTE($Y$2:$Y$4096,"Hisuian "&amp;AA3413,"")))/LEN("Hisuian "&amp;AA3413))
         - SUMPRODUCT((LEN($Y$2:$Y$4096)-LEN(SUBSTITUTE($Y$2:$Y$4096,"Paldean "&amp;AA3413,"")))/LEN("Paldean "&amp;AA3413))
      &gt;0,2,1)
   ))))</f>
        <v>1</v>
      </c>
      <c r="AN3413">
        <v>0</v>
      </c>
      <c r="AO3413">
        <v>0</v>
      </c>
    </row>
    <row r="3414" spans="1:41" x14ac:dyDescent="0.25">
      <c r="A3414">
        <v>590</v>
      </c>
      <c r="B3414" t="s">
        <v>2306</v>
      </c>
      <c r="C3414" t="s">
        <v>1468</v>
      </c>
      <c r="D3414" t="s">
        <v>1469</v>
      </c>
      <c r="E3414">
        <v>69</v>
      </c>
      <c r="F3414">
        <v>55</v>
      </c>
      <c r="G3414">
        <v>45</v>
      </c>
      <c r="H3414">
        <v>55</v>
      </c>
      <c r="I3414">
        <v>55</v>
      </c>
      <c r="J3414">
        <v>15</v>
      </c>
      <c r="K3414" t="s">
        <v>678</v>
      </c>
      <c r="M3414" t="s">
        <v>7859</v>
      </c>
      <c r="N3414">
        <v>3.9</v>
      </c>
      <c r="O3414">
        <v>5.76</v>
      </c>
      <c r="P3414">
        <v>1</v>
      </c>
      <c r="Q3414">
        <v>1</v>
      </c>
      <c r="R3414">
        <f t="shared" si="243"/>
        <v>5</v>
      </c>
      <c r="S3414">
        <f t="shared" si="244"/>
        <v>7</v>
      </c>
      <c r="T3414">
        <f t="shared" si="241"/>
        <v>12</v>
      </c>
      <c r="U3414" t="s">
        <v>1468</v>
      </c>
      <c r="V3414" t="s">
        <v>1469</v>
      </c>
      <c r="W3414" t="s">
        <v>1499</v>
      </c>
      <c r="X3414" t="s">
        <v>1512</v>
      </c>
      <c r="Y3414" t="s">
        <v>2307</v>
      </c>
      <c r="Z3414" t="str" cm="1">
        <f t="array" ref="Z3414">IF(ISBLANK(AK3414),_xlfn.LET(
    _xlpm.nameBeforeSlash, IF(ISNUMBER(SEARCH("/", Y3414)), LEFT(Y3414, SEARCH("/", Y3414)-1), Y3414),
    _xlpm.matchRow, IFERROR(MATCH(_xlpm.nameBeforeSlash, AA:AA, 0), ""),
    _xlpm.difference, IF(_xlpm.matchRow="", "", ABS((R3414 + S3414)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),IF(ISBLANK(Y3414),"","Hidden"))</f>
        <v>Hidden</v>
      </c>
      <c r="AA3414" t="s">
        <v>2306</v>
      </c>
      <c r="AB3414" t="s">
        <v>7858</v>
      </c>
      <c r="AC3414" t="s">
        <v>692</v>
      </c>
      <c r="AD3414" t="str">
        <f>_xlfn.XLOOKUP(AC3414,moves!A:A,moves!B:B)</f>
        <v>grass</v>
      </c>
      <c r="AE3414">
        <f>_xlfn.XLOOKUP(AC3414,moves!A:A,moves!D:D)</f>
        <v>1</v>
      </c>
      <c r="AF3414" t="str">
        <f>_xlfn.XLOOKUP(AC3414,moves!A:A,moves!E:E)</f>
        <v>Inflict the Paralyzed status on the target. If the target was already Paralyzed: Increase attack strength by 2.</v>
      </c>
      <c r="AG3414">
        <v>0</v>
      </c>
      <c r="AH3414">
        <v>0</v>
      </c>
      <c r="AI3414">
        <f t="shared" si="242"/>
        <v>0</v>
      </c>
      <c r="AJ3414" t="s">
        <v>523</v>
      </c>
      <c r="AK3414" t="s">
        <v>7859</v>
      </c>
      <c r="AL3414">
        <v>0</v>
      </c>
      <c r="AM3414" cm="1">
        <f t="array" ref="AM3414">IF(AL3414=1,1,
   IF(ISTEXT(AK3414),1,
   IF(AO3414&gt;1,AM3413,
   IF(AI3414=1,
      IF(SUMPRODUCT((LEN($Y$2:$Y$4096)-LEN(SUBSTITUTE($Y$2:$Y$4096,AA3414,"")))/LEN(AA3414))&gt;0,2,1),
      IF(
         SUMPRODUCT((LEN($Y$2:$Y$4096)-LEN(SUBSTITUTE($Y$2:$Y$4096,AA3414,"")))/LEN(AA3414))
         - SUMPRODUCT((LEN($Y$2:$Y$4096)-LEN(SUBSTITUTE($Y$2:$Y$4096,"Alolan "&amp;AA3414,"")))/LEN("Alolan "&amp;AA3414))
         - SUMPRODUCT((LEN($Y$2:$Y$4096)-LEN(SUBSTITUTE($Y$2:$Y$4096,"Galarian "&amp;AA3414,"")))/LEN("Galarian "&amp;AA3414))
         - SUMPRODUCT((LEN($Y$2:$Y$4096)-LEN(SUBSTITUTE($Y$2:$Y$4096,"Hisuian "&amp;AA3414,"")))/LEN("Hisuian "&amp;AA3414))
         - SUMPRODUCT((LEN($Y$2:$Y$4096)-LEN(SUBSTITUTE($Y$2:$Y$4096,"Paldean "&amp;AA3414,"")))/LEN("Paldean "&amp;AA3414))
      &gt;0,2,1)
   ))))</f>
        <v>1</v>
      </c>
      <c r="AN3414">
        <v>0</v>
      </c>
      <c r="AO3414">
        <v>0</v>
      </c>
    </row>
    <row r="3415" spans="1:41" x14ac:dyDescent="0.25">
      <c r="A3415">
        <v>592</v>
      </c>
      <c r="B3415" t="s">
        <v>2308</v>
      </c>
      <c r="C3415" t="s">
        <v>1490</v>
      </c>
      <c r="D3415" t="s">
        <v>1524</v>
      </c>
      <c r="E3415">
        <v>55</v>
      </c>
      <c r="F3415">
        <v>40</v>
      </c>
      <c r="G3415">
        <v>50</v>
      </c>
      <c r="H3415">
        <v>65</v>
      </c>
      <c r="I3415">
        <v>85</v>
      </c>
      <c r="J3415">
        <v>40</v>
      </c>
      <c r="K3415" t="s">
        <v>2309</v>
      </c>
      <c r="M3415" t="s">
        <v>7859</v>
      </c>
      <c r="N3415">
        <v>5.25</v>
      </c>
      <c r="O3415">
        <v>6.25</v>
      </c>
      <c r="P3415">
        <v>1</v>
      </c>
      <c r="Q3415">
        <v>1</v>
      </c>
      <c r="R3415">
        <f t="shared" si="243"/>
        <v>6</v>
      </c>
      <c r="S3415">
        <f t="shared" si="244"/>
        <v>7</v>
      </c>
      <c r="T3415">
        <f t="shared" si="241"/>
        <v>13</v>
      </c>
      <c r="U3415" t="s">
        <v>1490</v>
      </c>
      <c r="V3415" t="s">
        <v>1524</v>
      </c>
      <c r="W3415" t="s">
        <v>1468</v>
      </c>
      <c r="X3415" t="s">
        <v>1469</v>
      </c>
      <c r="Y3415" t="s">
        <v>2310</v>
      </c>
      <c r="Z3415" t="str" cm="1">
        <f t="array" ref="Z3415">IF(ISBLANK(AK3415),_xlfn.LET(
    _xlpm.nameBeforeSlash, IF(ISNUMBER(SEARCH("/", Y3415)), LEFT(Y3415, SEARCH("/", Y3415)-1), Y3415),
    _xlpm.matchRow, IFERROR(MATCH(_xlpm.nameBeforeSlash, AA:AA, 0), ""),
    _xlpm.difference, IF(_xlpm.matchRow="", "", ABS((R3415 + S3415)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),IF(ISBLANK(Y3415),"","Hidden"))</f>
        <v>Hidden</v>
      </c>
      <c r="AA3415" t="s">
        <v>6203</v>
      </c>
      <c r="AB3415" t="s">
        <v>7858</v>
      </c>
      <c r="AC3415" t="s">
        <v>475</v>
      </c>
      <c r="AD3415" t="str">
        <f>_xlfn.XLOOKUP(AC3415,moves!A:A,moves!B:B)</f>
        <v>water</v>
      </c>
      <c r="AE3415">
        <f>_xlfn.XLOOKUP(AC3415,moves!A:A,moves!D:D)</f>
        <v>3</v>
      </c>
      <c r="AF3415" t="str">
        <f>_xlfn.XLOOKUP(AC3415,moves!A:A,moves!E:E)</f>
        <v>If any status symbols are rolled: Inflict the Confused status on the target.</v>
      </c>
      <c r="AG3415">
        <v>0</v>
      </c>
      <c r="AH3415">
        <v>0</v>
      </c>
      <c r="AI3415">
        <f t="shared" si="242"/>
        <v>0</v>
      </c>
      <c r="AJ3415" t="s">
        <v>523</v>
      </c>
      <c r="AK3415" t="s">
        <v>7859</v>
      </c>
      <c r="AL3415">
        <v>0</v>
      </c>
      <c r="AM3415" cm="1">
        <f t="array" ref="AM3415">IF(AL3415=1,1,
   IF(ISTEXT(AK3415),1,
   IF(AO3415&gt;1,AM3414,
   IF(AI3415=1,
      IF(SUMPRODUCT((LEN($Y$2:$Y$4096)-LEN(SUBSTITUTE($Y$2:$Y$4096,AA3415,"")))/LEN(AA3415))&gt;0,2,1),
      IF(
         SUMPRODUCT((LEN($Y$2:$Y$4096)-LEN(SUBSTITUTE($Y$2:$Y$4096,AA3415,"")))/LEN(AA3415))
         - SUMPRODUCT((LEN($Y$2:$Y$4096)-LEN(SUBSTITUTE($Y$2:$Y$4096,"Alolan "&amp;AA3415,"")))/LEN("Alolan "&amp;AA3415))
         - SUMPRODUCT((LEN($Y$2:$Y$4096)-LEN(SUBSTITUTE($Y$2:$Y$4096,"Galarian "&amp;AA3415,"")))/LEN("Galarian "&amp;AA3415))
         - SUMPRODUCT((LEN($Y$2:$Y$4096)-LEN(SUBSTITUTE($Y$2:$Y$4096,"Hisuian "&amp;AA3415,"")))/LEN("Hisuian "&amp;AA3415))
         - SUMPRODUCT((LEN($Y$2:$Y$4096)-LEN(SUBSTITUTE($Y$2:$Y$4096,"Paldean "&amp;AA3415,"")))/LEN("Paldean "&amp;AA3415))
      &gt;0,2,1)
   ))))</f>
        <v>1</v>
      </c>
      <c r="AN3415">
        <v>0</v>
      </c>
      <c r="AO3415">
        <v>0</v>
      </c>
    </row>
    <row r="3416" spans="1:41" x14ac:dyDescent="0.25">
      <c r="A3416">
        <v>599</v>
      </c>
      <c r="B3416" t="s">
        <v>2321</v>
      </c>
      <c r="C3416" t="s">
        <v>1514</v>
      </c>
      <c r="D3416"/>
      <c r="E3416">
        <v>40</v>
      </c>
      <c r="F3416">
        <v>55</v>
      </c>
      <c r="G3416">
        <v>70</v>
      </c>
      <c r="H3416">
        <v>45</v>
      </c>
      <c r="I3416">
        <v>60</v>
      </c>
      <c r="J3416">
        <v>30</v>
      </c>
      <c r="K3416" t="s">
        <v>2322</v>
      </c>
      <c r="M3416" t="s">
        <v>7859</v>
      </c>
      <c r="N3416">
        <v>4.4000000000000004</v>
      </c>
      <c r="O3416">
        <v>5.5</v>
      </c>
      <c r="P3416">
        <v>1</v>
      </c>
      <c r="Q3416">
        <v>1</v>
      </c>
      <c r="R3416">
        <f t="shared" si="243"/>
        <v>5</v>
      </c>
      <c r="S3416">
        <f t="shared" si="244"/>
        <v>7</v>
      </c>
      <c r="T3416">
        <f t="shared" si="241"/>
        <v>12</v>
      </c>
      <c r="U3416" t="s">
        <v>1514</v>
      </c>
      <c r="V3416" t="s">
        <v>1521</v>
      </c>
      <c r="W3416" t="s">
        <v>1512</v>
      </c>
      <c r="X3416" t="s">
        <v>1546</v>
      </c>
      <c r="Y3416" t="s">
        <v>2323</v>
      </c>
      <c r="Z3416" t="str" cm="1">
        <f t="array" ref="Z3416">IF(ISBLANK(AK3416),_xlfn.LET(
    _xlpm.nameBeforeSlash, IF(ISNUMBER(SEARCH("/", Y3416)), LEFT(Y3416, SEARCH("/", Y3416)-1), Y3416),
    _xlpm.matchRow, IFERROR(MATCH(_xlpm.nameBeforeSlash, AA:AA, 0), ""),
    _xlpm.difference, IF(_xlpm.matchRow="", "", ABS((R3416 + S3416)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),IF(ISBLANK(Y3416),"","Hidden"))</f>
        <v>Hidden</v>
      </c>
      <c r="AA3416" t="s">
        <v>2321</v>
      </c>
      <c r="AB3416" t="s">
        <v>7858</v>
      </c>
      <c r="AC3416" t="s">
        <v>1373</v>
      </c>
      <c r="AD3416" t="str">
        <f>_xlfn.XLOOKUP(AC3416,moves!A:A,moves!B:B)</f>
        <v>steel</v>
      </c>
      <c r="AE3416">
        <f>_xlfn.XLOOKUP(AC3416,moves!A:A,moves!D:D)</f>
        <v>2</v>
      </c>
      <c r="AF3416" t="str">
        <f>_xlfn.XLOOKUP(AC3416,moves!A:A,moves!E:E)</f>
        <v>Change the user's initiative to the average of the user's and the target's initiative, rounded down.</v>
      </c>
      <c r="AG3416">
        <v>1</v>
      </c>
      <c r="AH3416">
        <v>0</v>
      </c>
      <c r="AI3416">
        <f t="shared" si="242"/>
        <v>0</v>
      </c>
      <c r="AJ3416" t="s">
        <v>523</v>
      </c>
      <c r="AK3416" t="s">
        <v>7859</v>
      </c>
      <c r="AL3416">
        <v>0</v>
      </c>
      <c r="AM3416" cm="1">
        <f t="array" ref="AM3416">IF(AL3416=1,1,
   IF(ISTEXT(AK3416),1,
   IF(AO3416&gt;1,AM3415,
   IF(AI3416=1,
      IF(SUMPRODUCT((LEN($Y$2:$Y$4096)-LEN(SUBSTITUTE($Y$2:$Y$4096,AA3416,"")))/LEN(AA3416))&gt;0,2,1),
      IF(
         SUMPRODUCT((LEN($Y$2:$Y$4096)-LEN(SUBSTITUTE($Y$2:$Y$4096,AA3416,"")))/LEN(AA3416))
         - SUMPRODUCT((LEN($Y$2:$Y$4096)-LEN(SUBSTITUTE($Y$2:$Y$4096,"Alolan "&amp;AA3416,"")))/LEN("Alolan "&amp;AA3416))
         - SUMPRODUCT((LEN($Y$2:$Y$4096)-LEN(SUBSTITUTE($Y$2:$Y$4096,"Galarian "&amp;AA3416,"")))/LEN("Galarian "&amp;AA3416))
         - SUMPRODUCT((LEN($Y$2:$Y$4096)-LEN(SUBSTITUTE($Y$2:$Y$4096,"Hisuian "&amp;AA3416,"")))/LEN("Hisuian "&amp;AA3416))
         - SUMPRODUCT((LEN($Y$2:$Y$4096)-LEN(SUBSTITUTE($Y$2:$Y$4096,"Paldean "&amp;AA3416,"")))/LEN("Paldean "&amp;AA3416))
      &gt;0,2,1)
   ))))</f>
        <v>1</v>
      </c>
      <c r="AN3416">
        <v>0</v>
      </c>
      <c r="AO3416">
        <v>0</v>
      </c>
    </row>
    <row r="3417" spans="1:41" x14ac:dyDescent="0.25">
      <c r="A3417">
        <v>613</v>
      </c>
      <c r="B3417" t="s">
        <v>2330</v>
      </c>
      <c r="C3417" t="s">
        <v>1209</v>
      </c>
      <c r="D3417"/>
      <c r="E3417">
        <v>55</v>
      </c>
      <c r="F3417">
        <v>70</v>
      </c>
      <c r="G3417">
        <v>40</v>
      </c>
      <c r="H3417">
        <v>60</v>
      </c>
      <c r="I3417">
        <v>40</v>
      </c>
      <c r="J3417">
        <v>40</v>
      </c>
      <c r="K3417" t="s">
        <v>2331</v>
      </c>
      <c r="M3417" t="s">
        <v>7859</v>
      </c>
      <c r="N3417">
        <v>5.7</v>
      </c>
      <c r="O3417">
        <v>4.5999999999999996</v>
      </c>
      <c r="P3417">
        <v>1</v>
      </c>
      <c r="Q3417">
        <v>1</v>
      </c>
      <c r="R3417">
        <f t="shared" si="243"/>
        <v>7</v>
      </c>
      <c r="S3417">
        <f t="shared" si="244"/>
        <v>6</v>
      </c>
      <c r="T3417">
        <f t="shared" si="241"/>
        <v>13</v>
      </c>
      <c r="U3417" t="s">
        <v>1209</v>
      </c>
      <c r="V3417" t="s">
        <v>1490</v>
      </c>
      <c r="W3417" t="s">
        <v>1492</v>
      </c>
      <c r="X3417" t="s">
        <v>1512</v>
      </c>
      <c r="Y3417" t="s">
        <v>2332</v>
      </c>
      <c r="Z3417" t="str" cm="1">
        <f t="array" ref="Z3417">IF(ISBLANK(AK3417),_xlfn.LET(
    _xlpm.nameBeforeSlash, IF(ISNUMBER(SEARCH("/", Y3417)), LEFT(Y3417, SEARCH("/", Y3417)-1), Y3417),
    _xlpm.matchRow, IFERROR(MATCH(_xlpm.nameBeforeSlash, AA:AA, 0), ""),
    _xlpm.difference, IF(_xlpm.matchRow="", "", ABS((R3417 + S3417)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),IF(ISBLANK(Y3417),"","Hidden"))</f>
        <v>Hidden</v>
      </c>
      <c r="AA3417" t="s">
        <v>2330</v>
      </c>
      <c r="AB3417" t="s">
        <v>7858</v>
      </c>
      <c r="AC3417" t="s">
        <v>424</v>
      </c>
      <c r="AD3417" t="str">
        <f>_xlfn.XLOOKUP(AC3417,moves!A:A,moves!B:B)</f>
        <v>ice</v>
      </c>
      <c r="AE3417">
        <f>_xlfn.XLOOKUP(AC3417,moves!A:A,moves!D:D)</f>
        <v>2</v>
      </c>
      <c r="AF3417" t="str">
        <f>_xlfn.XLOOKUP(AC3417,moves!A:A,moves!E:E)</f>
        <v>Inflict the Frozen status on the target.</v>
      </c>
      <c r="AG3417">
        <v>0</v>
      </c>
      <c r="AH3417">
        <v>0</v>
      </c>
      <c r="AI3417">
        <f t="shared" si="242"/>
        <v>0</v>
      </c>
      <c r="AJ3417" t="s">
        <v>523</v>
      </c>
      <c r="AK3417" t="s">
        <v>7859</v>
      </c>
      <c r="AL3417">
        <v>0</v>
      </c>
      <c r="AM3417" cm="1">
        <f t="array" ref="AM3417">IF(AL3417=1,1,
   IF(ISTEXT(AK3417),1,
   IF(AO3417&gt;1,AM3416,
   IF(AI3417=1,
      IF(SUMPRODUCT((LEN($Y$2:$Y$4096)-LEN(SUBSTITUTE($Y$2:$Y$4096,AA3417,"")))/LEN(AA3417))&gt;0,2,1),
      IF(
         SUMPRODUCT((LEN($Y$2:$Y$4096)-LEN(SUBSTITUTE($Y$2:$Y$4096,AA3417,"")))/LEN(AA3417))
         - SUMPRODUCT((LEN($Y$2:$Y$4096)-LEN(SUBSTITUTE($Y$2:$Y$4096,"Alolan "&amp;AA3417,"")))/LEN("Alolan "&amp;AA3417))
         - SUMPRODUCT((LEN($Y$2:$Y$4096)-LEN(SUBSTITUTE($Y$2:$Y$4096,"Galarian "&amp;AA3417,"")))/LEN("Galarian "&amp;AA3417))
         - SUMPRODUCT((LEN($Y$2:$Y$4096)-LEN(SUBSTITUTE($Y$2:$Y$4096,"Hisuian "&amp;AA3417,"")))/LEN("Hisuian "&amp;AA3417))
         - SUMPRODUCT((LEN($Y$2:$Y$4096)-LEN(SUBSTITUTE($Y$2:$Y$4096,"Paldean "&amp;AA3417,"")))/LEN("Paldean "&amp;AA3417))
      &gt;0,2,1)
   ))))</f>
        <v>1</v>
      </c>
      <c r="AN3417">
        <v>0</v>
      </c>
      <c r="AO3417">
        <v>0</v>
      </c>
    </row>
    <row r="3418" spans="1:41" x14ac:dyDescent="0.25">
      <c r="A3418">
        <v>624</v>
      </c>
      <c r="B3418" t="s">
        <v>2349</v>
      </c>
      <c r="C3418" t="s">
        <v>1471</v>
      </c>
      <c r="D3418" t="s">
        <v>1514</v>
      </c>
      <c r="E3418">
        <v>45</v>
      </c>
      <c r="F3418">
        <v>85</v>
      </c>
      <c r="G3418">
        <v>70</v>
      </c>
      <c r="H3418">
        <v>40</v>
      </c>
      <c r="I3418">
        <v>40</v>
      </c>
      <c r="J3418">
        <v>60</v>
      </c>
      <c r="K3418" t="s">
        <v>2350</v>
      </c>
      <c r="M3418" t="s">
        <v>7859</v>
      </c>
      <c r="N3418">
        <v>7.05</v>
      </c>
      <c r="O3418">
        <v>5.0999999999999996</v>
      </c>
      <c r="P3418">
        <v>1</v>
      </c>
      <c r="Q3418">
        <v>1</v>
      </c>
      <c r="R3418">
        <f t="shared" si="243"/>
        <v>8</v>
      </c>
      <c r="S3418">
        <f t="shared" si="244"/>
        <v>6</v>
      </c>
      <c r="T3418">
        <f t="shared" si="241"/>
        <v>14</v>
      </c>
      <c r="U3418" t="s">
        <v>1471</v>
      </c>
      <c r="V3418" t="s">
        <v>1514</v>
      </c>
      <c r="W3418" t="s">
        <v>1492</v>
      </c>
      <c r="X3418" t="s">
        <v>1499</v>
      </c>
      <c r="Y3418" t="s">
        <v>2351</v>
      </c>
      <c r="Z3418" t="str" cm="1">
        <f t="array" ref="Z3418">IF(ISBLANK(AK3418),_xlfn.LET(
    _xlpm.nameBeforeSlash, IF(ISNUMBER(SEARCH("/", Y3418)), LEFT(Y3418, SEARCH("/", Y3418)-1), Y3418),
    _xlpm.matchRow, IFERROR(MATCH(_xlpm.nameBeforeSlash, AA:AA, 0), ""),
    _xlpm.difference, IF(_xlpm.matchRow="", "", ABS((R3418 + S3418)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),IF(ISBLANK(Y3418),"","Hidden"))</f>
        <v>Hidden</v>
      </c>
      <c r="AA3418" t="s">
        <v>2349</v>
      </c>
      <c r="AB3418" t="s">
        <v>7858</v>
      </c>
      <c r="AC3418" t="s">
        <v>516</v>
      </c>
      <c r="AD3418" t="str">
        <f>_xlfn.XLOOKUP(AC3418,moves!A:A,moves!B:B)</f>
        <v>steel</v>
      </c>
      <c r="AE3418">
        <f>_xlfn.XLOOKUP(AC3418,moves!A:A,moves!D:D)</f>
        <v>3</v>
      </c>
      <c r="AF3418" t="str">
        <f>_xlfn.XLOOKUP(AC3418,moves!A:A,moves!E:E)</f>
        <v>Status symbols deal +1 damage.</v>
      </c>
      <c r="AG3418">
        <v>1</v>
      </c>
      <c r="AH3418">
        <v>0</v>
      </c>
      <c r="AI3418">
        <f t="shared" si="242"/>
        <v>0</v>
      </c>
      <c r="AJ3418" t="s">
        <v>523</v>
      </c>
      <c r="AK3418" t="s">
        <v>7859</v>
      </c>
      <c r="AL3418">
        <v>0</v>
      </c>
      <c r="AM3418" cm="1">
        <f t="array" ref="AM3418">IF(AL3418=1,1,
   IF(ISTEXT(AK3418),1,
   IF(AO3418&gt;1,AM3417,
   IF(AI3418=1,
      IF(SUMPRODUCT((LEN($Y$2:$Y$4096)-LEN(SUBSTITUTE($Y$2:$Y$4096,AA3418,"")))/LEN(AA3418))&gt;0,2,1),
      IF(
         SUMPRODUCT((LEN($Y$2:$Y$4096)-LEN(SUBSTITUTE($Y$2:$Y$4096,AA3418,"")))/LEN(AA3418))
         - SUMPRODUCT((LEN($Y$2:$Y$4096)-LEN(SUBSTITUTE($Y$2:$Y$4096,"Alolan "&amp;AA3418,"")))/LEN("Alolan "&amp;AA3418))
         - SUMPRODUCT((LEN($Y$2:$Y$4096)-LEN(SUBSTITUTE($Y$2:$Y$4096,"Galarian "&amp;AA3418,"")))/LEN("Galarian "&amp;AA3418))
         - SUMPRODUCT((LEN($Y$2:$Y$4096)-LEN(SUBSTITUTE($Y$2:$Y$4096,"Hisuian "&amp;AA3418,"")))/LEN("Hisuian "&amp;AA3418))
         - SUMPRODUCT((LEN($Y$2:$Y$4096)-LEN(SUBSTITUTE($Y$2:$Y$4096,"Paldean "&amp;AA3418,"")))/LEN("Paldean "&amp;AA3418))
      &gt;0,2,1)
   ))))</f>
        <v>1</v>
      </c>
      <c r="AN3418">
        <v>0</v>
      </c>
      <c r="AO3418">
        <v>0</v>
      </c>
    </row>
    <row r="3419" spans="1:41" x14ac:dyDescent="0.25">
      <c r="A3419">
        <v>633</v>
      </c>
      <c r="B3419" t="s">
        <v>858</v>
      </c>
      <c r="C3419" t="s">
        <v>1471</v>
      </c>
      <c r="D3419" t="s">
        <v>1482</v>
      </c>
      <c r="E3419">
        <v>52</v>
      </c>
      <c r="F3419">
        <v>65</v>
      </c>
      <c r="G3419">
        <v>50</v>
      </c>
      <c r="H3419">
        <v>45</v>
      </c>
      <c r="I3419">
        <v>50</v>
      </c>
      <c r="J3419">
        <v>38</v>
      </c>
      <c r="K3419" t="s">
        <v>859</v>
      </c>
      <c r="M3419" t="s">
        <v>7859</v>
      </c>
      <c r="N3419">
        <v>5.2200000000000006</v>
      </c>
      <c r="O3419">
        <v>5.08</v>
      </c>
      <c r="P3419">
        <v>1</v>
      </c>
      <c r="Q3419">
        <v>1</v>
      </c>
      <c r="R3419">
        <f t="shared" si="243"/>
        <v>6</v>
      </c>
      <c r="S3419">
        <f t="shared" si="244"/>
        <v>6</v>
      </c>
      <c r="T3419">
        <f t="shared" ref="T3419" si="245">SUM(S3419,R3419)</f>
        <v>12</v>
      </c>
      <c r="U3419" t="s">
        <v>1471</v>
      </c>
      <c r="V3419" t="s">
        <v>1482</v>
      </c>
      <c r="W3419" t="s">
        <v>1479</v>
      </c>
      <c r="X3419" t="s">
        <v>1481</v>
      </c>
      <c r="Y3419" t="s">
        <v>5682</v>
      </c>
      <c r="Z3419" t="str" cm="1">
        <f t="array" ref="Z3419">IF(ISBLANK(AK3419),_xlfn.LET(
    _xlpm.nameBeforeSlash, IF(ISNUMBER(SEARCH("/", Y3419)), LEFT(Y3419, SEARCH("/", Y3419)-1), Y3419),
    _xlpm.matchRow, IFERROR(MATCH(_xlpm.nameBeforeSlash, AA:AA, 0), ""),
    _xlpm.difference, IF(_xlpm.matchRow="", "", ABS((R3419 + S3419)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),IF(ISBLANK(Y3419),"","Hidden"))</f>
        <v>Hidden</v>
      </c>
      <c r="AA3419" t="s">
        <v>858</v>
      </c>
      <c r="AB3419" t="s">
        <v>7858</v>
      </c>
      <c r="AC3419" t="s">
        <v>460</v>
      </c>
      <c r="AD3419" t="str">
        <f>_xlfn.XLOOKUP(AC3419,moves!A:A,moves!B:B)</f>
        <v>dark</v>
      </c>
      <c r="AE3419">
        <f>_xlfn.XLOOKUP(AC3419,moves!A:A,moves!D:D)</f>
        <v>3</v>
      </c>
      <c r="AF3419" t="str">
        <f>_xlfn.XLOOKUP(AC3419,moves!A:A,moves!E:E)</f>
        <v>When the target is next attacked: Add 1 regular hit to the roll.</v>
      </c>
      <c r="AG3419">
        <v>1</v>
      </c>
      <c r="AH3419">
        <v>0</v>
      </c>
      <c r="AI3419">
        <f t="shared" ref="AI3419" si="246">IF(ISNUMBER(SEARCH("Shiny ", AA3419)), 1, 0)</f>
        <v>0</v>
      </c>
      <c r="AJ3419" t="s">
        <v>523</v>
      </c>
      <c r="AK3419" t="s">
        <v>7859</v>
      </c>
      <c r="AL3419">
        <v>0</v>
      </c>
      <c r="AM3419" cm="1">
        <f t="array" ref="AM3419">IF(AL3419=1,1,
   IF(ISTEXT(AK3419),1,
   IF(AO3419&gt;1,AM3418,
   IF(AI3419=1,
      IF(SUMPRODUCT((LEN($Y$2:$Y$4096)-LEN(SUBSTITUTE($Y$2:$Y$4096,AA3419,"")))/LEN(AA3419))&gt;0,2,1),
      IF(
         SUMPRODUCT((LEN($Y$2:$Y$4096)-LEN(SUBSTITUTE($Y$2:$Y$4096,AA3419,"")))/LEN(AA3419))
         - SUMPRODUCT((LEN($Y$2:$Y$4096)-LEN(SUBSTITUTE($Y$2:$Y$4096,"Alolan "&amp;AA3419,"")))/LEN("Alolan "&amp;AA3419))
         - SUMPRODUCT((LEN($Y$2:$Y$4096)-LEN(SUBSTITUTE($Y$2:$Y$4096,"Galarian "&amp;AA3419,"")))/LEN("Galarian "&amp;AA3419))
         - SUMPRODUCT((LEN($Y$2:$Y$4096)-LEN(SUBSTITUTE($Y$2:$Y$4096,"Hisuian "&amp;AA3419,"")))/LEN("Hisuian "&amp;AA3419))
         - SUMPRODUCT((LEN($Y$2:$Y$4096)-LEN(SUBSTITUTE($Y$2:$Y$4096,"Paldean "&amp;AA3419,"")))/LEN("Paldean "&amp;AA3419))
      &gt;0,2,1)
   ))))</f>
        <v>1</v>
      </c>
      <c r="AN3419">
        <v>0</v>
      </c>
      <c r="AO3419">
        <v>0</v>
      </c>
    </row>
    <row r="3420" spans="1:41" x14ac:dyDescent="0.25">
      <c r="A3420">
        <v>42</v>
      </c>
      <c r="B3420" t="s">
        <v>21</v>
      </c>
      <c r="C3420" t="s">
        <v>1469</v>
      </c>
      <c r="D3420" t="s">
        <v>1481</v>
      </c>
      <c r="E3420">
        <v>75</v>
      </c>
      <c r="F3420">
        <v>80</v>
      </c>
      <c r="G3420">
        <v>70</v>
      </c>
      <c r="H3420">
        <v>65</v>
      </c>
      <c r="I3420">
        <v>75</v>
      </c>
      <c r="J3420">
        <v>90</v>
      </c>
      <c r="K3420" t="s">
        <v>1567</v>
      </c>
      <c r="M3420" t="s">
        <v>7859</v>
      </c>
      <c r="N3420">
        <v>8.25</v>
      </c>
      <c r="O3420">
        <v>7.35</v>
      </c>
      <c r="P3420">
        <v>1</v>
      </c>
      <c r="Q3420">
        <v>1</v>
      </c>
      <c r="R3420">
        <f t="shared" si="243"/>
        <v>9</v>
      </c>
      <c r="S3420">
        <f t="shared" si="244"/>
        <v>8</v>
      </c>
      <c r="T3420">
        <f t="shared" ref="T3420:T3429" si="247">SUM(S3420,R3420)</f>
        <v>17</v>
      </c>
      <c r="U3420" t="s">
        <v>1469</v>
      </c>
      <c r="V3420" t="s">
        <v>1481</v>
      </c>
      <c r="W3420" t="s">
        <v>1512</v>
      </c>
      <c r="X3420" t="s">
        <v>1471</v>
      </c>
      <c r="Y3420" t="s">
        <v>70</v>
      </c>
      <c r="Z3420" t="str" cm="1">
        <f t="array" ref="Z3420">IF(ISBLANK(AK3420),_xlfn.LET(
    _xlpm.nameBeforeSlash, IF(ISNUMBER(SEARCH("/", Y3420)), LEFT(Y3420, SEARCH("/", Y3420)-1), Y3420),
    _xlpm.matchRow, IFERROR(MATCH(_xlpm.nameBeforeSlash, AA:AA, 0), ""),
    _xlpm.difference, IF(_xlpm.matchRow="", "", ABS((R3420 + S3420)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),IF(ISBLANK(Y3420),"","Hidden"))</f>
        <v>Hidden</v>
      </c>
      <c r="AA3420" t="s">
        <v>21</v>
      </c>
      <c r="AB3420" t="s">
        <v>7858</v>
      </c>
      <c r="AC3420" t="s">
        <v>880</v>
      </c>
      <c r="AD3420" t="str">
        <f>_xlfn.XLOOKUP(AC3420,moves!A:A,moves!B:B)</f>
        <v>flying</v>
      </c>
      <c r="AE3420">
        <f>_xlfn.XLOOKUP(AC3420,moves!A:A,moves!D:D)</f>
        <v>3</v>
      </c>
      <c r="AF3420" t="str">
        <f>_xlfn.XLOOKUP(AC3420,moves!A:A,moves!E:E)</f>
        <v>When the target is next attacked: Add 1 critical hit to the roll.</v>
      </c>
      <c r="AG3420">
        <v>0</v>
      </c>
      <c r="AH3420">
        <v>0</v>
      </c>
      <c r="AI3420">
        <f t="shared" ref="AI3420:AI3429" si="248">IF(ISNUMBER(SEARCH("Shiny ", AA3420)), 1, 0)</f>
        <v>0</v>
      </c>
      <c r="AJ3420" t="s">
        <v>524</v>
      </c>
      <c r="AK3420" t="s">
        <v>7859</v>
      </c>
      <c r="AL3420">
        <v>0</v>
      </c>
      <c r="AM3420" cm="1">
        <f t="array" ref="AM3420">IF(AL3420=1,1,
   IF(ISTEXT(AK3420),1,
   IF(AO3420&gt;1,AM3419,
   IF(AI3420=1,
      IF(SUMPRODUCT((LEN($Y$2:$Y$4096)-LEN(SUBSTITUTE($Y$2:$Y$4096,AA3420,"")))/LEN(AA3420))&gt;0,2,1),
      IF(
         SUMPRODUCT((LEN($Y$2:$Y$4096)-LEN(SUBSTITUTE($Y$2:$Y$4096,AA3420,"")))/LEN(AA3420))
         - SUMPRODUCT((LEN($Y$2:$Y$4096)-LEN(SUBSTITUTE($Y$2:$Y$4096,"Alolan "&amp;AA3420,"")))/LEN("Alolan "&amp;AA3420))
         - SUMPRODUCT((LEN($Y$2:$Y$4096)-LEN(SUBSTITUTE($Y$2:$Y$4096,"Galarian "&amp;AA3420,"")))/LEN("Galarian "&amp;AA3420))
         - SUMPRODUCT((LEN($Y$2:$Y$4096)-LEN(SUBSTITUTE($Y$2:$Y$4096,"Hisuian "&amp;AA3420,"")))/LEN("Hisuian "&amp;AA3420))
         - SUMPRODUCT((LEN($Y$2:$Y$4096)-LEN(SUBSTITUTE($Y$2:$Y$4096,"Paldean "&amp;AA3420,"")))/LEN("Paldean "&amp;AA3420))
      &gt;0,2,1)
   ))))</f>
        <v>1</v>
      </c>
      <c r="AN3420">
        <v>0</v>
      </c>
      <c r="AO3420">
        <v>0</v>
      </c>
    </row>
    <row r="3421" spans="1:41" x14ac:dyDescent="0.25">
      <c r="A3421">
        <v>82</v>
      </c>
      <c r="B3421" t="s">
        <v>40</v>
      </c>
      <c r="C3421" t="s">
        <v>1521</v>
      </c>
      <c r="D3421" t="s">
        <v>1514</v>
      </c>
      <c r="E3421">
        <v>50</v>
      </c>
      <c r="F3421">
        <v>60</v>
      </c>
      <c r="G3421">
        <v>95</v>
      </c>
      <c r="H3421">
        <v>120</v>
      </c>
      <c r="I3421">
        <v>70</v>
      </c>
      <c r="J3421">
        <v>70</v>
      </c>
      <c r="K3421" t="s">
        <v>337</v>
      </c>
      <c r="M3421" t="s">
        <v>7859</v>
      </c>
      <c r="N3421">
        <v>9.4</v>
      </c>
      <c r="O3421">
        <v>6.95</v>
      </c>
      <c r="P3421">
        <v>1</v>
      </c>
      <c r="Q3421">
        <v>1</v>
      </c>
      <c r="R3421">
        <f t="shared" si="243"/>
        <v>10</v>
      </c>
      <c r="S3421">
        <f t="shared" si="244"/>
        <v>8</v>
      </c>
      <c r="T3421">
        <f t="shared" si="247"/>
        <v>18</v>
      </c>
      <c r="U3421" t="s">
        <v>1521</v>
      </c>
      <c r="V3421" t="s">
        <v>1514</v>
      </c>
      <c r="W3421" t="s">
        <v>429</v>
      </c>
      <c r="X3421" t="s">
        <v>1512</v>
      </c>
      <c r="Y3421" t="s">
        <v>216</v>
      </c>
      <c r="Z3421" t="str" cm="1">
        <f t="array" ref="Z3421">IF(ISBLANK(AK3421),_xlfn.LET(
    _xlpm.nameBeforeSlash, IF(ISNUMBER(SEARCH("/", Y3421)), LEFT(Y3421, SEARCH("/", Y3421)-1), Y3421),
    _xlpm.matchRow, IFERROR(MATCH(_xlpm.nameBeforeSlash, AA:AA, 0), ""),
    _xlpm.difference, IF(_xlpm.matchRow="", "", ABS((R3421 + S3421)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),IF(ISBLANK(Y3421),"","Hidden"))</f>
        <v>Hidden</v>
      </c>
      <c r="AA3421" t="s">
        <v>40</v>
      </c>
      <c r="AB3421" t="s">
        <v>7858</v>
      </c>
      <c r="AC3421" t="s">
        <v>465</v>
      </c>
      <c r="AD3421" t="str">
        <f>_xlfn.XLOOKUP(AC3421,moves!A:A,moves!B:B)</f>
        <v>normal</v>
      </c>
      <c r="AE3421">
        <f>_xlfn.XLOOKUP(AC3421,moves!A:A,moves!D:D)</f>
        <v>4</v>
      </c>
      <c r="AF3421" t="str">
        <f>_xlfn.XLOOKUP(AC3421,moves!A:A,moves!E:E)</f>
        <v>If any status symbols are rolled: Roll a status dice and inflict the result on the target.</v>
      </c>
      <c r="AG3421">
        <v>0</v>
      </c>
      <c r="AH3421">
        <v>0</v>
      </c>
      <c r="AI3421">
        <f t="shared" si="248"/>
        <v>0</v>
      </c>
      <c r="AJ3421" t="s">
        <v>524</v>
      </c>
      <c r="AK3421" t="s">
        <v>7859</v>
      </c>
      <c r="AL3421">
        <v>0</v>
      </c>
      <c r="AM3421" cm="1">
        <f t="array" ref="AM3421">IF(AL3421=1,1,
   IF(ISTEXT(AK3421),1,
   IF(AO3421&gt;1,AM3420,
   IF(AI3421=1,
      IF(SUMPRODUCT((LEN($Y$2:$Y$4096)-LEN(SUBSTITUTE($Y$2:$Y$4096,AA3421,"")))/LEN(AA3421))&gt;0,2,1),
      IF(
         SUMPRODUCT((LEN($Y$2:$Y$4096)-LEN(SUBSTITUTE($Y$2:$Y$4096,AA3421,"")))/LEN(AA3421))
         - SUMPRODUCT((LEN($Y$2:$Y$4096)-LEN(SUBSTITUTE($Y$2:$Y$4096,"Alolan "&amp;AA3421,"")))/LEN("Alolan "&amp;AA3421))
         - SUMPRODUCT((LEN($Y$2:$Y$4096)-LEN(SUBSTITUTE($Y$2:$Y$4096,"Galarian "&amp;AA3421,"")))/LEN("Galarian "&amp;AA3421))
         - SUMPRODUCT((LEN($Y$2:$Y$4096)-LEN(SUBSTITUTE($Y$2:$Y$4096,"Hisuian "&amp;AA3421,"")))/LEN("Hisuian "&amp;AA3421))
         - SUMPRODUCT((LEN($Y$2:$Y$4096)-LEN(SUBSTITUTE($Y$2:$Y$4096,"Paldean "&amp;AA3421,"")))/LEN("Paldean "&amp;AA3421))
      &gt;0,2,1)
   ))))</f>
        <v>1</v>
      </c>
      <c r="AN3421">
        <v>0</v>
      </c>
      <c r="AO3421">
        <v>0</v>
      </c>
    </row>
    <row r="3422" spans="1:41" x14ac:dyDescent="0.25">
      <c r="A3422">
        <v>110</v>
      </c>
      <c r="B3422" t="s">
        <v>1697</v>
      </c>
      <c r="C3422" t="s">
        <v>1469</v>
      </c>
      <c r="D3422"/>
      <c r="E3422">
        <v>65</v>
      </c>
      <c r="F3422">
        <v>90</v>
      </c>
      <c r="G3422">
        <v>120</v>
      </c>
      <c r="H3422">
        <v>85</v>
      </c>
      <c r="I3422">
        <v>70</v>
      </c>
      <c r="J3422">
        <v>60</v>
      </c>
      <c r="K3422" t="s">
        <v>1695</v>
      </c>
      <c r="M3422" t="s">
        <v>7859</v>
      </c>
      <c r="N3422">
        <v>7.75</v>
      </c>
      <c r="O3422">
        <v>8.3000000000000007</v>
      </c>
      <c r="P3422">
        <v>1</v>
      </c>
      <c r="Q3422">
        <v>1</v>
      </c>
      <c r="R3422">
        <f t="shared" si="243"/>
        <v>9</v>
      </c>
      <c r="S3422">
        <f t="shared" si="244"/>
        <v>9</v>
      </c>
      <c r="T3422">
        <f t="shared" si="247"/>
        <v>18</v>
      </c>
      <c r="U3422" t="s">
        <v>1469</v>
      </c>
      <c r="V3422" t="s">
        <v>1471</v>
      </c>
      <c r="W3422" t="s">
        <v>1209</v>
      </c>
      <c r="X3422" t="s">
        <v>1512</v>
      </c>
      <c r="Z3422" t="str" cm="1">
        <f t="array" ref="Z3422">IF(ISBLANK(AK3422),_xlfn.LET(
    _xlpm.nameBeforeSlash, IF(ISNUMBER(SEARCH("/", Y3422)), LEFT(Y3422, SEARCH("/", Y3422)-1), Y3422),
    _xlpm.matchRow, IFERROR(MATCH(_xlpm.nameBeforeSlash, AA:AA, 0), ""),
    _xlpm.difference, IF(_xlpm.matchRow="", "", ABS((R3422 + S3422)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),IF(ISBLANK(Y3422),"","Hidden"))</f>
        <v/>
      </c>
      <c r="AA3422" t="s">
        <v>1697</v>
      </c>
      <c r="AB3422" t="s">
        <v>7858</v>
      </c>
      <c r="AC3422" t="s">
        <v>743</v>
      </c>
      <c r="AD3422" t="str">
        <f>_xlfn.XLOOKUP(AC3422,moves!A:A,moves!B:B)</f>
        <v>poison</v>
      </c>
      <c r="AE3422">
        <f>_xlfn.XLOOKUP(AC3422,moves!A:A,moves!D:D)</f>
        <v>4</v>
      </c>
      <c r="AF3422" t="str">
        <f>_xlfn.XLOOKUP(AC3422,moves!A:A,moves!E:E)</f>
        <v>To use this move: The user must consume an Apricorn from the bag of the user. Increase the attack strength by 1/2/3 depending on the tier of the Apricon consumed.</v>
      </c>
      <c r="AG3422">
        <v>0</v>
      </c>
      <c r="AH3422">
        <v>0</v>
      </c>
      <c r="AI3422">
        <f t="shared" si="248"/>
        <v>0</v>
      </c>
      <c r="AJ3422" t="s">
        <v>524</v>
      </c>
      <c r="AK3422" t="s">
        <v>7859</v>
      </c>
      <c r="AL3422">
        <v>0</v>
      </c>
      <c r="AM3422" cm="1">
        <f t="array" ref="AM3422">IF(AL3422=1,1,
   IF(ISTEXT(AK3422),1,
   IF(AO3422&gt;1,AM3421,
   IF(AI3422=1,
      IF(SUMPRODUCT((LEN($Y$2:$Y$4096)-LEN(SUBSTITUTE($Y$2:$Y$4096,AA3422,"")))/LEN(AA3422))&gt;0,2,1),
      IF(
         SUMPRODUCT((LEN($Y$2:$Y$4096)-LEN(SUBSTITUTE($Y$2:$Y$4096,AA3422,"")))/LEN(AA3422))
         - SUMPRODUCT((LEN($Y$2:$Y$4096)-LEN(SUBSTITUTE($Y$2:$Y$4096,"Alolan "&amp;AA3422,"")))/LEN("Alolan "&amp;AA3422))
         - SUMPRODUCT((LEN($Y$2:$Y$4096)-LEN(SUBSTITUTE($Y$2:$Y$4096,"Galarian "&amp;AA3422,"")))/LEN("Galarian "&amp;AA3422))
         - SUMPRODUCT((LEN($Y$2:$Y$4096)-LEN(SUBSTITUTE($Y$2:$Y$4096,"Hisuian "&amp;AA3422,"")))/LEN("Hisuian "&amp;AA3422))
         - SUMPRODUCT((LEN($Y$2:$Y$4096)-LEN(SUBSTITUTE($Y$2:$Y$4096,"Paldean "&amp;AA3422,"")))/LEN("Paldean "&amp;AA3422))
      &gt;0,2,1)
   ))))</f>
        <v>1</v>
      </c>
      <c r="AN3422">
        <v>0</v>
      </c>
      <c r="AO3422">
        <v>0</v>
      </c>
    </row>
    <row r="3423" spans="1:41" x14ac:dyDescent="0.25">
      <c r="A3423">
        <v>215</v>
      </c>
      <c r="B3423" t="s">
        <v>90</v>
      </c>
      <c r="C3423" t="s">
        <v>1471</v>
      </c>
      <c r="D3423" t="s">
        <v>1209</v>
      </c>
      <c r="E3423">
        <v>55</v>
      </c>
      <c r="F3423">
        <v>95</v>
      </c>
      <c r="G3423">
        <v>55</v>
      </c>
      <c r="H3423">
        <v>35</v>
      </c>
      <c r="I3423">
        <v>75</v>
      </c>
      <c r="J3423">
        <v>115</v>
      </c>
      <c r="K3423" t="s">
        <v>336</v>
      </c>
      <c r="M3423" t="s">
        <v>7859</v>
      </c>
      <c r="N3423">
        <v>9.6999999999999993</v>
      </c>
      <c r="O3423">
        <v>6.1</v>
      </c>
      <c r="P3423">
        <v>1</v>
      </c>
      <c r="Q3423">
        <v>1</v>
      </c>
      <c r="R3423">
        <f t="shared" si="243"/>
        <v>11</v>
      </c>
      <c r="S3423">
        <f t="shared" si="244"/>
        <v>7</v>
      </c>
      <c r="T3423">
        <f t="shared" si="247"/>
        <v>18</v>
      </c>
      <c r="U3423" t="s">
        <v>1471</v>
      </c>
      <c r="V3423" t="s">
        <v>1209</v>
      </c>
      <c r="W3423" t="s">
        <v>1514</v>
      </c>
      <c r="X3423" t="s">
        <v>1492</v>
      </c>
      <c r="Y3423" t="s">
        <v>215</v>
      </c>
      <c r="Z3423" t="str" cm="1">
        <f t="array" ref="Z3423">IF(ISBLANK(AK3423),_xlfn.LET(
    _xlpm.nameBeforeSlash, IF(ISNUMBER(SEARCH("/", Y3423)), LEFT(Y3423, SEARCH("/", Y3423)-1), Y3423),
    _xlpm.matchRow, IFERROR(MATCH(_xlpm.nameBeforeSlash, AA:AA, 0), ""),
    _xlpm.difference, IF(_xlpm.matchRow="", "", ABS((R3423 + S3423)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),IF(ISBLANK(Y3423),"","Hidden"))</f>
        <v>Hidden</v>
      </c>
      <c r="AA3423" t="s">
        <v>90</v>
      </c>
      <c r="AB3423" t="s">
        <v>7858</v>
      </c>
      <c r="AC3423" t="s">
        <v>958</v>
      </c>
      <c r="AD3423" t="str">
        <f>_xlfn.XLOOKUP(AC3423,moves!A:A,moves!B:B)</f>
        <v>dark</v>
      </c>
      <c r="AE3423">
        <f>_xlfn.XLOOKUP(AC3423,moves!A:A,moves!D:D)</f>
        <v>2</v>
      </c>
      <c r="AF3423" t="str">
        <f>_xlfn.XLOOKUP(AC3423,moves!A:A,moves!E:E)</f>
        <v>When the target next attacks: Their moves have no move effects. Moves with ? attack strength that are affected by this effect have 1 attack strength.</v>
      </c>
      <c r="AG3423">
        <v>0</v>
      </c>
      <c r="AH3423">
        <v>0</v>
      </c>
      <c r="AI3423">
        <f t="shared" si="248"/>
        <v>0</v>
      </c>
      <c r="AJ3423" t="s">
        <v>524</v>
      </c>
      <c r="AK3423" t="s">
        <v>7859</v>
      </c>
      <c r="AL3423">
        <v>0</v>
      </c>
      <c r="AM3423" cm="1">
        <f t="array" ref="AM3423">IF(AL3423=1,1,
   IF(ISTEXT(AK3423),1,
   IF(AO3423&gt;1,AM3422,
   IF(AI3423=1,
      IF(SUMPRODUCT((LEN($Y$2:$Y$4096)-LEN(SUBSTITUTE($Y$2:$Y$4096,AA3423,"")))/LEN(AA3423))&gt;0,2,1),
      IF(
         SUMPRODUCT((LEN($Y$2:$Y$4096)-LEN(SUBSTITUTE($Y$2:$Y$4096,AA3423,"")))/LEN(AA3423))
         - SUMPRODUCT((LEN($Y$2:$Y$4096)-LEN(SUBSTITUTE($Y$2:$Y$4096,"Alolan "&amp;AA3423,"")))/LEN("Alolan "&amp;AA3423))
         - SUMPRODUCT((LEN($Y$2:$Y$4096)-LEN(SUBSTITUTE($Y$2:$Y$4096,"Galarian "&amp;AA3423,"")))/LEN("Galarian "&amp;AA3423))
         - SUMPRODUCT((LEN($Y$2:$Y$4096)-LEN(SUBSTITUTE($Y$2:$Y$4096,"Hisuian "&amp;AA3423,"")))/LEN("Hisuian "&amp;AA3423))
         - SUMPRODUCT((LEN($Y$2:$Y$4096)-LEN(SUBSTITUTE($Y$2:$Y$4096,"Paldean "&amp;AA3423,"")))/LEN("Paldean "&amp;AA3423))
      &gt;0,2,1)
   ))))</f>
        <v>1</v>
      </c>
      <c r="AN3423">
        <v>0</v>
      </c>
      <c r="AO3423">
        <v>0</v>
      </c>
    </row>
    <row r="3424" spans="1:41" x14ac:dyDescent="0.25">
      <c r="A3424">
        <v>315</v>
      </c>
      <c r="B3424" t="s">
        <v>123</v>
      </c>
      <c r="C3424" t="s">
        <v>1468</v>
      </c>
      <c r="D3424" t="s">
        <v>1469</v>
      </c>
      <c r="E3424">
        <v>50</v>
      </c>
      <c r="F3424">
        <v>60</v>
      </c>
      <c r="G3424">
        <v>45</v>
      </c>
      <c r="H3424">
        <v>100</v>
      </c>
      <c r="I3424">
        <v>80</v>
      </c>
      <c r="J3424">
        <v>65</v>
      </c>
      <c r="K3424" t="s">
        <v>284</v>
      </c>
      <c r="M3424" t="s">
        <v>7859</v>
      </c>
      <c r="N3424">
        <v>8.1999999999999993</v>
      </c>
      <c r="O3424">
        <v>5.75</v>
      </c>
      <c r="P3424">
        <v>1</v>
      </c>
      <c r="Q3424">
        <v>1</v>
      </c>
      <c r="R3424">
        <f t="shared" si="243"/>
        <v>9</v>
      </c>
      <c r="S3424">
        <f t="shared" si="244"/>
        <v>7</v>
      </c>
      <c r="T3424">
        <f t="shared" si="247"/>
        <v>16</v>
      </c>
      <c r="U3424" t="s">
        <v>1468</v>
      </c>
      <c r="V3424" t="s">
        <v>1469</v>
      </c>
      <c r="W3424" t="s">
        <v>1536</v>
      </c>
      <c r="X3424" t="s">
        <v>1524</v>
      </c>
      <c r="Y3424" t="s">
        <v>163</v>
      </c>
      <c r="Z3424" t="str" cm="1">
        <f t="array" ref="Z3424">IF(ISBLANK(AK3424),_xlfn.LET(
    _xlpm.nameBeforeSlash, IF(ISNUMBER(SEARCH("/", Y3424)), LEFT(Y3424, SEARCH("/", Y3424)-1), Y3424),
    _xlpm.matchRow, IFERROR(MATCH(_xlpm.nameBeforeSlash, AA:AA, 0), ""),
    _xlpm.difference, IF(_xlpm.matchRow="", "", ABS((R3424 + S3424)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),IF(ISBLANK(Y3424),"","Hidden"))</f>
        <v>Hidden</v>
      </c>
      <c r="AA3424" t="s">
        <v>123</v>
      </c>
      <c r="AB3424" t="s">
        <v>7858</v>
      </c>
      <c r="AC3424" t="s">
        <v>1149</v>
      </c>
      <c r="AD3424" t="str">
        <f>_xlfn.XLOOKUP(AC3424,moves!A:A,moves!B:B)</f>
        <v>grass</v>
      </c>
      <c r="AE3424">
        <f>_xlfn.XLOOKUP(AC3424,moves!A:A,moves!D:D)</f>
        <v>3</v>
      </c>
      <c r="AF3424" t="str">
        <f>_xlfn.XLOOKUP(AC3424,moves!A:A,moves!E:E)</f>
        <v>Status symbols deal +1 damage.</v>
      </c>
      <c r="AG3424">
        <v>0</v>
      </c>
      <c r="AH3424">
        <v>0</v>
      </c>
      <c r="AI3424">
        <f t="shared" si="248"/>
        <v>0</v>
      </c>
      <c r="AJ3424" t="s">
        <v>524</v>
      </c>
      <c r="AK3424" t="s">
        <v>7859</v>
      </c>
      <c r="AL3424">
        <v>0</v>
      </c>
      <c r="AM3424" cm="1">
        <f t="array" ref="AM3424">IF(AL3424=1,1,
   IF(ISTEXT(AK3424),1,
   IF(AO3424&gt;1,AM3423,
   IF(AI3424=1,
      IF(SUMPRODUCT((LEN($Y$2:$Y$4096)-LEN(SUBSTITUTE($Y$2:$Y$4096,AA3424,"")))/LEN(AA3424))&gt;0,2,1),
      IF(
         SUMPRODUCT((LEN($Y$2:$Y$4096)-LEN(SUBSTITUTE($Y$2:$Y$4096,AA3424,"")))/LEN(AA3424))
         - SUMPRODUCT((LEN($Y$2:$Y$4096)-LEN(SUBSTITUTE($Y$2:$Y$4096,"Alolan "&amp;AA3424,"")))/LEN("Alolan "&amp;AA3424))
         - SUMPRODUCT((LEN($Y$2:$Y$4096)-LEN(SUBSTITUTE($Y$2:$Y$4096,"Galarian "&amp;AA3424,"")))/LEN("Galarian "&amp;AA3424))
         - SUMPRODUCT((LEN($Y$2:$Y$4096)-LEN(SUBSTITUTE($Y$2:$Y$4096,"Hisuian "&amp;AA3424,"")))/LEN("Hisuian "&amp;AA3424))
         - SUMPRODUCT((LEN($Y$2:$Y$4096)-LEN(SUBSTITUTE($Y$2:$Y$4096,"Paldean "&amp;AA3424,"")))/LEN("Paldean "&amp;AA3424))
      &gt;0,2,1)
   ))))</f>
        <v>1</v>
      </c>
      <c r="AN3424">
        <v>0</v>
      </c>
      <c r="AO3424">
        <v>0</v>
      </c>
    </row>
    <row r="3425" spans="1:41" x14ac:dyDescent="0.25">
      <c r="A3425">
        <v>335</v>
      </c>
      <c r="B3425" t="s">
        <v>2014</v>
      </c>
      <c r="C3425" t="s">
        <v>1512</v>
      </c>
      <c r="D3425"/>
      <c r="E3425">
        <v>73</v>
      </c>
      <c r="F3425">
        <v>115</v>
      </c>
      <c r="G3425">
        <v>60</v>
      </c>
      <c r="H3425">
        <v>60</v>
      </c>
      <c r="I3425">
        <v>60</v>
      </c>
      <c r="J3425">
        <v>90</v>
      </c>
      <c r="K3425" t="s">
        <v>2015</v>
      </c>
      <c r="M3425" t="s">
        <v>7859</v>
      </c>
      <c r="N3425">
        <v>9.9499999999999993</v>
      </c>
      <c r="O3425">
        <v>6.5200000000000005</v>
      </c>
      <c r="Q3425">
        <v>1</v>
      </c>
      <c r="R3425">
        <f t="shared" si="243"/>
        <v>10</v>
      </c>
      <c r="S3425">
        <f t="shared" si="244"/>
        <v>8</v>
      </c>
      <c r="T3425">
        <f t="shared" si="247"/>
        <v>18</v>
      </c>
      <c r="U3425" t="s">
        <v>1512</v>
      </c>
      <c r="V3425" t="s">
        <v>1471</v>
      </c>
      <c r="W3425" t="s">
        <v>1492</v>
      </c>
      <c r="X3425" t="s">
        <v>1469</v>
      </c>
      <c r="Z3425" t="str" cm="1">
        <f t="array" ref="Z3425">IF(ISBLANK(AK3425),_xlfn.LET(
    _xlpm.nameBeforeSlash, IF(ISNUMBER(SEARCH("/", Y3425)), LEFT(Y3425, SEARCH("/", Y3425)-1), Y3425),
    _xlpm.matchRow, IFERROR(MATCH(_xlpm.nameBeforeSlash, AA:AA, 0), ""),
    _xlpm.difference, IF(_xlpm.matchRow="", "", ABS((R3425 + S3425)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),IF(ISBLANK(Y3425),"","Hidden"))</f>
        <v/>
      </c>
      <c r="AA3425" t="s">
        <v>2014</v>
      </c>
      <c r="AB3425" t="s">
        <v>7858</v>
      </c>
      <c r="AC3425" t="s">
        <v>1261</v>
      </c>
      <c r="AD3425" t="str">
        <f>_xlfn.XLOOKUP(AC3425,moves!A:A,moves!B:B)</f>
        <v>normal</v>
      </c>
      <c r="AE3425">
        <f>_xlfn.XLOOKUP(AC3425,moves!A:A,moves!D:D)</f>
        <v>2</v>
      </c>
      <c r="AF3425" t="str">
        <f>_xlfn.XLOOKUP(AC3425,moves!A:A,moves!E:E)</f>
        <v>Regular hits deal +1 damage.</v>
      </c>
      <c r="AG3425">
        <v>0</v>
      </c>
      <c r="AH3425">
        <v>0</v>
      </c>
      <c r="AI3425">
        <f t="shared" si="248"/>
        <v>0</v>
      </c>
      <c r="AJ3425" t="s">
        <v>524</v>
      </c>
      <c r="AK3425" t="s">
        <v>7859</v>
      </c>
      <c r="AL3425">
        <v>0</v>
      </c>
      <c r="AM3425" cm="1">
        <f t="array" ref="AM3425">IF(AL3425=1,1,
   IF(ISTEXT(AK3425),1,
   IF(AO3425&gt;1,AM3424,
   IF(AI3425=1,
      IF(SUMPRODUCT((LEN($Y$2:$Y$4096)-LEN(SUBSTITUTE($Y$2:$Y$4096,AA3425,"")))/LEN(AA3425))&gt;0,2,1),
      IF(
         SUMPRODUCT((LEN($Y$2:$Y$4096)-LEN(SUBSTITUTE($Y$2:$Y$4096,AA3425,"")))/LEN(AA3425))
         - SUMPRODUCT((LEN($Y$2:$Y$4096)-LEN(SUBSTITUTE($Y$2:$Y$4096,"Alolan "&amp;AA3425,"")))/LEN("Alolan "&amp;AA3425))
         - SUMPRODUCT((LEN($Y$2:$Y$4096)-LEN(SUBSTITUTE($Y$2:$Y$4096,"Galarian "&amp;AA3425,"")))/LEN("Galarian "&amp;AA3425))
         - SUMPRODUCT((LEN($Y$2:$Y$4096)-LEN(SUBSTITUTE($Y$2:$Y$4096,"Hisuian "&amp;AA3425,"")))/LEN("Hisuian "&amp;AA3425))
         - SUMPRODUCT((LEN($Y$2:$Y$4096)-LEN(SUBSTITUTE($Y$2:$Y$4096,"Paldean "&amp;AA3425,"")))/LEN("Paldean "&amp;AA3425))
      &gt;0,2,1)
   ))))</f>
        <v>1</v>
      </c>
      <c r="AN3425">
        <v>0</v>
      </c>
      <c r="AO3425">
        <v>0</v>
      </c>
    </row>
    <row r="3426" spans="1:41" x14ac:dyDescent="0.25">
      <c r="A3426">
        <v>336</v>
      </c>
      <c r="B3426" t="s">
        <v>2016</v>
      </c>
      <c r="C3426" t="s">
        <v>1469</v>
      </c>
      <c r="D3426"/>
      <c r="E3426">
        <v>73</v>
      </c>
      <c r="F3426">
        <v>100</v>
      </c>
      <c r="G3426">
        <v>60</v>
      </c>
      <c r="H3426">
        <v>100</v>
      </c>
      <c r="I3426">
        <v>60</v>
      </c>
      <c r="J3426">
        <v>65</v>
      </c>
      <c r="K3426" t="s">
        <v>2017</v>
      </c>
      <c r="M3426" t="s">
        <v>7859</v>
      </c>
      <c r="N3426">
        <v>8.6</v>
      </c>
      <c r="O3426">
        <v>6.5200000000000005</v>
      </c>
      <c r="P3426">
        <v>1</v>
      </c>
      <c r="Q3426">
        <v>1</v>
      </c>
      <c r="R3426">
        <f t="shared" si="243"/>
        <v>10</v>
      </c>
      <c r="S3426">
        <f t="shared" si="244"/>
        <v>8</v>
      </c>
      <c r="T3426">
        <f t="shared" si="247"/>
        <v>18</v>
      </c>
      <c r="U3426" t="s">
        <v>1469</v>
      </c>
      <c r="V3426" t="s">
        <v>1471</v>
      </c>
      <c r="W3426" t="s">
        <v>1468</v>
      </c>
      <c r="X3426" t="s">
        <v>1512</v>
      </c>
      <c r="Z3426" t="str" cm="1">
        <f t="array" ref="Z3426">IF(ISBLANK(AK3426),_xlfn.LET(
    _xlpm.nameBeforeSlash, IF(ISNUMBER(SEARCH("/", Y3426)), LEFT(Y3426, SEARCH("/", Y3426)-1), Y3426),
    _xlpm.matchRow, IFERROR(MATCH(_xlpm.nameBeforeSlash, AA:AA, 0), ""),
    _xlpm.difference, IF(_xlpm.matchRow="", "", ABS((R3426 + S3426)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),IF(ISBLANK(Y3426),"","Hidden"))</f>
        <v/>
      </c>
      <c r="AA3426" t="s">
        <v>2016</v>
      </c>
      <c r="AB3426" t="s">
        <v>7858</v>
      </c>
      <c r="AC3426" t="s">
        <v>844</v>
      </c>
      <c r="AD3426" t="str">
        <f>_xlfn.XLOOKUP(AC3426,moves!A:A,moves!B:B)</f>
        <v>poison</v>
      </c>
      <c r="AE3426">
        <f>_xlfn.XLOOKUP(AC3426,moves!A:A,moves!D:D)</f>
        <v>2</v>
      </c>
      <c r="AF3426" t="str">
        <f>_xlfn.XLOOKUP(AC3426,moves!A:A,moves!E:E)</f>
        <v>Inflict the Poisoned status on the target. Critical hits deal +1 damage.</v>
      </c>
      <c r="AG3426">
        <v>0</v>
      </c>
      <c r="AH3426">
        <v>0</v>
      </c>
      <c r="AI3426">
        <f t="shared" si="248"/>
        <v>0</v>
      </c>
      <c r="AJ3426" t="s">
        <v>524</v>
      </c>
      <c r="AK3426" t="s">
        <v>7859</v>
      </c>
      <c r="AL3426">
        <v>0</v>
      </c>
      <c r="AM3426" cm="1">
        <f t="array" ref="AM3426">IF(AL3426=1,1,
   IF(ISTEXT(AK3426),1,
   IF(AO3426&gt;1,AM3425,
   IF(AI3426=1,
      IF(SUMPRODUCT((LEN($Y$2:$Y$4096)-LEN(SUBSTITUTE($Y$2:$Y$4096,AA3426,"")))/LEN(AA3426))&gt;0,2,1),
      IF(
         SUMPRODUCT((LEN($Y$2:$Y$4096)-LEN(SUBSTITUTE($Y$2:$Y$4096,AA3426,"")))/LEN(AA3426))
         - SUMPRODUCT((LEN($Y$2:$Y$4096)-LEN(SUBSTITUTE($Y$2:$Y$4096,"Alolan "&amp;AA3426,"")))/LEN("Alolan "&amp;AA3426))
         - SUMPRODUCT((LEN($Y$2:$Y$4096)-LEN(SUBSTITUTE($Y$2:$Y$4096,"Galarian "&amp;AA3426,"")))/LEN("Galarian "&amp;AA3426))
         - SUMPRODUCT((LEN($Y$2:$Y$4096)-LEN(SUBSTITUTE($Y$2:$Y$4096,"Hisuian "&amp;AA3426,"")))/LEN("Hisuian "&amp;AA3426))
         - SUMPRODUCT((LEN($Y$2:$Y$4096)-LEN(SUBSTITUTE($Y$2:$Y$4096,"Paldean "&amp;AA3426,"")))/LEN("Paldean "&amp;AA3426))
      &gt;0,2,1)
   ))))</f>
        <v>1</v>
      </c>
      <c r="AN3426">
        <v>0</v>
      </c>
      <c r="AO3426">
        <v>0</v>
      </c>
    </row>
    <row r="3427" spans="1:41" x14ac:dyDescent="0.25">
      <c r="A3427">
        <v>496</v>
      </c>
      <c r="B3427" t="s">
        <v>2123</v>
      </c>
      <c r="C3427" t="s">
        <v>1468</v>
      </c>
      <c r="D3427"/>
      <c r="E3427">
        <v>60</v>
      </c>
      <c r="F3427">
        <v>60</v>
      </c>
      <c r="G3427">
        <v>75</v>
      </c>
      <c r="H3427">
        <v>60</v>
      </c>
      <c r="I3427">
        <v>75</v>
      </c>
      <c r="J3427">
        <v>83</v>
      </c>
      <c r="K3427" t="s">
        <v>2122</v>
      </c>
      <c r="M3427" t="s">
        <v>7859</v>
      </c>
      <c r="N3427">
        <v>6.92</v>
      </c>
      <c r="O3427">
        <v>6.9</v>
      </c>
      <c r="P3427">
        <v>1</v>
      </c>
      <c r="Q3427">
        <v>1</v>
      </c>
      <c r="R3427">
        <f t="shared" si="243"/>
        <v>8</v>
      </c>
      <c r="S3427">
        <f t="shared" si="244"/>
        <v>8</v>
      </c>
      <c r="T3427">
        <f t="shared" si="247"/>
        <v>16</v>
      </c>
      <c r="U3427" t="s">
        <v>1468</v>
      </c>
      <c r="V3427" t="s">
        <v>1482</v>
      </c>
      <c r="W3427" t="s">
        <v>1469</v>
      </c>
      <c r="X3427" t="s">
        <v>429</v>
      </c>
      <c r="Y3427" t="s">
        <v>2124</v>
      </c>
      <c r="Z3427" t="str" cm="1">
        <f t="array" ref="Z3427">IF(ISBLANK(AK3427),_xlfn.LET(
    _xlpm.nameBeforeSlash, IF(ISNUMBER(SEARCH("/", Y3427)), LEFT(Y3427, SEARCH("/", Y3427)-1), Y3427),
    _xlpm.matchRow, IFERROR(MATCH(_xlpm.nameBeforeSlash, AA:AA, 0), ""),
    _xlpm.difference, IF(_xlpm.matchRow="", "", ABS((R3427 + S3427)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),IF(ISBLANK(Y3427),"","Hidden"))</f>
        <v>Hidden</v>
      </c>
      <c r="AA3427" t="s">
        <v>2123</v>
      </c>
      <c r="AB3427" t="s">
        <v>7858</v>
      </c>
      <c r="AC3427" t="s">
        <v>653</v>
      </c>
      <c r="AD3427" t="str">
        <f>_xlfn.XLOOKUP(AC3427,moves!A:A,moves!B:B)</f>
        <v>grass</v>
      </c>
      <c r="AE3427">
        <f>_xlfn.XLOOKUP(AC3427,moves!A:A,moves!D:D)</f>
        <v>4</v>
      </c>
      <c r="AF3427" t="str">
        <f>_xlfn.XLOOKUP(AC3427,moves!A:A,moves!E:E)</f>
        <v>Critical hits deal +1 damage.</v>
      </c>
      <c r="AG3427">
        <v>0</v>
      </c>
      <c r="AH3427">
        <v>0</v>
      </c>
      <c r="AI3427">
        <f t="shared" si="248"/>
        <v>0</v>
      </c>
      <c r="AJ3427" t="s">
        <v>524</v>
      </c>
      <c r="AK3427" t="s">
        <v>7859</v>
      </c>
      <c r="AL3427">
        <v>0</v>
      </c>
      <c r="AM3427" cm="1">
        <f t="array" ref="AM3427">IF(AL3427=1,1,
   IF(ISTEXT(AK3427),1,
   IF(AO3427&gt;1,AM3426,
   IF(AI3427=1,
      IF(SUMPRODUCT((LEN($Y$2:$Y$4096)-LEN(SUBSTITUTE($Y$2:$Y$4096,AA3427,"")))/LEN(AA3427))&gt;0,2,1),
      IF(
         SUMPRODUCT((LEN($Y$2:$Y$4096)-LEN(SUBSTITUTE($Y$2:$Y$4096,AA3427,"")))/LEN(AA3427))
         - SUMPRODUCT((LEN($Y$2:$Y$4096)-LEN(SUBSTITUTE($Y$2:$Y$4096,"Alolan "&amp;AA3427,"")))/LEN("Alolan "&amp;AA3427))
         - SUMPRODUCT((LEN($Y$2:$Y$4096)-LEN(SUBSTITUTE($Y$2:$Y$4096,"Galarian "&amp;AA3427,"")))/LEN("Galarian "&amp;AA3427))
         - SUMPRODUCT((LEN($Y$2:$Y$4096)-LEN(SUBSTITUTE($Y$2:$Y$4096,"Hisuian "&amp;AA3427,"")))/LEN("Hisuian "&amp;AA3427))
         - SUMPRODUCT((LEN($Y$2:$Y$4096)-LEN(SUBSTITUTE($Y$2:$Y$4096,"Paldean "&amp;AA3427,"")))/LEN("Paldean "&amp;AA3427))
      &gt;0,2,1)
   ))))</f>
        <v>1</v>
      </c>
      <c r="AN3427">
        <v>0</v>
      </c>
      <c r="AO3427">
        <v>0</v>
      </c>
    </row>
    <row r="3428" spans="1:41" x14ac:dyDescent="0.25">
      <c r="A3428">
        <v>505</v>
      </c>
      <c r="B3428" t="s">
        <v>2135</v>
      </c>
      <c r="C3428" t="s">
        <v>1512</v>
      </c>
      <c r="D3428"/>
      <c r="E3428">
        <v>60</v>
      </c>
      <c r="F3428">
        <v>85</v>
      </c>
      <c r="G3428">
        <v>69</v>
      </c>
      <c r="H3428">
        <v>60</v>
      </c>
      <c r="I3428">
        <v>69</v>
      </c>
      <c r="J3428">
        <v>77</v>
      </c>
      <c r="K3428" t="s">
        <v>2136</v>
      </c>
      <c r="M3428" t="s">
        <v>7859</v>
      </c>
      <c r="N3428">
        <v>7.93</v>
      </c>
      <c r="O3428">
        <v>6.5400000000000009</v>
      </c>
      <c r="P3428">
        <v>1</v>
      </c>
      <c r="Q3428">
        <v>1</v>
      </c>
      <c r="R3428">
        <f t="shared" si="243"/>
        <v>9</v>
      </c>
      <c r="S3428">
        <f t="shared" si="244"/>
        <v>8</v>
      </c>
      <c r="T3428">
        <f t="shared" si="247"/>
        <v>17</v>
      </c>
      <c r="U3428" t="s">
        <v>1512</v>
      </c>
      <c r="V3428" t="s">
        <v>1472</v>
      </c>
      <c r="W3428" t="s">
        <v>1492</v>
      </c>
      <c r="X3428" t="s">
        <v>1471</v>
      </c>
      <c r="Z3428" t="str" cm="1">
        <f t="array" ref="Z3428">IF(ISBLANK(AK3428),_xlfn.LET(
    _xlpm.nameBeforeSlash, IF(ISNUMBER(SEARCH("/", Y3428)), LEFT(Y3428, SEARCH("/", Y3428)-1), Y3428),
    _xlpm.matchRow, IFERROR(MATCH(_xlpm.nameBeforeSlash, AA:AA, 0), ""),
    _xlpm.difference, IF(_xlpm.matchRow="", "", ABS((R3428 + S3428)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),IF(ISBLANK(Y3428),"","Hidden"))</f>
        <v/>
      </c>
      <c r="AA3428" t="s">
        <v>2135</v>
      </c>
      <c r="AB3428" t="s">
        <v>7858</v>
      </c>
      <c r="AC3428" t="s">
        <v>1283</v>
      </c>
      <c r="AD3428" t="str">
        <f>_xlfn.XLOOKUP(AC3428,moves!A:A,moves!B:B)</f>
        <v>normal</v>
      </c>
      <c r="AE3428">
        <f>_xlfn.XLOOKUP(AC3428,moves!A:A,moves!D:D)</f>
        <v>0</v>
      </c>
      <c r="AF3428" t="str">
        <f>_xlfn.XLOOKUP(AC3428,moves!A:A,moves!E:E)</f>
        <v>Set the target's HP equal to half the target's base health, rounded down. This cannot heal the target.</v>
      </c>
      <c r="AG3428">
        <v>0</v>
      </c>
      <c r="AH3428">
        <v>0</v>
      </c>
      <c r="AI3428">
        <f t="shared" si="248"/>
        <v>0</v>
      </c>
      <c r="AJ3428" t="s">
        <v>524</v>
      </c>
      <c r="AK3428" t="s">
        <v>7859</v>
      </c>
      <c r="AL3428">
        <v>0</v>
      </c>
      <c r="AM3428" cm="1">
        <f t="array" ref="AM3428">IF(AL3428=1,1,
   IF(ISTEXT(AK3428),1,
   IF(AO3428&gt;1,AM3427,
   IF(AI3428=1,
      IF(SUMPRODUCT((LEN($Y$2:$Y$4096)-LEN(SUBSTITUTE($Y$2:$Y$4096,AA3428,"")))/LEN(AA3428))&gt;0,2,1),
      IF(
         SUMPRODUCT((LEN($Y$2:$Y$4096)-LEN(SUBSTITUTE($Y$2:$Y$4096,AA3428,"")))/LEN(AA3428))
         - SUMPRODUCT((LEN($Y$2:$Y$4096)-LEN(SUBSTITUTE($Y$2:$Y$4096,"Alolan "&amp;AA3428,"")))/LEN("Alolan "&amp;AA3428))
         - SUMPRODUCT((LEN($Y$2:$Y$4096)-LEN(SUBSTITUTE($Y$2:$Y$4096,"Galarian "&amp;AA3428,"")))/LEN("Galarian "&amp;AA3428))
         - SUMPRODUCT((LEN($Y$2:$Y$4096)-LEN(SUBSTITUTE($Y$2:$Y$4096,"Hisuian "&amp;AA3428,"")))/LEN("Hisuian "&amp;AA3428))
         - SUMPRODUCT((LEN($Y$2:$Y$4096)-LEN(SUBSTITUTE($Y$2:$Y$4096,"Paldean "&amp;AA3428,"")))/LEN("Paldean "&amp;AA3428))
      &gt;0,2,1)
   ))))</f>
        <v>1</v>
      </c>
      <c r="AN3428">
        <v>0</v>
      </c>
      <c r="AO3428">
        <v>0</v>
      </c>
    </row>
    <row r="3429" spans="1:41" x14ac:dyDescent="0.25">
      <c r="A3429">
        <v>510</v>
      </c>
      <c r="B3429" t="s">
        <v>2144</v>
      </c>
      <c r="C3429" t="s">
        <v>1471</v>
      </c>
      <c r="D3429"/>
      <c r="E3429">
        <v>64</v>
      </c>
      <c r="F3429">
        <v>88</v>
      </c>
      <c r="G3429">
        <v>50</v>
      </c>
      <c r="H3429">
        <v>88</v>
      </c>
      <c r="I3429">
        <v>50</v>
      </c>
      <c r="J3429">
        <v>106</v>
      </c>
      <c r="K3429" t="s">
        <v>2145</v>
      </c>
      <c r="M3429" t="s">
        <v>7859</v>
      </c>
      <c r="N3429">
        <v>9.52</v>
      </c>
      <c r="O3429">
        <v>5.5600000000000005</v>
      </c>
      <c r="P3429">
        <v>1</v>
      </c>
      <c r="Q3429">
        <v>1</v>
      </c>
      <c r="R3429">
        <f t="shared" si="243"/>
        <v>11</v>
      </c>
      <c r="S3429">
        <f t="shared" si="244"/>
        <v>7</v>
      </c>
      <c r="T3429">
        <f t="shared" si="247"/>
        <v>18</v>
      </c>
      <c r="U3429" t="s">
        <v>1471</v>
      </c>
      <c r="V3429" t="s">
        <v>429</v>
      </c>
      <c r="W3429" t="s">
        <v>1536</v>
      </c>
      <c r="X3429" t="s">
        <v>1512</v>
      </c>
      <c r="Z3429" t="str" cm="1">
        <f t="array" ref="Z3429">IF(ISBLANK(AK3429),_xlfn.LET(
    _xlpm.nameBeforeSlash, IF(ISNUMBER(SEARCH("/", Y3429)), LEFT(Y3429, SEARCH("/", Y3429)-1), Y3429),
    _xlpm.matchRow, IFERROR(MATCH(_xlpm.nameBeforeSlash, AA:AA, 0), ""),
    _xlpm.difference, IF(_xlpm.matchRow="", "", ABS((R3429 + S3429)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),IF(ISBLANK(Y3429),"","Hidden"))</f>
        <v/>
      </c>
      <c r="AA3429" t="s">
        <v>2144</v>
      </c>
      <c r="AB3429" t="s">
        <v>7858</v>
      </c>
      <c r="AC3429" t="s">
        <v>454</v>
      </c>
      <c r="AD3429" t="str">
        <f>_xlfn.XLOOKUP(AC3429,moves!A:A,moves!B:B)</f>
        <v>dark</v>
      </c>
      <c r="AE3429">
        <f>_xlfn.XLOOKUP(AC3429,moves!A:A,moves!D:D)</f>
        <v>4</v>
      </c>
      <c r="AF3429" t="str">
        <f>_xlfn.XLOOKUP(AC3429,moves!A:A,moves!E:E)</f>
        <v>Critical hits deal +1 damage.</v>
      </c>
      <c r="AG3429">
        <v>0</v>
      </c>
      <c r="AH3429">
        <v>0</v>
      </c>
      <c r="AI3429">
        <f t="shared" si="248"/>
        <v>0</v>
      </c>
      <c r="AJ3429" t="s">
        <v>524</v>
      </c>
      <c r="AK3429" t="s">
        <v>7859</v>
      </c>
      <c r="AL3429">
        <v>0</v>
      </c>
      <c r="AM3429" cm="1">
        <f t="array" ref="AM3429">IF(AL3429=1,1,
   IF(ISTEXT(AK3429),1,
   IF(AO3429&gt;1,AM3428,
   IF(AI3429=1,
      IF(SUMPRODUCT((LEN($Y$2:$Y$4096)-LEN(SUBSTITUTE($Y$2:$Y$4096,AA3429,"")))/LEN(AA3429))&gt;0,2,1),
      IF(
         SUMPRODUCT((LEN($Y$2:$Y$4096)-LEN(SUBSTITUTE($Y$2:$Y$4096,AA3429,"")))/LEN(AA3429))
         - SUMPRODUCT((LEN($Y$2:$Y$4096)-LEN(SUBSTITUTE($Y$2:$Y$4096,"Alolan "&amp;AA3429,"")))/LEN("Alolan "&amp;AA3429))
         - SUMPRODUCT((LEN($Y$2:$Y$4096)-LEN(SUBSTITUTE($Y$2:$Y$4096,"Galarian "&amp;AA3429,"")))/LEN("Galarian "&amp;AA3429))
         - SUMPRODUCT((LEN($Y$2:$Y$4096)-LEN(SUBSTITUTE($Y$2:$Y$4096,"Hisuian "&amp;AA3429,"")))/LEN("Hisuian "&amp;AA3429))
         - SUMPRODUCT((LEN($Y$2:$Y$4096)-LEN(SUBSTITUTE($Y$2:$Y$4096,"Paldean "&amp;AA3429,"")))/LEN("Paldean "&amp;AA3429))
      &gt;0,2,1)
   ))))</f>
        <v>1</v>
      </c>
      <c r="AN3429">
        <v>0</v>
      </c>
      <c r="AO3429">
        <v>0</v>
      </c>
    </row>
    <row r="3430" spans="1:41" x14ac:dyDescent="0.25">
      <c r="A3430">
        <v>528</v>
      </c>
      <c r="B3430" t="s">
        <v>2178</v>
      </c>
      <c r="C3430" t="s">
        <v>429</v>
      </c>
      <c r="D3430" t="s">
        <v>1481</v>
      </c>
      <c r="E3430">
        <v>67</v>
      </c>
      <c r="F3430">
        <v>57</v>
      </c>
      <c r="G3430">
        <v>55</v>
      </c>
      <c r="H3430">
        <v>77</v>
      </c>
      <c r="I3430">
        <v>55</v>
      </c>
      <c r="J3430">
        <v>114</v>
      </c>
      <c r="K3430" t="s">
        <v>2179</v>
      </c>
      <c r="M3430" t="s">
        <v>7859</v>
      </c>
      <c r="N3430">
        <v>8.98</v>
      </c>
      <c r="O3430">
        <v>5.9799999999999995</v>
      </c>
      <c r="P3430">
        <v>2</v>
      </c>
      <c r="Q3430">
        <v>1</v>
      </c>
      <c r="R3430">
        <f t="shared" si="243"/>
        <v>11</v>
      </c>
      <c r="S3430">
        <f t="shared" si="244"/>
        <v>7</v>
      </c>
      <c r="T3430">
        <f t="shared" ref="T3430:T3573" si="249">SUM(S3430,R3430)</f>
        <v>18</v>
      </c>
      <c r="U3430" t="s">
        <v>429</v>
      </c>
      <c r="V3430" t="s">
        <v>1481</v>
      </c>
      <c r="W3430" t="s">
        <v>1512</v>
      </c>
      <c r="X3430" t="s">
        <v>1471</v>
      </c>
      <c r="Z3430" t="str" cm="1">
        <f t="array" ref="Z3430">IF(ISBLANK(AK3430),_xlfn.LET(
    _xlpm.nameBeforeSlash, IF(ISNUMBER(SEARCH("/", Y3430)), LEFT(Y3430, SEARCH("/", Y3430)-1), Y3430),
    _xlpm.matchRow, IFERROR(MATCH(_xlpm.nameBeforeSlash, AA:AA, 0), ""),
    _xlpm.difference, IF(_xlpm.matchRow="", "", ABS((R3430 + S3430)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),IF(ISBLANK(Y3430),"","Hidden"))</f>
        <v/>
      </c>
      <c r="AA3430" t="s">
        <v>2178</v>
      </c>
      <c r="AB3430" t="s">
        <v>7858</v>
      </c>
      <c r="AC3430" t="s">
        <v>880</v>
      </c>
      <c r="AD3430" t="str">
        <f>_xlfn.XLOOKUP(AC3430,moves!A:A,moves!B:B)</f>
        <v>flying</v>
      </c>
      <c r="AE3430">
        <f>_xlfn.XLOOKUP(AC3430,moves!A:A,moves!D:D)</f>
        <v>3</v>
      </c>
      <c r="AF3430" t="str">
        <f>_xlfn.XLOOKUP(AC3430,moves!A:A,moves!E:E)</f>
        <v>When the target is next attacked: Add 1 critical hit to the roll.</v>
      </c>
      <c r="AG3430">
        <v>0</v>
      </c>
      <c r="AH3430">
        <v>0</v>
      </c>
      <c r="AI3430">
        <f t="shared" ref="AI3430:AI3461" si="250">IF(ISNUMBER(SEARCH("Shiny ", AA3430)), 1, 0)</f>
        <v>0</v>
      </c>
      <c r="AJ3430" t="s">
        <v>524</v>
      </c>
      <c r="AK3430" t="s">
        <v>7859</v>
      </c>
      <c r="AL3430">
        <v>0</v>
      </c>
      <c r="AM3430" cm="1">
        <f t="array" ref="AM3430">IF(AL3430=1,1,
   IF(ISTEXT(AK3430),1,
   IF(AO3430&gt;1,AM3429,
   IF(AI3430=1,
      IF(SUMPRODUCT((LEN($Y$2:$Y$4096)-LEN(SUBSTITUTE($Y$2:$Y$4096,AA3430,"")))/LEN(AA3430))&gt;0,2,1),
      IF(
         SUMPRODUCT((LEN($Y$2:$Y$4096)-LEN(SUBSTITUTE($Y$2:$Y$4096,AA3430,"")))/LEN(AA3430))
         - SUMPRODUCT((LEN($Y$2:$Y$4096)-LEN(SUBSTITUTE($Y$2:$Y$4096,"Alolan "&amp;AA3430,"")))/LEN("Alolan "&amp;AA3430))
         - SUMPRODUCT((LEN($Y$2:$Y$4096)-LEN(SUBSTITUTE($Y$2:$Y$4096,"Galarian "&amp;AA3430,"")))/LEN("Galarian "&amp;AA3430))
         - SUMPRODUCT((LEN($Y$2:$Y$4096)-LEN(SUBSTITUTE($Y$2:$Y$4096,"Hisuian "&amp;AA3430,"")))/LEN("Hisuian "&amp;AA3430))
         - SUMPRODUCT((LEN($Y$2:$Y$4096)-LEN(SUBSTITUTE($Y$2:$Y$4096,"Paldean "&amp;AA3430,"")))/LEN("Paldean "&amp;AA3430))
      &gt;0,2,1)
   ))))</f>
        <v>1</v>
      </c>
      <c r="AN3430">
        <v>0</v>
      </c>
      <c r="AO3430">
        <v>0</v>
      </c>
    </row>
    <row r="3431" spans="1:41" x14ac:dyDescent="0.25">
      <c r="A3431">
        <v>531</v>
      </c>
      <c r="B3431" t="s">
        <v>2183</v>
      </c>
      <c r="C3431" t="s">
        <v>1512</v>
      </c>
      <c r="D3431"/>
      <c r="E3431">
        <v>103</v>
      </c>
      <c r="F3431">
        <v>60</v>
      </c>
      <c r="G3431">
        <v>86</v>
      </c>
      <c r="H3431">
        <v>60</v>
      </c>
      <c r="I3431">
        <v>86</v>
      </c>
      <c r="J3431">
        <v>50</v>
      </c>
      <c r="K3431" t="s">
        <v>2184</v>
      </c>
      <c r="M3431" t="s">
        <v>7859</v>
      </c>
      <c r="N3431">
        <v>5.6</v>
      </c>
      <c r="O3431">
        <v>9.2799999999999994</v>
      </c>
      <c r="P3431">
        <v>1</v>
      </c>
      <c r="Q3431">
        <v>2</v>
      </c>
      <c r="R3431">
        <f t="shared" si="243"/>
        <v>7</v>
      </c>
      <c r="S3431">
        <f t="shared" si="244"/>
        <v>11</v>
      </c>
      <c r="T3431">
        <f t="shared" si="249"/>
        <v>18</v>
      </c>
      <c r="U3431" t="s">
        <v>1512</v>
      </c>
      <c r="V3431" t="s">
        <v>1536</v>
      </c>
      <c r="W3431" t="s">
        <v>429</v>
      </c>
      <c r="X3431" t="s">
        <v>1490</v>
      </c>
      <c r="Z3431" t="str" cm="1">
        <f t="array" ref="Z3431">IF(ISBLANK(AK3431),_xlfn.LET(
    _xlpm.nameBeforeSlash, IF(ISNUMBER(SEARCH("/", Y3431)), LEFT(Y3431, SEARCH("/", Y3431)-1), Y3431),
    _xlpm.matchRow, IFERROR(MATCH(_xlpm.nameBeforeSlash, AA:AA, 0), ""),
    _xlpm.difference, IF(_xlpm.matchRow="", "", ABS((R3431 + S3431)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),IF(ISBLANK(Y3431),"","Hidden"))</f>
        <v/>
      </c>
      <c r="AA3431" t="s">
        <v>2183</v>
      </c>
      <c r="AB3431" t="s">
        <v>7858</v>
      </c>
      <c r="AC3431" t="s">
        <v>1413</v>
      </c>
      <c r="AD3431" t="str">
        <f>_xlfn.XLOOKUP(AC3431,moves!A:A,moves!B:B)</f>
        <v>water</v>
      </c>
      <c r="AE3431">
        <f>_xlfn.XLOOKUP(AC3431,moves!A:A,moves!D:D)</f>
        <v>1</v>
      </c>
      <c r="AF3431" t="str">
        <f>_xlfn.XLOOKUP(AC3431,moves!A:A,moves!E:E)</f>
        <v xml:space="preserve">Regular hits deal -1 damage. Heal 3 from all of your active Pokémon. </v>
      </c>
      <c r="AG3431">
        <v>0</v>
      </c>
      <c r="AH3431">
        <v>0</v>
      </c>
      <c r="AI3431">
        <f t="shared" si="250"/>
        <v>0</v>
      </c>
      <c r="AJ3431" t="s">
        <v>524</v>
      </c>
      <c r="AK3431" t="s">
        <v>7859</v>
      </c>
      <c r="AL3431">
        <v>0</v>
      </c>
      <c r="AM3431" cm="1">
        <f t="array" ref="AM3431">IF(AL3431=1,1,
   IF(ISTEXT(AK3431),1,
   IF(AO3431&gt;1,AM3430,
   IF(AI3431=1,
      IF(SUMPRODUCT((LEN($Y$2:$Y$4096)-LEN(SUBSTITUTE($Y$2:$Y$4096,AA3431,"")))/LEN(AA3431))&gt;0,2,1),
      IF(
         SUMPRODUCT((LEN($Y$2:$Y$4096)-LEN(SUBSTITUTE($Y$2:$Y$4096,AA3431,"")))/LEN(AA3431))
         - SUMPRODUCT((LEN($Y$2:$Y$4096)-LEN(SUBSTITUTE($Y$2:$Y$4096,"Alolan "&amp;AA3431,"")))/LEN("Alolan "&amp;AA3431))
         - SUMPRODUCT((LEN($Y$2:$Y$4096)-LEN(SUBSTITUTE($Y$2:$Y$4096,"Galarian "&amp;AA3431,"")))/LEN("Galarian "&amp;AA3431))
         - SUMPRODUCT((LEN($Y$2:$Y$4096)-LEN(SUBSTITUTE($Y$2:$Y$4096,"Hisuian "&amp;AA3431,"")))/LEN("Hisuian "&amp;AA3431))
         - SUMPRODUCT((LEN($Y$2:$Y$4096)-LEN(SUBSTITUTE($Y$2:$Y$4096,"Paldean "&amp;AA3431,"")))/LEN("Paldean "&amp;AA3431))
      &gt;0,2,1)
   ))))</f>
        <v>1</v>
      </c>
      <c r="AN3431">
        <v>0</v>
      </c>
      <c r="AO3431">
        <v>1</v>
      </c>
    </row>
    <row r="3432" spans="1:41" x14ac:dyDescent="0.25">
      <c r="A3432" t="s">
        <v>2185</v>
      </c>
      <c r="B3432" t="s">
        <v>2183</v>
      </c>
      <c r="C3432" t="s">
        <v>1512</v>
      </c>
      <c r="D3432" t="s">
        <v>1536</v>
      </c>
      <c r="E3432">
        <v>103</v>
      </c>
      <c r="F3432">
        <v>60</v>
      </c>
      <c r="G3432">
        <v>126</v>
      </c>
      <c r="H3432">
        <v>80</v>
      </c>
      <c r="I3432">
        <v>126</v>
      </c>
      <c r="J3432">
        <v>50</v>
      </c>
      <c r="K3432" t="s">
        <v>2184</v>
      </c>
      <c r="M3432" t="s">
        <v>7859</v>
      </c>
      <c r="N3432">
        <v>6.6</v>
      </c>
      <c r="O3432">
        <v>11.68</v>
      </c>
      <c r="P3432">
        <v>1</v>
      </c>
      <c r="Q3432">
        <v>5</v>
      </c>
      <c r="R3432">
        <f t="shared" si="243"/>
        <v>8</v>
      </c>
      <c r="S3432">
        <f t="shared" si="244"/>
        <v>17</v>
      </c>
      <c r="T3432">
        <f t="shared" si="249"/>
        <v>25</v>
      </c>
      <c r="U3432" t="s">
        <v>1512</v>
      </c>
      <c r="V3432" t="s">
        <v>1536</v>
      </c>
      <c r="W3432" t="s">
        <v>429</v>
      </c>
      <c r="X3432" t="s">
        <v>1490</v>
      </c>
      <c r="Z3432" t="str" cm="1">
        <f t="array" ref="Z3432">IF(ISBLANK(AK3432),_xlfn.LET(
    _xlpm.nameBeforeSlash, IF(ISNUMBER(SEARCH("/", Y3432)), LEFT(Y3432, SEARCH("/", Y3432)-1), Y3432),
    _xlpm.matchRow, IFERROR(MATCH(_xlpm.nameBeforeSlash, AA:AA, 0), ""),
    _xlpm.difference, IF(_xlpm.matchRow="", "", ABS((R3432 + S3432)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),IF(ISBLANK(Y3432),"","Hidden"))</f>
        <v/>
      </c>
      <c r="AA3432" t="s">
        <v>3416</v>
      </c>
      <c r="AB3432" t="s">
        <v>7858</v>
      </c>
      <c r="AC3432" t="s">
        <v>1223</v>
      </c>
      <c r="AD3432" t="str">
        <f>_xlfn.XLOOKUP(AC3432,moves!A:A,moves!B:B)</f>
        <v>normal</v>
      </c>
      <c r="AE3432">
        <f>_xlfn.XLOOKUP(AC3432,moves!A:A,moves!D:D)</f>
        <v>8</v>
      </c>
      <c r="AF3432" t="str">
        <f>_xlfn.XLOOKUP(AC3432,moves!A:A,moves!E:E)</f>
        <v>This move can only be used if the user has used two different moves prior to this move.</v>
      </c>
      <c r="AG3432">
        <v>0</v>
      </c>
      <c r="AH3432">
        <v>0</v>
      </c>
      <c r="AI3432">
        <f t="shared" si="250"/>
        <v>0</v>
      </c>
      <c r="AJ3432" t="s">
        <v>524</v>
      </c>
      <c r="AK3432" t="s">
        <v>7859</v>
      </c>
      <c r="AL3432">
        <v>0</v>
      </c>
      <c r="AM3432" cm="1">
        <f t="array" ref="AM3432">IF(AL3432=1,1,
   IF(ISTEXT(AK3432),1,
   IF(AO3432&gt;1,AM3431,
   IF(AI3432=1,
      IF(SUMPRODUCT((LEN($Y$2:$Y$4096)-LEN(SUBSTITUTE($Y$2:$Y$4096,AA3432,"")))/LEN(AA3432))&gt;0,2,1),
      IF(
         SUMPRODUCT((LEN($Y$2:$Y$4096)-LEN(SUBSTITUTE($Y$2:$Y$4096,AA3432,"")))/LEN(AA3432))
         - SUMPRODUCT((LEN($Y$2:$Y$4096)-LEN(SUBSTITUTE($Y$2:$Y$4096,"Alolan "&amp;AA3432,"")))/LEN("Alolan "&amp;AA3432))
         - SUMPRODUCT((LEN($Y$2:$Y$4096)-LEN(SUBSTITUTE($Y$2:$Y$4096,"Galarian "&amp;AA3432,"")))/LEN("Galarian "&amp;AA3432))
         - SUMPRODUCT((LEN($Y$2:$Y$4096)-LEN(SUBSTITUTE($Y$2:$Y$4096,"Hisuian "&amp;AA3432,"")))/LEN("Hisuian "&amp;AA3432))
         - SUMPRODUCT((LEN($Y$2:$Y$4096)-LEN(SUBSTITUTE($Y$2:$Y$4096,"Paldean "&amp;AA3432,"")))/LEN("Paldean "&amp;AA3432))
      &gt;0,2,1)
   ))))</f>
        <v>1</v>
      </c>
      <c r="AN3432">
        <v>0</v>
      </c>
      <c r="AO3432">
        <v>2</v>
      </c>
    </row>
    <row r="3433" spans="1:41" x14ac:dyDescent="0.25">
      <c r="A3433">
        <v>533</v>
      </c>
      <c r="B3433" t="s">
        <v>2188</v>
      </c>
      <c r="C3433" t="s">
        <v>1492</v>
      </c>
      <c r="D3433"/>
      <c r="E3433">
        <v>85</v>
      </c>
      <c r="F3433">
        <v>105</v>
      </c>
      <c r="G3433">
        <v>85</v>
      </c>
      <c r="H3433">
        <v>40</v>
      </c>
      <c r="I3433">
        <v>50</v>
      </c>
      <c r="J3433">
        <v>40</v>
      </c>
      <c r="K3433" t="s">
        <v>2187</v>
      </c>
      <c r="M3433" t="s">
        <v>7859</v>
      </c>
      <c r="N3433">
        <v>7.25</v>
      </c>
      <c r="O3433">
        <v>7.45</v>
      </c>
      <c r="P3433">
        <v>1</v>
      </c>
      <c r="Q3433">
        <v>1</v>
      </c>
      <c r="R3433">
        <f t="shared" si="243"/>
        <v>8</v>
      </c>
      <c r="S3433">
        <f t="shared" si="244"/>
        <v>8</v>
      </c>
      <c r="T3433">
        <f t="shared" si="249"/>
        <v>16</v>
      </c>
      <c r="U3433" t="s">
        <v>1492</v>
      </c>
      <c r="V3433" t="s">
        <v>1472</v>
      </c>
      <c r="W3433" t="s">
        <v>1471</v>
      </c>
      <c r="X3433" t="s">
        <v>1546</v>
      </c>
      <c r="Y3433" t="s">
        <v>2189</v>
      </c>
      <c r="Z3433" t="str" cm="1">
        <f t="array" ref="Z3433">IF(ISBLANK(AK3433),_xlfn.LET(
    _xlpm.nameBeforeSlash, IF(ISNUMBER(SEARCH("/", Y3433)), LEFT(Y3433, SEARCH("/", Y3433)-1), Y3433),
    _xlpm.matchRow, IFERROR(MATCH(_xlpm.nameBeforeSlash, AA:AA, 0), ""),
    _xlpm.difference, IF(_xlpm.matchRow="", "", ABS((R3433 + S3433)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),IF(ISBLANK(Y3433),"","Hidden"))</f>
        <v>Hidden</v>
      </c>
      <c r="AA3433" t="s">
        <v>2188</v>
      </c>
      <c r="AB3433" t="s">
        <v>7858</v>
      </c>
      <c r="AC3433" t="s">
        <v>825</v>
      </c>
      <c r="AD3433" t="str">
        <f>_xlfn.XLOOKUP(AC3433,moves!A:A,moves!B:B)</f>
        <v>fighting</v>
      </c>
      <c r="AE3433">
        <f>_xlfn.XLOOKUP(AC3433,moves!A:A,moves!D:D)</f>
        <v>2</v>
      </c>
      <c r="AF3433" t="str">
        <f>_xlfn.XLOOKUP(AC3433,moves!A:A,moves!E:E)</f>
        <v>Add 1 regular hit to the user's attack rolls and Remove 1 regular hit from incoming attack rolls.</v>
      </c>
      <c r="AG3433">
        <v>0</v>
      </c>
      <c r="AH3433">
        <v>0</v>
      </c>
      <c r="AI3433">
        <f t="shared" si="250"/>
        <v>0</v>
      </c>
      <c r="AJ3433" t="s">
        <v>524</v>
      </c>
      <c r="AK3433" t="s">
        <v>7859</v>
      </c>
      <c r="AL3433">
        <v>0</v>
      </c>
      <c r="AM3433" cm="1">
        <f t="array" ref="AM3433">IF(AL3433=1,1,
   IF(ISTEXT(AK3433),1,
   IF(AO3433&gt;1,AM3432,
   IF(AI3433=1,
      IF(SUMPRODUCT((LEN($Y$2:$Y$4096)-LEN(SUBSTITUTE($Y$2:$Y$4096,AA3433,"")))/LEN(AA3433))&gt;0,2,1),
      IF(
         SUMPRODUCT((LEN($Y$2:$Y$4096)-LEN(SUBSTITUTE($Y$2:$Y$4096,AA3433,"")))/LEN(AA3433))
         - SUMPRODUCT((LEN($Y$2:$Y$4096)-LEN(SUBSTITUTE($Y$2:$Y$4096,"Alolan "&amp;AA3433,"")))/LEN("Alolan "&amp;AA3433))
         - SUMPRODUCT((LEN($Y$2:$Y$4096)-LEN(SUBSTITUTE($Y$2:$Y$4096,"Galarian "&amp;AA3433,"")))/LEN("Galarian "&amp;AA3433))
         - SUMPRODUCT((LEN($Y$2:$Y$4096)-LEN(SUBSTITUTE($Y$2:$Y$4096,"Hisuian "&amp;AA3433,"")))/LEN("Hisuian "&amp;AA3433))
         - SUMPRODUCT((LEN($Y$2:$Y$4096)-LEN(SUBSTITUTE($Y$2:$Y$4096,"Paldean "&amp;AA3433,"")))/LEN("Paldean "&amp;AA3433))
      &gt;0,2,1)
   ))))</f>
        <v>1</v>
      </c>
      <c r="AN3433">
        <v>0</v>
      </c>
      <c r="AO3433">
        <v>0</v>
      </c>
    </row>
    <row r="3434" spans="1:41" x14ac:dyDescent="0.25">
      <c r="A3434">
        <v>552</v>
      </c>
      <c r="B3434" t="s">
        <v>2221</v>
      </c>
      <c r="C3434" t="s">
        <v>1472</v>
      </c>
      <c r="D3434" t="s">
        <v>1471</v>
      </c>
      <c r="E3434">
        <v>60</v>
      </c>
      <c r="F3434">
        <v>82</v>
      </c>
      <c r="G3434">
        <v>45</v>
      </c>
      <c r="H3434">
        <v>45</v>
      </c>
      <c r="I3434">
        <v>45</v>
      </c>
      <c r="J3434">
        <v>74</v>
      </c>
      <c r="K3434" t="s">
        <v>2220</v>
      </c>
      <c r="M3434" t="s">
        <v>7859</v>
      </c>
      <c r="N3434">
        <v>7.51</v>
      </c>
      <c r="O3434">
        <v>5.0999999999999996</v>
      </c>
      <c r="P3434">
        <v>2</v>
      </c>
      <c r="Q3434">
        <v>1</v>
      </c>
      <c r="R3434">
        <f t="shared" si="243"/>
        <v>10</v>
      </c>
      <c r="S3434">
        <f t="shared" si="244"/>
        <v>6</v>
      </c>
      <c r="T3434">
        <f t="shared" si="249"/>
        <v>16</v>
      </c>
      <c r="U3434" t="s">
        <v>1472</v>
      </c>
      <c r="V3434" t="s">
        <v>1471</v>
      </c>
      <c r="W3434" t="s">
        <v>1492</v>
      </c>
      <c r="X3434" t="s">
        <v>1482</v>
      </c>
      <c r="Y3434" t="s">
        <v>2222</v>
      </c>
      <c r="Z3434" t="str" cm="1">
        <f t="array" ref="Z3434">IF(ISBLANK(AK3434),_xlfn.LET(
    _xlpm.nameBeforeSlash, IF(ISNUMBER(SEARCH("/", Y3434)), LEFT(Y3434, SEARCH("/", Y3434)-1), Y3434),
    _xlpm.matchRow, IFERROR(MATCH(_xlpm.nameBeforeSlash, AA:AA, 0), ""),
    _xlpm.difference, IF(_xlpm.matchRow="", "", ABS((R3434 + S3434)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),IF(ISBLANK(Y3434),"","Hidden"))</f>
        <v>Hidden</v>
      </c>
      <c r="AA3434" t="s">
        <v>2221</v>
      </c>
      <c r="AB3434" t="s">
        <v>7858</v>
      </c>
      <c r="AC3434" t="s">
        <v>1185</v>
      </c>
      <c r="AD3434" t="str">
        <f>_xlfn.XLOOKUP(AC3434,moves!A:A,moves!B:B)</f>
        <v>ground</v>
      </c>
      <c r="AE3434">
        <f>_xlfn.XLOOKUP(AC3434,moves!A:A,moves!D:D)</f>
        <v>3</v>
      </c>
      <c r="AF3434" t="str">
        <f>_xlfn.XLOOKUP(AC3434,moves!A:A,moves!E:E)</f>
        <v>If any status symbols are rolled: Inflict the Burned status on the target</v>
      </c>
      <c r="AG3434">
        <v>0</v>
      </c>
      <c r="AH3434">
        <v>0</v>
      </c>
      <c r="AI3434">
        <f t="shared" si="250"/>
        <v>0</v>
      </c>
      <c r="AJ3434" t="s">
        <v>524</v>
      </c>
      <c r="AK3434" t="s">
        <v>7859</v>
      </c>
      <c r="AL3434">
        <v>0</v>
      </c>
      <c r="AM3434" cm="1">
        <f t="array" ref="AM3434">IF(AL3434=1,1,
   IF(ISTEXT(AK3434),1,
   IF(AO3434&gt;1,AM3433,
   IF(AI3434=1,
      IF(SUMPRODUCT((LEN($Y$2:$Y$4096)-LEN(SUBSTITUTE($Y$2:$Y$4096,AA3434,"")))/LEN(AA3434))&gt;0,2,1),
      IF(
         SUMPRODUCT((LEN($Y$2:$Y$4096)-LEN(SUBSTITUTE($Y$2:$Y$4096,AA3434,"")))/LEN(AA3434))
         - SUMPRODUCT((LEN($Y$2:$Y$4096)-LEN(SUBSTITUTE($Y$2:$Y$4096,"Alolan "&amp;AA3434,"")))/LEN("Alolan "&amp;AA3434))
         - SUMPRODUCT((LEN($Y$2:$Y$4096)-LEN(SUBSTITUTE($Y$2:$Y$4096,"Galarian "&amp;AA3434,"")))/LEN("Galarian "&amp;AA3434))
         - SUMPRODUCT((LEN($Y$2:$Y$4096)-LEN(SUBSTITUTE($Y$2:$Y$4096,"Hisuian "&amp;AA3434,"")))/LEN("Hisuian "&amp;AA3434))
         - SUMPRODUCT((LEN($Y$2:$Y$4096)-LEN(SUBSTITUTE($Y$2:$Y$4096,"Paldean "&amp;AA3434,"")))/LEN("Paldean "&amp;AA3434))
      &gt;0,2,1)
   ))))</f>
        <v>1</v>
      </c>
      <c r="AN3434">
        <v>0</v>
      </c>
      <c r="AO3434">
        <v>0</v>
      </c>
    </row>
    <row r="3435" spans="1:41" x14ac:dyDescent="0.25">
      <c r="A3435">
        <v>556</v>
      </c>
      <c r="B3435" t="s">
        <v>2232</v>
      </c>
      <c r="C3435" t="s">
        <v>1468</v>
      </c>
      <c r="D3435"/>
      <c r="E3435">
        <v>75</v>
      </c>
      <c r="F3435">
        <v>86</v>
      </c>
      <c r="G3435">
        <v>67</v>
      </c>
      <c r="H3435">
        <v>106</v>
      </c>
      <c r="I3435">
        <v>67</v>
      </c>
      <c r="J3435">
        <v>60</v>
      </c>
      <c r="K3435" t="s">
        <v>2008</v>
      </c>
      <c r="M3435" t="s">
        <v>7859</v>
      </c>
      <c r="N3435">
        <v>8.5599999999999987</v>
      </c>
      <c r="O3435">
        <v>7.0199999999999987</v>
      </c>
      <c r="P3435">
        <v>1</v>
      </c>
      <c r="Q3435">
        <v>1</v>
      </c>
      <c r="R3435">
        <f t="shared" si="243"/>
        <v>10</v>
      </c>
      <c r="S3435">
        <f t="shared" si="244"/>
        <v>8</v>
      </c>
      <c r="T3435">
        <f t="shared" si="249"/>
        <v>18</v>
      </c>
      <c r="U3435" t="s">
        <v>1468</v>
      </c>
      <c r="V3435" t="s">
        <v>1499</v>
      </c>
      <c r="W3435" t="s">
        <v>1471</v>
      </c>
      <c r="X3435" t="s">
        <v>1481</v>
      </c>
      <c r="Z3435" t="str" cm="1">
        <f t="array" ref="Z3435">IF(ISBLANK(AK3435),_xlfn.LET(
    _xlpm.nameBeforeSlash, IF(ISNUMBER(SEARCH("/", Y3435)), LEFT(Y3435, SEARCH("/", Y3435)-1), Y3435),
    _xlpm.matchRow, IFERROR(MATCH(_xlpm.nameBeforeSlash, AA:AA, 0), ""),
    _xlpm.difference, IF(_xlpm.matchRow="", "", ABS((R3435 + S3435)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),IF(ISBLANK(Y3435),"","Hidden"))</f>
        <v/>
      </c>
      <c r="AA3435" t="s">
        <v>2232</v>
      </c>
      <c r="AB3435" t="s">
        <v>7858</v>
      </c>
      <c r="AC3435" t="s">
        <v>921</v>
      </c>
      <c r="AD3435" t="str">
        <f>_xlfn.XLOOKUP(AC3435,moves!A:A,moves!B:B)</f>
        <v>bug</v>
      </c>
      <c r="AE3435">
        <f>_xlfn.XLOOKUP(AC3435,moves!A:A,moves!D:D)</f>
        <v>2</v>
      </c>
      <c r="AF3435" t="str">
        <f>_xlfn.XLOOKUP(AC3435,moves!A:A,moves!E:E)</f>
        <v>Regular hits deal +1 damage.</v>
      </c>
      <c r="AG3435">
        <v>0</v>
      </c>
      <c r="AH3435">
        <v>0</v>
      </c>
      <c r="AI3435">
        <f t="shared" si="250"/>
        <v>0</v>
      </c>
      <c r="AJ3435" t="s">
        <v>524</v>
      </c>
      <c r="AK3435" t="s">
        <v>7859</v>
      </c>
      <c r="AL3435">
        <v>0</v>
      </c>
      <c r="AM3435" cm="1">
        <f t="array" ref="AM3435">IF(AL3435=1,1,
   IF(ISTEXT(AK3435),1,
   IF(AO3435&gt;1,AM3434,
   IF(AI3435=1,
      IF(SUMPRODUCT((LEN($Y$2:$Y$4096)-LEN(SUBSTITUTE($Y$2:$Y$4096,AA3435,"")))/LEN(AA3435))&gt;0,2,1),
      IF(
         SUMPRODUCT((LEN($Y$2:$Y$4096)-LEN(SUBSTITUTE($Y$2:$Y$4096,AA3435,"")))/LEN(AA3435))
         - SUMPRODUCT((LEN($Y$2:$Y$4096)-LEN(SUBSTITUTE($Y$2:$Y$4096,"Alolan "&amp;AA3435,"")))/LEN("Alolan "&amp;AA3435))
         - SUMPRODUCT((LEN($Y$2:$Y$4096)-LEN(SUBSTITUTE($Y$2:$Y$4096,"Galarian "&amp;AA3435,"")))/LEN("Galarian "&amp;AA3435))
         - SUMPRODUCT((LEN($Y$2:$Y$4096)-LEN(SUBSTITUTE($Y$2:$Y$4096,"Hisuian "&amp;AA3435,"")))/LEN("Hisuian "&amp;AA3435))
         - SUMPRODUCT((LEN($Y$2:$Y$4096)-LEN(SUBSTITUTE($Y$2:$Y$4096,"Paldean "&amp;AA3435,"")))/LEN("Paldean "&amp;AA3435))
      &gt;0,2,1)
   ))))</f>
        <v>1</v>
      </c>
      <c r="AN3435">
        <v>0</v>
      </c>
      <c r="AO3435">
        <v>0</v>
      </c>
    </row>
    <row r="3436" spans="1:41" x14ac:dyDescent="0.25">
      <c r="A3436">
        <v>569</v>
      </c>
      <c r="B3436" t="s">
        <v>2258</v>
      </c>
      <c r="C3436" t="s">
        <v>1469</v>
      </c>
      <c r="D3436"/>
      <c r="E3436">
        <v>80</v>
      </c>
      <c r="F3436">
        <v>95</v>
      </c>
      <c r="G3436">
        <v>92</v>
      </c>
      <c r="H3436">
        <v>60</v>
      </c>
      <c r="I3436">
        <v>82</v>
      </c>
      <c r="J3436">
        <v>75</v>
      </c>
      <c r="K3436" t="s">
        <v>2259</v>
      </c>
      <c r="M3436" t="s">
        <v>7859</v>
      </c>
      <c r="N3436">
        <v>8.35</v>
      </c>
      <c r="O3436">
        <v>8.4199999999999982</v>
      </c>
      <c r="P3436">
        <v>1</v>
      </c>
      <c r="Q3436">
        <v>1</v>
      </c>
      <c r="R3436">
        <f t="shared" si="243"/>
        <v>9</v>
      </c>
      <c r="S3436">
        <f t="shared" si="244"/>
        <v>9</v>
      </c>
      <c r="T3436">
        <f t="shared" si="249"/>
        <v>18</v>
      </c>
      <c r="U3436" t="s">
        <v>1469</v>
      </c>
      <c r="V3436" t="s">
        <v>1514</v>
      </c>
      <c r="W3436" t="s">
        <v>1512</v>
      </c>
      <c r="X3436" t="s">
        <v>1468</v>
      </c>
      <c r="Z3436" t="str" cm="1">
        <f t="array" ref="Z3436">IF(ISBLANK(AK3436),_xlfn.LET(
    _xlpm.nameBeforeSlash, IF(ISNUMBER(SEARCH("/", Y3436)), LEFT(Y3436, SEARCH("/", Y3436)-1), Y3436),
    _xlpm.matchRow, IFERROR(MATCH(_xlpm.nameBeforeSlash, AA:AA, 0), ""),
    _xlpm.difference, IF(_xlpm.matchRow="", "", ABS((R3436 + S3436)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),IF(ISBLANK(Y3436),"","Hidden"))</f>
        <v/>
      </c>
      <c r="AA3436" t="s">
        <v>2258</v>
      </c>
      <c r="AB3436" t="s">
        <v>7858</v>
      </c>
      <c r="AC3436" t="s">
        <v>1290</v>
      </c>
      <c r="AD3436" t="str">
        <f>_xlfn.XLOOKUP(AC3436,moves!A:A,moves!B:B)</f>
        <v>poison</v>
      </c>
      <c r="AE3436">
        <f>_xlfn.XLOOKUP(AC3436,moves!A:A,moves!D:D)</f>
        <v>5</v>
      </c>
      <c r="AF3436" t="str">
        <f>_xlfn.XLOOKUP(AC3436,moves!A:A,moves!E:E)</f>
        <v>If 2 or more status symbols are rolled: Inflict the Poisoned status on the target.</v>
      </c>
      <c r="AG3436">
        <v>0</v>
      </c>
      <c r="AH3436">
        <v>0</v>
      </c>
      <c r="AI3436">
        <f t="shared" si="250"/>
        <v>0</v>
      </c>
      <c r="AJ3436" t="s">
        <v>524</v>
      </c>
      <c r="AK3436" t="s">
        <v>7859</v>
      </c>
      <c r="AL3436">
        <v>0</v>
      </c>
      <c r="AM3436" cm="1">
        <f t="array" ref="AM3436">IF(AL3436=1,1,
   IF(ISTEXT(AK3436),1,
   IF(AO3436&gt;1,AM3435,
   IF(AI3436=1,
      IF(SUMPRODUCT((LEN($Y$2:$Y$4096)-LEN(SUBSTITUTE($Y$2:$Y$4096,AA3436,"")))/LEN(AA3436))&gt;0,2,1),
      IF(
         SUMPRODUCT((LEN($Y$2:$Y$4096)-LEN(SUBSTITUTE($Y$2:$Y$4096,AA3436,"")))/LEN(AA3436))
         - SUMPRODUCT((LEN($Y$2:$Y$4096)-LEN(SUBSTITUTE($Y$2:$Y$4096,"Alolan "&amp;AA3436,"")))/LEN("Alolan "&amp;AA3436))
         - SUMPRODUCT((LEN($Y$2:$Y$4096)-LEN(SUBSTITUTE($Y$2:$Y$4096,"Galarian "&amp;AA3436,"")))/LEN("Galarian "&amp;AA3436))
         - SUMPRODUCT((LEN($Y$2:$Y$4096)-LEN(SUBSTITUTE($Y$2:$Y$4096,"Hisuian "&amp;AA3436,"")))/LEN("Hisuian "&amp;AA3436))
         - SUMPRODUCT((LEN($Y$2:$Y$4096)-LEN(SUBSTITUTE($Y$2:$Y$4096,"Paldean "&amp;AA3436,"")))/LEN("Paldean "&amp;AA3436))
      &gt;0,2,1)
   ))))</f>
        <v>1</v>
      </c>
      <c r="AN3436">
        <v>0</v>
      </c>
      <c r="AO3436">
        <v>1</v>
      </c>
    </row>
    <row r="3437" spans="1:41" x14ac:dyDescent="0.25">
      <c r="A3437" t="s">
        <v>3314</v>
      </c>
      <c r="B3437" t="s">
        <v>2258</v>
      </c>
      <c r="C3437" t="s">
        <v>1469</v>
      </c>
      <c r="D3437"/>
      <c r="E3437">
        <v>80</v>
      </c>
      <c r="F3437">
        <v>95</v>
      </c>
      <c r="G3437">
        <v>92</v>
      </c>
      <c r="H3437">
        <v>60</v>
      </c>
      <c r="I3437">
        <v>82</v>
      </c>
      <c r="J3437">
        <v>75</v>
      </c>
      <c r="K3437" t="s">
        <v>2259</v>
      </c>
      <c r="M3437" t="s">
        <v>7859</v>
      </c>
      <c r="N3437">
        <v>8.35</v>
      </c>
      <c r="O3437">
        <v>8.4199999999999982</v>
      </c>
      <c r="P3437">
        <v>1</v>
      </c>
      <c r="Q3437">
        <v>15</v>
      </c>
      <c r="R3437">
        <f t="shared" si="243"/>
        <v>9</v>
      </c>
      <c r="S3437">
        <f t="shared" si="244"/>
        <v>23</v>
      </c>
      <c r="T3437">
        <f t="shared" si="249"/>
        <v>32</v>
      </c>
      <c r="U3437" t="s">
        <v>1469</v>
      </c>
      <c r="V3437" t="s">
        <v>1514</v>
      </c>
      <c r="W3437" t="s">
        <v>1512</v>
      </c>
      <c r="X3437" t="s">
        <v>1468</v>
      </c>
      <c r="Z3437" t="str" cm="1">
        <f t="array" ref="Z3437">IF(ISBLANK(AK3437),_xlfn.LET(
    _xlpm.nameBeforeSlash, IF(ISNUMBER(SEARCH("/", Y3437)), LEFT(Y3437, SEARCH("/", Y3437)-1), Y3437),
    _xlpm.matchRow, IFERROR(MATCH(_xlpm.nameBeforeSlash, AA:AA, 0), ""),
    _xlpm.difference, IF(_xlpm.matchRow="", "", ABS((R3437 + S3437)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),IF(ISBLANK(Y3437),"","Hidden"))</f>
        <v/>
      </c>
      <c r="AA3437" t="s">
        <v>3417</v>
      </c>
      <c r="AB3437" t="s">
        <v>7858</v>
      </c>
      <c r="AC3437" t="s">
        <v>3342</v>
      </c>
      <c r="AD3437" t="str">
        <f>_xlfn.XLOOKUP(AC3437,moves!A:A,moves!B:B)</f>
        <v>poison</v>
      </c>
      <c r="AE3437">
        <f>_xlfn.XLOOKUP(AC3437,moves!A:A,moves!D:D)</f>
        <v>5</v>
      </c>
      <c r="AF3437" t="str">
        <f>_xlfn.XLOOKUP(AC3437,moves!A:A,moves!E:E)</f>
        <v>Inflict the Poisoned Status on all opposing active Pokémon.</v>
      </c>
      <c r="AG3437">
        <v>0</v>
      </c>
      <c r="AH3437">
        <v>0</v>
      </c>
      <c r="AI3437">
        <f t="shared" si="250"/>
        <v>0</v>
      </c>
      <c r="AJ3437" t="s">
        <v>524</v>
      </c>
      <c r="AK3437" t="s">
        <v>7859</v>
      </c>
      <c r="AL3437">
        <v>0</v>
      </c>
      <c r="AM3437" cm="1">
        <f t="array" ref="AM3437">IF(AL3437=1,1,
   IF(ISTEXT(AK3437),1,
   IF(AO3437&gt;1,AM3436,
   IF(AI3437=1,
      IF(SUMPRODUCT((LEN($Y$2:$Y$4096)-LEN(SUBSTITUTE($Y$2:$Y$4096,AA3437,"")))/LEN(AA3437))&gt;0,2,1),
      IF(
         SUMPRODUCT((LEN($Y$2:$Y$4096)-LEN(SUBSTITUTE($Y$2:$Y$4096,AA3437,"")))/LEN(AA3437))
         - SUMPRODUCT((LEN($Y$2:$Y$4096)-LEN(SUBSTITUTE($Y$2:$Y$4096,"Alolan "&amp;AA3437,"")))/LEN("Alolan "&amp;AA3437))
         - SUMPRODUCT((LEN($Y$2:$Y$4096)-LEN(SUBSTITUTE($Y$2:$Y$4096,"Galarian "&amp;AA3437,"")))/LEN("Galarian "&amp;AA3437))
         - SUMPRODUCT((LEN($Y$2:$Y$4096)-LEN(SUBSTITUTE($Y$2:$Y$4096,"Hisuian "&amp;AA3437,"")))/LEN("Hisuian "&amp;AA3437))
         - SUMPRODUCT((LEN($Y$2:$Y$4096)-LEN(SUBSTITUTE($Y$2:$Y$4096,"Paldean "&amp;AA3437,"")))/LEN("Paldean "&amp;AA3437))
      &gt;0,2,1)
   ))))</f>
        <v>1</v>
      </c>
      <c r="AN3437">
        <v>0</v>
      </c>
      <c r="AO3437">
        <v>2</v>
      </c>
    </row>
    <row r="3438" spans="1:41" x14ac:dyDescent="0.25">
      <c r="A3438">
        <v>575</v>
      </c>
      <c r="B3438" t="s">
        <v>2270</v>
      </c>
      <c r="C3438" t="s">
        <v>429</v>
      </c>
      <c r="D3438"/>
      <c r="E3438">
        <v>60</v>
      </c>
      <c r="F3438">
        <v>45</v>
      </c>
      <c r="G3438">
        <v>70</v>
      </c>
      <c r="H3438">
        <v>75</v>
      </c>
      <c r="I3438">
        <v>85</v>
      </c>
      <c r="J3438">
        <v>55</v>
      </c>
      <c r="K3438" t="s">
        <v>1999</v>
      </c>
      <c r="M3438" t="s">
        <v>7859</v>
      </c>
      <c r="N3438">
        <v>6.4</v>
      </c>
      <c r="O3438">
        <v>7.05</v>
      </c>
      <c r="P3438">
        <v>1</v>
      </c>
      <c r="Q3438">
        <v>2</v>
      </c>
      <c r="R3438">
        <f t="shared" si="243"/>
        <v>7</v>
      </c>
      <c r="S3438">
        <f t="shared" si="244"/>
        <v>9</v>
      </c>
      <c r="T3438">
        <f t="shared" si="249"/>
        <v>16</v>
      </c>
      <c r="U3438" t="s">
        <v>429</v>
      </c>
      <c r="V3438" t="s">
        <v>1536</v>
      </c>
      <c r="W3438" t="s">
        <v>1471</v>
      </c>
      <c r="X3438" t="s">
        <v>1468</v>
      </c>
      <c r="Y3438" t="s">
        <v>2271</v>
      </c>
      <c r="Z3438" t="str" cm="1">
        <f t="array" ref="Z3438">IF(ISBLANK(AK3438),_xlfn.LET(
    _xlpm.nameBeforeSlash, IF(ISNUMBER(SEARCH("/", Y3438)), LEFT(Y3438, SEARCH("/", Y3438)-1), Y3438),
    _xlpm.matchRow, IFERROR(MATCH(_xlpm.nameBeforeSlash, AA:AA, 0), ""),
    _xlpm.difference, IF(_xlpm.matchRow="", "", ABS((R3438 + S3438)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),IF(ISBLANK(Y3438),"","Hidden"))</f>
        <v>Hidden</v>
      </c>
      <c r="AA3438" t="s">
        <v>2270</v>
      </c>
      <c r="AB3438" t="s">
        <v>7858</v>
      </c>
      <c r="AC3438" t="s">
        <v>1333</v>
      </c>
      <c r="AD3438" t="str">
        <f>_xlfn.XLOOKUP(AC3438,moves!A:A,moves!B:B)</f>
        <v>psychic</v>
      </c>
      <c r="AE3438">
        <f>_xlfn.XLOOKUP(AC3438,moves!A:A,moves!D:D)</f>
        <v>3</v>
      </c>
      <c r="AF3438" t="str">
        <f>_xlfn.XLOOKUP(AC3438,moves!A:A,moves!E:E)</f>
        <v>If any status symbols are rolled: Inflict the Confused status on the target.</v>
      </c>
      <c r="AG3438">
        <v>0</v>
      </c>
      <c r="AH3438">
        <v>0</v>
      </c>
      <c r="AI3438">
        <f t="shared" si="250"/>
        <v>0</v>
      </c>
      <c r="AJ3438" t="s">
        <v>524</v>
      </c>
      <c r="AK3438" t="s">
        <v>7859</v>
      </c>
      <c r="AL3438">
        <v>0</v>
      </c>
      <c r="AM3438" cm="1">
        <f t="array" ref="AM3438">IF(AL3438=1,1,
   IF(ISTEXT(AK3438),1,
   IF(AO3438&gt;1,AM3437,
   IF(AI3438=1,
      IF(SUMPRODUCT((LEN($Y$2:$Y$4096)-LEN(SUBSTITUTE($Y$2:$Y$4096,AA3438,"")))/LEN(AA3438))&gt;0,2,1),
      IF(
         SUMPRODUCT((LEN($Y$2:$Y$4096)-LEN(SUBSTITUTE($Y$2:$Y$4096,AA3438,"")))/LEN(AA3438))
         - SUMPRODUCT((LEN($Y$2:$Y$4096)-LEN(SUBSTITUTE($Y$2:$Y$4096,"Alolan "&amp;AA3438,"")))/LEN("Alolan "&amp;AA3438))
         - SUMPRODUCT((LEN($Y$2:$Y$4096)-LEN(SUBSTITUTE($Y$2:$Y$4096,"Galarian "&amp;AA3438,"")))/LEN("Galarian "&amp;AA3438))
         - SUMPRODUCT((LEN($Y$2:$Y$4096)-LEN(SUBSTITUTE($Y$2:$Y$4096,"Hisuian "&amp;AA3438,"")))/LEN("Hisuian "&amp;AA3438))
         - SUMPRODUCT((LEN($Y$2:$Y$4096)-LEN(SUBSTITUTE($Y$2:$Y$4096,"Paldean "&amp;AA3438,"")))/LEN("Paldean "&amp;AA3438))
      &gt;0,2,1)
   ))))</f>
        <v>1</v>
      </c>
      <c r="AN3438">
        <v>0</v>
      </c>
      <c r="AO3438">
        <v>0</v>
      </c>
    </row>
    <row r="3439" spans="1:41" x14ac:dyDescent="0.25">
      <c r="A3439">
        <v>583</v>
      </c>
      <c r="B3439" t="s">
        <v>2283</v>
      </c>
      <c r="C3439" t="s">
        <v>1209</v>
      </c>
      <c r="D3439"/>
      <c r="E3439">
        <v>51</v>
      </c>
      <c r="F3439">
        <v>65</v>
      </c>
      <c r="G3439">
        <v>65</v>
      </c>
      <c r="H3439">
        <v>80</v>
      </c>
      <c r="I3439">
        <v>75</v>
      </c>
      <c r="J3439">
        <v>59</v>
      </c>
      <c r="K3439" t="s">
        <v>2284</v>
      </c>
      <c r="M3439" t="s">
        <v>7859</v>
      </c>
      <c r="N3439">
        <v>7.01</v>
      </c>
      <c r="O3439">
        <v>6.24</v>
      </c>
      <c r="P3439">
        <v>1</v>
      </c>
      <c r="Q3439">
        <v>1</v>
      </c>
      <c r="R3439">
        <f t="shared" si="243"/>
        <v>8</v>
      </c>
      <c r="S3439">
        <f t="shared" si="244"/>
        <v>7</v>
      </c>
      <c r="T3439">
        <f t="shared" si="249"/>
        <v>15</v>
      </c>
      <c r="U3439" t="s">
        <v>1209</v>
      </c>
      <c r="V3439" t="s">
        <v>1514</v>
      </c>
      <c r="W3439" t="s">
        <v>1512</v>
      </c>
      <c r="X3439" t="s">
        <v>1524</v>
      </c>
      <c r="Y3439" t="s">
        <v>2285</v>
      </c>
      <c r="Z3439" t="str" cm="1">
        <f t="array" ref="Z3439">IF(ISBLANK(AK3439),_xlfn.LET(
    _xlpm.nameBeforeSlash, IF(ISNUMBER(SEARCH("/", Y3439)), LEFT(Y3439, SEARCH("/", Y3439)-1), Y3439),
    _xlpm.matchRow, IFERROR(MATCH(_xlpm.nameBeforeSlash, AA:AA, 0), ""),
    _xlpm.difference, IF(_xlpm.matchRow="", "", ABS((R3439 + S3439)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),IF(ISBLANK(Y3439),"","Hidden"))</f>
        <v>Hidden</v>
      </c>
      <c r="AA3439" t="s">
        <v>2283</v>
      </c>
      <c r="AB3439" t="s">
        <v>7858</v>
      </c>
      <c r="AC3439" t="s">
        <v>1206</v>
      </c>
      <c r="AD3439" t="str">
        <f>_xlfn.XLOOKUP(AC3439,moves!A:A,moves!B:B)</f>
        <v>ice</v>
      </c>
      <c r="AE3439">
        <f>_xlfn.XLOOKUP(AC3439,moves!A:A,moves!D:D)</f>
        <v>4</v>
      </c>
      <c r="AF3439" t="str">
        <f>_xlfn.XLOOKUP(AC3439,moves!A:A,moves!E:E)</f>
        <v>Type effectiveness against Water-type Pokémon is +2 instead of -2.</v>
      </c>
      <c r="AG3439">
        <v>0</v>
      </c>
      <c r="AH3439">
        <v>0</v>
      </c>
      <c r="AI3439">
        <f t="shared" si="250"/>
        <v>0</v>
      </c>
      <c r="AJ3439" t="s">
        <v>524</v>
      </c>
      <c r="AK3439" t="s">
        <v>7859</v>
      </c>
      <c r="AL3439">
        <v>0</v>
      </c>
      <c r="AM3439" cm="1">
        <f t="array" ref="AM3439">IF(AL3439=1,1,
   IF(ISTEXT(AK3439),1,
   IF(AO3439&gt;1,AM3438,
   IF(AI3439=1,
      IF(SUMPRODUCT((LEN($Y$2:$Y$4096)-LEN(SUBSTITUTE($Y$2:$Y$4096,AA3439,"")))/LEN(AA3439))&gt;0,2,1),
      IF(
         SUMPRODUCT((LEN($Y$2:$Y$4096)-LEN(SUBSTITUTE($Y$2:$Y$4096,AA3439,"")))/LEN(AA3439))
         - SUMPRODUCT((LEN($Y$2:$Y$4096)-LEN(SUBSTITUTE($Y$2:$Y$4096,"Alolan "&amp;AA3439,"")))/LEN("Alolan "&amp;AA3439))
         - SUMPRODUCT((LEN($Y$2:$Y$4096)-LEN(SUBSTITUTE($Y$2:$Y$4096,"Galarian "&amp;AA3439,"")))/LEN("Galarian "&amp;AA3439))
         - SUMPRODUCT((LEN($Y$2:$Y$4096)-LEN(SUBSTITUTE($Y$2:$Y$4096,"Hisuian "&amp;AA3439,"")))/LEN("Hisuian "&amp;AA3439))
         - SUMPRODUCT((LEN($Y$2:$Y$4096)-LEN(SUBSTITUTE($Y$2:$Y$4096,"Paldean "&amp;AA3439,"")))/LEN("Paldean "&amp;AA3439))
      &gt;0,2,1)
   ))))</f>
        <v>1</v>
      </c>
      <c r="AN3439">
        <v>0</v>
      </c>
      <c r="AO3439">
        <v>0</v>
      </c>
    </row>
    <row r="3440" spans="1:41" x14ac:dyDescent="0.25">
      <c r="A3440">
        <v>591</v>
      </c>
      <c r="B3440" t="s">
        <v>2307</v>
      </c>
      <c r="C3440" t="s">
        <v>1468</v>
      </c>
      <c r="D3440" t="s">
        <v>1469</v>
      </c>
      <c r="E3440">
        <v>114</v>
      </c>
      <c r="F3440">
        <v>85</v>
      </c>
      <c r="G3440">
        <v>70</v>
      </c>
      <c r="H3440">
        <v>85</v>
      </c>
      <c r="I3440">
        <v>80</v>
      </c>
      <c r="J3440">
        <v>30</v>
      </c>
      <c r="K3440" t="s">
        <v>678</v>
      </c>
      <c r="M3440" t="s">
        <v>7859</v>
      </c>
      <c r="N3440">
        <v>6.3</v>
      </c>
      <c r="O3440">
        <v>9.0599999999999987</v>
      </c>
      <c r="P3440">
        <v>1</v>
      </c>
      <c r="Q3440">
        <v>1</v>
      </c>
      <c r="R3440">
        <f t="shared" si="243"/>
        <v>7</v>
      </c>
      <c r="S3440">
        <f t="shared" si="244"/>
        <v>10</v>
      </c>
      <c r="T3440">
        <f t="shared" si="249"/>
        <v>17</v>
      </c>
      <c r="U3440" t="s">
        <v>1468</v>
      </c>
      <c r="V3440" t="s">
        <v>1469</v>
      </c>
      <c r="W3440" t="s">
        <v>1499</v>
      </c>
      <c r="X3440" t="s">
        <v>1512</v>
      </c>
      <c r="Z3440" t="str" cm="1">
        <f t="array" ref="Z3440">IF(ISBLANK(AK3440),_xlfn.LET(
    _xlpm.nameBeforeSlash, IF(ISNUMBER(SEARCH("/", Y3440)), LEFT(Y3440, SEARCH("/", Y3440)-1), Y3440),
    _xlpm.matchRow, IFERROR(MATCH(_xlpm.nameBeforeSlash, AA:AA, 0), ""),
    _xlpm.difference, IF(_xlpm.matchRow="", "", ABS((R3440 + S3440)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),IF(ISBLANK(Y3440),"","Hidden"))</f>
        <v/>
      </c>
      <c r="AA3440" t="s">
        <v>2307</v>
      </c>
      <c r="AB3440" t="s">
        <v>7858</v>
      </c>
      <c r="AC3440" t="s">
        <v>679</v>
      </c>
      <c r="AD3440" t="str">
        <f>_xlfn.XLOOKUP(AC3440,moves!A:A,moves!B:B)</f>
        <v>grass</v>
      </c>
      <c r="AE3440">
        <f>_xlfn.XLOOKUP(AC3440,moves!A:A,moves!D:D)</f>
        <v>2</v>
      </c>
      <c r="AF3440" t="str">
        <f>_xlfn.XLOOKUP(AC3440,moves!A:A,moves!E:E)</f>
        <v>Inflict the Drowsy status on the target.</v>
      </c>
      <c r="AG3440">
        <v>0</v>
      </c>
      <c r="AH3440">
        <v>0</v>
      </c>
      <c r="AI3440">
        <f t="shared" si="250"/>
        <v>0</v>
      </c>
      <c r="AJ3440" t="s">
        <v>524</v>
      </c>
      <c r="AK3440" t="s">
        <v>7859</v>
      </c>
      <c r="AL3440">
        <v>0</v>
      </c>
      <c r="AM3440" cm="1">
        <f t="array" ref="AM3440">IF(AL3440=1,1,
   IF(ISTEXT(AK3440),1,
   IF(AO3440&gt;1,AM3439,
   IF(AI3440=1,
      IF(SUMPRODUCT((LEN($Y$2:$Y$4096)-LEN(SUBSTITUTE($Y$2:$Y$4096,AA3440,"")))/LEN(AA3440))&gt;0,2,1),
      IF(
         SUMPRODUCT((LEN($Y$2:$Y$4096)-LEN(SUBSTITUTE($Y$2:$Y$4096,AA3440,"")))/LEN(AA3440))
         - SUMPRODUCT((LEN($Y$2:$Y$4096)-LEN(SUBSTITUTE($Y$2:$Y$4096,"Alolan "&amp;AA3440,"")))/LEN("Alolan "&amp;AA3440))
         - SUMPRODUCT((LEN($Y$2:$Y$4096)-LEN(SUBSTITUTE($Y$2:$Y$4096,"Galarian "&amp;AA3440,"")))/LEN("Galarian "&amp;AA3440))
         - SUMPRODUCT((LEN($Y$2:$Y$4096)-LEN(SUBSTITUTE($Y$2:$Y$4096,"Hisuian "&amp;AA3440,"")))/LEN("Hisuian "&amp;AA3440))
         - SUMPRODUCT((LEN($Y$2:$Y$4096)-LEN(SUBSTITUTE($Y$2:$Y$4096,"Paldean "&amp;AA3440,"")))/LEN("Paldean "&amp;AA3440))
      &gt;0,2,1)
   ))))</f>
        <v>1</v>
      </c>
      <c r="AN3440">
        <v>0</v>
      </c>
      <c r="AO3440">
        <v>0</v>
      </c>
    </row>
    <row r="3441" spans="1:41" x14ac:dyDescent="0.25">
      <c r="A3441">
        <v>593</v>
      </c>
      <c r="B3441" t="s">
        <v>2310</v>
      </c>
      <c r="C3441" t="s">
        <v>1490</v>
      </c>
      <c r="D3441" t="s">
        <v>1524</v>
      </c>
      <c r="E3441">
        <v>100</v>
      </c>
      <c r="F3441">
        <v>60</v>
      </c>
      <c r="G3441">
        <v>70</v>
      </c>
      <c r="H3441">
        <v>85</v>
      </c>
      <c r="I3441">
        <v>105</v>
      </c>
      <c r="J3441">
        <v>60</v>
      </c>
      <c r="K3441" t="s">
        <v>2309</v>
      </c>
      <c r="M3441" t="s">
        <v>7859</v>
      </c>
      <c r="N3441">
        <v>7.25</v>
      </c>
      <c r="O3441">
        <v>9.25</v>
      </c>
      <c r="P3441">
        <v>1</v>
      </c>
      <c r="Q3441">
        <v>1</v>
      </c>
      <c r="R3441">
        <f t="shared" si="243"/>
        <v>8</v>
      </c>
      <c r="S3441">
        <f t="shared" si="244"/>
        <v>10</v>
      </c>
      <c r="T3441">
        <f t="shared" si="249"/>
        <v>18</v>
      </c>
      <c r="U3441" t="s">
        <v>1490</v>
      </c>
      <c r="V3441" t="s">
        <v>1524</v>
      </c>
      <c r="W3441" t="s">
        <v>1468</v>
      </c>
      <c r="X3441" t="s">
        <v>1469</v>
      </c>
      <c r="Z3441" t="str" cm="1">
        <f t="array" ref="Z3441">IF(ISBLANK(AK3441),_xlfn.LET(
    _xlpm.nameBeforeSlash, IF(ISNUMBER(SEARCH("/", Y3441)), LEFT(Y3441, SEARCH("/", Y3441)-1), Y3441),
    _xlpm.matchRow, IFERROR(MATCH(_xlpm.nameBeforeSlash, AA:AA, 0), ""),
    _xlpm.difference, IF(_xlpm.matchRow="", "", ABS((R3441 + S3441)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),IF(ISBLANK(Y3441),"","Hidden"))</f>
        <v/>
      </c>
      <c r="AA3441" t="s">
        <v>7849</v>
      </c>
      <c r="AB3441" t="s">
        <v>7858</v>
      </c>
      <c r="AC3441" t="s">
        <v>435</v>
      </c>
      <c r="AD3441" t="str">
        <f>_xlfn.XLOOKUP(AC3441,moves!A:A,moves!B:B)</f>
        <v>ghost</v>
      </c>
      <c r="AE3441">
        <f>_xlfn.XLOOKUP(AC3441,moves!A:A,moves!D:D)</f>
        <v>3</v>
      </c>
      <c r="AF3441" t="str">
        <f>_xlfn.XLOOKUP(AC3441,moves!A:A,moves!E:E)</f>
        <v>If the target has any status conditions: Deal double damage.</v>
      </c>
      <c r="AG3441">
        <v>0</v>
      </c>
      <c r="AH3441">
        <v>0</v>
      </c>
      <c r="AI3441">
        <f t="shared" si="250"/>
        <v>0</v>
      </c>
      <c r="AJ3441" t="s">
        <v>524</v>
      </c>
      <c r="AK3441" t="s">
        <v>7859</v>
      </c>
      <c r="AL3441">
        <v>0</v>
      </c>
      <c r="AM3441" cm="1">
        <f t="array" ref="AM3441">IF(AL3441=1,1,
   IF(ISTEXT(AK3441),1,
   IF(AO3441&gt;1,AM3440,
   IF(AI3441=1,
      IF(SUMPRODUCT((LEN($Y$2:$Y$4096)-LEN(SUBSTITUTE($Y$2:$Y$4096,AA3441,"")))/LEN(AA3441))&gt;0,2,1),
      IF(
         SUMPRODUCT((LEN($Y$2:$Y$4096)-LEN(SUBSTITUTE($Y$2:$Y$4096,AA3441,"")))/LEN(AA3441))
         - SUMPRODUCT((LEN($Y$2:$Y$4096)-LEN(SUBSTITUTE($Y$2:$Y$4096,"Alolan "&amp;AA3441,"")))/LEN("Alolan "&amp;AA3441))
         - SUMPRODUCT((LEN($Y$2:$Y$4096)-LEN(SUBSTITUTE($Y$2:$Y$4096,"Galarian "&amp;AA3441,"")))/LEN("Galarian "&amp;AA3441))
         - SUMPRODUCT((LEN($Y$2:$Y$4096)-LEN(SUBSTITUTE($Y$2:$Y$4096,"Hisuian "&amp;AA3441,"")))/LEN("Hisuian "&amp;AA3441))
         - SUMPRODUCT((LEN($Y$2:$Y$4096)-LEN(SUBSTITUTE($Y$2:$Y$4096,"Paldean "&amp;AA3441,"")))/LEN("Paldean "&amp;AA3441))
      &gt;0,2,1)
   ))))</f>
        <v>1</v>
      </c>
      <c r="AN3441">
        <v>0</v>
      </c>
      <c r="AO3441">
        <v>0</v>
      </c>
    </row>
    <row r="3442" spans="1:41" x14ac:dyDescent="0.25">
      <c r="A3442">
        <v>600</v>
      </c>
      <c r="B3442" t="s">
        <v>2323</v>
      </c>
      <c r="C3442" t="s">
        <v>1514</v>
      </c>
      <c r="D3442"/>
      <c r="E3442">
        <v>60</v>
      </c>
      <c r="F3442">
        <v>80</v>
      </c>
      <c r="G3442">
        <v>95</v>
      </c>
      <c r="H3442">
        <v>70</v>
      </c>
      <c r="I3442">
        <v>85</v>
      </c>
      <c r="J3442">
        <v>50</v>
      </c>
      <c r="K3442" t="s">
        <v>2322</v>
      </c>
      <c r="M3442" t="s">
        <v>7859</v>
      </c>
      <c r="N3442">
        <v>6.7</v>
      </c>
      <c r="O3442">
        <v>7.8</v>
      </c>
      <c r="P3442">
        <v>1</v>
      </c>
      <c r="Q3442">
        <v>1</v>
      </c>
      <c r="R3442">
        <f t="shared" si="243"/>
        <v>8</v>
      </c>
      <c r="S3442">
        <f t="shared" si="244"/>
        <v>9</v>
      </c>
      <c r="T3442">
        <f t="shared" si="249"/>
        <v>17</v>
      </c>
      <c r="U3442" t="s">
        <v>1514</v>
      </c>
      <c r="V3442" t="s">
        <v>1521</v>
      </c>
      <c r="W3442" t="s">
        <v>1512</v>
      </c>
      <c r="X3442" t="s">
        <v>1546</v>
      </c>
      <c r="Y3442" t="s">
        <v>2324</v>
      </c>
      <c r="Z3442" t="str" cm="1">
        <f t="array" ref="Z3442">IF(ISBLANK(AK3442),_xlfn.LET(
    _xlpm.nameBeforeSlash, IF(ISNUMBER(SEARCH("/", Y3442)), LEFT(Y3442, SEARCH("/", Y3442)-1), Y3442),
    _xlpm.matchRow, IFERROR(MATCH(_xlpm.nameBeforeSlash, AA:AA, 0), ""),
    _xlpm.difference, IF(_xlpm.matchRow="", "", ABS((R3442 + S3442)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),IF(ISBLANK(Y3442),"","Hidden"))</f>
        <v>Hidden</v>
      </c>
      <c r="AA3442" t="s">
        <v>2323</v>
      </c>
      <c r="AB3442" t="s">
        <v>7858</v>
      </c>
      <c r="AC3442" t="s">
        <v>1371</v>
      </c>
      <c r="AD3442" t="str">
        <f>_xlfn.XLOOKUP(AC3442,moves!A:A,moves!B:B)</f>
        <v>steel</v>
      </c>
      <c r="AE3442">
        <f>_xlfn.XLOOKUP(AC3442,moves!A:A,moves!D:D)</f>
        <v>2</v>
      </c>
      <c r="AF3442" t="str">
        <f>_xlfn.XLOOKUP(AC3442,moves!A:A,moves!E:E)</f>
        <v>Each time this move is used: Increase attack strength by 1 and the user's Initiative by 2.</v>
      </c>
      <c r="AG3442">
        <v>0</v>
      </c>
      <c r="AH3442">
        <v>0</v>
      </c>
      <c r="AI3442">
        <f t="shared" si="250"/>
        <v>0</v>
      </c>
      <c r="AJ3442" t="s">
        <v>524</v>
      </c>
      <c r="AK3442" t="s">
        <v>7859</v>
      </c>
      <c r="AL3442">
        <v>0</v>
      </c>
      <c r="AM3442" cm="1">
        <f t="array" ref="AM3442">IF(AL3442=1,1,
   IF(ISTEXT(AK3442),1,
   IF(AO3442&gt;1,AM3441,
   IF(AI3442=1,
      IF(SUMPRODUCT((LEN($Y$2:$Y$4096)-LEN(SUBSTITUTE($Y$2:$Y$4096,AA3442,"")))/LEN(AA3442))&gt;0,2,1),
      IF(
         SUMPRODUCT((LEN($Y$2:$Y$4096)-LEN(SUBSTITUTE($Y$2:$Y$4096,AA3442,"")))/LEN(AA3442))
         - SUMPRODUCT((LEN($Y$2:$Y$4096)-LEN(SUBSTITUTE($Y$2:$Y$4096,"Alolan "&amp;AA3442,"")))/LEN("Alolan "&amp;AA3442))
         - SUMPRODUCT((LEN($Y$2:$Y$4096)-LEN(SUBSTITUTE($Y$2:$Y$4096,"Galarian "&amp;AA3442,"")))/LEN("Galarian "&amp;AA3442))
         - SUMPRODUCT((LEN($Y$2:$Y$4096)-LEN(SUBSTITUTE($Y$2:$Y$4096,"Hisuian "&amp;AA3442,"")))/LEN("Hisuian "&amp;AA3442))
         - SUMPRODUCT((LEN($Y$2:$Y$4096)-LEN(SUBSTITUTE($Y$2:$Y$4096,"Paldean "&amp;AA3442,"")))/LEN("Paldean "&amp;AA3442))
      &gt;0,2,1)
   ))))</f>
        <v>1</v>
      </c>
      <c r="AN3442">
        <v>0</v>
      </c>
      <c r="AO3442">
        <v>0</v>
      </c>
    </row>
    <row r="3443" spans="1:41" x14ac:dyDescent="0.25">
      <c r="A3443">
        <v>603</v>
      </c>
      <c r="B3443" t="s">
        <v>725</v>
      </c>
      <c r="C3443" t="s">
        <v>1521</v>
      </c>
      <c r="D3443"/>
      <c r="E3443">
        <v>65</v>
      </c>
      <c r="F3443">
        <v>85</v>
      </c>
      <c r="G3443">
        <v>70</v>
      </c>
      <c r="H3443">
        <v>75</v>
      </c>
      <c r="I3443">
        <v>70</v>
      </c>
      <c r="J3443">
        <v>40</v>
      </c>
      <c r="K3443" t="s">
        <v>727</v>
      </c>
      <c r="M3443" t="s">
        <v>7859</v>
      </c>
      <c r="N3443">
        <v>6.6</v>
      </c>
      <c r="O3443">
        <v>6.8</v>
      </c>
      <c r="P3443">
        <v>1</v>
      </c>
      <c r="Q3443">
        <v>1</v>
      </c>
      <c r="R3443">
        <f t="shared" si="243"/>
        <v>8</v>
      </c>
      <c r="S3443">
        <f t="shared" si="244"/>
        <v>8</v>
      </c>
      <c r="T3443">
        <f t="shared" si="249"/>
        <v>16</v>
      </c>
      <c r="U3443" t="s">
        <v>1521</v>
      </c>
      <c r="V3443" t="s">
        <v>1469</v>
      </c>
      <c r="W3443" t="s">
        <v>1490</v>
      </c>
      <c r="X3443" t="s">
        <v>1482</v>
      </c>
      <c r="Y3443" t="s">
        <v>726</v>
      </c>
      <c r="Z3443" t="str" cm="1">
        <f t="array" ref="Z3443">IF(ISBLANK(AK3443),_xlfn.LET(
    _xlpm.nameBeforeSlash, IF(ISNUMBER(SEARCH("/", Y3443)), LEFT(Y3443, SEARCH("/", Y3443)-1), Y3443),
    _xlpm.matchRow, IFERROR(MATCH(_xlpm.nameBeforeSlash, AA:AA, 0), ""),
    _xlpm.difference, IF(_xlpm.matchRow="", "", ABS((R3443 + S3443)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),IF(ISBLANK(Y3443),"","Hidden"))</f>
        <v>Hidden</v>
      </c>
      <c r="AA3443" t="s">
        <v>725</v>
      </c>
      <c r="AB3443" t="s">
        <v>7858</v>
      </c>
      <c r="AC3443" t="s">
        <v>990</v>
      </c>
      <c r="AD3443" t="str">
        <f>_xlfn.XLOOKUP(AC3443,moves!A:A,moves!B:B)</f>
        <v>electric</v>
      </c>
      <c r="AE3443">
        <f>_xlfn.XLOOKUP(AC3443,moves!A:A,moves!D:D)</f>
        <v>4</v>
      </c>
      <c r="AF3443" t="str">
        <f>_xlfn.XLOOKUP(AC3443,moves!A:A,moves!E:E)</f>
        <v xml:space="preserve"> </v>
      </c>
      <c r="AG3443">
        <v>0</v>
      </c>
      <c r="AH3443">
        <v>0</v>
      </c>
      <c r="AI3443">
        <f t="shared" si="250"/>
        <v>0</v>
      </c>
      <c r="AJ3443" t="s">
        <v>524</v>
      </c>
      <c r="AK3443" t="s">
        <v>7859</v>
      </c>
      <c r="AL3443">
        <v>0</v>
      </c>
      <c r="AM3443" cm="1">
        <f t="array" ref="AM3443">IF(AL3443=1,1,
   IF(ISTEXT(AK3443),1,
   IF(AO3443&gt;1,AM3442,
   IF(AI3443=1,
      IF(SUMPRODUCT((LEN($Y$2:$Y$4096)-LEN(SUBSTITUTE($Y$2:$Y$4096,AA3443,"")))/LEN(AA3443))&gt;0,2,1),
      IF(
         SUMPRODUCT((LEN($Y$2:$Y$4096)-LEN(SUBSTITUTE($Y$2:$Y$4096,AA3443,"")))/LEN(AA3443))
         - SUMPRODUCT((LEN($Y$2:$Y$4096)-LEN(SUBSTITUTE($Y$2:$Y$4096,"Alolan "&amp;AA3443,"")))/LEN("Alolan "&amp;AA3443))
         - SUMPRODUCT((LEN($Y$2:$Y$4096)-LEN(SUBSTITUTE($Y$2:$Y$4096,"Galarian "&amp;AA3443,"")))/LEN("Galarian "&amp;AA3443))
         - SUMPRODUCT((LEN($Y$2:$Y$4096)-LEN(SUBSTITUTE($Y$2:$Y$4096,"Hisuian "&amp;AA3443,"")))/LEN("Hisuian "&amp;AA3443))
         - SUMPRODUCT((LEN($Y$2:$Y$4096)-LEN(SUBSTITUTE($Y$2:$Y$4096,"Paldean "&amp;AA3443,"")))/LEN("Paldean "&amp;AA3443))
      &gt;0,2,1)
   ))))</f>
        <v>1</v>
      </c>
      <c r="AN3443">
        <v>0</v>
      </c>
      <c r="AO3443">
        <v>0</v>
      </c>
    </row>
    <row r="3444" spans="1:41" x14ac:dyDescent="0.25">
      <c r="A3444">
        <v>629</v>
      </c>
      <c r="B3444" t="s">
        <v>2359</v>
      </c>
      <c r="C3444" t="s">
        <v>1471</v>
      </c>
      <c r="D3444" t="s">
        <v>1481</v>
      </c>
      <c r="E3444">
        <v>70</v>
      </c>
      <c r="F3444">
        <v>55</v>
      </c>
      <c r="G3444">
        <v>75</v>
      </c>
      <c r="H3444">
        <v>45</v>
      </c>
      <c r="I3444">
        <v>65</v>
      </c>
      <c r="J3444">
        <v>60</v>
      </c>
      <c r="K3444" t="s">
        <v>2360</v>
      </c>
      <c r="M3444" t="s">
        <v>7859</v>
      </c>
      <c r="N3444">
        <v>5.6</v>
      </c>
      <c r="O3444">
        <v>7</v>
      </c>
      <c r="P3444">
        <v>1</v>
      </c>
      <c r="Q3444">
        <v>1</v>
      </c>
      <c r="R3444">
        <f t="shared" si="243"/>
        <v>7</v>
      </c>
      <c r="S3444">
        <f t="shared" si="244"/>
        <v>8</v>
      </c>
      <c r="T3444">
        <f t="shared" si="249"/>
        <v>15</v>
      </c>
      <c r="U3444" t="s">
        <v>1471</v>
      </c>
      <c r="V3444" t="s">
        <v>1481</v>
      </c>
      <c r="W3444" t="s">
        <v>1469</v>
      </c>
      <c r="X3444" t="s">
        <v>1472</v>
      </c>
      <c r="Y3444" t="s">
        <v>2361</v>
      </c>
      <c r="Z3444" t="str" cm="1">
        <f t="array" ref="Z3444">IF(ISBLANK(AK3444),_xlfn.LET(
    _xlpm.nameBeforeSlash, IF(ISNUMBER(SEARCH("/", Y3444)), LEFT(Y3444, SEARCH("/", Y3444)-1), Y3444),
    _xlpm.matchRow, IFERROR(MATCH(_xlpm.nameBeforeSlash, AA:AA, 0), ""),
    _xlpm.difference, IF(_xlpm.matchRow="", "", ABS((R3444 + S3444)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),IF(ISBLANK(Y3444),"","Hidden"))</f>
        <v>Hidden</v>
      </c>
      <c r="AA3444" t="s">
        <v>2359</v>
      </c>
      <c r="AB3444" t="s">
        <v>7858</v>
      </c>
      <c r="AC3444" t="s">
        <v>1102</v>
      </c>
      <c r="AD3444" t="str">
        <f>_xlfn.XLOOKUP(AC3444,moves!A:A,moves!B:B)</f>
        <v>flying</v>
      </c>
      <c r="AE3444">
        <f>_xlfn.XLOOKUP(AC3444,moves!A:A,moves!D:D)</f>
        <v>3</v>
      </c>
      <c r="AF3444" t="str">
        <f>_xlfn.XLOOKUP(AC3444,moves!A:A,moves!E:E)</f>
        <v>Consume an Apricorn from the bag of the target. The target decides which one.</v>
      </c>
      <c r="AG3444">
        <v>0</v>
      </c>
      <c r="AH3444">
        <v>0</v>
      </c>
      <c r="AI3444">
        <f t="shared" si="250"/>
        <v>0</v>
      </c>
      <c r="AJ3444" t="s">
        <v>524</v>
      </c>
      <c r="AK3444" t="s">
        <v>7859</v>
      </c>
      <c r="AL3444">
        <v>0</v>
      </c>
      <c r="AM3444" cm="1">
        <f t="array" ref="AM3444">IF(AL3444=1,1,
   IF(ISTEXT(AK3444),1,
   IF(AO3444&gt;1,AM3443,
   IF(AI3444=1,
      IF(SUMPRODUCT((LEN($Y$2:$Y$4096)-LEN(SUBSTITUTE($Y$2:$Y$4096,AA3444,"")))/LEN(AA3444))&gt;0,2,1),
      IF(
         SUMPRODUCT((LEN($Y$2:$Y$4096)-LEN(SUBSTITUTE($Y$2:$Y$4096,AA3444,"")))/LEN(AA3444))
         - SUMPRODUCT((LEN($Y$2:$Y$4096)-LEN(SUBSTITUTE($Y$2:$Y$4096,"Alolan "&amp;AA3444,"")))/LEN("Alolan "&amp;AA3444))
         - SUMPRODUCT((LEN($Y$2:$Y$4096)-LEN(SUBSTITUTE($Y$2:$Y$4096,"Galarian "&amp;AA3444,"")))/LEN("Galarian "&amp;AA3444))
         - SUMPRODUCT((LEN($Y$2:$Y$4096)-LEN(SUBSTITUTE($Y$2:$Y$4096,"Hisuian "&amp;AA3444,"")))/LEN("Hisuian "&amp;AA3444))
         - SUMPRODUCT((LEN($Y$2:$Y$4096)-LEN(SUBSTITUTE($Y$2:$Y$4096,"Paldean "&amp;AA3444,"")))/LEN("Paldean "&amp;AA3444))
      &gt;0,2,1)
   ))))</f>
        <v>1</v>
      </c>
      <c r="AN3444">
        <v>0</v>
      </c>
      <c r="AO3444">
        <v>0</v>
      </c>
    </row>
    <row r="3445" spans="1:41" x14ac:dyDescent="0.25">
      <c r="A3445">
        <v>634</v>
      </c>
      <c r="B3445" t="s">
        <v>863</v>
      </c>
      <c r="C3445" t="s">
        <v>1471</v>
      </c>
      <c r="D3445" t="s">
        <v>1482</v>
      </c>
      <c r="E3445">
        <v>72</v>
      </c>
      <c r="F3445">
        <v>85</v>
      </c>
      <c r="G3445">
        <v>70</v>
      </c>
      <c r="H3445">
        <v>65</v>
      </c>
      <c r="I3445">
        <v>70</v>
      </c>
      <c r="J3445">
        <v>58</v>
      </c>
      <c r="K3445" t="s">
        <v>559</v>
      </c>
      <c r="M3445" t="s">
        <v>7859</v>
      </c>
      <c r="N3445">
        <v>7.2200000000000006</v>
      </c>
      <c r="O3445">
        <v>7.08</v>
      </c>
      <c r="P3445">
        <v>1</v>
      </c>
      <c r="Q3445">
        <v>1</v>
      </c>
      <c r="R3445">
        <f t="shared" si="243"/>
        <v>8</v>
      </c>
      <c r="S3445">
        <f t="shared" si="244"/>
        <v>8</v>
      </c>
      <c r="T3445">
        <f t="shared" si="249"/>
        <v>16</v>
      </c>
      <c r="U3445" t="s">
        <v>1471</v>
      </c>
      <c r="V3445" t="s">
        <v>1482</v>
      </c>
      <c r="W3445" t="s">
        <v>1479</v>
      </c>
      <c r="X3445" t="s">
        <v>1481</v>
      </c>
      <c r="Y3445" t="s">
        <v>864</v>
      </c>
      <c r="Z3445" t="str" cm="1">
        <f t="array" ref="Z3445">IF(ISBLANK(AK3445),_xlfn.LET(
    _xlpm.nameBeforeSlash, IF(ISNUMBER(SEARCH("/", Y3445)), LEFT(Y3445, SEARCH("/", Y3445)-1), Y3445),
    _xlpm.matchRow, IFERROR(MATCH(_xlpm.nameBeforeSlash, AA:AA, 0), ""),
    _xlpm.difference, IF(_xlpm.matchRow="", "", ABS((R3445 + S3445)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),IF(ISBLANK(Y3445),"","Hidden"))</f>
        <v>Hidden</v>
      </c>
      <c r="AA3445" t="s">
        <v>863</v>
      </c>
      <c r="AB3445" t="s">
        <v>7858</v>
      </c>
      <c r="AC3445" t="s">
        <v>685</v>
      </c>
      <c r="AD3445" t="str">
        <f>_xlfn.XLOOKUP(AC3445,moves!A:A,moves!B:B)</f>
        <v>dragon</v>
      </c>
      <c r="AE3445">
        <f>_xlfn.XLOOKUP(AC3445,moves!A:A,moves!D:D)</f>
        <v>4</v>
      </c>
      <c r="AF3445" t="str">
        <f>_xlfn.XLOOKUP(AC3445,moves!A:A,moves!E:E)</f>
        <v>Status symbols deal +1 damage.</v>
      </c>
      <c r="AG3445">
        <v>0</v>
      </c>
      <c r="AH3445">
        <v>0</v>
      </c>
      <c r="AI3445">
        <f t="shared" si="250"/>
        <v>0</v>
      </c>
      <c r="AJ3445" t="s">
        <v>524</v>
      </c>
      <c r="AK3445" t="s">
        <v>7859</v>
      </c>
      <c r="AL3445">
        <v>0</v>
      </c>
      <c r="AM3445" cm="1">
        <f t="array" ref="AM3445">IF(AL3445=1,1,
   IF(ISTEXT(AK3445),1,
   IF(AO3445&gt;1,AM3444,
   IF(AI3445=1,
      IF(SUMPRODUCT((LEN($Y$2:$Y$4096)-LEN(SUBSTITUTE($Y$2:$Y$4096,AA3445,"")))/LEN(AA3445))&gt;0,2,1),
      IF(
         SUMPRODUCT((LEN($Y$2:$Y$4096)-LEN(SUBSTITUTE($Y$2:$Y$4096,AA3445,"")))/LEN(AA3445))
         - SUMPRODUCT((LEN($Y$2:$Y$4096)-LEN(SUBSTITUTE($Y$2:$Y$4096,"Alolan "&amp;AA3445,"")))/LEN("Alolan "&amp;AA3445))
         - SUMPRODUCT((LEN($Y$2:$Y$4096)-LEN(SUBSTITUTE($Y$2:$Y$4096,"Galarian "&amp;AA3445,"")))/LEN("Galarian "&amp;AA3445))
         - SUMPRODUCT((LEN($Y$2:$Y$4096)-LEN(SUBSTITUTE($Y$2:$Y$4096,"Hisuian "&amp;AA3445,"")))/LEN("Hisuian "&amp;AA3445))
         - SUMPRODUCT((LEN($Y$2:$Y$4096)-LEN(SUBSTITUTE($Y$2:$Y$4096,"Paldean "&amp;AA3445,"")))/LEN("Paldean "&amp;AA3445))
      &gt;0,2,1)
   ))))</f>
        <v>1</v>
      </c>
      <c r="AN3445">
        <v>0</v>
      </c>
      <c r="AO3445">
        <v>0</v>
      </c>
    </row>
    <row r="3446" spans="1:41" x14ac:dyDescent="0.25">
      <c r="A3446">
        <v>89</v>
      </c>
      <c r="B3446" t="s">
        <v>1660</v>
      </c>
      <c r="C3446" t="s">
        <v>1469</v>
      </c>
      <c r="D3446"/>
      <c r="E3446">
        <v>105</v>
      </c>
      <c r="F3446">
        <v>105</v>
      </c>
      <c r="G3446">
        <v>75</v>
      </c>
      <c r="H3446">
        <v>65</v>
      </c>
      <c r="I3446">
        <v>100</v>
      </c>
      <c r="J3446">
        <v>50</v>
      </c>
      <c r="K3446" t="s">
        <v>1659</v>
      </c>
      <c r="M3446" t="s">
        <v>7859</v>
      </c>
      <c r="N3446">
        <v>7.9</v>
      </c>
      <c r="O3446">
        <v>9.4499999999999993</v>
      </c>
      <c r="P3446">
        <v>1</v>
      </c>
      <c r="Q3446">
        <v>1</v>
      </c>
      <c r="R3446">
        <f t="shared" si="243"/>
        <v>9</v>
      </c>
      <c r="S3446">
        <f t="shared" si="244"/>
        <v>10</v>
      </c>
      <c r="T3446">
        <f t="shared" si="249"/>
        <v>19</v>
      </c>
      <c r="U3446" t="s">
        <v>1469</v>
      </c>
      <c r="V3446" t="s">
        <v>1471</v>
      </c>
      <c r="W3446" t="s">
        <v>1524</v>
      </c>
      <c r="X3446" t="s">
        <v>1479</v>
      </c>
      <c r="Z3446" t="str" cm="1">
        <f t="array" ref="Z3446">IF(ISBLANK(AK3446),_xlfn.LET(
    _xlpm.nameBeforeSlash, IF(ISNUMBER(SEARCH("/", Y3446)), LEFT(Y3446, SEARCH("/", Y3446)-1), Y3446),
    _xlpm.matchRow, IFERROR(MATCH(_xlpm.nameBeforeSlash, AA:AA, 0), ""),
    _xlpm.difference, IF(_xlpm.matchRow="", "", ABS((R3446 + S3446)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),IF(ISBLANK(Y3446),"","Hidden"))</f>
        <v/>
      </c>
      <c r="AA3446" t="s">
        <v>1660</v>
      </c>
      <c r="AB3446" t="s">
        <v>7858</v>
      </c>
      <c r="AC3446" t="s">
        <v>1290</v>
      </c>
      <c r="AD3446" t="str">
        <f>_xlfn.XLOOKUP(AC3446,moves!A:A,moves!B:B)</f>
        <v>poison</v>
      </c>
      <c r="AE3446">
        <f>_xlfn.XLOOKUP(AC3446,moves!A:A,moves!D:D)</f>
        <v>5</v>
      </c>
      <c r="AF3446" t="str">
        <f>_xlfn.XLOOKUP(AC3446,moves!A:A,moves!E:E)</f>
        <v>If 2 or more status symbols are rolled: Inflict the Poisoned status on the target.</v>
      </c>
      <c r="AG3446">
        <v>0</v>
      </c>
      <c r="AH3446">
        <v>0</v>
      </c>
      <c r="AI3446">
        <f t="shared" si="250"/>
        <v>0</v>
      </c>
      <c r="AJ3446" t="s">
        <v>525</v>
      </c>
      <c r="AK3446" t="s">
        <v>7859</v>
      </c>
      <c r="AL3446">
        <v>0</v>
      </c>
      <c r="AM3446" cm="1">
        <f t="array" ref="AM3446">IF(AL3446=1,1,
   IF(ISTEXT(AK3446),1,
   IF(AO3446&gt;1,AM3445,
   IF(AI3446=1,
      IF(SUMPRODUCT((LEN($Y$2:$Y$4096)-LEN(SUBSTITUTE($Y$2:$Y$4096,AA3446,"")))/LEN(AA3446))&gt;0,2,1),
      IF(
         SUMPRODUCT((LEN($Y$2:$Y$4096)-LEN(SUBSTITUTE($Y$2:$Y$4096,AA3446,"")))/LEN(AA3446))
         - SUMPRODUCT((LEN($Y$2:$Y$4096)-LEN(SUBSTITUTE($Y$2:$Y$4096,"Alolan "&amp;AA3446,"")))/LEN("Alolan "&amp;AA3446))
         - SUMPRODUCT((LEN($Y$2:$Y$4096)-LEN(SUBSTITUTE($Y$2:$Y$4096,"Galarian "&amp;AA3446,"")))/LEN("Galarian "&amp;AA3446))
         - SUMPRODUCT((LEN($Y$2:$Y$4096)-LEN(SUBSTITUTE($Y$2:$Y$4096,"Hisuian "&amp;AA3446,"")))/LEN("Hisuian "&amp;AA3446))
         - SUMPRODUCT((LEN($Y$2:$Y$4096)-LEN(SUBSTITUTE($Y$2:$Y$4096,"Paldean "&amp;AA3446,"")))/LEN("Paldean "&amp;AA3446))
      &gt;0,2,1)
   ))))</f>
        <v>1</v>
      </c>
      <c r="AN3446">
        <v>0</v>
      </c>
      <c r="AO3446">
        <v>0</v>
      </c>
    </row>
    <row r="3447" spans="1:41" x14ac:dyDescent="0.25">
      <c r="A3447">
        <v>229</v>
      </c>
      <c r="B3447" t="s">
        <v>100</v>
      </c>
      <c r="C3447" t="s">
        <v>1471</v>
      </c>
      <c r="D3447" t="s">
        <v>1479</v>
      </c>
      <c r="E3447">
        <v>75</v>
      </c>
      <c r="F3447">
        <v>90</v>
      </c>
      <c r="G3447">
        <v>50</v>
      </c>
      <c r="H3447">
        <v>110</v>
      </c>
      <c r="I3447">
        <v>80</v>
      </c>
      <c r="J3447">
        <v>95</v>
      </c>
      <c r="K3447" t="s">
        <v>373</v>
      </c>
      <c r="M3447" t="s">
        <v>7859</v>
      </c>
      <c r="N3447">
        <v>10.199999999999999</v>
      </c>
      <c r="O3447">
        <v>6.9</v>
      </c>
      <c r="P3447">
        <v>2</v>
      </c>
      <c r="Q3447">
        <v>1</v>
      </c>
      <c r="R3447">
        <f t="shared" si="243"/>
        <v>12</v>
      </c>
      <c r="S3447">
        <f t="shared" si="244"/>
        <v>8</v>
      </c>
      <c r="T3447">
        <f t="shared" si="249"/>
        <v>20</v>
      </c>
      <c r="U3447" t="s">
        <v>1471</v>
      </c>
      <c r="V3447" t="s">
        <v>1479</v>
      </c>
      <c r="W3447" t="s">
        <v>1469</v>
      </c>
      <c r="X3447" t="s">
        <v>1521</v>
      </c>
      <c r="Z3447" t="str" cm="1">
        <f t="array" ref="Z3447">IF(ISBLANK(AK3447),_xlfn.LET(
    _xlpm.nameBeforeSlash, IF(ISNUMBER(SEARCH("/", Y3447)), LEFT(Y3447, SEARCH("/", Y3447)-1), Y3447),
    _xlpm.matchRow, IFERROR(MATCH(_xlpm.nameBeforeSlash, AA:AA, 0), ""),
    _xlpm.difference, IF(_xlpm.matchRow="", "", ABS((R3447 + S3447)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),IF(ISBLANK(Y3447),"","Hidden"))</f>
        <v/>
      </c>
      <c r="AA3447" t="s">
        <v>100</v>
      </c>
      <c r="AB3447" t="s">
        <v>7858</v>
      </c>
      <c r="AC3447" t="s">
        <v>414</v>
      </c>
      <c r="AD3447" t="str">
        <f>_xlfn.XLOOKUP(AC3447,moves!A:A,moves!B:B)</f>
        <v>fire</v>
      </c>
      <c r="AE3447">
        <f>_xlfn.XLOOKUP(AC3447,moves!A:A,moves!D:D)</f>
        <v>4</v>
      </c>
      <c r="AF3447" t="str">
        <f>_xlfn.XLOOKUP(AC3447,moves!A:A,moves!E:E)</f>
        <v>If any status symbols are rolled: Inflict the Burned status on the target.</v>
      </c>
      <c r="AG3447">
        <v>0</v>
      </c>
      <c r="AH3447">
        <v>0</v>
      </c>
      <c r="AI3447">
        <f t="shared" si="250"/>
        <v>0</v>
      </c>
      <c r="AJ3447" t="s">
        <v>525</v>
      </c>
      <c r="AK3447" t="s">
        <v>7859</v>
      </c>
      <c r="AL3447">
        <v>0</v>
      </c>
      <c r="AM3447" cm="1">
        <f t="array" ref="AM3447">IF(AL3447=1,1,
   IF(ISTEXT(AK3447),1,
   IF(AO3447&gt;1,AM3446,
   IF(AI3447=1,
      IF(SUMPRODUCT((LEN($Y$2:$Y$4096)-LEN(SUBSTITUTE($Y$2:$Y$4096,AA3447,"")))/LEN(AA3447))&gt;0,2,1),
      IF(
         SUMPRODUCT((LEN($Y$2:$Y$4096)-LEN(SUBSTITUTE($Y$2:$Y$4096,AA3447,"")))/LEN(AA3447))
         - SUMPRODUCT((LEN($Y$2:$Y$4096)-LEN(SUBSTITUTE($Y$2:$Y$4096,"Alolan "&amp;AA3447,"")))/LEN("Alolan "&amp;AA3447))
         - SUMPRODUCT((LEN($Y$2:$Y$4096)-LEN(SUBSTITUTE($Y$2:$Y$4096,"Galarian "&amp;AA3447,"")))/LEN("Galarian "&amp;AA3447))
         - SUMPRODUCT((LEN($Y$2:$Y$4096)-LEN(SUBSTITUTE($Y$2:$Y$4096,"Hisuian "&amp;AA3447,"")))/LEN("Hisuian "&amp;AA3447))
         - SUMPRODUCT((LEN($Y$2:$Y$4096)-LEN(SUBSTITUTE($Y$2:$Y$4096,"Paldean "&amp;AA3447,"")))/LEN("Paldean "&amp;AA3447))
      &gt;0,2,1)
   ))))</f>
        <v>1</v>
      </c>
      <c r="AN3447">
        <v>0</v>
      </c>
      <c r="AO3447">
        <v>1</v>
      </c>
    </row>
    <row r="3448" spans="1:41" x14ac:dyDescent="0.25">
      <c r="A3448" t="s">
        <v>1848</v>
      </c>
      <c r="B3448" t="s">
        <v>100</v>
      </c>
      <c r="C3448" t="s">
        <v>1471</v>
      </c>
      <c r="D3448" t="s">
        <v>1479</v>
      </c>
      <c r="E3448">
        <v>75</v>
      </c>
      <c r="F3448">
        <v>90</v>
      </c>
      <c r="G3448">
        <v>90</v>
      </c>
      <c r="H3448">
        <v>140</v>
      </c>
      <c r="I3448">
        <v>90</v>
      </c>
      <c r="J3448">
        <v>115</v>
      </c>
      <c r="K3448" t="s">
        <v>373</v>
      </c>
      <c r="M3448" t="s">
        <v>7859</v>
      </c>
      <c r="N3448">
        <v>12.5</v>
      </c>
      <c r="O3448">
        <v>8.4</v>
      </c>
      <c r="P3448">
        <v>2</v>
      </c>
      <c r="Q3448">
        <v>2</v>
      </c>
      <c r="R3448">
        <f t="shared" si="243"/>
        <v>15</v>
      </c>
      <c r="S3448">
        <f t="shared" si="244"/>
        <v>10</v>
      </c>
      <c r="T3448">
        <f t="shared" si="249"/>
        <v>25</v>
      </c>
      <c r="U3448" t="s">
        <v>1471</v>
      </c>
      <c r="V3448" t="s">
        <v>1479</v>
      </c>
      <c r="W3448" t="s">
        <v>1469</v>
      </c>
      <c r="X3448" t="s">
        <v>1521</v>
      </c>
      <c r="Z3448" t="str" cm="1">
        <f t="array" ref="Z3448">IF(ISBLANK(AK3448),_xlfn.LET(
    _xlpm.nameBeforeSlash, IF(ISNUMBER(SEARCH("/", Y3448)), LEFT(Y3448, SEARCH("/", Y3448)-1), Y3448),
    _xlpm.matchRow, IFERROR(MATCH(_xlpm.nameBeforeSlash, AA:AA, 0), ""),
    _xlpm.difference, IF(_xlpm.matchRow="", "", ABS((R3448 + S3448)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),IF(ISBLANK(Y3448),"","Hidden"))</f>
        <v/>
      </c>
      <c r="AA3448" t="s">
        <v>3368</v>
      </c>
      <c r="AB3448" t="s">
        <v>7858</v>
      </c>
      <c r="AC3448" t="s">
        <v>647</v>
      </c>
      <c r="AD3448" t="str">
        <f>_xlfn.XLOOKUP(AC3448,moves!A:A,moves!B:B)</f>
        <v>fire</v>
      </c>
      <c r="AE3448">
        <f>_xlfn.XLOOKUP(AC3448,moves!A:A,moves!D:D)</f>
        <v>6</v>
      </c>
      <c r="AF3448" t="str">
        <f>_xlfn.XLOOKUP(AC3448,moves!A:A,moves!E:E)</f>
        <v>Inflict the Burned status on the target. Status symbols deal -1 damage.</v>
      </c>
      <c r="AG3448">
        <v>0</v>
      </c>
      <c r="AH3448">
        <v>0</v>
      </c>
      <c r="AI3448">
        <f t="shared" si="250"/>
        <v>0</v>
      </c>
      <c r="AJ3448" t="s">
        <v>525</v>
      </c>
      <c r="AK3448" t="s">
        <v>7859</v>
      </c>
      <c r="AL3448">
        <v>0</v>
      </c>
      <c r="AM3448" cm="1">
        <f t="array" ref="AM3448">IF(AL3448=1,1,
   IF(ISTEXT(AK3448),1,
   IF(AO3448&gt;1,AM3447,
   IF(AI3448=1,
      IF(SUMPRODUCT((LEN($Y$2:$Y$4096)-LEN(SUBSTITUTE($Y$2:$Y$4096,AA3448,"")))/LEN(AA3448))&gt;0,2,1),
      IF(
         SUMPRODUCT((LEN($Y$2:$Y$4096)-LEN(SUBSTITUTE($Y$2:$Y$4096,AA3448,"")))/LEN(AA3448))
         - SUMPRODUCT((LEN($Y$2:$Y$4096)-LEN(SUBSTITUTE($Y$2:$Y$4096,"Alolan "&amp;AA3448,"")))/LEN("Alolan "&amp;AA3448))
         - SUMPRODUCT((LEN($Y$2:$Y$4096)-LEN(SUBSTITUTE($Y$2:$Y$4096,"Galarian "&amp;AA3448,"")))/LEN("Galarian "&amp;AA3448))
         - SUMPRODUCT((LEN($Y$2:$Y$4096)-LEN(SUBSTITUTE($Y$2:$Y$4096,"Hisuian "&amp;AA3448,"")))/LEN("Hisuian "&amp;AA3448))
         - SUMPRODUCT((LEN($Y$2:$Y$4096)-LEN(SUBSTITUTE($Y$2:$Y$4096,"Paldean "&amp;AA3448,"")))/LEN("Paldean "&amp;AA3448))
      &gt;0,2,1)
   ))))</f>
        <v>1</v>
      </c>
      <c r="AN3448">
        <v>0</v>
      </c>
      <c r="AO3448">
        <v>2</v>
      </c>
    </row>
    <row r="3449" spans="1:41" x14ac:dyDescent="0.25">
      <c r="A3449">
        <v>452</v>
      </c>
      <c r="B3449" t="s">
        <v>206</v>
      </c>
      <c r="C3449" t="s">
        <v>1469</v>
      </c>
      <c r="D3449" t="s">
        <v>1471</v>
      </c>
      <c r="E3449">
        <v>70</v>
      </c>
      <c r="F3449">
        <v>90</v>
      </c>
      <c r="G3449">
        <v>110</v>
      </c>
      <c r="H3449">
        <v>60</v>
      </c>
      <c r="I3449">
        <v>75</v>
      </c>
      <c r="J3449">
        <v>95</v>
      </c>
      <c r="K3449" t="s">
        <v>2107</v>
      </c>
      <c r="M3449" t="s">
        <v>7859</v>
      </c>
      <c r="N3449">
        <v>8.9</v>
      </c>
      <c r="O3449">
        <v>8.35</v>
      </c>
      <c r="P3449">
        <v>1</v>
      </c>
      <c r="Q3449">
        <v>1</v>
      </c>
      <c r="R3449">
        <f t="shared" si="243"/>
        <v>10</v>
      </c>
      <c r="S3449">
        <f t="shared" si="244"/>
        <v>9</v>
      </c>
      <c r="T3449">
        <f t="shared" si="249"/>
        <v>19</v>
      </c>
      <c r="U3449" t="s">
        <v>1469</v>
      </c>
      <c r="V3449" t="s">
        <v>1471</v>
      </c>
      <c r="W3449" t="s">
        <v>1499</v>
      </c>
      <c r="X3449" t="s">
        <v>1472</v>
      </c>
      <c r="Z3449" t="str" cm="1">
        <f t="array" ref="Z3449">IF(ISBLANK(AK3449),_xlfn.LET(
    _xlpm.nameBeforeSlash, IF(ISNUMBER(SEARCH("/", Y3449)), LEFT(Y3449, SEARCH("/", Y3449)-1), Y3449),
    _xlpm.matchRow, IFERROR(MATCH(_xlpm.nameBeforeSlash, AA:AA, 0), ""),
    _xlpm.difference, IF(_xlpm.matchRow="", "", ABS((R3449 + S3449)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),IF(ISBLANK(Y3449),"","Hidden"))</f>
        <v/>
      </c>
      <c r="AA3449" t="s">
        <v>206</v>
      </c>
      <c r="AB3449" t="s">
        <v>7858</v>
      </c>
      <c r="AC3449" t="s">
        <v>405</v>
      </c>
      <c r="AD3449" t="str">
        <f>_xlfn.XLOOKUP(AC3449,moves!A:A,moves!B:B)</f>
        <v>poison</v>
      </c>
      <c r="AE3449">
        <f>_xlfn.XLOOKUP(AC3449,moves!A:A,moves!D:D)</f>
        <v>4</v>
      </c>
      <c r="AF3449" t="str">
        <f>_xlfn.XLOOKUP(AC3449,moves!A:A,moves!E:E)</f>
        <v>Critical hits deal +1 damage.</v>
      </c>
      <c r="AG3449">
        <v>0</v>
      </c>
      <c r="AH3449">
        <v>0</v>
      </c>
      <c r="AI3449">
        <f t="shared" si="250"/>
        <v>0</v>
      </c>
      <c r="AJ3449" t="s">
        <v>525</v>
      </c>
      <c r="AK3449" t="s">
        <v>7859</v>
      </c>
      <c r="AL3449">
        <v>0</v>
      </c>
      <c r="AM3449" cm="1">
        <f t="array" ref="AM3449">IF(AL3449=1,1,
   IF(ISTEXT(AK3449),1,
   IF(AO3449&gt;1,AM3448,
   IF(AI3449=1,
      IF(SUMPRODUCT((LEN($Y$2:$Y$4096)-LEN(SUBSTITUTE($Y$2:$Y$4096,AA3449,"")))/LEN(AA3449))&gt;0,2,1),
      IF(
         SUMPRODUCT((LEN($Y$2:$Y$4096)-LEN(SUBSTITUTE($Y$2:$Y$4096,AA3449,"")))/LEN(AA3449))
         - SUMPRODUCT((LEN($Y$2:$Y$4096)-LEN(SUBSTITUTE($Y$2:$Y$4096,"Alolan "&amp;AA3449,"")))/LEN("Alolan "&amp;AA3449))
         - SUMPRODUCT((LEN($Y$2:$Y$4096)-LEN(SUBSTITUTE($Y$2:$Y$4096,"Galarian "&amp;AA3449,"")))/LEN("Galarian "&amp;AA3449))
         - SUMPRODUCT((LEN($Y$2:$Y$4096)-LEN(SUBSTITUTE($Y$2:$Y$4096,"Hisuian "&amp;AA3449,"")))/LEN("Hisuian "&amp;AA3449))
         - SUMPRODUCT((LEN($Y$2:$Y$4096)-LEN(SUBSTITUTE($Y$2:$Y$4096,"Paldean "&amp;AA3449,"")))/LEN("Paldean "&amp;AA3449))
      &gt;0,2,1)
   ))))</f>
        <v>1</v>
      </c>
      <c r="AN3449">
        <v>0</v>
      </c>
      <c r="AO3449">
        <v>0</v>
      </c>
    </row>
    <row r="3450" spans="1:41" x14ac:dyDescent="0.25">
      <c r="A3450">
        <v>462</v>
      </c>
      <c r="B3450" t="s">
        <v>216</v>
      </c>
      <c r="C3450" t="s">
        <v>1521</v>
      </c>
      <c r="D3450" t="s">
        <v>1514</v>
      </c>
      <c r="E3450">
        <v>70</v>
      </c>
      <c r="F3450">
        <v>70</v>
      </c>
      <c r="G3450">
        <v>115</v>
      </c>
      <c r="H3450">
        <v>130</v>
      </c>
      <c r="I3450">
        <v>90</v>
      </c>
      <c r="J3450">
        <v>60</v>
      </c>
      <c r="K3450" t="s">
        <v>338</v>
      </c>
      <c r="M3450" t="s">
        <v>7859</v>
      </c>
      <c r="N3450">
        <v>9.6</v>
      </c>
      <c r="O3450">
        <v>8.9499999999999993</v>
      </c>
      <c r="P3450">
        <v>1</v>
      </c>
      <c r="Q3450">
        <v>2</v>
      </c>
      <c r="R3450">
        <f t="shared" si="243"/>
        <v>11</v>
      </c>
      <c r="S3450">
        <f t="shared" si="244"/>
        <v>11</v>
      </c>
      <c r="T3450">
        <f t="shared" si="249"/>
        <v>22</v>
      </c>
      <c r="U3450" t="s">
        <v>1521</v>
      </c>
      <c r="V3450" t="s">
        <v>1514</v>
      </c>
      <c r="W3450" t="s">
        <v>429</v>
      </c>
      <c r="X3450" t="s">
        <v>1512</v>
      </c>
      <c r="Z3450" t="str" cm="1">
        <f t="array" ref="Z3450">IF(ISBLANK(AK3450),_xlfn.LET(
    _xlpm.nameBeforeSlash, IF(ISNUMBER(SEARCH("/", Y3450)), LEFT(Y3450, SEARCH("/", Y3450)-1), Y3450),
    _xlpm.matchRow, IFERROR(MATCH(_xlpm.nameBeforeSlash, AA:AA, 0), ""),
    _xlpm.difference, IF(_xlpm.matchRow="", "", ABS((R3450 + S3450)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),IF(ISBLANK(Y3450),"","Hidden"))</f>
        <v/>
      </c>
      <c r="AA3450" t="s">
        <v>216</v>
      </c>
      <c r="AB3450" t="s">
        <v>7858</v>
      </c>
      <c r="AC3450" t="s">
        <v>496</v>
      </c>
      <c r="AD3450" t="str">
        <f>_xlfn.XLOOKUP(AC3450,moves!A:A,moves!B:B)</f>
        <v>electric</v>
      </c>
      <c r="AE3450">
        <f>_xlfn.XLOOKUP(AC3450,moves!A:A,moves!D:D)</f>
        <v>6</v>
      </c>
      <c r="AF3450" t="str">
        <f>_xlfn.XLOOKUP(AC3450,moves!A:A,moves!E:E)</f>
        <v>Inflict the Paralyzed status on the target. Status symbols deal -1 damage.</v>
      </c>
      <c r="AG3450">
        <v>0</v>
      </c>
      <c r="AH3450">
        <v>0</v>
      </c>
      <c r="AI3450">
        <f t="shared" si="250"/>
        <v>0</v>
      </c>
      <c r="AJ3450" t="s">
        <v>525</v>
      </c>
      <c r="AK3450" t="s">
        <v>7859</v>
      </c>
      <c r="AL3450">
        <v>0</v>
      </c>
      <c r="AM3450" cm="1">
        <f t="array" ref="AM3450">IF(AL3450=1,1,
   IF(ISTEXT(AK3450),1,
   IF(AO3450&gt;1,AM3449,
   IF(AI3450=1,
      IF(SUMPRODUCT((LEN($Y$2:$Y$4096)-LEN(SUBSTITUTE($Y$2:$Y$4096,AA3450,"")))/LEN(AA3450))&gt;0,2,1),
      IF(
         SUMPRODUCT((LEN($Y$2:$Y$4096)-LEN(SUBSTITUTE($Y$2:$Y$4096,AA3450,"")))/LEN(AA3450))
         - SUMPRODUCT((LEN($Y$2:$Y$4096)-LEN(SUBSTITUTE($Y$2:$Y$4096,"Alolan "&amp;AA3450,"")))/LEN("Alolan "&amp;AA3450))
         - SUMPRODUCT((LEN($Y$2:$Y$4096)-LEN(SUBSTITUTE($Y$2:$Y$4096,"Galarian "&amp;AA3450,"")))/LEN("Galarian "&amp;AA3450))
         - SUMPRODUCT((LEN($Y$2:$Y$4096)-LEN(SUBSTITUTE($Y$2:$Y$4096,"Hisuian "&amp;AA3450,"")))/LEN("Hisuian "&amp;AA3450))
         - SUMPRODUCT((LEN($Y$2:$Y$4096)-LEN(SUBSTITUTE($Y$2:$Y$4096,"Paldean "&amp;AA3450,"")))/LEN("Paldean "&amp;AA3450))
      &gt;0,2,1)
   ))))</f>
        <v>1</v>
      </c>
      <c r="AN3450">
        <v>0</v>
      </c>
      <c r="AO3450">
        <v>0</v>
      </c>
    </row>
    <row r="3451" spans="1:41" x14ac:dyDescent="0.25">
      <c r="A3451">
        <v>497</v>
      </c>
      <c r="B3451" t="s">
        <v>2124</v>
      </c>
      <c r="C3451" t="s">
        <v>1468</v>
      </c>
      <c r="D3451"/>
      <c r="E3451">
        <v>75</v>
      </c>
      <c r="F3451">
        <v>75</v>
      </c>
      <c r="G3451">
        <v>95</v>
      </c>
      <c r="H3451">
        <v>75</v>
      </c>
      <c r="I3451">
        <v>95</v>
      </c>
      <c r="J3451">
        <v>113</v>
      </c>
      <c r="K3451" t="s">
        <v>2125</v>
      </c>
      <c r="M3451" t="s">
        <v>7859</v>
      </c>
      <c r="N3451">
        <v>9.02</v>
      </c>
      <c r="O3451">
        <v>8.6999999999999993</v>
      </c>
      <c r="P3451">
        <v>2</v>
      </c>
      <c r="Q3451">
        <v>2</v>
      </c>
      <c r="R3451">
        <f t="shared" si="243"/>
        <v>11</v>
      </c>
      <c r="S3451">
        <f t="shared" si="244"/>
        <v>11</v>
      </c>
      <c r="T3451">
        <f t="shared" si="249"/>
        <v>22</v>
      </c>
      <c r="U3451" t="s">
        <v>1468</v>
      </c>
      <c r="V3451" t="s">
        <v>1482</v>
      </c>
      <c r="W3451" t="s">
        <v>1469</v>
      </c>
      <c r="X3451" t="s">
        <v>429</v>
      </c>
      <c r="Z3451" t="str" cm="1">
        <f t="array" ref="Z3451">IF(ISBLANK(AK3451),_xlfn.LET(
    _xlpm.nameBeforeSlash, IF(ISNUMBER(SEARCH("/", Y3451)), LEFT(Y3451, SEARCH("/", Y3451)-1), Y3451),
    _xlpm.matchRow, IFERROR(MATCH(_xlpm.nameBeforeSlash, AA:AA, 0), ""),
    _xlpm.difference, IF(_xlpm.matchRow="", "", ABS((R3451 + S3451)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),IF(ISBLANK(Y3451),"","Hidden"))</f>
        <v/>
      </c>
      <c r="AA3451" t="s">
        <v>2124</v>
      </c>
      <c r="AB3451" t="s">
        <v>7858</v>
      </c>
      <c r="AC3451" t="s">
        <v>517</v>
      </c>
      <c r="AD3451" t="str">
        <f>_xlfn.XLOOKUP(AC3451,moves!A:A,moves!B:B)</f>
        <v>grass</v>
      </c>
      <c r="AE3451">
        <f>_xlfn.XLOOKUP(AC3451,moves!A:A,moves!D:D)</f>
        <v>5</v>
      </c>
      <c r="AF3451" t="str">
        <f>_xlfn.XLOOKUP(AC3451,moves!A:A,moves!E:E)</f>
        <v xml:space="preserve">During this attack and when the user is next attacked: Status symbols deal +1 damage. </v>
      </c>
      <c r="AG3451">
        <v>0</v>
      </c>
      <c r="AH3451">
        <v>0</v>
      </c>
      <c r="AI3451">
        <f t="shared" si="250"/>
        <v>0</v>
      </c>
      <c r="AJ3451" t="s">
        <v>525</v>
      </c>
      <c r="AK3451" t="s">
        <v>7859</v>
      </c>
      <c r="AL3451">
        <v>0</v>
      </c>
      <c r="AM3451" cm="1">
        <f t="array" ref="AM3451">IF(AL3451=1,1,
   IF(ISTEXT(AK3451),1,
   IF(AO3451&gt;1,AM3450,
   IF(AI3451=1,
      IF(SUMPRODUCT((LEN($Y$2:$Y$4096)-LEN(SUBSTITUTE($Y$2:$Y$4096,AA3451,"")))/LEN(AA3451))&gt;0,2,1),
      IF(
         SUMPRODUCT((LEN($Y$2:$Y$4096)-LEN(SUBSTITUTE($Y$2:$Y$4096,AA3451,"")))/LEN(AA3451))
         - SUMPRODUCT((LEN($Y$2:$Y$4096)-LEN(SUBSTITUTE($Y$2:$Y$4096,"Alolan "&amp;AA3451,"")))/LEN("Alolan "&amp;AA3451))
         - SUMPRODUCT((LEN($Y$2:$Y$4096)-LEN(SUBSTITUTE($Y$2:$Y$4096,"Galarian "&amp;AA3451,"")))/LEN("Galarian "&amp;AA3451))
         - SUMPRODUCT((LEN($Y$2:$Y$4096)-LEN(SUBSTITUTE($Y$2:$Y$4096,"Hisuian "&amp;AA3451,"")))/LEN("Hisuian "&amp;AA3451))
         - SUMPRODUCT((LEN($Y$2:$Y$4096)-LEN(SUBSTITUTE($Y$2:$Y$4096,"Paldean "&amp;AA3451,"")))/LEN("Paldean "&amp;AA3451))
      &gt;0,2,1)
   ))))</f>
        <v>1</v>
      </c>
      <c r="AN3451">
        <v>0</v>
      </c>
      <c r="AO3451">
        <v>0</v>
      </c>
    </row>
    <row r="3452" spans="1:41" x14ac:dyDescent="0.25">
      <c r="A3452">
        <v>521</v>
      </c>
      <c r="B3452" t="s">
        <v>2166</v>
      </c>
      <c r="C3452" t="s">
        <v>1512</v>
      </c>
      <c r="D3452" t="s">
        <v>1481</v>
      </c>
      <c r="E3452">
        <v>80</v>
      </c>
      <c r="F3452">
        <v>115</v>
      </c>
      <c r="G3452">
        <v>80</v>
      </c>
      <c r="H3452">
        <v>65</v>
      </c>
      <c r="I3452">
        <v>55</v>
      </c>
      <c r="J3452">
        <v>93</v>
      </c>
      <c r="K3452" t="s">
        <v>2167</v>
      </c>
      <c r="M3452" t="s">
        <v>7859</v>
      </c>
      <c r="N3452">
        <v>10.120000000000001</v>
      </c>
      <c r="O3452">
        <v>7.25</v>
      </c>
      <c r="P3452">
        <v>2</v>
      </c>
      <c r="Q3452">
        <v>1</v>
      </c>
      <c r="R3452">
        <f t="shared" si="243"/>
        <v>12</v>
      </c>
      <c r="S3452">
        <f t="shared" si="244"/>
        <v>8</v>
      </c>
      <c r="T3452">
        <f t="shared" si="249"/>
        <v>20</v>
      </c>
      <c r="U3452" t="s">
        <v>1512</v>
      </c>
      <c r="V3452" t="s">
        <v>1481</v>
      </c>
      <c r="W3452" t="s">
        <v>1499</v>
      </c>
      <c r="X3452" t="s">
        <v>1514</v>
      </c>
      <c r="Z3452" t="str" cm="1">
        <f t="array" ref="Z3452">IF(ISBLANK(AK3452),_xlfn.LET(
    _xlpm.nameBeforeSlash, IF(ISNUMBER(SEARCH("/", Y3452)), LEFT(Y3452, SEARCH("/", Y3452)-1), Y3452),
    _xlpm.matchRow, IFERROR(MATCH(_xlpm.nameBeforeSlash, AA:AA, 0), ""),
    _xlpm.difference, IF(_xlpm.matchRow="", "", ABS((R3452 + S3452)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),IF(ISBLANK(Y3452),"","Hidden"))</f>
        <v/>
      </c>
      <c r="AA3452" t="s">
        <v>7850</v>
      </c>
      <c r="AB3452" t="s">
        <v>7858</v>
      </c>
      <c r="AC3452" t="s">
        <v>1095</v>
      </c>
      <c r="AD3452" t="str">
        <f>_xlfn.XLOOKUP(AC3452,moves!A:A,moves!B:B)</f>
        <v>flying</v>
      </c>
      <c r="AE3452">
        <f>_xlfn.XLOOKUP(AC3452,moves!A:A,moves!D:D)</f>
        <v>4</v>
      </c>
      <c r="AF3452" t="str">
        <f>_xlfn.XLOOKUP(AC3452,moves!A:A,moves!E:E)</f>
        <v xml:space="preserve"> </v>
      </c>
      <c r="AG3452">
        <v>0</v>
      </c>
      <c r="AH3452">
        <v>0</v>
      </c>
      <c r="AI3452">
        <f t="shared" si="250"/>
        <v>0</v>
      </c>
      <c r="AJ3452" t="s">
        <v>525</v>
      </c>
      <c r="AK3452" t="s">
        <v>7859</v>
      </c>
      <c r="AL3452">
        <v>0</v>
      </c>
      <c r="AM3452" cm="1">
        <f t="array" ref="AM3452">IF(AL3452=1,1,
   IF(ISTEXT(AK3452),1,
   IF(AO3452&gt;1,AM3451,
   IF(AI3452=1,
      IF(SUMPRODUCT((LEN($Y$2:$Y$4096)-LEN(SUBSTITUTE($Y$2:$Y$4096,AA3452,"")))/LEN(AA3452))&gt;0,2,1),
      IF(
         SUMPRODUCT((LEN($Y$2:$Y$4096)-LEN(SUBSTITUTE($Y$2:$Y$4096,AA3452,"")))/LEN(AA3452))
         - SUMPRODUCT((LEN($Y$2:$Y$4096)-LEN(SUBSTITUTE($Y$2:$Y$4096,"Alolan "&amp;AA3452,"")))/LEN("Alolan "&amp;AA3452))
         - SUMPRODUCT((LEN($Y$2:$Y$4096)-LEN(SUBSTITUTE($Y$2:$Y$4096,"Galarian "&amp;AA3452,"")))/LEN("Galarian "&amp;AA3452))
         - SUMPRODUCT((LEN($Y$2:$Y$4096)-LEN(SUBSTITUTE($Y$2:$Y$4096,"Hisuian "&amp;AA3452,"")))/LEN("Hisuian "&amp;AA3452))
         - SUMPRODUCT((LEN($Y$2:$Y$4096)-LEN(SUBSTITUTE($Y$2:$Y$4096,"Paldean "&amp;AA3452,"")))/LEN("Paldean "&amp;AA3452))
      &gt;0,2,1)
   ))))</f>
        <v>1</v>
      </c>
      <c r="AN3452">
        <v>0</v>
      </c>
      <c r="AO3452">
        <v>0</v>
      </c>
    </row>
    <row r="3453" spans="1:41" x14ac:dyDescent="0.25">
      <c r="A3453">
        <v>534</v>
      </c>
      <c r="B3453" t="s">
        <v>2189</v>
      </c>
      <c r="C3453" t="s">
        <v>1492</v>
      </c>
      <c r="D3453"/>
      <c r="E3453">
        <v>105</v>
      </c>
      <c r="F3453">
        <v>140</v>
      </c>
      <c r="G3453">
        <v>95</v>
      </c>
      <c r="H3453">
        <v>55</v>
      </c>
      <c r="I3453">
        <v>65</v>
      </c>
      <c r="J3453">
        <v>45</v>
      </c>
      <c r="K3453" t="s">
        <v>2187</v>
      </c>
      <c r="M3453" t="s">
        <v>7859</v>
      </c>
      <c r="N3453">
        <v>9.35</v>
      </c>
      <c r="O3453">
        <v>9</v>
      </c>
      <c r="P3453">
        <v>2</v>
      </c>
      <c r="Q3453">
        <v>2</v>
      </c>
      <c r="R3453">
        <f t="shared" si="243"/>
        <v>11</v>
      </c>
      <c r="S3453">
        <f t="shared" si="244"/>
        <v>11</v>
      </c>
      <c r="T3453">
        <f t="shared" si="249"/>
        <v>22</v>
      </c>
      <c r="U3453" t="s">
        <v>1492</v>
      </c>
      <c r="V3453" t="s">
        <v>1472</v>
      </c>
      <c r="W3453" t="s">
        <v>1471</v>
      </c>
      <c r="X3453" t="s">
        <v>1546</v>
      </c>
      <c r="Z3453" t="str" cm="1">
        <f t="array" ref="Z3453">IF(ISBLANK(AK3453),_xlfn.LET(
    _xlpm.nameBeforeSlash, IF(ISNUMBER(SEARCH("/", Y3453)), LEFT(Y3453, SEARCH("/", Y3453)-1), Y3453),
    _xlpm.matchRow, IFERROR(MATCH(_xlpm.nameBeforeSlash, AA:AA, 0), ""),
    _xlpm.difference, IF(_xlpm.matchRow="", "", ABS((R3453 + S3453)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),IF(ISBLANK(Y3453),"","Hidden"))</f>
        <v/>
      </c>
      <c r="AA3453" t="s">
        <v>2189</v>
      </c>
      <c r="AB3453" t="s">
        <v>7858</v>
      </c>
      <c r="AC3453" t="s">
        <v>1038</v>
      </c>
      <c r="AD3453" t="str">
        <f>_xlfn.XLOOKUP(AC3453,moves!A:A,moves!B:B)</f>
        <v>fighting</v>
      </c>
      <c r="AE3453">
        <f>_xlfn.XLOOKUP(AC3453,moves!A:A,moves!D:D)</f>
        <v>6</v>
      </c>
      <c r="AF3453" t="str">
        <f>_xlfn.XLOOKUP(AC3453,moves!A:A,moves!E:E)</f>
        <v xml:space="preserve">During this attack and when the user is next attacked: Status symbols and critical hits deal +1 damage. </v>
      </c>
      <c r="AG3453">
        <v>0</v>
      </c>
      <c r="AH3453">
        <v>0</v>
      </c>
      <c r="AI3453">
        <f t="shared" si="250"/>
        <v>0</v>
      </c>
      <c r="AJ3453" t="s">
        <v>525</v>
      </c>
      <c r="AK3453" t="s">
        <v>7859</v>
      </c>
      <c r="AL3453">
        <v>0</v>
      </c>
      <c r="AM3453" cm="1">
        <f t="array" ref="AM3453">IF(AL3453=1,1,
   IF(ISTEXT(AK3453),1,
   IF(AO3453&gt;1,AM3452,
   IF(AI3453=1,
      IF(SUMPRODUCT((LEN($Y$2:$Y$4096)-LEN(SUBSTITUTE($Y$2:$Y$4096,AA3453,"")))/LEN(AA3453))&gt;0,2,1),
      IF(
         SUMPRODUCT((LEN($Y$2:$Y$4096)-LEN(SUBSTITUTE($Y$2:$Y$4096,AA3453,"")))/LEN(AA3453))
         - SUMPRODUCT((LEN($Y$2:$Y$4096)-LEN(SUBSTITUTE($Y$2:$Y$4096,"Alolan "&amp;AA3453,"")))/LEN("Alolan "&amp;AA3453))
         - SUMPRODUCT((LEN($Y$2:$Y$4096)-LEN(SUBSTITUTE($Y$2:$Y$4096,"Galarian "&amp;AA3453,"")))/LEN("Galarian "&amp;AA3453))
         - SUMPRODUCT((LEN($Y$2:$Y$4096)-LEN(SUBSTITUTE($Y$2:$Y$4096,"Hisuian "&amp;AA3453,"")))/LEN("Hisuian "&amp;AA3453))
         - SUMPRODUCT((LEN($Y$2:$Y$4096)-LEN(SUBSTITUTE($Y$2:$Y$4096,"Paldean "&amp;AA3453,"")))/LEN("Paldean "&amp;AA3453))
      &gt;0,2,1)
   ))))</f>
        <v>1</v>
      </c>
      <c r="AN3453">
        <v>0</v>
      </c>
      <c r="AO3453">
        <v>0</v>
      </c>
    </row>
    <row r="3454" spans="1:41" x14ac:dyDescent="0.25">
      <c r="A3454">
        <v>539</v>
      </c>
      <c r="B3454" t="s">
        <v>2195</v>
      </c>
      <c r="C3454" t="s">
        <v>1492</v>
      </c>
      <c r="D3454"/>
      <c r="E3454">
        <v>75</v>
      </c>
      <c r="F3454">
        <v>125</v>
      </c>
      <c r="G3454">
        <v>75</v>
      </c>
      <c r="H3454">
        <v>30</v>
      </c>
      <c r="I3454">
        <v>75</v>
      </c>
      <c r="J3454">
        <v>85</v>
      </c>
      <c r="K3454" t="s">
        <v>2196</v>
      </c>
      <c r="M3454" t="s">
        <v>7859</v>
      </c>
      <c r="N3454">
        <v>9.9499999999999993</v>
      </c>
      <c r="O3454">
        <v>7.5</v>
      </c>
      <c r="Q3454">
        <v>1</v>
      </c>
      <c r="R3454">
        <f t="shared" si="243"/>
        <v>10</v>
      </c>
      <c r="S3454">
        <f t="shared" si="244"/>
        <v>9</v>
      </c>
      <c r="T3454">
        <f t="shared" si="249"/>
        <v>19</v>
      </c>
      <c r="U3454" t="s">
        <v>1492</v>
      </c>
      <c r="V3454" t="s">
        <v>1472</v>
      </c>
      <c r="W3454" t="s">
        <v>1471</v>
      </c>
      <c r="X3454" t="s">
        <v>1546</v>
      </c>
      <c r="Z3454" t="str" cm="1">
        <f t="array" ref="Z3454">IF(ISBLANK(AK3454),_xlfn.LET(
    _xlpm.nameBeforeSlash, IF(ISNUMBER(SEARCH("/", Y3454)), LEFT(Y3454, SEARCH("/", Y3454)-1), Y3454),
    _xlpm.matchRow, IFERROR(MATCH(_xlpm.nameBeforeSlash, AA:AA, 0), ""),
    _xlpm.difference, IF(_xlpm.matchRow="", "", ABS((R3454 + S3454)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),IF(ISBLANK(Y3454),"","Hidden"))</f>
        <v/>
      </c>
      <c r="AA3454" t="s">
        <v>2195</v>
      </c>
      <c r="AB3454" t="s">
        <v>7858</v>
      </c>
      <c r="AC3454" t="s">
        <v>1053</v>
      </c>
      <c r="AD3454" t="str">
        <f>_xlfn.XLOOKUP(AC3454,moves!A:A,moves!B:B)</f>
        <v>fighting</v>
      </c>
      <c r="AE3454">
        <f>_xlfn.XLOOKUP(AC3454,moves!A:A,moves!D:D)</f>
        <v>4</v>
      </c>
      <c r="AF3454" t="str">
        <f>_xlfn.XLOOKUP(AC3454,moves!A:A,moves!E:E)</f>
        <v>Ignore the effects of PROTECT moves.</v>
      </c>
      <c r="AG3454">
        <v>0</v>
      </c>
      <c r="AH3454">
        <v>0</v>
      </c>
      <c r="AI3454">
        <f t="shared" si="250"/>
        <v>0</v>
      </c>
      <c r="AJ3454" t="s">
        <v>525</v>
      </c>
      <c r="AK3454" t="s">
        <v>7859</v>
      </c>
      <c r="AL3454">
        <v>0</v>
      </c>
      <c r="AM3454" cm="1">
        <f t="array" ref="AM3454">IF(AL3454=1,1,
   IF(ISTEXT(AK3454),1,
   IF(AO3454&gt;1,AM3453,
   IF(AI3454=1,
      IF(SUMPRODUCT((LEN($Y$2:$Y$4096)-LEN(SUBSTITUTE($Y$2:$Y$4096,AA3454,"")))/LEN(AA3454))&gt;0,2,1),
      IF(
         SUMPRODUCT((LEN($Y$2:$Y$4096)-LEN(SUBSTITUTE($Y$2:$Y$4096,AA3454,"")))/LEN(AA3454))
         - SUMPRODUCT((LEN($Y$2:$Y$4096)-LEN(SUBSTITUTE($Y$2:$Y$4096,"Alolan "&amp;AA3454,"")))/LEN("Alolan "&amp;AA3454))
         - SUMPRODUCT((LEN($Y$2:$Y$4096)-LEN(SUBSTITUTE($Y$2:$Y$4096,"Galarian "&amp;AA3454,"")))/LEN("Galarian "&amp;AA3454))
         - SUMPRODUCT((LEN($Y$2:$Y$4096)-LEN(SUBSTITUTE($Y$2:$Y$4096,"Hisuian "&amp;AA3454,"")))/LEN("Hisuian "&amp;AA3454))
         - SUMPRODUCT((LEN($Y$2:$Y$4096)-LEN(SUBSTITUTE($Y$2:$Y$4096,"Paldean "&amp;AA3454,"")))/LEN("Paldean "&amp;AA3454))
      &gt;0,2,1)
   ))))</f>
        <v>1</v>
      </c>
      <c r="AN3454">
        <v>0</v>
      </c>
      <c r="AO3454">
        <v>0</v>
      </c>
    </row>
    <row r="3455" spans="1:41" x14ac:dyDescent="0.25">
      <c r="A3455">
        <v>542</v>
      </c>
      <c r="B3455" t="s">
        <v>2201</v>
      </c>
      <c r="C3455" t="s">
        <v>1499</v>
      </c>
      <c r="D3455" t="s">
        <v>1468</v>
      </c>
      <c r="E3455">
        <v>75</v>
      </c>
      <c r="F3455">
        <v>103</v>
      </c>
      <c r="G3455">
        <v>80</v>
      </c>
      <c r="H3455">
        <v>70</v>
      </c>
      <c r="I3455">
        <v>80</v>
      </c>
      <c r="J3455">
        <v>92</v>
      </c>
      <c r="K3455" t="s">
        <v>2202</v>
      </c>
      <c r="M3455" t="s">
        <v>7859</v>
      </c>
      <c r="N3455">
        <v>9.5300000000000011</v>
      </c>
      <c r="O3455">
        <v>7.8</v>
      </c>
      <c r="P3455">
        <v>1</v>
      </c>
      <c r="Q3455">
        <v>2</v>
      </c>
      <c r="R3455">
        <f t="shared" si="243"/>
        <v>11</v>
      </c>
      <c r="S3455">
        <f t="shared" si="244"/>
        <v>10</v>
      </c>
      <c r="T3455">
        <f t="shared" si="249"/>
        <v>21</v>
      </c>
      <c r="U3455" t="s">
        <v>1499</v>
      </c>
      <c r="V3455" t="s">
        <v>1468</v>
      </c>
      <c r="W3455" t="s">
        <v>1512</v>
      </c>
      <c r="X3455" t="s">
        <v>1469</v>
      </c>
      <c r="Z3455" t="str" cm="1">
        <f t="array" ref="Z3455">IF(ISBLANK(AK3455),_xlfn.LET(
    _xlpm.nameBeforeSlash, IF(ISNUMBER(SEARCH("/", Y3455)), LEFT(Y3455, SEARCH("/", Y3455)-1), Y3455),
    _xlpm.matchRow, IFERROR(MATCH(_xlpm.nameBeforeSlash, AA:AA, 0), ""),
    _xlpm.difference, IF(_xlpm.matchRow="", "", ABS((R3455 + S3455)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),IF(ISBLANK(Y3455),"","Hidden"))</f>
        <v/>
      </c>
      <c r="AA3455" t="s">
        <v>2201</v>
      </c>
      <c r="AB3455" t="s">
        <v>7858</v>
      </c>
      <c r="AC3455" t="s">
        <v>566</v>
      </c>
      <c r="AD3455" t="str">
        <f>_xlfn.XLOOKUP(AC3455,moves!A:A,moves!B:B)</f>
        <v>bug</v>
      </c>
      <c r="AE3455">
        <f>_xlfn.XLOOKUP(AC3455,moves!A:A,moves!D:D)</f>
        <v>4</v>
      </c>
      <c r="AF3455" t="str">
        <f>_xlfn.XLOOKUP(AC3455,moves!A:A,moves!E:E)</f>
        <v>Critical hits deal +1 damage.</v>
      </c>
      <c r="AG3455">
        <v>0</v>
      </c>
      <c r="AH3455">
        <v>0</v>
      </c>
      <c r="AI3455">
        <f t="shared" si="250"/>
        <v>0</v>
      </c>
      <c r="AJ3455" t="s">
        <v>525</v>
      </c>
      <c r="AK3455" t="s">
        <v>7859</v>
      </c>
      <c r="AL3455">
        <v>0</v>
      </c>
      <c r="AM3455" cm="1">
        <f t="array" ref="AM3455">IF(AL3455=1,1,
   IF(ISTEXT(AK3455),1,
   IF(AO3455&gt;1,AM3454,
   IF(AI3455=1,
      IF(SUMPRODUCT((LEN($Y$2:$Y$4096)-LEN(SUBSTITUTE($Y$2:$Y$4096,AA3455,"")))/LEN(AA3455))&gt;0,2,1),
      IF(
         SUMPRODUCT((LEN($Y$2:$Y$4096)-LEN(SUBSTITUTE($Y$2:$Y$4096,AA3455,"")))/LEN(AA3455))
         - SUMPRODUCT((LEN($Y$2:$Y$4096)-LEN(SUBSTITUTE($Y$2:$Y$4096,"Alolan "&amp;AA3455,"")))/LEN("Alolan "&amp;AA3455))
         - SUMPRODUCT((LEN($Y$2:$Y$4096)-LEN(SUBSTITUTE($Y$2:$Y$4096,"Galarian "&amp;AA3455,"")))/LEN("Galarian "&amp;AA3455))
         - SUMPRODUCT((LEN($Y$2:$Y$4096)-LEN(SUBSTITUTE($Y$2:$Y$4096,"Hisuian "&amp;AA3455,"")))/LEN("Hisuian "&amp;AA3455))
         - SUMPRODUCT((LEN($Y$2:$Y$4096)-LEN(SUBSTITUTE($Y$2:$Y$4096,"Paldean "&amp;AA3455,"")))/LEN("Paldean "&amp;AA3455))
      &gt;0,2,1)
   ))))</f>
        <v>1</v>
      </c>
      <c r="AN3455">
        <v>0</v>
      </c>
      <c r="AO3455">
        <v>0</v>
      </c>
    </row>
    <row r="3456" spans="1:41" x14ac:dyDescent="0.25">
      <c r="A3456">
        <v>545</v>
      </c>
      <c r="B3456" t="s">
        <v>2207</v>
      </c>
      <c r="C3456" t="s">
        <v>1499</v>
      </c>
      <c r="D3456" t="s">
        <v>1469</v>
      </c>
      <c r="E3456">
        <v>60</v>
      </c>
      <c r="F3456">
        <v>100</v>
      </c>
      <c r="G3456">
        <v>89</v>
      </c>
      <c r="H3456">
        <v>55</v>
      </c>
      <c r="I3456">
        <v>69</v>
      </c>
      <c r="J3456">
        <v>112</v>
      </c>
      <c r="K3456" t="s">
        <v>2208</v>
      </c>
      <c r="M3456" t="s">
        <v>7859</v>
      </c>
      <c r="N3456">
        <v>10.030000000000001</v>
      </c>
      <c r="O3456">
        <v>7.1400000000000006</v>
      </c>
      <c r="P3456">
        <v>2</v>
      </c>
      <c r="Q3456">
        <v>2</v>
      </c>
      <c r="R3456">
        <f t="shared" si="243"/>
        <v>12</v>
      </c>
      <c r="S3456">
        <f t="shared" si="244"/>
        <v>9</v>
      </c>
      <c r="T3456">
        <f t="shared" si="249"/>
        <v>21</v>
      </c>
      <c r="U3456" t="s">
        <v>1499</v>
      </c>
      <c r="V3456" t="s">
        <v>1469</v>
      </c>
      <c r="W3456" t="s">
        <v>1546</v>
      </c>
      <c r="X3456" t="s">
        <v>1471</v>
      </c>
      <c r="Z3456" t="str" cm="1">
        <f t="array" ref="Z3456">IF(ISBLANK(AK3456),_xlfn.LET(
    _xlpm.nameBeforeSlash, IF(ISNUMBER(SEARCH("/", Y3456)), LEFT(Y3456, SEARCH("/", Y3456)-1), Y3456),
    _xlpm.matchRow, IFERROR(MATCH(_xlpm.nameBeforeSlash, AA:AA, 0), ""),
    _xlpm.difference, IF(_xlpm.matchRow="", "", ABS((R3456 + S3456)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),IF(ISBLANK(Y3456),"","Hidden"))</f>
        <v/>
      </c>
      <c r="AA3456" t="s">
        <v>2207</v>
      </c>
      <c r="AB3456" t="s">
        <v>7858</v>
      </c>
      <c r="AC3456" t="s">
        <v>431</v>
      </c>
      <c r="AD3456" t="str">
        <f>_xlfn.XLOOKUP(AC3456,moves!A:A,moves!B:B)</f>
        <v>bug</v>
      </c>
      <c r="AE3456">
        <f>_xlfn.XLOOKUP(AC3456,moves!A:A,moves!D:D)</f>
        <v>5</v>
      </c>
      <c r="AF3456" t="str">
        <f>_xlfn.XLOOKUP(AC3456,moves!A:A,moves!E:E)</f>
        <v>Critical hits deal +1 damage. Status symbols deal -1 damage.</v>
      </c>
      <c r="AG3456">
        <v>0</v>
      </c>
      <c r="AH3456">
        <v>0</v>
      </c>
      <c r="AI3456">
        <f t="shared" si="250"/>
        <v>0</v>
      </c>
      <c r="AJ3456" t="s">
        <v>525</v>
      </c>
      <c r="AK3456" t="s">
        <v>7859</v>
      </c>
      <c r="AL3456">
        <v>0</v>
      </c>
      <c r="AM3456" cm="1">
        <f t="array" ref="AM3456">IF(AL3456=1,1,
   IF(ISTEXT(AK3456),1,
   IF(AO3456&gt;1,AM3455,
   IF(AI3456=1,
      IF(SUMPRODUCT((LEN($Y$2:$Y$4096)-LEN(SUBSTITUTE($Y$2:$Y$4096,AA3456,"")))/LEN(AA3456))&gt;0,2,1),
      IF(
         SUMPRODUCT((LEN($Y$2:$Y$4096)-LEN(SUBSTITUTE($Y$2:$Y$4096,AA3456,"")))/LEN(AA3456))
         - SUMPRODUCT((LEN($Y$2:$Y$4096)-LEN(SUBSTITUTE($Y$2:$Y$4096,"Alolan "&amp;AA3456,"")))/LEN("Alolan "&amp;AA3456))
         - SUMPRODUCT((LEN($Y$2:$Y$4096)-LEN(SUBSTITUTE($Y$2:$Y$4096,"Galarian "&amp;AA3456,"")))/LEN("Galarian "&amp;AA3456))
         - SUMPRODUCT((LEN($Y$2:$Y$4096)-LEN(SUBSTITUTE($Y$2:$Y$4096,"Hisuian "&amp;AA3456,"")))/LEN("Hisuian "&amp;AA3456))
         - SUMPRODUCT((LEN($Y$2:$Y$4096)-LEN(SUBSTITUTE($Y$2:$Y$4096,"Paldean "&amp;AA3456,"")))/LEN("Paldean "&amp;AA3456))
      &gt;0,2,1)
   ))))</f>
        <v>1</v>
      </c>
      <c r="AN3456">
        <v>0</v>
      </c>
      <c r="AO3456">
        <v>0</v>
      </c>
    </row>
    <row r="3457" spans="1:41" x14ac:dyDescent="0.25">
      <c r="A3457">
        <v>549</v>
      </c>
      <c r="B3457" t="s">
        <v>690</v>
      </c>
      <c r="C3457" t="s">
        <v>1468</v>
      </c>
      <c r="D3457"/>
      <c r="E3457">
        <v>70</v>
      </c>
      <c r="F3457">
        <v>60</v>
      </c>
      <c r="G3457">
        <v>75</v>
      </c>
      <c r="H3457">
        <v>110</v>
      </c>
      <c r="I3457">
        <v>75</v>
      </c>
      <c r="J3457">
        <v>90</v>
      </c>
      <c r="K3457" t="s">
        <v>691</v>
      </c>
      <c r="M3457" t="s">
        <v>7859</v>
      </c>
      <c r="N3457">
        <v>9.6999999999999993</v>
      </c>
      <c r="O3457">
        <v>7.3</v>
      </c>
      <c r="P3457">
        <v>1</v>
      </c>
      <c r="Q3457">
        <v>1</v>
      </c>
      <c r="R3457">
        <f t="shared" si="243"/>
        <v>11</v>
      </c>
      <c r="S3457">
        <f t="shared" si="244"/>
        <v>8</v>
      </c>
      <c r="T3457">
        <f t="shared" si="249"/>
        <v>19</v>
      </c>
      <c r="U3457" t="s">
        <v>1468</v>
      </c>
      <c r="V3457" t="s">
        <v>1536</v>
      </c>
      <c r="W3457" t="s">
        <v>1499</v>
      </c>
      <c r="X3457" t="s">
        <v>1512</v>
      </c>
      <c r="Z3457" t="str" cm="1">
        <f t="array" ref="Z3457">IF(ISBLANK(AK3457),_xlfn.LET(
    _xlpm.nameBeforeSlash, IF(ISNUMBER(SEARCH("/", Y3457)), LEFT(Y3457, SEARCH("/", Y3457)-1), Y3457),
    _xlpm.matchRow, IFERROR(MATCH(_xlpm.nameBeforeSlash, AA:AA, 0), ""),
    _xlpm.difference, IF(_xlpm.matchRow="", "", ABS((R3457 + S3457)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),IF(ISBLANK(Y3457),"","Hidden"))</f>
        <v/>
      </c>
      <c r="AA3457" t="s">
        <v>690</v>
      </c>
      <c r="AB3457" t="s">
        <v>7858</v>
      </c>
      <c r="AC3457" t="s">
        <v>879</v>
      </c>
      <c r="AD3457" t="str">
        <f>_xlfn.XLOOKUP(AC3457,moves!A:A,moves!B:B)</f>
        <v>grass</v>
      </c>
      <c r="AE3457">
        <f>_xlfn.XLOOKUP(AC3457,moves!A:A,moves!D:D)</f>
        <v>5</v>
      </c>
      <c r="AF3457" t="str">
        <f>_xlfn.XLOOKUP(AC3457,moves!A:A,moves!E:E)</f>
        <v>Inflict the Confused status on the user. Deal any damage taken by the user during this attack to the target as well.</v>
      </c>
      <c r="AG3457">
        <v>0</v>
      </c>
      <c r="AH3457">
        <v>0</v>
      </c>
      <c r="AI3457">
        <f t="shared" si="250"/>
        <v>0</v>
      </c>
      <c r="AJ3457" t="s">
        <v>525</v>
      </c>
      <c r="AK3457" t="s">
        <v>7859</v>
      </c>
      <c r="AL3457">
        <v>0</v>
      </c>
      <c r="AM3457" cm="1">
        <f t="array" ref="AM3457">IF(AL3457=1,1,
   IF(ISTEXT(AK3457),1,
   IF(AO3457&gt;1,AM3456,
   IF(AI3457=1,
      IF(SUMPRODUCT((LEN($Y$2:$Y$4096)-LEN(SUBSTITUTE($Y$2:$Y$4096,AA3457,"")))/LEN(AA3457))&gt;0,2,1),
      IF(
         SUMPRODUCT((LEN($Y$2:$Y$4096)-LEN(SUBSTITUTE($Y$2:$Y$4096,AA3457,"")))/LEN(AA3457))
         - SUMPRODUCT((LEN($Y$2:$Y$4096)-LEN(SUBSTITUTE($Y$2:$Y$4096,"Alolan "&amp;AA3457,"")))/LEN("Alolan "&amp;AA3457))
         - SUMPRODUCT((LEN($Y$2:$Y$4096)-LEN(SUBSTITUTE($Y$2:$Y$4096,"Galarian "&amp;AA3457,"")))/LEN("Galarian "&amp;AA3457))
         - SUMPRODUCT((LEN($Y$2:$Y$4096)-LEN(SUBSTITUTE($Y$2:$Y$4096,"Hisuian "&amp;AA3457,"")))/LEN("Hisuian "&amp;AA3457))
         - SUMPRODUCT((LEN($Y$2:$Y$4096)-LEN(SUBSTITUTE($Y$2:$Y$4096,"Paldean "&amp;AA3457,"")))/LEN("Paldean "&amp;AA3457))
      &gt;0,2,1)
   ))))</f>
        <v>1</v>
      </c>
      <c r="AN3457">
        <v>0</v>
      </c>
      <c r="AO3457">
        <v>0</v>
      </c>
    </row>
    <row r="3458" spans="1:41" x14ac:dyDescent="0.25">
      <c r="A3458">
        <v>553</v>
      </c>
      <c r="B3458" t="s">
        <v>2222</v>
      </c>
      <c r="C3458" t="s">
        <v>1472</v>
      </c>
      <c r="D3458" t="s">
        <v>1471</v>
      </c>
      <c r="E3458">
        <v>95</v>
      </c>
      <c r="F3458">
        <v>117</v>
      </c>
      <c r="G3458">
        <v>80</v>
      </c>
      <c r="H3458">
        <v>65</v>
      </c>
      <c r="I3458">
        <v>70</v>
      </c>
      <c r="J3458">
        <v>92</v>
      </c>
      <c r="K3458" t="s">
        <v>2223</v>
      </c>
      <c r="M3458" t="s">
        <v>7859</v>
      </c>
      <c r="N3458">
        <v>10.180000000000001</v>
      </c>
      <c r="O3458">
        <v>8.3000000000000007</v>
      </c>
      <c r="P3458">
        <v>2</v>
      </c>
      <c r="Q3458">
        <v>2</v>
      </c>
      <c r="R3458">
        <f t="shared" ref="R3458:R3521" si="251">MROUND(N3458,1)+P3458</f>
        <v>12</v>
      </c>
      <c r="S3458">
        <f t="shared" ref="S3458:S3521" si="252">MROUND(O3458,1)+Q3458</f>
        <v>10</v>
      </c>
      <c r="T3458">
        <f t="shared" si="249"/>
        <v>22</v>
      </c>
      <c r="U3458" t="s">
        <v>1472</v>
      </c>
      <c r="V3458" t="s">
        <v>1471</v>
      </c>
      <c r="W3458" t="s">
        <v>1492</v>
      </c>
      <c r="X3458" t="s">
        <v>1482</v>
      </c>
      <c r="Z3458" t="str" cm="1">
        <f t="array" ref="Z3458">IF(ISBLANK(AK3458),_xlfn.LET(
    _xlpm.nameBeforeSlash, IF(ISNUMBER(SEARCH("/", Y3458)), LEFT(Y3458, SEARCH("/", Y3458)-1), Y3458),
    _xlpm.matchRow, IFERROR(MATCH(_xlpm.nameBeforeSlash, AA:AA, 0), ""),
    _xlpm.difference, IF(_xlpm.matchRow="", "", ABS((R3458 + S3458)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),IF(ISBLANK(Y3458),"","Hidden"))</f>
        <v/>
      </c>
      <c r="AA3458" t="s">
        <v>2222</v>
      </c>
      <c r="AB3458" t="s">
        <v>7858</v>
      </c>
      <c r="AC3458" t="s">
        <v>436</v>
      </c>
      <c r="AD3458" t="str">
        <f>_xlfn.XLOOKUP(AC3458,moves!A:A,moves!B:B)</f>
        <v>dragon</v>
      </c>
      <c r="AE3458">
        <f>_xlfn.XLOOKUP(AC3458,moves!A:A,moves!D:D)</f>
        <v>5</v>
      </c>
      <c r="AF3458" t="str">
        <f>_xlfn.XLOOKUP(AC3458,moves!A:A,moves!E:E)</f>
        <v>Inflict the Confused status on the user. Deal any damage taken by the user during this attack to the target as well.</v>
      </c>
      <c r="AG3458">
        <v>0</v>
      </c>
      <c r="AH3458">
        <v>0</v>
      </c>
      <c r="AI3458">
        <f t="shared" si="250"/>
        <v>0</v>
      </c>
      <c r="AJ3458" t="s">
        <v>525</v>
      </c>
      <c r="AK3458" t="s">
        <v>7859</v>
      </c>
      <c r="AL3458">
        <v>0</v>
      </c>
      <c r="AM3458" cm="1">
        <f t="array" ref="AM3458">IF(AL3458=1,1,
   IF(ISTEXT(AK3458),1,
   IF(AO3458&gt;1,AM3457,
   IF(AI3458=1,
      IF(SUMPRODUCT((LEN($Y$2:$Y$4096)-LEN(SUBSTITUTE($Y$2:$Y$4096,AA3458,"")))/LEN(AA3458))&gt;0,2,1),
      IF(
         SUMPRODUCT((LEN($Y$2:$Y$4096)-LEN(SUBSTITUTE($Y$2:$Y$4096,AA3458,"")))/LEN(AA3458))
         - SUMPRODUCT((LEN($Y$2:$Y$4096)-LEN(SUBSTITUTE($Y$2:$Y$4096,"Alolan "&amp;AA3458,"")))/LEN("Alolan "&amp;AA3458))
         - SUMPRODUCT((LEN($Y$2:$Y$4096)-LEN(SUBSTITUTE($Y$2:$Y$4096,"Galarian "&amp;AA3458,"")))/LEN("Galarian "&amp;AA3458))
         - SUMPRODUCT((LEN($Y$2:$Y$4096)-LEN(SUBSTITUTE($Y$2:$Y$4096,"Hisuian "&amp;AA3458,"")))/LEN("Hisuian "&amp;AA3458))
         - SUMPRODUCT((LEN($Y$2:$Y$4096)-LEN(SUBSTITUTE($Y$2:$Y$4096,"Paldean "&amp;AA3458,"")))/LEN("Paldean "&amp;AA3458))
      &gt;0,2,1)
   ))))</f>
        <v>1</v>
      </c>
      <c r="AN3458">
        <v>0</v>
      </c>
      <c r="AO3458">
        <v>0</v>
      </c>
    </row>
    <row r="3459" spans="1:41" x14ac:dyDescent="0.25">
      <c r="A3459">
        <v>560</v>
      </c>
      <c r="B3459" t="s">
        <v>2239</v>
      </c>
      <c r="C3459" t="s">
        <v>1471</v>
      </c>
      <c r="D3459" t="s">
        <v>1492</v>
      </c>
      <c r="E3459">
        <v>65</v>
      </c>
      <c r="F3459">
        <v>90</v>
      </c>
      <c r="G3459">
        <v>115</v>
      </c>
      <c r="H3459">
        <v>45</v>
      </c>
      <c r="I3459">
        <v>115</v>
      </c>
      <c r="J3459">
        <v>58</v>
      </c>
      <c r="K3459" t="s">
        <v>2240</v>
      </c>
      <c r="M3459" t="s">
        <v>7859</v>
      </c>
      <c r="N3459">
        <v>7.2700000000000005</v>
      </c>
      <c r="O3459">
        <v>9.5</v>
      </c>
      <c r="P3459">
        <v>1</v>
      </c>
      <c r="Q3459">
        <v>1</v>
      </c>
      <c r="R3459">
        <f t="shared" si="251"/>
        <v>8</v>
      </c>
      <c r="S3459">
        <f t="shared" si="252"/>
        <v>11</v>
      </c>
      <c r="T3459">
        <f t="shared" si="249"/>
        <v>19</v>
      </c>
      <c r="U3459" t="s">
        <v>1471</v>
      </c>
      <c r="V3459" t="s">
        <v>1492</v>
      </c>
      <c r="W3459" t="s">
        <v>1546</v>
      </c>
      <c r="X3459" t="s">
        <v>1482</v>
      </c>
      <c r="Z3459" t="str" cm="1">
        <f t="array" ref="Z3459">IF(ISBLANK(AK3459),_xlfn.LET(
    _xlpm.nameBeforeSlash, IF(ISNUMBER(SEARCH("/", Y3459)), LEFT(Y3459, SEARCH("/", Y3459)-1), Y3459),
    _xlpm.matchRow, IFERROR(MATCH(_xlpm.nameBeforeSlash, AA:AA, 0), ""),
    _xlpm.difference, IF(_xlpm.matchRow="", "", ABS((R3459 + S3459)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),IF(ISBLANK(Y3459),"","Hidden"))</f>
        <v/>
      </c>
      <c r="AA3459" t="s">
        <v>2239</v>
      </c>
      <c r="AB3459" t="s">
        <v>7858</v>
      </c>
      <c r="AC3459" t="s">
        <v>447</v>
      </c>
      <c r="AD3459" t="str">
        <f>_xlfn.XLOOKUP(AC3459,moves!A:A,moves!B:B)</f>
        <v>rock</v>
      </c>
      <c r="AE3459">
        <f>_xlfn.XLOOKUP(AC3459,moves!A:A,moves!D:D)</f>
        <v>6</v>
      </c>
      <c r="AF3459" t="str">
        <f>_xlfn.XLOOKUP(AC3459,moves!A:A,moves!E:E)</f>
        <v>Critical hits deal +2 damage. For each critical hit rolled: The user takes 3 damage.</v>
      </c>
      <c r="AG3459">
        <v>0</v>
      </c>
      <c r="AH3459">
        <v>0</v>
      </c>
      <c r="AI3459">
        <f t="shared" si="250"/>
        <v>0</v>
      </c>
      <c r="AJ3459" t="s">
        <v>525</v>
      </c>
      <c r="AK3459" t="s">
        <v>7859</v>
      </c>
      <c r="AL3459">
        <v>0</v>
      </c>
      <c r="AM3459" cm="1">
        <f t="array" ref="AM3459">IF(AL3459=1,1,
   IF(ISTEXT(AK3459),1,
   IF(AO3459&gt;1,AM3458,
   IF(AI3459=1,
      IF(SUMPRODUCT((LEN($Y$2:$Y$4096)-LEN(SUBSTITUTE($Y$2:$Y$4096,AA3459,"")))/LEN(AA3459))&gt;0,2,1),
      IF(
         SUMPRODUCT((LEN($Y$2:$Y$4096)-LEN(SUBSTITUTE($Y$2:$Y$4096,AA3459,"")))/LEN(AA3459))
         - SUMPRODUCT((LEN($Y$2:$Y$4096)-LEN(SUBSTITUTE($Y$2:$Y$4096,"Alolan "&amp;AA3459,"")))/LEN("Alolan "&amp;AA3459))
         - SUMPRODUCT((LEN($Y$2:$Y$4096)-LEN(SUBSTITUTE($Y$2:$Y$4096,"Galarian "&amp;AA3459,"")))/LEN("Galarian "&amp;AA3459))
         - SUMPRODUCT((LEN($Y$2:$Y$4096)-LEN(SUBSTITUTE($Y$2:$Y$4096,"Hisuian "&amp;AA3459,"")))/LEN("Hisuian "&amp;AA3459))
         - SUMPRODUCT((LEN($Y$2:$Y$4096)-LEN(SUBSTITUTE($Y$2:$Y$4096,"Paldean "&amp;AA3459,"")))/LEN("Paldean "&amp;AA3459))
      &gt;0,2,1)
   ))))</f>
        <v>1</v>
      </c>
      <c r="AN3459">
        <v>0</v>
      </c>
      <c r="AO3459">
        <v>0</v>
      </c>
    </row>
    <row r="3460" spans="1:41" x14ac:dyDescent="0.25">
      <c r="A3460">
        <v>576</v>
      </c>
      <c r="B3460" t="s">
        <v>2271</v>
      </c>
      <c r="C3460" t="s">
        <v>429</v>
      </c>
      <c r="D3460"/>
      <c r="E3460">
        <v>70</v>
      </c>
      <c r="F3460">
        <v>55</v>
      </c>
      <c r="G3460">
        <v>95</v>
      </c>
      <c r="H3460">
        <v>95</v>
      </c>
      <c r="I3460">
        <v>110</v>
      </c>
      <c r="J3460">
        <v>65</v>
      </c>
      <c r="K3460" t="s">
        <v>2272</v>
      </c>
      <c r="M3460" t="s">
        <v>7859</v>
      </c>
      <c r="N3460">
        <v>7.9</v>
      </c>
      <c r="O3460">
        <v>8.9499999999999993</v>
      </c>
      <c r="P3460">
        <v>1</v>
      </c>
      <c r="Q3460">
        <v>3</v>
      </c>
      <c r="R3460">
        <f t="shared" si="251"/>
        <v>9</v>
      </c>
      <c r="S3460">
        <f t="shared" si="252"/>
        <v>12</v>
      </c>
      <c r="T3460">
        <f t="shared" si="249"/>
        <v>21</v>
      </c>
      <c r="U3460" t="s">
        <v>429</v>
      </c>
      <c r="V3460" t="s">
        <v>1536</v>
      </c>
      <c r="W3460" t="s">
        <v>1471</v>
      </c>
      <c r="X3460" t="s">
        <v>1468</v>
      </c>
      <c r="Z3460" t="str" cm="1">
        <f t="array" ref="Z3460">IF(ISBLANK(AK3460),_xlfn.LET(
    _xlpm.nameBeforeSlash, IF(ISNUMBER(SEARCH("/", Y3460)), LEFT(Y3460, SEARCH("/", Y3460)-1), Y3460),
    _xlpm.matchRow, IFERROR(MATCH(_xlpm.nameBeforeSlash, AA:AA, 0), ""),
    _xlpm.difference, IF(_xlpm.matchRow="", "", ABS((R3460 + S3460)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),IF(ISBLANK(Y3460),"","Hidden"))</f>
        <v/>
      </c>
      <c r="AA3460" t="s">
        <v>2271</v>
      </c>
      <c r="AB3460" t="s">
        <v>7858</v>
      </c>
      <c r="AC3460" t="s">
        <v>734</v>
      </c>
      <c r="AD3460" t="str">
        <f>_xlfn.XLOOKUP(AC3460,moves!A:A,moves!B:B)</f>
        <v>psychic</v>
      </c>
      <c r="AE3460">
        <f>_xlfn.XLOOKUP(AC3460,moves!A:A,moves!D:D)</f>
        <v>7</v>
      </c>
      <c r="AF3460" t="str">
        <f>_xlfn.XLOOKUP(AC3460,moves!A:A,moves!E:E)</f>
        <v>Will there be more, less, or an equal amount of critical hits rolled than status symbols? If incorrect: Deal -3 damage.</v>
      </c>
      <c r="AG3460">
        <v>0</v>
      </c>
      <c r="AH3460">
        <v>0</v>
      </c>
      <c r="AI3460">
        <f t="shared" si="250"/>
        <v>0</v>
      </c>
      <c r="AJ3460" t="s">
        <v>525</v>
      </c>
      <c r="AK3460" t="s">
        <v>7859</v>
      </c>
      <c r="AL3460">
        <v>0</v>
      </c>
      <c r="AM3460" cm="1">
        <f t="array" ref="AM3460">IF(AL3460=1,1,
   IF(ISTEXT(AK3460),1,
   IF(AO3460&gt;1,AM3459,
   IF(AI3460=1,
      IF(SUMPRODUCT((LEN($Y$2:$Y$4096)-LEN(SUBSTITUTE($Y$2:$Y$4096,AA3460,"")))/LEN(AA3460))&gt;0,2,1),
      IF(
         SUMPRODUCT((LEN($Y$2:$Y$4096)-LEN(SUBSTITUTE($Y$2:$Y$4096,AA3460,"")))/LEN(AA3460))
         - SUMPRODUCT((LEN($Y$2:$Y$4096)-LEN(SUBSTITUTE($Y$2:$Y$4096,"Alolan "&amp;AA3460,"")))/LEN("Alolan "&amp;AA3460))
         - SUMPRODUCT((LEN($Y$2:$Y$4096)-LEN(SUBSTITUTE($Y$2:$Y$4096,"Galarian "&amp;AA3460,"")))/LEN("Galarian "&amp;AA3460))
         - SUMPRODUCT((LEN($Y$2:$Y$4096)-LEN(SUBSTITUTE($Y$2:$Y$4096,"Hisuian "&amp;AA3460,"")))/LEN("Hisuian "&amp;AA3460))
         - SUMPRODUCT((LEN($Y$2:$Y$4096)-LEN(SUBSTITUTE($Y$2:$Y$4096,"Paldean "&amp;AA3460,"")))/LEN("Paldean "&amp;AA3460))
      &gt;0,2,1)
   ))))</f>
        <v>1</v>
      </c>
      <c r="AN3460">
        <v>0</v>
      </c>
      <c r="AO3460">
        <v>0</v>
      </c>
    </row>
    <row r="3461" spans="1:41" x14ac:dyDescent="0.25">
      <c r="A3461">
        <v>579</v>
      </c>
      <c r="B3461" t="s">
        <v>2277</v>
      </c>
      <c r="C3461" t="s">
        <v>429</v>
      </c>
      <c r="D3461"/>
      <c r="E3461">
        <v>110</v>
      </c>
      <c r="F3461">
        <v>65</v>
      </c>
      <c r="G3461">
        <v>75</v>
      </c>
      <c r="H3461">
        <v>125</v>
      </c>
      <c r="I3461">
        <v>85</v>
      </c>
      <c r="J3461">
        <v>30</v>
      </c>
      <c r="K3461" t="s">
        <v>2278</v>
      </c>
      <c r="M3461" t="s">
        <v>7859</v>
      </c>
      <c r="N3461">
        <v>8.1</v>
      </c>
      <c r="O3461">
        <v>9.1999999999999993</v>
      </c>
      <c r="Q3461">
        <v>4</v>
      </c>
      <c r="R3461">
        <f t="shared" si="251"/>
        <v>8</v>
      </c>
      <c r="S3461">
        <f t="shared" si="252"/>
        <v>13</v>
      </c>
      <c r="T3461">
        <f t="shared" si="249"/>
        <v>21</v>
      </c>
      <c r="U3461" t="s">
        <v>429</v>
      </c>
      <c r="V3461" t="s">
        <v>1468</v>
      </c>
      <c r="W3461" t="s">
        <v>1492</v>
      </c>
      <c r="X3461" t="s">
        <v>1512</v>
      </c>
      <c r="Z3461" t="str" cm="1">
        <f t="array" ref="Z3461">IF(ISBLANK(AK3461),_xlfn.LET(
    _xlpm.nameBeforeSlash, IF(ISNUMBER(SEARCH("/", Y3461)), LEFT(Y3461, SEARCH("/", Y3461)-1), Y3461),
    _xlpm.matchRow, IFERROR(MATCH(_xlpm.nameBeforeSlash, AA:AA, 0), ""),
    _xlpm.difference, IF(_xlpm.matchRow="", "", ABS((R3461 + S3461)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),IF(ISBLANK(Y3461),"","Hidden"))</f>
        <v/>
      </c>
      <c r="AA3461" t="s">
        <v>2277</v>
      </c>
      <c r="AB3461" t="s">
        <v>7858</v>
      </c>
      <c r="AC3461" t="s">
        <v>1044</v>
      </c>
      <c r="AD3461" t="str">
        <f>_xlfn.XLOOKUP(AC3461,moves!A:A,moves!B:B)</f>
        <v>fighting</v>
      </c>
      <c r="AE3461">
        <f>_xlfn.XLOOKUP(AC3461,moves!A:A,moves!D:D)</f>
        <v>5</v>
      </c>
      <c r="AF3461" t="str">
        <f>_xlfn.XLOOKUP(AC3461,moves!A:A,moves!E:E)</f>
        <v>Each time this move is used: Decrease the user's Initiative by 2.</v>
      </c>
      <c r="AG3461">
        <v>0</v>
      </c>
      <c r="AH3461">
        <v>0</v>
      </c>
      <c r="AI3461">
        <f t="shared" si="250"/>
        <v>0</v>
      </c>
      <c r="AJ3461" t="s">
        <v>525</v>
      </c>
      <c r="AK3461" t="s">
        <v>7859</v>
      </c>
      <c r="AL3461">
        <v>0</v>
      </c>
      <c r="AM3461" cm="1">
        <f t="array" ref="AM3461">IF(AL3461=1,1,
   IF(ISTEXT(AK3461),1,
   IF(AO3461&gt;1,AM3460,
   IF(AI3461=1,
      IF(SUMPRODUCT((LEN($Y$2:$Y$4096)-LEN(SUBSTITUTE($Y$2:$Y$4096,AA3461,"")))/LEN(AA3461))&gt;0,2,1),
      IF(
         SUMPRODUCT((LEN($Y$2:$Y$4096)-LEN(SUBSTITUTE($Y$2:$Y$4096,AA3461,"")))/LEN(AA3461))
         - SUMPRODUCT((LEN($Y$2:$Y$4096)-LEN(SUBSTITUTE($Y$2:$Y$4096,"Alolan "&amp;AA3461,"")))/LEN("Alolan "&amp;AA3461))
         - SUMPRODUCT((LEN($Y$2:$Y$4096)-LEN(SUBSTITUTE($Y$2:$Y$4096,"Galarian "&amp;AA3461,"")))/LEN("Galarian "&amp;AA3461))
         - SUMPRODUCT((LEN($Y$2:$Y$4096)-LEN(SUBSTITUTE($Y$2:$Y$4096,"Hisuian "&amp;AA3461,"")))/LEN("Hisuian "&amp;AA3461))
         - SUMPRODUCT((LEN($Y$2:$Y$4096)-LEN(SUBSTITUTE($Y$2:$Y$4096,"Paldean "&amp;AA3461,"")))/LEN("Paldean "&amp;AA3461))
      &gt;0,2,1)
   ))))</f>
        <v>1</v>
      </c>
      <c r="AN3461">
        <v>0</v>
      </c>
      <c r="AO3461">
        <v>0</v>
      </c>
    </row>
    <row r="3462" spans="1:41" x14ac:dyDescent="0.25">
      <c r="A3462">
        <v>584</v>
      </c>
      <c r="B3462" t="s">
        <v>2285</v>
      </c>
      <c r="C3462" t="s">
        <v>1209</v>
      </c>
      <c r="D3462"/>
      <c r="E3462">
        <v>71</v>
      </c>
      <c r="F3462">
        <v>95</v>
      </c>
      <c r="G3462">
        <v>85</v>
      </c>
      <c r="H3462">
        <v>110</v>
      </c>
      <c r="I3462">
        <v>95</v>
      </c>
      <c r="J3462">
        <v>79</v>
      </c>
      <c r="K3462" t="s">
        <v>2286</v>
      </c>
      <c r="M3462" t="s">
        <v>7859</v>
      </c>
      <c r="N3462">
        <v>9.61</v>
      </c>
      <c r="O3462">
        <v>8.24</v>
      </c>
      <c r="P3462">
        <v>1</v>
      </c>
      <c r="Q3462">
        <v>2</v>
      </c>
      <c r="R3462">
        <f t="shared" si="251"/>
        <v>11</v>
      </c>
      <c r="S3462">
        <f t="shared" si="252"/>
        <v>10</v>
      </c>
      <c r="T3462">
        <f t="shared" si="249"/>
        <v>21</v>
      </c>
      <c r="U3462" t="s">
        <v>1209</v>
      </c>
      <c r="V3462" t="s">
        <v>1514</v>
      </c>
      <c r="W3462" t="s">
        <v>1512</v>
      </c>
      <c r="X3462" t="s">
        <v>1524</v>
      </c>
      <c r="Z3462" t="str" cm="1">
        <f t="array" ref="Z3462">IF(ISBLANK(AK3462),_xlfn.LET(
    _xlpm.nameBeforeSlash, IF(ISNUMBER(SEARCH("/", Y3462)), LEFT(Y3462, SEARCH("/", Y3462)-1), Y3462),
    _xlpm.matchRow, IFERROR(MATCH(_xlpm.nameBeforeSlash, AA:AA, 0), ""),
    _xlpm.difference, IF(_xlpm.matchRow="", "", ABS((R3462 + S3462)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),IF(ISBLANK(Y3462),"","Hidden"))</f>
        <v/>
      </c>
      <c r="AA3462" t="s">
        <v>2285</v>
      </c>
      <c r="AB3462" t="s">
        <v>7858</v>
      </c>
      <c r="AC3462" t="s">
        <v>494</v>
      </c>
      <c r="AD3462" t="str">
        <f>_xlfn.XLOOKUP(AC3462,moves!A:A,moves!B:B)</f>
        <v>ice</v>
      </c>
      <c r="AE3462">
        <f>_xlfn.XLOOKUP(AC3462,moves!A:A,moves!D:D)</f>
        <v>6</v>
      </c>
      <c r="AF3462" t="str">
        <f>_xlfn.XLOOKUP(AC3462,moves!A:A,moves!E:E)</f>
        <v>The target faints if they have 2 or less health remaining after this attack. Status symbols deal -1 damage.</v>
      </c>
      <c r="AG3462">
        <v>0</v>
      </c>
      <c r="AH3462">
        <v>0</v>
      </c>
      <c r="AI3462">
        <f t="shared" ref="AI3462:AI3573" si="253">IF(ISNUMBER(SEARCH("Shiny ", AA3462)), 1, 0)</f>
        <v>0</v>
      </c>
      <c r="AJ3462" t="s">
        <v>525</v>
      </c>
      <c r="AK3462" t="s">
        <v>7859</v>
      </c>
      <c r="AL3462">
        <v>0</v>
      </c>
      <c r="AM3462" cm="1">
        <f t="array" ref="AM3462">IF(AL3462=1,1,
   IF(ISTEXT(AK3462),1,
   IF(AO3462&gt;1,AM3461,
   IF(AI3462=1,
      IF(SUMPRODUCT((LEN($Y$2:$Y$4096)-LEN(SUBSTITUTE($Y$2:$Y$4096,AA3462,"")))/LEN(AA3462))&gt;0,2,1),
      IF(
         SUMPRODUCT((LEN($Y$2:$Y$4096)-LEN(SUBSTITUTE($Y$2:$Y$4096,AA3462,"")))/LEN(AA3462))
         - SUMPRODUCT((LEN($Y$2:$Y$4096)-LEN(SUBSTITUTE($Y$2:$Y$4096,"Alolan "&amp;AA3462,"")))/LEN("Alolan "&amp;AA3462))
         - SUMPRODUCT((LEN($Y$2:$Y$4096)-LEN(SUBSTITUTE($Y$2:$Y$4096,"Galarian "&amp;AA3462,"")))/LEN("Galarian "&amp;AA3462))
         - SUMPRODUCT((LEN($Y$2:$Y$4096)-LEN(SUBSTITUTE($Y$2:$Y$4096,"Hisuian "&amp;AA3462,"")))/LEN("Hisuian "&amp;AA3462))
         - SUMPRODUCT((LEN($Y$2:$Y$4096)-LEN(SUBSTITUTE($Y$2:$Y$4096,"Paldean "&amp;AA3462,"")))/LEN("Paldean "&amp;AA3462))
      &gt;0,2,1)
   ))))</f>
        <v>1</v>
      </c>
      <c r="AN3462">
        <v>0</v>
      </c>
      <c r="AO3462">
        <v>0</v>
      </c>
    </row>
    <row r="3463" spans="1:41" x14ac:dyDescent="0.25">
      <c r="A3463">
        <v>589</v>
      </c>
      <c r="B3463" t="s">
        <v>2304</v>
      </c>
      <c r="C3463" t="s">
        <v>1499</v>
      </c>
      <c r="D3463" t="s">
        <v>1514</v>
      </c>
      <c r="E3463">
        <v>70</v>
      </c>
      <c r="F3463">
        <v>135</v>
      </c>
      <c r="G3463">
        <v>105</v>
      </c>
      <c r="H3463">
        <v>60</v>
      </c>
      <c r="I3463">
        <v>105</v>
      </c>
      <c r="J3463">
        <v>20</v>
      </c>
      <c r="K3463" t="s">
        <v>2305</v>
      </c>
      <c r="M3463" t="s">
        <v>7859</v>
      </c>
      <c r="N3463">
        <v>8.15</v>
      </c>
      <c r="O3463">
        <v>9.1</v>
      </c>
      <c r="P3463">
        <v>1</v>
      </c>
      <c r="Q3463">
        <v>1</v>
      </c>
      <c r="R3463">
        <f t="shared" si="251"/>
        <v>9</v>
      </c>
      <c r="S3463">
        <f t="shared" si="252"/>
        <v>10</v>
      </c>
      <c r="T3463">
        <f t="shared" si="249"/>
        <v>19</v>
      </c>
      <c r="U3463" t="s">
        <v>1499</v>
      </c>
      <c r="V3463" t="s">
        <v>1514</v>
      </c>
      <c r="W3463" t="s">
        <v>1469</v>
      </c>
      <c r="X3463" t="s">
        <v>1492</v>
      </c>
      <c r="Z3463" t="str" cm="1">
        <f t="array" ref="Z3463">IF(ISBLANK(AK3463),_xlfn.LET(
    _xlpm.nameBeforeSlash, IF(ISNUMBER(SEARCH("/", Y3463)), LEFT(Y3463, SEARCH("/", Y3463)-1), Y3463),
    _xlpm.matchRow, IFERROR(MATCH(_xlpm.nameBeforeSlash, AA:AA, 0), ""),
    _xlpm.difference, IF(_xlpm.matchRow="", "", ABS((R3463 + S3463)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),IF(ISBLANK(Y3463),"","Hidden"))</f>
        <v/>
      </c>
      <c r="AA3463" t="s">
        <v>2304</v>
      </c>
      <c r="AB3463" t="s">
        <v>7858</v>
      </c>
      <c r="AC3463" t="s">
        <v>1364</v>
      </c>
      <c r="AD3463" t="str">
        <f>_xlfn.XLOOKUP(AC3463,moves!A:A,moves!B:B)</f>
        <v>steel</v>
      </c>
      <c r="AE3463">
        <f>_xlfn.XLOOKUP(AC3463,moves!A:A,moves!D:D)</f>
        <v>4</v>
      </c>
      <c r="AF3463" t="str">
        <f>_xlfn.XLOOKUP(AC3463,moves!A:A,moves!E:E)</f>
        <v>If 2 or more status symbols are rolled: The target skips their turn this round and the user's battle fatigue increases by 1 extra. This move cannot be used if the user has 5 fatigue.</v>
      </c>
      <c r="AG3463">
        <v>0</v>
      </c>
      <c r="AH3463">
        <v>0</v>
      </c>
      <c r="AI3463">
        <f t="shared" si="253"/>
        <v>0</v>
      </c>
      <c r="AJ3463" t="s">
        <v>525</v>
      </c>
      <c r="AK3463" t="s">
        <v>7859</v>
      </c>
      <c r="AL3463">
        <v>0</v>
      </c>
      <c r="AM3463" cm="1">
        <f t="array" ref="AM3463">IF(AL3463=1,1,
   IF(ISTEXT(AK3463),1,
   IF(AO3463&gt;1,AM3462,
   IF(AI3463=1,
      IF(SUMPRODUCT((LEN($Y$2:$Y$4096)-LEN(SUBSTITUTE($Y$2:$Y$4096,AA3463,"")))/LEN(AA3463))&gt;0,2,1),
      IF(
         SUMPRODUCT((LEN($Y$2:$Y$4096)-LEN(SUBSTITUTE($Y$2:$Y$4096,AA3463,"")))/LEN(AA3463))
         - SUMPRODUCT((LEN($Y$2:$Y$4096)-LEN(SUBSTITUTE($Y$2:$Y$4096,"Alolan "&amp;AA3463,"")))/LEN("Alolan "&amp;AA3463))
         - SUMPRODUCT((LEN($Y$2:$Y$4096)-LEN(SUBSTITUTE($Y$2:$Y$4096,"Galarian "&amp;AA3463,"")))/LEN("Galarian "&amp;AA3463))
         - SUMPRODUCT((LEN($Y$2:$Y$4096)-LEN(SUBSTITUTE($Y$2:$Y$4096,"Hisuian "&amp;AA3463,"")))/LEN("Hisuian "&amp;AA3463))
         - SUMPRODUCT((LEN($Y$2:$Y$4096)-LEN(SUBSTITUTE($Y$2:$Y$4096,"Paldean "&amp;AA3463,"")))/LEN("Paldean "&amp;AA3463))
      &gt;0,2,1)
   ))))</f>
        <v>1</v>
      </c>
      <c r="AN3463">
        <v>0</v>
      </c>
      <c r="AO3463">
        <v>0</v>
      </c>
    </row>
    <row r="3464" spans="1:41" x14ac:dyDescent="0.25">
      <c r="A3464">
        <v>604</v>
      </c>
      <c r="B3464" t="s">
        <v>726</v>
      </c>
      <c r="C3464" t="s">
        <v>1521</v>
      </c>
      <c r="D3464"/>
      <c r="E3464">
        <v>85</v>
      </c>
      <c r="F3464">
        <v>115</v>
      </c>
      <c r="G3464">
        <v>80</v>
      </c>
      <c r="H3464">
        <v>105</v>
      </c>
      <c r="I3464">
        <v>80</v>
      </c>
      <c r="J3464">
        <v>50</v>
      </c>
      <c r="K3464" t="s">
        <v>727</v>
      </c>
      <c r="M3464" t="s">
        <v>7859</v>
      </c>
      <c r="N3464">
        <v>8.8000000000000007</v>
      </c>
      <c r="O3464">
        <v>8.1999999999999993</v>
      </c>
      <c r="P3464">
        <v>1</v>
      </c>
      <c r="Q3464">
        <v>3</v>
      </c>
      <c r="R3464">
        <f t="shared" si="251"/>
        <v>10</v>
      </c>
      <c r="S3464">
        <f t="shared" si="252"/>
        <v>11</v>
      </c>
      <c r="T3464">
        <f t="shared" si="249"/>
        <v>21</v>
      </c>
      <c r="U3464" t="s">
        <v>1521</v>
      </c>
      <c r="V3464" t="s">
        <v>1469</v>
      </c>
      <c r="W3464" t="s">
        <v>1490</v>
      </c>
      <c r="X3464" t="s">
        <v>1482</v>
      </c>
      <c r="Z3464" t="str" cm="1">
        <f t="array" ref="Z3464">IF(ISBLANK(AK3464),_xlfn.LET(
    _xlpm.nameBeforeSlash, IF(ISNUMBER(SEARCH("/", Y3464)), LEFT(Y3464, SEARCH("/", Y3464)-1), Y3464),
    _xlpm.matchRow, IFERROR(MATCH(_xlpm.nameBeforeSlash, AA:AA, 0), ""),
    _xlpm.difference, IF(_xlpm.matchRow="", "", ABS((R3464 + S3464)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),IF(ISBLANK(Y3464),"","Hidden"))</f>
        <v/>
      </c>
      <c r="AA3464" t="s">
        <v>726</v>
      </c>
      <c r="AB3464" t="s">
        <v>7858</v>
      </c>
      <c r="AC3464" t="s">
        <v>729</v>
      </c>
      <c r="AD3464" t="str">
        <f>_xlfn.XLOOKUP(AC3464,moves!A:A,moves!B:B)</f>
        <v>electric</v>
      </c>
      <c r="AE3464">
        <f>_xlfn.XLOOKUP(AC3464,moves!A:A,moves!D:D)</f>
        <v>2</v>
      </c>
      <c r="AF3464" t="str">
        <f>_xlfn.XLOOKUP(AC3464,moves!A:A,moves!E:E)</f>
        <v>Inflict both the Paralyzed and Poisoned statuses on the target, simultaneously.</v>
      </c>
      <c r="AG3464">
        <v>0</v>
      </c>
      <c r="AH3464">
        <v>0</v>
      </c>
      <c r="AI3464">
        <f t="shared" si="253"/>
        <v>0</v>
      </c>
      <c r="AJ3464" t="s">
        <v>525</v>
      </c>
      <c r="AK3464" t="s">
        <v>7859</v>
      </c>
      <c r="AL3464">
        <v>0</v>
      </c>
      <c r="AM3464" cm="1">
        <f t="array" ref="AM3464">IF(AL3464=1,1,
   IF(ISTEXT(AK3464),1,
   IF(AO3464&gt;1,AM3463,
   IF(AI3464=1,
      IF(SUMPRODUCT((LEN($Y$2:$Y$4096)-LEN(SUBSTITUTE($Y$2:$Y$4096,AA3464,"")))/LEN(AA3464))&gt;0,2,1),
      IF(
         SUMPRODUCT((LEN($Y$2:$Y$4096)-LEN(SUBSTITUTE($Y$2:$Y$4096,AA3464,"")))/LEN(AA3464))
         - SUMPRODUCT((LEN($Y$2:$Y$4096)-LEN(SUBSTITUTE($Y$2:$Y$4096,"Alolan "&amp;AA3464,"")))/LEN("Alolan "&amp;AA3464))
         - SUMPRODUCT((LEN($Y$2:$Y$4096)-LEN(SUBSTITUTE($Y$2:$Y$4096,"Galarian "&amp;AA3464,"")))/LEN("Galarian "&amp;AA3464))
         - SUMPRODUCT((LEN($Y$2:$Y$4096)-LEN(SUBSTITUTE($Y$2:$Y$4096,"Hisuian "&amp;AA3464,"")))/LEN("Hisuian "&amp;AA3464))
         - SUMPRODUCT((LEN($Y$2:$Y$4096)-LEN(SUBSTITUTE($Y$2:$Y$4096,"Paldean "&amp;AA3464,"")))/LEN("Paldean "&amp;AA3464))
      &gt;0,2,1)
   ))))</f>
        <v>1</v>
      </c>
      <c r="AN3464">
        <v>0</v>
      </c>
      <c r="AO3464">
        <v>0</v>
      </c>
    </row>
    <row r="3465" spans="1:41" x14ac:dyDescent="0.25">
      <c r="A3465">
        <v>614</v>
      </c>
      <c r="B3465" t="s">
        <v>2332</v>
      </c>
      <c r="C3465" t="s">
        <v>1209</v>
      </c>
      <c r="D3465"/>
      <c r="E3465">
        <v>95</v>
      </c>
      <c r="F3465">
        <v>130</v>
      </c>
      <c r="G3465">
        <v>80</v>
      </c>
      <c r="H3465">
        <v>70</v>
      </c>
      <c r="I3465">
        <v>80</v>
      </c>
      <c r="J3465">
        <v>50</v>
      </c>
      <c r="K3465" t="s">
        <v>2333</v>
      </c>
      <c r="M3465" t="s">
        <v>7859</v>
      </c>
      <c r="N3465">
        <v>9.1999999999999993</v>
      </c>
      <c r="O3465">
        <v>8.6</v>
      </c>
      <c r="P3465">
        <v>1</v>
      </c>
      <c r="Q3465">
        <v>1</v>
      </c>
      <c r="R3465">
        <f t="shared" si="251"/>
        <v>10</v>
      </c>
      <c r="S3465">
        <f t="shared" si="252"/>
        <v>10</v>
      </c>
      <c r="T3465">
        <f t="shared" si="249"/>
        <v>20</v>
      </c>
      <c r="U3465" t="s">
        <v>1209</v>
      </c>
      <c r="V3465" t="s">
        <v>1490</v>
      </c>
      <c r="W3465" t="s">
        <v>1492</v>
      </c>
      <c r="X3465" t="s">
        <v>1512</v>
      </c>
      <c r="Z3465" t="str" cm="1">
        <f t="array" ref="Z3465">IF(ISBLANK(AK3465),_xlfn.LET(
    _xlpm.nameBeforeSlash, IF(ISNUMBER(SEARCH("/", Y3465)), LEFT(Y3465, SEARCH("/", Y3465)-1), Y3465),
    _xlpm.matchRow, IFERROR(MATCH(_xlpm.nameBeforeSlash, AA:AA, 0), ""),
    _xlpm.difference, IF(_xlpm.matchRow="", "", ABS((R3465 + S3465)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),IF(ISBLANK(Y3465),"","Hidden"))</f>
        <v/>
      </c>
      <c r="AA3465" t="s">
        <v>2332</v>
      </c>
      <c r="AB3465" t="s">
        <v>7858</v>
      </c>
      <c r="AC3465" t="s">
        <v>1201</v>
      </c>
      <c r="AD3465" t="str">
        <f>_xlfn.XLOOKUP(AC3465,moves!A:A,moves!B:B)</f>
        <v>ice</v>
      </c>
      <c r="AE3465">
        <f>_xlfn.XLOOKUP(AC3465,moves!A:A,moves!D:D)</f>
        <v>4</v>
      </c>
      <c r="AF3465" t="str">
        <f>_xlfn.XLOOKUP(AC3465,moves!A:A,moves!E:E)</f>
        <v>If 2 or more status symbols are rolled: The target skips their turn this round and the user's battle fatigue increases by 1 extra. This move cannot be used if the user has 5 fatigue.</v>
      </c>
      <c r="AG3465">
        <v>0</v>
      </c>
      <c r="AH3465">
        <v>0</v>
      </c>
      <c r="AI3465">
        <f t="shared" si="253"/>
        <v>0</v>
      </c>
      <c r="AJ3465" t="s">
        <v>525</v>
      </c>
      <c r="AK3465" t="s">
        <v>7859</v>
      </c>
      <c r="AL3465">
        <v>0</v>
      </c>
      <c r="AM3465" cm="1">
        <f t="array" ref="AM3465">IF(AL3465=1,1,
   IF(ISTEXT(AK3465),1,
   IF(AO3465&gt;1,AM3464,
   IF(AI3465=1,
      IF(SUMPRODUCT((LEN($Y$2:$Y$4096)-LEN(SUBSTITUTE($Y$2:$Y$4096,AA3465,"")))/LEN(AA3465))&gt;0,2,1),
      IF(
         SUMPRODUCT((LEN($Y$2:$Y$4096)-LEN(SUBSTITUTE($Y$2:$Y$4096,AA3465,"")))/LEN(AA3465))
         - SUMPRODUCT((LEN($Y$2:$Y$4096)-LEN(SUBSTITUTE($Y$2:$Y$4096,"Alolan "&amp;AA3465,"")))/LEN("Alolan "&amp;AA3465))
         - SUMPRODUCT((LEN($Y$2:$Y$4096)-LEN(SUBSTITUTE($Y$2:$Y$4096,"Galarian "&amp;AA3465,"")))/LEN("Galarian "&amp;AA3465))
         - SUMPRODUCT((LEN($Y$2:$Y$4096)-LEN(SUBSTITUTE($Y$2:$Y$4096,"Hisuian "&amp;AA3465,"")))/LEN("Hisuian "&amp;AA3465))
         - SUMPRODUCT((LEN($Y$2:$Y$4096)-LEN(SUBSTITUTE($Y$2:$Y$4096,"Paldean "&amp;AA3465,"")))/LEN("Paldean "&amp;AA3465))
      &gt;0,2,1)
   ))))</f>
        <v>1</v>
      </c>
      <c r="AN3465">
        <v>0</v>
      </c>
      <c r="AO3465">
        <v>0</v>
      </c>
    </row>
    <row r="3466" spans="1:41" x14ac:dyDescent="0.25">
      <c r="A3466">
        <v>615</v>
      </c>
      <c r="B3466" t="s">
        <v>590</v>
      </c>
      <c r="C3466" t="s">
        <v>1209</v>
      </c>
      <c r="D3466"/>
      <c r="E3466">
        <v>80</v>
      </c>
      <c r="F3466">
        <v>50</v>
      </c>
      <c r="G3466">
        <v>50</v>
      </c>
      <c r="H3466">
        <v>95</v>
      </c>
      <c r="I3466">
        <v>135</v>
      </c>
      <c r="J3466">
        <v>105</v>
      </c>
      <c r="K3466" t="s">
        <v>589</v>
      </c>
      <c r="M3466" t="s">
        <v>7859</v>
      </c>
      <c r="N3466">
        <v>9.4499999999999993</v>
      </c>
      <c r="O3466">
        <v>8.75</v>
      </c>
      <c r="P3466">
        <v>1</v>
      </c>
      <c r="Q3466">
        <v>1</v>
      </c>
      <c r="R3466">
        <f t="shared" si="251"/>
        <v>10</v>
      </c>
      <c r="S3466">
        <f t="shared" si="252"/>
        <v>10</v>
      </c>
      <c r="T3466">
        <f t="shared" si="249"/>
        <v>20</v>
      </c>
      <c r="U3466" t="s">
        <v>1209</v>
      </c>
      <c r="V3466" t="s">
        <v>1468</v>
      </c>
      <c r="W3466" t="s">
        <v>429</v>
      </c>
      <c r="X3466" t="s">
        <v>1471</v>
      </c>
      <c r="Z3466" t="str" cm="1">
        <f t="array" ref="Z3466">IF(ISBLANK(AK3466),_xlfn.LET(
    _xlpm.nameBeforeSlash, IF(ISNUMBER(SEARCH("/", Y3466)), LEFT(Y3466, SEARCH("/", Y3466)-1), Y3466),
    _xlpm.matchRow, IFERROR(MATCH(_xlpm.nameBeforeSlash, AA:AA, 0), ""),
    _xlpm.difference, IF(_xlpm.matchRow="", "", ABS((R3466 + S3466)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),IF(ISBLANK(Y3466),"","Hidden"))</f>
        <v/>
      </c>
      <c r="AA3466" t="s">
        <v>590</v>
      </c>
      <c r="AB3466" t="s">
        <v>7858</v>
      </c>
      <c r="AC3466" t="s">
        <v>1206</v>
      </c>
      <c r="AD3466" t="str">
        <f>_xlfn.XLOOKUP(AC3466,moves!A:A,moves!B:B)</f>
        <v>ice</v>
      </c>
      <c r="AE3466">
        <f>_xlfn.XLOOKUP(AC3466,moves!A:A,moves!D:D)</f>
        <v>4</v>
      </c>
      <c r="AF3466" t="str">
        <f>_xlfn.XLOOKUP(AC3466,moves!A:A,moves!E:E)</f>
        <v>Type effectiveness against Water-type Pokémon is +2 instead of -2.</v>
      </c>
      <c r="AG3466">
        <v>0</v>
      </c>
      <c r="AH3466">
        <v>0</v>
      </c>
      <c r="AI3466">
        <f t="shared" si="253"/>
        <v>0</v>
      </c>
      <c r="AJ3466" t="s">
        <v>525</v>
      </c>
      <c r="AK3466" t="s">
        <v>7859</v>
      </c>
      <c r="AL3466">
        <v>0</v>
      </c>
      <c r="AM3466" cm="1">
        <f t="array" ref="AM3466">IF(AL3466=1,1,
   IF(ISTEXT(AK3466),1,
   IF(AO3466&gt;1,AM3465,
   IF(AI3466=1,
      IF(SUMPRODUCT((LEN($Y$2:$Y$4096)-LEN(SUBSTITUTE($Y$2:$Y$4096,AA3466,"")))/LEN(AA3466))&gt;0,2,1),
      IF(
         SUMPRODUCT((LEN($Y$2:$Y$4096)-LEN(SUBSTITUTE($Y$2:$Y$4096,AA3466,"")))/LEN(AA3466))
         - SUMPRODUCT((LEN($Y$2:$Y$4096)-LEN(SUBSTITUTE($Y$2:$Y$4096,"Alolan "&amp;AA3466,"")))/LEN("Alolan "&amp;AA3466))
         - SUMPRODUCT((LEN($Y$2:$Y$4096)-LEN(SUBSTITUTE($Y$2:$Y$4096,"Galarian "&amp;AA3466,"")))/LEN("Galarian "&amp;AA3466))
         - SUMPRODUCT((LEN($Y$2:$Y$4096)-LEN(SUBSTITUTE($Y$2:$Y$4096,"Hisuian "&amp;AA3466,"")))/LEN("Hisuian "&amp;AA3466))
         - SUMPRODUCT((LEN($Y$2:$Y$4096)-LEN(SUBSTITUTE($Y$2:$Y$4096,"Paldean "&amp;AA3466,"")))/LEN("Paldean "&amp;AA3466))
      &gt;0,2,1)
   ))))</f>
        <v>1</v>
      </c>
      <c r="AN3466">
        <v>0</v>
      </c>
      <c r="AO3466">
        <v>0</v>
      </c>
    </row>
    <row r="3467" spans="1:41" x14ac:dyDescent="0.25">
      <c r="A3467">
        <v>617</v>
      </c>
      <c r="B3467" t="s">
        <v>2336</v>
      </c>
      <c r="C3467" t="s">
        <v>1499</v>
      </c>
      <c r="D3467"/>
      <c r="E3467">
        <v>80</v>
      </c>
      <c r="F3467">
        <v>70</v>
      </c>
      <c r="G3467">
        <v>40</v>
      </c>
      <c r="H3467">
        <v>100</v>
      </c>
      <c r="I3467">
        <v>60</v>
      </c>
      <c r="J3467">
        <v>145</v>
      </c>
      <c r="K3467" t="s">
        <v>2337</v>
      </c>
      <c r="M3467" t="s">
        <v>7859</v>
      </c>
      <c r="N3467">
        <v>11.5</v>
      </c>
      <c r="O3467">
        <v>6.2</v>
      </c>
      <c r="P3467">
        <v>1</v>
      </c>
      <c r="Q3467">
        <v>1</v>
      </c>
      <c r="R3467">
        <f t="shared" si="251"/>
        <v>13</v>
      </c>
      <c r="S3467">
        <f t="shared" si="252"/>
        <v>7</v>
      </c>
      <c r="T3467">
        <f t="shared" si="249"/>
        <v>20</v>
      </c>
      <c r="U3467" t="s">
        <v>1499</v>
      </c>
      <c r="V3467" t="s">
        <v>1490</v>
      </c>
      <c r="W3467" t="s">
        <v>1469</v>
      </c>
      <c r="X3467" t="s">
        <v>1468</v>
      </c>
      <c r="Z3467" t="str" cm="1">
        <f t="array" ref="Z3467">IF(ISBLANK(AK3467),_xlfn.LET(
    _xlpm.nameBeforeSlash, IF(ISNUMBER(SEARCH("/", Y3467)), LEFT(Y3467, SEARCH("/", Y3467)-1), Y3467),
    _xlpm.matchRow, IFERROR(MATCH(_xlpm.nameBeforeSlash, AA:AA, 0), ""),
    _xlpm.difference, IF(_xlpm.matchRow="", "", ABS((R3467 + S3467)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),IF(ISBLANK(Y3467),"","Hidden"))</f>
        <v/>
      </c>
      <c r="AA3467" t="s">
        <v>2336</v>
      </c>
      <c r="AB3467" t="s">
        <v>7858</v>
      </c>
      <c r="AC3467" t="s">
        <v>1405</v>
      </c>
      <c r="AD3467" t="str">
        <f>_xlfn.XLOOKUP(AC3467,moves!A:A,moves!B:B)</f>
        <v>water</v>
      </c>
      <c r="AE3467">
        <f>_xlfn.XLOOKUP(AC3467,moves!A:A,moves!D:D)</f>
        <v>4</v>
      </c>
      <c r="AF3467" t="str">
        <f>_xlfn.XLOOKUP(AC3467,moves!A:A,moves!E:E)</f>
        <v>Each time this move is used in succession: Increase attack strength by 1.</v>
      </c>
      <c r="AG3467">
        <v>0</v>
      </c>
      <c r="AH3467">
        <v>0</v>
      </c>
      <c r="AI3467">
        <f t="shared" si="253"/>
        <v>0</v>
      </c>
      <c r="AJ3467" t="s">
        <v>525</v>
      </c>
      <c r="AK3467" t="s">
        <v>7859</v>
      </c>
      <c r="AL3467">
        <v>0</v>
      </c>
      <c r="AM3467" cm="1">
        <f t="array" ref="AM3467">IF(AL3467=1,1,
   IF(ISTEXT(AK3467),1,
   IF(AO3467&gt;1,AM3466,
   IF(AI3467=1,
      IF(SUMPRODUCT((LEN($Y$2:$Y$4096)-LEN(SUBSTITUTE($Y$2:$Y$4096,AA3467,"")))/LEN(AA3467))&gt;0,2,1),
      IF(
         SUMPRODUCT((LEN($Y$2:$Y$4096)-LEN(SUBSTITUTE($Y$2:$Y$4096,AA3467,"")))/LEN(AA3467))
         - SUMPRODUCT((LEN($Y$2:$Y$4096)-LEN(SUBSTITUTE($Y$2:$Y$4096,"Alolan "&amp;AA3467,"")))/LEN("Alolan "&amp;AA3467))
         - SUMPRODUCT((LEN($Y$2:$Y$4096)-LEN(SUBSTITUTE($Y$2:$Y$4096,"Galarian "&amp;AA3467,"")))/LEN("Galarian "&amp;AA3467))
         - SUMPRODUCT((LEN($Y$2:$Y$4096)-LEN(SUBSTITUTE($Y$2:$Y$4096,"Hisuian "&amp;AA3467,"")))/LEN("Hisuian "&amp;AA3467))
         - SUMPRODUCT((LEN($Y$2:$Y$4096)-LEN(SUBSTITUTE($Y$2:$Y$4096,"Paldean "&amp;AA3467,"")))/LEN("Paldean "&amp;AA3467))
      &gt;0,2,1)
   ))))</f>
        <v>1</v>
      </c>
      <c r="AN3467">
        <v>0</v>
      </c>
      <c r="AO3467">
        <v>0</v>
      </c>
    </row>
    <row r="3468" spans="1:41" x14ac:dyDescent="0.25">
      <c r="A3468">
        <v>625</v>
      </c>
      <c r="B3468" t="s">
        <v>2351</v>
      </c>
      <c r="C3468" t="s">
        <v>1471</v>
      </c>
      <c r="D3468" t="s">
        <v>1514</v>
      </c>
      <c r="E3468">
        <v>65</v>
      </c>
      <c r="F3468">
        <v>125</v>
      </c>
      <c r="G3468">
        <v>100</v>
      </c>
      <c r="H3468">
        <v>60</v>
      </c>
      <c r="I3468">
        <v>70</v>
      </c>
      <c r="J3468">
        <v>70</v>
      </c>
      <c r="K3468" t="s">
        <v>2352</v>
      </c>
      <c r="M3468" t="s">
        <v>7859</v>
      </c>
      <c r="N3468">
        <v>9.65</v>
      </c>
      <c r="O3468">
        <v>7.7</v>
      </c>
      <c r="P3468">
        <v>1</v>
      </c>
      <c r="Q3468">
        <v>1</v>
      </c>
      <c r="R3468">
        <f t="shared" si="251"/>
        <v>11</v>
      </c>
      <c r="S3468">
        <f t="shared" si="252"/>
        <v>9</v>
      </c>
      <c r="T3468">
        <f t="shared" si="249"/>
        <v>20</v>
      </c>
      <c r="U3468" t="s">
        <v>1471</v>
      </c>
      <c r="V3468" t="s">
        <v>1514</v>
      </c>
      <c r="W3468" t="s">
        <v>1492</v>
      </c>
      <c r="X3468" t="s">
        <v>1499</v>
      </c>
      <c r="Y3468" t="s">
        <v>5673</v>
      </c>
      <c r="Z3468" t="str" cm="1">
        <f t="array" ref="Z3468">IF(ISBLANK(AK3468),_xlfn.LET(
    _xlpm.nameBeforeSlash, IF(ISNUMBER(SEARCH("/", Y3468)), LEFT(Y3468, SEARCH("/", Y3468)-1), Y3468),
    _xlpm.matchRow, IFERROR(MATCH(_xlpm.nameBeforeSlash, AA:AA, 0), ""),
    _xlpm.difference, IF(_xlpm.matchRow="", "", ABS((R3468 + S3468)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),IF(ISBLANK(Y3468),"","Hidden"))</f>
        <v>Hidden</v>
      </c>
      <c r="AA3468" t="s">
        <v>2351</v>
      </c>
      <c r="AB3468" t="s">
        <v>7858</v>
      </c>
      <c r="AC3468" t="s">
        <v>454</v>
      </c>
      <c r="AD3468" t="str">
        <f>_xlfn.XLOOKUP(AC3468,moves!A:A,moves!B:B)</f>
        <v>dark</v>
      </c>
      <c r="AE3468">
        <f>_xlfn.XLOOKUP(AC3468,moves!A:A,moves!D:D)</f>
        <v>4</v>
      </c>
      <c r="AF3468" t="str">
        <f>_xlfn.XLOOKUP(AC3468,moves!A:A,moves!E:E)</f>
        <v>Critical hits deal +1 damage.</v>
      </c>
      <c r="AG3468">
        <v>0</v>
      </c>
      <c r="AH3468">
        <v>0</v>
      </c>
      <c r="AI3468">
        <f t="shared" si="253"/>
        <v>0</v>
      </c>
      <c r="AJ3468" t="s">
        <v>525</v>
      </c>
      <c r="AK3468" t="s">
        <v>7859</v>
      </c>
      <c r="AL3468">
        <v>0</v>
      </c>
      <c r="AM3468" cm="1">
        <f t="array" ref="AM3468">IF(AL3468=1,1,
   IF(ISTEXT(AK3468),1,
   IF(AO3468&gt;1,AM3467,
   IF(AI3468=1,
      IF(SUMPRODUCT((LEN($Y$2:$Y$4096)-LEN(SUBSTITUTE($Y$2:$Y$4096,AA3468,"")))/LEN(AA3468))&gt;0,2,1),
      IF(
         SUMPRODUCT((LEN($Y$2:$Y$4096)-LEN(SUBSTITUTE($Y$2:$Y$4096,AA3468,"")))/LEN(AA3468))
         - SUMPRODUCT((LEN($Y$2:$Y$4096)-LEN(SUBSTITUTE($Y$2:$Y$4096,"Alolan "&amp;AA3468,"")))/LEN("Alolan "&amp;AA3468))
         - SUMPRODUCT((LEN($Y$2:$Y$4096)-LEN(SUBSTITUTE($Y$2:$Y$4096,"Galarian "&amp;AA3468,"")))/LEN("Galarian "&amp;AA3468))
         - SUMPRODUCT((LEN($Y$2:$Y$4096)-LEN(SUBSTITUTE($Y$2:$Y$4096,"Hisuian "&amp;AA3468,"")))/LEN("Hisuian "&amp;AA3468))
         - SUMPRODUCT((LEN($Y$2:$Y$4096)-LEN(SUBSTITUTE($Y$2:$Y$4096,"Paldean "&amp;AA3468,"")))/LEN("Paldean "&amp;AA3468))
      &gt;0,2,1)
   ))))</f>
        <v>1</v>
      </c>
      <c r="AN3468">
        <v>0</v>
      </c>
      <c r="AO3468">
        <v>0</v>
      </c>
    </row>
    <row r="3469" spans="1:41" x14ac:dyDescent="0.25">
      <c r="A3469">
        <v>630</v>
      </c>
      <c r="B3469" t="s">
        <v>2361</v>
      </c>
      <c r="C3469" t="s">
        <v>1471</v>
      </c>
      <c r="D3469" t="s">
        <v>1481</v>
      </c>
      <c r="E3469">
        <v>110</v>
      </c>
      <c r="F3469">
        <v>65</v>
      </c>
      <c r="G3469">
        <v>105</v>
      </c>
      <c r="H3469">
        <v>55</v>
      </c>
      <c r="I3469">
        <v>95</v>
      </c>
      <c r="J3469">
        <v>80</v>
      </c>
      <c r="K3469" t="s">
        <v>2362</v>
      </c>
      <c r="M3469" t="s">
        <v>7859</v>
      </c>
      <c r="N3469">
        <v>7</v>
      </c>
      <c r="O3469">
        <v>10.4</v>
      </c>
      <c r="P3469">
        <v>1</v>
      </c>
      <c r="Q3469">
        <v>2</v>
      </c>
      <c r="R3469">
        <f t="shared" si="251"/>
        <v>8</v>
      </c>
      <c r="S3469">
        <f t="shared" si="252"/>
        <v>12</v>
      </c>
      <c r="T3469">
        <f t="shared" si="249"/>
        <v>20</v>
      </c>
      <c r="U3469" t="s">
        <v>1471</v>
      </c>
      <c r="V3469" t="s">
        <v>1481</v>
      </c>
      <c r="W3469" t="s">
        <v>1469</v>
      </c>
      <c r="X3469" t="s">
        <v>1472</v>
      </c>
      <c r="Z3469" t="str" cm="1">
        <f t="array" ref="Z3469">IF(ISBLANK(AK3469),_xlfn.LET(
    _xlpm.nameBeforeSlash, IF(ISNUMBER(SEARCH("/", Y3469)), LEFT(Y3469, SEARCH("/", Y3469)-1), Y3469),
    _xlpm.matchRow, IFERROR(MATCH(_xlpm.nameBeforeSlash, AA:AA, 0), ""),
    _xlpm.difference, IF(_xlpm.matchRow="", "", ABS((R3469 + S3469)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),IF(ISBLANK(Y3469),"","Hidden"))</f>
        <v/>
      </c>
      <c r="AA3469" t="s">
        <v>2361</v>
      </c>
      <c r="AB3469" t="s">
        <v>7858</v>
      </c>
      <c r="AC3469" t="s">
        <v>897</v>
      </c>
      <c r="AD3469" t="str">
        <f>_xlfn.XLOOKUP(AC3469,moves!A:A,moves!B:B)</f>
        <v>ground</v>
      </c>
      <c r="AE3469">
        <f>_xlfn.XLOOKUP(AC3469,moves!A:A,moves!D:D)</f>
        <v>5</v>
      </c>
      <c r="AF3469" t="str">
        <f>_xlfn.XLOOKUP(AC3469,moves!A:A,moves!E:E)</f>
        <v>Status symbols deal -2 damage.</v>
      </c>
      <c r="AG3469">
        <v>0</v>
      </c>
      <c r="AH3469">
        <v>0</v>
      </c>
      <c r="AI3469">
        <f t="shared" si="253"/>
        <v>0</v>
      </c>
      <c r="AJ3469" t="s">
        <v>525</v>
      </c>
      <c r="AK3469" t="s">
        <v>7859</v>
      </c>
      <c r="AL3469">
        <v>0</v>
      </c>
      <c r="AM3469" cm="1">
        <f t="array" ref="AM3469">IF(AL3469=1,1,
   IF(ISTEXT(AK3469),1,
   IF(AO3469&gt;1,AM3468,
   IF(AI3469=1,
      IF(SUMPRODUCT((LEN($Y$2:$Y$4096)-LEN(SUBSTITUTE($Y$2:$Y$4096,AA3469,"")))/LEN(AA3469))&gt;0,2,1),
      IF(
         SUMPRODUCT((LEN($Y$2:$Y$4096)-LEN(SUBSTITUTE($Y$2:$Y$4096,AA3469,"")))/LEN(AA3469))
         - SUMPRODUCT((LEN($Y$2:$Y$4096)-LEN(SUBSTITUTE($Y$2:$Y$4096,"Alolan "&amp;AA3469,"")))/LEN("Alolan "&amp;AA3469))
         - SUMPRODUCT((LEN($Y$2:$Y$4096)-LEN(SUBSTITUTE($Y$2:$Y$4096,"Galarian "&amp;AA3469,"")))/LEN("Galarian "&amp;AA3469))
         - SUMPRODUCT((LEN($Y$2:$Y$4096)-LEN(SUBSTITUTE($Y$2:$Y$4096,"Hisuian "&amp;AA3469,"")))/LEN("Hisuian "&amp;AA3469))
         - SUMPRODUCT((LEN($Y$2:$Y$4096)-LEN(SUBSTITUTE($Y$2:$Y$4096,"Paldean "&amp;AA3469,"")))/LEN("Paldean "&amp;AA3469))
      &gt;0,2,1)
   ))))</f>
        <v>1</v>
      </c>
      <c r="AN3469">
        <v>0</v>
      </c>
      <c r="AO3469">
        <v>0</v>
      </c>
    </row>
    <row r="3470" spans="1:41" x14ac:dyDescent="0.25">
      <c r="A3470">
        <v>635</v>
      </c>
      <c r="B3470" t="s">
        <v>864</v>
      </c>
      <c r="C3470" t="s">
        <v>1471</v>
      </c>
      <c r="D3470" t="s">
        <v>1482</v>
      </c>
      <c r="E3470">
        <v>92</v>
      </c>
      <c r="F3470">
        <v>105</v>
      </c>
      <c r="G3470">
        <v>90</v>
      </c>
      <c r="H3470">
        <v>125</v>
      </c>
      <c r="I3470">
        <v>90</v>
      </c>
      <c r="J3470">
        <v>98</v>
      </c>
      <c r="K3470" t="s">
        <v>860</v>
      </c>
      <c r="M3470" t="s">
        <v>7859</v>
      </c>
      <c r="N3470">
        <v>11.22</v>
      </c>
      <c r="O3470">
        <v>9.0800000000000018</v>
      </c>
      <c r="P3470">
        <v>1</v>
      </c>
      <c r="Q3470">
        <v>1</v>
      </c>
      <c r="R3470">
        <f t="shared" si="251"/>
        <v>12</v>
      </c>
      <c r="S3470">
        <f t="shared" si="252"/>
        <v>10</v>
      </c>
      <c r="T3470">
        <f t="shared" si="249"/>
        <v>22</v>
      </c>
      <c r="U3470" t="s">
        <v>1471</v>
      </c>
      <c r="V3470" t="s">
        <v>1482</v>
      </c>
      <c r="W3470" t="s">
        <v>1479</v>
      </c>
      <c r="X3470" t="s">
        <v>1481</v>
      </c>
      <c r="Z3470" t="str" cm="1">
        <f t="array" ref="Z3470">IF(ISBLANK(AK3470),_xlfn.LET(
    _xlpm.nameBeforeSlash, IF(ISNUMBER(SEARCH("/", Y3470)), LEFT(Y3470, SEARCH("/", Y3470)-1), Y3470),
    _xlpm.matchRow, IFERROR(MATCH(_xlpm.nameBeforeSlash, AA:AA, 0), ""),
    _xlpm.difference, IF(_xlpm.matchRow="", "", ABS((R3470 + S3470)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),IF(ISBLANK(Y3470),"","Hidden"))</f>
        <v/>
      </c>
      <c r="AA3470" t="s">
        <v>864</v>
      </c>
      <c r="AB3470" t="s">
        <v>7858</v>
      </c>
      <c r="AC3470" t="s">
        <v>939</v>
      </c>
      <c r="AD3470" t="str">
        <f>_xlfn.XLOOKUP(AC3470,moves!A:A,moves!B:B)</f>
        <v>dark</v>
      </c>
      <c r="AE3470">
        <f>_xlfn.XLOOKUP(AC3470,moves!A:A,moves!D:D)</f>
        <v>5</v>
      </c>
      <c r="AF3470" t="str">
        <f>_xlfn.XLOOKUP(AC3470,moves!A:A,moves!E:E)</f>
        <v>If the user's attack roll is modified by the target's MODIFY move effect: Deal double damage.</v>
      </c>
      <c r="AG3470">
        <v>0</v>
      </c>
      <c r="AH3470">
        <v>0</v>
      </c>
      <c r="AI3470">
        <f t="shared" si="253"/>
        <v>0</v>
      </c>
      <c r="AJ3470" t="s">
        <v>525</v>
      </c>
      <c r="AK3470" t="s">
        <v>7859</v>
      </c>
      <c r="AL3470">
        <v>0</v>
      </c>
      <c r="AM3470" cm="1">
        <f t="array" ref="AM3470">IF(AL3470=1,1,
   IF(ISTEXT(AK3470),1,
   IF(AO3470&gt;1,AM3469,
   IF(AI3470=1,
      IF(SUMPRODUCT((LEN($Y$2:$Y$4096)-LEN(SUBSTITUTE($Y$2:$Y$4096,AA3470,"")))/LEN(AA3470))&gt;0,2,1),
      IF(
         SUMPRODUCT((LEN($Y$2:$Y$4096)-LEN(SUBSTITUTE($Y$2:$Y$4096,AA3470,"")))/LEN(AA3470))
         - SUMPRODUCT((LEN($Y$2:$Y$4096)-LEN(SUBSTITUTE($Y$2:$Y$4096,"Alolan "&amp;AA3470,"")))/LEN("Alolan "&amp;AA3470))
         - SUMPRODUCT((LEN($Y$2:$Y$4096)-LEN(SUBSTITUTE($Y$2:$Y$4096,"Galarian "&amp;AA3470,"")))/LEN("Galarian "&amp;AA3470))
         - SUMPRODUCT((LEN($Y$2:$Y$4096)-LEN(SUBSTITUTE($Y$2:$Y$4096,"Hisuian "&amp;AA3470,"")))/LEN("Hisuian "&amp;AA3470))
         - SUMPRODUCT((LEN($Y$2:$Y$4096)-LEN(SUBSTITUTE($Y$2:$Y$4096,"Paldean "&amp;AA3470,"")))/LEN("Paldean "&amp;AA3470))
      &gt;0,2,1)
   ))))</f>
        <v>1</v>
      </c>
      <c r="AN3470">
        <v>0</v>
      </c>
      <c r="AO3470">
        <v>0</v>
      </c>
    </row>
    <row r="3471" spans="1:41" x14ac:dyDescent="0.25">
      <c r="A3471" t="s">
        <v>3710</v>
      </c>
      <c r="B3471" t="s">
        <v>20</v>
      </c>
      <c r="C3471" t="s">
        <v>1469</v>
      </c>
      <c r="D3471" t="s">
        <v>1481</v>
      </c>
      <c r="E3471">
        <v>40</v>
      </c>
      <c r="F3471">
        <v>45</v>
      </c>
      <c r="G3471">
        <v>35</v>
      </c>
      <c r="H3471">
        <v>30</v>
      </c>
      <c r="I3471">
        <v>40</v>
      </c>
      <c r="J3471">
        <v>55</v>
      </c>
      <c r="K3471" t="s">
        <v>1567</v>
      </c>
      <c r="M3471" t="s">
        <v>6230</v>
      </c>
      <c r="N3471">
        <v>4.75</v>
      </c>
      <c r="O3471">
        <v>3.85</v>
      </c>
      <c r="P3471">
        <v>1</v>
      </c>
      <c r="Q3471">
        <v>-1</v>
      </c>
      <c r="R3471">
        <f t="shared" si="251"/>
        <v>6</v>
      </c>
      <c r="S3471">
        <f t="shared" si="252"/>
        <v>3</v>
      </c>
      <c r="T3471">
        <f t="shared" ref="T3471:T3550" si="254">SUM(S3471,R3471)</f>
        <v>9</v>
      </c>
      <c r="U3471" t="s">
        <v>1469</v>
      </c>
      <c r="V3471" t="s">
        <v>1481</v>
      </c>
      <c r="W3471" t="s">
        <v>1512</v>
      </c>
      <c r="X3471" t="s">
        <v>1471</v>
      </c>
      <c r="Y3471" t="s">
        <v>4976</v>
      </c>
      <c r="Z3471" t="str" cm="1">
        <f t="array" ref="Z3471">IF(ISBLANK(AK3471),_xlfn.LET(
    _xlpm.nameBeforeSlash, IF(ISNUMBER(SEARCH("/", Y3471)), LEFT(Y3471, SEARCH("/", Y3471)-1), Y3471),
    _xlpm.matchRow, IFERROR(MATCH(_xlpm.nameBeforeSlash, AA:AA, 0), ""),
    _xlpm.difference, IF(_xlpm.matchRow="", "", ABS((R3471 + S3471)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),IF(ISBLANK(Y3471),"","Hidden"))</f>
        <v>Hidden</v>
      </c>
      <c r="AA3471" t="s">
        <v>4977</v>
      </c>
      <c r="AB3471" t="s">
        <v>3498</v>
      </c>
      <c r="AC3471" t="s">
        <v>6377</v>
      </c>
      <c r="AD3471" t="str">
        <f>_xlfn.XLOOKUP(AC3471,moves!A:A,moves!B:B)</f>
        <v>flying</v>
      </c>
      <c r="AE3471">
        <f>_xlfn.XLOOKUP(AC3471,moves!A:A,moves!D:D)</f>
        <v>2</v>
      </c>
      <c r="AF3471" t="str">
        <f>_xlfn.XLOOKUP(AC3471,moves!A:A,moves!E:E)</f>
        <v>When the user is next attacked: Remove 1 critical hit from the roll.</v>
      </c>
      <c r="AG3471">
        <v>0</v>
      </c>
      <c r="AH3471">
        <v>0</v>
      </c>
      <c r="AI3471">
        <f t="shared" ref="AI3471:AI3550" si="255">IF(ISNUMBER(SEARCH("Shiny ", AA3471)), 1, 0)</f>
        <v>1</v>
      </c>
      <c r="AJ3471" t="s">
        <v>523</v>
      </c>
      <c r="AK3471" t="s">
        <v>6230</v>
      </c>
      <c r="AL3471">
        <v>0</v>
      </c>
      <c r="AM3471" cm="1">
        <f t="array" ref="AM3471">IF(AL3471=1,1,
   IF(ISTEXT(AK3471),1,
   IF(AO3471&gt;1,AM3390,
   IF(AI3471=1,
      IF(SUMPRODUCT((LEN($Y$2:$Y$4096)-LEN(SUBSTITUTE($Y$2:$Y$4096,AA3471,"")))/LEN(AA3471))&gt;0,2,1),
      IF(
         SUMPRODUCT((LEN($Y$2:$Y$4096)-LEN(SUBSTITUTE($Y$2:$Y$4096,AA3471,"")))/LEN(AA3471))
         - SUMPRODUCT((LEN($Y$2:$Y$4096)-LEN(SUBSTITUTE($Y$2:$Y$4096,"Alolan "&amp;AA3471,"")))/LEN("Alolan "&amp;AA3471))
         - SUMPRODUCT((LEN($Y$2:$Y$4096)-LEN(SUBSTITUTE($Y$2:$Y$4096,"Galarian "&amp;AA3471,"")))/LEN("Galarian "&amp;AA3471))
         - SUMPRODUCT((LEN($Y$2:$Y$4096)-LEN(SUBSTITUTE($Y$2:$Y$4096,"Hisuian "&amp;AA3471,"")))/LEN("Hisuian "&amp;AA3471))
         - SUMPRODUCT((LEN($Y$2:$Y$4096)-LEN(SUBSTITUTE($Y$2:$Y$4096,"Paldean "&amp;AA3471,"")))/LEN("Paldean "&amp;AA3471))
      &gt;0,2,1)
   ))))</f>
        <v>1</v>
      </c>
      <c r="AN3471">
        <v>0</v>
      </c>
      <c r="AO3471">
        <v>0</v>
      </c>
    </row>
    <row r="3472" spans="1:41" x14ac:dyDescent="0.25">
      <c r="A3472" t="s">
        <v>3806</v>
      </c>
      <c r="B3472" t="s">
        <v>1694</v>
      </c>
      <c r="C3472" t="s">
        <v>1469</v>
      </c>
      <c r="D3472"/>
      <c r="E3472">
        <v>40</v>
      </c>
      <c r="F3472">
        <v>65</v>
      </c>
      <c r="G3472">
        <v>95</v>
      </c>
      <c r="H3472">
        <v>60</v>
      </c>
      <c r="I3472">
        <v>45</v>
      </c>
      <c r="J3472">
        <v>35</v>
      </c>
      <c r="K3472" t="s">
        <v>1695</v>
      </c>
      <c r="M3472" t="s">
        <v>6230</v>
      </c>
      <c r="N3472">
        <v>5.25</v>
      </c>
      <c r="O3472">
        <v>5.8</v>
      </c>
      <c r="R3472">
        <f t="shared" si="251"/>
        <v>5</v>
      </c>
      <c r="S3472">
        <f t="shared" si="252"/>
        <v>6</v>
      </c>
      <c r="T3472">
        <f t="shared" si="254"/>
        <v>11</v>
      </c>
      <c r="U3472" t="s">
        <v>1469</v>
      </c>
      <c r="V3472" t="s">
        <v>1471</v>
      </c>
      <c r="W3472" t="s">
        <v>1209</v>
      </c>
      <c r="X3472" t="s">
        <v>1512</v>
      </c>
      <c r="Y3472" t="s">
        <v>8447</v>
      </c>
      <c r="Z3472" t="str" cm="1">
        <f t="array" ref="Z3472">IF(ISBLANK(AK3472),_xlfn.LET(
    _xlpm.nameBeforeSlash, IF(ISNUMBER(SEARCH("/", Y3472)), LEFT(Y3472, SEARCH("/", Y3472)-1), Y3472),
    _xlpm.matchRow, IFERROR(MATCH(_xlpm.nameBeforeSlash, AA:AA, 0), ""),
    _xlpm.difference, IF(_xlpm.matchRow="", "", ABS((R3472 + S3472)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),IF(ISBLANK(Y3472),"","Hidden"))</f>
        <v>Hidden</v>
      </c>
      <c r="AA3472" t="s">
        <v>5079</v>
      </c>
      <c r="AB3472" t="s">
        <v>3498</v>
      </c>
      <c r="AC3472" t="s">
        <v>1299</v>
      </c>
      <c r="AD3472" t="str">
        <f>_xlfn.XLOOKUP(AC3472,moves!A:A,moves!B:B)</f>
        <v>poison</v>
      </c>
      <c r="AE3472">
        <f>_xlfn.XLOOKUP(AC3472,moves!A:A,moves!D:D)</f>
        <v>2</v>
      </c>
      <c r="AF3472" t="str">
        <f>_xlfn.XLOOKUP(AC3472,moves!A:A,moves!E:E)</f>
        <v>Remove all PERSISTING and MODIFY effects on all active Pokémon.</v>
      </c>
      <c r="AG3472">
        <v>0</v>
      </c>
      <c r="AH3472">
        <v>0</v>
      </c>
      <c r="AI3472">
        <f t="shared" si="255"/>
        <v>1</v>
      </c>
      <c r="AJ3472" t="s">
        <v>523</v>
      </c>
      <c r="AK3472" t="s">
        <v>6230</v>
      </c>
      <c r="AL3472">
        <v>0</v>
      </c>
      <c r="AM3472" cm="1">
        <f t="array" ref="AM3472">IF(AL3472=1,1,
   IF(ISTEXT(AK3472),1,
   IF(AO3472&gt;1,AM3471,
   IF(AI3472=1,
      IF(SUMPRODUCT((LEN($Y$2:$Y$4096)-LEN(SUBSTITUTE($Y$2:$Y$4096,AA3472,"")))/LEN(AA3472))&gt;0,2,1),
      IF(
         SUMPRODUCT((LEN($Y$2:$Y$4096)-LEN(SUBSTITUTE($Y$2:$Y$4096,AA3472,"")))/LEN(AA3472))
         - SUMPRODUCT((LEN($Y$2:$Y$4096)-LEN(SUBSTITUTE($Y$2:$Y$4096,"Alolan "&amp;AA3472,"")))/LEN("Alolan "&amp;AA3472))
         - SUMPRODUCT((LEN($Y$2:$Y$4096)-LEN(SUBSTITUTE($Y$2:$Y$4096,"Galarian "&amp;AA3472,"")))/LEN("Galarian "&amp;AA3472))
         - SUMPRODUCT((LEN($Y$2:$Y$4096)-LEN(SUBSTITUTE($Y$2:$Y$4096,"Hisuian "&amp;AA3472,"")))/LEN("Hisuian "&amp;AA3472))
         - SUMPRODUCT((LEN($Y$2:$Y$4096)-LEN(SUBSTITUTE($Y$2:$Y$4096,"Paldean "&amp;AA3472,"")))/LEN("Paldean "&amp;AA3472))
      &gt;0,2,1)
   ))))</f>
        <v>1</v>
      </c>
      <c r="AN3472">
        <v>0</v>
      </c>
      <c r="AO3472">
        <v>0</v>
      </c>
    </row>
    <row r="3473" spans="1:41" x14ac:dyDescent="0.25">
      <c r="A3473" t="s">
        <v>3780</v>
      </c>
      <c r="B3473" t="s">
        <v>1665</v>
      </c>
      <c r="C3473" t="s">
        <v>1490</v>
      </c>
      <c r="D3473"/>
      <c r="E3473">
        <v>30</v>
      </c>
      <c r="F3473">
        <v>65</v>
      </c>
      <c r="G3473">
        <v>100</v>
      </c>
      <c r="H3473">
        <v>45</v>
      </c>
      <c r="I3473">
        <v>25</v>
      </c>
      <c r="J3473">
        <v>40</v>
      </c>
      <c r="K3473" t="s">
        <v>1666</v>
      </c>
      <c r="M3473" t="s">
        <v>6230</v>
      </c>
      <c r="N3473">
        <v>5.3</v>
      </c>
      <c r="O3473">
        <v>4.95</v>
      </c>
      <c r="R3473">
        <f t="shared" si="251"/>
        <v>5</v>
      </c>
      <c r="S3473">
        <f t="shared" si="252"/>
        <v>5</v>
      </c>
      <c r="T3473">
        <f t="shared" si="254"/>
        <v>10</v>
      </c>
      <c r="U3473" t="s">
        <v>1490</v>
      </c>
      <c r="V3473" t="s">
        <v>1209</v>
      </c>
      <c r="W3473" t="s">
        <v>1469</v>
      </c>
      <c r="X3473" t="s">
        <v>1546</v>
      </c>
      <c r="Y3473" t="s">
        <v>5051</v>
      </c>
      <c r="Z3473" t="str" cm="1">
        <f t="array" ref="Z3473">IF(ISBLANK(AK3473),_xlfn.LET(
    _xlpm.nameBeforeSlash, IF(ISNUMBER(SEARCH("/", Y3473)), LEFT(Y3473, SEARCH("/", Y3473)-1), Y3473),
    _xlpm.matchRow, IFERROR(MATCH(_xlpm.nameBeforeSlash, AA:AA, 0), ""),
    _xlpm.difference, IF(_xlpm.matchRow="", "", ABS((R3473 + S3473)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),IF(ISBLANK(Y3473),"","Hidden"))</f>
        <v>Hidden</v>
      </c>
      <c r="AA3473" t="s">
        <v>5052</v>
      </c>
      <c r="AB3473" t="s">
        <v>3498</v>
      </c>
      <c r="AC3473" t="s">
        <v>1303</v>
      </c>
      <c r="AD3473" t="str">
        <f>_xlfn.XLOOKUP(AC3473,moves!A:A,moves!B:B)</f>
        <v>poison</v>
      </c>
      <c r="AE3473">
        <f>_xlfn.XLOOKUP(AC3473,moves!A:A,moves!D:D)</f>
        <v>1</v>
      </c>
      <c r="AF3473" t="str">
        <f>_xlfn.XLOOKUP(AC3473,moves!A:A,moves!E:E)</f>
        <v>Increase the state of Toxic Spikes Hazardous Terrain Token by 1 on the opposing side of the arena.</v>
      </c>
      <c r="AG3473">
        <v>0</v>
      </c>
      <c r="AH3473">
        <v>0</v>
      </c>
      <c r="AI3473">
        <f t="shared" si="255"/>
        <v>1</v>
      </c>
      <c r="AJ3473" t="s">
        <v>523</v>
      </c>
      <c r="AK3473" t="s">
        <v>6230</v>
      </c>
      <c r="AL3473">
        <v>0</v>
      </c>
      <c r="AM3473" cm="1">
        <f t="array" ref="AM3473">IF(AL3473=1,1,
   IF(ISTEXT(AK3473),1,
   IF(AO3473&gt;1,AM3472,
   IF(AI3473=1,
      IF(SUMPRODUCT((LEN($Y$2:$Y$4096)-LEN(SUBSTITUTE($Y$2:$Y$4096,AA3473,"")))/LEN(AA3473))&gt;0,2,1),
      IF(
         SUMPRODUCT((LEN($Y$2:$Y$4096)-LEN(SUBSTITUTE($Y$2:$Y$4096,AA3473,"")))/LEN(AA3473))
         - SUMPRODUCT((LEN($Y$2:$Y$4096)-LEN(SUBSTITUTE($Y$2:$Y$4096,"Alolan "&amp;AA3473,"")))/LEN("Alolan "&amp;AA3473))
         - SUMPRODUCT((LEN($Y$2:$Y$4096)-LEN(SUBSTITUTE($Y$2:$Y$4096,"Galarian "&amp;AA3473,"")))/LEN("Galarian "&amp;AA3473))
         - SUMPRODUCT((LEN($Y$2:$Y$4096)-LEN(SUBSTITUTE($Y$2:$Y$4096,"Hisuian "&amp;AA3473,"")))/LEN("Hisuian "&amp;AA3473))
         - SUMPRODUCT((LEN($Y$2:$Y$4096)-LEN(SUBSTITUTE($Y$2:$Y$4096,"Paldean "&amp;AA3473,"")))/LEN("Paldean "&amp;AA3473))
      &gt;0,2,1)
   ))))</f>
        <v>1</v>
      </c>
      <c r="AN3473">
        <v>0</v>
      </c>
      <c r="AO3473">
        <v>0</v>
      </c>
    </row>
    <row r="3474" spans="1:41" x14ac:dyDescent="0.25">
      <c r="A3474" t="s">
        <v>3686</v>
      </c>
      <c r="B3474" t="s">
        <v>1532</v>
      </c>
      <c r="C3474" t="s">
        <v>1469</v>
      </c>
      <c r="D3474"/>
      <c r="E3474">
        <v>30</v>
      </c>
      <c r="F3474">
        <v>60</v>
      </c>
      <c r="G3474">
        <v>44</v>
      </c>
      <c r="H3474">
        <v>40</v>
      </c>
      <c r="I3474">
        <v>54</v>
      </c>
      <c r="J3474">
        <v>55</v>
      </c>
      <c r="K3474" t="s">
        <v>1533</v>
      </c>
      <c r="M3474" t="s">
        <v>6230</v>
      </c>
      <c r="N3474">
        <v>5.6</v>
      </c>
      <c r="O3474">
        <v>4.1399999999999997</v>
      </c>
      <c r="R3474">
        <f t="shared" si="251"/>
        <v>6</v>
      </c>
      <c r="S3474">
        <f t="shared" si="252"/>
        <v>4</v>
      </c>
      <c r="T3474">
        <f t="shared" si="254"/>
        <v>10</v>
      </c>
      <c r="U3474" t="s">
        <v>1469</v>
      </c>
      <c r="V3474" t="s">
        <v>1471</v>
      </c>
      <c r="W3474" t="s">
        <v>1512</v>
      </c>
      <c r="X3474" t="s">
        <v>429</v>
      </c>
      <c r="Y3474" t="s">
        <v>4952</v>
      </c>
      <c r="Z3474" t="str" cm="1">
        <f t="array" ref="Z3474">IF(ISBLANK(AK3474),_xlfn.LET(
    _xlpm.nameBeforeSlash, IF(ISNUMBER(SEARCH("/", Y3474)), LEFT(Y3474, SEARCH("/", Y3474)-1), Y3474),
    _xlpm.matchRow, IFERROR(MATCH(_xlpm.nameBeforeSlash, AA:AA, 0), ""),
    _xlpm.difference, IF(_xlpm.matchRow="", "", ABS((R3474 + S3474)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),IF(ISBLANK(Y3474),"","Hidden"))</f>
        <v>Hidden</v>
      </c>
      <c r="AA3474" t="s">
        <v>4953</v>
      </c>
      <c r="AB3474" t="s">
        <v>3498</v>
      </c>
      <c r="AC3474" t="s">
        <v>1250</v>
      </c>
      <c r="AD3474" t="str">
        <f>_xlfn.XLOOKUP(AC3474,moves!A:A,moves!B:B)</f>
        <v>normal</v>
      </c>
      <c r="AE3474">
        <f>_xlfn.XLOOKUP(AC3474,moves!A:A,moves!D:D)</f>
        <v>2</v>
      </c>
      <c r="AF3474" t="str">
        <f>_xlfn.XLOOKUP(AC3474,moves!A:A,moves!E:E)</f>
        <v>Increase the target's battle fatigue by 2. The target may no longer switch out or flee the battle.</v>
      </c>
      <c r="AG3474">
        <v>0</v>
      </c>
      <c r="AH3474">
        <v>0</v>
      </c>
      <c r="AI3474">
        <f t="shared" si="255"/>
        <v>1</v>
      </c>
      <c r="AJ3474" t="s">
        <v>523</v>
      </c>
      <c r="AK3474" t="s">
        <v>6230</v>
      </c>
      <c r="AL3474">
        <v>0</v>
      </c>
      <c r="AM3474" cm="1">
        <f t="array" ref="AM3474">IF(AL3474=1,1,
   IF(ISTEXT(AK3474),1,
   IF(AO3474&gt;1,AM3473,
   IF(AI3474=1,
      IF(SUMPRODUCT((LEN($Y$2:$Y$4096)-LEN(SUBSTITUTE($Y$2:$Y$4096,AA3474,"")))/LEN(AA3474))&gt;0,2,1),
      IF(
         SUMPRODUCT((LEN($Y$2:$Y$4096)-LEN(SUBSTITUTE($Y$2:$Y$4096,AA3474,"")))/LEN(AA3474))
         - SUMPRODUCT((LEN($Y$2:$Y$4096)-LEN(SUBSTITUTE($Y$2:$Y$4096,"Alolan "&amp;AA3474,"")))/LEN("Alolan "&amp;AA3474))
         - SUMPRODUCT((LEN($Y$2:$Y$4096)-LEN(SUBSTITUTE($Y$2:$Y$4096,"Galarian "&amp;AA3474,"")))/LEN("Galarian "&amp;AA3474))
         - SUMPRODUCT((LEN($Y$2:$Y$4096)-LEN(SUBSTITUTE($Y$2:$Y$4096,"Hisuian "&amp;AA3474,"")))/LEN("Hisuian "&amp;AA3474))
         - SUMPRODUCT((LEN($Y$2:$Y$4096)-LEN(SUBSTITUTE($Y$2:$Y$4096,"Paldean "&amp;AA3474,"")))/LEN("Paldean "&amp;AA3474))
      &gt;0,2,1)
   ))))</f>
        <v>1</v>
      </c>
      <c r="AN3474">
        <v>0</v>
      </c>
      <c r="AO3474">
        <v>0</v>
      </c>
    </row>
    <row r="3475" spans="1:41" x14ac:dyDescent="0.25">
      <c r="A3475" t="s">
        <v>3964</v>
      </c>
      <c r="B3475" t="s">
        <v>107</v>
      </c>
      <c r="C3475" t="s">
        <v>1546</v>
      </c>
      <c r="D3475" t="s">
        <v>1472</v>
      </c>
      <c r="E3475">
        <v>50</v>
      </c>
      <c r="F3475">
        <v>64</v>
      </c>
      <c r="G3475">
        <v>50</v>
      </c>
      <c r="H3475">
        <v>45</v>
      </c>
      <c r="I3475">
        <v>50</v>
      </c>
      <c r="J3475">
        <v>41</v>
      </c>
      <c r="K3475" t="s">
        <v>1869</v>
      </c>
      <c r="M3475" t="s">
        <v>6230</v>
      </c>
      <c r="N3475">
        <v>5.2900000000000009</v>
      </c>
      <c r="O3475">
        <v>5</v>
      </c>
      <c r="R3475">
        <f t="shared" si="251"/>
        <v>5</v>
      </c>
      <c r="S3475">
        <f t="shared" si="252"/>
        <v>5</v>
      </c>
      <c r="T3475">
        <f t="shared" si="254"/>
        <v>10</v>
      </c>
      <c r="U3475" t="s">
        <v>1546</v>
      </c>
      <c r="V3475" t="s">
        <v>1472</v>
      </c>
      <c r="W3475" t="s">
        <v>1471</v>
      </c>
      <c r="X3475" t="s">
        <v>1482</v>
      </c>
      <c r="Y3475" t="s">
        <v>5252</v>
      </c>
      <c r="Z3475" t="str" cm="1">
        <f t="array" ref="Z3475">IF(ISBLANK(AK3475),_xlfn.LET(
    _xlpm.nameBeforeSlash, IF(ISNUMBER(SEARCH("/", Y3475)), LEFT(Y3475, SEARCH("/", Y3475)-1), Y3475),
    _xlpm.matchRow, IFERROR(MATCH(_xlpm.nameBeforeSlash, AA:AA, 0), ""),
    _xlpm.difference, IF(_xlpm.matchRow="", "", ABS((R3475 + S3475)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),IF(ISBLANK(Y3475),"","Hidden"))</f>
        <v>Hidden</v>
      </c>
      <c r="AA3475" t="s">
        <v>5253</v>
      </c>
      <c r="AB3475" t="s">
        <v>3498</v>
      </c>
      <c r="AC3475" t="s">
        <v>458</v>
      </c>
      <c r="AD3475" t="str">
        <f>_xlfn.XLOOKUP(AC3475,moves!A:A,moves!B:B)</f>
        <v>ground</v>
      </c>
      <c r="AE3475">
        <f>_xlfn.XLOOKUP(AC3475,moves!A:A,moves!D:D)</f>
        <v>2</v>
      </c>
      <c r="AF3475" t="str">
        <f>_xlfn.XLOOKUP(AC3475,moves!A:A,moves!E:E)</f>
        <v>Increase the target's battle fatigue by 2. The target may no longer switch out or flee the battle.</v>
      </c>
      <c r="AG3475">
        <v>0</v>
      </c>
      <c r="AH3475">
        <v>0</v>
      </c>
      <c r="AI3475">
        <f t="shared" si="255"/>
        <v>1</v>
      </c>
      <c r="AJ3475" t="s">
        <v>523</v>
      </c>
      <c r="AK3475" t="s">
        <v>6230</v>
      </c>
      <c r="AL3475">
        <v>0</v>
      </c>
      <c r="AM3475" cm="1">
        <f t="array" ref="AM3475">IF(AL3475=1,1,
   IF(ISTEXT(AK3475),1,
   IF(AO3475&gt;1,AM3474,
   IF(AI3475=1,
      IF(SUMPRODUCT((LEN($Y$2:$Y$4096)-LEN(SUBSTITUTE($Y$2:$Y$4096,AA3475,"")))/LEN(AA3475))&gt;0,2,1),
      IF(
         SUMPRODUCT((LEN($Y$2:$Y$4096)-LEN(SUBSTITUTE($Y$2:$Y$4096,AA3475,"")))/LEN(AA3475))
         - SUMPRODUCT((LEN($Y$2:$Y$4096)-LEN(SUBSTITUTE($Y$2:$Y$4096,"Alolan "&amp;AA3475,"")))/LEN("Alolan "&amp;AA3475))
         - SUMPRODUCT((LEN($Y$2:$Y$4096)-LEN(SUBSTITUTE($Y$2:$Y$4096,"Galarian "&amp;AA3475,"")))/LEN("Galarian "&amp;AA3475))
         - SUMPRODUCT((LEN($Y$2:$Y$4096)-LEN(SUBSTITUTE($Y$2:$Y$4096,"Hisuian "&amp;AA3475,"")))/LEN("Hisuian "&amp;AA3475))
         - SUMPRODUCT((LEN($Y$2:$Y$4096)-LEN(SUBSTITUTE($Y$2:$Y$4096,"Paldean "&amp;AA3475,"")))/LEN("Paldean "&amp;AA3475))
      &gt;0,2,1)
   ))))</f>
        <v>1</v>
      </c>
      <c r="AN3475">
        <v>0</v>
      </c>
      <c r="AO3475">
        <v>0</v>
      </c>
    </row>
    <row r="3476" spans="1:41" x14ac:dyDescent="0.25">
      <c r="A3476" t="s">
        <v>3788</v>
      </c>
      <c r="B3476" t="s">
        <v>1672</v>
      </c>
      <c r="C3476" t="s">
        <v>429</v>
      </c>
      <c r="D3476"/>
      <c r="E3476">
        <v>60</v>
      </c>
      <c r="F3476">
        <v>48</v>
      </c>
      <c r="G3476">
        <v>45</v>
      </c>
      <c r="H3476">
        <v>43</v>
      </c>
      <c r="I3476">
        <v>90</v>
      </c>
      <c r="J3476">
        <v>42</v>
      </c>
      <c r="K3476" t="s">
        <v>1673</v>
      </c>
      <c r="M3476" t="s">
        <v>6230</v>
      </c>
      <c r="N3476">
        <v>4.51</v>
      </c>
      <c r="O3476">
        <v>6.45</v>
      </c>
      <c r="R3476">
        <f t="shared" si="251"/>
        <v>5</v>
      </c>
      <c r="S3476">
        <f t="shared" si="252"/>
        <v>6</v>
      </c>
      <c r="T3476">
        <f t="shared" si="254"/>
        <v>11</v>
      </c>
      <c r="U3476" t="s">
        <v>429</v>
      </c>
      <c r="V3476" t="s">
        <v>1471</v>
      </c>
      <c r="W3476" t="s">
        <v>1469</v>
      </c>
      <c r="X3476" t="s">
        <v>1492</v>
      </c>
      <c r="Y3476" t="s">
        <v>5060</v>
      </c>
      <c r="Z3476" t="str" cm="1">
        <f t="array" ref="Z3476">IF(ISBLANK(AK3476),_xlfn.LET(
    _xlpm.nameBeforeSlash, IF(ISNUMBER(SEARCH("/", Y3476)), LEFT(Y3476, SEARCH("/", Y3476)-1), Y3476),
    _xlpm.matchRow, IFERROR(MATCH(_xlpm.nameBeforeSlash, AA:AA, 0), ""),
    _xlpm.difference, IF(_xlpm.matchRow="", "", ABS((R3476 + S3476)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),IF(ISBLANK(Y3476),"","Hidden"))</f>
        <v>Hidden</v>
      </c>
      <c r="AA3476" t="s">
        <v>5061</v>
      </c>
      <c r="AB3476" t="s">
        <v>3498</v>
      </c>
      <c r="AC3476" t="s">
        <v>1332</v>
      </c>
      <c r="AD3476" t="str">
        <f>_xlfn.XLOOKUP(AC3476,moves!A:A,moves!B:B)</f>
        <v>psychic</v>
      </c>
      <c r="AE3476">
        <f>_xlfn.XLOOKUP(AC3476,moves!A:A,moves!D:D)</f>
        <v>3</v>
      </c>
      <c r="AF3476" t="str">
        <f>_xlfn.XLOOKUP(AC3476,moves!A:A,moves!E:E)</f>
        <v>If no status symbols and critical hits are rolled: Inflict Drowsy and Confused on the target, simultaneously.</v>
      </c>
      <c r="AG3476">
        <v>0</v>
      </c>
      <c r="AH3476">
        <v>0</v>
      </c>
      <c r="AI3476">
        <f t="shared" si="255"/>
        <v>1</v>
      </c>
      <c r="AJ3476" t="s">
        <v>523</v>
      </c>
      <c r="AK3476" t="s">
        <v>6230</v>
      </c>
      <c r="AL3476">
        <v>0</v>
      </c>
      <c r="AM3476" cm="1">
        <f t="array" ref="AM3476">IF(AL3476=1,1,
   IF(ISTEXT(AK3476),1,
   IF(AO3476&gt;1,AM3475,
   IF(AI3476=1,
      IF(SUMPRODUCT((LEN($Y$2:$Y$4096)-LEN(SUBSTITUTE($Y$2:$Y$4096,AA3476,"")))/LEN(AA3476))&gt;0,2,1),
      IF(
         SUMPRODUCT((LEN($Y$2:$Y$4096)-LEN(SUBSTITUTE($Y$2:$Y$4096,AA3476,"")))/LEN(AA3476))
         - SUMPRODUCT((LEN($Y$2:$Y$4096)-LEN(SUBSTITUTE($Y$2:$Y$4096,"Alolan "&amp;AA3476,"")))/LEN("Alolan "&amp;AA3476))
         - SUMPRODUCT((LEN($Y$2:$Y$4096)-LEN(SUBSTITUTE($Y$2:$Y$4096,"Galarian "&amp;AA3476,"")))/LEN("Galarian "&amp;AA3476))
         - SUMPRODUCT((LEN($Y$2:$Y$4096)-LEN(SUBSTITUTE($Y$2:$Y$4096,"Hisuian "&amp;AA3476,"")))/LEN("Hisuian "&amp;AA3476))
         - SUMPRODUCT((LEN($Y$2:$Y$4096)-LEN(SUBSTITUTE($Y$2:$Y$4096,"Paldean "&amp;AA3476,"")))/LEN("Paldean "&amp;AA3476))
      &gt;0,2,1)
   ))))</f>
        <v>1</v>
      </c>
      <c r="AN3476">
        <v>0</v>
      </c>
      <c r="AO3476">
        <v>0</v>
      </c>
    </row>
    <row r="3477" spans="1:41" x14ac:dyDescent="0.25">
      <c r="A3477" t="s">
        <v>3782</v>
      </c>
      <c r="B3477" t="s">
        <v>41</v>
      </c>
      <c r="C3477" t="s">
        <v>1524</v>
      </c>
      <c r="D3477" t="s">
        <v>1469</v>
      </c>
      <c r="E3477">
        <v>30</v>
      </c>
      <c r="F3477">
        <v>35</v>
      </c>
      <c r="G3477">
        <v>30</v>
      </c>
      <c r="H3477">
        <v>100</v>
      </c>
      <c r="I3477">
        <v>35</v>
      </c>
      <c r="J3477">
        <v>80</v>
      </c>
      <c r="K3477" t="s">
        <v>1668</v>
      </c>
      <c r="M3477" t="s">
        <v>6230</v>
      </c>
      <c r="N3477">
        <v>8.5500000000000007</v>
      </c>
      <c r="O3477">
        <v>3.15</v>
      </c>
      <c r="R3477">
        <f t="shared" si="251"/>
        <v>9</v>
      </c>
      <c r="S3477">
        <f t="shared" si="252"/>
        <v>3</v>
      </c>
      <c r="T3477">
        <f t="shared" si="254"/>
        <v>12</v>
      </c>
      <c r="U3477" t="s">
        <v>1524</v>
      </c>
      <c r="V3477" t="s">
        <v>1469</v>
      </c>
      <c r="W3477" t="s">
        <v>1471</v>
      </c>
      <c r="X3477" t="s">
        <v>429</v>
      </c>
      <c r="Y3477" t="s">
        <v>5053</v>
      </c>
      <c r="Z3477" t="str" cm="1">
        <f t="array" ref="Z3477">IF(ISBLANK(AK3477),_xlfn.LET(
    _xlpm.nameBeforeSlash, IF(ISNUMBER(SEARCH("/", Y3477)), LEFT(Y3477, SEARCH("/", Y3477)-1), Y3477),
    _xlpm.matchRow, IFERROR(MATCH(_xlpm.nameBeforeSlash, AA:AA, 0), ""),
    _xlpm.difference, IF(_xlpm.matchRow="", "", ABS((R3477 + S3477)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),IF(ISBLANK(Y3477),"","Hidden"))</f>
        <v>Hidden</v>
      </c>
      <c r="AA3477" t="s">
        <v>5054</v>
      </c>
      <c r="AB3477" t="s">
        <v>3498</v>
      </c>
      <c r="AC3477" t="s">
        <v>481</v>
      </c>
      <c r="AD3477" t="str">
        <f>_xlfn.XLOOKUP(AC3477,moves!A:A,moves!B:B)</f>
        <v>ghost</v>
      </c>
      <c r="AE3477">
        <f>_xlfn.XLOOKUP(AC3477,moves!A:A,moves!D:D)</f>
        <v>1</v>
      </c>
      <c r="AF3477" t="str">
        <f>_xlfn.XLOOKUP(AC3477,moves!A:A,moves!E:E)</f>
        <v>Inflict the Confused status on the target. If the target was already Confused: Increased attack strength by 2.</v>
      </c>
      <c r="AG3477">
        <v>0</v>
      </c>
      <c r="AH3477">
        <v>0</v>
      </c>
      <c r="AI3477">
        <f t="shared" si="255"/>
        <v>1</v>
      </c>
      <c r="AJ3477" t="s">
        <v>523</v>
      </c>
      <c r="AK3477" t="s">
        <v>6230</v>
      </c>
      <c r="AL3477">
        <v>0</v>
      </c>
      <c r="AM3477" cm="1">
        <f t="array" ref="AM3477">IF(AL3477=1,1,
   IF(ISTEXT(AK3477),1,
   IF(AO3477&gt;1,AM3476,
   IF(AI3477=1,
      IF(SUMPRODUCT((LEN($Y$2:$Y$4096)-LEN(SUBSTITUTE($Y$2:$Y$4096,AA3477,"")))/LEN(AA3477))&gt;0,2,1),
      IF(
         SUMPRODUCT((LEN($Y$2:$Y$4096)-LEN(SUBSTITUTE($Y$2:$Y$4096,AA3477,"")))/LEN(AA3477))
         - SUMPRODUCT((LEN($Y$2:$Y$4096)-LEN(SUBSTITUTE($Y$2:$Y$4096,"Alolan "&amp;AA3477,"")))/LEN("Alolan "&amp;AA3477))
         - SUMPRODUCT((LEN($Y$2:$Y$4096)-LEN(SUBSTITUTE($Y$2:$Y$4096,"Galarian "&amp;AA3477,"")))/LEN("Galarian "&amp;AA3477))
         - SUMPRODUCT((LEN($Y$2:$Y$4096)-LEN(SUBSTITUTE($Y$2:$Y$4096,"Hisuian "&amp;AA3477,"")))/LEN("Hisuian "&amp;AA3477))
         - SUMPRODUCT((LEN($Y$2:$Y$4096)-LEN(SUBSTITUTE($Y$2:$Y$4096,"Paldean "&amp;AA3477,"")))/LEN("Paldean "&amp;AA3477))
      &gt;0,2,1)
   ))))</f>
        <v>1</v>
      </c>
      <c r="AN3477">
        <v>0</v>
      </c>
      <c r="AO3477">
        <v>0</v>
      </c>
    </row>
    <row r="3478" spans="1:41" x14ac:dyDescent="0.25">
      <c r="A3478" t="s">
        <v>3844</v>
      </c>
      <c r="B3478" t="s">
        <v>673</v>
      </c>
      <c r="C3478" t="s">
        <v>1512</v>
      </c>
      <c r="D3478"/>
      <c r="E3478">
        <v>65</v>
      </c>
      <c r="F3478">
        <v>60</v>
      </c>
      <c r="G3478">
        <v>70</v>
      </c>
      <c r="H3478">
        <v>85</v>
      </c>
      <c r="I3478">
        <v>75</v>
      </c>
      <c r="J3478">
        <v>40</v>
      </c>
      <c r="K3478" t="s">
        <v>515</v>
      </c>
      <c r="M3478" t="s">
        <v>6230</v>
      </c>
      <c r="N3478">
        <v>6.45</v>
      </c>
      <c r="O3478">
        <v>6.95</v>
      </c>
      <c r="Q3478">
        <v>-1</v>
      </c>
      <c r="R3478">
        <f t="shared" si="251"/>
        <v>6</v>
      </c>
      <c r="S3478">
        <f t="shared" si="252"/>
        <v>6</v>
      </c>
      <c r="T3478">
        <f t="shared" si="254"/>
        <v>12</v>
      </c>
      <c r="U3478" t="s">
        <v>1512</v>
      </c>
      <c r="V3478" t="s">
        <v>429</v>
      </c>
      <c r="W3478" t="s">
        <v>1521</v>
      </c>
      <c r="X3478" t="s">
        <v>1524</v>
      </c>
      <c r="Y3478" t="s">
        <v>5124</v>
      </c>
      <c r="Z3478" t="str" cm="1">
        <f t="array" ref="Z3478">IF(ISBLANK(AK3478),_xlfn.LET(
    _xlpm.nameBeforeSlash, IF(ISNUMBER(SEARCH("/", Y3478)), LEFT(Y3478, SEARCH("/", Y3478)-1), Y3478),
    _xlpm.matchRow, IFERROR(MATCH(_xlpm.nameBeforeSlash, AA:AA, 0), ""),
    _xlpm.difference, IF(_xlpm.matchRow="", "", ABS((R3478 + S3478)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),IF(ISBLANK(Y3478),"","Hidden"))</f>
        <v>Hidden</v>
      </c>
      <c r="AA3478" t="s">
        <v>5125</v>
      </c>
      <c r="AB3478" t="s">
        <v>3498</v>
      </c>
      <c r="AC3478" t="s">
        <v>6431</v>
      </c>
      <c r="AD3478" t="str">
        <f>_xlfn.XLOOKUP(AC3478,moves!A:A,moves!B:B)</f>
        <v>normal</v>
      </c>
      <c r="AE3478">
        <f>_xlfn.XLOOKUP(AC3478,moves!A:A,moves!D:D)</f>
        <v>2</v>
      </c>
      <c r="AF3478" t="str">
        <f>_xlfn.XLOOKUP(AC3478,moves!A:A,moves!E:E)</f>
        <v>Choose any type. That type is now +2 super effective against the target.</v>
      </c>
      <c r="AG3478">
        <v>0</v>
      </c>
      <c r="AH3478">
        <v>0</v>
      </c>
      <c r="AI3478">
        <f t="shared" si="255"/>
        <v>1</v>
      </c>
      <c r="AJ3478" t="s">
        <v>523</v>
      </c>
      <c r="AK3478" t="s">
        <v>6230</v>
      </c>
      <c r="AL3478">
        <v>0</v>
      </c>
      <c r="AM3478" cm="1">
        <f t="array" ref="AM3478">IF(AL3478=1,1,
   IF(ISTEXT(AK3478),1,
   IF(AO3478&gt;1,AM3477,
   IF(AI3478=1,
      IF(SUMPRODUCT((LEN($Y$2:$Y$4096)-LEN(SUBSTITUTE($Y$2:$Y$4096,AA3478,"")))/LEN(AA3478))&gt;0,2,1),
      IF(
         SUMPRODUCT((LEN($Y$2:$Y$4096)-LEN(SUBSTITUTE($Y$2:$Y$4096,AA3478,"")))/LEN(AA3478))
         - SUMPRODUCT((LEN($Y$2:$Y$4096)-LEN(SUBSTITUTE($Y$2:$Y$4096,"Alolan "&amp;AA3478,"")))/LEN("Alolan "&amp;AA3478))
         - SUMPRODUCT((LEN($Y$2:$Y$4096)-LEN(SUBSTITUTE($Y$2:$Y$4096,"Galarian "&amp;AA3478,"")))/LEN("Galarian "&amp;AA3478))
         - SUMPRODUCT((LEN($Y$2:$Y$4096)-LEN(SUBSTITUTE($Y$2:$Y$4096,"Hisuian "&amp;AA3478,"")))/LEN("Hisuian "&amp;AA3478))
         - SUMPRODUCT((LEN($Y$2:$Y$4096)-LEN(SUBSTITUTE($Y$2:$Y$4096,"Paldean "&amp;AA3478,"")))/LEN("Paldean "&amp;AA3478))
      &gt;0,2,1)
   ))))</f>
        <v>1</v>
      </c>
      <c r="AN3478">
        <v>0</v>
      </c>
      <c r="AO3478">
        <v>0</v>
      </c>
    </row>
    <row r="3479" spans="1:41" x14ac:dyDescent="0.25">
      <c r="A3479" t="s">
        <v>3763</v>
      </c>
      <c r="B3479" t="s">
        <v>1635</v>
      </c>
      <c r="C3479" t="s">
        <v>1490</v>
      </c>
      <c r="D3479" t="s">
        <v>429</v>
      </c>
      <c r="E3479">
        <v>90</v>
      </c>
      <c r="F3479">
        <v>65</v>
      </c>
      <c r="G3479">
        <v>65</v>
      </c>
      <c r="H3479">
        <v>40</v>
      </c>
      <c r="I3479">
        <v>40</v>
      </c>
      <c r="J3479">
        <v>15</v>
      </c>
      <c r="K3479" t="s">
        <v>1636</v>
      </c>
      <c r="M3479" t="s">
        <v>6230</v>
      </c>
      <c r="N3479">
        <v>4.25</v>
      </c>
      <c r="O3479">
        <v>6.75</v>
      </c>
      <c r="P3479">
        <v>-1</v>
      </c>
      <c r="R3479">
        <f t="shared" si="251"/>
        <v>3</v>
      </c>
      <c r="S3479">
        <f t="shared" si="252"/>
        <v>7</v>
      </c>
      <c r="T3479">
        <f t="shared" si="254"/>
        <v>10</v>
      </c>
      <c r="U3479" t="s">
        <v>1490</v>
      </c>
      <c r="V3479" t="s">
        <v>429</v>
      </c>
      <c r="W3479" t="s">
        <v>1512</v>
      </c>
      <c r="X3479" t="s">
        <v>1209</v>
      </c>
      <c r="Y3479" t="s">
        <v>8448</v>
      </c>
      <c r="Z3479" t="str" cm="1">
        <f t="array" ref="Z3479">IF(ISBLANK(AK3479),_xlfn.LET(
    _xlpm.nameBeforeSlash, IF(ISNUMBER(SEARCH("/", Y3479)), LEFT(Y3479, SEARCH("/", Y3479)-1), Y3479),
    _xlpm.matchRow, IFERROR(MATCH(_xlpm.nameBeforeSlash, AA:AA, 0), ""),
    _xlpm.difference, IF(_xlpm.matchRow="", "", ABS((R3479 + S3479)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),IF(ISBLANK(Y3479),"","Hidden"))</f>
        <v>Hidden</v>
      </c>
      <c r="AA3479" t="s">
        <v>5032</v>
      </c>
      <c r="AB3479" t="s">
        <v>3498</v>
      </c>
      <c r="AC3479" t="s">
        <v>1277</v>
      </c>
      <c r="AD3479" t="str">
        <f>_xlfn.XLOOKUP(AC3479,moves!A:A,moves!B:B)</f>
        <v>normal</v>
      </c>
      <c r="AE3479">
        <f>_xlfn.XLOOKUP(AC3479,moves!A:A,moves!D:D)</f>
        <v>1</v>
      </c>
      <c r="AF3479" t="str">
        <f>_xlfn.XLOOKUP(AC3479,moves!A:A,moves!E:E)</f>
        <v>Inflict the Drowsy status on the target. If the target was already Drowsy: Increase attack strength by 2.</v>
      </c>
      <c r="AG3479">
        <v>0</v>
      </c>
      <c r="AH3479">
        <v>0</v>
      </c>
      <c r="AI3479">
        <f t="shared" si="255"/>
        <v>1</v>
      </c>
      <c r="AJ3479" t="s">
        <v>523</v>
      </c>
      <c r="AK3479" t="s">
        <v>6230</v>
      </c>
      <c r="AL3479">
        <v>0</v>
      </c>
      <c r="AM3479" cm="1">
        <f t="array" ref="AM3479">IF(AL3479=1,1,
   IF(ISTEXT(AK3479),1,
   IF(AO3479&gt;1,AM3478,
   IF(AI3479=1,
      IF(SUMPRODUCT((LEN($Y$2:$Y$4096)-LEN(SUBSTITUTE($Y$2:$Y$4096,AA3479,"")))/LEN(AA3479))&gt;0,2,1),
      IF(
         SUMPRODUCT((LEN($Y$2:$Y$4096)-LEN(SUBSTITUTE($Y$2:$Y$4096,AA3479,"")))/LEN(AA3479))
         - SUMPRODUCT((LEN($Y$2:$Y$4096)-LEN(SUBSTITUTE($Y$2:$Y$4096,"Alolan "&amp;AA3479,"")))/LEN("Alolan "&amp;AA3479))
         - SUMPRODUCT((LEN($Y$2:$Y$4096)-LEN(SUBSTITUTE($Y$2:$Y$4096,"Galarian "&amp;AA3479,"")))/LEN("Galarian "&amp;AA3479))
         - SUMPRODUCT((LEN($Y$2:$Y$4096)-LEN(SUBSTITUTE($Y$2:$Y$4096,"Hisuian "&amp;AA3479,"")))/LEN("Hisuian "&amp;AA3479))
         - SUMPRODUCT((LEN($Y$2:$Y$4096)-LEN(SUBSTITUTE($Y$2:$Y$4096,"Paldean "&amp;AA3479,"")))/LEN("Paldean "&amp;AA3479))
      &gt;0,2,1)
   ))))</f>
        <v>1</v>
      </c>
      <c r="AN3479">
        <v>0</v>
      </c>
      <c r="AO3479">
        <v>0</v>
      </c>
    </row>
    <row r="3480" spans="1:41" x14ac:dyDescent="0.25">
      <c r="A3480" t="s">
        <v>4377</v>
      </c>
      <c r="B3480" t="s">
        <v>724</v>
      </c>
      <c r="C3480" t="s">
        <v>1521</v>
      </c>
      <c r="D3480"/>
      <c r="E3480">
        <v>35</v>
      </c>
      <c r="F3480">
        <v>55</v>
      </c>
      <c r="G3480">
        <v>40</v>
      </c>
      <c r="H3480">
        <v>45</v>
      </c>
      <c r="I3480">
        <v>40</v>
      </c>
      <c r="J3480">
        <v>60</v>
      </c>
      <c r="K3480" t="s">
        <v>727</v>
      </c>
      <c r="M3480" t="s">
        <v>6230</v>
      </c>
      <c r="N3480">
        <v>5.6</v>
      </c>
      <c r="O3480">
        <v>3.8</v>
      </c>
      <c r="R3480">
        <f t="shared" si="251"/>
        <v>6</v>
      </c>
      <c r="S3480">
        <f t="shared" si="252"/>
        <v>4</v>
      </c>
      <c r="T3480">
        <f t="shared" si="254"/>
        <v>10</v>
      </c>
      <c r="U3480" t="s">
        <v>1521</v>
      </c>
      <c r="V3480" t="s">
        <v>1469</v>
      </c>
      <c r="W3480" t="s">
        <v>1490</v>
      </c>
      <c r="X3480" t="s">
        <v>1482</v>
      </c>
      <c r="Y3480" t="s">
        <v>5648</v>
      </c>
      <c r="Z3480" t="str" cm="1">
        <f t="array" ref="Z3480">IF(ISBLANK(AK3480),_xlfn.LET(
    _xlpm.nameBeforeSlash, IF(ISNUMBER(SEARCH("/", Y3480)), LEFT(Y3480, SEARCH("/", Y3480)-1), Y3480),
    _xlpm.matchRow, IFERROR(MATCH(_xlpm.nameBeforeSlash, AA:AA, 0), ""),
    _xlpm.difference, IF(_xlpm.matchRow="", "", ABS((R3480 + S3480)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),IF(ISBLANK(Y3480),"","Hidden"))</f>
        <v>Hidden</v>
      </c>
      <c r="AA3480" t="s">
        <v>5649</v>
      </c>
      <c r="AB3480" t="s">
        <v>3498</v>
      </c>
      <c r="AC3480" t="s">
        <v>1006</v>
      </c>
      <c r="AD3480" t="str">
        <f>_xlfn.XLOOKUP(AC3480,moves!A:A,moves!B:B)</f>
        <v>electric</v>
      </c>
      <c r="AE3480">
        <f>_xlfn.XLOOKUP(AC3480,moves!A:A,moves!D:D)</f>
        <v>3</v>
      </c>
      <c r="AF3480" t="str">
        <f>_xlfn.XLOOKUP(AC3480,moves!A:A,moves!E:E)</f>
        <v>If any status symbols are rolled: Inflict the Paralyzed status on the target.</v>
      </c>
      <c r="AG3480">
        <v>0</v>
      </c>
      <c r="AH3480">
        <v>0</v>
      </c>
      <c r="AI3480">
        <f t="shared" si="255"/>
        <v>1</v>
      </c>
      <c r="AJ3480" t="s">
        <v>523</v>
      </c>
      <c r="AK3480" t="s">
        <v>6230</v>
      </c>
      <c r="AL3480">
        <v>0</v>
      </c>
      <c r="AM3480" cm="1">
        <f t="array" ref="AM3480">IF(AL3480=1,1,
   IF(ISTEXT(AK3480),1,
   IF(AO3480&gt;1,AM3479,
   IF(AI3480=1,
      IF(SUMPRODUCT((LEN($Y$2:$Y$4096)-LEN(SUBSTITUTE($Y$2:$Y$4096,AA3480,"")))/LEN(AA3480))&gt;0,2,1),
      IF(
         SUMPRODUCT((LEN($Y$2:$Y$4096)-LEN(SUBSTITUTE($Y$2:$Y$4096,AA3480,"")))/LEN(AA3480))
         - SUMPRODUCT((LEN($Y$2:$Y$4096)-LEN(SUBSTITUTE($Y$2:$Y$4096,"Alolan "&amp;AA3480,"")))/LEN("Alolan "&amp;AA3480))
         - SUMPRODUCT((LEN($Y$2:$Y$4096)-LEN(SUBSTITUTE($Y$2:$Y$4096,"Galarian "&amp;AA3480,"")))/LEN("Galarian "&amp;AA3480))
         - SUMPRODUCT((LEN($Y$2:$Y$4096)-LEN(SUBSTITUTE($Y$2:$Y$4096,"Hisuian "&amp;AA3480,"")))/LEN("Hisuian "&amp;AA3480))
         - SUMPRODUCT((LEN($Y$2:$Y$4096)-LEN(SUBSTITUTE($Y$2:$Y$4096,"Paldean "&amp;AA3480,"")))/LEN("Paldean "&amp;AA3480))
      &gt;0,2,1)
   ))))</f>
        <v>1</v>
      </c>
      <c r="AN3480">
        <v>0</v>
      </c>
      <c r="AO3480">
        <v>0</v>
      </c>
    </row>
    <row r="3481" spans="1:41" x14ac:dyDescent="0.25">
      <c r="A3481" t="s">
        <v>3986</v>
      </c>
      <c r="B3481" t="s">
        <v>1897</v>
      </c>
      <c r="C3481" t="s">
        <v>1471</v>
      </c>
      <c r="D3481" t="s">
        <v>1512</v>
      </c>
      <c r="E3481">
        <v>38</v>
      </c>
      <c r="F3481">
        <v>30</v>
      </c>
      <c r="G3481">
        <v>41</v>
      </c>
      <c r="H3481">
        <v>30</v>
      </c>
      <c r="I3481">
        <v>41</v>
      </c>
      <c r="J3481">
        <v>60</v>
      </c>
      <c r="K3481" t="s">
        <v>1898</v>
      </c>
      <c r="M3481" t="s">
        <v>6230</v>
      </c>
      <c r="N3481">
        <v>4.2</v>
      </c>
      <c r="O3481">
        <v>3.9799999999999995</v>
      </c>
      <c r="R3481">
        <f t="shared" si="251"/>
        <v>4</v>
      </c>
      <c r="S3481">
        <f t="shared" si="252"/>
        <v>4</v>
      </c>
      <c r="T3481">
        <f t="shared" si="254"/>
        <v>8</v>
      </c>
      <c r="U3481" t="s">
        <v>1471</v>
      </c>
      <c r="V3481" t="s">
        <v>1512</v>
      </c>
      <c r="W3481" t="s">
        <v>1492</v>
      </c>
      <c r="X3481" t="s">
        <v>1524</v>
      </c>
      <c r="Y3481" t="s">
        <v>5275</v>
      </c>
      <c r="Z3481" t="str" cm="1">
        <f t="array" ref="Z3481">IF(ISBLANK(AK3481),_xlfn.LET(
    _xlpm.nameBeforeSlash, IF(ISNUMBER(SEARCH("/", Y3481)), LEFT(Y3481, SEARCH("/", Y3481)-1), Y3481),
    _xlpm.matchRow, IFERROR(MATCH(_xlpm.nameBeforeSlash, AA:AA, 0), ""),
    _xlpm.difference, IF(_xlpm.matchRow="", "", ABS((R3481 + S3481)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),IF(ISBLANK(Y3481),"","Hidden"))</f>
        <v>Hidden</v>
      </c>
      <c r="AA3481" t="s">
        <v>5276</v>
      </c>
      <c r="AB3481" t="s">
        <v>3498</v>
      </c>
      <c r="AC3481" t="s">
        <v>444</v>
      </c>
      <c r="AD3481" t="str">
        <f>_xlfn.XLOOKUP(AC3481,moves!A:A,moves!B:B)</f>
        <v>normal</v>
      </c>
      <c r="AE3481">
        <f>_xlfn.XLOOKUP(AC3481,moves!A:A,moves!D:D)</f>
        <v>2</v>
      </c>
      <c r="AF3481" t="str">
        <f>_xlfn.XLOOKUP(AC3481,moves!A:A,moves!E:E)</f>
        <v>When the target next attacks: Remove 1 regular hit from the roll.</v>
      </c>
      <c r="AG3481">
        <v>0</v>
      </c>
      <c r="AH3481">
        <v>0</v>
      </c>
      <c r="AI3481">
        <f t="shared" si="255"/>
        <v>1</v>
      </c>
      <c r="AJ3481" t="s">
        <v>523</v>
      </c>
      <c r="AK3481" t="s">
        <v>6230</v>
      </c>
      <c r="AL3481">
        <v>0</v>
      </c>
      <c r="AM3481" cm="1">
        <f t="array" ref="AM3481">IF(AL3481=1,1,
   IF(ISTEXT(AK3481),1,
   IF(AO3481&gt;1,AM3480,
   IF(AI3481=1,
      IF(SUMPRODUCT((LEN($Y$2:$Y$4096)-LEN(SUBSTITUTE($Y$2:$Y$4096,AA3481,"")))/LEN(AA3481))&gt;0,2,1),
      IF(
         SUMPRODUCT((LEN($Y$2:$Y$4096)-LEN(SUBSTITUTE($Y$2:$Y$4096,AA3481,"")))/LEN(AA3481))
         - SUMPRODUCT((LEN($Y$2:$Y$4096)-LEN(SUBSTITUTE($Y$2:$Y$4096,"Alolan "&amp;AA3481,"")))/LEN("Alolan "&amp;AA3481))
         - SUMPRODUCT((LEN($Y$2:$Y$4096)-LEN(SUBSTITUTE($Y$2:$Y$4096,"Galarian "&amp;AA3481,"")))/LEN("Galarian "&amp;AA3481))
         - SUMPRODUCT((LEN($Y$2:$Y$4096)-LEN(SUBSTITUTE($Y$2:$Y$4096,"Hisuian "&amp;AA3481,"")))/LEN("Hisuian "&amp;AA3481))
         - SUMPRODUCT((LEN($Y$2:$Y$4096)-LEN(SUBSTITUTE($Y$2:$Y$4096,"Paldean "&amp;AA3481,"")))/LEN("Paldean "&amp;AA3481))
      &gt;0,2,1)
   ))))</f>
        <v>1</v>
      </c>
      <c r="AN3481">
        <v>0</v>
      </c>
      <c r="AO3481">
        <v>0</v>
      </c>
    </row>
    <row r="3482" spans="1:41" x14ac:dyDescent="0.25">
      <c r="A3482" t="s">
        <v>4650</v>
      </c>
      <c r="B3482" t="s">
        <v>2737</v>
      </c>
      <c r="C3482" t="s">
        <v>1481</v>
      </c>
      <c r="D3482"/>
      <c r="E3482">
        <v>38</v>
      </c>
      <c r="F3482">
        <v>47</v>
      </c>
      <c r="G3482">
        <v>35</v>
      </c>
      <c r="H3482">
        <v>33</v>
      </c>
      <c r="I3482">
        <v>35</v>
      </c>
      <c r="J3482">
        <v>57</v>
      </c>
      <c r="K3482" t="s">
        <v>1513</v>
      </c>
      <c r="M3482" t="s">
        <v>6230</v>
      </c>
      <c r="N3482">
        <v>4.9599999999999991</v>
      </c>
      <c r="O3482">
        <v>3.62</v>
      </c>
      <c r="R3482">
        <f t="shared" si="251"/>
        <v>5</v>
      </c>
      <c r="S3482">
        <f t="shared" si="252"/>
        <v>4</v>
      </c>
      <c r="T3482">
        <f t="shared" si="254"/>
        <v>9</v>
      </c>
      <c r="U3482" t="s">
        <v>1481</v>
      </c>
      <c r="V3482" t="s">
        <v>1514</v>
      </c>
      <c r="W3482" t="s">
        <v>1471</v>
      </c>
      <c r="X3482" t="s">
        <v>1492</v>
      </c>
      <c r="Y3482" t="s">
        <v>5915</v>
      </c>
      <c r="Z3482" t="str" cm="1">
        <f t="array" ref="Z3482">IF(ISBLANK(AK3482),_xlfn.LET(
    _xlpm.nameBeforeSlash, IF(ISNUMBER(SEARCH("/", Y3482)), LEFT(Y3482, SEARCH("/", Y3482)-1), Y3482),
    _xlpm.matchRow, IFERROR(MATCH(_xlpm.nameBeforeSlash, AA:AA, 0), ""),
    _xlpm.difference, IF(_xlpm.matchRow="", "", ABS((R3482 + S3482)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),IF(ISBLANK(Y3482),"","Hidden"))</f>
        <v>Hidden</v>
      </c>
      <c r="AA3482" t="s">
        <v>5916</v>
      </c>
      <c r="AB3482" t="s">
        <v>3498</v>
      </c>
      <c r="AC3482" t="s">
        <v>652</v>
      </c>
      <c r="AD3482" t="str">
        <f>_xlfn.XLOOKUP(AC3482,moves!A:A,moves!B:B)</f>
        <v>flying</v>
      </c>
      <c r="AE3482">
        <f>_xlfn.XLOOKUP(AC3482,moves!A:A,moves!D:D)</f>
        <v>2</v>
      </c>
      <c r="AF3482" t="str">
        <f>_xlfn.XLOOKUP(AC3482,moves!A:A,moves!E:E)</f>
        <v>When the target is next attacked: Add 1 critical hit to the roll.</v>
      </c>
      <c r="AG3482">
        <v>0</v>
      </c>
      <c r="AH3482">
        <v>0</v>
      </c>
      <c r="AI3482">
        <f t="shared" si="255"/>
        <v>1</v>
      </c>
      <c r="AJ3482" t="s">
        <v>523</v>
      </c>
      <c r="AK3482" t="s">
        <v>6230</v>
      </c>
      <c r="AL3482">
        <v>0</v>
      </c>
      <c r="AM3482" cm="1">
        <f t="array" ref="AM3482">IF(AL3482=1,1,
   IF(ISTEXT(AK3482),1,
   IF(AO3482&gt;1,AM3481,
   IF(AI3482=1,
      IF(SUMPRODUCT((LEN($Y$2:$Y$4096)-LEN(SUBSTITUTE($Y$2:$Y$4096,AA3482,"")))/LEN(AA3482))&gt;0,2,1),
      IF(
         SUMPRODUCT((LEN($Y$2:$Y$4096)-LEN(SUBSTITUTE($Y$2:$Y$4096,AA3482,"")))/LEN(AA3482))
         - SUMPRODUCT((LEN($Y$2:$Y$4096)-LEN(SUBSTITUTE($Y$2:$Y$4096,"Alolan "&amp;AA3482,"")))/LEN("Alolan "&amp;AA3482))
         - SUMPRODUCT((LEN($Y$2:$Y$4096)-LEN(SUBSTITUTE($Y$2:$Y$4096,"Galarian "&amp;AA3482,"")))/LEN("Galarian "&amp;AA3482))
         - SUMPRODUCT((LEN($Y$2:$Y$4096)-LEN(SUBSTITUTE($Y$2:$Y$4096,"Hisuian "&amp;AA3482,"")))/LEN("Hisuian "&amp;AA3482))
         - SUMPRODUCT((LEN($Y$2:$Y$4096)-LEN(SUBSTITUTE($Y$2:$Y$4096,"Paldean "&amp;AA3482,"")))/LEN("Paldean "&amp;AA3482))
      &gt;0,2,1)
   ))))</f>
        <v>1</v>
      </c>
      <c r="AN3482">
        <v>0</v>
      </c>
      <c r="AO3482">
        <v>0</v>
      </c>
    </row>
    <row r="3483" spans="1:41" x14ac:dyDescent="0.25">
      <c r="A3483" t="s">
        <v>4574</v>
      </c>
      <c r="B3483" t="s">
        <v>2641</v>
      </c>
      <c r="C3483" t="s">
        <v>1512</v>
      </c>
      <c r="D3483" t="s">
        <v>1492</v>
      </c>
      <c r="E3483">
        <v>70</v>
      </c>
      <c r="F3483">
        <v>75</v>
      </c>
      <c r="G3483">
        <v>50</v>
      </c>
      <c r="H3483">
        <v>45</v>
      </c>
      <c r="I3483">
        <v>50</v>
      </c>
      <c r="J3483">
        <v>50</v>
      </c>
      <c r="K3483" t="s">
        <v>2642</v>
      </c>
      <c r="M3483" t="s">
        <v>6230</v>
      </c>
      <c r="N3483">
        <v>6.2</v>
      </c>
      <c r="O3483">
        <v>5.8</v>
      </c>
      <c r="R3483">
        <f t="shared" si="251"/>
        <v>6</v>
      </c>
      <c r="S3483">
        <f t="shared" si="252"/>
        <v>6</v>
      </c>
      <c r="T3483">
        <f t="shared" si="254"/>
        <v>12</v>
      </c>
      <c r="U3483" t="s">
        <v>1512</v>
      </c>
      <c r="V3483" t="s">
        <v>1492</v>
      </c>
      <c r="W3483" t="s">
        <v>1471</v>
      </c>
      <c r="X3483" t="s">
        <v>1472</v>
      </c>
      <c r="Y3483" t="s">
        <v>5839</v>
      </c>
      <c r="Z3483" t="str" cm="1">
        <f t="array" ref="Z3483">IF(ISBLANK(AK3483),_xlfn.LET(
    _xlpm.nameBeforeSlash, IF(ISNUMBER(SEARCH("/", Y3483)), LEFT(Y3483, SEARCH("/", Y3483)-1), Y3483),
    _xlpm.matchRow, IFERROR(MATCH(_xlpm.nameBeforeSlash, AA:AA, 0), ""),
    _xlpm.difference, IF(_xlpm.matchRow="", "", ABS((R3483 + S3483)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),IF(ISBLANK(Y3483),"","Hidden"))</f>
        <v>Hidden</v>
      </c>
      <c r="AA3483" t="s">
        <v>5840</v>
      </c>
      <c r="AB3483" t="s">
        <v>3498</v>
      </c>
      <c r="AC3483" t="s">
        <v>745</v>
      </c>
      <c r="AD3483" t="str">
        <f>_xlfn.XLOOKUP(AC3483,moves!A:A,moves!B:B)</f>
        <v>normal</v>
      </c>
      <c r="AE3483">
        <f>_xlfn.XLOOKUP(AC3483,moves!A:A,moves!D:D)</f>
        <v>1</v>
      </c>
      <c r="AF3483" t="str">
        <f>_xlfn.XLOOKUP(AC3483,moves!A:A,moves!E:E)</f>
        <v>For every 2 damage taken by the user this battle: Increase attack strength by 1.</v>
      </c>
      <c r="AG3483">
        <v>0</v>
      </c>
      <c r="AH3483">
        <v>0</v>
      </c>
      <c r="AI3483">
        <f t="shared" si="255"/>
        <v>1</v>
      </c>
      <c r="AJ3483" t="s">
        <v>523</v>
      </c>
      <c r="AK3483" t="s">
        <v>6230</v>
      </c>
      <c r="AL3483">
        <v>0</v>
      </c>
      <c r="AM3483" cm="1">
        <f t="array" ref="AM3483">IF(AL3483=1,1,
   IF(ISTEXT(AK3483),1,
   IF(AO3483&gt;1,AM3482,
   IF(AI3483=1,
      IF(SUMPRODUCT((LEN($Y$2:$Y$4096)-LEN(SUBSTITUTE($Y$2:$Y$4096,AA3483,"")))/LEN(AA3483))&gt;0,2,1),
      IF(
         SUMPRODUCT((LEN($Y$2:$Y$4096)-LEN(SUBSTITUTE($Y$2:$Y$4096,AA3483,"")))/LEN(AA3483))
         - SUMPRODUCT((LEN($Y$2:$Y$4096)-LEN(SUBSTITUTE($Y$2:$Y$4096,"Alolan "&amp;AA3483,"")))/LEN("Alolan "&amp;AA3483))
         - SUMPRODUCT((LEN($Y$2:$Y$4096)-LEN(SUBSTITUTE($Y$2:$Y$4096,"Galarian "&amp;AA3483,"")))/LEN("Galarian "&amp;AA3483))
         - SUMPRODUCT((LEN($Y$2:$Y$4096)-LEN(SUBSTITUTE($Y$2:$Y$4096,"Hisuian "&amp;AA3483,"")))/LEN("Hisuian "&amp;AA3483))
         - SUMPRODUCT((LEN($Y$2:$Y$4096)-LEN(SUBSTITUTE($Y$2:$Y$4096,"Paldean "&amp;AA3483,"")))/LEN("Paldean "&amp;AA3483))
      &gt;0,2,1)
   ))))</f>
        <v>1</v>
      </c>
      <c r="AN3483">
        <v>0</v>
      </c>
      <c r="AO3483">
        <v>0</v>
      </c>
    </row>
    <row r="3484" spans="1:41" x14ac:dyDescent="0.25">
      <c r="A3484" t="s">
        <v>3787</v>
      </c>
      <c r="B3484" t="s">
        <v>45</v>
      </c>
      <c r="C3484" t="s">
        <v>1546</v>
      </c>
      <c r="D3484" t="s">
        <v>1472</v>
      </c>
      <c r="E3484">
        <v>35</v>
      </c>
      <c r="F3484">
        <v>45</v>
      </c>
      <c r="G3484">
        <v>160</v>
      </c>
      <c r="H3484">
        <v>30</v>
      </c>
      <c r="I3484">
        <v>45</v>
      </c>
      <c r="J3484">
        <v>70</v>
      </c>
      <c r="K3484" t="s">
        <v>1671</v>
      </c>
      <c r="M3484" t="s">
        <v>6230</v>
      </c>
      <c r="N3484">
        <v>5.35</v>
      </c>
      <c r="O3484">
        <v>7.55</v>
      </c>
      <c r="R3484">
        <f t="shared" si="251"/>
        <v>5</v>
      </c>
      <c r="S3484">
        <f t="shared" si="252"/>
        <v>8</v>
      </c>
      <c r="T3484">
        <f t="shared" si="254"/>
        <v>13</v>
      </c>
      <c r="U3484" t="s">
        <v>1546</v>
      </c>
      <c r="V3484" t="s">
        <v>1472</v>
      </c>
      <c r="W3484" t="s">
        <v>1514</v>
      </c>
      <c r="X3484" t="s">
        <v>1521</v>
      </c>
      <c r="Y3484" t="s">
        <v>5058</v>
      </c>
      <c r="Z3484" t="str" cm="1">
        <f t="array" ref="Z3484">IF(ISBLANK(AK3484),_xlfn.LET(
    _xlpm.nameBeforeSlash, IF(ISNUMBER(SEARCH("/", Y3484)), LEFT(Y3484, SEARCH("/", Y3484)-1), Y3484),
    _xlpm.matchRow, IFERROR(MATCH(_xlpm.nameBeforeSlash, AA:AA, 0), ""),
    _xlpm.difference, IF(_xlpm.matchRow="", "", ABS((R3484 + S3484)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),IF(ISBLANK(Y3484),"","Hidden"))</f>
        <v>Hidden</v>
      </c>
      <c r="AA3484" t="s">
        <v>5059</v>
      </c>
      <c r="AB3484" t="s">
        <v>3498</v>
      </c>
      <c r="AC3484" t="s">
        <v>1184</v>
      </c>
      <c r="AD3484" t="str">
        <f>_xlfn.XLOOKUP(AC3484,moves!A:A,moves!B:B)</f>
        <v>ground</v>
      </c>
      <c r="AE3484">
        <f>_xlfn.XLOOKUP(AC3484,moves!A:A,moves!D:D)</f>
        <v>3</v>
      </c>
      <c r="AF3484" t="str">
        <f>_xlfn.XLOOKUP(AC3484,moves!A:A,moves!E:E)</f>
        <v xml:space="preserve"> </v>
      </c>
      <c r="AG3484">
        <v>0</v>
      </c>
      <c r="AH3484">
        <v>0</v>
      </c>
      <c r="AI3484">
        <f t="shared" si="255"/>
        <v>1</v>
      </c>
      <c r="AJ3484" t="s">
        <v>523</v>
      </c>
      <c r="AK3484" t="s">
        <v>6230</v>
      </c>
      <c r="AL3484">
        <v>0</v>
      </c>
      <c r="AM3484" cm="1">
        <f t="array" ref="AM3484">IF(AL3484=1,1,
   IF(ISTEXT(AK3484),1,
   IF(AO3484&gt;1,AM3483,
   IF(AI3484=1,
      IF(SUMPRODUCT((LEN($Y$2:$Y$4096)-LEN(SUBSTITUTE($Y$2:$Y$4096,AA3484,"")))/LEN(AA3484))&gt;0,2,1),
      IF(
         SUMPRODUCT((LEN($Y$2:$Y$4096)-LEN(SUBSTITUTE($Y$2:$Y$4096,AA3484,"")))/LEN(AA3484))
         - SUMPRODUCT((LEN($Y$2:$Y$4096)-LEN(SUBSTITUTE($Y$2:$Y$4096,"Alolan "&amp;AA3484,"")))/LEN("Alolan "&amp;AA3484))
         - SUMPRODUCT((LEN($Y$2:$Y$4096)-LEN(SUBSTITUTE($Y$2:$Y$4096,"Galarian "&amp;AA3484,"")))/LEN("Galarian "&amp;AA3484))
         - SUMPRODUCT((LEN($Y$2:$Y$4096)-LEN(SUBSTITUTE($Y$2:$Y$4096,"Hisuian "&amp;AA3484,"")))/LEN("Hisuian "&amp;AA3484))
         - SUMPRODUCT((LEN($Y$2:$Y$4096)-LEN(SUBSTITUTE($Y$2:$Y$4096,"Paldean "&amp;AA3484,"")))/LEN("Paldean "&amp;AA3484))
      &gt;0,2,1)
   ))))</f>
        <v>1</v>
      </c>
      <c r="AN3484">
        <v>0</v>
      </c>
      <c r="AO3484">
        <v>0</v>
      </c>
    </row>
    <row r="3485" spans="1:41" x14ac:dyDescent="0.25">
      <c r="A3485" t="s">
        <v>3719</v>
      </c>
      <c r="B3485" t="s">
        <v>1578</v>
      </c>
      <c r="C3485" t="s">
        <v>1472</v>
      </c>
      <c r="D3485"/>
      <c r="E3485">
        <v>10</v>
      </c>
      <c r="F3485">
        <v>55</v>
      </c>
      <c r="G3485">
        <v>25</v>
      </c>
      <c r="H3485">
        <v>35</v>
      </c>
      <c r="I3485">
        <v>45</v>
      </c>
      <c r="J3485">
        <v>95</v>
      </c>
      <c r="K3485" t="s">
        <v>1579</v>
      </c>
      <c r="M3485" t="s">
        <v>6230</v>
      </c>
      <c r="N3485">
        <v>6.9</v>
      </c>
      <c r="O3485">
        <v>2.5</v>
      </c>
      <c r="R3485">
        <f t="shared" si="251"/>
        <v>7</v>
      </c>
      <c r="S3485">
        <f t="shared" si="252"/>
        <v>3</v>
      </c>
      <c r="T3485">
        <f t="shared" si="254"/>
        <v>10</v>
      </c>
      <c r="U3485" t="s">
        <v>1472</v>
      </c>
      <c r="V3485" t="s">
        <v>1546</v>
      </c>
      <c r="W3485" t="s">
        <v>1471</v>
      </c>
      <c r="X3485" t="s">
        <v>1524</v>
      </c>
      <c r="Y3485" t="s">
        <v>4986</v>
      </c>
      <c r="Z3485" t="str" cm="1">
        <f t="array" ref="Z3485">IF(ISBLANK(AK3485),_xlfn.LET(
    _xlpm.nameBeforeSlash, IF(ISNUMBER(SEARCH("/", Y3485)), LEFT(Y3485, SEARCH("/", Y3485)-1), Y3485),
    _xlpm.matchRow, IFERROR(MATCH(_xlpm.nameBeforeSlash, AA:AA, 0), ""),
    _xlpm.difference, IF(_xlpm.matchRow="", "", ABS((R3485 + S3485)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),IF(ISBLANK(Y3485),"","Hidden"))</f>
        <v>Hidden</v>
      </c>
      <c r="AA3485" t="s">
        <v>4987</v>
      </c>
      <c r="AB3485" t="s">
        <v>3498</v>
      </c>
      <c r="AC3485" t="s">
        <v>458</v>
      </c>
      <c r="AD3485" t="str">
        <f>_xlfn.XLOOKUP(AC3485,moves!A:A,moves!B:B)</f>
        <v>ground</v>
      </c>
      <c r="AE3485">
        <f>_xlfn.XLOOKUP(AC3485,moves!A:A,moves!D:D)</f>
        <v>2</v>
      </c>
      <c r="AF3485" t="str">
        <f>_xlfn.XLOOKUP(AC3485,moves!A:A,moves!E:E)</f>
        <v>Increase the target's battle fatigue by 2. The target may no longer switch out or flee the battle.</v>
      </c>
      <c r="AG3485">
        <v>0</v>
      </c>
      <c r="AH3485">
        <v>0</v>
      </c>
      <c r="AI3485">
        <f t="shared" si="255"/>
        <v>1</v>
      </c>
      <c r="AJ3485" t="s">
        <v>523</v>
      </c>
      <c r="AK3485" t="s">
        <v>6230</v>
      </c>
      <c r="AL3485">
        <v>0</v>
      </c>
      <c r="AM3485" cm="1">
        <f t="array" ref="AM3485">IF(AL3485=1,1,
   IF(ISTEXT(AK3485),1,
   IF(AO3485&gt;1,AM3484,
   IF(AI3485=1,
      IF(SUMPRODUCT((LEN($Y$2:$Y$4096)-LEN(SUBSTITUTE($Y$2:$Y$4096,AA3485,"")))/LEN(AA3485))&gt;0,2,1),
      IF(
         SUMPRODUCT((LEN($Y$2:$Y$4096)-LEN(SUBSTITUTE($Y$2:$Y$4096,AA3485,"")))/LEN(AA3485))
         - SUMPRODUCT((LEN($Y$2:$Y$4096)-LEN(SUBSTITUTE($Y$2:$Y$4096,"Alolan "&amp;AA3485,"")))/LEN("Alolan "&amp;AA3485))
         - SUMPRODUCT((LEN($Y$2:$Y$4096)-LEN(SUBSTITUTE($Y$2:$Y$4096,"Galarian "&amp;AA3485,"")))/LEN("Galarian "&amp;AA3485))
         - SUMPRODUCT((LEN($Y$2:$Y$4096)-LEN(SUBSTITUTE($Y$2:$Y$4096,"Hisuian "&amp;AA3485,"")))/LEN("Hisuian "&amp;AA3485))
         - SUMPRODUCT((LEN($Y$2:$Y$4096)-LEN(SUBSTITUTE($Y$2:$Y$4096,"Paldean "&amp;AA3485,"")))/LEN("Paldean "&amp;AA3485))
      &gt;0,2,1)
   ))))</f>
        <v>1</v>
      </c>
      <c r="AN3485">
        <v>0</v>
      </c>
      <c r="AO3485">
        <v>0</v>
      </c>
    </row>
    <row r="3486" spans="1:41" x14ac:dyDescent="0.25">
      <c r="A3486" t="s">
        <v>3876</v>
      </c>
      <c r="B3486" t="s">
        <v>1770</v>
      </c>
      <c r="C3486" t="s">
        <v>1499</v>
      </c>
      <c r="D3486" t="s">
        <v>1469</v>
      </c>
      <c r="E3486">
        <v>40</v>
      </c>
      <c r="F3486">
        <v>60</v>
      </c>
      <c r="G3486">
        <v>40</v>
      </c>
      <c r="H3486">
        <v>40</v>
      </c>
      <c r="I3486">
        <v>40</v>
      </c>
      <c r="J3486">
        <v>30</v>
      </c>
      <c r="K3486" t="s">
        <v>1771</v>
      </c>
      <c r="M3486" t="s">
        <v>6230</v>
      </c>
      <c r="N3486">
        <v>4.5999999999999996</v>
      </c>
      <c r="O3486">
        <v>4</v>
      </c>
      <c r="R3486">
        <f t="shared" si="251"/>
        <v>5</v>
      </c>
      <c r="S3486">
        <f t="shared" si="252"/>
        <v>4</v>
      </c>
      <c r="T3486">
        <f t="shared" si="254"/>
        <v>9</v>
      </c>
      <c r="U3486" t="s">
        <v>1499</v>
      </c>
      <c r="V3486" t="s">
        <v>1469</v>
      </c>
      <c r="W3486" t="s">
        <v>1471</v>
      </c>
      <c r="X3486" t="s">
        <v>1468</v>
      </c>
      <c r="Y3486" t="s">
        <v>5154</v>
      </c>
      <c r="Z3486" t="str" cm="1">
        <f t="array" ref="Z3486">IF(ISBLANK(AK3486),_xlfn.LET(
    _xlpm.nameBeforeSlash, IF(ISNUMBER(SEARCH("/", Y3486)), LEFT(Y3486, SEARCH("/", Y3486)-1), Y3486),
    _xlpm.matchRow, IFERROR(MATCH(_xlpm.nameBeforeSlash, AA:AA, 0), ""),
    _xlpm.difference, IF(_xlpm.matchRow="", "", ABS((R3486 + S3486)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),IF(ISBLANK(Y3486),"","Hidden"))</f>
        <v>Hidden</v>
      </c>
      <c r="AA3486" t="s">
        <v>5155</v>
      </c>
      <c r="AB3486" t="s">
        <v>3498</v>
      </c>
      <c r="AC3486" t="s">
        <v>748</v>
      </c>
      <c r="AD3486" t="str">
        <f>_xlfn.XLOOKUP(AC3486,moves!A:A,moves!B:B)</f>
        <v>poison</v>
      </c>
      <c r="AE3486">
        <f>_xlfn.XLOOKUP(AC3486,moves!A:A,moves!D:D)</f>
        <v>1</v>
      </c>
      <c r="AF3486" t="str">
        <f>_xlfn.XLOOKUP(AC3486,moves!A:A,moves!E:E)</f>
        <v>If any status symbols are rolled: Inflict the Poisoned status on the target. When the user is next attacked: Remove 2 regular hits from the roll.</v>
      </c>
      <c r="AG3486">
        <v>0</v>
      </c>
      <c r="AH3486">
        <v>0</v>
      </c>
      <c r="AI3486">
        <f t="shared" si="255"/>
        <v>1</v>
      </c>
      <c r="AJ3486" t="s">
        <v>523</v>
      </c>
      <c r="AK3486" t="s">
        <v>6230</v>
      </c>
      <c r="AL3486">
        <v>0</v>
      </c>
      <c r="AM3486" cm="1">
        <f t="array" ref="AM3486">IF(AL3486=1,1,
   IF(ISTEXT(AK3486),1,
   IF(AO3486&gt;1,AM3485,
   IF(AI3486=1,
      IF(SUMPRODUCT((LEN($Y$2:$Y$4096)-LEN(SUBSTITUTE($Y$2:$Y$4096,AA3486,"")))/LEN(AA3486))&gt;0,2,1),
      IF(
         SUMPRODUCT((LEN($Y$2:$Y$4096)-LEN(SUBSTITUTE($Y$2:$Y$4096,AA3486,"")))/LEN(AA3486))
         - SUMPRODUCT((LEN($Y$2:$Y$4096)-LEN(SUBSTITUTE($Y$2:$Y$4096,"Alolan "&amp;AA3486,"")))/LEN("Alolan "&amp;AA3486))
         - SUMPRODUCT((LEN($Y$2:$Y$4096)-LEN(SUBSTITUTE($Y$2:$Y$4096,"Galarian "&amp;AA3486,"")))/LEN("Galarian "&amp;AA3486))
         - SUMPRODUCT((LEN($Y$2:$Y$4096)-LEN(SUBSTITUTE($Y$2:$Y$4096,"Hisuian "&amp;AA3486,"")))/LEN("Hisuian "&amp;AA3486))
         - SUMPRODUCT((LEN($Y$2:$Y$4096)-LEN(SUBSTITUTE($Y$2:$Y$4096,"Paldean "&amp;AA3486,"")))/LEN("Paldean "&amp;AA3486))
      &gt;0,2,1)
   ))))</f>
        <v>1</v>
      </c>
      <c r="AN3486">
        <v>0</v>
      </c>
      <c r="AO3486">
        <v>0</v>
      </c>
    </row>
    <row r="3487" spans="1:41" x14ac:dyDescent="0.25">
      <c r="A3487" t="s">
        <v>4485</v>
      </c>
      <c r="B3487" t="s">
        <v>718</v>
      </c>
      <c r="C3487" t="s">
        <v>1471</v>
      </c>
      <c r="D3487" t="s">
        <v>429</v>
      </c>
      <c r="E3487">
        <v>53</v>
      </c>
      <c r="F3487">
        <v>54</v>
      </c>
      <c r="G3487">
        <v>53</v>
      </c>
      <c r="H3487">
        <v>37</v>
      </c>
      <c r="I3487">
        <v>46</v>
      </c>
      <c r="J3487">
        <v>45</v>
      </c>
      <c r="K3487" t="s">
        <v>719</v>
      </c>
      <c r="M3487" t="s">
        <v>6230</v>
      </c>
      <c r="N3487">
        <v>4.87</v>
      </c>
      <c r="O3487">
        <v>5.09</v>
      </c>
      <c r="R3487">
        <f t="shared" si="251"/>
        <v>5</v>
      </c>
      <c r="S3487">
        <f t="shared" si="252"/>
        <v>5</v>
      </c>
      <c r="T3487">
        <f t="shared" si="254"/>
        <v>10</v>
      </c>
      <c r="U3487" t="s">
        <v>1471</v>
      </c>
      <c r="V3487" t="s">
        <v>429</v>
      </c>
      <c r="W3487" t="s">
        <v>1492</v>
      </c>
      <c r="X3487" t="s">
        <v>1481</v>
      </c>
      <c r="Y3487" t="s">
        <v>5750</v>
      </c>
      <c r="Z3487" t="str" cm="1">
        <f t="array" ref="Z3487">IF(ISBLANK(AK3487),_xlfn.LET(
    _xlpm.nameBeforeSlash, IF(ISNUMBER(SEARCH("/", Y3487)), LEFT(Y3487, SEARCH("/", Y3487)-1), Y3487),
    _xlpm.matchRow, IFERROR(MATCH(_xlpm.nameBeforeSlash, AA:AA, 0), ""),
    _xlpm.difference, IF(_xlpm.matchRow="", "", ABS((R3487 + S3487)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),IF(ISBLANK(Y3487),"","Hidden"))</f>
        <v>Hidden</v>
      </c>
      <c r="AA3487" t="s">
        <v>5751</v>
      </c>
      <c r="AB3487" t="s">
        <v>3498</v>
      </c>
      <c r="AC3487" t="s">
        <v>1102</v>
      </c>
      <c r="AD3487" t="str">
        <f>_xlfn.XLOOKUP(AC3487,moves!A:A,moves!B:B)</f>
        <v>flying</v>
      </c>
      <c r="AE3487">
        <f>_xlfn.XLOOKUP(AC3487,moves!A:A,moves!D:D)</f>
        <v>3</v>
      </c>
      <c r="AF3487" t="str">
        <f>_xlfn.XLOOKUP(AC3487,moves!A:A,moves!E:E)</f>
        <v>Consume an Apricorn from the bag of the target. The target decides which one.</v>
      </c>
      <c r="AG3487">
        <v>0</v>
      </c>
      <c r="AH3487">
        <v>0</v>
      </c>
      <c r="AI3487">
        <f t="shared" si="255"/>
        <v>1</v>
      </c>
      <c r="AJ3487" t="s">
        <v>523</v>
      </c>
      <c r="AK3487" t="s">
        <v>6230</v>
      </c>
      <c r="AL3487">
        <v>0</v>
      </c>
      <c r="AM3487" cm="1">
        <f t="array" ref="AM3487">IF(AL3487=1,1,
   IF(ISTEXT(AK3487),1,
   IF(AO3487&gt;1,AM3486,
   IF(AI3487=1,
      IF(SUMPRODUCT((LEN($Y$2:$Y$4096)-LEN(SUBSTITUTE($Y$2:$Y$4096,AA3487,"")))/LEN(AA3487))&gt;0,2,1),
      IF(
         SUMPRODUCT((LEN($Y$2:$Y$4096)-LEN(SUBSTITUTE($Y$2:$Y$4096,AA3487,"")))/LEN(AA3487))
         - SUMPRODUCT((LEN($Y$2:$Y$4096)-LEN(SUBSTITUTE($Y$2:$Y$4096,"Alolan "&amp;AA3487,"")))/LEN("Alolan "&amp;AA3487))
         - SUMPRODUCT((LEN($Y$2:$Y$4096)-LEN(SUBSTITUTE($Y$2:$Y$4096,"Galarian "&amp;AA3487,"")))/LEN("Galarian "&amp;AA3487))
         - SUMPRODUCT((LEN($Y$2:$Y$4096)-LEN(SUBSTITUTE($Y$2:$Y$4096,"Hisuian "&amp;AA3487,"")))/LEN("Hisuian "&amp;AA3487))
         - SUMPRODUCT((LEN($Y$2:$Y$4096)-LEN(SUBSTITUTE($Y$2:$Y$4096,"Paldean "&amp;AA3487,"")))/LEN("Paldean "&amp;AA3487))
      &gt;0,2,1)
   ))))</f>
        <v>1</v>
      </c>
      <c r="AN3487">
        <v>0</v>
      </c>
      <c r="AO3487">
        <v>0</v>
      </c>
    </row>
    <row r="3488" spans="1:41" x14ac:dyDescent="0.25">
      <c r="A3488" t="s">
        <v>3940</v>
      </c>
      <c r="B3488" t="s">
        <v>96</v>
      </c>
      <c r="C3488" t="s">
        <v>1490</v>
      </c>
      <c r="D3488"/>
      <c r="E3488">
        <v>35</v>
      </c>
      <c r="F3488">
        <v>65</v>
      </c>
      <c r="G3488">
        <v>35</v>
      </c>
      <c r="H3488">
        <v>65</v>
      </c>
      <c r="I3488">
        <v>35</v>
      </c>
      <c r="J3488">
        <v>65</v>
      </c>
      <c r="K3488" t="s">
        <v>1843</v>
      </c>
      <c r="M3488" t="s">
        <v>6230</v>
      </c>
      <c r="N3488">
        <v>6.5</v>
      </c>
      <c r="O3488">
        <v>3.5</v>
      </c>
      <c r="R3488">
        <f t="shared" si="251"/>
        <v>7</v>
      </c>
      <c r="S3488">
        <f t="shared" si="252"/>
        <v>4</v>
      </c>
      <c r="T3488">
        <f t="shared" si="254"/>
        <v>11</v>
      </c>
      <c r="U3488" t="s">
        <v>1490</v>
      </c>
      <c r="V3488" t="s">
        <v>1209</v>
      </c>
      <c r="W3488" t="s">
        <v>1468</v>
      </c>
      <c r="X3488" t="s">
        <v>1512</v>
      </c>
      <c r="Y3488" t="s">
        <v>5229</v>
      </c>
      <c r="Z3488" t="str" cm="1">
        <f t="array" ref="Z3488">IF(ISBLANK(AK3488),_xlfn.LET(
    _xlpm.nameBeforeSlash, IF(ISNUMBER(SEARCH("/", Y3488)), LEFT(Y3488, SEARCH("/", Y3488)-1), Y3488),
    _xlpm.matchRow, IFERROR(MATCH(_xlpm.nameBeforeSlash, AA:AA, 0), ""),
    _xlpm.difference, IF(_xlpm.matchRow="", "", ABS((R3488 + S3488)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),IF(ISBLANK(Y3488),"","Hidden"))</f>
        <v>Hidden</v>
      </c>
      <c r="AA3488" t="s">
        <v>5230</v>
      </c>
      <c r="AB3488" t="s">
        <v>3498</v>
      </c>
      <c r="AC3488" t="s">
        <v>1148</v>
      </c>
      <c r="AD3488" t="str">
        <f>_xlfn.XLOOKUP(AC3488,moves!A:A,moves!B:B)</f>
        <v>grass</v>
      </c>
      <c r="AE3488">
        <f>_xlfn.XLOOKUP(AC3488,moves!A:A,moves!D:D)</f>
        <v>3</v>
      </c>
      <c r="AF3488" t="str">
        <f>_xlfn.XLOOKUP(AC3488,moves!A:A,moves!E:E)</f>
        <v>Critical hits deal +1 damage but status symbols deal -1 damage.</v>
      </c>
      <c r="AG3488">
        <v>0</v>
      </c>
      <c r="AH3488">
        <v>0</v>
      </c>
      <c r="AI3488">
        <f t="shared" si="255"/>
        <v>1</v>
      </c>
      <c r="AJ3488" t="s">
        <v>523</v>
      </c>
      <c r="AK3488" t="s">
        <v>6230</v>
      </c>
      <c r="AL3488">
        <v>0</v>
      </c>
      <c r="AM3488" cm="1">
        <f t="array" ref="AM3488">IF(AL3488=1,1,
   IF(ISTEXT(AK3488),1,
   IF(AO3488&gt;1,AM3487,
   IF(AI3488=1,
      IF(SUMPRODUCT((LEN($Y$2:$Y$4096)-LEN(SUBSTITUTE($Y$2:$Y$4096,AA3488,"")))/LEN(AA3488))&gt;0,2,1),
      IF(
         SUMPRODUCT((LEN($Y$2:$Y$4096)-LEN(SUBSTITUTE($Y$2:$Y$4096,AA3488,"")))/LEN(AA3488))
         - SUMPRODUCT((LEN($Y$2:$Y$4096)-LEN(SUBSTITUTE($Y$2:$Y$4096,"Alolan "&amp;AA3488,"")))/LEN("Alolan "&amp;AA3488))
         - SUMPRODUCT((LEN($Y$2:$Y$4096)-LEN(SUBSTITUTE($Y$2:$Y$4096,"Galarian "&amp;AA3488,"")))/LEN("Galarian "&amp;AA3488))
         - SUMPRODUCT((LEN($Y$2:$Y$4096)-LEN(SUBSTITUTE($Y$2:$Y$4096,"Hisuian "&amp;AA3488,"")))/LEN("Hisuian "&amp;AA3488))
         - SUMPRODUCT((LEN($Y$2:$Y$4096)-LEN(SUBSTITUTE($Y$2:$Y$4096,"Paldean "&amp;AA3488,"")))/LEN("Paldean "&amp;AA3488))
      &gt;0,2,1)
   ))))</f>
        <v>1</v>
      </c>
      <c r="AN3488">
        <v>0</v>
      </c>
      <c r="AO3488">
        <v>0</v>
      </c>
    </row>
    <row r="3489" spans="1:41" x14ac:dyDescent="0.25">
      <c r="A3489" t="s">
        <v>3715</v>
      </c>
      <c r="B3489" t="s">
        <v>677</v>
      </c>
      <c r="C3489" t="s">
        <v>1499</v>
      </c>
      <c r="D3489" t="s">
        <v>1468</v>
      </c>
      <c r="E3489">
        <v>35</v>
      </c>
      <c r="F3489">
        <v>70</v>
      </c>
      <c r="G3489">
        <v>55</v>
      </c>
      <c r="H3489">
        <v>45</v>
      </c>
      <c r="I3489">
        <v>55</v>
      </c>
      <c r="J3489">
        <v>25</v>
      </c>
      <c r="K3489" t="s">
        <v>678</v>
      </c>
      <c r="M3489" t="s">
        <v>6230</v>
      </c>
      <c r="N3489">
        <v>4.95</v>
      </c>
      <c r="O3489">
        <v>4.7</v>
      </c>
      <c r="R3489">
        <f t="shared" si="251"/>
        <v>5</v>
      </c>
      <c r="S3489">
        <f t="shared" si="252"/>
        <v>5</v>
      </c>
      <c r="T3489">
        <f t="shared" si="254"/>
        <v>10</v>
      </c>
      <c r="U3489" t="s">
        <v>1499</v>
      </c>
      <c r="V3489" t="s">
        <v>1468</v>
      </c>
      <c r="W3489" t="s">
        <v>429</v>
      </c>
      <c r="X3489" t="s">
        <v>1490</v>
      </c>
      <c r="Y3489" t="s">
        <v>4982</v>
      </c>
      <c r="Z3489" t="str" cm="1">
        <f t="array" ref="Z3489">IF(ISBLANK(AK3489),_xlfn.LET(
    _xlpm.nameBeforeSlash, IF(ISNUMBER(SEARCH("/", Y3489)), LEFT(Y3489, SEARCH("/", Y3489)-1), Y3489),
    _xlpm.matchRow, IFERROR(MATCH(_xlpm.nameBeforeSlash, AA:AA, 0), ""),
    _xlpm.difference, IF(_xlpm.matchRow="", "", ABS((R3489 + S3489)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),IF(ISBLANK(Y3489),"","Hidden"))</f>
        <v>Hidden</v>
      </c>
      <c r="AA3489" t="s">
        <v>4983</v>
      </c>
      <c r="AB3489" t="s">
        <v>3498</v>
      </c>
      <c r="AC3489" t="s">
        <v>1162</v>
      </c>
      <c r="AD3489" t="str">
        <f>_xlfn.XLOOKUP(AC3489,moves!A:A,moves!B:B)</f>
        <v>grass</v>
      </c>
      <c r="AE3489">
        <f>_xlfn.XLOOKUP(AC3489,moves!A:A,moves!D:D)</f>
        <v>1</v>
      </c>
      <c r="AF3489" t="str">
        <f>_xlfn.XLOOKUP(AC3489,moves!A:A,moves!E:E)</f>
        <v>Heal equal to the damage dealt.</v>
      </c>
      <c r="AG3489">
        <v>0</v>
      </c>
      <c r="AH3489">
        <v>0</v>
      </c>
      <c r="AI3489">
        <f t="shared" si="255"/>
        <v>1</v>
      </c>
      <c r="AJ3489" t="s">
        <v>523</v>
      </c>
      <c r="AK3489" t="s">
        <v>6230</v>
      </c>
      <c r="AL3489">
        <v>0</v>
      </c>
      <c r="AM3489" cm="1">
        <f t="array" ref="AM3489">IF(AL3489=1,1,
   IF(ISTEXT(AK3489),1,
   IF(AO3489&gt;1,AM3488,
   IF(AI3489=1,
      IF(SUMPRODUCT((LEN($Y$2:$Y$4096)-LEN(SUBSTITUTE($Y$2:$Y$4096,AA3489,"")))/LEN(AA3489))&gt;0,2,1),
      IF(
         SUMPRODUCT((LEN($Y$2:$Y$4096)-LEN(SUBSTITUTE($Y$2:$Y$4096,AA3489,"")))/LEN(AA3489))
         - SUMPRODUCT((LEN($Y$2:$Y$4096)-LEN(SUBSTITUTE($Y$2:$Y$4096,"Alolan "&amp;AA3489,"")))/LEN("Alolan "&amp;AA3489))
         - SUMPRODUCT((LEN($Y$2:$Y$4096)-LEN(SUBSTITUTE($Y$2:$Y$4096,"Galarian "&amp;AA3489,"")))/LEN("Galarian "&amp;AA3489))
         - SUMPRODUCT((LEN($Y$2:$Y$4096)-LEN(SUBSTITUTE($Y$2:$Y$4096,"Hisuian "&amp;AA3489,"")))/LEN("Hisuian "&amp;AA3489))
         - SUMPRODUCT((LEN($Y$2:$Y$4096)-LEN(SUBSTITUTE($Y$2:$Y$4096,"Paldean "&amp;AA3489,"")))/LEN("Paldean "&amp;AA3489))
      &gt;0,2,1)
   ))))</f>
        <v>1</v>
      </c>
      <c r="AN3489">
        <v>0</v>
      </c>
      <c r="AO3489">
        <v>0</v>
      </c>
    </row>
    <row r="3490" spans="1:41" x14ac:dyDescent="0.25">
      <c r="A3490" t="s">
        <v>3958</v>
      </c>
      <c r="B3490" t="s">
        <v>105</v>
      </c>
      <c r="C3490" t="s">
        <v>1479</v>
      </c>
      <c r="D3490"/>
      <c r="E3490">
        <v>45</v>
      </c>
      <c r="F3490">
        <v>75</v>
      </c>
      <c r="G3490">
        <v>37</v>
      </c>
      <c r="H3490">
        <v>70</v>
      </c>
      <c r="I3490">
        <v>55</v>
      </c>
      <c r="J3490">
        <v>83</v>
      </c>
      <c r="K3490" t="s">
        <v>345</v>
      </c>
      <c r="M3490" t="s">
        <v>6230</v>
      </c>
      <c r="N3490">
        <v>7.7700000000000005</v>
      </c>
      <c r="O3490">
        <v>4.5600000000000005</v>
      </c>
      <c r="P3490">
        <v>-1</v>
      </c>
      <c r="R3490">
        <f t="shared" si="251"/>
        <v>7</v>
      </c>
      <c r="S3490">
        <f t="shared" si="252"/>
        <v>5</v>
      </c>
      <c r="T3490">
        <f t="shared" si="254"/>
        <v>12</v>
      </c>
      <c r="U3490" t="s">
        <v>1479</v>
      </c>
      <c r="V3490" t="s">
        <v>1469</v>
      </c>
      <c r="W3490" t="s">
        <v>1512</v>
      </c>
      <c r="X3490" t="s">
        <v>1492</v>
      </c>
      <c r="Y3490" t="s">
        <v>5106</v>
      </c>
      <c r="Z3490" t="str" cm="1">
        <f t="array" ref="Z3490">IF(ISBLANK(AK3490),_xlfn.LET(
    _xlpm.nameBeforeSlash, IF(ISNUMBER(SEARCH("/", Y3490)), LEFT(Y3490, SEARCH("/", Y3490)-1), Y3490),
    _xlpm.matchRow, IFERROR(MATCH(_xlpm.nameBeforeSlash, AA:AA, 0), ""),
    _xlpm.difference, IF(_xlpm.matchRow="", "", ABS((R3490 + S3490)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),IF(ISBLANK(Y3490),"","Hidden"))</f>
        <v>Hidden</v>
      </c>
      <c r="AA3490" t="s">
        <v>5247</v>
      </c>
      <c r="AB3490" t="s">
        <v>3498</v>
      </c>
      <c r="AC3490" t="s">
        <v>711</v>
      </c>
      <c r="AD3490" t="str">
        <f>_xlfn.XLOOKUP(AC3490,moves!A:A,moves!B:B)</f>
        <v>fire</v>
      </c>
      <c r="AE3490">
        <f>_xlfn.XLOOKUP(AC3490,moves!A:A,moves!D:D)</f>
        <v>2</v>
      </c>
      <c r="AF3490" t="str">
        <f>_xlfn.XLOOKUP(AC3490,moves!A:A,moves!E:E)</f>
        <v>Inflict the Burned status on the target.</v>
      </c>
      <c r="AG3490">
        <v>0</v>
      </c>
      <c r="AH3490">
        <v>0</v>
      </c>
      <c r="AI3490">
        <f t="shared" si="255"/>
        <v>1</v>
      </c>
      <c r="AJ3490" t="s">
        <v>523</v>
      </c>
      <c r="AK3490" t="s">
        <v>6230</v>
      </c>
      <c r="AL3490">
        <v>0</v>
      </c>
      <c r="AM3490" cm="1">
        <f t="array" ref="AM3490">IF(AL3490=1,1,
   IF(ISTEXT(AK3490),1,
   IF(AO3490&gt;1,AM3489,
   IF(AI3490=1,
      IF(SUMPRODUCT((LEN($Y$2:$Y$4096)-LEN(SUBSTITUTE($Y$2:$Y$4096,AA3490,"")))/LEN(AA3490))&gt;0,2,1),
      IF(
         SUMPRODUCT((LEN($Y$2:$Y$4096)-LEN(SUBSTITUTE($Y$2:$Y$4096,AA3490,"")))/LEN(AA3490))
         - SUMPRODUCT((LEN($Y$2:$Y$4096)-LEN(SUBSTITUTE($Y$2:$Y$4096,"Alolan "&amp;AA3490,"")))/LEN("Alolan "&amp;AA3490))
         - SUMPRODUCT((LEN($Y$2:$Y$4096)-LEN(SUBSTITUTE($Y$2:$Y$4096,"Galarian "&amp;AA3490,"")))/LEN("Galarian "&amp;AA3490))
         - SUMPRODUCT((LEN($Y$2:$Y$4096)-LEN(SUBSTITUTE($Y$2:$Y$4096,"Hisuian "&amp;AA3490,"")))/LEN("Hisuian "&amp;AA3490))
         - SUMPRODUCT((LEN($Y$2:$Y$4096)-LEN(SUBSTITUTE($Y$2:$Y$4096,"Paldean "&amp;AA3490,"")))/LEN("Paldean "&amp;AA3490))
      &gt;0,2,1)
   ))))</f>
        <v>1</v>
      </c>
      <c r="AN3490">
        <v>0</v>
      </c>
      <c r="AO3490">
        <v>0</v>
      </c>
    </row>
    <row r="3491" spans="1:41" x14ac:dyDescent="0.25">
      <c r="A3491" t="s">
        <v>3680</v>
      </c>
      <c r="B3491" t="s">
        <v>1519</v>
      </c>
      <c r="C3491" t="s">
        <v>1512</v>
      </c>
      <c r="D3491"/>
      <c r="E3491">
        <v>30</v>
      </c>
      <c r="F3491">
        <v>56</v>
      </c>
      <c r="G3491">
        <v>35</v>
      </c>
      <c r="H3491">
        <v>25</v>
      </c>
      <c r="I3491">
        <v>35</v>
      </c>
      <c r="J3491">
        <v>72</v>
      </c>
      <c r="K3491" t="s">
        <v>1520</v>
      </c>
      <c r="M3491" t="s">
        <v>6230</v>
      </c>
      <c r="N3491">
        <v>5.93</v>
      </c>
      <c r="O3491">
        <v>3.3</v>
      </c>
      <c r="R3491">
        <f t="shared" si="251"/>
        <v>6</v>
      </c>
      <c r="S3491">
        <f t="shared" si="252"/>
        <v>3</v>
      </c>
      <c r="T3491">
        <f t="shared" si="254"/>
        <v>9</v>
      </c>
      <c r="U3491" t="s">
        <v>1512</v>
      </c>
      <c r="V3491" t="s">
        <v>1471</v>
      </c>
      <c r="W3491" t="s">
        <v>1492</v>
      </c>
      <c r="X3491" t="s">
        <v>1521</v>
      </c>
      <c r="Y3491" t="s">
        <v>4946</v>
      </c>
      <c r="Z3491" t="str" cm="1">
        <f t="array" ref="Z3491">IF(ISBLANK(AK3491),_xlfn.LET(
    _xlpm.nameBeforeSlash, IF(ISNUMBER(SEARCH("/", Y3491)), LEFT(Y3491, SEARCH("/", Y3491)-1), Y3491),
    _xlpm.matchRow, IFERROR(MATCH(_xlpm.nameBeforeSlash, AA:AA, 0), ""),
    _xlpm.difference, IF(_xlpm.matchRow="", "", ABS((R3491 + S3491)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),IF(ISBLANK(Y3491),"","Hidden"))</f>
        <v>Hidden</v>
      </c>
      <c r="AA3491" t="s">
        <v>4947</v>
      </c>
      <c r="AB3491" t="s">
        <v>3498</v>
      </c>
      <c r="AC3491" t="s">
        <v>460</v>
      </c>
      <c r="AD3491" t="str">
        <f>_xlfn.XLOOKUP(AC3491,moves!A:A,moves!B:B)</f>
        <v>dark</v>
      </c>
      <c r="AE3491">
        <f>_xlfn.XLOOKUP(AC3491,moves!A:A,moves!D:D)</f>
        <v>3</v>
      </c>
      <c r="AF3491" t="str">
        <f>_xlfn.XLOOKUP(AC3491,moves!A:A,moves!E:E)</f>
        <v>When the target is next attacked: Add 1 regular hit to the roll.</v>
      </c>
      <c r="AG3491">
        <v>0</v>
      </c>
      <c r="AH3491">
        <v>0</v>
      </c>
      <c r="AI3491">
        <f t="shared" si="255"/>
        <v>1</v>
      </c>
      <c r="AJ3491" t="s">
        <v>523</v>
      </c>
      <c r="AK3491" t="s">
        <v>6230</v>
      </c>
      <c r="AL3491">
        <v>0</v>
      </c>
      <c r="AM3491" cm="1">
        <f t="array" ref="AM3491">IF(AL3491=1,1,
   IF(ISTEXT(AK3491),1,
   IF(AO3491&gt;1,AM3490,
   IF(AI3491=1,
      IF(SUMPRODUCT((LEN($Y$2:$Y$4096)-LEN(SUBSTITUTE($Y$2:$Y$4096,AA3491,"")))/LEN(AA3491))&gt;0,2,1),
      IF(
         SUMPRODUCT((LEN($Y$2:$Y$4096)-LEN(SUBSTITUTE($Y$2:$Y$4096,AA3491,"")))/LEN(AA3491))
         - SUMPRODUCT((LEN($Y$2:$Y$4096)-LEN(SUBSTITUTE($Y$2:$Y$4096,"Alolan "&amp;AA3491,"")))/LEN("Alolan "&amp;AA3491))
         - SUMPRODUCT((LEN($Y$2:$Y$4096)-LEN(SUBSTITUTE($Y$2:$Y$4096,"Galarian "&amp;AA3491,"")))/LEN("Galarian "&amp;AA3491))
         - SUMPRODUCT((LEN($Y$2:$Y$4096)-LEN(SUBSTITUTE($Y$2:$Y$4096,"Hisuian "&amp;AA3491,"")))/LEN("Hisuian "&amp;AA3491))
         - SUMPRODUCT((LEN($Y$2:$Y$4096)-LEN(SUBSTITUTE($Y$2:$Y$4096,"Paldean "&amp;AA3491,"")))/LEN("Paldean "&amp;AA3491))
      &gt;0,2,1)
   ))))</f>
        <v>1</v>
      </c>
      <c r="AN3491">
        <v>0</v>
      </c>
      <c r="AO3491">
        <v>0</v>
      </c>
    </row>
    <row r="3492" spans="1:41" x14ac:dyDescent="0.25">
      <c r="A3492" t="s">
        <v>3794</v>
      </c>
      <c r="B3492" t="s">
        <v>570</v>
      </c>
      <c r="C3492" t="s">
        <v>1521</v>
      </c>
      <c r="D3492" t="s">
        <v>1468</v>
      </c>
      <c r="E3492">
        <v>40</v>
      </c>
      <c r="F3492">
        <v>30</v>
      </c>
      <c r="G3492">
        <v>50</v>
      </c>
      <c r="H3492">
        <v>55</v>
      </c>
      <c r="I3492">
        <v>55</v>
      </c>
      <c r="J3492">
        <v>100</v>
      </c>
      <c r="K3492" t="s">
        <v>1679</v>
      </c>
      <c r="M3492" t="s">
        <v>6230</v>
      </c>
      <c r="N3492">
        <v>7.05</v>
      </c>
      <c r="O3492">
        <v>4.75</v>
      </c>
      <c r="R3492">
        <f t="shared" si="251"/>
        <v>7</v>
      </c>
      <c r="S3492">
        <f t="shared" si="252"/>
        <v>5</v>
      </c>
      <c r="T3492">
        <f t="shared" si="254"/>
        <v>12</v>
      </c>
      <c r="U3492" t="s">
        <v>1521</v>
      </c>
      <c r="V3492" t="s">
        <v>1468</v>
      </c>
      <c r="W3492" t="s">
        <v>1546</v>
      </c>
      <c r="X3492" t="s">
        <v>1514</v>
      </c>
      <c r="Y3492" t="s">
        <v>5067</v>
      </c>
      <c r="Z3492" t="str" cm="1">
        <f t="array" ref="Z3492">IF(ISBLANK(AK3492),_xlfn.LET(
    _xlpm.nameBeforeSlash, IF(ISNUMBER(SEARCH("/", Y3492)), LEFT(Y3492, SEARCH("/", Y3492)-1), Y3492),
    _xlpm.matchRow, IFERROR(MATCH(_xlpm.nameBeforeSlash, AA:AA, 0), ""),
    _xlpm.difference, IF(_xlpm.matchRow="", "", ABS((R3492 + S3492)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),IF(ISBLANK(Y3492),"","Hidden"))</f>
        <v>Hidden</v>
      </c>
      <c r="AA3492" t="s">
        <v>5068</v>
      </c>
      <c r="AB3492" t="s">
        <v>3498</v>
      </c>
      <c r="AC3492" t="s">
        <v>1148</v>
      </c>
      <c r="AD3492" t="str">
        <f>_xlfn.XLOOKUP(AC3492,moves!A:A,moves!B:B)</f>
        <v>grass</v>
      </c>
      <c r="AE3492">
        <f>_xlfn.XLOOKUP(AC3492,moves!A:A,moves!D:D)</f>
        <v>3</v>
      </c>
      <c r="AF3492" t="str">
        <f>_xlfn.XLOOKUP(AC3492,moves!A:A,moves!E:E)</f>
        <v>Critical hits deal +1 damage but status symbols deal -1 damage.</v>
      </c>
      <c r="AG3492">
        <v>0</v>
      </c>
      <c r="AH3492">
        <v>0</v>
      </c>
      <c r="AI3492">
        <f t="shared" si="255"/>
        <v>1</v>
      </c>
      <c r="AJ3492" t="s">
        <v>523</v>
      </c>
      <c r="AK3492" t="s">
        <v>6230</v>
      </c>
      <c r="AL3492">
        <v>0</v>
      </c>
      <c r="AM3492" cm="1">
        <f t="array" ref="AM3492">IF(AL3492=1,1,
   IF(ISTEXT(AK3492),1,
   IF(AO3492&gt;1,AM3491,
   IF(AI3492=1,
      IF(SUMPRODUCT((LEN($Y$2:$Y$4096)-LEN(SUBSTITUTE($Y$2:$Y$4096,AA3492,"")))/LEN(AA3492))&gt;0,2,1),
      IF(
         SUMPRODUCT((LEN($Y$2:$Y$4096)-LEN(SUBSTITUTE($Y$2:$Y$4096,AA3492,"")))/LEN(AA3492))
         - SUMPRODUCT((LEN($Y$2:$Y$4096)-LEN(SUBSTITUTE($Y$2:$Y$4096,"Alolan "&amp;AA3492,"")))/LEN("Alolan "&amp;AA3492))
         - SUMPRODUCT((LEN($Y$2:$Y$4096)-LEN(SUBSTITUTE($Y$2:$Y$4096,"Galarian "&amp;AA3492,"")))/LEN("Galarian "&amp;AA3492))
         - SUMPRODUCT((LEN($Y$2:$Y$4096)-LEN(SUBSTITUTE($Y$2:$Y$4096,"Hisuian "&amp;AA3492,"")))/LEN("Hisuian "&amp;AA3492))
         - SUMPRODUCT((LEN($Y$2:$Y$4096)-LEN(SUBSTITUTE($Y$2:$Y$4096,"Paldean "&amp;AA3492,"")))/LEN("Paldean "&amp;AA3492))
      &gt;0,2,1)
   ))))</f>
        <v>1</v>
      </c>
      <c r="AN3492">
        <v>0</v>
      </c>
      <c r="AO3492">
        <v>0</v>
      </c>
    </row>
    <row r="3493" spans="1:41" x14ac:dyDescent="0.25">
      <c r="A3493" t="s">
        <v>4296</v>
      </c>
      <c r="B3493" t="s">
        <v>2186</v>
      </c>
      <c r="C3493" t="s">
        <v>1492</v>
      </c>
      <c r="D3493"/>
      <c r="E3493">
        <v>75</v>
      </c>
      <c r="F3493">
        <v>80</v>
      </c>
      <c r="G3493">
        <v>55</v>
      </c>
      <c r="H3493">
        <v>25</v>
      </c>
      <c r="I3493">
        <v>35</v>
      </c>
      <c r="J3493">
        <v>35</v>
      </c>
      <c r="K3493" t="s">
        <v>2187</v>
      </c>
      <c r="M3493" t="s">
        <v>6230</v>
      </c>
      <c r="N3493">
        <v>5.65</v>
      </c>
      <c r="O3493">
        <v>5.7</v>
      </c>
      <c r="R3493">
        <f t="shared" si="251"/>
        <v>6</v>
      </c>
      <c r="S3493">
        <f t="shared" si="252"/>
        <v>6</v>
      </c>
      <c r="T3493">
        <f t="shared" si="254"/>
        <v>12</v>
      </c>
      <c r="U3493" t="s">
        <v>1492</v>
      </c>
      <c r="V3493" t="s">
        <v>1472</v>
      </c>
      <c r="W3493" t="s">
        <v>1471</v>
      </c>
      <c r="X3493" t="s">
        <v>1546</v>
      </c>
      <c r="Y3493" t="s">
        <v>5569</v>
      </c>
      <c r="Z3493" t="str" cm="1">
        <f t="array" ref="Z3493">IF(ISBLANK(AK3493),_xlfn.LET(
    _xlpm.nameBeforeSlash, IF(ISNUMBER(SEARCH("/", Y3493)), LEFT(Y3493, SEARCH("/", Y3493)-1), Y3493),
    _xlpm.matchRow, IFERROR(MATCH(_xlpm.nameBeforeSlash, AA:AA, 0), ""),
    _xlpm.difference, IF(_xlpm.matchRow="", "", ABS((R3493 + S3493)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),IF(ISBLANK(Y3493),"","Hidden"))</f>
        <v>Hidden</v>
      </c>
      <c r="AA3493" t="s">
        <v>5570</v>
      </c>
      <c r="AB3493" t="s">
        <v>3498</v>
      </c>
      <c r="AC3493" t="s">
        <v>958</v>
      </c>
      <c r="AD3493" t="str">
        <f>_xlfn.XLOOKUP(AC3493,moves!A:A,moves!B:B)</f>
        <v>dark</v>
      </c>
      <c r="AE3493">
        <f>_xlfn.XLOOKUP(AC3493,moves!A:A,moves!D:D)</f>
        <v>2</v>
      </c>
      <c r="AF3493" t="str">
        <f>_xlfn.XLOOKUP(AC3493,moves!A:A,moves!E:E)</f>
        <v>When the target next attacks: Their moves have no move effects. Moves with ? attack strength that are affected by this effect have 1 attack strength.</v>
      </c>
      <c r="AG3493">
        <v>0</v>
      </c>
      <c r="AH3493">
        <v>0</v>
      </c>
      <c r="AI3493">
        <f t="shared" si="255"/>
        <v>1</v>
      </c>
      <c r="AJ3493" t="s">
        <v>523</v>
      </c>
      <c r="AK3493" t="s">
        <v>6230</v>
      </c>
      <c r="AL3493">
        <v>0</v>
      </c>
      <c r="AM3493" cm="1">
        <f t="array" ref="AM3493">IF(AL3493=1,1,
   IF(ISTEXT(AK3493),1,
   IF(AO3493&gt;1,AM3492,
   IF(AI3493=1,
      IF(SUMPRODUCT((LEN($Y$2:$Y$4096)-LEN(SUBSTITUTE($Y$2:$Y$4096,AA3493,"")))/LEN(AA3493))&gt;0,2,1),
      IF(
         SUMPRODUCT((LEN($Y$2:$Y$4096)-LEN(SUBSTITUTE($Y$2:$Y$4096,AA3493,"")))/LEN(AA3493))
         - SUMPRODUCT((LEN($Y$2:$Y$4096)-LEN(SUBSTITUTE($Y$2:$Y$4096,"Alolan "&amp;AA3493,"")))/LEN("Alolan "&amp;AA3493))
         - SUMPRODUCT((LEN($Y$2:$Y$4096)-LEN(SUBSTITUTE($Y$2:$Y$4096,"Galarian "&amp;AA3493,"")))/LEN("Galarian "&amp;AA3493))
         - SUMPRODUCT((LEN($Y$2:$Y$4096)-LEN(SUBSTITUTE($Y$2:$Y$4096,"Hisuian "&amp;AA3493,"")))/LEN("Hisuian "&amp;AA3493))
         - SUMPRODUCT((LEN($Y$2:$Y$4096)-LEN(SUBSTITUTE($Y$2:$Y$4096,"Paldean "&amp;AA3493,"")))/LEN("Paldean "&amp;AA3493))
      &gt;0,2,1)
   ))))</f>
        <v>1</v>
      </c>
      <c r="AN3493">
        <v>0</v>
      </c>
      <c r="AO3493">
        <v>0</v>
      </c>
    </row>
    <row r="3494" spans="1:41" x14ac:dyDescent="0.25">
      <c r="A3494" t="s">
        <v>3726</v>
      </c>
      <c r="B3494" t="s">
        <v>1585</v>
      </c>
      <c r="C3494" t="s">
        <v>1514</v>
      </c>
      <c r="D3494"/>
      <c r="E3494">
        <v>50</v>
      </c>
      <c r="F3494">
        <v>65</v>
      </c>
      <c r="G3494">
        <v>55</v>
      </c>
      <c r="H3494">
        <v>40</v>
      </c>
      <c r="I3494">
        <v>40</v>
      </c>
      <c r="J3494">
        <v>40</v>
      </c>
      <c r="K3494" t="s">
        <v>1586</v>
      </c>
      <c r="M3494" t="s">
        <v>6230</v>
      </c>
      <c r="N3494">
        <v>5.25</v>
      </c>
      <c r="O3494">
        <v>4.8499999999999996</v>
      </c>
      <c r="R3494">
        <f t="shared" si="251"/>
        <v>5</v>
      </c>
      <c r="S3494">
        <f t="shared" si="252"/>
        <v>5</v>
      </c>
      <c r="T3494">
        <f t="shared" si="254"/>
        <v>10</v>
      </c>
      <c r="U3494" t="s">
        <v>1514</v>
      </c>
      <c r="V3494" t="s">
        <v>1512</v>
      </c>
      <c r="W3494" t="s">
        <v>1471</v>
      </c>
      <c r="X3494" t="s">
        <v>1524</v>
      </c>
      <c r="Y3494" t="s">
        <v>4995</v>
      </c>
      <c r="Z3494" t="str" cm="1">
        <f t="array" ref="Z3494">IF(ISBLANK(AK3494),_xlfn.LET(
    _xlpm.nameBeforeSlash, IF(ISNUMBER(SEARCH("/", Y3494)), LEFT(Y3494, SEARCH("/", Y3494)-1), Y3494),
    _xlpm.matchRow, IFERROR(MATCH(_xlpm.nameBeforeSlash, AA:AA, 0), ""),
    _xlpm.difference, IF(_xlpm.matchRow="", "", ABS((R3494 + S3494)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),IF(ISBLANK(Y3494),"","Hidden"))</f>
        <v>Hidden</v>
      </c>
      <c r="AA3494" t="s">
        <v>4996</v>
      </c>
      <c r="AB3494" t="s">
        <v>3498</v>
      </c>
      <c r="AC3494" t="s">
        <v>6387</v>
      </c>
      <c r="AD3494" t="str">
        <f>_xlfn.XLOOKUP(AC3494,moves!A:A,moves!B:B)</f>
        <v>dark</v>
      </c>
      <c r="AE3494">
        <f>_xlfn.XLOOKUP(AC3494,moves!A:A,moves!D:D)</f>
        <v>1</v>
      </c>
      <c r="AF3494" t="str">
        <f>_xlfn.XLOOKUP(AC3494,moves!A:A,moves!E:E)</f>
        <v>When the user next attacks: Regular hits deal +1 damage.</v>
      </c>
      <c r="AG3494">
        <v>0</v>
      </c>
      <c r="AH3494">
        <v>0</v>
      </c>
      <c r="AI3494">
        <f t="shared" si="255"/>
        <v>1</v>
      </c>
      <c r="AJ3494" t="s">
        <v>523</v>
      </c>
      <c r="AK3494" t="s">
        <v>6230</v>
      </c>
      <c r="AL3494">
        <v>0</v>
      </c>
      <c r="AM3494" cm="1">
        <f t="array" ref="AM3494">IF(AL3494=1,1,
   IF(ISTEXT(AK3494),1,
   IF(AO3494&gt;1,AM3493,
   IF(AI3494=1,
      IF(SUMPRODUCT((LEN($Y$2:$Y$4096)-LEN(SUBSTITUTE($Y$2:$Y$4096,AA3494,"")))/LEN(AA3494))&gt;0,2,1),
      IF(
         SUMPRODUCT((LEN($Y$2:$Y$4096)-LEN(SUBSTITUTE($Y$2:$Y$4096,AA3494,"")))/LEN(AA3494))
         - SUMPRODUCT((LEN($Y$2:$Y$4096)-LEN(SUBSTITUTE($Y$2:$Y$4096,"Alolan "&amp;AA3494,"")))/LEN("Alolan "&amp;AA3494))
         - SUMPRODUCT((LEN($Y$2:$Y$4096)-LEN(SUBSTITUTE($Y$2:$Y$4096,"Galarian "&amp;AA3494,"")))/LEN("Galarian "&amp;AA3494))
         - SUMPRODUCT((LEN($Y$2:$Y$4096)-LEN(SUBSTITUTE($Y$2:$Y$4096,"Hisuian "&amp;AA3494,"")))/LEN("Hisuian "&amp;AA3494))
         - SUMPRODUCT((LEN($Y$2:$Y$4096)-LEN(SUBSTITUTE($Y$2:$Y$4096,"Paldean "&amp;AA3494,"")))/LEN("Paldean "&amp;AA3494))
      &gt;0,2,1)
   ))))</f>
        <v>1</v>
      </c>
      <c r="AN3494">
        <v>0</v>
      </c>
      <c r="AO3494">
        <v>0</v>
      </c>
    </row>
    <row r="3495" spans="1:41" x14ac:dyDescent="0.25">
      <c r="A3495" t="s">
        <v>3808</v>
      </c>
      <c r="B3495" t="s">
        <v>1697</v>
      </c>
      <c r="C3495" t="s">
        <v>1469</v>
      </c>
      <c r="D3495" t="s">
        <v>1536</v>
      </c>
      <c r="E3495">
        <v>65</v>
      </c>
      <c r="F3495">
        <v>90</v>
      </c>
      <c r="G3495">
        <v>120</v>
      </c>
      <c r="H3495">
        <v>85</v>
      </c>
      <c r="I3495">
        <v>70</v>
      </c>
      <c r="J3495">
        <v>60</v>
      </c>
      <c r="K3495" t="s">
        <v>1695</v>
      </c>
      <c r="M3495" t="s">
        <v>6230</v>
      </c>
      <c r="N3495">
        <v>7.75</v>
      </c>
      <c r="O3495">
        <v>8.3000000000000007</v>
      </c>
      <c r="R3495">
        <f t="shared" si="251"/>
        <v>8</v>
      </c>
      <c r="S3495">
        <f t="shared" si="252"/>
        <v>8</v>
      </c>
      <c r="T3495">
        <f t="shared" si="254"/>
        <v>16</v>
      </c>
      <c r="U3495" t="s">
        <v>1469</v>
      </c>
      <c r="V3495" t="s">
        <v>1536</v>
      </c>
      <c r="W3495" t="s">
        <v>1471</v>
      </c>
      <c r="X3495" t="s">
        <v>1479</v>
      </c>
      <c r="Z3495" t="str" cm="1">
        <f t="array" ref="Z3495">IF(ISBLANK(AK3495),_xlfn.LET(
    _xlpm.nameBeforeSlash, IF(ISNUMBER(SEARCH("/", Y3495)), LEFT(Y3495, SEARCH("/", Y3495)-1), Y3495),
    _xlpm.matchRow, IFERROR(MATCH(_xlpm.nameBeforeSlash, AA:AA, 0), ""),
    _xlpm.difference, IF(_xlpm.matchRow="", "", ABS((R3495 + S3495)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),IF(ISBLANK(Y3495),"","Hidden"))</f>
        <v/>
      </c>
      <c r="AA3495" t="s">
        <v>5081</v>
      </c>
      <c r="AB3495" t="s">
        <v>3498</v>
      </c>
      <c r="AC3495" t="s">
        <v>6414</v>
      </c>
      <c r="AD3495" t="str">
        <f>_xlfn.XLOOKUP(AC3495,moves!A:A,moves!B:B)</f>
        <v>fairy</v>
      </c>
      <c r="AE3495">
        <f>_xlfn.XLOOKUP(AC3495,moves!A:A,moves!D:D)</f>
        <v>6</v>
      </c>
      <c r="AF3495" t="str">
        <f>_xlfn.XLOOKUP(AC3495,moves!A:A,moves!E:E)</f>
        <v>Critical hits deal +2 damage. For each critical hit rolled: The user takes 3 damage.</v>
      </c>
      <c r="AG3495">
        <v>0</v>
      </c>
      <c r="AH3495">
        <v>0</v>
      </c>
      <c r="AI3495">
        <f t="shared" si="255"/>
        <v>1</v>
      </c>
      <c r="AJ3495" t="s">
        <v>524</v>
      </c>
      <c r="AK3495" t="s">
        <v>6230</v>
      </c>
      <c r="AL3495">
        <v>0</v>
      </c>
      <c r="AM3495" cm="1">
        <f t="array" ref="AM3495">IF(AL3495=1,1,
   IF(ISTEXT(AK3495),1,
   IF(AO3495&gt;1,AM3494,
   IF(AI3495=1,
      IF(SUMPRODUCT((LEN($Y$2:$Y$4096)-LEN(SUBSTITUTE($Y$2:$Y$4096,AA3495,"")))/LEN(AA3495))&gt;0,2,1),
      IF(
         SUMPRODUCT((LEN($Y$2:$Y$4096)-LEN(SUBSTITUTE($Y$2:$Y$4096,AA3495,"")))/LEN(AA3495))
         - SUMPRODUCT((LEN($Y$2:$Y$4096)-LEN(SUBSTITUTE($Y$2:$Y$4096,"Alolan "&amp;AA3495,"")))/LEN("Alolan "&amp;AA3495))
         - SUMPRODUCT((LEN($Y$2:$Y$4096)-LEN(SUBSTITUTE($Y$2:$Y$4096,"Galarian "&amp;AA3495,"")))/LEN("Galarian "&amp;AA3495))
         - SUMPRODUCT((LEN($Y$2:$Y$4096)-LEN(SUBSTITUTE($Y$2:$Y$4096,"Hisuian "&amp;AA3495,"")))/LEN("Hisuian "&amp;AA3495))
         - SUMPRODUCT((LEN($Y$2:$Y$4096)-LEN(SUBSTITUTE($Y$2:$Y$4096,"Paldean "&amp;AA3495,"")))/LEN("Paldean "&amp;AA3495))
      &gt;0,2,1)
   ))))</f>
        <v>1</v>
      </c>
      <c r="AN3495">
        <v>0</v>
      </c>
      <c r="AO3495">
        <v>0</v>
      </c>
    </row>
    <row r="3496" spans="1:41" x14ac:dyDescent="0.25">
      <c r="A3496" t="s">
        <v>3804</v>
      </c>
      <c r="B3496" t="s">
        <v>47</v>
      </c>
      <c r="C3496" t="s">
        <v>1492</v>
      </c>
      <c r="D3496"/>
      <c r="E3496">
        <v>50</v>
      </c>
      <c r="F3496">
        <v>105</v>
      </c>
      <c r="G3496">
        <v>79</v>
      </c>
      <c r="H3496">
        <v>35</v>
      </c>
      <c r="I3496">
        <v>110</v>
      </c>
      <c r="J3496">
        <v>76</v>
      </c>
      <c r="K3496" t="s">
        <v>1693</v>
      </c>
      <c r="M3496" t="s">
        <v>6230</v>
      </c>
      <c r="N3496">
        <v>8.64</v>
      </c>
      <c r="O3496">
        <v>7.67</v>
      </c>
      <c r="Q3496">
        <v>-1</v>
      </c>
      <c r="R3496">
        <f t="shared" si="251"/>
        <v>9</v>
      </c>
      <c r="S3496">
        <f t="shared" si="252"/>
        <v>7</v>
      </c>
      <c r="T3496">
        <f t="shared" si="254"/>
        <v>16</v>
      </c>
      <c r="U3496" t="s">
        <v>1492</v>
      </c>
      <c r="V3496" t="s">
        <v>1479</v>
      </c>
      <c r="W3496" t="s">
        <v>1209</v>
      </c>
      <c r="X3496" t="s">
        <v>1521</v>
      </c>
      <c r="Z3496" t="str" cm="1">
        <f t="array" ref="Z3496">IF(ISBLANK(AK3496),_xlfn.LET(
    _xlpm.nameBeforeSlash, IF(ISNUMBER(SEARCH("/", Y3496)), LEFT(Y3496, SEARCH("/", Y3496)-1), Y3496),
    _xlpm.matchRow, IFERROR(MATCH(_xlpm.nameBeforeSlash, AA:AA, 0), ""),
    _xlpm.difference, IF(_xlpm.matchRow="", "", ABS((R3496 + S3496)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),IF(ISBLANK(Y3496),"","Hidden"))</f>
        <v/>
      </c>
      <c r="AA3496" t="s">
        <v>5076</v>
      </c>
      <c r="AB3496" t="s">
        <v>3498</v>
      </c>
      <c r="AC3496" t="s">
        <v>426</v>
      </c>
      <c r="AD3496" t="str">
        <f>_xlfn.XLOOKUP(AC3496,moves!A:A,moves!B:B)</f>
        <v>fighting</v>
      </c>
      <c r="AE3496">
        <f>_xlfn.XLOOKUP(AC3496,moves!A:A,moves!D:D)</f>
        <v>5</v>
      </c>
      <c r="AF3496" t="str">
        <f>_xlfn.XLOOKUP(AC3496,moves!A:A,moves!E:E)</f>
        <v xml:space="preserve">During this attack and when the user is next attacked: Status symbols deal +1 damage. </v>
      </c>
      <c r="AG3496">
        <v>0</v>
      </c>
      <c r="AH3496">
        <v>0</v>
      </c>
      <c r="AI3496">
        <f t="shared" si="255"/>
        <v>1</v>
      </c>
      <c r="AJ3496" t="s">
        <v>524</v>
      </c>
      <c r="AK3496" t="s">
        <v>6230</v>
      </c>
      <c r="AL3496">
        <v>0</v>
      </c>
      <c r="AM3496" cm="1">
        <f t="array" ref="AM3496">IF(AL3496=1,1,
   IF(ISTEXT(AK3496),1,
   IF(AO3496&gt;1,AM3495,
   IF(AI3496=1,
      IF(SUMPRODUCT((LEN($Y$2:$Y$4096)-LEN(SUBSTITUTE($Y$2:$Y$4096,AA3496,"")))/LEN(AA3496))&gt;0,2,1),
      IF(
         SUMPRODUCT((LEN($Y$2:$Y$4096)-LEN(SUBSTITUTE($Y$2:$Y$4096,AA3496,"")))/LEN(AA3496))
         - SUMPRODUCT((LEN($Y$2:$Y$4096)-LEN(SUBSTITUTE($Y$2:$Y$4096,"Alolan "&amp;AA3496,"")))/LEN("Alolan "&amp;AA3496))
         - SUMPRODUCT((LEN($Y$2:$Y$4096)-LEN(SUBSTITUTE($Y$2:$Y$4096,"Galarian "&amp;AA3496,"")))/LEN("Galarian "&amp;AA3496))
         - SUMPRODUCT((LEN($Y$2:$Y$4096)-LEN(SUBSTITUTE($Y$2:$Y$4096,"Hisuian "&amp;AA3496,"")))/LEN("Hisuian "&amp;AA3496))
         - SUMPRODUCT((LEN($Y$2:$Y$4096)-LEN(SUBSTITUTE($Y$2:$Y$4096,"Paldean "&amp;AA3496,"")))/LEN("Paldean "&amp;AA3496))
      &gt;0,2,1)
   ))))</f>
        <v>1</v>
      </c>
      <c r="AN3496">
        <v>0</v>
      </c>
      <c r="AO3496">
        <v>0</v>
      </c>
    </row>
    <row r="3497" spans="1:41" x14ac:dyDescent="0.25">
      <c r="A3497" t="s">
        <v>3783</v>
      </c>
      <c r="B3497" t="s">
        <v>43</v>
      </c>
      <c r="C3497" t="s">
        <v>1524</v>
      </c>
      <c r="D3497" t="s">
        <v>1469</v>
      </c>
      <c r="E3497">
        <v>45</v>
      </c>
      <c r="F3497">
        <v>50</v>
      </c>
      <c r="G3497">
        <v>45</v>
      </c>
      <c r="H3497">
        <v>115</v>
      </c>
      <c r="I3497">
        <v>55</v>
      </c>
      <c r="J3497">
        <v>95</v>
      </c>
      <c r="K3497" t="s">
        <v>1668</v>
      </c>
      <c r="M3497" t="s">
        <v>6230</v>
      </c>
      <c r="N3497">
        <v>10.050000000000001</v>
      </c>
      <c r="O3497">
        <v>4.8</v>
      </c>
      <c r="R3497">
        <f t="shared" si="251"/>
        <v>10</v>
      </c>
      <c r="S3497">
        <f t="shared" si="252"/>
        <v>5</v>
      </c>
      <c r="T3497">
        <f t="shared" si="254"/>
        <v>15</v>
      </c>
      <c r="U3497" t="s">
        <v>1524</v>
      </c>
      <c r="V3497" t="s">
        <v>1469</v>
      </c>
      <c r="W3497" t="s">
        <v>1471</v>
      </c>
      <c r="X3497" t="s">
        <v>429</v>
      </c>
      <c r="Y3497" t="s">
        <v>5055</v>
      </c>
      <c r="Z3497" t="str" cm="1">
        <f t="array" ref="Z3497">IF(ISBLANK(AK3497),_xlfn.LET(
    _xlpm.nameBeforeSlash, IF(ISNUMBER(SEARCH("/", Y3497)), LEFT(Y3497, SEARCH("/", Y3497)-1), Y3497),
    _xlpm.matchRow, IFERROR(MATCH(_xlpm.nameBeforeSlash, AA:AA, 0), ""),
    _xlpm.difference, IF(_xlpm.matchRow="", "", ABS((R3497 + S3497)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),IF(ISBLANK(Y3497),"","Hidden"))</f>
        <v>Hidden</v>
      </c>
      <c r="AA3497" t="s">
        <v>5053</v>
      </c>
      <c r="AB3497" t="s">
        <v>3498</v>
      </c>
      <c r="AC3497" t="s">
        <v>1127</v>
      </c>
      <c r="AD3497" t="str">
        <f>_xlfn.XLOOKUP(AC3497,moves!A:A,moves!B:B)</f>
        <v>ghost</v>
      </c>
      <c r="AE3497">
        <f>_xlfn.XLOOKUP(AC3497,moves!A:A,moves!D:D)</f>
        <v>0</v>
      </c>
      <c r="AF3497" t="str">
        <f>_xlfn.XLOOKUP(AC3497,moves!A:A,moves!E:E)</f>
        <v>Deal damage equal to the absolute value of the difference between the user and target's current health. This damage cannot be increased in any way.</v>
      </c>
      <c r="AG3497">
        <v>0</v>
      </c>
      <c r="AH3497">
        <v>0</v>
      </c>
      <c r="AI3497">
        <f t="shared" si="255"/>
        <v>1</v>
      </c>
      <c r="AJ3497" t="s">
        <v>524</v>
      </c>
      <c r="AK3497" t="s">
        <v>6230</v>
      </c>
      <c r="AL3497">
        <v>0</v>
      </c>
      <c r="AM3497" cm="1">
        <f t="array" ref="AM3497">IF(AL3497=1,1,
   IF(ISTEXT(AK3497),1,
   IF(AO3497&gt;1,AM3496,
   IF(AI3497=1,
      IF(SUMPRODUCT((LEN($Y$2:$Y$4096)-LEN(SUBSTITUTE($Y$2:$Y$4096,AA3497,"")))/LEN(AA3497))&gt;0,2,1),
      IF(
         SUMPRODUCT((LEN($Y$2:$Y$4096)-LEN(SUBSTITUTE($Y$2:$Y$4096,AA3497,"")))/LEN(AA3497))
         - SUMPRODUCT((LEN($Y$2:$Y$4096)-LEN(SUBSTITUTE($Y$2:$Y$4096,"Alolan "&amp;AA3497,"")))/LEN("Alolan "&amp;AA3497))
         - SUMPRODUCT((LEN($Y$2:$Y$4096)-LEN(SUBSTITUTE($Y$2:$Y$4096,"Galarian "&amp;AA3497,"")))/LEN("Galarian "&amp;AA3497))
         - SUMPRODUCT((LEN($Y$2:$Y$4096)-LEN(SUBSTITUTE($Y$2:$Y$4096,"Hisuian "&amp;AA3497,"")))/LEN("Hisuian "&amp;AA3497))
         - SUMPRODUCT((LEN($Y$2:$Y$4096)-LEN(SUBSTITUTE($Y$2:$Y$4096,"Paldean "&amp;AA3497,"")))/LEN("Paldean "&amp;AA3497))
      &gt;0,2,1)
   ))))</f>
        <v>1</v>
      </c>
      <c r="AN3497">
        <v>0</v>
      </c>
      <c r="AO3497">
        <v>0</v>
      </c>
    </row>
    <row r="3498" spans="1:41" x14ac:dyDescent="0.25">
      <c r="A3498" t="s">
        <v>3825</v>
      </c>
      <c r="B3498" t="s">
        <v>54</v>
      </c>
      <c r="C3498" t="s">
        <v>1521</v>
      </c>
      <c r="D3498"/>
      <c r="E3498">
        <v>65</v>
      </c>
      <c r="F3498">
        <v>83</v>
      </c>
      <c r="G3498">
        <v>57</v>
      </c>
      <c r="H3498">
        <v>95</v>
      </c>
      <c r="I3498">
        <v>85</v>
      </c>
      <c r="J3498">
        <v>105</v>
      </c>
      <c r="K3498" t="s">
        <v>343</v>
      </c>
      <c r="M3498" t="s">
        <v>6230</v>
      </c>
      <c r="N3498">
        <v>9.7799999999999994</v>
      </c>
      <c r="O3498">
        <v>6.8599999999999994</v>
      </c>
      <c r="P3498">
        <v>-1</v>
      </c>
      <c r="R3498">
        <f t="shared" si="251"/>
        <v>9</v>
      </c>
      <c r="S3498">
        <f t="shared" si="252"/>
        <v>7</v>
      </c>
      <c r="T3498">
        <f t="shared" si="254"/>
        <v>16</v>
      </c>
      <c r="U3498" t="s">
        <v>1521</v>
      </c>
      <c r="V3498" t="s">
        <v>429</v>
      </c>
      <c r="W3498" t="s">
        <v>1512</v>
      </c>
      <c r="X3498" t="s">
        <v>1492</v>
      </c>
      <c r="Y3498" t="s">
        <v>5103</v>
      </c>
      <c r="Z3498" t="str" cm="1">
        <f t="array" ref="Z3498">IF(ISBLANK(AK3498),_xlfn.LET(
    _xlpm.nameBeforeSlash, IF(ISNUMBER(SEARCH("/", Y3498)), LEFT(Y3498, SEARCH("/", Y3498)-1), Y3498),
    _xlpm.matchRow, IFERROR(MATCH(_xlpm.nameBeforeSlash, AA:AA, 0), ""),
    _xlpm.difference, IF(_xlpm.matchRow="", "", ABS((R3498 + S3498)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),IF(ISBLANK(Y3498),"","Hidden"))</f>
        <v>Hidden</v>
      </c>
      <c r="AA3498" t="s">
        <v>5104</v>
      </c>
      <c r="AB3498" t="s">
        <v>3498</v>
      </c>
      <c r="AC3498" t="s">
        <v>990</v>
      </c>
      <c r="AD3498" t="str">
        <f>_xlfn.XLOOKUP(AC3498,moves!A:A,moves!B:B)</f>
        <v>electric</v>
      </c>
      <c r="AE3498">
        <f>_xlfn.XLOOKUP(AC3498,moves!A:A,moves!D:D)</f>
        <v>4</v>
      </c>
      <c r="AF3498" t="str">
        <f>_xlfn.XLOOKUP(AC3498,moves!A:A,moves!E:E)</f>
        <v xml:space="preserve"> </v>
      </c>
      <c r="AG3498">
        <v>0</v>
      </c>
      <c r="AH3498">
        <v>0</v>
      </c>
      <c r="AI3498">
        <f t="shared" si="255"/>
        <v>1</v>
      </c>
      <c r="AJ3498" t="s">
        <v>524</v>
      </c>
      <c r="AK3498" t="s">
        <v>6230</v>
      </c>
      <c r="AL3498">
        <v>0</v>
      </c>
      <c r="AM3498" cm="1">
        <f t="array" ref="AM3498">IF(AL3498=1,1,
   IF(ISTEXT(AK3498),1,
   IF(AO3498&gt;1,AM3497,
   IF(AI3498=1,
      IF(SUMPRODUCT((LEN($Y$2:$Y$4096)-LEN(SUBSTITUTE($Y$2:$Y$4096,AA3498,"")))/LEN(AA3498))&gt;0,2,1),
      IF(
         SUMPRODUCT((LEN($Y$2:$Y$4096)-LEN(SUBSTITUTE($Y$2:$Y$4096,AA3498,"")))/LEN(AA3498))
         - SUMPRODUCT((LEN($Y$2:$Y$4096)-LEN(SUBSTITUTE($Y$2:$Y$4096,"Alolan "&amp;AA3498,"")))/LEN("Alolan "&amp;AA3498))
         - SUMPRODUCT((LEN($Y$2:$Y$4096)-LEN(SUBSTITUTE($Y$2:$Y$4096,"Galarian "&amp;AA3498,"")))/LEN("Galarian "&amp;AA3498))
         - SUMPRODUCT((LEN($Y$2:$Y$4096)-LEN(SUBSTITUTE($Y$2:$Y$4096,"Hisuian "&amp;AA3498,"")))/LEN("Hisuian "&amp;AA3498))
         - SUMPRODUCT((LEN($Y$2:$Y$4096)-LEN(SUBSTITUTE($Y$2:$Y$4096,"Paldean "&amp;AA3498,"")))/LEN("Paldean "&amp;AA3498))
      &gt;0,2,1)
   ))))</f>
        <v>1</v>
      </c>
      <c r="AN3498">
        <v>0</v>
      </c>
      <c r="AO3498">
        <v>0</v>
      </c>
    </row>
    <row r="3499" spans="1:41" x14ac:dyDescent="0.25">
      <c r="A3499" t="s">
        <v>3877</v>
      </c>
      <c r="B3499" t="s">
        <v>1772</v>
      </c>
      <c r="C3499" t="s">
        <v>1499</v>
      </c>
      <c r="D3499" t="s">
        <v>1469</v>
      </c>
      <c r="E3499">
        <v>70</v>
      </c>
      <c r="F3499">
        <v>90</v>
      </c>
      <c r="G3499">
        <v>70</v>
      </c>
      <c r="H3499">
        <v>60</v>
      </c>
      <c r="I3499">
        <v>70</v>
      </c>
      <c r="J3499">
        <v>40</v>
      </c>
      <c r="K3499" t="s">
        <v>1773</v>
      </c>
      <c r="M3499" t="s">
        <v>6230</v>
      </c>
      <c r="N3499">
        <v>6.7</v>
      </c>
      <c r="O3499">
        <v>7</v>
      </c>
      <c r="P3499">
        <v>1</v>
      </c>
      <c r="R3499">
        <f t="shared" si="251"/>
        <v>8</v>
      </c>
      <c r="S3499">
        <f t="shared" si="252"/>
        <v>7</v>
      </c>
      <c r="T3499">
        <f t="shared" si="254"/>
        <v>15</v>
      </c>
      <c r="U3499" t="s">
        <v>1499</v>
      </c>
      <c r="V3499" t="s">
        <v>1469</v>
      </c>
      <c r="W3499" t="s">
        <v>1471</v>
      </c>
      <c r="X3499" t="s">
        <v>1468</v>
      </c>
      <c r="Z3499" t="str" cm="1">
        <f t="array" ref="Z3499">IF(ISBLANK(AK3499),_xlfn.LET(
    _xlpm.nameBeforeSlash, IF(ISNUMBER(SEARCH("/", Y3499)), LEFT(Y3499, SEARCH("/", Y3499)-1), Y3499),
    _xlpm.matchRow, IFERROR(MATCH(_xlpm.nameBeforeSlash, AA:AA, 0), ""),
    _xlpm.difference, IF(_xlpm.matchRow="", "", ABS((R3499 + S3499)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),IF(ISBLANK(Y3499),"","Hidden"))</f>
        <v/>
      </c>
      <c r="AA3499" t="s">
        <v>5154</v>
      </c>
      <c r="AB3499" t="s">
        <v>3498</v>
      </c>
      <c r="AC3499" t="s">
        <v>405</v>
      </c>
      <c r="AD3499" t="str">
        <f>_xlfn.XLOOKUP(AC3499,moves!A:A,moves!B:B)</f>
        <v>poison</v>
      </c>
      <c r="AE3499">
        <f>_xlfn.XLOOKUP(AC3499,moves!A:A,moves!D:D)</f>
        <v>4</v>
      </c>
      <c r="AF3499" t="str">
        <f>_xlfn.XLOOKUP(AC3499,moves!A:A,moves!E:E)</f>
        <v>Critical hits deal +1 damage.</v>
      </c>
      <c r="AG3499">
        <v>0</v>
      </c>
      <c r="AH3499">
        <v>0</v>
      </c>
      <c r="AI3499">
        <f t="shared" si="255"/>
        <v>1</v>
      </c>
      <c r="AJ3499" t="s">
        <v>524</v>
      </c>
      <c r="AK3499" t="s">
        <v>6230</v>
      </c>
      <c r="AL3499">
        <v>0</v>
      </c>
      <c r="AM3499" cm="1">
        <f t="array" ref="AM3499">IF(AL3499=1,1,
   IF(ISTEXT(AK3499),1,
   IF(AO3499&gt;1,AM3498,
   IF(AI3499=1,
      IF(SUMPRODUCT((LEN($Y$2:$Y$4096)-LEN(SUBSTITUTE($Y$2:$Y$4096,AA3499,"")))/LEN(AA3499))&gt;0,2,1),
      IF(
         SUMPRODUCT((LEN($Y$2:$Y$4096)-LEN(SUBSTITUTE($Y$2:$Y$4096,AA3499,"")))/LEN(AA3499))
         - SUMPRODUCT((LEN($Y$2:$Y$4096)-LEN(SUBSTITUTE($Y$2:$Y$4096,"Alolan "&amp;AA3499,"")))/LEN("Alolan "&amp;AA3499))
         - SUMPRODUCT((LEN($Y$2:$Y$4096)-LEN(SUBSTITUTE($Y$2:$Y$4096,"Galarian "&amp;AA3499,"")))/LEN("Galarian "&amp;AA3499))
         - SUMPRODUCT((LEN($Y$2:$Y$4096)-LEN(SUBSTITUTE($Y$2:$Y$4096,"Hisuian "&amp;AA3499,"")))/LEN("Hisuian "&amp;AA3499))
         - SUMPRODUCT((LEN($Y$2:$Y$4096)-LEN(SUBSTITUTE($Y$2:$Y$4096,"Paldean "&amp;AA3499,"")))/LEN("Paldean "&amp;AA3499))
      &gt;0,2,1)
   ))))</f>
        <v>1</v>
      </c>
      <c r="AN3499">
        <v>0</v>
      </c>
      <c r="AO3499">
        <v>0</v>
      </c>
    </row>
    <row r="3500" spans="1:41" x14ac:dyDescent="0.25">
      <c r="A3500" t="s">
        <v>3826</v>
      </c>
      <c r="B3500" t="s">
        <v>55</v>
      </c>
      <c r="C3500" t="s">
        <v>1479</v>
      </c>
      <c r="D3500"/>
      <c r="E3500">
        <v>65</v>
      </c>
      <c r="F3500">
        <v>95</v>
      </c>
      <c r="G3500">
        <v>57</v>
      </c>
      <c r="H3500">
        <v>100</v>
      </c>
      <c r="I3500">
        <v>85</v>
      </c>
      <c r="J3500">
        <v>93</v>
      </c>
      <c r="K3500" t="s">
        <v>346</v>
      </c>
      <c r="M3500" t="s">
        <v>6230</v>
      </c>
      <c r="N3500">
        <v>9.67</v>
      </c>
      <c r="O3500">
        <v>6.8599999999999994</v>
      </c>
      <c r="P3500">
        <v>-2</v>
      </c>
      <c r="Q3500">
        <v>1</v>
      </c>
      <c r="R3500">
        <f t="shared" si="251"/>
        <v>8</v>
      </c>
      <c r="S3500">
        <f t="shared" si="252"/>
        <v>8</v>
      </c>
      <c r="T3500">
        <f t="shared" si="254"/>
        <v>16</v>
      </c>
      <c r="U3500" t="s">
        <v>1479</v>
      </c>
      <c r="V3500" t="s">
        <v>1469</v>
      </c>
      <c r="W3500" t="s">
        <v>1512</v>
      </c>
      <c r="X3500" t="s">
        <v>1492</v>
      </c>
      <c r="Y3500" t="s">
        <v>5105</v>
      </c>
      <c r="Z3500" t="str" cm="1">
        <f t="array" ref="Z3500">IF(ISBLANK(AK3500),_xlfn.LET(
    _xlpm.nameBeforeSlash, IF(ISNUMBER(SEARCH("/", Y3500)), LEFT(Y3500, SEARCH("/", Y3500)-1), Y3500),
    _xlpm.matchRow, IFERROR(MATCH(_xlpm.nameBeforeSlash, AA:AA, 0), ""),
    _xlpm.difference, IF(_xlpm.matchRow="", "", ABS((R3500 + S3500)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),IF(ISBLANK(Y3500),"","Hidden"))</f>
        <v>Hidden</v>
      </c>
      <c r="AA3500" t="s">
        <v>5106</v>
      </c>
      <c r="AB3500" t="s">
        <v>3498</v>
      </c>
      <c r="AC3500" t="s">
        <v>712</v>
      </c>
      <c r="AD3500" t="str">
        <f>_xlfn.XLOOKUP(AC3500,moves!A:A,moves!B:B)</f>
        <v>fire</v>
      </c>
      <c r="AE3500">
        <f>_xlfn.XLOOKUP(AC3500,moves!A:A,moves!D:D)</f>
        <v>4</v>
      </c>
      <c r="AF3500" t="str">
        <f>_xlfn.XLOOKUP(AC3500,moves!A:A,moves!E:E)</f>
        <v>For each status symbol rolled: Inflict the Burned status on one target.</v>
      </c>
      <c r="AG3500">
        <v>0</v>
      </c>
      <c r="AH3500">
        <v>0</v>
      </c>
      <c r="AI3500">
        <f t="shared" si="255"/>
        <v>1</v>
      </c>
      <c r="AJ3500" t="s">
        <v>524</v>
      </c>
      <c r="AK3500" t="s">
        <v>6230</v>
      </c>
      <c r="AL3500">
        <v>0</v>
      </c>
      <c r="AM3500" cm="1">
        <f t="array" ref="AM3500">IF(AL3500=1,1,
   IF(ISTEXT(AK3500),1,
   IF(AO3500&gt;1,AM3499,
   IF(AI3500=1,
      IF(SUMPRODUCT((LEN($Y$2:$Y$4096)-LEN(SUBSTITUTE($Y$2:$Y$4096,AA3500,"")))/LEN(AA3500))&gt;0,2,1),
      IF(
         SUMPRODUCT((LEN($Y$2:$Y$4096)-LEN(SUBSTITUTE($Y$2:$Y$4096,AA3500,"")))/LEN(AA3500))
         - SUMPRODUCT((LEN($Y$2:$Y$4096)-LEN(SUBSTITUTE($Y$2:$Y$4096,"Alolan "&amp;AA3500,"")))/LEN("Alolan "&amp;AA3500))
         - SUMPRODUCT((LEN($Y$2:$Y$4096)-LEN(SUBSTITUTE($Y$2:$Y$4096,"Galarian "&amp;AA3500,"")))/LEN("Galarian "&amp;AA3500))
         - SUMPRODUCT((LEN($Y$2:$Y$4096)-LEN(SUBSTITUTE($Y$2:$Y$4096,"Hisuian "&amp;AA3500,"")))/LEN("Hisuian "&amp;AA3500))
         - SUMPRODUCT((LEN($Y$2:$Y$4096)-LEN(SUBSTITUTE($Y$2:$Y$4096,"Paldean "&amp;AA3500,"")))/LEN("Paldean "&amp;AA3500))
      &gt;0,2,1)
   ))))</f>
        <v>1</v>
      </c>
      <c r="AN3500">
        <v>0</v>
      </c>
      <c r="AO3500">
        <v>0</v>
      </c>
    </row>
    <row r="3501" spans="1:41" x14ac:dyDescent="0.25">
      <c r="A3501" t="s">
        <v>3909</v>
      </c>
      <c r="B3501" t="s">
        <v>84</v>
      </c>
      <c r="C3501" t="s">
        <v>1471</v>
      </c>
      <c r="D3501" t="s">
        <v>1481</v>
      </c>
      <c r="E3501">
        <v>60</v>
      </c>
      <c r="F3501">
        <v>85</v>
      </c>
      <c r="G3501">
        <v>42</v>
      </c>
      <c r="H3501">
        <v>85</v>
      </c>
      <c r="I3501">
        <v>42</v>
      </c>
      <c r="J3501">
        <v>91</v>
      </c>
      <c r="K3501" t="s">
        <v>303</v>
      </c>
      <c r="M3501" t="s">
        <v>6230</v>
      </c>
      <c r="N3501">
        <v>8.74</v>
      </c>
      <c r="O3501">
        <v>4.92</v>
      </c>
      <c r="R3501">
        <f t="shared" si="251"/>
        <v>9</v>
      </c>
      <c r="S3501">
        <f t="shared" si="252"/>
        <v>5</v>
      </c>
      <c r="T3501">
        <f t="shared" si="254"/>
        <v>14</v>
      </c>
      <c r="U3501" t="s">
        <v>1471</v>
      </c>
      <c r="V3501" t="s">
        <v>1481</v>
      </c>
      <c r="W3501" t="s">
        <v>1524</v>
      </c>
      <c r="X3501" t="s">
        <v>1479</v>
      </c>
      <c r="Y3501" t="s">
        <v>5190</v>
      </c>
      <c r="Z3501" t="str" cm="1">
        <f t="array" ref="Z3501">IF(ISBLANK(AK3501),_xlfn.LET(
    _xlpm.nameBeforeSlash, IF(ISNUMBER(SEARCH("/", Y3501)), LEFT(Y3501, SEARCH("/", Y3501)-1), Y3501),
    _xlpm.matchRow, IFERROR(MATCH(_xlpm.nameBeforeSlash, AA:AA, 0), ""),
    _xlpm.difference, IF(_xlpm.matchRow="", "", ABS((R3501 + S3501)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),IF(ISBLANK(Y3501),"","Hidden"))</f>
        <v>Hidden</v>
      </c>
      <c r="AA3501" t="s">
        <v>5191</v>
      </c>
      <c r="AB3501" t="s">
        <v>3498</v>
      </c>
      <c r="AC3501" t="s">
        <v>428</v>
      </c>
      <c r="AD3501" t="str">
        <f>_xlfn.XLOOKUP(AC3501,moves!A:A,moves!B:B)</f>
        <v>flying</v>
      </c>
      <c r="AE3501">
        <f>_xlfn.XLOOKUP(AC3501,moves!A:A,moves!D:D)</f>
        <v>3</v>
      </c>
      <c r="AF3501" t="str">
        <f>_xlfn.XLOOKUP(AC3501,moves!A:A,moves!E:E)</f>
        <v>When the target next attacks: Remove 1 regular hit from the roll.</v>
      </c>
      <c r="AG3501">
        <v>0</v>
      </c>
      <c r="AH3501">
        <v>0</v>
      </c>
      <c r="AI3501">
        <f t="shared" si="255"/>
        <v>1</v>
      </c>
      <c r="AJ3501" t="s">
        <v>524</v>
      </c>
      <c r="AK3501" t="s">
        <v>6230</v>
      </c>
      <c r="AL3501">
        <v>0</v>
      </c>
      <c r="AM3501" cm="1">
        <f t="array" ref="AM3501">IF(AL3501=1,1,
   IF(ISTEXT(AK3501),1,
   IF(AO3501&gt;1,AM3500,
   IF(AI3501=1,
      IF(SUMPRODUCT((LEN($Y$2:$Y$4096)-LEN(SUBSTITUTE($Y$2:$Y$4096,AA3501,"")))/LEN(AA3501))&gt;0,2,1),
      IF(
         SUMPRODUCT((LEN($Y$2:$Y$4096)-LEN(SUBSTITUTE($Y$2:$Y$4096,AA3501,"")))/LEN(AA3501))
         - SUMPRODUCT((LEN($Y$2:$Y$4096)-LEN(SUBSTITUTE($Y$2:$Y$4096,"Alolan "&amp;AA3501,"")))/LEN("Alolan "&amp;AA3501))
         - SUMPRODUCT((LEN($Y$2:$Y$4096)-LEN(SUBSTITUTE($Y$2:$Y$4096,"Galarian "&amp;AA3501,"")))/LEN("Galarian "&amp;AA3501))
         - SUMPRODUCT((LEN($Y$2:$Y$4096)-LEN(SUBSTITUTE($Y$2:$Y$4096,"Hisuian "&amp;AA3501,"")))/LEN("Hisuian "&amp;AA3501))
         - SUMPRODUCT((LEN($Y$2:$Y$4096)-LEN(SUBSTITUTE($Y$2:$Y$4096,"Paldean "&amp;AA3501,"")))/LEN("Paldean "&amp;AA3501))
      &gt;0,2,1)
   ))))</f>
        <v>1</v>
      </c>
      <c r="AN3501">
        <v>0</v>
      </c>
      <c r="AO3501">
        <v>0</v>
      </c>
    </row>
    <row r="3502" spans="1:41" x14ac:dyDescent="0.25">
      <c r="A3502" t="s">
        <v>3951</v>
      </c>
      <c r="B3502" t="s">
        <v>676</v>
      </c>
      <c r="C3502" t="s">
        <v>1512</v>
      </c>
      <c r="D3502"/>
      <c r="E3502">
        <v>85</v>
      </c>
      <c r="F3502">
        <v>80</v>
      </c>
      <c r="G3502">
        <v>90</v>
      </c>
      <c r="H3502">
        <v>105</v>
      </c>
      <c r="I3502">
        <v>95</v>
      </c>
      <c r="J3502">
        <v>60</v>
      </c>
      <c r="K3502" t="s">
        <v>515</v>
      </c>
      <c r="M3502" t="s">
        <v>6230</v>
      </c>
      <c r="N3502">
        <v>8.4499999999999993</v>
      </c>
      <c r="O3502">
        <v>8.9499999999999993</v>
      </c>
      <c r="Q3502">
        <v>-1</v>
      </c>
      <c r="R3502">
        <f t="shared" si="251"/>
        <v>8</v>
      </c>
      <c r="S3502">
        <f t="shared" si="252"/>
        <v>8</v>
      </c>
      <c r="T3502">
        <f t="shared" si="254"/>
        <v>16</v>
      </c>
      <c r="U3502" t="s">
        <v>1512</v>
      </c>
      <c r="V3502" t="s">
        <v>429</v>
      </c>
      <c r="W3502" t="s">
        <v>1521</v>
      </c>
      <c r="X3502" t="s">
        <v>1524</v>
      </c>
      <c r="Y3502" t="s">
        <v>5239</v>
      </c>
      <c r="Z3502" t="str" cm="1">
        <f t="array" ref="Z3502">IF(ISBLANK(AK3502),_xlfn.LET(
    _xlpm.nameBeforeSlash, IF(ISNUMBER(SEARCH("/", Y3502)), LEFT(Y3502, SEARCH("/", Y3502)-1), Y3502),
    _xlpm.matchRow, IFERROR(MATCH(_xlpm.nameBeforeSlash, AA:AA, 0), ""),
    _xlpm.difference, IF(_xlpm.matchRow="", "", ABS((R3502 + S3502)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),IF(ISBLANK(Y3502),"","Hidden"))</f>
        <v>Hidden</v>
      </c>
      <c r="AA3502" t="s">
        <v>5124</v>
      </c>
      <c r="AB3502" t="s">
        <v>3498</v>
      </c>
      <c r="AC3502" t="s">
        <v>6485</v>
      </c>
      <c r="AD3502" t="str">
        <f>_xlfn.XLOOKUP(AC3502,moves!A:A,moves!B:B)</f>
        <v>normal</v>
      </c>
      <c r="AE3502">
        <f>_xlfn.XLOOKUP(AC3502,moves!A:A,moves!D:D)</f>
        <v>3</v>
      </c>
      <c r="AF3502" t="str">
        <f>_xlfn.XLOOKUP(AC3502,moves!A:A,moves!E:E)</f>
        <v>If 2 or more status symbols are rolled: Inflict any status on the target.</v>
      </c>
      <c r="AG3502">
        <v>0</v>
      </c>
      <c r="AH3502">
        <v>0</v>
      </c>
      <c r="AI3502">
        <f t="shared" si="255"/>
        <v>1</v>
      </c>
      <c r="AJ3502" t="s">
        <v>524</v>
      </c>
      <c r="AK3502" t="s">
        <v>6230</v>
      </c>
      <c r="AL3502">
        <v>0</v>
      </c>
      <c r="AM3502" cm="1">
        <f t="array" ref="AM3502">IF(AL3502=1,1,
   IF(ISTEXT(AK3502),1,
   IF(AO3502&gt;1,AM3501,
   IF(AI3502=1,
      IF(SUMPRODUCT((LEN($Y$2:$Y$4096)-LEN(SUBSTITUTE($Y$2:$Y$4096,AA3502,"")))/LEN(AA3502))&gt;0,2,1),
      IF(
         SUMPRODUCT((LEN($Y$2:$Y$4096)-LEN(SUBSTITUTE($Y$2:$Y$4096,AA3502,"")))/LEN(AA3502))
         - SUMPRODUCT((LEN($Y$2:$Y$4096)-LEN(SUBSTITUTE($Y$2:$Y$4096,"Alolan "&amp;AA3502,"")))/LEN("Alolan "&amp;AA3502))
         - SUMPRODUCT((LEN($Y$2:$Y$4096)-LEN(SUBSTITUTE($Y$2:$Y$4096,"Galarian "&amp;AA3502,"")))/LEN("Galarian "&amp;AA3502))
         - SUMPRODUCT((LEN($Y$2:$Y$4096)-LEN(SUBSTITUTE($Y$2:$Y$4096,"Hisuian "&amp;AA3502,"")))/LEN("Hisuian "&amp;AA3502))
         - SUMPRODUCT((LEN($Y$2:$Y$4096)-LEN(SUBSTITUTE($Y$2:$Y$4096,"Paldean "&amp;AA3502,"")))/LEN("Paldean "&amp;AA3502))
      &gt;0,2,1)
   ))))</f>
        <v>1</v>
      </c>
      <c r="AN3502">
        <v>0</v>
      </c>
      <c r="AO3502">
        <v>0</v>
      </c>
    </row>
    <row r="3503" spans="1:41" x14ac:dyDescent="0.25">
      <c r="A3503" t="s">
        <v>4726</v>
      </c>
      <c r="B3503" t="s">
        <v>846</v>
      </c>
      <c r="C3503" t="s">
        <v>1521</v>
      </c>
      <c r="D3503" t="s">
        <v>1471</v>
      </c>
      <c r="E3503">
        <v>58</v>
      </c>
      <c r="F3503">
        <v>95</v>
      </c>
      <c r="G3503">
        <v>58</v>
      </c>
      <c r="H3503">
        <v>70</v>
      </c>
      <c r="I3503">
        <v>58</v>
      </c>
      <c r="J3503">
        <v>97</v>
      </c>
      <c r="K3503" t="s">
        <v>847</v>
      </c>
      <c r="M3503" t="s">
        <v>6230</v>
      </c>
      <c r="N3503">
        <v>9.3300000000000018</v>
      </c>
      <c r="O3503">
        <v>5.8</v>
      </c>
      <c r="R3503">
        <f t="shared" si="251"/>
        <v>9</v>
      </c>
      <c r="S3503">
        <f t="shared" si="252"/>
        <v>6</v>
      </c>
      <c r="T3503">
        <f t="shared" si="254"/>
        <v>15</v>
      </c>
      <c r="U3503" t="s">
        <v>1521</v>
      </c>
      <c r="V3503" t="s">
        <v>1471</v>
      </c>
      <c r="W3503" t="s">
        <v>1468</v>
      </c>
      <c r="X3503" t="s">
        <v>1492</v>
      </c>
      <c r="Z3503" t="str" cm="1">
        <f t="array" ref="Z3503">IF(ISBLANK(AK3503),_xlfn.LET(
    _xlpm.nameBeforeSlash, IF(ISNUMBER(SEARCH("/", Y3503)), LEFT(Y3503, SEARCH("/", Y3503)-1), Y3503),
    _xlpm.matchRow, IFERROR(MATCH(_xlpm.nameBeforeSlash, AA:AA, 0), ""),
    _xlpm.difference, IF(_xlpm.matchRow="", "", ABS((R3503 + S3503)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),IF(ISBLANK(Y3503),"","Hidden"))</f>
        <v/>
      </c>
      <c r="AA3503" t="s">
        <v>5985</v>
      </c>
      <c r="AB3503" t="s">
        <v>3498</v>
      </c>
      <c r="AC3503" t="s">
        <v>988</v>
      </c>
      <c r="AD3503" t="str">
        <f>_xlfn.XLOOKUP(AC3503,moves!A:A,moves!B:B)</f>
        <v>electric</v>
      </c>
      <c r="AE3503">
        <f>_xlfn.XLOOKUP(AC3503,moves!A:A,moves!D:D)</f>
        <v>5</v>
      </c>
      <c r="AF3503" t="str">
        <f>_xlfn.XLOOKUP(AC3503,moves!A:A,moves!E:E)</f>
        <v>Increase the user's initiative by 2</v>
      </c>
      <c r="AG3503">
        <v>0</v>
      </c>
      <c r="AH3503">
        <v>0</v>
      </c>
      <c r="AI3503">
        <f t="shared" si="255"/>
        <v>1</v>
      </c>
      <c r="AJ3503" t="s">
        <v>524</v>
      </c>
      <c r="AK3503" t="s">
        <v>6230</v>
      </c>
      <c r="AL3503">
        <v>0</v>
      </c>
      <c r="AM3503" cm="1">
        <f t="array" ref="AM3503">IF(AL3503=1,1,
   IF(ISTEXT(AK3503),1,
   IF(AO3503&gt;1,AM3502,
   IF(AI3503=1,
      IF(SUMPRODUCT((LEN($Y$2:$Y$4096)-LEN(SUBSTITUTE($Y$2:$Y$4096,AA3503,"")))/LEN(AA3503))&gt;0,2,1),
      IF(
         SUMPRODUCT((LEN($Y$2:$Y$4096)-LEN(SUBSTITUTE($Y$2:$Y$4096,AA3503,"")))/LEN(AA3503))
         - SUMPRODUCT((LEN($Y$2:$Y$4096)-LEN(SUBSTITUTE($Y$2:$Y$4096,"Alolan "&amp;AA3503,"")))/LEN("Alolan "&amp;AA3503))
         - SUMPRODUCT((LEN($Y$2:$Y$4096)-LEN(SUBSTITUTE($Y$2:$Y$4096,"Galarian "&amp;AA3503,"")))/LEN("Galarian "&amp;AA3503))
         - SUMPRODUCT((LEN($Y$2:$Y$4096)-LEN(SUBSTITUTE($Y$2:$Y$4096,"Hisuian "&amp;AA3503,"")))/LEN("Hisuian "&amp;AA3503))
         - SUMPRODUCT((LEN($Y$2:$Y$4096)-LEN(SUBSTITUTE($Y$2:$Y$4096,"Paldean "&amp;AA3503,"")))/LEN("Paldean "&amp;AA3503))
      &gt;0,2,1)
   ))))</f>
        <v>1</v>
      </c>
      <c r="AN3503">
        <v>0</v>
      </c>
      <c r="AO3503">
        <v>1</v>
      </c>
    </row>
    <row r="3504" spans="1:41" x14ac:dyDescent="0.25">
      <c r="A3504" t="s">
        <v>4727</v>
      </c>
      <c r="B3504" t="s">
        <v>846</v>
      </c>
      <c r="C3504" t="s">
        <v>1521</v>
      </c>
      <c r="D3504" t="s">
        <v>1471</v>
      </c>
      <c r="E3504">
        <v>58</v>
      </c>
      <c r="F3504">
        <v>95</v>
      </c>
      <c r="G3504">
        <v>58</v>
      </c>
      <c r="H3504">
        <v>70</v>
      </c>
      <c r="I3504">
        <v>58</v>
      </c>
      <c r="J3504">
        <v>97</v>
      </c>
      <c r="K3504" t="s">
        <v>847</v>
      </c>
      <c r="M3504" t="s">
        <v>6230</v>
      </c>
      <c r="N3504">
        <v>9.3300000000000018</v>
      </c>
      <c r="O3504">
        <v>5.8</v>
      </c>
      <c r="R3504">
        <f t="shared" si="251"/>
        <v>9</v>
      </c>
      <c r="S3504">
        <f t="shared" si="252"/>
        <v>6</v>
      </c>
      <c r="T3504">
        <f t="shared" si="254"/>
        <v>15</v>
      </c>
      <c r="U3504" t="s">
        <v>1521</v>
      </c>
      <c r="V3504" t="s">
        <v>1471</v>
      </c>
      <c r="W3504" t="s">
        <v>1468</v>
      </c>
      <c r="X3504" t="s">
        <v>1492</v>
      </c>
      <c r="Z3504" t="str" cm="1">
        <f t="array" ref="Z3504">IF(ISBLANK(AK3504),_xlfn.LET(
    _xlpm.nameBeforeSlash, IF(ISNUMBER(SEARCH("/", Y3504)), LEFT(Y3504, SEARCH("/", Y3504)-1), Y3504),
    _xlpm.matchRow, IFERROR(MATCH(_xlpm.nameBeforeSlash, AA:AA, 0), ""),
    _xlpm.difference, IF(_xlpm.matchRow="", "", ABS((R3504 + S3504)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),IF(ISBLANK(Y3504),"","Hidden"))</f>
        <v/>
      </c>
      <c r="AA3504" t="s">
        <v>5986</v>
      </c>
      <c r="AB3504" t="s">
        <v>3498</v>
      </c>
      <c r="AC3504" t="s">
        <v>849</v>
      </c>
      <c r="AD3504" t="str">
        <f>_xlfn.XLOOKUP(AC3504,moves!A:A,moves!B:B)</f>
        <v>dark</v>
      </c>
      <c r="AE3504">
        <f>_xlfn.XLOOKUP(AC3504,moves!A:A,moves!D:D)</f>
        <v>3</v>
      </c>
      <c r="AF3504" t="str">
        <f>_xlfn.XLOOKUP(AC3504,moves!A:A,moves!E:E)</f>
        <v>The user may consume a Tier 3 Apricorn or a Berry. If so: Increase attack strength by 3.</v>
      </c>
      <c r="AG3504">
        <v>0</v>
      </c>
      <c r="AH3504">
        <v>0</v>
      </c>
      <c r="AI3504">
        <f t="shared" si="255"/>
        <v>1</v>
      </c>
      <c r="AJ3504" t="s">
        <v>524</v>
      </c>
      <c r="AK3504" t="s">
        <v>6230</v>
      </c>
      <c r="AL3504">
        <v>0</v>
      </c>
      <c r="AM3504" cm="1">
        <f t="array" ref="AM3504">IF(AL3504=1,1,
   IF(ISTEXT(AK3504),1,
   IF(AO3504&gt;1,AM3503,
   IF(AI3504=1,
      IF(SUMPRODUCT((LEN($Y$2:$Y$4096)-LEN(SUBSTITUTE($Y$2:$Y$4096,AA3504,"")))/LEN(AA3504))&gt;0,2,1),
      IF(
         SUMPRODUCT((LEN($Y$2:$Y$4096)-LEN(SUBSTITUTE($Y$2:$Y$4096,AA3504,"")))/LEN(AA3504))
         - SUMPRODUCT((LEN($Y$2:$Y$4096)-LEN(SUBSTITUTE($Y$2:$Y$4096,"Alolan "&amp;AA3504,"")))/LEN("Alolan "&amp;AA3504))
         - SUMPRODUCT((LEN($Y$2:$Y$4096)-LEN(SUBSTITUTE($Y$2:$Y$4096,"Galarian "&amp;AA3504,"")))/LEN("Galarian "&amp;AA3504))
         - SUMPRODUCT((LEN($Y$2:$Y$4096)-LEN(SUBSTITUTE($Y$2:$Y$4096,"Hisuian "&amp;AA3504,"")))/LEN("Hisuian "&amp;AA3504))
         - SUMPRODUCT((LEN($Y$2:$Y$4096)-LEN(SUBSTITUTE($Y$2:$Y$4096,"Paldean "&amp;AA3504,"")))/LEN("Paldean "&amp;AA3504))
      &gt;0,2,1)
   ))))</f>
        <v>1</v>
      </c>
      <c r="AN3504">
        <v>0</v>
      </c>
      <c r="AO3504">
        <v>2</v>
      </c>
    </row>
    <row r="3505" spans="1:41" x14ac:dyDescent="0.25">
      <c r="A3505" t="s">
        <v>3810</v>
      </c>
      <c r="B3505" t="s">
        <v>50</v>
      </c>
      <c r="C3505" t="s">
        <v>1472</v>
      </c>
      <c r="D3505" t="s">
        <v>1546</v>
      </c>
      <c r="E3505">
        <v>105</v>
      </c>
      <c r="F3505">
        <v>130</v>
      </c>
      <c r="G3505">
        <v>120</v>
      </c>
      <c r="H3505">
        <v>45</v>
      </c>
      <c r="I3505">
        <v>45</v>
      </c>
      <c r="J3505">
        <v>40</v>
      </c>
      <c r="K3505" t="s">
        <v>341</v>
      </c>
      <c r="M3505" t="s">
        <v>6230</v>
      </c>
      <c r="N3505">
        <v>8.5500000000000007</v>
      </c>
      <c r="O3505">
        <v>9.15</v>
      </c>
      <c r="P3505">
        <v>-1</v>
      </c>
      <c r="Q3505">
        <v>-1</v>
      </c>
      <c r="R3505">
        <f t="shared" si="251"/>
        <v>8</v>
      </c>
      <c r="S3505">
        <f t="shared" si="252"/>
        <v>8</v>
      </c>
      <c r="T3505">
        <f t="shared" si="254"/>
        <v>16</v>
      </c>
      <c r="U3505" t="s">
        <v>1472</v>
      </c>
      <c r="V3505" t="s">
        <v>1546</v>
      </c>
      <c r="W3505" t="s">
        <v>1512</v>
      </c>
      <c r="X3505" t="s">
        <v>1499</v>
      </c>
      <c r="Y3505" t="s">
        <v>5084</v>
      </c>
      <c r="Z3505" t="str" cm="1">
        <f t="array" ref="Z3505">IF(ISBLANK(AK3505),_xlfn.LET(
    _xlpm.nameBeforeSlash, IF(ISNUMBER(SEARCH("/", Y3505)), LEFT(Y3505, SEARCH("/", Y3505)-1), Y3505),
    _xlpm.matchRow, IFERROR(MATCH(_xlpm.nameBeforeSlash, AA:AA, 0), ""),
    _xlpm.difference, IF(_xlpm.matchRow="", "", ABS((R3505 + S3505)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),IF(ISBLANK(Y3505),"","Hidden"))</f>
        <v>Hidden</v>
      </c>
      <c r="AA3505" t="s">
        <v>5082</v>
      </c>
      <c r="AB3505" t="s">
        <v>3498</v>
      </c>
      <c r="AC3505" t="s">
        <v>1183</v>
      </c>
      <c r="AD3505" t="str">
        <f>_xlfn.XLOOKUP(AC3505,moves!A:A,moves!B:B)</f>
        <v>ground</v>
      </c>
      <c r="AE3505">
        <f>_xlfn.XLOOKUP(AC3505,moves!A:A,moves!D:D)</f>
        <v>4</v>
      </c>
      <c r="AF3505" t="str">
        <f>_xlfn.XLOOKUP(AC3505,moves!A:A,moves!E:E)</f>
        <v>Critical hits deal +1 damage.</v>
      </c>
      <c r="AG3505">
        <v>0</v>
      </c>
      <c r="AH3505">
        <v>0</v>
      </c>
      <c r="AI3505">
        <f t="shared" si="255"/>
        <v>1</v>
      </c>
      <c r="AJ3505" t="s">
        <v>524</v>
      </c>
      <c r="AK3505" t="s">
        <v>6230</v>
      </c>
      <c r="AL3505">
        <v>0</v>
      </c>
      <c r="AM3505" cm="1">
        <f t="array" ref="AM3505">IF(AL3505=1,1,
   IF(ISTEXT(AK3505),1,
   IF(AO3505&gt;1,AM3504,
   IF(AI3505=1,
      IF(SUMPRODUCT((LEN($Y$2:$Y$4096)-LEN(SUBSTITUTE($Y$2:$Y$4096,AA3505,"")))/LEN(AA3505))&gt;0,2,1),
      IF(
         SUMPRODUCT((LEN($Y$2:$Y$4096)-LEN(SUBSTITUTE($Y$2:$Y$4096,AA3505,"")))/LEN(AA3505))
         - SUMPRODUCT((LEN($Y$2:$Y$4096)-LEN(SUBSTITUTE($Y$2:$Y$4096,"Alolan "&amp;AA3505,"")))/LEN("Alolan "&amp;AA3505))
         - SUMPRODUCT((LEN($Y$2:$Y$4096)-LEN(SUBSTITUTE($Y$2:$Y$4096,"Galarian "&amp;AA3505,"")))/LEN("Galarian "&amp;AA3505))
         - SUMPRODUCT((LEN($Y$2:$Y$4096)-LEN(SUBSTITUTE($Y$2:$Y$4096,"Hisuian "&amp;AA3505,"")))/LEN("Hisuian "&amp;AA3505))
         - SUMPRODUCT((LEN($Y$2:$Y$4096)-LEN(SUBSTITUTE($Y$2:$Y$4096,"Paldean "&amp;AA3505,"")))/LEN("Paldean "&amp;AA3505))
      &gt;0,2,1)
   ))))</f>
        <v>1</v>
      </c>
      <c r="AN3505">
        <v>0</v>
      </c>
      <c r="AO3505">
        <v>0</v>
      </c>
    </row>
    <row r="3506" spans="1:41" x14ac:dyDescent="0.25">
      <c r="A3506" t="s">
        <v>3716</v>
      </c>
      <c r="B3506" t="s">
        <v>680</v>
      </c>
      <c r="C3506" t="s">
        <v>1499</v>
      </c>
      <c r="D3506" t="s">
        <v>1468</v>
      </c>
      <c r="E3506">
        <v>60</v>
      </c>
      <c r="F3506">
        <v>95</v>
      </c>
      <c r="G3506">
        <v>80</v>
      </c>
      <c r="H3506">
        <v>60</v>
      </c>
      <c r="I3506">
        <v>80</v>
      </c>
      <c r="J3506">
        <v>30</v>
      </c>
      <c r="K3506" t="s">
        <v>678</v>
      </c>
      <c r="M3506" t="s">
        <v>6230</v>
      </c>
      <c r="N3506">
        <v>6.55</v>
      </c>
      <c r="O3506">
        <v>7.2</v>
      </c>
      <c r="Q3506">
        <v>1</v>
      </c>
      <c r="R3506">
        <f t="shared" si="251"/>
        <v>7</v>
      </c>
      <c r="S3506">
        <f t="shared" si="252"/>
        <v>8</v>
      </c>
      <c r="T3506">
        <f t="shared" si="254"/>
        <v>15</v>
      </c>
      <c r="U3506" t="s">
        <v>1499</v>
      </c>
      <c r="V3506" t="s">
        <v>1468</v>
      </c>
      <c r="W3506" t="s">
        <v>429</v>
      </c>
      <c r="X3506" t="s">
        <v>1490</v>
      </c>
      <c r="Z3506" t="str" cm="1">
        <f t="array" ref="Z3506">IF(ISBLANK(AK3506),_xlfn.LET(
    _xlpm.nameBeforeSlash, IF(ISNUMBER(SEARCH("/", Y3506)), LEFT(Y3506, SEARCH("/", Y3506)-1), Y3506),
    _xlpm.matchRow, IFERROR(MATCH(_xlpm.nameBeforeSlash, AA:AA, 0), ""),
    _xlpm.difference, IF(_xlpm.matchRow="", "", ABS((R3506 + S3506)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),IF(ISBLANK(Y3506),"","Hidden"))</f>
        <v/>
      </c>
      <c r="AA3506" t="s">
        <v>4982</v>
      </c>
      <c r="AB3506" t="s">
        <v>3498</v>
      </c>
      <c r="AC3506" t="s">
        <v>6382</v>
      </c>
      <c r="AD3506" t="str">
        <f>_xlfn.XLOOKUP(AC3506,moves!A:A,moves!B:B)</f>
        <v>grass</v>
      </c>
      <c r="AE3506">
        <f>_xlfn.XLOOKUP(AC3506,moves!A:A,moves!D:D)</f>
        <v>4</v>
      </c>
      <c r="AF3506" t="str">
        <f>_xlfn.XLOOKUP(AC3506,moves!A:A,moves!E:E)</f>
        <v>At the end of the target's turns: The target takes 1 damage and the user Heals 1.</v>
      </c>
      <c r="AG3506">
        <v>0</v>
      </c>
      <c r="AH3506">
        <v>0</v>
      </c>
      <c r="AI3506">
        <f t="shared" si="255"/>
        <v>1</v>
      </c>
      <c r="AJ3506" t="s">
        <v>524</v>
      </c>
      <c r="AK3506" t="s">
        <v>6230</v>
      </c>
      <c r="AL3506">
        <v>0</v>
      </c>
      <c r="AM3506" cm="1">
        <f t="array" ref="AM3506">IF(AL3506=1,1,
   IF(ISTEXT(AK3506),1,
   IF(AO3506&gt;1,AM3505,
   IF(AI3506=1,
      IF(SUMPRODUCT((LEN($Y$2:$Y$4096)-LEN(SUBSTITUTE($Y$2:$Y$4096,AA3506,"")))/LEN(AA3506))&gt;0,2,1),
      IF(
         SUMPRODUCT((LEN($Y$2:$Y$4096)-LEN(SUBSTITUTE($Y$2:$Y$4096,AA3506,"")))/LEN(AA3506))
         - SUMPRODUCT((LEN($Y$2:$Y$4096)-LEN(SUBSTITUTE($Y$2:$Y$4096,"Alolan "&amp;AA3506,"")))/LEN("Alolan "&amp;AA3506))
         - SUMPRODUCT((LEN($Y$2:$Y$4096)-LEN(SUBSTITUTE($Y$2:$Y$4096,"Galarian "&amp;AA3506,"")))/LEN("Galarian "&amp;AA3506))
         - SUMPRODUCT((LEN($Y$2:$Y$4096)-LEN(SUBSTITUTE($Y$2:$Y$4096,"Hisuian "&amp;AA3506,"")))/LEN("Hisuian "&amp;AA3506))
         - SUMPRODUCT((LEN($Y$2:$Y$4096)-LEN(SUBSTITUTE($Y$2:$Y$4096,"Paldean "&amp;AA3506,"")))/LEN("Paldean "&amp;AA3506))
      &gt;0,2,1)
   ))))</f>
        <v>1</v>
      </c>
      <c r="AN3506">
        <v>0</v>
      </c>
      <c r="AO3506">
        <v>0</v>
      </c>
    </row>
    <row r="3507" spans="1:41" x14ac:dyDescent="0.25">
      <c r="A3507" t="s">
        <v>3913</v>
      </c>
      <c r="B3507" t="s">
        <v>1810</v>
      </c>
      <c r="C3507" t="s">
        <v>429</v>
      </c>
      <c r="D3507"/>
      <c r="E3507">
        <v>190</v>
      </c>
      <c r="F3507">
        <v>33</v>
      </c>
      <c r="G3507">
        <v>58</v>
      </c>
      <c r="H3507">
        <v>33</v>
      </c>
      <c r="I3507">
        <v>58</v>
      </c>
      <c r="J3507">
        <v>33</v>
      </c>
      <c r="K3507" t="s">
        <v>1811</v>
      </c>
      <c r="M3507" t="s">
        <v>6230</v>
      </c>
      <c r="N3507">
        <v>3.3</v>
      </c>
      <c r="O3507">
        <v>11.080000000000002</v>
      </c>
      <c r="Q3507">
        <v>2</v>
      </c>
      <c r="R3507">
        <f t="shared" si="251"/>
        <v>3</v>
      </c>
      <c r="S3507">
        <f t="shared" si="252"/>
        <v>13</v>
      </c>
      <c r="T3507">
        <f t="shared" si="254"/>
        <v>16</v>
      </c>
      <c r="U3507" t="s">
        <v>429</v>
      </c>
      <c r="V3507" t="s">
        <v>1524</v>
      </c>
      <c r="W3507" t="s">
        <v>1492</v>
      </c>
      <c r="X3507" t="s">
        <v>1536</v>
      </c>
      <c r="Z3507" t="str" cm="1">
        <f t="array" ref="Z3507">IF(ISBLANK(AK3507),_xlfn.LET(
    _xlpm.nameBeforeSlash, IF(ISNUMBER(SEARCH("/", Y3507)), LEFT(Y3507, SEARCH("/", Y3507)-1), Y3507),
    _xlpm.matchRow, IFERROR(MATCH(_xlpm.nameBeforeSlash, AA:AA, 0), ""),
    _xlpm.difference, IF(_xlpm.matchRow="", "", ABS((R3507 + S3507)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),IF(ISBLANK(Y3507),"","Hidden"))</f>
        <v/>
      </c>
      <c r="AA3507" t="s">
        <v>5196</v>
      </c>
      <c r="AB3507" t="s">
        <v>3498</v>
      </c>
      <c r="AC3507" t="s">
        <v>1338</v>
      </c>
      <c r="AD3507" t="str">
        <f>_xlfn.XLOOKUP(AC3507,moves!A:A,moves!B:B)</f>
        <v>psychic</v>
      </c>
      <c r="AE3507">
        <f>_xlfn.XLOOKUP(AC3507,moves!A:A,moves!D:D)</f>
        <v>0</v>
      </c>
      <c r="AF3507" t="str">
        <f>_xlfn.XLOOKUP(AC3507,moves!A:A,moves!E:E)</f>
        <v>Deal double the damage taken by the user this round.</v>
      </c>
      <c r="AG3507">
        <v>0</v>
      </c>
      <c r="AH3507">
        <v>0</v>
      </c>
      <c r="AI3507">
        <f t="shared" si="255"/>
        <v>1</v>
      </c>
      <c r="AJ3507" t="s">
        <v>524</v>
      </c>
      <c r="AK3507" t="s">
        <v>6230</v>
      </c>
      <c r="AL3507">
        <v>0</v>
      </c>
      <c r="AM3507" cm="1">
        <f t="array" ref="AM3507">IF(AL3507=1,1,
   IF(ISTEXT(AK3507),1,
   IF(AO3507&gt;1,AM3506,
   IF(AI3507=1,
      IF(SUMPRODUCT((LEN($Y$2:$Y$4096)-LEN(SUBSTITUTE($Y$2:$Y$4096,AA3507,"")))/LEN(AA3507))&gt;0,2,1),
      IF(
         SUMPRODUCT((LEN($Y$2:$Y$4096)-LEN(SUBSTITUTE($Y$2:$Y$4096,AA3507,"")))/LEN(AA3507))
         - SUMPRODUCT((LEN($Y$2:$Y$4096)-LEN(SUBSTITUTE($Y$2:$Y$4096,"Alolan "&amp;AA3507,"")))/LEN("Alolan "&amp;AA3507))
         - SUMPRODUCT((LEN($Y$2:$Y$4096)-LEN(SUBSTITUTE($Y$2:$Y$4096,"Galarian "&amp;AA3507,"")))/LEN("Galarian "&amp;AA3507))
         - SUMPRODUCT((LEN($Y$2:$Y$4096)-LEN(SUBSTITUTE($Y$2:$Y$4096,"Hisuian "&amp;AA3507,"")))/LEN("Hisuian "&amp;AA3507))
         - SUMPRODUCT((LEN($Y$2:$Y$4096)-LEN(SUBSTITUTE($Y$2:$Y$4096,"Paldean "&amp;AA3507,"")))/LEN("Paldean "&amp;AA3507))
      &gt;0,2,1)
   ))))</f>
        <v>1</v>
      </c>
      <c r="AN3507">
        <v>0</v>
      </c>
      <c r="AO3507">
        <v>0</v>
      </c>
    </row>
    <row r="3508" spans="1:41" x14ac:dyDescent="0.25">
      <c r="A3508" t="s">
        <v>3924</v>
      </c>
      <c r="B3508" t="s">
        <v>703</v>
      </c>
      <c r="C3508" t="s">
        <v>1471</v>
      </c>
      <c r="D3508" t="s">
        <v>1469</v>
      </c>
      <c r="E3508">
        <v>65</v>
      </c>
      <c r="F3508">
        <v>95</v>
      </c>
      <c r="G3508">
        <v>85</v>
      </c>
      <c r="H3508">
        <v>55</v>
      </c>
      <c r="I3508">
        <v>55</v>
      </c>
      <c r="J3508">
        <v>85</v>
      </c>
      <c r="K3508" t="s">
        <v>298</v>
      </c>
      <c r="M3508" t="s">
        <v>6230</v>
      </c>
      <c r="N3508">
        <v>8.6999999999999993</v>
      </c>
      <c r="O3508">
        <v>6.8</v>
      </c>
      <c r="P3508">
        <v>-1</v>
      </c>
      <c r="Q3508">
        <v>-1</v>
      </c>
      <c r="R3508">
        <f t="shared" si="251"/>
        <v>8</v>
      </c>
      <c r="S3508">
        <f t="shared" si="252"/>
        <v>6</v>
      </c>
      <c r="T3508">
        <f t="shared" si="254"/>
        <v>14</v>
      </c>
      <c r="U3508" t="s">
        <v>1471</v>
      </c>
      <c r="V3508" t="s">
        <v>1469</v>
      </c>
      <c r="W3508" t="s">
        <v>1499</v>
      </c>
      <c r="X3508" t="s">
        <v>1490</v>
      </c>
      <c r="Y3508" t="s">
        <v>5208</v>
      </c>
      <c r="Z3508" t="str" cm="1">
        <f t="array" ref="Z3508">IF(ISBLANK(AK3508),_xlfn.LET(
    _xlpm.nameBeforeSlash, IF(ISNUMBER(SEARCH("/", Y3508)), LEFT(Y3508, SEARCH("/", Y3508)-1), Y3508),
    _xlpm.matchRow, IFERROR(MATCH(_xlpm.nameBeforeSlash, AA:AA, 0), ""),
    _xlpm.difference, IF(_xlpm.matchRow="", "", ABS((R3508 + S3508)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),IF(ISBLANK(Y3508),"","Hidden"))</f>
        <v>Hidden</v>
      </c>
      <c r="AA3508" t="s">
        <v>5209</v>
      </c>
      <c r="AB3508" t="s">
        <v>3498</v>
      </c>
      <c r="AC3508" t="s">
        <v>1303</v>
      </c>
      <c r="AD3508" t="str">
        <f>_xlfn.XLOOKUP(AC3508,moves!A:A,moves!B:B)</f>
        <v>poison</v>
      </c>
      <c r="AE3508">
        <f>_xlfn.XLOOKUP(AC3508,moves!A:A,moves!D:D)</f>
        <v>1</v>
      </c>
      <c r="AF3508" t="str">
        <f>_xlfn.XLOOKUP(AC3508,moves!A:A,moves!E:E)</f>
        <v>Increase the state of Toxic Spikes Hazardous Terrain Token by 1 on the opposing side of the arena.</v>
      </c>
      <c r="AG3508">
        <v>0</v>
      </c>
      <c r="AH3508">
        <v>0</v>
      </c>
      <c r="AI3508">
        <f t="shared" si="255"/>
        <v>1</v>
      </c>
      <c r="AJ3508" t="s">
        <v>524</v>
      </c>
      <c r="AK3508" t="s">
        <v>6230</v>
      </c>
      <c r="AL3508">
        <v>0</v>
      </c>
      <c r="AM3508" cm="1">
        <f t="array" ref="AM3508">IF(AL3508=1,1,
   IF(ISTEXT(AK3508),1,
   IF(AO3508&gt;1,AM3507,
   IF(AI3508=1,
      IF(SUMPRODUCT((LEN($Y$2:$Y$4096)-LEN(SUBSTITUTE($Y$2:$Y$4096,AA3508,"")))/LEN(AA3508))&gt;0,2,1),
      IF(
         SUMPRODUCT((LEN($Y$2:$Y$4096)-LEN(SUBSTITUTE($Y$2:$Y$4096,AA3508,"")))/LEN(AA3508))
         - SUMPRODUCT((LEN($Y$2:$Y$4096)-LEN(SUBSTITUTE($Y$2:$Y$4096,"Alolan "&amp;AA3508,"")))/LEN("Alolan "&amp;AA3508))
         - SUMPRODUCT((LEN($Y$2:$Y$4096)-LEN(SUBSTITUTE($Y$2:$Y$4096,"Galarian "&amp;AA3508,"")))/LEN("Galarian "&amp;AA3508))
         - SUMPRODUCT((LEN($Y$2:$Y$4096)-LEN(SUBSTITUTE($Y$2:$Y$4096,"Hisuian "&amp;AA3508,"")))/LEN("Hisuian "&amp;AA3508))
         - SUMPRODUCT((LEN($Y$2:$Y$4096)-LEN(SUBSTITUTE($Y$2:$Y$4096,"Paldean "&amp;AA3508,"")))/LEN("Paldean "&amp;AA3508))
      &gt;0,2,1)
   ))))</f>
        <v>1</v>
      </c>
      <c r="AN3508">
        <v>0</v>
      </c>
      <c r="AO3508">
        <v>0</v>
      </c>
    </row>
    <row r="3509" spans="1:41" x14ac:dyDescent="0.25">
      <c r="A3509" t="s">
        <v>3728</v>
      </c>
      <c r="B3509" t="s">
        <v>1587</v>
      </c>
      <c r="C3509" t="s">
        <v>1471</v>
      </c>
      <c r="D3509"/>
      <c r="E3509">
        <v>65</v>
      </c>
      <c r="F3509">
        <v>60</v>
      </c>
      <c r="G3509">
        <v>60</v>
      </c>
      <c r="H3509">
        <v>75</v>
      </c>
      <c r="I3509">
        <v>65</v>
      </c>
      <c r="J3509">
        <v>115</v>
      </c>
      <c r="K3509" t="s">
        <v>1595</v>
      </c>
      <c r="M3509" t="s">
        <v>6230</v>
      </c>
      <c r="N3509">
        <v>8.9499999999999993</v>
      </c>
      <c r="O3509">
        <v>6.35</v>
      </c>
      <c r="P3509">
        <v>1</v>
      </c>
      <c r="R3509">
        <f t="shared" si="251"/>
        <v>10</v>
      </c>
      <c r="S3509">
        <f t="shared" si="252"/>
        <v>6</v>
      </c>
      <c r="T3509">
        <f t="shared" si="254"/>
        <v>16</v>
      </c>
      <c r="U3509" t="s">
        <v>1471</v>
      </c>
      <c r="V3509" t="s">
        <v>1512</v>
      </c>
      <c r="W3509" t="s">
        <v>1536</v>
      </c>
      <c r="X3509" t="s">
        <v>429</v>
      </c>
      <c r="Z3509" t="str" cm="1">
        <f t="array" ref="Z3509">IF(ISBLANK(AK3509),_xlfn.LET(
    _xlpm.nameBeforeSlash, IF(ISNUMBER(SEARCH("/", Y3509)), LEFT(Y3509, SEARCH("/", Y3509)-1), Y3509),
    _xlpm.matchRow, IFERROR(MATCH(_xlpm.nameBeforeSlash, AA:AA, 0), ""),
    _xlpm.difference, IF(_xlpm.matchRow="", "", ABS((R3509 + S3509)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),IF(ISBLANK(Y3509),"","Hidden"))</f>
        <v/>
      </c>
      <c r="AA3509" t="s">
        <v>4993</v>
      </c>
      <c r="AB3509" t="s">
        <v>3498</v>
      </c>
      <c r="AC3509" t="s">
        <v>6388</v>
      </c>
      <c r="AD3509" t="str">
        <f>_xlfn.XLOOKUP(AC3509,moves!A:A,moves!B:B)</f>
        <v>dark</v>
      </c>
      <c r="AE3509">
        <f>_xlfn.XLOOKUP(AC3509,moves!A:A,moves!D:D)</f>
        <v>3</v>
      </c>
      <c r="AF3509" t="str">
        <f>_xlfn.XLOOKUP(AC3509,moves!A:A,moves!E:E)</f>
        <v>The user may target any Pokémon in the opposing party. Ignore type weakness and resistances.</v>
      </c>
      <c r="AG3509">
        <v>0</v>
      </c>
      <c r="AH3509">
        <v>0</v>
      </c>
      <c r="AI3509">
        <f t="shared" si="255"/>
        <v>1</v>
      </c>
      <c r="AJ3509" t="s">
        <v>524</v>
      </c>
      <c r="AK3509" t="s">
        <v>6230</v>
      </c>
      <c r="AL3509">
        <v>0</v>
      </c>
      <c r="AM3509" cm="1">
        <f t="array" ref="AM3509">IF(AL3509=1,1,
   IF(ISTEXT(AK3509),1,
   IF(AO3509&gt;1,AM3508,
   IF(AI3509=1,
      IF(SUMPRODUCT((LEN($Y$2:$Y$4096)-LEN(SUBSTITUTE($Y$2:$Y$4096,AA3509,"")))/LEN(AA3509))&gt;0,2,1),
      IF(
         SUMPRODUCT((LEN($Y$2:$Y$4096)-LEN(SUBSTITUTE($Y$2:$Y$4096,AA3509,"")))/LEN(AA3509))
         - SUMPRODUCT((LEN($Y$2:$Y$4096)-LEN(SUBSTITUTE($Y$2:$Y$4096,"Alolan "&amp;AA3509,"")))/LEN("Alolan "&amp;AA3509))
         - SUMPRODUCT((LEN($Y$2:$Y$4096)-LEN(SUBSTITUTE($Y$2:$Y$4096,"Galarian "&amp;AA3509,"")))/LEN("Galarian "&amp;AA3509))
         - SUMPRODUCT((LEN($Y$2:$Y$4096)-LEN(SUBSTITUTE($Y$2:$Y$4096,"Hisuian "&amp;AA3509,"")))/LEN("Hisuian "&amp;AA3509))
         - SUMPRODUCT((LEN($Y$2:$Y$4096)-LEN(SUBSTITUTE($Y$2:$Y$4096,"Paldean "&amp;AA3509,"")))/LEN("Paldean "&amp;AA3509))
      &gt;0,2,1)
   ))))</f>
        <v>1</v>
      </c>
      <c r="AN3509">
        <v>0</v>
      </c>
      <c r="AO3509">
        <v>0</v>
      </c>
    </row>
    <row r="3510" spans="1:41" x14ac:dyDescent="0.25">
      <c r="A3510" t="s">
        <v>4703</v>
      </c>
      <c r="B3510" t="s">
        <v>1592</v>
      </c>
      <c r="C3510" t="s">
        <v>1514</v>
      </c>
      <c r="D3510"/>
      <c r="E3510">
        <v>70</v>
      </c>
      <c r="F3510">
        <v>110</v>
      </c>
      <c r="G3510">
        <v>100</v>
      </c>
      <c r="H3510">
        <v>50</v>
      </c>
      <c r="I3510">
        <v>60</v>
      </c>
      <c r="J3510">
        <v>50</v>
      </c>
      <c r="K3510" t="s">
        <v>2807</v>
      </c>
      <c r="M3510" t="s">
        <v>6230</v>
      </c>
      <c r="N3510">
        <v>8</v>
      </c>
      <c r="O3510">
        <v>7.6</v>
      </c>
      <c r="R3510">
        <f t="shared" si="251"/>
        <v>8</v>
      </c>
      <c r="S3510">
        <f t="shared" si="252"/>
        <v>8</v>
      </c>
      <c r="T3510">
        <f t="shared" si="254"/>
        <v>16</v>
      </c>
      <c r="U3510" t="s">
        <v>1514</v>
      </c>
      <c r="V3510" t="s">
        <v>1512</v>
      </c>
      <c r="W3510" t="s">
        <v>1471</v>
      </c>
      <c r="X3510" t="s">
        <v>1524</v>
      </c>
      <c r="Z3510" t="str" cm="1">
        <f t="array" ref="Z3510">IF(ISBLANK(AK3510),_xlfn.LET(
    _xlpm.nameBeforeSlash, IF(ISNUMBER(SEARCH("/", Y3510)), LEFT(Y3510, SEARCH("/", Y3510)-1), Y3510),
    _xlpm.matchRow, IFERROR(MATCH(_xlpm.nameBeforeSlash, AA:AA, 0), ""),
    _xlpm.difference, IF(_xlpm.matchRow="", "", ABS((R3510 + S3510)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),IF(ISBLANK(Y3510),"","Hidden"))</f>
        <v/>
      </c>
      <c r="AA3510" t="s">
        <v>4995</v>
      </c>
      <c r="AB3510" t="s">
        <v>3498</v>
      </c>
      <c r="AC3510" t="s">
        <v>6831</v>
      </c>
      <c r="AD3510" t="str">
        <f>_xlfn.XLOOKUP(AC3510,moves!A:A,moves!B:B)</f>
        <v>steel</v>
      </c>
      <c r="AE3510">
        <f>_xlfn.XLOOKUP(AC3510,moves!A:A,moves!D:D)</f>
        <v>2</v>
      </c>
      <c r="AF3510" t="str">
        <f>_xlfn.XLOOKUP(AC3510,moves!A:A,moves!E:E)</f>
        <v>The user may spend a Pokecoin. If so: Increase attack strength by 5.</v>
      </c>
      <c r="AG3510">
        <v>0</v>
      </c>
      <c r="AH3510">
        <v>0</v>
      </c>
      <c r="AI3510">
        <f t="shared" si="255"/>
        <v>1</v>
      </c>
      <c r="AJ3510" t="s">
        <v>524</v>
      </c>
      <c r="AK3510" t="s">
        <v>6230</v>
      </c>
      <c r="AL3510">
        <v>0</v>
      </c>
      <c r="AM3510" cm="1">
        <f t="array" ref="AM3510">IF(AL3510=1,1,
   IF(ISTEXT(AK3510),1,
   IF(AO3510&gt;1,AM3509,
   IF(AI3510=1,
      IF(SUMPRODUCT((LEN($Y$2:$Y$4096)-LEN(SUBSTITUTE($Y$2:$Y$4096,AA3510,"")))/LEN(AA3510))&gt;0,2,1),
      IF(
         SUMPRODUCT((LEN($Y$2:$Y$4096)-LEN(SUBSTITUTE($Y$2:$Y$4096,AA3510,"")))/LEN(AA3510))
         - SUMPRODUCT((LEN($Y$2:$Y$4096)-LEN(SUBSTITUTE($Y$2:$Y$4096,"Alolan "&amp;AA3510,"")))/LEN("Alolan "&amp;AA3510))
         - SUMPRODUCT((LEN($Y$2:$Y$4096)-LEN(SUBSTITUTE($Y$2:$Y$4096,"Galarian "&amp;AA3510,"")))/LEN("Galarian "&amp;AA3510))
         - SUMPRODUCT((LEN($Y$2:$Y$4096)-LEN(SUBSTITUTE($Y$2:$Y$4096,"Hisuian "&amp;AA3510,"")))/LEN("Hisuian "&amp;AA3510))
         - SUMPRODUCT((LEN($Y$2:$Y$4096)-LEN(SUBSTITUTE($Y$2:$Y$4096,"Paldean "&amp;AA3510,"")))/LEN("Paldean "&amp;AA3510))
      &gt;0,2,1)
   ))))</f>
        <v>1</v>
      </c>
      <c r="AN3510">
        <v>0</v>
      </c>
      <c r="AO3510">
        <v>0</v>
      </c>
    </row>
    <row r="3511" spans="1:41" x14ac:dyDescent="0.25">
      <c r="A3511" t="s">
        <v>3941</v>
      </c>
      <c r="B3511" t="s">
        <v>97</v>
      </c>
      <c r="C3511" t="s">
        <v>1490</v>
      </c>
      <c r="D3511"/>
      <c r="E3511">
        <v>75</v>
      </c>
      <c r="F3511">
        <v>105</v>
      </c>
      <c r="G3511">
        <v>75</v>
      </c>
      <c r="H3511">
        <v>105</v>
      </c>
      <c r="I3511">
        <v>75</v>
      </c>
      <c r="J3511">
        <v>45</v>
      </c>
      <c r="K3511" t="s">
        <v>1843</v>
      </c>
      <c r="M3511" t="s">
        <v>6230</v>
      </c>
      <c r="N3511">
        <v>8.1</v>
      </c>
      <c r="O3511">
        <v>7.5</v>
      </c>
      <c r="R3511">
        <f t="shared" si="251"/>
        <v>8</v>
      </c>
      <c r="S3511">
        <f t="shared" si="252"/>
        <v>8</v>
      </c>
      <c r="T3511">
        <f t="shared" si="254"/>
        <v>16</v>
      </c>
      <c r="U3511" t="s">
        <v>1490</v>
      </c>
      <c r="V3511" t="s">
        <v>1209</v>
      </c>
      <c r="W3511" t="s">
        <v>1468</v>
      </c>
      <c r="X3511" t="s">
        <v>1512</v>
      </c>
      <c r="Z3511" t="str" cm="1">
        <f t="array" ref="Z3511">IF(ISBLANK(AK3511),_xlfn.LET(
    _xlpm.nameBeforeSlash, IF(ISNUMBER(SEARCH("/", Y3511)), LEFT(Y3511, SEARCH("/", Y3511)-1), Y3511),
    _xlpm.matchRow, IFERROR(MATCH(_xlpm.nameBeforeSlash, AA:AA, 0), ""),
    _xlpm.difference, IF(_xlpm.matchRow="", "", ABS((R3511 + S3511)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),IF(ISBLANK(Y3511),"","Hidden"))</f>
        <v/>
      </c>
      <c r="AA3511" t="s">
        <v>5229</v>
      </c>
      <c r="AB3511" t="s">
        <v>3498</v>
      </c>
      <c r="AC3511" t="s">
        <v>6481</v>
      </c>
      <c r="AD3511" t="str">
        <f>_xlfn.XLOOKUP(AC3511,moves!A:A,moves!B:B)</f>
        <v>water</v>
      </c>
      <c r="AE3511">
        <f>_xlfn.XLOOKUP(AC3511,moves!A:A,moves!D:D)</f>
        <v>4</v>
      </c>
      <c r="AF3511" t="str">
        <f>_xlfn.XLOOKUP(AC3511,moves!A:A,moves!E:E)</f>
        <v>If the user has a non-Artifact held item that is different from any other Pokémon in both parties: This move deals 3 extra damage.</v>
      </c>
      <c r="AG3511">
        <v>0</v>
      </c>
      <c r="AH3511">
        <v>0</v>
      </c>
      <c r="AI3511">
        <f t="shared" si="255"/>
        <v>1</v>
      </c>
      <c r="AJ3511" t="s">
        <v>524</v>
      </c>
      <c r="AK3511" t="s">
        <v>6230</v>
      </c>
      <c r="AL3511">
        <v>0</v>
      </c>
      <c r="AM3511" cm="1">
        <f t="array" ref="AM3511">IF(AL3511=1,1,
   IF(ISTEXT(AK3511),1,
   IF(AO3511&gt;1,AM3510,
   IF(AI3511=1,
      IF(SUMPRODUCT((LEN($Y$2:$Y$4096)-LEN(SUBSTITUTE($Y$2:$Y$4096,AA3511,"")))/LEN(AA3511))&gt;0,2,1),
      IF(
         SUMPRODUCT((LEN($Y$2:$Y$4096)-LEN(SUBSTITUTE($Y$2:$Y$4096,AA3511,"")))/LEN(AA3511))
         - SUMPRODUCT((LEN($Y$2:$Y$4096)-LEN(SUBSTITUTE($Y$2:$Y$4096,"Alolan "&amp;AA3511,"")))/LEN("Alolan "&amp;AA3511))
         - SUMPRODUCT((LEN($Y$2:$Y$4096)-LEN(SUBSTITUTE($Y$2:$Y$4096,"Galarian "&amp;AA3511,"")))/LEN("Galarian "&amp;AA3511))
         - SUMPRODUCT((LEN($Y$2:$Y$4096)-LEN(SUBSTITUTE($Y$2:$Y$4096,"Hisuian "&amp;AA3511,"")))/LEN("Hisuian "&amp;AA3511))
         - SUMPRODUCT((LEN($Y$2:$Y$4096)-LEN(SUBSTITUTE($Y$2:$Y$4096,"Paldean "&amp;AA3511,"")))/LEN("Paldean "&amp;AA3511))
      &gt;0,2,1)
   ))))</f>
        <v>1</v>
      </c>
      <c r="AN3511">
        <v>0</v>
      </c>
      <c r="AO3511">
        <v>0</v>
      </c>
    </row>
    <row r="3512" spans="1:41" x14ac:dyDescent="0.25">
      <c r="A3512" t="s">
        <v>4486</v>
      </c>
      <c r="B3512" t="s">
        <v>720</v>
      </c>
      <c r="C3512" t="s">
        <v>1471</v>
      </c>
      <c r="D3512" t="s">
        <v>429</v>
      </c>
      <c r="E3512">
        <v>86</v>
      </c>
      <c r="F3512">
        <v>92</v>
      </c>
      <c r="G3512">
        <v>88</v>
      </c>
      <c r="H3512">
        <v>68</v>
      </c>
      <c r="I3512">
        <v>75</v>
      </c>
      <c r="J3512">
        <v>73</v>
      </c>
      <c r="K3512" t="s">
        <v>721</v>
      </c>
      <c r="M3512" t="s">
        <v>6230</v>
      </c>
      <c r="N3512">
        <v>8.1999999999999993</v>
      </c>
      <c r="O3512">
        <v>8.33</v>
      </c>
      <c r="R3512">
        <f t="shared" si="251"/>
        <v>8</v>
      </c>
      <c r="S3512">
        <f t="shared" si="252"/>
        <v>8</v>
      </c>
      <c r="T3512">
        <f t="shared" si="254"/>
        <v>16</v>
      </c>
      <c r="U3512" t="s">
        <v>1471</v>
      </c>
      <c r="V3512" t="s">
        <v>429</v>
      </c>
      <c r="W3512" t="s">
        <v>1492</v>
      </c>
      <c r="X3512" t="s">
        <v>1481</v>
      </c>
      <c r="Z3512" t="str" cm="1">
        <f t="array" ref="Z3512">IF(ISBLANK(AK3512),_xlfn.LET(
    _xlpm.nameBeforeSlash, IF(ISNUMBER(SEARCH("/", Y3512)), LEFT(Y3512, SEARCH("/", Y3512)-1), Y3512),
    _xlpm.matchRow, IFERROR(MATCH(_xlpm.nameBeforeSlash, AA:AA, 0), ""),
    _xlpm.difference, IF(_xlpm.matchRow="", "", ABS((R3512 + S3512)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),IF(ISBLANK(Y3512),"","Hidden"))</f>
        <v/>
      </c>
      <c r="AA3512" t="s">
        <v>5750</v>
      </c>
      <c r="AB3512" t="s">
        <v>3498</v>
      </c>
      <c r="AC3512" t="s">
        <v>6726</v>
      </c>
      <c r="AD3512" t="str">
        <f>_xlfn.XLOOKUP(AC3512,moves!A:A,moves!B:B)</f>
        <v>psychic</v>
      </c>
      <c r="AE3512">
        <f>_xlfn.XLOOKUP(AC3512,moves!A:A,moves!D:D)</f>
        <v>2</v>
      </c>
      <c r="AF3512" t="str">
        <f>_xlfn.XLOOKUP(AC3512,moves!A:A,moves!E:E)</f>
        <v>If the target is Confused: When the target next attacks, they attack their target with one of their moves, chosen randomly.</v>
      </c>
      <c r="AG3512">
        <v>0</v>
      </c>
      <c r="AH3512">
        <v>0</v>
      </c>
      <c r="AI3512">
        <f t="shared" si="255"/>
        <v>1</v>
      </c>
      <c r="AJ3512" t="s">
        <v>524</v>
      </c>
      <c r="AK3512" t="s">
        <v>6230</v>
      </c>
      <c r="AL3512">
        <v>0</v>
      </c>
      <c r="AM3512" cm="1">
        <f t="array" ref="AM3512">IF(AL3512=1,1,
   IF(ISTEXT(AK3512),1,
   IF(AO3512&gt;1,AM3511,
   IF(AI3512=1,
      IF(SUMPRODUCT((LEN($Y$2:$Y$4096)-LEN(SUBSTITUTE($Y$2:$Y$4096,AA3512,"")))/LEN(AA3512))&gt;0,2,1),
      IF(
         SUMPRODUCT((LEN($Y$2:$Y$4096)-LEN(SUBSTITUTE($Y$2:$Y$4096,AA3512,"")))/LEN(AA3512))
         - SUMPRODUCT((LEN($Y$2:$Y$4096)-LEN(SUBSTITUTE($Y$2:$Y$4096,"Alolan "&amp;AA3512,"")))/LEN("Alolan "&amp;AA3512))
         - SUMPRODUCT((LEN($Y$2:$Y$4096)-LEN(SUBSTITUTE($Y$2:$Y$4096,"Galarian "&amp;AA3512,"")))/LEN("Galarian "&amp;AA3512))
         - SUMPRODUCT((LEN($Y$2:$Y$4096)-LEN(SUBSTITUTE($Y$2:$Y$4096,"Hisuian "&amp;AA3512,"")))/LEN("Hisuian "&amp;AA3512))
         - SUMPRODUCT((LEN($Y$2:$Y$4096)-LEN(SUBSTITUTE($Y$2:$Y$4096,"Paldean "&amp;AA3512,"")))/LEN("Paldean "&amp;AA3512))
      &gt;0,2,1)
   ))))</f>
        <v>1</v>
      </c>
      <c r="AN3512">
        <v>0</v>
      </c>
      <c r="AO3512">
        <v>0</v>
      </c>
    </row>
    <row r="3513" spans="1:41" x14ac:dyDescent="0.25">
      <c r="A3513" t="s">
        <v>4699</v>
      </c>
      <c r="B3513" t="s">
        <v>2803</v>
      </c>
      <c r="C3513" t="s">
        <v>1471</v>
      </c>
      <c r="D3513" t="s">
        <v>1536</v>
      </c>
      <c r="E3513">
        <v>65</v>
      </c>
      <c r="F3513">
        <v>60</v>
      </c>
      <c r="G3513">
        <v>45</v>
      </c>
      <c r="H3513">
        <v>75</v>
      </c>
      <c r="I3513">
        <v>55</v>
      </c>
      <c r="J3513">
        <v>70</v>
      </c>
      <c r="K3513" t="s">
        <v>2143</v>
      </c>
      <c r="M3513" t="s">
        <v>6230</v>
      </c>
      <c r="N3513">
        <v>7.15</v>
      </c>
      <c r="O3513">
        <v>5.6</v>
      </c>
      <c r="R3513">
        <f t="shared" si="251"/>
        <v>7</v>
      </c>
      <c r="S3513">
        <f t="shared" si="252"/>
        <v>6</v>
      </c>
      <c r="T3513">
        <f t="shared" si="254"/>
        <v>13</v>
      </c>
      <c r="U3513" t="s">
        <v>1471</v>
      </c>
      <c r="V3513" t="s">
        <v>1536</v>
      </c>
      <c r="W3513" t="s">
        <v>1492</v>
      </c>
      <c r="X3513" t="s">
        <v>429</v>
      </c>
      <c r="Y3513" t="s">
        <v>5965</v>
      </c>
      <c r="Z3513" t="str" cm="1">
        <f t="array" ref="Z3513">IF(ISBLANK(AK3513),_xlfn.LET(
    _xlpm.nameBeforeSlash, IF(ISNUMBER(SEARCH("/", Y3513)), LEFT(Y3513, SEARCH("/", Y3513)-1), Y3513),
    _xlpm.matchRow, IFERROR(MATCH(_xlpm.nameBeforeSlash, AA:AA, 0), ""),
    _xlpm.difference, IF(_xlpm.matchRow="", "", ABS((R3513 + S3513)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),IF(ISBLANK(Y3513),"","Hidden"))</f>
        <v>Hidden</v>
      </c>
      <c r="AA3513" t="s">
        <v>5963</v>
      </c>
      <c r="AB3513" t="s">
        <v>3498</v>
      </c>
      <c r="AC3513" t="s">
        <v>948</v>
      </c>
      <c r="AD3513" t="str">
        <f>_xlfn.XLOOKUP(AC3513,moves!A:A,moves!B:B)</f>
        <v>dark</v>
      </c>
      <c r="AE3513">
        <f>_xlfn.XLOOKUP(AC3513,moves!A:A,moves!D:D)</f>
        <v>3</v>
      </c>
      <c r="AF3513" t="str">
        <f>_xlfn.XLOOKUP(AC3513,moves!A:A,moves!E:E)</f>
        <v xml:space="preserve"> </v>
      </c>
      <c r="AG3513">
        <v>0</v>
      </c>
      <c r="AH3513">
        <v>0</v>
      </c>
      <c r="AI3513">
        <f t="shared" si="255"/>
        <v>1</v>
      </c>
      <c r="AJ3513" t="s">
        <v>524</v>
      </c>
      <c r="AK3513" t="s">
        <v>6230</v>
      </c>
      <c r="AL3513">
        <v>0</v>
      </c>
      <c r="AM3513" cm="1">
        <f t="array" ref="AM3513">IF(AL3513=1,1,
   IF(ISTEXT(AK3513),1,
   IF(AO3513&gt;1,AM3512,
   IF(AI3513=1,
      IF(SUMPRODUCT((LEN($Y$2:$Y$4096)-LEN(SUBSTITUTE($Y$2:$Y$4096,AA3513,"")))/LEN(AA3513))&gt;0,2,1),
      IF(
         SUMPRODUCT((LEN($Y$2:$Y$4096)-LEN(SUBSTITUTE($Y$2:$Y$4096,AA3513,"")))/LEN(AA3513))
         - SUMPRODUCT((LEN($Y$2:$Y$4096)-LEN(SUBSTITUTE($Y$2:$Y$4096,"Alolan "&amp;AA3513,"")))/LEN("Alolan "&amp;AA3513))
         - SUMPRODUCT((LEN($Y$2:$Y$4096)-LEN(SUBSTITUTE($Y$2:$Y$4096,"Galarian "&amp;AA3513,"")))/LEN("Galarian "&amp;AA3513))
         - SUMPRODUCT((LEN($Y$2:$Y$4096)-LEN(SUBSTITUTE($Y$2:$Y$4096,"Hisuian "&amp;AA3513,"")))/LEN("Hisuian "&amp;AA3513))
         - SUMPRODUCT((LEN($Y$2:$Y$4096)-LEN(SUBSTITUTE($Y$2:$Y$4096,"Paldean "&amp;AA3513,"")))/LEN("Paldean "&amp;AA3513))
      &gt;0,2,1)
   ))))</f>
        <v>1</v>
      </c>
      <c r="AN3513">
        <v>0</v>
      </c>
      <c r="AO3513">
        <v>0</v>
      </c>
    </row>
    <row r="3514" spans="1:41" x14ac:dyDescent="0.25">
      <c r="A3514" t="s">
        <v>3721</v>
      </c>
      <c r="B3514" t="s">
        <v>1580</v>
      </c>
      <c r="C3514" t="s">
        <v>1472</v>
      </c>
      <c r="D3514"/>
      <c r="E3514">
        <v>35</v>
      </c>
      <c r="F3514">
        <v>100</v>
      </c>
      <c r="G3514">
        <v>50</v>
      </c>
      <c r="H3514">
        <v>50</v>
      </c>
      <c r="I3514">
        <v>70</v>
      </c>
      <c r="J3514">
        <v>120</v>
      </c>
      <c r="K3514" t="s">
        <v>1579</v>
      </c>
      <c r="M3514" t="s">
        <v>6230</v>
      </c>
      <c r="N3514">
        <v>10.3</v>
      </c>
      <c r="O3514">
        <v>5</v>
      </c>
      <c r="P3514">
        <v>1</v>
      </c>
      <c r="R3514">
        <f t="shared" si="251"/>
        <v>11</v>
      </c>
      <c r="S3514">
        <f t="shared" si="252"/>
        <v>5</v>
      </c>
      <c r="T3514">
        <f t="shared" si="254"/>
        <v>16</v>
      </c>
      <c r="U3514" t="s">
        <v>1472</v>
      </c>
      <c r="V3514" t="s">
        <v>1546</v>
      </c>
      <c r="W3514" t="s">
        <v>1471</v>
      </c>
      <c r="X3514" t="s">
        <v>1524</v>
      </c>
      <c r="Z3514" t="str" cm="1">
        <f t="array" ref="Z3514">IF(ISBLANK(AK3514),_xlfn.LET(
    _xlpm.nameBeforeSlash, IF(ISNUMBER(SEARCH("/", Y3514)), LEFT(Y3514, SEARCH("/", Y3514)-1), Y3514),
    _xlpm.matchRow, IFERROR(MATCH(_xlpm.nameBeforeSlash, AA:AA, 0), ""),
    _xlpm.difference, IF(_xlpm.matchRow="", "", ABS((R3514 + S3514)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),IF(ISBLANK(Y3514),"","Hidden"))</f>
        <v/>
      </c>
      <c r="AA3514" t="s">
        <v>4986</v>
      </c>
      <c r="AB3514" t="s">
        <v>3498</v>
      </c>
      <c r="AC3514" t="s">
        <v>418</v>
      </c>
      <c r="AD3514" t="str">
        <f>_xlfn.XLOOKUP(AC3514,moves!A:A,moves!B:B)</f>
        <v>ground</v>
      </c>
      <c r="AE3514">
        <f>_xlfn.XLOOKUP(AC3514,moves!A:A,moves!D:D)</f>
        <v>4</v>
      </c>
      <c r="AF3514" t="str">
        <f>_xlfn.XLOOKUP(AC3514,moves!A:A,moves!E:E)</f>
        <v>If 2 or more status symbols are rolled: Deal 2 damage to a Pokémon in the target party that is not the target.</v>
      </c>
      <c r="AG3514">
        <v>0</v>
      </c>
      <c r="AH3514">
        <v>0</v>
      </c>
      <c r="AI3514">
        <f t="shared" si="255"/>
        <v>1</v>
      </c>
      <c r="AJ3514" t="s">
        <v>524</v>
      </c>
      <c r="AK3514" t="s">
        <v>6230</v>
      </c>
      <c r="AL3514">
        <v>0</v>
      </c>
      <c r="AM3514" cm="1">
        <f t="array" ref="AM3514">IF(AL3514=1,1,
   IF(ISTEXT(AK3514),1,
   IF(AO3514&gt;1,AM3513,
   IF(AI3514=1,
      IF(SUMPRODUCT((LEN($Y$2:$Y$4096)-LEN(SUBSTITUTE($Y$2:$Y$4096,AA3514,"")))/LEN(AA3514))&gt;0,2,1),
      IF(
         SUMPRODUCT((LEN($Y$2:$Y$4096)-LEN(SUBSTITUTE($Y$2:$Y$4096,AA3514,"")))/LEN(AA3514))
         - SUMPRODUCT((LEN($Y$2:$Y$4096)-LEN(SUBSTITUTE($Y$2:$Y$4096,"Alolan "&amp;AA3514,"")))/LEN("Alolan "&amp;AA3514))
         - SUMPRODUCT((LEN($Y$2:$Y$4096)-LEN(SUBSTITUTE($Y$2:$Y$4096,"Galarian "&amp;AA3514,"")))/LEN("Galarian "&amp;AA3514))
         - SUMPRODUCT((LEN($Y$2:$Y$4096)-LEN(SUBSTITUTE($Y$2:$Y$4096,"Hisuian "&amp;AA3514,"")))/LEN("Hisuian "&amp;AA3514))
         - SUMPRODUCT((LEN($Y$2:$Y$4096)-LEN(SUBSTITUTE($Y$2:$Y$4096,"Paldean "&amp;AA3514,"")))/LEN("Paldean "&amp;AA3514))
      &gt;0,2,1)
   ))))</f>
        <v>1</v>
      </c>
      <c r="AN3514">
        <v>0</v>
      </c>
      <c r="AO3514">
        <v>0</v>
      </c>
    </row>
    <row r="3515" spans="1:41" x14ac:dyDescent="0.25">
      <c r="A3515" t="s">
        <v>3965</v>
      </c>
      <c r="B3515" t="s">
        <v>108</v>
      </c>
      <c r="C3515" t="s">
        <v>1546</v>
      </c>
      <c r="D3515" t="s">
        <v>1472</v>
      </c>
      <c r="E3515">
        <v>70</v>
      </c>
      <c r="F3515">
        <v>84</v>
      </c>
      <c r="G3515">
        <v>70</v>
      </c>
      <c r="H3515">
        <v>65</v>
      </c>
      <c r="I3515">
        <v>70</v>
      </c>
      <c r="J3515">
        <v>51</v>
      </c>
      <c r="K3515" t="s">
        <v>1870</v>
      </c>
      <c r="M3515" t="s">
        <v>6230</v>
      </c>
      <c r="N3515">
        <v>6.8900000000000006</v>
      </c>
      <c r="O3515">
        <v>7</v>
      </c>
      <c r="R3515">
        <f t="shared" si="251"/>
        <v>7</v>
      </c>
      <c r="S3515">
        <f t="shared" si="252"/>
        <v>7</v>
      </c>
      <c r="T3515">
        <f t="shared" si="254"/>
        <v>14</v>
      </c>
      <c r="U3515" t="s">
        <v>1546</v>
      </c>
      <c r="V3515" t="s">
        <v>1472</v>
      </c>
      <c r="W3515" t="s">
        <v>1471</v>
      </c>
      <c r="X3515" t="s">
        <v>1482</v>
      </c>
      <c r="Y3515" t="s">
        <v>5254</v>
      </c>
      <c r="Z3515" t="str" cm="1">
        <f t="array" ref="Z3515">IF(ISBLANK(AK3515),_xlfn.LET(
    _xlpm.nameBeforeSlash, IF(ISNUMBER(SEARCH("/", Y3515)), LEFT(Y3515, SEARCH("/", Y3515)-1), Y3515),
    _xlpm.matchRow, IFERROR(MATCH(_xlpm.nameBeforeSlash, AA:AA, 0), ""),
    _xlpm.difference, IF(_xlpm.matchRow="", "", ABS((R3515 + S3515)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),IF(ISBLANK(Y3515),"","Hidden"))</f>
        <v>Hidden</v>
      </c>
      <c r="AA3515" t="s">
        <v>5252</v>
      </c>
      <c r="AB3515" t="s">
        <v>3498</v>
      </c>
      <c r="AC3515" t="s">
        <v>467</v>
      </c>
      <c r="AD3515" t="str">
        <f>_xlfn.XLOOKUP(AC3515,moves!A:A,moves!B:B)</f>
        <v>rock</v>
      </c>
      <c r="AE3515">
        <f>_xlfn.XLOOKUP(AC3515,moves!A:A,moves!D:D)</f>
        <v>3</v>
      </c>
      <c r="AF3515" t="str">
        <f>_xlfn.XLOOKUP(AC3515,moves!A:A,moves!E:E)</f>
        <v>If any critical hits are rolled: Add 1 critical hit and 1 status symbol to the user's attack rolls.</v>
      </c>
      <c r="AG3515">
        <v>0</v>
      </c>
      <c r="AH3515">
        <v>0</v>
      </c>
      <c r="AI3515">
        <f t="shared" si="255"/>
        <v>1</v>
      </c>
      <c r="AJ3515" t="s">
        <v>524</v>
      </c>
      <c r="AK3515" t="s">
        <v>6230</v>
      </c>
      <c r="AL3515">
        <v>0</v>
      </c>
      <c r="AM3515" cm="1">
        <f t="array" ref="AM3515">IF(AL3515=1,1,
   IF(ISTEXT(AK3515),1,
   IF(AO3515&gt;1,AM3514,
   IF(AI3515=1,
      IF(SUMPRODUCT((LEN($Y$2:$Y$4096)-LEN(SUBSTITUTE($Y$2:$Y$4096,AA3515,"")))/LEN(AA3515))&gt;0,2,1),
      IF(
         SUMPRODUCT((LEN($Y$2:$Y$4096)-LEN(SUBSTITUTE($Y$2:$Y$4096,AA3515,"")))/LEN(AA3515))
         - SUMPRODUCT((LEN($Y$2:$Y$4096)-LEN(SUBSTITUTE($Y$2:$Y$4096,"Alolan "&amp;AA3515,"")))/LEN("Alolan "&amp;AA3515))
         - SUMPRODUCT((LEN($Y$2:$Y$4096)-LEN(SUBSTITUTE($Y$2:$Y$4096,"Galarian "&amp;AA3515,"")))/LEN("Galarian "&amp;AA3515))
         - SUMPRODUCT((LEN($Y$2:$Y$4096)-LEN(SUBSTITUTE($Y$2:$Y$4096,"Hisuian "&amp;AA3515,"")))/LEN("Hisuian "&amp;AA3515))
         - SUMPRODUCT((LEN($Y$2:$Y$4096)-LEN(SUBSTITUTE($Y$2:$Y$4096,"Paldean "&amp;AA3515,"")))/LEN("Paldean "&amp;AA3515))
      &gt;0,2,1)
   ))))</f>
        <v>1</v>
      </c>
      <c r="AN3515">
        <v>0</v>
      </c>
      <c r="AO3515">
        <v>0</v>
      </c>
    </row>
    <row r="3516" spans="1:41" x14ac:dyDescent="0.25">
      <c r="A3516" t="s">
        <v>3931</v>
      </c>
      <c r="B3516" t="s">
        <v>90</v>
      </c>
      <c r="C3516" t="s">
        <v>1492</v>
      </c>
      <c r="D3516" t="s">
        <v>1469</v>
      </c>
      <c r="E3516">
        <v>55</v>
      </c>
      <c r="F3516">
        <v>95</v>
      </c>
      <c r="G3516">
        <v>55</v>
      </c>
      <c r="H3516">
        <v>35</v>
      </c>
      <c r="I3516">
        <v>75</v>
      </c>
      <c r="J3516">
        <v>115</v>
      </c>
      <c r="K3516" t="s">
        <v>336</v>
      </c>
      <c r="M3516" t="s">
        <v>6230</v>
      </c>
      <c r="N3516">
        <v>9.6999999999999993</v>
      </c>
      <c r="O3516">
        <v>6.1</v>
      </c>
      <c r="R3516">
        <f t="shared" si="251"/>
        <v>10</v>
      </c>
      <c r="S3516">
        <f t="shared" si="252"/>
        <v>6</v>
      </c>
      <c r="T3516">
        <f t="shared" si="254"/>
        <v>16</v>
      </c>
      <c r="U3516" t="s">
        <v>1492</v>
      </c>
      <c r="V3516" t="s">
        <v>1469</v>
      </c>
      <c r="W3516" t="s">
        <v>1524</v>
      </c>
      <c r="X3516" t="s">
        <v>1471</v>
      </c>
      <c r="Y3516" t="s">
        <v>5217</v>
      </c>
      <c r="Z3516" t="str" cm="1">
        <f t="array" ref="Z3516">IF(ISBLANK(AK3516),_xlfn.LET(
    _xlpm.nameBeforeSlash, IF(ISNUMBER(SEARCH("/", Y3516)), LEFT(Y3516, SEARCH("/", Y3516)-1), Y3516),
    _xlpm.matchRow, IFERROR(MATCH(_xlpm.nameBeforeSlash, AA:AA, 0), ""),
    _xlpm.difference, IF(_xlpm.matchRow="", "", ABS((R3516 + S3516)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),IF(ISBLANK(Y3516),"","Hidden"))</f>
        <v>Hidden</v>
      </c>
      <c r="AA3516" t="s">
        <v>5218</v>
      </c>
      <c r="AB3516" t="s">
        <v>3498</v>
      </c>
      <c r="AC3516" t="s">
        <v>747</v>
      </c>
      <c r="AD3516" t="str">
        <f>_xlfn.XLOOKUP(AC3516,moves!A:A,moves!B:B)</f>
        <v>poison</v>
      </c>
      <c r="AE3516">
        <f>_xlfn.XLOOKUP(AC3516,moves!A:A,moves!D:D)</f>
        <v>4</v>
      </c>
      <c r="AF3516" t="str">
        <f>_xlfn.XLOOKUP(AC3516,moves!A:A,moves!E:E)</f>
        <v>If any status symbols are rolled: Inflict the Poisoned status on the target.</v>
      </c>
      <c r="AG3516">
        <v>0</v>
      </c>
      <c r="AH3516">
        <v>0</v>
      </c>
      <c r="AI3516">
        <f t="shared" si="255"/>
        <v>1</v>
      </c>
      <c r="AJ3516" t="s">
        <v>524</v>
      </c>
      <c r="AK3516" t="s">
        <v>6230</v>
      </c>
      <c r="AL3516">
        <v>0</v>
      </c>
      <c r="AM3516" cm="1">
        <f t="array" ref="AM3516">IF(AL3516=1,1,
   IF(ISTEXT(AK3516),1,
   IF(AO3516&gt;1,AM3515,
   IF(AI3516=1,
      IF(SUMPRODUCT((LEN($Y$2:$Y$4096)-LEN(SUBSTITUTE($Y$2:$Y$4096,AA3516,"")))/LEN(AA3516))&gt;0,2,1),
      IF(
         SUMPRODUCT((LEN($Y$2:$Y$4096)-LEN(SUBSTITUTE($Y$2:$Y$4096,AA3516,"")))/LEN(AA3516))
         - SUMPRODUCT((LEN($Y$2:$Y$4096)-LEN(SUBSTITUTE($Y$2:$Y$4096,"Alolan "&amp;AA3516,"")))/LEN("Alolan "&amp;AA3516))
         - SUMPRODUCT((LEN($Y$2:$Y$4096)-LEN(SUBSTITUTE($Y$2:$Y$4096,"Galarian "&amp;AA3516,"")))/LEN("Galarian "&amp;AA3516))
         - SUMPRODUCT((LEN($Y$2:$Y$4096)-LEN(SUBSTITUTE($Y$2:$Y$4096,"Hisuian "&amp;AA3516,"")))/LEN("Hisuian "&amp;AA3516))
         - SUMPRODUCT((LEN($Y$2:$Y$4096)-LEN(SUBSTITUTE($Y$2:$Y$4096,"Paldean "&amp;AA3516,"")))/LEN("Paldean "&amp;AA3516))
      &gt;0,2,1)
   ))))</f>
        <v>1</v>
      </c>
      <c r="AN3516">
        <v>0</v>
      </c>
      <c r="AO3516">
        <v>0</v>
      </c>
    </row>
    <row r="3517" spans="1:41" x14ac:dyDescent="0.25">
      <c r="A3517" t="s">
        <v>3916</v>
      </c>
      <c r="B3517" t="s">
        <v>1814</v>
      </c>
      <c r="C3517" t="s">
        <v>1499</v>
      </c>
      <c r="D3517" t="s">
        <v>1514</v>
      </c>
      <c r="E3517">
        <v>75</v>
      </c>
      <c r="F3517">
        <v>90</v>
      </c>
      <c r="G3517">
        <v>140</v>
      </c>
      <c r="H3517">
        <v>60</v>
      </c>
      <c r="I3517">
        <v>60</v>
      </c>
      <c r="J3517">
        <v>40</v>
      </c>
      <c r="K3517" t="s">
        <v>288</v>
      </c>
      <c r="M3517" t="s">
        <v>6230</v>
      </c>
      <c r="N3517">
        <v>6.7</v>
      </c>
      <c r="O3517">
        <v>9</v>
      </c>
      <c r="P3517">
        <v>-3</v>
      </c>
      <c r="Q3517">
        <v>2</v>
      </c>
      <c r="R3517">
        <f t="shared" si="251"/>
        <v>4</v>
      </c>
      <c r="S3517">
        <f t="shared" si="252"/>
        <v>11</v>
      </c>
      <c r="T3517">
        <f t="shared" si="254"/>
        <v>15</v>
      </c>
      <c r="U3517" t="s">
        <v>1499</v>
      </c>
      <c r="V3517" t="s">
        <v>1514</v>
      </c>
      <c r="W3517" t="s">
        <v>1546</v>
      </c>
      <c r="X3517" t="s">
        <v>1472</v>
      </c>
      <c r="Z3517" t="str" cm="1">
        <f t="array" ref="Z3517">IF(ISBLANK(AK3517),_xlfn.LET(
    _xlpm.nameBeforeSlash, IF(ISNUMBER(SEARCH("/", Y3517)), LEFT(Y3517, SEARCH("/", Y3517)-1), Y3517),
    _xlpm.matchRow, IFERROR(MATCH(_xlpm.nameBeforeSlash, AA:AA, 0), ""),
    _xlpm.difference, IF(_xlpm.matchRow="", "", ABS((R3517 + S3517)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),IF(ISBLANK(Y3517),"","Hidden"))</f>
        <v/>
      </c>
      <c r="AA3517" t="s">
        <v>5199</v>
      </c>
      <c r="AB3517" t="s">
        <v>3498</v>
      </c>
      <c r="AC3517" t="s">
        <v>1352</v>
      </c>
      <c r="AD3517" t="str">
        <f>_xlfn.XLOOKUP(AC3517,moves!A:A,moves!B:B)</f>
        <v>steel</v>
      </c>
      <c r="AE3517">
        <f>_xlfn.XLOOKUP(AC3517,moves!A:A,moves!D:D)</f>
        <v>8</v>
      </c>
      <c r="AF3517" t="str">
        <f>_xlfn.XLOOKUP(AC3517,moves!A:A,moves!E:E)</f>
        <v>The user takes damage equal to half its base health, rounded up.</v>
      </c>
      <c r="AG3517">
        <v>0</v>
      </c>
      <c r="AH3517">
        <v>0</v>
      </c>
      <c r="AI3517">
        <f t="shared" si="255"/>
        <v>1</v>
      </c>
      <c r="AJ3517" t="s">
        <v>524</v>
      </c>
      <c r="AK3517" t="s">
        <v>6230</v>
      </c>
      <c r="AL3517">
        <v>0</v>
      </c>
      <c r="AM3517" cm="1">
        <f t="array" ref="AM3517">IF(AL3517=1,1,
   IF(ISTEXT(AK3517),1,
   IF(AO3517&gt;1,AM3516,
   IF(AI3517=1,
      IF(SUMPRODUCT((LEN($Y$2:$Y$4096)-LEN(SUBSTITUTE($Y$2:$Y$4096,AA3517,"")))/LEN(AA3517))&gt;0,2,1),
      IF(
         SUMPRODUCT((LEN($Y$2:$Y$4096)-LEN(SUBSTITUTE($Y$2:$Y$4096,AA3517,"")))/LEN(AA3517))
         - SUMPRODUCT((LEN($Y$2:$Y$4096)-LEN(SUBSTITUTE($Y$2:$Y$4096,"Alolan "&amp;AA3517,"")))/LEN("Alolan "&amp;AA3517))
         - SUMPRODUCT((LEN($Y$2:$Y$4096)-LEN(SUBSTITUTE($Y$2:$Y$4096,"Galarian "&amp;AA3517,"")))/LEN("Galarian "&amp;AA3517))
         - SUMPRODUCT((LEN($Y$2:$Y$4096)-LEN(SUBSTITUTE($Y$2:$Y$4096,"Hisuian "&amp;AA3517,"")))/LEN("Hisuian "&amp;AA3517))
         - SUMPRODUCT((LEN($Y$2:$Y$4096)-LEN(SUBSTITUTE($Y$2:$Y$4096,"Paldean "&amp;AA3517,"")))/LEN("Paldean "&amp;AA3517))
      &gt;0,2,1)
   ))))</f>
        <v>1</v>
      </c>
      <c r="AN3517">
        <v>0</v>
      </c>
      <c r="AO3517">
        <v>0</v>
      </c>
    </row>
    <row r="3518" spans="1:41" x14ac:dyDescent="0.25">
      <c r="A3518" t="s">
        <v>3687</v>
      </c>
      <c r="B3518" t="s">
        <v>1534</v>
      </c>
      <c r="C3518" t="s">
        <v>1469</v>
      </c>
      <c r="D3518"/>
      <c r="E3518">
        <v>60</v>
      </c>
      <c r="F3518">
        <v>95</v>
      </c>
      <c r="G3518">
        <v>69</v>
      </c>
      <c r="H3518">
        <v>65</v>
      </c>
      <c r="I3518">
        <v>79</v>
      </c>
      <c r="J3518">
        <v>80</v>
      </c>
      <c r="K3518" t="s">
        <v>1535</v>
      </c>
      <c r="M3518" t="s">
        <v>6230</v>
      </c>
      <c r="N3518">
        <v>8.6</v>
      </c>
      <c r="O3518">
        <v>6.8400000000000007</v>
      </c>
      <c r="Q3518">
        <v>1</v>
      </c>
      <c r="R3518">
        <f t="shared" si="251"/>
        <v>9</v>
      </c>
      <c r="S3518">
        <f t="shared" si="252"/>
        <v>8</v>
      </c>
      <c r="T3518">
        <f t="shared" si="254"/>
        <v>17</v>
      </c>
      <c r="U3518" t="s">
        <v>1469</v>
      </c>
      <c r="V3518" t="s">
        <v>1471</v>
      </c>
      <c r="W3518" t="s">
        <v>1512</v>
      </c>
      <c r="X3518" t="s">
        <v>429</v>
      </c>
      <c r="Z3518" t="str" cm="1">
        <f t="array" ref="Z3518">IF(ISBLANK(AK3518),_xlfn.LET(
    _xlpm.nameBeforeSlash, IF(ISNUMBER(SEARCH("/", Y3518)), LEFT(Y3518, SEARCH("/", Y3518)-1), Y3518),
    _xlpm.matchRow, IFERROR(MATCH(_xlpm.nameBeforeSlash, AA:AA, 0), ""),
    _xlpm.difference, IF(_xlpm.matchRow="", "", ABS((R3518 + S3518)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),IF(ISBLANK(Y3518),"","Hidden"))</f>
        <v/>
      </c>
      <c r="AA3518" t="s">
        <v>4952</v>
      </c>
      <c r="AB3518" t="s">
        <v>3498</v>
      </c>
      <c r="AC3518" t="s">
        <v>1294</v>
      </c>
      <c r="AD3518" t="str">
        <f>_xlfn.XLOOKUP(AC3518,moves!A:A,moves!B:B)</f>
        <v>poison</v>
      </c>
      <c r="AE3518">
        <f>_xlfn.XLOOKUP(AC3518,moves!A:A,moves!D:D)</f>
        <v>5</v>
      </c>
      <c r="AF3518" t="str">
        <f>_xlfn.XLOOKUP(AC3518,moves!A:A,moves!E:E)</f>
        <v>Status symbols deal +1 damage. If any status symbols are rolled: Inflict the Poisoned status on the target.</v>
      </c>
      <c r="AG3518">
        <v>0</v>
      </c>
      <c r="AH3518">
        <v>0</v>
      </c>
      <c r="AI3518">
        <f t="shared" si="255"/>
        <v>1</v>
      </c>
      <c r="AJ3518" t="s">
        <v>524</v>
      </c>
      <c r="AK3518" t="s">
        <v>6230</v>
      </c>
      <c r="AL3518">
        <v>0</v>
      </c>
      <c r="AM3518" cm="1">
        <f t="array" ref="AM3518">IF(AL3518=1,1,
   IF(ISTEXT(AK3518),1,
   IF(AO3518&gt;1,AM3517,
   IF(AI3518=1,
      IF(SUMPRODUCT((LEN($Y$2:$Y$4096)-LEN(SUBSTITUTE($Y$2:$Y$4096,AA3518,"")))/LEN(AA3518))&gt;0,2,1),
      IF(
         SUMPRODUCT((LEN($Y$2:$Y$4096)-LEN(SUBSTITUTE($Y$2:$Y$4096,AA3518,"")))/LEN(AA3518))
         - SUMPRODUCT((LEN($Y$2:$Y$4096)-LEN(SUBSTITUTE($Y$2:$Y$4096,"Alolan "&amp;AA3518,"")))/LEN("Alolan "&amp;AA3518))
         - SUMPRODUCT((LEN($Y$2:$Y$4096)-LEN(SUBSTITUTE($Y$2:$Y$4096,"Galarian "&amp;AA3518,"")))/LEN("Galarian "&amp;AA3518))
         - SUMPRODUCT((LEN($Y$2:$Y$4096)-LEN(SUBSTITUTE($Y$2:$Y$4096,"Hisuian "&amp;AA3518,"")))/LEN("Hisuian "&amp;AA3518))
         - SUMPRODUCT((LEN($Y$2:$Y$4096)-LEN(SUBSTITUTE($Y$2:$Y$4096,"Paldean "&amp;AA3518,"")))/LEN("Paldean "&amp;AA3518))
      &gt;0,2,1)
   ))))</f>
        <v>1</v>
      </c>
      <c r="AN3518">
        <v>0</v>
      </c>
      <c r="AO3518">
        <v>0</v>
      </c>
    </row>
    <row r="3519" spans="1:41" x14ac:dyDescent="0.25">
      <c r="A3519" t="s">
        <v>3944</v>
      </c>
      <c r="B3519" t="s">
        <v>1846</v>
      </c>
      <c r="C3519" t="s">
        <v>1514</v>
      </c>
      <c r="D3519" t="s">
        <v>1481</v>
      </c>
      <c r="E3519">
        <v>65</v>
      </c>
      <c r="F3519">
        <v>80</v>
      </c>
      <c r="G3519">
        <v>140</v>
      </c>
      <c r="H3519">
        <v>40</v>
      </c>
      <c r="I3519">
        <v>70</v>
      </c>
      <c r="J3519">
        <v>70</v>
      </c>
      <c r="K3519" t="s">
        <v>1847</v>
      </c>
      <c r="M3519" t="s">
        <v>6230</v>
      </c>
      <c r="N3519">
        <v>7.2</v>
      </c>
      <c r="O3519">
        <v>8.9</v>
      </c>
      <c r="R3519">
        <f t="shared" si="251"/>
        <v>7</v>
      </c>
      <c r="S3519">
        <f t="shared" si="252"/>
        <v>9</v>
      </c>
      <c r="T3519">
        <f t="shared" si="254"/>
        <v>16</v>
      </c>
      <c r="U3519" t="s">
        <v>1514</v>
      </c>
      <c r="V3519" t="s">
        <v>1481</v>
      </c>
      <c r="W3519" t="s">
        <v>1471</v>
      </c>
      <c r="X3519" t="s">
        <v>1472</v>
      </c>
      <c r="Z3519" t="str" cm="1">
        <f t="array" ref="Z3519">IF(ISBLANK(AK3519),_xlfn.LET(
    _xlpm.nameBeforeSlash, IF(ISNUMBER(SEARCH("/", Y3519)), LEFT(Y3519, SEARCH("/", Y3519)-1), Y3519),
    _xlpm.matchRow, IFERROR(MATCH(_xlpm.nameBeforeSlash, AA:AA, 0), ""),
    _xlpm.difference, IF(_xlpm.matchRow="", "", ABS((R3519 + S3519)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),IF(ISBLANK(Y3519),"","Hidden"))</f>
        <v/>
      </c>
      <c r="AA3519" t="s">
        <v>5233</v>
      </c>
      <c r="AB3519" t="s">
        <v>3498</v>
      </c>
      <c r="AC3519" t="s">
        <v>584</v>
      </c>
      <c r="AD3519" t="str">
        <f>_xlfn.XLOOKUP(AC3519,moves!A:A,moves!B:B)</f>
        <v>flying</v>
      </c>
      <c r="AE3519">
        <f>_xlfn.XLOOKUP(AC3519,moves!A:A,moves!D:D)</f>
        <v>5</v>
      </c>
      <c r="AF3519" t="str">
        <f>_xlfn.XLOOKUP(AC3519,moves!A:A,moves!E:E)</f>
        <v>Critical hits deal +2 damage. For each critical hit rolled: The user takes 2 damage.</v>
      </c>
      <c r="AG3519">
        <v>0</v>
      </c>
      <c r="AH3519">
        <v>0</v>
      </c>
      <c r="AI3519">
        <f t="shared" si="255"/>
        <v>1</v>
      </c>
      <c r="AJ3519" t="s">
        <v>524</v>
      </c>
      <c r="AK3519" t="s">
        <v>6230</v>
      </c>
      <c r="AL3519">
        <v>0</v>
      </c>
      <c r="AM3519" cm="1">
        <f t="array" ref="AM3519">IF(AL3519=1,1,
   IF(ISTEXT(AK3519),1,
   IF(AO3519&gt;1,AM3518,
   IF(AI3519=1,
      IF(SUMPRODUCT((LEN($Y$2:$Y$4096)-LEN(SUBSTITUTE($Y$2:$Y$4096,AA3519,"")))/LEN(AA3519))&gt;0,2,1),
      IF(
         SUMPRODUCT((LEN($Y$2:$Y$4096)-LEN(SUBSTITUTE($Y$2:$Y$4096,AA3519,"")))/LEN(AA3519))
         - SUMPRODUCT((LEN($Y$2:$Y$4096)-LEN(SUBSTITUTE($Y$2:$Y$4096,"Alolan "&amp;AA3519,"")))/LEN("Alolan "&amp;AA3519))
         - SUMPRODUCT((LEN($Y$2:$Y$4096)-LEN(SUBSTITUTE($Y$2:$Y$4096,"Galarian "&amp;AA3519,"")))/LEN("Galarian "&amp;AA3519))
         - SUMPRODUCT((LEN($Y$2:$Y$4096)-LEN(SUBSTITUTE($Y$2:$Y$4096,"Hisuian "&amp;AA3519,"")))/LEN("Hisuian "&amp;AA3519))
         - SUMPRODUCT((LEN($Y$2:$Y$4096)-LEN(SUBSTITUTE($Y$2:$Y$4096,"Paldean "&amp;AA3519,"")))/LEN("Paldean "&amp;AA3519))
      &gt;0,2,1)
   ))))</f>
        <v>1</v>
      </c>
      <c r="AN3519">
        <v>0</v>
      </c>
      <c r="AO3519">
        <v>0</v>
      </c>
    </row>
    <row r="3520" spans="1:41" x14ac:dyDescent="0.25">
      <c r="A3520" t="s">
        <v>3878</v>
      </c>
      <c r="B3520" t="s">
        <v>70</v>
      </c>
      <c r="C3520" t="s">
        <v>1469</v>
      </c>
      <c r="D3520" t="s">
        <v>1481</v>
      </c>
      <c r="E3520">
        <v>85</v>
      </c>
      <c r="F3520">
        <v>90</v>
      </c>
      <c r="G3520">
        <v>80</v>
      </c>
      <c r="H3520">
        <v>70</v>
      </c>
      <c r="I3520">
        <v>80</v>
      </c>
      <c r="J3520">
        <v>130</v>
      </c>
      <c r="K3520" t="s">
        <v>1567</v>
      </c>
      <c r="M3520" t="s">
        <v>6230</v>
      </c>
      <c r="N3520">
        <v>10.4</v>
      </c>
      <c r="O3520">
        <v>8.1999999999999993</v>
      </c>
      <c r="P3520">
        <v>2</v>
      </c>
      <c r="R3520">
        <f t="shared" si="251"/>
        <v>12</v>
      </c>
      <c r="S3520">
        <f t="shared" si="252"/>
        <v>8</v>
      </c>
      <c r="T3520">
        <f t="shared" si="254"/>
        <v>20</v>
      </c>
      <c r="U3520" t="s">
        <v>1469</v>
      </c>
      <c r="V3520" t="s">
        <v>1481</v>
      </c>
      <c r="W3520" t="s">
        <v>1512</v>
      </c>
      <c r="X3520" t="s">
        <v>1471</v>
      </c>
      <c r="Z3520" t="str" cm="1">
        <f t="array" ref="Z3520">IF(ISBLANK(AK3520),_xlfn.LET(
    _xlpm.nameBeforeSlash, IF(ISNUMBER(SEARCH("/", Y3520)), LEFT(Y3520, SEARCH("/", Y3520)-1), Y3520),
    _xlpm.matchRow, IFERROR(MATCH(_xlpm.nameBeforeSlash, AA:AA, 0), ""),
    _xlpm.difference, IF(_xlpm.matchRow="", "", ABS((R3520 + S3520)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),IF(ISBLANK(Y3520),"","Hidden"))</f>
        <v/>
      </c>
      <c r="AA3520" t="s">
        <v>4978</v>
      </c>
      <c r="AB3520" t="s">
        <v>3498</v>
      </c>
      <c r="AC3520" t="s">
        <v>6456</v>
      </c>
      <c r="AD3520" t="str">
        <f>_xlfn.XLOOKUP(AC3520,moves!A:A,moves!B:B)</f>
        <v>dark</v>
      </c>
      <c r="AE3520">
        <f>_xlfn.XLOOKUP(AC3520,moves!A:A,moves!D:D)</f>
        <v>1</v>
      </c>
      <c r="AF3520" t="str">
        <f>_xlfn.XLOOKUP(AC3520,moves!A:A,moves!E:E)</f>
        <v>The user may target any Pokémon in the opposing party. If that Pokémon faints due to this attack, deal double the damage dealt to any other Pokémon in the opposing party.</v>
      </c>
      <c r="AG3520">
        <v>0</v>
      </c>
      <c r="AH3520">
        <v>0</v>
      </c>
      <c r="AI3520">
        <f t="shared" si="255"/>
        <v>1</v>
      </c>
      <c r="AJ3520" t="s">
        <v>525</v>
      </c>
      <c r="AK3520" t="s">
        <v>6230</v>
      </c>
      <c r="AL3520">
        <v>0</v>
      </c>
      <c r="AM3520" cm="1">
        <f t="array" ref="AM3520">IF(AL3520=1,1,
   IF(ISTEXT(AK3520),1,
   IF(AO3520&gt;1,AM3519,
   IF(AI3520=1,
      IF(SUMPRODUCT((LEN($Y$2:$Y$4096)-LEN(SUBSTITUTE($Y$2:$Y$4096,AA3520,"")))/LEN(AA3520))&gt;0,2,1),
      IF(
         SUMPRODUCT((LEN($Y$2:$Y$4096)-LEN(SUBSTITUTE($Y$2:$Y$4096,AA3520,"")))/LEN(AA3520))
         - SUMPRODUCT((LEN($Y$2:$Y$4096)-LEN(SUBSTITUTE($Y$2:$Y$4096,"Alolan "&amp;AA3520,"")))/LEN("Alolan "&amp;AA3520))
         - SUMPRODUCT((LEN($Y$2:$Y$4096)-LEN(SUBSTITUTE($Y$2:$Y$4096,"Galarian "&amp;AA3520,"")))/LEN("Galarian "&amp;AA3520))
         - SUMPRODUCT((LEN($Y$2:$Y$4096)-LEN(SUBSTITUTE($Y$2:$Y$4096,"Hisuian "&amp;AA3520,"")))/LEN("Hisuian "&amp;AA3520))
         - SUMPRODUCT((LEN($Y$2:$Y$4096)-LEN(SUBSTITUTE($Y$2:$Y$4096,"Paldean "&amp;AA3520,"")))/LEN("Paldean "&amp;AA3520))
      &gt;0,2,1)
   ))))</f>
        <v>1</v>
      </c>
      <c r="AN3520">
        <v>0</v>
      </c>
      <c r="AO3520">
        <v>0</v>
      </c>
    </row>
    <row r="3521" spans="1:41" x14ac:dyDescent="0.25">
      <c r="A3521" t="s">
        <v>4379</v>
      </c>
      <c r="B3521" t="s">
        <v>726</v>
      </c>
      <c r="C3521" t="s">
        <v>1521</v>
      </c>
      <c r="D3521"/>
      <c r="E3521">
        <v>85</v>
      </c>
      <c r="F3521">
        <v>115</v>
      </c>
      <c r="G3521">
        <v>80</v>
      </c>
      <c r="H3521">
        <v>105</v>
      </c>
      <c r="I3521">
        <v>80</v>
      </c>
      <c r="J3521">
        <v>50</v>
      </c>
      <c r="K3521" t="s">
        <v>727</v>
      </c>
      <c r="M3521" t="s">
        <v>6230</v>
      </c>
      <c r="N3521">
        <v>8.8000000000000007</v>
      </c>
      <c r="O3521">
        <v>8.1999999999999993</v>
      </c>
      <c r="Q3521">
        <v>2</v>
      </c>
      <c r="R3521">
        <f t="shared" si="251"/>
        <v>9</v>
      </c>
      <c r="S3521">
        <f t="shared" si="252"/>
        <v>10</v>
      </c>
      <c r="T3521">
        <f t="shared" si="254"/>
        <v>19</v>
      </c>
      <c r="U3521" t="s">
        <v>1521</v>
      </c>
      <c r="V3521" t="s">
        <v>1469</v>
      </c>
      <c r="W3521" t="s">
        <v>1490</v>
      </c>
      <c r="X3521" t="s">
        <v>1482</v>
      </c>
      <c r="Z3521" t="str" cm="1">
        <f t="array" ref="Z3521">IF(ISBLANK(AK3521),_xlfn.LET(
    _xlpm.nameBeforeSlash, IF(ISNUMBER(SEARCH("/", Y3521)), LEFT(Y3521, SEARCH("/", Y3521)-1), Y3521),
    _xlpm.matchRow, IFERROR(MATCH(_xlpm.nameBeforeSlash, AA:AA, 0), ""),
    _xlpm.difference, IF(_xlpm.matchRow="", "", ABS((R3521 + S3521)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),IF(ISBLANK(Y3521),"","Hidden"))</f>
        <v/>
      </c>
      <c r="AA3521" t="s">
        <v>5650</v>
      </c>
      <c r="AB3521" t="s">
        <v>3498</v>
      </c>
      <c r="AC3521" t="s">
        <v>496</v>
      </c>
      <c r="AD3521" t="str">
        <f>_xlfn.XLOOKUP(AC3521,moves!A:A,moves!B:B)</f>
        <v>electric</v>
      </c>
      <c r="AE3521">
        <f>_xlfn.XLOOKUP(AC3521,moves!A:A,moves!D:D)</f>
        <v>6</v>
      </c>
      <c r="AF3521" t="str">
        <f>_xlfn.XLOOKUP(AC3521,moves!A:A,moves!E:E)</f>
        <v>Inflict the Paralyzed status on the target. Status symbols deal -1 damage.</v>
      </c>
      <c r="AG3521">
        <v>0</v>
      </c>
      <c r="AH3521">
        <v>0</v>
      </c>
      <c r="AI3521">
        <f t="shared" si="255"/>
        <v>1</v>
      </c>
      <c r="AJ3521" t="s">
        <v>525</v>
      </c>
      <c r="AK3521" t="s">
        <v>6230</v>
      </c>
      <c r="AL3521">
        <v>0</v>
      </c>
      <c r="AM3521" cm="1">
        <f t="array" ref="AM3521">IF(AL3521=1,1,
   IF(ISTEXT(AK3521),1,
   IF(AO3521&gt;1,AM3520,
   IF(AI3521=1,
      IF(SUMPRODUCT((LEN($Y$2:$Y$4096)-LEN(SUBSTITUTE($Y$2:$Y$4096,AA3521,"")))/LEN(AA3521))&gt;0,2,1),
      IF(
         SUMPRODUCT((LEN($Y$2:$Y$4096)-LEN(SUBSTITUTE($Y$2:$Y$4096,AA3521,"")))/LEN(AA3521))
         - SUMPRODUCT((LEN($Y$2:$Y$4096)-LEN(SUBSTITUTE($Y$2:$Y$4096,"Alolan "&amp;AA3521,"")))/LEN("Alolan "&amp;AA3521))
         - SUMPRODUCT((LEN($Y$2:$Y$4096)-LEN(SUBSTITUTE($Y$2:$Y$4096,"Galarian "&amp;AA3521,"")))/LEN("Galarian "&amp;AA3521))
         - SUMPRODUCT((LEN($Y$2:$Y$4096)-LEN(SUBSTITUTE($Y$2:$Y$4096,"Hisuian "&amp;AA3521,"")))/LEN("Hisuian "&amp;AA3521))
         - SUMPRODUCT((LEN($Y$2:$Y$4096)-LEN(SUBSTITUTE($Y$2:$Y$4096,"Paldean "&amp;AA3521,"")))/LEN("Paldean "&amp;AA3521))
      &gt;0,2,1)
   ))))</f>
        <v>1</v>
      </c>
      <c r="AN3521">
        <v>0</v>
      </c>
      <c r="AO3521">
        <v>0</v>
      </c>
    </row>
    <row r="3522" spans="1:41" x14ac:dyDescent="0.25">
      <c r="A3522" t="s">
        <v>3789</v>
      </c>
      <c r="B3522" t="s">
        <v>1674</v>
      </c>
      <c r="C3522" t="s">
        <v>429</v>
      </c>
      <c r="D3522"/>
      <c r="E3522">
        <v>85</v>
      </c>
      <c r="F3522">
        <v>73</v>
      </c>
      <c r="G3522">
        <v>70</v>
      </c>
      <c r="H3522">
        <v>73</v>
      </c>
      <c r="I3522">
        <v>115</v>
      </c>
      <c r="J3522">
        <v>67</v>
      </c>
      <c r="K3522" t="s">
        <v>1673</v>
      </c>
      <c r="M3522" t="s">
        <v>6230</v>
      </c>
      <c r="N3522">
        <v>7.06</v>
      </c>
      <c r="O3522">
        <v>8.9499999999999993</v>
      </c>
      <c r="Q3522">
        <v>1</v>
      </c>
      <c r="R3522">
        <f t="shared" ref="R3522:R3585" si="256">MROUND(N3522,1)+P3522</f>
        <v>7</v>
      </c>
      <c r="S3522">
        <f t="shared" ref="S3522:S3585" si="257">MROUND(O3522,1)+Q3522</f>
        <v>10</v>
      </c>
      <c r="T3522">
        <f t="shared" si="254"/>
        <v>17</v>
      </c>
      <c r="U3522" t="s">
        <v>429</v>
      </c>
      <c r="V3522" t="s">
        <v>1471</v>
      </c>
      <c r="W3522" t="s">
        <v>1469</v>
      </c>
      <c r="X3522" t="s">
        <v>1492</v>
      </c>
      <c r="Z3522" t="str" cm="1">
        <f t="array" ref="Z3522">IF(ISBLANK(AK3522),_xlfn.LET(
    _xlpm.nameBeforeSlash, IF(ISNUMBER(SEARCH("/", Y3522)), LEFT(Y3522, SEARCH("/", Y3522)-1), Y3522),
    _xlpm.matchRow, IFERROR(MATCH(_xlpm.nameBeforeSlash, AA:AA, 0), ""),
    _xlpm.difference, IF(_xlpm.matchRow="", "", ABS((R3522 + S3522)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),IF(ISBLANK(Y3522),"","Hidden"))</f>
        <v/>
      </c>
      <c r="AA3522" t="s">
        <v>5060</v>
      </c>
      <c r="AB3522" t="s">
        <v>3498</v>
      </c>
      <c r="AC3522" t="s">
        <v>1321</v>
      </c>
      <c r="AD3522" t="str">
        <f>_xlfn.XLOOKUP(AC3522,moves!A:A,moves!B:B)</f>
        <v>psychic</v>
      </c>
      <c r="AE3522">
        <f>_xlfn.XLOOKUP(AC3522,moves!A:A,moves!D:D)</f>
        <v>4</v>
      </c>
      <c r="AF3522" t="str">
        <f>_xlfn.XLOOKUP(AC3522,moves!A:A,moves!E:E)</f>
        <v>When the target next attacks: Remove 1 regular hit from the roll.</v>
      </c>
      <c r="AG3522">
        <v>0</v>
      </c>
      <c r="AH3522">
        <v>0</v>
      </c>
      <c r="AI3522">
        <f t="shared" si="255"/>
        <v>1</v>
      </c>
      <c r="AJ3522" t="s">
        <v>525</v>
      </c>
      <c r="AK3522" t="s">
        <v>6230</v>
      </c>
      <c r="AL3522">
        <v>0</v>
      </c>
      <c r="AM3522" cm="1">
        <f t="array" ref="AM3522">IF(AL3522=1,1,
   IF(ISTEXT(AK3522),1,
   IF(AO3522&gt;1,AM3521,
   IF(AI3522=1,
      IF(SUMPRODUCT((LEN($Y$2:$Y$4096)-LEN(SUBSTITUTE($Y$2:$Y$4096,AA3522,"")))/LEN(AA3522))&gt;0,2,1),
      IF(
         SUMPRODUCT((LEN($Y$2:$Y$4096)-LEN(SUBSTITUTE($Y$2:$Y$4096,AA3522,"")))/LEN(AA3522))
         - SUMPRODUCT((LEN($Y$2:$Y$4096)-LEN(SUBSTITUTE($Y$2:$Y$4096,"Alolan "&amp;AA3522,"")))/LEN("Alolan "&amp;AA3522))
         - SUMPRODUCT((LEN($Y$2:$Y$4096)-LEN(SUBSTITUTE($Y$2:$Y$4096,"Galarian "&amp;AA3522,"")))/LEN("Galarian "&amp;AA3522))
         - SUMPRODUCT((LEN($Y$2:$Y$4096)-LEN(SUBSTITUTE($Y$2:$Y$4096,"Hisuian "&amp;AA3522,"")))/LEN("Hisuian "&amp;AA3522))
         - SUMPRODUCT((LEN($Y$2:$Y$4096)-LEN(SUBSTITUTE($Y$2:$Y$4096,"Paldean "&amp;AA3522,"")))/LEN("Paldean "&amp;AA3522))
      &gt;0,2,1)
   ))))</f>
        <v>1</v>
      </c>
      <c r="AN3522">
        <v>0</v>
      </c>
      <c r="AO3522">
        <v>0</v>
      </c>
    </row>
    <row r="3523" spans="1:41" x14ac:dyDescent="0.25">
      <c r="A3523" t="s">
        <v>4226</v>
      </c>
      <c r="B3523" t="s">
        <v>401</v>
      </c>
      <c r="C3523" t="s">
        <v>1512</v>
      </c>
      <c r="D3523"/>
      <c r="E3523">
        <v>85</v>
      </c>
      <c r="F3523">
        <v>80</v>
      </c>
      <c r="G3523">
        <v>70</v>
      </c>
      <c r="H3523">
        <v>135</v>
      </c>
      <c r="I3523">
        <v>75</v>
      </c>
      <c r="J3523">
        <v>90</v>
      </c>
      <c r="K3523" t="s">
        <v>515</v>
      </c>
      <c r="M3523" t="s">
        <v>6230</v>
      </c>
      <c r="N3523">
        <v>11.15</v>
      </c>
      <c r="O3523">
        <v>7.75</v>
      </c>
      <c r="P3523">
        <v>1</v>
      </c>
      <c r="Q3523">
        <v>1</v>
      </c>
      <c r="R3523">
        <f t="shared" si="256"/>
        <v>12</v>
      </c>
      <c r="S3523">
        <f t="shared" si="257"/>
        <v>9</v>
      </c>
      <c r="T3523">
        <f t="shared" si="254"/>
        <v>21</v>
      </c>
      <c r="U3523" t="s">
        <v>1512</v>
      </c>
      <c r="V3523" t="s">
        <v>429</v>
      </c>
      <c r="W3523" t="s">
        <v>1521</v>
      </c>
      <c r="X3523" t="s">
        <v>1524</v>
      </c>
      <c r="Z3523" t="str" cm="1">
        <f t="array" ref="Z3523">IF(ISBLANK(AK3523),_xlfn.LET(
    _xlpm.nameBeforeSlash, IF(ISNUMBER(SEARCH("/", Y3523)), LEFT(Y3523, SEARCH("/", Y3523)-1), Y3523),
    _xlpm.matchRow, IFERROR(MATCH(_xlpm.nameBeforeSlash, AA:AA, 0), ""),
    _xlpm.difference, IF(_xlpm.matchRow="", "", ABS((R3523 + S3523)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),IF(ISBLANK(Y3523),"","Hidden"))</f>
        <v/>
      </c>
      <c r="AA3523" t="s">
        <v>5239</v>
      </c>
      <c r="AB3523" t="s">
        <v>3498</v>
      </c>
      <c r="AC3523" t="s">
        <v>6612</v>
      </c>
      <c r="AD3523" t="str">
        <f>_xlfn.XLOOKUP(AC3523,moves!A:A,moves!B:B)</f>
        <v>normal</v>
      </c>
      <c r="AE3523">
        <f>_xlfn.XLOOKUP(AC3523,moves!A:A,moves!D:D)</f>
        <v>5</v>
      </c>
      <c r="AF3523" t="str">
        <f>_xlfn.XLOOKUP(AC3523,moves!A:A,moves!E:E)</f>
        <v>If the sum of the dice rolled is odd: Deal 3 extra damage. If the sum of the dice rolled is even: Deal 5 less damage.</v>
      </c>
      <c r="AG3523">
        <v>0</v>
      </c>
      <c r="AH3523">
        <v>0</v>
      </c>
      <c r="AI3523">
        <f t="shared" si="255"/>
        <v>1</v>
      </c>
      <c r="AJ3523" t="s">
        <v>525</v>
      </c>
      <c r="AK3523" t="s">
        <v>6230</v>
      </c>
      <c r="AL3523">
        <v>0</v>
      </c>
      <c r="AM3523" cm="1">
        <f t="array" ref="AM3523">IF(AL3523=1,1,
   IF(ISTEXT(AK3523),1,
   IF(AO3523&gt;1,AM3522,
   IF(AI3523=1,
      IF(SUMPRODUCT((LEN($Y$2:$Y$4096)-LEN(SUBSTITUTE($Y$2:$Y$4096,AA3523,"")))/LEN(AA3523))&gt;0,2,1),
      IF(
         SUMPRODUCT((LEN($Y$2:$Y$4096)-LEN(SUBSTITUTE($Y$2:$Y$4096,AA3523,"")))/LEN(AA3523))
         - SUMPRODUCT((LEN($Y$2:$Y$4096)-LEN(SUBSTITUTE($Y$2:$Y$4096,"Alolan "&amp;AA3523,"")))/LEN("Alolan "&amp;AA3523))
         - SUMPRODUCT((LEN($Y$2:$Y$4096)-LEN(SUBSTITUTE($Y$2:$Y$4096,"Galarian "&amp;AA3523,"")))/LEN("Galarian "&amp;AA3523))
         - SUMPRODUCT((LEN($Y$2:$Y$4096)-LEN(SUBSTITUTE($Y$2:$Y$4096,"Hisuian "&amp;AA3523,"")))/LEN("Hisuian "&amp;AA3523))
         - SUMPRODUCT((LEN($Y$2:$Y$4096)-LEN(SUBSTITUTE($Y$2:$Y$4096,"Paldean "&amp;AA3523,"")))/LEN("Paldean "&amp;AA3523))
      &gt;0,2,1)
   ))))</f>
        <v>1</v>
      </c>
      <c r="AN3523">
        <v>0</v>
      </c>
      <c r="AO3523">
        <v>0</v>
      </c>
    </row>
    <row r="3524" spans="1:41" x14ac:dyDescent="0.25">
      <c r="A3524" t="s">
        <v>3779</v>
      </c>
      <c r="B3524" t="s">
        <v>1660</v>
      </c>
      <c r="C3524" t="s">
        <v>1469</v>
      </c>
      <c r="D3524" t="s">
        <v>1471</v>
      </c>
      <c r="E3524">
        <v>105</v>
      </c>
      <c r="F3524">
        <v>105</v>
      </c>
      <c r="G3524">
        <v>75</v>
      </c>
      <c r="H3524">
        <v>65</v>
      </c>
      <c r="I3524">
        <v>100</v>
      </c>
      <c r="J3524">
        <v>50</v>
      </c>
      <c r="K3524" t="s">
        <v>1659</v>
      </c>
      <c r="M3524" t="s">
        <v>6230</v>
      </c>
      <c r="N3524">
        <v>7.9</v>
      </c>
      <c r="O3524">
        <v>9.4499999999999993</v>
      </c>
      <c r="R3524">
        <f t="shared" si="256"/>
        <v>8</v>
      </c>
      <c r="S3524">
        <f t="shared" si="257"/>
        <v>9</v>
      </c>
      <c r="T3524">
        <f t="shared" si="254"/>
        <v>17</v>
      </c>
      <c r="U3524" t="s">
        <v>1469</v>
      </c>
      <c r="V3524" t="s">
        <v>1471</v>
      </c>
      <c r="W3524" t="s">
        <v>1479</v>
      </c>
      <c r="X3524" t="s">
        <v>1492</v>
      </c>
      <c r="Z3524" t="str" cm="1">
        <f t="array" ref="Z3524">IF(ISBLANK(AK3524),_xlfn.LET(
    _xlpm.nameBeforeSlash, IF(ISNUMBER(SEARCH("/", Y3524)), LEFT(Y3524, SEARCH("/", Y3524)-1), Y3524),
    _xlpm.matchRow, IFERROR(MATCH(_xlpm.nameBeforeSlash, AA:AA, 0), ""),
    _xlpm.difference, IF(_xlpm.matchRow="", "", ABS((R3524 + S3524)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),IF(ISBLANK(Y3524),"","Hidden"))</f>
        <v/>
      </c>
      <c r="AA3524" t="s">
        <v>5049</v>
      </c>
      <c r="AB3524" t="s">
        <v>3498</v>
      </c>
      <c r="AC3524" t="s">
        <v>1056</v>
      </c>
      <c r="AD3524" t="str">
        <f>_xlfn.XLOOKUP(AC3524,moves!A:A,moves!B:B)</f>
        <v>fighting</v>
      </c>
      <c r="AE3524">
        <f>_xlfn.XLOOKUP(AC3524,moves!A:A,moves!D:D)</f>
        <v>3</v>
      </c>
      <c r="AF3524" t="str">
        <f>_xlfn.XLOOKUP(AC3524,moves!A:A,moves!E:E)</f>
        <v>Heal for half the damage dealt, rounded down.</v>
      </c>
      <c r="AG3524">
        <v>0</v>
      </c>
      <c r="AH3524">
        <v>0</v>
      </c>
      <c r="AI3524">
        <f t="shared" si="255"/>
        <v>1</v>
      </c>
      <c r="AJ3524" t="s">
        <v>525</v>
      </c>
      <c r="AK3524" t="s">
        <v>6230</v>
      </c>
      <c r="AL3524">
        <v>0</v>
      </c>
      <c r="AM3524" cm="1">
        <f t="array" ref="AM3524">IF(AL3524=1,1,
   IF(ISTEXT(AK3524),1,
   IF(AO3524&gt;1,AM3523,
   IF(AI3524=1,
      IF(SUMPRODUCT((LEN($Y$2:$Y$4096)-LEN(SUBSTITUTE($Y$2:$Y$4096,AA3524,"")))/LEN(AA3524))&gt;0,2,1),
      IF(
         SUMPRODUCT((LEN($Y$2:$Y$4096)-LEN(SUBSTITUTE($Y$2:$Y$4096,AA3524,"")))/LEN(AA3524))
         - SUMPRODUCT((LEN($Y$2:$Y$4096)-LEN(SUBSTITUTE($Y$2:$Y$4096,"Alolan "&amp;AA3524,"")))/LEN("Alolan "&amp;AA3524))
         - SUMPRODUCT((LEN($Y$2:$Y$4096)-LEN(SUBSTITUTE($Y$2:$Y$4096,"Galarian "&amp;AA3524,"")))/LEN("Galarian "&amp;AA3524))
         - SUMPRODUCT((LEN($Y$2:$Y$4096)-LEN(SUBSTITUTE($Y$2:$Y$4096,"Hisuian "&amp;AA3524,"")))/LEN("Hisuian "&amp;AA3524))
         - SUMPRODUCT((LEN($Y$2:$Y$4096)-LEN(SUBSTITUTE($Y$2:$Y$4096,"Paldean "&amp;AA3524,"")))/LEN("Paldean "&amp;AA3524))
      &gt;0,2,1)
   ))))</f>
        <v>1</v>
      </c>
      <c r="AN3524">
        <v>0</v>
      </c>
      <c r="AO3524">
        <v>0</v>
      </c>
    </row>
    <row r="3525" spans="1:41" x14ac:dyDescent="0.25">
      <c r="A3525" t="s">
        <v>4218</v>
      </c>
      <c r="B3525" t="s">
        <v>220</v>
      </c>
      <c r="C3525" t="s">
        <v>1521</v>
      </c>
      <c r="D3525"/>
      <c r="E3525">
        <v>75</v>
      </c>
      <c r="F3525">
        <v>123</v>
      </c>
      <c r="G3525">
        <v>67</v>
      </c>
      <c r="H3525">
        <v>95</v>
      </c>
      <c r="I3525">
        <v>85</v>
      </c>
      <c r="J3525">
        <v>95</v>
      </c>
      <c r="K3525" t="s">
        <v>344</v>
      </c>
      <c r="M3525" t="s">
        <v>6230</v>
      </c>
      <c r="N3525">
        <v>10.9</v>
      </c>
      <c r="O3525">
        <v>7.56</v>
      </c>
      <c r="R3525">
        <f t="shared" si="256"/>
        <v>11</v>
      </c>
      <c r="S3525">
        <f t="shared" si="257"/>
        <v>8</v>
      </c>
      <c r="T3525">
        <f t="shared" si="254"/>
        <v>19</v>
      </c>
      <c r="U3525" t="s">
        <v>1521</v>
      </c>
      <c r="V3525" t="s">
        <v>429</v>
      </c>
      <c r="W3525" t="s">
        <v>1512</v>
      </c>
      <c r="X3525" t="s">
        <v>1492</v>
      </c>
      <c r="Z3525" t="str" cm="1">
        <f t="array" ref="Z3525">IF(ISBLANK(AK3525),_xlfn.LET(
    _xlpm.nameBeforeSlash, IF(ISNUMBER(SEARCH("/", Y3525)), LEFT(Y3525, SEARCH("/", Y3525)-1), Y3525),
    _xlpm.matchRow, IFERROR(MATCH(_xlpm.nameBeforeSlash, AA:AA, 0), ""),
    _xlpm.difference, IF(_xlpm.matchRow="", "", ABS((R3525 + S3525)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),IF(ISBLANK(Y3525),"","Hidden"))</f>
        <v/>
      </c>
      <c r="AA3525" t="s">
        <v>5103</v>
      </c>
      <c r="AB3525" t="s">
        <v>3498</v>
      </c>
      <c r="AC3525" t="s">
        <v>1221</v>
      </c>
      <c r="AD3525" t="str">
        <f>_xlfn.XLOOKUP(AC3525,moves!A:A,moves!B:B)</f>
        <v>normal</v>
      </c>
      <c r="AE3525">
        <f>_xlfn.XLOOKUP(AC3525,moves!A:A,moves!D:D)</f>
        <v>7</v>
      </c>
      <c r="AF3525" t="str">
        <f>_xlfn.XLOOKUP(AC3525,moves!A:A,moves!E:E)</f>
        <v xml:space="preserve"> </v>
      </c>
      <c r="AG3525">
        <v>0</v>
      </c>
      <c r="AH3525">
        <v>0</v>
      </c>
      <c r="AI3525">
        <f t="shared" si="255"/>
        <v>1</v>
      </c>
      <c r="AJ3525" t="s">
        <v>525</v>
      </c>
      <c r="AK3525" t="s">
        <v>6230</v>
      </c>
      <c r="AL3525">
        <v>0</v>
      </c>
      <c r="AM3525" cm="1">
        <f t="array" ref="AM3525">IF(AL3525=1,1,
   IF(ISTEXT(AK3525),1,
   IF(AO3525&gt;1,AM3524,
   IF(AI3525=1,
      IF(SUMPRODUCT((LEN($Y$2:$Y$4096)-LEN(SUBSTITUTE($Y$2:$Y$4096,AA3525,"")))/LEN(AA3525))&gt;0,2,1),
      IF(
         SUMPRODUCT((LEN($Y$2:$Y$4096)-LEN(SUBSTITUTE($Y$2:$Y$4096,AA3525,"")))/LEN(AA3525))
         - SUMPRODUCT((LEN($Y$2:$Y$4096)-LEN(SUBSTITUTE($Y$2:$Y$4096,"Alolan "&amp;AA3525,"")))/LEN("Alolan "&amp;AA3525))
         - SUMPRODUCT((LEN($Y$2:$Y$4096)-LEN(SUBSTITUTE($Y$2:$Y$4096,"Galarian "&amp;AA3525,"")))/LEN("Galarian "&amp;AA3525))
         - SUMPRODUCT((LEN($Y$2:$Y$4096)-LEN(SUBSTITUTE($Y$2:$Y$4096,"Hisuian "&amp;AA3525,"")))/LEN("Hisuian "&amp;AA3525))
         - SUMPRODUCT((LEN($Y$2:$Y$4096)-LEN(SUBSTITUTE($Y$2:$Y$4096,"Paldean "&amp;AA3525,"")))/LEN("Paldean "&amp;AA3525))
      &gt;0,2,1)
   ))))</f>
        <v>1</v>
      </c>
      <c r="AN3525">
        <v>0</v>
      </c>
      <c r="AO3525">
        <v>0</v>
      </c>
    </row>
    <row r="3526" spans="1:41" x14ac:dyDescent="0.25">
      <c r="A3526" t="s">
        <v>3795</v>
      </c>
      <c r="B3526" t="s">
        <v>571</v>
      </c>
      <c r="C3526" t="s">
        <v>1521</v>
      </c>
      <c r="D3526"/>
      <c r="E3526">
        <v>60</v>
      </c>
      <c r="F3526">
        <v>50</v>
      </c>
      <c r="G3526">
        <v>70</v>
      </c>
      <c r="H3526">
        <v>80</v>
      </c>
      <c r="I3526">
        <v>80</v>
      </c>
      <c r="J3526">
        <v>150</v>
      </c>
      <c r="K3526" t="s">
        <v>572</v>
      </c>
      <c r="M3526" t="s">
        <v>6230</v>
      </c>
      <c r="N3526">
        <v>10.5</v>
      </c>
      <c r="O3526">
        <v>6.9</v>
      </c>
      <c r="R3526">
        <f t="shared" si="256"/>
        <v>11</v>
      </c>
      <c r="S3526">
        <f t="shared" si="257"/>
        <v>7</v>
      </c>
      <c r="T3526">
        <f t="shared" si="254"/>
        <v>18</v>
      </c>
      <c r="U3526" t="s">
        <v>1521</v>
      </c>
      <c r="V3526" t="s">
        <v>1468</v>
      </c>
      <c r="W3526" t="s">
        <v>1546</v>
      </c>
      <c r="X3526" t="s">
        <v>1512</v>
      </c>
      <c r="Z3526" t="str" cm="1">
        <f t="array" ref="Z3526">IF(ISBLANK(AK3526),_xlfn.LET(
    _xlpm.nameBeforeSlash, IF(ISNUMBER(SEARCH("/", Y3526)), LEFT(Y3526, SEARCH("/", Y3526)-1), Y3526),
    _xlpm.matchRow, IFERROR(MATCH(_xlpm.nameBeforeSlash, AA:AA, 0), ""),
    _xlpm.difference, IF(_xlpm.matchRow="", "", ABS((R3526 + S3526)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),IF(ISBLANK(Y3526),"","Hidden"))</f>
        <v/>
      </c>
      <c r="AA3526" t="s">
        <v>5065</v>
      </c>
      <c r="AB3526" t="s">
        <v>3498</v>
      </c>
      <c r="AC3526" t="s">
        <v>990</v>
      </c>
      <c r="AD3526" t="str">
        <f>_xlfn.XLOOKUP(AC3526,moves!A:A,moves!B:B)</f>
        <v>electric</v>
      </c>
      <c r="AE3526">
        <f>_xlfn.XLOOKUP(AC3526,moves!A:A,moves!D:D)</f>
        <v>4</v>
      </c>
      <c r="AF3526" t="str">
        <f>_xlfn.XLOOKUP(AC3526,moves!A:A,moves!E:E)</f>
        <v xml:space="preserve"> </v>
      </c>
      <c r="AG3526">
        <v>0</v>
      </c>
      <c r="AH3526">
        <v>0</v>
      </c>
      <c r="AI3526">
        <f t="shared" si="255"/>
        <v>1</v>
      </c>
      <c r="AJ3526" t="s">
        <v>525</v>
      </c>
      <c r="AK3526" t="s">
        <v>6230</v>
      </c>
      <c r="AL3526">
        <v>0</v>
      </c>
      <c r="AM3526" cm="1">
        <f t="array" ref="AM3526">IF(AL3526=1,1,
   IF(ISTEXT(AK3526),1,
   IF(AO3526&gt;1,AM3525,
   IF(AI3526=1,
      IF(SUMPRODUCT((LEN($Y$2:$Y$4096)-LEN(SUBSTITUTE($Y$2:$Y$4096,AA3526,"")))/LEN(AA3526))&gt;0,2,1),
      IF(
         SUMPRODUCT((LEN($Y$2:$Y$4096)-LEN(SUBSTITUTE($Y$2:$Y$4096,AA3526,"")))/LEN(AA3526))
         - SUMPRODUCT((LEN($Y$2:$Y$4096)-LEN(SUBSTITUTE($Y$2:$Y$4096,"Alolan "&amp;AA3526,"")))/LEN("Alolan "&amp;AA3526))
         - SUMPRODUCT((LEN($Y$2:$Y$4096)-LEN(SUBSTITUTE($Y$2:$Y$4096,"Galarian "&amp;AA3526,"")))/LEN("Galarian "&amp;AA3526))
         - SUMPRODUCT((LEN($Y$2:$Y$4096)-LEN(SUBSTITUTE($Y$2:$Y$4096,"Hisuian "&amp;AA3526,"")))/LEN("Hisuian "&amp;AA3526))
         - SUMPRODUCT((LEN($Y$2:$Y$4096)-LEN(SUBSTITUTE($Y$2:$Y$4096,"Paldean "&amp;AA3526,"")))/LEN("Paldean "&amp;AA3526))
      &gt;0,2,1)
   ))))</f>
        <v>1</v>
      </c>
      <c r="AN3526">
        <v>0</v>
      </c>
      <c r="AO3526">
        <v>0</v>
      </c>
    </row>
    <row r="3527" spans="1:41" x14ac:dyDescent="0.25">
      <c r="A3527" t="s">
        <v>4219</v>
      </c>
      <c r="B3527" t="s">
        <v>221</v>
      </c>
      <c r="C3527" t="s">
        <v>1479</v>
      </c>
      <c r="D3527"/>
      <c r="E3527">
        <v>75</v>
      </c>
      <c r="F3527">
        <v>95</v>
      </c>
      <c r="G3527">
        <v>67</v>
      </c>
      <c r="H3527">
        <v>125</v>
      </c>
      <c r="I3527">
        <v>95</v>
      </c>
      <c r="J3527">
        <v>83</v>
      </c>
      <c r="K3527" t="s">
        <v>347</v>
      </c>
      <c r="M3527" t="s">
        <v>6230</v>
      </c>
      <c r="N3527">
        <v>10.52</v>
      </c>
      <c r="O3527">
        <v>7.8599999999999994</v>
      </c>
      <c r="R3527">
        <f t="shared" si="256"/>
        <v>11</v>
      </c>
      <c r="S3527">
        <f t="shared" si="257"/>
        <v>8</v>
      </c>
      <c r="T3527">
        <f t="shared" si="254"/>
        <v>19</v>
      </c>
      <c r="U3527" t="s">
        <v>1479</v>
      </c>
      <c r="V3527" t="s">
        <v>1469</v>
      </c>
      <c r="W3527" t="s">
        <v>1512</v>
      </c>
      <c r="X3527" t="s">
        <v>1492</v>
      </c>
      <c r="Z3527" t="str" cm="1">
        <f t="array" ref="Z3527">IF(ISBLANK(AK3527),_xlfn.LET(
    _xlpm.nameBeforeSlash, IF(ISNUMBER(SEARCH("/", Y3527)), LEFT(Y3527, SEARCH("/", Y3527)-1), Y3527),
    _xlpm.matchRow, IFERROR(MATCH(_xlpm.nameBeforeSlash, AA:AA, 0), ""),
    _xlpm.difference, IF(_xlpm.matchRow="", "", ABS((R3527 + S3527)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),IF(ISBLANK(Y3527),"","Hidden"))</f>
        <v/>
      </c>
      <c r="AA3527" t="s">
        <v>5105</v>
      </c>
      <c r="AB3527" t="s">
        <v>3498</v>
      </c>
      <c r="AC3527" t="s">
        <v>826</v>
      </c>
      <c r="AD3527" t="str">
        <f>_xlfn.XLOOKUP(AC3527,moves!A:A,moves!B:B)</f>
        <v>normal</v>
      </c>
      <c r="AE3527">
        <f>_xlfn.XLOOKUP(AC3527,moves!A:A,moves!D:D)</f>
        <v>7</v>
      </c>
      <c r="AF3527" t="str">
        <f>_xlfn.XLOOKUP(AC3527,moves!A:A,moves!E:E)</f>
        <v xml:space="preserve"> </v>
      </c>
      <c r="AG3527">
        <v>0</v>
      </c>
      <c r="AH3527">
        <v>0</v>
      </c>
      <c r="AI3527">
        <f t="shared" si="255"/>
        <v>1</v>
      </c>
      <c r="AJ3527" t="s">
        <v>525</v>
      </c>
      <c r="AK3527" t="s">
        <v>6230</v>
      </c>
      <c r="AL3527">
        <v>0</v>
      </c>
      <c r="AM3527" cm="1">
        <f t="array" ref="AM3527">IF(AL3527=1,1,
   IF(ISTEXT(AK3527),1,
   IF(AO3527&gt;1,AM3526,
   IF(AI3527=1,
      IF(SUMPRODUCT((LEN($Y$2:$Y$4096)-LEN(SUBSTITUTE($Y$2:$Y$4096,AA3527,"")))/LEN(AA3527))&gt;0,2,1),
      IF(
         SUMPRODUCT((LEN($Y$2:$Y$4096)-LEN(SUBSTITUTE($Y$2:$Y$4096,AA3527,"")))/LEN(AA3527))
         - SUMPRODUCT((LEN($Y$2:$Y$4096)-LEN(SUBSTITUTE($Y$2:$Y$4096,"Alolan "&amp;AA3527,"")))/LEN("Alolan "&amp;AA3527))
         - SUMPRODUCT((LEN($Y$2:$Y$4096)-LEN(SUBSTITUTE($Y$2:$Y$4096,"Galarian "&amp;AA3527,"")))/LEN("Galarian "&amp;AA3527))
         - SUMPRODUCT((LEN($Y$2:$Y$4096)-LEN(SUBSTITUTE($Y$2:$Y$4096,"Hisuian "&amp;AA3527,"")))/LEN("Hisuian "&amp;AA3527))
         - SUMPRODUCT((LEN($Y$2:$Y$4096)-LEN(SUBSTITUTE($Y$2:$Y$4096,"Paldean "&amp;AA3527,"")))/LEN("Paldean "&amp;AA3527))
      &gt;0,2,1)
   ))))</f>
        <v>1</v>
      </c>
      <c r="AN3527">
        <v>0</v>
      </c>
      <c r="AO3527">
        <v>0</v>
      </c>
    </row>
    <row r="3528" spans="1:41" x14ac:dyDescent="0.25">
      <c r="A3528" t="s">
        <v>4213</v>
      </c>
      <c r="B3528" t="s">
        <v>215</v>
      </c>
      <c r="C3528" t="s">
        <v>1471</v>
      </c>
      <c r="D3528" t="s">
        <v>1209</v>
      </c>
      <c r="E3528">
        <v>70</v>
      </c>
      <c r="F3528">
        <v>120</v>
      </c>
      <c r="G3528">
        <v>65</v>
      </c>
      <c r="H3528">
        <v>45</v>
      </c>
      <c r="I3528">
        <v>85</v>
      </c>
      <c r="J3528">
        <v>125</v>
      </c>
      <c r="K3528" t="s">
        <v>336</v>
      </c>
      <c r="M3528" t="s">
        <v>6230</v>
      </c>
      <c r="N3528">
        <v>11.45</v>
      </c>
      <c r="O3528">
        <v>7.3</v>
      </c>
      <c r="R3528">
        <f t="shared" si="256"/>
        <v>11</v>
      </c>
      <c r="S3528">
        <f t="shared" si="257"/>
        <v>7</v>
      </c>
      <c r="T3528">
        <f t="shared" si="254"/>
        <v>18</v>
      </c>
      <c r="U3528" t="s">
        <v>1471</v>
      </c>
      <c r="V3528" t="s">
        <v>1209</v>
      </c>
      <c r="W3528" t="s">
        <v>1514</v>
      </c>
      <c r="X3528" t="s">
        <v>1492</v>
      </c>
      <c r="Z3528" t="str" cm="1">
        <f t="array" ref="Z3528">IF(ISBLANK(AK3528),_xlfn.LET(
    _xlpm.nameBeforeSlash, IF(ISNUMBER(SEARCH("/", Y3528)), LEFT(Y3528, SEARCH("/", Y3528)-1), Y3528),
    _xlpm.matchRow, IFERROR(MATCH(_xlpm.nameBeforeSlash, AA:AA, 0), ""),
    _xlpm.difference, IF(_xlpm.matchRow="", "", ABS((R3528 + S3528)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),IF(ISBLANK(Y3528),"","Hidden"))</f>
        <v/>
      </c>
      <c r="AA3528" t="s">
        <v>5215</v>
      </c>
      <c r="AB3528" t="s">
        <v>3498</v>
      </c>
      <c r="AC3528" t="s">
        <v>6608</v>
      </c>
      <c r="AD3528" t="str">
        <f>_xlfn.XLOOKUP(AC3528,moves!A:A,moves!B:B)</f>
        <v>dark</v>
      </c>
      <c r="AE3528">
        <f>_xlfn.XLOOKUP(AC3528,moves!A:A,moves!D:D)</f>
        <v>3</v>
      </c>
      <c r="AF3528" t="str">
        <f>_xlfn.XLOOKUP(AC3528,moves!A:A,moves!E:E)</f>
        <v>The user may choose any Dark-type Pokémon in the user's party. For the remainder of the round, all damage the user would take will be taken by the chosen Pokémon instead.</v>
      </c>
      <c r="AG3528">
        <v>0</v>
      </c>
      <c r="AH3528">
        <v>0</v>
      </c>
      <c r="AI3528">
        <f t="shared" si="255"/>
        <v>1</v>
      </c>
      <c r="AJ3528" t="s">
        <v>525</v>
      </c>
      <c r="AK3528" t="s">
        <v>6230</v>
      </c>
      <c r="AL3528">
        <v>0</v>
      </c>
      <c r="AM3528" cm="1">
        <f t="array" ref="AM3528">IF(AL3528=1,1,
   IF(ISTEXT(AK3528),1,
   IF(AO3528&gt;1,AM3527,
   IF(AI3528=1,
      IF(SUMPRODUCT((LEN($Y$2:$Y$4096)-LEN(SUBSTITUTE($Y$2:$Y$4096,AA3528,"")))/LEN(AA3528))&gt;0,2,1),
      IF(
         SUMPRODUCT((LEN($Y$2:$Y$4096)-LEN(SUBSTITUTE($Y$2:$Y$4096,AA3528,"")))/LEN(AA3528))
         - SUMPRODUCT((LEN($Y$2:$Y$4096)-LEN(SUBSTITUTE($Y$2:$Y$4096,"Alolan "&amp;AA3528,"")))/LEN("Alolan "&amp;AA3528))
         - SUMPRODUCT((LEN($Y$2:$Y$4096)-LEN(SUBSTITUTE($Y$2:$Y$4096,"Galarian "&amp;AA3528,"")))/LEN("Galarian "&amp;AA3528))
         - SUMPRODUCT((LEN($Y$2:$Y$4096)-LEN(SUBSTITUTE($Y$2:$Y$4096,"Hisuian "&amp;AA3528,"")))/LEN("Hisuian "&amp;AA3528))
         - SUMPRODUCT((LEN($Y$2:$Y$4096)-LEN(SUBSTITUTE($Y$2:$Y$4096,"Paldean "&amp;AA3528,"")))/LEN("Paldean "&amp;AA3528))
      &gt;0,2,1)
   ))))</f>
        <v>1</v>
      </c>
      <c r="AN3528">
        <v>0</v>
      </c>
      <c r="AO3528">
        <v>0</v>
      </c>
    </row>
    <row r="3529" spans="1:41" x14ac:dyDescent="0.25">
      <c r="A3529" t="s">
        <v>4600</v>
      </c>
      <c r="B3529" t="s">
        <v>585</v>
      </c>
      <c r="C3529" t="s">
        <v>1524</v>
      </c>
      <c r="D3529" t="s">
        <v>1536</v>
      </c>
      <c r="E3529">
        <v>55</v>
      </c>
      <c r="F3529">
        <v>90</v>
      </c>
      <c r="G3529">
        <v>80</v>
      </c>
      <c r="H3529">
        <v>50</v>
      </c>
      <c r="I3529">
        <v>105</v>
      </c>
      <c r="J3529">
        <v>96</v>
      </c>
      <c r="K3529" t="s">
        <v>586</v>
      </c>
      <c r="M3529" t="s">
        <v>6230</v>
      </c>
      <c r="N3529">
        <v>8.84</v>
      </c>
      <c r="O3529">
        <v>7.75</v>
      </c>
      <c r="R3529">
        <f t="shared" si="256"/>
        <v>9</v>
      </c>
      <c r="S3529">
        <f t="shared" si="257"/>
        <v>8</v>
      </c>
      <c r="T3529">
        <f t="shared" si="254"/>
        <v>17</v>
      </c>
      <c r="U3529" t="s">
        <v>1524</v>
      </c>
      <c r="V3529" t="s">
        <v>1536</v>
      </c>
      <c r="W3529" t="s">
        <v>1468</v>
      </c>
      <c r="X3529" t="s">
        <v>1492</v>
      </c>
      <c r="Z3529" t="str" cm="1">
        <f t="array" ref="Z3529">IF(ISBLANK(AK3529),_xlfn.LET(
    _xlpm.nameBeforeSlash, IF(ISNUMBER(SEARCH("/", Y3529)), LEFT(Y3529, SEARCH("/", Y3529)-1), Y3529),
    _xlpm.matchRow, IFERROR(MATCH(_xlpm.nameBeforeSlash, AA:AA, 0), ""),
    _xlpm.difference, IF(_xlpm.matchRow="", "", ABS((R3529 + S3529)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),IF(ISBLANK(Y3529),"","Hidden"))</f>
        <v/>
      </c>
      <c r="AA3529" t="s">
        <v>5865</v>
      </c>
      <c r="AB3529" t="s">
        <v>3498</v>
      </c>
      <c r="AC3529" t="s">
        <v>6766</v>
      </c>
      <c r="AD3529" t="str">
        <f>_xlfn.XLOOKUP(AC3529,moves!A:A,moves!B:B)</f>
        <v>ghost</v>
      </c>
      <c r="AE3529">
        <f>_xlfn.XLOOKUP(AC3529,moves!A:A,moves!D:D)</f>
        <v>3</v>
      </c>
      <c r="AF3529" t="str">
        <f>_xlfn.XLOOKUP(AC3529,moves!A:A,moves!E:E)</f>
        <v>If the opposing party has more non-fainted Pokémon remaining than the user's party: Increase attack strength by 4 and copy the effect of a move the target knows.</v>
      </c>
      <c r="AG3529">
        <v>0</v>
      </c>
      <c r="AH3529">
        <v>0</v>
      </c>
      <c r="AI3529">
        <f t="shared" si="255"/>
        <v>1</v>
      </c>
      <c r="AJ3529" t="s">
        <v>525</v>
      </c>
      <c r="AK3529" t="s">
        <v>6230</v>
      </c>
      <c r="AL3529">
        <v>0</v>
      </c>
      <c r="AM3529" cm="1">
        <f t="array" ref="AM3529">IF(AL3529=1,1,
   IF(ISTEXT(AK3529),1,
   IF(AO3529&gt;1,AM3528,
   IF(AI3529=1,
      IF(SUMPRODUCT((LEN($Y$2:$Y$4096)-LEN(SUBSTITUTE($Y$2:$Y$4096,AA3529,"")))/LEN(AA3529))&gt;0,2,1),
      IF(
         SUMPRODUCT((LEN($Y$2:$Y$4096)-LEN(SUBSTITUTE($Y$2:$Y$4096,AA3529,"")))/LEN(AA3529))
         - SUMPRODUCT((LEN($Y$2:$Y$4096)-LEN(SUBSTITUTE($Y$2:$Y$4096,"Alolan "&amp;AA3529,"")))/LEN("Alolan "&amp;AA3529))
         - SUMPRODUCT((LEN($Y$2:$Y$4096)-LEN(SUBSTITUTE($Y$2:$Y$4096,"Galarian "&amp;AA3529,"")))/LEN("Galarian "&amp;AA3529))
         - SUMPRODUCT((LEN($Y$2:$Y$4096)-LEN(SUBSTITUTE($Y$2:$Y$4096,"Hisuian "&amp;AA3529,"")))/LEN("Hisuian "&amp;AA3529))
         - SUMPRODUCT((LEN($Y$2:$Y$4096)-LEN(SUBSTITUTE($Y$2:$Y$4096,"Paldean "&amp;AA3529,"")))/LEN("Paldean "&amp;AA3529))
      &gt;0,2,1)
   ))))</f>
        <v>1</v>
      </c>
      <c r="AN3529">
        <v>0</v>
      </c>
      <c r="AO3529">
        <v>0</v>
      </c>
    </row>
    <row r="3530" spans="1:41" x14ac:dyDescent="0.25">
      <c r="A3530" t="s">
        <v>4575</v>
      </c>
      <c r="B3530" t="s">
        <v>2643</v>
      </c>
      <c r="C3530" t="s">
        <v>1512</v>
      </c>
      <c r="D3530" t="s">
        <v>1492</v>
      </c>
      <c r="E3530">
        <v>120</v>
      </c>
      <c r="F3530">
        <v>125</v>
      </c>
      <c r="G3530">
        <v>80</v>
      </c>
      <c r="H3530">
        <v>55</v>
      </c>
      <c r="I3530">
        <v>60</v>
      </c>
      <c r="J3530">
        <v>60</v>
      </c>
      <c r="K3530" t="s">
        <v>2644</v>
      </c>
      <c r="M3530" t="s">
        <v>6230</v>
      </c>
      <c r="N3530">
        <v>9.1999999999999993</v>
      </c>
      <c r="O3530">
        <v>9</v>
      </c>
      <c r="Q3530">
        <v>1</v>
      </c>
      <c r="R3530">
        <f t="shared" si="256"/>
        <v>9</v>
      </c>
      <c r="S3530">
        <f t="shared" si="257"/>
        <v>10</v>
      </c>
      <c r="T3530">
        <f t="shared" si="254"/>
        <v>19</v>
      </c>
      <c r="U3530" t="s">
        <v>1512</v>
      </c>
      <c r="V3530" t="s">
        <v>1492</v>
      </c>
      <c r="W3530" t="s">
        <v>1471</v>
      </c>
      <c r="X3530" t="s">
        <v>1472</v>
      </c>
      <c r="Z3530" t="str" cm="1">
        <f t="array" ref="Z3530">IF(ISBLANK(AK3530),_xlfn.LET(
    _xlpm.nameBeforeSlash, IF(ISNUMBER(SEARCH("/", Y3530)), LEFT(Y3530, SEARCH("/", Y3530)-1), Y3530),
    _xlpm.matchRow, IFERROR(MATCH(_xlpm.nameBeforeSlash, AA:AA, 0), ""),
    _xlpm.difference, IF(_xlpm.matchRow="", "", ABS((R3530 + S3530)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),IF(ISBLANK(Y3530),"","Hidden"))</f>
        <v/>
      </c>
      <c r="AA3530" t="s">
        <v>5839</v>
      </c>
      <c r="AB3530" t="s">
        <v>3498</v>
      </c>
      <c r="AC3530" t="s">
        <v>1038</v>
      </c>
      <c r="AD3530" t="str">
        <f>_xlfn.XLOOKUP(AC3530,moves!A:A,moves!B:B)</f>
        <v>fighting</v>
      </c>
      <c r="AE3530">
        <f>_xlfn.XLOOKUP(AC3530,moves!A:A,moves!D:D)</f>
        <v>6</v>
      </c>
      <c r="AF3530" t="str">
        <f>_xlfn.XLOOKUP(AC3530,moves!A:A,moves!E:E)</f>
        <v xml:space="preserve">During this attack and when the user is next attacked: Status symbols and critical hits deal +1 damage. </v>
      </c>
      <c r="AG3530">
        <v>0</v>
      </c>
      <c r="AH3530">
        <v>0</v>
      </c>
      <c r="AI3530">
        <f t="shared" si="255"/>
        <v>1</v>
      </c>
      <c r="AJ3530" t="s">
        <v>525</v>
      </c>
      <c r="AK3530" t="s">
        <v>6230</v>
      </c>
      <c r="AL3530">
        <v>0</v>
      </c>
      <c r="AM3530" cm="1">
        <f t="array" ref="AM3530">IF(AL3530=1,1,
   IF(ISTEXT(AK3530),1,
   IF(AO3530&gt;1,AM3529,
   IF(AI3530=1,
      IF(SUMPRODUCT((LEN($Y$2:$Y$4096)-LEN(SUBSTITUTE($Y$2:$Y$4096,AA3530,"")))/LEN(AA3530))&gt;0,2,1),
      IF(
         SUMPRODUCT((LEN($Y$2:$Y$4096)-LEN(SUBSTITUTE($Y$2:$Y$4096,AA3530,"")))/LEN(AA3530))
         - SUMPRODUCT((LEN($Y$2:$Y$4096)-LEN(SUBSTITUTE($Y$2:$Y$4096,"Alolan "&amp;AA3530,"")))/LEN("Alolan "&amp;AA3530))
         - SUMPRODUCT((LEN($Y$2:$Y$4096)-LEN(SUBSTITUTE($Y$2:$Y$4096,"Galarian "&amp;AA3530,"")))/LEN("Galarian "&amp;AA3530))
         - SUMPRODUCT((LEN($Y$2:$Y$4096)-LEN(SUBSTITUTE($Y$2:$Y$4096,"Hisuian "&amp;AA3530,"")))/LEN("Hisuian "&amp;AA3530))
         - SUMPRODUCT((LEN($Y$2:$Y$4096)-LEN(SUBSTITUTE($Y$2:$Y$4096,"Paldean "&amp;AA3530,"")))/LEN("Paldean "&amp;AA3530))
      &gt;0,2,1)
   ))))</f>
        <v>1</v>
      </c>
      <c r="AN3530">
        <v>0</v>
      </c>
      <c r="AO3530">
        <v>0</v>
      </c>
    </row>
    <row r="3531" spans="1:41" x14ac:dyDescent="0.25">
      <c r="A3531" t="s">
        <v>3919</v>
      </c>
      <c r="B3531" t="s">
        <v>88</v>
      </c>
      <c r="C3531" t="s">
        <v>1514</v>
      </c>
      <c r="D3531" t="s">
        <v>1472</v>
      </c>
      <c r="E3531">
        <v>75</v>
      </c>
      <c r="F3531">
        <v>85</v>
      </c>
      <c r="G3531">
        <v>200</v>
      </c>
      <c r="H3531">
        <v>55</v>
      </c>
      <c r="I3531">
        <v>65</v>
      </c>
      <c r="J3531">
        <v>30</v>
      </c>
      <c r="K3531" t="s">
        <v>1819</v>
      </c>
      <c r="M3531" t="s">
        <v>6230</v>
      </c>
      <c r="N3531">
        <v>6</v>
      </c>
      <c r="O3531">
        <v>10.95</v>
      </c>
      <c r="Q3531">
        <v>2</v>
      </c>
      <c r="R3531">
        <f t="shared" si="256"/>
        <v>6</v>
      </c>
      <c r="S3531">
        <f t="shared" si="257"/>
        <v>13</v>
      </c>
      <c r="T3531">
        <f t="shared" si="254"/>
        <v>19</v>
      </c>
      <c r="U3531" t="s">
        <v>1514</v>
      </c>
      <c r="V3531" t="s">
        <v>1472</v>
      </c>
      <c r="W3531" t="s">
        <v>1546</v>
      </c>
      <c r="X3531" t="s">
        <v>1521</v>
      </c>
      <c r="Z3531" t="str" cm="1">
        <f t="array" ref="Z3531">IF(ISBLANK(AK3531),_xlfn.LET(
    _xlpm.nameBeforeSlash, IF(ISNUMBER(SEARCH("/", Y3531)), LEFT(Y3531, SEARCH("/", Y3531)-1), Y3531),
    _xlpm.matchRow, IFERROR(MATCH(_xlpm.nameBeforeSlash, AA:AA, 0), ""),
    _xlpm.difference, IF(_xlpm.matchRow="", "", ABS((R3531 + S3531)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),IF(ISBLANK(Y3531),"","Hidden"))</f>
        <v/>
      </c>
      <c r="AA3531" t="s">
        <v>5058</v>
      </c>
      <c r="AB3531" t="s">
        <v>3498</v>
      </c>
      <c r="AC3531" t="s">
        <v>6471</v>
      </c>
      <c r="AD3531" t="str">
        <f>_xlfn.XLOOKUP(AC3531,moves!A:A,moves!B:B)</f>
        <v>steel</v>
      </c>
      <c r="AE3531">
        <f>_xlfn.XLOOKUP(AC3531,moves!A:A,moves!D:D)</f>
        <v>4</v>
      </c>
      <c r="AF3531" t="str">
        <f>_xlfn.XLOOKUP(AC3531,moves!A:A,moves!E:E)</f>
        <v>Type effectiveness against Steel-type Pokémon is +2 instead of -2.</v>
      </c>
      <c r="AG3531">
        <v>0</v>
      </c>
      <c r="AH3531">
        <v>0</v>
      </c>
      <c r="AI3531">
        <f t="shared" si="255"/>
        <v>1</v>
      </c>
      <c r="AJ3531" t="s">
        <v>525</v>
      </c>
      <c r="AK3531" t="s">
        <v>6230</v>
      </c>
      <c r="AL3531">
        <v>0</v>
      </c>
      <c r="AM3531" cm="1">
        <f t="array" ref="AM3531">IF(AL3531=1,1,
   IF(ISTEXT(AK3531),1,
   IF(AO3531&gt;1,AM3530,
   IF(AI3531=1,
      IF(SUMPRODUCT((LEN($Y$2:$Y$4096)-LEN(SUBSTITUTE($Y$2:$Y$4096,AA3531,"")))/LEN(AA3531))&gt;0,2,1),
      IF(
         SUMPRODUCT((LEN($Y$2:$Y$4096)-LEN(SUBSTITUTE($Y$2:$Y$4096,AA3531,"")))/LEN(AA3531))
         - SUMPRODUCT((LEN($Y$2:$Y$4096)-LEN(SUBSTITUTE($Y$2:$Y$4096,"Alolan "&amp;AA3531,"")))/LEN("Alolan "&amp;AA3531))
         - SUMPRODUCT((LEN($Y$2:$Y$4096)-LEN(SUBSTITUTE($Y$2:$Y$4096,"Galarian "&amp;AA3531,"")))/LEN("Galarian "&amp;AA3531))
         - SUMPRODUCT((LEN($Y$2:$Y$4096)-LEN(SUBSTITUTE($Y$2:$Y$4096,"Hisuian "&amp;AA3531,"")))/LEN("Hisuian "&amp;AA3531))
         - SUMPRODUCT((LEN($Y$2:$Y$4096)-LEN(SUBSTITUTE($Y$2:$Y$4096,"Paldean "&amp;AA3531,"")))/LEN("Paldean "&amp;AA3531))
      &gt;0,2,1)
   ))))</f>
        <v>1</v>
      </c>
      <c r="AN3531">
        <v>0</v>
      </c>
      <c r="AO3531">
        <v>1</v>
      </c>
    </row>
    <row r="3532" spans="1:41" x14ac:dyDescent="0.25">
      <c r="A3532" t="s">
        <v>3920</v>
      </c>
      <c r="B3532" t="s">
        <v>88</v>
      </c>
      <c r="C3532" t="s">
        <v>1514</v>
      </c>
      <c r="D3532" t="s">
        <v>1472</v>
      </c>
      <c r="E3532">
        <v>75</v>
      </c>
      <c r="F3532">
        <v>125</v>
      </c>
      <c r="G3532">
        <v>230</v>
      </c>
      <c r="H3532">
        <v>55</v>
      </c>
      <c r="I3532">
        <v>95</v>
      </c>
      <c r="J3532">
        <v>30</v>
      </c>
      <c r="K3532" t="s">
        <v>1819</v>
      </c>
      <c r="M3532" t="s">
        <v>6230</v>
      </c>
      <c r="N3532">
        <v>8</v>
      </c>
      <c r="O3532">
        <v>12.75</v>
      </c>
      <c r="Q3532">
        <v>2</v>
      </c>
      <c r="R3532">
        <f t="shared" si="256"/>
        <v>8</v>
      </c>
      <c r="S3532">
        <f t="shared" si="257"/>
        <v>15</v>
      </c>
      <c r="T3532">
        <f t="shared" si="254"/>
        <v>23</v>
      </c>
      <c r="U3532" t="s">
        <v>1514</v>
      </c>
      <c r="V3532" t="s">
        <v>1472</v>
      </c>
      <c r="W3532" t="s">
        <v>1546</v>
      </c>
      <c r="X3532" t="s">
        <v>1521</v>
      </c>
      <c r="Z3532" t="str" cm="1">
        <f t="array" ref="Z3532">IF(ISBLANK(AK3532),_xlfn.LET(
    _xlpm.nameBeforeSlash, IF(ISNUMBER(SEARCH("/", Y3532)), LEFT(Y3532, SEARCH("/", Y3532)-1), Y3532),
    _xlpm.matchRow, IFERROR(MATCH(_xlpm.nameBeforeSlash, AA:AA, 0), ""),
    _xlpm.difference, IF(_xlpm.matchRow="", "", ABS((R3532 + S3532)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),IF(ISBLANK(Y3532),"","Hidden"))</f>
        <v/>
      </c>
      <c r="AA3532" t="s">
        <v>5204</v>
      </c>
      <c r="AB3532" t="s">
        <v>1477</v>
      </c>
      <c r="AC3532" t="s">
        <v>6473</v>
      </c>
      <c r="AD3532" t="str">
        <f>_xlfn.XLOOKUP(AC3532,moves!A:A,moves!B:B)</f>
        <v>steel</v>
      </c>
      <c r="AE3532">
        <f>_xlfn.XLOOKUP(AC3532,moves!A:A,moves!D:D)</f>
        <v>5</v>
      </c>
      <c r="AF3532" t="str">
        <f>_xlfn.XLOOKUP(AC3532,moves!A:A,moves!E:E)</f>
        <v>Deal 1 damage to all non-active Pokémon in both parties.</v>
      </c>
      <c r="AG3532">
        <v>0</v>
      </c>
      <c r="AH3532">
        <v>0</v>
      </c>
      <c r="AI3532">
        <f t="shared" si="255"/>
        <v>1</v>
      </c>
      <c r="AJ3532" t="s">
        <v>525</v>
      </c>
      <c r="AK3532" t="s">
        <v>6230</v>
      </c>
      <c r="AL3532">
        <v>0</v>
      </c>
      <c r="AM3532" cm="1">
        <f t="array" ref="AM3532">IF(AL3532=1,1,
   IF(ISTEXT(AK3532),1,
   IF(AO3532&gt;1,AM3531,
   IF(AI3532=1,
      IF(SUMPRODUCT((LEN($Y$2:$Y$4096)-LEN(SUBSTITUTE($Y$2:$Y$4096,AA3532,"")))/LEN(AA3532))&gt;0,2,1),
      IF(
         SUMPRODUCT((LEN($Y$2:$Y$4096)-LEN(SUBSTITUTE($Y$2:$Y$4096,AA3532,"")))/LEN(AA3532))
         - SUMPRODUCT((LEN($Y$2:$Y$4096)-LEN(SUBSTITUTE($Y$2:$Y$4096,"Alolan "&amp;AA3532,"")))/LEN("Alolan "&amp;AA3532))
         - SUMPRODUCT((LEN($Y$2:$Y$4096)-LEN(SUBSTITUTE($Y$2:$Y$4096,"Galarian "&amp;AA3532,"")))/LEN("Galarian "&amp;AA3532))
         - SUMPRODUCT((LEN($Y$2:$Y$4096)-LEN(SUBSTITUTE($Y$2:$Y$4096,"Hisuian "&amp;AA3532,"")))/LEN("Hisuian "&amp;AA3532))
         - SUMPRODUCT((LEN($Y$2:$Y$4096)-LEN(SUBSTITUTE($Y$2:$Y$4096,"Paldean "&amp;AA3532,"")))/LEN("Paldean "&amp;AA3532))
      &gt;0,2,1)
   ))))</f>
        <v>1</v>
      </c>
      <c r="AN3532">
        <v>0</v>
      </c>
      <c r="AO3532">
        <v>2</v>
      </c>
    </row>
    <row r="3533" spans="1:41" x14ac:dyDescent="0.25">
      <c r="A3533" t="s">
        <v>3784</v>
      </c>
      <c r="B3533" t="s">
        <v>44</v>
      </c>
      <c r="C3533" t="s">
        <v>1524</v>
      </c>
      <c r="D3533" t="s">
        <v>1469</v>
      </c>
      <c r="E3533">
        <v>60</v>
      </c>
      <c r="F3533">
        <v>65</v>
      </c>
      <c r="G3533">
        <v>60</v>
      </c>
      <c r="H3533">
        <v>130</v>
      </c>
      <c r="I3533">
        <v>75</v>
      </c>
      <c r="J3533">
        <v>110</v>
      </c>
      <c r="K3533" t="s">
        <v>1669</v>
      </c>
      <c r="M3533" t="s">
        <v>6230</v>
      </c>
      <c r="N3533">
        <v>11.55</v>
      </c>
      <c r="O3533">
        <v>6.45</v>
      </c>
      <c r="P3533">
        <v>1</v>
      </c>
      <c r="Q3533">
        <v>1</v>
      </c>
      <c r="R3533">
        <f t="shared" si="256"/>
        <v>13</v>
      </c>
      <c r="S3533">
        <f t="shared" si="257"/>
        <v>7</v>
      </c>
      <c r="T3533">
        <f t="shared" si="254"/>
        <v>20</v>
      </c>
      <c r="U3533" t="s">
        <v>1524</v>
      </c>
      <c r="V3533" t="s">
        <v>1469</v>
      </c>
      <c r="W3533" t="s">
        <v>1471</v>
      </c>
      <c r="X3533" t="s">
        <v>429</v>
      </c>
      <c r="Z3533" t="str" cm="1">
        <f t="array" ref="Z3533">IF(ISBLANK(AK3533),_xlfn.LET(
    _xlpm.nameBeforeSlash, IF(ISNUMBER(SEARCH("/", Y3533)), LEFT(Y3533, SEARCH("/", Y3533)-1), Y3533),
    _xlpm.matchRow, IFERROR(MATCH(_xlpm.nameBeforeSlash, AA:AA, 0), ""),
    _xlpm.difference, IF(_xlpm.matchRow="", "", ABS((R3533 + S3533)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),IF(ISBLANK(Y3533),"","Hidden"))</f>
        <v/>
      </c>
      <c r="AA3533" t="s">
        <v>5055</v>
      </c>
      <c r="AB3533" t="s">
        <v>3498</v>
      </c>
      <c r="AC3533" t="s">
        <v>6410</v>
      </c>
      <c r="AD3533" t="str">
        <f>_xlfn.XLOOKUP(AC3533,moves!A:A,moves!B:B)</f>
        <v>dark</v>
      </c>
      <c r="AE3533">
        <f>_xlfn.XLOOKUP(AC3533,moves!A:A,moves!D:D)</f>
        <v>3</v>
      </c>
      <c r="AF3533" t="str">
        <f>_xlfn.XLOOKUP(AC3533,moves!A:A,moves!E:E)</f>
        <v>Inflict the Poisoned status on the target.</v>
      </c>
      <c r="AG3533">
        <v>0</v>
      </c>
      <c r="AH3533">
        <v>0</v>
      </c>
      <c r="AI3533">
        <f t="shared" si="255"/>
        <v>1</v>
      </c>
      <c r="AJ3533" t="s">
        <v>525</v>
      </c>
      <c r="AK3533" t="s">
        <v>6230</v>
      </c>
      <c r="AL3533">
        <v>0</v>
      </c>
      <c r="AM3533" cm="1">
        <f t="array" ref="AM3533">IF(AL3533=1,1,
   IF(ISTEXT(AK3533),1,
   IF(AO3533&gt;1,AM3531,
   IF(AI3533=1,
      IF(SUMPRODUCT((LEN($Y$2:$Y$4096)-LEN(SUBSTITUTE($Y$2:$Y$4096,AA3533,"")))/LEN(AA3533))&gt;0,2,1),
      IF(
         SUMPRODUCT((LEN($Y$2:$Y$4096)-LEN(SUBSTITUTE($Y$2:$Y$4096,AA3533,"")))/LEN(AA3533))
         - SUMPRODUCT((LEN($Y$2:$Y$4096)-LEN(SUBSTITUTE($Y$2:$Y$4096,"Alolan "&amp;AA3533,"")))/LEN("Alolan "&amp;AA3533))
         - SUMPRODUCT((LEN($Y$2:$Y$4096)-LEN(SUBSTITUTE($Y$2:$Y$4096,"Galarian "&amp;AA3533,"")))/LEN("Galarian "&amp;AA3533))
         - SUMPRODUCT((LEN($Y$2:$Y$4096)-LEN(SUBSTITUTE($Y$2:$Y$4096,"Hisuian "&amp;AA3533,"")))/LEN("Hisuian "&amp;AA3533))
         - SUMPRODUCT((LEN($Y$2:$Y$4096)-LEN(SUBSTITUTE($Y$2:$Y$4096,"Paldean "&amp;AA3533,"")))/LEN("Paldean "&amp;AA3533))
      &gt;0,2,1)
   ))))</f>
        <v>1</v>
      </c>
      <c r="AN3533">
        <v>0</v>
      </c>
      <c r="AO3533">
        <v>1</v>
      </c>
    </row>
    <row r="3534" spans="1:41" x14ac:dyDescent="0.25">
      <c r="A3534" t="s">
        <v>3785</v>
      </c>
      <c r="B3534" t="s">
        <v>44</v>
      </c>
      <c r="C3534" t="s">
        <v>1524</v>
      </c>
      <c r="D3534" t="s">
        <v>1469</v>
      </c>
      <c r="E3534">
        <v>60</v>
      </c>
      <c r="F3534">
        <v>65</v>
      </c>
      <c r="G3534">
        <v>80</v>
      </c>
      <c r="H3534">
        <v>170</v>
      </c>
      <c r="I3534">
        <v>95</v>
      </c>
      <c r="J3534">
        <v>130</v>
      </c>
      <c r="K3534" t="s">
        <v>1669</v>
      </c>
      <c r="M3534" t="s">
        <v>6230</v>
      </c>
      <c r="N3534">
        <v>14.35</v>
      </c>
      <c r="O3534">
        <v>7.65</v>
      </c>
      <c r="P3534">
        <v>1</v>
      </c>
      <c r="R3534">
        <f t="shared" si="256"/>
        <v>15</v>
      </c>
      <c r="S3534">
        <f t="shared" si="257"/>
        <v>8</v>
      </c>
      <c r="T3534">
        <f t="shared" si="254"/>
        <v>23</v>
      </c>
      <c r="U3534" t="s">
        <v>1524</v>
      </c>
      <c r="V3534" t="s">
        <v>1469</v>
      </c>
      <c r="W3534" t="s">
        <v>1471</v>
      </c>
      <c r="X3534" t="s">
        <v>429</v>
      </c>
      <c r="Z3534" t="str" cm="1">
        <f t="array" ref="Z3534">IF(ISBLANK(AK3534),_xlfn.LET(
    _xlpm.nameBeforeSlash, IF(ISNUMBER(SEARCH("/", Y3534)), LEFT(Y3534, SEARCH("/", Y3534)-1), Y3534),
    _xlpm.matchRow, IFERROR(MATCH(_xlpm.nameBeforeSlash, AA:AA, 0), ""),
    _xlpm.difference, IF(_xlpm.matchRow="", "", ABS((R3534 + S3534)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),IF(ISBLANK(Y3534),"","Hidden"))</f>
        <v/>
      </c>
      <c r="AA3534" t="s">
        <v>5056</v>
      </c>
      <c r="AB3534" t="s">
        <v>1477</v>
      </c>
      <c r="AC3534" t="s">
        <v>6411</v>
      </c>
      <c r="AD3534" t="str">
        <f>_xlfn.XLOOKUP(AC3534,moves!A:A,moves!B:B)</f>
        <v>ghost</v>
      </c>
      <c r="AE3534">
        <f>_xlfn.XLOOKUP(AC3534,moves!A:A,moves!D:D)</f>
        <v>5</v>
      </c>
      <c r="AF3534" t="str">
        <f>_xlfn.XLOOKUP(AC3534,moves!A:A,moves!E:E)</f>
        <v>Inflict the Poisoned and Confused status on the target, simultaneously.</v>
      </c>
      <c r="AG3534">
        <v>0</v>
      </c>
      <c r="AH3534">
        <v>0</v>
      </c>
      <c r="AI3534">
        <f t="shared" si="255"/>
        <v>1</v>
      </c>
      <c r="AJ3534" t="s">
        <v>525</v>
      </c>
      <c r="AK3534" t="s">
        <v>6230</v>
      </c>
      <c r="AL3534">
        <v>0</v>
      </c>
      <c r="AM3534" cm="1">
        <f t="array" ref="AM3534">IF(AL3534=1,1,
   IF(ISTEXT(AK3534),1,
   IF(AO3534&gt;1,AM3533,
   IF(AI3534=1,
      IF(SUMPRODUCT((LEN($Y$2:$Y$4096)-LEN(SUBSTITUTE($Y$2:$Y$4096,AA3534,"")))/LEN(AA3534))&gt;0,2,1),
      IF(
         SUMPRODUCT((LEN($Y$2:$Y$4096)-LEN(SUBSTITUTE($Y$2:$Y$4096,AA3534,"")))/LEN(AA3534))
         - SUMPRODUCT((LEN($Y$2:$Y$4096)-LEN(SUBSTITUTE($Y$2:$Y$4096,"Alolan "&amp;AA3534,"")))/LEN("Alolan "&amp;AA3534))
         - SUMPRODUCT((LEN($Y$2:$Y$4096)-LEN(SUBSTITUTE($Y$2:$Y$4096,"Galarian "&amp;AA3534,"")))/LEN("Galarian "&amp;AA3534))
         - SUMPRODUCT((LEN($Y$2:$Y$4096)-LEN(SUBSTITUTE($Y$2:$Y$4096,"Hisuian "&amp;AA3534,"")))/LEN("Hisuian "&amp;AA3534))
         - SUMPRODUCT((LEN($Y$2:$Y$4096)-LEN(SUBSTITUTE($Y$2:$Y$4096,"Paldean "&amp;AA3534,"")))/LEN("Paldean "&amp;AA3534))
      &gt;0,2,1)
   ))))</f>
        <v>1</v>
      </c>
      <c r="AN3534">
        <v>0</v>
      </c>
      <c r="AO3534">
        <v>2</v>
      </c>
    </row>
    <row r="3535" spans="1:41" x14ac:dyDescent="0.25">
      <c r="A3535" t="s">
        <v>3786</v>
      </c>
      <c r="B3535" t="s">
        <v>44</v>
      </c>
      <c r="C3535" t="s">
        <v>1524</v>
      </c>
      <c r="D3535" t="s">
        <v>1469</v>
      </c>
      <c r="E3535">
        <v>60</v>
      </c>
      <c r="F3535">
        <v>65</v>
      </c>
      <c r="G3535">
        <v>80</v>
      </c>
      <c r="H3535">
        <v>170</v>
      </c>
      <c r="I3535">
        <v>95</v>
      </c>
      <c r="J3535">
        <v>130</v>
      </c>
      <c r="K3535" t="s">
        <v>1669</v>
      </c>
      <c r="M3535" t="s">
        <v>6230</v>
      </c>
      <c r="N3535">
        <v>14.35</v>
      </c>
      <c r="O3535">
        <v>7.65</v>
      </c>
      <c r="P3535">
        <v>-2</v>
      </c>
      <c r="Q3535">
        <v>10</v>
      </c>
      <c r="R3535">
        <f t="shared" si="256"/>
        <v>12</v>
      </c>
      <c r="S3535">
        <f t="shared" si="257"/>
        <v>18</v>
      </c>
      <c r="T3535">
        <f t="shared" si="254"/>
        <v>30</v>
      </c>
      <c r="U3535" t="s">
        <v>1524</v>
      </c>
      <c r="V3535" t="s">
        <v>1469</v>
      </c>
      <c r="W3535" t="s">
        <v>1471</v>
      </c>
      <c r="X3535" t="s">
        <v>429</v>
      </c>
      <c r="Z3535" t="str" cm="1">
        <f t="array" ref="Z3535">IF(ISBLANK(AK3535),_xlfn.LET(
    _xlpm.nameBeforeSlash, IF(ISNUMBER(SEARCH("/", Y3535)), LEFT(Y3535, SEARCH("/", Y3535)-1), Y3535),
    _xlpm.matchRow, IFERROR(MATCH(_xlpm.nameBeforeSlash, AA:AA, 0), ""),
    _xlpm.difference, IF(_xlpm.matchRow="", "", ABS((R3535 + S3535)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),IF(ISBLANK(Y3535),"","Hidden"))</f>
        <v/>
      </c>
      <c r="AA3535" t="s">
        <v>5057</v>
      </c>
      <c r="AB3535" t="s">
        <v>3299</v>
      </c>
      <c r="AC3535" t="s">
        <v>6412</v>
      </c>
      <c r="AD3535" t="str">
        <f>_xlfn.XLOOKUP(AC3535,moves!A:A,moves!B:B)</f>
        <v>ghost</v>
      </c>
      <c r="AE3535">
        <f>_xlfn.XLOOKUP(AC3535,moves!A:A,moves!D:D)</f>
        <v>4</v>
      </c>
      <c r="AF3535" t="str">
        <f>_xlfn.XLOOKUP(AC3535,moves!A:A,moves!E:E)</f>
        <v>After being damaged by this move, the target gains PROTECT. The target cannot perform an action anymore this round.</v>
      </c>
      <c r="AG3535">
        <v>0</v>
      </c>
      <c r="AH3535">
        <v>0</v>
      </c>
      <c r="AI3535">
        <f t="shared" si="255"/>
        <v>1</v>
      </c>
      <c r="AJ3535" t="s">
        <v>525</v>
      </c>
      <c r="AK3535" t="s">
        <v>6230</v>
      </c>
      <c r="AL3535">
        <v>0</v>
      </c>
      <c r="AM3535" cm="1">
        <f t="array" ref="AM3535">IF(AL3535=1,1,
   IF(ISTEXT(AK3535),1,
   IF(AO3535&gt;1,AM3534,
   IF(AI3535=1,
      IF(SUMPRODUCT((LEN($Y$2:$Y$4096)-LEN(SUBSTITUTE($Y$2:$Y$4096,AA3535,"")))/LEN(AA3535))&gt;0,2,1),
      IF(
         SUMPRODUCT((LEN($Y$2:$Y$4096)-LEN(SUBSTITUTE($Y$2:$Y$4096,AA3535,"")))/LEN(AA3535))
         - SUMPRODUCT((LEN($Y$2:$Y$4096)-LEN(SUBSTITUTE($Y$2:$Y$4096,"Alolan "&amp;AA3535,"")))/LEN("Alolan "&amp;AA3535))
         - SUMPRODUCT((LEN($Y$2:$Y$4096)-LEN(SUBSTITUTE($Y$2:$Y$4096,"Galarian "&amp;AA3535,"")))/LEN("Galarian "&amp;AA3535))
         - SUMPRODUCT((LEN($Y$2:$Y$4096)-LEN(SUBSTITUTE($Y$2:$Y$4096,"Hisuian "&amp;AA3535,"")))/LEN("Hisuian "&amp;AA3535))
         - SUMPRODUCT((LEN($Y$2:$Y$4096)-LEN(SUBSTITUTE($Y$2:$Y$4096,"Paldean "&amp;AA3535,"")))/LEN("Paldean "&amp;AA3535))
      &gt;0,2,1)
   ))))</f>
        <v>1</v>
      </c>
      <c r="AN3535">
        <v>0</v>
      </c>
      <c r="AO3535">
        <v>3</v>
      </c>
    </row>
    <row r="3536" spans="1:41" x14ac:dyDescent="0.25">
      <c r="A3536" t="s">
        <v>4203</v>
      </c>
      <c r="B3536" t="s">
        <v>206</v>
      </c>
      <c r="C3536" t="s">
        <v>1469</v>
      </c>
      <c r="D3536" t="s">
        <v>1471</v>
      </c>
      <c r="E3536">
        <v>70</v>
      </c>
      <c r="F3536">
        <v>90</v>
      </c>
      <c r="G3536">
        <v>110</v>
      </c>
      <c r="H3536">
        <v>60</v>
      </c>
      <c r="I3536">
        <v>75</v>
      </c>
      <c r="J3536">
        <v>95</v>
      </c>
      <c r="K3536" t="s">
        <v>2107</v>
      </c>
      <c r="M3536" t="s">
        <v>6230</v>
      </c>
      <c r="N3536">
        <v>8.9</v>
      </c>
      <c r="O3536">
        <v>8.35</v>
      </c>
      <c r="R3536">
        <f t="shared" si="256"/>
        <v>9</v>
      </c>
      <c r="S3536">
        <f t="shared" si="257"/>
        <v>8</v>
      </c>
      <c r="T3536">
        <f t="shared" si="254"/>
        <v>17</v>
      </c>
      <c r="U3536" t="s">
        <v>1469</v>
      </c>
      <c r="V3536" t="s">
        <v>1471</v>
      </c>
      <c r="W3536" t="s">
        <v>1499</v>
      </c>
      <c r="X3536" t="s">
        <v>1472</v>
      </c>
      <c r="Z3536" t="str" cm="1">
        <f t="array" ref="Z3536">IF(ISBLANK(AK3536),_xlfn.LET(
    _xlpm.nameBeforeSlash, IF(ISNUMBER(SEARCH("/", Y3536)), LEFT(Y3536, SEARCH("/", Y3536)-1), Y3536),
    _xlpm.matchRow, IFERROR(MATCH(_xlpm.nameBeforeSlash, AA:AA, 0), ""),
    _xlpm.difference, IF(_xlpm.matchRow="", "", ABS((R3536 + S3536)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),IF(ISBLANK(Y3536),"","Hidden"))</f>
        <v/>
      </c>
      <c r="AA3536" t="s">
        <v>5490</v>
      </c>
      <c r="AB3536" t="s">
        <v>3498</v>
      </c>
      <c r="AC3536" t="s">
        <v>454</v>
      </c>
      <c r="AD3536" t="str">
        <f>_xlfn.XLOOKUP(AC3536,moves!A:A,moves!B:B)</f>
        <v>dark</v>
      </c>
      <c r="AE3536">
        <f>_xlfn.XLOOKUP(AC3536,moves!A:A,moves!D:D)</f>
        <v>4</v>
      </c>
      <c r="AF3536" t="str">
        <f>_xlfn.XLOOKUP(AC3536,moves!A:A,moves!E:E)</f>
        <v>Critical hits deal +1 damage.</v>
      </c>
      <c r="AG3536">
        <v>0</v>
      </c>
      <c r="AH3536">
        <v>0</v>
      </c>
      <c r="AI3536">
        <f t="shared" si="255"/>
        <v>1</v>
      </c>
      <c r="AJ3536" t="s">
        <v>525</v>
      </c>
      <c r="AK3536" t="s">
        <v>6230</v>
      </c>
      <c r="AL3536">
        <v>0</v>
      </c>
      <c r="AM3536" cm="1">
        <f t="array" ref="AM3536">IF(AL3536=1,1,
   IF(ISTEXT(AK3536),1,
   IF(AO3536&gt;1,AM3533,
   IF(AI3536=1,
      IF(SUMPRODUCT((LEN($Y$2:$Y$4096)-LEN(SUBSTITUTE($Y$2:$Y$4096,AA3536,"")))/LEN(AA3536))&gt;0,2,1),
      IF(
         SUMPRODUCT((LEN($Y$2:$Y$4096)-LEN(SUBSTITUTE($Y$2:$Y$4096,AA3536,"")))/LEN(AA3536))
         - SUMPRODUCT((LEN($Y$2:$Y$4096)-LEN(SUBSTITUTE($Y$2:$Y$4096,"Alolan "&amp;AA3536,"")))/LEN("Alolan "&amp;AA3536))
         - SUMPRODUCT((LEN($Y$2:$Y$4096)-LEN(SUBSTITUTE($Y$2:$Y$4096,"Galarian "&amp;AA3536,"")))/LEN("Galarian "&amp;AA3536))
         - SUMPRODUCT((LEN($Y$2:$Y$4096)-LEN(SUBSTITUTE($Y$2:$Y$4096,"Hisuian "&amp;AA3536,"")))/LEN("Hisuian "&amp;AA3536))
         - SUMPRODUCT((LEN($Y$2:$Y$4096)-LEN(SUBSTITUTE($Y$2:$Y$4096,"Paldean "&amp;AA3536,"")))/LEN("Paldean "&amp;AA3536))
      &gt;0,2,1)
   ))))</f>
        <v>1</v>
      </c>
      <c r="AN3536">
        <v>0</v>
      </c>
      <c r="AO3536">
        <v>0</v>
      </c>
    </row>
    <row r="3537" spans="1:41" x14ac:dyDescent="0.25">
      <c r="A3537" t="s">
        <v>4179</v>
      </c>
      <c r="B3537" t="s">
        <v>184</v>
      </c>
      <c r="C3537" t="s">
        <v>1471</v>
      </c>
      <c r="D3537" t="s">
        <v>1481</v>
      </c>
      <c r="E3537">
        <v>100</v>
      </c>
      <c r="F3537">
        <v>125</v>
      </c>
      <c r="G3537">
        <v>52</v>
      </c>
      <c r="H3537">
        <v>105</v>
      </c>
      <c r="I3537">
        <v>52</v>
      </c>
      <c r="J3537">
        <v>71</v>
      </c>
      <c r="K3537" t="s">
        <v>304</v>
      </c>
      <c r="M3537" t="s">
        <v>6230</v>
      </c>
      <c r="N3537">
        <v>10.14</v>
      </c>
      <c r="O3537">
        <v>7.12</v>
      </c>
      <c r="R3537">
        <f t="shared" si="256"/>
        <v>10</v>
      </c>
      <c r="S3537">
        <f t="shared" si="257"/>
        <v>7</v>
      </c>
      <c r="T3537">
        <f t="shared" si="254"/>
        <v>17</v>
      </c>
      <c r="U3537" t="s">
        <v>1471</v>
      </c>
      <c r="V3537" t="s">
        <v>1481</v>
      </c>
      <c r="W3537" t="s">
        <v>1524</v>
      </c>
      <c r="X3537" t="s">
        <v>1479</v>
      </c>
      <c r="Z3537" t="str" cm="1">
        <f t="array" ref="Z3537">IF(ISBLANK(AK3537),_xlfn.LET(
    _xlpm.nameBeforeSlash, IF(ISNUMBER(SEARCH("/", Y3537)), LEFT(Y3537, SEARCH("/", Y3537)-1), Y3537),
    _xlpm.matchRow, IFERROR(MATCH(_xlpm.nameBeforeSlash, AA:AA, 0), ""),
    _xlpm.difference, IF(_xlpm.matchRow="", "", ABS((R3537 + S3537)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),IF(ISBLANK(Y3537),"","Hidden"))</f>
        <v/>
      </c>
      <c r="AA3537" t="s">
        <v>5190</v>
      </c>
      <c r="AB3537" t="s">
        <v>3498</v>
      </c>
      <c r="AC3537" t="s">
        <v>962</v>
      </c>
      <c r="AD3537" t="str">
        <f>_xlfn.XLOOKUP(AC3537,moves!A:A,moves!B:B)</f>
        <v>dark</v>
      </c>
      <c r="AE3537">
        <f>_xlfn.XLOOKUP(AC3537,moves!A:A,moves!D:D)</f>
        <v>1</v>
      </c>
      <c r="AF3537" t="str">
        <f>_xlfn.XLOOKUP(AC3537,moves!A:A,moves!E:E)</f>
        <v>For each damage the user took when it was last damaged: Increase attack strength by 1.</v>
      </c>
      <c r="AG3537">
        <v>0</v>
      </c>
      <c r="AH3537">
        <v>0</v>
      </c>
      <c r="AI3537">
        <f t="shared" si="255"/>
        <v>1</v>
      </c>
      <c r="AJ3537" t="s">
        <v>525</v>
      </c>
      <c r="AK3537" t="s">
        <v>6230</v>
      </c>
      <c r="AL3537">
        <v>0</v>
      </c>
      <c r="AM3537" cm="1">
        <f t="array" ref="AM3537">IF(AL3537=1,1,
   IF(ISTEXT(AK3537),1,
   IF(AO3537&gt;1,AM3536,
   IF(AI3537=1,
      IF(SUMPRODUCT((LEN($Y$2:$Y$4096)-LEN(SUBSTITUTE($Y$2:$Y$4096,AA3537,"")))/LEN(AA3537))&gt;0,2,1),
      IF(
         SUMPRODUCT((LEN($Y$2:$Y$4096)-LEN(SUBSTITUTE($Y$2:$Y$4096,AA3537,"")))/LEN(AA3537))
         - SUMPRODUCT((LEN($Y$2:$Y$4096)-LEN(SUBSTITUTE($Y$2:$Y$4096,"Alolan "&amp;AA3537,"")))/LEN("Alolan "&amp;AA3537))
         - SUMPRODUCT((LEN($Y$2:$Y$4096)-LEN(SUBSTITUTE($Y$2:$Y$4096,"Galarian "&amp;AA3537,"")))/LEN("Galarian "&amp;AA3537))
         - SUMPRODUCT((LEN($Y$2:$Y$4096)-LEN(SUBSTITUTE($Y$2:$Y$4096,"Hisuian "&amp;AA3537,"")))/LEN("Hisuian "&amp;AA3537))
         - SUMPRODUCT((LEN($Y$2:$Y$4096)-LEN(SUBSTITUTE($Y$2:$Y$4096,"Paldean "&amp;AA3537,"")))/LEN("Paldean "&amp;AA3537))
      &gt;0,2,1)
   ))))</f>
        <v>1</v>
      </c>
      <c r="AN3537">
        <v>0</v>
      </c>
      <c r="AO3537">
        <v>0</v>
      </c>
    </row>
    <row r="3538" spans="1:41" x14ac:dyDescent="0.25">
      <c r="A3538" t="s">
        <v>3750</v>
      </c>
      <c r="B3538" t="s">
        <v>1620</v>
      </c>
      <c r="C3538" t="s">
        <v>1468</v>
      </c>
      <c r="D3538" t="s">
        <v>1469</v>
      </c>
      <c r="E3538">
        <v>80</v>
      </c>
      <c r="F3538">
        <v>105</v>
      </c>
      <c r="G3538">
        <v>65</v>
      </c>
      <c r="H3538">
        <v>100</v>
      </c>
      <c r="I3538">
        <v>70</v>
      </c>
      <c r="J3538">
        <v>70</v>
      </c>
      <c r="K3538" t="s">
        <v>1619</v>
      </c>
      <c r="M3538" t="s">
        <v>6230</v>
      </c>
      <c r="N3538">
        <v>9.0500000000000007</v>
      </c>
      <c r="O3538">
        <v>7.25</v>
      </c>
      <c r="Q3538">
        <v>1</v>
      </c>
      <c r="R3538">
        <f t="shared" si="256"/>
        <v>9</v>
      </c>
      <c r="S3538">
        <f t="shared" si="257"/>
        <v>8</v>
      </c>
      <c r="T3538">
        <f t="shared" si="254"/>
        <v>17</v>
      </c>
      <c r="U3538" t="s">
        <v>1468</v>
      </c>
      <c r="V3538" t="s">
        <v>1469</v>
      </c>
      <c r="W3538" t="s">
        <v>1499</v>
      </c>
      <c r="X3538" t="s">
        <v>1471</v>
      </c>
      <c r="Z3538" t="str" cm="1">
        <f t="array" ref="Z3538">IF(ISBLANK(AK3538),_xlfn.LET(
    _xlpm.nameBeforeSlash, IF(ISNUMBER(SEARCH("/", Y3538)), LEFT(Y3538, SEARCH("/", Y3538)-1), Y3538),
    _xlpm.matchRow, IFERROR(MATCH(_xlpm.nameBeforeSlash, AA:AA, 0), ""),
    _xlpm.difference, IF(_xlpm.matchRow="", "", ABS((R3538 + S3538)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),IF(ISBLANK(Y3538),"","Hidden"))</f>
        <v/>
      </c>
      <c r="AA3538" t="s">
        <v>5019</v>
      </c>
      <c r="AB3538" t="s">
        <v>3498</v>
      </c>
      <c r="AC3538" t="s">
        <v>877</v>
      </c>
      <c r="AD3538" t="str">
        <f>_xlfn.XLOOKUP(AC3538,moves!A:A,moves!B:B)</f>
        <v>grass</v>
      </c>
      <c r="AE3538">
        <f>_xlfn.XLOOKUP(AC3538,moves!A:A,moves!D:D)</f>
        <v>5</v>
      </c>
      <c r="AF3538" t="str">
        <f>_xlfn.XLOOKUP(AC3538,moves!A:A,moves!E:E)</f>
        <v>Heal for half the damage dealt, rounded down.</v>
      </c>
      <c r="AG3538">
        <v>0</v>
      </c>
      <c r="AH3538">
        <v>0</v>
      </c>
      <c r="AI3538">
        <f t="shared" si="255"/>
        <v>1</v>
      </c>
      <c r="AJ3538" t="s">
        <v>525</v>
      </c>
      <c r="AK3538" t="s">
        <v>6230</v>
      </c>
      <c r="AL3538">
        <v>0</v>
      </c>
      <c r="AM3538" cm="1">
        <f t="array" ref="AM3538">IF(AL3538=1,1,
   IF(ISTEXT(AK3538),1,
   IF(AO3538&gt;1,AM3537,
   IF(AI3538=1,
      IF(SUMPRODUCT((LEN($Y$2:$Y$4096)-LEN(SUBSTITUTE($Y$2:$Y$4096,AA3538,"")))/LEN(AA3538))&gt;0,2,1),
      IF(
         SUMPRODUCT((LEN($Y$2:$Y$4096)-LEN(SUBSTITUTE($Y$2:$Y$4096,AA3538,"")))/LEN(AA3538))
         - SUMPRODUCT((LEN($Y$2:$Y$4096)-LEN(SUBSTITUTE($Y$2:$Y$4096,"Alolan "&amp;AA3538,"")))/LEN("Alolan "&amp;AA3538))
         - SUMPRODUCT((LEN($Y$2:$Y$4096)-LEN(SUBSTITUTE($Y$2:$Y$4096,"Galarian "&amp;AA3538,"")))/LEN("Galarian "&amp;AA3538))
         - SUMPRODUCT((LEN($Y$2:$Y$4096)-LEN(SUBSTITUTE($Y$2:$Y$4096,"Hisuian "&amp;AA3538,"")))/LEN("Hisuian "&amp;AA3538))
         - SUMPRODUCT((LEN($Y$2:$Y$4096)-LEN(SUBSTITUTE($Y$2:$Y$4096,"Paldean "&amp;AA3538,"")))/LEN("Paldean "&amp;AA3538))
      &gt;0,2,1)
   ))))</f>
        <v>1</v>
      </c>
      <c r="AN3538">
        <v>0</v>
      </c>
      <c r="AO3538">
        <v>0</v>
      </c>
    </row>
    <row r="3539" spans="1:41" x14ac:dyDescent="0.25">
      <c r="A3539" t="s">
        <v>4700</v>
      </c>
      <c r="B3539" t="s">
        <v>2804</v>
      </c>
      <c r="C3539" t="s">
        <v>1471</v>
      </c>
      <c r="D3539" t="s">
        <v>1536</v>
      </c>
      <c r="E3539">
        <v>95</v>
      </c>
      <c r="F3539">
        <v>120</v>
      </c>
      <c r="G3539">
        <v>65</v>
      </c>
      <c r="H3539">
        <v>95</v>
      </c>
      <c r="I3539">
        <v>75</v>
      </c>
      <c r="J3539">
        <v>60</v>
      </c>
      <c r="K3539" t="s">
        <v>2805</v>
      </c>
      <c r="M3539" t="s">
        <v>6230</v>
      </c>
      <c r="N3539">
        <v>9.35</v>
      </c>
      <c r="O3539">
        <v>8</v>
      </c>
      <c r="Q3539">
        <v>3</v>
      </c>
      <c r="R3539">
        <f t="shared" si="256"/>
        <v>9</v>
      </c>
      <c r="S3539">
        <f t="shared" si="257"/>
        <v>11</v>
      </c>
      <c r="T3539">
        <f t="shared" si="254"/>
        <v>20</v>
      </c>
      <c r="U3539" t="s">
        <v>1471</v>
      </c>
      <c r="V3539" t="s">
        <v>1536</v>
      </c>
      <c r="W3539" t="s">
        <v>1492</v>
      </c>
      <c r="X3539" t="s">
        <v>429</v>
      </c>
      <c r="Z3539" t="str" cm="1">
        <f t="array" ref="Z3539">IF(ISBLANK(AK3539),_xlfn.LET(
    _xlpm.nameBeforeSlash, IF(ISNUMBER(SEARCH("/", Y3539)), LEFT(Y3539, SEARCH("/", Y3539)-1), Y3539),
    _xlpm.matchRow, IFERROR(MATCH(_xlpm.nameBeforeSlash, AA:AA, 0), ""),
    _xlpm.difference, IF(_xlpm.matchRow="", "", ABS((R3539 + S3539)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),IF(ISBLANK(Y3539),"","Hidden"))</f>
        <v/>
      </c>
      <c r="AA3539" t="s">
        <v>5965</v>
      </c>
      <c r="AB3539" t="s">
        <v>3498</v>
      </c>
      <c r="AC3539" t="s">
        <v>6828</v>
      </c>
      <c r="AD3539" t="str">
        <f>_xlfn.XLOOKUP(AC3539,moves!A:A,moves!B:B)</f>
        <v>dark</v>
      </c>
      <c r="AE3539">
        <f>_xlfn.XLOOKUP(AC3539,moves!A:A,moves!D:D)</f>
        <v>4</v>
      </c>
      <c r="AF3539" t="str">
        <f>_xlfn.XLOOKUP(AC3539,moves!A:A,moves!E:E)</f>
        <v>When the target next attacks: If the move is not Dark-type, decrease attack strength by 1.</v>
      </c>
      <c r="AG3539">
        <v>0</v>
      </c>
      <c r="AH3539">
        <v>0</v>
      </c>
      <c r="AI3539">
        <f t="shared" si="255"/>
        <v>1</v>
      </c>
      <c r="AJ3539" t="s">
        <v>525</v>
      </c>
      <c r="AK3539" t="s">
        <v>6230</v>
      </c>
      <c r="AL3539">
        <v>0</v>
      </c>
      <c r="AM3539" cm="1">
        <f t="array" ref="AM3539">IF(AL3539=1,1,
   IF(ISTEXT(AK3539),1,
   IF(AO3539&gt;1,AM3538,
   IF(AI3539=1,
      IF(SUMPRODUCT((LEN($Y$2:$Y$4096)-LEN(SUBSTITUTE($Y$2:$Y$4096,AA3539,"")))/LEN(AA3539))&gt;0,2,1),
      IF(
         SUMPRODUCT((LEN($Y$2:$Y$4096)-LEN(SUBSTITUTE($Y$2:$Y$4096,AA3539,"")))/LEN(AA3539))
         - SUMPRODUCT((LEN($Y$2:$Y$4096)-LEN(SUBSTITUTE($Y$2:$Y$4096,"Alolan "&amp;AA3539,"")))/LEN("Alolan "&amp;AA3539))
         - SUMPRODUCT((LEN($Y$2:$Y$4096)-LEN(SUBSTITUTE($Y$2:$Y$4096,"Galarian "&amp;AA3539,"")))/LEN("Galarian "&amp;AA3539))
         - SUMPRODUCT((LEN($Y$2:$Y$4096)-LEN(SUBSTITUTE($Y$2:$Y$4096,"Hisuian "&amp;AA3539,"")))/LEN("Hisuian "&amp;AA3539))
         - SUMPRODUCT((LEN($Y$2:$Y$4096)-LEN(SUBSTITUTE($Y$2:$Y$4096,"Paldean "&amp;AA3539,"")))/LEN("Paldean "&amp;AA3539))
      &gt;0,2,1)
   ))))</f>
        <v>1</v>
      </c>
      <c r="AN3539">
        <v>0</v>
      </c>
      <c r="AO3539">
        <v>1</v>
      </c>
    </row>
    <row r="3540" spans="1:41" x14ac:dyDescent="0.25">
      <c r="A3540" t="s">
        <v>4701</v>
      </c>
      <c r="B3540" t="s">
        <v>2804</v>
      </c>
      <c r="C3540" t="s">
        <v>1471</v>
      </c>
      <c r="D3540" t="s">
        <v>1536</v>
      </c>
      <c r="E3540">
        <v>95</v>
      </c>
      <c r="F3540">
        <v>120</v>
      </c>
      <c r="G3540">
        <v>65</v>
      </c>
      <c r="H3540">
        <v>95</v>
      </c>
      <c r="I3540">
        <v>75</v>
      </c>
      <c r="J3540">
        <v>60</v>
      </c>
      <c r="K3540" t="s">
        <v>2805</v>
      </c>
      <c r="M3540" t="s">
        <v>6230</v>
      </c>
      <c r="N3540">
        <v>9.35</v>
      </c>
      <c r="O3540">
        <v>8</v>
      </c>
      <c r="Q3540">
        <v>13</v>
      </c>
      <c r="R3540">
        <f t="shared" si="256"/>
        <v>9</v>
      </c>
      <c r="S3540">
        <f t="shared" si="257"/>
        <v>21</v>
      </c>
      <c r="T3540">
        <f t="shared" si="254"/>
        <v>30</v>
      </c>
      <c r="U3540" t="s">
        <v>1471</v>
      </c>
      <c r="V3540" t="s">
        <v>1536</v>
      </c>
      <c r="W3540" t="s">
        <v>1492</v>
      </c>
      <c r="X3540" t="s">
        <v>429</v>
      </c>
      <c r="Z3540" t="str" cm="1">
        <f t="array" ref="Z3540">IF(ISBLANK(AK3540),_xlfn.LET(
    _xlpm.nameBeforeSlash, IF(ISNUMBER(SEARCH("/", Y3540)), LEFT(Y3540, SEARCH("/", Y3540)-1), Y3540),
    _xlpm.matchRow, IFERROR(MATCH(_xlpm.nameBeforeSlash, AA:AA, 0), ""),
    _xlpm.difference, IF(_xlpm.matchRow="", "", ABS((R3540 + S3540)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),IF(ISBLANK(Y3540),"","Hidden"))</f>
        <v/>
      </c>
      <c r="AA3540" t="s">
        <v>5966</v>
      </c>
      <c r="AB3540" t="s">
        <v>3299</v>
      </c>
      <c r="AC3540" t="s">
        <v>6827</v>
      </c>
      <c r="AD3540" t="str">
        <f>_xlfn.XLOOKUP(AC3540,moves!A:A,moves!B:B)</f>
        <v>dark</v>
      </c>
      <c r="AE3540">
        <f>_xlfn.XLOOKUP(AC3540,moves!A:A,moves!D:D)</f>
        <v>3</v>
      </c>
      <c r="AF3540" t="str">
        <f>_xlfn.XLOOKUP(AC3540,moves!A:A,moves!E:E)</f>
        <v>For each other Dark-type move any active Pokémon knows: Deal 2 extra damage.</v>
      </c>
      <c r="AG3540">
        <v>0</v>
      </c>
      <c r="AH3540">
        <v>0</v>
      </c>
      <c r="AI3540">
        <f t="shared" si="255"/>
        <v>1</v>
      </c>
      <c r="AJ3540" t="s">
        <v>525</v>
      </c>
      <c r="AK3540" t="s">
        <v>6230</v>
      </c>
      <c r="AL3540">
        <v>0</v>
      </c>
      <c r="AM3540" cm="1">
        <f t="array" ref="AM3540">IF(AL3540=1,1,
   IF(ISTEXT(AK3540),1,
   IF(AO3540&gt;1,AM3539,
   IF(AI3540=1,
      IF(SUMPRODUCT((LEN($Y$2:$Y$4096)-LEN(SUBSTITUTE($Y$2:$Y$4096,AA3540,"")))/LEN(AA3540))&gt;0,2,1),
      IF(
         SUMPRODUCT((LEN($Y$2:$Y$4096)-LEN(SUBSTITUTE($Y$2:$Y$4096,AA3540,"")))/LEN(AA3540))
         - SUMPRODUCT((LEN($Y$2:$Y$4096)-LEN(SUBSTITUTE($Y$2:$Y$4096,"Alolan "&amp;AA3540,"")))/LEN("Alolan "&amp;AA3540))
         - SUMPRODUCT((LEN($Y$2:$Y$4096)-LEN(SUBSTITUTE($Y$2:$Y$4096,"Galarian "&amp;AA3540,"")))/LEN("Galarian "&amp;AA3540))
         - SUMPRODUCT((LEN($Y$2:$Y$4096)-LEN(SUBSTITUTE($Y$2:$Y$4096,"Hisuian "&amp;AA3540,"")))/LEN("Hisuian "&amp;AA3540))
         - SUMPRODUCT((LEN($Y$2:$Y$4096)-LEN(SUBSTITUTE($Y$2:$Y$4096,"Paldean "&amp;AA3540,"")))/LEN("Paldean "&amp;AA3540))
      &gt;0,2,1)
   ))))</f>
        <v>1</v>
      </c>
      <c r="AN3540">
        <v>0</v>
      </c>
      <c r="AO3540">
        <v>2</v>
      </c>
    </row>
    <row r="3541" spans="1:41" x14ac:dyDescent="0.25">
      <c r="A3541" t="s">
        <v>3701</v>
      </c>
      <c r="B3541" t="s">
        <v>1558</v>
      </c>
      <c r="C3541" t="s">
        <v>1469</v>
      </c>
      <c r="D3541" t="s">
        <v>1472</v>
      </c>
      <c r="E3541">
        <v>81</v>
      </c>
      <c r="F3541">
        <v>102</v>
      </c>
      <c r="G3541">
        <v>77</v>
      </c>
      <c r="H3541">
        <v>85</v>
      </c>
      <c r="I3541">
        <v>75</v>
      </c>
      <c r="J3541">
        <v>85</v>
      </c>
      <c r="K3541" t="s">
        <v>341</v>
      </c>
      <c r="M3541" t="s">
        <v>6230</v>
      </c>
      <c r="N3541">
        <v>9.35</v>
      </c>
      <c r="O3541">
        <v>7.8</v>
      </c>
      <c r="Q3541">
        <v>2</v>
      </c>
      <c r="R3541">
        <f t="shared" si="256"/>
        <v>9</v>
      </c>
      <c r="S3541">
        <f t="shared" si="257"/>
        <v>10</v>
      </c>
      <c r="T3541">
        <f t="shared" si="254"/>
        <v>19</v>
      </c>
      <c r="U3541" t="s">
        <v>1469</v>
      </c>
      <c r="V3541" t="s">
        <v>1472</v>
      </c>
      <c r="W3541" t="s">
        <v>1492</v>
      </c>
      <c r="X3541" t="s">
        <v>1512</v>
      </c>
      <c r="Z3541" t="str" cm="1">
        <f t="array" ref="Z3541">IF(ISBLANK(AK3541),_xlfn.LET(
    _xlpm.nameBeforeSlash, IF(ISNUMBER(SEARCH("/", Y3541)), LEFT(Y3541, SEARCH("/", Y3541)-1), Y3541),
    _xlpm.matchRow, IFERROR(MATCH(_xlpm.nameBeforeSlash, AA:AA, 0), ""),
    _xlpm.difference, IF(_xlpm.matchRow="", "", ABS((R3541 + S3541)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),IF(ISBLANK(Y3541),"","Hidden"))</f>
        <v/>
      </c>
      <c r="AA3541" t="s">
        <v>4967</v>
      </c>
      <c r="AB3541" t="s">
        <v>3498</v>
      </c>
      <c r="AC3541" t="s">
        <v>6369</v>
      </c>
      <c r="AD3541" t="str">
        <f>_xlfn.XLOOKUP(AC3541,moves!A:A,moves!B:B)</f>
        <v>poison</v>
      </c>
      <c r="AE3541">
        <f>_xlfn.XLOOKUP(AC3541,moves!A:A,moves!D:D)</f>
        <v>5</v>
      </c>
      <c r="AF3541" t="str">
        <f>_xlfn.XLOOKUP(AC3541,moves!A:A,moves!E:E)</f>
        <v>If 2 or more status symbols are rolled: Inflict the Poisoned status on the target.</v>
      </c>
      <c r="AG3541">
        <v>0</v>
      </c>
      <c r="AH3541">
        <v>0</v>
      </c>
      <c r="AI3541">
        <f t="shared" si="255"/>
        <v>1</v>
      </c>
      <c r="AJ3541" t="s">
        <v>525</v>
      </c>
      <c r="AK3541" t="s">
        <v>6230</v>
      </c>
      <c r="AL3541">
        <v>0</v>
      </c>
      <c r="AM3541" cm="1">
        <f t="array" ref="AM3541">IF(AL3541=1,1,
   IF(ISTEXT(AK3541),1,
   IF(AO3541&gt;1,AM3539,
   IF(AI3541=1,
      IF(SUMPRODUCT((LEN($Y$2:$Y$4096)-LEN(SUBSTITUTE($Y$2:$Y$4096,AA3541,"")))/LEN(AA3541))&gt;0,2,1),
      IF(
         SUMPRODUCT((LEN($Y$2:$Y$4096)-LEN(SUBSTITUTE($Y$2:$Y$4096,AA3541,"")))/LEN(AA3541))
         - SUMPRODUCT((LEN($Y$2:$Y$4096)-LEN(SUBSTITUTE($Y$2:$Y$4096,"Alolan "&amp;AA3541,"")))/LEN("Alolan "&amp;AA3541))
         - SUMPRODUCT((LEN($Y$2:$Y$4096)-LEN(SUBSTITUTE($Y$2:$Y$4096,"Galarian "&amp;AA3541,"")))/LEN("Galarian "&amp;AA3541))
         - SUMPRODUCT((LEN($Y$2:$Y$4096)-LEN(SUBSTITUTE($Y$2:$Y$4096,"Hisuian "&amp;AA3541,"")))/LEN("Hisuian "&amp;AA3541))
         - SUMPRODUCT((LEN($Y$2:$Y$4096)-LEN(SUBSTITUTE($Y$2:$Y$4096,"Paldean "&amp;AA3541,"")))/LEN("Paldean "&amp;AA3541))
      &gt;0,2,1)
   ))))</f>
        <v>1</v>
      </c>
      <c r="AN3541">
        <v>0</v>
      </c>
      <c r="AO3541">
        <v>0</v>
      </c>
    </row>
    <row r="3542" spans="1:41" x14ac:dyDescent="0.25">
      <c r="A3542" t="s">
        <v>3834</v>
      </c>
      <c r="B3542" t="s">
        <v>57</v>
      </c>
      <c r="C3542" t="s">
        <v>1490</v>
      </c>
      <c r="D3542" t="s">
        <v>1481</v>
      </c>
      <c r="E3542">
        <v>95</v>
      </c>
      <c r="F3542">
        <v>125</v>
      </c>
      <c r="G3542">
        <v>79</v>
      </c>
      <c r="H3542">
        <v>60</v>
      </c>
      <c r="I3542">
        <v>100</v>
      </c>
      <c r="J3542">
        <v>81</v>
      </c>
      <c r="K3542" t="s">
        <v>376</v>
      </c>
      <c r="M3542" t="s">
        <v>6230</v>
      </c>
      <c r="N3542">
        <v>10.09</v>
      </c>
      <c r="O3542">
        <v>9.17</v>
      </c>
      <c r="Q3542">
        <v>1</v>
      </c>
      <c r="R3542">
        <f t="shared" si="256"/>
        <v>10</v>
      </c>
      <c r="S3542">
        <f t="shared" si="257"/>
        <v>10</v>
      </c>
      <c r="T3542">
        <f t="shared" si="254"/>
        <v>20</v>
      </c>
      <c r="U3542" t="s">
        <v>1490</v>
      </c>
      <c r="V3542" t="s">
        <v>1481</v>
      </c>
      <c r="W3542" t="s">
        <v>1471</v>
      </c>
      <c r="X3542" t="s">
        <v>1482</v>
      </c>
      <c r="Z3542" t="str" cm="1">
        <f t="array" ref="Z3542">IF(ISBLANK(AK3542),_xlfn.LET(
    _xlpm.nameBeforeSlash, IF(ISNUMBER(SEARCH("/", Y3542)), LEFT(Y3542, SEARCH("/", Y3542)-1), Y3542),
    _xlpm.matchRow, IFERROR(MATCH(_xlpm.nameBeforeSlash, AA:AA, 0), ""),
    _xlpm.difference, IF(_xlpm.matchRow="", "", ABS((R3542 + S3542)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),IF(ISBLANK(Y3542),"","Hidden"))</f>
        <v/>
      </c>
      <c r="AA3542" t="s">
        <v>5113</v>
      </c>
      <c r="AB3542" t="s">
        <v>3498</v>
      </c>
      <c r="AC3542" t="s">
        <v>6421</v>
      </c>
      <c r="AD3542" t="str">
        <f>_xlfn.XLOOKUP(AC3542,moves!A:A,moves!B:B)</f>
        <v>water</v>
      </c>
      <c r="AE3542">
        <f>_xlfn.XLOOKUP(AC3542,moves!A:A,moves!D:D)</f>
        <v>3</v>
      </c>
      <c r="AF3542" t="str">
        <f>_xlfn.XLOOKUP(AC3542,moves!A:A,moves!E:E)</f>
        <v>Return all items on the target to the target's bag.</v>
      </c>
      <c r="AG3542">
        <v>0</v>
      </c>
      <c r="AH3542">
        <v>0</v>
      </c>
      <c r="AI3542">
        <f t="shared" si="255"/>
        <v>1</v>
      </c>
      <c r="AJ3542" t="s">
        <v>525</v>
      </c>
      <c r="AK3542" t="s">
        <v>6230</v>
      </c>
      <c r="AL3542">
        <v>0</v>
      </c>
      <c r="AM3542" cm="1">
        <f t="array" ref="AM3542">IF(AL3542=1,1,
   IF(ISTEXT(AK3542),1,
   IF(AO3542&gt;1,AM3541,
   IF(AI3542=1,
      IF(SUMPRODUCT((LEN($Y$2:$Y$4096)-LEN(SUBSTITUTE($Y$2:$Y$4096,AA3542,"")))/LEN(AA3542))&gt;0,2,1),
      IF(
         SUMPRODUCT((LEN($Y$2:$Y$4096)-LEN(SUBSTITUTE($Y$2:$Y$4096,AA3542,"")))/LEN(AA3542))
         - SUMPRODUCT((LEN($Y$2:$Y$4096)-LEN(SUBSTITUTE($Y$2:$Y$4096,"Alolan "&amp;AA3542,"")))/LEN("Alolan "&amp;AA3542))
         - SUMPRODUCT((LEN($Y$2:$Y$4096)-LEN(SUBSTITUTE($Y$2:$Y$4096,"Galarian "&amp;AA3542,"")))/LEN("Galarian "&amp;AA3542))
         - SUMPRODUCT((LEN($Y$2:$Y$4096)-LEN(SUBSTITUTE($Y$2:$Y$4096,"Hisuian "&amp;AA3542,"")))/LEN("Hisuian "&amp;AA3542))
         - SUMPRODUCT((LEN($Y$2:$Y$4096)-LEN(SUBSTITUTE($Y$2:$Y$4096,"Paldean "&amp;AA3542,"")))/LEN("Paldean "&amp;AA3542))
      &gt;0,2,1)
   ))))</f>
        <v>1</v>
      </c>
      <c r="AN3542">
        <v>0</v>
      </c>
      <c r="AO3542">
        <v>1</v>
      </c>
    </row>
    <row r="3543" spans="1:41" x14ac:dyDescent="0.25">
      <c r="A3543" t="s">
        <v>3835</v>
      </c>
      <c r="B3543" t="s">
        <v>57</v>
      </c>
      <c r="C3543" t="s">
        <v>1490</v>
      </c>
      <c r="D3543" t="s">
        <v>1471</v>
      </c>
      <c r="E3543">
        <v>95</v>
      </c>
      <c r="F3543">
        <v>155</v>
      </c>
      <c r="G3543">
        <v>109</v>
      </c>
      <c r="H3543">
        <v>70</v>
      </c>
      <c r="I3543">
        <v>130</v>
      </c>
      <c r="J3543">
        <v>81</v>
      </c>
      <c r="K3543" t="s">
        <v>376</v>
      </c>
      <c r="M3543" t="s">
        <v>6230</v>
      </c>
      <c r="N3543">
        <v>11.690000000000001</v>
      </c>
      <c r="O3543">
        <v>10.969999999999999</v>
      </c>
      <c r="Q3543">
        <v>1</v>
      </c>
      <c r="R3543">
        <f t="shared" si="256"/>
        <v>12</v>
      </c>
      <c r="S3543">
        <f t="shared" si="257"/>
        <v>12</v>
      </c>
      <c r="T3543">
        <f t="shared" si="254"/>
        <v>24</v>
      </c>
      <c r="U3543" t="s">
        <v>1490</v>
      </c>
      <c r="V3543" t="s">
        <v>1471</v>
      </c>
      <c r="W3543" t="s">
        <v>1481</v>
      </c>
      <c r="X3543" t="s">
        <v>1482</v>
      </c>
      <c r="Z3543" t="str" cm="1">
        <f t="array" ref="Z3543">IF(ISBLANK(AK3543),_xlfn.LET(
    _xlpm.nameBeforeSlash, IF(ISNUMBER(SEARCH("/", Y3543)), LEFT(Y3543, SEARCH("/", Y3543)-1), Y3543),
    _xlpm.matchRow, IFERROR(MATCH(_xlpm.nameBeforeSlash, AA:AA, 0), ""),
    _xlpm.difference, IF(_xlpm.matchRow="", "", ABS((R3543 + S3543)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),IF(ISBLANK(Y3543),"","Hidden"))</f>
        <v/>
      </c>
      <c r="AA3543" t="s">
        <v>5115</v>
      </c>
      <c r="AB3543" t="s">
        <v>1477</v>
      </c>
      <c r="AC3543" t="s">
        <v>6423</v>
      </c>
      <c r="AD3543" t="str">
        <f>_xlfn.XLOOKUP(AC3543,moves!A:A,moves!B:B)</f>
        <v>water</v>
      </c>
      <c r="AE3543">
        <f>_xlfn.XLOOKUP(AC3543,moves!A:A,moves!D:D)</f>
        <v>3</v>
      </c>
      <c r="AF3543" t="str">
        <f>_xlfn.XLOOKUP(AC3543,moves!A:A,moves!E:E)</f>
        <v>You may deal 2 damage to any number of Pokémon in your party. For each Pokémon you dealt damage to in this way: Deal 4 damage to any Pokémon in the target's party.</v>
      </c>
      <c r="AG3543">
        <v>0</v>
      </c>
      <c r="AH3543">
        <v>0</v>
      </c>
      <c r="AI3543">
        <f t="shared" si="255"/>
        <v>1</v>
      </c>
      <c r="AJ3543" t="s">
        <v>525</v>
      </c>
      <c r="AK3543" t="s">
        <v>6230</v>
      </c>
      <c r="AL3543">
        <v>0</v>
      </c>
      <c r="AM3543" cm="1">
        <f t="array" ref="AM3543">IF(AL3543=1,1,
   IF(ISTEXT(AK3543),1,
   IF(AO3543&gt;1,AM3542,
   IF(AI3543=1,
      IF(SUMPRODUCT((LEN($Y$2:$Y$4096)-LEN(SUBSTITUTE($Y$2:$Y$4096,AA3543,"")))/LEN(AA3543))&gt;0,2,1),
      IF(
         SUMPRODUCT((LEN($Y$2:$Y$4096)-LEN(SUBSTITUTE($Y$2:$Y$4096,AA3543,"")))/LEN(AA3543))
         - SUMPRODUCT((LEN($Y$2:$Y$4096)-LEN(SUBSTITUTE($Y$2:$Y$4096,"Alolan "&amp;AA3543,"")))/LEN("Alolan "&amp;AA3543))
         - SUMPRODUCT((LEN($Y$2:$Y$4096)-LEN(SUBSTITUTE($Y$2:$Y$4096,"Galarian "&amp;AA3543,"")))/LEN("Galarian "&amp;AA3543))
         - SUMPRODUCT((LEN($Y$2:$Y$4096)-LEN(SUBSTITUTE($Y$2:$Y$4096,"Hisuian "&amp;AA3543,"")))/LEN("Hisuian "&amp;AA3543))
         - SUMPRODUCT((LEN($Y$2:$Y$4096)-LEN(SUBSTITUTE($Y$2:$Y$4096,"Paldean "&amp;AA3543,"")))/LEN("Paldean "&amp;AA3543))
      &gt;0,2,1)
   ))))</f>
        <v>1</v>
      </c>
      <c r="AN3543">
        <v>0</v>
      </c>
      <c r="AO3543">
        <v>2</v>
      </c>
    </row>
    <row r="3544" spans="1:41" x14ac:dyDescent="0.25">
      <c r="A3544" t="s">
        <v>3765</v>
      </c>
      <c r="B3544" t="s">
        <v>1641</v>
      </c>
      <c r="C3544" t="s">
        <v>1469</v>
      </c>
      <c r="D3544" t="s">
        <v>429</v>
      </c>
      <c r="E3544">
        <v>95</v>
      </c>
      <c r="F3544">
        <v>100</v>
      </c>
      <c r="G3544">
        <v>85</v>
      </c>
      <c r="H3544">
        <v>100</v>
      </c>
      <c r="I3544">
        <v>70</v>
      </c>
      <c r="J3544">
        <v>30</v>
      </c>
      <c r="K3544" t="s">
        <v>1642</v>
      </c>
      <c r="M3544" t="s">
        <v>6230</v>
      </c>
      <c r="N3544">
        <v>7.2</v>
      </c>
      <c r="O3544">
        <v>8.4499999999999993</v>
      </c>
      <c r="Q3544">
        <v>2</v>
      </c>
      <c r="R3544">
        <f t="shared" si="256"/>
        <v>7</v>
      </c>
      <c r="S3544">
        <f t="shared" si="257"/>
        <v>10</v>
      </c>
      <c r="T3544">
        <f t="shared" si="254"/>
        <v>17</v>
      </c>
      <c r="U3544" t="s">
        <v>1469</v>
      </c>
      <c r="V3544" t="s">
        <v>429</v>
      </c>
      <c r="W3544" t="s">
        <v>1490</v>
      </c>
      <c r="X3544" t="s">
        <v>1524</v>
      </c>
      <c r="Z3544" t="str" cm="1">
        <f t="array" ref="Z3544">IF(ISBLANK(AK3544),_xlfn.LET(
    _xlpm.nameBeforeSlash, IF(ISNUMBER(SEARCH("/", Y3544)), LEFT(Y3544, SEARCH("/", Y3544)-1), Y3544),
    _xlpm.matchRow, IFERROR(MATCH(_xlpm.nameBeforeSlash, AA:AA, 0), ""),
    _xlpm.difference, IF(_xlpm.matchRow="", "", ABS((R3544 + S3544)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),IF(ISBLANK(Y3544),"","Hidden"))</f>
        <v/>
      </c>
      <c r="AA3544" t="s">
        <v>5034</v>
      </c>
      <c r="AB3544" t="s">
        <v>3498</v>
      </c>
      <c r="AC3544" t="s">
        <v>6405</v>
      </c>
      <c r="AD3544" t="str">
        <f>_xlfn.XLOOKUP(AC3544,moves!A:A,moves!B:B)</f>
        <v>poison</v>
      </c>
      <c r="AE3544">
        <f>_xlfn.XLOOKUP(AC3544,moves!A:A,moves!D:D)</f>
        <v>4</v>
      </c>
      <c r="AF3544" t="str">
        <f>_xlfn.XLOOKUP(AC3544,moves!A:A,moves!E:E)</f>
        <v>Inflict the Poisoned status on any Pokémon.</v>
      </c>
      <c r="AG3544">
        <v>0</v>
      </c>
      <c r="AH3544">
        <v>0</v>
      </c>
      <c r="AI3544">
        <f t="shared" si="255"/>
        <v>1</v>
      </c>
      <c r="AJ3544" t="s">
        <v>525</v>
      </c>
      <c r="AK3544" t="s">
        <v>6230</v>
      </c>
      <c r="AL3544">
        <v>0</v>
      </c>
      <c r="AM3544" cm="1">
        <f t="array" ref="AM3544">IF(AL3544=1,1,
   IF(ISTEXT(AK3544),1,
   IF(AO3544&gt;1,AM3542,
   IF(AI3544=1,
      IF(SUMPRODUCT((LEN($Y$2:$Y$4096)-LEN(SUBSTITUTE($Y$2:$Y$4096,AA3544,"")))/LEN(AA3544))&gt;0,2,1),
      IF(
         SUMPRODUCT((LEN($Y$2:$Y$4096)-LEN(SUBSTITUTE($Y$2:$Y$4096,AA3544,"")))/LEN(AA3544))
         - SUMPRODUCT((LEN($Y$2:$Y$4096)-LEN(SUBSTITUTE($Y$2:$Y$4096,"Alolan "&amp;AA3544,"")))/LEN("Alolan "&amp;AA3544))
         - SUMPRODUCT((LEN($Y$2:$Y$4096)-LEN(SUBSTITUTE($Y$2:$Y$4096,"Galarian "&amp;AA3544,"")))/LEN("Galarian "&amp;AA3544))
         - SUMPRODUCT((LEN($Y$2:$Y$4096)-LEN(SUBSTITUTE($Y$2:$Y$4096,"Hisuian "&amp;AA3544,"")))/LEN("Hisuian "&amp;AA3544))
         - SUMPRODUCT((LEN($Y$2:$Y$4096)-LEN(SUBSTITUTE($Y$2:$Y$4096,"Paldean "&amp;AA3544,"")))/LEN("Paldean "&amp;AA3544))
      &gt;0,2,1)
   ))))</f>
        <v>1</v>
      </c>
      <c r="AN3544">
        <v>0</v>
      </c>
      <c r="AO3544">
        <v>0</v>
      </c>
    </row>
    <row r="3545" spans="1:41" x14ac:dyDescent="0.25">
      <c r="A3545" t="s">
        <v>3911</v>
      </c>
      <c r="B3545" t="s">
        <v>1804</v>
      </c>
      <c r="C3545" t="s">
        <v>1469</v>
      </c>
      <c r="D3545" t="s">
        <v>429</v>
      </c>
      <c r="E3545">
        <v>95</v>
      </c>
      <c r="F3545">
        <v>65</v>
      </c>
      <c r="G3545">
        <v>80</v>
      </c>
      <c r="H3545">
        <v>110</v>
      </c>
      <c r="I3545">
        <v>110</v>
      </c>
      <c r="J3545">
        <v>30</v>
      </c>
      <c r="K3545" t="s">
        <v>1805</v>
      </c>
      <c r="M3545" t="s">
        <v>6230</v>
      </c>
      <c r="N3545">
        <v>7.35</v>
      </c>
      <c r="O3545">
        <v>9.5</v>
      </c>
      <c r="Q3545">
        <v>2</v>
      </c>
      <c r="R3545">
        <f t="shared" si="256"/>
        <v>7</v>
      </c>
      <c r="S3545">
        <f t="shared" si="257"/>
        <v>12</v>
      </c>
      <c r="T3545">
        <f t="shared" si="254"/>
        <v>19</v>
      </c>
      <c r="U3545" t="s">
        <v>1469</v>
      </c>
      <c r="V3545" t="s">
        <v>429</v>
      </c>
      <c r="W3545" t="s">
        <v>1490</v>
      </c>
      <c r="X3545" t="s">
        <v>1524</v>
      </c>
      <c r="Z3545" t="str" cm="1">
        <f t="array" ref="Z3545">IF(ISBLANK(AK3545),_xlfn.LET(
    _xlpm.nameBeforeSlash, IF(ISNUMBER(SEARCH("/", Y3545)), LEFT(Y3545, SEARCH("/", Y3545)-1), Y3545),
    _xlpm.matchRow, IFERROR(MATCH(_xlpm.nameBeforeSlash, AA:AA, 0), ""),
    _xlpm.difference, IF(_xlpm.matchRow="", "", ABS((R3545 + S3545)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),IF(ISBLANK(Y3545),"","Hidden"))</f>
        <v/>
      </c>
      <c r="AA3545" t="s">
        <v>5193</v>
      </c>
      <c r="AB3545" t="s">
        <v>3498</v>
      </c>
      <c r="AC3545" t="s">
        <v>6466</v>
      </c>
      <c r="AD3545" t="str">
        <f>_xlfn.XLOOKUP(AC3545,moves!A:A,moves!B:B)</f>
        <v>ghost</v>
      </c>
      <c r="AE3545">
        <f>_xlfn.XLOOKUP(AC3545,moves!A:A,moves!D:D)</f>
        <v>0</v>
      </c>
      <c r="AF3545" t="str">
        <f>_xlfn.XLOOKUP(AC3545,moves!A:A,moves!E:E)</f>
        <v>If the target is still active by the end of the target's turn on the next round: The target takes damage equal to half its base health, rounded up.</v>
      </c>
      <c r="AG3545">
        <v>0</v>
      </c>
      <c r="AH3545">
        <v>0</v>
      </c>
      <c r="AI3545">
        <f t="shared" si="255"/>
        <v>1</v>
      </c>
      <c r="AJ3545" t="s">
        <v>525</v>
      </c>
      <c r="AK3545" t="s">
        <v>6230</v>
      </c>
      <c r="AL3545">
        <v>0</v>
      </c>
      <c r="AM3545" cm="1">
        <f t="array" ref="AM3545">IF(AL3545=1,1,
   IF(ISTEXT(AK3545),1,
   IF(AO3545&gt;1,AM3544,
   IF(AI3545=1,
      IF(SUMPRODUCT((LEN($Y$2:$Y$4096)-LEN(SUBSTITUTE($Y$2:$Y$4096,AA3545,"")))/LEN(AA3545))&gt;0,2,1),
      IF(
         SUMPRODUCT((LEN($Y$2:$Y$4096)-LEN(SUBSTITUTE($Y$2:$Y$4096,AA3545,"")))/LEN(AA3545))
         - SUMPRODUCT((LEN($Y$2:$Y$4096)-LEN(SUBSTITUTE($Y$2:$Y$4096,"Alolan "&amp;AA3545,"")))/LEN("Alolan "&amp;AA3545))
         - SUMPRODUCT((LEN($Y$2:$Y$4096)-LEN(SUBSTITUTE($Y$2:$Y$4096,"Galarian "&amp;AA3545,"")))/LEN("Galarian "&amp;AA3545))
         - SUMPRODUCT((LEN($Y$2:$Y$4096)-LEN(SUBSTITUTE($Y$2:$Y$4096,"Hisuian "&amp;AA3545,"")))/LEN("Hisuian "&amp;AA3545))
         - SUMPRODUCT((LEN($Y$2:$Y$4096)-LEN(SUBSTITUTE($Y$2:$Y$4096,"Paldean "&amp;AA3545,"")))/LEN("Paldean "&amp;AA3545))
      &gt;0,2,1)
   ))))</f>
        <v>1</v>
      </c>
      <c r="AN3545">
        <v>0</v>
      </c>
      <c r="AO3545">
        <v>0</v>
      </c>
    </row>
    <row r="3546" spans="1:41" x14ac:dyDescent="0.25">
      <c r="A3546" t="s">
        <v>4702</v>
      </c>
      <c r="B3546" t="s">
        <v>1905</v>
      </c>
      <c r="C3546" t="s">
        <v>1471</v>
      </c>
      <c r="D3546" t="s">
        <v>1512</v>
      </c>
      <c r="E3546">
        <v>93</v>
      </c>
      <c r="F3546">
        <v>90</v>
      </c>
      <c r="G3546">
        <v>101</v>
      </c>
      <c r="H3546">
        <v>60</v>
      </c>
      <c r="I3546">
        <v>81</v>
      </c>
      <c r="J3546">
        <v>95</v>
      </c>
      <c r="K3546" t="s">
        <v>2806</v>
      </c>
      <c r="M3546" t="s">
        <v>6230</v>
      </c>
      <c r="N3546">
        <v>8.9</v>
      </c>
      <c r="O3546">
        <v>9.18</v>
      </c>
      <c r="P3546">
        <v>1</v>
      </c>
      <c r="Q3546">
        <v>1</v>
      </c>
      <c r="R3546">
        <f t="shared" si="256"/>
        <v>10</v>
      </c>
      <c r="S3546">
        <f t="shared" si="257"/>
        <v>10</v>
      </c>
      <c r="T3546">
        <f t="shared" si="254"/>
        <v>20</v>
      </c>
      <c r="U3546" t="s">
        <v>1471</v>
      </c>
      <c r="V3546" t="s">
        <v>1512</v>
      </c>
      <c r="W3546" t="s">
        <v>1492</v>
      </c>
      <c r="X3546" t="s">
        <v>1524</v>
      </c>
      <c r="Z3546" t="str" cm="1">
        <f t="array" ref="Z3546">IF(ISBLANK(AK3546),_xlfn.LET(
    _xlpm.nameBeforeSlash, IF(ISNUMBER(SEARCH("/", Y3546)), LEFT(Y3546, SEARCH("/", Y3546)-1), Y3546),
    _xlpm.matchRow, IFERROR(MATCH(_xlpm.nameBeforeSlash, AA:AA, 0), ""),
    _xlpm.difference, IF(_xlpm.matchRow="", "", ABS((R3546 + S3546)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),IF(ISBLANK(Y3546),"","Hidden"))</f>
        <v/>
      </c>
      <c r="AA3546" t="s">
        <v>5277</v>
      </c>
      <c r="AB3546" t="s">
        <v>3498</v>
      </c>
      <c r="AC3546" t="s">
        <v>6830</v>
      </c>
      <c r="AD3546" t="str">
        <f>_xlfn.XLOOKUP(AC3546,moves!A:A,moves!B:B)</f>
        <v>dark</v>
      </c>
      <c r="AE3546">
        <f>_xlfn.XLOOKUP(AC3546,moves!A:A,moves!D:D)</f>
        <v>3</v>
      </c>
      <c r="AF3546" t="str">
        <f>_xlfn.XLOOKUP(AC3546,moves!A:A,moves!E:E)</f>
        <v>When the targets next attack: Decrease the target's attack strength by 1.</v>
      </c>
      <c r="AG3546">
        <v>0</v>
      </c>
      <c r="AH3546">
        <v>0</v>
      </c>
      <c r="AI3546">
        <f t="shared" si="255"/>
        <v>1</v>
      </c>
      <c r="AJ3546" t="s">
        <v>525</v>
      </c>
      <c r="AK3546" t="s">
        <v>6230</v>
      </c>
      <c r="AL3546">
        <v>0</v>
      </c>
      <c r="AM3546" cm="1">
        <f t="array" ref="AM3546">IF(AL3546=1,1,
   IF(ISTEXT(AK3546),1,
   IF(AO3546&gt;1,AM3545,
   IF(AI3546=1,
      IF(SUMPRODUCT((LEN($Y$2:$Y$4096)-LEN(SUBSTITUTE($Y$2:$Y$4096,AA3546,"")))/LEN(AA3546))&gt;0,2,1),
      IF(
         SUMPRODUCT((LEN($Y$2:$Y$4096)-LEN(SUBSTITUTE($Y$2:$Y$4096,AA3546,"")))/LEN(AA3546))
         - SUMPRODUCT((LEN($Y$2:$Y$4096)-LEN(SUBSTITUTE($Y$2:$Y$4096,"Alolan "&amp;AA3546,"")))/LEN("Alolan "&amp;AA3546))
         - SUMPRODUCT((LEN($Y$2:$Y$4096)-LEN(SUBSTITUTE($Y$2:$Y$4096,"Galarian "&amp;AA3546,"")))/LEN("Galarian "&amp;AA3546))
         - SUMPRODUCT((LEN($Y$2:$Y$4096)-LEN(SUBSTITUTE($Y$2:$Y$4096,"Hisuian "&amp;AA3546,"")))/LEN("Hisuian "&amp;AA3546))
         - SUMPRODUCT((LEN($Y$2:$Y$4096)-LEN(SUBSTITUTE($Y$2:$Y$4096,"Paldean "&amp;AA3546,"")))/LEN("Paldean "&amp;AA3546))
      &gt;0,2,1)
   ))))</f>
        <v>1</v>
      </c>
      <c r="AN3546">
        <v>0</v>
      </c>
      <c r="AO3546">
        <v>0</v>
      </c>
    </row>
    <row r="3547" spans="1:41" x14ac:dyDescent="0.25">
      <c r="A3547" t="s">
        <v>3966</v>
      </c>
      <c r="B3547" t="s">
        <v>109</v>
      </c>
      <c r="C3547" t="s">
        <v>1546</v>
      </c>
      <c r="D3547" t="s">
        <v>1471</v>
      </c>
      <c r="E3547">
        <v>100</v>
      </c>
      <c r="F3547">
        <v>134</v>
      </c>
      <c r="G3547">
        <v>110</v>
      </c>
      <c r="H3547">
        <v>95</v>
      </c>
      <c r="I3547">
        <v>100</v>
      </c>
      <c r="J3547">
        <v>61</v>
      </c>
      <c r="K3547" t="s">
        <v>1852</v>
      </c>
      <c r="M3547" t="s">
        <v>6230</v>
      </c>
      <c r="N3547">
        <v>10.09</v>
      </c>
      <c r="O3547">
        <v>10.3</v>
      </c>
      <c r="R3547">
        <f t="shared" si="256"/>
        <v>10</v>
      </c>
      <c r="S3547">
        <f t="shared" si="257"/>
        <v>10</v>
      </c>
      <c r="T3547">
        <f t="shared" si="254"/>
        <v>20</v>
      </c>
      <c r="U3547" t="s">
        <v>1546</v>
      </c>
      <c r="V3547" t="s">
        <v>1471</v>
      </c>
      <c r="W3547" t="s">
        <v>1472</v>
      </c>
      <c r="X3547" t="s">
        <v>1482</v>
      </c>
      <c r="Z3547" t="str" cm="1">
        <f t="array" ref="Z3547">IF(ISBLANK(AK3547),_xlfn.LET(
    _xlpm.nameBeforeSlash, IF(ISNUMBER(SEARCH("/", Y3547)), LEFT(Y3547, SEARCH("/", Y3547)-1), Y3547),
    _xlpm.matchRow, IFERROR(MATCH(_xlpm.nameBeforeSlash, AA:AA, 0), ""),
    _xlpm.difference, IF(_xlpm.matchRow="", "", ABS((R3547 + S3547)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),IF(ISBLANK(Y3547),"","Hidden"))</f>
        <v/>
      </c>
      <c r="AA3547" t="s">
        <v>5254</v>
      </c>
      <c r="AB3547" t="s">
        <v>3498</v>
      </c>
      <c r="AC3547" t="s">
        <v>6496</v>
      </c>
      <c r="AD3547" t="str">
        <f>_xlfn.XLOOKUP(AC3547,moves!A:A,moves!B:B)</f>
        <v>dark</v>
      </c>
      <c r="AE3547">
        <f>_xlfn.XLOOKUP(AC3547,moves!A:A,moves!D:D)</f>
        <v>5</v>
      </c>
      <c r="AF3547" t="str">
        <f>_xlfn.XLOOKUP(AC3547,moves!A:A,moves!E:E)</f>
        <v>Both player's must discard a Battle card.</v>
      </c>
      <c r="AG3547">
        <v>0</v>
      </c>
      <c r="AH3547">
        <v>0</v>
      </c>
      <c r="AI3547">
        <f t="shared" si="255"/>
        <v>1</v>
      </c>
      <c r="AJ3547" t="s">
        <v>525</v>
      </c>
      <c r="AK3547" t="s">
        <v>6230</v>
      </c>
      <c r="AL3547">
        <v>0</v>
      </c>
      <c r="AM3547" cm="1">
        <f t="array" ref="AM3547">IF(AL3547=1,1,
   IF(ISTEXT(AK3547),1,
   IF(AO3547&gt;1,AM3546,
   IF(AI3547=1,
      IF(SUMPRODUCT((LEN($Y$2:$Y$4096)-LEN(SUBSTITUTE($Y$2:$Y$4096,AA3547,"")))/LEN(AA3547))&gt;0,2,1),
      IF(
         SUMPRODUCT((LEN($Y$2:$Y$4096)-LEN(SUBSTITUTE($Y$2:$Y$4096,AA3547,"")))/LEN(AA3547))
         - SUMPRODUCT((LEN($Y$2:$Y$4096)-LEN(SUBSTITUTE($Y$2:$Y$4096,"Alolan "&amp;AA3547,"")))/LEN("Alolan "&amp;AA3547))
         - SUMPRODUCT((LEN($Y$2:$Y$4096)-LEN(SUBSTITUTE($Y$2:$Y$4096,"Galarian "&amp;AA3547,"")))/LEN("Galarian "&amp;AA3547))
         - SUMPRODUCT((LEN($Y$2:$Y$4096)-LEN(SUBSTITUTE($Y$2:$Y$4096,"Hisuian "&amp;AA3547,"")))/LEN("Hisuian "&amp;AA3547))
         - SUMPRODUCT((LEN($Y$2:$Y$4096)-LEN(SUBSTITUTE($Y$2:$Y$4096,"Paldean "&amp;AA3547,"")))/LEN("Paldean "&amp;AA3547))
      &gt;0,2,1)
   ))))</f>
        <v>1</v>
      </c>
      <c r="AN3547">
        <v>0</v>
      </c>
      <c r="AO3547">
        <v>1</v>
      </c>
    </row>
    <row r="3548" spans="1:41" x14ac:dyDescent="0.25">
      <c r="A3548" t="s">
        <v>3967</v>
      </c>
      <c r="B3548" t="s">
        <v>109</v>
      </c>
      <c r="C3548" t="s">
        <v>1546</v>
      </c>
      <c r="D3548" t="s">
        <v>1471</v>
      </c>
      <c r="E3548">
        <v>100</v>
      </c>
      <c r="F3548">
        <v>164</v>
      </c>
      <c r="G3548">
        <v>150</v>
      </c>
      <c r="H3548">
        <v>95</v>
      </c>
      <c r="I3548">
        <v>120</v>
      </c>
      <c r="J3548">
        <v>71</v>
      </c>
      <c r="K3548" t="s">
        <v>1852</v>
      </c>
      <c r="M3548" t="s">
        <v>6230</v>
      </c>
      <c r="N3548">
        <v>11.99</v>
      </c>
      <c r="O3548">
        <v>12.1</v>
      </c>
      <c r="R3548">
        <f t="shared" si="256"/>
        <v>12</v>
      </c>
      <c r="S3548">
        <f t="shared" si="257"/>
        <v>12</v>
      </c>
      <c r="T3548">
        <f t="shared" si="254"/>
        <v>24</v>
      </c>
      <c r="U3548" t="s">
        <v>1546</v>
      </c>
      <c r="V3548" t="s">
        <v>1471</v>
      </c>
      <c r="W3548" t="s">
        <v>1472</v>
      </c>
      <c r="X3548" t="s">
        <v>1482</v>
      </c>
      <c r="Z3548" t="str" cm="1">
        <f t="array" ref="Z3548">IF(ISBLANK(AK3548),_xlfn.LET(
    _xlpm.nameBeforeSlash, IF(ISNUMBER(SEARCH("/", Y3548)), LEFT(Y3548, SEARCH("/", Y3548)-1), Y3548),
    _xlpm.matchRow, IFERROR(MATCH(_xlpm.nameBeforeSlash, AA:AA, 0), ""),
    _xlpm.difference, IF(_xlpm.matchRow="", "", ABS((R3548 + S3548)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),IF(ISBLANK(Y3548),"","Hidden"))</f>
        <v/>
      </c>
      <c r="AA3548" t="s">
        <v>5255</v>
      </c>
      <c r="AB3548" t="s">
        <v>1477</v>
      </c>
      <c r="AC3548" t="s">
        <v>6497</v>
      </c>
      <c r="AD3548" t="str">
        <f>_xlfn.XLOOKUP(AC3548,moves!A:A,moves!B:B)</f>
        <v>dark</v>
      </c>
      <c r="AE3548">
        <f>_xlfn.XLOOKUP(AC3548,moves!A:A,moves!D:D)</f>
        <v>0</v>
      </c>
      <c r="AF3548" t="str">
        <f>_xlfn.XLOOKUP(AC3548,moves!A:A,moves!E:E)</f>
        <v>Deal damage equal to double the current damage on the target.</v>
      </c>
      <c r="AG3548">
        <v>0</v>
      </c>
      <c r="AH3548">
        <v>0</v>
      </c>
      <c r="AI3548">
        <f t="shared" si="255"/>
        <v>1</v>
      </c>
      <c r="AJ3548" t="s">
        <v>525</v>
      </c>
      <c r="AK3548" t="s">
        <v>6230</v>
      </c>
      <c r="AL3548">
        <v>0</v>
      </c>
      <c r="AM3548" cm="1">
        <f t="array" ref="AM3548">IF(AL3548=1,1,
   IF(ISTEXT(AK3548),1,
   IF(AO3548&gt;1,AM3547,
   IF(AI3548=1,
      IF(SUMPRODUCT((LEN($Y$2:$Y$4096)-LEN(SUBSTITUTE($Y$2:$Y$4096,AA3548,"")))/LEN(AA3548))&gt;0,2,1),
      IF(
         SUMPRODUCT((LEN($Y$2:$Y$4096)-LEN(SUBSTITUTE($Y$2:$Y$4096,AA3548,"")))/LEN(AA3548))
         - SUMPRODUCT((LEN($Y$2:$Y$4096)-LEN(SUBSTITUTE($Y$2:$Y$4096,"Alolan "&amp;AA3548,"")))/LEN("Alolan "&amp;AA3548))
         - SUMPRODUCT((LEN($Y$2:$Y$4096)-LEN(SUBSTITUTE($Y$2:$Y$4096,"Galarian "&amp;AA3548,"")))/LEN("Galarian "&amp;AA3548))
         - SUMPRODUCT((LEN($Y$2:$Y$4096)-LEN(SUBSTITUTE($Y$2:$Y$4096,"Hisuian "&amp;AA3548,"")))/LEN("Hisuian "&amp;AA3548))
         - SUMPRODUCT((LEN($Y$2:$Y$4096)-LEN(SUBSTITUTE($Y$2:$Y$4096,"Paldean "&amp;AA3548,"")))/LEN("Paldean "&amp;AA3548))
      &gt;0,2,1)
   ))))</f>
        <v>1</v>
      </c>
      <c r="AN3548">
        <v>0</v>
      </c>
      <c r="AO3548">
        <v>2</v>
      </c>
    </row>
    <row r="3549" spans="1:41" x14ac:dyDescent="0.25">
      <c r="A3549" t="s">
        <v>3925</v>
      </c>
      <c r="B3549" t="s">
        <v>564</v>
      </c>
      <c r="C3549" t="s">
        <v>1499</v>
      </c>
      <c r="D3549" t="s">
        <v>1514</v>
      </c>
      <c r="E3549">
        <v>70</v>
      </c>
      <c r="F3549">
        <v>130</v>
      </c>
      <c r="G3549">
        <v>100</v>
      </c>
      <c r="H3549">
        <v>55</v>
      </c>
      <c r="I3549">
        <v>80</v>
      </c>
      <c r="J3549">
        <v>65</v>
      </c>
      <c r="K3549" t="s">
        <v>565</v>
      </c>
      <c r="M3549" t="s">
        <v>6230</v>
      </c>
      <c r="N3549">
        <v>9.65</v>
      </c>
      <c r="O3549">
        <v>8.1999999999999993</v>
      </c>
      <c r="Q3549">
        <v>1</v>
      </c>
      <c r="R3549">
        <f t="shared" si="256"/>
        <v>10</v>
      </c>
      <c r="S3549">
        <f t="shared" si="257"/>
        <v>9</v>
      </c>
      <c r="T3549">
        <f t="shared" si="254"/>
        <v>19</v>
      </c>
      <c r="U3549" t="s">
        <v>1499</v>
      </c>
      <c r="V3549" t="s">
        <v>1514</v>
      </c>
      <c r="W3549" t="s">
        <v>1481</v>
      </c>
      <c r="X3549" t="s">
        <v>1512</v>
      </c>
      <c r="Z3549" t="str" cm="1">
        <f t="array" ref="Z3549">IF(ISBLANK(AK3549),_xlfn.LET(
    _xlpm.nameBeforeSlash, IF(ISNUMBER(SEARCH("/", Y3549)), LEFT(Y3549, SEARCH("/", Y3549)-1), Y3549),
    _xlpm.matchRow, IFERROR(MATCH(_xlpm.nameBeforeSlash, AA:AA, 0), ""),
    _xlpm.difference, IF(_xlpm.matchRow="", "", ABS((R3549 + S3549)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),IF(ISBLANK(Y3549),"","Hidden"))</f>
        <v/>
      </c>
      <c r="AA3549" t="s">
        <v>5210</v>
      </c>
      <c r="AB3549" t="s">
        <v>3498</v>
      </c>
      <c r="AC3549" t="s">
        <v>9055</v>
      </c>
      <c r="AD3549" t="str">
        <f>_xlfn.XLOOKUP(AC3549,moves!A:A,moves!B:B)</f>
        <v>steel</v>
      </c>
      <c r="AE3549">
        <f>_xlfn.XLOOKUP(AC3549,moves!A:A,moves!D:D)</f>
        <v>3</v>
      </c>
      <c r="AF3549" t="str">
        <f>_xlfn.XLOOKUP(AC3549,moves!A:A,moves!E:E)</f>
        <v>For each ability known by opposing active Pokémon: Increase attack strength by 2.</v>
      </c>
      <c r="AG3549">
        <v>0</v>
      </c>
      <c r="AH3549">
        <v>0</v>
      </c>
      <c r="AI3549">
        <f t="shared" si="255"/>
        <v>1</v>
      </c>
      <c r="AJ3549" t="s">
        <v>525</v>
      </c>
      <c r="AK3549" t="s">
        <v>6230</v>
      </c>
      <c r="AL3549">
        <v>0</v>
      </c>
      <c r="AM3549" cm="1">
        <f t="array" ref="AM3549">IF(AL3549=1,1,
   IF(ISTEXT(AK3549),1,
   IF(AO3549&gt;1,AM3547,
   IF(AI3549=1,
      IF(SUMPRODUCT((LEN($Y$2:$Y$4096)-LEN(SUBSTITUTE($Y$2:$Y$4096,AA3549,"")))/LEN(AA3549))&gt;0,2,1),
      IF(
         SUMPRODUCT((LEN($Y$2:$Y$4096)-LEN(SUBSTITUTE($Y$2:$Y$4096,AA3549,"")))/LEN(AA3549))
         - SUMPRODUCT((LEN($Y$2:$Y$4096)-LEN(SUBSTITUTE($Y$2:$Y$4096,"Alolan "&amp;AA3549,"")))/LEN("Alolan "&amp;AA3549))
         - SUMPRODUCT((LEN($Y$2:$Y$4096)-LEN(SUBSTITUTE($Y$2:$Y$4096,"Galarian "&amp;AA3549,"")))/LEN("Galarian "&amp;AA3549))
         - SUMPRODUCT((LEN($Y$2:$Y$4096)-LEN(SUBSTITUTE($Y$2:$Y$4096,"Hisuian "&amp;AA3549,"")))/LEN("Hisuian "&amp;AA3549))
         - SUMPRODUCT((LEN($Y$2:$Y$4096)-LEN(SUBSTITUTE($Y$2:$Y$4096,"Paldean "&amp;AA3549,"")))/LEN("Paldean "&amp;AA3549))
      &gt;0,2,1)
   ))))</f>
        <v>1</v>
      </c>
      <c r="AN3549">
        <v>0</v>
      </c>
      <c r="AO3549">
        <v>0</v>
      </c>
    </row>
    <row r="3550" spans="1:41" x14ac:dyDescent="0.25">
      <c r="A3550" t="s">
        <v>3926</v>
      </c>
      <c r="B3550" t="s">
        <v>564</v>
      </c>
      <c r="C3550" t="s">
        <v>1499</v>
      </c>
      <c r="D3550" t="s">
        <v>1514</v>
      </c>
      <c r="E3550">
        <v>70</v>
      </c>
      <c r="F3550">
        <v>150</v>
      </c>
      <c r="G3550">
        <v>140</v>
      </c>
      <c r="H3550">
        <v>65</v>
      </c>
      <c r="I3550">
        <v>100</v>
      </c>
      <c r="J3550">
        <v>75</v>
      </c>
      <c r="K3550" t="s">
        <v>565</v>
      </c>
      <c r="M3550" t="s">
        <v>6230</v>
      </c>
      <c r="N3550">
        <v>11.15</v>
      </c>
      <c r="O3550">
        <v>10</v>
      </c>
      <c r="Q3550">
        <v>3</v>
      </c>
      <c r="R3550">
        <f t="shared" si="256"/>
        <v>11</v>
      </c>
      <c r="S3550">
        <f t="shared" si="257"/>
        <v>13</v>
      </c>
      <c r="T3550">
        <f t="shared" si="254"/>
        <v>24</v>
      </c>
      <c r="U3550" t="s">
        <v>1499</v>
      </c>
      <c r="V3550" t="s">
        <v>1514</v>
      </c>
      <c r="W3550" t="s">
        <v>1481</v>
      </c>
      <c r="X3550" t="s">
        <v>1512</v>
      </c>
      <c r="Z3550" t="str" cm="1">
        <f t="array" ref="Z3550">IF(ISBLANK(AK3550),_xlfn.LET(
    _xlpm.nameBeforeSlash, IF(ISNUMBER(SEARCH("/", Y3550)), LEFT(Y3550, SEARCH("/", Y3550)-1), Y3550),
    _xlpm.matchRow, IFERROR(MATCH(_xlpm.nameBeforeSlash, AA:AA, 0), ""),
    _xlpm.difference, IF(_xlpm.matchRow="", "", ABS((R3550 + S3550)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),IF(ISBLANK(Y3550),"","Hidden"))</f>
        <v/>
      </c>
      <c r="AA3550" t="s">
        <v>5211</v>
      </c>
      <c r="AB3550" t="s">
        <v>1477</v>
      </c>
      <c r="AC3550" t="s">
        <v>9054</v>
      </c>
      <c r="AD3550" t="str">
        <f>_xlfn.XLOOKUP(AC3550,moves!A:A,moves!B:B)</f>
        <v>steel</v>
      </c>
      <c r="AE3550">
        <f>_xlfn.XLOOKUP(AC3550,moves!A:A,moves!D:D)</f>
        <v>4</v>
      </c>
      <c r="AF3550" t="str">
        <f>_xlfn.XLOOKUP(AC3550,moves!A:A,moves!E:E)</f>
        <v>The target's MODIFY moves no longer have a move effect.</v>
      </c>
      <c r="AG3550">
        <v>0</v>
      </c>
      <c r="AH3550">
        <v>0</v>
      </c>
      <c r="AI3550">
        <f t="shared" si="255"/>
        <v>1</v>
      </c>
      <c r="AJ3550" t="s">
        <v>525</v>
      </c>
      <c r="AK3550" t="s">
        <v>6230</v>
      </c>
      <c r="AL3550">
        <v>0</v>
      </c>
      <c r="AM3550" cm="1">
        <f t="array" ref="AM3550">IF(AL3550=1,1,
   IF(ISTEXT(AK3550),1,
   IF(AO3550&gt;1,AM3549,
   IF(AI3550=1,
      IF(SUMPRODUCT((LEN($Y$2:$Y$4096)-LEN(SUBSTITUTE($Y$2:$Y$4096,AA3550,"")))/LEN(AA3550))&gt;0,2,1),
      IF(
         SUMPRODUCT((LEN($Y$2:$Y$4096)-LEN(SUBSTITUTE($Y$2:$Y$4096,AA3550,"")))/LEN(AA3550))
         - SUMPRODUCT((LEN($Y$2:$Y$4096)-LEN(SUBSTITUTE($Y$2:$Y$4096,"Alolan "&amp;AA3550,"")))/LEN("Alolan "&amp;AA3550))
         - SUMPRODUCT((LEN($Y$2:$Y$4096)-LEN(SUBSTITUTE($Y$2:$Y$4096,"Galarian "&amp;AA3550,"")))/LEN("Galarian "&amp;AA3550))
         - SUMPRODUCT((LEN($Y$2:$Y$4096)-LEN(SUBSTITUTE($Y$2:$Y$4096,"Hisuian "&amp;AA3550,"")))/LEN("Hisuian "&amp;AA3550))
         - SUMPRODUCT((LEN($Y$2:$Y$4096)-LEN(SUBSTITUTE($Y$2:$Y$4096,"Paldean "&amp;AA3550,"")))/LEN("Paldean "&amp;AA3550))
      &gt;0,2,1)
   ))))</f>
        <v>1</v>
      </c>
      <c r="AN3550">
        <v>0</v>
      </c>
      <c r="AO3550">
        <v>2</v>
      </c>
    </row>
    <row r="3551" spans="1:41" x14ac:dyDescent="0.25">
      <c r="A3551" t="s">
        <v>3710</v>
      </c>
      <c r="B3551" t="s">
        <v>20</v>
      </c>
      <c r="C3551" t="s">
        <v>1469</v>
      </c>
      <c r="D3551" t="s">
        <v>1481</v>
      </c>
      <c r="E3551">
        <v>40</v>
      </c>
      <c r="F3551">
        <v>45</v>
      </c>
      <c r="G3551">
        <v>35</v>
      </c>
      <c r="H3551">
        <v>30</v>
      </c>
      <c r="I3551">
        <v>40</v>
      </c>
      <c r="J3551">
        <v>55</v>
      </c>
      <c r="K3551" t="s">
        <v>1567</v>
      </c>
      <c r="M3551" t="s">
        <v>6231</v>
      </c>
      <c r="N3551">
        <v>4.75</v>
      </c>
      <c r="O3551">
        <v>3.85</v>
      </c>
      <c r="P3551">
        <v>3</v>
      </c>
      <c r="Q3551">
        <v>1</v>
      </c>
      <c r="R3551">
        <f t="shared" si="256"/>
        <v>8</v>
      </c>
      <c r="S3551">
        <f t="shared" si="257"/>
        <v>5</v>
      </c>
      <c r="T3551">
        <f t="shared" si="249"/>
        <v>13</v>
      </c>
      <c r="U3551" t="s">
        <v>1469</v>
      </c>
      <c r="V3551" t="s">
        <v>1481</v>
      </c>
      <c r="W3551" t="s">
        <v>1512</v>
      </c>
      <c r="X3551" t="s">
        <v>1471</v>
      </c>
      <c r="Y3551" t="s">
        <v>4976</v>
      </c>
      <c r="Z3551" t="str" cm="1">
        <f t="array" ref="Z3551">IF(ISBLANK(AK3551),_xlfn.LET(
    _xlpm.nameBeforeSlash, IF(ISNUMBER(SEARCH("/", Y3551)), LEFT(Y3551, SEARCH("/", Y3551)-1), Y3551),
    _xlpm.matchRow, IFERROR(MATCH(_xlpm.nameBeforeSlash, AA:AA, 0), ""),
    _xlpm.difference, IF(_xlpm.matchRow="", "", ABS((R3551 + S3551)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),IF(ISBLANK(Y3551),"","Hidden"))</f>
        <v>Hidden</v>
      </c>
      <c r="AA3551" t="s">
        <v>4977</v>
      </c>
      <c r="AB3551" t="s">
        <v>3498</v>
      </c>
      <c r="AC3551" t="s">
        <v>6377</v>
      </c>
      <c r="AD3551" t="str">
        <f>_xlfn.XLOOKUP(AC3551,moves!A:A,moves!B:B)</f>
        <v>flying</v>
      </c>
      <c r="AE3551">
        <f>_xlfn.XLOOKUP(AC3551,moves!A:A,moves!D:D)</f>
        <v>2</v>
      </c>
      <c r="AF3551" t="str">
        <f>_xlfn.XLOOKUP(AC3551,moves!A:A,moves!E:E)</f>
        <v>When the user is next attacked: Remove 1 critical hit from the roll.</v>
      </c>
      <c r="AG3551">
        <v>0</v>
      </c>
      <c r="AH3551">
        <v>0</v>
      </c>
      <c r="AI3551">
        <f t="shared" si="253"/>
        <v>1</v>
      </c>
      <c r="AJ3551" t="s">
        <v>523</v>
      </c>
      <c r="AK3551" t="s">
        <v>6231</v>
      </c>
      <c r="AL3551">
        <v>0</v>
      </c>
      <c r="AM3551" cm="1">
        <f t="array" ref="AM3551">IF(AL3551=1,1,
   IF(ISTEXT(AK3551),1,
   IF(AO3551&gt;1,AM3470,
   IF(AI3551=1,
      IF(SUMPRODUCT((LEN($Y$2:$Y$4096)-LEN(SUBSTITUTE($Y$2:$Y$4096,AA3551,"")))/LEN(AA3551))&gt;0,2,1),
      IF(
         SUMPRODUCT((LEN($Y$2:$Y$4096)-LEN(SUBSTITUTE($Y$2:$Y$4096,AA3551,"")))/LEN(AA3551))
         - SUMPRODUCT((LEN($Y$2:$Y$4096)-LEN(SUBSTITUTE($Y$2:$Y$4096,"Alolan "&amp;AA3551,"")))/LEN("Alolan "&amp;AA3551))
         - SUMPRODUCT((LEN($Y$2:$Y$4096)-LEN(SUBSTITUTE($Y$2:$Y$4096,"Galarian "&amp;AA3551,"")))/LEN("Galarian "&amp;AA3551))
         - SUMPRODUCT((LEN($Y$2:$Y$4096)-LEN(SUBSTITUTE($Y$2:$Y$4096,"Hisuian "&amp;AA3551,"")))/LEN("Hisuian "&amp;AA3551))
         - SUMPRODUCT((LEN($Y$2:$Y$4096)-LEN(SUBSTITUTE($Y$2:$Y$4096,"Paldean "&amp;AA3551,"")))/LEN("Paldean "&amp;AA3551))
      &gt;0,2,1)
   ))))</f>
        <v>1</v>
      </c>
      <c r="AN3551">
        <v>0</v>
      </c>
      <c r="AO3551">
        <v>0</v>
      </c>
    </row>
    <row r="3552" spans="1:41" x14ac:dyDescent="0.25">
      <c r="A3552" t="s">
        <v>3806</v>
      </c>
      <c r="B3552" t="s">
        <v>1694</v>
      </c>
      <c r="C3552" t="s">
        <v>1469</v>
      </c>
      <c r="D3552"/>
      <c r="E3552">
        <v>40</v>
      </c>
      <c r="F3552">
        <v>65</v>
      </c>
      <c r="G3552">
        <v>95</v>
      </c>
      <c r="H3552">
        <v>60</v>
      </c>
      <c r="I3552">
        <v>45</v>
      </c>
      <c r="J3552">
        <v>35</v>
      </c>
      <c r="K3552" t="s">
        <v>1695</v>
      </c>
      <c r="M3552" t="s">
        <v>6231</v>
      </c>
      <c r="N3552">
        <v>5.25</v>
      </c>
      <c r="O3552">
        <v>5.8</v>
      </c>
      <c r="P3552">
        <v>2</v>
      </c>
      <c r="Q3552">
        <v>2</v>
      </c>
      <c r="R3552">
        <f t="shared" si="256"/>
        <v>7</v>
      </c>
      <c r="S3552">
        <f t="shared" si="257"/>
        <v>8</v>
      </c>
      <c r="T3552">
        <f t="shared" si="249"/>
        <v>15</v>
      </c>
      <c r="U3552" t="s">
        <v>1469</v>
      </c>
      <c r="V3552" t="s">
        <v>1471</v>
      </c>
      <c r="W3552" t="s">
        <v>1209</v>
      </c>
      <c r="X3552" t="s">
        <v>1512</v>
      </c>
      <c r="Y3552" t="s">
        <v>8447</v>
      </c>
      <c r="Z3552" t="str" cm="1">
        <f t="array" ref="Z3552">IF(ISBLANK(AK3552),_xlfn.LET(
    _xlpm.nameBeforeSlash, IF(ISNUMBER(SEARCH("/", Y3552)), LEFT(Y3552, SEARCH("/", Y3552)-1), Y3552),
    _xlpm.matchRow, IFERROR(MATCH(_xlpm.nameBeforeSlash, AA:AA, 0), ""),
    _xlpm.difference, IF(_xlpm.matchRow="", "", ABS((R3552 + S3552)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),IF(ISBLANK(Y3552),"","Hidden"))</f>
        <v>Hidden</v>
      </c>
      <c r="AA3552" t="s">
        <v>5079</v>
      </c>
      <c r="AB3552" t="s">
        <v>3498</v>
      </c>
      <c r="AC3552" t="s">
        <v>1299</v>
      </c>
      <c r="AD3552" t="str">
        <f>_xlfn.XLOOKUP(AC3552,moves!A:A,moves!B:B)</f>
        <v>poison</v>
      </c>
      <c r="AE3552">
        <f>_xlfn.XLOOKUP(AC3552,moves!A:A,moves!D:D)</f>
        <v>2</v>
      </c>
      <c r="AF3552" t="str">
        <f>_xlfn.XLOOKUP(AC3552,moves!A:A,moves!E:E)</f>
        <v>Remove all PERSISTING and MODIFY effects on all active Pokémon.</v>
      </c>
      <c r="AG3552">
        <v>0</v>
      </c>
      <c r="AH3552">
        <v>0</v>
      </c>
      <c r="AI3552">
        <f t="shared" si="253"/>
        <v>1</v>
      </c>
      <c r="AJ3552" t="s">
        <v>523</v>
      </c>
      <c r="AK3552" t="s">
        <v>6231</v>
      </c>
      <c r="AL3552">
        <v>0</v>
      </c>
      <c r="AM3552" cm="1">
        <f t="array" ref="AM3552">IF(AL3552=1,1,
   IF(ISTEXT(AK3552),1,
   IF(AO3552&gt;1,AM3551,
   IF(AI3552=1,
      IF(SUMPRODUCT((LEN($Y$2:$Y$4096)-LEN(SUBSTITUTE($Y$2:$Y$4096,AA3552,"")))/LEN(AA3552))&gt;0,2,1),
      IF(
         SUMPRODUCT((LEN($Y$2:$Y$4096)-LEN(SUBSTITUTE($Y$2:$Y$4096,AA3552,"")))/LEN(AA3552))
         - SUMPRODUCT((LEN($Y$2:$Y$4096)-LEN(SUBSTITUTE($Y$2:$Y$4096,"Alolan "&amp;AA3552,"")))/LEN("Alolan "&amp;AA3552))
         - SUMPRODUCT((LEN($Y$2:$Y$4096)-LEN(SUBSTITUTE($Y$2:$Y$4096,"Galarian "&amp;AA3552,"")))/LEN("Galarian "&amp;AA3552))
         - SUMPRODUCT((LEN($Y$2:$Y$4096)-LEN(SUBSTITUTE($Y$2:$Y$4096,"Hisuian "&amp;AA3552,"")))/LEN("Hisuian "&amp;AA3552))
         - SUMPRODUCT((LEN($Y$2:$Y$4096)-LEN(SUBSTITUTE($Y$2:$Y$4096,"Paldean "&amp;AA3552,"")))/LEN("Paldean "&amp;AA3552))
      &gt;0,2,1)
   ))))</f>
        <v>1</v>
      </c>
      <c r="AN3552">
        <v>0</v>
      </c>
      <c r="AO3552">
        <v>0</v>
      </c>
    </row>
    <row r="3553" spans="1:41" x14ac:dyDescent="0.25">
      <c r="A3553" t="s">
        <v>3780</v>
      </c>
      <c r="B3553" t="s">
        <v>1665</v>
      </c>
      <c r="C3553" t="s">
        <v>1490</v>
      </c>
      <c r="D3553"/>
      <c r="E3553">
        <v>30</v>
      </c>
      <c r="F3553">
        <v>65</v>
      </c>
      <c r="G3553">
        <v>100</v>
      </c>
      <c r="H3553">
        <v>45</v>
      </c>
      <c r="I3553">
        <v>25</v>
      </c>
      <c r="J3553">
        <v>40</v>
      </c>
      <c r="K3553" t="s">
        <v>1666</v>
      </c>
      <c r="M3553" t="s">
        <v>6231</v>
      </c>
      <c r="N3553">
        <v>5.3</v>
      </c>
      <c r="O3553">
        <v>4.95</v>
      </c>
      <c r="P3553">
        <v>2</v>
      </c>
      <c r="Q3553">
        <v>2</v>
      </c>
      <c r="R3553">
        <f t="shared" si="256"/>
        <v>7</v>
      </c>
      <c r="S3553">
        <f t="shared" si="257"/>
        <v>7</v>
      </c>
      <c r="T3553">
        <f t="shared" si="249"/>
        <v>14</v>
      </c>
      <c r="U3553" t="s">
        <v>1490</v>
      </c>
      <c r="V3553" t="s">
        <v>1209</v>
      </c>
      <c r="W3553" t="s">
        <v>1469</v>
      </c>
      <c r="X3553" t="s">
        <v>1546</v>
      </c>
      <c r="Y3553" t="s">
        <v>5051</v>
      </c>
      <c r="Z3553" t="str" cm="1">
        <f t="array" ref="Z3553">IF(ISBLANK(AK3553),_xlfn.LET(
    _xlpm.nameBeforeSlash, IF(ISNUMBER(SEARCH("/", Y3553)), LEFT(Y3553, SEARCH("/", Y3553)-1), Y3553),
    _xlpm.matchRow, IFERROR(MATCH(_xlpm.nameBeforeSlash, AA:AA, 0), ""),
    _xlpm.difference, IF(_xlpm.matchRow="", "", ABS((R3553 + S3553)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),IF(ISBLANK(Y3553),"","Hidden"))</f>
        <v>Hidden</v>
      </c>
      <c r="AA3553" t="s">
        <v>5052</v>
      </c>
      <c r="AB3553" t="s">
        <v>3498</v>
      </c>
      <c r="AC3553" t="s">
        <v>1303</v>
      </c>
      <c r="AD3553" t="str">
        <f>_xlfn.XLOOKUP(AC3553,moves!A:A,moves!B:B)</f>
        <v>poison</v>
      </c>
      <c r="AE3553">
        <f>_xlfn.XLOOKUP(AC3553,moves!A:A,moves!D:D)</f>
        <v>1</v>
      </c>
      <c r="AF3553" t="str">
        <f>_xlfn.XLOOKUP(AC3553,moves!A:A,moves!E:E)</f>
        <v>Increase the state of Toxic Spikes Hazardous Terrain Token by 1 on the opposing side of the arena.</v>
      </c>
      <c r="AG3553">
        <v>0</v>
      </c>
      <c r="AH3553">
        <v>0</v>
      </c>
      <c r="AI3553">
        <f t="shared" si="253"/>
        <v>1</v>
      </c>
      <c r="AJ3553" t="s">
        <v>523</v>
      </c>
      <c r="AK3553" t="s">
        <v>6231</v>
      </c>
      <c r="AL3553">
        <v>0</v>
      </c>
      <c r="AM3553" cm="1">
        <f t="array" ref="AM3553">IF(AL3553=1,1,
   IF(ISTEXT(AK3553),1,
   IF(AO3553&gt;1,AM3552,
   IF(AI3553=1,
      IF(SUMPRODUCT((LEN($Y$2:$Y$4096)-LEN(SUBSTITUTE($Y$2:$Y$4096,AA3553,"")))/LEN(AA3553))&gt;0,2,1),
      IF(
         SUMPRODUCT((LEN($Y$2:$Y$4096)-LEN(SUBSTITUTE($Y$2:$Y$4096,AA3553,"")))/LEN(AA3553))
         - SUMPRODUCT((LEN($Y$2:$Y$4096)-LEN(SUBSTITUTE($Y$2:$Y$4096,"Alolan "&amp;AA3553,"")))/LEN("Alolan "&amp;AA3553))
         - SUMPRODUCT((LEN($Y$2:$Y$4096)-LEN(SUBSTITUTE($Y$2:$Y$4096,"Galarian "&amp;AA3553,"")))/LEN("Galarian "&amp;AA3553))
         - SUMPRODUCT((LEN($Y$2:$Y$4096)-LEN(SUBSTITUTE($Y$2:$Y$4096,"Hisuian "&amp;AA3553,"")))/LEN("Hisuian "&amp;AA3553))
         - SUMPRODUCT((LEN($Y$2:$Y$4096)-LEN(SUBSTITUTE($Y$2:$Y$4096,"Paldean "&amp;AA3553,"")))/LEN("Paldean "&amp;AA3553))
      &gt;0,2,1)
   ))))</f>
        <v>1</v>
      </c>
      <c r="AN3553">
        <v>0</v>
      </c>
      <c r="AO3553">
        <v>0</v>
      </c>
    </row>
    <row r="3554" spans="1:41" x14ac:dyDescent="0.25">
      <c r="A3554" t="s">
        <v>3686</v>
      </c>
      <c r="B3554" t="s">
        <v>1532</v>
      </c>
      <c r="C3554" t="s">
        <v>1469</v>
      </c>
      <c r="D3554"/>
      <c r="E3554">
        <v>30</v>
      </c>
      <c r="F3554">
        <v>60</v>
      </c>
      <c r="G3554">
        <v>44</v>
      </c>
      <c r="H3554">
        <v>40</v>
      </c>
      <c r="I3554">
        <v>54</v>
      </c>
      <c r="J3554">
        <v>55</v>
      </c>
      <c r="K3554" t="s">
        <v>1533</v>
      </c>
      <c r="M3554" t="s">
        <v>6231</v>
      </c>
      <c r="N3554">
        <v>5.6</v>
      </c>
      <c r="O3554">
        <v>4.1399999999999997</v>
      </c>
      <c r="P3554">
        <v>2</v>
      </c>
      <c r="Q3554">
        <v>2</v>
      </c>
      <c r="R3554">
        <f t="shared" si="256"/>
        <v>8</v>
      </c>
      <c r="S3554">
        <f t="shared" si="257"/>
        <v>6</v>
      </c>
      <c r="T3554">
        <f t="shared" si="249"/>
        <v>14</v>
      </c>
      <c r="U3554" t="s">
        <v>1469</v>
      </c>
      <c r="V3554" t="s">
        <v>1471</v>
      </c>
      <c r="W3554" t="s">
        <v>1512</v>
      </c>
      <c r="X3554" t="s">
        <v>429</v>
      </c>
      <c r="Y3554" t="s">
        <v>4952</v>
      </c>
      <c r="Z3554" t="str" cm="1">
        <f t="array" ref="Z3554">IF(ISBLANK(AK3554),_xlfn.LET(
    _xlpm.nameBeforeSlash, IF(ISNUMBER(SEARCH("/", Y3554)), LEFT(Y3554, SEARCH("/", Y3554)-1), Y3554),
    _xlpm.matchRow, IFERROR(MATCH(_xlpm.nameBeforeSlash, AA:AA, 0), ""),
    _xlpm.difference, IF(_xlpm.matchRow="", "", ABS((R3554 + S3554)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),IF(ISBLANK(Y3554),"","Hidden"))</f>
        <v>Hidden</v>
      </c>
      <c r="AA3554" t="s">
        <v>4953</v>
      </c>
      <c r="AB3554" t="s">
        <v>3498</v>
      </c>
      <c r="AC3554" t="s">
        <v>1250</v>
      </c>
      <c r="AD3554" t="str">
        <f>_xlfn.XLOOKUP(AC3554,moves!A:A,moves!B:B)</f>
        <v>normal</v>
      </c>
      <c r="AE3554">
        <f>_xlfn.XLOOKUP(AC3554,moves!A:A,moves!D:D)</f>
        <v>2</v>
      </c>
      <c r="AF3554" t="str">
        <f>_xlfn.XLOOKUP(AC3554,moves!A:A,moves!E:E)</f>
        <v>Increase the target's battle fatigue by 2. The target may no longer switch out or flee the battle.</v>
      </c>
      <c r="AG3554">
        <v>0</v>
      </c>
      <c r="AH3554">
        <v>0</v>
      </c>
      <c r="AI3554">
        <f t="shared" si="253"/>
        <v>1</v>
      </c>
      <c r="AJ3554" t="s">
        <v>523</v>
      </c>
      <c r="AK3554" t="s">
        <v>6231</v>
      </c>
      <c r="AL3554">
        <v>0</v>
      </c>
      <c r="AM3554" cm="1">
        <f t="array" ref="AM3554">IF(AL3554=1,1,
   IF(ISTEXT(AK3554),1,
   IF(AO3554&gt;1,AM3553,
   IF(AI3554=1,
      IF(SUMPRODUCT((LEN($Y$2:$Y$4096)-LEN(SUBSTITUTE($Y$2:$Y$4096,AA3554,"")))/LEN(AA3554))&gt;0,2,1),
      IF(
         SUMPRODUCT((LEN($Y$2:$Y$4096)-LEN(SUBSTITUTE($Y$2:$Y$4096,AA3554,"")))/LEN(AA3554))
         - SUMPRODUCT((LEN($Y$2:$Y$4096)-LEN(SUBSTITUTE($Y$2:$Y$4096,"Alolan "&amp;AA3554,"")))/LEN("Alolan "&amp;AA3554))
         - SUMPRODUCT((LEN($Y$2:$Y$4096)-LEN(SUBSTITUTE($Y$2:$Y$4096,"Galarian "&amp;AA3554,"")))/LEN("Galarian "&amp;AA3554))
         - SUMPRODUCT((LEN($Y$2:$Y$4096)-LEN(SUBSTITUTE($Y$2:$Y$4096,"Hisuian "&amp;AA3554,"")))/LEN("Hisuian "&amp;AA3554))
         - SUMPRODUCT((LEN($Y$2:$Y$4096)-LEN(SUBSTITUTE($Y$2:$Y$4096,"Paldean "&amp;AA3554,"")))/LEN("Paldean "&amp;AA3554))
      &gt;0,2,1)
   ))))</f>
        <v>1</v>
      </c>
      <c r="AN3554">
        <v>0</v>
      </c>
      <c r="AO3554">
        <v>0</v>
      </c>
    </row>
    <row r="3555" spans="1:41" x14ac:dyDescent="0.25">
      <c r="A3555" t="s">
        <v>3964</v>
      </c>
      <c r="B3555" t="s">
        <v>107</v>
      </c>
      <c r="C3555" t="s">
        <v>1546</v>
      </c>
      <c r="D3555" t="s">
        <v>1472</v>
      </c>
      <c r="E3555">
        <v>50</v>
      </c>
      <c r="F3555">
        <v>64</v>
      </c>
      <c r="G3555">
        <v>50</v>
      </c>
      <c r="H3555">
        <v>45</v>
      </c>
      <c r="I3555">
        <v>50</v>
      </c>
      <c r="J3555">
        <v>41</v>
      </c>
      <c r="K3555" t="s">
        <v>1869</v>
      </c>
      <c r="M3555" t="s">
        <v>6231</v>
      </c>
      <c r="N3555">
        <v>5.2900000000000009</v>
      </c>
      <c r="O3555">
        <v>5</v>
      </c>
      <c r="P3555">
        <v>2</v>
      </c>
      <c r="Q3555">
        <v>2</v>
      </c>
      <c r="R3555">
        <f t="shared" si="256"/>
        <v>7</v>
      </c>
      <c r="S3555">
        <f t="shared" si="257"/>
        <v>7</v>
      </c>
      <c r="T3555">
        <f t="shared" si="249"/>
        <v>14</v>
      </c>
      <c r="U3555" t="s">
        <v>1546</v>
      </c>
      <c r="V3555" t="s">
        <v>1472</v>
      </c>
      <c r="W3555" t="s">
        <v>1471</v>
      </c>
      <c r="X3555" t="s">
        <v>1482</v>
      </c>
      <c r="Y3555" t="s">
        <v>5252</v>
      </c>
      <c r="Z3555" t="str" cm="1">
        <f t="array" ref="Z3555">IF(ISBLANK(AK3555),_xlfn.LET(
    _xlpm.nameBeforeSlash, IF(ISNUMBER(SEARCH("/", Y3555)), LEFT(Y3555, SEARCH("/", Y3555)-1), Y3555),
    _xlpm.matchRow, IFERROR(MATCH(_xlpm.nameBeforeSlash, AA:AA, 0), ""),
    _xlpm.difference, IF(_xlpm.matchRow="", "", ABS((R3555 + S3555)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),IF(ISBLANK(Y3555),"","Hidden"))</f>
        <v>Hidden</v>
      </c>
      <c r="AA3555" t="s">
        <v>5253</v>
      </c>
      <c r="AB3555" t="s">
        <v>3498</v>
      </c>
      <c r="AC3555" t="s">
        <v>458</v>
      </c>
      <c r="AD3555" t="str">
        <f>_xlfn.XLOOKUP(AC3555,moves!A:A,moves!B:B)</f>
        <v>ground</v>
      </c>
      <c r="AE3555">
        <f>_xlfn.XLOOKUP(AC3555,moves!A:A,moves!D:D)</f>
        <v>2</v>
      </c>
      <c r="AF3555" t="str">
        <f>_xlfn.XLOOKUP(AC3555,moves!A:A,moves!E:E)</f>
        <v>Increase the target's battle fatigue by 2. The target may no longer switch out or flee the battle.</v>
      </c>
      <c r="AG3555">
        <v>0</v>
      </c>
      <c r="AH3555">
        <v>0</v>
      </c>
      <c r="AI3555">
        <f t="shared" si="253"/>
        <v>1</v>
      </c>
      <c r="AJ3555" t="s">
        <v>523</v>
      </c>
      <c r="AK3555" t="s">
        <v>6231</v>
      </c>
      <c r="AL3555">
        <v>0</v>
      </c>
      <c r="AM3555" cm="1">
        <f t="array" ref="AM3555">IF(AL3555=1,1,
   IF(ISTEXT(AK3555),1,
   IF(AO3555&gt;1,AM3554,
   IF(AI3555=1,
      IF(SUMPRODUCT((LEN($Y$2:$Y$4096)-LEN(SUBSTITUTE($Y$2:$Y$4096,AA3555,"")))/LEN(AA3555))&gt;0,2,1),
      IF(
         SUMPRODUCT((LEN($Y$2:$Y$4096)-LEN(SUBSTITUTE($Y$2:$Y$4096,AA3555,"")))/LEN(AA3555))
         - SUMPRODUCT((LEN($Y$2:$Y$4096)-LEN(SUBSTITUTE($Y$2:$Y$4096,"Alolan "&amp;AA3555,"")))/LEN("Alolan "&amp;AA3555))
         - SUMPRODUCT((LEN($Y$2:$Y$4096)-LEN(SUBSTITUTE($Y$2:$Y$4096,"Galarian "&amp;AA3555,"")))/LEN("Galarian "&amp;AA3555))
         - SUMPRODUCT((LEN($Y$2:$Y$4096)-LEN(SUBSTITUTE($Y$2:$Y$4096,"Hisuian "&amp;AA3555,"")))/LEN("Hisuian "&amp;AA3555))
         - SUMPRODUCT((LEN($Y$2:$Y$4096)-LEN(SUBSTITUTE($Y$2:$Y$4096,"Paldean "&amp;AA3555,"")))/LEN("Paldean "&amp;AA3555))
      &gt;0,2,1)
   ))))</f>
        <v>1</v>
      </c>
      <c r="AN3555">
        <v>0</v>
      </c>
      <c r="AO3555">
        <v>0</v>
      </c>
    </row>
    <row r="3556" spans="1:41" x14ac:dyDescent="0.25">
      <c r="A3556" t="s">
        <v>3788</v>
      </c>
      <c r="B3556" t="s">
        <v>1672</v>
      </c>
      <c r="C3556" t="s">
        <v>429</v>
      </c>
      <c r="D3556"/>
      <c r="E3556">
        <v>60</v>
      </c>
      <c r="F3556">
        <v>48</v>
      </c>
      <c r="G3556">
        <v>45</v>
      </c>
      <c r="H3556">
        <v>43</v>
      </c>
      <c r="I3556">
        <v>90</v>
      </c>
      <c r="J3556">
        <v>42</v>
      </c>
      <c r="K3556" t="s">
        <v>1673</v>
      </c>
      <c r="M3556" t="s">
        <v>6231</v>
      </c>
      <c r="N3556">
        <v>4.51</v>
      </c>
      <c r="O3556">
        <v>6.45</v>
      </c>
      <c r="P3556">
        <v>2</v>
      </c>
      <c r="Q3556">
        <v>2</v>
      </c>
      <c r="R3556">
        <f t="shared" si="256"/>
        <v>7</v>
      </c>
      <c r="S3556">
        <f t="shared" si="257"/>
        <v>8</v>
      </c>
      <c r="T3556">
        <f t="shared" si="249"/>
        <v>15</v>
      </c>
      <c r="U3556" t="s">
        <v>429</v>
      </c>
      <c r="V3556" t="s">
        <v>1471</v>
      </c>
      <c r="W3556" t="s">
        <v>1469</v>
      </c>
      <c r="X3556" t="s">
        <v>1492</v>
      </c>
      <c r="Y3556" t="s">
        <v>5060</v>
      </c>
      <c r="Z3556" t="str" cm="1">
        <f t="array" ref="Z3556">IF(ISBLANK(AK3556),_xlfn.LET(
    _xlpm.nameBeforeSlash, IF(ISNUMBER(SEARCH("/", Y3556)), LEFT(Y3556, SEARCH("/", Y3556)-1), Y3556),
    _xlpm.matchRow, IFERROR(MATCH(_xlpm.nameBeforeSlash, AA:AA, 0), ""),
    _xlpm.difference, IF(_xlpm.matchRow="", "", ABS((R3556 + S3556)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),IF(ISBLANK(Y3556),"","Hidden"))</f>
        <v>Hidden</v>
      </c>
      <c r="AA3556" t="s">
        <v>5061</v>
      </c>
      <c r="AB3556" t="s">
        <v>3498</v>
      </c>
      <c r="AC3556" t="s">
        <v>1332</v>
      </c>
      <c r="AD3556" t="str">
        <f>_xlfn.XLOOKUP(AC3556,moves!A:A,moves!B:B)</f>
        <v>psychic</v>
      </c>
      <c r="AE3556">
        <f>_xlfn.XLOOKUP(AC3556,moves!A:A,moves!D:D)</f>
        <v>3</v>
      </c>
      <c r="AF3556" t="str">
        <f>_xlfn.XLOOKUP(AC3556,moves!A:A,moves!E:E)</f>
        <v>If no status symbols and critical hits are rolled: Inflict Drowsy and Confused on the target, simultaneously.</v>
      </c>
      <c r="AG3556">
        <v>0</v>
      </c>
      <c r="AH3556">
        <v>0</v>
      </c>
      <c r="AI3556">
        <f t="shared" si="253"/>
        <v>1</v>
      </c>
      <c r="AJ3556" t="s">
        <v>523</v>
      </c>
      <c r="AK3556" t="s">
        <v>6231</v>
      </c>
      <c r="AL3556">
        <v>0</v>
      </c>
      <c r="AM3556" cm="1">
        <f t="array" ref="AM3556">IF(AL3556=1,1,
   IF(ISTEXT(AK3556),1,
   IF(AO3556&gt;1,AM3555,
   IF(AI3556=1,
      IF(SUMPRODUCT((LEN($Y$2:$Y$4096)-LEN(SUBSTITUTE($Y$2:$Y$4096,AA3556,"")))/LEN(AA3556))&gt;0,2,1),
      IF(
         SUMPRODUCT((LEN($Y$2:$Y$4096)-LEN(SUBSTITUTE($Y$2:$Y$4096,AA3556,"")))/LEN(AA3556))
         - SUMPRODUCT((LEN($Y$2:$Y$4096)-LEN(SUBSTITUTE($Y$2:$Y$4096,"Alolan "&amp;AA3556,"")))/LEN("Alolan "&amp;AA3556))
         - SUMPRODUCT((LEN($Y$2:$Y$4096)-LEN(SUBSTITUTE($Y$2:$Y$4096,"Galarian "&amp;AA3556,"")))/LEN("Galarian "&amp;AA3556))
         - SUMPRODUCT((LEN($Y$2:$Y$4096)-LEN(SUBSTITUTE($Y$2:$Y$4096,"Hisuian "&amp;AA3556,"")))/LEN("Hisuian "&amp;AA3556))
         - SUMPRODUCT((LEN($Y$2:$Y$4096)-LEN(SUBSTITUTE($Y$2:$Y$4096,"Paldean "&amp;AA3556,"")))/LEN("Paldean "&amp;AA3556))
      &gt;0,2,1)
   ))))</f>
        <v>1</v>
      </c>
      <c r="AN3556">
        <v>0</v>
      </c>
      <c r="AO3556">
        <v>0</v>
      </c>
    </row>
    <row r="3557" spans="1:41" x14ac:dyDescent="0.25">
      <c r="A3557" t="s">
        <v>3782</v>
      </c>
      <c r="B3557" t="s">
        <v>41</v>
      </c>
      <c r="C3557" t="s">
        <v>1524</v>
      </c>
      <c r="D3557" t="s">
        <v>1469</v>
      </c>
      <c r="E3557">
        <v>30</v>
      </c>
      <c r="F3557">
        <v>35</v>
      </c>
      <c r="G3557">
        <v>30</v>
      </c>
      <c r="H3557">
        <v>100</v>
      </c>
      <c r="I3557">
        <v>35</v>
      </c>
      <c r="J3557">
        <v>80</v>
      </c>
      <c r="K3557" t="s">
        <v>1668</v>
      </c>
      <c r="M3557" t="s">
        <v>6231</v>
      </c>
      <c r="N3557">
        <v>8.5500000000000007</v>
      </c>
      <c r="O3557">
        <v>3.15</v>
      </c>
      <c r="P3557">
        <v>2</v>
      </c>
      <c r="Q3557">
        <v>2</v>
      </c>
      <c r="R3557">
        <f t="shared" si="256"/>
        <v>11</v>
      </c>
      <c r="S3557">
        <f t="shared" si="257"/>
        <v>5</v>
      </c>
      <c r="T3557">
        <f t="shared" si="249"/>
        <v>16</v>
      </c>
      <c r="U3557" t="s">
        <v>1524</v>
      </c>
      <c r="V3557" t="s">
        <v>1469</v>
      </c>
      <c r="W3557" t="s">
        <v>1471</v>
      </c>
      <c r="X3557" t="s">
        <v>429</v>
      </c>
      <c r="Y3557" t="s">
        <v>5053</v>
      </c>
      <c r="Z3557" t="str" cm="1">
        <f t="array" ref="Z3557">IF(ISBLANK(AK3557),_xlfn.LET(
    _xlpm.nameBeforeSlash, IF(ISNUMBER(SEARCH("/", Y3557)), LEFT(Y3557, SEARCH("/", Y3557)-1), Y3557),
    _xlpm.matchRow, IFERROR(MATCH(_xlpm.nameBeforeSlash, AA:AA, 0), ""),
    _xlpm.difference, IF(_xlpm.matchRow="", "", ABS((R3557 + S3557)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),IF(ISBLANK(Y3557),"","Hidden"))</f>
        <v>Hidden</v>
      </c>
      <c r="AA3557" t="s">
        <v>5054</v>
      </c>
      <c r="AB3557" t="s">
        <v>3498</v>
      </c>
      <c r="AC3557" t="s">
        <v>481</v>
      </c>
      <c r="AD3557" t="str">
        <f>_xlfn.XLOOKUP(AC3557,moves!A:A,moves!B:B)</f>
        <v>ghost</v>
      </c>
      <c r="AE3557">
        <f>_xlfn.XLOOKUP(AC3557,moves!A:A,moves!D:D)</f>
        <v>1</v>
      </c>
      <c r="AF3557" t="str">
        <f>_xlfn.XLOOKUP(AC3557,moves!A:A,moves!E:E)</f>
        <v>Inflict the Confused status on the target. If the target was already Confused: Increased attack strength by 2.</v>
      </c>
      <c r="AG3557">
        <v>0</v>
      </c>
      <c r="AH3557">
        <v>0</v>
      </c>
      <c r="AI3557">
        <f t="shared" si="253"/>
        <v>1</v>
      </c>
      <c r="AJ3557" t="s">
        <v>523</v>
      </c>
      <c r="AK3557" t="s">
        <v>6231</v>
      </c>
      <c r="AL3557">
        <v>0</v>
      </c>
      <c r="AM3557" cm="1">
        <f t="array" ref="AM3557">IF(AL3557=1,1,
   IF(ISTEXT(AK3557),1,
   IF(AO3557&gt;1,AM3556,
   IF(AI3557=1,
      IF(SUMPRODUCT((LEN($Y$2:$Y$4096)-LEN(SUBSTITUTE($Y$2:$Y$4096,AA3557,"")))/LEN(AA3557))&gt;0,2,1),
      IF(
         SUMPRODUCT((LEN($Y$2:$Y$4096)-LEN(SUBSTITUTE($Y$2:$Y$4096,AA3557,"")))/LEN(AA3557))
         - SUMPRODUCT((LEN($Y$2:$Y$4096)-LEN(SUBSTITUTE($Y$2:$Y$4096,"Alolan "&amp;AA3557,"")))/LEN("Alolan "&amp;AA3557))
         - SUMPRODUCT((LEN($Y$2:$Y$4096)-LEN(SUBSTITUTE($Y$2:$Y$4096,"Galarian "&amp;AA3557,"")))/LEN("Galarian "&amp;AA3557))
         - SUMPRODUCT((LEN($Y$2:$Y$4096)-LEN(SUBSTITUTE($Y$2:$Y$4096,"Hisuian "&amp;AA3557,"")))/LEN("Hisuian "&amp;AA3557))
         - SUMPRODUCT((LEN($Y$2:$Y$4096)-LEN(SUBSTITUTE($Y$2:$Y$4096,"Paldean "&amp;AA3557,"")))/LEN("Paldean "&amp;AA3557))
      &gt;0,2,1)
   ))))</f>
        <v>1</v>
      </c>
      <c r="AN3557">
        <v>0</v>
      </c>
      <c r="AO3557">
        <v>0</v>
      </c>
    </row>
    <row r="3558" spans="1:41" x14ac:dyDescent="0.25">
      <c r="A3558" t="s">
        <v>3844</v>
      </c>
      <c r="B3558" t="s">
        <v>673</v>
      </c>
      <c r="C3558" t="s">
        <v>1512</v>
      </c>
      <c r="D3558"/>
      <c r="E3558">
        <v>65</v>
      </c>
      <c r="F3558">
        <v>60</v>
      </c>
      <c r="G3558">
        <v>70</v>
      </c>
      <c r="H3558">
        <v>85</v>
      </c>
      <c r="I3558">
        <v>75</v>
      </c>
      <c r="J3558">
        <v>40</v>
      </c>
      <c r="K3558" t="s">
        <v>515</v>
      </c>
      <c r="M3558" t="s">
        <v>6231</v>
      </c>
      <c r="N3558">
        <v>6.45</v>
      </c>
      <c r="O3558">
        <v>6.95</v>
      </c>
      <c r="P3558">
        <v>2</v>
      </c>
      <c r="Q3558">
        <v>1</v>
      </c>
      <c r="R3558">
        <f t="shared" si="256"/>
        <v>8</v>
      </c>
      <c r="S3558">
        <f t="shared" si="257"/>
        <v>8</v>
      </c>
      <c r="T3558">
        <f t="shared" si="249"/>
        <v>16</v>
      </c>
      <c r="U3558" t="s">
        <v>1512</v>
      </c>
      <c r="V3558" t="s">
        <v>429</v>
      </c>
      <c r="W3558" t="s">
        <v>1521</v>
      </c>
      <c r="X3558" t="s">
        <v>1524</v>
      </c>
      <c r="Y3558" t="s">
        <v>5124</v>
      </c>
      <c r="Z3558" t="str" cm="1">
        <f t="array" ref="Z3558">IF(ISBLANK(AK3558),_xlfn.LET(
    _xlpm.nameBeforeSlash, IF(ISNUMBER(SEARCH("/", Y3558)), LEFT(Y3558, SEARCH("/", Y3558)-1), Y3558),
    _xlpm.matchRow, IFERROR(MATCH(_xlpm.nameBeforeSlash, AA:AA, 0), ""),
    _xlpm.difference, IF(_xlpm.matchRow="", "", ABS((R3558 + S3558)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),IF(ISBLANK(Y3558),"","Hidden"))</f>
        <v>Hidden</v>
      </c>
      <c r="AA3558" t="s">
        <v>5125</v>
      </c>
      <c r="AB3558" t="s">
        <v>3498</v>
      </c>
      <c r="AC3558" t="s">
        <v>6431</v>
      </c>
      <c r="AD3558" t="str">
        <f>_xlfn.XLOOKUP(AC3558,moves!A:A,moves!B:B)</f>
        <v>normal</v>
      </c>
      <c r="AE3558">
        <f>_xlfn.XLOOKUP(AC3558,moves!A:A,moves!D:D)</f>
        <v>2</v>
      </c>
      <c r="AF3558" t="str">
        <f>_xlfn.XLOOKUP(AC3558,moves!A:A,moves!E:E)</f>
        <v>Choose any type. That type is now +2 super effective against the target.</v>
      </c>
      <c r="AG3558">
        <v>0</v>
      </c>
      <c r="AH3558">
        <v>0</v>
      </c>
      <c r="AI3558">
        <f t="shared" si="253"/>
        <v>1</v>
      </c>
      <c r="AJ3558" t="s">
        <v>523</v>
      </c>
      <c r="AK3558" t="s">
        <v>6231</v>
      </c>
      <c r="AL3558">
        <v>0</v>
      </c>
      <c r="AM3558" cm="1">
        <f t="array" ref="AM3558">IF(AL3558=1,1,
   IF(ISTEXT(AK3558),1,
   IF(AO3558&gt;1,AM3557,
   IF(AI3558=1,
      IF(SUMPRODUCT((LEN($Y$2:$Y$4096)-LEN(SUBSTITUTE($Y$2:$Y$4096,AA3558,"")))/LEN(AA3558))&gt;0,2,1),
      IF(
         SUMPRODUCT((LEN($Y$2:$Y$4096)-LEN(SUBSTITUTE($Y$2:$Y$4096,AA3558,"")))/LEN(AA3558))
         - SUMPRODUCT((LEN($Y$2:$Y$4096)-LEN(SUBSTITUTE($Y$2:$Y$4096,"Alolan "&amp;AA3558,"")))/LEN("Alolan "&amp;AA3558))
         - SUMPRODUCT((LEN($Y$2:$Y$4096)-LEN(SUBSTITUTE($Y$2:$Y$4096,"Galarian "&amp;AA3558,"")))/LEN("Galarian "&amp;AA3558))
         - SUMPRODUCT((LEN($Y$2:$Y$4096)-LEN(SUBSTITUTE($Y$2:$Y$4096,"Hisuian "&amp;AA3558,"")))/LEN("Hisuian "&amp;AA3558))
         - SUMPRODUCT((LEN($Y$2:$Y$4096)-LEN(SUBSTITUTE($Y$2:$Y$4096,"Paldean "&amp;AA3558,"")))/LEN("Paldean "&amp;AA3558))
      &gt;0,2,1)
   ))))</f>
        <v>1</v>
      </c>
      <c r="AN3558">
        <v>0</v>
      </c>
      <c r="AO3558">
        <v>0</v>
      </c>
    </row>
    <row r="3559" spans="1:41" x14ac:dyDescent="0.25">
      <c r="A3559" t="s">
        <v>3763</v>
      </c>
      <c r="B3559" t="s">
        <v>1635</v>
      </c>
      <c r="C3559" t="s">
        <v>1490</v>
      </c>
      <c r="D3559" t="s">
        <v>429</v>
      </c>
      <c r="E3559">
        <v>90</v>
      </c>
      <c r="F3559">
        <v>65</v>
      </c>
      <c r="G3559">
        <v>65</v>
      </c>
      <c r="H3559">
        <v>40</v>
      </c>
      <c r="I3559">
        <v>40</v>
      </c>
      <c r="J3559">
        <v>15</v>
      </c>
      <c r="K3559" t="s">
        <v>1636</v>
      </c>
      <c r="M3559" t="s">
        <v>6231</v>
      </c>
      <c r="N3559">
        <v>4.25</v>
      </c>
      <c r="O3559">
        <v>6.75</v>
      </c>
      <c r="P3559">
        <v>1</v>
      </c>
      <c r="Q3559">
        <v>2</v>
      </c>
      <c r="R3559">
        <f t="shared" si="256"/>
        <v>5</v>
      </c>
      <c r="S3559">
        <f t="shared" si="257"/>
        <v>9</v>
      </c>
      <c r="T3559">
        <f t="shared" si="249"/>
        <v>14</v>
      </c>
      <c r="U3559" t="s">
        <v>1490</v>
      </c>
      <c r="V3559" t="s">
        <v>429</v>
      </c>
      <c r="W3559" t="s">
        <v>1512</v>
      </c>
      <c r="X3559" t="s">
        <v>1209</v>
      </c>
      <c r="Y3559" t="s">
        <v>8448</v>
      </c>
      <c r="Z3559" t="str" cm="1">
        <f t="array" ref="Z3559">IF(ISBLANK(AK3559),_xlfn.LET(
    _xlpm.nameBeforeSlash, IF(ISNUMBER(SEARCH("/", Y3559)), LEFT(Y3559, SEARCH("/", Y3559)-1), Y3559),
    _xlpm.matchRow, IFERROR(MATCH(_xlpm.nameBeforeSlash, AA:AA, 0), ""),
    _xlpm.difference, IF(_xlpm.matchRow="", "", ABS((R3559 + S3559)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),IF(ISBLANK(Y3559),"","Hidden"))</f>
        <v>Hidden</v>
      </c>
      <c r="AA3559" t="s">
        <v>5032</v>
      </c>
      <c r="AB3559" t="s">
        <v>3498</v>
      </c>
      <c r="AC3559" t="s">
        <v>1277</v>
      </c>
      <c r="AD3559" t="str">
        <f>_xlfn.XLOOKUP(AC3559,moves!A:A,moves!B:B)</f>
        <v>normal</v>
      </c>
      <c r="AE3559">
        <f>_xlfn.XLOOKUP(AC3559,moves!A:A,moves!D:D)</f>
        <v>1</v>
      </c>
      <c r="AF3559" t="str">
        <f>_xlfn.XLOOKUP(AC3559,moves!A:A,moves!E:E)</f>
        <v>Inflict the Drowsy status on the target. If the target was already Drowsy: Increase attack strength by 2.</v>
      </c>
      <c r="AG3559">
        <v>0</v>
      </c>
      <c r="AH3559">
        <v>0</v>
      </c>
      <c r="AI3559">
        <f t="shared" si="253"/>
        <v>1</v>
      </c>
      <c r="AJ3559" t="s">
        <v>523</v>
      </c>
      <c r="AK3559" t="s">
        <v>6231</v>
      </c>
      <c r="AL3559">
        <v>0</v>
      </c>
      <c r="AM3559" cm="1">
        <f t="array" ref="AM3559">IF(AL3559=1,1,
   IF(ISTEXT(AK3559),1,
   IF(AO3559&gt;1,AM3558,
   IF(AI3559=1,
      IF(SUMPRODUCT((LEN($Y$2:$Y$4096)-LEN(SUBSTITUTE($Y$2:$Y$4096,AA3559,"")))/LEN(AA3559))&gt;0,2,1),
      IF(
         SUMPRODUCT((LEN($Y$2:$Y$4096)-LEN(SUBSTITUTE($Y$2:$Y$4096,AA3559,"")))/LEN(AA3559))
         - SUMPRODUCT((LEN($Y$2:$Y$4096)-LEN(SUBSTITUTE($Y$2:$Y$4096,"Alolan "&amp;AA3559,"")))/LEN("Alolan "&amp;AA3559))
         - SUMPRODUCT((LEN($Y$2:$Y$4096)-LEN(SUBSTITUTE($Y$2:$Y$4096,"Galarian "&amp;AA3559,"")))/LEN("Galarian "&amp;AA3559))
         - SUMPRODUCT((LEN($Y$2:$Y$4096)-LEN(SUBSTITUTE($Y$2:$Y$4096,"Hisuian "&amp;AA3559,"")))/LEN("Hisuian "&amp;AA3559))
         - SUMPRODUCT((LEN($Y$2:$Y$4096)-LEN(SUBSTITUTE($Y$2:$Y$4096,"Paldean "&amp;AA3559,"")))/LEN("Paldean "&amp;AA3559))
      &gt;0,2,1)
   ))))</f>
        <v>1</v>
      </c>
      <c r="AN3559">
        <v>0</v>
      </c>
      <c r="AO3559">
        <v>0</v>
      </c>
    </row>
    <row r="3560" spans="1:41" x14ac:dyDescent="0.25">
      <c r="A3560" t="s">
        <v>4377</v>
      </c>
      <c r="B3560" t="s">
        <v>724</v>
      </c>
      <c r="C3560" t="s">
        <v>1521</v>
      </c>
      <c r="D3560"/>
      <c r="E3560">
        <v>35</v>
      </c>
      <c r="F3560">
        <v>55</v>
      </c>
      <c r="G3560">
        <v>40</v>
      </c>
      <c r="H3560">
        <v>45</v>
      </c>
      <c r="I3560">
        <v>40</v>
      </c>
      <c r="J3560">
        <v>60</v>
      </c>
      <c r="K3560" t="s">
        <v>727</v>
      </c>
      <c r="M3560" t="s">
        <v>6231</v>
      </c>
      <c r="N3560">
        <v>5.6</v>
      </c>
      <c r="O3560">
        <v>3.8</v>
      </c>
      <c r="P3560">
        <v>2</v>
      </c>
      <c r="Q3560">
        <v>2</v>
      </c>
      <c r="R3560">
        <f t="shared" si="256"/>
        <v>8</v>
      </c>
      <c r="S3560">
        <f t="shared" si="257"/>
        <v>6</v>
      </c>
      <c r="T3560">
        <f t="shared" si="249"/>
        <v>14</v>
      </c>
      <c r="U3560" t="s">
        <v>1521</v>
      </c>
      <c r="V3560" t="s">
        <v>1469</v>
      </c>
      <c r="W3560" t="s">
        <v>1490</v>
      </c>
      <c r="X3560" t="s">
        <v>1482</v>
      </c>
      <c r="Y3560" t="s">
        <v>5648</v>
      </c>
      <c r="Z3560" t="str" cm="1">
        <f t="array" ref="Z3560">IF(ISBLANK(AK3560),_xlfn.LET(
    _xlpm.nameBeforeSlash, IF(ISNUMBER(SEARCH("/", Y3560)), LEFT(Y3560, SEARCH("/", Y3560)-1), Y3560),
    _xlpm.matchRow, IFERROR(MATCH(_xlpm.nameBeforeSlash, AA:AA, 0), ""),
    _xlpm.difference, IF(_xlpm.matchRow="", "", ABS((R3560 + S3560)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),IF(ISBLANK(Y3560),"","Hidden"))</f>
        <v>Hidden</v>
      </c>
      <c r="AA3560" t="s">
        <v>5649</v>
      </c>
      <c r="AB3560" t="s">
        <v>3498</v>
      </c>
      <c r="AC3560" t="s">
        <v>1006</v>
      </c>
      <c r="AD3560" t="str">
        <f>_xlfn.XLOOKUP(AC3560,moves!A:A,moves!B:B)</f>
        <v>electric</v>
      </c>
      <c r="AE3560">
        <f>_xlfn.XLOOKUP(AC3560,moves!A:A,moves!D:D)</f>
        <v>3</v>
      </c>
      <c r="AF3560" t="str">
        <f>_xlfn.XLOOKUP(AC3560,moves!A:A,moves!E:E)</f>
        <v>If any status symbols are rolled: Inflict the Paralyzed status on the target.</v>
      </c>
      <c r="AG3560">
        <v>0</v>
      </c>
      <c r="AH3560">
        <v>0</v>
      </c>
      <c r="AI3560">
        <f t="shared" si="253"/>
        <v>1</v>
      </c>
      <c r="AJ3560" t="s">
        <v>523</v>
      </c>
      <c r="AK3560" t="s">
        <v>6231</v>
      </c>
      <c r="AL3560">
        <v>0</v>
      </c>
      <c r="AM3560" cm="1">
        <f t="array" ref="AM3560">IF(AL3560=1,1,
   IF(ISTEXT(AK3560),1,
   IF(AO3560&gt;1,AM3559,
   IF(AI3560=1,
      IF(SUMPRODUCT((LEN($Y$2:$Y$4096)-LEN(SUBSTITUTE($Y$2:$Y$4096,AA3560,"")))/LEN(AA3560))&gt;0,2,1),
      IF(
         SUMPRODUCT((LEN($Y$2:$Y$4096)-LEN(SUBSTITUTE($Y$2:$Y$4096,AA3560,"")))/LEN(AA3560))
         - SUMPRODUCT((LEN($Y$2:$Y$4096)-LEN(SUBSTITUTE($Y$2:$Y$4096,"Alolan "&amp;AA3560,"")))/LEN("Alolan "&amp;AA3560))
         - SUMPRODUCT((LEN($Y$2:$Y$4096)-LEN(SUBSTITUTE($Y$2:$Y$4096,"Galarian "&amp;AA3560,"")))/LEN("Galarian "&amp;AA3560))
         - SUMPRODUCT((LEN($Y$2:$Y$4096)-LEN(SUBSTITUTE($Y$2:$Y$4096,"Hisuian "&amp;AA3560,"")))/LEN("Hisuian "&amp;AA3560))
         - SUMPRODUCT((LEN($Y$2:$Y$4096)-LEN(SUBSTITUTE($Y$2:$Y$4096,"Paldean "&amp;AA3560,"")))/LEN("Paldean "&amp;AA3560))
      &gt;0,2,1)
   ))))</f>
        <v>1</v>
      </c>
      <c r="AN3560">
        <v>0</v>
      </c>
      <c r="AO3560">
        <v>0</v>
      </c>
    </row>
    <row r="3561" spans="1:41" x14ac:dyDescent="0.25">
      <c r="A3561" t="s">
        <v>3986</v>
      </c>
      <c r="B3561" t="s">
        <v>1897</v>
      </c>
      <c r="C3561" t="s">
        <v>1471</v>
      </c>
      <c r="D3561" t="s">
        <v>1512</v>
      </c>
      <c r="E3561">
        <v>38</v>
      </c>
      <c r="F3561">
        <v>30</v>
      </c>
      <c r="G3561">
        <v>41</v>
      </c>
      <c r="H3561">
        <v>30</v>
      </c>
      <c r="I3561">
        <v>41</v>
      </c>
      <c r="J3561">
        <v>60</v>
      </c>
      <c r="K3561" t="s">
        <v>1898</v>
      </c>
      <c r="M3561" t="s">
        <v>6231</v>
      </c>
      <c r="N3561">
        <v>4.2</v>
      </c>
      <c r="O3561">
        <v>3.9799999999999995</v>
      </c>
      <c r="P3561">
        <v>2</v>
      </c>
      <c r="Q3561">
        <v>2</v>
      </c>
      <c r="R3561">
        <f t="shared" si="256"/>
        <v>6</v>
      </c>
      <c r="S3561">
        <f t="shared" si="257"/>
        <v>6</v>
      </c>
      <c r="T3561">
        <f t="shared" si="249"/>
        <v>12</v>
      </c>
      <c r="U3561" t="s">
        <v>1471</v>
      </c>
      <c r="V3561" t="s">
        <v>1512</v>
      </c>
      <c r="W3561" t="s">
        <v>1492</v>
      </c>
      <c r="X3561" t="s">
        <v>1524</v>
      </c>
      <c r="Y3561" t="s">
        <v>5275</v>
      </c>
      <c r="Z3561" t="str" cm="1">
        <f t="array" ref="Z3561">IF(ISBLANK(AK3561),_xlfn.LET(
    _xlpm.nameBeforeSlash, IF(ISNUMBER(SEARCH("/", Y3561)), LEFT(Y3561, SEARCH("/", Y3561)-1), Y3561),
    _xlpm.matchRow, IFERROR(MATCH(_xlpm.nameBeforeSlash, AA:AA, 0), ""),
    _xlpm.difference, IF(_xlpm.matchRow="", "", ABS((R3561 + S3561)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),IF(ISBLANK(Y3561),"","Hidden"))</f>
        <v>Hidden</v>
      </c>
      <c r="AA3561" t="s">
        <v>5276</v>
      </c>
      <c r="AB3561" t="s">
        <v>3498</v>
      </c>
      <c r="AC3561" t="s">
        <v>444</v>
      </c>
      <c r="AD3561" t="str">
        <f>_xlfn.XLOOKUP(AC3561,moves!A:A,moves!B:B)</f>
        <v>normal</v>
      </c>
      <c r="AE3561">
        <f>_xlfn.XLOOKUP(AC3561,moves!A:A,moves!D:D)</f>
        <v>2</v>
      </c>
      <c r="AF3561" t="str">
        <f>_xlfn.XLOOKUP(AC3561,moves!A:A,moves!E:E)</f>
        <v>When the target next attacks: Remove 1 regular hit from the roll.</v>
      </c>
      <c r="AG3561">
        <v>0</v>
      </c>
      <c r="AH3561">
        <v>0</v>
      </c>
      <c r="AI3561">
        <f t="shared" si="253"/>
        <v>1</v>
      </c>
      <c r="AJ3561" t="s">
        <v>523</v>
      </c>
      <c r="AK3561" t="s">
        <v>6231</v>
      </c>
      <c r="AL3561">
        <v>0</v>
      </c>
      <c r="AM3561" cm="1">
        <f t="array" ref="AM3561">IF(AL3561=1,1,
   IF(ISTEXT(AK3561),1,
   IF(AO3561&gt;1,AM3560,
   IF(AI3561=1,
      IF(SUMPRODUCT((LEN($Y$2:$Y$4096)-LEN(SUBSTITUTE($Y$2:$Y$4096,AA3561,"")))/LEN(AA3561))&gt;0,2,1),
      IF(
         SUMPRODUCT((LEN($Y$2:$Y$4096)-LEN(SUBSTITUTE($Y$2:$Y$4096,AA3561,"")))/LEN(AA3561))
         - SUMPRODUCT((LEN($Y$2:$Y$4096)-LEN(SUBSTITUTE($Y$2:$Y$4096,"Alolan "&amp;AA3561,"")))/LEN("Alolan "&amp;AA3561))
         - SUMPRODUCT((LEN($Y$2:$Y$4096)-LEN(SUBSTITUTE($Y$2:$Y$4096,"Galarian "&amp;AA3561,"")))/LEN("Galarian "&amp;AA3561))
         - SUMPRODUCT((LEN($Y$2:$Y$4096)-LEN(SUBSTITUTE($Y$2:$Y$4096,"Hisuian "&amp;AA3561,"")))/LEN("Hisuian "&amp;AA3561))
         - SUMPRODUCT((LEN($Y$2:$Y$4096)-LEN(SUBSTITUTE($Y$2:$Y$4096,"Paldean "&amp;AA3561,"")))/LEN("Paldean "&amp;AA3561))
      &gt;0,2,1)
   ))))</f>
        <v>1</v>
      </c>
      <c r="AN3561">
        <v>0</v>
      </c>
      <c r="AO3561">
        <v>0</v>
      </c>
    </row>
    <row r="3562" spans="1:41" x14ac:dyDescent="0.25">
      <c r="A3562" t="s">
        <v>4650</v>
      </c>
      <c r="B3562" t="s">
        <v>2737</v>
      </c>
      <c r="C3562" t="s">
        <v>1481</v>
      </c>
      <c r="D3562"/>
      <c r="E3562">
        <v>38</v>
      </c>
      <c r="F3562">
        <v>47</v>
      </c>
      <c r="G3562">
        <v>35</v>
      </c>
      <c r="H3562">
        <v>33</v>
      </c>
      <c r="I3562">
        <v>35</v>
      </c>
      <c r="J3562">
        <v>57</v>
      </c>
      <c r="K3562" t="s">
        <v>1513</v>
      </c>
      <c r="M3562" t="s">
        <v>6231</v>
      </c>
      <c r="N3562">
        <v>4.9599999999999991</v>
      </c>
      <c r="O3562">
        <v>3.62</v>
      </c>
      <c r="P3562">
        <v>2</v>
      </c>
      <c r="Q3562">
        <v>2</v>
      </c>
      <c r="R3562">
        <f t="shared" si="256"/>
        <v>7</v>
      </c>
      <c r="S3562">
        <f t="shared" si="257"/>
        <v>6</v>
      </c>
      <c r="T3562">
        <f t="shared" si="249"/>
        <v>13</v>
      </c>
      <c r="U3562" t="s">
        <v>1481</v>
      </c>
      <c r="V3562" t="s">
        <v>1514</v>
      </c>
      <c r="W3562" t="s">
        <v>1471</v>
      </c>
      <c r="X3562" t="s">
        <v>1492</v>
      </c>
      <c r="Y3562" t="s">
        <v>5915</v>
      </c>
      <c r="Z3562" t="str" cm="1">
        <f t="array" ref="Z3562">IF(ISBLANK(AK3562),_xlfn.LET(
    _xlpm.nameBeforeSlash, IF(ISNUMBER(SEARCH("/", Y3562)), LEFT(Y3562, SEARCH("/", Y3562)-1), Y3562),
    _xlpm.matchRow, IFERROR(MATCH(_xlpm.nameBeforeSlash, AA:AA, 0), ""),
    _xlpm.difference, IF(_xlpm.matchRow="", "", ABS((R3562 + S3562)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),IF(ISBLANK(Y3562),"","Hidden"))</f>
        <v>Hidden</v>
      </c>
      <c r="AA3562" t="s">
        <v>5916</v>
      </c>
      <c r="AB3562" t="s">
        <v>3498</v>
      </c>
      <c r="AC3562" t="s">
        <v>652</v>
      </c>
      <c r="AD3562" t="str">
        <f>_xlfn.XLOOKUP(AC3562,moves!A:A,moves!B:B)</f>
        <v>flying</v>
      </c>
      <c r="AE3562">
        <f>_xlfn.XLOOKUP(AC3562,moves!A:A,moves!D:D)</f>
        <v>2</v>
      </c>
      <c r="AF3562" t="str">
        <f>_xlfn.XLOOKUP(AC3562,moves!A:A,moves!E:E)</f>
        <v>When the target is next attacked: Add 1 critical hit to the roll.</v>
      </c>
      <c r="AG3562">
        <v>0</v>
      </c>
      <c r="AH3562">
        <v>0</v>
      </c>
      <c r="AI3562">
        <f t="shared" si="253"/>
        <v>1</v>
      </c>
      <c r="AJ3562" t="s">
        <v>523</v>
      </c>
      <c r="AK3562" t="s">
        <v>6231</v>
      </c>
      <c r="AL3562">
        <v>0</v>
      </c>
      <c r="AM3562" cm="1">
        <f t="array" ref="AM3562">IF(AL3562=1,1,
   IF(ISTEXT(AK3562),1,
   IF(AO3562&gt;1,AM3561,
   IF(AI3562=1,
      IF(SUMPRODUCT((LEN($Y$2:$Y$4096)-LEN(SUBSTITUTE($Y$2:$Y$4096,AA3562,"")))/LEN(AA3562))&gt;0,2,1),
      IF(
         SUMPRODUCT((LEN($Y$2:$Y$4096)-LEN(SUBSTITUTE($Y$2:$Y$4096,AA3562,"")))/LEN(AA3562))
         - SUMPRODUCT((LEN($Y$2:$Y$4096)-LEN(SUBSTITUTE($Y$2:$Y$4096,"Alolan "&amp;AA3562,"")))/LEN("Alolan "&amp;AA3562))
         - SUMPRODUCT((LEN($Y$2:$Y$4096)-LEN(SUBSTITUTE($Y$2:$Y$4096,"Galarian "&amp;AA3562,"")))/LEN("Galarian "&amp;AA3562))
         - SUMPRODUCT((LEN($Y$2:$Y$4096)-LEN(SUBSTITUTE($Y$2:$Y$4096,"Hisuian "&amp;AA3562,"")))/LEN("Hisuian "&amp;AA3562))
         - SUMPRODUCT((LEN($Y$2:$Y$4096)-LEN(SUBSTITUTE($Y$2:$Y$4096,"Paldean "&amp;AA3562,"")))/LEN("Paldean "&amp;AA3562))
      &gt;0,2,1)
   ))))</f>
        <v>1</v>
      </c>
      <c r="AN3562">
        <v>0</v>
      </c>
      <c r="AO3562">
        <v>0</v>
      </c>
    </row>
    <row r="3563" spans="1:41" x14ac:dyDescent="0.25">
      <c r="A3563" t="s">
        <v>4574</v>
      </c>
      <c r="B3563" t="s">
        <v>2641</v>
      </c>
      <c r="C3563" t="s">
        <v>1512</v>
      </c>
      <c r="D3563" t="s">
        <v>1492</v>
      </c>
      <c r="E3563">
        <v>70</v>
      </c>
      <c r="F3563">
        <v>75</v>
      </c>
      <c r="G3563">
        <v>50</v>
      </c>
      <c r="H3563">
        <v>45</v>
      </c>
      <c r="I3563">
        <v>50</v>
      </c>
      <c r="J3563">
        <v>50</v>
      </c>
      <c r="K3563" t="s">
        <v>2642</v>
      </c>
      <c r="M3563" t="s">
        <v>6231</v>
      </c>
      <c r="N3563">
        <v>6.2</v>
      </c>
      <c r="O3563">
        <v>5.8</v>
      </c>
      <c r="P3563">
        <v>2</v>
      </c>
      <c r="Q3563">
        <v>2</v>
      </c>
      <c r="R3563">
        <f t="shared" si="256"/>
        <v>8</v>
      </c>
      <c r="S3563">
        <f t="shared" si="257"/>
        <v>8</v>
      </c>
      <c r="T3563">
        <f t="shared" si="249"/>
        <v>16</v>
      </c>
      <c r="U3563" t="s">
        <v>1512</v>
      </c>
      <c r="V3563" t="s">
        <v>1492</v>
      </c>
      <c r="W3563" t="s">
        <v>1471</v>
      </c>
      <c r="X3563" t="s">
        <v>1472</v>
      </c>
      <c r="Y3563" t="s">
        <v>5839</v>
      </c>
      <c r="Z3563" t="str" cm="1">
        <f t="array" ref="Z3563">IF(ISBLANK(AK3563),_xlfn.LET(
    _xlpm.nameBeforeSlash, IF(ISNUMBER(SEARCH("/", Y3563)), LEFT(Y3563, SEARCH("/", Y3563)-1), Y3563),
    _xlpm.matchRow, IFERROR(MATCH(_xlpm.nameBeforeSlash, AA:AA, 0), ""),
    _xlpm.difference, IF(_xlpm.matchRow="", "", ABS((R3563 + S3563)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),IF(ISBLANK(Y3563),"","Hidden"))</f>
        <v>Hidden</v>
      </c>
      <c r="AA3563" t="s">
        <v>5840</v>
      </c>
      <c r="AB3563" t="s">
        <v>3498</v>
      </c>
      <c r="AC3563" t="s">
        <v>745</v>
      </c>
      <c r="AD3563" t="str">
        <f>_xlfn.XLOOKUP(AC3563,moves!A:A,moves!B:B)</f>
        <v>normal</v>
      </c>
      <c r="AE3563">
        <f>_xlfn.XLOOKUP(AC3563,moves!A:A,moves!D:D)</f>
        <v>1</v>
      </c>
      <c r="AF3563" t="str">
        <f>_xlfn.XLOOKUP(AC3563,moves!A:A,moves!E:E)</f>
        <v>For every 2 damage taken by the user this battle: Increase attack strength by 1.</v>
      </c>
      <c r="AG3563">
        <v>0</v>
      </c>
      <c r="AH3563">
        <v>0</v>
      </c>
      <c r="AI3563">
        <f t="shared" si="253"/>
        <v>1</v>
      </c>
      <c r="AJ3563" t="s">
        <v>523</v>
      </c>
      <c r="AK3563" t="s">
        <v>6231</v>
      </c>
      <c r="AL3563">
        <v>0</v>
      </c>
      <c r="AM3563" cm="1">
        <f t="array" ref="AM3563">IF(AL3563=1,1,
   IF(ISTEXT(AK3563),1,
   IF(AO3563&gt;1,AM3562,
   IF(AI3563=1,
      IF(SUMPRODUCT((LEN($Y$2:$Y$4096)-LEN(SUBSTITUTE($Y$2:$Y$4096,AA3563,"")))/LEN(AA3563))&gt;0,2,1),
      IF(
         SUMPRODUCT((LEN($Y$2:$Y$4096)-LEN(SUBSTITUTE($Y$2:$Y$4096,AA3563,"")))/LEN(AA3563))
         - SUMPRODUCT((LEN($Y$2:$Y$4096)-LEN(SUBSTITUTE($Y$2:$Y$4096,"Alolan "&amp;AA3563,"")))/LEN("Alolan "&amp;AA3563))
         - SUMPRODUCT((LEN($Y$2:$Y$4096)-LEN(SUBSTITUTE($Y$2:$Y$4096,"Galarian "&amp;AA3563,"")))/LEN("Galarian "&amp;AA3563))
         - SUMPRODUCT((LEN($Y$2:$Y$4096)-LEN(SUBSTITUTE($Y$2:$Y$4096,"Hisuian "&amp;AA3563,"")))/LEN("Hisuian "&amp;AA3563))
         - SUMPRODUCT((LEN($Y$2:$Y$4096)-LEN(SUBSTITUTE($Y$2:$Y$4096,"Paldean "&amp;AA3563,"")))/LEN("Paldean "&amp;AA3563))
      &gt;0,2,1)
   ))))</f>
        <v>1</v>
      </c>
      <c r="AN3563">
        <v>0</v>
      </c>
      <c r="AO3563">
        <v>0</v>
      </c>
    </row>
    <row r="3564" spans="1:41" x14ac:dyDescent="0.25">
      <c r="A3564" t="s">
        <v>3787</v>
      </c>
      <c r="B3564" t="s">
        <v>45</v>
      </c>
      <c r="C3564" t="s">
        <v>1546</v>
      </c>
      <c r="D3564" t="s">
        <v>1472</v>
      </c>
      <c r="E3564">
        <v>35</v>
      </c>
      <c r="F3564">
        <v>45</v>
      </c>
      <c r="G3564">
        <v>160</v>
      </c>
      <c r="H3564">
        <v>30</v>
      </c>
      <c r="I3564">
        <v>45</v>
      </c>
      <c r="J3564">
        <v>70</v>
      </c>
      <c r="K3564" t="s">
        <v>1671</v>
      </c>
      <c r="M3564" t="s">
        <v>6231</v>
      </c>
      <c r="N3564">
        <v>5.35</v>
      </c>
      <c r="O3564">
        <v>7.55</v>
      </c>
      <c r="P3564">
        <v>2</v>
      </c>
      <c r="Q3564">
        <v>2</v>
      </c>
      <c r="R3564">
        <f t="shared" si="256"/>
        <v>7</v>
      </c>
      <c r="S3564">
        <f t="shared" si="257"/>
        <v>10</v>
      </c>
      <c r="T3564">
        <f t="shared" si="249"/>
        <v>17</v>
      </c>
      <c r="U3564" t="s">
        <v>1546</v>
      </c>
      <c r="V3564" t="s">
        <v>1472</v>
      </c>
      <c r="W3564" t="s">
        <v>1514</v>
      </c>
      <c r="X3564" t="s">
        <v>1521</v>
      </c>
      <c r="Y3564" t="s">
        <v>5058</v>
      </c>
      <c r="Z3564" t="str" cm="1">
        <f t="array" ref="Z3564">IF(ISBLANK(AK3564),_xlfn.LET(
    _xlpm.nameBeforeSlash, IF(ISNUMBER(SEARCH("/", Y3564)), LEFT(Y3564, SEARCH("/", Y3564)-1), Y3564),
    _xlpm.matchRow, IFERROR(MATCH(_xlpm.nameBeforeSlash, AA:AA, 0), ""),
    _xlpm.difference, IF(_xlpm.matchRow="", "", ABS((R3564 + S3564)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),IF(ISBLANK(Y3564),"","Hidden"))</f>
        <v>Hidden</v>
      </c>
      <c r="AA3564" t="s">
        <v>5059</v>
      </c>
      <c r="AB3564" t="s">
        <v>3498</v>
      </c>
      <c r="AC3564" t="s">
        <v>1184</v>
      </c>
      <c r="AD3564" t="str">
        <f>_xlfn.XLOOKUP(AC3564,moves!A:A,moves!B:B)</f>
        <v>ground</v>
      </c>
      <c r="AE3564">
        <f>_xlfn.XLOOKUP(AC3564,moves!A:A,moves!D:D)</f>
        <v>3</v>
      </c>
      <c r="AF3564" t="str">
        <f>_xlfn.XLOOKUP(AC3564,moves!A:A,moves!E:E)</f>
        <v xml:space="preserve"> </v>
      </c>
      <c r="AG3564">
        <v>0</v>
      </c>
      <c r="AH3564">
        <v>0</v>
      </c>
      <c r="AI3564">
        <f t="shared" si="253"/>
        <v>1</v>
      </c>
      <c r="AJ3564" t="s">
        <v>523</v>
      </c>
      <c r="AK3564" t="s">
        <v>6231</v>
      </c>
      <c r="AL3564">
        <v>0</v>
      </c>
      <c r="AM3564" cm="1">
        <f t="array" ref="AM3564">IF(AL3564=1,1,
   IF(ISTEXT(AK3564),1,
   IF(AO3564&gt;1,AM3563,
   IF(AI3564=1,
      IF(SUMPRODUCT((LEN($Y$2:$Y$4096)-LEN(SUBSTITUTE($Y$2:$Y$4096,AA3564,"")))/LEN(AA3564))&gt;0,2,1),
      IF(
         SUMPRODUCT((LEN($Y$2:$Y$4096)-LEN(SUBSTITUTE($Y$2:$Y$4096,AA3564,"")))/LEN(AA3564))
         - SUMPRODUCT((LEN($Y$2:$Y$4096)-LEN(SUBSTITUTE($Y$2:$Y$4096,"Alolan "&amp;AA3564,"")))/LEN("Alolan "&amp;AA3564))
         - SUMPRODUCT((LEN($Y$2:$Y$4096)-LEN(SUBSTITUTE($Y$2:$Y$4096,"Galarian "&amp;AA3564,"")))/LEN("Galarian "&amp;AA3564))
         - SUMPRODUCT((LEN($Y$2:$Y$4096)-LEN(SUBSTITUTE($Y$2:$Y$4096,"Hisuian "&amp;AA3564,"")))/LEN("Hisuian "&amp;AA3564))
         - SUMPRODUCT((LEN($Y$2:$Y$4096)-LEN(SUBSTITUTE($Y$2:$Y$4096,"Paldean "&amp;AA3564,"")))/LEN("Paldean "&amp;AA3564))
      &gt;0,2,1)
   ))))</f>
        <v>1</v>
      </c>
      <c r="AN3564">
        <v>0</v>
      </c>
      <c r="AO3564">
        <v>0</v>
      </c>
    </row>
    <row r="3565" spans="1:41" x14ac:dyDescent="0.25">
      <c r="A3565" t="s">
        <v>3719</v>
      </c>
      <c r="B3565" t="s">
        <v>1578</v>
      </c>
      <c r="C3565" t="s">
        <v>1472</v>
      </c>
      <c r="D3565"/>
      <c r="E3565">
        <v>10</v>
      </c>
      <c r="F3565">
        <v>55</v>
      </c>
      <c r="G3565">
        <v>25</v>
      </c>
      <c r="H3565">
        <v>35</v>
      </c>
      <c r="I3565">
        <v>45</v>
      </c>
      <c r="J3565">
        <v>95</v>
      </c>
      <c r="K3565" t="s">
        <v>1579</v>
      </c>
      <c r="M3565" t="s">
        <v>6231</v>
      </c>
      <c r="N3565">
        <v>6.9</v>
      </c>
      <c r="O3565">
        <v>2.5</v>
      </c>
      <c r="P3565">
        <v>2</v>
      </c>
      <c r="Q3565">
        <v>2</v>
      </c>
      <c r="R3565">
        <f t="shared" si="256"/>
        <v>9</v>
      </c>
      <c r="S3565">
        <f t="shared" si="257"/>
        <v>5</v>
      </c>
      <c r="T3565">
        <f t="shared" si="249"/>
        <v>14</v>
      </c>
      <c r="U3565" t="s">
        <v>1472</v>
      </c>
      <c r="V3565" t="s">
        <v>1546</v>
      </c>
      <c r="W3565" t="s">
        <v>1471</v>
      </c>
      <c r="X3565" t="s">
        <v>1524</v>
      </c>
      <c r="Y3565" t="s">
        <v>4986</v>
      </c>
      <c r="Z3565" t="str" cm="1">
        <f t="array" ref="Z3565">IF(ISBLANK(AK3565),_xlfn.LET(
    _xlpm.nameBeforeSlash, IF(ISNUMBER(SEARCH("/", Y3565)), LEFT(Y3565, SEARCH("/", Y3565)-1), Y3565),
    _xlpm.matchRow, IFERROR(MATCH(_xlpm.nameBeforeSlash, AA:AA, 0), ""),
    _xlpm.difference, IF(_xlpm.matchRow="", "", ABS((R3565 + S3565)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),IF(ISBLANK(Y3565),"","Hidden"))</f>
        <v>Hidden</v>
      </c>
      <c r="AA3565" t="s">
        <v>4987</v>
      </c>
      <c r="AB3565" t="s">
        <v>3498</v>
      </c>
      <c r="AC3565" t="s">
        <v>458</v>
      </c>
      <c r="AD3565" t="str">
        <f>_xlfn.XLOOKUP(AC3565,moves!A:A,moves!B:B)</f>
        <v>ground</v>
      </c>
      <c r="AE3565">
        <f>_xlfn.XLOOKUP(AC3565,moves!A:A,moves!D:D)</f>
        <v>2</v>
      </c>
      <c r="AF3565" t="str">
        <f>_xlfn.XLOOKUP(AC3565,moves!A:A,moves!E:E)</f>
        <v>Increase the target's battle fatigue by 2. The target may no longer switch out or flee the battle.</v>
      </c>
      <c r="AG3565">
        <v>0</v>
      </c>
      <c r="AH3565">
        <v>0</v>
      </c>
      <c r="AI3565">
        <f t="shared" si="253"/>
        <v>1</v>
      </c>
      <c r="AJ3565" t="s">
        <v>523</v>
      </c>
      <c r="AK3565" t="s">
        <v>6231</v>
      </c>
      <c r="AL3565">
        <v>0</v>
      </c>
      <c r="AM3565" cm="1">
        <f t="array" ref="AM3565">IF(AL3565=1,1,
   IF(ISTEXT(AK3565),1,
   IF(AO3565&gt;1,AM3564,
   IF(AI3565=1,
      IF(SUMPRODUCT((LEN($Y$2:$Y$4096)-LEN(SUBSTITUTE($Y$2:$Y$4096,AA3565,"")))/LEN(AA3565))&gt;0,2,1),
      IF(
         SUMPRODUCT((LEN($Y$2:$Y$4096)-LEN(SUBSTITUTE($Y$2:$Y$4096,AA3565,"")))/LEN(AA3565))
         - SUMPRODUCT((LEN($Y$2:$Y$4096)-LEN(SUBSTITUTE($Y$2:$Y$4096,"Alolan "&amp;AA3565,"")))/LEN("Alolan "&amp;AA3565))
         - SUMPRODUCT((LEN($Y$2:$Y$4096)-LEN(SUBSTITUTE($Y$2:$Y$4096,"Galarian "&amp;AA3565,"")))/LEN("Galarian "&amp;AA3565))
         - SUMPRODUCT((LEN($Y$2:$Y$4096)-LEN(SUBSTITUTE($Y$2:$Y$4096,"Hisuian "&amp;AA3565,"")))/LEN("Hisuian "&amp;AA3565))
         - SUMPRODUCT((LEN($Y$2:$Y$4096)-LEN(SUBSTITUTE($Y$2:$Y$4096,"Paldean "&amp;AA3565,"")))/LEN("Paldean "&amp;AA3565))
      &gt;0,2,1)
   ))))</f>
        <v>1</v>
      </c>
      <c r="AN3565">
        <v>0</v>
      </c>
      <c r="AO3565">
        <v>0</v>
      </c>
    </row>
    <row r="3566" spans="1:41" x14ac:dyDescent="0.25">
      <c r="A3566" t="s">
        <v>3876</v>
      </c>
      <c r="B3566" t="s">
        <v>1770</v>
      </c>
      <c r="C3566" t="s">
        <v>1499</v>
      </c>
      <c r="D3566" t="s">
        <v>1469</v>
      </c>
      <c r="E3566">
        <v>40</v>
      </c>
      <c r="F3566">
        <v>60</v>
      </c>
      <c r="G3566">
        <v>40</v>
      </c>
      <c r="H3566">
        <v>40</v>
      </c>
      <c r="I3566">
        <v>40</v>
      </c>
      <c r="J3566">
        <v>30</v>
      </c>
      <c r="K3566" t="s">
        <v>1771</v>
      </c>
      <c r="M3566" t="s">
        <v>6231</v>
      </c>
      <c r="N3566">
        <v>4.5999999999999996</v>
      </c>
      <c r="O3566">
        <v>4</v>
      </c>
      <c r="P3566">
        <v>2</v>
      </c>
      <c r="Q3566">
        <v>2</v>
      </c>
      <c r="R3566">
        <f t="shared" si="256"/>
        <v>7</v>
      </c>
      <c r="S3566">
        <f t="shared" si="257"/>
        <v>6</v>
      </c>
      <c r="T3566">
        <f t="shared" si="249"/>
        <v>13</v>
      </c>
      <c r="U3566" t="s">
        <v>1499</v>
      </c>
      <c r="V3566" t="s">
        <v>1469</v>
      </c>
      <c r="W3566" t="s">
        <v>1471</v>
      </c>
      <c r="X3566" t="s">
        <v>1468</v>
      </c>
      <c r="Y3566" t="s">
        <v>5154</v>
      </c>
      <c r="Z3566" t="str" cm="1">
        <f t="array" ref="Z3566">IF(ISBLANK(AK3566),_xlfn.LET(
    _xlpm.nameBeforeSlash, IF(ISNUMBER(SEARCH("/", Y3566)), LEFT(Y3566, SEARCH("/", Y3566)-1), Y3566),
    _xlpm.matchRow, IFERROR(MATCH(_xlpm.nameBeforeSlash, AA:AA, 0), ""),
    _xlpm.difference, IF(_xlpm.matchRow="", "", ABS((R3566 + S3566)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),IF(ISBLANK(Y3566),"","Hidden"))</f>
        <v>Hidden</v>
      </c>
      <c r="AA3566" t="s">
        <v>5155</v>
      </c>
      <c r="AB3566" t="s">
        <v>3498</v>
      </c>
      <c r="AC3566" t="s">
        <v>748</v>
      </c>
      <c r="AD3566" t="str">
        <f>_xlfn.XLOOKUP(AC3566,moves!A:A,moves!B:B)</f>
        <v>poison</v>
      </c>
      <c r="AE3566">
        <f>_xlfn.XLOOKUP(AC3566,moves!A:A,moves!D:D)</f>
        <v>1</v>
      </c>
      <c r="AF3566" t="str">
        <f>_xlfn.XLOOKUP(AC3566,moves!A:A,moves!E:E)</f>
        <v>If any status symbols are rolled: Inflict the Poisoned status on the target. When the user is next attacked: Remove 2 regular hits from the roll.</v>
      </c>
      <c r="AG3566">
        <v>0</v>
      </c>
      <c r="AH3566">
        <v>0</v>
      </c>
      <c r="AI3566">
        <f t="shared" si="253"/>
        <v>1</v>
      </c>
      <c r="AJ3566" t="s">
        <v>523</v>
      </c>
      <c r="AK3566" t="s">
        <v>6231</v>
      </c>
      <c r="AL3566">
        <v>0</v>
      </c>
      <c r="AM3566" cm="1">
        <f t="array" ref="AM3566">IF(AL3566=1,1,
   IF(ISTEXT(AK3566),1,
   IF(AO3566&gt;1,AM3565,
   IF(AI3566=1,
      IF(SUMPRODUCT((LEN($Y$2:$Y$4096)-LEN(SUBSTITUTE($Y$2:$Y$4096,AA3566,"")))/LEN(AA3566))&gt;0,2,1),
      IF(
         SUMPRODUCT((LEN($Y$2:$Y$4096)-LEN(SUBSTITUTE($Y$2:$Y$4096,AA3566,"")))/LEN(AA3566))
         - SUMPRODUCT((LEN($Y$2:$Y$4096)-LEN(SUBSTITUTE($Y$2:$Y$4096,"Alolan "&amp;AA3566,"")))/LEN("Alolan "&amp;AA3566))
         - SUMPRODUCT((LEN($Y$2:$Y$4096)-LEN(SUBSTITUTE($Y$2:$Y$4096,"Galarian "&amp;AA3566,"")))/LEN("Galarian "&amp;AA3566))
         - SUMPRODUCT((LEN($Y$2:$Y$4096)-LEN(SUBSTITUTE($Y$2:$Y$4096,"Hisuian "&amp;AA3566,"")))/LEN("Hisuian "&amp;AA3566))
         - SUMPRODUCT((LEN($Y$2:$Y$4096)-LEN(SUBSTITUTE($Y$2:$Y$4096,"Paldean "&amp;AA3566,"")))/LEN("Paldean "&amp;AA3566))
      &gt;0,2,1)
   ))))</f>
        <v>1</v>
      </c>
      <c r="AN3566">
        <v>0</v>
      </c>
      <c r="AO3566">
        <v>0</v>
      </c>
    </row>
    <row r="3567" spans="1:41" x14ac:dyDescent="0.25">
      <c r="A3567" t="s">
        <v>4485</v>
      </c>
      <c r="B3567" t="s">
        <v>718</v>
      </c>
      <c r="C3567" t="s">
        <v>1471</v>
      </c>
      <c r="D3567" t="s">
        <v>429</v>
      </c>
      <c r="E3567">
        <v>53</v>
      </c>
      <c r="F3567">
        <v>54</v>
      </c>
      <c r="G3567">
        <v>53</v>
      </c>
      <c r="H3567">
        <v>37</v>
      </c>
      <c r="I3567">
        <v>46</v>
      </c>
      <c r="J3567">
        <v>45</v>
      </c>
      <c r="K3567" t="s">
        <v>719</v>
      </c>
      <c r="M3567" t="s">
        <v>6231</v>
      </c>
      <c r="N3567">
        <v>4.87</v>
      </c>
      <c r="O3567">
        <v>5.09</v>
      </c>
      <c r="P3567">
        <v>2</v>
      </c>
      <c r="Q3567">
        <v>2</v>
      </c>
      <c r="R3567">
        <f t="shared" si="256"/>
        <v>7</v>
      </c>
      <c r="S3567">
        <f t="shared" si="257"/>
        <v>7</v>
      </c>
      <c r="T3567">
        <f t="shared" si="249"/>
        <v>14</v>
      </c>
      <c r="U3567" t="s">
        <v>1471</v>
      </c>
      <c r="V3567" t="s">
        <v>429</v>
      </c>
      <c r="W3567" t="s">
        <v>1492</v>
      </c>
      <c r="X3567" t="s">
        <v>1481</v>
      </c>
      <c r="Y3567" t="s">
        <v>5750</v>
      </c>
      <c r="Z3567" t="str" cm="1">
        <f t="array" ref="Z3567">IF(ISBLANK(AK3567),_xlfn.LET(
    _xlpm.nameBeforeSlash, IF(ISNUMBER(SEARCH("/", Y3567)), LEFT(Y3567, SEARCH("/", Y3567)-1), Y3567),
    _xlpm.matchRow, IFERROR(MATCH(_xlpm.nameBeforeSlash, AA:AA, 0), ""),
    _xlpm.difference, IF(_xlpm.matchRow="", "", ABS((R3567 + S3567)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),IF(ISBLANK(Y3567),"","Hidden"))</f>
        <v>Hidden</v>
      </c>
      <c r="AA3567" t="s">
        <v>5751</v>
      </c>
      <c r="AB3567" t="s">
        <v>3498</v>
      </c>
      <c r="AC3567" t="s">
        <v>1102</v>
      </c>
      <c r="AD3567" t="str">
        <f>_xlfn.XLOOKUP(AC3567,moves!A:A,moves!B:B)</f>
        <v>flying</v>
      </c>
      <c r="AE3567">
        <f>_xlfn.XLOOKUP(AC3567,moves!A:A,moves!D:D)</f>
        <v>3</v>
      </c>
      <c r="AF3567" t="str">
        <f>_xlfn.XLOOKUP(AC3567,moves!A:A,moves!E:E)</f>
        <v>Consume an Apricorn from the bag of the target. The target decides which one.</v>
      </c>
      <c r="AG3567">
        <v>0</v>
      </c>
      <c r="AH3567">
        <v>0</v>
      </c>
      <c r="AI3567">
        <f t="shared" si="253"/>
        <v>1</v>
      </c>
      <c r="AJ3567" t="s">
        <v>523</v>
      </c>
      <c r="AK3567" t="s">
        <v>6231</v>
      </c>
      <c r="AL3567">
        <v>0</v>
      </c>
      <c r="AM3567" cm="1">
        <f t="array" ref="AM3567">IF(AL3567=1,1,
   IF(ISTEXT(AK3567),1,
   IF(AO3567&gt;1,AM3566,
   IF(AI3567=1,
      IF(SUMPRODUCT((LEN($Y$2:$Y$4096)-LEN(SUBSTITUTE($Y$2:$Y$4096,AA3567,"")))/LEN(AA3567))&gt;0,2,1),
      IF(
         SUMPRODUCT((LEN($Y$2:$Y$4096)-LEN(SUBSTITUTE($Y$2:$Y$4096,AA3567,"")))/LEN(AA3567))
         - SUMPRODUCT((LEN($Y$2:$Y$4096)-LEN(SUBSTITUTE($Y$2:$Y$4096,"Alolan "&amp;AA3567,"")))/LEN("Alolan "&amp;AA3567))
         - SUMPRODUCT((LEN($Y$2:$Y$4096)-LEN(SUBSTITUTE($Y$2:$Y$4096,"Galarian "&amp;AA3567,"")))/LEN("Galarian "&amp;AA3567))
         - SUMPRODUCT((LEN($Y$2:$Y$4096)-LEN(SUBSTITUTE($Y$2:$Y$4096,"Hisuian "&amp;AA3567,"")))/LEN("Hisuian "&amp;AA3567))
         - SUMPRODUCT((LEN($Y$2:$Y$4096)-LEN(SUBSTITUTE($Y$2:$Y$4096,"Paldean "&amp;AA3567,"")))/LEN("Paldean "&amp;AA3567))
      &gt;0,2,1)
   ))))</f>
        <v>1</v>
      </c>
      <c r="AN3567">
        <v>0</v>
      </c>
      <c r="AO3567">
        <v>0</v>
      </c>
    </row>
    <row r="3568" spans="1:41" x14ac:dyDescent="0.25">
      <c r="A3568" t="s">
        <v>3940</v>
      </c>
      <c r="B3568" t="s">
        <v>96</v>
      </c>
      <c r="C3568" t="s">
        <v>1490</v>
      </c>
      <c r="D3568"/>
      <c r="E3568">
        <v>35</v>
      </c>
      <c r="F3568">
        <v>65</v>
      </c>
      <c r="G3568">
        <v>35</v>
      </c>
      <c r="H3568">
        <v>65</v>
      </c>
      <c r="I3568">
        <v>35</v>
      </c>
      <c r="J3568">
        <v>65</v>
      </c>
      <c r="K3568" t="s">
        <v>1843</v>
      </c>
      <c r="M3568" t="s">
        <v>6231</v>
      </c>
      <c r="N3568">
        <v>6.5</v>
      </c>
      <c r="O3568">
        <v>3.5</v>
      </c>
      <c r="P3568">
        <v>2</v>
      </c>
      <c r="Q3568">
        <v>2</v>
      </c>
      <c r="R3568">
        <f t="shared" si="256"/>
        <v>9</v>
      </c>
      <c r="S3568">
        <f t="shared" si="257"/>
        <v>6</v>
      </c>
      <c r="T3568">
        <f t="shared" si="249"/>
        <v>15</v>
      </c>
      <c r="U3568" t="s">
        <v>1490</v>
      </c>
      <c r="V3568" t="s">
        <v>1209</v>
      </c>
      <c r="W3568" t="s">
        <v>1468</v>
      </c>
      <c r="X3568" t="s">
        <v>1512</v>
      </c>
      <c r="Y3568" t="s">
        <v>5229</v>
      </c>
      <c r="Z3568" t="str" cm="1">
        <f t="array" ref="Z3568">IF(ISBLANK(AK3568),_xlfn.LET(
    _xlpm.nameBeforeSlash, IF(ISNUMBER(SEARCH("/", Y3568)), LEFT(Y3568, SEARCH("/", Y3568)-1), Y3568),
    _xlpm.matchRow, IFERROR(MATCH(_xlpm.nameBeforeSlash, AA:AA, 0), ""),
    _xlpm.difference, IF(_xlpm.matchRow="", "", ABS((R3568 + S3568)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),IF(ISBLANK(Y3568),"","Hidden"))</f>
        <v>Hidden</v>
      </c>
      <c r="AA3568" t="s">
        <v>5230</v>
      </c>
      <c r="AB3568" t="s">
        <v>3498</v>
      </c>
      <c r="AC3568" t="s">
        <v>1148</v>
      </c>
      <c r="AD3568" t="str">
        <f>_xlfn.XLOOKUP(AC3568,moves!A:A,moves!B:B)</f>
        <v>grass</v>
      </c>
      <c r="AE3568">
        <f>_xlfn.XLOOKUP(AC3568,moves!A:A,moves!D:D)</f>
        <v>3</v>
      </c>
      <c r="AF3568" t="str">
        <f>_xlfn.XLOOKUP(AC3568,moves!A:A,moves!E:E)</f>
        <v>Critical hits deal +1 damage but status symbols deal -1 damage.</v>
      </c>
      <c r="AG3568">
        <v>0</v>
      </c>
      <c r="AH3568">
        <v>0</v>
      </c>
      <c r="AI3568">
        <f t="shared" si="253"/>
        <v>1</v>
      </c>
      <c r="AJ3568" t="s">
        <v>523</v>
      </c>
      <c r="AK3568" t="s">
        <v>6231</v>
      </c>
      <c r="AL3568">
        <v>0</v>
      </c>
      <c r="AM3568" cm="1">
        <f t="array" ref="AM3568">IF(AL3568=1,1,
   IF(ISTEXT(AK3568),1,
   IF(AO3568&gt;1,AM3567,
   IF(AI3568=1,
      IF(SUMPRODUCT((LEN($Y$2:$Y$4096)-LEN(SUBSTITUTE($Y$2:$Y$4096,AA3568,"")))/LEN(AA3568))&gt;0,2,1),
      IF(
         SUMPRODUCT((LEN($Y$2:$Y$4096)-LEN(SUBSTITUTE($Y$2:$Y$4096,AA3568,"")))/LEN(AA3568))
         - SUMPRODUCT((LEN($Y$2:$Y$4096)-LEN(SUBSTITUTE($Y$2:$Y$4096,"Alolan "&amp;AA3568,"")))/LEN("Alolan "&amp;AA3568))
         - SUMPRODUCT((LEN($Y$2:$Y$4096)-LEN(SUBSTITUTE($Y$2:$Y$4096,"Galarian "&amp;AA3568,"")))/LEN("Galarian "&amp;AA3568))
         - SUMPRODUCT((LEN($Y$2:$Y$4096)-LEN(SUBSTITUTE($Y$2:$Y$4096,"Hisuian "&amp;AA3568,"")))/LEN("Hisuian "&amp;AA3568))
         - SUMPRODUCT((LEN($Y$2:$Y$4096)-LEN(SUBSTITUTE($Y$2:$Y$4096,"Paldean "&amp;AA3568,"")))/LEN("Paldean "&amp;AA3568))
      &gt;0,2,1)
   ))))</f>
        <v>1</v>
      </c>
      <c r="AN3568">
        <v>0</v>
      </c>
      <c r="AO3568">
        <v>0</v>
      </c>
    </row>
    <row r="3569" spans="1:41" x14ac:dyDescent="0.25">
      <c r="A3569" t="s">
        <v>3715</v>
      </c>
      <c r="B3569" t="s">
        <v>677</v>
      </c>
      <c r="C3569" t="s">
        <v>1499</v>
      </c>
      <c r="D3569" t="s">
        <v>1468</v>
      </c>
      <c r="E3569">
        <v>35</v>
      </c>
      <c r="F3569">
        <v>70</v>
      </c>
      <c r="G3569">
        <v>55</v>
      </c>
      <c r="H3569">
        <v>45</v>
      </c>
      <c r="I3569">
        <v>55</v>
      </c>
      <c r="J3569">
        <v>25</v>
      </c>
      <c r="K3569" t="s">
        <v>678</v>
      </c>
      <c r="M3569" t="s">
        <v>6231</v>
      </c>
      <c r="N3569">
        <v>4.95</v>
      </c>
      <c r="O3569">
        <v>4.7</v>
      </c>
      <c r="P3569">
        <v>2</v>
      </c>
      <c r="Q3569">
        <v>2</v>
      </c>
      <c r="R3569">
        <f t="shared" si="256"/>
        <v>7</v>
      </c>
      <c r="S3569">
        <f t="shared" si="257"/>
        <v>7</v>
      </c>
      <c r="T3569">
        <f t="shared" si="249"/>
        <v>14</v>
      </c>
      <c r="U3569" t="s">
        <v>1499</v>
      </c>
      <c r="V3569" t="s">
        <v>1468</v>
      </c>
      <c r="W3569" t="s">
        <v>429</v>
      </c>
      <c r="X3569" t="s">
        <v>1490</v>
      </c>
      <c r="Y3569" t="s">
        <v>4982</v>
      </c>
      <c r="Z3569" t="str" cm="1">
        <f t="array" ref="Z3569">IF(ISBLANK(AK3569),_xlfn.LET(
    _xlpm.nameBeforeSlash, IF(ISNUMBER(SEARCH("/", Y3569)), LEFT(Y3569, SEARCH("/", Y3569)-1), Y3569),
    _xlpm.matchRow, IFERROR(MATCH(_xlpm.nameBeforeSlash, AA:AA, 0), ""),
    _xlpm.difference, IF(_xlpm.matchRow="", "", ABS((R3569 + S3569)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),IF(ISBLANK(Y3569),"","Hidden"))</f>
        <v>Hidden</v>
      </c>
      <c r="AA3569" t="s">
        <v>4983</v>
      </c>
      <c r="AB3569" t="s">
        <v>3498</v>
      </c>
      <c r="AC3569" t="s">
        <v>1162</v>
      </c>
      <c r="AD3569" t="str">
        <f>_xlfn.XLOOKUP(AC3569,moves!A:A,moves!B:B)</f>
        <v>grass</v>
      </c>
      <c r="AE3569">
        <f>_xlfn.XLOOKUP(AC3569,moves!A:A,moves!D:D)</f>
        <v>1</v>
      </c>
      <c r="AF3569" t="str">
        <f>_xlfn.XLOOKUP(AC3569,moves!A:A,moves!E:E)</f>
        <v>Heal equal to the damage dealt.</v>
      </c>
      <c r="AG3569">
        <v>0</v>
      </c>
      <c r="AH3569">
        <v>0</v>
      </c>
      <c r="AI3569">
        <f t="shared" si="253"/>
        <v>1</v>
      </c>
      <c r="AJ3569" t="s">
        <v>523</v>
      </c>
      <c r="AK3569" t="s">
        <v>6231</v>
      </c>
      <c r="AL3569">
        <v>0</v>
      </c>
      <c r="AM3569" cm="1">
        <f t="array" ref="AM3569">IF(AL3569=1,1,
   IF(ISTEXT(AK3569),1,
   IF(AO3569&gt;1,AM3568,
   IF(AI3569=1,
      IF(SUMPRODUCT((LEN($Y$2:$Y$4096)-LEN(SUBSTITUTE($Y$2:$Y$4096,AA3569,"")))/LEN(AA3569))&gt;0,2,1),
      IF(
         SUMPRODUCT((LEN($Y$2:$Y$4096)-LEN(SUBSTITUTE($Y$2:$Y$4096,AA3569,"")))/LEN(AA3569))
         - SUMPRODUCT((LEN($Y$2:$Y$4096)-LEN(SUBSTITUTE($Y$2:$Y$4096,"Alolan "&amp;AA3569,"")))/LEN("Alolan "&amp;AA3569))
         - SUMPRODUCT((LEN($Y$2:$Y$4096)-LEN(SUBSTITUTE($Y$2:$Y$4096,"Galarian "&amp;AA3569,"")))/LEN("Galarian "&amp;AA3569))
         - SUMPRODUCT((LEN($Y$2:$Y$4096)-LEN(SUBSTITUTE($Y$2:$Y$4096,"Hisuian "&amp;AA3569,"")))/LEN("Hisuian "&amp;AA3569))
         - SUMPRODUCT((LEN($Y$2:$Y$4096)-LEN(SUBSTITUTE($Y$2:$Y$4096,"Paldean "&amp;AA3569,"")))/LEN("Paldean "&amp;AA3569))
      &gt;0,2,1)
   ))))</f>
        <v>1</v>
      </c>
      <c r="AN3569">
        <v>0</v>
      </c>
      <c r="AO3569">
        <v>0</v>
      </c>
    </row>
    <row r="3570" spans="1:41" x14ac:dyDescent="0.25">
      <c r="A3570" t="s">
        <v>3958</v>
      </c>
      <c r="B3570" t="s">
        <v>105</v>
      </c>
      <c r="C3570" t="s">
        <v>1479</v>
      </c>
      <c r="D3570"/>
      <c r="E3570">
        <v>45</v>
      </c>
      <c r="F3570">
        <v>75</v>
      </c>
      <c r="G3570">
        <v>37</v>
      </c>
      <c r="H3570">
        <v>70</v>
      </c>
      <c r="I3570">
        <v>55</v>
      </c>
      <c r="J3570">
        <v>83</v>
      </c>
      <c r="K3570" t="s">
        <v>345</v>
      </c>
      <c r="M3570" t="s">
        <v>6231</v>
      </c>
      <c r="N3570">
        <v>7.7700000000000005</v>
      </c>
      <c r="O3570">
        <v>4.5600000000000005</v>
      </c>
      <c r="P3570">
        <v>1</v>
      </c>
      <c r="Q3570">
        <v>2</v>
      </c>
      <c r="R3570">
        <f t="shared" si="256"/>
        <v>9</v>
      </c>
      <c r="S3570">
        <f t="shared" si="257"/>
        <v>7</v>
      </c>
      <c r="T3570">
        <f t="shared" si="249"/>
        <v>16</v>
      </c>
      <c r="U3570" t="s">
        <v>1479</v>
      </c>
      <c r="V3570" t="s">
        <v>1469</v>
      </c>
      <c r="W3570" t="s">
        <v>1512</v>
      </c>
      <c r="X3570" t="s">
        <v>1492</v>
      </c>
      <c r="Y3570" t="s">
        <v>5106</v>
      </c>
      <c r="Z3570" t="str" cm="1">
        <f t="array" ref="Z3570">IF(ISBLANK(AK3570),_xlfn.LET(
    _xlpm.nameBeforeSlash, IF(ISNUMBER(SEARCH("/", Y3570)), LEFT(Y3570, SEARCH("/", Y3570)-1), Y3570),
    _xlpm.matchRow, IFERROR(MATCH(_xlpm.nameBeforeSlash, AA:AA, 0), ""),
    _xlpm.difference, IF(_xlpm.matchRow="", "", ABS((R3570 + S3570)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),IF(ISBLANK(Y3570),"","Hidden"))</f>
        <v>Hidden</v>
      </c>
      <c r="AA3570" t="s">
        <v>5247</v>
      </c>
      <c r="AB3570" t="s">
        <v>3498</v>
      </c>
      <c r="AC3570" t="s">
        <v>711</v>
      </c>
      <c r="AD3570" t="str">
        <f>_xlfn.XLOOKUP(AC3570,moves!A:A,moves!B:B)</f>
        <v>fire</v>
      </c>
      <c r="AE3570">
        <f>_xlfn.XLOOKUP(AC3570,moves!A:A,moves!D:D)</f>
        <v>2</v>
      </c>
      <c r="AF3570" t="str">
        <f>_xlfn.XLOOKUP(AC3570,moves!A:A,moves!E:E)</f>
        <v>Inflict the Burned status on the target.</v>
      </c>
      <c r="AG3570">
        <v>0</v>
      </c>
      <c r="AH3570">
        <v>0</v>
      </c>
      <c r="AI3570">
        <f t="shared" si="253"/>
        <v>1</v>
      </c>
      <c r="AJ3570" t="s">
        <v>523</v>
      </c>
      <c r="AK3570" t="s">
        <v>6231</v>
      </c>
      <c r="AL3570">
        <v>0</v>
      </c>
      <c r="AM3570" cm="1">
        <f t="array" ref="AM3570">IF(AL3570=1,1,
   IF(ISTEXT(AK3570),1,
   IF(AO3570&gt;1,AM3569,
   IF(AI3570=1,
      IF(SUMPRODUCT((LEN($Y$2:$Y$4096)-LEN(SUBSTITUTE($Y$2:$Y$4096,AA3570,"")))/LEN(AA3570))&gt;0,2,1),
      IF(
         SUMPRODUCT((LEN($Y$2:$Y$4096)-LEN(SUBSTITUTE($Y$2:$Y$4096,AA3570,"")))/LEN(AA3570))
         - SUMPRODUCT((LEN($Y$2:$Y$4096)-LEN(SUBSTITUTE($Y$2:$Y$4096,"Alolan "&amp;AA3570,"")))/LEN("Alolan "&amp;AA3570))
         - SUMPRODUCT((LEN($Y$2:$Y$4096)-LEN(SUBSTITUTE($Y$2:$Y$4096,"Galarian "&amp;AA3570,"")))/LEN("Galarian "&amp;AA3570))
         - SUMPRODUCT((LEN($Y$2:$Y$4096)-LEN(SUBSTITUTE($Y$2:$Y$4096,"Hisuian "&amp;AA3570,"")))/LEN("Hisuian "&amp;AA3570))
         - SUMPRODUCT((LEN($Y$2:$Y$4096)-LEN(SUBSTITUTE($Y$2:$Y$4096,"Paldean "&amp;AA3570,"")))/LEN("Paldean "&amp;AA3570))
      &gt;0,2,1)
   ))))</f>
        <v>1</v>
      </c>
      <c r="AN3570">
        <v>0</v>
      </c>
      <c r="AO3570">
        <v>0</v>
      </c>
    </row>
    <row r="3571" spans="1:41" x14ac:dyDescent="0.25">
      <c r="A3571" t="s">
        <v>3680</v>
      </c>
      <c r="B3571" t="s">
        <v>1519</v>
      </c>
      <c r="C3571" t="s">
        <v>1512</v>
      </c>
      <c r="D3571"/>
      <c r="E3571">
        <v>30</v>
      </c>
      <c r="F3571">
        <v>56</v>
      </c>
      <c r="G3571">
        <v>35</v>
      </c>
      <c r="H3571">
        <v>25</v>
      </c>
      <c r="I3571">
        <v>35</v>
      </c>
      <c r="J3571">
        <v>72</v>
      </c>
      <c r="K3571" t="s">
        <v>1520</v>
      </c>
      <c r="M3571" t="s">
        <v>6231</v>
      </c>
      <c r="N3571">
        <v>5.93</v>
      </c>
      <c r="O3571">
        <v>3.3</v>
      </c>
      <c r="P3571">
        <v>2</v>
      </c>
      <c r="Q3571">
        <v>2</v>
      </c>
      <c r="R3571">
        <f t="shared" si="256"/>
        <v>8</v>
      </c>
      <c r="S3571">
        <f t="shared" si="257"/>
        <v>5</v>
      </c>
      <c r="T3571">
        <f t="shared" si="249"/>
        <v>13</v>
      </c>
      <c r="U3571" t="s">
        <v>1512</v>
      </c>
      <c r="V3571" t="s">
        <v>1471</v>
      </c>
      <c r="W3571" t="s">
        <v>1492</v>
      </c>
      <c r="X3571" t="s">
        <v>1521</v>
      </c>
      <c r="Y3571" t="s">
        <v>4946</v>
      </c>
      <c r="Z3571" t="str" cm="1">
        <f t="array" ref="Z3571">IF(ISBLANK(AK3571),_xlfn.LET(
    _xlpm.nameBeforeSlash, IF(ISNUMBER(SEARCH("/", Y3571)), LEFT(Y3571, SEARCH("/", Y3571)-1), Y3571),
    _xlpm.matchRow, IFERROR(MATCH(_xlpm.nameBeforeSlash, AA:AA, 0), ""),
    _xlpm.difference, IF(_xlpm.matchRow="", "", ABS((R3571 + S3571)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),IF(ISBLANK(Y3571),"","Hidden"))</f>
        <v>Hidden</v>
      </c>
      <c r="AA3571" t="s">
        <v>4947</v>
      </c>
      <c r="AB3571" t="s">
        <v>3498</v>
      </c>
      <c r="AC3571" t="s">
        <v>460</v>
      </c>
      <c r="AD3571" t="str">
        <f>_xlfn.XLOOKUP(AC3571,moves!A:A,moves!B:B)</f>
        <v>dark</v>
      </c>
      <c r="AE3571">
        <f>_xlfn.XLOOKUP(AC3571,moves!A:A,moves!D:D)</f>
        <v>3</v>
      </c>
      <c r="AF3571" t="str">
        <f>_xlfn.XLOOKUP(AC3571,moves!A:A,moves!E:E)</f>
        <v>When the target is next attacked: Add 1 regular hit to the roll.</v>
      </c>
      <c r="AG3571">
        <v>0</v>
      </c>
      <c r="AH3571">
        <v>0</v>
      </c>
      <c r="AI3571">
        <f t="shared" si="253"/>
        <v>1</v>
      </c>
      <c r="AJ3571" t="s">
        <v>523</v>
      </c>
      <c r="AK3571" t="s">
        <v>6231</v>
      </c>
      <c r="AL3571">
        <v>0</v>
      </c>
      <c r="AM3571" cm="1">
        <f t="array" ref="AM3571">IF(AL3571=1,1,
   IF(ISTEXT(AK3571),1,
   IF(AO3571&gt;1,AM3570,
   IF(AI3571=1,
      IF(SUMPRODUCT((LEN($Y$2:$Y$4096)-LEN(SUBSTITUTE($Y$2:$Y$4096,AA3571,"")))/LEN(AA3571))&gt;0,2,1),
      IF(
         SUMPRODUCT((LEN($Y$2:$Y$4096)-LEN(SUBSTITUTE($Y$2:$Y$4096,AA3571,"")))/LEN(AA3571))
         - SUMPRODUCT((LEN($Y$2:$Y$4096)-LEN(SUBSTITUTE($Y$2:$Y$4096,"Alolan "&amp;AA3571,"")))/LEN("Alolan "&amp;AA3571))
         - SUMPRODUCT((LEN($Y$2:$Y$4096)-LEN(SUBSTITUTE($Y$2:$Y$4096,"Galarian "&amp;AA3571,"")))/LEN("Galarian "&amp;AA3571))
         - SUMPRODUCT((LEN($Y$2:$Y$4096)-LEN(SUBSTITUTE($Y$2:$Y$4096,"Hisuian "&amp;AA3571,"")))/LEN("Hisuian "&amp;AA3571))
         - SUMPRODUCT((LEN($Y$2:$Y$4096)-LEN(SUBSTITUTE($Y$2:$Y$4096,"Paldean "&amp;AA3571,"")))/LEN("Paldean "&amp;AA3571))
      &gt;0,2,1)
   ))))</f>
        <v>1</v>
      </c>
      <c r="AN3571">
        <v>0</v>
      </c>
      <c r="AO3571">
        <v>0</v>
      </c>
    </row>
    <row r="3572" spans="1:41" x14ac:dyDescent="0.25">
      <c r="A3572" t="s">
        <v>3794</v>
      </c>
      <c r="B3572" t="s">
        <v>570</v>
      </c>
      <c r="C3572" t="s">
        <v>1521</v>
      </c>
      <c r="D3572" t="s">
        <v>1468</v>
      </c>
      <c r="E3572">
        <v>40</v>
      </c>
      <c r="F3572">
        <v>30</v>
      </c>
      <c r="G3572">
        <v>50</v>
      </c>
      <c r="H3572">
        <v>55</v>
      </c>
      <c r="I3572">
        <v>55</v>
      </c>
      <c r="J3572">
        <v>100</v>
      </c>
      <c r="K3572" t="s">
        <v>1679</v>
      </c>
      <c r="M3572" t="s">
        <v>6231</v>
      </c>
      <c r="N3572">
        <v>7.05</v>
      </c>
      <c r="O3572">
        <v>4.75</v>
      </c>
      <c r="P3572">
        <v>2</v>
      </c>
      <c r="Q3572">
        <v>2</v>
      </c>
      <c r="R3572">
        <f t="shared" si="256"/>
        <v>9</v>
      </c>
      <c r="S3572">
        <f t="shared" si="257"/>
        <v>7</v>
      </c>
      <c r="T3572">
        <f t="shared" si="249"/>
        <v>16</v>
      </c>
      <c r="U3572" t="s">
        <v>1521</v>
      </c>
      <c r="V3572" t="s">
        <v>1468</v>
      </c>
      <c r="W3572" t="s">
        <v>1546</v>
      </c>
      <c r="X3572" t="s">
        <v>1514</v>
      </c>
      <c r="Y3572" t="s">
        <v>5067</v>
      </c>
      <c r="Z3572" t="str" cm="1">
        <f t="array" ref="Z3572">IF(ISBLANK(AK3572),_xlfn.LET(
    _xlpm.nameBeforeSlash, IF(ISNUMBER(SEARCH("/", Y3572)), LEFT(Y3572, SEARCH("/", Y3572)-1), Y3572),
    _xlpm.matchRow, IFERROR(MATCH(_xlpm.nameBeforeSlash, AA:AA, 0), ""),
    _xlpm.difference, IF(_xlpm.matchRow="", "", ABS((R3572 + S3572)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),IF(ISBLANK(Y3572),"","Hidden"))</f>
        <v>Hidden</v>
      </c>
      <c r="AA3572" t="s">
        <v>5068</v>
      </c>
      <c r="AB3572" t="s">
        <v>3498</v>
      </c>
      <c r="AC3572" t="s">
        <v>1148</v>
      </c>
      <c r="AD3572" t="str">
        <f>_xlfn.XLOOKUP(AC3572,moves!A:A,moves!B:B)</f>
        <v>grass</v>
      </c>
      <c r="AE3572">
        <f>_xlfn.XLOOKUP(AC3572,moves!A:A,moves!D:D)</f>
        <v>3</v>
      </c>
      <c r="AF3572" t="str">
        <f>_xlfn.XLOOKUP(AC3572,moves!A:A,moves!E:E)</f>
        <v>Critical hits deal +1 damage but status symbols deal -1 damage.</v>
      </c>
      <c r="AG3572">
        <v>0</v>
      </c>
      <c r="AH3572">
        <v>0</v>
      </c>
      <c r="AI3572">
        <f t="shared" si="253"/>
        <v>1</v>
      </c>
      <c r="AJ3572" t="s">
        <v>523</v>
      </c>
      <c r="AK3572" t="s">
        <v>6231</v>
      </c>
      <c r="AL3572">
        <v>0</v>
      </c>
      <c r="AM3572" cm="1">
        <f t="array" ref="AM3572">IF(AL3572=1,1,
   IF(ISTEXT(AK3572),1,
   IF(AO3572&gt;1,AM3571,
   IF(AI3572=1,
      IF(SUMPRODUCT((LEN($Y$2:$Y$4096)-LEN(SUBSTITUTE($Y$2:$Y$4096,AA3572,"")))/LEN(AA3572))&gt;0,2,1),
      IF(
         SUMPRODUCT((LEN($Y$2:$Y$4096)-LEN(SUBSTITUTE($Y$2:$Y$4096,AA3572,"")))/LEN(AA3572))
         - SUMPRODUCT((LEN($Y$2:$Y$4096)-LEN(SUBSTITUTE($Y$2:$Y$4096,"Alolan "&amp;AA3572,"")))/LEN("Alolan "&amp;AA3572))
         - SUMPRODUCT((LEN($Y$2:$Y$4096)-LEN(SUBSTITUTE($Y$2:$Y$4096,"Galarian "&amp;AA3572,"")))/LEN("Galarian "&amp;AA3572))
         - SUMPRODUCT((LEN($Y$2:$Y$4096)-LEN(SUBSTITUTE($Y$2:$Y$4096,"Hisuian "&amp;AA3572,"")))/LEN("Hisuian "&amp;AA3572))
         - SUMPRODUCT((LEN($Y$2:$Y$4096)-LEN(SUBSTITUTE($Y$2:$Y$4096,"Paldean "&amp;AA3572,"")))/LEN("Paldean "&amp;AA3572))
      &gt;0,2,1)
   ))))</f>
        <v>1</v>
      </c>
      <c r="AN3572">
        <v>0</v>
      </c>
      <c r="AO3572">
        <v>0</v>
      </c>
    </row>
    <row r="3573" spans="1:41" x14ac:dyDescent="0.25">
      <c r="A3573" t="s">
        <v>4296</v>
      </c>
      <c r="B3573" t="s">
        <v>2186</v>
      </c>
      <c r="C3573" t="s">
        <v>1492</v>
      </c>
      <c r="D3573"/>
      <c r="E3573">
        <v>75</v>
      </c>
      <c r="F3573">
        <v>80</v>
      </c>
      <c r="G3573">
        <v>55</v>
      </c>
      <c r="H3573">
        <v>25</v>
      </c>
      <c r="I3573">
        <v>35</v>
      </c>
      <c r="J3573">
        <v>35</v>
      </c>
      <c r="K3573" t="s">
        <v>2187</v>
      </c>
      <c r="M3573" t="s">
        <v>6231</v>
      </c>
      <c r="N3573">
        <v>5.65</v>
      </c>
      <c r="O3573">
        <v>5.7</v>
      </c>
      <c r="P3573">
        <v>2</v>
      </c>
      <c r="Q3573">
        <v>2</v>
      </c>
      <c r="R3573">
        <f t="shared" si="256"/>
        <v>8</v>
      </c>
      <c r="S3573">
        <f t="shared" si="257"/>
        <v>8</v>
      </c>
      <c r="T3573">
        <f t="shared" si="249"/>
        <v>16</v>
      </c>
      <c r="U3573" t="s">
        <v>1492</v>
      </c>
      <c r="V3573" t="s">
        <v>1472</v>
      </c>
      <c r="W3573" t="s">
        <v>1471</v>
      </c>
      <c r="X3573" t="s">
        <v>1546</v>
      </c>
      <c r="Y3573" t="s">
        <v>5569</v>
      </c>
      <c r="Z3573" t="str" cm="1">
        <f t="array" ref="Z3573">IF(ISBLANK(AK3573),_xlfn.LET(
    _xlpm.nameBeforeSlash, IF(ISNUMBER(SEARCH("/", Y3573)), LEFT(Y3573, SEARCH("/", Y3573)-1), Y3573),
    _xlpm.matchRow, IFERROR(MATCH(_xlpm.nameBeforeSlash, AA:AA, 0), ""),
    _xlpm.difference, IF(_xlpm.matchRow="", "", ABS((R3573 + S3573)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),IF(ISBLANK(Y3573),"","Hidden"))</f>
        <v>Hidden</v>
      </c>
      <c r="AA3573" t="s">
        <v>5570</v>
      </c>
      <c r="AB3573" t="s">
        <v>3498</v>
      </c>
      <c r="AC3573" t="s">
        <v>958</v>
      </c>
      <c r="AD3573" t="str">
        <f>_xlfn.XLOOKUP(AC3573,moves!A:A,moves!B:B)</f>
        <v>dark</v>
      </c>
      <c r="AE3573">
        <f>_xlfn.XLOOKUP(AC3573,moves!A:A,moves!D:D)</f>
        <v>2</v>
      </c>
      <c r="AF3573" t="str">
        <f>_xlfn.XLOOKUP(AC3573,moves!A:A,moves!E:E)</f>
        <v>When the target next attacks: Their moves have no move effects. Moves with ? attack strength that are affected by this effect have 1 attack strength.</v>
      </c>
      <c r="AG3573">
        <v>0</v>
      </c>
      <c r="AH3573">
        <v>0</v>
      </c>
      <c r="AI3573">
        <f t="shared" si="253"/>
        <v>1</v>
      </c>
      <c r="AJ3573" t="s">
        <v>523</v>
      </c>
      <c r="AK3573" t="s">
        <v>6231</v>
      </c>
      <c r="AL3573">
        <v>0</v>
      </c>
      <c r="AM3573" cm="1">
        <f t="array" ref="AM3573">IF(AL3573=1,1,
   IF(ISTEXT(AK3573),1,
   IF(AO3573&gt;1,AM3572,
   IF(AI3573=1,
      IF(SUMPRODUCT((LEN($Y$2:$Y$4096)-LEN(SUBSTITUTE($Y$2:$Y$4096,AA3573,"")))/LEN(AA3573))&gt;0,2,1),
      IF(
         SUMPRODUCT((LEN($Y$2:$Y$4096)-LEN(SUBSTITUTE($Y$2:$Y$4096,AA3573,"")))/LEN(AA3573))
         - SUMPRODUCT((LEN($Y$2:$Y$4096)-LEN(SUBSTITUTE($Y$2:$Y$4096,"Alolan "&amp;AA3573,"")))/LEN("Alolan "&amp;AA3573))
         - SUMPRODUCT((LEN($Y$2:$Y$4096)-LEN(SUBSTITUTE($Y$2:$Y$4096,"Galarian "&amp;AA3573,"")))/LEN("Galarian "&amp;AA3573))
         - SUMPRODUCT((LEN($Y$2:$Y$4096)-LEN(SUBSTITUTE($Y$2:$Y$4096,"Hisuian "&amp;AA3573,"")))/LEN("Hisuian "&amp;AA3573))
         - SUMPRODUCT((LEN($Y$2:$Y$4096)-LEN(SUBSTITUTE($Y$2:$Y$4096,"Paldean "&amp;AA3573,"")))/LEN("Paldean "&amp;AA3573))
      &gt;0,2,1)
   ))))</f>
        <v>1</v>
      </c>
      <c r="AN3573">
        <v>0</v>
      </c>
      <c r="AO3573">
        <v>0</v>
      </c>
    </row>
    <row r="3574" spans="1:41" x14ac:dyDescent="0.25">
      <c r="A3574" t="s">
        <v>3726</v>
      </c>
      <c r="B3574" t="s">
        <v>1585</v>
      </c>
      <c r="C3574" t="s">
        <v>1514</v>
      </c>
      <c r="D3574"/>
      <c r="E3574">
        <v>50</v>
      </c>
      <c r="F3574">
        <v>65</v>
      </c>
      <c r="G3574">
        <v>55</v>
      </c>
      <c r="H3574">
        <v>40</v>
      </c>
      <c r="I3574">
        <v>40</v>
      </c>
      <c r="J3574">
        <v>40</v>
      </c>
      <c r="K3574" t="s">
        <v>1586</v>
      </c>
      <c r="M3574" t="s">
        <v>6231</v>
      </c>
      <c r="N3574">
        <v>5.25</v>
      </c>
      <c r="O3574">
        <v>4.8499999999999996</v>
      </c>
      <c r="P3574">
        <v>2</v>
      </c>
      <c r="Q3574">
        <v>2</v>
      </c>
      <c r="R3574">
        <f t="shared" si="256"/>
        <v>7</v>
      </c>
      <c r="S3574">
        <f t="shared" si="257"/>
        <v>7</v>
      </c>
      <c r="T3574">
        <f t="shared" ref="T3574:T3630" si="258">SUM(S3574,R3574)</f>
        <v>14</v>
      </c>
      <c r="U3574" t="s">
        <v>1514</v>
      </c>
      <c r="V3574" t="s">
        <v>1512</v>
      </c>
      <c r="W3574" t="s">
        <v>1471</v>
      </c>
      <c r="X3574" t="s">
        <v>1524</v>
      </c>
      <c r="Y3574" t="s">
        <v>4995</v>
      </c>
      <c r="Z3574" t="str" cm="1">
        <f t="array" ref="Z3574">IF(ISBLANK(AK3574),_xlfn.LET(
    _xlpm.nameBeforeSlash, IF(ISNUMBER(SEARCH("/", Y3574)), LEFT(Y3574, SEARCH("/", Y3574)-1), Y3574),
    _xlpm.matchRow, IFERROR(MATCH(_xlpm.nameBeforeSlash, AA:AA, 0), ""),
    _xlpm.difference, IF(_xlpm.matchRow="", "", ABS((R3574 + S3574)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),IF(ISBLANK(Y3574),"","Hidden"))</f>
        <v>Hidden</v>
      </c>
      <c r="AA3574" t="s">
        <v>4996</v>
      </c>
      <c r="AB3574" t="s">
        <v>3498</v>
      </c>
      <c r="AC3574" t="s">
        <v>6387</v>
      </c>
      <c r="AD3574" t="str">
        <f>_xlfn.XLOOKUP(AC3574,moves!A:A,moves!B:B)</f>
        <v>dark</v>
      </c>
      <c r="AE3574">
        <f>_xlfn.XLOOKUP(AC3574,moves!A:A,moves!D:D)</f>
        <v>1</v>
      </c>
      <c r="AF3574" t="str">
        <f>_xlfn.XLOOKUP(AC3574,moves!A:A,moves!E:E)</f>
        <v>When the user next attacks: Regular hits deal +1 damage.</v>
      </c>
      <c r="AG3574">
        <v>0</v>
      </c>
      <c r="AH3574">
        <v>0</v>
      </c>
      <c r="AI3574">
        <f t="shared" ref="AI3574:AI3630" si="259">IF(ISNUMBER(SEARCH("Shiny ", AA3574)), 1, 0)</f>
        <v>1</v>
      </c>
      <c r="AJ3574" t="s">
        <v>523</v>
      </c>
      <c r="AK3574" t="s">
        <v>6231</v>
      </c>
      <c r="AL3574">
        <v>0</v>
      </c>
      <c r="AM3574" cm="1">
        <f t="array" ref="AM3574">IF(AL3574=1,1,
   IF(ISTEXT(AK3574),1,
   IF(AO3574&gt;1,AM3573,
   IF(AI3574=1,
      IF(SUMPRODUCT((LEN($Y$2:$Y$4096)-LEN(SUBSTITUTE($Y$2:$Y$4096,AA3574,"")))/LEN(AA3574))&gt;0,2,1),
      IF(
         SUMPRODUCT((LEN($Y$2:$Y$4096)-LEN(SUBSTITUTE($Y$2:$Y$4096,AA3574,"")))/LEN(AA3574))
         - SUMPRODUCT((LEN($Y$2:$Y$4096)-LEN(SUBSTITUTE($Y$2:$Y$4096,"Alolan "&amp;AA3574,"")))/LEN("Alolan "&amp;AA3574))
         - SUMPRODUCT((LEN($Y$2:$Y$4096)-LEN(SUBSTITUTE($Y$2:$Y$4096,"Galarian "&amp;AA3574,"")))/LEN("Galarian "&amp;AA3574))
         - SUMPRODUCT((LEN($Y$2:$Y$4096)-LEN(SUBSTITUTE($Y$2:$Y$4096,"Hisuian "&amp;AA3574,"")))/LEN("Hisuian "&amp;AA3574))
         - SUMPRODUCT((LEN($Y$2:$Y$4096)-LEN(SUBSTITUTE($Y$2:$Y$4096,"Paldean "&amp;AA3574,"")))/LEN("Paldean "&amp;AA3574))
      &gt;0,2,1)
   ))))</f>
        <v>1</v>
      </c>
      <c r="AN3574">
        <v>0</v>
      </c>
      <c r="AO3574">
        <v>0</v>
      </c>
    </row>
    <row r="3575" spans="1:41" x14ac:dyDescent="0.25">
      <c r="A3575" t="s">
        <v>3808</v>
      </c>
      <c r="B3575" t="s">
        <v>1697</v>
      </c>
      <c r="C3575" t="s">
        <v>1469</v>
      </c>
      <c r="D3575" t="s">
        <v>1536</v>
      </c>
      <c r="E3575">
        <v>65</v>
      </c>
      <c r="F3575">
        <v>90</v>
      </c>
      <c r="G3575">
        <v>120</v>
      </c>
      <c r="H3575">
        <v>85</v>
      </c>
      <c r="I3575">
        <v>70</v>
      </c>
      <c r="J3575">
        <v>60</v>
      </c>
      <c r="K3575" t="s">
        <v>1695</v>
      </c>
      <c r="M3575" t="s">
        <v>6231</v>
      </c>
      <c r="N3575">
        <v>7.75</v>
      </c>
      <c r="O3575">
        <v>8.3000000000000007</v>
      </c>
      <c r="P3575">
        <v>2</v>
      </c>
      <c r="Q3575">
        <v>2</v>
      </c>
      <c r="R3575">
        <f t="shared" si="256"/>
        <v>10</v>
      </c>
      <c r="S3575">
        <f t="shared" si="257"/>
        <v>10</v>
      </c>
      <c r="T3575">
        <f t="shared" si="258"/>
        <v>20</v>
      </c>
      <c r="U3575" t="s">
        <v>1469</v>
      </c>
      <c r="V3575" t="s">
        <v>1536</v>
      </c>
      <c r="W3575" t="s">
        <v>1471</v>
      </c>
      <c r="X3575" t="s">
        <v>1479</v>
      </c>
      <c r="Z3575" t="str" cm="1">
        <f t="array" ref="Z3575">IF(ISBLANK(AK3575),_xlfn.LET(
    _xlpm.nameBeforeSlash, IF(ISNUMBER(SEARCH("/", Y3575)), LEFT(Y3575, SEARCH("/", Y3575)-1), Y3575),
    _xlpm.matchRow, IFERROR(MATCH(_xlpm.nameBeforeSlash, AA:AA, 0), ""),
    _xlpm.difference, IF(_xlpm.matchRow="", "", ABS((R3575 + S3575)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),IF(ISBLANK(Y3575),"","Hidden"))</f>
        <v/>
      </c>
      <c r="AA3575" t="s">
        <v>5081</v>
      </c>
      <c r="AB3575" t="s">
        <v>3498</v>
      </c>
      <c r="AC3575" t="s">
        <v>6414</v>
      </c>
      <c r="AD3575" t="str">
        <f>_xlfn.XLOOKUP(AC3575,moves!A:A,moves!B:B)</f>
        <v>fairy</v>
      </c>
      <c r="AE3575">
        <f>_xlfn.XLOOKUP(AC3575,moves!A:A,moves!D:D)</f>
        <v>6</v>
      </c>
      <c r="AF3575" t="str">
        <f>_xlfn.XLOOKUP(AC3575,moves!A:A,moves!E:E)</f>
        <v>Critical hits deal +2 damage. For each critical hit rolled: The user takes 3 damage.</v>
      </c>
      <c r="AG3575">
        <v>0</v>
      </c>
      <c r="AH3575">
        <v>0</v>
      </c>
      <c r="AI3575">
        <f t="shared" si="259"/>
        <v>1</v>
      </c>
      <c r="AJ3575" t="s">
        <v>524</v>
      </c>
      <c r="AK3575" t="s">
        <v>6231</v>
      </c>
      <c r="AL3575">
        <v>0</v>
      </c>
      <c r="AM3575" cm="1">
        <f t="array" ref="AM3575">IF(AL3575=1,1,
   IF(ISTEXT(AK3575),1,
   IF(AO3575&gt;1,AM3574,
   IF(AI3575=1,
      IF(SUMPRODUCT((LEN($Y$2:$Y$4096)-LEN(SUBSTITUTE($Y$2:$Y$4096,AA3575,"")))/LEN(AA3575))&gt;0,2,1),
      IF(
         SUMPRODUCT((LEN($Y$2:$Y$4096)-LEN(SUBSTITUTE($Y$2:$Y$4096,AA3575,"")))/LEN(AA3575))
         - SUMPRODUCT((LEN($Y$2:$Y$4096)-LEN(SUBSTITUTE($Y$2:$Y$4096,"Alolan "&amp;AA3575,"")))/LEN("Alolan "&amp;AA3575))
         - SUMPRODUCT((LEN($Y$2:$Y$4096)-LEN(SUBSTITUTE($Y$2:$Y$4096,"Galarian "&amp;AA3575,"")))/LEN("Galarian "&amp;AA3575))
         - SUMPRODUCT((LEN($Y$2:$Y$4096)-LEN(SUBSTITUTE($Y$2:$Y$4096,"Hisuian "&amp;AA3575,"")))/LEN("Hisuian "&amp;AA3575))
         - SUMPRODUCT((LEN($Y$2:$Y$4096)-LEN(SUBSTITUTE($Y$2:$Y$4096,"Paldean "&amp;AA3575,"")))/LEN("Paldean "&amp;AA3575))
      &gt;0,2,1)
   ))))</f>
        <v>1</v>
      </c>
      <c r="AN3575">
        <v>0</v>
      </c>
      <c r="AO3575">
        <v>0</v>
      </c>
    </row>
    <row r="3576" spans="1:41" x14ac:dyDescent="0.25">
      <c r="A3576" t="s">
        <v>3804</v>
      </c>
      <c r="B3576" t="s">
        <v>47</v>
      </c>
      <c r="C3576" t="s">
        <v>1492</v>
      </c>
      <c r="D3576"/>
      <c r="E3576">
        <v>50</v>
      </c>
      <c r="F3576">
        <v>105</v>
      </c>
      <c r="G3576">
        <v>79</v>
      </c>
      <c r="H3576">
        <v>35</v>
      </c>
      <c r="I3576">
        <v>110</v>
      </c>
      <c r="J3576">
        <v>76</v>
      </c>
      <c r="K3576" t="s">
        <v>1693</v>
      </c>
      <c r="M3576" t="s">
        <v>6231</v>
      </c>
      <c r="N3576">
        <v>8.64</v>
      </c>
      <c r="O3576">
        <v>7.67</v>
      </c>
      <c r="P3576">
        <v>2</v>
      </c>
      <c r="Q3576">
        <v>1</v>
      </c>
      <c r="R3576">
        <f t="shared" si="256"/>
        <v>11</v>
      </c>
      <c r="S3576">
        <f t="shared" si="257"/>
        <v>9</v>
      </c>
      <c r="T3576">
        <f t="shared" si="258"/>
        <v>20</v>
      </c>
      <c r="U3576" t="s">
        <v>1492</v>
      </c>
      <c r="V3576" t="s">
        <v>1479</v>
      </c>
      <c r="W3576" t="s">
        <v>1209</v>
      </c>
      <c r="X3576" t="s">
        <v>1521</v>
      </c>
      <c r="Z3576" t="str" cm="1">
        <f t="array" ref="Z3576">IF(ISBLANK(AK3576),_xlfn.LET(
    _xlpm.nameBeforeSlash, IF(ISNUMBER(SEARCH("/", Y3576)), LEFT(Y3576, SEARCH("/", Y3576)-1), Y3576),
    _xlpm.matchRow, IFERROR(MATCH(_xlpm.nameBeforeSlash, AA:AA, 0), ""),
    _xlpm.difference, IF(_xlpm.matchRow="", "", ABS((R3576 + S3576)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),IF(ISBLANK(Y3576),"","Hidden"))</f>
        <v/>
      </c>
      <c r="AA3576" t="s">
        <v>5076</v>
      </c>
      <c r="AB3576" t="s">
        <v>3498</v>
      </c>
      <c r="AC3576" t="s">
        <v>426</v>
      </c>
      <c r="AD3576" t="str">
        <f>_xlfn.XLOOKUP(AC3576,moves!A:A,moves!B:B)</f>
        <v>fighting</v>
      </c>
      <c r="AE3576">
        <f>_xlfn.XLOOKUP(AC3576,moves!A:A,moves!D:D)</f>
        <v>5</v>
      </c>
      <c r="AF3576" t="str">
        <f>_xlfn.XLOOKUP(AC3576,moves!A:A,moves!E:E)</f>
        <v xml:space="preserve">During this attack and when the user is next attacked: Status symbols deal +1 damage. </v>
      </c>
      <c r="AG3576">
        <v>0</v>
      </c>
      <c r="AH3576">
        <v>0</v>
      </c>
      <c r="AI3576">
        <f t="shared" si="259"/>
        <v>1</v>
      </c>
      <c r="AJ3576" t="s">
        <v>524</v>
      </c>
      <c r="AK3576" t="s">
        <v>6231</v>
      </c>
      <c r="AL3576">
        <v>0</v>
      </c>
      <c r="AM3576" cm="1">
        <f t="array" ref="AM3576">IF(AL3576=1,1,
   IF(ISTEXT(AK3576),1,
   IF(AO3576&gt;1,AM3575,
   IF(AI3576=1,
      IF(SUMPRODUCT((LEN($Y$2:$Y$4096)-LEN(SUBSTITUTE($Y$2:$Y$4096,AA3576,"")))/LEN(AA3576))&gt;0,2,1),
      IF(
         SUMPRODUCT((LEN($Y$2:$Y$4096)-LEN(SUBSTITUTE($Y$2:$Y$4096,AA3576,"")))/LEN(AA3576))
         - SUMPRODUCT((LEN($Y$2:$Y$4096)-LEN(SUBSTITUTE($Y$2:$Y$4096,"Alolan "&amp;AA3576,"")))/LEN("Alolan "&amp;AA3576))
         - SUMPRODUCT((LEN($Y$2:$Y$4096)-LEN(SUBSTITUTE($Y$2:$Y$4096,"Galarian "&amp;AA3576,"")))/LEN("Galarian "&amp;AA3576))
         - SUMPRODUCT((LEN($Y$2:$Y$4096)-LEN(SUBSTITUTE($Y$2:$Y$4096,"Hisuian "&amp;AA3576,"")))/LEN("Hisuian "&amp;AA3576))
         - SUMPRODUCT((LEN($Y$2:$Y$4096)-LEN(SUBSTITUTE($Y$2:$Y$4096,"Paldean "&amp;AA3576,"")))/LEN("Paldean "&amp;AA3576))
      &gt;0,2,1)
   ))))</f>
        <v>1</v>
      </c>
      <c r="AN3576">
        <v>0</v>
      </c>
      <c r="AO3576">
        <v>0</v>
      </c>
    </row>
    <row r="3577" spans="1:41" x14ac:dyDescent="0.25">
      <c r="A3577" t="s">
        <v>3783</v>
      </c>
      <c r="B3577" t="s">
        <v>43</v>
      </c>
      <c r="C3577" t="s">
        <v>1524</v>
      </c>
      <c r="D3577" t="s">
        <v>1469</v>
      </c>
      <c r="E3577">
        <v>45</v>
      </c>
      <c r="F3577">
        <v>50</v>
      </c>
      <c r="G3577">
        <v>45</v>
      </c>
      <c r="H3577">
        <v>115</v>
      </c>
      <c r="I3577">
        <v>55</v>
      </c>
      <c r="J3577">
        <v>95</v>
      </c>
      <c r="K3577" t="s">
        <v>1668</v>
      </c>
      <c r="M3577" t="s">
        <v>6231</v>
      </c>
      <c r="N3577">
        <v>10.050000000000001</v>
      </c>
      <c r="O3577">
        <v>4.8</v>
      </c>
      <c r="P3577">
        <v>2</v>
      </c>
      <c r="Q3577">
        <v>2</v>
      </c>
      <c r="R3577">
        <f t="shared" si="256"/>
        <v>12</v>
      </c>
      <c r="S3577">
        <f t="shared" si="257"/>
        <v>7</v>
      </c>
      <c r="T3577">
        <f t="shared" si="258"/>
        <v>19</v>
      </c>
      <c r="U3577" t="s">
        <v>1524</v>
      </c>
      <c r="V3577" t="s">
        <v>1469</v>
      </c>
      <c r="W3577" t="s">
        <v>1471</v>
      </c>
      <c r="X3577" t="s">
        <v>429</v>
      </c>
      <c r="Y3577" t="s">
        <v>5055</v>
      </c>
      <c r="Z3577" t="str" cm="1">
        <f t="array" ref="Z3577">IF(ISBLANK(AK3577),_xlfn.LET(
    _xlpm.nameBeforeSlash, IF(ISNUMBER(SEARCH("/", Y3577)), LEFT(Y3577, SEARCH("/", Y3577)-1), Y3577),
    _xlpm.matchRow, IFERROR(MATCH(_xlpm.nameBeforeSlash, AA:AA, 0), ""),
    _xlpm.difference, IF(_xlpm.matchRow="", "", ABS((R3577 + S3577)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),IF(ISBLANK(Y3577),"","Hidden"))</f>
        <v>Hidden</v>
      </c>
      <c r="AA3577" t="s">
        <v>5053</v>
      </c>
      <c r="AB3577" t="s">
        <v>3498</v>
      </c>
      <c r="AC3577" t="s">
        <v>1127</v>
      </c>
      <c r="AD3577" t="str">
        <f>_xlfn.XLOOKUP(AC3577,moves!A:A,moves!B:B)</f>
        <v>ghost</v>
      </c>
      <c r="AE3577">
        <f>_xlfn.XLOOKUP(AC3577,moves!A:A,moves!D:D)</f>
        <v>0</v>
      </c>
      <c r="AF3577" t="str">
        <f>_xlfn.XLOOKUP(AC3577,moves!A:A,moves!E:E)</f>
        <v>Deal damage equal to the absolute value of the difference between the user and target's current health. This damage cannot be increased in any way.</v>
      </c>
      <c r="AG3577">
        <v>0</v>
      </c>
      <c r="AH3577">
        <v>0</v>
      </c>
      <c r="AI3577">
        <f t="shared" si="259"/>
        <v>1</v>
      </c>
      <c r="AJ3577" t="s">
        <v>524</v>
      </c>
      <c r="AK3577" t="s">
        <v>6231</v>
      </c>
      <c r="AL3577">
        <v>0</v>
      </c>
      <c r="AM3577" cm="1">
        <f t="array" ref="AM3577">IF(AL3577=1,1,
   IF(ISTEXT(AK3577),1,
   IF(AO3577&gt;1,AM3576,
   IF(AI3577=1,
      IF(SUMPRODUCT((LEN($Y$2:$Y$4096)-LEN(SUBSTITUTE($Y$2:$Y$4096,AA3577,"")))/LEN(AA3577))&gt;0,2,1),
      IF(
         SUMPRODUCT((LEN($Y$2:$Y$4096)-LEN(SUBSTITUTE($Y$2:$Y$4096,AA3577,"")))/LEN(AA3577))
         - SUMPRODUCT((LEN($Y$2:$Y$4096)-LEN(SUBSTITUTE($Y$2:$Y$4096,"Alolan "&amp;AA3577,"")))/LEN("Alolan "&amp;AA3577))
         - SUMPRODUCT((LEN($Y$2:$Y$4096)-LEN(SUBSTITUTE($Y$2:$Y$4096,"Galarian "&amp;AA3577,"")))/LEN("Galarian "&amp;AA3577))
         - SUMPRODUCT((LEN($Y$2:$Y$4096)-LEN(SUBSTITUTE($Y$2:$Y$4096,"Hisuian "&amp;AA3577,"")))/LEN("Hisuian "&amp;AA3577))
         - SUMPRODUCT((LEN($Y$2:$Y$4096)-LEN(SUBSTITUTE($Y$2:$Y$4096,"Paldean "&amp;AA3577,"")))/LEN("Paldean "&amp;AA3577))
      &gt;0,2,1)
   ))))</f>
        <v>1</v>
      </c>
      <c r="AN3577">
        <v>0</v>
      </c>
      <c r="AO3577">
        <v>0</v>
      </c>
    </row>
    <row r="3578" spans="1:41" x14ac:dyDescent="0.25">
      <c r="A3578" t="s">
        <v>3825</v>
      </c>
      <c r="B3578" t="s">
        <v>54</v>
      </c>
      <c r="C3578" t="s">
        <v>1521</v>
      </c>
      <c r="D3578"/>
      <c r="E3578">
        <v>65</v>
      </c>
      <c r="F3578">
        <v>83</v>
      </c>
      <c r="G3578">
        <v>57</v>
      </c>
      <c r="H3578">
        <v>95</v>
      </c>
      <c r="I3578">
        <v>85</v>
      </c>
      <c r="J3578">
        <v>105</v>
      </c>
      <c r="K3578" t="s">
        <v>343</v>
      </c>
      <c r="M3578" t="s">
        <v>6231</v>
      </c>
      <c r="N3578">
        <v>9.7799999999999994</v>
      </c>
      <c r="O3578">
        <v>6.8599999999999994</v>
      </c>
      <c r="P3578">
        <v>1</v>
      </c>
      <c r="Q3578">
        <v>2</v>
      </c>
      <c r="R3578">
        <f t="shared" si="256"/>
        <v>11</v>
      </c>
      <c r="S3578">
        <f t="shared" si="257"/>
        <v>9</v>
      </c>
      <c r="T3578">
        <f t="shared" si="258"/>
        <v>20</v>
      </c>
      <c r="U3578" t="s">
        <v>1521</v>
      </c>
      <c r="V3578" t="s">
        <v>429</v>
      </c>
      <c r="W3578" t="s">
        <v>1512</v>
      </c>
      <c r="X3578" t="s">
        <v>1492</v>
      </c>
      <c r="Y3578" t="s">
        <v>5103</v>
      </c>
      <c r="Z3578" t="str" cm="1">
        <f t="array" ref="Z3578">IF(ISBLANK(AK3578),_xlfn.LET(
    _xlpm.nameBeforeSlash, IF(ISNUMBER(SEARCH("/", Y3578)), LEFT(Y3578, SEARCH("/", Y3578)-1), Y3578),
    _xlpm.matchRow, IFERROR(MATCH(_xlpm.nameBeforeSlash, AA:AA, 0), ""),
    _xlpm.difference, IF(_xlpm.matchRow="", "", ABS((R3578 + S3578)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),IF(ISBLANK(Y3578),"","Hidden"))</f>
        <v>Hidden</v>
      </c>
      <c r="AA3578" t="s">
        <v>5104</v>
      </c>
      <c r="AB3578" t="s">
        <v>3498</v>
      </c>
      <c r="AC3578" t="s">
        <v>990</v>
      </c>
      <c r="AD3578" t="str">
        <f>_xlfn.XLOOKUP(AC3578,moves!A:A,moves!B:B)</f>
        <v>electric</v>
      </c>
      <c r="AE3578">
        <f>_xlfn.XLOOKUP(AC3578,moves!A:A,moves!D:D)</f>
        <v>4</v>
      </c>
      <c r="AF3578" t="str">
        <f>_xlfn.XLOOKUP(AC3578,moves!A:A,moves!E:E)</f>
        <v xml:space="preserve"> </v>
      </c>
      <c r="AG3578">
        <v>0</v>
      </c>
      <c r="AH3578">
        <v>0</v>
      </c>
      <c r="AI3578">
        <f t="shared" si="259"/>
        <v>1</v>
      </c>
      <c r="AJ3578" t="s">
        <v>524</v>
      </c>
      <c r="AK3578" t="s">
        <v>6231</v>
      </c>
      <c r="AL3578">
        <v>0</v>
      </c>
      <c r="AM3578" cm="1">
        <f t="array" ref="AM3578">IF(AL3578=1,1,
   IF(ISTEXT(AK3578),1,
   IF(AO3578&gt;1,AM3577,
   IF(AI3578=1,
      IF(SUMPRODUCT((LEN($Y$2:$Y$4096)-LEN(SUBSTITUTE($Y$2:$Y$4096,AA3578,"")))/LEN(AA3578))&gt;0,2,1),
      IF(
         SUMPRODUCT((LEN($Y$2:$Y$4096)-LEN(SUBSTITUTE($Y$2:$Y$4096,AA3578,"")))/LEN(AA3578))
         - SUMPRODUCT((LEN($Y$2:$Y$4096)-LEN(SUBSTITUTE($Y$2:$Y$4096,"Alolan "&amp;AA3578,"")))/LEN("Alolan "&amp;AA3578))
         - SUMPRODUCT((LEN($Y$2:$Y$4096)-LEN(SUBSTITUTE($Y$2:$Y$4096,"Galarian "&amp;AA3578,"")))/LEN("Galarian "&amp;AA3578))
         - SUMPRODUCT((LEN($Y$2:$Y$4096)-LEN(SUBSTITUTE($Y$2:$Y$4096,"Hisuian "&amp;AA3578,"")))/LEN("Hisuian "&amp;AA3578))
         - SUMPRODUCT((LEN($Y$2:$Y$4096)-LEN(SUBSTITUTE($Y$2:$Y$4096,"Paldean "&amp;AA3578,"")))/LEN("Paldean "&amp;AA3578))
      &gt;0,2,1)
   ))))</f>
        <v>1</v>
      </c>
      <c r="AN3578">
        <v>0</v>
      </c>
      <c r="AO3578">
        <v>0</v>
      </c>
    </row>
    <row r="3579" spans="1:41" x14ac:dyDescent="0.25">
      <c r="A3579" t="s">
        <v>3877</v>
      </c>
      <c r="B3579" t="s">
        <v>1772</v>
      </c>
      <c r="C3579" t="s">
        <v>1499</v>
      </c>
      <c r="D3579" t="s">
        <v>1469</v>
      </c>
      <c r="E3579">
        <v>70</v>
      </c>
      <c r="F3579">
        <v>90</v>
      </c>
      <c r="G3579">
        <v>70</v>
      </c>
      <c r="H3579">
        <v>60</v>
      </c>
      <c r="I3579">
        <v>70</v>
      </c>
      <c r="J3579">
        <v>40</v>
      </c>
      <c r="K3579" t="s">
        <v>1773</v>
      </c>
      <c r="M3579" t="s">
        <v>6231</v>
      </c>
      <c r="N3579">
        <v>6.7</v>
      </c>
      <c r="O3579">
        <v>7</v>
      </c>
      <c r="P3579">
        <v>3</v>
      </c>
      <c r="Q3579">
        <v>2</v>
      </c>
      <c r="R3579">
        <f t="shared" si="256"/>
        <v>10</v>
      </c>
      <c r="S3579">
        <f t="shared" si="257"/>
        <v>9</v>
      </c>
      <c r="T3579">
        <f t="shared" si="258"/>
        <v>19</v>
      </c>
      <c r="U3579" t="s">
        <v>1499</v>
      </c>
      <c r="V3579" t="s">
        <v>1469</v>
      </c>
      <c r="W3579" t="s">
        <v>1471</v>
      </c>
      <c r="X3579" t="s">
        <v>1468</v>
      </c>
      <c r="Z3579" t="str" cm="1">
        <f t="array" ref="Z3579">IF(ISBLANK(AK3579),_xlfn.LET(
    _xlpm.nameBeforeSlash, IF(ISNUMBER(SEARCH("/", Y3579)), LEFT(Y3579, SEARCH("/", Y3579)-1), Y3579),
    _xlpm.matchRow, IFERROR(MATCH(_xlpm.nameBeforeSlash, AA:AA, 0), ""),
    _xlpm.difference, IF(_xlpm.matchRow="", "", ABS((R3579 + S3579)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),IF(ISBLANK(Y3579),"","Hidden"))</f>
        <v/>
      </c>
      <c r="AA3579" t="s">
        <v>5154</v>
      </c>
      <c r="AB3579" t="s">
        <v>3498</v>
      </c>
      <c r="AC3579" t="s">
        <v>405</v>
      </c>
      <c r="AD3579" t="str">
        <f>_xlfn.XLOOKUP(AC3579,moves!A:A,moves!B:B)</f>
        <v>poison</v>
      </c>
      <c r="AE3579">
        <f>_xlfn.XLOOKUP(AC3579,moves!A:A,moves!D:D)</f>
        <v>4</v>
      </c>
      <c r="AF3579" t="str">
        <f>_xlfn.XLOOKUP(AC3579,moves!A:A,moves!E:E)</f>
        <v>Critical hits deal +1 damage.</v>
      </c>
      <c r="AG3579">
        <v>0</v>
      </c>
      <c r="AH3579">
        <v>0</v>
      </c>
      <c r="AI3579">
        <f t="shared" si="259"/>
        <v>1</v>
      </c>
      <c r="AJ3579" t="s">
        <v>524</v>
      </c>
      <c r="AK3579" t="s">
        <v>6231</v>
      </c>
      <c r="AL3579">
        <v>0</v>
      </c>
      <c r="AM3579" cm="1">
        <f t="array" ref="AM3579">IF(AL3579=1,1,
   IF(ISTEXT(AK3579),1,
   IF(AO3579&gt;1,AM3578,
   IF(AI3579=1,
      IF(SUMPRODUCT((LEN($Y$2:$Y$4096)-LEN(SUBSTITUTE($Y$2:$Y$4096,AA3579,"")))/LEN(AA3579))&gt;0,2,1),
      IF(
         SUMPRODUCT((LEN($Y$2:$Y$4096)-LEN(SUBSTITUTE($Y$2:$Y$4096,AA3579,"")))/LEN(AA3579))
         - SUMPRODUCT((LEN($Y$2:$Y$4096)-LEN(SUBSTITUTE($Y$2:$Y$4096,"Alolan "&amp;AA3579,"")))/LEN("Alolan "&amp;AA3579))
         - SUMPRODUCT((LEN($Y$2:$Y$4096)-LEN(SUBSTITUTE($Y$2:$Y$4096,"Galarian "&amp;AA3579,"")))/LEN("Galarian "&amp;AA3579))
         - SUMPRODUCT((LEN($Y$2:$Y$4096)-LEN(SUBSTITUTE($Y$2:$Y$4096,"Hisuian "&amp;AA3579,"")))/LEN("Hisuian "&amp;AA3579))
         - SUMPRODUCT((LEN($Y$2:$Y$4096)-LEN(SUBSTITUTE($Y$2:$Y$4096,"Paldean "&amp;AA3579,"")))/LEN("Paldean "&amp;AA3579))
      &gt;0,2,1)
   ))))</f>
        <v>1</v>
      </c>
      <c r="AN3579">
        <v>0</v>
      </c>
      <c r="AO3579">
        <v>0</v>
      </c>
    </row>
    <row r="3580" spans="1:41" x14ac:dyDescent="0.25">
      <c r="A3580" t="s">
        <v>3826</v>
      </c>
      <c r="B3580" t="s">
        <v>55</v>
      </c>
      <c r="C3580" t="s">
        <v>1479</v>
      </c>
      <c r="D3580"/>
      <c r="E3580">
        <v>65</v>
      </c>
      <c r="F3580">
        <v>95</v>
      </c>
      <c r="G3580">
        <v>57</v>
      </c>
      <c r="H3580">
        <v>100</v>
      </c>
      <c r="I3580">
        <v>85</v>
      </c>
      <c r="J3580">
        <v>93</v>
      </c>
      <c r="K3580" t="s">
        <v>346</v>
      </c>
      <c r="M3580" t="s">
        <v>6231</v>
      </c>
      <c r="N3580">
        <v>9.67</v>
      </c>
      <c r="O3580">
        <v>6.8599999999999994</v>
      </c>
      <c r="Q3580">
        <v>3</v>
      </c>
      <c r="R3580">
        <f t="shared" si="256"/>
        <v>10</v>
      </c>
      <c r="S3580">
        <f t="shared" si="257"/>
        <v>10</v>
      </c>
      <c r="T3580">
        <f t="shared" si="258"/>
        <v>20</v>
      </c>
      <c r="U3580" t="s">
        <v>1479</v>
      </c>
      <c r="V3580" t="s">
        <v>1469</v>
      </c>
      <c r="W3580" t="s">
        <v>1512</v>
      </c>
      <c r="X3580" t="s">
        <v>1492</v>
      </c>
      <c r="Y3580" t="s">
        <v>5105</v>
      </c>
      <c r="Z3580" t="str" cm="1">
        <f t="array" ref="Z3580">IF(ISBLANK(AK3580),_xlfn.LET(
    _xlpm.nameBeforeSlash, IF(ISNUMBER(SEARCH("/", Y3580)), LEFT(Y3580, SEARCH("/", Y3580)-1), Y3580),
    _xlpm.matchRow, IFERROR(MATCH(_xlpm.nameBeforeSlash, AA:AA, 0), ""),
    _xlpm.difference, IF(_xlpm.matchRow="", "", ABS((R3580 + S3580)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),IF(ISBLANK(Y3580),"","Hidden"))</f>
        <v>Hidden</v>
      </c>
      <c r="AA3580" t="s">
        <v>5106</v>
      </c>
      <c r="AB3580" t="s">
        <v>3498</v>
      </c>
      <c r="AC3580" t="s">
        <v>712</v>
      </c>
      <c r="AD3580" t="str">
        <f>_xlfn.XLOOKUP(AC3580,moves!A:A,moves!B:B)</f>
        <v>fire</v>
      </c>
      <c r="AE3580">
        <f>_xlfn.XLOOKUP(AC3580,moves!A:A,moves!D:D)</f>
        <v>4</v>
      </c>
      <c r="AF3580" t="str">
        <f>_xlfn.XLOOKUP(AC3580,moves!A:A,moves!E:E)</f>
        <v>For each status symbol rolled: Inflict the Burned status on one target.</v>
      </c>
      <c r="AG3580">
        <v>0</v>
      </c>
      <c r="AH3580">
        <v>0</v>
      </c>
      <c r="AI3580">
        <f t="shared" si="259"/>
        <v>1</v>
      </c>
      <c r="AJ3580" t="s">
        <v>524</v>
      </c>
      <c r="AK3580" t="s">
        <v>6231</v>
      </c>
      <c r="AL3580">
        <v>0</v>
      </c>
      <c r="AM3580" cm="1">
        <f t="array" ref="AM3580">IF(AL3580=1,1,
   IF(ISTEXT(AK3580),1,
   IF(AO3580&gt;1,AM3579,
   IF(AI3580=1,
      IF(SUMPRODUCT((LEN($Y$2:$Y$4096)-LEN(SUBSTITUTE($Y$2:$Y$4096,AA3580,"")))/LEN(AA3580))&gt;0,2,1),
      IF(
         SUMPRODUCT((LEN($Y$2:$Y$4096)-LEN(SUBSTITUTE($Y$2:$Y$4096,AA3580,"")))/LEN(AA3580))
         - SUMPRODUCT((LEN($Y$2:$Y$4096)-LEN(SUBSTITUTE($Y$2:$Y$4096,"Alolan "&amp;AA3580,"")))/LEN("Alolan "&amp;AA3580))
         - SUMPRODUCT((LEN($Y$2:$Y$4096)-LEN(SUBSTITUTE($Y$2:$Y$4096,"Galarian "&amp;AA3580,"")))/LEN("Galarian "&amp;AA3580))
         - SUMPRODUCT((LEN($Y$2:$Y$4096)-LEN(SUBSTITUTE($Y$2:$Y$4096,"Hisuian "&amp;AA3580,"")))/LEN("Hisuian "&amp;AA3580))
         - SUMPRODUCT((LEN($Y$2:$Y$4096)-LEN(SUBSTITUTE($Y$2:$Y$4096,"Paldean "&amp;AA3580,"")))/LEN("Paldean "&amp;AA3580))
      &gt;0,2,1)
   ))))</f>
        <v>1</v>
      </c>
      <c r="AN3580">
        <v>0</v>
      </c>
      <c r="AO3580">
        <v>0</v>
      </c>
    </row>
    <row r="3581" spans="1:41" x14ac:dyDescent="0.25">
      <c r="A3581" t="s">
        <v>3909</v>
      </c>
      <c r="B3581" t="s">
        <v>84</v>
      </c>
      <c r="C3581" t="s">
        <v>1471</v>
      </c>
      <c r="D3581" t="s">
        <v>1481</v>
      </c>
      <c r="E3581">
        <v>60</v>
      </c>
      <c r="F3581">
        <v>85</v>
      </c>
      <c r="G3581">
        <v>42</v>
      </c>
      <c r="H3581">
        <v>85</v>
      </c>
      <c r="I3581">
        <v>42</v>
      </c>
      <c r="J3581">
        <v>91</v>
      </c>
      <c r="K3581" t="s">
        <v>303</v>
      </c>
      <c r="M3581" t="s">
        <v>6231</v>
      </c>
      <c r="N3581">
        <v>8.74</v>
      </c>
      <c r="O3581">
        <v>4.92</v>
      </c>
      <c r="P3581">
        <v>2</v>
      </c>
      <c r="Q3581">
        <v>2</v>
      </c>
      <c r="R3581">
        <f t="shared" si="256"/>
        <v>11</v>
      </c>
      <c r="S3581">
        <f t="shared" si="257"/>
        <v>7</v>
      </c>
      <c r="T3581">
        <f t="shared" si="258"/>
        <v>18</v>
      </c>
      <c r="U3581" t="s">
        <v>1471</v>
      </c>
      <c r="V3581" t="s">
        <v>1481</v>
      </c>
      <c r="W3581" t="s">
        <v>1524</v>
      </c>
      <c r="X3581" t="s">
        <v>1479</v>
      </c>
      <c r="Y3581" t="s">
        <v>5190</v>
      </c>
      <c r="Z3581" t="str" cm="1">
        <f t="array" ref="Z3581">IF(ISBLANK(AK3581),_xlfn.LET(
    _xlpm.nameBeforeSlash, IF(ISNUMBER(SEARCH("/", Y3581)), LEFT(Y3581, SEARCH("/", Y3581)-1), Y3581),
    _xlpm.matchRow, IFERROR(MATCH(_xlpm.nameBeforeSlash, AA:AA, 0), ""),
    _xlpm.difference, IF(_xlpm.matchRow="", "", ABS((R3581 + S3581)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),IF(ISBLANK(Y3581),"","Hidden"))</f>
        <v>Hidden</v>
      </c>
      <c r="AA3581" t="s">
        <v>5191</v>
      </c>
      <c r="AB3581" t="s">
        <v>3498</v>
      </c>
      <c r="AC3581" t="s">
        <v>428</v>
      </c>
      <c r="AD3581" t="str">
        <f>_xlfn.XLOOKUP(AC3581,moves!A:A,moves!B:B)</f>
        <v>flying</v>
      </c>
      <c r="AE3581">
        <f>_xlfn.XLOOKUP(AC3581,moves!A:A,moves!D:D)</f>
        <v>3</v>
      </c>
      <c r="AF3581" t="str">
        <f>_xlfn.XLOOKUP(AC3581,moves!A:A,moves!E:E)</f>
        <v>When the target next attacks: Remove 1 regular hit from the roll.</v>
      </c>
      <c r="AG3581">
        <v>0</v>
      </c>
      <c r="AH3581">
        <v>0</v>
      </c>
      <c r="AI3581">
        <f t="shared" si="259"/>
        <v>1</v>
      </c>
      <c r="AJ3581" t="s">
        <v>524</v>
      </c>
      <c r="AK3581" t="s">
        <v>6231</v>
      </c>
      <c r="AL3581">
        <v>0</v>
      </c>
      <c r="AM3581" cm="1">
        <f t="array" ref="AM3581">IF(AL3581=1,1,
   IF(ISTEXT(AK3581),1,
   IF(AO3581&gt;1,AM3580,
   IF(AI3581=1,
      IF(SUMPRODUCT((LEN($Y$2:$Y$4096)-LEN(SUBSTITUTE($Y$2:$Y$4096,AA3581,"")))/LEN(AA3581))&gt;0,2,1),
      IF(
         SUMPRODUCT((LEN($Y$2:$Y$4096)-LEN(SUBSTITUTE($Y$2:$Y$4096,AA3581,"")))/LEN(AA3581))
         - SUMPRODUCT((LEN($Y$2:$Y$4096)-LEN(SUBSTITUTE($Y$2:$Y$4096,"Alolan "&amp;AA3581,"")))/LEN("Alolan "&amp;AA3581))
         - SUMPRODUCT((LEN($Y$2:$Y$4096)-LEN(SUBSTITUTE($Y$2:$Y$4096,"Galarian "&amp;AA3581,"")))/LEN("Galarian "&amp;AA3581))
         - SUMPRODUCT((LEN($Y$2:$Y$4096)-LEN(SUBSTITUTE($Y$2:$Y$4096,"Hisuian "&amp;AA3581,"")))/LEN("Hisuian "&amp;AA3581))
         - SUMPRODUCT((LEN($Y$2:$Y$4096)-LEN(SUBSTITUTE($Y$2:$Y$4096,"Paldean "&amp;AA3581,"")))/LEN("Paldean "&amp;AA3581))
      &gt;0,2,1)
   ))))</f>
        <v>1</v>
      </c>
      <c r="AN3581">
        <v>0</v>
      </c>
      <c r="AO3581">
        <v>0</v>
      </c>
    </row>
    <row r="3582" spans="1:41" x14ac:dyDescent="0.25">
      <c r="A3582" t="s">
        <v>3951</v>
      </c>
      <c r="B3582" t="s">
        <v>676</v>
      </c>
      <c r="C3582" t="s">
        <v>1512</v>
      </c>
      <c r="D3582"/>
      <c r="E3582">
        <v>85</v>
      </c>
      <c r="F3582">
        <v>80</v>
      </c>
      <c r="G3582">
        <v>90</v>
      </c>
      <c r="H3582">
        <v>105</v>
      </c>
      <c r="I3582">
        <v>95</v>
      </c>
      <c r="J3582">
        <v>60</v>
      </c>
      <c r="K3582" t="s">
        <v>515</v>
      </c>
      <c r="M3582" t="s">
        <v>6231</v>
      </c>
      <c r="N3582">
        <v>8.4499999999999993</v>
      </c>
      <c r="O3582">
        <v>8.9499999999999993</v>
      </c>
      <c r="P3582">
        <v>2</v>
      </c>
      <c r="Q3582">
        <v>1</v>
      </c>
      <c r="R3582">
        <f t="shared" si="256"/>
        <v>10</v>
      </c>
      <c r="S3582">
        <f t="shared" si="257"/>
        <v>10</v>
      </c>
      <c r="T3582">
        <f t="shared" si="258"/>
        <v>20</v>
      </c>
      <c r="U3582" t="s">
        <v>1512</v>
      </c>
      <c r="V3582" t="s">
        <v>429</v>
      </c>
      <c r="W3582" t="s">
        <v>1521</v>
      </c>
      <c r="X3582" t="s">
        <v>1524</v>
      </c>
      <c r="Y3582" t="s">
        <v>5239</v>
      </c>
      <c r="Z3582" t="str" cm="1">
        <f t="array" ref="Z3582">IF(ISBLANK(AK3582),_xlfn.LET(
    _xlpm.nameBeforeSlash, IF(ISNUMBER(SEARCH("/", Y3582)), LEFT(Y3582, SEARCH("/", Y3582)-1), Y3582),
    _xlpm.matchRow, IFERROR(MATCH(_xlpm.nameBeforeSlash, AA:AA, 0), ""),
    _xlpm.difference, IF(_xlpm.matchRow="", "", ABS((R3582 + S3582)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),IF(ISBLANK(Y3582),"","Hidden"))</f>
        <v>Hidden</v>
      </c>
      <c r="AA3582" t="s">
        <v>5124</v>
      </c>
      <c r="AB3582" t="s">
        <v>3498</v>
      </c>
      <c r="AC3582" t="s">
        <v>6485</v>
      </c>
      <c r="AD3582" t="str">
        <f>_xlfn.XLOOKUP(AC3582,moves!A:A,moves!B:B)</f>
        <v>normal</v>
      </c>
      <c r="AE3582">
        <f>_xlfn.XLOOKUP(AC3582,moves!A:A,moves!D:D)</f>
        <v>3</v>
      </c>
      <c r="AF3582" t="str">
        <f>_xlfn.XLOOKUP(AC3582,moves!A:A,moves!E:E)</f>
        <v>If 2 or more status symbols are rolled: Inflict any status on the target.</v>
      </c>
      <c r="AG3582">
        <v>0</v>
      </c>
      <c r="AH3582">
        <v>0</v>
      </c>
      <c r="AI3582">
        <f t="shared" si="259"/>
        <v>1</v>
      </c>
      <c r="AJ3582" t="s">
        <v>524</v>
      </c>
      <c r="AK3582" t="s">
        <v>6231</v>
      </c>
      <c r="AL3582">
        <v>0</v>
      </c>
      <c r="AM3582" cm="1">
        <f t="array" ref="AM3582">IF(AL3582=1,1,
   IF(ISTEXT(AK3582),1,
   IF(AO3582&gt;1,AM3581,
   IF(AI3582=1,
      IF(SUMPRODUCT((LEN($Y$2:$Y$4096)-LEN(SUBSTITUTE($Y$2:$Y$4096,AA3582,"")))/LEN(AA3582))&gt;0,2,1),
      IF(
         SUMPRODUCT((LEN($Y$2:$Y$4096)-LEN(SUBSTITUTE($Y$2:$Y$4096,AA3582,"")))/LEN(AA3582))
         - SUMPRODUCT((LEN($Y$2:$Y$4096)-LEN(SUBSTITUTE($Y$2:$Y$4096,"Alolan "&amp;AA3582,"")))/LEN("Alolan "&amp;AA3582))
         - SUMPRODUCT((LEN($Y$2:$Y$4096)-LEN(SUBSTITUTE($Y$2:$Y$4096,"Galarian "&amp;AA3582,"")))/LEN("Galarian "&amp;AA3582))
         - SUMPRODUCT((LEN($Y$2:$Y$4096)-LEN(SUBSTITUTE($Y$2:$Y$4096,"Hisuian "&amp;AA3582,"")))/LEN("Hisuian "&amp;AA3582))
         - SUMPRODUCT((LEN($Y$2:$Y$4096)-LEN(SUBSTITUTE($Y$2:$Y$4096,"Paldean "&amp;AA3582,"")))/LEN("Paldean "&amp;AA3582))
      &gt;0,2,1)
   ))))</f>
        <v>1</v>
      </c>
      <c r="AN3582">
        <v>0</v>
      </c>
      <c r="AO3582">
        <v>0</v>
      </c>
    </row>
    <row r="3583" spans="1:41" x14ac:dyDescent="0.25">
      <c r="A3583" t="s">
        <v>4726</v>
      </c>
      <c r="B3583" t="s">
        <v>846</v>
      </c>
      <c r="C3583" t="s">
        <v>1521</v>
      </c>
      <c r="D3583" t="s">
        <v>1471</v>
      </c>
      <c r="E3583">
        <v>58</v>
      </c>
      <c r="F3583">
        <v>95</v>
      </c>
      <c r="G3583">
        <v>58</v>
      </c>
      <c r="H3583">
        <v>70</v>
      </c>
      <c r="I3583">
        <v>58</v>
      </c>
      <c r="J3583">
        <v>97</v>
      </c>
      <c r="K3583" t="s">
        <v>847</v>
      </c>
      <c r="M3583" t="s">
        <v>6231</v>
      </c>
      <c r="N3583">
        <v>9.3300000000000018</v>
      </c>
      <c r="O3583">
        <v>5.8</v>
      </c>
      <c r="P3583">
        <v>2</v>
      </c>
      <c r="Q3583">
        <v>2</v>
      </c>
      <c r="R3583">
        <f t="shared" si="256"/>
        <v>11</v>
      </c>
      <c r="S3583">
        <f t="shared" si="257"/>
        <v>8</v>
      </c>
      <c r="T3583">
        <f t="shared" si="258"/>
        <v>19</v>
      </c>
      <c r="U3583" t="s">
        <v>1521</v>
      </c>
      <c r="V3583" t="s">
        <v>1471</v>
      </c>
      <c r="W3583" t="s">
        <v>1468</v>
      </c>
      <c r="X3583" t="s">
        <v>1492</v>
      </c>
      <c r="Z3583" t="str" cm="1">
        <f t="array" ref="Z3583">IF(ISBLANK(AK3583),_xlfn.LET(
    _xlpm.nameBeforeSlash, IF(ISNUMBER(SEARCH("/", Y3583)), LEFT(Y3583, SEARCH("/", Y3583)-1), Y3583),
    _xlpm.matchRow, IFERROR(MATCH(_xlpm.nameBeforeSlash, AA:AA, 0), ""),
    _xlpm.difference, IF(_xlpm.matchRow="", "", ABS((R3583 + S3583)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),IF(ISBLANK(Y3583),"","Hidden"))</f>
        <v/>
      </c>
      <c r="AA3583" t="s">
        <v>5985</v>
      </c>
      <c r="AB3583" t="s">
        <v>3498</v>
      </c>
      <c r="AC3583" t="s">
        <v>988</v>
      </c>
      <c r="AD3583" t="str">
        <f>_xlfn.XLOOKUP(AC3583,moves!A:A,moves!B:B)</f>
        <v>electric</v>
      </c>
      <c r="AE3583">
        <f>_xlfn.XLOOKUP(AC3583,moves!A:A,moves!D:D)</f>
        <v>5</v>
      </c>
      <c r="AF3583" t="str">
        <f>_xlfn.XLOOKUP(AC3583,moves!A:A,moves!E:E)</f>
        <v>Increase the user's initiative by 2</v>
      </c>
      <c r="AG3583">
        <v>0</v>
      </c>
      <c r="AH3583">
        <v>0</v>
      </c>
      <c r="AI3583">
        <f t="shared" si="259"/>
        <v>1</v>
      </c>
      <c r="AJ3583" t="s">
        <v>524</v>
      </c>
      <c r="AK3583" t="s">
        <v>6231</v>
      </c>
      <c r="AL3583">
        <v>0</v>
      </c>
      <c r="AM3583" cm="1">
        <f t="array" ref="AM3583">IF(AL3583=1,1,
   IF(ISTEXT(AK3583),1,
   IF(AO3583&gt;1,AM3582,
   IF(AI3583=1,
      IF(SUMPRODUCT((LEN($Y$2:$Y$4096)-LEN(SUBSTITUTE($Y$2:$Y$4096,AA3583,"")))/LEN(AA3583))&gt;0,2,1),
      IF(
         SUMPRODUCT((LEN($Y$2:$Y$4096)-LEN(SUBSTITUTE($Y$2:$Y$4096,AA3583,"")))/LEN(AA3583))
         - SUMPRODUCT((LEN($Y$2:$Y$4096)-LEN(SUBSTITUTE($Y$2:$Y$4096,"Alolan "&amp;AA3583,"")))/LEN("Alolan "&amp;AA3583))
         - SUMPRODUCT((LEN($Y$2:$Y$4096)-LEN(SUBSTITUTE($Y$2:$Y$4096,"Galarian "&amp;AA3583,"")))/LEN("Galarian "&amp;AA3583))
         - SUMPRODUCT((LEN($Y$2:$Y$4096)-LEN(SUBSTITUTE($Y$2:$Y$4096,"Hisuian "&amp;AA3583,"")))/LEN("Hisuian "&amp;AA3583))
         - SUMPRODUCT((LEN($Y$2:$Y$4096)-LEN(SUBSTITUTE($Y$2:$Y$4096,"Paldean "&amp;AA3583,"")))/LEN("Paldean "&amp;AA3583))
      &gt;0,2,1)
   ))))</f>
        <v>1</v>
      </c>
      <c r="AN3583">
        <v>0</v>
      </c>
      <c r="AO3583">
        <v>1</v>
      </c>
    </row>
    <row r="3584" spans="1:41" x14ac:dyDescent="0.25">
      <c r="A3584" t="s">
        <v>4727</v>
      </c>
      <c r="B3584" t="s">
        <v>846</v>
      </c>
      <c r="C3584" t="s">
        <v>1521</v>
      </c>
      <c r="D3584" t="s">
        <v>1471</v>
      </c>
      <c r="E3584">
        <v>58</v>
      </c>
      <c r="F3584">
        <v>95</v>
      </c>
      <c r="G3584">
        <v>58</v>
      </c>
      <c r="H3584">
        <v>70</v>
      </c>
      <c r="I3584">
        <v>58</v>
      </c>
      <c r="J3584">
        <v>97</v>
      </c>
      <c r="K3584" t="s">
        <v>847</v>
      </c>
      <c r="M3584" t="s">
        <v>6231</v>
      </c>
      <c r="N3584">
        <v>9.3300000000000018</v>
      </c>
      <c r="O3584">
        <v>5.8</v>
      </c>
      <c r="P3584">
        <v>2</v>
      </c>
      <c r="Q3584">
        <v>2</v>
      </c>
      <c r="R3584">
        <f t="shared" si="256"/>
        <v>11</v>
      </c>
      <c r="S3584">
        <f t="shared" si="257"/>
        <v>8</v>
      </c>
      <c r="T3584">
        <f t="shared" si="258"/>
        <v>19</v>
      </c>
      <c r="U3584" t="s">
        <v>1521</v>
      </c>
      <c r="V3584" t="s">
        <v>1471</v>
      </c>
      <c r="W3584" t="s">
        <v>1468</v>
      </c>
      <c r="X3584" t="s">
        <v>1492</v>
      </c>
      <c r="Z3584" t="str" cm="1">
        <f t="array" ref="Z3584">IF(ISBLANK(AK3584),_xlfn.LET(
    _xlpm.nameBeforeSlash, IF(ISNUMBER(SEARCH("/", Y3584)), LEFT(Y3584, SEARCH("/", Y3584)-1), Y3584),
    _xlpm.matchRow, IFERROR(MATCH(_xlpm.nameBeforeSlash, AA:AA, 0), ""),
    _xlpm.difference, IF(_xlpm.matchRow="", "", ABS((R3584 + S3584)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),IF(ISBLANK(Y3584),"","Hidden"))</f>
        <v/>
      </c>
      <c r="AA3584" t="s">
        <v>5986</v>
      </c>
      <c r="AB3584" t="s">
        <v>3498</v>
      </c>
      <c r="AC3584" t="s">
        <v>849</v>
      </c>
      <c r="AD3584" t="str">
        <f>_xlfn.XLOOKUP(AC3584,moves!A:A,moves!B:B)</f>
        <v>dark</v>
      </c>
      <c r="AE3584">
        <f>_xlfn.XLOOKUP(AC3584,moves!A:A,moves!D:D)</f>
        <v>3</v>
      </c>
      <c r="AF3584" t="str">
        <f>_xlfn.XLOOKUP(AC3584,moves!A:A,moves!E:E)</f>
        <v>The user may consume a Tier 3 Apricorn or a Berry. If so: Increase attack strength by 3.</v>
      </c>
      <c r="AG3584">
        <v>0</v>
      </c>
      <c r="AH3584">
        <v>0</v>
      </c>
      <c r="AI3584">
        <f t="shared" si="259"/>
        <v>1</v>
      </c>
      <c r="AJ3584" t="s">
        <v>524</v>
      </c>
      <c r="AK3584" t="s">
        <v>6231</v>
      </c>
      <c r="AL3584">
        <v>0</v>
      </c>
      <c r="AM3584" cm="1">
        <f t="array" ref="AM3584">IF(AL3584=1,1,
   IF(ISTEXT(AK3584),1,
   IF(AO3584&gt;1,AM3583,
   IF(AI3584=1,
      IF(SUMPRODUCT((LEN($Y$2:$Y$4096)-LEN(SUBSTITUTE($Y$2:$Y$4096,AA3584,"")))/LEN(AA3584))&gt;0,2,1),
      IF(
         SUMPRODUCT((LEN($Y$2:$Y$4096)-LEN(SUBSTITUTE($Y$2:$Y$4096,AA3584,"")))/LEN(AA3584))
         - SUMPRODUCT((LEN($Y$2:$Y$4096)-LEN(SUBSTITUTE($Y$2:$Y$4096,"Alolan "&amp;AA3584,"")))/LEN("Alolan "&amp;AA3584))
         - SUMPRODUCT((LEN($Y$2:$Y$4096)-LEN(SUBSTITUTE($Y$2:$Y$4096,"Galarian "&amp;AA3584,"")))/LEN("Galarian "&amp;AA3584))
         - SUMPRODUCT((LEN($Y$2:$Y$4096)-LEN(SUBSTITUTE($Y$2:$Y$4096,"Hisuian "&amp;AA3584,"")))/LEN("Hisuian "&amp;AA3584))
         - SUMPRODUCT((LEN($Y$2:$Y$4096)-LEN(SUBSTITUTE($Y$2:$Y$4096,"Paldean "&amp;AA3584,"")))/LEN("Paldean "&amp;AA3584))
      &gt;0,2,1)
   ))))</f>
        <v>1</v>
      </c>
      <c r="AN3584">
        <v>0</v>
      </c>
      <c r="AO3584">
        <v>2</v>
      </c>
    </row>
    <row r="3585" spans="1:41" x14ac:dyDescent="0.25">
      <c r="A3585" t="s">
        <v>3810</v>
      </c>
      <c r="B3585" t="s">
        <v>50</v>
      </c>
      <c r="C3585" t="s">
        <v>1472</v>
      </c>
      <c r="D3585" t="s">
        <v>1546</v>
      </c>
      <c r="E3585">
        <v>105</v>
      </c>
      <c r="F3585">
        <v>130</v>
      </c>
      <c r="G3585">
        <v>120</v>
      </c>
      <c r="H3585">
        <v>45</v>
      </c>
      <c r="I3585">
        <v>45</v>
      </c>
      <c r="J3585">
        <v>40</v>
      </c>
      <c r="K3585" t="s">
        <v>341</v>
      </c>
      <c r="M3585" t="s">
        <v>6231</v>
      </c>
      <c r="N3585">
        <v>8.5500000000000007</v>
      </c>
      <c r="O3585">
        <v>9.15</v>
      </c>
      <c r="P3585">
        <v>1</v>
      </c>
      <c r="Q3585">
        <v>1</v>
      </c>
      <c r="R3585">
        <f t="shared" si="256"/>
        <v>10</v>
      </c>
      <c r="S3585">
        <f t="shared" si="257"/>
        <v>10</v>
      </c>
      <c r="T3585">
        <f t="shared" si="258"/>
        <v>20</v>
      </c>
      <c r="U3585" t="s">
        <v>1472</v>
      </c>
      <c r="V3585" t="s">
        <v>1546</v>
      </c>
      <c r="W3585" t="s">
        <v>1512</v>
      </c>
      <c r="X3585" t="s">
        <v>1499</v>
      </c>
      <c r="Y3585" t="s">
        <v>5084</v>
      </c>
      <c r="Z3585" t="str" cm="1">
        <f t="array" ref="Z3585">IF(ISBLANK(AK3585),_xlfn.LET(
    _xlpm.nameBeforeSlash, IF(ISNUMBER(SEARCH("/", Y3585)), LEFT(Y3585, SEARCH("/", Y3585)-1), Y3585),
    _xlpm.matchRow, IFERROR(MATCH(_xlpm.nameBeforeSlash, AA:AA, 0), ""),
    _xlpm.difference, IF(_xlpm.matchRow="", "", ABS((R3585 + S3585)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),IF(ISBLANK(Y3585),"","Hidden"))</f>
        <v>Hidden</v>
      </c>
      <c r="AA3585" t="s">
        <v>5082</v>
      </c>
      <c r="AB3585" t="s">
        <v>3498</v>
      </c>
      <c r="AC3585" t="s">
        <v>1183</v>
      </c>
      <c r="AD3585" t="str">
        <f>_xlfn.XLOOKUP(AC3585,moves!A:A,moves!B:B)</f>
        <v>ground</v>
      </c>
      <c r="AE3585">
        <f>_xlfn.XLOOKUP(AC3585,moves!A:A,moves!D:D)</f>
        <v>4</v>
      </c>
      <c r="AF3585" t="str">
        <f>_xlfn.XLOOKUP(AC3585,moves!A:A,moves!E:E)</f>
        <v>Critical hits deal +1 damage.</v>
      </c>
      <c r="AG3585">
        <v>0</v>
      </c>
      <c r="AH3585">
        <v>0</v>
      </c>
      <c r="AI3585">
        <f t="shared" si="259"/>
        <v>1</v>
      </c>
      <c r="AJ3585" t="s">
        <v>524</v>
      </c>
      <c r="AK3585" t="s">
        <v>6231</v>
      </c>
      <c r="AL3585">
        <v>0</v>
      </c>
      <c r="AM3585" cm="1">
        <f t="array" ref="AM3585">IF(AL3585=1,1,
   IF(ISTEXT(AK3585),1,
   IF(AO3585&gt;1,AM3584,
   IF(AI3585=1,
      IF(SUMPRODUCT((LEN($Y$2:$Y$4096)-LEN(SUBSTITUTE($Y$2:$Y$4096,AA3585,"")))/LEN(AA3585))&gt;0,2,1),
      IF(
         SUMPRODUCT((LEN($Y$2:$Y$4096)-LEN(SUBSTITUTE($Y$2:$Y$4096,AA3585,"")))/LEN(AA3585))
         - SUMPRODUCT((LEN($Y$2:$Y$4096)-LEN(SUBSTITUTE($Y$2:$Y$4096,"Alolan "&amp;AA3585,"")))/LEN("Alolan "&amp;AA3585))
         - SUMPRODUCT((LEN($Y$2:$Y$4096)-LEN(SUBSTITUTE($Y$2:$Y$4096,"Galarian "&amp;AA3585,"")))/LEN("Galarian "&amp;AA3585))
         - SUMPRODUCT((LEN($Y$2:$Y$4096)-LEN(SUBSTITUTE($Y$2:$Y$4096,"Hisuian "&amp;AA3585,"")))/LEN("Hisuian "&amp;AA3585))
         - SUMPRODUCT((LEN($Y$2:$Y$4096)-LEN(SUBSTITUTE($Y$2:$Y$4096,"Paldean "&amp;AA3585,"")))/LEN("Paldean "&amp;AA3585))
      &gt;0,2,1)
   ))))</f>
        <v>1</v>
      </c>
      <c r="AN3585">
        <v>0</v>
      </c>
      <c r="AO3585">
        <v>0</v>
      </c>
    </row>
    <row r="3586" spans="1:41" x14ac:dyDescent="0.25">
      <c r="A3586" t="s">
        <v>3716</v>
      </c>
      <c r="B3586" t="s">
        <v>680</v>
      </c>
      <c r="C3586" t="s">
        <v>1499</v>
      </c>
      <c r="D3586" t="s">
        <v>1468</v>
      </c>
      <c r="E3586">
        <v>60</v>
      </c>
      <c r="F3586">
        <v>95</v>
      </c>
      <c r="G3586">
        <v>80</v>
      </c>
      <c r="H3586">
        <v>60</v>
      </c>
      <c r="I3586">
        <v>80</v>
      </c>
      <c r="J3586">
        <v>30</v>
      </c>
      <c r="K3586" t="s">
        <v>678</v>
      </c>
      <c r="M3586" t="s">
        <v>6231</v>
      </c>
      <c r="N3586">
        <v>6.55</v>
      </c>
      <c r="O3586">
        <v>7.2</v>
      </c>
      <c r="P3586">
        <v>2</v>
      </c>
      <c r="Q3586">
        <v>3</v>
      </c>
      <c r="R3586">
        <f t="shared" ref="R3586:R3649" si="260">MROUND(N3586,1)+P3586</f>
        <v>9</v>
      </c>
      <c r="S3586">
        <f t="shared" ref="S3586:S3649" si="261">MROUND(O3586,1)+Q3586</f>
        <v>10</v>
      </c>
      <c r="T3586">
        <f t="shared" si="258"/>
        <v>19</v>
      </c>
      <c r="U3586" t="s">
        <v>1499</v>
      </c>
      <c r="V3586" t="s">
        <v>1468</v>
      </c>
      <c r="W3586" t="s">
        <v>429</v>
      </c>
      <c r="X3586" t="s">
        <v>1490</v>
      </c>
      <c r="Z3586" t="str" cm="1">
        <f t="array" ref="Z3586">IF(ISBLANK(AK3586),_xlfn.LET(
    _xlpm.nameBeforeSlash, IF(ISNUMBER(SEARCH("/", Y3586)), LEFT(Y3586, SEARCH("/", Y3586)-1), Y3586),
    _xlpm.matchRow, IFERROR(MATCH(_xlpm.nameBeforeSlash, AA:AA, 0), ""),
    _xlpm.difference, IF(_xlpm.matchRow="", "", ABS((R3586 + S3586)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),IF(ISBLANK(Y3586),"","Hidden"))</f>
        <v/>
      </c>
      <c r="AA3586" t="s">
        <v>4982</v>
      </c>
      <c r="AB3586" t="s">
        <v>3498</v>
      </c>
      <c r="AC3586" t="s">
        <v>6382</v>
      </c>
      <c r="AD3586" t="str">
        <f>_xlfn.XLOOKUP(AC3586,moves!A:A,moves!B:B)</f>
        <v>grass</v>
      </c>
      <c r="AE3586">
        <f>_xlfn.XLOOKUP(AC3586,moves!A:A,moves!D:D)</f>
        <v>4</v>
      </c>
      <c r="AF3586" t="str">
        <f>_xlfn.XLOOKUP(AC3586,moves!A:A,moves!E:E)</f>
        <v>At the end of the target's turns: The target takes 1 damage and the user Heals 1.</v>
      </c>
      <c r="AG3586">
        <v>0</v>
      </c>
      <c r="AH3586">
        <v>0</v>
      </c>
      <c r="AI3586">
        <f t="shared" si="259"/>
        <v>1</v>
      </c>
      <c r="AJ3586" t="s">
        <v>524</v>
      </c>
      <c r="AK3586" t="s">
        <v>6231</v>
      </c>
      <c r="AL3586">
        <v>0</v>
      </c>
      <c r="AM3586" cm="1">
        <f t="array" ref="AM3586">IF(AL3586=1,1,
   IF(ISTEXT(AK3586),1,
   IF(AO3586&gt;1,AM3585,
   IF(AI3586=1,
      IF(SUMPRODUCT((LEN($Y$2:$Y$4096)-LEN(SUBSTITUTE($Y$2:$Y$4096,AA3586,"")))/LEN(AA3586))&gt;0,2,1),
      IF(
         SUMPRODUCT((LEN($Y$2:$Y$4096)-LEN(SUBSTITUTE($Y$2:$Y$4096,AA3586,"")))/LEN(AA3586))
         - SUMPRODUCT((LEN($Y$2:$Y$4096)-LEN(SUBSTITUTE($Y$2:$Y$4096,"Alolan "&amp;AA3586,"")))/LEN("Alolan "&amp;AA3586))
         - SUMPRODUCT((LEN($Y$2:$Y$4096)-LEN(SUBSTITUTE($Y$2:$Y$4096,"Galarian "&amp;AA3586,"")))/LEN("Galarian "&amp;AA3586))
         - SUMPRODUCT((LEN($Y$2:$Y$4096)-LEN(SUBSTITUTE($Y$2:$Y$4096,"Hisuian "&amp;AA3586,"")))/LEN("Hisuian "&amp;AA3586))
         - SUMPRODUCT((LEN($Y$2:$Y$4096)-LEN(SUBSTITUTE($Y$2:$Y$4096,"Paldean "&amp;AA3586,"")))/LEN("Paldean "&amp;AA3586))
      &gt;0,2,1)
   ))))</f>
        <v>1</v>
      </c>
      <c r="AN3586">
        <v>0</v>
      </c>
      <c r="AO3586">
        <v>0</v>
      </c>
    </row>
    <row r="3587" spans="1:41" x14ac:dyDescent="0.25">
      <c r="A3587" t="s">
        <v>3913</v>
      </c>
      <c r="B3587" t="s">
        <v>1810</v>
      </c>
      <c r="C3587" t="s">
        <v>429</v>
      </c>
      <c r="D3587"/>
      <c r="E3587">
        <v>190</v>
      </c>
      <c r="F3587">
        <v>33</v>
      </c>
      <c r="G3587">
        <v>58</v>
      </c>
      <c r="H3587">
        <v>33</v>
      </c>
      <c r="I3587">
        <v>58</v>
      </c>
      <c r="J3587">
        <v>33</v>
      </c>
      <c r="K3587" t="s">
        <v>1811</v>
      </c>
      <c r="M3587" t="s">
        <v>6231</v>
      </c>
      <c r="N3587">
        <v>3.3</v>
      </c>
      <c r="O3587">
        <v>11.080000000000002</v>
      </c>
      <c r="P3587">
        <v>2</v>
      </c>
      <c r="Q3587">
        <v>4</v>
      </c>
      <c r="R3587">
        <f t="shared" si="260"/>
        <v>5</v>
      </c>
      <c r="S3587">
        <f t="shared" si="261"/>
        <v>15</v>
      </c>
      <c r="T3587">
        <f t="shared" si="258"/>
        <v>20</v>
      </c>
      <c r="U3587" t="s">
        <v>429</v>
      </c>
      <c r="V3587" t="s">
        <v>1524</v>
      </c>
      <c r="W3587" t="s">
        <v>1492</v>
      </c>
      <c r="X3587" t="s">
        <v>1536</v>
      </c>
      <c r="Z3587" t="str" cm="1">
        <f t="array" ref="Z3587">IF(ISBLANK(AK3587),_xlfn.LET(
    _xlpm.nameBeforeSlash, IF(ISNUMBER(SEARCH("/", Y3587)), LEFT(Y3587, SEARCH("/", Y3587)-1), Y3587),
    _xlpm.matchRow, IFERROR(MATCH(_xlpm.nameBeforeSlash, AA:AA, 0), ""),
    _xlpm.difference, IF(_xlpm.matchRow="", "", ABS((R3587 + S3587)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),IF(ISBLANK(Y3587),"","Hidden"))</f>
        <v/>
      </c>
      <c r="AA3587" t="s">
        <v>5196</v>
      </c>
      <c r="AB3587" t="s">
        <v>3498</v>
      </c>
      <c r="AC3587" t="s">
        <v>1338</v>
      </c>
      <c r="AD3587" t="str">
        <f>_xlfn.XLOOKUP(AC3587,moves!A:A,moves!B:B)</f>
        <v>psychic</v>
      </c>
      <c r="AE3587">
        <f>_xlfn.XLOOKUP(AC3587,moves!A:A,moves!D:D)</f>
        <v>0</v>
      </c>
      <c r="AF3587" t="str">
        <f>_xlfn.XLOOKUP(AC3587,moves!A:A,moves!E:E)</f>
        <v>Deal double the damage taken by the user this round.</v>
      </c>
      <c r="AG3587">
        <v>0</v>
      </c>
      <c r="AH3587">
        <v>0</v>
      </c>
      <c r="AI3587">
        <f t="shared" si="259"/>
        <v>1</v>
      </c>
      <c r="AJ3587" t="s">
        <v>524</v>
      </c>
      <c r="AK3587" t="s">
        <v>6231</v>
      </c>
      <c r="AL3587">
        <v>0</v>
      </c>
      <c r="AM3587" cm="1">
        <f t="array" ref="AM3587">IF(AL3587=1,1,
   IF(ISTEXT(AK3587),1,
   IF(AO3587&gt;1,AM3586,
   IF(AI3587=1,
      IF(SUMPRODUCT((LEN($Y$2:$Y$4096)-LEN(SUBSTITUTE($Y$2:$Y$4096,AA3587,"")))/LEN(AA3587))&gt;0,2,1),
      IF(
         SUMPRODUCT((LEN($Y$2:$Y$4096)-LEN(SUBSTITUTE($Y$2:$Y$4096,AA3587,"")))/LEN(AA3587))
         - SUMPRODUCT((LEN($Y$2:$Y$4096)-LEN(SUBSTITUTE($Y$2:$Y$4096,"Alolan "&amp;AA3587,"")))/LEN("Alolan "&amp;AA3587))
         - SUMPRODUCT((LEN($Y$2:$Y$4096)-LEN(SUBSTITUTE($Y$2:$Y$4096,"Galarian "&amp;AA3587,"")))/LEN("Galarian "&amp;AA3587))
         - SUMPRODUCT((LEN($Y$2:$Y$4096)-LEN(SUBSTITUTE($Y$2:$Y$4096,"Hisuian "&amp;AA3587,"")))/LEN("Hisuian "&amp;AA3587))
         - SUMPRODUCT((LEN($Y$2:$Y$4096)-LEN(SUBSTITUTE($Y$2:$Y$4096,"Paldean "&amp;AA3587,"")))/LEN("Paldean "&amp;AA3587))
      &gt;0,2,1)
   ))))</f>
        <v>1</v>
      </c>
      <c r="AN3587">
        <v>0</v>
      </c>
      <c r="AO3587">
        <v>0</v>
      </c>
    </row>
    <row r="3588" spans="1:41" x14ac:dyDescent="0.25">
      <c r="A3588" t="s">
        <v>3924</v>
      </c>
      <c r="B3588" t="s">
        <v>703</v>
      </c>
      <c r="C3588" t="s">
        <v>1471</v>
      </c>
      <c r="D3588" t="s">
        <v>1469</v>
      </c>
      <c r="E3588">
        <v>65</v>
      </c>
      <c r="F3588">
        <v>95</v>
      </c>
      <c r="G3588">
        <v>85</v>
      </c>
      <c r="H3588">
        <v>55</v>
      </c>
      <c r="I3588">
        <v>55</v>
      </c>
      <c r="J3588">
        <v>85</v>
      </c>
      <c r="K3588" t="s">
        <v>298</v>
      </c>
      <c r="M3588" t="s">
        <v>6231</v>
      </c>
      <c r="N3588">
        <v>8.6999999999999993</v>
      </c>
      <c r="O3588">
        <v>6.8</v>
      </c>
      <c r="P3588">
        <v>1</v>
      </c>
      <c r="Q3588">
        <v>1</v>
      </c>
      <c r="R3588">
        <f t="shared" si="260"/>
        <v>10</v>
      </c>
      <c r="S3588">
        <f t="shared" si="261"/>
        <v>8</v>
      </c>
      <c r="T3588">
        <f t="shared" si="258"/>
        <v>18</v>
      </c>
      <c r="U3588" t="s">
        <v>1471</v>
      </c>
      <c r="V3588" t="s">
        <v>1469</v>
      </c>
      <c r="W3588" t="s">
        <v>1499</v>
      </c>
      <c r="X3588" t="s">
        <v>1490</v>
      </c>
      <c r="Y3588" t="s">
        <v>5208</v>
      </c>
      <c r="Z3588" t="str" cm="1">
        <f t="array" ref="Z3588">IF(ISBLANK(AK3588),_xlfn.LET(
    _xlpm.nameBeforeSlash, IF(ISNUMBER(SEARCH("/", Y3588)), LEFT(Y3588, SEARCH("/", Y3588)-1), Y3588),
    _xlpm.matchRow, IFERROR(MATCH(_xlpm.nameBeforeSlash, AA:AA, 0), ""),
    _xlpm.difference, IF(_xlpm.matchRow="", "", ABS((R3588 + S3588)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),IF(ISBLANK(Y3588),"","Hidden"))</f>
        <v>Hidden</v>
      </c>
      <c r="AA3588" t="s">
        <v>5209</v>
      </c>
      <c r="AB3588" t="s">
        <v>3498</v>
      </c>
      <c r="AC3588" t="s">
        <v>1303</v>
      </c>
      <c r="AD3588" t="str">
        <f>_xlfn.XLOOKUP(AC3588,moves!A:A,moves!B:B)</f>
        <v>poison</v>
      </c>
      <c r="AE3588">
        <f>_xlfn.XLOOKUP(AC3588,moves!A:A,moves!D:D)</f>
        <v>1</v>
      </c>
      <c r="AF3588" t="str">
        <f>_xlfn.XLOOKUP(AC3588,moves!A:A,moves!E:E)</f>
        <v>Increase the state of Toxic Spikes Hazardous Terrain Token by 1 on the opposing side of the arena.</v>
      </c>
      <c r="AG3588">
        <v>0</v>
      </c>
      <c r="AH3588">
        <v>0</v>
      </c>
      <c r="AI3588">
        <f t="shared" si="259"/>
        <v>1</v>
      </c>
      <c r="AJ3588" t="s">
        <v>524</v>
      </c>
      <c r="AK3588" t="s">
        <v>6231</v>
      </c>
      <c r="AL3588">
        <v>0</v>
      </c>
      <c r="AM3588" cm="1">
        <f t="array" ref="AM3588">IF(AL3588=1,1,
   IF(ISTEXT(AK3588),1,
   IF(AO3588&gt;1,AM3587,
   IF(AI3588=1,
      IF(SUMPRODUCT((LEN($Y$2:$Y$4096)-LEN(SUBSTITUTE($Y$2:$Y$4096,AA3588,"")))/LEN(AA3588))&gt;0,2,1),
      IF(
         SUMPRODUCT((LEN($Y$2:$Y$4096)-LEN(SUBSTITUTE($Y$2:$Y$4096,AA3588,"")))/LEN(AA3588))
         - SUMPRODUCT((LEN($Y$2:$Y$4096)-LEN(SUBSTITUTE($Y$2:$Y$4096,"Alolan "&amp;AA3588,"")))/LEN("Alolan "&amp;AA3588))
         - SUMPRODUCT((LEN($Y$2:$Y$4096)-LEN(SUBSTITUTE($Y$2:$Y$4096,"Galarian "&amp;AA3588,"")))/LEN("Galarian "&amp;AA3588))
         - SUMPRODUCT((LEN($Y$2:$Y$4096)-LEN(SUBSTITUTE($Y$2:$Y$4096,"Hisuian "&amp;AA3588,"")))/LEN("Hisuian "&amp;AA3588))
         - SUMPRODUCT((LEN($Y$2:$Y$4096)-LEN(SUBSTITUTE($Y$2:$Y$4096,"Paldean "&amp;AA3588,"")))/LEN("Paldean "&amp;AA3588))
      &gt;0,2,1)
   ))))</f>
        <v>1</v>
      </c>
      <c r="AN3588">
        <v>0</v>
      </c>
      <c r="AO3588">
        <v>0</v>
      </c>
    </row>
    <row r="3589" spans="1:41" x14ac:dyDescent="0.25">
      <c r="A3589" t="s">
        <v>3728</v>
      </c>
      <c r="B3589" t="s">
        <v>1587</v>
      </c>
      <c r="C3589" t="s">
        <v>1471</v>
      </c>
      <c r="D3589"/>
      <c r="E3589">
        <v>65</v>
      </c>
      <c r="F3589">
        <v>60</v>
      </c>
      <c r="G3589">
        <v>60</v>
      </c>
      <c r="H3589">
        <v>75</v>
      </c>
      <c r="I3589">
        <v>65</v>
      </c>
      <c r="J3589">
        <v>115</v>
      </c>
      <c r="K3589" t="s">
        <v>1595</v>
      </c>
      <c r="M3589" t="s">
        <v>6231</v>
      </c>
      <c r="N3589">
        <v>8.9499999999999993</v>
      </c>
      <c r="O3589">
        <v>6.35</v>
      </c>
      <c r="P3589">
        <v>3</v>
      </c>
      <c r="Q3589">
        <v>2</v>
      </c>
      <c r="R3589">
        <f t="shared" si="260"/>
        <v>12</v>
      </c>
      <c r="S3589">
        <f t="shared" si="261"/>
        <v>8</v>
      </c>
      <c r="T3589">
        <f t="shared" si="258"/>
        <v>20</v>
      </c>
      <c r="U3589" t="s">
        <v>1471</v>
      </c>
      <c r="V3589" t="s">
        <v>1512</v>
      </c>
      <c r="W3589" t="s">
        <v>1536</v>
      </c>
      <c r="X3589" t="s">
        <v>429</v>
      </c>
      <c r="Z3589" t="str" cm="1">
        <f t="array" ref="Z3589">IF(ISBLANK(AK3589),_xlfn.LET(
    _xlpm.nameBeforeSlash, IF(ISNUMBER(SEARCH("/", Y3589)), LEFT(Y3589, SEARCH("/", Y3589)-1), Y3589),
    _xlpm.matchRow, IFERROR(MATCH(_xlpm.nameBeforeSlash, AA:AA, 0), ""),
    _xlpm.difference, IF(_xlpm.matchRow="", "", ABS((R3589 + S3589)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),IF(ISBLANK(Y3589),"","Hidden"))</f>
        <v/>
      </c>
      <c r="AA3589" t="s">
        <v>4993</v>
      </c>
      <c r="AB3589" t="s">
        <v>3498</v>
      </c>
      <c r="AC3589" t="s">
        <v>6388</v>
      </c>
      <c r="AD3589" t="str">
        <f>_xlfn.XLOOKUP(AC3589,moves!A:A,moves!B:B)</f>
        <v>dark</v>
      </c>
      <c r="AE3589">
        <f>_xlfn.XLOOKUP(AC3589,moves!A:A,moves!D:D)</f>
        <v>3</v>
      </c>
      <c r="AF3589" t="str">
        <f>_xlfn.XLOOKUP(AC3589,moves!A:A,moves!E:E)</f>
        <v>The user may target any Pokémon in the opposing party. Ignore type weakness and resistances.</v>
      </c>
      <c r="AG3589">
        <v>0</v>
      </c>
      <c r="AH3589">
        <v>0</v>
      </c>
      <c r="AI3589">
        <f t="shared" si="259"/>
        <v>1</v>
      </c>
      <c r="AJ3589" t="s">
        <v>524</v>
      </c>
      <c r="AK3589" t="s">
        <v>6231</v>
      </c>
      <c r="AL3589">
        <v>0</v>
      </c>
      <c r="AM3589" cm="1">
        <f t="array" ref="AM3589">IF(AL3589=1,1,
   IF(ISTEXT(AK3589),1,
   IF(AO3589&gt;1,AM3588,
   IF(AI3589=1,
      IF(SUMPRODUCT((LEN($Y$2:$Y$4096)-LEN(SUBSTITUTE($Y$2:$Y$4096,AA3589,"")))/LEN(AA3589))&gt;0,2,1),
      IF(
         SUMPRODUCT((LEN($Y$2:$Y$4096)-LEN(SUBSTITUTE($Y$2:$Y$4096,AA3589,"")))/LEN(AA3589))
         - SUMPRODUCT((LEN($Y$2:$Y$4096)-LEN(SUBSTITUTE($Y$2:$Y$4096,"Alolan "&amp;AA3589,"")))/LEN("Alolan "&amp;AA3589))
         - SUMPRODUCT((LEN($Y$2:$Y$4096)-LEN(SUBSTITUTE($Y$2:$Y$4096,"Galarian "&amp;AA3589,"")))/LEN("Galarian "&amp;AA3589))
         - SUMPRODUCT((LEN($Y$2:$Y$4096)-LEN(SUBSTITUTE($Y$2:$Y$4096,"Hisuian "&amp;AA3589,"")))/LEN("Hisuian "&amp;AA3589))
         - SUMPRODUCT((LEN($Y$2:$Y$4096)-LEN(SUBSTITUTE($Y$2:$Y$4096,"Paldean "&amp;AA3589,"")))/LEN("Paldean "&amp;AA3589))
      &gt;0,2,1)
   ))))</f>
        <v>1</v>
      </c>
      <c r="AN3589">
        <v>0</v>
      </c>
      <c r="AO3589">
        <v>0</v>
      </c>
    </row>
    <row r="3590" spans="1:41" x14ac:dyDescent="0.25">
      <c r="A3590" t="s">
        <v>4703</v>
      </c>
      <c r="B3590" t="s">
        <v>1592</v>
      </c>
      <c r="C3590" t="s">
        <v>1514</v>
      </c>
      <c r="D3590"/>
      <c r="E3590">
        <v>70</v>
      </c>
      <c r="F3590">
        <v>110</v>
      </c>
      <c r="G3590">
        <v>100</v>
      </c>
      <c r="H3590">
        <v>50</v>
      </c>
      <c r="I3590">
        <v>60</v>
      </c>
      <c r="J3590">
        <v>50</v>
      </c>
      <c r="K3590" t="s">
        <v>2807</v>
      </c>
      <c r="M3590" t="s">
        <v>6231</v>
      </c>
      <c r="N3590">
        <v>8</v>
      </c>
      <c r="O3590">
        <v>7.6</v>
      </c>
      <c r="P3590">
        <v>2</v>
      </c>
      <c r="Q3590">
        <v>2</v>
      </c>
      <c r="R3590">
        <f t="shared" si="260"/>
        <v>10</v>
      </c>
      <c r="S3590">
        <f t="shared" si="261"/>
        <v>10</v>
      </c>
      <c r="T3590">
        <f t="shared" si="258"/>
        <v>20</v>
      </c>
      <c r="U3590" t="s">
        <v>1514</v>
      </c>
      <c r="V3590" t="s">
        <v>1512</v>
      </c>
      <c r="W3590" t="s">
        <v>1471</v>
      </c>
      <c r="X3590" t="s">
        <v>1524</v>
      </c>
      <c r="Z3590" t="str" cm="1">
        <f t="array" ref="Z3590">IF(ISBLANK(AK3590),_xlfn.LET(
    _xlpm.nameBeforeSlash, IF(ISNUMBER(SEARCH("/", Y3590)), LEFT(Y3590, SEARCH("/", Y3590)-1), Y3590),
    _xlpm.matchRow, IFERROR(MATCH(_xlpm.nameBeforeSlash, AA:AA, 0), ""),
    _xlpm.difference, IF(_xlpm.matchRow="", "", ABS((R3590 + S3590)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),IF(ISBLANK(Y3590),"","Hidden"))</f>
        <v/>
      </c>
      <c r="AA3590" t="s">
        <v>4995</v>
      </c>
      <c r="AB3590" t="s">
        <v>3498</v>
      </c>
      <c r="AC3590" t="s">
        <v>6831</v>
      </c>
      <c r="AD3590" t="str">
        <f>_xlfn.XLOOKUP(AC3590,moves!A:A,moves!B:B)</f>
        <v>steel</v>
      </c>
      <c r="AE3590">
        <f>_xlfn.XLOOKUP(AC3590,moves!A:A,moves!D:D)</f>
        <v>2</v>
      </c>
      <c r="AF3590" t="str">
        <f>_xlfn.XLOOKUP(AC3590,moves!A:A,moves!E:E)</f>
        <v>The user may spend a Pokecoin. If so: Increase attack strength by 5.</v>
      </c>
      <c r="AG3590">
        <v>0</v>
      </c>
      <c r="AH3590">
        <v>0</v>
      </c>
      <c r="AI3590">
        <f t="shared" si="259"/>
        <v>1</v>
      </c>
      <c r="AJ3590" t="s">
        <v>524</v>
      </c>
      <c r="AK3590" t="s">
        <v>6231</v>
      </c>
      <c r="AL3590">
        <v>0</v>
      </c>
      <c r="AM3590" cm="1">
        <f t="array" ref="AM3590">IF(AL3590=1,1,
   IF(ISTEXT(AK3590),1,
   IF(AO3590&gt;1,AM3589,
   IF(AI3590=1,
      IF(SUMPRODUCT((LEN($Y$2:$Y$4096)-LEN(SUBSTITUTE($Y$2:$Y$4096,AA3590,"")))/LEN(AA3590))&gt;0,2,1),
      IF(
         SUMPRODUCT((LEN($Y$2:$Y$4096)-LEN(SUBSTITUTE($Y$2:$Y$4096,AA3590,"")))/LEN(AA3590))
         - SUMPRODUCT((LEN($Y$2:$Y$4096)-LEN(SUBSTITUTE($Y$2:$Y$4096,"Alolan "&amp;AA3590,"")))/LEN("Alolan "&amp;AA3590))
         - SUMPRODUCT((LEN($Y$2:$Y$4096)-LEN(SUBSTITUTE($Y$2:$Y$4096,"Galarian "&amp;AA3590,"")))/LEN("Galarian "&amp;AA3590))
         - SUMPRODUCT((LEN($Y$2:$Y$4096)-LEN(SUBSTITUTE($Y$2:$Y$4096,"Hisuian "&amp;AA3590,"")))/LEN("Hisuian "&amp;AA3590))
         - SUMPRODUCT((LEN($Y$2:$Y$4096)-LEN(SUBSTITUTE($Y$2:$Y$4096,"Paldean "&amp;AA3590,"")))/LEN("Paldean "&amp;AA3590))
      &gt;0,2,1)
   ))))</f>
        <v>1</v>
      </c>
      <c r="AN3590">
        <v>0</v>
      </c>
      <c r="AO3590">
        <v>0</v>
      </c>
    </row>
    <row r="3591" spans="1:41" x14ac:dyDescent="0.25">
      <c r="A3591" t="s">
        <v>3941</v>
      </c>
      <c r="B3591" t="s">
        <v>97</v>
      </c>
      <c r="C3591" t="s">
        <v>1490</v>
      </c>
      <c r="D3591"/>
      <c r="E3591">
        <v>75</v>
      </c>
      <c r="F3591">
        <v>105</v>
      </c>
      <c r="G3591">
        <v>75</v>
      </c>
      <c r="H3591">
        <v>105</v>
      </c>
      <c r="I3591">
        <v>75</v>
      </c>
      <c r="J3591">
        <v>45</v>
      </c>
      <c r="K3591" t="s">
        <v>1843</v>
      </c>
      <c r="M3591" t="s">
        <v>6231</v>
      </c>
      <c r="N3591">
        <v>8.1</v>
      </c>
      <c r="O3591">
        <v>7.5</v>
      </c>
      <c r="P3591">
        <v>2</v>
      </c>
      <c r="Q3591">
        <v>2</v>
      </c>
      <c r="R3591">
        <f t="shared" si="260"/>
        <v>10</v>
      </c>
      <c r="S3591">
        <f t="shared" si="261"/>
        <v>10</v>
      </c>
      <c r="T3591">
        <f t="shared" si="258"/>
        <v>20</v>
      </c>
      <c r="U3591" t="s">
        <v>1490</v>
      </c>
      <c r="V3591" t="s">
        <v>1209</v>
      </c>
      <c r="W3591" t="s">
        <v>1468</v>
      </c>
      <c r="X3591" t="s">
        <v>1512</v>
      </c>
      <c r="Z3591" t="str" cm="1">
        <f t="array" ref="Z3591">IF(ISBLANK(AK3591),_xlfn.LET(
    _xlpm.nameBeforeSlash, IF(ISNUMBER(SEARCH("/", Y3591)), LEFT(Y3591, SEARCH("/", Y3591)-1), Y3591),
    _xlpm.matchRow, IFERROR(MATCH(_xlpm.nameBeforeSlash, AA:AA, 0), ""),
    _xlpm.difference, IF(_xlpm.matchRow="", "", ABS((R3591 + S3591)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),IF(ISBLANK(Y3591),"","Hidden"))</f>
        <v/>
      </c>
      <c r="AA3591" t="s">
        <v>5229</v>
      </c>
      <c r="AB3591" t="s">
        <v>3498</v>
      </c>
      <c r="AC3591" t="s">
        <v>6481</v>
      </c>
      <c r="AD3591" t="str">
        <f>_xlfn.XLOOKUP(AC3591,moves!A:A,moves!B:B)</f>
        <v>water</v>
      </c>
      <c r="AE3591">
        <f>_xlfn.XLOOKUP(AC3591,moves!A:A,moves!D:D)</f>
        <v>4</v>
      </c>
      <c r="AF3591" t="str">
        <f>_xlfn.XLOOKUP(AC3591,moves!A:A,moves!E:E)</f>
        <v>If the user has a non-Artifact held item that is different from any other Pokémon in both parties: This move deals 3 extra damage.</v>
      </c>
      <c r="AG3591">
        <v>0</v>
      </c>
      <c r="AH3591">
        <v>0</v>
      </c>
      <c r="AI3591">
        <f t="shared" si="259"/>
        <v>1</v>
      </c>
      <c r="AJ3591" t="s">
        <v>524</v>
      </c>
      <c r="AK3591" t="s">
        <v>6231</v>
      </c>
      <c r="AL3591">
        <v>0</v>
      </c>
      <c r="AM3591" cm="1">
        <f t="array" ref="AM3591">IF(AL3591=1,1,
   IF(ISTEXT(AK3591),1,
   IF(AO3591&gt;1,AM3590,
   IF(AI3591=1,
      IF(SUMPRODUCT((LEN($Y$2:$Y$4096)-LEN(SUBSTITUTE($Y$2:$Y$4096,AA3591,"")))/LEN(AA3591))&gt;0,2,1),
      IF(
         SUMPRODUCT((LEN($Y$2:$Y$4096)-LEN(SUBSTITUTE($Y$2:$Y$4096,AA3591,"")))/LEN(AA3591))
         - SUMPRODUCT((LEN($Y$2:$Y$4096)-LEN(SUBSTITUTE($Y$2:$Y$4096,"Alolan "&amp;AA3591,"")))/LEN("Alolan "&amp;AA3591))
         - SUMPRODUCT((LEN($Y$2:$Y$4096)-LEN(SUBSTITUTE($Y$2:$Y$4096,"Galarian "&amp;AA3591,"")))/LEN("Galarian "&amp;AA3591))
         - SUMPRODUCT((LEN($Y$2:$Y$4096)-LEN(SUBSTITUTE($Y$2:$Y$4096,"Hisuian "&amp;AA3591,"")))/LEN("Hisuian "&amp;AA3591))
         - SUMPRODUCT((LEN($Y$2:$Y$4096)-LEN(SUBSTITUTE($Y$2:$Y$4096,"Paldean "&amp;AA3591,"")))/LEN("Paldean "&amp;AA3591))
      &gt;0,2,1)
   ))))</f>
        <v>1</v>
      </c>
      <c r="AN3591">
        <v>0</v>
      </c>
      <c r="AO3591">
        <v>0</v>
      </c>
    </row>
    <row r="3592" spans="1:41" x14ac:dyDescent="0.25">
      <c r="A3592" t="s">
        <v>4486</v>
      </c>
      <c r="B3592" t="s">
        <v>720</v>
      </c>
      <c r="C3592" t="s">
        <v>1471</v>
      </c>
      <c r="D3592" t="s">
        <v>429</v>
      </c>
      <c r="E3592">
        <v>86</v>
      </c>
      <c r="F3592">
        <v>92</v>
      </c>
      <c r="G3592">
        <v>88</v>
      </c>
      <c r="H3592">
        <v>68</v>
      </c>
      <c r="I3592">
        <v>75</v>
      </c>
      <c r="J3592">
        <v>73</v>
      </c>
      <c r="K3592" t="s">
        <v>721</v>
      </c>
      <c r="M3592" t="s">
        <v>6231</v>
      </c>
      <c r="N3592">
        <v>8.1999999999999993</v>
      </c>
      <c r="O3592">
        <v>8.33</v>
      </c>
      <c r="P3592">
        <v>2</v>
      </c>
      <c r="Q3592">
        <v>2</v>
      </c>
      <c r="R3592">
        <f t="shared" si="260"/>
        <v>10</v>
      </c>
      <c r="S3592">
        <f t="shared" si="261"/>
        <v>10</v>
      </c>
      <c r="T3592">
        <f t="shared" si="258"/>
        <v>20</v>
      </c>
      <c r="U3592" t="s">
        <v>1471</v>
      </c>
      <c r="V3592" t="s">
        <v>429</v>
      </c>
      <c r="W3592" t="s">
        <v>1492</v>
      </c>
      <c r="X3592" t="s">
        <v>1481</v>
      </c>
      <c r="Z3592" t="str" cm="1">
        <f t="array" ref="Z3592">IF(ISBLANK(AK3592),_xlfn.LET(
    _xlpm.nameBeforeSlash, IF(ISNUMBER(SEARCH("/", Y3592)), LEFT(Y3592, SEARCH("/", Y3592)-1), Y3592),
    _xlpm.matchRow, IFERROR(MATCH(_xlpm.nameBeforeSlash, AA:AA, 0), ""),
    _xlpm.difference, IF(_xlpm.matchRow="", "", ABS((R3592 + S3592)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),IF(ISBLANK(Y3592),"","Hidden"))</f>
        <v/>
      </c>
      <c r="AA3592" t="s">
        <v>5750</v>
      </c>
      <c r="AB3592" t="s">
        <v>3498</v>
      </c>
      <c r="AC3592" t="s">
        <v>6726</v>
      </c>
      <c r="AD3592" t="str">
        <f>_xlfn.XLOOKUP(AC3592,moves!A:A,moves!B:B)</f>
        <v>psychic</v>
      </c>
      <c r="AE3592">
        <f>_xlfn.XLOOKUP(AC3592,moves!A:A,moves!D:D)</f>
        <v>2</v>
      </c>
      <c r="AF3592" t="str">
        <f>_xlfn.XLOOKUP(AC3592,moves!A:A,moves!E:E)</f>
        <v>If the target is Confused: When the target next attacks, they attack their target with one of their moves, chosen randomly.</v>
      </c>
      <c r="AG3592">
        <v>0</v>
      </c>
      <c r="AH3592">
        <v>0</v>
      </c>
      <c r="AI3592">
        <f t="shared" si="259"/>
        <v>1</v>
      </c>
      <c r="AJ3592" t="s">
        <v>524</v>
      </c>
      <c r="AK3592" t="s">
        <v>6231</v>
      </c>
      <c r="AL3592">
        <v>0</v>
      </c>
      <c r="AM3592" cm="1">
        <f t="array" ref="AM3592">IF(AL3592=1,1,
   IF(ISTEXT(AK3592),1,
   IF(AO3592&gt;1,AM3591,
   IF(AI3592=1,
      IF(SUMPRODUCT((LEN($Y$2:$Y$4096)-LEN(SUBSTITUTE($Y$2:$Y$4096,AA3592,"")))/LEN(AA3592))&gt;0,2,1),
      IF(
         SUMPRODUCT((LEN($Y$2:$Y$4096)-LEN(SUBSTITUTE($Y$2:$Y$4096,AA3592,"")))/LEN(AA3592))
         - SUMPRODUCT((LEN($Y$2:$Y$4096)-LEN(SUBSTITUTE($Y$2:$Y$4096,"Alolan "&amp;AA3592,"")))/LEN("Alolan "&amp;AA3592))
         - SUMPRODUCT((LEN($Y$2:$Y$4096)-LEN(SUBSTITUTE($Y$2:$Y$4096,"Galarian "&amp;AA3592,"")))/LEN("Galarian "&amp;AA3592))
         - SUMPRODUCT((LEN($Y$2:$Y$4096)-LEN(SUBSTITUTE($Y$2:$Y$4096,"Hisuian "&amp;AA3592,"")))/LEN("Hisuian "&amp;AA3592))
         - SUMPRODUCT((LEN($Y$2:$Y$4096)-LEN(SUBSTITUTE($Y$2:$Y$4096,"Paldean "&amp;AA3592,"")))/LEN("Paldean "&amp;AA3592))
      &gt;0,2,1)
   ))))</f>
        <v>1</v>
      </c>
      <c r="AN3592">
        <v>0</v>
      </c>
      <c r="AO3592">
        <v>0</v>
      </c>
    </row>
    <row r="3593" spans="1:41" x14ac:dyDescent="0.25">
      <c r="A3593" t="s">
        <v>4699</v>
      </c>
      <c r="B3593" t="s">
        <v>2803</v>
      </c>
      <c r="C3593" t="s">
        <v>1471</v>
      </c>
      <c r="D3593" t="s">
        <v>1536</v>
      </c>
      <c r="E3593">
        <v>65</v>
      </c>
      <c r="F3593">
        <v>60</v>
      </c>
      <c r="G3593">
        <v>45</v>
      </c>
      <c r="H3593">
        <v>75</v>
      </c>
      <c r="I3593">
        <v>55</v>
      </c>
      <c r="J3593">
        <v>70</v>
      </c>
      <c r="K3593" t="s">
        <v>2143</v>
      </c>
      <c r="M3593" t="s">
        <v>6231</v>
      </c>
      <c r="N3593">
        <v>7.15</v>
      </c>
      <c r="O3593">
        <v>5.6</v>
      </c>
      <c r="P3593">
        <v>2</v>
      </c>
      <c r="Q3593">
        <v>2</v>
      </c>
      <c r="R3593">
        <f t="shared" si="260"/>
        <v>9</v>
      </c>
      <c r="S3593">
        <f t="shared" si="261"/>
        <v>8</v>
      </c>
      <c r="T3593">
        <f t="shared" si="258"/>
        <v>17</v>
      </c>
      <c r="U3593" t="s">
        <v>1471</v>
      </c>
      <c r="V3593" t="s">
        <v>1536</v>
      </c>
      <c r="W3593" t="s">
        <v>1492</v>
      </c>
      <c r="X3593" t="s">
        <v>429</v>
      </c>
      <c r="Y3593" t="s">
        <v>5965</v>
      </c>
      <c r="Z3593" t="str" cm="1">
        <f t="array" ref="Z3593">IF(ISBLANK(AK3593),_xlfn.LET(
    _xlpm.nameBeforeSlash, IF(ISNUMBER(SEARCH("/", Y3593)), LEFT(Y3593, SEARCH("/", Y3593)-1), Y3593),
    _xlpm.matchRow, IFERROR(MATCH(_xlpm.nameBeforeSlash, AA:AA, 0), ""),
    _xlpm.difference, IF(_xlpm.matchRow="", "", ABS((R3593 + S3593)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),IF(ISBLANK(Y3593),"","Hidden"))</f>
        <v>Hidden</v>
      </c>
      <c r="AA3593" t="s">
        <v>5963</v>
      </c>
      <c r="AB3593" t="s">
        <v>3498</v>
      </c>
      <c r="AC3593" t="s">
        <v>948</v>
      </c>
      <c r="AD3593" t="str">
        <f>_xlfn.XLOOKUP(AC3593,moves!A:A,moves!B:B)</f>
        <v>dark</v>
      </c>
      <c r="AE3593">
        <f>_xlfn.XLOOKUP(AC3593,moves!A:A,moves!D:D)</f>
        <v>3</v>
      </c>
      <c r="AF3593" t="str">
        <f>_xlfn.XLOOKUP(AC3593,moves!A:A,moves!E:E)</f>
        <v xml:space="preserve"> </v>
      </c>
      <c r="AG3593">
        <v>0</v>
      </c>
      <c r="AH3593">
        <v>0</v>
      </c>
      <c r="AI3593">
        <f t="shared" si="259"/>
        <v>1</v>
      </c>
      <c r="AJ3593" t="s">
        <v>524</v>
      </c>
      <c r="AK3593" t="s">
        <v>6231</v>
      </c>
      <c r="AL3593">
        <v>0</v>
      </c>
      <c r="AM3593" cm="1">
        <f t="array" ref="AM3593">IF(AL3593=1,1,
   IF(ISTEXT(AK3593),1,
   IF(AO3593&gt;1,AM3592,
   IF(AI3593=1,
      IF(SUMPRODUCT((LEN($Y$2:$Y$4096)-LEN(SUBSTITUTE($Y$2:$Y$4096,AA3593,"")))/LEN(AA3593))&gt;0,2,1),
      IF(
         SUMPRODUCT((LEN($Y$2:$Y$4096)-LEN(SUBSTITUTE($Y$2:$Y$4096,AA3593,"")))/LEN(AA3593))
         - SUMPRODUCT((LEN($Y$2:$Y$4096)-LEN(SUBSTITUTE($Y$2:$Y$4096,"Alolan "&amp;AA3593,"")))/LEN("Alolan "&amp;AA3593))
         - SUMPRODUCT((LEN($Y$2:$Y$4096)-LEN(SUBSTITUTE($Y$2:$Y$4096,"Galarian "&amp;AA3593,"")))/LEN("Galarian "&amp;AA3593))
         - SUMPRODUCT((LEN($Y$2:$Y$4096)-LEN(SUBSTITUTE($Y$2:$Y$4096,"Hisuian "&amp;AA3593,"")))/LEN("Hisuian "&amp;AA3593))
         - SUMPRODUCT((LEN($Y$2:$Y$4096)-LEN(SUBSTITUTE($Y$2:$Y$4096,"Paldean "&amp;AA3593,"")))/LEN("Paldean "&amp;AA3593))
      &gt;0,2,1)
   ))))</f>
        <v>1</v>
      </c>
      <c r="AN3593">
        <v>0</v>
      </c>
      <c r="AO3593">
        <v>0</v>
      </c>
    </row>
    <row r="3594" spans="1:41" x14ac:dyDescent="0.25">
      <c r="A3594" t="s">
        <v>3721</v>
      </c>
      <c r="B3594" t="s">
        <v>1580</v>
      </c>
      <c r="C3594" t="s">
        <v>1472</v>
      </c>
      <c r="D3594"/>
      <c r="E3594">
        <v>35</v>
      </c>
      <c r="F3594">
        <v>100</v>
      </c>
      <c r="G3594">
        <v>50</v>
      </c>
      <c r="H3594">
        <v>50</v>
      </c>
      <c r="I3594">
        <v>70</v>
      </c>
      <c r="J3594">
        <v>120</v>
      </c>
      <c r="K3594" t="s">
        <v>1579</v>
      </c>
      <c r="M3594" t="s">
        <v>6231</v>
      </c>
      <c r="N3594">
        <v>10.3</v>
      </c>
      <c r="O3594">
        <v>5</v>
      </c>
      <c r="P3594">
        <v>3</v>
      </c>
      <c r="Q3594">
        <v>2</v>
      </c>
      <c r="R3594">
        <f t="shared" si="260"/>
        <v>13</v>
      </c>
      <c r="S3594">
        <f t="shared" si="261"/>
        <v>7</v>
      </c>
      <c r="T3594">
        <f t="shared" si="258"/>
        <v>20</v>
      </c>
      <c r="U3594" t="s">
        <v>1472</v>
      </c>
      <c r="V3594" t="s">
        <v>1546</v>
      </c>
      <c r="W3594" t="s">
        <v>1471</v>
      </c>
      <c r="X3594" t="s">
        <v>1524</v>
      </c>
      <c r="Z3594" t="str" cm="1">
        <f t="array" ref="Z3594">IF(ISBLANK(AK3594),_xlfn.LET(
    _xlpm.nameBeforeSlash, IF(ISNUMBER(SEARCH("/", Y3594)), LEFT(Y3594, SEARCH("/", Y3594)-1), Y3594),
    _xlpm.matchRow, IFERROR(MATCH(_xlpm.nameBeforeSlash, AA:AA, 0), ""),
    _xlpm.difference, IF(_xlpm.matchRow="", "", ABS((R3594 + S3594)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),IF(ISBLANK(Y3594),"","Hidden"))</f>
        <v/>
      </c>
      <c r="AA3594" t="s">
        <v>4986</v>
      </c>
      <c r="AB3594" t="s">
        <v>3498</v>
      </c>
      <c r="AC3594" t="s">
        <v>418</v>
      </c>
      <c r="AD3594" t="str">
        <f>_xlfn.XLOOKUP(AC3594,moves!A:A,moves!B:B)</f>
        <v>ground</v>
      </c>
      <c r="AE3594">
        <f>_xlfn.XLOOKUP(AC3594,moves!A:A,moves!D:D)</f>
        <v>4</v>
      </c>
      <c r="AF3594" t="str">
        <f>_xlfn.XLOOKUP(AC3594,moves!A:A,moves!E:E)</f>
        <v>If 2 or more status symbols are rolled: Deal 2 damage to a Pokémon in the target party that is not the target.</v>
      </c>
      <c r="AG3594">
        <v>0</v>
      </c>
      <c r="AH3594">
        <v>0</v>
      </c>
      <c r="AI3594">
        <f t="shared" si="259"/>
        <v>1</v>
      </c>
      <c r="AJ3594" t="s">
        <v>524</v>
      </c>
      <c r="AK3594" t="s">
        <v>6231</v>
      </c>
      <c r="AL3594">
        <v>0</v>
      </c>
      <c r="AM3594" cm="1">
        <f t="array" ref="AM3594">IF(AL3594=1,1,
   IF(ISTEXT(AK3594),1,
   IF(AO3594&gt;1,AM3593,
   IF(AI3594=1,
      IF(SUMPRODUCT((LEN($Y$2:$Y$4096)-LEN(SUBSTITUTE($Y$2:$Y$4096,AA3594,"")))/LEN(AA3594))&gt;0,2,1),
      IF(
         SUMPRODUCT((LEN($Y$2:$Y$4096)-LEN(SUBSTITUTE($Y$2:$Y$4096,AA3594,"")))/LEN(AA3594))
         - SUMPRODUCT((LEN($Y$2:$Y$4096)-LEN(SUBSTITUTE($Y$2:$Y$4096,"Alolan "&amp;AA3594,"")))/LEN("Alolan "&amp;AA3594))
         - SUMPRODUCT((LEN($Y$2:$Y$4096)-LEN(SUBSTITUTE($Y$2:$Y$4096,"Galarian "&amp;AA3594,"")))/LEN("Galarian "&amp;AA3594))
         - SUMPRODUCT((LEN($Y$2:$Y$4096)-LEN(SUBSTITUTE($Y$2:$Y$4096,"Hisuian "&amp;AA3594,"")))/LEN("Hisuian "&amp;AA3594))
         - SUMPRODUCT((LEN($Y$2:$Y$4096)-LEN(SUBSTITUTE($Y$2:$Y$4096,"Paldean "&amp;AA3594,"")))/LEN("Paldean "&amp;AA3594))
      &gt;0,2,1)
   ))))</f>
        <v>1</v>
      </c>
      <c r="AN3594">
        <v>0</v>
      </c>
      <c r="AO3594">
        <v>0</v>
      </c>
    </row>
    <row r="3595" spans="1:41" x14ac:dyDescent="0.25">
      <c r="A3595" t="s">
        <v>3965</v>
      </c>
      <c r="B3595" t="s">
        <v>108</v>
      </c>
      <c r="C3595" t="s">
        <v>1546</v>
      </c>
      <c r="D3595" t="s">
        <v>1472</v>
      </c>
      <c r="E3595">
        <v>70</v>
      </c>
      <c r="F3595">
        <v>84</v>
      </c>
      <c r="G3595">
        <v>70</v>
      </c>
      <c r="H3595">
        <v>65</v>
      </c>
      <c r="I3595">
        <v>70</v>
      </c>
      <c r="J3595">
        <v>51</v>
      </c>
      <c r="K3595" t="s">
        <v>1870</v>
      </c>
      <c r="M3595" t="s">
        <v>6231</v>
      </c>
      <c r="N3595">
        <v>6.8900000000000006</v>
      </c>
      <c r="O3595">
        <v>7</v>
      </c>
      <c r="P3595">
        <v>2</v>
      </c>
      <c r="Q3595">
        <v>2</v>
      </c>
      <c r="R3595">
        <f t="shared" si="260"/>
        <v>9</v>
      </c>
      <c r="S3595">
        <f t="shared" si="261"/>
        <v>9</v>
      </c>
      <c r="T3595">
        <f t="shared" si="258"/>
        <v>18</v>
      </c>
      <c r="U3595" t="s">
        <v>1546</v>
      </c>
      <c r="V3595" t="s">
        <v>1472</v>
      </c>
      <c r="W3595" t="s">
        <v>1471</v>
      </c>
      <c r="X3595" t="s">
        <v>1482</v>
      </c>
      <c r="Y3595" t="s">
        <v>5254</v>
      </c>
      <c r="Z3595" t="str" cm="1">
        <f t="array" ref="Z3595">IF(ISBLANK(AK3595),_xlfn.LET(
    _xlpm.nameBeforeSlash, IF(ISNUMBER(SEARCH("/", Y3595)), LEFT(Y3595, SEARCH("/", Y3595)-1), Y3595),
    _xlpm.matchRow, IFERROR(MATCH(_xlpm.nameBeforeSlash, AA:AA, 0), ""),
    _xlpm.difference, IF(_xlpm.matchRow="", "", ABS((R3595 + S3595)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),IF(ISBLANK(Y3595),"","Hidden"))</f>
        <v>Hidden</v>
      </c>
      <c r="AA3595" t="s">
        <v>5252</v>
      </c>
      <c r="AB3595" t="s">
        <v>3498</v>
      </c>
      <c r="AC3595" t="s">
        <v>467</v>
      </c>
      <c r="AD3595" t="str">
        <f>_xlfn.XLOOKUP(AC3595,moves!A:A,moves!B:B)</f>
        <v>rock</v>
      </c>
      <c r="AE3595">
        <f>_xlfn.XLOOKUP(AC3595,moves!A:A,moves!D:D)</f>
        <v>3</v>
      </c>
      <c r="AF3595" t="str">
        <f>_xlfn.XLOOKUP(AC3595,moves!A:A,moves!E:E)</f>
        <v>If any critical hits are rolled: Add 1 critical hit and 1 status symbol to the user's attack rolls.</v>
      </c>
      <c r="AG3595">
        <v>0</v>
      </c>
      <c r="AH3595">
        <v>0</v>
      </c>
      <c r="AI3595">
        <f t="shared" si="259"/>
        <v>1</v>
      </c>
      <c r="AJ3595" t="s">
        <v>524</v>
      </c>
      <c r="AK3595" t="s">
        <v>6231</v>
      </c>
      <c r="AL3595">
        <v>0</v>
      </c>
      <c r="AM3595" cm="1">
        <f t="array" ref="AM3595">IF(AL3595=1,1,
   IF(ISTEXT(AK3595),1,
   IF(AO3595&gt;1,AM3594,
   IF(AI3595=1,
      IF(SUMPRODUCT((LEN($Y$2:$Y$4096)-LEN(SUBSTITUTE($Y$2:$Y$4096,AA3595,"")))/LEN(AA3595))&gt;0,2,1),
      IF(
         SUMPRODUCT((LEN($Y$2:$Y$4096)-LEN(SUBSTITUTE($Y$2:$Y$4096,AA3595,"")))/LEN(AA3595))
         - SUMPRODUCT((LEN($Y$2:$Y$4096)-LEN(SUBSTITUTE($Y$2:$Y$4096,"Alolan "&amp;AA3595,"")))/LEN("Alolan "&amp;AA3595))
         - SUMPRODUCT((LEN($Y$2:$Y$4096)-LEN(SUBSTITUTE($Y$2:$Y$4096,"Galarian "&amp;AA3595,"")))/LEN("Galarian "&amp;AA3595))
         - SUMPRODUCT((LEN($Y$2:$Y$4096)-LEN(SUBSTITUTE($Y$2:$Y$4096,"Hisuian "&amp;AA3595,"")))/LEN("Hisuian "&amp;AA3595))
         - SUMPRODUCT((LEN($Y$2:$Y$4096)-LEN(SUBSTITUTE($Y$2:$Y$4096,"Paldean "&amp;AA3595,"")))/LEN("Paldean "&amp;AA3595))
      &gt;0,2,1)
   ))))</f>
        <v>1</v>
      </c>
      <c r="AN3595">
        <v>0</v>
      </c>
      <c r="AO3595">
        <v>0</v>
      </c>
    </row>
    <row r="3596" spans="1:41" x14ac:dyDescent="0.25">
      <c r="A3596" t="s">
        <v>3931</v>
      </c>
      <c r="B3596" t="s">
        <v>90</v>
      </c>
      <c r="C3596" t="s">
        <v>1492</v>
      </c>
      <c r="D3596" t="s">
        <v>1469</v>
      </c>
      <c r="E3596">
        <v>55</v>
      </c>
      <c r="F3596">
        <v>95</v>
      </c>
      <c r="G3596">
        <v>55</v>
      </c>
      <c r="H3596">
        <v>35</v>
      </c>
      <c r="I3596">
        <v>75</v>
      </c>
      <c r="J3596">
        <v>115</v>
      </c>
      <c r="K3596" t="s">
        <v>336</v>
      </c>
      <c r="M3596" t="s">
        <v>6231</v>
      </c>
      <c r="N3596">
        <v>9.6999999999999993</v>
      </c>
      <c r="O3596">
        <v>6.1</v>
      </c>
      <c r="P3596">
        <v>2</v>
      </c>
      <c r="Q3596">
        <v>2</v>
      </c>
      <c r="R3596">
        <f t="shared" si="260"/>
        <v>12</v>
      </c>
      <c r="S3596">
        <f t="shared" si="261"/>
        <v>8</v>
      </c>
      <c r="T3596">
        <f t="shared" si="258"/>
        <v>20</v>
      </c>
      <c r="U3596" t="s">
        <v>1492</v>
      </c>
      <c r="V3596" t="s">
        <v>1469</v>
      </c>
      <c r="W3596" t="s">
        <v>1524</v>
      </c>
      <c r="X3596" t="s">
        <v>1471</v>
      </c>
      <c r="Y3596" t="s">
        <v>5217</v>
      </c>
      <c r="Z3596" t="str" cm="1">
        <f t="array" ref="Z3596">IF(ISBLANK(AK3596),_xlfn.LET(
    _xlpm.nameBeforeSlash, IF(ISNUMBER(SEARCH("/", Y3596)), LEFT(Y3596, SEARCH("/", Y3596)-1), Y3596),
    _xlpm.matchRow, IFERROR(MATCH(_xlpm.nameBeforeSlash, AA:AA, 0), ""),
    _xlpm.difference, IF(_xlpm.matchRow="", "", ABS((R3596 + S3596)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),IF(ISBLANK(Y3596),"","Hidden"))</f>
        <v>Hidden</v>
      </c>
      <c r="AA3596" t="s">
        <v>5218</v>
      </c>
      <c r="AB3596" t="s">
        <v>3498</v>
      </c>
      <c r="AC3596" t="s">
        <v>747</v>
      </c>
      <c r="AD3596" t="str">
        <f>_xlfn.XLOOKUP(AC3596,moves!A:A,moves!B:B)</f>
        <v>poison</v>
      </c>
      <c r="AE3596">
        <f>_xlfn.XLOOKUP(AC3596,moves!A:A,moves!D:D)</f>
        <v>4</v>
      </c>
      <c r="AF3596" t="str">
        <f>_xlfn.XLOOKUP(AC3596,moves!A:A,moves!E:E)</f>
        <v>If any status symbols are rolled: Inflict the Poisoned status on the target.</v>
      </c>
      <c r="AG3596">
        <v>0</v>
      </c>
      <c r="AH3596">
        <v>0</v>
      </c>
      <c r="AI3596">
        <f t="shared" si="259"/>
        <v>1</v>
      </c>
      <c r="AJ3596" t="s">
        <v>524</v>
      </c>
      <c r="AK3596" t="s">
        <v>6231</v>
      </c>
      <c r="AL3596">
        <v>0</v>
      </c>
      <c r="AM3596" cm="1">
        <f t="array" ref="AM3596">IF(AL3596=1,1,
   IF(ISTEXT(AK3596),1,
   IF(AO3596&gt;1,AM3595,
   IF(AI3596=1,
      IF(SUMPRODUCT((LEN($Y$2:$Y$4096)-LEN(SUBSTITUTE($Y$2:$Y$4096,AA3596,"")))/LEN(AA3596))&gt;0,2,1),
      IF(
         SUMPRODUCT((LEN($Y$2:$Y$4096)-LEN(SUBSTITUTE($Y$2:$Y$4096,AA3596,"")))/LEN(AA3596))
         - SUMPRODUCT((LEN($Y$2:$Y$4096)-LEN(SUBSTITUTE($Y$2:$Y$4096,"Alolan "&amp;AA3596,"")))/LEN("Alolan "&amp;AA3596))
         - SUMPRODUCT((LEN($Y$2:$Y$4096)-LEN(SUBSTITUTE($Y$2:$Y$4096,"Galarian "&amp;AA3596,"")))/LEN("Galarian "&amp;AA3596))
         - SUMPRODUCT((LEN($Y$2:$Y$4096)-LEN(SUBSTITUTE($Y$2:$Y$4096,"Hisuian "&amp;AA3596,"")))/LEN("Hisuian "&amp;AA3596))
         - SUMPRODUCT((LEN($Y$2:$Y$4096)-LEN(SUBSTITUTE($Y$2:$Y$4096,"Paldean "&amp;AA3596,"")))/LEN("Paldean "&amp;AA3596))
      &gt;0,2,1)
   ))))</f>
        <v>1</v>
      </c>
      <c r="AN3596">
        <v>0</v>
      </c>
      <c r="AO3596">
        <v>0</v>
      </c>
    </row>
    <row r="3597" spans="1:41" x14ac:dyDescent="0.25">
      <c r="A3597" t="s">
        <v>3916</v>
      </c>
      <c r="B3597" t="s">
        <v>1814</v>
      </c>
      <c r="C3597" t="s">
        <v>1499</v>
      </c>
      <c r="D3597" t="s">
        <v>1514</v>
      </c>
      <c r="E3597">
        <v>75</v>
      </c>
      <c r="F3597">
        <v>90</v>
      </c>
      <c r="G3597">
        <v>140</v>
      </c>
      <c r="H3597">
        <v>60</v>
      </c>
      <c r="I3597">
        <v>60</v>
      </c>
      <c r="J3597">
        <v>40</v>
      </c>
      <c r="K3597" t="s">
        <v>288</v>
      </c>
      <c r="M3597" t="s">
        <v>6231</v>
      </c>
      <c r="N3597">
        <v>6.7</v>
      </c>
      <c r="O3597">
        <v>9</v>
      </c>
      <c r="P3597">
        <v>-1</v>
      </c>
      <c r="Q3597">
        <v>4</v>
      </c>
      <c r="R3597">
        <f t="shared" si="260"/>
        <v>6</v>
      </c>
      <c r="S3597">
        <f t="shared" si="261"/>
        <v>13</v>
      </c>
      <c r="T3597">
        <f t="shared" si="258"/>
        <v>19</v>
      </c>
      <c r="U3597" t="s">
        <v>1499</v>
      </c>
      <c r="V3597" t="s">
        <v>1514</v>
      </c>
      <c r="W3597" t="s">
        <v>1546</v>
      </c>
      <c r="X3597" t="s">
        <v>1472</v>
      </c>
      <c r="Z3597" t="str" cm="1">
        <f t="array" ref="Z3597">IF(ISBLANK(AK3597),_xlfn.LET(
    _xlpm.nameBeforeSlash, IF(ISNUMBER(SEARCH("/", Y3597)), LEFT(Y3597, SEARCH("/", Y3597)-1), Y3597),
    _xlpm.matchRow, IFERROR(MATCH(_xlpm.nameBeforeSlash, AA:AA, 0), ""),
    _xlpm.difference, IF(_xlpm.matchRow="", "", ABS((R3597 + S3597)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),IF(ISBLANK(Y3597),"","Hidden"))</f>
        <v/>
      </c>
      <c r="AA3597" t="s">
        <v>5199</v>
      </c>
      <c r="AB3597" t="s">
        <v>3498</v>
      </c>
      <c r="AC3597" t="s">
        <v>1352</v>
      </c>
      <c r="AD3597" t="str">
        <f>_xlfn.XLOOKUP(AC3597,moves!A:A,moves!B:B)</f>
        <v>steel</v>
      </c>
      <c r="AE3597">
        <f>_xlfn.XLOOKUP(AC3597,moves!A:A,moves!D:D)</f>
        <v>8</v>
      </c>
      <c r="AF3597" t="str">
        <f>_xlfn.XLOOKUP(AC3597,moves!A:A,moves!E:E)</f>
        <v>The user takes damage equal to half its base health, rounded up.</v>
      </c>
      <c r="AG3597">
        <v>0</v>
      </c>
      <c r="AH3597">
        <v>0</v>
      </c>
      <c r="AI3597">
        <f t="shared" si="259"/>
        <v>1</v>
      </c>
      <c r="AJ3597" t="s">
        <v>524</v>
      </c>
      <c r="AK3597" t="s">
        <v>6231</v>
      </c>
      <c r="AL3597">
        <v>0</v>
      </c>
      <c r="AM3597" cm="1">
        <f t="array" ref="AM3597">IF(AL3597=1,1,
   IF(ISTEXT(AK3597),1,
   IF(AO3597&gt;1,AM3596,
   IF(AI3597=1,
      IF(SUMPRODUCT((LEN($Y$2:$Y$4096)-LEN(SUBSTITUTE($Y$2:$Y$4096,AA3597,"")))/LEN(AA3597))&gt;0,2,1),
      IF(
         SUMPRODUCT((LEN($Y$2:$Y$4096)-LEN(SUBSTITUTE($Y$2:$Y$4096,AA3597,"")))/LEN(AA3597))
         - SUMPRODUCT((LEN($Y$2:$Y$4096)-LEN(SUBSTITUTE($Y$2:$Y$4096,"Alolan "&amp;AA3597,"")))/LEN("Alolan "&amp;AA3597))
         - SUMPRODUCT((LEN($Y$2:$Y$4096)-LEN(SUBSTITUTE($Y$2:$Y$4096,"Galarian "&amp;AA3597,"")))/LEN("Galarian "&amp;AA3597))
         - SUMPRODUCT((LEN($Y$2:$Y$4096)-LEN(SUBSTITUTE($Y$2:$Y$4096,"Hisuian "&amp;AA3597,"")))/LEN("Hisuian "&amp;AA3597))
         - SUMPRODUCT((LEN($Y$2:$Y$4096)-LEN(SUBSTITUTE($Y$2:$Y$4096,"Paldean "&amp;AA3597,"")))/LEN("Paldean "&amp;AA3597))
      &gt;0,2,1)
   ))))</f>
        <v>1</v>
      </c>
      <c r="AN3597">
        <v>0</v>
      </c>
      <c r="AO3597">
        <v>0</v>
      </c>
    </row>
    <row r="3598" spans="1:41" x14ac:dyDescent="0.25">
      <c r="A3598" t="s">
        <v>3687</v>
      </c>
      <c r="B3598" t="s">
        <v>1534</v>
      </c>
      <c r="C3598" t="s">
        <v>1469</v>
      </c>
      <c r="D3598"/>
      <c r="E3598">
        <v>60</v>
      </c>
      <c r="F3598">
        <v>95</v>
      </c>
      <c r="G3598">
        <v>69</v>
      </c>
      <c r="H3598">
        <v>65</v>
      </c>
      <c r="I3598">
        <v>79</v>
      </c>
      <c r="J3598">
        <v>80</v>
      </c>
      <c r="K3598" t="s">
        <v>1535</v>
      </c>
      <c r="M3598" t="s">
        <v>6231</v>
      </c>
      <c r="N3598">
        <v>8.6</v>
      </c>
      <c r="O3598">
        <v>6.8400000000000007</v>
      </c>
      <c r="P3598">
        <v>2</v>
      </c>
      <c r="Q3598">
        <v>3</v>
      </c>
      <c r="R3598">
        <f t="shared" si="260"/>
        <v>11</v>
      </c>
      <c r="S3598">
        <f t="shared" si="261"/>
        <v>10</v>
      </c>
      <c r="T3598">
        <f t="shared" si="258"/>
        <v>21</v>
      </c>
      <c r="U3598" t="s">
        <v>1469</v>
      </c>
      <c r="V3598" t="s">
        <v>1471</v>
      </c>
      <c r="W3598" t="s">
        <v>1512</v>
      </c>
      <c r="X3598" t="s">
        <v>429</v>
      </c>
      <c r="Z3598" t="str" cm="1">
        <f t="array" ref="Z3598">IF(ISBLANK(AK3598),_xlfn.LET(
    _xlpm.nameBeforeSlash, IF(ISNUMBER(SEARCH("/", Y3598)), LEFT(Y3598, SEARCH("/", Y3598)-1), Y3598),
    _xlpm.matchRow, IFERROR(MATCH(_xlpm.nameBeforeSlash, AA:AA, 0), ""),
    _xlpm.difference, IF(_xlpm.matchRow="", "", ABS((R3598 + S3598)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),IF(ISBLANK(Y3598),"","Hidden"))</f>
        <v/>
      </c>
      <c r="AA3598" t="s">
        <v>4952</v>
      </c>
      <c r="AB3598" t="s">
        <v>3498</v>
      </c>
      <c r="AC3598" t="s">
        <v>1294</v>
      </c>
      <c r="AD3598" t="str">
        <f>_xlfn.XLOOKUP(AC3598,moves!A:A,moves!B:B)</f>
        <v>poison</v>
      </c>
      <c r="AE3598">
        <f>_xlfn.XLOOKUP(AC3598,moves!A:A,moves!D:D)</f>
        <v>5</v>
      </c>
      <c r="AF3598" t="str">
        <f>_xlfn.XLOOKUP(AC3598,moves!A:A,moves!E:E)</f>
        <v>Status symbols deal +1 damage. If any status symbols are rolled: Inflict the Poisoned status on the target.</v>
      </c>
      <c r="AG3598">
        <v>0</v>
      </c>
      <c r="AH3598">
        <v>0</v>
      </c>
      <c r="AI3598">
        <f t="shared" si="259"/>
        <v>1</v>
      </c>
      <c r="AJ3598" t="s">
        <v>524</v>
      </c>
      <c r="AK3598" t="s">
        <v>6231</v>
      </c>
      <c r="AL3598">
        <v>0</v>
      </c>
      <c r="AM3598" cm="1">
        <f t="array" ref="AM3598">IF(AL3598=1,1,
   IF(ISTEXT(AK3598),1,
   IF(AO3598&gt;1,AM3597,
   IF(AI3598=1,
      IF(SUMPRODUCT((LEN($Y$2:$Y$4096)-LEN(SUBSTITUTE($Y$2:$Y$4096,AA3598,"")))/LEN(AA3598))&gt;0,2,1),
      IF(
         SUMPRODUCT((LEN($Y$2:$Y$4096)-LEN(SUBSTITUTE($Y$2:$Y$4096,AA3598,"")))/LEN(AA3598))
         - SUMPRODUCT((LEN($Y$2:$Y$4096)-LEN(SUBSTITUTE($Y$2:$Y$4096,"Alolan "&amp;AA3598,"")))/LEN("Alolan "&amp;AA3598))
         - SUMPRODUCT((LEN($Y$2:$Y$4096)-LEN(SUBSTITUTE($Y$2:$Y$4096,"Galarian "&amp;AA3598,"")))/LEN("Galarian "&amp;AA3598))
         - SUMPRODUCT((LEN($Y$2:$Y$4096)-LEN(SUBSTITUTE($Y$2:$Y$4096,"Hisuian "&amp;AA3598,"")))/LEN("Hisuian "&amp;AA3598))
         - SUMPRODUCT((LEN($Y$2:$Y$4096)-LEN(SUBSTITUTE($Y$2:$Y$4096,"Paldean "&amp;AA3598,"")))/LEN("Paldean "&amp;AA3598))
      &gt;0,2,1)
   ))))</f>
        <v>1</v>
      </c>
      <c r="AN3598">
        <v>0</v>
      </c>
      <c r="AO3598">
        <v>0</v>
      </c>
    </row>
    <row r="3599" spans="1:41" x14ac:dyDescent="0.25">
      <c r="A3599" t="s">
        <v>3944</v>
      </c>
      <c r="B3599" t="s">
        <v>1846</v>
      </c>
      <c r="C3599" t="s">
        <v>1514</v>
      </c>
      <c r="D3599" t="s">
        <v>1481</v>
      </c>
      <c r="E3599">
        <v>65</v>
      </c>
      <c r="F3599">
        <v>80</v>
      </c>
      <c r="G3599">
        <v>140</v>
      </c>
      <c r="H3599">
        <v>40</v>
      </c>
      <c r="I3599">
        <v>70</v>
      </c>
      <c r="J3599">
        <v>70</v>
      </c>
      <c r="K3599" t="s">
        <v>1847</v>
      </c>
      <c r="M3599" t="s">
        <v>6231</v>
      </c>
      <c r="N3599">
        <v>7.2</v>
      </c>
      <c r="O3599">
        <v>8.9</v>
      </c>
      <c r="P3599">
        <v>2</v>
      </c>
      <c r="Q3599">
        <v>2</v>
      </c>
      <c r="R3599">
        <f t="shared" si="260"/>
        <v>9</v>
      </c>
      <c r="S3599">
        <f t="shared" si="261"/>
        <v>11</v>
      </c>
      <c r="T3599">
        <f t="shared" si="258"/>
        <v>20</v>
      </c>
      <c r="U3599" t="s">
        <v>1514</v>
      </c>
      <c r="V3599" t="s">
        <v>1481</v>
      </c>
      <c r="W3599" t="s">
        <v>1471</v>
      </c>
      <c r="X3599" t="s">
        <v>1472</v>
      </c>
      <c r="Z3599" t="str" cm="1">
        <f t="array" ref="Z3599">IF(ISBLANK(AK3599),_xlfn.LET(
    _xlpm.nameBeforeSlash, IF(ISNUMBER(SEARCH("/", Y3599)), LEFT(Y3599, SEARCH("/", Y3599)-1), Y3599),
    _xlpm.matchRow, IFERROR(MATCH(_xlpm.nameBeforeSlash, AA:AA, 0), ""),
    _xlpm.difference, IF(_xlpm.matchRow="", "", ABS((R3599 + S3599)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),IF(ISBLANK(Y3599),"","Hidden"))</f>
        <v/>
      </c>
      <c r="AA3599" t="s">
        <v>5233</v>
      </c>
      <c r="AB3599" t="s">
        <v>3498</v>
      </c>
      <c r="AC3599" t="s">
        <v>584</v>
      </c>
      <c r="AD3599" t="str">
        <f>_xlfn.XLOOKUP(AC3599,moves!A:A,moves!B:B)</f>
        <v>flying</v>
      </c>
      <c r="AE3599">
        <f>_xlfn.XLOOKUP(AC3599,moves!A:A,moves!D:D)</f>
        <v>5</v>
      </c>
      <c r="AF3599" t="str">
        <f>_xlfn.XLOOKUP(AC3599,moves!A:A,moves!E:E)</f>
        <v>Critical hits deal +2 damage. For each critical hit rolled: The user takes 2 damage.</v>
      </c>
      <c r="AG3599">
        <v>0</v>
      </c>
      <c r="AH3599">
        <v>0</v>
      </c>
      <c r="AI3599">
        <f t="shared" si="259"/>
        <v>1</v>
      </c>
      <c r="AJ3599" t="s">
        <v>524</v>
      </c>
      <c r="AK3599" t="s">
        <v>6231</v>
      </c>
      <c r="AL3599">
        <v>0</v>
      </c>
      <c r="AM3599" cm="1">
        <f t="array" ref="AM3599">IF(AL3599=1,1,
   IF(ISTEXT(AK3599),1,
   IF(AO3599&gt;1,AM3598,
   IF(AI3599=1,
      IF(SUMPRODUCT((LEN($Y$2:$Y$4096)-LEN(SUBSTITUTE($Y$2:$Y$4096,AA3599,"")))/LEN(AA3599))&gt;0,2,1),
      IF(
         SUMPRODUCT((LEN($Y$2:$Y$4096)-LEN(SUBSTITUTE($Y$2:$Y$4096,AA3599,"")))/LEN(AA3599))
         - SUMPRODUCT((LEN($Y$2:$Y$4096)-LEN(SUBSTITUTE($Y$2:$Y$4096,"Alolan "&amp;AA3599,"")))/LEN("Alolan "&amp;AA3599))
         - SUMPRODUCT((LEN($Y$2:$Y$4096)-LEN(SUBSTITUTE($Y$2:$Y$4096,"Galarian "&amp;AA3599,"")))/LEN("Galarian "&amp;AA3599))
         - SUMPRODUCT((LEN($Y$2:$Y$4096)-LEN(SUBSTITUTE($Y$2:$Y$4096,"Hisuian "&amp;AA3599,"")))/LEN("Hisuian "&amp;AA3599))
         - SUMPRODUCT((LEN($Y$2:$Y$4096)-LEN(SUBSTITUTE($Y$2:$Y$4096,"Paldean "&amp;AA3599,"")))/LEN("Paldean "&amp;AA3599))
      &gt;0,2,1)
   ))))</f>
        <v>1</v>
      </c>
      <c r="AN3599">
        <v>0</v>
      </c>
      <c r="AO3599">
        <v>0</v>
      </c>
    </row>
    <row r="3600" spans="1:41" x14ac:dyDescent="0.25">
      <c r="A3600" t="s">
        <v>3878</v>
      </c>
      <c r="B3600" t="s">
        <v>70</v>
      </c>
      <c r="C3600" t="s">
        <v>1469</v>
      </c>
      <c r="D3600" t="s">
        <v>1481</v>
      </c>
      <c r="E3600">
        <v>85</v>
      </c>
      <c r="F3600">
        <v>90</v>
      </c>
      <c r="G3600">
        <v>80</v>
      </c>
      <c r="H3600">
        <v>70</v>
      </c>
      <c r="I3600">
        <v>80</v>
      </c>
      <c r="J3600">
        <v>130</v>
      </c>
      <c r="K3600" t="s">
        <v>1567</v>
      </c>
      <c r="M3600" t="s">
        <v>6231</v>
      </c>
      <c r="N3600">
        <v>10.4</v>
      </c>
      <c r="O3600">
        <v>8.1999999999999993</v>
      </c>
      <c r="P3600">
        <v>4</v>
      </c>
      <c r="Q3600">
        <v>2</v>
      </c>
      <c r="R3600">
        <f t="shared" si="260"/>
        <v>14</v>
      </c>
      <c r="S3600">
        <f t="shared" si="261"/>
        <v>10</v>
      </c>
      <c r="T3600">
        <f t="shared" si="258"/>
        <v>24</v>
      </c>
      <c r="U3600" t="s">
        <v>1469</v>
      </c>
      <c r="V3600" t="s">
        <v>1481</v>
      </c>
      <c r="W3600" t="s">
        <v>1512</v>
      </c>
      <c r="X3600" t="s">
        <v>1471</v>
      </c>
      <c r="Z3600" t="str" cm="1">
        <f t="array" ref="Z3600">IF(ISBLANK(AK3600),_xlfn.LET(
    _xlpm.nameBeforeSlash, IF(ISNUMBER(SEARCH("/", Y3600)), LEFT(Y3600, SEARCH("/", Y3600)-1), Y3600),
    _xlpm.matchRow, IFERROR(MATCH(_xlpm.nameBeforeSlash, AA:AA, 0), ""),
    _xlpm.difference, IF(_xlpm.matchRow="", "", ABS((R3600 + S3600)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),IF(ISBLANK(Y3600),"","Hidden"))</f>
        <v/>
      </c>
      <c r="AA3600" t="s">
        <v>4978</v>
      </c>
      <c r="AB3600" t="s">
        <v>3498</v>
      </c>
      <c r="AC3600" t="s">
        <v>6456</v>
      </c>
      <c r="AD3600" t="str">
        <f>_xlfn.XLOOKUP(AC3600,moves!A:A,moves!B:B)</f>
        <v>dark</v>
      </c>
      <c r="AE3600">
        <f>_xlfn.XLOOKUP(AC3600,moves!A:A,moves!D:D)</f>
        <v>1</v>
      </c>
      <c r="AF3600" t="str">
        <f>_xlfn.XLOOKUP(AC3600,moves!A:A,moves!E:E)</f>
        <v>The user may target any Pokémon in the opposing party. If that Pokémon faints due to this attack, deal double the damage dealt to any other Pokémon in the opposing party.</v>
      </c>
      <c r="AG3600">
        <v>0</v>
      </c>
      <c r="AH3600">
        <v>0</v>
      </c>
      <c r="AI3600">
        <f t="shared" si="259"/>
        <v>1</v>
      </c>
      <c r="AJ3600" t="s">
        <v>525</v>
      </c>
      <c r="AK3600" t="s">
        <v>6231</v>
      </c>
      <c r="AL3600">
        <v>0</v>
      </c>
      <c r="AM3600" cm="1">
        <f t="array" ref="AM3600">IF(AL3600=1,1,
   IF(ISTEXT(AK3600),1,
   IF(AO3600&gt;1,AM3599,
   IF(AI3600=1,
      IF(SUMPRODUCT((LEN($Y$2:$Y$4096)-LEN(SUBSTITUTE($Y$2:$Y$4096,AA3600,"")))/LEN(AA3600))&gt;0,2,1),
      IF(
         SUMPRODUCT((LEN($Y$2:$Y$4096)-LEN(SUBSTITUTE($Y$2:$Y$4096,AA3600,"")))/LEN(AA3600))
         - SUMPRODUCT((LEN($Y$2:$Y$4096)-LEN(SUBSTITUTE($Y$2:$Y$4096,"Alolan "&amp;AA3600,"")))/LEN("Alolan "&amp;AA3600))
         - SUMPRODUCT((LEN($Y$2:$Y$4096)-LEN(SUBSTITUTE($Y$2:$Y$4096,"Galarian "&amp;AA3600,"")))/LEN("Galarian "&amp;AA3600))
         - SUMPRODUCT((LEN($Y$2:$Y$4096)-LEN(SUBSTITUTE($Y$2:$Y$4096,"Hisuian "&amp;AA3600,"")))/LEN("Hisuian "&amp;AA3600))
         - SUMPRODUCT((LEN($Y$2:$Y$4096)-LEN(SUBSTITUTE($Y$2:$Y$4096,"Paldean "&amp;AA3600,"")))/LEN("Paldean "&amp;AA3600))
      &gt;0,2,1)
   ))))</f>
        <v>1</v>
      </c>
      <c r="AN3600">
        <v>0</v>
      </c>
      <c r="AO3600">
        <v>0</v>
      </c>
    </row>
    <row r="3601" spans="1:41" x14ac:dyDescent="0.25">
      <c r="A3601" t="s">
        <v>4379</v>
      </c>
      <c r="B3601" t="s">
        <v>726</v>
      </c>
      <c r="C3601" t="s">
        <v>1521</v>
      </c>
      <c r="D3601"/>
      <c r="E3601">
        <v>85</v>
      </c>
      <c r="F3601">
        <v>115</v>
      </c>
      <c r="G3601">
        <v>80</v>
      </c>
      <c r="H3601">
        <v>105</v>
      </c>
      <c r="I3601">
        <v>80</v>
      </c>
      <c r="J3601">
        <v>50</v>
      </c>
      <c r="K3601" t="s">
        <v>727</v>
      </c>
      <c r="M3601" t="s">
        <v>6231</v>
      </c>
      <c r="N3601">
        <v>8.8000000000000007</v>
      </c>
      <c r="O3601">
        <v>8.1999999999999993</v>
      </c>
      <c r="P3601">
        <v>2</v>
      </c>
      <c r="Q3601">
        <v>4</v>
      </c>
      <c r="R3601">
        <f t="shared" si="260"/>
        <v>11</v>
      </c>
      <c r="S3601">
        <f t="shared" si="261"/>
        <v>12</v>
      </c>
      <c r="T3601">
        <f t="shared" si="258"/>
        <v>23</v>
      </c>
      <c r="U3601" t="s">
        <v>1521</v>
      </c>
      <c r="V3601" t="s">
        <v>1469</v>
      </c>
      <c r="W3601" t="s">
        <v>1490</v>
      </c>
      <c r="X3601" t="s">
        <v>1482</v>
      </c>
      <c r="Z3601" t="str" cm="1">
        <f t="array" ref="Z3601">IF(ISBLANK(AK3601),_xlfn.LET(
    _xlpm.nameBeforeSlash, IF(ISNUMBER(SEARCH("/", Y3601)), LEFT(Y3601, SEARCH("/", Y3601)-1), Y3601),
    _xlpm.matchRow, IFERROR(MATCH(_xlpm.nameBeforeSlash, AA:AA, 0), ""),
    _xlpm.difference, IF(_xlpm.matchRow="", "", ABS((R3601 + S3601)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),IF(ISBLANK(Y3601),"","Hidden"))</f>
        <v/>
      </c>
      <c r="AA3601" t="s">
        <v>5650</v>
      </c>
      <c r="AB3601" t="s">
        <v>3498</v>
      </c>
      <c r="AC3601" t="s">
        <v>496</v>
      </c>
      <c r="AD3601" t="str">
        <f>_xlfn.XLOOKUP(AC3601,moves!A:A,moves!B:B)</f>
        <v>electric</v>
      </c>
      <c r="AE3601">
        <f>_xlfn.XLOOKUP(AC3601,moves!A:A,moves!D:D)</f>
        <v>6</v>
      </c>
      <c r="AF3601" t="str">
        <f>_xlfn.XLOOKUP(AC3601,moves!A:A,moves!E:E)</f>
        <v>Inflict the Paralyzed status on the target. Status symbols deal -1 damage.</v>
      </c>
      <c r="AG3601">
        <v>0</v>
      </c>
      <c r="AH3601">
        <v>0</v>
      </c>
      <c r="AI3601">
        <f t="shared" si="259"/>
        <v>1</v>
      </c>
      <c r="AJ3601" t="s">
        <v>525</v>
      </c>
      <c r="AK3601" t="s">
        <v>6231</v>
      </c>
      <c r="AL3601">
        <v>0</v>
      </c>
      <c r="AM3601" cm="1">
        <f t="array" ref="AM3601">IF(AL3601=1,1,
   IF(ISTEXT(AK3601),1,
   IF(AO3601&gt;1,AM3600,
   IF(AI3601=1,
      IF(SUMPRODUCT((LEN($Y$2:$Y$4096)-LEN(SUBSTITUTE($Y$2:$Y$4096,AA3601,"")))/LEN(AA3601))&gt;0,2,1),
      IF(
         SUMPRODUCT((LEN($Y$2:$Y$4096)-LEN(SUBSTITUTE($Y$2:$Y$4096,AA3601,"")))/LEN(AA3601))
         - SUMPRODUCT((LEN($Y$2:$Y$4096)-LEN(SUBSTITUTE($Y$2:$Y$4096,"Alolan "&amp;AA3601,"")))/LEN("Alolan "&amp;AA3601))
         - SUMPRODUCT((LEN($Y$2:$Y$4096)-LEN(SUBSTITUTE($Y$2:$Y$4096,"Galarian "&amp;AA3601,"")))/LEN("Galarian "&amp;AA3601))
         - SUMPRODUCT((LEN($Y$2:$Y$4096)-LEN(SUBSTITUTE($Y$2:$Y$4096,"Hisuian "&amp;AA3601,"")))/LEN("Hisuian "&amp;AA3601))
         - SUMPRODUCT((LEN($Y$2:$Y$4096)-LEN(SUBSTITUTE($Y$2:$Y$4096,"Paldean "&amp;AA3601,"")))/LEN("Paldean "&amp;AA3601))
      &gt;0,2,1)
   ))))</f>
        <v>1</v>
      </c>
      <c r="AN3601">
        <v>0</v>
      </c>
      <c r="AO3601">
        <v>0</v>
      </c>
    </row>
    <row r="3602" spans="1:41" x14ac:dyDescent="0.25">
      <c r="A3602" t="s">
        <v>3789</v>
      </c>
      <c r="B3602" t="s">
        <v>1674</v>
      </c>
      <c r="C3602" t="s">
        <v>429</v>
      </c>
      <c r="D3602"/>
      <c r="E3602">
        <v>85</v>
      </c>
      <c r="F3602">
        <v>73</v>
      </c>
      <c r="G3602">
        <v>70</v>
      </c>
      <c r="H3602">
        <v>73</v>
      </c>
      <c r="I3602">
        <v>115</v>
      </c>
      <c r="J3602">
        <v>67</v>
      </c>
      <c r="K3602" t="s">
        <v>1673</v>
      </c>
      <c r="M3602" t="s">
        <v>6231</v>
      </c>
      <c r="N3602">
        <v>7.06</v>
      </c>
      <c r="O3602">
        <v>8.9499999999999993</v>
      </c>
      <c r="P3602">
        <v>2</v>
      </c>
      <c r="Q3602">
        <v>3</v>
      </c>
      <c r="R3602">
        <f t="shared" si="260"/>
        <v>9</v>
      </c>
      <c r="S3602">
        <f t="shared" si="261"/>
        <v>12</v>
      </c>
      <c r="T3602">
        <f t="shared" si="258"/>
        <v>21</v>
      </c>
      <c r="U3602" t="s">
        <v>429</v>
      </c>
      <c r="V3602" t="s">
        <v>1471</v>
      </c>
      <c r="W3602" t="s">
        <v>1469</v>
      </c>
      <c r="X3602" t="s">
        <v>1492</v>
      </c>
      <c r="Z3602" t="str" cm="1">
        <f t="array" ref="Z3602">IF(ISBLANK(AK3602),_xlfn.LET(
    _xlpm.nameBeforeSlash, IF(ISNUMBER(SEARCH("/", Y3602)), LEFT(Y3602, SEARCH("/", Y3602)-1), Y3602),
    _xlpm.matchRow, IFERROR(MATCH(_xlpm.nameBeforeSlash, AA:AA, 0), ""),
    _xlpm.difference, IF(_xlpm.matchRow="", "", ABS((R3602 + S3602)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),IF(ISBLANK(Y3602),"","Hidden"))</f>
        <v/>
      </c>
      <c r="AA3602" t="s">
        <v>5060</v>
      </c>
      <c r="AB3602" t="s">
        <v>3498</v>
      </c>
      <c r="AC3602" t="s">
        <v>1321</v>
      </c>
      <c r="AD3602" t="str">
        <f>_xlfn.XLOOKUP(AC3602,moves!A:A,moves!B:B)</f>
        <v>psychic</v>
      </c>
      <c r="AE3602">
        <f>_xlfn.XLOOKUP(AC3602,moves!A:A,moves!D:D)</f>
        <v>4</v>
      </c>
      <c r="AF3602" t="str">
        <f>_xlfn.XLOOKUP(AC3602,moves!A:A,moves!E:E)</f>
        <v>When the target next attacks: Remove 1 regular hit from the roll.</v>
      </c>
      <c r="AG3602">
        <v>0</v>
      </c>
      <c r="AH3602">
        <v>0</v>
      </c>
      <c r="AI3602">
        <f t="shared" si="259"/>
        <v>1</v>
      </c>
      <c r="AJ3602" t="s">
        <v>525</v>
      </c>
      <c r="AK3602" t="s">
        <v>6231</v>
      </c>
      <c r="AL3602">
        <v>0</v>
      </c>
      <c r="AM3602" cm="1">
        <f t="array" ref="AM3602">IF(AL3602=1,1,
   IF(ISTEXT(AK3602),1,
   IF(AO3602&gt;1,AM3601,
   IF(AI3602=1,
      IF(SUMPRODUCT((LEN($Y$2:$Y$4096)-LEN(SUBSTITUTE($Y$2:$Y$4096,AA3602,"")))/LEN(AA3602))&gt;0,2,1),
      IF(
         SUMPRODUCT((LEN($Y$2:$Y$4096)-LEN(SUBSTITUTE($Y$2:$Y$4096,AA3602,"")))/LEN(AA3602))
         - SUMPRODUCT((LEN($Y$2:$Y$4096)-LEN(SUBSTITUTE($Y$2:$Y$4096,"Alolan "&amp;AA3602,"")))/LEN("Alolan "&amp;AA3602))
         - SUMPRODUCT((LEN($Y$2:$Y$4096)-LEN(SUBSTITUTE($Y$2:$Y$4096,"Galarian "&amp;AA3602,"")))/LEN("Galarian "&amp;AA3602))
         - SUMPRODUCT((LEN($Y$2:$Y$4096)-LEN(SUBSTITUTE($Y$2:$Y$4096,"Hisuian "&amp;AA3602,"")))/LEN("Hisuian "&amp;AA3602))
         - SUMPRODUCT((LEN($Y$2:$Y$4096)-LEN(SUBSTITUTE($Y$2:$Y$4096,"Paldean "&amp;AA3602,"")))/LEN("Paldean "&amp;AA3602))
      &gt;0,2,1)
   ))))</f>
        <v>1</v>
      </c>
      <c r="AN3602">
        <v>0</v>
      </c>
      <c r="AO3602">
        <v>0</v>
      </c>
    </row>
    <row r="3603" spans="1:41" x14ac:dyDescent="0.25">
      <c r="A3603" t="s">
        <v>4226</v>
      </c>
      <c r="B3603" t="s">
        <v>401</v>
      </c>
      <c r="C3603" t="s">
        <v>1512</v>
      </c>
      <c r="D3603"/>
      <c r="E3603">
        <v>85</v>
      </c>
      <c r="F3603">
        <v>80</v>
      </c>
      <c r="G3603">
        <v>70</v>
      </c>
      <c r="H3603">
        <v>135</v>
      </c>
      <c r="I3603">
        <v>75</v>
      </c>
      <c r="J3603">
        <v>90</v>
      </c>
      <c r="K3603" t="s">
        <v>515</v>
      </c>
      <c r="M3603" t="s">
        <v>6231</v>
      </c>
      <c r="N3603">
        <v>11.15</v>
      </c>
      <c r="O3603">
        <v>7.75</v>
      </c>
      <c r="P3603">
        <v>3</v>
      </c>
      <c r="Q3603">
        <v>3</v>
      </c>
      <c r="R3603">
        <f t="shared" si="260"/>
        <v>14</v>
      </c>
      <c r="S3603">
        <f t="shared" si="261"/>
        <v>11</v>
      </c>
      <c r="T3603">
        <f t="shared" si="258"/>
        <v>25</v>
      </c>
      <c r="U3603" t="s">
        <v>1512</v>
      </c>
      <c r="V3603" t="s">
        <v>429</v>
      </c>
      <c r="W3603" t="s">
        <v>1521</v>
      </c>
      <c r="X3603" t="s">
        <v>1524</v>
      </c>
      <c r="Z3603" t="str" cm="1">
        <f t="array" ref="Z3603">IF(ISBLANK(AK3603),_xlfn.LET(
    _xlpm.nameBeforeSlash, IF(ISNUMBER(SEARCH("/", Y3603)), LEFT(Y3603, SEARCH("/", Y3603)-1), Y3603),
    _xlpm.matchRow, IFERROR(MATCH(_xlpm.nameBeforeSlash, AA:AA, 0), ""),
    _xlpm.difference, IF(_xlpm.matchRow="", "", ABS((R3603 + S3603)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),IF(ISBLANK(Y3603),"","Hidden"))</f>
        <v/>
      </c>
      <c r="AA3603" t="s">
        <v>5239</v>
      </c>
      <c r="AB3603" t="s">
        <v>3498</v>
      </c>
      <c r="AC3603" t="s">
        <v>6612</v>
      </c>
      <c r="AD3603" t="str">
        <f>_xlfn.XLOOKUP(AC3603,moves!A:A,moves!B:B)</f>
        <v>normal</v>
      </c>
      <c r="AE3603">
        <f>_xlfn.XLOOKUP(AC3603,moves!A:A,moves!D:D)</f>
        <v>5</v>
      </c>
      <c r="AF3603" t="str">
        <f>_xlfn.XLOOKUP(AC3603,moves!A:A,moves!E:E)</f>
        <v>If the sum of the dice rolled is odd: Deal 3 extra damage. If the sum of the dice rolled is even: Deal 5 less damage.</v>
      </c>
      <c r="AG3603">
        <v>0</v>
      </c>
      <c r="AH3603">
        <v>0</v>
      </c>
      <c r="AI3603">
        <f t="shared" si="259"/>
        <v>1</v>
      </c>
      <c r="AJ3603" t="s">
        <v>525</v>
      </c>
      <c r="AK3603" t="s">
        <v>6231</v>
      </c>
      <c r="AL3603">
        <v>0</v>
      </c>
      <c r="AM3603" cm="1">
        <f t="array" ref="AM3603">IF(AL3603=1,1,
   IF(ISTEXT(AK3603),1,
   IF(AO3603&gt;1,AM3602,
   IF(AI3603=1,
      IF(SUMPRODUCT((LEN($Y$2:$Y$4096)-LEN(SUBSTITUTE($Y$2:$Y$4096,AA3603,"")))/LEN(AA3603))&gt;0,2,1),
      IF(
         SUMPRODUCT((LEN($Y$2:$Y$4096)-LEN(SUBSTITUTE($Y$2:$Y$4096,AA3603,"")))/LEN(AA3603))
         - SUMPRODUCT((LEN($Y$2:$Y$4096)-LEN(SUBSTITUTE($Y$2:$Y$4096,"Alolan "&amp;AA3603,"")))/LEN("Alolan "&amp;AA3603))
         - SUMPRODUCT((LEN($Y$2:$Y$4096)-LEN(SUBSTITUTE($Y$2:$Y$4096,"Galarian "&amp;AA3603,"")))/LEN("Galarian "&amp;AA3603))
         - SUMPRODUCT((LEN($Y$2:$Y$4096)-LEN(SUBSTITUTE($Y$2:$Y$4096,"Hisuian "&amp;AA3603,"")))/LEN("Hisuian "&amp;AA3603))
         - SUMPRODUCT((LEN($Y$2:$Y$4096)-LEN(SUBSTITUTE($Y$2:$Y$4096,"Paldean "&amp;AA3603,"")))/LEN("Paldean "&amp;AA3603))
      &gt;0,2,1)
   ))))</f>
        <v>1</v>
      </c>
      <c r="AN3603">
        <v>0</v>
      </c>
      <c r="AO3603">
        <v>0</v>
      </c>
    </row>
    <row r="3604" spans="1:41" x14ac:dyDescent="0.25">
      <c r="A3604" t="s">
        <v>3779</v>
      </c>
      <c r="B3604" t="s">
        <v>1660</v>
      </c>
      <c r="C3604" t="s">
        <v>1469</v>
      </c>
      <c r="D3604" t="s">
        <v>1471</v>
      </c>
      <c r="E3604">
        <v>105</v>
      </c>
      <c r="F3604">
        <v>105</v>
      </c>
      <c r="G3604">
        <v>75</v>
      </c>
      <c r="H3604">
        <v>65</v>
      </c>
      <c r="I3604">
        <v>100</v>
      </c>
      <c r="J3604">
        <v>50</v>
      </c>
      <c r="K3604" t="s">
        <v>1659</v>
      </c>
      <c r="M3604" t="s">
        <v>6231</v>
      </c>
      <c r="N3604">
        <v>7.9</v>
      </c>
      <c r="O3604">
        <v>9.4499999999999993</v>
      </c>
      <c r="P3604">
        <v>2</v>
      </c>
      <c r="Q3604">
        <v>2</v>
      </c>
      <c r="R3604">
        <f t="shared" si="260"/>
        <v>10</v>
      </c>
      <c r="S3604">
        <f t="shared" si="261"/>
        <v>11</v>
      </c>
      <c r="T3604">
        <f t="shared" si="258"/>
        <v>21</v>
      </c>
      <c r="U3604" t="s">
        <v>1469</v>
      </c>
      <c r="V3604" t="s">
        <v>1471</v>
      </c>
      <c r="W3604" t="s">
        <v>1479</v>
      </c>
      <c r="X3604" t="s">
        <v>1492</v>
      </c>
      <c r="Z3604" t="str" cm="1">
        <f t="array" ref="Z3604">IF(ISBLANK(AK3604),_xlfn.LET(
    _xlpm.nameBeforeSlash, IF(ISNUMBER(SEARCH("/", Y3604)), LEFT(Y3604, SEARCH("/", Y3604)-1), Y3604),
    _xlpm.matchRow, IFERROR(MATCH(_xlpm.nameBeforeSlash, AA:AA, 0), ""),
    _xlpm.difference, IF(_xlpm.matchRow="", "", ABS((R3604 + S3604)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),IF(ISBLANK(Y3604),"","Hidden"))</f>
        <v/>
      </c>
      <c r="AA3604" t="s">
        <v>5049</v>
      </c>
      <c r="AB3604" t="s">
        <v>3498</v>
      </c>
      <c r="AC3604" t="s">
        <v>1056</v>
      </c>
      <c r="AD3604" t="str">
        <f>_xlfn.XLOOKUP(AC3604,moves!A:A,moves!B:B)</f>
        <v>fighting</v>
      </c>
      <c r="AE3604">
        <f>_xlfn.XLOOKUP(AC3604,moves!A:A,moves!D:D)</f>
        <v>3</v>
      </c>
      <c r="AF3604" t="str">
        <f>_xlfn.XLOOKUP(AC3604,moves!A:A,moves!E:E)</f>
        <v>Heal for half the damage dealt, rounded down.</v>
      </c>
      <c r="AG3604">
        <v>0</v>
      </c>
      <c r="AH3604">
        <v>0</v>
      </c>
      <c r="AI3604">
        <f t="shared" si="259"/>
        <v>1</v>
      </c>
      <c r="AJ3604" t="s">
        <v>525</v>
      </c>
      <c r="AK3604" t="s">
        <v>6231</v>
      </c>
      <c r="AL3604">
        <v>0</v>
      </c>
      <c r="AM3604" cm="1">
        <f t="array" ref="AM3604">IF(AL3604=1,1,
   IF(ISTEXT(AK3604),1,
   IF(AO3604&gt;1,AM3603,
   IF(AI3604=1,
      IF(SUMPRODUCT((LEN($Y$2:$Y$4096)-LEN(SUBSTITUTE($Y$2:$Y$4096,AA3604,"")))/LEN(AA3604))&gt;0,2,1),
      IF(
         SUMPRODUCT((LEN($Y$2:$Y$4096)-LEN(SUBSTITUTE($Y$2:$Y$4096,AA3604,"")))/LEN(AA3604))
         - SUMPRODUCT((LEN($Y$2:$Y$4096)-LEN(SUBSTITUTE($Y$2:$Y$4096,"Alolan "&amp;AA3604,"")))/LEN("Alolan "&amp;AA3604))
         - SUMPRODUCT((LEN($Y$2:$Y$4096)-LEN(SUBSTITUTE($Y$2:$Y$4096,"Galarian "&amp;AA3604,"")))/LEN("Galarian "&amp;AA3604))
         - SUMPRODUCT((LEN($Y$2:$Y$4096)-LEN(SUBSTITUTE($Y$2:$Y$4096,"Hisuian "&amp;AA3604,"")))/LEN("Hisuian "&amp;AA3604))
         - SUMPRODUCT((LEN($Y$2:$Y$4096)-LEN(SUBSTITUTE($Y$2:$Y$4096,"Paldean "&amp;AA3604,"")))/LEN("Paldean "&amp;AA3604))
      &gt;0,2,1)
   ))))</f>
        <v>1</v>
      </c>
      <c r="AN3604">
        <v>0</v>
      </c>
      <c r="AO3604">
        <v>0</v>
      </c>
    </row>
    <row r="3605" spans="1:41" x14ac:dyDescent="0.25">
      <c r="A3605" t="s">
        <v>4218</v>
      </c>
      <c r="B3605" t="s">
        <v>220</v>
      </c>
      <c r="C3605" t="s">
        <v>1521</v>
      </c>
      <c r="D3605"/>
      <c r="E3605">
        <v>75</v>
      </c>
      <c r="F3605">
        <v>123</v>
      </c>
      <c r="G3605">
        <v>67</v>
      </c>
      <c r="H3605">
        <v>95</v>
      </c>
      <c r="I3605">
        <v>85</v>
      </c>
      <c r="J3605">
        <v>95</v>
      </c>
      <c r="K3605" t="s">
        <v>344</v>
      </c>
      <c r="M3605" t="s">
        <v>6231</v>
      </c>
      <c r="N3605">
        <v>10.9</v>
      </c>
      <c r="O3605">
        <v>7.56</v>
      </c>
      <c r="P3605">
        <v>2</v>
      </c>
      <c r="Q3605">
        <v>2</v>
      </c>
      <c r="R3605">
        <f t="shared" si="260"/>
        <v>13</v>
      </c>
      <c r="S3605">
        <f t="shared" si="261"/>
        <v>10</v>
      </c>
      <c r="T3605">
        <f t="shared" si="258"/>
        <v>23</v>
      </c>
      <c r="U3605" t="s">
        <v>1521</v>
      </c>
      <c r="V3605" t="s">
        <v>429</v>
      </c>
      <c r="W3605" t="s">
        <v>1512</v>
      </c>
      <c r="X3605" t="s">
        <v>1492</v>
      </c>
      <c r="Z3605" t="str" cm="1">
        <f t="array" ref="Z3605">IF(ISBLANK(AK3605),_xlfn.LET(
    _xlpm.nameBeforeSlash, IF(ISNUMBER(SEARCH("/", Y3605)), LEFT(Y3605, SEARCH("/", Y3605)-1), Y3605),
    _xlpm.matchRow, IFERROR(MATCH(_xlpm.nameBeforeSlash, AA:AA, 0), ""),
    _xlpm.difference, IF(_xlpm.matchRow="", "", ABS((R3605 + S3605)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),IF(ISBLANK(Y3605),"","Hidden"))</f>
        <v/>
      </c>
      <c r="AA3605" t="s">
        <v>5103</v>
      </c>
      <c r="AB3605" t="s">
        <v>3498</v>
      </c>
      <c r="AC3605" t="s">
        <v>1221</v>
      </c>
      <c r="AD3605" t="str">
        <f>_xlfn.XLOOKUP(AC3605,moves!A:A,moves!B:B)</f>
        <v>normal</v>
      </c>
      <c r="AE3605">
        <f>_xlfn.XLOOKUP(AC3605,moves!A:A,moves!D:D)</f>
        <v>7</v>
      </c>
      <c r="AF3605" t="str">
        <f>_xlfn.XLOOKUP(AC3605,moves!A:A,moves!E:E)</f>
        <v xml:space="preserve"> </v>
      </c>
      <c r="AG3605">
        <v>0</v>
      </c>
      <c r="AH3605">
        <v>0</v>
      </c>
      <c r="AI3605">
        <f t="shared" si="259"/>
        <v>1</v>
      </c>
      <c r="AJ3605" t="s">
        <v>525</v>
      </c>
      <c r="AK3605" t="s">
        <v>6231</v>
      </c>
      <c r="AL3605">
        <v>0</v>
      </c>
      <c r="AM3605" cm="1">
        <f t="array" ref="AM3605">IF(AL3605=1,1,
   IF(ISTEXT(AK3605),1,
   IF(AO3605&gt;1,AM3604,
   IF(AI3605=1,
      IF(SUMPRODUCT((LEN($Y$2:$Y$4096)-LEN(SUBSTITUTE($Y$2:$Y$4096,AA3605,"")))/LEN(AA3605))&gt;0,2,1),
      IF(
         SUMPRODUCT((LEN($Y$2:$Y$4096)-LEN(SUBSTITUTE($Y$2:$Y$4096,AA3605,"")))/LEN(AA3605))
         - SUMPRODUCT((LEN($Y$2:$Y$4096)-LEN(SUBSTITUTE($Y$2:$Y$4096,"Alolan "&amp;AA3605,"")))/LEN("Alolan "&amp;AA3605))
         - SUMPRODUCT((LEN($Y$2:$Y$4096)-LEN(SUBSTITUTE($Y$2:$Y$4096,"Galarian "&amp;AA3605,"")))/LEN("Galarian "&amp;AA3605))
         - SUMPRODUCT((LEN($Y$2:$Y$4096)-LEN(SUBSTITUTE($Y$2:$Y$4096,"Hisuian "&amp;AA3605,"")))/LEN("Hisuian "&amp;AA3605))
         - SUMPRODUCT((LEN($Y$2:$Y$4096)-LEN(SUBSTITUTE($Y$2:$Y$4096,"Paldean "&amp;AA3605,"")))/LEN("Paldean "&amp;AA3605))
      &gt;0,2,1)
   ))))</f>
        <v>1</v>
      </c>
      <c r="AN3605">
        <v>0</v>
      </c>
      <c r="AO3605">
        <v>0</v>
      </c>
    </row>
    <row r="3606" spans="1:41" x14ac:dyDescent="0.25">
      <c r="A3606" t="s">
        <v>3795</v>
      </c>
      <c r="B3606" t="s">
        <v>571</v>
      </c>
      <c r="C3606" t="s">
        <v>1521</v>
      </c>
      <c r="D3606"/>
      <c r="E3606">
        <v>60</v>
      </c>
      <c r="F3606">
        <v>50</v>
      </c>
      <c r="G3606">
        <v>70</v>
      </c>
      <c r="H3606">
        <v>80</v>
      </c>
      <c r="I3606">
        <v>80</v>
      </c>
      <c r="J3606">
        <v>150</v>
      </c>
      <c r="K3606" t="s">
        <v>572</v>
      </c>
      <c r="M3606" t="s">
        <v>6231</v>
      </c>
      <c r="N3606">
        <v>10.5</v>
      </c>
      <c r="O3606">
        <v>6.9</v>
      </c>
      <c r="P3606">
        <v>2</v>
      </c>
      <c r="Q3606">
        <v>2</v>
      </c>
      <c r="R3606">
        <f t="shared" si="260"/>
        <v>13</v>
      </c>
      <c r="S3606">
        <f t="shared" si="261"/>
        <v>9</v>
      </c>
      <c r="T3606">
        <f t="shared" si="258"/>
        <v>22</v>
      </c>
      <c r="U3606" t="s">
        <v>1521</v>
      </c>
      <c r="V3606" t="s">
        <v>1468</v>
      </c>
      <c r="W3606" t="s">
        <v>1546</v>
      </c>
      <c r="X3606" t="s">
        <v>1512</v>
      </c>
      <c r="Z3606" t="str" cm="1">
        <f t="array" ref="Z3606">IF(ISBLANK(AK3606),_xlfn.LET(
    _xlpm.nameBeforeSlash, IF(ISNUMBER(SEARCH("/", Y3606)), LEFT(Y3606, SEARCH("/", Y3606)-1), Y3606),
    _xlpm.matchRow, IFERROR(MATCH(_xlpm.nameBeforeSlash, AA:AA, 0), ""),
    _xlpm.difference, IF(_xlpm.matchRow="", "", ABS((R3606 + S3606)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),IF(ISBLANK(Y3606),"","Hidden"))</f>
        <v/>
      </c>
      <c r="AA3606" t="s">
        <v>5065</v>
      </c>
      <c r="AB3606" t="s">
        <v>3498</v>
      </c>
      <c r="AC3606" t="s">
        <v>990</v>
      </c>
      <c r="AD3606" t="str">
        <f>_xlfn.XLOOKUP(AC3606,moves!A:A,moves!B:B)</f>
        <v>electric</v>
      </c>
      <c r="AE3606">
        <f>_xlfn.XLOOKUP(AC3606,moves!A:A,moves!D:D)</f>
        <v>4</v>
      </c>
      <c r="AF3606" t="str">
        <f>_xlfn.XLOOKUP(AC3606,moves!A:A,moves!E:E)</f>
        <v xml:space="preserve"> </v>
      </c>
      <c r="AG3606">
        <v>0</v>
      </c>
      <c r="AH3606">
        <v>0</v>
      </c>
      <c r="AI3606">
        <f t="shared" si="259"/>
        <v>1</v>
      </c>
      <c r="AJ3606" t="s">
        <v>525</v>
      </c>
      <c r="AK3606" t="s">
        <v>6231</v>
      </c>
      <c r="AL3606">
        <v>0</v>
      </c>
      <c r="AM3606" cm="1">
        <f t="array" ref="AM3606">IF(AL3606=1,1,
   IF(ISTEXT(AK3606),1,
   IF(AO3606&gt;1,AM3605,
   IF(AI3606=1,
      IF(SUMPRODUCT((LEN($Y$2:$Y$4096)-LEN(SUBSTITUTE($Y$2:$Y$4096,AA3606,"")))/LEN(AA3606))&gt;0,2,1),
      IF(
         SUMPRODUCT((LEN($Y$2:$Y$4096)-LEN(SUBSTITUTE($Y$2:$Y$4096,AA3606,"")))/LEN(AA3606))
         - SUMPRODUCT((LEN($Y$2:$Y$4096)-LEN(SUBSTITUTE($Y$2:$Y$4096,"Alolan "&amp;AA3606,"")))/LEN("Alolan "&amp;AA3606))
         - SUMPRODUCT((LEN($Y$2:$Y$4096)-LEN(SUBSTITUTE($Y$2:$Y$4096,"Galarian "&amp;AA3606,"")))/LEN("Galarian "&amp;AA3606))
         - SUMPRODUCT((LEN($Y$2:$Y$4096)-LEN(SUBSTITUTE($Y$2:$Y$4096,"Hisuian "&amp;AA3606,"")))/LEN("Hisuian "&amp;AA3606))
         - SUMPRODUCT((LEN($Y$2:$Y$4096)-LEN(SUBSTITUTE($Y$2:$Y$4096,"Paldean "&amp;AA3606,"")))/LEN("Paldean "&amp;AA3606))
      &gt;0,2,1)
   ))))</f>
        <v>1</v>
      </c>
      <c r="AN3606">
        <v>0</v>
      </c>
      <c r="AO3606">
        <v>0</v>
      </c>
    </row>
    <row r="3607" spans="1:41" x14ac:dyDescent="0.25">
      <c r="A3607" t="s">
        <v>4219</v>
      </c>
      <c r="B3607" t="s">
        <v>221</v>
      </c>
      <c r="C3607" t="s">
        <v>1479</v>
      </c>
      <c r="D3607"/>
      <c r="E3607">
        <v>75</v>
      </c>
      <c r="F3607">
        <v>95</v>
      </c>
      <c r="G3607">
        <v>67</v>
      </c>
      <c r="H3607">
        <v>125</v>
      </c>
      <c r="I3607">
        <v>95</v>
      </c>
      <c r="J3607">
        <v>83</v>
      </c>
      <c r="K3607" t="s">
        <v>347</v>
      </c>
      <c r="M3607" t="s">
        <v>6231</v>
      </c>
      <c r="N3607">
        <v>10.52</v>
      </c>
      <c r="O3607">
        <v>7.8599999999999994</v>
      </c>
      <c r="P3607">
        <v>2</v>
      </c>
      <c r="Q3607">
        <v>2</v>
      </c>
      <c r="R3607">
        <f t="shared" si="260"/>
        <v>13</v>
      </c>
      <c r="S3607">
        <f t="shared" si="261"/>
        <v>10</v>
      </c>
      <c r="T3607">
        <f t="shared" si="258"/>
        <v>23</v>
      </c>
      <c r="U3607" t="s">
        <v>1479</v>
      </c>
      <c r="V3607" t="s">
        <v>1469</v>
      </c>
      <c r="W3607" t="s">
        <v>1512</v>
      </c>
      <c r="X3607" t="s">
        <v>1492</v>
      </c>
      <c r="Z3607" t="str" cm="1">
        <f t="array" ref="Z3607">IF(ISBLANK(AK3607),_xlfn.LET(
    _xlpm.nameBeforeSlash, IF(ISNUMBER(SEARCH("/", Y3607)), LEFT(Y3607, SEARCH("/", Y3607)-1), Y3607),
    _xlpm.matchRow, IFERROR(MATCH(_xlpm.nameBeforeSlash, AA:AA, 0), ""),
    _xlpm.difference, IF(_xlpm.matchRow="", "", ABS((R3607 + S3607)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),IF(ISBLANK(Y3607),"","Hidden"))</f>
        <v/>
      </c>
      <c r="AA3607" t="s">
        <v>5105</v>
      </c>
      <c r="AB3607" t="s">
        <v>3498</v>
      </c>
      <c r="AC3607" t="s">
        <v>826</v>
      </c>
      <c r="AD3607" t="str">
        <f>_xlfn.XLOOKUP(AC3607,moves!A:A,moves!B:B)</f>
        <v>normal</v>
      </c>
      <c r="AE3607">
        <f>_xlfn.XLOOKUP(AC3607,moves!A:A,moves!D:D)</f>
        <v>7</v>
      </c>
      <c r="AF3607" t="str">
        <f>_xlfn.XLOOKUP(AC3607,moves!A:A,moves!E:E)</f>
        <v xml:space="preserve"> </v>
      </c>
      <c r="AG3607">
        <v>0</v>
      </c>
      <c r="AH3607">
        <v>0</v>
      </c>
      <c r="AI3607">
        <f t="shared" si="259"/>
        <v>1</v>
      </c>
      <c r="AJ3607" t="s">
        <v>525</v>
      </c>
      <c r="AK3607" t="s">
        <v>6231</v>
      </c>
      <c r="AL3607">
        <v>0</v>
      </c>
      <c r="AM3607" cm="1">
        <f t="array" ref="AM3607">IF(AL3607=1,1,
   IF(ISTEXT(AK3607),1,
   IF(AO3607&gt;1,AM3606,
   IF(AI3607=1,
      IF(SUMPRODUCT((LEN($Y$2:$Y$4096)-LEN(SUBSTITUTE($Y$2:$Y$4096,AA3607,"")))/LEN(AA3607))&gt;0,2,1),
      IF(
         SUMPRODUCT((LEN($Y$2:$Y$4096)-LEN(SUBSTITUTE($Y$2:$Y$4096,AA3607,"")))/LEN(AA3607))
         - SUMPRODUCT((LEN($Y$2:$Y$4096)-LEN(SUBSTITUTE($Y$2:$Y$4096,"Alolan "&amp;AA3607,"")))/LEN("Alolan "&amp;AA3607))
         - SUMPRODUCT((LEN($Y$2:$Y$4096)-LEN(SUBSTITUTE($Y$2:$Y$4096,"Galarian "&amp;AA3607,"")))/LEN("Galarian "&amp;AA3607))
         - SUMPRODUCT((LEN($Y$2:$Y$4096)-LEN(SUBSTITUTE($Y$2:$Y$4096,"Hisuian "&amp;AA3607,"")))/LEN("Hisuian "&amp;AA3607))
         - SUMPRODUCT((LEN($Y$2:$Y$4096)-LEN(SUBSTITUTE($Y$2:$Y$4096,"Paldean "&amp;AA3607,"")))/LEN("Paldean "&amp;AA3607))
      &gt;0,2,1)
   ))))</f>
        <v>1</v>
      </c>
      <c r="AN3607">
        <v>0</v>
      </c>
      <c r="AO3607">
        <v>0</v>
      </c>
    </row>
    <row r="3608" spans="1:41" x14ac:dyDescent="0.25">
      <c r="A3608" t="s">
        <v>4213</v>
      </c>
      <c r="B3608" t="s">
        <v>215</v>
      </c>
      <c r="C3608" t="s">
        <v>1471</v>
      </c>
      <c r="D3608" t="s">
        <v>1209</v>
      </c>
      <c r="E3608">
        <v>70</v>
      </c>
      <c r="F3608">
        <v>120</v>
      </c>
      <c r="G3608">
        <v>65</v>
      </c>
      <c r="H3608">
        <v>45</v>
      </c>
      <c r="I3608">
        <v>85</v>
      </c>
      <c r="J3608">
        <v>125</v>
      </c>
      <c r="K3608" t="s">
        <v>336</v>
      </c>
      <c r="M3608" t="s">
        <v>6231</v>
      </c>
      <c r="N3608">
        <v>11.45</v>
      </c>
      <c r="O3608">
        <v>7.3</v>
      </c>
      <c r="P3608">
        <v>2</v>
      </c>
      <c r="Q3608">
        <v>2</v>
      </c>
      <c r="R3608">
        <f t="shared" si="260"/>
        <v>13</v>
      </c>
      <c r="S3608">
        <f t="shared" si="261"/>
        <v>9</v>
      </c>
      <c r="T3608">
        <f t="shared" si="258"/>
        <v>22</v>
      </c>
      <c r="U3608" t="s">
        <v>1471</v>
      </c>
      <c r="V3608" t="s">
        <v>1209</v>
      </c>
      <c r="W3608" t="s">
        <v>1514</v>
      </c>
      <c r="X3608" t="s">
        <v>1492</v>
      </c>
      <c r="Z3608" t="str" cm="1">
        <f t="array" ref="Z3608">IF(ISBLANK(AK3608),_xlfn.LET(
    _xlpm.nameBeforeSlash, IF(ISNUMBER(SEARCH("/", Y3608)), LEFT(Y3608, SEARCH("/", Y3608)-1), Y3608),
    _xlpm.matchRow, IFERROR(MATCH(_xlpm.nameBeforeSlash, AA:AA, 0), ""),
    _xlpm.difference, IF(_xlpm.matchRow="", "", ABS((R3608 + S3608)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),IF(ISBLANK(Y3608),"","Hidden"))</f>
        <v/>
      </c>
      <c r="AA3608" t="s">
        <v>5215</v>
      </c>
      <c r="AB3608" t="s">
        <v>3498</v>
      </c>
      <c r="AC3608" t="s">
        <v>6608</v>
      </c>
      <c r="AD3608" t="str">
        <f>_xlfn.XLOOKUP(AC3608,moves!A:A,moves!B:B)</f>
        <v>dark</v>
      </c>
      <c r="AE3608">
        <f>_xlfn.XLOOKUP(AC3608,moves!A:A,moves!D:D)</f>
        <v>3</v>
      </c>
      <c r="AF3608" t="str">
        <f>_xlfn.XLOOKUP(AC3608,moves!A:A,moves!E:E)</f>
        <v>The user may choose any Dark-type Pokémon in the user's party. For the remainder of the round, all damage the user would take will be taken by the chosen Pokémon instead.</v>
      </c>
      <c r="AG3608">
        <v>0</v>
      </c>
      <c r="AH3608">
        <v>0</v>
      </c>
      <c r="AI3608">
        <f t="shared" si="259"/>
        <v>1</v>
      </c>
      <c r="AJ3608" t="s">
        <v>525</v>
      </c>
      <c r="AK3608" t="s">
        <v>6231</v>
      </c>
      <c r="AL3608">
        <v>0</v>
      </c>
      <c r="AM3608" cm="1">
        <f t="array" ref="AM3608">IF(AL3608=1,1,
   IF(ISTEXT(AK3608),1,
   IF(AO3608&gt;1,AM3607,
   IF(AI3608=1,
      IF(SUMPRODUCT((LEN($Y$2:$Y$4096)-LEN(SUBSTITUTE($Y$2:$Y$4096,AA3608,"")))/LEN(AA3608))&gt;0,2,1),
      IF(
         SUMPRODUCT((LEN($Y$2:$Y$4096)-LEN(SUBSTITUTE($Y$2:$Y$4096,AA3608,"")))/LEN(AA3608))
         - SUMPRODUCT((LEN($Y$2:$Y$4096)-LEN(SUBSTITUTE($Y$2:$Y$4096,"Alolan "&amp;AA3608,"")))/LEN("Alolan "&amp;AA3608))
         - SUMPRODUCT((LEN($Y$2:$Y$4096)-LEN(SUBSTITUTE($Y$2:$Y$4096,"Galarian "&amp;AA3608,"")))/LEN("Galarian "&amp;AA3608))
         - SUMPRODUCT((LEN($Y$2:$Y$4096)-LEN(SUBSTITUTE($Y$2:$Y$4096,"Hisuian "&amp;AA3608,"")))/LEN("Hisuian "&amp;AA3608))
         - SUMPRODUCT((LEN($Y$2:$Y$4096)-LEN(SUBSTITUTE($Y$2:$Y$4096,"Paldean "&amp;AA3608,"")))/LEN("Paldean "&amp;AA3608))
      &gt;0,2,1)
   ))))</f>
        <v>1</v>
      </c>
      <c r="AN3608">
        <v>0</v>
      </c>
      <c r="AO3608">
        <v>0</v>
      </c>
    </row>
    <row r="3609" spans="1:41" x14ac:dyDescent="0.25">
      <c r="A3609" t="s">
        <v>4600</v>
      </c>
      <c r="B3609" t="s">
        <v>585</v>
      </c>
      <c r="C3609" t="s">
        <v>1524</v>
      </c>
      <c r="D3609" t="s">
        <v>1536</v>
      </c>
      <c r="E3609">
        <v>55</v>
      </c>
      <c r="F3609">
        <v>90</v>
      </c>
      <c r="G3609">
        <v>80</v>
      </c>
      <c r="H3609">
        <v>50</v>
      </c>
      <c r="I3609">
        <v>105</v>
      </c>
      <c r="J3609">
        <v>96</v>
      </c>
      <c r="K3609" t="s">
        <v>586</v>
      </c>
      <c r="M3609" t="s">
        <v>6231</v>
      </c>
      <c r="N3609">
        <v>8.84</v>
      </c>
      <c r="O3609">
        <v>7.75</v>
      </c>
      <c r="P3609">
        <v>2</v>
      </c>
      <c r="Q3609">
        <v>2</v>
      </c>
      <c r="R3609">
        <f t="shared" si="260"/>
        <v>11</v>
      </c>
      <c r="S3609">
        <f t="shared" si="261"/>
        <v>10</v>
      </c>
      <c r="T3609">
        <f t="shared" si="258"/>
        <v>21</v>
      </c>
      <c r="U3609" t="s">
        <v>1524</v>
      </c>
      <c r="V3609" t="s">
        <v>1536</v>
      </c>
      <c r="W3609" t="s">
        <v>1468</v>
      </c>
      <c r="X3609" t="s">
        <v>1492</v>
      </c>
      <c r="Z3609" t="str" cm="1">
        <f t="array" ref="Z3609">IF(ISBLANK(AK3609),_xlfn.LET(
    _xlpm.nameBeforeSlash, IF(ISNUMBER(SEARCH("/", Y3609)), LEFT(Y3609, SEARCH("/", Y3609)-1), Y3609),
    _xlpm.matchRow, IFERROR(MATCH(_xlpm.nameBeforeSlash, AA:AA, 0), ""),
    _xlpm.difference, IF(_xlpm.matchRow="", "", ABS((R3609 + S3609)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),IF(ISBLANK(Y3609),"","Hidden"))</f>
        <v/>
      </c>
      <c r="AA3609" t="s">
        <v>5865</v>
      </c>
      <c r="AB3609" t="s">
        <v>3498</v>
      </c>
      <c r="AC3609" t="s">
        <v>6766</v>
      </c>
      <c r="AD3609" t="str">
        <f>_xlfn.XLOOKUP(AC3609,moves!A:A,moves!B:B)</f>
        <v>ghost</v>
      </c>
      <c r="AE3609">
        <f>_xlfn.XLOOKUP(AC3609,moves!A:A,moves!D:D)</f>
        <v>3</v>
      </c>
      <c r="AF3609" t="str">
        <f>_xlfn.XLOOKUP(AC3609,moves!A:A,moves!E:E)</f>
        <v>If the opposing party has more non-fainted Pokémon remaining than the user's party: Increase attack strength by 4 and copy the effect of a move the target knows.</v>
      </c>
      <c r="AG3609">
        <v>0</v>
      </c>
      <c r="AH3609">
        <v>0</v>
      </c>
      <c r="AI3609">
        <f t="shared" si="259"/>
        <v>1</v>
      </c>
      <c r="AJ3609" t="s">
        <v>525</v>
      </c>
      <c r="AK3609" t="s">
        <v>6231</v>
      </c>
      <c r="AL3609">
        <v>0</v>
      </c>
      <c r="AM3609" cm="1">
        <f t="array" ref="AM3609">IF(AL3609=1,1,
   IF(ISTEXT(AK3609),1,
   IF(AO3609&gt;1,AM3608,
   IF(AI3609=1,
      IF(SUMPRODUCT((LEN($Y$2:$Y$4096)-LEN(SUBSTITUTE($Y$2:$Y$4096,AA3609,"")))/LEN(AA3609))&gt;0,2,1),
      IF(
         SUMPRODUCT((LEN($Y$2:$Y$4096)-LEN(SUBSTITUTE($Y$2:$Y$4096,AA3609,"")))/LEN(AA3609))
         - SUMPRODUCT((LEN($Y$2:$Y$4096)-LEN(SUBSTITUTE($Y$2:$Y$4096,"Alolan "&amp;AA3609,"")))/LEN("Alolan "&amp;AA3609))
         - SUMPRODUCT((LEN($Y$2:$Y$4096)-LEN(SUBSTITUTE($Y$2:$Y$4096,"Galarian "&amp;AA3609,"")))/LEN("Galarian "&amp;AA3609))
         - SUMPRODUCT((LEN($Y$2:$Y$4096)-LEN(SUBSTITUTE($Y$2:$Y$4096,"Hisuian "&amp;AA3609,"")))/LEN("Hisuian "&amp;AA3609))
         - SUMPRODUCT((LEN($Y$2:$Y$4096)-LEN(SUBSTITUTE($Y$2:$Y$4096,"Paldean "&amp;AA3609,"")))/LEN("Paldean "&amp;AA3609))
      &gt;0,2,1)
   ))))</f>
        <v>1</v>
      </c>
      <c r="AN3609">
        <v>0</v>
      </c>
      <c r="AO3609">
        <v>0</v>
      </c>
    </row>
    <row r="3610" spans="1:41" x14ac:dyDescent="0.25">
      <c r="A3610" t="s">
        <v>4575</v>
      </c>
      <c r="B3610" t="s">
        <v>2643</v>
      </c>
      <c r="C3610" t="s">
        <v>1512</v>
      </c>
      <c r="D3610" t="s">
        <v>1492</v>
      </c>
      <c r="E3610">
        <v>120</v>
      </c>
      <c r="F3610">
        <v>125</v>
      </c>
      <c r="G3610">
        <v>80</v>
      </c>
      <c r="H3610">
        <v>55</v>
      </c>
      <c r="I3610">
        <v>60</v>
      </c>
      <c r="J3610">
        <v>60</v>
      </c>
      <c r="K3610" t="s">
        <v>2644</v>
      </c>
      <c r="M3610" t="s">
        <v>6231</v>
      </c>
      <c r="N3610">
        <v>9.1999999999999993</v>
      </c>
      <c r="O3610">
        <v>9</v>
      </c>
      <c r="P3610">
        <v>2</v>
      </c>
      <c r="Q3610">
        <v>3</v>
      </c>
      <c r="R3610">
        <f t="shared" si="260"/>
        <v>11</v>
      </c>
      <c r="S3610">
        <f t="shared" si="261"/>
        <v>12</v>
      </c>
      <c r="T3610">
        <f t="shared" si="258"/>
        <v>23</v>
      </c>
      <c r="U3610" t="s">
        <v>1512</v>
      </c>
      <c r="V3610" t="s">
        <v>1492</v>
      </c>
      <c r="W3610" t="s">
        <v>1471</v>
      </c>
      <c r="X3610" t="s">
        <v>1472</v>
      </c>
      <c r="Z3610" t="str" cm="1">
        <f t="array" ref="Z3610">IF(ISBLANK(AK3610),_xlfn.LET(
    _xlpm.nameBeforeSlash, IF(ISNUMBER(SEARCH("/", Y3610)), LEFT(Y3610, SEARCH("/", Y3610)-1), Y3610),
    _xlpm.matchRow, IFERROR(MATCH(_xlpm.nameBeforeSlash, AA:AA, 0), ""),
    _xlpm.difference, IF(_xlpm.matchRow="", "", ABS((R3610 + S3610)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),IF(ISBLANK(Y3610),"","Hidden"))</f>
        <v/>
      </c>
      <c r="AA3610" t="s">
        <v>5839</v>
      </c>
      <c r="AB3610" t="s">
        <v>3498</v>
      </c>
      <c r="AC3610" t="s">
        <v>1038</v>
      </c>
      <c r="AD3610" t="str">
        <f>_xlfn.XLOOKUP(AC3610,moves!A:A,moves!B:B)</f>
        <v>fighting</v>
      </c>
      <c r="AE3610">
        <f>_xlfn.XLOOKUP(AC3610,moves!A:A,moves!D:D)</f>
        <v>6</v>
      </c>
      <c r="AF3610" t="str">
        <f>_xlfn.XLOOKUP(AC3610,moves!A:A,moves!E:E)</f>
        <v xml:space="preserve">During this attack and when the user is next attacked: Status symbols and critical hits deal +1 damage. </v>
      </c>
      <c r="AG3610">
        <v>0</v>
      </c>
      <c r="AH3610">
        <v>0</v>
      </c>
      <c r="AI3610">
        <f t="shared" si="259"/>
        <v>1</v>
      </c>
      <c r="AJ3610" t="s">
        <v>525</v>
      </c>
      <c r="AK3610" t="s">
        <v>6231</v>
      </c>
      <c r="AL3610">
        <v>0</v>
      </c>
      <c r="AM3610" cm="1">
        <f t="array" ref="AM3610">IF(AL3610=1,1,
   IF(ISTEXT(AK3610),1,
   IF(AO3610&gt;1,AM3609,
   IF(AI3610=1,
      IF(SUMPRODUCT((LEN($Y$2:$Y$4096)-LEN(SUBSTITUTE($Y$2:$Y$4096,AA3610,"")))/LEN(AA3610))&gt;0,2,1),
      IF(
         SUMPRODUCT((LEN($Y$2:$Y$4096)-LEN(SUBSTITUTE($Y$2:$Y$4096,AA3610,"")))/LEN(AA3610))
         - SUMPRODUCT((LEN($Y$2:$Y$4096)-LEN(SUBSTITUTE($Y$2:$Y$4096,"Alolan "&amp;AA3610,"")))/LEN("Alolan "&amp;AA3610))
         - SUMPRODUCT((LEN($Y$2:$Y$4096)-LEN(SUBSTITUTE($Y$2:$Y$4096,"Galarian "&amp;AA3610,"")))/LEN("Galarian "&amp;AA3610))
         - SUMPRODUCT((LEN($Y$2:$Y$4096)-LEN(SUBSTITUTE($Y$2:$Y$4096,"Hisuian "&amp;AA3610,"")))/LEN("Hisuian "&amp;AA3610))
         - SUMPRODUCT((LEN($Y$2:$Y$4096)-LEN(SUBSTITUTE($Y$2:$Y$4096,"Paldean "&amp;AA3610,"")))/LEN("Paldean "&amp;AA3610))
      &gt;0,2,1)
   ))))</f>
        <v>1</v>
      </c>
      <c r="AN3610">
        <v>0</v>
      </c>
      <c r="AO3610">
        <v>0</v>
      </c>
    </row>
    <row r="3611" spans="1:41" x14ac:dyDescent="0.25">
      <c r="A3611" t="s">
        <v>3919</v>
      </c>
      <c r="B3611" t="s">
        <v>88</v>
      </c>
      <c r="C3611" t="s">
        <v>1514</v>
      </c>
      <c r="D3611" t="s">
        <v>1472</v>
      </c>
      <c r="E3611">
        <v>75</v>
      </c>
      <c r="F3611">
        <v>85</v>
      </c>
      <c r="G3611">
        <v>200</v>
      </c>
      <c r="H3611">
        <v>55</v>
      </c>
      <c r="I3611">
        <v>65</v>
      </c>
      <c r="J3611">
        <v>30</v>
      </c>
      <c r="K3611" t="s">
        <v>1819</v>
      </c>
      <c r="M3611" t="s">
        <v>6231</v>
      </c>
      <c r="N3611">
        <v>6</v>
      </c>
      <c r="O3611">
        <v>10.95</v>
      </c>
      <c r="P3611">
        <v>2</v>
      </c>
      <c r="Q3611">
        <v>4</v>
      </c>
      <c r="R3611">
        <f t="shared" si="260"/>
        <v>8</v>
      </c>
      <c r="S3611">
        <f t="shared" si="261"/>
        <v>15</v>
      </c>
      <c r="T3611">
        <f t="shared" si="258"/>
        <v>23</v>
      </c>
      <c r="U3611" t="s">
        <v>1514</v>
      </c>
      <c r="V3611" t="s">
        <v>1472</v>
      </c>
      <c r="W3611" t="s">
        <v>1546</v>
      </c>
      <c r="X3611" t="s">
        <v>1521</v>
      </c>
      <c r="Z3611" t="str" cm="1">
        <f t="array" ref="Z3611">IF(ISBLANK(AK3611),_xlfn.LET(
    _xlpm.nameBeforeSlash, IF(ISNUMBER(SEARCH("/", Y3611)), LEFT(Y3611, SEARCH("/", Y3611)-1), Y3611),
    _xlpm.matchRow, IFERROR(MATCH(_xlpm.nameBeforeSlash, AA:AA, 0), ""),
    _xlpm.difference, IF(_xlpm.matchRow="", "", ABS((R3611 + S3611)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),IF(ISBLANK(Y3611),"","Hidden"))</f>
        <v/>
      </c>
      <c r="AA3611" t="s">
        <v>5058</v>
      </c>
      <c r="AB3611" t="s">
        <v>3498</v>
      </c>
      <c r="AC3611" t="s">
        <v>6471</v>
      </c>
      <c r="AD3611" t="str">
        <f>_xlfn.XLOOKUP(AC3611,moves!A:A,moves!B:B)</f>
        <v>steel</v>
      </c>
      <c r="AE3611">
        <f>_xlfn.XLOOKUP(AC3611,moves!A:A,moves!D:D)</f>
        <v>4</v>
      </c>
      <c r="AF3611" t="str">
        <f>_xlfn.XLOOKUP(AC3611,moves!A:A,moves!E:E)</f>
        <v>Type effectiveness against Steel-type Pokémon is +2 instead of -2.</v>
      </c>
      <c r="AG3611">
        <v>0</v>
      </c>
      <c r="AH3611">
        <v>0</v>
      </c>
      <c r="AI3611">
        <f t="shared" si="259"/>
        <v>1</v>
      </c>
      <c r="AJ3611" t="s">
        <v>525</v>
      </c>
      <c r="AK3611" t="s">
        <v>6231</v>
      </c>
      <c r="AL3611">
        <v>0</v>
      </c>
      <c r="AM3611" cm="1">
        <f t="array" ref="AM3611">IF(AL3611=1,1,
   IF(ISTEXT(AK3611),1,
   IF(AO3611&gt;1,AM3610,
   IF(AI3611=1,
      IF(SUMPRODUCT((LEN($Y$2:$Y$4096)-LEN(SUBSTITUTE($Y$2:$Y$4096,AA3611,"")))/LEN(AA3611))&gt;0,2,1),
      IF(
         SUMPRODUCT((LEN($Y$2:$Y$4096)-LEN(SUBSTITUTE($Y$2:$Y$4096,AA3611,"")))/LEN(AA3611))
         - SUMPRODUCT((LEN($Y$2:$Y$4096)-LEN(SUBSTITUTE($Y$2:$Y$4096,"Alolan "&amp;AA3611,"")))/LEN("Alolan "&amp;AA3611))
         - SUMPRODUCT((LEN($Y$2:$Y$4096)-LEN(SUBSTITUTE($Y$2:$Y$4096,"Galarian "&amp;AA3611,"")))/LEN("Galarian "&amp;AA3611))
         - SUMPRODUCT((LEN($Y$2:$Y$4096)-LEN(SUBSTITUTE($Y$2:$Y$4096,"Hisuian "&amp;AA3611,"")))/LEN("Hisuian "&amp;AA3611))
         - SUMPRODUCT((LEN($Y$2:$Y$4096)-LEN(SUBSTITUTE($Y$2:$Y$4096,"Paldean "&amp;AA3611,"")))/LEN("Paldean "&amp;AA3611))
      &gt;0,2,1)
   ))))</f>
        <v>1</v>
      </c>
      <c r="AN3611">
        <v>0</v>
      </c>
      <c r="AO3611">
        <v>1</v>
      </c>
    </row>
    <row r="3612" spans="1:41" x14ac:dyDescent="0.25">
      <c r="A3612" t="s">
        <v>3920</v>
      </c>
      <c r="B3612" t="s">
        <v>88</v>
      </c>
      <c r="C3612" t="s">
        <v>1514</v>
      </c>
      <c r="D3612" t="s">
        <v>1472</v>
      </c>
      <c r="E3612">
        <v>75</v>
      </c>
      <c r="F3612">
        <v>125</v>
      </c>
      <c r="G3612">
        <v>230</v>
      </c>
      <c r="H3612">
        <v>55</v>
      </c>
      <c r="I3612">
        <v>95</v>
      </c>
      <c r="J3612">
        <v>30</v>
      </c>
      <c r="K3612" t="s">
        <v>1819</v>
      </c>
      <c r="M3612" t="s">
        <v>6231</v>
      </c>
      <c r="N3612">
        <v>8</v>
      </c>
      <c r="O3612">
        <v>12.75</v>
      </c>
      <c r="P3612">
        <v>2</v>
      </c>
      <c r="Q3612">
        <v>4</v>
      </c>
      <c r="R3612">
        <f t="shared" si="260"/>
        <v>10</v>
      </c>
      <c r="S3612">
        <f t="shared" si="261"/>
        <v>17</v>
      </c>
      <c r="T3612">
        <f t="shared" si="258"/>
        <v>27</v>
      </c>
      <c r="U3612" t="s">
        <v>1514</v>
      </c>
      <c r="V3612" t="s">
        <v>1472</v>
      </c>
      <c r="W3612" t="s">
        <v>1546</v>
      </c>
      <c r="X3612" t="s">
        <v>1521</v>
      </c>
      <c r="Z3612" t="str" cm="1">
        <f t="array" ref="Z3612">IF(ISBLANK(AK3612),_xlfn.LET(
    _xlpm.nameBeforeSlash, IF(ISNUMBER(SEARCH("/", Y3612)), LEFT(Y3612, SEARCH("/", Y3612)-1), Y3612),
    _xlpm.matchRow, IFERROR(MATCH(_xlpm.nameBeforeSlash, AA:AA, 0), ""),
    _xlpm.difference, IF(_xlpm.matchRow="", "", ABS((R3612 + S3612)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),IF(ISBLANK(Y3612),"","Hidden"))</f>
        <v/>
      </c>
      <c r="AA3612" t="s">
        <v>5204</v>
      </c>
      <c r="AB3612" t="s">
        <v>1477</v>
      </c>
      <c r="AC3612" t="s">
        <v>6473</v>
      </c>
      <c r="AD3612" t="str">
        <f>_xlfn.XLOOKUP(AC3612,moves!A:A,moves!B:B)</f>
        <v>steel</v>
      </c>
      <c r="AE3612">
        <f>_xlfn.XLOOKUP(AC3612,moves!A:A,moves!D:D)</f>
        <v>5</v>
      </c>
      <c r="AF3612" t="str">
        <f>_xlfn.XLOOKUP(AC3612,moves!A:A,moves!E:E)</f>
        <v>Deal 1 damage to all non-active Pokémon in both parties.</v>
      </c>
      <c r="AG3612">
        <v>0</v>
      </c>
      <c r="AH3612">
        <v>0</v>
      </c>
      <c r="AI3612">
        <f t="shared" si="259"/>
        <v>1</v>
      </c>
      <c r="AJ3612" t="s">
        <v>525</v>
      </c>
      <c r="AK3612" t="s">
        <v>6231</v>
      </c>
      <c r="AL3612">
        <v>0</v>
      </c>
      <c r="AM3612" cm="1">
        <f t="array" ref="AM3612">IF(AL3612=1,1,
   IF(ISTEXT(AK3612),1,
   IF(AO3612&gt;1,AM3611,
   IF(AI3612=1,
      IF(SUMPRODUCT((LEN($Y$2:$Y$4096)-LEN(SUBSTITUTE($Y$2:$Y$4096,AA3612,"")))/LEN(AA3612))&gt;0,2,1),
      IF(
         SUMPRODUCT((LEN($Y$2:$Y$4096)-LEN(SUBSTITUTE($Y$2:$Y$4096,AA3612,"")))/LEN(AA3612))
         - SUMPRODUCT((LEN($Y$2:$Y$4096)-LEN(SUBSTITUTE($Y$2:$Y$4096,"Alolan "&amp;AA3612,"")))/LEN("Alolan "&amp;AA3612))
         - SUMPRODUCT((LEN($Y$2:$Y$4096)-LEN(SUBSTITUTE($Y$2:$Y$4096,"Galarian "&amp;AA3612,"")))/LEN("Galarian "&amp;AA3612))
         - SUMPRODUCT((LEN($Y$2:$Y$4096)-LEN(SUBSTITUTE($Y$2:$Y$4096,"Hisuian "&amp;AA3612,"")))/LEN("Hisuian "&amp;AA3612))
         - SUMPRODUCT((LEN($Y$2:$Y$4096)-LEN(SUBSTITUTE($Y$2:$Y$4096,"Paldean "&amp;AA3612,"")))/LEN("Paldean "&amp;AA3612))
      &gt;0,2,1)
   ))))</f>
        <v>1</v>
      </c>
      <c r="AN3612">
        <v>0</v>
      </c>
      <c r="AO3612">
        <v>2</v>
      </c>
    </row>
    <row r="3613" spans="1:41" x14ac:dyDescent="0.25">
      <c r="A3613" t="s">
        <v>3784</v>
      </c>
      <c r="B3613" t="s">
        <v>44</v>
      </c>
      <c r="C3613" t="s">
        <v>1524</v>
      </c>
      <c r="D3613" t="s">
        <v>1469</v>
      </c>
      <c r="E3613">
        <v>60</v>
      </c>
      <c r="F3613">
        <v>65</v>
      </c>
      <c r="G3613">
        <v>60</v>
      </c>
      <c r="H3613">
        <v>130</v>
      </c>
      <c r="I3613">
        <v>75</v>
      </c>
      <c r="J3613">
        <v>110</v>
      </c>
      <c r="K3613" t="s">
        <v>1669</v>
      </c>
      <c r="M3613" t="s">
        <v>6231</v>
      </c>
      <c r="N3613">
        <v>11.55</v>
      </c>
      <c r="O3613">
        <v>6.45</v>
      </c>
      <c r="P3613">
        <v>3</v>
      </c>
      <c r="Q3613">
        <v>3</v>
      </c>
      <c r="R3613">
        <f t="shared" si="260"/>
        <v>15</v>
      </c>
      <c r="S3613">
        <f t="shared" si="261"/>
        <v>9</v>
      </c>
      <c r="T3613">
        <f t="shared" si="258"/>
        <v>24</v>
      </c>
      <c r="U3613" t="s">
        <v>1524</v>
      </c>
      <c r="V3613" t="s">
        <v>1469</v>
      </c>
      <c r="W3613" t="s">
        <v>1471</v>
      </c>
      <c r="X3613" t="s">
        <v>429</v>
      </c>
      <c r="Z3613" t="str" cm="1">
        <f t="array" ref="Z3613">IF(ISBLANK(AK3613),_xlfn.LET(
    _xlpm.nameBeforeSlash, IF(ISNUMBER(SEARCH("/", Y3613)), LEFT(Y3613, SEARCH("/", Y3613)-1), Y3613),
    _xlpm.matchRow, IFERROR(MATCH(_xlpm.nameBeforeSlash, AA:AA, 0), ""),
    _xlpm.difference, IF(_xlpm.matchRow="", "", ABS((R3613 + S3613)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),IF(ISBLANK(Y3613),"","Hidden"))</f>
        <v/>
      </c>
      <c r="AA3613" t="s">
        <v>5055</v>
      </c>
      <c r="AB3613" t="s">
        <v>3498</v>
      </c>
      <c r="AC3613" t="s">
        <v>6410</v>
      </c>
      <c r="AD3613" t="str">
        <f>_xlfn.XLOOKUP(AC3613,moves!A:A,moves!B:B)</f>
        <v>dark</v>
      </c>
      <c r="AE3613">
        <f>_xlfn.XLOOKUP(AC3613,moves!A:A,moves!D:D)</f>
        <v>3</v>
      </c>
      <c r="AF3613" t="str">
        <f>_xlfn.XLOOKUP(AC3613,moves!A:A,moves!E:E)</f>
        <v>Inflict the Poisoned status on the target.</v>
      </c>
      <c r="AG3613">
        <v>0</v>
      </c>
      <c r="AH3613">
        <v>0</v>
      </c>
      <c r="AI3613">
        <f t="shared" si="259"/>
        <v>1</v>
      </c>
      <c r="AJ3613" t="s">
        <v>525</v>
      </c>
      <c r="AK3613" t="s">
        <v>6231</v>
      </c>
      <c r="AL3613">
        <v>0</v>
      </c>
      <c r="AM3613" cm="1">
        <f t="array" ref="AM3613">IF(AL3613=1,1,
   IF(ISTEXT(AK3613),1,
   IF(AO3613&gt;1,AM3611,
   IF(AI3613=1,
      IF(SUMPRODUCT((LEN($Y$2:$Y$4096)-LEN(SUBSTITUTE($Y$2:$Y$4096,AA3613,"")))/LEN(AA3613))&gt;0,2,1),
      IF(
         SUMPRODUCT((LEN($Y$2:$Y$4096)-LEN(SUBSTITUTE($Y$2:$Y$4096,AA3613,"")))/LEN(AA3613))
         - SUMPRODUCT((LEN($Y$2:$Y$4096)-LEN(SUBSTITUTE($Y$2:$Y$4096,"Alolan "&amp;AA3613,"")))/LEN("Alolan "&amp;AA3613))
         - SUMPRODUCT((LEN($Y$2:$Y$4096)-LEN(SUBSTITUTE($Y$2:$Y$4096,"Galarian "&amp;AA3613,"")))/LEN("Galarian "&amp;AA3613))
         - SUMPRODUCT((LEN($Y$2:$Y$4096)-LEN(SUBSTITUTE($Y$2:$Y$4096,"Hisuian "&amp;AA3613,"")))/LEN("Hisuian "&amp;AA3613))
         - SUMPRODUCT((LEN($Y$2:$Y$4096)-LEN(SUBSTITUTE($Y$2:$Y$4096,"Paldean "&amp;AA3613,"")))/LEN("Paldean "&amp;AA3613))
      &gt;0,2,1)
   ))))</f>
        <v>1</v>
      </c>
      <c r="AN3613">
        <v>0</v>
      </c>
      <c r="AO3613">
        <v>1</v>
      </c>
    </row>
    <row r="3614" spans="1:41" x14ac:dyDescent="0.25">
      <c r="A3614" t="s">
        <v>3785</v>
      </c>
      <c r="B3614" t="s">
        <v>44</v>
      </c>
      <c r="C3614" t="s">
        <v>1524</v>
      </c>
      <c r="D3614" t="s">
        <v>1469</v>
      </c>
      <c r="E3614">
        <v>60</v>
      </c>
      <c r="F3614">
        <v>65</v>
      </c>
      <c r="G3614">
        <v>80</v>
      </c>
      <c r="H3614">
        <v>170</v>
      </c>
      <c r="I3614">
        <v>95</v>
      </c>
      <c r="J3614">
        <v>130</v>
      </c>
      <c r="K3614" t="s">
        <v>1669</v>
      </c>
      <c r="M3614" t="s">
        <v>6231</v>
      </c>
      <c r="N3614">
        <v>14.35</v>
      </c>
      <c r="O3614">
        <v>7.65</v>
      </c>
      <c r="P3614">
        <v>3</v>
      </c>
      <c r="Q3614">
        <v>2</v>
      </c>
      <c r="R3614">
        <f t="shared" si="260"/>
        <v>17</v>
      </c>
      <c r="S3614">
        <f t="shared" si="261"/>
        <v>10</v>
      </c>
      <c r="T3614">
        <f t="shared" si="258"/>
        <v>27</v>
      </c>
      <c r="U3614" t="s">
        <v>1524</v>
      </c>
      <c r="V3614" t="s">
        <v>1469</v>
      </c>
      <c r="W3614" t="s">
        <v>1471</v>
      </c>
      <c r="X3614" t="s">
        <v>429</v>
      </c>
      <c r="Z3614" t="str" cm="1">
        <f t="array" ref="Z3614">IF(ISBLANK(AK3614),_xlfn.LET(
    _xlpm.nameBeforeSlash, IF(ISNUMBER(SEARCH("/", Y3614)), LEFT(Y3614, SEARCH("/", Y3614)-1), Y3614),
    _xlpm.matchRow, IFERROR(MATCH(_xlpm.nameBeforeSlash, AA:AA, 0), ""),
    _xlpm.difference, IF(_xlpm.matchRow="", "", ABS((R3614 + S3614)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),IF(ISBLANK(Y3614),"","Hidden"))</f>
        <v/>
      </c>
      <c r="AA3614" t="s">
        <v>5056</v>
      </c>
      <c r="AB3614" t="s">
        <v>1477</v>
      </c>
      <c r="AC3614" t="s">
        <v>6411</v>
      </c>
      <c r="AD3614" t="str">
        <f>_xlfn.XLOOKUP(AC3614,moves!A:A,moves!B:B)</f>
        <v>ghost</v>
      </c>
      <c r="AE3614">
        <f>_xlfn.XLOOKUP(AC3614,moves!A:A,moves!D:D)</f>
        <v>5</v>
      </c>
      <c r="AF3614" t="str">
        <f>_xlfn.XLOOKUP(AC3614,moves!A:A,moves!E:E)</f>
        <v>Inflict the Poisoned and Confused status on the target, simultaneously.</v>
      </c>
      <c r="AG3614">
        <v>0</v>
      </c>
      <c r="AH3614">
        <v>0</v>
      </c>
      <c r="AI3614">
        <f t="shared" si="259"/>
        <v>1</v>
      </c>
      <c r="AJ3614" t="s">
        <v>525</v>
      </c>
      <c r="AK3614" t="s">
        <v>6231</v>
      </c>
      <c r="AL3614">
        <v>0</v>
      </c>
      <c r="AM3614" cm="1">
        <f t="array" ref="AM3614">IF(AL3614=1,1,
   IF(ISTEXT(AK3614),1,
   IF(AO3614&gt;1,AM3613,
   IF(AI3614=1,
      IF(SUMPRODUCT((LEN($Y$2:$Y$4096)-LEN(SUBSTITUTE($Y$2:$Y$4096,AA3614,"")))/LEN(AA3614))&gt;0,2,1),
      IF(
         SUMPRODUCT((LEN($Y$2:$Y$4096)-LEN(SUBSTITUTE($Y$2:$Y$4096,AA3614,"")))/LEN(AA3614))
         - SUMPRODUCT((LEN($Y$2:$Y$4096)-LEN(SUBSTITUTE($Y$2:$Y$4096,"Alolan "&amp;AA3614,"")))/LEN("Alolan "&amp;AA3614))
         - SUMPRODUCT((LEN($Y$2:$Y$4096)-LEN(SUBSTITUTE($Y$2:$Y$4096,"Galarian "&amp;AA3614,"")))/LEN("Galarian "&amp;AA3614))
         - SUMPRODUCT((LEN($Y$2:$Y$4096)-LEN(SUBSTITUTE($Y$2:$Y$4096,"Hisuian "&amp;AA3614,"")))/LEN("Hisuian "&amp;AA3614))
         - SUMPRODUCT((LEN($Y$2:$Y$4096)-LEN(SUBSTITUTE($Y$2:$Y$4096,"Paldean "&amp;AA3614,"")))/LEN("Paldean "&amp;AA3614))
      &gt;0,2,1)
   ))))</f>
        <v>1</v>
      </c>
      <c r="AN3614">
        <v>0</v>
      </c>
      <c r="AO3614">
        <v>2</v>
      </c>
    </row>
    <row r="3615" spans="1:41" x14ac:dyDescent="0.25">
      <c r="A3615" t="s">
        <v>3786</v>
      </c>
      <c r="B3615" t="s">
        <v>44</v>
      </c>
      <c r="C3615" t="s">
        <v>1524</v>
      </c>
      <c r="D3615" t="s">
        <v>1469</v>
      </c>
      <c r="E3615">
        <v>60</v>
      </c>
      <c r="F3615">
        <v>65</v>
      </c>
      <c r="G3615">
        <v>80</v>
      </c>
      <c r="H3615">
        <v>170</v>
      </c>
      <c r="I3615">
        <v>95</v>
      </c>
      <c r="J3615">
        <v>130</v>
      </c>
      <c r="K3615" t="s">
        <v>1669</v>
      </c>
      <c r="M3615" t="s">
        <v>6231</v>
      </c>
      <c r="N3615">
        <v>14.35</v>
      </c>
      <c r="O3615">
        <v>7.65</v>
      </c>
      <c r="Q3615">
        <v>12</v>
      </c>
      <c r="R3615">
        <f t="shared" si="260"/>
        <v>14</v>
      </c>
      <c r="S3615">
        <f t="shared" si="261"/>
        <v>20</v>
      </c>
      <c r="T3615">
        <f t="shared" si="258"/>
        <v>34</v>
      </c>
      <c r="U3615" t="s">
        <v>1524</v>
      </c>
      <c r="V3615" t="s">
        <v>1469</v>
      </c>
      <c r="W3615" t="s">
        <v>1471</v>
      </c>
      <c r="X3615" t="s">
        <v>429</v>
      </c>
      <c r="Z3615" t="str" cm="1">
        <f t="array" ref="Z3615">IF(ISBLANK(AK3615),_xlfn.LET(
    _xlpm.nameBeforeSlash, IF(ISNUMBER(SEARCH("/", Y3615)), LEFT(Y3615, SEARCH("/", Y3615)-1), Y3615),
    _xlpm.matchRow, IFERROR(MATCH(_xlpm.nameBeforeSlash, AA:AA, 0), ""),
    _xlpm.difference, IF(_xlpm.matchRow="", "", ABS((R3615 + S3615)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),IF(ISBLANK(Y3615),"","Hidden"))</f>
        <v/>
      </c>
      <c r="AA3615" t="s">
        <v>5057</v>
      </c>
      <c r="AB3615" t="s">
        <v>3299</v>
      </c>
      <c r="AC3615" t="s">
        <v>6412</v>
      </c>
      <c r="AD3615" t="str">
        <f>_xlfn.XLOOKUP(AC3615,moves!A:A,moves!B:B)</f>
        <v>ghost</v>
      </c>
      <c r="AE3615">
        <f>_xlfn.XLOOKUP(AC3615,moves!A:A,moves!D:D)</f>
        <v>4</v>
      </c>
      <c r="AF3615" t="str">
        <f>_xlfn.XLOOKUP(AC3615,moves!A:A,moves!E:E)</f>
        <v>After being damaged by this move, the target gains PROTECT. The target cannot perform an action anymore this round.</v>
      </c>
      <c r="AG3615">
        <v>0</v>
      </c>
      <c r="AH3615">
        <v>0</v>
      </c>
      <c r="AI3615">
        <f t="shared" si="259"/>
        <v>1</v>
      </c>
      <c r="AJ3615" t="s">
        <v>525</v>
      </c>
      <c r="AK3615" t="s">
        <v>6231</v>
      </c>
      <c r="AL3615">
        <v>0</v>
      </c>
      <c r="AM3615" cm="1">
        <f t="array" ref="AM3615">IF(AL3615=1,1,
   IF(ISTEXT(AK3615),1,
   IF(AO3615&gt;1,AM3614,
   IF(AI3615=1,
      IF(SUMPRODUCT((LEN($Y$2:$Y$4096)-LEN(SUBSTITUTE($Y$2:$Y$4096,AA3615,"")))/LEN(AA3615))&gt;0,2,1),
      IF(
         SUMPRODUCT((LEN($Y$2:$Y$4096)-LEN(SUBSTITUTE($Y$2:$Y$4096,AA3615,"")))/LEN(AA3615))
         - SUMPRODUCT((LEN($Y$2:$Y$4096)-LEN(SUBSTITUTE($Y$2:$Y$4096,"Alolan "&amp;AA3615,"")))/LEN("Alolan "&amp;AA3615))
         - SUMPRODUCT((LEN($Y$2:$Y$4096)-LEN(SUBSTITUTE($Y$2:$Y$4096,"Galarian "&amp;AA3615,"")))/LEN("Galarian "&amp;AA3615))
         - SUMPRODUCT((LEN($Y$2:$Y$4096)-LEN(SUBSTITUTE($Y$2:$Y$4096,"Hisuian "&amp;AA3615,"")))/LEN("Hisuian "&amp;AA3615))
         - SUMPRODUCT((LEN($Y$2:$Y$4096)-LEN(SUBSTITUTE($Y$2:$Y$4096,"Paldean "&amp;AA3615,"")))/LEN("Paldean "&amp;AA3615))
      &gt;0,2,1)
   ))))</f>
        <v>1</v>
      </c>
      <c r="AN3615">
        <v>0</v>
      </c>
      <c r="AO3615">
        <v>3</v>
      </c>
    </row>
    <row r="3616" spans="1:41" x14ac:dyDescent="0.25">
      <c r="A3616" t="s">
        <v>4203</v>
      </c>
      <c r="B3616" t="s">
        <v>206</v>
      </c>
      <c r="C3616" t="s">
        <v>1469</v>
      </c>
      <c r="D3616" t="s">
        <v>1471</v>
      </c>
      <c r="E3616">
        <v>70</v>
      </c>
      <c r="F3616">
        <v>90</v>
      </c>
      <c r="G3616">
        <v>110</v>
      </c>
      <c r="H3616">
        <v>60</v>
      </c>
      <c r="I3616">
        <v>75</v>
      </c>
      <c r="J3616">
        <v>95</v>
      </c>
      <c r="K3616" t="s">
        <v>2107</v>
      </c>
      <c r="M3616" t="s">
        <v>6231</v>
      </c>
      <c r="N3616">
        <v>8.9</v>
      </c>
      <c r="O3616">
        <v>8.35</v>
      </c>
      <c r="P3616">
        <v>2</v>
      </c>
      <c r="Q3616">
        <v>2</v>
      </c>
      <c r="R3616">
        <f t="shared" si="260"/>
        <v>11</v>
      </c>
      <c r="S3616">
        <f t="shared" si="261"/>
        <v>10</v>
      </c>
      <c r="T3616">
        <f t="shared" si="258"/>
        <v>21</v>
      </c>
      <c r="U3616" t="s">
        <v>1469</v>
      </c>
      <c r="V3616" t="s">
        <v>1471</v>
      </c>
      <c r="W3616" t="s">
        <v>1499</v>
      </c>
      <c r="X3616" t="s">
        <v>1472</v>
      </c>
      <c r="Z3616" t="str" cm="1">
        <f t="array" ref="Z3616">IF(ISBLANK(AK3616),_xlfn.LET(
    _xlpm.nameBeforeSlash, IF(ISNUMBER(SEARCH("/", Y3616)), LEFT(Y3616, SEARCH("/", Y3616)-1), Y3616),
    _xlpm.matchRow, IFERROR(MATCH(_xlpm.nameBeforeSlash, AA:AA, 0), ""),
    _xlpm.difference, IF(_xlpm.matchRow="", "", ABS((R3616 + S3616)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),IF(ISBLANK(Y3616),"","Hidden"))</f>
        <v/>
      </c>
      <c r="AA3616" t="s">
        <v>5490</v>
      </c>
      <c r="AB3616" t="s">
        <v>3498</v>
      </c>
      <c r="AC3616" t="s">
        <v>454</v>
      </c>
      <c r="AD3616" t="str">
        <f>_xlfn.XLOOKUP(AC3616,moves!A:A,moves!B:B)</f>
        <v>dark</v>
      </c>
      <c r="AE3616">
        <f>_xlfn.XLOOKUP(AC3616,moves!A:A,moves!D:D)</f>
        <v>4</v>
      </c>
      <c r="AF3616" t="str">
        <f>_xlfn.XLOOKUP(AC3616,moves!A:A,moves!E:E)</f>
        <v>Critical hits deal +1 damage.</v>
      </c>
      <c r="AG3616">
        <v>0</v>
      </c>
      <c r="AH3616">
        <v>0</v>
      </c>
      <c r="AI3616">
        <f t="shared" si="259"/>
        <v>1</v>
      </c>
      <c r="AJ3616" t="s">
        <v>525</v>
      </c>
      <c r="AK3616" t="s">
        <v>6231</v>
      </c>
      <c r="AL3616">
        <v>0</v>
      </c>
      <c r="AM3616" cm="1">
        <f t="array" ref="AM3616">IF(AL3616=1,1,
   IF(ISTEXT(AK3616),1,
   IF(AO3616&gt;1,AM3613,
   IF(AI3616=1,
      IF(SUMPRODUCT((LEN($Y$2:$Y$4096)-LEN(SUBSTITUTE($Y$2:$Y$4096,AA3616,"")))/LEN(AA3616))&gt;0,2,1),
      IF(
         SUMPRODUCT((LEN($Y$2:$Y$4096)-LEN(SUBSTITUTE($Y$2:$Y$4096,AA3616,"")))/LEN(AA3616))
         - SUMPRODUCT((LEN($Y$2:$Y$4096)-LEN(SUBSTITUTE($Y$2:$Y$4096,"Alolan "&amp;AA3616,"")))/LEN("Alolan "&amp;AA3616))
         - SUMPRODUCT((LEN($Y$2:$Y$4096)-LEN(SUBSTITUTE($Y$2:$Y$4096,"Galarian "&amp;AA3616,"")))/LEN("Galarian "&amp;AA3616))
         - SUMPRODUCT((LEN($Y$2:$Y$4096)-LEN(SUBSTITUTE($Y$2:$Y$4096,"Hisuian "&amp;AA3616,"")))/LEN("Hisuian "&amp;AA3616))
         - SUMPRODUCT((LEN($Y$2:$Y$4096)-LEN(SUBSTITUTE($Y$2:$Y$4096,"Paldean "&amp;AA3616,"")))/LEN("Paldean "&amp;AA3616))
      &gt;0,2,1)
   ))))</f>
        <v>1</v>
      </c>
      <c r="AN3616">
        <v>0</v>
      </c>
      <c r="AO3616">
        <v>0</v>
      </c>
    </row>
    <row r="3617" spans="1:41" x14ac:dyDescent="0.25">
      <c r="A3617" t="s">
        <v>4179</v>
      </c>
      <c r="B3617" t="s">
        <v>184</v>
      </c>
      <c r="C3617" t="s">
        <v>1471</v>
      </c>
      <c r="D3617" t="s">
        <v>1481</v>
      </c>
      <c r="E3617">
        <v>100</v>
      </c>
      <c r="F3617">
        <v>125</v>
      </c>
      <c r="G3617">
        <v>52</v>
      </c>
      <c r="H3617">
        <v>105</v>
      </c>
      <c r="I3617">
        <v>52</v>
      </c>
      <c r="J3617">
        <v>71</v>
      </c>
      <c r="K3617" t="s">
        <v>304</v>
      </c>
      <c r="M3617" t="s">
        <v>6231</v>
      </c>
      <c r="N3617">
        <v>10.14</v>
      </c>
      <c r="O3617">
        <v>7.12</v>
      </c>
      <c r="P3617">
        <v>2</v>
      </c>
      <c r="Q3617">
        <v>2</v>
      </c>
      <c r="R3617">
        <f t="shared" si="260"/>
        <v>12</v>
      </c>
      <c r="S3617">
        <f t="shared" si="261"/>
        <v>9</v>
      </c>
      <c r="T3617">
        <f t="shared" si="258"/>
        <v>21</v>
      </c>
      <c r="U3617" t="s">
        <v>1471</v>
      </c>
      <c r="V3617" t="s">
        <v>1481</v>
      </c>
      <c r="W3617" t="s">
        <v>1524</v>
      </c>
      <c r="X3617" t="s">
        <v>1479</v>
      </c>
      <c r="Z3617" t="str" cm="1">
        <f t="array" ref="Z3617">IF(ISBLANK(AK3617),_xlfn.LET(
    _xlpm.nameBeforeSlash, IF(ISNUMBER(SEARCH("/", Y3617)), LEFT(Y3617, SEARCH("/", Y3617)-1), Y3617),
    _xlpm.matchRow, IFERROR(MATCH(_xlpm.nameBeforeSlash, AA:AA, 0), ""),
    _xlpm.difference, IF(_xlpm.matchRow="", "", ABS((R3617 + S3617)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),IF(ISBLANK(Y3617),"","Hidden"))</f>
        <v/>
      </c>
      <c r="AA3617" t="s">
        <v>5190</v>
      </c>
      <c r="AB3617" t="s">
        <v>3498</v>
      </c>
      <c r="AC3617" t="s">
        <v>962</v>
      </c>
      <c r="AD3617" t="str">
        <f>_xlfn.XLOOKUP(AC3617,moves!A:A,moves!B:B)</f>
        <v>dark</v>
      </c>
      <c r="AE3617">
        <f>_xlfn.XLOOKUP(AC3617,moves!A:A,moves!D:D)</f>
        <v>1</v>
      </c>
      <c r="AF3617" t="str">
        <f>_xlfn.XLOOKUP(AC3617,moves!A:A,moves!E:E)</f>
        <v>For each damage the user took when it was last damaged: Increase attack strength by 1.</v>
      </c>
      <c r="AG3617">
        <v>0</v>
      </c>
      <c r="AH3617">
        <v>0</v>
      </c>
      <c r="AI3617">
        <f t="shared" si="259"/>
        <v>1</v>
      </c>
      <c r="AJ3617" t="s">
        <v>525</v>
      </c>
      <c r="AK3617" t="s">
        <v>6231</v>
      </c>
      <c r="AL3617">
        <v>0</v>
      </c>
      <c r="AM3617" cm="1">
        <f t="array" ref="AM3617">IF(AL3617=1,1,
   IF(ISTEXT(AK3617),1,
   IF(AO3617&gt;1,AM3616,
   IF(AI3617=1,
      IF(SUMPRODUCT((LEN($Y$2:$Y$4096)-LEN(SUBSTITUTE($Y$2:$Y$4096,AA3617,"")))/LEN(AA3617))&gt;0,2,1),
      IF(
         SUMPRODUCT((LEN($Y$2:$Y$4096)-LEN(SUBSTITUTE($Y$2:$Y$4096,AA3617,"")))/LEN(AA3617))
         - SUMPRODUCT((LEN($Y$2:$Y$4096)-LEN(SUBSTITUTE($Y$2:$Y$4096,"Alolan "&amp;AA3617,"")))/LEN("Alolan "&amp;AA3617))
         - SUMPRODUCT((LEN($Y$2:$Y$4096)-LEN(SUBSTITUTE($Y$2:$Y$4096,"Galarian "&amp;AA3617,"")))/LEN("Galarian "&amp;AA3617))
         - SUMPRODUCT((LEN($Y$2:$Y$4096)-LEN(SUBSTITUTE($Y$2:$Y$4096,"Hisuian "&amp;AA3617,"")))/LEN("Hisuian "&amp;AA3617))
         - SUMPRODUCT((LEN($Y$2:$Y$4096)-LEN(SUBSTITUTE($Y$2:$Y$4096,"Paldean "&amp;AA3617,"")))/LEN("Paldean "&amp;AA3617))
      &gt;0,2,1)
   ))))</f>
        <v>1</v>
      </c>
      <c r="AN3617">
        <v>0</v>
      </c>
      <c r="AO3617">
        <v>0</v>
      </c>
    </row>
    <row r="3618" spans="1:41" x14ac:dyDescent="0.25">
      <c r="A3618" t="s">
        <v>3750</v>
      </c>
      <c r="B3618" t="s">
        <v>1620</v>
      </c>
      <c r="C3618" t="s">
        <v>1468</v>
      </c>
      <c r="D3618" t="s">
        <v>1469</v>
      </c>
      <c r="E3618">
        <v>80</v>
      </c>
      <c r="F3618">
        <v>105</v>
      </c>
      <c r="G3618">
        <v>65</v>
      </c>
      <c r="H3618">
        <v>100</v>
      </c>
      <c r="I3618">
        <v>70</v>
      </c>
      <c r="J3618">
        <v>70</v>
      </c>
      <c r="K3618" t="s">
        <v>1619</v>
      </c>
      <c r="M3618" t="s">
        <v>6231</v>
      </c>
      <c r="N3618">
        <v>9.0500000000000007</v>
      </c>
      <c r="O3618">
        <v>7.25</v>
      </c>
      <c r="P3618">
        <v>2</v>
      </c>
      <c r="Q3618">
        <v>3</v>
      </c>
      <c r="R3618">
        <f t="shared" si="260"/>
        <v>11</v>
      </c>
      <c r="S3618">
        <f t="shared" si="261"/>
        <v>10</v>
      </c>
      <c r="T3618">
        <f t="shared" si="258"/>
        <v>21</v>
      </c>
      <c r="U3618" t="s">
        <v>1468</v>
      </c>
      <c r="V3618" t="s">
        <v>1469</v>
      </c>
      <c r="W3618" t="s">
        <v>1499</v>
      </c>
      <c r="X3618" t="s">
        <v>1471</v>
      </c>
      <c r="Z3618" t="str" cm="1">
        <f t="array" ref="Z3618">IF(ISBLANK(AK3618),_xlfn.LET(
    _xlpm.nameBeforeSlash, IF(ISNUMBER(SEARCH("/", Y3618)), LEFT(Y3618, SEARCH("/", Y3618)-1), Y3618),
    _xlpm.matchRow, IFERROR(MATCH(_xlpm.nameBeforeSlash, AA:AA, 0), ""),
    _xlpm.difference, IF(_xlpm.matchRow="", "", ABS((R3618 + S3618)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),IF(ISBLANK(Y3618),"","Hidden"))</f>
        <v/>
      </c>
      <c r="AA3618" t="s">
        <v>5019</v>
      </c>
      <c r="AB3618" t="s">
        <v>3498</v>
      </c>
      <c r="AC3618" t="s">
        <v>877</v>
      </c>
      <c r="AD3618" t="str">
        <f>_xlfn.XLOOKUP(AC3618,moves!A:A,moves!B:B)</f>
        <v>grass</v>
      </c>
      <c r="AE3618">
        <f>_xlfn.XLOOKUP(AC3618,moves!A:A,moves!D:D)</f>
        <v>5</v>
      </c>
      <c r="AF3618" t="str">
        <f>_xlfn.XLOOKUP(AC3618,moves!A:A,moves!E:E)</f>
        <v>Heal for half the damage dealt, rounded down.</v>
      </c>
      <c r="AG3618">
        <v>0</v>
      </c>
      <c r="AH3618">
        <v>0</v>
      </c>
      <c r="AI3618">
        <f t="shared" si="259"/>
        <v>1</v>
      </c>
      <c r="AJ3618" t="s">
        <v>525</v>
      </c>
      <c r="AK3618" t="s">
        <v>6231</v>
      </c>
      <c r="AL3618">
        <v>0</v>
      </c>
      <c r="AM3618" cm="1">
        <f t="array" ref="AM3618">IF(AL3618=1,1,
   IF(ISTEXT(AK3618),1,
   IF(AO3618&gt;1,AM3617,
   IF(AI3618=1,
      IF(SUMPRODUCT((LEN($Y$2:$Y$4096)-LEN(SUBSTITUTE($Y$2:$Y$4096,AA3618,"")))/LEN(AA3618))&gt;0,2,1),
      IF(
         SUMPRODUCT((LEN($Y$2:$Y$4096)-LEN(SUBSTITUTE($Y$2:$Y$4096,AA3618,"")))/LEN(AA3618))
         - SUMPRODUCT((LEN($Y$2:$Y$4096)-LEN(SUBSTITUTE($Y$2:$Y$4096,"Alolan "&amp;AA3618,"")))/LEN("Alolan "&amp;AA3618))
         - SUMPRODUCT((LEN($Y$2:$Y$4096)-LEN(SUBSTITUTE($Y$2:$Y$4096,"Galarian "&amp;AA3618,"")))/LEN("Galarian "&amp;AA3618))
         - SUMPRODUCT((LEN($Y$2:$Y$4096)-LEN(SUBSTITUTE($Y$2:$Y$4096,"Hisuian "&amp;AA3618,"")))/LEN("Hisuian "&amp;AA3618))
         - SUMPRODUCT((LEN($Y$2:$Y$4096)-LEN(SUBSTITUTE($Y$2:$Y$4096,"Paldean "&amp;AA3618,"")))/LEN("Paldean "&amp;AA3618))
      &gt;0,2,1)
   ))))</f>
        <v>1</v>
      </c>
      <c r="AN3618">
        <v>0</v>
      </c>
      <c r="AO3618">
        <v>0</v>
      </c>
    </row>
    <row r="3619" spans="1:41" x14ac:dyDescent="0.25">
      <c r="A3619" t="s">
        <v>4700</v>
      </c>
      <c r="B3619" t="s">
        <v>2804</v>
      </c>
      <c r="C3619" t="s">
        <v>1471</v>
      </c>
      <c r="D3619" t="s">
        <v>1536</v>
      </c>
      <c r="E3619">
        <v>95</v>
      </c>
      <c r="F3619">
        <v>120</v>
      </c>
      <c r="G3619">
        <v>65</v>
      </c>
      <c r="H3619">
        <v>95</v>
      </c>
      <c r="I3619">
        <v>75</v>
      </c>
      <c r="J3619">
        <v>60</v>
      </c>
      <c r="K3619" t="s">
        <v>2805</v>
      </c>
      <c r="M3619" t="s">
        <v>6231</v>
      </c>
      <c r="N3619">
        <v>9.35</v>
      </c>
      <c r="O3619">
        <v>8</v>
      </c>
      <c r="P3619">
        <v>2</v>
      </c>
      <c r="Q3619">
        <v>5</v>
      </c>
      <c r="R3619">
        <f t="shared" si="260"/>
        <v>11</v>
      </c>
      <c r="S3619">
        <f t="shared" si="261"/>
        <v>13</v>
      </c>
      <c r="T3619">
        <f t="shared" si="258"/>
        <v>24</v>
      </c>
      <c r="U3619" t="s">
        <v>1471</v>
      </c>
      <c r="V3619" t="s">
        <v>1536</v>
      </c>
      <c r="W3619" t="s">
        <v>1492</v>
      </c>
      <c r="X3619" t="s">
        <v>429</v>
      </c>
      <c r="Z3619" t="str" cm="1">
        <f t="array" ref="Z3619">IF(ISBLANK(AK3619),_xlfn.LET(
    _xlpm.nameBeforeSlash, IF(ISNUMBER(SEARCH("/", Y3619)), LEFT(Y3619, SEARCH("/", Y3619)-1), Y3619),
    _xlpm.matchRow, IFERROR(MATCH(_xlpm.nameBeforeSlash, AA:AA, 0), ""),
    _xlpm.difference, IF(_xlpm.matchRow="", "", ABS((R3619 + S3619)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),IF(ISBLANK(Y3619),"","Hidden"))</f>
        <v/>
      </c>
      <c r="AA3619" t="s">
        <v>5965</v>
      </c>
      <c r="AB3619" t="s">
        <v>3498</v>
      </c>
      <c r="AC3619" t="s">
        <v>6828</v>
      </c>
      <c r="AD3619" t="str">
        <f>_xlfn.XLOOKUP(AC3619,moves!A:A,moves!B:B)</f>
        <v>dark</v>
      </c>
      <c r="AE3619">
        <f>_xlfn.XLOOKUP(AC3619,moves!A:A,moves!D:D)</f>
        <v>4</v>
      </c>
      <c r="AF3619" t="str">
        <f>_xlfn.XLOOKUP(AC3619,moves!A:A,moves!E:E)</f>
        <v>When the target next attacks: If the move is not Dark-type, decrease attack strength by 1.</v>
      </c>
      <c r="AG3619">
        <v>0</v>
      </c>
      <c r="AH3619">
        <v>0</v>
      </c>
      <c r="AI3619">
        <f t="shared" si="259"/>
        <v>1</v>
      </c>
      <c r="AJ3619" t="s">
        <v>525</v>
      </c>
      <c r="AK3619" t="s">
        <v>6231</v>
      </c>
      <c r="AL3619">
        <v>0</v>
      </c>
      <c r="AM3619" cm="1">
        <f t="array" ref="AM3619">IF(AL3619=1,1,
   IF(ISTEXT(AK3619),1,
   IF(AO3619&gt;1,AM3618,
   IF(AI3619=1,
      IF(SUMPRODUCT((LEN($Y$2:$Y$4096)-LEN(SUBSTITUTE($Y$2:$Y$4096,AA3619,"")))/LEN(AA3619))&gt;0,2,1),
      IF(
         SUMPRODUCT((LEN($Y$2:$Y$4096)-LEN(SUBSTITUTE($Y$2:$Y$4096,AA3619,"")))/LEN(AA3619))
         - SUMPRODUCT((LEN($Y$2:$Y$4096)-LEN(SUBSTITUTE($Y$2:$Y$4096,"Alolan "&amp;AA3619,"")))/LEN("Alolan "&amp;AA3619))
         - SUMPRODUCT((LEN($Y$2:$Y$4096)-LEN(SUBSTITUTE($Y$2:$Y$4096,"Galarian "&amp;AA3619,"")))/LEN("Galarian "&amp;AA3619))
         - SUMPRODUCT((LEN($Y$2:$Y$4096)-LEN(SUBSTITUTE($Y$2:$Y$4096,"Hisuian "&amp;AA3619,"")))/LEN("Hisuian "&amp;AA3619))
         - SUMPRODUCT((LEN($Y$2:$Y$4096)-LEN(SUBSTITUTE($Y$2:$Y$4096,"Paldean "&amp;AA3619,"")))/LEN("Paldean "&amp;AA3619))
      &gt;0,2,1)
   ))))</f>
        <v>1</v>
      </c>
      <c r="AN3619">
        <v>0</v>
      </c>
      <c r="AO3619">
        <v>1</v>
      </c>
    </row>
    <row r="3620" spans="1:41" x14ac:dyDescent="0.25">
      <c r="A3620" t="s">
        <v>4701</v>
      </c>
      <c r="B3620" t="s">
        <v>2804</v>
      </c>
      <c r="C3620" t="s">
        <v>1471</v>
      </c>
      <c r="D3620" t="s">
        <v>1536</v>
      </c>
      <c r="E3620">
        <v>95</v>
      </c>
      <c r="F3620">
        <v>120</v>
      </c>
      <c r="G3620">
        <v>65</v>
      </c>
      <c r="H3620">
        <v>95</v>
      </c>
      <c r="I3620">
        <v>75</v>
      </c>
      <c r="J3620">
        <v>60</v>
      </c>
      <c r="K3620" t="s">
        <v>2805</v>
      </c>
      <c r="M3620" t="s">
        <v>6231</v>
      </c>
      <c r="N3620">
        <v>9.35</v>
      </c>
      <c r="O3620">
        <v>8</v>
      </c>
      <c r="P3620">
        <v>2</v>
      </c>
      <c r="Q3620">
        <v>15</v>
      </c>
      <c r="R3620">
        <f t="shared" si="260"/>
        <v>11</v>
      </c>
      <c r="S3620">
        <f t="shared" si="261"/>
        <v>23</v>
      </c>
      <c r="T3620">
        <f t="shared" si="258"/>
        <v>34</v>
      </c>
      <c r="U3620" t="s">
        <v>1471</v>
      </c>
      <c r="V3620" t="s">
        <v>1536</v>
      </c>
      <c r="W3620" t="s">
        <v>1492</v>
      </c>
      <c r="X3620" t="s">
        <v>429</v>
      </c>
      <c r="Z3620" t="str" cm="1">
        <f t="array" ref="Z3620">IF(ISBLANK(AK3620),_xlfn.LET(
    _xlpm.nameBeforeSlash, IF(ISNUMBER(SEARCH("/", Y3620)), LEFT(Y3620, SEARCH("/", Y3620)-1), Y3620),
    _xlpm.matchRow, IFERROR(MATCH(_xlpm.nameBeforeSlash, AA:AA, 0), ""),
    _xlpm.difference, IF(_xlpm.matchRow="", "", ABS((R3620 + S3620)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),IF(ISBLANK(Y3620),"","Hidden"))</f>
        <v/>
      </c>
      <c r="AA3620" t="s">
        <v>5966</v>
      </c>
      <c r="AB3620" t="s">
        <v>3299</v>
      </c>
      <c r="AC3620" t="s">
        <v>6827</v>
      </c>
      <c r="AD3620" t="str">
        <f>_xlfn.XLOOKUP(AC3620,moves!A:A,moves!B:B)</f>
        <v>dark</v>
      </c>
      <c r="AE3620">
        <f>_xlfn.XLOOKUP(AC3620,moves!A:A,moves!D:D)</f>
        <v>3</v>
      </c>
      <c r="AF3620" t="str">
        <f>_xlfn.XLOOKUP(AC3620,moves!A:A,moves!E:E)</f>
        <v>For each other Dark-type move any active Pokémon knows: Deal 2 extra damage.</v>
      </c>
      <c r="AG3620">
        <v>0</v>
      </c>
      <c r="AH3620">
        <v>0</v>
      </c>
      <c r="AI3620">
        <f t="shared" si="259"/>
        <v>1</v>
      </c>
      <c r="AJ3620" t="s">
        <v>525</v>
      </c>
      <c r="AK3620" t="s">
        <v>6231</v>
      </c>
      <c r="AL3620">
        <v>0</v>
      </c>
      <c r="AM3620" cm="1">
        <f t="array" ref="AM3620">IF(AL3620=1,1,
   IF(ISTEXT(AK3620),1,
   IF(AO3620&gt;1,AM3619,
   IF(AI3620=1,
      IF(SUMPRODUCT((LEN($Y$2:$Y$4096)-LEN(SUBSTITUTE($Y$2:$Y$4096,AA3620,"")))/LEN(AA3620))&gt;0,2,1),
      IF(
         SUMPRODUCT((LEN($Y$2:$Y$4096)-LEN(SUBSTITUTE($Y$2:$Y$4096,AA3620,"")))/LEN(AA3620))
         - SUMPRODUCT((LEN($Y$2:$Y$4096)-LEN(SUBSTITUTE($Y$2:$Y$4096,"Alolan "&amp;AA3620,"")))/LEN("Alolan "&amp;AA3620))
         - SUMPRODUCT((LEN($Y$2:$Y$4096)-LEN(SUBSTITUTE($Y$2:$Y$4096,"Galarian "&amp;AA3620,"")))/LEN("Galarian "&amp;AA3620))
         - SUMPRODUCT((LEN($Y$2:$Y$4096)-LEN(SUBSTITUTE($Y$2:$Y$4096,"Hisuian "&amp;AA3620,"")))/LEN("Hisuian "&amp;AA3620))
         - SUMPRODUCT((LEN($Y$2:$Y$4096)-LEN(SUBSTITUTE($Y$2:$Y$4096,"Paldean "&amp;AA3620,"")))/LEN("Paldean "&amp;AA3620))
      &gt;0,2,1)
   ))))</f>
        <v>1</v>
      </c>
      <c r="AN3620">
        <v>0</v>
      </c>
      <c r="AO3620">
        <v>2</v>
      </c>
    </row>
    <row r="3621" spans="1:41" x14ac:dyDescent="0.25">
      <c r="A3621" t="s">
        <v>3701</v>
      </c>
      <c r="B3621" t="s">
        <v>1558</v>
      </c>
      <c r="C3621" t="s">
        <v>1469</v>
      </c>
      <c r="D3621" t="s">
        <v>1472</v>
      </c>
      <c r="E3621">
        <v>81</v>
      </c>
      <c r="F3621">
        <v>102</v>
      </c>
      <c r="G3621">
        <v>77</v>
      </c>
      <c r="H3621">
        <v>85</v>
      </c>
      <c r="I3621">
        <v>75</v>
      </c>
      <c r="J3621">
        <v>85</v>
      </c>
      <c r="K3621" t="s">
        <v>341</v>
      </c>
      <c r="M3621" t="s">
        <v>6231</v>
      </c>
      <c r="N3621">
        <v>9.35</v>
      </c>
      <c r="O3621">
        <v>7.8</v>
      </c>
      <c r="P3621">
        <v>2</v>
      </c>
      <c r="Q3621">
        <v>4</v>
      </c>
      <c r="R3621">
        <f t="shared" si="260"/>
        <v>11</v>
      </c>
      <c r="S3621">
        <f t="shared" si="261"/>
        <v>12</v>
      </c>
      <c r="T3621">
        <f t="shared" si="258"/>
        <v>23</v>
      </c>
      <c r="U3621" t="s">
        <v>1469</v>
      </c>
      <c r="V3621" t="s">
        <v>1472</v>
      </c>
      <c r="W3621" t="s">
        <v>1492</v>
      </c>
      <c r="X3621" t="s">
        <v>1512</v>
      </c>
      <c r="Z3621" t="str" cm="1">
        <f t="array" ref="Z3621">IF(ISBLANK(AK3621),_xlfn.LET(
    _xlpm.nameBeforeSlash, IF(ISNUMBER(SEARCH("/", Y3621)), LEFT(Y3621, SEARCH("/", Y3621)-1), Y3621),
    _xlpm.matchRow, IFERROR(MATCH(_xlpm.nameBeforeSlash, AA:AA, 0), ""),
    _xlpm.difference, IF(_xlpm.matchRow="", "", ABS((R3621 + S3621)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),IF(ISBLANK(Y3621),"","Hidden"))</f>
        <v/>
      </c>
      <c r="AA3621" t="s">
        <v>4967</v>
      </c>
      <c r="AB3621" t="s">
        <v>3498</v>
      </c>
      <c r="AC3621" t="s">
        <v>6369</v>
      </c>
      <c r="AD3621" t="str">
        <f>_xlfn.XLOOKUP(AC3621,moves!A:A,moves!B:B)</f>
        <v>poison</v>
      </c>
      <c r="AE3621">
        <f>_xlfn.XLOOKUP(AC3621,moves!A:A,moves!D:D)</f>
        <v>5</v>
      </c>
      <c r="AF3621" t="str">
        <f>_xlfn.XLOOKUP(AC3621,moves!A:A,moves!E:E)</f>
        <v>If 2 or more status symbols are rolled: Inflict the Poisoned status on the target.</v>
      </c>
      <c r="AG3621">
        <v>0</v>
      </c>
      <c r="AH3621">
        <v>0</v>
      </c>
      <c r="AI3621">
        <f t="shared" si="259"/>
        <v>1</v>
      </c>
      <c r="AJ3621" t="s">
        <v>525</v>
      </c>
      <c r="AK3621" t="s">
        <v>6231</v>
      </c>
      <c r="AL3621">
        <v>0</v>
      </c>
      <c r="AM3621" cm="1">
        <f t="array" ref="AM3621">IF(AL3621=1,1,
   IF(ISTEXT(AK3621),1,
   IF(AO3621&gt;1,AM3619,
   IF(AI3621=1,
      IF(SUMPRODUCT((LEN($Y$2:$Y$4096)-LEN(SUBSTITUTE($Y$2:$Y$4096,AA3621,"")))/LEN(AA3621))&gt;0,2,1),
      IF(
         SUMPRODUCT((LEN($Y$2:$Y$4096)-LEN(SUBSTITUTE($Y$2:$Y$4096,AA3621,"")))/LEN(AA3621))
         - SUMPRODUCT((LEN($Y$2:$Y$4096)-LEN(SUBSTITUTE($Y$2:$Y$4096,"Alolan "&amp;AA3621,"")))/LEN("Alolan "&amp;AA3621))
         - SUMPRODUCT((LEN($Y$2:$Y$4096)-LEN(SUBSTITUTE($Y$2:$Y$4096,"Galarian "&amp;AA3621,"")))/LEN("Galarian "&amp;AA3621))
         - SUMPRODUCT((LEN($Y$2:$Y$4096)-LEN(SUBSTITUTE($Y$2:$Y$4096,"Hisuian "&amp;AA3621,"")))/LEN("Hisuian "&amp;AA3621))
         - SUMPRODUCT((LEN($Y$2:$Y$4096)-LEN(SUBSTITUTE($Y$2:$Y$4096,"Paldean "&amp;AA3621,"")))/LEN("Paldean "&amp;AA3621))
      &gt;0,2,1)
   ))))</f>
        <v>1</v>
      </c>
      <c r="AN3621">
        <v>0</v>
      </c>
      <c r="AO3621">
        <v>0</v>
      </c>
    </row>
    <row r="3622" spans="1:41" x14ac:dyDescent="0.25">
      <c r="A3622" t="s">
        <v>3834</v>
      </c>
      <c r="B3622" t="s">
        <v>57</v>
      </c>
      <c r="C3622" t="s">
        <v>1490</v>
      </c>
      <c r="D3622" t="s">
        <v>1481</v>
      </c>
      <c r="E3622">
        <v>95</v>
      </c>
      <c r="F3622">
        <v>125</v>
      </c>
      <c r="G3622">
        <v>79</v>
      </c>
      <c r="H3622">
        <v>60</v>
      </c>
      <c r="I3622">
        <v>100</v>
      </c>
      <c r="J3622">
        <v>81</v>
      </c>
      <c r="K3622" t="s">
        <v>376</v>
      </c>
      <c r="M3622" t="s">
        <v>6231</v>
      </c>
      <c r="N3622">
        <v>10.09</v>
      </c>
      <c r="O3622">
        <v>9.17</v>
      </c>
      <c r="P3622">
        <v>2</v>
      </c>
      <c r="Q3622">
        <v>3</v>
      </c>
      <c r="R3622">
        <f t="shared" si="260"/>
        <v>12</v>
      </c>
      <c r="S3622">
        <f t="shared" si="261"/>
        <v>12</v>
      </c>
      <c r="T3622">
        <f t="shared" si="258"/>
        <v>24</v>
      </c>
      <c r="U3622" t="s">
        <v>1490</v>
      </c>
      <c r="V3622" t="s">
        <v>1481</v>
      </c>
      <c r="W3622" t="s">
        <v>1471</v>
      </c>
      <c r="X3622" t="s">
        <v>1482</v>
      </c>
      <c r="Z3622" t="str" cm="1">
        <f t="array" ref="Z3622">IF(ISBLANK(AK3622),_xlfn.LET(
    _xlpm.nameBeforeSlash, IF(ISNUMBER(SEARCH("/", Y3622)), LEFT(Y3622, SEARCH("/", Y3622)-1), Y3622),
    _xlpm.matchRow, IFERROR(MATCH(_xlpm.nameBeforeSlash, AA:AA, 0), ""),
    _xlpm.difference, IF(_xlpm.matchRow="", "", ABS((R3622 + S3622)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),IF(ISBLANK(Y3622),"","Hidden"))</f>
        <v/>
      </c>
      <c r="AA3622" t="s">
        <v>5113</v>
      </c>
      <c r="AB3622" t="s">
        <v>3498</v>
      </c>
      <c r="AC3622" t="s">
        <v>6421</v>
      </c>
      <c r="AD3622" t="str">
        <f>_xlfn.XLOOKUP(AC3622,moves!A:A,moves!B:B)</f>
        <v>water</v>
      </c>
      <c r="AE3622">
        <f>_xlfn.XLOOKUP(AC3622,moves!A:A,moves!D:D)</f>
        <v>3</v>
      </c>
      <c r="AF3622" t="str">
        <f>_xlfn.XLOOKUP(AC3622,moves!A:A,moves!E:E)</f>
        <v>Return all items on the target to the target's bag.</v>
      </c>
      <c r="AG3622">
        <v>0</v>
      </c>
      <c r="AH3622">
        <v>0</v>
      </c>
      <c r="AI3622">
        <f t="shared" si="259"/>
        <v>1</v>
      </c>
      <c r="AJ3622" t="s">
        <v>525</v>
      </c>
      <c r="AK3622" t="s">
        <v>6231</v>
      </c>
      <c r="AL3622">
        <v>0</v>
      </c>
      <c r="AM3622" cm="1">
        <f t="array" ref="AM3622">IF(AL3622=1,1,
   IF(ISTEXT(AK3622),1,
   IF(AO3622&gt;1,AM3621,
   IF(AI3622=1,
      IF(SUMPRODUCT((LEN($Y$2:$Y$4096)-LEN(SUBSTITUTE($Y$2:$Y$4096,AA3622,"")))/LEN(AA3622))&gt;0,2,1),
      IF(
         SUMPRODUCT((LEN($Y$2:$Y$4096)-LEN(SUBSTITUTE($Y$2:$Y$4096,AA3622,"")))/LEN(AA3622))
         - SUMPRODUCT((LEN($Y$2:$Y$4096)-LEN(SUBSTITUTE($Y$2:$Y$4096,"Alolan "&amp;AA3622,"")))/LEN("Alolan "&amp;AA3622))
         - SUMPRODUCT((LEN($Y$2:$Y$4096)-LEN(SUBSTITUTE($Y$2:$Y$4096,"Galarian "&amp;AA3622,"")))/LEN("Galarian "&amp;AA3622))
         - SUMPRODUCT((LEN($Y$2:$Y$4096)-LEN(SUBSTITUTE($Y$2:$Y$4096,"Hisuian "&amp;AA3622,"")))/LEN("Hisuian "&amp;AA3622))
         - SUMPRODUCT((LEN($Y$2:$Y$4096)-LEN(SUBSTITUTE($Y$2:$Y$4096,"Paldean "&amp;AA3622,"")))/LEN("Paldean "&amp;AA3622))
      &gt;0,2,1)
   ))))</f>
        <v>1</v>
      </c>
      <c r="AN3622">
        <v>0</v>
      </c>
      <c r="AO3622">
        <v>1</v>
      </c>
    </row>
    <row r="3623" spans="1:41" x14ac:dyDescent="0.25">
      <c r="A3623" t="s">
        <v>3835</v>
      </c>
      <c r="B3623" t="s">
        <v>57</v>
      </c>
      <c r="C3623" t="s">
        <v>1490</v>
      </c>
      <c r="D3623" t="s">
        <v>1471</v>
      </c>
      <c r="E3623">
        <v>95</v>
      </c>
      <c r="F3623">
        <v>155</v>
      </c>
      <c r="G3623">
        <v>109</v>
      </c>
      <c r="H3623">
        <v>70</v>
      </c>
      <c r="I3623">
        <v>130</v>
      </c>
      <c r="J3623">
        <v>81</v>
      </c>
      <c r="K3623" t="s">
        <v>376</v>
      </c>
      <c r="M3623" t="s">
        <v>6231</v>
      </c>
      <c r="N3623">
        <v>11.690000000000001</v>
      </c>
      <c r="O3623">
        <v>10.969999999999999</v>
      </c>
      <c r="P3623">
        <v>2</v>
      </c>
      <c r="Q3623">
        <v>3</v>
      </c>
      <c r="R3623">
        <f t="shared" si="260"/>
        <v>14</v>
      </c>
      <c r="S3623">
        <f t="shared" si="261"/>
        <v>14</v>
      </c>
      <c r="T3623">
        <f t="shared" si="258"/>
        <v>28</v>
      </c>
      <c r="U3623" t="s">
        <v>1490</v>
      </c>
      <c r="V3623" t="s">
        <v>1471</v>
      </c>
      <c r="W3623" t="s">
        <v>1481</v>
      </c>
      <c r="X3623" t="s">
        <v>1482</v>
      </c>
      <c r="Z3623" t="str" cm="1">
        <f t="array" ref="Z3623">IF(ISBLANK(AK3623),_xlfn.LET(
    _xlpm.nameBeforeSlash, IF(ISNUMBER(SEARCH("/", Y3623)), LEFT(Y3623, SEARCH("/", Y3623)-1), Y3623),
    _xlpm.matchRow, IFERROR(MATCH(_xlpm.nameBeforeSlash, AA:AA, 0), ""),
    _xlpm.difference, IF(_xlpm.matchRow="", "", ABS((R3623 + S3623)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),IF(ISBLANK(Y3623),"","Hidden"))</f>
        <v/>
      </c>
      <c r="AA3623" t="s">
        <v>5115</v>
      </c>
      <c r="AB3623" t="s">
        <v>1477</v>
      </c>
      <c r="AC3623" t="s">
        <v>6423</v>
      </c>
      <c r="AD3623" t="str">
        <f>_xlfn.XLOOKUP(AC3623,moves!A:A,moves!B:B)</f>
        <v>water</v>
      </c>
      <c r="AE3623">
        <f>_xlfn.XLOOKUP(AC3623,moves!A:A,moves!D:D)</f>
        <v>3</v>
      </c>
      <c r="AF3623" t="str">
        <f>_xlfn.XLOOKUP(AC3623,moves!A:A,moves!E:E)</f>
        <v>You may deal 2 damage to any number of Pokémon in your party. For each Pokémon you dealt damage to in this way: Deal 4 damage to any Pokémon in the target's party.</v>
      </c>
      <c r="AG3623">
        <v>0</v>
      </c>
      <c r="AH3623">
        <v>0</v>
      </c>
      <c r="AI3623">
        <f t="shared" si="259"/>
        <v>1</v>
      </c>
      <c r="AJ3623" t="s">
        <v>525</v>
      </c>
      <c r="AK3623" t="s">
        <v>6231</v>
      </c>
      <c r="AL3623">
        <v>0</v>
      </c>
      <c r="AM3623" cm="1">
        <f t="array" ref="AM3623">IF(AL3623=1,1,
   IF(ISTEXT(AK3623),1,
   IF(AO3623&gt;1,AM3622,
   IF(AI3623=1,
      IF(SUMPRODUCT((LEN($Y$2:$Y$4096)-LEN(SUBSTITUTE($Y$2:$Y$4096,AA3623,"")))/LEN(AA3623))&gt;0,2,1),
      IF(
         SUMPRODUCT((LEN($Y$2:$Y$4096)-LEN(SUBSTITUTE($Y$2:$Y$4096,AA3623,"")))/LEN(AA3623))
         - SUMPRODUCT((LEN($Y$2:$Y$4096)-LEN(SUBSTITUTE($Y$2:$Y$4096,"Alolan "&amp;AA3623,"")))/LEN("Alolan "&amp;AA3623))
         - SUMPRODUCT((LEN($Y$2:$Y$4096)-LEN(SUBSTITUTE($Y$2:$Y$4096,"Galarian "&amp;AA3623,"")))/LEN("Galarian "&amp;AA3623))
         - SUMPRODUCT((LEN($Y$2:$Y$4096)-LEN(SUBSTITUTE($Y$2:$Y$4096,"Hisuian "&amp;AA3623,"")))/LEN("Hisuian "&amp;AA3623))
         - SUMPRODUCT((LEN($Y$2:$Y$4096)-LEN(SUBSTITUTE($Y$2:$Y$4096,"Paldean "&amp;AA3623,"")))/LEN("Paldean "&amp;AA3623))
      &gt;0,2,1)
   ))))</f>
        <v>1</v>
      </c>
      <c r="AN3623">
        <v>0</v>
      </c>
      <c r="AO3623">
        <v>2</v>
      </c>
    </row>
    <row r="3624" spans="1:41" x14ac:dyDescent="0.25">
      <c r="A3624" t="s">
        <v>3765</v>
      </c>
      <c r="B3624" t="s">
        <v>1641</v>
      </c>
      <c r="C3624" t="s">
        <v>1469</v>
      </c>
      <c r="D3624" t="s">
        <v>429</v>
      </c>
      <c r="E3624">
        <v>95</v>
      </c>
      <c r="F3624">
        <v>100</v>
      </c>
      <c r="G3624">
        <v>85</v>
      </c>
      <c r="H3624">
        <v>100</v>
      </c>
      <c r="I3624">
        <v>70</v>
      </c>
      <c r="J3624">
        <v>30</v>
      </c>
      <c r="K3624" t="s">
        <v>1642</v>
      </c>
      <c r="M3624" t="s">
        <v>6231</v>
      </c>
      <c r="N3624">
        <v>7.2</v>
      </c>
      <c r="O3624">
        <v>8.4499999999999993</v>
      </c>
      <c r="P3624">
        <v>2</v>
      </c>
      <c r="Q3624">
        <v>4</v>
      </c>
      <c r="R3624">
        <f t="shared" si="260"/>
        <v>9</v>
      </c>
      <c r="S3624">
        <f t="shared" si="261"/>
        <v>12</v>
      </c>
      <c r="T3624">
        <f t="shared" si="258"/>
        <v>21</v>
      </c>
      <c r="U3624" t="s">
        <v>1469</v>
      </c>
      <c r="V3624" t="s">
        <v>429</v>
      </c>
      <c r="W3624" t="s">
        <v>1490</v>
      </c>
      <c r="X3624" t="s">
        <v>1524</v>
      </c>
      <c r="Z3624" t="str" cm="1">
        <f t="array" ref="Z3624">IF(ISBLANK(AK3624),_xlfn.LET(
    _xlpm.nameBeforeSlash, IF(ISNUMBER(SEARCH("/", Y3624)), LEFT(Y3624, SEARCH("/", Y3624)-1), Y3624),
    _xlpm.matchRow, IFERROR(MATCH(_xlpm.nameBeforeSlash, AA:AA, 0), ""),
    _xlpm.difference, IF(_xlpm.matchRow="", "", ABS((R3624 + S3624)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),IF(ISBLANK(Y3624),"","Hidden"))</f>
        <v/>
      </c>
      <c r="AA3624" t="s">
        <v>5034</v>
      </c>
      <c r="AB3624" t="s">
        <v>3498</v>
      </c>
      <c r="AC3624" t="s">
        <v>6405</v>
      </c>
      <c r="AD3624" t="str">
        <f>_xlfn.XLOOKUP(AC3624,moves!A:A,moves!B:B)</f>
        <v>poison</v>
      </c>
      <c r="AE3624">
        <f>_xlfn.XLOOKUP(AC3624,moves!A:A,moves!D:D)</f>
        <v>4</v>
      </c>
      <c r="AF3624" t="str">
        <f>_xlfn.XLOOKUP(AC3624,moves!A:A,moves!E:E)</f>
        <v>Inflict the Poisoned status on any Pokémon.</v>
      </c>
      <c r="AG3624">
        <v>0</v>
      </c>
      <c r="AH3624">
        <v>0</v>
      </c>
      <c r="AI3624">
        <f t="shared" si="259"/>
        <v>1</v>
      </c>
      <c r="AJ3624" t="s">
        <v>525</v>
      </c>
      <c r="AK3624" t="s">
        <v>6231</v>
      </c>
      <c r="AL3624">
        <v>0</v>
      </c>
      <c r="AM3624" cm="1">
        <f t="array" ref="AM3624">IF(AL3624=1,1,
   IF(ISTEXT(AK3624),1,
   IF(AO3624&gt;1,AM3622,
   IF(AI3624=1,
      IF(SUMPRODUCT((LEN($Y$2:$Y$4096)-LEN(SUBSTITUTE($Y$2:$Y$4096,AA3624,"")))/LEN(AA3624))&gt;0,2,1),
      IF(
         SUMPRODUCT((LEN($Y$2:$Y$4096)-LEN(SUBSTITUTE($Y$2:$Y$4096,AA3624,"")))/LEN(AA3624))
         - SUMPRODUCT((LEN($Y$2:$Y$4096)-LEN(SUBSTITUTE($Y$2:$Y$4096,"Alolan "&amp;AA3624,"")))/LEN("Alolan "&amp;AA3624))
         - SUMPRODUCT((LEN($Y$2:$Y$4096)-LEN(SUBSTITUTE($Y$2:$Y$4096,"Galarian "&amp;AA3624,"")))/LEN("Galarian "&amp;AA3624))
         - SUMPRODUCT((LEN($Y$2:$Y$4096)-LEN(SUBSTITUTE($Y$2:$Y$4096,"Hisuian "&amp;AA3624,"")))/LEN("Hisuian "&amp;AA3624))
         - SUMPRODUCT((LEN($Y$2:$Y$4096)-LEN(SUBSTITUTE($Y$2:$Y$4096,"Paldean "&amp;AA3624,"")))/LEN("Paldean "&amp;AA3624))
      &gt;0,2,1)
   ))))</f>
        <v>1</v>
      </c>
      <c r="AN3624">
        <v>0</v>
      </c>
      <c r="AO3624">
        <v>0</v>
      </c>
    </row>
    <row r="3625" spans="1:41" x14ac:dyDescent="0.25">
      <c r="A3625" t="s">
        <v>3911</v>
      </c>
      <c r="B3625" t="s">
        <v>1804</v>
      </c>
      <c r="C3625" t="s">
        <v>1469</v>
      </c>
      <c r="D3625" t="s">
        <v>429</v>
      </c>
      <c r="E3625">
        <v>95</v>
      </c>
      <c r="F3625">
        <v>65</v>
      </c>
      <c r="G3625">
        <v>80</v>
      </c>
      <c r="H3625">
        <v>110</v>
      </c>
      <c r="I3625">
        <v>110</v>
      </c>
      <c r="J3625">
        <v>30</v>
      </c>
      <c r="K3625" t="s">
        <v>1805</v>
      </c>
      <c r="M3625" t="s">
        <v>6231</v>
      </c>
      <c r="N3625">
        <v>7.35</v>
      </c>
      <c r="O3625">
        <v>9.5</v>
      </c>
      <c r="P3625">
        <v>2</v>
      </c>
      <c r="Q3625">
        <v>4</v>
      </c>
      <c r="R3625">
        <f t="shared" si="260"/>
        <v>9</v>
      </c>
      <c r="S3625">
        <f t="shared" si="261"/>
        <v>14</v>
      </c>
      <c r="T3625">
        <f t="shared" si="258"/>
        <v>23</v>
      </c>
      <c r="U3625" t="s">
        <v>1469</v>
      </c>
      <c r="V3625" t="s">
        <v>429</v>
      </c>
      <c r="W3625" t="s">
        <v>1490</v>
      </c>
      <c r="X3625" t="s">
        <v>1524</v>
      </c>
      <c r="Z3625" t="str" cm="1">
        <f t="array" ref="Z3625">IF(ISBLANK(AK3625),_xlfn.LET(
    _xlpm.nameBeforeSlash, IF(ISNUMBER(SEARCH("/", Y3625)), LEFT(Y3625, SEARCH("/", Y3625)-1), Y3625),
    _xlpm.matchRow, IFERROR(MATCH(_xlpm.nameBeforeSlash, AA:AA, 0), ""),
    _xlpm.difference, IF(_xlpm.matchRow="", "", ABS((R3625 + S3625)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),IF(ISBLANK(Y3625),"","Hidden"))</f>
        <v/>
      </c>
      <c r="AA3625" t="s">
        <v>5193</v>
      </c>
      <c r="AB3625" t="s">
        <v>3498</v>
      </c>
      <c r="AC3625" t="s">
        <v>6466</v>
      </c>
      <c r="AD3625" t="str">
        <f>_xlfn.XLOOKUP(AC3625,moves!A:A,moves!B:B)</f>
        <v>ghost</v>
      </c>
      <c r="AE3625">
        <f>_xlfn.XLOOKUP(AC3625,moves!A:A,moves!D:D)</f>
        <v>0</v>
      </c>
      <c r="AF3625" t="str">
        <f>_xlfn.XLOOKUP(AC3625,moves!A:A,moves!E:E)</f>
        <v>If the target is still active by the end of the target's turn on the next round: The target takes damage equal to half its base health, rounded up.</v>
      </c>
      <c r="AG3625">
        <v>0</v>
      </c>
      <c r="AH3625">
        <v>0</v>
      </c>
      <c r="AI3625">
        <f t="shared" si="259"/>
        <v>1</v>
      </c>
      <c r="AJ3625" t="s">
        <v>525</v>
      </c>
      <c r="AK3625" t="s">
        <v>6231</v>
      </c>
      <c r="AL3625">
        <v>0</v>
      </c>
      <c r="AM3625" cm="1">
        <f t="array" ref="AM3625">IF(AL3625=1,1,
   IF(ISTEXT(AK3625),1,
   IF(AO3625&gt;1,AM3624,
   IF(AI3625=1,
      IF(SUMPRODUCT((LEN($Y$2:$Y$4096)-LEN(SUBSTITUTE($Y$2:$Y$4096,AA3625,"")))/LEN(AA3625))&gt;0,2,1),
      IF(
         SUMPRODUCT((LEN($Y$2:$Y$4096)-LEN(SUBSTITUTE($Y$2:$Y$4096,AA3625,"")))/LEN(AA3625))
         - SUMPRODUCT((LEN($Y$2:$Y$4096)-LEN(SUBSTITUTE($Y$2:$Y$4096,"Alolan "&amp;AA3625,"")))/LEN("Alolan "&amp;AA3625))
         - SUMPRODUCT((LEN($Y$2:$Y$4096)-LEN(SUBSTITUTE($Y$2:$Y$4096,"Galarian "&amp;AA3625,"")))/LEN("Galarian "&amp;AA3625))
         - SUMPRODUCT((LEN($Y$2:$Y$4096)-LEN(SUBSTITUTE($Y$2:$Y$4096,"Hisuian "&amp;AA3625,"")))/LEN("Hisuian "&amp;AA3625))
         - SUMPRODUCT((LEN($Y$2:$Y$4096)-LEN(SUBSTITUTE($Y$2:$Y$4096,"Paldean "&amp;AA3625,"")))/LEN("Paldean "&amp;AA3625))
      &gt;0,2,1)
   ))))</f>
        <v>1</v>
      </c>
      <c r="AN3625">
        <v>0</v>
      </c>
      <c r="AO3625">
        <v>0</v>
      </c>
    </row>
    <row r="3626" spans="1:41" x14ac:dyDescent="0.25">
      <c r="A3626" t="s">
        <v>4702</v>
      </c>
      <c r="B3626" t="s">
        <v>1905</v>
      </c>
      <c r="C3626" t="s">
        <v>1471</v>
      </c>
      <c r="D3626" t="s">
        <v>1512</v>
      </c>
      <c r="E3626">
        <v>93</v>
      </c>
      <c r="F3626">
        <v>90</v>
      </c>
      <c r="G3626">
        <v>101</v>
      </c>
      <c r="H3626">
        <v>60</v>
      </c>
      <c r="I3626">
        <v>81</v>
      </c>
      <c r="J3626">
        <v>95</v>
      </c>
      <c r="K3626" t="s">
        <v>2806</v>
      </c>
      <c r="M3626" t="s">
        <v>6231</v>
      </c>
      <c r="N3626">
        <v>8.9</v>
      </c>
      <c r="O3626">
        <v>9.18</v>
      </c>
      <c r="P3626">
        <v>3</v>
      </c>
      <c r="Q3626">
        <v>3</v>
      </c>
      <c r="R3626">
        <f t="shared" si="260"/>
        <v>12</v>
      </c>
      <c r="S3626">
        <f t="shared" si="261"/>
        <v>12</v>
      </c>
      <c r="T3626">
        <f t="shared" si="258"/>
        <v>24</v>
      </c>
      <c r="U3626" t="s">
        <v>1471</v>
      </c>
      <c r="V3626" t="s">
        <v>1512</v>
      </c>
      <c r="W3626" t="s">
        <v>1492</v>
      </c>
      <c r="X3626" t="s">
        <v>1524</v>
      </c>
      <c r="Z3626" t="str" cm="1">
        <f t="array" ref="Z3626">IF(ISBLANK(AK3626),_xlfn.LET(
    _xlpm.nameBeforeSlash, IF(ISNUMBER(SEARCH("/", Y3626)), LEFT(Y3626, SEARCH("/", Y3626)-1), Y3626),
    _xlpm.matchRow, IFERROR(MATCH(_xlpm.nameBeforeSlash, AA:AA, 0), ""),
    _xlpm.difference, IF(_xlpm.matchRow="", "", ABS((R3626 + S3626)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),IF(ISBLANK(Y3626),"","Hidden"))</f>
        <v/>
      </c>
      <c r="AA3626" t="s">
        <v>5277</v>
      </c>
      <c r="AB3626" t="s">
        <v>3498</v>
      </c>
      <c r="AC3626" t="s">
        <v>6830</v>
      </c>
      <c r="AD3626" t="str">
        <f>_xlfn.XLOOKUP(AC3626,moves!A:A,moves!B:B)</f>
        <v>dark</v>
      </c>
      <c r="AE3626">
        <f>_xlfn.XLOOKUP(AC3626,moves!A:A,moves!D:D)</f>
        <v>3</v>
      </c>
      <c r="AF3626" t="str">
        <f>_xlfn.XLOOKUP(AC3626,moves!A:A,moves!E:E)</f>
        <v>When the targets next attack: Decrease the target's attack strength by 1.</v>
      </c>
      <c r="AG3626">
        <v>0</v>
      </c>
      <c r="AH3626">
        <v>0</v>
      </c>
      <c r="AI3626">
        <f t="shared" si="259"/>
        <v>1</v>
      </c>
      <c r="AJ3626" t="s">
        <v>525</v>
      </c>
      <c r="AK3626" t="s">
        <v>6231</v>
      </c>
      <c r="AL3626">
        <v>0</v>
      </c>
      <c r="AM3626" cm="1">
        <f t="array" ref="AM3626">IF(AL3626=1,1,
   IF(ISTEXT(AK3626),1,
   IF(AO3626&gt;1,AM3625,
   IF(AI3626=1,
      IF(SUMPRODUCT((LEN($Y$2:$Y$4096)-LEN(SUBSTITUTE($Y$2:$Y$4096,AA3626,"")))/LEN(AA3626))&gt;0,2,1),
      IF(
         SUMPRODUCT((LEN($Y$2:$Y$4096)-LEN(SUBSTITUTE($Y$2:$Y$4096,AA3626,"")))/LEN(AA3626))
         - SUMPRODUCT((LEN($Y$2:$Y$4096)-LEN(SUBSTITUTE($Y$2:$Y$4096,"Alolan "&amp;AA3626,"")))/LEN("Alolan "&amp;AA3626))
         - SUMPRODUCT((LEN($Y$2:$Y$4096)-LEN(SUBSTITUTE($Y$2:$Y$4096,"Galarian "&amp;AA3626,"")))/LEN("Galarian "&amp;AA3626))
         - SUMPRODUCT((LEN($Y$2:$Y$4096)-LEN(SUBSTITUTE($Y$2:$Y$4096,"Hisuian "&amp;AA3626,"")))/LEN("Hisuian "&amp;AA3626))
         - SUMPRODUCT((LEN($Y$2:$Y$4096)-LEN(SUBSTITUTE($Y$2:$Y$4096,"Paldean "&amp;AA3626,"")))/LEN("Paldean "&amp;AA3626))
      &gt;0,2,1)
   ))))</f>
        <v>1</v>
      </c>
      <c r="AN3626">
        <v>0</v>
      </c>
      <c r="AO3626">
        <v>0</v>
      </c>
    </row>
    <row r="3627" spans="1:41" x14ac:dyDescent="0.25">
      <c r="A3627" t="s">
        <v>3966</v>
      </c>
      <c r="B3627" t="s">
        <v>109</v>
      </c>
      <c r="C3627" t="s">
        <v>1546</v>
      </c>
      <c r="D3627" t="s">
        <v>1471</v>
      </c>
      <c r="E3627">
        <v>100</v>
      </c>
      <c r="F3627">
        <v>134</v>
      </c>
      <c r="G3627">
        <v>110</v>
      </c>
      <c r="H3627">
        <v>95</v>
      </c>
      <c r="I3627">
        <v>100</v>
      </c>
      <c r="J3627">
        <v>61</v>
      </c>
      <c r="K3627" t="s">
        <v>1852</v>
      </c>
      <c r="M3627" t="s">
        <v>6231</v>
      </c>
      <c r="N3627">
        <v>10.09</v>
      </c>
      <c r="O3627">
        <v>10.3</v>
      </c>
      <c r="P3627">
        <v>2</v>
      </c>
      <c r="Q3627">
        <v>2</v>
      </c>
      <c r="R3627">
        <f t="shared" si="260"/>
        <v>12</v>
      </c>
      <c r="S3627">
        <f t="shared" si="261"/>
        <v>12</v>
      </c>
      <c r="T3627">
        <f t="shared" si="258"/>
        <v>24</v>
      </c>
      <c r="U3627" t="s">
        <v>1546</v>
      </c>
      <c r="V3627" t="s">
        <v>1471</v>
      </c>
      <c r="W3627" t="s">
        <v>1472</v>
      </c>
      <c r="X3627" t="s">
        <v>1482</v>
      </c>
      <c r="Z3627" t="str" cm="1">
        <f t="array" ref="Z3627">IF(ISBLANK(AK3627),_xlfn.LET(
    _xlpm.nameBeforeSlash, IF(ISNUMBER(SEARCH("/", Y3627)), LEFT(Y3627, SEARCH("/", Y3627)-1), Y3627),
    _xlpm.matchRow, IFERROR(MATCH(_xlpm.nameBeforeSlash, AA:AA, 0), ""),
    _xlpm.difference, IF(_xlpm.matchRow="", "", ABS((R3627 + S3627)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),IF(ISBLANK(Y3627),"","Hidden"))</f>
        <v/>
      </c>
      <c r="AA3627" t="s">
        <v>5254</v>
      </c>
      <c r="AB3627" t="s">
        <v>3498</v>
      </c>
      <c r="AC3627" t="s">
        <v>6496</v>
      </c>
      <c r="AD3627" t="str">
        <f>_xlfn.XLOOKUP(AC3627,moves!A:A,moves!B:B)</f>
        <v>dark</v>
      </c>
      <c r="AE3627">
        <f>_xlfn.XLOOKUP(AC3627,moves!A:A,moves!D:D)</f>
        <v>5</v>
      </c>
      <c r="AF3627" t="str">
        <f>_xlfn.XLOOKUP(AC3627,moves!A:A,moves!E:E)</f>
        <v>Both player's must discard a Battle card.</v>
      </c>
      <c r="AG3627">
        <v>0</v>
      </c>
      <c r="AH3627">
        <v>0</v>
      </c>
      <c r="AI3627">
        <f t="shared" si="259"/>
        <v>1</v>
      </c>
      <c r="AJ3627" t="s">
        <v>525</v>
      </c>
      <c r="AK3627" t="s">
        <v>6231</v>
      </c>
      <c r="AL3627">
        <v>0</v>
      </c>
      <c r="AM3627" cm="1">
        <f t="array" ref="AM3627">IF(AL3627=1,1,
   IF(ISTEXT(AK3627),1,
   IF(AO3627&gt;1,AM3626,
   IF(AI3627=1,
      IF(SUMPRODUCT((LEN($Y$2:$Y$4096)-LEN(SUBSTITUTE($Y$2:$Y$4096,AA3627,"")))/LEN(AA3627))&gt;0,2,1),
      IF(
         SUMPRODUCT((LEN($Y$2:$Y$4096)-LEN(SUBSTITUTE($Y$2:$Y$4096,AA3627,"")))/LEN(AA3627))
         - SUMPRODUCT((LEN($Y$2:$Y$4096)-LEN(SUBSTITUTE($Y$2:$Y$4096,"Alolan "&amp;AA3627,"")))/LEN("Alolan "&amp;AA3627))
         - SUMPRODUCT((LEN($Y$2:$Y$4096)-LEN(SUBSTITUTE($Y$2:$Y$4096,"Galarian "&amp;AA3627,"")))/LEN("Galarian "&amp;AA3627))
         - SUMPRODUCT((LEN($Y$2:$Y$4096)-LEN(SUBSTITUTE($Y$2:$Y$4096,"Hisuian "&amp;AA3627,"")))/LEN("Hisuian "&amp;AA3627))
         - SUMPRODUCT((LEN($Y$2:$Y$4096)-LEN(SUBSTITUTE($Y$2:$Y$4096,"Paldean "&amp;AA3627,"")))/LEN("Paldean "&amp;AA3627))
      &gt;0,2,1)
   ))))</f>
        <v>1</v>
      </c>
      <c r="AN3627">
        <v>0</v>
      </c>
      <c r="AO3627">
        <v>1</v>
      </c>
    </row>
    <row r="3628" spans="1:41" x14ac:dyDescent="0.25">
      <c r="A3628" t="s">
        <v>3967</v>
      </c>
      <c r="B3628" t="s">
        <v>109</v>
      </c>
      <c r="C3628" t="s">
        <v>1546</v>
      </c>
      <c r="D3628" t="s">
        <v>1471</v>
      </c>
      <c r="E3628">
        <v>100</v>
      </c>
      <c r="F3628">
        <v>164</v>
      </c>
      <c r="G3628">
        <v>150</v>
      </c>
      <c r="H3628">
        <v>95</v>
      </c>
      <c r="I3628">
        <v>120</v>
      </c>
      <c r="J3628">
        <v>71</v>
      </c>
      <c r="K3628" t="s">
        <v>1852</v>
      </c>
      <c r="M3628" t="s">
        <v>6231</v>
      </c>
      <c r="N3628">
        <v>11.99</v>
      </c>
      <c r="O3628">
        <v>12.1</v>
      </c>
      <c r="P3628">
        <v>2</v>
      </c>
      <c r="Q3628">
        <v>2</v>
      </c>
      <c r="R3628">
        <f t="shared" si="260"/>
        <v>14</v>
      </c>
      <c r="S3628">
        <f t="shared" si="261"/>
        <v>14</v>
      </c>
      <c r="T3628">
        <f t="shared" si="258"/>
        <v>28</v>
      </c>
      <c r="U3628" t="s">
        <v>1546</v>
      </c>
      <c r="V3628" t="s">
        <v>1471</v>
      </c>
      <c r="W3628" t="s">
        <v>1472</v>
      </c>
      <c r="X3628" t="s">
        <v>1482</v>
      </c>
      <c r="Z3628" t="str" cm="1">
        <f t="array" ref="Z3628">IF(ISBLANK(AK3628),_xlfn.LET(
    _xlpm.nameBeforeSlash, IF(ISNUMBER(SEARCH("/", Y3628)), LEFT(Y3628, SEARCH("/", Y3628)-1), Y3628),
    _xlpm.matchRow, IFERROR(MATCH(_xlpm.nameBeforeSlash, AA:AA, 0), ""),
    _xlpm.difference, IF(_xlpm.matchRow="", "", ABS((R3628 + S3628)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),IF(ISBLANK(Y3628),"","Hidden"))</f>
        <v/>
      </c>
      <c r="AA3628" t="s">
        <v>5255</v>
      </c>
      <c r="AB3628" t="s">
        <v>1477</v>
      </c>
      <c r="AC3628" t="s">
        <v>6497</v>
      </c>
      <c r="AD3628" t="str">
        <f>_xlfn.XLOOKUP(AC3628,moves!A:A,moves!B:B)</f>
        <v>dark</v>
      </c>
      <c r="AE3628">
        <f>_xlfn.XLOOKUP(AC3628,moves!A:A,moves!D:D)</f>
        <v>0</v>
      </c>
      <c r="AF3628" t="str">
        <f>_xlfn.XLOOKUP(AC3628,moves!A:A,moves!E:E)</f>
        <v>Deal damage equal to double the current damage on the target.</v>
      </c>
      <c r="AG3628">
        <v>0</v>
      </c>
      <c r="AH3628">
        <v>0</v>
      </c>
      <c r="AI3628">
        <f t="shared" si="259"/>
        <v>1</v>
      </c>
      <c r="AJ3628" t="s">
        <v>525</v>
      </c>
      <c r="AK3628" t="s">
        <v>6231</v>
      </c>
      <c r="AL3628">
        <v>0</v>
      </c>
      <c r="AM3628" cm="1">
        <f t="array" ref="AM3628">IF(AL3628=1,1,
   IF(ISTEXT(AK3628),1,
   IF(AO3628&gt;1,AM3627,
   IF(AI3628=1,
      IF(SUMPRODUCT((LEN($Y$2:$Y$4096)-LEN(SUBSTITUTE($Y$2:$Y$4096,AA3628,"")))/LEN(AA3628))&gt;0,2,1),
      IF(
         SUMPRODUCT((LEN($Y$2:$Y$4096)-LEN(SUBSTITUTE($Y$2:$Y$4096,AA3628,"")))/LEN(AA3628))
         - SUMPRODUCT((LEN($Y$2:$Y$4096)-LEN(SUBSTITUTE($Y$2:$Y$4096,"Alolan "&amp;AA3628,"")))/LEN("Alolan "&amp;AA3628))
         - SUMPRODUCT((LEN($Y$2:$Y$4096)-LEN(SUBSTITUTE($Y$2:$Y$4096,"Galarian "&amp;AA3628,"")))/LEN("Galarian "&amp;AA3628))
         - SUMPRODUCT((LEN($Y$2:$Y$4096)-LEN(SUBSTITUTE($Y$2:$Y$4096,"Hisuian "&amp;AA3628,"")))/LEN("Hisuian "&amp;AA3628))
         - SUMPRODUCT((LEN($Y$2:$Y$4096)-LEN(SUBSTITUTE($Y$2:$Y$4096,"Paldean "&amp;AA3628,"")))/LEN("Paldean "&amp;AA3628))
      &gt;0,2,1)
   ))))</f>
        <v>1</v>
      </c>
      <c r="AN3628">
        <v>0</v>
      </c>
      <c r="AO3628">
        <v>2</v>
      </c>
    </row>
    <row r="3629" spans="1:41" x14ac:dyDescent="0.25">
      <c r="A3629" t="s">
        <v>3925</v>
      </c>
      <c r="B3629" t="s">
        <v>564</v>
      </c>
      <c r="C3629" t="s">
        <v>1499</v>
      </c>
      <c r="D3629" t="s">
        <v>1514</v>
      </c>
      <c r="E3629">
        <v>70</v>
      </c>
      <c r="F3629">
        <v>130</v>
      </c>
      <c r="G3629">
        <v>100</v>
      </c>
      <c r="H3629">
        <v>55</v>
      </c>
      <c r="I3629">
        <v>80</v>
      </c>
      <c r="J3629">
        <v>65</v>
      </c>
      <c r="K3629" t="s">
        <v>565</v>
      </c>
      <c r="M3629" t="s">
        <v>6231</v>
      </c>
      <c r="N3629">
        <v>9.65</v>
      </c>
      <c r="O3629">
        <v>8.1999999999999993</v>
      </c>
      <c r="P3629">
        <v>2</v>
      </c>
      <c r="Q3629">
        <v>3</v>
      </c>
      <c r="R3629">
        <f t="shared" si="260"/>
        <v>12</v>
      </c>
      <c r="S3629">
        <f t="shared" si="261"/>
        <v>11</v>
      </c>
      <c r="T3629">
        <f t="shared" si="258"/>
        <v>23</v>
      </c>
      <c r="U3629" t="s">
        <v>1499</v>
      </c>
      <c r="V3629" t="s">
        <v>1514</v>
      </c>
      <c r="W3629" t="s">
        <v>1481</v>
      </c>
      <c r="X3629" t="s">
        <v>1512</v>
      </c>
      <c r="Z3629" t="str" cm="1">
        <f t="array" ref="Z3629">IF(ISBLANK(AK3629),_xlfn.LET(
    _xlpm.nameBeforeSlash, IF(ISNUMBER(SEARCH("/", Y3629)), LEFT(Y3629, SEARCH("/", Y3629)-1), Y3629),
    _xlpm.matchRow, IFERROR(MATCH(_xlpm.nameBeforeSlash, AA:AA, 0), ""),
    _xlpm.difference, IF(_xlpm.matchRow="", "", ABS((R3629 + S3629)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),IF(ISBLANK(Y3629),"","Hidden"))</f>
        <v/>
      </c>
      <c r="AA3629" t="s">
        <v>5210</v>
      </c>
      <c r="AB3629" t="s">
        <v>3498</v>
      </c>
      <c r="AC3629" t="s">
        <v>9055</v>
      </c>
      <c r="AD3629" t="str">
        <f>_xlfn.XLOOKUP(AC3629,moves!A:A,moves!B:B)</f>
        <v>steel</v>
      </c>
      <c r="AE3629">
        <f>_xlfn.XLOOKUP(AC3629,moves!A:A,moves!D:D)</f>
        <v>3</v>
      </c>
      <c r="AF3629" t="str">
        <f>_xlfn.XLOOKUP(AC3629,moves!A:A,moves!E:E)</f>
        <v>For each ability known by opposing active Pokémon: Increase attack strength by 2.</v>
      </c>
      <c r="AG3629">
        <v>0</v>
      </c>
      <c r="AH3629">
        <v>0</v>
      </c>
      <c r="AI3629">
        <f t="shared" si="259"/>
        <v>1</v>
      </c>
      <c r="AJ3629" t="s">
        <v>525</v>
      </c>
      <c r="AK3629" t="s">
        <v>6231</v>
      </c>
      <c r="AL3629">
        <v>0</v>
      </c>
      <c r="AM3629" cm="1">
        <f t="array" ref="AM3629">IF(AL3629=1,1,
   IF(ISTEXT(AK3629),1,
   IF(AO3629&gt;1,AM3627,
   IF(AI3629=1,
      IF(SUMPRODUCT((LEN($Y$2:$Y$4096)-LEN(SUBSTITUTE($Y$2:$Y$4096,AA3629,"")))/LEN(AA3629))&gt;0,2,1),
      IF(
         SUMPRODUCT((LEN($Y$2:$Y$4096)-LEN(SUBSTITUTE($Y$2:$Y$4096,AA3629,"")))/LEN(AA3629))
         - SUMPRODUCT((LEN($Y$2:$Y$4096)-LEN(SUBSTITUTE($Y$2:$Y$4096,"Alolan "&amp;AA3629,"")))/LEN("Alolan "&amp;AA3629))
         - SUMPRODUCT((LEN($Y$2:$Y$4096)-LEN(SUBSTITUTE($Y$2:$Y$4096,"Galarian "&amp;AA3629,"")))/LEN("Galarian "&amp;AA3629))
         - SUMPRODUCT((LEN($Y$2:$Y$4096)-LEN(SUBSTITUTE($Y$2:$Y$4096,"Hisuian "&amp;AA3629,"")))/LEN("Hisuian "&amp;AA3629))
         - SUMPRODUCT((LEN($Y$2:$Y$4096)-LEN(SUBSTITUTE($Y$2:$Y$4096,"Paldean "&amp;AA3629,"")))/LEN("Paldean "&amp;AA3629))
      &gt;0,2,1)
   ))))</f>
        <v>1</v>
      </c>
      <c r="AN3629">
        <v>0</v>
      </c>
      <c r="AO3629">
        <v>0</v>
      </c>
    </row>
    <row r="3630" spans="1:41" x14ac:dyDescent="0.25">
      <c r="A3630" t="s">
        <v>3926</v>
      </c>
      <c r="B3630" t="s">
        <v>564</v>
      </c>
      <c r="C3630" t="s">
        <v>1499</v>
      </c>
      <c r="D3630" t="s">
        <v>1514</v>
      </c>
      <c r="E3630">
        <v>70</v>
      </c>
      <c r="F3630">
        <v>150</v>
      </c>
      <c r="G3630">
        <v>140</v>
      </c>
      <c r="H3630">
        <v>65</v>
      </c>
      <c r="I3630">
        <v>100</v>
      </c>
      <c r="J3630">
        <v>75</v>
      </c>
      <c r="K3630" t="s">
        <v>565</v>
      </c>
      <c r="M3630" t="s">
        <v>6231</v>
      </c>
      <c r="N3630">
        <v>11.15</v>
      </c>
      <c r="O3630">
        <v>10</v>
      </c>
      <c r="P3630">
        <v>2</v>
      </c>
      <c r="Q3630">
        <v>5</v>
      </c>
      <c r="R3630">
        <f t="shared" si="260"/>
        <v>13</v>
      </c>
      <c r="S3630">
        <f t="shared" si="261"/>
        <v>15</v>
      </c>
      <c r="T3630">
        <f t="shared" si="258"/>
        <v>28</v>
      </c>
      <c r="U3630" t="s">
        <v>1499</v>
      </c>
      <c r="V3630" t="s">
        <v>1514</v>
      </c>
      <c r="W3630" t="s">
        <v>1481</v>
      </c>
      <c r="X3630" t="s">
        <v>1512</v>
      </c>
      <c r="Z3630" t="str" cm="1">
        <f t="array" ref="Z3630">IF(ISBLANK(AK3630),_xlfn.LET(
    _xlpm.nameBeforeSlash, IF(ISNUMBER(SEARCH("/", Y3630)), LEFT(Y3630, SEARCH("/", Y3630)-1), Y3630),
    _xlpm.matchRow, IFERROR(MATCH(_xlpm.nameBeforeSlash, AA:AA, 0), ""),
    _xlpm.difference, IF(_xlpm.matchRow="", "", ABS((R3630 + S3630)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),IF(ISBLANK(Y3630),"","Hidden"))</f>
        <v/>
      </c>
      <c r="AA3630" t="s">
        <v>5211</v>
      </c>
      <c r="AB3630" t="s">
        <v>1477</v>
      </c>
      <c r="AC3630" t="s">
        <v>9054</v>
      </c>
      <c r="AD3630" t="str">
        <f>_xlfn.XLOOKUP(AC3630,moves!A:A,moves!B:B)</f>
        <v>steel</v>
      </c>
      <c r="AE3630">
        <f>_xlfn.XLOOKUP(AC3630,moves!A:A,moves!D:D)</f>
        <v>4</v>
      </c>
      <c r="AF3630" t="str">
        <f>_xlfn.XLOOKUP(AC3630,moves!A:A,moves!E:E)</f>
        <v>The target's MODIFY moves no longer have a move effect.</v>
      </c>
      <c r="AG3630">
        <v>0</v>
      </c>
      <c r="AH3630">
        <v>0</v>
      </c>
      <c r="AI3630">
        <f t="shared" si="259"/>
        <v>1</v>
      </c>
      <c r="AJ3630" t="s">
        <v>525</v>
      </c>
      <c r="AK3630" t="s">
        <v>6231</v>
      </c>
      <c r="AL3630">
        <v>0</v>
      </c>
      <c r="AM3630" cm="1">
        <f t="array" ref="AM3630">IF(AL3630=1,1,
   IF(ISTEXT(AK3630),1,
   IF(AO3630&gt;1,AM3629,
   IF(AI3630=1,
      IF(SUMPRODUCT((LEN($Y$2:$Y$4096)-LEN(SUBSTITUTE($Y$2:$Y$4096,AA3630,"")))/LEN(AA3630))&gt;0,2,1),
      IF(
         SUMPRODUCT((LEN($Y$2:$Y$4096)-LEN(SUBSTITUTE($Y$2:$Y$4096,AA3630,"")))/LEN(AA3630))
         - SUMPRODUCT((LEN($Y$2:$Y$4096)-LEN(SUBSTITUTE($Y$2:$Y$4096,"Alolan "&amp;AA3630,"")))/LEN("Alolan "&amp;AA3630))
         - SUMPRODUCT((LEN($Y$2:$Y$4096)-LEN(SUBSTITUTE($Y$2:$Y$4096,"Galarian "&amp;AA3630,"")))/LEN("Galarian "&amp;AA3630))
         - SUMPRODUCT((LEN($Y$2:$Y$4096)-LEN(SUBSTITUTE($Y$2:$Y$4096,"Hisuian "&amp;AA3630,"")))/LEN("Hisuian "&amp;AA3630))
         - SUMPRODUCT((LEN($Y$2:$Y$4096)-LEN(SUBSTITUTE($Y$2:$Y$4096,"Paldean "&amp;AA3630,"")))/LEN("Paldean "&amp;AA3630))
      &gt;0,2,1)
   ))))</f>
        <v>1</v>
      </c>
      <c r="AN3630">
        <v>0</v>
      </c>
      <c r="AO3630">
        <v>2</v>
      </c>
    </row>
    <row r="3631" spans="1:41" x14ac:dyDescent="0.25">
      <c r="A3631" t="s">
        <v>3680</v>
      </c>
      <c r="B3631" t="s">
        <v>1519</v>
      </c>
      <c r="C3631" t="s">
        <v>1512</v>
      </c>
      <c r="D3631"/>
      <c r="E3631">
        <v>30</v>
      </c>
      <c r="F3631">
        <v>56</v>
      </c>
      <c r="G3631">
        <v>35</v>
      </c>
      <c r="H3631">
        <v>25</v>
      </c>
      <c r="I3631">
        <v>35</v>
      </c>
      <c r="J3631">
        <v>72</v>
      </c>
      <c r="K3631" t="s">
        <v>1520</v>
      </c>
      <c r="M3631" t="s">
        <v>7857</v>
      </c>
      <c r="N3631">
        <v>5.93</v>
      </c>
      <c r="O3631">
        <v>3.3</v>
      </c>
      <c r="R3631">
        <f t="shared" si="260"/>
        <v>6</v>
      </c>
      <c r="S3631">
        <f t="shared" si="261"/>
        <v>3</v>
      </c>
      <c r="T3631">
        <f t="shared" ref="T3631:T3635" si="262">SUM(S3631,R3631)</f>
        <v>9</v>
      </c>
      <c r="U3631" t="s">
        <v>1512</v>
      </c>
      <c r="V3631" t="s">
        <v>1471</v>
      </c>
      <c r="W3631" t="s">
        <v>1492</v>
      </c>
      <c r="X3631" t="s">
        <v>1521</v>
      </c>
      <c r="Y3631" t="s">
        <v>4946</v>
      </c>
      <c r="Z3631" t="str" cm="1">
        <f t="array" ref="Z3631">IF(ISBLANK(AK3631),_xlfn.LET(
    _xlpm.nameBeforeSlash, IF(ISNUMBER(SEARCH("/", Y3631)), LEFT(Y3631, SEARCH("/", Y3631)-1), Y3631),
    _xlpm.matchRow, IFERROR(MATCH(_xlpm.nameBeforeSlash, AA:AA, 0), ""),
    _xlpm.difference, IF(_xlpm.matchRow="", "", ABS((R3631 + S3631)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),IF(ISBLANK(Y3631),"","Hidden"))</f>
        <v>Hidden</v>
      </c>
      <c r="AA3631" t="s">
        <v>4947</v>
      </c>
      <c r="AB3631" t="s">
        <v>7858</v>
      </c>
      <c r="AC3631" t="s">
        <v>460</v>
      </c>
      <c r="AD3631" t="str">
        <f>_xlfn.XLOOKUP(AC3631,moves!A:A,moves!B:B)</f>
        <v>dark</v>
      </c>
      <c r="AE3631">
        <f>_xlfn.XLOOKUP(AC3631,moves!A:A,moves!D:D)</f>
        <v>3</v>
      </c>
      <c r="AF3631" t="str">
        <f>_xlfn.XLOOKUP(AC3631,moves!A:A,moves!E:E)</f>
        <v>When the target is next attacked: Add 1 regular hit to the roll.</v>
      </c>
      <c r="AG3631">
        <v>0</v>
      </c>
      <c r="AH3631">
        <v>0</v>
      </c>
      <c r="AI3631">
        <f t="shared" ref="AI3631:AI3635" si="263">IF(ISNUMBER(SEARCH("Shiny ", AA3631)), 1, 0)</f>
        <v>1</v>
      </c>
      <c r="AJ3631" t="s">
        <v>523</v>
      </c>
      <c r="AK3631" t="s">
        <v>7857</v>
      </c>
      <c r="AL3631">
        <v>0</v>
      </c>
      <c r="AM3631" cm="1">
        <f t="array" ref="AM3631">IF(AL3631=1,1,
   IF(ISTEXT(AK3631),1,
   IF(AO3631&gt;1,#REF!,
   IF(AI3631=1,
      IF(SUMPRODUCT((LEN($Y$2:$Y$4096)-LEN(SUBSTITUTE($Y$2:$Y$4096,AA3631,"")))/LEN(AA3631))&gt;0,2,1),
      IF(
         SUMPRODUCT((LEN($Y$2:$Y$4096)-LEN(SUBSTITUTE($Y$2:$Y$4096,AA3631,"")))/LEN(AA3631))
         - SUMPRODUCT((LEN($Y$2:$Y$4096)-LEN(SUBSTITUTE($Y$2:$Y$4096,"Alolan "&amp;AA3631,"")))/LEN("Alolan "&amp;AA3631))
         - SUMPRODUCT((LEN($Y$2:$Y$4096)-LEN(SUBSTITUTE($Y$2:$Y$4096,"Galarian "&amp;AA3631,"")))/LEN("Galarian "&amp;AA3631))
         - SUMPRODUCT((LEN($Y$2:$Y$4096)-LEN(SUBSTITUTE($Y$2:$Y$4096,"Hisuian "&amp;AA3631,"")))/LEN("Hisuian "&amp;AA3631))
         - SUMPRODUCT((LEN($Y$2:$Y$4096)-LEN(SUBSTITUTE($Y$2:$Y$4096,"Paldean "&amp;AA3631,"")))/LEN("Paldean "&amp;AA3631))
      &gt;0,2,1)
   ))))</f>
        <v>1</v>
      </c>
      <c r="AN3631">
        <v>0</v>
      </c>
      <c r="AO3631">
        <v>0</v>
      </c>
    </row>
    <row r="3632" spans="1:41" x14ac:dyDescent="0.25">
      <c r="A3632" t="s">
        <v>3768</v>
      </c>
      <c r="B3632" t="s">
        <v>38</v>
      </c>
      <c r="C3632" t="s">
        <v>1521</v>
      </c>
      <c r="D3632" t="s">
        <v>1514</v>
      </c>
      <c r="E3632">
        <v>25</v>
      </c>
      <c r="F3632">
        <v>35</v>
      </c>
      <c r="G3632">
        <v>70</v>
      </c>
      <c r="H3632">
        <v>95</v>
      </c>
      <c r="I3632">
        <v>55</v>
      </c>
      <c r="J3632">
        <v>45</v>
      </c>
      <c r="K3632" t="s">
        <v>337</v>
      </c>
      <c r="M3632" t="s">
        <v>7857</v>
      </c>
      <c r="N3632">
        <v>6.9</v>
      </c>
      <c r="O3632">
        <v>4.75</v>
      </c>
      <c r="R3632">
        <f t="shared" si="260"/>
        <v>7</v>
      </c>
      <c r="S3632">
        <f t="shared" si="261"/>
        <v>5</v>
      </c>
      <c r="T3632">
        <f t="shared" si="262"/>
        <v>12</v>
      </c>
      <c r="U3632" t="s">
        <v>1521</v>
      </c>
      <c r="V3632" t="s">
        <v>1514</v>
      </c>
      <c r="W3632" t="s">
        <v>429</v>
      </c>
      <c r="X3632" t="s">
        <v>1512</v>
      </c>
      <c r="Y3632" t="s">
        <v>5037</v>
      </c>
      <c r="Z3632" t="str" cm="1">
        <f t="array" ref="Z3632">IF(ISBLANK(AK3632),_xlfn.LET(
    _xlpm.nameBeforeSlash, IF(ISNUMBER(SEARCH("/", Y3632)), LEFT(Y3632, SEARCH("/", Y3632)-1), Y3632),
    _xlpm.matchRow, IFERROR(MATCH(_xlpm.nameBeforeSlash, AA:AA, 0), ""),
    _xlpm.difference, IF(_xlpm.matchRow="", "", ABS((R3632 + S3632)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),IF(ISBLANK(Y3632),"","Hidden"))</f>
        <v>Hidden</v>
      </c>
      <c r="AA3632" t="s">
        <v>5038</v>
      </c>
      <c r="AB3632" t="s">
        <v>7858</v>
      </c>
      <c r="AC3632" t="s">
        <v>6408</v>
      </c>
      <c r="AD3632" t="str">
        <f>_xlfn.XLOOKUP(AC3632,moves!A:A,moves!B:B)</f>
        <v>normal</v>
      </c>
      <c r="AE3632">
        <f>_xlfn.XLOOKUP(AC3632,moves!A:A,moves!D:D)</f>
        <v>1</v>
      </c>
      <c r="AF3632" t="str">
        <f>_xlfn.XLOOKUP(AC3632,moves!A:A,moves!E:E)</f>
        <v>Inflict the Confused status on the user and the target. If the target was already Confused: Increased attack strength by 3.</v>
      </c>
      <c r="AG3632">
        <v>1</v>
      </c>
      <c r="AH3632">
        <v>0</v>
      </c>
      <c r="AI3632">
        <f t="shared" si="263"/>
        <v>1</v>
      </c>
      <c r="AJ3632" t="s">
        <v>523</v>
      </c>
      <c r="AK3632" t="s">
        <v>7857</v>
      </c>
      <c r="AL3632">
        <v>0</v>
      </c>
      <c r="AM3632" cm="1">
        <f t="array" ref="AM3632">IF(AL3632=1,1,
   IF(ISTEXT(AK3632),1,
   IF(AO3632&gt;1,AM3631,
   IF(AI3632=1,
      IF(SUMPRODUCT((LEN($Y$2:$Y$4096)-LEN(SUBSTITUTE($Y$2:$Y$4096,AA3632,"")))/LEN(AA3632))&gt;0,2,1),
      IF(
         SUMPRODUCT((LEN($Y$2:$Y$4096)-LEN(SUBSTITUTE($Y$2:$Y$4096,AA3632,"")))/LEN(AA3632))
         - SUMPRODUCT((LEN($Y$2:$Y$4096)-LEN(SUBSTITUTE($Y$2:$Y$4096,"Alolan "&amp;AA3632,"")))/LEN("Alolan "&amp;AA3632))
         - SUMPRODUCT((LEN($Y$2:$Y$4096)-LEN(SUBSTITUTE($Y$2:$Y$4096,"Galarian "&amp;AA3632,"")))/LEN("Galarian "&amp;AA3632))
         - SUMPRODUCT((LEN($Y$2:$Y$4096)-LEN(SUBSTITUTE($Y$2:$Y$4096,"Hisuian "&amp;AA3632,"")))/LEN("Hisuian "&amp;AA3632))
         - SUMPRODUCT((LEN($Y$2:$Y$4096)-LEN(SUBSTITUTE($Y$2:$Y$4096,"Paldean "&amp;AA3632,"")))/LEN("Paldean "&amp;AA3632))
      &gt;0,2,1)
   ))))</f>
        <v>1</v>
      </c>
      <c r="AN3632">
        <v>0</v>
      </c>
      <c r="AO3632">
        <v>0</v>
      </c>
    </row>
    <row r="3633" spans="1:41" x14ac:dyDescent="0.25">
      <c r="A3633" t="s">
        <v>3776</v>
      </c>
      <c r="B3633" t="s">
        <v>1658</v>
      </c>
      <c r="C3633" t="s">
        <v>1469</v>
      </c>
      <c r="D3633"/>
      <c r="E3633">
        <v>80</v>
      </c>
      <c r="F3633">
        <v>80</v>
      </c>
      <c r="G3633">
        <v>50</v>
      </c>
      <c r="H3633">
        <v>40</v>
      </c>
      <c r="I3633">
        <v>50</v>
      </c>
      <c r="J3633">
        <v>25</v>
      </c>
      <c r="K3633" t="s">
        <v>1659</v>
      </c>
      <c r="M3633" t="s">
        <v>7857</v>
      </c>
      <c r="N3633">
        <v>5.4</v>
      </c>
      <c r="O3633">
        <v>6.2</v>
      </c>
      <c r="R3633">
        <f t="shared" si="260"/>
        <v>5</v>
      </c>
      <c r="S3633">
        <f t="shared" si="261"/>
        <v>6</v>
      </c>
      <c r="T3633">
        <f t="shared" si="262"/>
        <v>11</v>
      </c>
      <c r="U3633" t="s">
        <v>1469</v>
      </c>
      <c r="V3633" t="s">
        <v>1471</v>
      </c>
      <c r="W3633" t="s">
        <v>1524</v>
      </c>
      <c r="X3633" t="s">
        <v>1479</v>
      </c>
      <c r="Y3633" t="s">
        <v>5047</v>
      </c>
      <c r="Z3633" t="str" cm="1">
        <f t="array" ref="Z3633">IF(ISBLANK(AK3633),_xlfn.LET(
    _xlpm.nameBeforeSlash, IF(ISNUMBER(SEARCH("/", Y3633)), LEFT(Y3633, SEARCH("/", Y3633)-1), Y3633),
    _xlpm.matchRow, IFERROR(MATCH(_xlpm.nameBeforeSlash, AA:AA, 0), ""),
    _xlpm.difference, IF(_xlpm.matchRow="", "", ABS((R3633 + S3633)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),IF(ISBLANK(Y3633),"","Hidden"))</f>
        <v>Hidden</v>
      </c>
      <c r="AA3633" t="s">
        <v>5048</v>
      </c>
      <c r="AB3633" t="s">
        <v>7858</v>
      </c>
      <c r="AC3633" t="s">
        <v>1123</v>
      </c>
      <c r="AD3633" t="str">
        <f>_xlfn.XLOOKUP(AC3633,moves!A:A,moves!B:B)</f>
        <v>ghost</v>
      </c>
      <c r="AE3633">
        <f>_xlfn.XLOOKUP(AC3633,moves!A:A,moves!D:D)</f>
        <v>2</v>
      </c>
      <c r="AF3633" t="str">
        <f>_xlfn.XLOOKUP(AC3633,moves!A:A,moves!E:E)</f>
        <v>The target takes 3 damage at the end of its turns. Each time this move is used: the user takes damage equal to half its base health, rounded up.</v>
      </c>
      <c r="AG3633">
        <v>0</v>
      </c>
      <c r="AH3633">
        <v>0</v>
      </c>
      <c r="AI3633">
        <f t="shared" si="263"/>
        <v>1</v>
      </c>
      <c r="AJ3633" t="s">
        <v>523</v>
      </c>
      <c r="AK3633" t="s">
        <v>7857</v>
      </c>
      <c r="AL3633">
        <v>0</v>
      </c>
      <c r="AM3633" cm="1">
        <f t="array" ref="AM3633">IF(AL3633=1,1,
   IF(ISTEXT(AK3633),1,
   IF(AO3633&gt;1,AM3632,
   IF(AI3633=1,
      IF(SUMPRODUCT((LEN($Y$2:$Y$4096)-LEN(SUBSTITUTE($Y$2:$Y$4096,AA3633,"")))/LEN(AA3633))&gt;0,2,1),
      IF(
         SUMPRODUCT((LEN($Y$2:$Y$4096)-LEN(SUBSTITUTE($Y$2:$Y$4096,AA3633,"")))/LEN(AA3633))
         - SUMPRODUCT((LEN($Y$2:$Y$4096)-LEN(SUBSTITUTE($Y$2:$Y$4096,"Alolan "&amp;AA3633,"")))/LEN("Alolan "&amp;AA3633))
         - SUMPRODUCT((LEN($Y$2:$Y$4096)-LEN(SUBSTITUTE($Y$2:$Y$4096,"Galarian "&amp;AA3633,"")))/LEN("Galarian "&amp;AA3633))
         - SUMPRODUCT((LEN($Y$2:$Y$4096)-LEN(SUBSTITUTE($Y$2:$Y$4096,"Hisuian "&amp;AA3633,"")))/LEN("Hisuian "&amp;AA3633))
         - SUMPRODUCT((LEN($Y$2:$Y$4096)-LEN(SUBSTITUTE($Y$2:$Y$4096,"Paldean "&amp;AA3633,"")))/LEN("Paldean "&amp;AA3633))
      &gt;0,2,1)
   ))))</f>
        <v>1</v>
      </c>
      <c r="AN3633">
        <v>0</v>
      </c>
      <c r="AO3633">
        <v>0</v>
      </c>
    </row>
    <row r="3634" spans="1:41" x14ac:dyDescent="0.25">
      <c r="A3634" t="s">
        <v>3945</v>
      </c>
      <c r="B3634" t="s">
        <v>99</v>
      </c>
      <c r="C3634" t="s">
        <v>1471</v>
      </c>
      <c r="D3634" t="s">
        <v>1479</v>
      </c>
      <c r="E3634">
        <v>45</v>
      </c>
      <c r="F3634">
        <v>60</v>
      </c>
      <c r="G3634">
        <v>30</v>
      </c>
      <c r="H3634">
        <v>80</v>
      </c>
      <c r="I3634">
        <v>50</v>
      </c>
      <c r="J3634">
        <v>65</v>
      </c>
      <c r="K3634" t="s">
        <v>373</v>
      </c>
      <c r="M3634" t="s">
        <v>7857</v>
      </c>
      <c r="N3634">
        <v>7.2</v>
      </c>
      <c r="O3634">
        <v>4.2</v>
      </c>
      <c r="R3634">
        <f t="shared" si="260"/>
        <v>7</v>
      </c>
      <c r="S3634">
        <f t="shared" si="261"/>
        <v>4</v>
      </c>
      <c r="T3634">
        <f t="shared" si="262"/>
        <v>11</v>
      </c>
      <c r="U3634" t="s">
        <v>1471</v>
      </c>
      <c r="V3634" t="s">
        <v>1479</v>
      </c>
      <c r="W3634" t="s">
        <v>1469</v>
      </c>
      <c r="X3634" t="s">
        <v>1521</v>
      </c>
      <c r="Y3634" t="s">
        <v>5234</v>
      </c>
      <c r="Z3634" t="str" cm="1">
        <f t="array" ref="Z3634">IF(ISBLANK(AK3634),_xlfn.LET(
    _xlpm.nameBeforeSlash, IF(ISNUMBER(SEARCH("/", Y3634)), LEFT(Y3634, SEARCH("/", Y3634)-1), Y3634),
    _xlpm.matchRow, IFERROR(MATCH(_xlpm.nameBeforeSlash, AA:AA, 0), ""),
    _xlpm.difference, IF(_xlpm.matchRow="", "", ABS((R3634 + S3634)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),IF(ISBLANK(Y3634),"","Hidden"))</f>
        <v>Hidden</v>
      </c>
      <c r="AA3634" t="s">
        <v>5235</v>
      </c>
      <c r="AB3634" t="s">
        <v>7858</v>
      </c>
      <c r="AC3634" t="s">
        <v>711</v>
      </c>
      <c r="AD3634" t="str">
        <f>_xlfn.XLOOKUP(AC3634,moves!A:A,moves!B:B)</f>
        <v>fire</v>
      </c>
      <c r="AE3634">
        <f>_xlfn.XLOOKUP(AC3634,moves!A:A,moves!D:D)</f>
        <v>2</v>
      </c>
      <c r="AF3634" t="str">
        <f>_xlfn.XLOOKUP(AC3634,moves!A:A,moves!E:E)</f>
        <v>Inflict the Burned status on the target.</v>
      </c>
      <c r="AG3634">
        <v>1</v>
      </c>
      <c r="AH3634">
        <v>0</v>
      </c>
      <c r="AI3634">
        <f t="shared" si="263"/>
        <v>1</v>
      </c>
      <c r="AJ3634" t="s">
        <v>523</v>
      </c>
      <c r="AK3634" t="s">
        <v>7857</v>
      </c>
      <c r="AL3634">
        <v>0</v>
      </c>
      <c r="AM3634" cm="1">
        <f t="array" ref="AM3634">IF(AL3634=1,1,
   IF(ISTEXT(AK3634),1,
   IF(AO3634&gt;1,AM3633,
   IF(AI3634=1,
      IF(SUMPRODUCT((LEN($Y$2:$Y$4096)-LEN(SUBSTITUTE($Y$2:$Y$4096,AA3634,"")))/LEN(AA3634))&gt;0,2,1),
      IF(
         SUMPRODUCT((LEN($Y$2:$Y$4096)-LEN(SUBSTITUTE($Y$2:$Y$4096,AA3634,"")))/LEN(AA3634))
         - SUMPRODUCT((LEN($Y$2:$Y$4096)-LEN(SUBSTITUTE($Y$2:$Y$4096,"Alolan "&amp;AA3634,"")))/LEN("Alolan "&amp;AA3634))
         - SUMPRODUCT((LEN($Y$2:$Y$4096)-LEN(SUBSTITUTE($Y$2:$Y$4096,"Galarian "&amp;AA3634,"")))/LEN("Galarian "&amp;AA3634))
         - SUMPRODUCT((LEN($Y$2:$Y$4096)-LEN(SUBSTITUTE($Y$2:$Y$4096,"Hisuian "&amp;AA3634,"")))/LEN("Hisuian "&amp;AA3634))
         - SUMPRODUCT((LEN($Y$2:$Y$4096)-LEN(SUBSTITUTE($Y$2:$Y$4096,"Paldean "&amp;AA3634,"")))/LEN("Paldean "&amp;AA3634))
      &gt;0,2,1)
   ))))</f>
        <v>1</v>
      </c>
      <c r="AN3634">
        <v>0</v>
      </c>
      <c r="AO3634">
        <v>0</v>
      </c>
    </row>
    <row r="3635" spans="1:41" x14ac:dyDescent="0.25">
      <c r="A3635" t="s">
        <v>4202</v>
      </c>
      <c r="B3635" t="s">
        <v>205</v>
      </c>
      <c r="C3635" t="s">
        <v>1469</v>
      </c>
      <c r="D3635" t="s">
        <v>1499</v>
      </c>
      <c r="E3635">
        <v>40</v>
      </c>
      <c r="F3635">
        <v>50</v>
      </c>
      <c r="G3635">
        <v>90</v>
      </c>
      <c r="H3635">
        <v>30</v>
      </c>
      <c r="I3635">
        <v>55</v>
      </c>
      <c r="J3635">
        <v>65</v>
      </c>
      <c r="K3635" t="s">
        <v>330</v>
      </c>
      <c r="M3635" t="s">
        <v>7857</v>
      </c>
      <c r="N3635">
        <v>5.4</v>
      </c>
      <c r="O3635">
        <v>5.95</v>
      </c>
      <c r="R3635">
        <f t="shared" si="260"/>
        <v>5</v>
      </c>
      <c r="S3635">
        <f t="shared" si="261"/>
        <v>6</v>
      </c>
      <c r="T3635">
        <f t="shared" si="262"/>
        <v>11</v>
      </c>
      <c r="U3635" t="s">
        <v>1469</v>
      </c>
      <c r="V3635" t="s">
        <v>1499</v>
      </c>
      <c r="W3635" t="s">
        <v>1471</v>
      </c>
      <c r="X3635" t="s">
        <v>1472</v>
      </c>
      <c r="Y3635" t="s">
        <v>5490</v>
      </c>
      <c r="Z3635" t="str" cm="1">
        <f t="array" ref="Z3635">IF(ISBLANK(AK3635),_xlfn.LET(
    _xlpm.nameBeforeSlash, IF(ISNUMBER(SEARCH("/", Y3635)), LEFT(Y3635, SEARCH("/", Y3635)-1), Y3635),
    _xlpm.matchRow, IFERROR(MATCH(_xlpm.nameBeforeSlash, AA:AA, 0), ""),
    _xlpm.difference, IF(_xlpm.matchRow="", "", ABS((R3635 + S3635)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),IF(ISBLANK(Y3635),"","Hidden"))</f>
        <v>Hidden</v>
      </c>
      <c r="AA3635" t="s">
        <v>5491</v>
      </c>
      <c r="AB3635" t="s">
        <v>7858</v>
      </c>
      <c r="AC3635" t="s">
        <v>748</v>
      </c>
      <c r="AD3635" t="str">
        <f>_xlfn.XLOOKUP(AC3635,moves!A:A,moves!B:B)</f>
        <v>poison</v>
      </c>
      <c r="AE3635">
        <f>_xlfn.XLOOKUP(AC3635,moves!A:A,moves!D:D)</f>
        <v>1</v>
      </c>
      <c r="AF3635" t="str">
        <f>_xlfn.XLOOKUP(AC3635,moves!A:A,moves!E:E)</f>
        <v>If any status symbols are rolled: Inflict the Poisoned status on the target. When the user is next attacked: Remove 2 regular hits from the roll.</v>
      </c>
      <c r="AG3635">
        <v>0</v>
      </c>
      <c r="AH3635">
        <v>0</v>
      </c>
      <c r="AI3635">
        <f t="shared" si="263"/>
        <v>1</v>
      </c>
      <c r="AJ3635" t="s">
        <v>523</v>
      </c>
      <c r="AK3635" t="s">
        <v>7857</v>
      </c>
      <c r="AL3635">
        <v>0</v>
      </c>
      <c r="AM3635" cm="1">
        <f t="array" ref="AM3635">IF(AL3635=1,1,
   IF(ISTEXT(AK3635),1,
   IF(AO3635&gt;1,AM3634,
   IF(AI3635=1,
      IF(SUMPRODUCT((LEN($Y$2:$Y$4096)-LEN(SUBSTITUTE($Y$2:$Y$4096,AA3635,"")))/LEN(AA3635))&gt;0,2,1),
      IF(
         SUMPRODUCT((LEN($Y$2:$Y$4096)-LEN(SUBSTITUTE($Y$2:$Y$4096,AA3635,"")))/LEN(AA3635))
         - SUMPRODUCT((LEN($Y$2:$Y$4096)-LEN(SUBSTITUTE($Y$2:$Y$4096,"Alolan "&amp;AA3635,"")))/LEN("Alolan "&amp;AA3635))
         - SUMPRODUCT((LEN($Y$2:$Y$4096)-LEN(SUBSTITUTE($Y$2:$Y$4096,"Galarian "&amp;AA3635,"")))/LEN("Galarian "&amp;AA3635))
         - SUMPRODUCT((LEN($Y$2:$Y$4096)-LEN(SUBSTITUTE($Y$2:$Y$4096,"Hisuian "&amp;AA3635,"")))/LEN("Hisuian "&amp;AA3635))
         - SUMPRODUCT((LEN($Y$2:$Y$4096)-LEN(SUBSTITUTE($Y$2:$Y$4096,"Paldean "&amp;AA3635,"")))/LEN("Paldean "&amp;AA3635))
      &gt;0,2,1)
   ))))</f>
        <v>1</v>
      </c>
      <c r="AN3635">
        <v>0</v>
      </c>
      <c r="AO3635">
        <v>0</v>
      </c>
    </row>
    <row r="3636" spans="1:41" x14ac:dyDescent="0.25">
      <c r="A3636" t="s">
        <v>4257</v>
      </c>
      <c r="B3636" t="s">
        <v>2121</v>
      </c>
      <c r="C3636" t="s">
        <v>1468</v>
      </c>
      <c r="D3636"/>
      <c r="E3636">
        <v>45</v>
      </c>
      <c r="F3636">
        <v>45</v>
      </c>
      <c r="G3636">
        <v>55</v>
      </c>
      <c r="H3636">
        <v>45</v>
      </c>
      <c r="I3636">
        <v>55</v>
      </c>
      <c r="J3636">
        <v>63</v>
      </c>
      <c r="K3636" t="s">
        <v>2122</v>
      </c>
      <c r="M3636" t="s">
        <v>7857</v>
      </c>
      <c r="N3636">
        <v>5.2200000000000006</v>
      </c>
      <c r="O3636">
        <v>5.0999999999999996</v>
      </c>
      <c r="R3636">
        <f t="shared" si="260"/>
        <v>5</v>
      </c>
      <c r="S3636">
        <f t="shared" si="261"/>
        <v>5</v>
      </c>
      <c r="T3636">
        <f t="shared" ref="T3636:T3780" si="264">SUM(S3636,R3636)</f>
        <v>10</v>
      </c>
      <c r="U3636" t="s">
        <v>1468</v>
      </c>
      <c r="V3636" t="s">
        <v>1482</v>
      </c>
      <c r="W3636" t="s">
        <v>1469</v>
      </c>
      <c r="X3636" t="s">
        <v>429</v>
      </c>
      <c r="Y3636" t="s">
        <v>5531</v>
      </c>
      <c r="Z3636" t="str" cm="1">
        <f t="array" ref="Z3636">IF(ISBLANK(AK3636),_xlfn.LET(
    _xlpm.nameBeforeSlash, IF(ISNUMBER(SEARCH("/", Y3636)), LEFT(Y3636, SEARCH("/", Y3636)-1), Y3636),
    _xlpm.matchRow, IFERROR(MATCH(_xlpm.nameBeforeSlash, AA:AA, 0), ""),
    _xlpm.difference, IF(_xlpm.matchRow="", "", ABS((R3636 + S3636)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),IF(ISBLANK(Y3636),"","Hidden"))</f>
        <v>Hidden</v>
      </c>
      <c r="AA3636" t="s">
        <v>5532</v>
      </c>
      <c r="AB3636" t="s">
        <v>7858</v>
      </c>
      <c r="AC3636" t="s">
        <v>6634</v>
      </c>
      <c r="AD3636" t="str">
        <f>_xlfn.XLOOKUP(AC3636,moves!A:A,moves!B:B)</f>
        <v>poison</v>
      </c>
      <c r="AE3636">
        <f>_xlfn.XLOOKUP(AC3636,moves!A:A,moves!D:D)</f>
        <v>0</v>
      </c>
      <c r="AF3636" t="str">
        <f>_xlfn.XLOOKUP(AC3636,moves!A:A,moves!E:E)</f>
        <v>Each time this move is used: Remove 1 regular hit from incoming attack rolls and Add 1 status symbol to the user's attack rolls.</v>
      </c>
      <c r="AG3636">
        <v>1</v>
      </c>
      <c r="AH3636">
        <v>0</v>
      </c>
      <c r="AI3636">
        <f t="shared" ref="AI3636:AI3780" si="265">IF(ISNUMBER(SEARCH("Shiny ", AA3636)), 1, 0)</f>
        <v>1</v>
      </c>
      <c r="AJ3636" t="s">
        <v>523</v>
      </c>
      <c r="AK3636" t="s">
        <v>7857</v>
      </c>
      <c r="AL3636">
        <v>0</v>
      </c>
      <c r="AM3636" cm="1">
        <f t="array" ref="AM3636">IF(AL3636=1,1,
   IF(ISTEXT(AK3636),1,
   IF(AO3636&gt;1,AM3635,
   IF(AI3636=1,
      IF(SUMPRODUCT((LEN($Y$2:$Y$4096)-LEN(SUBSTITUTE($Y$2:$Y$4096,AA3636,"")))/LEN(AA3636))&gt;0,2,1),
      IF(
         SUMPRODUCT((LEN($Y$2:$Y$4096)-LEN(SUBSTITUTE($Y$2:$Y$4096,AA3636,"")))/LEN(AA3636))
         - SUMPRODUCT((LEN($Y$2:$Y$4096)-LEN(SUBSTITUTE($Y$2:$Y$4096,"Alolan "&amp;AA3636,"")))/LEN("Alolan "&amp;AA3636))
         - SUMPRODUCT((LEN($Y$2:$Y$4096)-LEN(SUBSTITUTE($Y$2:$Y$4096,"Galarian "&amp;AA3636,"")))/LEN("Galarian "&amp;AA3636))
         - SUMPRODUCT((LEN($Y$2:$Y$4096)-LEN(SUBSTITUTE($Y$2:$Y$4096,"Hisuian "&amp;AA3636,"")))/LEN("Hisuian "&amp;AA3636))
         - SUMPRODUCT((LEN($Y$2:$Y$4096)-LEN(SUBSTITUTE($Y$2:$Y$4096,"Paldean "&amp;AA3636,"")))/LEN("Paldean "&amp;AA3636))
      &gt;0,2,1)
   ))))</f>
        <v>1</v>
      </c>
      <c r="AN3636">
        <v>0</v>
      </c>
      <c r="AO3636">
        <v>0</v>
      </c>
    </row>
    <row r="3637" spans="1:41" x14ac:dyDescent="0.25">
      <c r="A3637" t="s">
        <v>4267</v>
      </c>
      <c r="B3637" t="s">
        <v>2134</v>
      </c>
      <c r="C3637" t="s">
        <v>1512</v>
      </c>
      <c r="D3637"/>
      <c r="E3637">
        <v>45</v>
      </c>
      <c r="F3637">
        <v>55</v>
      </c>
      <c r="G3637">
        <v>39</v>
      </c>
      <c r="H3637">
        <v>35</v>
      </c>
      <c r="I3637">
        <v>39</v>
      </c>
      <c r="J3637">
        <v>42</v>
      </c>
      <c r="K3637" t="s">
        <v>1603</v>
      </c>
      <c r="M3637" t="s">
        <v>7857</v>
      </c>
      <c r="N3637">
        <v>4.7799999999999994</v>
      </c>
      <c r="O3637">
        <v>4.1399999999999997</v>
      </c>
      <c r="R3637">
        <f t="shared" si="260"/>
        <v>5</v>
      </c>
      <c r="S3637">
        <f t="shared" si="261"/>
        <v>4</v>
      </c>
      <c r="T3637">
        <f t="shared" si="264"/>
        <v>9</v>
      </c>
      <c r="U3637" t="s">
        <v>1512</v>
      </c>
      <c r="V3637" t="s">
        <v>1472</v>
      </c>
      <c r="W3637" t="s">
        <v>1492</v>
      </c>
      <c r="X3637" t="s">
        <v>1471</v>
      </c>
      <c r="Y3637" t="s">
        <v>5541</v>
      </c>
      <c r="Z3637" t="str" cm="1">
        <f t="array" ref="Z3637">IF(ISBLANK(AK3637),_xlfn.LET(
    _xlpm.nameBeforeSlash, IF(ISNUMBER(SEARCH("/", Y3637)), LEFT(Y3637, SEARCH("/", Y3637)-1), Y3637),
    _xlpm.matchRow, IFERROR(MATCH(_xlpm.nameBeforeSlash, AA:AA, 0), ""),
    _xlpm.difference, IF(_xlpm.matchRow="", "", ABS((R3637 + S3637)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),IF(ISBLANK(Y3637),"","Hidden"))</f>
        <v>Hidden</v>
      </c>
      <c r="AA3637" t="s">
        <v>5542</v>
      </c>
      <c r="AB3637" t="s">
        <v>7858</v>
      </c>
      <c r="AC3637" t="s">
        <v>6409</v>
      </c>
      <c r="AD3637" t="str">
        <f>_xlfn.XLOOKUP(AC3637,moves!A:A,moves!B:B)</f>
        <v>fighting</v>
      </c>
      <c r="AE3637" t="str">
        <f>_xlfn.XLOOKUP(AC3637,moves!A:A,moves!D:D)</f>
        <v>-</v>
      </c>
      <c r="AF3637" t="str">
        <f>_xlfn.XLOOKUP(AC3637,moves!A:A,moves!E:E)</f>
        <v xml:space="preserve"> </v>
      </c>
      <c r="AG3637">
        <v>0</v>
      </c>
      <c r="AH3637">
        <v>0</v>
      </c>
      <c r="AI3637">
        <f t="shared" si="265"/>
        <v>1</v>
      </c>
      <c r="AJ3637" t="s">
        <v>523</v>
      </c>
      <c r="AK3637" t="s">
        <v>7857</v>
      </c>
      <c r="AL3637">
        <v>0</v>
      </c>
      <c r="AM3637" cm="1">
        <f t="array" ref="AM3637">IF(AL3637=1,1,
   IF(ISTEXT(AK3637),1,
   IF(AO3637&gt;1,AM3636,
   IF(AI3637=1,
      IF(SUMPRODUCT((LEN($Y$2:$Y$4096)-LEN(SUBSTITUTE($Y$2:$Y$4096,AA3637,"")))/LEN(AA3637))&gt;0,2,1),
      IF(
         SUMPRODUCT((LEN($Y$2:$Y$4096)-LEN(SUBSTITUTE($Y$2:$Y$4096,AA3637,"")))/LEN(AA3637))
         - SUMPRODUCT((LEN($Y$2:$Y$4096)-LEN(SUBSTITUTE($Y$2:$Y$4096,"Alolan "&amp;AA3637,"")))/LEN("Alolan "&amp;AA3637))
         - SUMPRODUCT((LEN($Y$2:$Y$4096)-LEN(SUBSTITUTE($Y$2:$Y$4096,"Galarian "&amp;AA3637,"")))/LEN("Galarian "&amp;AA3637))
         - SUMPRODUCT((LEN($Y$2:$Y$4096)-LEN(SUBSTITUTE($Y$2:$Y$4096,"Hisuian "&amp;AA3637,"")))/LEN("Hisuian "&amp;AA3637))
         - SUMPRODUCT((LEN($Y$2:$Y$4096)-LEN(SUBSTITUTE($Y$2:$Y$4096,"Paldean "&amp;AA3637,"")))/LEN("Paldean "&amp;AA3637))
      &gt;0,2,1)
   ))))</f>
        <v>1</v>
      </c>
      <c r="AN3637">
        <v>0</v>
      </c>
      <c r="AO3637">
        <v>0</v>
      </c>
    </row>
    <row r="3638" spans="1:41" x14ac:dyDescent="0.25">
      <c r="A3638" t="s">
        <v>4272</v>
      </c>
      <c r="B3638" t="s">
        <v>2142</v>
      </c>
      <c r="C3638" t="s">
        <v>1471</v>
      </c>
      <c r="D3638"/>
      <c r="E3638">
        <v>41</v>
      </c>
      <c r="F3638">
        <v>50</v>
      </c>
      <c r="G3638">
        <v>37</v>
      </c>
      <c r="H3638">
        <v>50</v>
      </c>
      <c r="I3638">
        <v>37</v>
      </c>
      <c r="J3638">
        <v>66</v>
      </c>
      <c r="K3638" t="s">
        <v>2143</v>
      </c>
      <c r="M3638" t="s">
        <v>7857</v>
      </c>
      <c r="N3638">
        <v>5.6400000000000006</v>
      </c>
      <c r="O3638">
        <v>3.8600000000000003</v>
      </c>
      <c r="R3638">
        <f t="shared" si="260"/>
        <v>6</v>
      </c>
      <c r="S3638">
        <f t="shared" si="261"/>
        <v>4</v>
      </c>
      <c r="T3638">
        <f t="shared" si="264"/>
        <v>10</v>
      </c>
      <c r="U3638" t="s">
        <v>1471</v>
      </c>
      <c r="V3638" t="s">
        <v>429</v>
      </c>
      <c r="W3638" t="s">
        <v>1536</v>
      </c>
      <c r="X3638" t="s">
        <v>1512</v>
      </c>
      <c r="Y3638" t="s">
        <v>5546</v>
      </c>
      <c r="Z3638" t="str" cm="1">
        <f t="array" ref="Z3638">IF(ISBLANK(AK3638),_xlfn.LET(
    _xlpm.nameBeforeSlash, IF(ISNUMBER(SEARCH("/", Y3638)), LEFT(Y3638, SEARCH("/", Y3638)-1), Y3638),
    _xlpm.matchRow, IFERROR(MATCH(_xlpm.nameBeforeSlash, AA:AA, 0), ""),
    _xlpm.difference, IF(_xlpm.matchRow="", "", ABS((R3638 + S3638)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),IF(ISBLANK(Y3638),"","Hidden"))</f>
        <v>Hidden</v>
      </c>
      <c r="AA3638" t="s">
        <v>5547</v>
      </c>
      <c r="AB3638" t="s">
        <v>7858</v>
      </c>
      <c r="AC3638" t="s">
        <v>1253</v>
      </c>
      <c r="AD3638" t="str">
        <f>_xlfn.XLOOKUP(AC3638,moves!A:A,moves!B:B)</f>
        <v>normal</v>
      </c>
      <c r="AE3638">
        <f>_xlfn.XLOOKUP(AC3638,moves!A:A,moves!D:D)</f>
        <v>1</v>
      </c>
      <c r="AF3638" t="str">
        <f>_xlfn.XLOOKUP(AC3638,moves!A:A,moves!E:E)</f>
        <v>This move can only be used if the user has used no other moves/actions since becoming active. The target loses their turn this round.</v>
      </c>
      <c r="AG3638">
        <v>0</v>
      </c>
      <c r="AH3638">
        <v>0</v>
      </c>
      <c r="AI3638">
        <f t="shared" si="265"/>
        <v>1</v>
      </c>
      <c r="AJ3638" t="s">
        <v>523</v>
      </c>
      <c r="AK3638" t="s">
        <v>7857</v>
      </c>
      <c r="AL3638">
        <v>0</v>
      </c>
      <c r="AM3638" cm="1">
        <f t="array" ref="AM3638">IF(AL3638=1,1,
   IF(ISTEXT(AK3638),1,
   IF(AO3638&gt;1,AM3637,
   IF(AI3638=1,
      IF(SUMPRODUCT((LEN($Y$2:$Y$4096)-LEN(SUBSTITUTE($Y$2:$Y$4096,AA3638,"")))/LEN(AA3638))&gt;0,2,1),
      IF(
         SUMPRODUCT((LEN($Y$2:$Y$4096)-LEN(SUBSTITUTE($Y$2:$Y$4096,AA3638,"")))/LEN(AA3638))
         - SUMPRODUCT((LEN($Y$2:$Y$4096)-LEN(SUBSTITUTE($Y$2:$Y$4096,"Alolan "&amp;AA3638,"")))/LEN("Alolan "&amp;AA3638))
         - SUMPRODUCT((LEN($Y$2:$Y$4096)-LEN(SUBSTITUTE($Y$2:$Y$4096,"Galarian "&amp;AA3638,"")))/LEN("Galarian "&amp;AA3638))
         - SUMPRODUCT((LEN($Y$2:$Y$4096)-LEN(SUBSTITUTE($Y$2:$Y$4096,"Hisuian "&amp;AA3638,"")))/LEN("Hisuian "&amp;AA3638))
         - SUMPRODUCT((LEN($Y$2:$Y$4096)-LEN(SUBSTITUTE($Y$2:$Y$4096,"Paldean "&amp;AA3638,"")))/LEN("Paldean "&amp;AA3638))
      &gt;0,2,1)
   ))))</f>
        <v>1</v>
      </c>
      <c r="AN3638">
        <v>0</v>
      </c>
      <c r="AO3638">
        <v>0</v>
      </c>
    </row>
    <row r="3639" spans="1:41" x14ac:dyDescent="0.25">
      <c r="A3639" t="s">
        <v>4282</v>
      </c>
      <c r="B3639" t="s">
        <v>2162</v>
      </c>
      <c r="C3639" t="s">
        <v>1512</v>
      </c>
      <c r="D3639" t="s">
        <v>1481</v>
      </c>
      <c r="E3639">
        <v>50</v>
      </c>
      <c r="F3639">
        <v>55</v>
      </c>
      <c r="G3639">
        <v>50</v>
      </c>
      <c r="H3639">
        <v>36</v>
      </c>
      <c r="I3639">
        <v>30</v>
      </c>
      <c r="J3639">
        <v>43</v>
      </c>
      <c r="K3639" t="s">
        <v>2163</v>
      </c>
      <c r="M3639" t="s">
        <v>7857</v>
      </c>
      <c r="N3639">
        <v>4.83</v>
      </c>
      <c r="O3639">
        <v>4.4000000000000004</v>
      </c>
      <c r="R3639">
        <f t="shared" si="260"/>
        <v>5</v>
      </c>
      <c r="S3639">
        <f t="shared" si="261"/>
        <v>4</v>
      </c>
      <c r="T3639">
        <f t="shared" si="264"/>
        <v>9</v>
      </c>
      <c r="U3639" t="s">
        <v>1512</v>
      </c>
      <c r="V3639" t="s">
        <v>1481</v>
      </c>
      <c r="W3639" t="s">
        <v>1499</v>
      </c>
      <c r="X3639" t="s">
        <v>1514</v>
      </c>
      <c r="Y3639" t="s">
        <v>5556</v>
      </c>
      <c r="Z3639" t="str" cm="1">
        <f t="array" ref="Z3639">IF(ISBLANK(AK3639),_xlfn.LET(
    _xlpm.nameBeforeSlash, IF(ISNUMBER(SEARCH("/", Y3639)), LEFT(Y3639, SEARCH("/", Y3639)-1), Y3639),
    _xlpm.matchRow, IFERROR(MATCH(_xlpm.nameBeforeSlash, AA:AA, 0), ""),
    _xlpm.difference, IF(_xlpm.matchRow="", "", ABS((R3639 + S3639)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),IF(ISBLANK(Y3639),"","Hidden"))</f>
        <v>Hidden</v>
      </c>
      <c r="AA3639" t="s">
        <v>5557</v>
      </c>
      <c r="AB3639" t="s">
        <v>7858</v>
      </c>
      <c r="AC3639" t="s">
        <v>1103</v>
      </c>
      <c r="AD3639" t="str">
        <f>_xlfn.XLOOKUP(AC3639,moves!A:A,moves!B:B)</f>
        <v>flying</v>
      </c>
      <c r="AE3639">
        <f>_xlfn.XLOOKUP(AC3639,moves!A:A,moves!D:D)</f>
        <v>1</v>
      </c>
      <c r="AF3639" t="str">
        <f>_xlfn.XLOOKUP(AC3639,moves!A:A,moves!E:E)</f>
        <v>Increase the initiative of all your currently active Pokémon by 5 and change the weather condition to Strong Winds.</v>
      </c>
      <c r="AG3639">
        <v>0</v>
      </c>
      <c r="AH3639">
        <v>0</v>
      </c>
      <c r="AI3639">
        <f t="shared" si="265"/>
        <v>1</v>
      </c>
      <c r="AJ3639" t="s">
        <v>523</v>
      </c>
      <c r="AK3639" t="s">
        <v>7857</v>
      </c>
      <c r="AL3639">
        <v>0</v>
      </c>
      <c r="AM3639" cm="1">
        <f t="array" ref="AM3639">IF(AL3639=1,1,
   IF(ISTEXT(AK3639),1,
   IF(AO3639&gt;1,AM3638,
   IF(AI3639=1,
      IF(SUMPRODUCT((LEN($Y$2:$Y$4096)-LEN(SUBSTITUTE($Y$2:$Y$4096,AA3639,"")))/LEN(AA3639))&gt;0,2,1),
      IF(
         SUMPRODUCT((LEN($Y$2:$Y$4096)-LEN(SUBSTITUTE($Y$2:$Y$4096,AA3639,"")))/LEN(AA3639))
         - SUMPRODUCT((LEN($Y$2:$Y$4096)-LEN(SUBSTITUTE($Y$2:$Y$4096,"Alolan "&amp;AA3639,"")))/LEN("Alolan "&amp;AA3639))
         - SUMPRODUCT((LEN($Y$2:$Y$4096)-LEN(SUBSTITUTE($Y$2:$Y$4096,"Galarian "&amp;AA3639,"")))/LEN("Galarian "&amp;AA3639))
         - SUMPRODUCT((LEN($Y$2:$Y$4096)-LEN(SUBSTITUTE($Y$2:$Y$4096,"Hisuian "&amp;AA3639,"")))/LEN("Hisuian "&amp;AA3639))
         - SUMPRODUCT((LEN($Y$2:$Y$4096)-LEN(SUBSTITUTE($Y$2:$Y$4096,"Paldean "&amp;AA3639,"")))/LEN("Paldean "&amp;AA3639))
      &gt;0,2,1)
   ))))</f>
        <v>1</v>
      </c>
      <c r="AN3639">
        <v>0</v>
      </c>
      <c r="AO3639">
        <v>0</v>
      </c>
    </row>
    <row r="3640" spans="1:41" x14ac:dyDescent="0.25">
      <c r="A3640" t="s">
        <v>4290</v>
      </c>
      <c r="B3640" t="s">
        <v>2177</v>
      </c>
      <c r="C3640" t="s">
        <v>429</v>
      </c>
      <c r="D3640" t="s">
        <v>1481</v>
      </c>
      <c r="E3640">
        <v>65</v>
      </c>
      <c r="F3640">
        <v>45</v>
      </c>
      <c r="G3640">
        <v>43</v>
      </c>
      <c r="H3640">
        <v>55</v>
      </c>
      <c r="I3640">
        <v>43</v>
      </c>
      <c r="J3640">
        <v>72</v>
      </c>
      <c r="K3640" t="s">
        <v>1567</v>
      </c>
      <c r="M3640" t="s">
        <v>7857</v>
      </c>
      <c r="N3640">
        <v>6.08</v>
      </c>
      <c r="O3640">
        <v>5.18</v>
      </c>
      <c r="R3640">
        <f t="shared" si="260"/>
        <v>6</v>
      </c>
      <c r="S3640">
        <f t="shared" si="261"/>
        <v>5</v>
      </c>
      <c r="T3640">
        <f t="shared" si="264"/>
        <v>11</v>
      </c>
      <c r="U3640" t="s">
        <v>429</v>
      </c>
      <c r="V3640" t="s">
        <v>1481</v>
      </c>
      <c r="W3640" t="s">
        <v>1512</v>
      </c>
      <c r="X3640" t="s">
        <v>1471</v>
      </c>
      <c r="Y3640" t="s">
        <v>5563</v>
      </c>
      <c r="Z3640" t="str" cm="1">
        <f t="array" ref="Z3640">IF(ISBLANK(AK3640),_xlfn.LET(
    _xlpm.nameBeforeSlash, IF(ISNUMBER(SEARCH("/", Y3640)), LEFT(Y3640, SEARCH("/", Y3640)-1), Y3640),
    _xlpm.matchRow, IFERROR(MATCH(_xlpm.nameBeforeSlash, AA:AA, 0), ""),
    _xlpm.difference, IF(_xlpm.matchRow="", "", ABS((R3640 + S3640)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),IF(ISBLANK(Y3640),"","Hidden"))</f>
        <v>Hidden</v>
      </c>
      <c r="AA3640" t="s">
        <v>5564</v>
      </c>
      <c r="AB3640" t="s">
        <v>7858</v>
      </c>
      <c r="AC3640" t="s">
        <v>6666</v>
      </c>
      <c r="AD3640" t="str">
        <f>_xlfn.XLOOKUP(AC3640,moves!A:A,moves!B:B)</f>
        <v>normal</v>
      </c>
      <c r="AE3640">
        <f>_xlfn.XLOOKUP(AC3640,moves!A:A,moves!D:D)</f>
        <v>2</v>
      </c>
      <c r="AF3640" t="str">
        <f>_xlfn.XLOOKUP(AC3640,moves!A:A,moves!E:E)</f>
        <v>If 2 or more status symbols are rolled: The target skips their turn this round and the user's battle fatigue increases by 1 extra.</v>
      </c>
      <c r="AG3640">
        <v>0</v>
      </c>
      <c r="AH3640">
        <v>0</v>
      </c>
      <c r="AI3640">
        <f t="shared" si="265"/>
        <v>1</v>
      </c>
      <c r="AJ3640" t="s">
        <v>523</v>
      </c>
      <c r="AK3640" t="s">
        <v>7857</v>
      </c>
      <c r="AL3640">
        <v>0</v>
      </c>
      <c r="AM3640" cm="1">
        <f t="array" ref="AM3640">IF(AL3640=1,1,
   IF(ISTEXT(AK3640),1,
   IF(AO3640&gt;1,AM3639,
   IF(AI3640=1,
      IF(SUMPRODUCT((LEN($Y$2:$Y$4096)-LEN(SUBSTITUTE($Y$2:$Y$4096,AA3640,"")))/LEN(AA3640))&gt;0,2,1),
      IF(
         SUMPRODUCT((LEN($Y$2:$Y$4096)-LEN(SUBSTITUTE($Y$2:$Y$4096,AA3640,"")))/LEN(AA3640))
         - SUMPRODUCT((LEN($Y$2:$Y$4096)-LEN(SUBSTITUTE($Y$2:$Y$4096,"Alolan "&amp;AA3640,"")))/LEN("Alolan "&amp;AA3640))
         - SUMPRODUCT((LEN($Y$2:$Y$4096)-LEN(SUBSTITUTE($Y$2:$Y$4096,"Galarian "&amp;AA3640,"")))/LEN("Galarian "&amp;AA3640))
         - SUMPRODUCT((LEN($Y$2:$Y$4096)-LEN(SUBSTITUTE($Y$2:$Y$4096,"Hisuian "&amp;AA3640,"")))/LEN("Hisuian "&amp;AA3640))
         - SUMPRODUCT((LEN($Y$2:$Y$4096)-LEN(SUBSTITUTE($Y$2:$Y$4096,"Paldean "&amp;AA3640,"")))/LEN("Paldean "&amp;AA3640))
      &gt;0,2,1)
   ))))</f>
        <v>1</v>
      </c>
      <c r="AN3640">
        <v>0</v>
      </c>
      <c r="AO3640">
        <v>0</v>
      </c>
    </row>
    <row r="3641" spans="1:41" x14ac:dyDescent="0.25">
      <c r="A3641" t="s">
        <v>4296</v>
      </c>
      <c r="B3641" t="s">
        <v>2186</v>
      </c>
      <c r="C3641" t="s">
        <v>1492</v>
      </c>
      <c r="D3641"/>
      <c r="E3641">
        <v>75</v>
      </c>
      <c r="F3641">
        <v>80</v>
      </c>
      <c r="G3641">
        <v>55</v>
      </c>
      <c r="H3641">
        <v>25</v>
      </c>
      <c r="I3641">
        <v>35</v>
      </c>
      <c r="J3641">
        <v>35</v>
      </c>
      <c r="K3641" t="s">
        <v>2187</v>
      </c>
      <c r="M3641" t="s">
        <v>7857</v>
      </c>
      <c r="N3641">
        <v>5.65</v>
      </c>
      <c r="O3641">
        <v>5.7</v>
      </c>
      <c r="R3641">
        <f t="shared" si="260"/>
        <v>6</v>
      </c>
      <c r="S3641">
        <f t="shared" si="261"/>
        <v>6</v>
      </c>
      <c r="T3641">
        <f t="shared" si="264"/>
        <v>12</v>
      </c>
      <c r="U3641" t="s">
        <v>1492</v>
      </c>
      <c r="V3641" t="s">
        <v>1472</v>
      </c>
      <c r="W3641" t="s">
        <v>1471</v>
      </c>
      <c r="X3641" t="s">
        <v>1546</v>
      </c>
      <c r="Y3641" t="s">
        <v>5569</v>
      </c>
      <c r="Z3641" t="str" cm="1">
        <f t="array" ref="Z3641">IF(ISBLANK(AK3641),_xlfn.LET(
    _xlpm.nameBeforeSlash, IF(ISNUMBER(SEARCH("/", Y3641)), LEFT(Y3641, SEARCH("/", Y3641)-1), Y3641),
    _xlpm.matchRow, IFERROR(MATCH(_xlpm.nameBeforeSlash, AA:AA, 0), ""),
    _xlpm.difference, IF(_xlpm.matchRow="", "", ABS((R3641 + S3641)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),IF(ISBLANK(Y3641),"","Hidden"))</f>
        <v>Hidden</v>
      </c>
      <c r="AA3641" t="s">
        <v>5570</v>
      </c>
      <c r="AB3641" t="s">
        <v>7858</v>
      </c>
      <c r="AC3641" t="s">
        <v>958</v>
      </c>
      <c r="AD3641" t="str">
        <f>_xlfn.XLOOKUP(AC3641,moves!A:A,moves!B:B)</f>
        <v>dark</v>
      </c>
      <c r="AE3641">
        <f>_xlfn.XLOOKUP(AC3641,moves!A:A,moves!D:D)</f>
        <v>2</v>
      </c>
      <c r="AF3641" t="str">
        <f>_xlfn.XLOOKUP(AC3641,moves!A:A,moves!E:E)</f>
        <v>When the target next attacks: Their moves have no move effects. Moves with ? attack strength that are affected by this effect have 1 attack strength.</v>
      </c>
      <c r="AG3641">
        <v>1</v>
      </c>
      <c r="AH3641">
        <v>0</v>
      </c>
      <c r="AI3641">
        <f t="shared" si="265"/>
        <v>1</v>
      </c>
      <c r="AJ3641" t="s">
        <v>523</v>
      </c>
      <c r="AK3641" t="s">
        <v>7857</v>
      </c>
      <c r="AL3641">
        <v>0</v>
      </c>
      <c r="AM3641" cm="1">
        <f t="array" ref="AM3641">IF(AL3641=1,1,
   IF(ISTEXT(AK3641),1,
   IF(AO3641&gt;1,AM3640,
   IF(AI3641=1,
      IF(SUMPRODUCT((LEN($Y$2:$Y$4096)-LEN(SUBSTITUTE($Y$2:$Y$4096,AA3641,"")))/LEN(AA3641))&gt;0,2,1),
      IF(
         SUMPRODUCT((LEN($Y$2:$Y$4096)-LEN(SUBSTITUTE($Y$2:$Y$4096,AA3641,"")))/LEN(AA3641))
         - SUMPRODUCT((LEN($Y$2:$Y$4096)-LEN(SUBSTITUTE($Y$2:$Y$4096,"Alolan "&amp;AA3641,"")))/LEN("Alolan "&amp;AA3641))
         - SUMPRODUCT((LEN($Y$2:$Y$4096)-LEN(SUBSTITUTE($Y$2:$Y$4096,"Galarian "&amp;AA3641,"")))/LEN("Galarian "&amp;AA3641))
         - SUMPRODUCT((LEN($Y$2:$Y$4096)-LEN(SUBSTITUTE($Y$2:$Y$4096,"Hisuian "&amp;AA3641,"")))/LEN("Hisuian "&amp;AA3641))
         - SUMPRODUCT((LEN($Y$2:$Y$4096)-LEN(SUBSTITUTE($Y$2:$Y$4096,"Paldean "&amp;AA3641,"")))/LEN("Paldean "&amp;AA3641))
      &gt;0,2,1)
   ))))</f>
        <v>1</v>
      </c>
      <c r="AN3641">
        <v>0</v>
      </c>
      <c r="AO3641">
        <v>0</v>
      </c>
    </row>
    <row r="3642" spans="1:41" x14ac:dyDescent="0.25">
      <c r="A3642" t="s">
        <v>4305</v>
      </c>
      <c r="B3642" t="s">
        <v>2199</v>
      </c>
      <c r="C3642" t="s">
        <v>1499</v>
      </c>
      <c r="D3642" t="s">
        <v>1468</v>
      </c>
      <c r="E3642">
        <v>55</v>
      </c>
      <c r="F3642">
        <v>63</v>
      </c>
      <c r="G3642">
        <v>90</v>
      </c>
      <c r="H3642">
        <v>50</v>
      </c>
      <c r="I3642">
        <v>80</v>
      </c>
      <c r="J3642">
        <v>42</v>
      </c>
      <c r="K3642" t="s">
        <v>2200</v>
      </c>
      <c r="M3642" t="s">
        <v>7857</v>
      </c>
      <c r="N3642">
        <v>5.33</v>
      </c>
      <c r="O3642">
        <v>7.3</v>
      </c>
      <c r="R3642">
        <f t="shared" si="260"/>
        <v>5</v>
      </c>
      <c r="S3642">
        <f t="shared" si="261"/>
        <v>7</v>
      </c>
      <c r="T3642">
        <f t="shared" si="264"/>
        <v>12</v>
      </c>
      <c r="U3642" t="s">
        <v>1499</v>
      </c>
      <c r="V3642" t="s">
        <v>1468</v>
      </c>
      <c r="W3642" t="s">
        <v>1512</v>
      </c>
      <c r="X3642" t="s">
        <v>1469</v>
      </c>
      <c r="Y3642" t="s">
        <v>5579</v>
      </c>
      <c r="Z3642" t="str" cm="1">
        <f t="array" ref="Z3642">IF(ISBLANK(AK3642),_xlfn.LET(
    _xlpm.nameBeforeSlash, IF(ISNUMBER(SEARCH("/", Y3642)), LEFT(Y3642, SEARCH("/", Y3642)-1), Y3642),
    _xlpm.matchRow, IFERROR(MATCH(_xlpm.nameBeforeSlash, AA:AA, 0), ""),
    _xlpm.difference, IF(_xlpm.matchRow="", "", ABS((R3642 + S3642)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),IF(ISBLANK(Y3642),"","Hidden"))</f>
        <v>Hidden</v>
      </c>
      <c r="AA3642" t="s">
        <v>5577</v>
      </c>
      <c r="AB3642" t="s">
        <v>7858</v>
      </c>
      <c r="AC3642" t="s">
        <v>740</v>
      </c>
      <c r="AD3642" t="str">
        <f>_xlfn.XLOOKUP(AC3642,moves!A:A,moves!B:B)</f>
        <v>bug</v>
      </c>
      <c r="AE3642">
        <f>_xlfn.XLOOKUP(AC3642,moves!A:A,moves!D:D)</f>
        <v>2</v>
      </c>
      <c r="AF3642" t="str">
        <f>_xlfn.XLOOKUP(AC3642,moves!A:A,moves!E:E)</f>
        <v>When the user is next attacked: Remove 1 critical hit from the roll.</v>
      </c>
      <c r="AG3642">
        <v>0</v>
      </c>
      <c r="AH3642">
        <v>0</v>
      </c>
      <c r="AI3642">
        <f t="shared" si="265"/>
        <v>1</v>
      </c>
      <c r="AJ3642" t="s">
        <v>523</v>
      </c>
      <c r="AK3642" t="s">
        <v>7857</v>
      </c>
      <c r="AL3642">
        <v>0</v>
      </c>
      <c r="AM3642" cm="1">
        <f t="array" ref="AM3642">IF(AL3642=1,1,
   IF(ISTEXT(AK3642),1,
   IF(AO3642&gt;1,AM3641,
   IF(AI3642=1,
      IF(SUMPRODUCT((LEN($Y$2:$Y$4096)-LEN(SUBSTITUTE($Y$2:$Y$4096,AA3642,"")))/LEN(AA3642))&gt;0,2,1),
      IF(
         SUMPRODUCT((LEN($Y$2:$Y$4096)-LEN(SUBSTITUTE($Y$2:$Y$4096,AA3642,"")))/LEN(AA3642))
         - SUMPRODUCT((LEN($Y$2:$Y$4096)-LEN(SUBSTITUTE($Y$2:$Y$4096,"Alolan "&amp;AA3642,"")))/LEN("Alolan "&amp;AA3642))
         - SUMPRODUCT((LEN($Y$2:$Y$4096)-LEN(SUBSTITUTE($Y$2:$Y$4096,"Galarian "&amp;AA3642,"")))/LEN("Galarian "&amp;AA3642))
         - SUMPRODUCT((LEN($Y$2:$Y$4096)-LEN(SUBSTITUTE($Y$2:$Y$4096,"Hisuian "&amp;AA3642,"")))/LEN("Hisuian "&amp;AA3642))
         - SUMPRODUCT((LEN($Y$2:$Y$4096)-LEN(SUBSTITUTE($Y$2:$Y$4096,"Paldean "&amp;AA3642,"")))/LEN("Paldean "&amp;AA3642))
      &gt;0,2,1)
   ))))</f>
        <v>1</v>
      </c>
      <c r="AN3642">
        <v>0</v>
      </c>
      <c r="AO3642">
        <v>0</v>
      </c>
    </row>
    <row r="3643" spans="1:41" x14ac:dyDescent="0.25">
      <c r="A3643" t="s">
        <v>4308</v>
      </c>
      <c r="B3643" t="s">
        <v>2205</v>
      </c>
      <c r="C3643" t="s">
        <v>1499</v>
      </c>
      <c r="D3643" t="s">
        <v>1469</v>
      </c>
      <c r="E3643">
        <v>40</v>
      </c>
      <c r="F3643">
        <v>55</v>
      </c>
      <c r="G3643">
        <v>99</v>
      </c>
      <c r="H3643">
        <v>40</v>
      </c>
      <c r="I3643">
        <v>79</v>
      </c>
      <c r="J3643">
        <v>47</v>
      </c>
      <c r="K3643" t="s">
        <v>2206</v>
      </c>
      <c r="M3643" t="s">
        <v>7857</v>
      </c>
      <c r="N3643">
        <v>5.0299999999999994</v>
      </c>
      <c r="O3643">
        <v>6.94</v>
      </c>
      <c r="R3643">
        <f t="shared" si="260"/>
        <v>5</v>
      </c>
      <c r="S3643">
        <f t="shared" si="261"/>
        <v>7</v>
      </c>
      <c r="T3643">
        <f t="shared" si="264"/>
        <v>12</v>
      </c>
      <c r="U3643" t="s">
        <v>1499</v>
      </c>
      <c r="V3643" t="s">
        <v>1469</v>
      </c>
      <c r="W3643" t="s">
        <v>1546</v>
      </c>
      <c r="X3643" t="s">
        <v>1471</v>
      </c>
      <c r="Y3643" t="s">
        <v>5582</v>
      </c>
      <c r="Z3643" t="str" cm="1">
        <f t="array" ref="Z3643">IF(ISBLANK(AK3643),_xlfn.LET(
    _xlpm.nameBeforeSlash, IF(ISNUMBER(SEARCH("/", Y3643)), LEFT(Y3643, SEARCH("/", Y3643)-1), Y3643),
    _xlpm.matchRow, IFERROR(MATCH(_xlpm.nameBeforeSlash, AA:AA, 0), ""),
    _xlpm.difference, IF(_xlpm.matchRow="", "", ABS((R3643 + S3643)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),IF(ISBLANK(Y3643),"","Hidden"))</f>
        <v>Hidden</v>
      </c>
      <c r="AA3643" t="s">
        <v>5580</v>
      </c>
      <c r="AB3643" t="s">
        <v>7858</v>
      </c>
      <c r="AC3643" t="s">
        <v>921</v>
      </c>
      <c r="AD3643" t="str">
        <f>_xlfn.XLOOKUP(AC3643,moves!A:A,moves!B:B)</f>
        <v>bug</v>
      </c>
      <c r="AE3643">
        <f>_xlfn.XLOOKUP(AC3643,moves!A:A,moves!D:D)</f>
        <v>2</v>
      </c>
      <c r="AF3643" t="str">
        <f>_xlfn.XLOOKUP(AC3643,moves!A:A,moves!E:E)</f>
        <v>Regular hits deal +1 damage.</v>
      </c>
      <c r="AG3643">
        <v>0</v>
      </c>
      <c r="AH3643">
        <v>0</v>
      </c>
      <c r="AI3643">
        <f t="shared" si="265"/>
        <v>1</v>
      </c>
      <c r="AJ3643" t="s">
        <v>523</v>
      </c>
      <c r="AK3643" t="s">
        <v>7857</v>
      </c>
      <c r="AL3643">
        <v>0</v>
      </c>
      <c r="AM3643" cm="1">
        <f t="array" ref="AM3643">IF(AL3643=1,1,
   IF(ISTEXT(AK3643),1,
   IF(AO3643&gt;1,AM3642,
   IF(AI3643=1,
      IF(SUMPRODUCT((LEN($Y$2:$Y$4096)-LEN(SUBSTITUTE($Y$2:$Y$4096,AA3643,"")))/LEN(AA3643))&gt;0,2,1),
      IF(
         SUMPRODUCT((LEN($Y$2:$Y$4096)-LEN(SUBSTITUTE($Y$2:$Y$4096,AA3643,"")))/LEN(AA3643))
         - SUMPRODUCT((LEN($Y$2:$Y$4096)-LEN(SUBSTITUTE($Y$2:$Y$4096,"Alolan "&amp;AA3643,"")))/LEN("Alolan "&amp;AA3643))
         - SUMPRODUCT((LEN($Y$2:$Y$4096)-LEN(SUBSTITUTE($Y$2:$Y$4096,"Galarian "&amp;AA3643,"")))/LEN("Galarian "&amp;AA3643))
         - SUMPRODUCT((LEN($Y$2:$Y$4096)-LEN(SUBSTITUTE($Y$2:$Y$4096,"Hisuian "&amp;AA3643,"")))/LEN("Hisuian "&amp;AA3643))
         - SUMPRODUCT((LEN($Y$2:$Y$4096)-LEN(SUBSTITUTE($Y$2:$Y$4096,"Paldean "&amp;AA3643,"")))/LEN("Paldean "&amp;AA3643))
      &gt;0,2,1)
   ))))</f>
        <v>1</v>
      </c>
      <c r="AN3643">
        <v>0</v>
      </c>
      <c r="AO3643">
        <v>0</v>
      </c>
    </row>
    <row r="3644" spans="1:41" x14ac:dyDescent="0.25">
      <c r="A3644" t="s">
        <v>4316</v>
      </c>
      <c r="B3644" t="s">
        <v>2219</v>
      </c>
      <c r="C3644" t="s">
        <v>1472</v>
      </c>
      <c r="D3644" t="s">
        <v>1471</v>
      </c>
      <c r="E3644">
        <v>50</v>
      </c>
      <c r="F3644">
        <v>72</v>
      </c>
      <c r="G3644">
        <v>35</v>
      </c>
      <c r="H3644">
        <v>35</v>
      </c>
      <c r="I3644">
        <v>35</v>
      </c>
      <c r="J3644">
        <v>65</v>
      </c>
      <c r="K3644" t="s">
        <v>2220</v>
      </c>
      <c r="M3644" t="s">
        <v>7857</v>
      </c>
      <c r="N3644">
        <v>6.55</v>
      </c>
      <c r="O3644">
        <v>4.0999999999999996</v>
      </c>
      <c r="R3644">
        <f t="shared" si="260"/>
        <v>7</v>
      </c>
      <c r="S3644">
        <f t="shared" si="261"/>
        <v>4</v>
      </c>
      <c r="T3644">
        <f t="shared" si="264"/>
        <v>11</v>
      </c>
      <c r="U3644" t="s">
        <v>1472</v>
      </c>
      <c r="V3644" t="s">
        <v>1471</v>
      </c>
      <c r="W3644" t="s">
        <v>1492</v>
      </c>
      <c r="X3644" t="s">
        <v>1482</v>
      </c>
      <c r="Y3644" t="s">
        <v>5589</v>
      </c>
      <c r="Z3644" t="str" cm="1">
        <f t="array" ref="Z3644">IF(ISBLANK(AK3644),_xlfn.LET(
    _xlpm.nameBeforeSlash, IF(ISNUMBER(SEARCH("/", Y3644)), LEFT(Y3644, SEARCH("/", Y3644)-1), Y3644),
    _xlpm.matchRow, IFERROR(MATCH(_xlpm.nameBeforeSlash, AA:AA, 0), ""),
    _xlpm.difference, IF(_xlpm.matchRow="", "", ABS((R3644 + S3644)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),IF(ISBLANK(Y3644),"","Hidden"))</f>
        <v>Hidden</v>
      </c>
      <c r="AA3644" t="s">
        <v>5590</v>
      </c>
      <c r="AB3644" t="s">
        <v>7858</v>
      </c>
      <c r="AC3644" t="s">
        <v>1191</v>
      </c>
      <c r="AD3644" t="str">
        <f>_xlfn.XLOOKUP(AC3644,moves!A:A,moves!B:B)</f>
        <v>ground</v>
      </c>
      <c r="AE3644">
        <f>_xlfn.XLOOKUP(AC3644,moves!A:A,moves!D:D)</f>
        <v>1</v>
      </c>
      <c r="AF3644" t="str">
        <f>_xlfn.XLOOKUP(AC3644,moves!A:A,moves!E:E)</f>
        <v>When the target next attacks: Regular hits deal -1 damage.</v>
      </c>
      <c r="AG3644">
        <v>1</v>
      </c>
      <c r="AH3644">
        <v>0</v>
      </c>
      <c r="AI3644">
        <f t="shared" si="265"/>
        <v>1</v>
      </c>
      <c r="AJ3644" t="s">
        <v>523</v>
      </c>
      <c r="AK3644" t="s">
        <v>7857</v>
      </c>
      <c r="AL3644">
        <v>0</v>
      </c>
      <c r="AM3644" cm="1">
        <f t="array" ref="AM3644">IF(AL3644=1,1,
   IF(ISTEXT(AK3644),1,
   IF(AO3644&gt;1,AM3643,
   IF(AI3644=1,
      IF(SUMPRODUCT((LEN($Y$2:$Y$4096)-LEN(SUBSTITUTE($Y$2:$Y$4096,AA3644,"")))/LEN(AA3644))&gt;0,2,1),
      IF(
         SUMPRODUCT((LEN($Y$2:$Y$4096)-LEN(SUBSTITUTE($Y$2:$Y$4096,AA3644,"")))/LEN(AA3644))
         - SUMPRODUCT((LEN($Y$2:$Y$4096)-LEN(SUBSTITUTE($Y$2:$Y$4096,"Alolan "&amp;AA3644,"")))/LEN("Alolan "&amp;AA3644))
         - SUMPRODUCT((LEN($Y$2:$Y$4096)-LEN(SUBSTITUTE($Y$2:$Y$4096,"Galarian "&amp;AA3644,"")))/LEN("Galarian "&amp;AA3644))
         - SUMPRODUCT((LEN($Y$2:$Y$4096)-LEN(SUBSTITUTE($Y$2:$Y$4096,"Hisuian "&amp;AA3644,"")))/LEN("Hisuian "&amp;AA3644))
         - SUMPRODUCT((LEN($Y$2:$Y$4096)-LEN(SUBSTITUTE($Y$2:$Y$4096,"Paldean "&amp;AA3644,"")))/LEN("Paldean "&amp;AA3644))
      &gt;0,2,1)
   ))))</f>
        <v>1</v>
      </c>
      <c r="AN3644">
        <v>0</v>
      </c>
      <c r="AO3644">
        <v>0</v>
      </c>
    </row>
    <row r="3645" spans="1:41" x14ac:dyDescent="0.25">
      <c r="A3645" t="s">
        <v>4334</v>
      </c>
      <c r="B3645" t="s">
        <v>2256</v>
      </c>
      <c r="C3645" t="s">
        <v>1469</v>
      </c>
      <c r="D3645"/>
      <c r="E3645">
        <v>50</v>
      </c>
      <c r="F3645">
        <v>50</v>
      </c>
      <c r="G3645">
        <v>62</v>
      </c>
      <c r="H3645">
        <v>40</v>
      </c>
      <c r="I3645">
        <v>62</v>
      </c>
      <c r="J3645">
        <v>65</v>
      </c>
      <c r="K3645" t="s">
        <v>2257</v>
      </c>
      <c r="M3645" t="s">
        <v>7857</v>
      </c>
      <c r="N3645">
        <v>5.5</v>
      </c>
      <c r="O3645">
        <v>5.7199999999999989</v>
      </c>
      <c r="R3645">
        <f t="shared" si="260"/>
        <v>6</v>
      </c>
      <c r="S3645">
        <f t="shared" si="261"/>
        <v>6</v>
      </c>
      <c r="T3645">
        <f t="shared" si="264"/>
        <v>12</v>
      </c>
      <c r="U3645" t="s">
        <v>1469</v>
      </c>
      <c r="V3645" t="s">
        <v>1514</v>
      </c>
      <c r="W3645" t="s">
        <v>1512</v>
      </c>
      <c r="X3645" t="s">
        <v>1468</v>
      </c>
      <c r="Y3645" t="s">
        <v>5606</v>
      </c>
      <c r="Z3645" t="str" cm="1">
        <f t="array" ref="Z3645">IF(ISBLANK(AK3645),_xlfn.LET(
    _xlpm.nameBeforeSlash, IF(ISNUMBER(SEARCH("/", Y3645)), LEFT(Y3645, SEARCH("/", Y3645)-1), Y3645),
    _xlpm.matchRow, IFERROR(MATCH(_xlpm.nameBeforeSlash, AA:AA, 0), ""),
    _xlpm.difference, IF(_xlpm.matchRow="", "", ABS((R3645 + S3645)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),IF(ISBLANK(Y3645),"","Hidden"))</f>
        <v>Hidden</v>
      </c>
      <c r="AA3645" t="s">
        <v>5607</v>
      </c>
      <c r="AB3645" t="s">
        <v>7858</v>
      </c>
      <c r="AC3645" t="s">
        <v>1271</v>
      </c>
      <c r="AD3645" t="str">
        <f>_xlfn.XLOOKUP(AC3645,moves!A:A,moves!B:B)</f>
        <v>normal</v>
      </c>
      <c r="AE3645">
        <f>_xlfn.XLOOKUP(AC3645,moves!A:A,moves!D:D)</f>
        <v>1</v>
      </c>
      <c r="AF3645" t="str">
        <f>_xlfn.XLOOKUP(AC3645,moves!A:A,moves!E:E)</f>
        <v>Restore the effect of the user's held item. If the held item was discarded: Reattach it to the user.</v>
      </c>
      <c r="AG3645">
        <v>0</v>
      </c>
      <c r="AH3645">
        <v>0</v>
      </c>
      <c r="AI3645">
        <f t="shared" si="265"/>
        <v>1</v>
      </c>
      <c r="AJ3645" t="s">
        <v>523</v>
      </c>
      <c r="AK3645" t="s">
        <v>7857</v>
      </c>
      <c r="AL3645">
        <v>0</v>
      </c>
      <c r="AM3645" cm="1">
        <f t="array" ref="AM3645">IF(AL3645=1,1,
   IF(ISTEXT(AK3645),1,
   IF(AO3645&gt;1,AM3644,
   IF(AI3645=1,
      IF(SUMPRODUCT((LEN($Y$2:$Y$4096)-LEN(SUBSTITUTE($Y$2:$Y$4096,AA3645,"")))/LEN(AA3645))&gt;0,2,1),
      IF(
         SUMPRODUCT((LEN($Y$2:$Y$4096)-LEN(SUBSTITUTE($Y$2:$Y$4096,AA3645,"")))/LEN(AA3645))
         - SUMPRODUCT((LEN($Y$2:$Y$4096)-LEN(SUBSTITUTE($Y$2:$Y$4096,"Alolan "&amp;AA3645,"")))/LEN("Alolan "&amp;AA3645))
         - SUMPRODUCT((LEN($Y$2:$Y$4096)-LEN(SUBSTITUTE($Y$2:$Y$4096,"Galarian "&amp;AA3645,"")))/LEN("Galarian "&amp;AA3645))
         - SUMPRODUCT((LEN($Y$2:$Y$4096)-LEN(SUBSTITUTE($Y$2:$Y$4096,"Hisuian "&amp;AA3645,"")))/LEN("Hisuian "&amp;AA3645))
         - SUMPRODUCT((LEN($Y$2:$Y$4096)-LEN(SUBSTITUTE($Y$2:$Y$4096,"Paldean "&amp;AA3645,"")))/LEN("Paldean "&amp;AA3645))
      &gt;0,2,1)
   ))))</f>
        <v>1</v>
      </c>
      <c r="AN3645">
        <v>0</v>
      </c>
      <c r="AO3645">
        <v>0</v>
      </c>
    </row>
    <row r="3646" spans="1:41" x14ac:dyDescent="0.25">
      <c r="A3646" t="s">
        <v>4341</v>
      </c>
      <c r="B3646" t="s">
        <v>2264</v>
      </c>
      <c r="C3646" t="s">
        <v>1512</v>
      </c>
      <c r="D3646"/>
      <c r="E3646">
        <v>55</v>
      </c>
      <c r="F3646">
        <v>50</v>
      </c>
      <c r="G3646">
        <v>40</v>
      </c>
      <c r="H3646">
        <v>40</v>
      </c>
      <c r="I3646">
        <v>40</v>
      </c>
      <c r="J3646">
        <v>75</v>
      </c>
      <c r="K3646" t="s">
        <v>2265</v>
      </c>
      <c r="M3646" t="s">
        <v>7857</v>
      </c>
      <c r="N3646">
        <v>5.9</v>
      </c>
      <c r="O3646">
        <v>4.5999999999999996</v>
      </c>
      <c r="R3646">
        <f t="shared" si="260"/>
        <v>6</v>
      </c>
      <c r="S3646">
        <f t="shared" si="261"/>
        <v>5</v>
      </c>
      <c r="T3646">
        <f t="shared" si="264"/>
        <v>11</v>
      </c>
      <c r="U3646" t="s">
        <v>1512</v>
      </c>
      <c r="V3646" t="s">
        <v>1468</v>
      </c>
      <c r="W3646" t="s">
        <v>1536</v>
      </c>
      <c r="X3646" t="s">
        <v>1546</v>
      </c>
      <c r="Y3646" t="s">
        <v>5613</v>
      </c>
      <c r="Z3646" t="str" cm="1">
        <f t="array" ref="Z3646">IF(ISBLANK(AK3646),_xlfn.LET(
    _xlpm.nameBeforeSlash, IF(ISNUMBER(SEARCH("/", Y3646)), LEFT(Y3646, SEARCH("/", Y3646)-1), Y3646),
    _xlpm.matchRow, IFERROR(MATCH(_xlpm.nameBeforeSlash, AA:AA, 0), ""),
    _xlpm.difference, IF(_xlpm.matchRow="", "", ABS((R3646 + S3646)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),IF(ISBLANK(Y3646),"","Hidden"))</f>
        <v>Hidden</v>
      </c>
      <c r="AA3646" t="s">
        <v>5614</v>
      </c>
      <c r="AB3646" t="s">
        <v>7858</v>
      </c>
      <c r="AC3646" t="s">
        <v>6480</v>
      </c>
      <c r="AD3646" t="str">
        <f>_xlfn.XLOOKUP(AC3646,moves!A:A,moves!B:B)</f>
        <v>fairy</v>
      </c>
      <c r="AE3646">
        <f>_xlfn.XLOOKUP(AC3646,moves!A:A,moves!D:D)</f>
        <v>1</v>
      </c>
      <c r="AF3646" t="str">
        <f>_xlfn.XLOOKUP(AC3646,moves!A:A,moves!E:E)</f>
        <v>When the target next attacks: Decrease attack strength by 1.</v>
      </c>
      <c r="AG3646">
        <v>0</v>
      </c>
      <c r="AH3646">
        <v>0</v>
      </c>
      <c r="AI3646">
        <f t="shared" si="265"/>
        <v>1</v>
      </c>
      <c r="AJ3646" t="s">
        <v>523</v>
      </c>
      <c r="AK3646" t="s">
        <v>7857</v>
      </c>
      <c r="AL3646">
        <v>0</v>
      </c>
      <c r="AM3646" cm="1">
        <f t="array" ref="AM3646">IF(AL3646=1,1,
   IF(ISTEXT(AK3646),1,
   IF(AO3646&gt;1,AM3645,
   IF(AI3646=1,
      IF(SUMPRODUCT((LEN($Y$2:$Y$4096)-LEN(SUBSTITUTE($Y$2:$Y$4096,AA3646,"")))/LEN(AA3646))&gt;0,2,1),
      IF(
         SUMPRODUCT((LEN($Y$2:$Y$4096)-LEN(SUBSTITUTE($Y$2:$Y$4096,AA3646,"")))/LEN(AA3646))
         - SUMPRODUCT((LEN($Y$2:$Y$4096)-LEN(SUBSTITUTE($Y$2:$Y$4096,"Alolan "&amp;AA3646,"")))/LEN("Alolan "&amp;AA3646))
         - SUMPRODUCT((LEN($Y$2:$Y$4096)-LEN(SUBSTITUTE($Y$2:$Y$4096,"Galarian "&amp;AA3646,"")))/LEN("Galarian "&amp;AA3646))
         - SUMPRODUCT((LEN($Y$2:$Y$4096)-LEN(SUBSTITUTE($Y$2:$Y$4096,"Hisuian "&amp;AA3646,"")))/LEN("Hisuian "&amp;AA3646))
         - SUMPRODUCT((LEN($Y$2:$Y$4096)-LEN(SUBSTITUTE($Y$2:$Y$4096,"Paldean "&amp;AA3646,"")))/LEN("Paldean "&amp;AA3646))
      &gt;0,2,1)
   ))))</f>
        <v>1</v>
      </c>
      <c r="AN3646">
        <v>0</v>
      </c>
      <c r="AO3646">
        <v>0</v>
      </c>
    </row>
    <row r="3647" spans="1:41" x14ac:dyDescent="0.25">
      <c r="A3647" t="s">
        <v>4351</v>
      </c>
      <c r="B3647" t="s">
        <v>2282</v>
      </c>
      <c r="C3647" t="s">
        <v>1209</v>
      </c>
      <c r="D3647"/>
      <c r="E3647">
        <v>36</v>
      </c>
      <c r="F3647">
        <v>50</v>
      </c>
      <c r="G3647">
        <v>50</v>
      </c>
      <c r="H3647">
        <v>65</v>
      </c>
      <c r="I3647">
        <v>60</v>
      </c>
      <c r="J3647">
        <v>44</v>
      </c>
      <c r="K3647" t="s">
        <v>358</v>
      </c>
      <c r="M3647" t="s">
        <v>7857</v>
      </c>
      <c r="N3647">
        <v>5.51</v>
      </c>
      <c r="O3647">
        <v>4.74</v>
      </c>
      <c r="R3647">
        <f t="shared" si="260"/>
        <v>6</v>
      </c>
      <c r="S3647">
        <f t="shared" si="261"/>
        <v>5</v>
      </c>
      <c r="T3647">
        <f t="shared" si="264"/>
        <v>11</v>
      </c>
      <c r="U3647" t="s">
        <v>1209</v>
      </c>
      <c r="V3647" t="s">
        <v>1514</v>
      </c>
      <c r="W3647" t="s">
        <v>1512</v>
      </c>
      <c r="X3647" t="s">
        <v>1524</v>
      </c>
      <c r="Y3647" t="s">
        <v>5623</v>
      </c>
      <c r="Z3647" t="str" cm="1">
        <f t="array" ref="Z3647">IF(ISBLANK(AK3647),_xlfn.LET(
    _xlpm.nameBeforeSlash, IF(ISNUMBER(SEARCH("/", Y3647)), LEFT(Y3647, SEARCH("/", Y3647)-1), Y3647),
    _xlpm.matchRow, IFERROR(MATCH(_xlpm.nameBeforeSlash, AA:AA, 0), ""),
    _xlpm.difference, IF(_xlpm.matchRow="", "", ABS((R3647 + S3647)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),IF(ISBLANK(Y3647),"","Hidden"))</f>
        <v>Hidden</v>
      </c>
      <c r="AA3647" t="s">
        <v>5624</v>
      </c>
      <c r="AB3647" t="s">
        <v>7858</v>
      </c>
      <c r="AC3647" t="s">
        <v>6678</v>
      </c>
      <c r="AD3647" t="str">
        <f>_xlfn.XLOOKUP(AC3647,moves!A:A,moves!B:B)</f>
        <v>normal</v>
      </c>
      <c r="AE3647">
        <f>_xlfn.XLOOKUP(AC3647,moves!A:A,moves!D:D)</f>
        <v>3</v>
      </c>
      <c r="AF3647" t="str">
        <f>_xlfn.XLOOKUP(AC3647,moves!A:A,moves!E:E)</f>
        <v>If there is a Weather Condition: The type of this move is changed to match a type boosted by the weather.</v>
      </c>
      <c r="AG3647">
        <v>1</v>
      </c>
      <c r="AH3647">
        <v>0</v>
      </c>
      <c r="AI3647">
        <f t="shared" si="265"/>
        <v>1</v>
      </c>
      <c r="AJ3647" t="s">
        <v>523</v>
      </c>
      <c r="AK3647" t="s">
        <v>7857</v>
      </c>
      <c r="AL3647">
        <v>0</v>
      </c>
      <c r="AM3647" cm="1">
        <f t="array" ref="AM3647">IF(AL3647=1,1,
   IF(ISTEXT(AK3647),1,
   IF(AO3647&gt;1,AM3646,
   IF(AI3647=1,
      IF(SUMPRODUCT((LEN($Y$2:$Y$4096)-LEN(SUBSTITUTE($Y$2:$Y$4096,AA3647,"")))/LEN(AA3647))&gt;0,2,1),
      IF(
         SUMPRODUCT((LEN($Y$2:$Y$4096)-LEN(SUBSTITUTE($Y$2:$Y$4096,AA3647,"")))/LEN(AA3647))
         - SUMPRODUCT((LEN($Y$2:$Y$4096)-LEN(SUBSTITUTE($Y$2:$Y$4096,"Alolan "&amp;AA3647,"")))/LEN("Alolan "&amp;AA3647))
         - SUMPRODUCT((LEN($Y$2:$Y$4096)-LEN(SUBSTITUTE($Y$2:$Y$4096,"Galarian "&amp;AA3647,"")))/LEN("Galarian "&amp;AA3647))
         - SUMPRODUCT((LEN($Y$2:$Y$4096)-LEN(SUBSTITUTE($Y$2:$Y$4096,"Hisuian "&amp;AA3647,"")))/LEN("Hisuian "&amp;AA3647))
         - SUMPRODUCT((LEN($Y$2:$Y$4096)-LEN(SUBSTITUTE($Y$2:$Y$4096,"Paldean "&amp;AA3647,"")))/LEN("Paldean "&amp;AA3647))
      &gt;0,2,1)
   ))))</f>
        <v>1</v>
      </c>
      <c r="AN3647">
        <v>0</v>
      </c>
      <c r="AO3647">
        <v>0</v>
      </c>
    </row>
    <row r="3648" spans="1:41" x14ac:dyDescent="0.25">
      <c r="A3648" t="s">
        <v>4363</v>
      </c>
      <c r="B3648" t="s">
        <v>2302</v>
      </c>
      <c r="C3648" t="s">
        <v>1499</v>
      </c>
      <c r="D3648"/>
      <c r="E3648">
        <v>50</v>
      </c>
      <c r="F3648">
        <v>75</v>
      </c>
      <c r="G3648">
        <v>45</v>
      </c>
      <c r="H3648">
        <v>40</v>
      </c>
      <c r="I3648">
        <v>45</v>
      </c>
      <c r="J3648">
        <v>60</v>
      </c>
      <c r="K3648" t="s">
        <v>2303</v>
      </c>
      <c r="M3648" t="s">
        <v>7857</v>
      </c>
      <c r="N3648">
        <v>6.55</v>
      </c>
      <c r="O3648">
        <v>4.7</v>
      </c>
      <c r="R3648">
        <f t="shared" si="260"/>
        <v>7</v>
      </c>
      <c r="S3648">
        <f t="shared" si="261"/>
        <v>5</v>
      </c>
      <c r="T3648">
        <f t="shared" si="264"/>
        <v>12</v>
      </c>
      <c r="U3648" t="s">
        <v>1499</v>
      </c>
      <c r="V3648" t="s">
        <v>1514</v>
      </c>
      <c r="W3648" t="s">
        <v>1469</v>
      </c>
      <c r="X3648" t="s">
        <v>1492</v>
      </c>
      <c r="Y3648" t="s">
        <v>5635</v>
      </c>
      <c r="Z3648" t="str" cm="1">
        <f t="array" ref="Z3648">IF(ISBLANK(AK3648),_xlfn.LET(
    _xlpm.nameBeforeSlash, IF(ISNUMBER(SEARCH("/", Y3648)), LEFT(Y3648, SEARCH("/", Y3648)-1), Y3648),
    _xlpm.matchRow, IFERROR(MATCH(_xlpm.nameBeforeSlash, AA:AA, 0), ""),
    _xlpm.difference, IF(_xlpm.matchRow="", "", ABS((R3648 + S3648)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),IF(ISBLANK(Y3648),"","Hidden"))</f>
        <v>Hidden</v>
      </c>
      <c r="AA3648" t="s">
        <v>5636</v>
      </c>
      <c r="AB3648" t="s">
        <v>7858</v>
      </c>
      <c r="AC3648" t="s">
        <v>1300</v>
      </c>
      <c r="AD3648" t="str">
        <f>_xlfn.XLOOKUP(AC3648,moves!A:A,moves!B:B)</f>
        <v>poison</v>
      </c>
      <c r="AE3648">
        <f>_xlfn.XLOOKUP(AC3648,moves!A:A,moves!D:D)</f>
        <v>2</v>
      </c>
      <c r="AF3648" t="str">
        <f>_xlfn.XLOOKUP(AC3648,moves!A:A,moves!E:E)</f>
        <v>When the target is next attacked: Add 1 critical hit to the roll.</v>
      </c>
      <c r="AG3648">
        <v>0</v>
      </c>
      <c r="AH3648">
        <v>0</v>
      </c>
      <c r="AI3648">
        <f t="shared" si="265"/>
        <v>1</v>
      </c>
      <c r="AJ3648" t="s">
        <v>523</v>
      </c>
      <c r="AK3648" t="s">
        <v>7857</v>
      </c>
      <c r="AL3648">
        <v>0</v>
      </c>
      <c r="AM3648" cm="1">
        <f t="array" ref="AM3648">IF(AL3648=1,1,
   IF(ISTEXT(AK3648),1,
   IF(AO3648&gt;1,AM3647,
   IF(AI3648=1,
      IF(SUMPRODUCT((LEN($Y$2:$Y$4096)-LEN(SUBSTITUTE($Y$2:$Y$4096,AA3648,"")))/LEN(AA3648))&gt;0,2,1),
      IF(
         SUMPRODUCT((LEN($Y$2:$Y$4096)-LEN(SUBSTITUTE($Y$2:$Y$4096,AA3648,"")))/LEN(AA3648))
         - SUMPRODUCT((LEN($Y$2:$Y$4096)-LEN(SUBSTITUTE($Y$2:$Y$4096,"Alolan "&amp;AA3648,"")))/LEN("Alolan "&amp;AA3648))
         - SUMPRODUCT((LEN($Y$2:$Y$4096)-LEN(SUBSTITUTE($Y$2:$Y$4096,"Galarian "&amp;AA3648,"")))/LEN("Galarian "&amp;AA3648))
         - SUMPRODUCT((LEN($Y$2:$Y$4096)-LEN(SUBSTITUTE($Y$2:$Y$4096,"Hisuian "&amp;AA3648,"")))/LEN("Hisuian "&amp;AA3648))
         - SUMPRODUCT((LEN($Y$2:$Y$4096)-LEN(SUBSTITUTE($Y$2:$Y$4096,"Paldean "&amp;AA3648,"")))/LEN("Paldean "&amp;AA3648))
      &gt;0,2,1)
   ))))</f>
        <v>1</v>
      </c>
      <c r="AN3648">
        <v>0</v>
      </c>
      <c r="AO3648">
        <v>0</v>
      </c>
    </row>
    <row r="3649" spans="1:41" x14ac:dyDescent="0.25">
      <c r="A3649" t="s">
        <v>4365</v>
      </c>
      <c r="B3649" t="s">
        <v>2306</v>
      </c>
      <c r="C3649" t="s">
        <v>1468</v>
      </c>
      <c r="D3649" t="s">
        <v>1469</v>
      </c>
      <c r="E3649">
        <v>69</v>
      </c>
      <c r="F3649">
        <v>55</v>
      </c>
      <c r="G3649">
        <v>45</v>
      </c>
      <c r="H3649">
        <v>55</v>
      </c>
      <c r="I3649">
        <v>55</v>
      </c>
      <c r="J3649">
        <v>15</v>
      </c>
      <c r="K3649" t="s">
        <v>678</v>
      </c>
      <c r="M3649" t="s">
        <v>7857</v>
      </c>
      <c r="N3649">
        <v>3.9</v>
      </c>
      <c r="O3649">
        <v>5.76</v>
      </c>
      <c r="R3649">
        <f t="shared" si="260"/>
        <v>4</v>
      </c>
      <c r="S3649">
        <f t="shared" si="261"/>
        <v>6</v>
      </c>
      <c r="T3649">
        <f t="shared" si="264"/>
        <v>10</v>
      </c>
      <c r="U3649" t="s">
        <v>1468</v>
      </c>
      <c r="V3649" t="s">
        <v>1469</v>
      </c>
      <c r="W3649" t="s">
        <v>1499</v>
      </c>
      <c r="X3649" t="s">
        <v>1512</v>
      </c>
      <c r="Y3649" t="s">
        <v>5637</v>
      </c>
      <c r="Z3649" t="str" cm="1">
        <f t="array" ref="Z3649">IF(ISBLANK(AK3649),_xlfn.LET(
    _xlpm.nameBeforeSlash, IF(ISNUMBER(SEARCH("/", Y3649)), LEFT(Y3649, SEARCH("/", Y3649)-1), Y3649),
    _xlpm.matchRow, IFERROR(MATCH(_xlpm.nameBeforeSlash, AA:AA, 0), ""),
    _xlpm.difference, IF(_xlpm.matchRow="", "", ABS((R3649 + S3649)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),IF(ISBLANK(Y3649),"","Hidden"))</f>
        <v>Hidden</v>
      </c>
      <c r="AA3649" t="s">
        <v>5638</v>
      </c>
      <c r="AB3649" t="s">
        <v>7858</v>
      </c>
      <c r="AC3649" t="s">
        <v>933</v>
      </c>
      <c r="AD3649" t="str">
        <f>_xlfn.XLOOKUP(AC3649,moves!A:A,moves!B:B)</f>
        <v>bug</v>
      </c>
      <c r="AE3649">
        <f>_xlfn.XLOOKUP(AC3649,moves!A:A,moves!D:D)</f>
        <v>1</v>
      </c>
      <c r="AF3649" t="str">
        <f>_xlfn.XLOOKUP(AC3649,moves!A:A,moves!E:E)</f>
        <v>Until the start of the next round: All opposing active Pokémon target the user instead. This does not affect MULTI or MULTI ALL moves.</v>
      </c>
      <c r="AG3649">
        <v>0</v>
      </c>
      <c r="AH3649">
        <v>0</v>
      </c>
      <c r="AI3649">
        <f t="shared" si="265"/>
        <v>1</v>
      </c>
      <c r="AJ3649" t="s">
        <v>523</v>
      </c>
      <c r="AK3649" t="s">
        <v>7857</v>
      </c>
      <c r="AL3649">
        <v>0</v>
      </c>
      <c r="AM3649" cm="1">
        <f t="array" ref="AM3649">IF(AL3649=1,1,
   IF(ISTEXT(AK3649),1,
   IF(AO3649&gt;1,AM3648,
   IF(AI3649=1,
      IF(SUMPRODUCT((LEN($Y$2:$Y$4096)-LEN(SUBSTITUTE($Y$2:$Y$4096,AA3649,"")))/LEN(AA3649))&gt;0,2,1),
      IF(
         SUMPRODUCT((LEN($Y$2:$Y$4096)-LEN(SUBSTITUTE($Y$2:$Y$4096,AA3649,"")))/LEN(AA3649))
         - SUMPRODUCT((LEN($Y$2:$Y$4096)-LEN(SUBSTITUTE($Y$2:$Y$4096,"Alolan "&amp;AA3649,"")))/LEN("Alolan "&amp;AA3649))
         - SUMPRODUCT((LEN($Y$2:$Y$4096)-LEN(SUBSTITUTE($Y$2:$Y$4096,"Galarian "&amp;AA3649,"")))/LEN("Galarian "&amp;AA3649))
         - SUMPRODUCT((LEN($Y$2:$Y$4096)-LEN(SUBSTITUTE($Y$2:$Y$4096,"Hisuian "&amp;AA3649,"")))/LEN("Hisuian "&amp;AA3649))
         - SUMPRODUCT((LEN($Y$2:$Y$4096)-LEN(SUBSTITUTE($Y$2:$Y$4096,"Paldean "&amp;AA3649,"")))/LEN("Paldean "&amp;AA3649))
      &gt;0,2,1)
   ))))</f>
        <v>1</v>
      </c>
      <c r="AN3649">
        <v>0</v>
      </c>
      <c r="AO3649">
        <v>0</v>
      </c>
    </row>
    <row r="3650" spans="1:41" x14ac:dyDescent="0.25">
      <c r="A3650" t="s">
        <v>4367</v>
      </c>
      <c r="B3650" t="s">
        <v>2308</v>
      </c>
      <c r="C3650" t="s">
        <v>1490</v>
      </c>
      <c r="D3650" t="s">
        <v>1524</v>
      </c>
      <c r="E3650">
        <v>55</v>
      </c>
      <c r="F3650">
        <v>40</v>
      </c>
      <c r="G3650">
        <v>50</v>
      </c>
      <c r="H3650">
        <v>65</v>
      </c>
      <c r="I3650">
        <v>85</v>
      </c>
      <c r="J3650">
        <v>40</v>
      </c>
      <c r="K3650" t="s">
        <v>2309</v>
      </c>
      <c r="M3650" t="s">
        <v>7857</v>
      </c>
      <c r="N3650">
        <v>5.25</v>
      </c>
      <c r="O3650">
        <v>6.25</v>
      </c>
      <c r="R3650">
        <f t="shared" ref="R3650:R3713" si="266">MROUND(N3650,1)+P3650</f>
        <v>5</v>
      </c>
      <c r="S3650">
        <f t="shared" ref="S3650:S3713" si="267">MROUND(O3650,1)+Q3650</f>
        <v>6</v>
      </c>
      <c r="T3650">
        <f t="shared" si="264"/>
        <v>11</v>
      </c>
      <c r="U3650" t="s">
        <v>1490</v>
      </c>
      <c r="V3650" t="s">
        <v>1524</v>
      </c>
      <c r="W3650" t="s">
        <v>1468</v>
      </c>
      <c r="X3650" t="s">
        <v>1469</v>
      </c>
      <c r="Y3650" t="s">
        <v>5639</v>
      </c>
      <c r="Z3650" t="str" cm="1">
        <f t="array" ref="Z3650">IF(ISBLANK(AK3650),_xlfn.LET(
    _xlpm.nameBeforeSlash, IF(ISNUMBER(SEARCH("/", Y3650)), LEFT(Y3650, SEARCH("/", Y3650)-1), Y3650),
    _xlpm.matchRow, IFERROR(MATCH(_xlpm.nameBeforeSlash, AA:AA, 0), ""),
    _xlpm.difference, IF(_xlpm.matchRow="", "", ABS((R3650 + S3650)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),IF(ISBLANK(Y3650),"","Hidden"))</f>
        <v>Hidden</v>
      </c>
      <c r="AA3650" t="s">
        <v>8444</v>
      </c>
      <c r="AB3650" t="s">
        <v>7858</v>
      </c>
      <c r="AC3650" t="s">
        <v>1127</v>
      </c>
      <c r="AD3650" t="str">
        <f>_xlfn.XLOOKUP(AC3650,moves!A:A,moves!B:B)</f>
        <v>ghost</v>
      </c>
      <c r="AE3650">
        <f>_xlfn.XLOOKUP(AC3650,moves!A:A,moves!D:D)</f>
        <v>0</v>
      </c>
      <c r="AF3650" t="str">
        <f>_xlfn.XLOOKUP(AC3650,moves!A:A,moves!E:E)</f>
        <v>Deal damage equal to the absolute value of the difference between the user and target's current health. This damage cannot be increased in any way.</v>
      </c>
      <c r="AG3650">
        <v>0</v>
      </c>
      <c r="AH3650">
        <v>0</v>
      </c>
      <c r="AI3650">
        <f t="shared" si="265"/>
        <v>1</v>
      </c>
      <c r="AJ3650" t="s">
        <v>523</v>
      </c>
      <c r="AK3650" t="s">
        <v>7857</v>
      </c>
      <c r="AL3650">
        <v>0</v>
      </c>
      <c r="AM3650" cm="1">
        <f t="array" ref="AM3650">IF(AL3650=1,1,
   IF(ISTEXT(AK3650),1,
   IF(AO3650&gt;1,AM3649,
   IF(AI3650=1,
      IF(SUMPRODUCT((LEN($Y$2:$Y$4096)-LEN(SUBSTITUTE($Y$2:$Y$4096,AA3650,"")))/LEN(AA3650))&gt;0,2,1),
      IF(
         SUMPRODUCT((LEN($Y$2:$Y$4096)-LEN(SUBSTITUTE($Y$2:$Y$4096,AA3650,"")))/LEN(AA3650))
         - SUMPRODUCT((LEN($Y$2:$Y$4096)-LEN(SUBSTITUTE($Y$2:$Y$4096,"Alolan "&amp;AA3650,"")))/LEN("Alolan "&amp;AA3650))
         - SUMPRODUCT((LEN($Y$2:$Y$4096)-LEN(SUBSTITUTE($Y$2:$Y$4096,"Galarian "&amp;AA3650,"")))/LEN("Galarian "&amp;AA3650))
         - SUMPRODUCT((LEN($Y$2:$Y$4096)-LEN(SUBSTITUTE($Y$2:$Y$4096,"Hisuian "&amp;AA3650,"")))/LEN("Hisuian "&amp;AA3650))
         - SUMPRODUCT((LEN($Y$2:$Y$4096)-LEN(SUBSTITUTE($Y$2:$Y$4096,"Paldean "&amp;AA3650,"")))/LEN("Paldean "&amp;AA3650))
      &gt;0,2,1)
   ))))</f>
        <v>1</v>
      </c>
      <c r="AN3650">
        <v>0</v>
      </c>
      <c r="AO3650">
        <v>0</v>
      </c>
    </row>
    <row r="3651" spans="1:41" x14ac:dyDescent="0.25">
      <c r="A3651" t="s">
        <v>4374</v>
      </c>
      <c r="B3651" t="s">
        <v>2321</v>
      </c>
      <c r="C3651" t="s">
        <v>1514</v>
      </c>
      <c r="D3651"/>
      <c r="E3651">
        <v>40</v>
      </c>
      <c r="F3651">
        <v>55</v>
      </c>
      <c r="G3651">
        <v>70</v>
      </c>
      <c r="H3651">
        <v>45</v>
      </c>
      <c r="I3651">
        <v>60</v>
      </c>
      <c r="J3651">
        <v>30</v>
      </c>
      <c r="K3651" t="s">
        <v>2322</v>
      </c>
      <c r="M3651" t="s">
        <v>7857</v>
      </c>
      <c r="N3651">
        <v>4.4000000000000004</v>
      </c>
      <c r="O3651">
        <v>5.5</v>
      </c>
      <c r="R3651">
        <f t="shared" si="266"/>
        <v>4</v>
      </c>
      <c r="S3651">
        <f t="shared" si="267"/>
        <v>6</v>
      </c>
      <c r="T3651">
        <f t="shared" si="264"/>
        <v>10</v>
      </c>
      <c r="U3651" t="s">
        <v>1514</v>
      </c>
      <c r="V3651" t="s">
        <v>1521</v>
      </c>
      <c r="W3651" t="s">
        <v>1512</v>
      </c>
      <c r="X3651" t="s">
        <v>1546</v>
      </c>
      <c r="Y3651" t="s">
        <v>5645</v>
      </c>
      <c r="Z3651" t="str" cm="1">
        <f t="array" ref="Z3651">IF(ISBLANK(AK3651),_xlfn.LET(
    _xlpm.nameBeforeSlash, IF(ISNUMBER(SEARCH("/", Y3651)), LEFT(Y3651, SEARCH("/", Y3651)-1), Y3651),
    _xlpm.matchRow, IFERROR(MATCH(_xlpm.nameBeforeSlash, AA:AA, 0), ""),
    _xlpm.difference, IF(_xlpm.matchRow="", "", ABS((R3651 + S3651)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),IF(ISBLANK(Y3651),"","Hidden"))</f>
        <v>Hidden</v>
      </c>
      <c r="AA3651" t="s">
        <v>5646</v>
      </c>
      <c r="AB3651" t="s">
        <v>7858</v>
      </c>
      <c r="AC3651" t="s">
        <v>6401</v>
      </c>
      <c r="AD3651" t="str">
        <f>_xlfn.XLOOKUP(AC3651,moves!A:A,moves!B:B)</f>
        <v>electric</v>
      </c>
      <c r="AE3651" t="str">
        <f>_xlfn.XLOOKUP(AC3651,moves!A:A,moves!D:D)</f>
        <v>-</v>
      </c>
      <c r="AF3651" t="str">
        <f>_xlfn.XLOOKUP(AC3651,moves!A:A,moves!E:E)</f>
        <v>When the user next attacks with an Electric-type move: That move deals double damage.</v>
      </c>
      <c r="AG3651">
        <v>1</v>
      </c>
      <c r="AH3651">
        <v>0</v>
      </c>
      <c r="AI3651">
        <f t="shared" si="265"/>
        <v>1</v>
      </c>
      <c r="AJ3651" t="s">
        <v>523</v>
      </c>
      <c r="AK3651" t="s">
        <v>7857</v>
      </c>
      <c r="AL3651">
        <v>0</v>
      </c>
      <c r="AM3651" cm="1">
        <f t="array" ref="AM3651">IF(AL3651=1,1,
   IF(ISTEXT(AK3651),1,
   IF(AO3651&gt;1,AM3650,
   IF(AI3651=1,
      IF(SUMPRODUCT((LEN($Y$2:$Y$4096)-LEN(SUBSTITUTE($Y$2:$Y$4096,AA3651,"")))/LEN(AA3651))&gt;0,2,1),
      IF(
         SUMPRODUCT((LEN($Y$2:$Y$4096)-LEN(SUBSTITUTE($Y$2:$Y$4096,AA3651,"")))/LEN(AA3651))
         - SUMPRODUCT((LEN($Y$2:$Y$4096)-LEN(SUBSTITUTE($Y$2:$Y$4096,"Alolan "&amp;AA3651,"")))/LEN("Alolan "&amp;AA3651))
         - SUMPRODUCT((LEN($Y$2:$Y$4096)-LEN(SUBSTITUTE($Y$2:$Y$4096,"Galarian "&amp;AA3651,"")))/LEN("Galarian "&amp;AA3651))
         - SUMPRODUCT((LEN($Y$2:$Y$4096)-LEN(SUBSTITUTE($Y$2:$Y$4096,"Hisuian "&amp;AA3651,"")))/LEN("Hisuian "&amp;AA3651))
         - SUMPRODUCT((LEN($Y$2:$Y$4096)-LEN(SUBSTITUTE($Y$2:$Y$4096,"Paldean "&amp;AA3651,"")))/LEN("Paldean "&amp;AA3651))
      &gt;0,2,1)
   ))))</f>
        <v>1</v>
      </c>
      <c r="AN3651">
        <v>0</v>
      </c>
      <c r="AO3651">
        <v>0</v>
      </c>
    </row>
    <row r="3652" spans="1:41" x14ac:dyDescent="0.25">
      <c r="A3652" t="s">
        <v>4388</v>
      </c>
      <c r="B3652" t="s">
        <v>2330</v>
      </c>
      <c r="C3652" t="s">
        <v>1209</v>
      </c>
      <c r="D3652"/>
      <c r="E3652">
        <v>55</v>
      </c>
      <c r="F3652">
        <v>70</v>
      </c>
      <c r="G3652">
        <v>40</v>
      </c>
      <c r="H3652">
        <v>60</v>
      </c>
      <c r="I3652">
        <v>40</v>
      </c>
      <c r="J3652">
        <v>40</v>
      </c>
      <c r="K3652" t="s">
        <v>2331</v>
      </c>
      <c r="M3652" t="s">
        <v>7857</v>
      </c>
      <c r="N3652">
        <v>5.7</v>
      </c>
      <c r="O3652">
        <v>4.5999999999999996</v>
      </c>
      <c r="R3652">
        <f t="shared" si="266"/>
        <v>6</v>
      </c>
      <c r="S3652">
        <f t="shared" si="267"/>
        <v>5</v>
      </c>
      <c r="T3652">
        <f t="shared" si="264"/>
        <v>11</v>
      </c>
      <c r="U3652" t="s">
        <v>1209</v>
      </c>
      <c r="V3652" t="s">
        <v>1490</v>
      </c>
      <c r="W3652" t="s">
        <v>1492</v>
      </c>
      <c r="X3652" t="s">
        <v>1512</v>
      </c>
      <c r="Y3652" t="s">
        <v>5659</v>
      </c>
      <c r="Z3652" t="str" cm="1">
        <f t="array" ref="Z3652">IF(ISBLANK(AK3652),_xlfn.LET(
    _xlpm.nameBeforeSlash, IF(ISNUMBER(SEARCH("/", Y3652)), LEFT(Y3652, SEARCH("/", Y3652)-1), Y3652),
    _xlpm.matchRow, IFERROR(MATCH(_xlpm.nameBeforeSlash, AA:AA, 0), ""),
    _xlpm.difference, IF(_xlpm.matchRow="", "", ABS((R3652 + S3652)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),IF(ISBLANK(Y3652),"","Hidden"))</f>
        <v>Hidden</v>
      </c>
      <c r="AA3652" t="s">
        <v>5660</v>
      </c>
      <c r="AB3652" t="s">
        <v>7858</v>
      </c>
      <c r="AC3652" t="s">
        <v>1215</v>
      </c>
      <c r="AD3652" t="str">
        <f>_xlfn.XLOOKUP(AC3652,moves!A:A,moves!B:B)</f>
        <v>ice</v>
      </c>
      <c r="AE3652">
        <f>_xlfn.XLOOKUP(AC3652,moves!A:A,moves!D:D)</f>
        <v>2</v>
      </c>
      <c r="AF3652" t="str">
        <f>_xlfn.XLOOKUP(AC3652,moves!A:A,moves!E:E)</f>
        <v>Decrease the target's initiative by 2.</v>
      </c>
      <c r="AG3652">
        <v>0</v>
      </c>
      <c r="AH3652">
        <v>0</v>
      </c>
      <c r="AI3652">
        <f t="shared" si="265"/>
        <v>1</v>
      </c>
      <c r="AJ3652" t="s">
        <v>523</v>
      </c>
      <c r="AK3652" t="s">
        <v>7857</v>
      </c>
      <c r="AL3652">
        <v>0</v>
      </c>
      <c r="AM3652" cm="1">
        <f t="array" ref="AM3652">IF(AL3652=1,1,
   IF(ISTEXT(AK3652),1,
   IF(AO3652&gt;1,AM3651,
   IF(AI3652=1,
      IF(SUMPRODUCT((LEN($Y$2:$Y$4096)-LEN(SUBSTITUTE($Y$2:$Y$4096,AA3652,"")))/LEN(AA3652))&gt;0,2,1),
      IF(
         SUMPRODUCT((LEN($Y$2:$Y$4096)-LEN(SUBSTITUTE($Y$2:$Y$4096,AA3652,"")))/LEN(AA3652))
         - SUMPRODUCT((LEN($Y$2:$Y$4096)-LEN(SUBSTITUTE($Y$2:$Y$4096,"Alolan "&amp;AA3652,"")))/LEN("Alolan "&amp;AA3652))
         - SUMPRODUCT((LEN($Y$2:$Y$4096)-LEN(SUBSTITUTE($Y$2:$Y$4096,"Galarian "&amp;AA3652,"")))/LEN("Galarian "&amp;AA3652))
         - SUMPRODUCT((LEN($Y$2:$Y$4096)-LEN(SUBSTITUTE($Y$2:$Y$4096,"Hisuian "&amp;AA3652,"")))/LEN("Hisuian "&amp;AA3652))
         - SUMPRODUCT((LEN($Y$2:$Y$4096)-LEN(SUBSTITUTE($Y$2:$Y$4096,"Paldean "&amp;AA3652,"")))/LEN("Paldean "&amp;AA3652))
      &gt;0,2,1)
   ))))</f>
        <v>1</v>
      </c>
      <c r="AN3652">
        <v>0</v>
      </c>
      <c r="AO3652">
        <v>0</v>
      </c>
    </row>
    <row r="3653" spans="1:41" x14ac:dyDescent="0.25">
      <c r="A3653" t="s">
        <v>4400</v>
      </c>
      <c r="B3653" t="s">
        <v>2349</v>
      </c>
      <c r="C3653" t="s">
        <v>1471</v>
      </c>
      <c r="D3653" t="s">
        <v>1514</v>
      </c>
      <c r="E3653">
        <v>45</v>
      </c>
      <c r="F3653">
        <v>85</v>
      </c>
      <c r="G3653">
        <v>70</v>
      </c>
      <c r="H3653">
        <v>40</v>
      </c>
      <c r="I3653">
        <v>40</v>
      </c>
      <c r="J3653">
        <v>60</v>
      </c>
      <c r="K3653" t="s">
        <v>2350</v>
      </c>
      <c r="M3653" t="s">
        <v>7857</v>
      </c>
      <c r="N3653">
        <v>7.05</v>
      </c>
      <c r="O3653">
        <v>5.0999999999999996</v>
      </c>
      <c r="R3653">
        <f t="shared" si="266"/>
        <v>7</v>
      </c>
      <c r="S3653">
        <f t="shared" si="267"/>
        <v>5</v>
      </c>
      <c r="T3653">
        <f t="shared" si="264"/>
        <v>12</v>
      </c>
      <c r="U3653" t="s">
        <v>1471</v>
      </c>
      <c r="V3653" t="s">
        <v>1514</v>
      </c>
      <c r="W3653" t="s">
        <v>1492</v>
      </c>
      <c r="X3653" t="s">
        <v>1499</v>
      </c>
      <c r="Y3653" t="s">
        <v>5671</v>
      </c>
      <c r="Z3653" t="str" cm="1">
        <f t="array" ref="Z3653">IF(ISBLANK(AK3653),_xlfn.LET(
    _xlpm.nameBeforeSlash, IF(ISNUMBER(SEARCH("/", Y3653)), LEFT(Y3653, SEARCH("/", Y3653)-1), Y3653),
    _xlpm.matchRow, IFERROR(MATCH(_xlpm.nameBeforeSlash, AA:AA, 0), ""),
    _xlpm.difference, IF(_xlpm.matchRow="", "", ABS((R3653 + S3653)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),IF(ISBLANK(Y3653),"","Hidden"))</f>
        <v>Hidden</v>
      </c>
      <c r="AA3653" t="s">
        <v>5672</v>
      </c>
      <c r="AB3653" t="s">
        <v>7858</v>
      </c>
      <c r="AC3653" t="s">
        <v>924</v>
      </c>
      <c r="AD3653" t="str">
        <f>_xlfn.XLOOKUP(AC3653,moves!A:A,moves!B:B)</f>
        <v>bug</v>
      </c>
      <c r="AE3653">
        <f>_xlfn.XLOOKUP(AC3653,moves!A:A,moves!D:D)</f>
        <v>2</v>
      </c>
      <c r="AF3653" t="str">
        <f>_xlfn.XLOOKUP(AC3653,moves!A:A,moves!E:E)</f>
        <v>Each time this move is used in succession: Increase attack strength by 1.</v>
      </c>
      <c r="AG3653">
        <v>1</v>
      </c>
      <c r="AH3653">
        <v>0</v>
      </c>
      <c r="AI3653">
        <f t="shared" si="265"/>
        <v>1</v>
      </c>
      <c r="AJ3653" t="s">
        <v>523</v>
      </c>
      <c r="AK3653" t="s">
        <v>7857</v>
      </c>
      <c r="AL3653">
        <v>0</v>
      </c>
      <c r="AM3653" cm="1">
        <f t="array" ref="AM3653">IF(AL3653=1,1,
   IF(ISTEXT(AK3653),1,
   IF(AO3653&gt;1,AM3652,
   IF(AI3653=1,
      IF(SUMPRODUCT((LEN($Y$2:$Y$4096)-LEN(SUBSTITUTE($Y$2:$Y$4096,AA3653,"")))/LEN(AA3653))&gt;0,2,1),
      IF(
         SUMPRODUCT((LEN($Y$2:$Y$4096)-LEN(SUBSTITUTE($Y$2:$Y$4096,AA3653,"")))/LEN(AA3653))
         - SUMPRODUCT((LEN($Y$2:$Y$4096)-LEN(SUBSTITUTE($Y$2:$Y$4096,"Alolan "&amp;AA3653,"")))/LEN("Alolan "&amp;AA3653))
         - SUMPRODUCT((LEN($Y$2:$Y$4096)-LEN(SUBSTITUTE($Y$2:$Y$4096,"Galarian "&amp;AA3653,"")))/LEN("Galarian "&amp;AA3653))
         - SUMPRODUCT((LEN($Y$2:$Y$4096)-LEN(SUBSTITUTE($Y$2:$Y$4096,"Hisuian "&amp;AA3653,"")))/LEN("Hisuian "&amp;AA3653))
         - SUMPRODUCT((LEN($Y$2:$Y$4096)-LEN(SUBSTITUTE($Y$2:$Y$4096,"Paldean "&amp;AA3653,"")))/LEN("Paldean "&amp;AA3653))
      &gt;0,2,1)
   ))))</f>
        <v>1</v>
      </c>
      <c r="AN3653">
        <v>0</v>
      </c>
      <c r="AO3653">
        <v>0</v>
      </c>
    </row>
    <row r="3654" spans="1:41" x14ac:dyDescent="0.25">
      <c r="A3654" t="s">
        <v>4410</v>
      </c>
      <c r="B3654" t="s">
        <v>858</v>
      </c>
      <c r="C3654" t="s">
        <v>1471</v>
      </c>
      <c r="D3654" t="s">
        <v>1482</v>
      </c>
      <c r="E3654">
        <v>52</v>
      </c>
      <c r="F3654">
        <v>65</v>
      </c>
      <c r="G3654">
        <v>50</v>
      </c>
      <c r="H3654">
        <v>45</v>
      </c>
      <c r="I3654">
        <v>50</v>
      </c>
      <c r="J3654">
        <v>38</v>
      </c>
      <c r="K3654" t="s">
        <v>859</v>
      </c>
      <c r="M3654" t="s">
        <v>7857</v>
      </c>
      <c r="N3654">
        <v>5.2200000000000006</v>
      </c>
      <c r="O3654">
        <v>5.08</v>
      </c>
      <c r="R3654">
        <f t="shared" si="266"/>
        <v>5</v>
      </c>
      <c r="S3654">
        <f t="shared" si="267"/>
        <v>5</v>
      </c>
      <c r="T3654">
        <f t="shared" si="264"/>
        <v>10</v>
      </c>
      <c r="U3654" t="s">
        <v>1471</v>
      </c>
      <c r="V3654" t="s">
        <v>1482</v>
      </c>
      <c r="W3654" t="s">
        <v>1479</v>
      </c>
      <c r="X3654" t="s">
        <v>1481</v>
      </c>
      <c r="Y3654" t="s">
        <v>8449</v>
      </c>
      <c r="Z3654" t="str" cm="1">
        <f t="array" ref="Z3654">IF(ISBLANK(AK3654),_xlfn.LET(
    _xlpm.nameBeforeSlash, IF(ISNUMBER(SEARCH("/", Y3654)), LEFT(Y3654, SEARCH("/", Y3654)-1), Y3654),
    _xlpm.matchRow, IFERROR(MATCH(_xlpm.nameBeforeSlash, AA:AA, 0), ""),
    _xlpm.difference, IF(_xlpm.matchRow="", "", ABS((R3654 + S3654)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),IF(ISBLANK(Y3654),"","Hidden"))</f>
        <v>Hidden</v>
      </c>
      <c r="AA3654" t="s">
        <v>5683</v>
      </c>
      <c r="AB3654" t="s">
        <v>7858</v>
      </c>
      <c r="AC3654" t="s">
        <v>951</v>
      </c>
      <c r="AD3654" t="str">
        <f>_xlfn.XLOOKUP(AC3654,moves!A:A,moves!B:B)</f>
        <v>dark</v>
      </c>
      <c r="AE3654">
        <f>_xlfn.XLOOKUP(AC3654,moves!A:A,moves!D:D)</f>
        <v>3</v>
      </c>
      <c r="AF3654" t="str">
        <f>_xlfn.XLOOKUP(AC3654,moves!A:A,moves!E:E)</f>
        <v>If the user does not have a held item: Steal the target's held item until the end of battle.</v>
      </c>
      <c r="AG3654">
        <v>1</v>
      </c>
      <c r="AH3654">
        <v>0</v>
      </c>
      <c r="AI3654">
        <f t="shared" si="265"/>
        <v>1</v>
      </c>
      <c r="AJ3654" t="s">
        <v>523</v>
      </c>
      <c r="AK3654" t="s">
        <v>7857</v>
      </c>
      <c r="AL3654">
        <v>0</v>
      </c>
      <c r="AM3654" cm="1">
        <f t="array" ref="AM3654">IF(AL3654=1,1,
   IF(ISTEXT(AK3654),1,
   IF(AO3654&gt;1,AM3653,
   IF(AI3654=1,
      IF(SUMPRODUCT((LEN($Y$2:$Y$4096)-LEN(SUBSTITUTE($Y$2:$Y$4096,AA3654,"")))/LEN(AA3654))&gt;0,2,1),
      IF(
         SUMPRODUCT((LEN($Y$2:$Y$4096)-LEN(SUBSTITUTE($Y$2:$Y$4096,AA3654,"")))/LEN(AA3654))
         - SUMPRODUCT((LEN($Y$2:$Y$4096)-LEN(SUBSTITUTE($Y$2:$Y$4096,"Alolan "&amp;AA3654,"")))/LEN("Alolan "&amp;AA3654))
         - SUMPRODUCT((LEN($Y$2:$Y$4096)-LEN(SUBSTITUTE($Y$2:$Y$4096,"Galarian "&amp;AA3654,"")))/LEN("Galarian "&amp;AA3654))
         - SUMPRODUCT((LEN($Y$2:$Y$4096)-LEN(SUBSTITUTE($Y$2:$Y$4096,"Hisuian "&amp;AA3654,"")))/LEN("Hisuian "&amp;AA3654))
         - SUMPRODUCT((LEN($Y$2:$Y$4096)-LEN(SUBSTITUTE($Y$2:$Y$4096,"Paldean "&amp;AA3654,"")))/LEN("Paldean "&amp;AA3654))
      &gt;0,2,1)
   ))))</f>
        <v>1</v>
      </c>
      <c r="AN3654">
        <v>0</v>
      </c>
      <c r="AO3654">
        <v>0</v>
      </c>
    </row>
    <row r="3655" spans="1:41" x14ac:dyDescent="0.25">
      <c r="A3655" t="s">
        <v>3711</v>
      </c>
      <c r="B3655" t="s">
        <v>21</v>
      </c>
      <c r="C3655" t="s">
        <v>1469</v>
      </c>
      <c r="D3655" t="s">
        <v>1481</v>
      </c>
      <c r="E3655">
        <v>75</v>
      </c>
      <c r="F3655">
        <v>80</v>
      </c>
      <c r="G3655">
        <v>70</v>
      </c>
      <c r="H3655">
        <v>65</v>
      </c>
      <c r="I3655">
        <v>75</v>
      </c>
      <c r="J3655">
        <v>90</v>
      </c>
      <c r="K3655" t="s">
        <v>1567</v>
      </c>
      <c r="M3655" t="s">
        <v>7857</v>
      </c>
      <c r="N3655">
        <v>8.25</v>
      </c>
      <c r="O3655">
        <v>7.35</v>
      </c>
      <c r="R3655">
        <f t="shared" si="266"/>
        <v>8</v>
      </c>
      <c r="S3655">
        <f t="shared" si="267"/>
        <v>7</v>
      </c>
      <c r="T3655">
        <f t="shared" si="264"/>
        <v>15</v>
      </c>
      <c r="U3655" t="s">
        <v>1469</v>
      </c>
      <c r="V3655" t="s">
        <v>1481</v>
      </c>
      <c r="W3655" t="s">
        <v>1512</v>
      </c>
      <c r="X3655" t="s">
        <v>1471</v>
      </c>
      <c r="Y3655" t="s">
        <v>4978</v>
      </c>
      <c r="Z3655" t="str" cm="1">
        <f t="array" ref="Z3655">IF(ISBLANK(AK3655),_xlfn.LET(
    _xlpm.nameBeforeSlash, IF(ISNUMBER(SEARCH("/", Y3655)), LEFT(Y3655, SEARCH("/", Y3655)-1), Y3655),
    _xlpm.matchRow, IFERROR(MATCH(_xlpm.nameBeforeSlash, AA:AA, 0), ""),
    _xlpm.difference, IF(_xlpm.matchRow="", "", ABS((R3655 + S3655)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),IF(ISBLANK(Y3655),"","Hidden"))</f>
        <v>Hidden</v>
      </c>
      <c r="AA3655" t="s">
        <v>4976</v>
      </c>
      <c r="AB3655" t="s">
        <v>7858</v>
      </c>
      <c r="AC3655" t="s">
        <v>6378</v>
      </c>
      <c r="AD3655" t="str">
        <f>_xlfn.XLOOKUP(AC3655,moves!A:A,moves!B:B)</f>
        <v>poison</v>
      </c>
      <c r="AE3655">
        <f>_xlfn.XLOOKUP(AC3655,moves!A:A,moves!D:D)</f>
        <v>3</v>
      </c>
      <c r="AF3655" t="str">
        <f>_xlfn.XLOOKUP(AC3655,moves!A:A,moves!E:E)</f>
        <v>If any status symbols are rolled: Inflict the Poisoned status on the target.</v>
      </c>
      <c r="AG3655">
        <v>0</v>
      </c>
      <c r="AH3655">
        <v>0</v>
      </c>
      <c r="AI3655">
        <f t="shared" si="265"/>
        <v>1</v>
      </c>
      <c r="AJ3655" t="s">
        <v>524</v>
      </c>
      <c r="AK3655" t="s">
        <v>7857</v>
      </c>
      <c r="AL3655">
        <v>0</v>
      </c>
      <c r="AM3655" cm="1">
        <f t="array" ref="AM3655">IF(AL3655=1,1,
   IF(ISTEXT(AK3655),1,
   IF(AO3655&gt;1,AM3654,
   IF(AI3655=1,
      IF(SUMPRODUCT((LEN($Y$2:$Y$4096)-LEN(SUBSTITUTE($Y$2:$Y$4096,AA3655,"")))/LEN(AA3655))&gt;0,2,1),
      IF(
         SUMPRODUCT((LEN($Y$2:$Y$4096)-LEN(SUBSTITUTE($Y$2:$Y$4096,AA3655,"")))/LEN(AA3655))
         - SUMPRODUCT((LEN($Y$2:$Y$4096)-LEN(SUBSTITUTE($Y$2:$Y$4096,"Alolan "&amp;AA3655,"")))/LEN("Alolan "&amp;AA3655))
         - SUMPRODUCT((LEN($Y$2:$Y$4096)-LEN(SUBSTITUTE($Y$2:$Y$4096,"Galarian "&amp;AA3655,"")))/LEN("Galarian "&amp;AA3655))
         - SUMPRODUCT((LEN($Y$2:$Y$4096)-LEN(SUBSTITUTE($Y$2:$Y$4096,"Hisuian "&amp;AA3655,"")))/LEN("Hisuian "&amp;AA3655))
         - SUMPRODUCT((LEN($Y$2:$Y$4096)-LEN(SUBSTITUTE($Y$2:$Y$4096,"Paldean "&amp;AA3655,"")))/LEN("Paldean "&amp;AA3655))
      &gt;0,2,1)
   ))))</f>
        <v>1</v>
      </c>
      <c r="AN3655">
        <v>0</v>
      </c>
      <c r="AO3655">
        <v>0</v>
      </c>
    </row>
    <row r="3656" spans="1:41" x14ac:dyDescent="0.25">
      <c r="A3656" t="s">
        <v>3769</v>
      </c>
      <c r="B3656" t="s">
        <v>40</v>
      </c>
      <c r="C3656" t="s">
        <v>1521</v>
      </c>
      <c r="D3656" t="s">
        <v>1514</v>
      </c>
      <c r="E3656">
        <v>50</v>
      </c>
      <c r="F3656">
        <v>60</v>
      </c>
      <c r="G3656">
        <v>95</v>
      </c>
      <c r="H3656">
        <v>120</v>
      </c>
      <c r="I3656">
        <v>70</v>
      </c>
      <c r="J3656">
        <v>70</v>
      </c>
      <c r="K3656" t="s">
        <v>337</v>
      </c>
      <c r="M3656" t="s">
        <v>7857</v>
      </c>
      <c r="N3656">
        <v>9.4</v>
      </c>
      <c r="O3656">
        <v>6.95</v>
      </c>
      <c r="R3656">
        <f t="shared" si="266"/>
        <v>9</v>
      </c>
      <c r="S3656">
        <f t="shared" si="267"/>
        <v>7</v>
      </c>
      <c r="T3656">
        <f t="shared" si="264"/>
        <v>16</v>
      </c>
      <c r="U3656" t="s">
        <v>1521</v>
      </c>
      <c r="V3656" t="s">
        <v>1514</v>
      </c>
      <c r="W3656" t="s">
        <v>429</v>
      </c>
      <c r="X3656" t="s">
        <v>1512</v>
      </c>
      <c r="Y3656" t="s">
        <v>5039</v>
      </c>
      <c r="Z3656" t="str" cm="1">
        <f t="array" ref="Z3656">IF(ISBLANK(AK3656),_xlfn.LET(
    _xlpm.nameBeforeSlash, IF(ISNUMBER(SEARCH("/", Y3656)), LEFT(Y3656, SEARCH("/", Y3656)-1), Y3656),
    _xlpm.matchRow, IFERROR(MATCH(_xlpm.nameBeforeSlash, AA:AA, 0), ""),
    _xlpm.difference, IF(_xlpm.matchRow="", "", ABS((R3656 + S3656)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),IF(ISBLANK(Y3656),"","Hidden"))</f>
        <v>Hidden</v>
      </c>
      <c r="AA3656" t="s">
        <v>5037</v>
      </c>
      <c r="AB3656" t="s">
        <v>7858</v>
      </c>
      <c r="AC3656" t="s">
        <v>990</v>
      </c>
      <c r="AD3656" t="str">
        <f>_xlfn.XLOOKUP(AC3656,moves!A:A,moves!B:B)</f>
        <v>electric</v>
      </c>
      <c r="AE3656">
        <f>_xlfn.XLOOKUP(AC3656,moves!A:A,moves!D:D)</f>
        <v>4</v>
      </c>
      <c r="AF3656" t="str">
        <f>_xlfn.XLOOKUP(AC3656,moves!A:A,moves!E:E)</f>
        <v xml:space="preserve"> </v>
      </c>
      <c r="AG3656">
        <v>0</v>
      </c>
      <c r="AH3656">
        <v>0</v>
      </c>
      <c r="AI3656">
        <f t="shared" si="265"/>
        <v>1</v>
      </c>
      <c r="AJ3656" t="s">
        <v>524</v>
      </c>
      <c r="AK3656" t="s">
        <v>7857</v>
      </c>
      <c r="AL3656">
        <v>0</v>
      </c>
      <c r="AM3656" cm="1">
        <f t="array" ref="AM3656">IF(AL3656=1,1,
   IF(ISTEXT(AK3656),1,
   IF(AO3656&gt;1,AM3655,
   IF(AI3656=1,
      IF(SUMPRODUCT((LEN($Y$2:$Y$4096)-LEN(SUBSTITUTE($Y$2:$Y$4096,AA3656,"")))/LEN(AA3656))&gt;0,2,1),
      IF(
         SUMPRODUCT((LEN($Y$2:$Y$4096)-LEN(SUBSTITUTE($Y$2:$Y$4096,AA3656,"")))/LEN(AA3656))
         - SUMPRODUCT((LEN($Y$2:$Y$4096)-LEN(SUBSTITUTE($Y$2:$Y$4096,"Alolan "&amp;AA3656,"")))/LEN("Alolan "&amp;AA3656))
         - SUMPRODUCT((LEN($Y$2:$Y$4096)-LEN(SUBSTITUTE($Y$2:$Y$4096,"Galarian "&amp;AA3656,"")))/LEN("Galarian "&amp;AA3656))
         - SUMPRODUCT((LEN($Y$2:$Y$4096)-LEN(SUBSTITUTE($Y$2:$Y$4096,"Hisuian "&amp;AA3656,"")))/LEN("Hisuian "&amp;AA3656))
         - SUMPRODUCT((LEN($Y$2:$Y$4096)-LEN(SUBSTITUTE($Y$2:$Y$4096,"Paldean "&amp;AA3656,"")))/LEN("Paldean "&amp;AA3656))
      &gt;0,2,1)
   ))))</f>
        <v>1</v>
      </c>
      <c r="AN3656">
        <v>0</v>
      </c>
      <c r="AO3656">
        <v>0</v>
      </c>
    </row>
    <row r="3657" spans="1:41" x14ac:dyDescent="0.25">
      <c r="A3657" t="s">
        <v>3807</v>
      </c>
      <c r="B3657" t="s">
        <v>1697</v>
      </c>
      <c r="C3657" t="s">
        <v>1469</v>
      </c>
      <c r="D3657"/>
      <c r="E3657">
        <v>65</v>
      </c>
      <c r="F3657">
        <v>90</v>
      </c>
      <c r="G3657">
        <v>120</v>
      </c>
      <c r="H3657">
        <v>85</v>
      </c>
      <c r="I3657">
        <v>70</v>
      </c>
      <c r="J3657">
        <v>60</v>
      </c>
      <c r="K3657" t="s">
        <v>1695</v>
      </c>
      <c r="M3657" t="s">
        <v>7857</v>
      </c>
      <c r="N3657">
        <v>7.75</v>
      </c>
      <c r="O3657">
        <v>8.3000000000000007</v>
      </c>
      <c r="R3657">
        <f t="shared" si="266"/>
        <v>8</v>
      </c>
      <c r="S3657">
        <f t="shared" si="267"/>
        <v>8</v>
      </c>
      <c r="T3657">
        <f t="shared" si="264"/>
        <v>16</v>
      </c>
      <c r="U3657" t="s">
        <v>1469</v>
      </c>
      <c r="V3657" t="s">
        <v>1471</v>
      </c>
      <c r="W3657" t="s">
        <v>1209</v>
      </c>
      <c r="X3657" t="s">
        <v>1512</v>
      </c>
      <c r="Z3657" t="str" cm="1">
        <f t="array" ref="Z3657">IF(ISBLANK(AK3657),_xlfn.LET(
    _xlpm.nameBeforeSlash, IF(ISNUMBER(SEARCH("/", Y3657)), LEFT(Y3657, SEARCH("/", Y3657)-1), Y3657),
    _xlpm.matchRow, IFERROR(MATCH(_xlpm.nameBeforeSlash, AA:AA, 0), ""),
    _xlpm.difference, IF(_xlpm.matchRow="", "", ABS((R3657 + S3657)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),IF(ISBLANK(Y3657),"","Hidden"))</f>
        <v/>
      </c>
      <c r="AA3657" t="s">
        <v>5080</v>
      </c>
      <c r="AB3657" t="s">
        <v>7858</v>
      </c>
      <c r="AC3657" t="s">
        <v>450</v>
      </c>
      <c r="AD3657" t="str">
        <f>_xlfn.XLOOKUP(AC3657,moves!A:A,moves!B:B)</f>
        <v>normal</v>
      </c>
      <c r="AE3657">
        <f>_xlfn.XLOOKUP(AC3657,moves!A:A,moves!D:D)</f>
        <v>6</v>
      </c>
      <c r="AF3657" t="str">
        <f>_xlfn.XLOOKUP(AC3657,moves!A:A,moves!E:E)</f>
        <v>Critical hits deal +2 damage. For each critical hit rolled: The user takes 3 damage.</v>
      </c>
      <c r="AG3657">
        <v>0</v>
      </c>
      <c r="AH3657">
        <v>0</v>
      </c>
      <c r="AI3657">
        <f t="shared" si="265"/>
        <v>1</v>
      </c>
      <c r="AJ3657" t="s">
        <v>524</v>
      </c>
      <c r="AK3657" t="s">
        <v>7857</v>
      </c>
      <c r="AL3657">
        <v>0</v>
      </c>
      <c r="AM3657" cm="1">
        <f t="array" ref="AM3657">IF(AL3657=1,1,
   IF(ISTEXT(AK3657),1,
   IF(AO3657&gt;1,AM3656,
   IF(AI3657=1,
      IF(SUMPRODUCT((LEN($Y$2:$Y$4096)-LEN(SUBSTITUTE($Y$2:$Y$4096,AA3657,"")))/LEN(AA3657))&gt;0,2,1),
      IF(
         SUMPRODUCT((LEN($Y$2:$Y$4096)-LEN(SUBSTITUTE($Y$2:$Y$4096,AA3657,"")))/LEN(AA3657))
         - SUMPRODUCT((LEN($Y$2:$Y$4096)-LEN(SUBSTITUTE($Y$2:$Y$4096,"Alolan "&amp;AA3657,"")))/LEN("Alolan "&amp;AA3657))
         - SUMPRODUCT((LEN($Y$2:$Y$4096)-LEN(SUBSTITUTE($Y$2:$Y$4096,"Galarian "&amp;AA3657,"")))/LEN("Galarian "&amp;AA3657))
         - SUMPRODUCT((LEN($Y$2:$Y$4096)-LEN(SUBSTITUTE($Y$2:$Y$4096,"Hisuian "&amp;AA3657,"")))/LEN("Hisuian "&amp;AA3657))
         - SUMPRODUCT((LEN($Y$2:$Y$4096)-LEN(SUBSTITUTE($Y$2:$Y$4096,"Paldean "&amp;AA3657,"")))/LEN("Paldean "&amp;AA3657))
      &gt;0,2,1)
   ))))</f>
        <v>1</v>
      </c>
      <c r="AN3657">
        <v>0</v>
      </c>
      <c r="AO3657">
        <v>0</v>
      </c>
    </row>
    <row r="3658" spans="1:41" x14ac:dyDescent="0.25">
      <c r="A3658" t="s">
        <v>3930</v>
      </c>
      <c r="B3658" t="s">
        <v>90</v>
      </c>
      <c r="C3658" t="s">
        <v>1471</v>
      </c>
      <c r="D3658" t="s">
        <v>1209</v>
      </c>
      <c r="E3658">
        <v>55</v>
      </c>
      <c r="F3658">
        <v>95</v>
      </c>
      <c r="G3658">
        <v>55</v>
      </c>
      <c r="H3658">
        <v>35</v>
      </c>
      <c r="I3658">
        <v>75</v>
      </c>
      <c r="J3658">
        <v>115</v>
      </c>
      <c r="K3658" t="s">
        <v>336</v>
      </c>
      <c r="M3658" t="s">
        <v>7857</v>
      </c>
      <c r="N3658">
        <v>9.6999999999999993</v>
      </c>
      <c r="O3658">
        <v>6.1</v>
      </c>
      <c r="R3658">
        <f t="shared" si="266"/>
        <v>10</v>
      </c>
      <c r="S3658">
        <f t="shared" si="267"/>
        <v>6</v>
      </c>
      <c r="T3658">
        <f t="shared" si="264"/>
        <v>16</v>
      </c>
      <c r="U3658" t="s">
        <v>1471</v>
      </c>
      <c r="V3658" t="s">
        <v>1209</v>
      </c>
      <c r="W3658" t="s">
        <v>1514</v>
      </c>
      <c r="X3658" t="s">
        <v>1492</v>
      </c>
      <c r="Y3658" t="s">
        <v>5215</v>
      </c>
      <c r="Z3658" t="str" cm="1">
        <f t="array" ref="Z3658">IF(ISBLANK(AK3658),_xlfn.LET(
    _xlpm.nameBeforeSlash, IF(ISNUMBER(SEARCH("/", Y3658)), LEFT(Y3658, SEARCH("/", Y3658)-1), Y3658),
    _xlpm.matchRow, IFERROR(MATCH(_xlpm.nameBeforeSlash, AA:AA, 0), ""),
    _xlpm.difference, IF(_xlpm.matchRow="", "", ABS((R3658 + S3658)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),IF(ISBLANK(Y3658),"","Hidden"))</f>
        <v>Hidden</v>
      </c>
      <c r="AA3658" t="s">
        <v>5216</v>
      </c>
      <c r="AB3658" t="s">
        <v>7858</v>
      </c>
      <c r="AC3658" t="s">
        <v>1215</v>
      </c>
      <c r="AD3658" t="str">
        <f>_xlfn.XLOOKUP(AC3658,moves!A:A,moves!B:B)</f>
        <v>ice</v>
      </c>
      <c r="AE3658">
        <f>_xlfn.XLOOKUP(AC3658,moves!A:A,moves!D:D)</f>
        <v>2</v>
      </c>
      <c r="AF3658" t="str">
        <f>_xlfn.XLOOKUP(AC3658,moves!A:A,moves!E:E)</f>
        <v>Decrease the target's initiative by 2.</v>
      </c>
      <c r="AG3658">
        <v>0</v>
      </c>
      <c r="AH3658">
        <v>0</v>
      </c>
      <c r="AI3658">
        <f t="shared" si="265"/>
        <v>1</v>
      </c>
      <c r="AJ3658" t="s">
        <v>524</v>
      </c>
      <c r="AK3658" t="s">
        <v>7857</v>
      </c>
      <c r="AL3658">
        <v>0</v>
      </c>
      <c r="AM3658" cm="1">
        <f t="array" ref="AM3658">IF(AL3658=1,1,
   IF(ISTEXT(AK3658),1,
   IF(AO3658&gt;1,AM3657,
   IF(AI3658=1,
      IF(SUMPRODUCT((LEN($Y$2:$Y$4096)-LEN(SUBSTITUTE($Y$2:$Y$4096,AA3658,"")))/LEN(AA3658))&gt;0,2,1),
      IF(
         SUMPRODUCT((LEN($Y$2:$Y$4096)-LEN(SUBSTITUTE($Y$2:$Y$4096,AA3658,"")))/LEN(AA3658))
         - SUMPRODUCT((LEN($Y$2:$Y$4096)-LEN(SUBSTITUTE($Y$2:$Y$4096,"Alolan "&amp;AA3658,"")))/LEN("Alolan "&amp;AA3658))
         - SUMPRODUCT((LEN($Y$2:$Y$4096)-LEN(SUBSTITUTE($Y$2:$Y$4096,"Galarian "&amp;AA3658,"")))/LEN("Galarian "&amp;AA3658))
         - SUMPRODUCT((LEN($Y$2:$Y$4096)-LEN(SUBSTITUTE($Y$2:$Y$4096,"Hisuian "&amp;AA3658,"")))/LEN("Hisuian "&amp;AA3658))
         - SUMPRODUCT((LEN($Y$2:$Y$4096)-LEN(SUBSTITUTE($Y$2:$Y$4096,"Paldean "&amp;AA3658,"")))/LEN("Paldean "&amp;AA3658))
      &gt;0,2,1)
   ))))</f>
        <v>1</v>
      </c>
      <c r="AN3658">
        <v>0</v>
      </c>
      <c r="AO3658">
        <v>0</v>
      </c>
    </row>
    <row r="3659" spans="1:41" x14ac:dyDescent="0.25">
      <c r="A3659" t="s">
        <v>4045</v>
      </c>
      <c r="B3659" t="s">
        <v>123</v>
      </c>
      <c r="C3659" t="s">
        <v>1468</v>
      </c>
      <c r="D3659" t="s">
        <v>1469</v>
      </c>
      <c r="E3659">
        <v>50</v>
      </c>
      <c r="F3659">
        <v>60</v>
      </c>
      <c r="G3659">
        <v>45</v>
      </c>
      <c r="H3659">
        <v>100</v>
      </c>
      <c r="I3659">
        <v>80</v>
      </c>
      <c r="J3659">
        <v>65</v>
      </c>
      <c r="K3659" t="s">
        <v>284</v>
      </c>
      <c r="M3659" t="s">
        <v>7857</v>
      </c>
      <c r="N3659">
        <v>8.1999999999999993</v>
      </c>
      <c r="O3659">
        <v>5.75</v>
      </c>
      <c r="R3659">
        <f t="shared" si="266"/>
        <v>8</v>
      </c>
      <c r="S3659">
        <f t="shared" si="267"/>
        <v>6</v>
      </c>
      <c r="T3659">
        <f t="shared" si="264"/>
        <v>14</v>
      </c>
      <c r="U3659" t="s">
        <v>1468</v>
      </c>
      <c r="V3659" t="s">
        <v>1469</v>
      </c>
      <c r="W3659" t="s">
        <v>1536</v>
      </c>
      <c r="X3659" t="s">
        <v>1524</v>
      </c>
      <c r="Y3659" t="s">
        <v>5335</v>
      </c>
      <c r="Z3659" t="str" cm="1">
        <f t="array" ref="Z3659">IF(ISBLANK(AK3659),_xlfn.LET(
    _xlpm.nameBeforeSlash, IF(ISNUMBER(SEARCH("/", Y3659)), LEFT(Y3659, SEARCH("/", Y3659)-1), Y3659),
    _xlpm.matchRow, IFERROR(MATCH(_xlpm.nameBeforeSlash, AA:AA, 0), ""),
    _xlpm.difference, IF(_xlpm.matchRow="", "", ABS((R3659 + S3659)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),IF(ISBLANK(Y3659),"","Hidden"))</f>
        <v>Hidden</v>
      </c>
      <c r="AA3659" t="s">
        <v>5336</v>
      </c>
      <c r="AB3659" t="s">
        <v>7858</v>
      </c>
      <c r="AC3659" t="s">
        <v>1154</v>
      </c>
      <c r="AD3659" t="str">
        <f>_xlfn.XLOOKUP(AC3659,moves!A:A,moves!B:B)</f>
        <v>grass</v>
      </c>
      <c r="AE3659">
        <f>_xlfn.XLOOKUP(AC3659,moves!A:A,moves!D:D)</f>
        <v>3</v>
      </c>
      <c r="AF3659" t="str">
        <f>_xlfn.XLOOKUP(AC3659,moves!A:A,moves!E:E)</f>
        <v>Heal for half the damage dealt, rounded down.</v>
      </c>
      <c r="AG3659">
        <v>0</v>
      </c>
      <c r="AH3659">
        <v>0</v>
      </c>
      <c r="AI3659">
        <f t="shared" si="265"/>
        <v>1</v>
      </c>
      <c r="AJ3659" t="s">
        <v>524</v>
      </c>
      <c r="AK3659" t="s">
        <v>7857</v>
      </c>
      <c r="AL3659">
        <v>0</v>
      </c>
      <c r="AM3659" cm="1">
        <f t="array" ref="AM3659">IF(AL3659=1,1,
   IF(ISTEXT(AK3659),1,
   IF(AO3659&gt;1,AM3658,
   IF(AI3659=1,
      IF(SUMPRODUCT((LEN($Y$2:$Y$4096)-LEN(SUBSTITUTE($Y$2:$Y$4096,AA3659,"")))/LEN(AA3659))&gt;0,2,1),
      IF(
         SUMPRODUCT((LEN($Y$2:$Y$4096)-LEN(SUBSTITUTE($Y$2:$Y$4096,AA3659,"")))/LEN(AA3659))
         - SUMPRODUCT((LEN($Y$2:$Y$4096)-LEN(SUBSTITUTE($Y$2:$Y$4096,"Alolan "&amp;AA3659,"")))/LEN("Alolan "&amp;AA3659))
         - SUMPRODUCT((LEN($Y$2:$Y$4096)-LEN(SUBSTITUTE($Y$2:$Y$4096,"Galarian "&amp;AA3659,"")))/LEN("Galarian "&amp;AA3659))
         - SUMPRODUCT((LEN($Y$2:$Y$4096)-LEN(SUBSTITUTE($Y$2:$Y$4096,"Hisuian "&amp;AA3659,"")))/LEN("Hisuian "&amp;AA3659))
         - SUMPRODUCT((LEN($Y$2:$Y$4096)-LEN(SUBSTITUTE($Y$2:$Y$4096,"Paldean "&amp;AA3659,"")))/LEN("Paldean "&amp;AA3659))
      &gt;0,2,1)
   ))))</f>
        <v>1</v>
      </c>
      <c r="AN3659">
        <v>0</v>
      </c>
      <c r="AO3659">
        <v>0</v>
      </c>
    </row>
    <row r="3660" spans="1:41" x14ac:dyDescent="0.25">
      <c r="A3660" t="s">
        <v>4068</v>
      </c>
      <c r="B3660" t="s">
        <v>2014</v>
      </c>
      <c r="C3660" t="s">
        <v>1512</v>
      </c>
      <c r="D3660"/>
      <c r="E3660">
        <v>73</v>
      </c>
      <c r="F3660">
        <v>115</v>
      </c>
      <c r="G3660">
        <v>60</v>
      </c>
      <c r="H3660">
        <v>60</v>
      </c>
      <c r="I3660">
        <v>60</v>
      </c>
      <c r="J3660">
        <v>90</v>
      </c>
      <c r="K3660" t="s">
        <v>2015</v>
      </c>
      <c r="M3660" t="s">
        <v>7857</v>
      </c>
      <c r="N3660">
        <v>9.9499999999999993</v>
      </c>
      <c r="O3660">
        <v>6.5200000000000005</v>
      </c>
      <c r="P3660">
        <v>-1</v>
      </c>
      <c r="R3660">
        <f t="shared" si="266"/>
        <v>9</v>
      </c>
      <c r="S3660">
        <f t="shared" si="267"/>
        <v>7</v>
      </c>
      <c r="T3660">
        <f t="shared" si="264"/>
        <v>16</v>
      </c>
      <c r="U3660" t="s">
        <v>1512</v>
      </c>
      <c r="V3660" t="s">
        <v>1471</v>
      </c>
      <c r="W3660" t="s">
        <v>1492</v>
      </c>
      <c r="X3660" t="s">
        <v>1469</v>
      </c>
      <c r="Z3660" t="str" cm="1">
        <f t="array" ref="Z3660">IF(ISBLANK(AK3660),_xlfn.LET(
    _xlpm.nameBeforeSlash, IF(ISNUMBER(SEARCH("/", Y3660)), LEFT(Y3660, SEARCH("/", Y3660)-1), Y3660),
    _xlpm.matchRow, IFERROR(MATCH(_xlpm.nameBeforeSlash, AA:AA, 0), ""),
    _xlpm.difference, IF(_xlpm.matchRow="", "", ABS((R3660 + S3660)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),IF(ISBLANK(Y3660),"","Hidden"))</f>
        <v/>
      </c>
      <c r="AA3660" t="s">
        <v>5359</v>
      </c>
      <c r="AB3660" t="s">
        <v>7858</v>
      </c>
      <c r="AC3660" t="s">
        <v>1282</v>
      </c>
      <c r="AD3660" t="str">
        <f>_xlfn.XLOOKUP(AC3660,moves!A:A,moves!B:B)</f>
        <v>normal</v>
      </c>
      <c r="AE3660">
        <f>_xlfn.XLOOKUP(AC3660,moves!A:A,moves!D:D)</f>
        <v>0</v>
      </c>
      <c r="AF3660" t="str">
        <f>_xlfn.XLOOKUP(AC3660,moves!A:A,moves!E:E)</f>
        <v>The user takes damage equal to half its base health, rounded up. Add 3 critical hits to the user's attack rolls.</v>
      </c>
      <c r="AG3660">
        <v>0</v>
      </c>
      <c r="AH3660">
        <v>0</v>
      </c>
      <c r="AI3660">
        <f t="shared" si="265"/>
        <v>1</v>
      </c>
      <c r="AJ3660" t="s">
        <v>524</v>
      </c>
      <c r="AK3660" t="s">
        <v>7857</v>
      </c>
      <c r="AL3660">
        <v>0</v>
      </c>
      <c r="AM3660" cm="1">
        <f t="array" ref="AM3660">IF(AL3660=1,1,
   IF(ISTEXT(AK3660),1,
   IF(AO3660&gt;1,AM3659,
   IF(AI3660=1,
      IF(SUMPRODUCT((LEN($Y$2:$Y$4096)-LEN(SUBSTITUTE($Y$2:$Y$4096,AA3660,"")))/LEN(AA3660))&gt;0,2,1),
      IF(
         SUMPRODUCT((LEN($Y$2:$Y$4096)-LEN(SUBSTITUTE($Y$2:$Y$4096,AA3660,"")))/LEN(AA3660))
         - SUMPRODUCT((LEN($Y$2:$Y$4096)-LEN(SUBSTITUTE($Y$2:$Y$4096,"Alolan "&amp;AA3660,"")))/LEN("Alolan "&amp;AA3660))
         - SUMPRODUCT((LEN($Y$2:$Y$4096)-LEN(SUBSTITUTE($Y$2:$Y$4096,"Galarian "&amp;AA3660,"")))/LEN("Galarian "&amp;AA3660))
         - SUMPRODUCT((LEN($Y$2:$Y$4096)-LEN(SUBSTITUTE($Y$2:$Y$4096,"Hisuian "&amp;AA3660,"")))/LEN("Hisuian "&amp;AA3660))
         - SUMPRODUCT((LEN($Y$2:$Y$4096)-LEN(SUBSTITUTE($Y$2:$Y$4096,"Paldean "&amp;AA3660,"")))/LEN("Paldean "&amp;AA3660))
      &gt;0,2,1)
   ))))</f>
        <v>1</v>
      </c>
      <c r="AN3660">
        <v>0</v>
      </c>
      <c r="AO3660">
        <v>0</v>
      </c>
    </row>
    <row r="3661" spans="1:41" x14ac:dyDescent="0.25">
      <c r="A3661" t="s">
        <v>4069</v>
      </c>
      <c r="B3661" t="s">
        <v>2016</v>
      </c>
      <c r="C3661" t="s">
        <v>1469</v>
      </c>
      <c r="D3661"/>
      <c r="E3661">
        <v>73</v>
      </c>
      <c r="F3661">
        <v>100</v>
      </c>
      <c r="G3661">
        <v>60</v>
      </c>
      <c r="H3661">
        <v>100</v>
      </c>
      <c r="I3661">
        <v>60</v>
      </c>
      <c r="J3661">
        <v>65</v>
      </c>
      <c r="K3661" t="s">
        <v>2017</v>
      </c>
      <c r="M3661" t="s">
        <v>7857</v>
      </c>
      <c r="N3661">
        <v>8.6</v>
      </c>
      <c r="O3661">
        <v>6.5200000000000005</v>
      </c>
      <c r="R3661">
        <f t="shared" si="266"/>
        <v>9</v>
      </c>
      <c r="S3661">
        <f t="shared" si="267"/>
        <v>7</v>
      </c>
      <c r="T3661">
        <f t="shared" si="264"/>
        <v>16</v>
      </c>
      <c r="U3661" t="s">
        <v>1469</v>
      </c>
      <c r="V3661" t="s">
        <v>1471</v>
      </c>
      <c r="W3661" t="s">
        <v>1468</v>
      </c>
      <c r="X3661" t="s">
        <v>1512</v>
      </c>
      <c r="Z3661" t="str" cm="1">
        <f t="array" ref="Z3661">IF(ISBLANK(AK3661),_xlfn.LET(
    _xlpm.nameBeforeSlash, IF(ISNUMBER(SEARCH("/", Y3661)), LEFT(Y3661, SEARCH("/", Y3661)-1), Y3661),
    _xlpm.matchRow, IFERROR(MATCH(_xlpm.nameBeforeSlash, AA:AA, 0), ""),
    _xlpm.difference, IF(_xlpm.matchRow="", "", ABS((R3661 + S3661)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),IF(ISBLANK(Y3661),"","Hidden"))</f>
        <v/>
      </c>
      <c r="AA3661" t="s">
        <v>5360</v>
      </c>
      <c r="AB3661" t="s">
        <v>7858</v>
      </c>
      <c r="AC3661" t="s">
        <v>743</v>
      </c>
      <c r="AD3661" t="str">
        <f>_xlfn.XLOOKUP(AC3661,moves!A:A,moves!B:B)</f>
        <v>poison</v>
      </c>
      <c r="AE3661">
        <f>_xlfn.XLOOKUP(AC3661,moves!A:A,moves!D:D)</f>
        <v>4</v>
      </c>
      <c r="AF3661" t="str">
        <f>_xlfn.XLOOKUP(AC3661,moves!A:A,moves!E:E)</f>
        <v>To use this move: The user must consume an Apricorn from the bag of the user. Increase the attack strength by 1/2/3 depending on the tier of the Apricon consumed.</v>
      </c>
      <c r="AG3661">
        <v>0</v>
      </c>
      <c r="AH3661">
        <v>0</v>
      </c>
      <c r="AI3661">
        <f t="shared" si="265"/>
        <v>1</v>
      </c>
      <c r="AJ3661" t="s">
        <v>524</v>
      </c>
      <c r="AK3661" t="s">
        <v>7857</v>
      </c>
      <c r="AL3661">
        <v>0</v>
      </c>
      <c r="AM3661" cm="1">
        <f t="array" ref="AM3661">IF(AL3661=1,1,
   IF(ISTEXT(AK3661),1,
   IF(AO3661&gt;1,AM3660,
   IF(AI3661=1,
      IF(SUMPRODUCT((LEN($Y$2:$Y$4096)-LEN(SUBSTITUTE($Y$2:$Y$4096,AA3661,"")))/LEN(AA3661))&gt;0,2,1),
      IF(
         SUMPRODUCT((LEN($Y$2:$Y$4096)-LEN(SUBSTITUTE($Y$2:$Y$4096,AA3661,"")))/LEN(AA3661))
         - SUMPRODUCT((LEN($Y$2:$Y$4096)-LEN(SUBSTITUTE($Y$2:$Y$4096,"Alolan "&amp;AA3661,"")))/LEN("Alolan "&amp;AA3661))
         - SUMPRODUCT((LEN($Y$2:$Y$4096)-LEN(SUBSTITUTE($Y$2:$Y$4096,"Galarian "&amp;AA3661,"")))/LEN("Galarian "&amp;AA3661))
         - SUMPRODUCT((LEN($Y$2:$Y$4096)-LEN(SUBSTITUTE($Y$2:$Y$4096,"Hisuian "&amp;AA3661,"")))/LEN("Hisuian "&amp;AA3661))
         - SUMPRODUCT((LEN($Y$2:$Y$4096)-LEN(SUBSTITUTE($Y$2:$Y$4096,"Paldean "&amp;AA3661,"")))/LEN("Paldean "&amp;AA3661))
      &gt;0,2,1)
   ))))</f>
        <v>1</v>
      </c>
      <c r="AN3661">
        <v>0</v>
      </c>
      <c r="AO3661">
        <v>0</v>
      </c>
    </row>
    <row r="3662" spans="1:41" x14ac:dyDescent="0.25">
      <c r="A3662" t="s">
        <v>4258</v>
      </c>
      <c r="B3662" t="s">
        <v>2123</v>
      </c>
      <c r="C3662" t="s">
        <v>1468</v>
      </c>
      <c r="D3662"/>
      <c r="E3662">
        <v>60</v>
      </c>
      <c r="F3662">
        <v>60</v>
      </c>
      <c r="G3662">
        <v>75</v>
      </c>
      <c r="H3662">
        <v>60</v>
      </c>
      <c r="I3662">
        <v>75</v>
      </c>
      <c r="J3662">
        <v>83</v>
      </c>
      <c r="K3662" t="s">
        <v>2122</v>
      </c>
      <c r="M3662" t="s">
        <v>7857</v>
      </c>
      <c r="N3662">
        <v>6.92</v>
      </c>
      <c r="O3662">
        <v>6.9</v>
      </c>
      <c r="R3662">
        <f t="shared" si="266"/>
        <v>7</v>
      </c>
      <c r="S3662">
        <f t="shared" si="267"/>
        <v>7</v>
      </c>
      <c r="T3662">
        <f t="shared" si="264"/>
        <v>14</v>
      </c>
      <c r="U3662" t="s">
        <v>1468</v>
      </c>
      <c r="V3662" t="s">
        <v>1482</v>
      </c>
      <c r="W3662" t="s">
        <v>1469</v>
      </c>
      <c r="X3662" t="s">
        <v>429</v>
      </c>
      <c r="Y3662" t="s">
        <v>5533</v>
      </c>
      <c r="Z3662" t="str" cm="1">
        <f t="array" ref="Z3662">IF(ISBLANK(AK3662),_xlfn.LET(
    _xlpm.nameBeforeSlash, IF(ISNUMBER(SEARCH("/", Y3662)), LEFT(Y3662, SEARCH("/", Y3662)-1), Y3662),
    _xlpm.matchRow, IFERROR(MATCH(_xlpm.nameBeforeSlash, AA:AA, 0), ""),
    _xlpm.difference, IF(_xlpm.matchRow="", "", ABS((R3662 + S3662)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),IF(ISBLANK(Y3662),"","Hidden"))</f>
        <v>Hidden</v>
      </c>
      <c r="AA3662" t="s">
        <v>5531</v>
      </c>
      <c r="AB3662" t="s">
        <v>7858</v>
      </c>
      <c r="AC3662" t="s">
        <v>1154</v>
      </c>
      <c r="AD3662" t="str">
        <f>_xlfn.XLOOKUP(AC3662,moves!A:A,moves!B:B)</f>
        <v>grass</v>
      </c>
      <c r="AE3662">
        <f>_xlfn.XLOOKUP(AC3662,moves!A:A,moves!D:D)</f>
        <v>3</v>
      </c>
      <c r="AF3662" t="str">
        <f>_xlfn.XLOOKUP(AC3662,moves!A:A,moves!E:E)</f>
        <v>Heal for half the damage dealt, rounded down.</v>
      </c>
      <c r="AG3662">
        <v>0</v>
      </c>
      <c r="AH3662">
        <v>0</v>
      </c>
      <c r="AI3662">
        <f t="shared" si="265"/>
        <v>1</v>
      </c>
      <c r="AJ3662" t="s">
        <v>524</v>
      </c>
      <c r="AK3662" t="s">
        <v>7857</v>
      </c>
      <c r="AL3662">
        <v>0</v>
      </c>
      <c r="AM3662" cm="1">
        <f t="array" ref="AM3662">IF(AL3662=1,1,
   IF(ISTEXT(AK3662),1,
   IF(AO3662&gt;1,AM3661,
   IF(AI3662=1,
      IF(SUMPRODUCT((LEN($Y$2:$Y$4096)-LEN(SUBSTITUTE($Y$2:$Y$4096,AA3662,"")))/LEN(AA3662))&gt;0,2,1),
      IF(
         SUMPRODUCT((LEN($Y$2:$Y$4096)-LEN(SUBSTITUTE($Y$2:$Y$4096,AA3662,"")))/LEN(AA3662))
         - SUMPRODUCT((LEN($Y$2:$Y$4096)-LEN(SUBSTITUTE($Y$2:$Y$4096,"Alolan "&amp;AA3662,"")))/LEN("Alolan "&amp;AA3662))
         - SUMPRODUCT((LEN($Y$2:$Y$4096)-LEN(SUBSTITUTE($Y$2:$Y$4096,"Galarian "&amp;AA3662,"")))/LEN("Galarian "&amp;AA3662))
         - SUMPRODUCT((LEN($Y$2:$Y$4096)-LEN(SUBSTITUTE($Y$2:$Y$4096,"Hisuian "&amp;AA3662,"")))/LEN("Hisuian "&amp;AA3662))
         - SUMPRODUCT((LEN($Y$2:$Y$4096)-LEN(SUBSTITUTE($Y$2:$Y$4096,"Paldean "&amp;AA3662,"")))/LEN("Paldean "&amp;AA3662))
      &gt;0,2,1)
   ))))</f>
        <v>1</v>
      </c>
      <c r="AN3662">
        <v>0</v>
      </c>
      <c r="AO3662">
        <v>0</v>
      </c>
    </row>
    <row r="3663" spans="1:41" x14ac:dyDescent="0.25">
      <c r="A3663" t="s">
        <v>4268</v>
      </c>
      <c r="B3663" t="s">
        <v>2135</v>
      </c>
      <c r="C3663" t="s">
        <v>1512</v>
      </c>
      <c r="D3663"/>
      <c r="E3663">
        <v>60</v>
      </c>
      <c r="F3663">
        <v>85</v>
      </c>
      <c r="G3663">
        <v>69</v>
      </c>
      <c r="H3663">
        <v>60</v>
      </c>
      <c r="I3663">
        <v>69</v>
      </c>
      <c r="J3663">
        <v>77</v>
      </c>
      <c r="K3663" t="s">
        <v>2136</v>
      </c>
      <c r="M3663" t="s">
        <v>7857</v>
      </c>
      <c r="N3663">
        <v>7.93</v>
      </c>
      <c r="O3663">
        <v>6.5400000000000009</v>
      </c>
      <c r="R3663">
        <f t="shared" si="266"/>
        <v>8</v>
      </c>
      <c r="S3663">
        <f t="shared" si="267"/>
        <v>7</v>
      </c>
      <c r="T3663">
        <f t="shared" si="264"/>
        <v>15</v>
      </c>
      <c r="U3663" t="s">
        <v>1512</v>
      </c>
      <c r="V3663" t="s">
        <v>1472</v>
      </c>
      <c r="W3663" t="s">
        <v>1492</v>
      </c>
      <c r="X3663" t="s">
        <v>1471</v>
      </c>
      <c r="Z3663" t="str" cm="1">
        <f t="array" ref="Z3663">IF(ISBLANK(AK3663),_xlfn.LET(
    _xlpm.nameBeforeSlash, IF(ISNUMBER(SEARCH("/", Y3663)), LEFT(Y3663, SEARCH("/", Y3663)-1), Y3663),
    _xlpm.matchRow, IFERROR(MATCH(_xlpm.nameBeforeSlash, AA:AA, 0), ""),
    _xlpm.difference, IF(_xlpm.matchRow="", "", ABS((R3663 + S3663)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),IF(ISBLANK(Y3663),"","Hidden"))</f>
        <v/>
      </c>
      <c r="AA3663" t="s">
        <v>5541</v>
      </c>
      <c r="AB3663" t="s">
        <v>7858</v>
      </c>
      <c r="AC3663" t="s">
        <v>6661</v>
      </c>
      <c r="AD3663" t="str">
        <f>_xlfn.XLOOKUP(AC3663,moves!A:A,moves!B:B)</f>
        <v>normal</v>
      </c>
      <c r="AE3663">
        <f>_xlfn.XLOOKUP(AC3663,moves!A:A,moves!D:D)</f>
        <v>4</v>
      </c>
      <c r="AF3663" t="str">
        <f>_xlfn.XLOOKUP(AC3663,moves!A:A,moves!E:E)</f>
        <v>If you roll at least twice the number of critical hits than status symbols: The target skips their turn this round.</v>
      </c>
      <c r="AG3663">
        <v>0</v>
      </c>
      <c r="AH3663">
        <v>0</v>
      </c>
      <c r="AI3663">
        <f t="shared" si="265"/>
        <v>1</v>
      </c>
      <c r="AJ3663" t="s">
        <v>524</v>
      </c>
      <c r="AK3663" t="s">
        <v>7857</v>
      </c>
      <c r="AL3663">
        <v>0</v>
      </c>
      <c r="AM3663" cm="1">
        <f t="array" ref="AM3663">IF(AL3663=1,1,
   IF(ISTEXT(AK3663),1,
   IF(AO3663&gt;1,AM3662,
   IF(AI3663=1,
      IF(SUMPRODUCT((LEN($Y$2:$Y$4096)-LEN(SUBSTITUTE($Y$2:$Y$4096,AA3663,"")))/LEN(AA3663))&gt;0,2,1),
      IF(
         SUMPRODUCT((LEN($Y$2:$Y$4096)-LEN(SUBSTITUTE($Y$2:$Y$4096,AA3663,"")))/LEN(AA3663))
         - SUMPRODUCT((LEN($Y$2:$Y$4096)-LEN(SUBSTITUTE($Y$2:$Y$4096,"Alolan "&amp;AA3663,"")))/LEN("Alolan "&amp;AA3663))
         - SUMPRODUCT((LEN($Y$2:$Y$4096)-LEN(SUBSTITUTE($Y$2:$Y$4096,"Galarian "&amp;AA3663,"")))/LEN("Galarian "&amp;AA3663))
         - SUMPRODUCT((LEN($Y$2:$Y$4096)-LEN(SUBSTITUTE($Y$2:$Y$4096,"Hisuian "&amp;AA3663,"")))/LEN("Hisuian "&amp;AA3663))
         - SUMPRODUCT((LEN($Y$2:$Y$4096)-LEN(SUBSTITUTE($Y$2:$Y$4096,"Paldean "&amp;AA3663,"")))/LEN("Paldean "&amp;AA3663))
      &gt;0,2,1)
   ))))</f>
        <v>1</v>
      </c>
      <c r="AN3663">
        <v>0</v>
      </c>
      <c r="AO3663">
        <v>0</v>
      </c>
    </row>
    <row r="3664" spans="1:41" x14ac:dyDescent="0.25">
      <c r="A3664" t="s">
        <v>4273</v>
      </c>
      <c r="B3664" t="s">
        <v>2144</v>
      </c>
      <c r="C3664" t="s">
        <v>1471</v>
      </c>
      <c r="D3664"/>
      <c r="E3664">
        <v>64</v>
      </c>
      <c r="F3664">
        <v>88</v>
      </c>
      <c r="G3664">
        <v>50</v>
      </c>
      <c r="H3664">
        <v>88</v>
      </c>
      <c r="I3664">
        <v>50</v>
      </c>
      <c r="J3664">
        <v>106</v>
      </c>
      <c r="K3664" t="s">
        <v>2145</v>
      </c>
      <c r="M3664" t="s">
        <v>7857</v>
      </c>
      <c r="N3664">
        <v>9.52</v>
      </c>
      <c r="O3664">
        <v>5.5600000000000005</v>
      </c>
      <c r="R3664">
        <f t="shared" si="266"/>
        <v>10</v>
      </c>
      <c r="S3664">
        <f t="shared" si="267"/>
        <v>6</v>
      </c>
      <c r="T3664">
        <f t="shared" si="264"/>
        <v>16</v>
      </c>
      <c r="U3664" t="s">
        <v>1471</v>
      </c>
      <c r="V3664" t="s">
        <v>429</v>
      </c>
      <c r="W3664" t="s">
        <v>1536</v>
      </c>
      <c r="X3664" t="s">
        <v>1512</v>
      </c>
      <c r="Z3664" t="str" cm="1">
        <f t="array" ref="Z3664">IF(ISBLANK(AK3664),_xlfn.LET(
    _xlpm.nameBeforeSlash, IF(ISNUMBER(SEARCH("/", Y3664)), LEFT(Y3664, SEARCH("/", Y3664)-1), Y3664),
    _xlpm.matchRow, IFERROR(MATCH(_xlpm.nameBeforeSlash, AA:AA, 0), ""),
    _xlpm.difference, IF(_xlpm.matchRow="", "", ABS((R3664 + S3664)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),IF(ISBLANK(Y3664),"","Hidden"))</f>
        <v/>
      </c>
      <c r="AA3664" t="s">
        <v>5546</v>
      </c>
      <c r="AB3664" t="s">
        <v>7858</v>
      </c>
      <c r="AC3664" t="s">
        <v>442</v>
      </c>
      <c r="AD3664" t="str">
        <f>_xlfn.XLOOKUP(AC3664,moves!A:A,moves!B:B)</f>
        <v>fairy</v>
      </c>
      <c r="AE3664">
        <f>_xlfn.XLOOKUP(AC3664,moves!A:A,moves!D:D)</f>
        <v>4</v>
      </c>
      <c r="AF3664" t="str">
        <f>_xlfn.XLOOKUP(AC3664,moves!A:A,moves!E:E)</f>
        <v>When the target next attacks: Remove 1 regular hit from the roll.</v>
      </c>
      <c r="AG3664">
        <v>0</v>
      </c>
      <c r="AH3664">
        <v>0</v>
      </c>
      <c r="AI3664">
        <f t="shared" si="265"/>
        <v>1</v>
      </c>
      <c r="AJ3664" t="s">
        <v>524</v>
      </c>
      <c r="AK3664" t="s">
        <v>7857</v>
      </c>
      <c r="AL3664">
        <v>0</v>
      </c>
      <c r="AM3664" cm="1">
        <f t="array" ref="AM3664">IF(AL3664=1,1,
   IF(ISTEXT(AK3664),1,
   IF(AO3664&gt;1,AM3663,
   IF(AI3664=1,
      IF(SUMPRODUCT((LEN($Y$2:$Y$4096)-LEN(SUBSTITUTE($Y$2:$Y$4096,AA3664,"")))/LEN(AA3664))&gt;0,2,1),
      IF(
         SUMPRODUCT((LEN($Y$2:$Y$4096)-LEN(SUBSTITUTE($Y$2:$Y$4096,AA3664,"")))/LEN(AA3664))
         - SUMPRODUCT((LEN($Y$2:$Y$4096)-LEN(SUBSTITUTE($Y$2:$Y$4096,"Alolan "&amp;AA3664,"")))/LEN("Alolan "&amp;AA3664))
         - SUMPRODUCT((LEN($Y$2:$Y$4096)-LEN(SUBSTITUTE($Y$2:$Y$4096,"Galarian "&amp;AA3664,"")))/LEN("Galarian "&amp;AA3664))
         - SUMPRODUCT((LEN($Y$2:$Y$4096)-LEN(SUBSTITUTE($Y$2:$Y$4096,"Hisuian "&amp;AA3664,"")))/LEN("Hisuian "&amp;AA3664))
         - SUMPRODUCT((LEN($Y$2:$Y$4096)-LEN(SUBSTITUTE($Y$2:$Y$4096,"Paldean "&amp;AA3664,"")))/LEN("Paldean "&amp;AA3664))
      &gt;0,2,1)
   ))))</f>
        <v>1</v>
      </c>
      <c r="AN3664">
        <v>0</v>
      </c>
      <c r="AO3664">
        <v>0</v>
      </c>
    </row>
    <row r="3665" spans="1:41" x14ac:dyDescent="0.25">
      <c r="A3665" t="s">
        <v>4291</v>
      </c>
      <c r="B3665" t="s">
        <v>2178</v>
      </c>
      <c r="C3665" t="s">
        <v>429</v>
      </c>
      <c r="D3665" t="s">
        <v>1481</v>
      </c>
      <c r="E3665">
        <v>67</v>
      </c>
      <c r="F3665">
        <v>57</v>
      </c>
      <c r="G3665">
        <v>55</v>
      </c>
      <c r="H3665">
        <v>77</v>
      </c>
      <c r="I3665">
        <v>55</v>
      </c>
      <c r="J3665">
        <v>114</v>
      </c>
      <c r="K3665" t="s">
        <v>2179</v>
      </c>
      <c r="M3665" t="s">
        <v>7857</v>
      </c>
      <c r="N3665">
        <v>8.98</v>
      </c>
      <c r="O3665">
        <v>5.9799999999999995</v>
      </c>
      <c r="P3665">
        <v>1</v>
      </c>
      <c r="R3665">
        <f t="shared" si="266"/>
        <v>10</v>
      </c>
      <c r="S3665">
        <f t="shared" si="267"/>
        <v>6</v>
      </c>
      <c r="T3665">
        <f t="shared" si="264"/>
        <v>16</v>
      </c>
      <c r="U3665" t="s">
        <v>429</v>
      </c>
      <c r="V3665" t="s">
        <v>1481</v>
      </c>
      <c r="W3665" t="s">
        <v>1512</v>
      </c>
      <c r="X3665" t="s">
        <v>1471</v>
      </c>
      <c r="Z3665" t="str" cm="1">
        <f t="array" ref="Z3665">IF(ISBLANK(AK3665),_xlfn.LET(
    _xlpm.nameBeforeSlash, IF(ISNUMBER(SEARCH("/", Y3665)), LEFT(Y3665, SEARCH("/", Y3665)-1), Y3665),
    _xlpm.matchRow, IFERROR(MATCH(_xlpm.nameBeforeSlash, AA:AA, 0), ""),
    _xlpm.difference, IF(_xlpm.matchRow="", "", ABS((R3665 + S3665)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),IF(ISBLANK(Y3665),"","Hidden"))</f>
        <v/>
      </c>
      <c r="AA3665" t="s">
        <v>5563</v>
      </c>
      <c r="AB3665" t="s">
        <v>7858</v>
      </c>
      <c r="AC3665" t="s">
        <v>734</v>
      </c>
      <c r="AD3665" t="str">
        <f>_xlfn.XLOOKUP(AC3665,moves!A:A,moves!B:B)</f>
        <v>psychic</v>
      </c>
      <c r="AE3665">
        <f>_xlfn.XLOOKUP(AC3665,moves!A:A,moves!D:D)</f>
        <v>7</v>
      </c>
      <c r="AF3665" t="str">
        <f>_xlfn.XLOOKUP(AC3665,moves!A:A,moves!E:E)</f>
        <v>Will there be more, less, or an equal amount of critical hits rolled than status symbols? If incorrect: Deal -3 damage.</v>
      </c>
      <c r="AG3665">
        <v>0</v>
      </c>
      <c r="AH3665">
        <v>0</v>
      </c>
      <c r="AI3665">
        <f t="shared" si="265"/>
        <v>1</v>
      </c>
      <c r="AJ3665" t="s">
        <v>524</v>
      </c>
      <c r="AK3665" t="s">
        <v>7857</v>
      </c>
      <c r="AL3665">
        <v>0</v>
      </c>
      <c r="AM3665" cm="1">
        <f t="array" ref="AM3665">IF(AL3665=1,1,
   IF(ISTEXT(AK3665),1,
   IF(AO3665&gt;1,AM3664,
   IF(AI3665=1,
      IF(SUMPRODUCT((LEN($Y$2:$Y$4096)-LEN(SUBSTITUTE($Y$2:$Y$4096,AA3665,"")))/LEN(AA3665))&gt;0,2,1),
      IF(
         SUMPRODUCT((LEN($Y$2:$Y$4096)-LEN(SUBSTITUTE($Y$2:$Y$4096,AA3665,"")))/LEN(AA3665))
         - SUMPRODUCT((LEN($Y$2:$Y$4096)-LEN(SUBSTITUTE($Y$2:$Y$4096,"Alolan "&amp;AA3665,"")))/LEN("Alolan "&amp;AA3665))
         - SUMPRODUCT((LEN($Y$2:$Y$4096)-LEN(SUBSTITUTE($Y$2:$Y$4096,"Galarian "&amp;AA3665,"")))/LEN("Galarian "&amp;AA3665))
         - SUMPRODUCT((LEN($Y$2:$Y$4096)-LEN(SUBSTITUTE($Y$2:$Y$4096,"Hisuian "&amp;AA3665,"")))/LEN("Hisuian "&amp;AA3665))
         - SUMPRODUCT((LEN($Y$2:$Y$4096)-LEN(SUBSTITUTE($Y$2:$Y$4096,"Paldean "&amp;AA3665,"")))/LEN("Paldean "&amp;AA3665))
      &gt;0,2,1)
   ))))</f>
        <v>1</v>
      </c>
      <c r="AN3665">
        <v>0</v>
      </c>
      <c r="AO3665">
        <v>0</v>
      </c>
    </row>
    <row r="3666" spans="1:41" x14ac:dyDescent="0.25">
      <c r="A3666" t="s">
        <v>4294</v>
      </c>
      <c r="B3666" t="s">
        <v>2183</v>
      </c>
      <c r="C3666" t="s">
        <v>1512</v>
      </c>
      <c r="D3666"/>
      <c r="E3666">
        <v>103</v>
      </c>
      <c r="F3666">
        <v>60</v>
      </c>
      <c r="G3666">
        <v>86</v>
      </c>
      <c r="H3666">
        <v>60</v>
      </c>
      <c r="I3666">
        <v>86</v>
      </c>
      <c r="J3666">
        <v>50</v>
      </c>
      <c r="K3666" t="s">
        <v>2184</v>
      </c>
      <c r="M3666" t="s">
        <v>7857</v>
      </c>
      <c r="N3666">
        <v>5.6</v>
      </c>
      <c r="O3666">
        <v>9.2799999999999994</v>
      </c>
      <c r="Q3666">
        <v>1</v>
      </c>
      <c r="R3666">
        <f t="shared" si="266"/>
        <v>6</v>
      </c>
      <c r="S3666">
        <f t="shared" si="267"/>
        <v>10</v>
      </c>
      <c r="T3666">
        <f t="shared" si="264"/>
        <v>16</v>
      </c>
      <c r="U3666" t="s">
        <v>1512</v>
      </c>
      <c r="V3666" t="s">
        <v>1536</v>
      </c>
      <c r="W3666" t="s">
        <v>429</v>
      </c>
      <c r="X3666" t="s">
        <v>1490</v>
      </c>
      <c r="Z3666" t="str" cm="1">
        <f t="array" ref="Z3666">IF(ISBLANK(AK3666),_xlfn.LET(
    _xlpm.nameBeforeSlash, IF(ISNUMBER(SEARCH("/", Y3666)), LEFT(Y3666, SEARCH("/", Y3666)-1), Y3666),
    _xlpm.matchRow, IFERROR(MATCH(_xlpm.nameBeforeSlash, AA:AA, 0), ""),
    _xlpm.difference, IF(_xlpm.matchRow="", "", ABS((R3666 + S3666)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),IF(ISBLANK(Y3666),"","Hidden"))</f>
        <v/>
      </c>
      <c r="AA3666" t="s">
        <v>5567</v>
      </c>
      <c r="AB3666" t="s">
        <v>7858</v>
      </c>
      <c r="AC3666" t="s">
        <v>1232</v>
      </c>
      <c r="AD3666" t="str">
        <f>_xlfn.XLOOKUP(AC3666,moves!A:A,moves!B:B)</f>
        <v>normal</v>
      </c>
      <c r="AE3666">
        <f>_xlfn.XLOOKUP(AC3666,moves!A:A,moves!D:D)</f>
        <v>3</v>
      </c>
      <c r="AF3666" t="str">
        <f>_xlfn.XLOOKUP(AC3666,moves!A:A,moves!E:E)</f>
        <v xml:space="preserve"> </v>
      </c>
      <c r="AG3666">
        <v>0</v>
      </c>
      <c r="AH3666">
        <v>0</v>
      </c>
      <c r="AI3666">
        <f t="shared" si="265"/>
        <v>1</v>
      </c>
      <c r="AJ3666" t="s">
        <v>524</v>
      </c>
      <c r="AK3666" t="s">
        <v>7857</v>
      </c>
      <c r="AL3666">
        <v>0</v>
      </c>
      <c r="AM3666" cm="1">
        <f t="array" ref="AM3666">IF(AL3666=1,1,
   IF(ISTEXT(AK3666),1,
   IF(AO3666&gt;1,AM3665,
   IF(AI3666=1,
      IF(SUMPRODUCT((LEN($Y$2:$Y$4096)-LEN(SUBSTITUTE($Y$2:$Y$4096,AA3666,"")))/LEN(AA3666))&gt;0,2,1),
      IF(
         SUMPRODUCT((LEN($Y$2:$Y$4096)-LEN(SUBSTITUTE($Y$2:$Y$4096,AA3666,"")))/LEN(AA3666))
         - SUMPRODUCT((LEN($Y$2:$Y$4096)-LEN(SUBSTITUTE($Y$2:$Y$4096,"Alolan "&amp;AA3666,"")))/LEN("Alolan "&amp;AA3666))
         - SUMPRODUCT((LEN($Y$2:$Y$4096)-LEN(SUBSTITUTE($Y$2:$Y$4096,"Galarian "&amp;AA3666,"")))/LEN("Galarian "&amp;AA3666))
         - SUMPRODUCT((LEN($Y$2:$Y$4096)-LEN(SUBSTITUTE($Y$2:$Y$4096,"Hisuian "&amp;AA3666,"")))/LEN("Hisuian "&amp;AA3666))
         - SUMPRODUCT((LEN($Y$2:$Y$4096)-LEN(SUBSTITUTE($Y$2:$Y$4096,"Paldean "&amp;AA3666,"")))/LEN("Paldean "&amp;AA3666))
      &gt;0,2,1)
   ))))</f>
        <v>1</v>
      </c>
      <c r="AN3666">
        <v>0</v>
      </c>
      <c r="AO3666">
        <v>1</v>
      </c>
    </row>
    <row r="3667" spans="1:41" x14ac:dyDescent="0.25">
      <c r="A3667" t="s">
        <v>4295</v>
      </c>
      <c r="B3667" t="s">
        <v>2183</v>
      </c>
      <c r="C3667" t="s">
        <v>1512</v>
      </c>
      <c r="D3667" t="s">
        <v>1536</v>
      </c>
      <c r="E3667">
        <v>103</v>
      </c>
      <c r="F3667">
        <v>60</v>
      </c>
      <c r="G3667">
        <v>126</v>
      </c>
      <c r="H3667">
        <v>80</v>
      </c>
      <c r="I3667">
        <v>126</v>
      </c>
      <c r="J3667">
        <v>50</v>
      </c>
      <c r="K3667" t="s">
        <v>2184</v>
      </c>
      <c r="M3667" t="s">
        <v>7857</v>
      </c>
      <c r="N3667">
        <v>6.6</v>
      </c>
      <c r="O3667">
        <v>11.68</v>
      </c>
      <c r="Q3667">
        <v>4</v>
      </c>
      <c r="R3667">
        <f t="shared" si="266"/>
        <v>7</v>
      </c>
      <c r="S3667">
        <f t="shared" si="267"/>
        <v>16</v>
      </c>
      <c r="T3667">
        <f t="shared" si="264"/>
        <v>23</v>
      </c>
      <c r="U3667" t="s">
        <v>1512</v>
      </c>
      <c r="V3667" t="s">
        <v>1536</v>
      </c>
      <c r="W3667" t="s">
        <v>429</v>
      </c>
      <c r="X3667" t="s">
        <v>1490</v>
      </c>
      <c r="Z3667" t="str" cm="1">
        <f t="array" ref="Z3667">IF(ISBLANK(AK3667),_xlfn.LET(
    _xlpm.nameBeforeSlash, IF(ISNUMBER(SEARCH("/", Y3667)), LEFT(Y3667, SEARCH("/", Y3667)-1), Y3667),
    _xlpm.matchRow, IFERROR(MATCH(_xlpm.nameBeforeSlash, AA:AA, 0), ""),
    _xlpm.difference, IF(_xlpm.matchRow="", "", ABS((R3667 + S3667)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),IF(ISBLANK(Y3667),"","Hidden"))</f>
        <v/>
      </c>
      <c r="AA3667" t="s">
        <v>5568</v>
      </c>
      <c r="AB3667" t="s">
        <v>7858</v>
      </c>
      <c r="AC3667" t="s">
        <v>6667</v>
      </c>
      <c r="AD3667" t="str">
        <f>_xlfn.XLOOKUP(AC3667,moves!A:A,moves!B:B)</f>
        <v>fairy</v>
      </c>
      <c r="AE3667">
        <f>_xlfn.XLOOKUP(AC3667,moves!A:A,moves!D:D)</f>
        <v>5</v>
      </c>
      <c r="AF3667" t="str">
        <f>_xlfn.XLOOKUP(AC3667,moves!A:A,moves!E:E)</f>
        <v>For each other non-fainted Pokémon in the user's party with a Song move: Increase attack strength by 1.</v>
      </c>
      <c r="AG3667">
        <v>0</v>
      </c>
      <c r="AH3667">
        <v>0</v>
      </c>
      <c r="AI3667">
        <f t="shared" si="265"/>
        <v>1</v>
      </c>
      <c r="AJ3667" t="s">
        <v>524</v>
      </c>
      <c r="AK3667" t="s">
        <v>7857</v>
      </c>
      <c r="AL3667">
        <v>0</v>
      </c>
      <c r="AM3667" cm="1">
        <f t="array" ref="AM3667">IF(AL3667=1,1,
   IF(ISTEXT(AK3667),1,
   IF(AO3667&gt;1,AM3666,
   IF(AI3667=1,
      IF(SUMPRODUCT((LEN($Y$2:$Y$4096)-LEN(SUBSTITUTE($Y$2:$Y$4096,AA3667,"")))/LEN(AA3667))&gt;0,2,1),
      IF(
         SUMPRODUCT((LEN($Y$2:$Y$4096)-LEN(SUBSTITUTE($Y$2:$Y$4096,AA3667,"")))/LEN(AA3667))
         - SUMPRODUCT((LEN($Y$2:$Y$4096)-LEN(SUBSTITUTE($Y$2:$Y$4096,"Alolan "&amp;AA3667,"")))/LEN("Alolan "&amp;AA3667))
         - SUMPRODUCT((LEN($Y$2:$Y$4096)-LEN(SUBSTITUTE($Y$2:$Y$4096,"Galarian "&amp;AA3667,"")))/LEN("Galarian "&amp;AA3667))
         - SUMPRODUCT((LEN($Y$2:$Y$4096)-LEN(SUBSTITUTE($Y$2:$Y$4096,"Hisuian "&amp;AA3667,"")))/LEN("Hisuian "&amp;AA3667))
         - SUMPRODUCT((LEN($Y$2:$Y$4096)-LEN(SUBSTITUTE($Y$2:$Y$4096,"Paldean "&amp;AA3667,"")))/LEN("Paldean "&amp;AA3667))
      &gt;0,2,1)
   ))))</f>
        <v>1</v>
      </c>
      <c r="AN3667">
        <v>0</v>
      </c>
      <c r="AO3667">
        <v>2</v>
      </c>
    </row>
    <row r="3668" spans="1:41" x14ac:dyDescent="0.25">
      <c r="A3668" t="s">
        <v>4297</v>
      </c>
      <c r="B3668" t="s">
        <v>2188</v>
      </c>
      <c r="C3668" t="s">
        <v>1492</v>
      </c>
      <c r="D3668"/>
      <c r="E3668">
        <v>85</v>
      </c>
      <c r="F3668">
        <v>105</v>
      </c>
      <c r="G3668">
        <v>85</v>
      </c>
      <c r="H3668">
        <v>40</v>
      </c>
      <c r="I3668">
        <v>50</v>
      </c>
      <c r="J3668">
        <v>40</v>
      </c>
      <c r="K3668" t="s">
        <v>2187</v>
      </c>
      <c r="M3668" t="s">
        <v>7857</v>
      </c>
      <c r="N3668">
        <v>7.25</v>
      </c>
      <c r="O3668">
        <v>7.45</v>
      </c>
      <c r="R3668">
        <f t="shared" si="266"/>
        <v>7</v>
      </c>
      <c r="S3668">
        <f t="shared" si="267"/>
        <v>7</v>
      </c>
      <c r="T3668">
        <f t="shared" si="264"/>
        <v>14</v>
      </c>
      <c r="U3668" t="s">
        <v>1492</v>
      </c>
      <c r="V3668" t="s">
        <v>1472</v>
      </c>
      <c r="W3668" t="s">
        <v>1471</v>
      </c>
      <c r="X3668" t="s">
        <v>1546</v>
      </c>
      <c r="Y3668" t="s">
        <v>5571</v>
      </c>
      <c r="Z3668" t="str" cm="1">
        <f t="array" ref="Z3668">IF(ISBLANK(AK3668),_xlfn.LET(
    _xlpm.nameBeforeSlash, IF(ISNUMBER(SEARCH("/", Y3668)), LEFT(Y3668, SEARCH("/", Y3668)-1), Y3668),
    _xlpm.matchRow, IFERROR(MATCH(_xlpm.nameBeforeSlash, AA:AA, 0), ""),
    _xlpm.difference, IF(_xlpm.matchRow="", "", ABS((R3668 + S3668)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),IF(ISBLANK(Y3668),"","Hidden"))</f>
        <v>Hidden</v>
      </c>
      <c r="AA3668" t="s">
        <v>5569</v>
      </c>
      <c r="AB3668" t="s">
        <v>7858</v>
      </c>
      <c r="AC3668" t="s">
        <v>1342</v>
      </c>
      <c r="AD3668" t="str">
        <f>_xlfn.XLOOKUP(AC3668,moves!A:A,moves!B:B)</f>
        <v>rock</v>
      </c>
      <c r="AE3668">
        <f>_xlfn.XLOOKUP(AC3668,moves!A:A,moves!D:D)</f>
        <v>3</v>
      </c>
      <c r="AF3668" t="str">
        <f>_xlfn.XLOOKUP(AC3668,moves!A:A,moves!E:E)</f>
        <v xml:space="preserve"> </v>
      </c>
      <c r="AG3668">
        <v>0</v>
      </c>
      <c r="AH3668">
        <v>0</v>
      </c>
      <c r="AI3668">
        <f t="shared" si="265"/>
        <v>1</v>
      </c>
      <c r="AJ3668" t="s">
        <v>524</v>
      </c>
      <c r="AK3668" t="s">
        <v>7857</v>
      </c>
      <c r="AL3668">
        <v>0</v>
      </c>
      <c r="AM3668" cm="1">
        <f t="array" ref="AM3668">IF(AL3668=1,1,
   IF(ISTEXT(AK3668),1,
   IF(AO3668&gt;1,AM3667,
   IF(AI3668=1,
      IF(SUMPRODUCT((LEN($Y$2:$Y$4096)-LEN(SUBSTITUTE($Y$2:$Y$4096,AA3668,"")))/LEN(AA3668))&gt;0,2,1),
      IF(
         SUMPRODUCT((LEN($Y$2:$Y$4096)-LEN(SUBSTITUTE($Y$2:$Y$4096,AA3668,"")))/LEN(AA3668))
         - SUMPRODUCT((LEN($Y$2:$Y$4096)-LEN(SUBSTITUTE($Y$2:$Y$4096,"Alolan "&amp;AA3668,"")))/LEN("Alolan "&amp;AA3668))
         - SUMPRODUCT((LEN($Y$2:$Y$4096)-LEN(SUBSTITUTE($Y$2:$Y$4096,"Galarian "&amp;AA3668,"")))/LEN("Galarian "&amp;AA3668))
         - SUMPRODUCT((LEN($Y$2:$Y$4096)-LEN(SUBSTITUTE($Y$2:$Y$4096,"Hisuian "&amp;AA3668,"")))/LEN("Hisuian "&amp;AA3668))
         - SUMPRODUCT((LEN($Y$2:$Y$4096)-LEN(SUBSTITUTE($Y$2:$Y$4096,"Paldean "&amp;AA3668,"")))/LEN("Paldean "&amp;AA3668))
      &gt;0,2,1)
   ))))</f>
        <v>1</v>
      </c>
      <c r="AN3668">
        <v>0</v>
      </c>
      <c r="AO3668">
        <v>0</v>
      </c>
    </row>
    <row r="3669" spans="1:41" x14ac:dyDescent="0.25">
      <c r="A3669" t="s">
        <v>4317</v>
      </c>
      <c r="B3669" t="s">
        <v>2221</v>
      </c>
      <c r="C3669" t="s">
        <v>1472</v>
      </c>
      <c r="D3669" t="s">
        <v>1471</v>
      </c>
      <c r="E3669">
        <v>60</v>
      </c>
      <c r="F3669">
        <v>82</v>
      </c>
      <c r="G3669">
        <v>45</v>
      </c>
      <c r="H3669">
        <v>45</v>
      </c>
      <c r="I3669">
        <v>45</v>
      </c>
      <c r="J3669">
        <v>74</v>
      </c>
      <c r="K3669" t="s">
        <v>2220</v>
      </c>
      <c r="M3669" t="s">
        <v>7857</v>
      </c>
      <c r="N3669">
        <v>7.51</v>
      </c>
      <c r="O3669">
        <v>5.0999999999999996</v>
      </c>
      <c r="P3669">
        <v>1</v>
      </c>
      <c r="R3669">
        <f t="shared" si="266"/>
        <v>9</v>
      </c>
      <c r="S3669">
        <f t="shared" si="267"/>
        <v>5</v>
      </c>
      <c r="T3669">
        <f t="shared" si="264"/>
        <v>14</v>
      </c>
      <c r="U3669" t="s">
        <v>1472</v>
      </c>
      <c r="V3669" t="s">
        <v>1471</v>
      </c>
      <c r="W3669" t="s">
        <v>1492</v>
      </c>
      <c r="X3669" t="s">
        <v>1482</v>
      </c>
      <c r="Y3669" t="s">
        <v>5591</v>
      </c>
      <c r="Z3669" t="str" cm="1">
        <f t="array" ref="Z3669">IF(ISBLANK(AK3669),_xlfn.LET(
    _xlpm.nameBeforeSlash, IF(ISNUMBER(SEARCH("/", Y3669)), LEFT(Y3669, SEARCH("/", Y3669)-1), Y3669),
    _xlpm.matchRow, IFERROR(MATCH(_xlpm.nameBeforeSlash, AA:AA, 0), ""),
    _xlpm.difference, IF(_xlpm.matchRow="", "", ABS((R3669 + S3669)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),IF(ISBLANK(Y3669),"","Hidden"))</f>
        <v>Hidden</v>
      </c>
      <c r="AA3669" t="s">
        <v>5589</v>
      </c>
      <c r="AB3669" t="s">
        <v>7858</v>
      </c>
      <c r="AC3669" t="s">
        <v>438</v>
      </c>
      <c r="AD3669" t="str">
        <f>_xlfn.XLOOKUP(AC3669,moves!A:A,moves!B:B)</f>
        <v>dark</v>
      </c>
      <c r="AE3669">
        <f>_xlfn.XLOOKUP(AC3669,moves!A:A,moves!D:D)</f>
        <v>4</v>
      </c>
      <c r="AF3669" t="str">
        <f>_xlfn.XLOOKUP(AC3669,moves!A:A,moves!E:E)</f>
        <v>When the target is next attacked: Add 1 regular hit to the roll.</v>
      </c>
      <c r="AG3669">
        <v>0</v>
      </c>
      <c r="AH3669">
        <v>0</v>
      </c>
      <c r="AI3669">
        <f t="shared" si="265"/>
        <v>1</v>
      </c>
      <c r="AJ3669" t="s">
        <v>524</v>
      </c>
      <c r="AK3669" t="s">
        <v>7857</v>
      </c>
      <c r="AL3669">
        <v>0</v>
      </c>
      <c r="AM3669" cm="1">
        <f t="array" ref="AM3669">IF(AL3669=1,1,
   IF(ISTEXT(AK3669),1,
   IF(AO3669&gt;1,AM3668,
   IF(AI3669=1,
      IF(SUMPRODUCT((LEN($Y$2:$Y$4096)-LEN(SUBSTITUTE($Y$2:$Y$4096,AA3669,"")))/LEN(AA3669))&gt;0,2,1),
      IF(
         SUMPRODUCT((LEN($Y$2:$Y$4096)-LEN(SUBSTITUTE($Y$2:$Y$4096,AA3669,"")))/LEN(AA3669))
         - SUMPRODUCT((LEN($Y$2:$Y$4096)-LEN(SUBSTITUTE($Y$2:$Y$4096,"Alolan "&amp;AA3669,"")))/LEN("Alolan "&amp;AA3669))
         - SUMPRODUCT((LEN($Y$2:$Y$4096)-LEN(SUBSTITUTE($Y$2:$Y$4096,"Galarian "&amp;AA3669,"")))/LEN("Galarian "&amp;AA3669))
         - SUMPRODUCT((LEN($Y$2:$Y$4096)-LEN(SUBSTITUTE($Y$2:$Y$4096,"Hisuian "&amp;AA3669,"")))/LEN("Hisuian "&amp;AA3669))
         - SUMPRODUCT((LEN($Y$2:$Y$4096)-LEN(SUBSTITUTE($Y$2:$Y$4096,"Paldean "&amp;AA3669,"")))/LEN("Paldean "&amp;AA3669))
      &gt;0,2,1)
   ))))</f>
        <v>1</v>
      </c>
      <c r="AN3669">
        <v>0</v>
      </c>
      <c r="AO3669">
        <v>0</v>
      </c>
    </row>
    <row r="3670" spans="1:41" x14ac:dyDescent="0.25">
      <c r="A3670" t="s">
        <v>4325</v>
      </c>
      <c r="B3670" t="s">
        <v>2232</v>
      </c>
      <c r="C3670" t="s">
        <v>1468</v>
      </c>
      <c r="D3670"/>
      <c r="E3670">
        <v>75</v>
      </c>
      <c r="F3670">
        <v>86</v>
      </c>
      <c r="G3670">
        <v>67</v>
      </c>
      <c r="H3670">
        <v>106</v>
      </c>
      <c r="I3670">
        <v>67</v>
      </c>
      <c r="J3670">
        <v>60</v>
      </c>
      <c r="K3670" t="s">
        <v>2008</v>
      </c>
      <c r="M3670" t="s">
        <v>7857</v>
      </c>
      <c r="N3670">
        <v>8.5599999999999987</v>
      </c>
      <c r="O3670">
        <v>7.0199999999999987</v>
      </c>
      <c r="R3670">
        <f t="shared" si="266"/>
        <v>9</v>
      </c>
      <c r="S3670">
        <f t="shared" si="267"/>
        <v>7</v>
      </c>
      <c r="T3670">
        <f t="shared" si="264"/>
        <v>16</v>
      </c>
      <c r="U3670" t="s">
        <v>1468</v>
      </c>
      <c r="V3670" t="s">
        <v>1499</v>
      </c>
      <c r="W3670" t="s">
        <v>1471</v>
      </c>
      <c r="X3670" t="s">
        <v>1481</v>
      </c>
      <c r="Z3670" t="str" cm="1">
        <f t="array" ref="Z3670">IF(ISBLANK(AK3670),_xlfn.LET(
    _xlpm.nameBeforeSlash, IF(ISNUMBER(SEARCH("/", Y3670)), LEFT(Y3670, SEARCH("/", Y3670)-1), Y3670),
    _xlpm.matchRow, IFERROR(MATCH(_xlpm.nameBeforeSlash, AA:AA, 0), ""),
    _xlpm.difference, IF(_xlpm.matchRow="", "", ABS((R3670 + S3670)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),IF(ISBLANK(Y3670),"","Hidden"))</f>
        <v/>
      </c>
      <c r="AA3670" t="s">
        <v>5596</v>
      </c>
      <c r="AB3670" t="s">
        <v>7858</v>
      </c>
      <c r="AC3670" t="s">
        <v>948</v>
      </c>
      <c r="AD3670" t="str">
        <f>_xlfn.XLOOKUP(AC3670,moves!A:A,moves!B:B)</f>
        <v>dark</v>
      </c>
      <c r="AE3670">
        <f>_xlfn.XLOOKUP(AC3670,moves!A:A,moves!D:D)</f>
        <v>3</v>
      </c>
      <c r="AF3670" t="str">
        <f>_xlfn.XLOOKUP(AC3670,moves!A:A,moves!E:E)</f>
        <v xml:space="preserve"> </v>
      </c>
      <c r="AG3670">
        <v>0</v>
      </c>
      <c r="AH3670">
        <v>0</v>
      </c>
      <c r="AI3670">
        <f t="shared" si="265"/>
        <v>1</v>
      </c>
      <c r="AJ3670" t="s">
        <v>524</v>
      </c>
      <c r="AK3670" t="s">
        <v>7857</v>
      </c>
      <c r="AL3670">
        <v>0</v>
      </c>
      <c r="AM3670" cm="1">
        <f t="array" ref="AM3670">IF(AL3670=1,1,
   IF(ISTEXT(AK3670),1,
   IF(AO3670&gt;1,AM3669,
   IF(AI3670=1,
      IF(SUMPRODUCT((LEN($Y$2:$Y$4096)-LEN(SUBSTITUTE($Y$2:$Y$4096,AA3670,"")))/LEN(AA3670))&gt;0,2,1),
      IF(
         SUMPRODUCT((LEN($Y$2:$Y$4096)-LEN(SUBSTITUTE($Y$2:$Y$4096,AA3670,"")))/LEN(AA3670))
         - SUMPRODUCT((LEN($Y$2:$Y$4096)-LEN(SUBSTITUTE($Y$2:$Y$4096,"Alolan "&amp;AA3670,"")))/LEN("Alolan "&amp;AA3670))
         - SUMPRODUCT((LEN($Y$2:$Y$4096)-LEN(SUBSTITUTE($Y$2:$Y$4096,"Galarian "&amp;AA3670,"")))/LEN("Galarian "&amp;AA3670))
         - SUMPRODUCT((LEN($Y$2:$Y$4096)-LEN(SUBSTITUTE($Y$2:$Y$4096,"Hisuian "&amp;AA3670,"")))/LEN("Hisuian "&amp;AA3670))
         - SUMPRODUCT((LEN($Y$2:$Y$4096)-LEN(SUBSTITUTE($Y$2:$Y$4096,"Paldean "&amp;AA3670,"")))/LEN("Paldean "&amp;AA3670))
      &gt;0,2,1)
   ))))</f>
        <v>1</v>
      </c>
      <c r="AN3670">
        <v>0</v>
      </c>
      <c r="AO3670">
        <v>0</v>
      </c>
    </row>
    <row r="3671" spans="1:41" x14ac:dyDescent="0.25">
      <c r="A3671" t="s">
        <v>4335</v>
      </c>
      <c r="B3671" t="s">
        <v>2258</v>
      </c>
      <c r="C3671" t="s">
        <v>1469</v>
      </c>
      <c r="D3671"/>
      <c r="E3671">
        <v>80</v>
      </c>
      <c r="F3671">
        <v>95</v>
      </c>
      <c r="G3671">
        <v>92</v>
      </c>
      <c r="H3671">
        <v>60</v>
      </c>
      <c r="I3671">
        <v>82</v>
      </c>
      <c r="J3671">
        <v>75</v>
      </c>
      <c r="K3671" t="s">
        <v>2259</v>
      </c>
      <c r="M3671" t="s">
        <v>7857</v>
      </c>
      <c r="N3671">
        <v>8.35</v>
      </c>
      <c r="O3671">
        <v>8.4199999999999982</v>
      </c>
      <c r="R3671">
        <f t="shared" si="266"/>
        <v>8</v>
      </c>
      <c r="S3671">
        <f t="shared" si="267"/>
        <v>8</v>
      </c>
      <c r="T3671">
        <f t="shared" si="264"/>
        <v>16</v>
      </c>
      <c r="U3671" t="s">
        <v>1469</v>
      </c>
      <c r="V3671" t="s">
        <v>1514</v>
      </c>
      <c r="W3671" t="s">
        <v>1512</v>
      </c>
      <c r="X3671" t="s">
        <v>1468</v>
      </c>
      <c r="Z3671" t="str" cm="1">
        <f t="array" ref="Z3671">IF(ISBLANK(AK3671),_xlfn.LET(
    _xlpm.nameBeforeSlash, IF(ISNUMBER(SEARCH("/", Y3671)), LEFT(Y3671, SEARCH("/", Y3671)-1), Y3671),
    _xlpm.matchRow, IFERROR(MATCH(_xlpm.nameBeforeSlash, AA:AA, 0), ""),
    _xlpm.difference, IF(_xlpm.matchRow="", "", ABS((R3671 + S3671)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),IF(ISBLANK(Y3671),"","Hidden"))</f>
        <v/>
      </c>
      <c r="AA3671" t="s">
        <v>5606</v>
      </c>
      <c r="AB3671" t="s">
        <v>7858</v>
      </c>
      <c r="AC3671" t="s">
        <v>450</v>
      </c>
      <c r="AD3671" t="str">
        <f>_xlfn.XLOOKUP(AC3671,moves!A:A,moves!B:B)</f>
        <v>normal</v>
      </c>
      <c r="AE3671">
        <f>_xlfn.XLOOKUP(AC3671,moves!A:A,moves!D:D)</f>
        <v>6</v>
      </c>
      <c r="AF3671" t="str">
        <f>_xlfn.XLOOKUP(AC3671,moves!A:A,moves!E:E)</f>
        <v>Critical hits deal +2 damage. For each critical hit rolled: The user takes 3 damage.</v>
      </c>
      <c r="AG3671">
        <v>0</v>
      </c>
      <c r="AH3671">
        <v>0</v>
      </c>
      <c r="AI3671">
        <f t="shared" si="265"/>
        <v>1</v>
      </c>
      <c r="AJ3671" t="s">
        <v>524</v>
      </c>
      <c r="AK3671" t="s">
        <v>7857</v>
      </c>
      <c r="AL3671">
        <v>0</v>
      </c>
      <c r="AM3671" cm="1">
        <f t="array" ref="AM3671">IF(AL3671=1,1,
   IF(ISTEXT(AK3671),1,
   IF(AO3671&gt;1,AM3670,
   IF(AI3671=1,
      IF(SUMPRODUCT((LEN($Y$2:$Y$4096)-LEN(SUBSTITUTE($Y$2:$Y$4096,AA3671,"")))/LEN(AA3671))&gt;0,2,1),
      IF(
         SUMPRODUCT((LEN($Y$2:$Y$4096)-LEN(SUBSTITUTE($Y$2:$Y$4096,AA3671,"")))/LEN(AA3671))
         - SUMPRODUCT((LEN($Y$2:$Y$4096)-LEN(SUBSTITUTE($Y$2:$Y$4096,"Alolan "&amp;AA3671,"")))/LEN("Alolan "&amp;AA3671))
         - SUMPRODUCT((LEN($Y$2:$Y$4096)-LEN(SUBSTITUTE($Y$2:$Y$4096,"Galarian "&amp;AA3671,"")))/LEN("Galarian "&amp;AA3671))
         - SUMPRODUCT((LEN($Y$2:$Y$4096)-LEN(SUBSTITUTE($Y$2:$Y$4096,"Hisuian "&amp;AA3671,"")))/LEN("Hisuian "&amp;AA3671))
         - SUMPRODUCT((LEN($Y$2:$Y$4096)-LEN(SUBSTITUTE($Y$2:$Y$4096,"Paldean "&amp;AA3671,"")))/LEN("Paldean "&amp;AA3671))
      &gt;0,2,1)
   ))))</f>
        <v>1</v>
      </c>
      <c r="AN3671">
        <v>0</v>
      </c>
      <c r="AO3671">
        <v>1</v>
      </c>
    </row>
    <row r="3672" spans="1:41" x14ac:dyDescent="0.25">
      <c r="A3672" t="s">
        <v>4336</v>
      </c>
      <c r="B3672" t="s">
        <v>2258</v>
      </c>
      <c r="C3672" t="s">
        <v>1469</v>
      </c>
      <c r="D3672"/>
      <c r="E3672">
        <v>80</v>
      </c>
      <c r="F3672">
        <v>95</v>
      </c>
      <c r="G3672">
        <v>92</v>
      </c>
      <c r="H3672">
        <v>60</v>
      </c>
      <c r="I3672">
        <v>82</v>
      </c>
      <c r="J3672">
        <v>75</v>
      </c>
      <c r="K3672" t="s">
        <v>2259</v>
      </c>
      <c r="M3672" t="s">
        <v>7857</v>
      </c>
      <c r="N3672">
        <v>8.35</v>
      </c>
      <c r="O3672">
        <v>8.4199999999999982</v>
      </c>
      <c r="Q3672">
        <v>14</v>
      </c>
      <c r="R3672">
        <f t="shared" si="266"/>
        <v>8</v>
      </c>
      <c r="S3672">
        <f t="shared" si="267"/>
        <v>22</v>
      </c>
      <c r="T3672">
        <f t="shared" si="264"/>
        <v>30</v>
      </c>
      <c r="U3672" t="s">
        <v>1469</v>
      </c>
      <c r="V3672" t="s">
        <v>1514</v>
      </c>
      <c r="W3672" t="s">
        <v>1512</v>
      </c>
      <c r="X3672" t="s">
        <v>1468</v>
      </c>
      <c r="Z3672" t="str" cm="1">
        <f t="array" ref="Z3672">IF(ISBLANK(AK3672),_xlfn.LET(
    _xlpm.nameBeforeSlash, IF(ISNUMBER(SEARCH("/", Y3672)), LEFT(Y3672, SEARCH("/", Y3672)-1), Y3672),
    _xlpm.matchRow, IFERROR(MATCH(_xlpm.nameBeforeSlash, AA:AA, 0), ""),
    _xlpm.difference, IF(_xlpm.matchRow="", "", ABS((R3672 + S3672)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),IF(ISBLANK(Y3672),"","Hidden"))</f>
        <v/>
      </c>
      <c r="AA3672" t="s">
        <v>5608</v>
      </c>
      <c r="AB3672" t="s">
        <v>7858</v>
      </c>
      <c r="AC3672" t="s">
        <v>6672</v>
      </c>
      <c r="AD3672" t="str">
        <f>_xlfn.XLOOKUP(AC3672,moves!A:A,moves!B:B)</f>
        <v>poison</v>
      </c>
      <c r="AE3672">
        <f>_xlfn.XLOOKUP(AC3672,moves!A:A,moves!D:D)</f>
        <v>5</v>
      </c>
      <c r="AF3672" t="str">
        <f>_xlfn.XLOOKUP(AC3672,moves!A:A,moves!E:E)</f>
        <v>Both trainers discard all their Battle Cards. Shuffle the Battle Card discard pile. Both trainers draw Battle cards equal to the amount they discarded.</v>
      </c>
      <c r="AG3672">
        <v>0</v>
      </c>
      <c r="AH3672">
        <v>0</v>
      </c>
      <c r="AI3672">
        <f t="shared" si="265"/>
        <v>1</v>
      </c>
      <c r="AJ3672" t="s">
        <v>524</v>
      </c>
      <c r="AK3672" t="s">
        <v>7857</v>
      </c>
      <c r="AL3672">
        <v>0</v>
      </c>
      <c r="AM3672" cm="1">
        <f t="array" ref="AM3672">IF(AL3672=1,1,
   IF(ISTEXT(AK3672),1,
   IF(AO3672&gt;1,AM3671,
   IF(AI3672=1,
      IF(SUMPRODUCT((LEN($Y$2:$Y$4096)-LEN(SUBSTITUTE($Y$2:$Y$4096,AA3672,"")))/LEN(AA3672))&gt;0,2,1),
      IF(
         SUMPRODUCT((LEN($Y$2:$Y$4096)-LEN(SUBSTITUTE($Y$2:$Y$4096,AA3672,"")))/LEN(AA3672))
         - SUMPRODUCT((LEN($Y$2:$Y$4096)-LEN(SUBSTITUTE($Y$2:$Y$4096,"Alolan "&amp;AA3672,"")))/LEN("Alolan "&amp;AA3672))
         - SUMPRODUCT((LEN($Y$2:$Y$4096)-LEN(SUBSTITUTE($Y$2:$Y$4096,"Galarian "&amp;AA3672,"")))/LEN("Galarian "&amp;AA3672))
         - SUMPRODUCT((LEN($Y$2:$Y$4096)-LEN(SUBSTITUTE($Y$2:$Y$4096,"Hisuian "&amp;AA3672,"")))/LEN("Hisuian "&amp;AA3672))
         - SUMPRODUCT((LEN($Y$2:$Y$4096)-LEN(SUBSTITUTE($Y$2:$Y$4096,"Paldean "&amp;AA3672,"")))/LEN("Paldean "&amp;AA3672))
      &gt;0,2,1)
   ))))</f>
        <v>1</v>
      </c>
      <c r="AN3672">
        <v>0</v>
      </c>
      <c r="AO3672">
        <v>2</v>
      </c>
    </row>
    <row r="3673" spans="1:41" x14ac:dyDescent="0.25">
      <c r="A3673" t="s">
        <v>4344</v>
      </c>
      <c r="B3673" t="s">
        <v>2270</v>
      </c>
      <c r="C3673" t="s">
        <v>429</v>
      </c>
      <c r="D3673"/>
      <c r="E3673">
        <v>60</v>
      </c>
      <c r="F3673">
        <v>45</v>
      </c>
      <c r="G3673">
        <v>70</v>
      </c>
      <c r="H3673">
        <v>75</v>
      </c>
      <c r="I3673">
        <v>85</v>
      </c>
      <c r="J3673">
        <v>55</v>
      </c>
      <c r="K3673" t="s">
        <v>1999</v>
      </c>
      <c r="M3673" t="s">
        <v>7857</v>
      </c>
      <c r="N3673">
        <v>6.4</v>
      </c>
      <c r="O3673">
        <v>7.05</v>
      </c>
      <c r="Q3673">
        <v>1</v>
      </c>
      <c r="R3673">
        <f t="shared" si="266"/>
        <v>6</v>
      </c>
      <c r="S3673">
        <f t="shared" si="267"/>
        <v>8</v>
      </c>
      <c r="T3673">
        <f t="shared" si="264"/>
        <v>14</v>
      </c>
      <c r="U3673" t="s">
        <v>429</v>
      </c>
      <c r="V3673" t="s">
        <v>1536</v>
      </c>
      <c r="W3673" t="s">
        <v>1471</v>
      </c>
      <c r="X3673" t="s">
        <v>1468</v>
      </c>
      <c r="Y3673" t="s">
        <v>5617</v>
      </c>
      <c r="Z3673" t="str" cm="1">
        <f t="array" ref="Z3673">IF(ISBLANK(AK3673),_xlfn.LET(
    _xlpm.nameBeforeSlash, IF(ISNUMBER(SEARCH("/", Y3673)), LEFT(Y3673, SEARCH("/", Y3673)-1), Y3673),
    _xlpm.matchRow, IFERROR(MATCH(_xlpm.nameBeforeSlash, AA:AA, 0), ""),
    _xlpm.difference, IF(_xlpm.matchRow="", "", ABS((R3673 + S3673)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),IF(ISBLANK(Y3673),"","Hidden"))</f>
        <v>Hidden</v>
      </c>
      <c r="AA3673" t="s">
        <v>5615</v>
      </c>
      <c r="AB3673" t="s">
        <v>7858</v>
      </c>
      <c r="AC3673" t="s">
        <v>1332</v>
      </c>
      <c r="AD3673" t="str">
        <f>_xlfn.XLOOKUP(AC3673,moves!A:A,moves!B:B)</f>
        <v>psychic</v>
      </c>
      <c r="AE3673">
        <f>_xlfn.XLOOKUP(AC3673,moves!A:A,moves!D:D)</f>
        <v>3</v>
      </c>
      <c r="AF3673" t="str">
        <f>_xlfn.XLOOKUP(AC3673,moves!A:A,moves!E:E)</f>
        <v>If no status symbols and critical hits are rolled: Inflict Drowsy and Confused on the target, simultaneously.</v>
      </c>
      <c r="AG3673">
        <v>0</v>
      </c>
      <c r="AH3673">
        <v>0</v>
      </c>
      <c r="AI3673">
        <f t="shared" si="265"/>
        <v>1</v>
      </c>
      <c r="AJ3673" t="s">
        <v>524</v>
      </c>
      <c r="AK3673" t="s">
        <v>7857</v>
      </c>
      <c r="AL3673">
        <v>0</v>
      </c>
      <c r="AM3673" cm="1">
        <f t="array" ref="AM3673">IF(AL3673=1,1,
   IF(ISTEXT(AK3673),1,
   IF(AO3673&gt;1,AM3672,
   IF(AI3673=1,
      IF(SUMPRODUCT((LEN($Y$2:$Y$4096)-LEN(SUBSTITUTE($Y$2:$Y$4096,AA3673,"")))/LEN(AA3673))&gt;0,2,1),
      IF(
         SUMPRODUCT((LEN($Y$2:$Y$4096)-LEN(SUBSTITUTE($Y$2:$Y$4096,AA3673,"")))/LEN(AA3673))
         - SUMPRODUCT((LEN($Y$2:$Y$4096)-LEN(SUBSTITUTE($Y$2:$Y$4096,"Alolan "&amp;AA3673,"")))/LEN("Alolan "&amp;AA3673))
         - SUMPRODUCT((LEN($Y$2:$Y$4096)-LEN(SUBSTITUTE($Y$2:$Y$4096,"Galarian "&amp;AA3673,"")))/LEN("Galarian "&amp;AA3673))
         - SUMPRODUCT((LEN($Y$2:$Y$4096)-LEN(SUBSTITUTE($Y$2:$Y$4096,"Hisuian "&amp;AA3673,"")))/LEN("Hisuian "&amp;AA3673))
         - SUMPRODUCT((LEN($Y$2:$Y$4096)-LEN(SUBSTITUTE($Y$2:$Y$4096,"Paldean "&amp;AA3673,"")))/LEN("Paldean "&amp;AA3673))
      &gt;0,2,1)
   ))))</f>
        <v>1</v>
      </c>
      <c r="AN3673">
        <v>0</v>
      </c>
      <c r="AO3673">
        <v>0</v>
      </c>
    </row>
    <row r="3674" spans="1:41" x14ac:dyDescent="0.25">
      <c r="A3674" t="s">
        <v>4352</v>
      </c>
      <c r="B3674" t="s">
        <v>2283</v>
      </c>
      <c r="C3674" t="s">
        <v>1209</v>
      </c>
      <c r="D3674"/>
      <c r="E3674">
        <v>51</v>
      </c>
      <c r="F3674">
        <v>65</v>
      </c>
      <c r="G3674">
        <v>65</v>
      </c>
      <c r="H3674">
        <v>80</v>
      </c>
      <c r="I3674">
        <v>75</v>
      </c>
      <c r="J3674">
        <v>59</v>
      </c>
      <c r="K3674" t="s">
        <v>2284</v>
      </c>
      <c r="M3674" t="s">
        <v>7857</v>
      </c>
      <c r="N3674">
        <v>7.01</v>
      </c>
      <c r="O3674">
        <v>6.24</v>
      </c>
      <c r="R3674">
        <f t="shared" si="266"/>
        <v>7</v>
      </c>
      <c r="S3674">
        <f t="shared" si="267"/>
        <v>6</v>
      </c>
      <c r="T3674">
        <f t="shared" si="264"/>
        <v>13</v>
      </c>
      <c r="U3674" t="s">
        <v>1209</v>
      </c>
      <c r="V3674" t="s">
        <v>1514</v>
      </c>
      <c r="W3674" t="s">
        <v>1512</v>
      </c>
      <c r="X3674" t="s">
        <v>1524</v>
      </c>
      <c r="Y3674" t="s">
        <v>5625</v>
      </c>
      <c r="Z3674" t="str" cm="1">
        <f t="array" ref="Z3674">IF(ISBLANK(AK3674),_xlfn.LET(
    _xlpm.nameBeforeSlash, IF(ISNUMBER(SEARCH("/", Y3674)), LEFT(Y3674, SEARCH("/", Y3674)-1), Y3674),
    _xlpm.matchRow, IFERROR(MATCH(_xlpm.nameBeforeSlash, AA:AA, 0), ""),
    _xlpm.difference, IF(_xlpm.matchRow="", "", ABS((R3674 + S3674)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),IF(ISBLANK(Y3674),"","Hidden"))</f>
        <v>Hidden</v>
      </c>
      <c r="AA3674" t="s">
        <v>5623</v>
      </c>
      <c r="AB3674" t="s">
        <v>7858</v>
      </c>
      <c r="AC3674" t="s">
        <v>1199</v>
      </c>
      <c r="AD3674" t="str">
        <f>_xlfn.XLOOKUP(AC3674,moves!A:A,moves!B:B)</f>
        <v>ice</v>
      </c>
      <c r="AE3674">
        <f>_xlfn.XLOOKUP(AC3674,moves!A:A,moves!D:D)</f>
        <v>5</v>
      </c>
      <c r="AF3674" t="str">
        <f>_xlfn.XLOOKUP(AC3674,moves!A:A,moves!E:E)</f>
        <v>Critical hits deal +1 damage, but status symbols deal -1 damage.</v>
      </c>
      <c r="AG3674">
        <v>0</v>
      </c>
      <c r="AH3674">
        <v>0</v>
      </c>
      <c r="AI3674">
        <f t="shared" si="265"/>
        <v>1</v>
      </c>
      <c r="AJ3674" t="s">
        <v>524</v>
      </c>
      <c r="AK3674" t="s">
        <v>7857</v>
      </c>
      <c r="AL3674">
        <v>0</v>
      </c>
      <c r="AM3674" cm="1">
        <f t="array" ref="AM3674">IF(AL3674=1,1,
   IF(ISTEXT(AK3674),1,
   IF(AO3674&gt;1,AM3673,
   IF(AI3674=1,
      IF(SUMPRODUCT((LEN($Y$2:$Y$4096)-LEN(SUBSTITUTE($Y$2:$Y$4096,AA3674,"")))/LEN(AA3674))&gt;0,2,1),
      IF(
         SUMPRODUCT((LEN($Y$2:$Y$4096)-LEN(SUBSTITUTE($Y$2:$Y$4096,AA3674,"")))/LEN(AA3674))
         - SUMPRODUCT((LEN($Y$2:$Y$4096)-LEN(SUBSTITUTE($Y$2:$Y$4096,"Alolan "&amp;AA3674,"")))/LEN("Alolan "&amp;AA3674))
         - SUMPRODUCT((LEN($Y$2:$Y$4096)-LEN(SUBSTITUTE($Y$2:$Y$4096,"Galarian "&amp;AA3674,"")))/LEN("Galarian "&amp;AA3674))
         - SUMPRODUCT((LEN($Y$2:$Y$4096)-LEN(SUBSTITUTE($Y$2:$Y$4096,"Hisuian "&amp;AA3674,"")))/LEN("Hisuian "&amp;AA3674))
         - SUMPRODUCT((LEN($Y$2:$Y$4096)-LEN(SUBSTITUTE($Y$2:$Y$4096,"Paldean "&amp;AA3674,"")))/LEN("Paldean "&amp;AA3674))
      &gt;0,2,1)
   ))))</f>
        <v>1</v>
      </c>
      <c r="AN3674">
        <v>0</v>
      </c>
      <c r="AO3674">
        <v>0</v>
      </c>
    </row>
    <row r="3675" spans="1:41" x14ac:dyDescent="0.25">
      <c r="A3675" t="s">
        <v>4366</v>
      </c>
      <c r="B3675" t="s">
        <v>2307</v>
      </c>
      <c r="C3675" t="s">
        <v>1468</v>
      </c>
      <c r="D3675" t="s">
        <v>1469</v>
      </c>
      <c r="E3675">
        <v>114</v>
      </c>
      <c r="F3675">
        <v>85</v>
      </c>
      <c r="G3675">
        <v>70</v>
      </c>
      <c r="H3675">
        <v>85</v>
      </c>
      <c r="I3675">
        <v>80</v>
      </c>
      <c r="J3675">
        <v>30</v>
      </c>
      <c r="K3675" t="s">
        <v>678</v>
      </c>
      <c r="M3675" t="s">
        <v>7857</v>
      </c>
      <c r="N3675">
        <v>6.3</v>
      </c>
      <c r="O3675">
        <v>9.0599999999999987</v>
      </c>
      <c r="R3675">
        <f t="shared" si="266"/>
        <v>6</v>
      </c>
      <c r="S3675">
        <f t="shared" si="267"/>
        <v>9</v>
      </c>
      <c r="T3675">
        <f t="shared" si="264"/>
        <v>15</v>
      </c>
      <c r="U3675" t="s">
        <v>1468</v>
      </c>
      <c r="V3675" t="s">
        <v>1469</v>
      </c>
      <c r="W3675" t="s">
        <v>1499</v>
      </c>
      <c r="X3675" t="s">
        <v>1512</v>
      </c>
      <c r="Z3675" t="str" cm="1">
        <f t="array" ref="Z3675">IF(ISBLANK(AK3675),_xlfn.LET(
    _xlpm.nameBeforeSlash, IF(ISNUMBER(SEARCH("/", Y3675)), LEFT(Y3675, SEARCH("/", Y3675)-1), Y3675),
    _xlpm.matchRow, IFERROR(MATCH(_xlpm.nameBeforeSlash, AA:AA, 0), ""),
    _xlpm.difference, IF(_xlpm.matchRow="", "", ABS((R3675 + S3675)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),IF(ISBLANK(Y3675),"","Hidden"))</f>
        <v/>
      </c>
      <c r="AA3675" t="s">
        <v>5637</v>
      </c>
      <c r="AB3675" t="s">
        <v>7858</v>
      </c>
      <c r="AC3675" t="s">
        <v>742</v>
      </c>
      <c r="AD3675" t="str">
        <f>_xlfn.XLOOKUP(AC3675,moves!A:A,moves!B:B)</f>
        <v>grass</v>
      </c>
      <c r="AE3675">
        <f>_xlfn.XLOOKUP(AC3675,moves!A:A,moves!D:D)</f>
        <v>6</v>
      </c>
      <c r="AF3675" t="str">
        <f>_xlfn.XLOOKUP(AC3675,moves!A:A,moves!E:E)</f>
        <v>If this move is used during Harsh Sunlight: Ignore the delay. If this move is used during Rain, Hail, or Sandstorm: Decrease attack strength by 3.</v>
      </c>
      <c r="AG3675">
        <v>0</v>
      </c>
      <c r="AH3675">
        <v>0</v>
      </c>
      <c r="AI3675">
        <f t="shared" si="265"/>
        <v>1</v>
      </c>
      <c r="AJ3675" t="s">
        <v>524</v>
      </c>
      <c r="AK3675" t="s">
        <v>7857</v>
      </c>
      <c r="AL3675">
        <v>0</v>
      </c>
      <c r="AM3675" cm="1">
        <f t="array" ref="AM3675">IF(AL3675=1,1,
   IF(ISTEXT(AK3675),1,
   IF(AO3675&gt;1,AM3674,
   IF(AI3675=1,
      IF(SUMPRODUCT((LEN($Y$2:$Y$4096)-LEN(SUBSTITUTE($Y$2:$Y$4096,AA3675,"")))/LEN(AA3675))&gt;0,2,1),
      IF(
         SUMPRODUCT((LEN($Y$2:$Y$4096)-LEN(SUBSTITUTE($Y$2:$Y$4096,AA3675,"")))/LEN(AA3675))
         - SUMPRODUCT((LEN($Y$2:$Y$4096)-LEN(SUBSTITUTE($Y$2:$Y$4096,"Alolan "&amp;AA3675,"")))/LEN("Alolan "&amp;AA3675))
         - SUMPRODUCT((LEN($Y$2:$Y$4096)-LEN(SUBSTITUTE($Y$2:$Y$4096,"Galarian "&amp;AA3675,"")))/LEN("Galarian "&amp;AA3675))
         - SUMPRODUCT((LEN($Y$2:$Y$4096)-LEN(SUBSTITUTE($Y$2:$Y$4096,"Hisuian "&amp;AA3675,"")))/LEN("Hisuian "&amp;AA3675))
         - SUMPRODUCT((LEN($Y$2:$Y$4096)-LEN(SUBSTITUTE($Y$2:$Y$4096,"Paldean "&amp;AA3675,"")))/LEN("Paldean "&amp;AA3675))
      &gt;0,2,1)
   ))))</f>
        <v>1</v>
      </c>
      <c r="AN3675">
        <v>0</v>
      </c>
      <c r="AO3675">
        <v>0</v>
      </c>
    </row>
    <row r="3676" spans="1:41" x14ac:dyDescent="0.25">
      <c r="A3676" t="s">
        <v>4368</v>
      </c>
      <c r="B3676" t="s">
        <v>2310</v>
      </c>
      <c r="C3676" t="s">
        <v>1490</v>
      </c>
      <c r="D3676" t="s">
        <v>1524</v>
      </c>
      <c r="E3676">
        <v>100</v>
      </c>
      <c r="F3676">
        <v>60</v>
      </c>
      <c r="G3676">
        <v>70</v>
      </c>
      <c r="H3676">
        <v>85</v>
      </c>
      <c r="I3676">
        <v>105</v>
      </c>
      <c r="J3676">
        <v>60</v>
      </c>
      <c r="K3676" t="s">
        <v>2309</v>
      </c>
      <c r="M3676" t="s">
        <v>7857</v>
      </c>
      <c r="N3676">
        <v>7.25</v>
      </c>
      <c r="O3676">
        <v>9.25</v>
      </c>
      <c r="R3676">
        <f t="shared" si="266"/>
        <v>7</v>
      </c>
      <c r="S3676">
        <f t="shared" si="267"/>
        <v>9</v>
      </c>
      <c r="T3676">
        <f t="shared" si="264"/>
        <v>16</v>
      </c>
      <c r="U3676" t="s">
        <v>1490</v>
      </c>
      <c r="V3676" t="s">
        <v>1524</v>
      </c>
      <c r="W3676" t="s">
        <v>1468</v>
      </c>
      <c r="X3676" t="s">
        <v>1469</v>
      </c>
      <c r="Z3676" t="str" cm="1">
        <f t="array" ref="Z3676">IF(ISBLANK(AK3676),_xlfn.LET(
    _xlpm.nameBeforeSlash, IF(ISNUMBER(SEARCH("/", Y3676)), LEFT(Y3676, SEARCH("/", Y3676)-1), Y3676),
    _xlpm.matchRow, IFERROR(MATCH(_xlpm.nameBeforeSlash, AA:AA, 0), ""),
    _xlpm.difference, IF(_xlpm.matchRow="", "", ABS((R3676 + S3676)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),IF(ISBLANK(Y3676),"","Hidden"))</f>
        <v/>
      </c>
      <c r="AA3676" t="s">
        <v>8445</v>
      </c>
      <c r="AB3676" t="s">
        <v>7858</v>
      </c>
      <c r="AC3676" t="s">
        <v>889</v>
      </c>
      <c r="AD3676" t="str">
        <f>_xlfn.XLOOKUP(AC3676,moves!A:A,moves!B:B)</f>
        <v>ghost</v>
      </c>
      <c r="AE3676">
        <f>_xlfn.XLOOKUP(AC3676,moves!A:A,moves!D:D)</f>
        <v>1</v>
      </c>
      <c r="AF3676" t="str">
        <f>_xlfn.XLOOKUP(AC3676,moves!A:A,moves!E:E)</f>
        <v xml:space="preserve">The target faints if the user faints before its next turn. </v>
      </c>
      <c r="AG3676">
        <v>0</v>
      </c>
      <c r="AH3676">
        <v>0</v>
      </c>
      <c r="AI3676">
        <f t="shared" si="265"/>
        <v>1</v>
      </c>
      <c r="AJ3676" t="s">
        <v>524</v>
      </c>
      <c r="AK3676" t="s">
        <v>7857</v>
      </c>
      <c r="AL3676">
        <v>0</v>
      </c>
      <c r="AM3676" cm="1">
        <f t="array" ref="AM3676">IF(AL3676=1,1,
   IF(ISTEXT(AK3676),1,
   IF(AO3676&gt;1,AM3675,
   IF(AI3676=1,
      IF(SUMPRODUCT((LEN($Y$2:$Y$4096)-LEN(SUBSTITUTE($Y$2:$Y$4096,AA3676,"")))/LEN(AA3676))&gt;0,2,1),
      IF(
         SUMPRODUCT((LEN($Y$2:$Y$4096)-LEN(SUBSTITUTE($Y$2:$Y$4096,AA3676,"")))/LEN(AA3676))
         - SUMPRODUCT((LEN($Y$2:$Y$4096)-LEN(SUBSTITUTE($Y$2:$Y$4096,"Alolan "&amp;AA3676,"")))/LEN("Alolan "&amp;AA3676))
         - SUMPRODUCT((LEN($Y$2:$Y$4096)-LEN(SUBSTITUTE($Y$2:$Y$4096,"Galarian "&amp;AA3676,"")))/LEN("Galarian "&amp;AA3676))
         - SUMPRODUCT((LEN($Y$2:$Y$4096)-LEN(SUBSTITUTE($Y$2:$Y$4096,"Hisuian "&amp;AA3676,"")))/LEN("Hisuian "&amp;AA3676))
         - SUMPRODUCT((LEN($Y$2:$Y$4096)-LEN(SUBSTITUTE($Y$2:$Y$4096,"Paldean "&amp;AA3676,"")))/LEN("Paldean "&amp;AA3676))
      &gt;0,2,1)
   ))))</f>
        <v>1</v>
      </c>
      <c r="AN3676">
        <v>0</v>
      </c>
      <c r="AO3676">
        <v>0</v>
      </c>
    </row>
    <row r="3677" spans="1:41" x14ac:dyDescent="0.25">
      <c r="A3677" t="s">
        <v>4375</v>
      </c>
      <c r="B3677" t="s">
        <v>2323</v>
      </c>
      <c r="C3677" t="s">
        <v>1514</v>
      </c>
      <c r="D3677"/>
      <c r="E3677">
        <v>60</v>
      </c>
      <c r="F3677">
        <v>80</v>
      </c>
      <c r="G3677">
        <v>95</v>
      </c>
      <c r="H3677">
        <v>70</v>
      </c>
      <c r="I3677">
        <v>85</v>
      </c>
      <c r="J3677">
        <v>50</v>
      </c>
      <c r="K3677" t="s">
        <v>2322</v>
      </c>
      <c r="M3677" t="s">
        <v>7857</v>
      </c>
      <c r="N3677">
        <v>6.7</v>
      </c>
      <c r="O3677">
        <v>7.8</v>
      </c>
      <c r="R3677">
        <f t="shared" si="266"/>
        <v>7</v>
      </c>
      <c r="S3677">
        <f t="shared" si="267"/>
        <v>8</v>
      </c>
      <c r="T3677">
        <f t="shared" si="264"/>
        <v>15</v>
      </c>
      <c r="U3677" t="s">
        <v>1514</v>
      </c>
      <c r="V3677" t="s">
        <v>1521</v>
      </c>
      <c r="W3677" t="s">
        <v>1512</v>
      </c>
      <c r="X3677" t="s">
        <v>1546</v>
      </c>
      <c r="Y3677" t="s">
        <v>5647</v>
      </c>
      <c r="Z3677" t="str" cm="1">
        <f t="array" ref="Z3677">IF(ISBLANK(AK3677),_xlfn.LET(
    _xlpm.nameBeforeSlash, IF(ISNUMBER(SEARCH("/", Y3677)), LEFT(Y3677, SEARCH("/", Y3677)-1), Y3677),
    _xlpm.matchRow, IFERROR(MATCH(_xlpm.nameBeforeSlash, AA:AA, 0), ""),
    _xlpm.difference, IF(_xlpm.matchRow="", "", ABS((R3677 + S3677)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),IF(ISBLANK(Y3677),"","Hidden"))</f>
        <v>Hidden</v>
      </c>
      <c r="AA3677" t="s">
        <v>5645</v>
      </c>
      <c r="AB3677" t="s">
        <v>7858</v>
      </c>
      <c r="AC3677" t="s">
        <v>6681</v>
      </c>
      <c r="AD3677" t="str">
        <f>_xlfn.XLOOKUP(AC3677,moves!A:A,moves!B:B)</f>
        <v>steel</v>
      </c>
      <c r="AE3677">
        <f>_xlfn.XLOOKUP(AC3677,moves!A:A,moves!D:D)</f>
        <v>1</v>
      </c>
      <c r="AF3677" t="str">
        <f>_xlfn.XLOOKUP(AC3677,moves!A:A,moves!E:E)</f>
        <v>When the target is next attacked: Add 1 critical hit to the roll.</v>
      </c>
      <c r="AG3677">
        <v>0</v>
      </c>
      <c r="AH3677">
        <v>0</v>
      </c>
      <c r="AI3677">
        <f t="shared" si="265"/>
        <v>1</v>
      </c>
      <c r="AJ3677" t="s">
        <v>524</v>
      </c>
      <c r="AK3677" t="s">
        <v>7857</v>
      </c>
      <c r="AL3677">
        <v>0</v>
      </c>
      <c r="AM3677" cm="1">
        <f t="array" ref="AM3677">IF(AL3677=1,1,
   IF(ISTEXT(AK3677),1,
   IF(AO3677&gt;1,AM3676,
   IF(AI3677=1,
      IF(SUMPRODUCT((LEN($Y$2:$Y$4096)-LEN(SUBSTITUTE($Y$2:$Y$4096,AA3677,"")))/LEN(AA3677))&gt;0,2,1),
      IF(
         SUMPRODUCT((LEN($Y$2:$Y$4096)-LEN(SUBSTITUTE($Y$2:$Y$4096,AA3677,"")))/LEN(AA3677))
         - SUMPRODUCT((LEN($Y$2:$Y$4096)-LEN(SUBSTITUTE($Y$2:$Y$4096,"Alolan "&amp;AA3677,"")))/LEN("Alolan "&amp;AA3677))
         - SUMPRODUCT((LEN($Y$2:$Y$4096)-LEN(SUBSTITUTE($Y$2:$Y$4096,"Galarian "&amp;AA3677,"")))/LEN("Galarian "&amp;AA3677))
         - SUMPRODUCT((LEN($Y$2:$Y$4096)-LEN(SUBSTITUTE($Y$2:$Y$4096,"Hisuian "&amp;AA3677,"")))/LEN("Hisuian "&amp;AA3677))
         - SUMPRODUCT((LEN($Y$2:$Y$4096)-LEN(SUBSTITUTE($Y$2:$Y$4096,"Paldean "&amp;AA3677,"")))/LEN("Paldean "&amp;AA3677))
      &gt;0,2,1)
   ))))</f>
        <v>1</v>
      </c>
      <c r="AN3677">
        <v>0</v>
      </c>
      <c r="AO3677">
        <v>0</v>
      </c>
    </row>
    <row r="3678" spans="1:41" x14ac:dyDescent="0.25">
      <c r="A3678" t="s">
        <v>4378</v>
      </c>
      <c r="B3678" t="s">
        <v>725</v>
      </c>
      <c r="C3678" t="s">
        <v>1521</v>
      </c>
      <c r="D3678"/>
      <c r="E3678">
        <v>65</v>
      </c>
      <c r="F3678">
        <v>85</v>
      </c>
      <c r="G3678">
        <v>70</v>
      </c>
      <c r="H3678">
        <v>75</v>
      </c>
      <c r="I3678">
        <v>70</v>
      </c>
      <c r="J3678">
        <v>40</v>
      </c>
      <c r="K3678" t="s">
        <v>727</v>
      </c>
      <c r="M3678" t="s">
        <v>7857</v>
      </c>
      <c r="N3678">
        <v>6.6</v>
      </c>
      <c r="O3678">
        <v>6.8</v>
      </c>
      <c r="R3678">
        <f t="shared" si="266"/>
        <v>7</v>
      </c>
      <c r="S3678">
        <f t="shared" si="267"/>
        <v>7</v>
      </c>
      <c r="T3678">
        <f t="shared" si="264"/>
        <v>14</v>
      </c>
      <c r="U3678" t="s">
        <v>1521</v>
      </c>
      <c r="V3678" t="s">
        <v>1469</v>
      </c>
      <c r="W3678" t="s">
        <v>1490</v>
      </c>
      <c r="X3678" t="s">
        <v>1482</v>
      </c>
      <c r="Y3678" t="s">
        <v>5650</v>
      </c>
      <c r="Z3678" t="str" cm="1">
        <f t="array" ref="Z3678">IF(ISBLANK(AK3678),_xlfn.LET(
    _xlpm.nameBeforeSlash, IF(ISNUMBER(SEARCH("/", Y3678)), LEFT(Y3678, SEARCH("/", Y3678)-1), Y3678),
    _xlpm.matchRow, IFERROR(MATCH(_xlpm.nameBeforeSlash, AA:AA, 0), ""),
    _xlpm.difference, IF(_xlpm.matchRow="", "", ABS((R3678 + S3678)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),IF(ISBLANK(Y3678),"","Hidden"))</f>
        <v>Hidden</v>
      </c>
      <c r="AA3678" t="s">
        <v>5648</v>
      </c>
      <c r="AB3678" t="s">
        <v>7858</v>
      </c>
      <c r="AC3678" t="s">
        <v>587</v>
      </c>
      <c r="AD3678" t="str">
        <f>_xlfn.XLOOKUP(AC3678,moves!A:A,moves!B:B)</f>
        <v>electric</v>
      </c>
      <c r="AE3678">
        <f>_xlfn.XLOOKUP(AC3678,moves!A:A,moves!D:D)</f>
        <v>4</v>
      </c>
      <c r="AF3678" t="str">
        <f>_xlfn.XLOOKUP(AC3678,moves!A:A,moves!E:E)</f>
        <v>If the user knows another Electric-type move: Deal 2 extra damage.</v>
      </c>
      <c r="AG3678">
        <v>0</v>
      </c>
      <c r="AH3678">
        <v>0</v>
      </c>
      <c r="AI3678">
        <f t="shared" si="265"/>
        <v>1</v>
      </c>
      <c r="AJ3678" t="s">
        <v>524</v>
      </c>
      <c r="AK3678" t="s">
        <v>7857</v>
      </c>
      <c r="AL3678">
        <v>0</v>
      </c>
      <c r="AM3678" cm="1">
        <f t="array" ref="AM3678">IF(AL3678=1,1,
   IF(ISTEXT(AK3678),1,
   IF(AO3678&gt;1,AM3677,
   IF(AI3678=1,
      IF(SUMPRODUCT((LEN($Y$2:$Y$4096)-LEN(SUBSTITUTE($Y$2:$Y$4096,AA3678,"")))/LEN(AA3678))&gt;0,2,1),
      IF(
         SUMPRODUCT((LEN($Y$2:$Y$4096)-LEN(SUBSTITUTE($Y$2:$Y$4096,AA3678,"")))/LEN(AA3678))
         - SUMPRODUCT((LEN($Y$2:$Y$4096)-LEN(SUBSTITUTE($Y$2:$Y$4096,"Alolan "&amp;AA3678,"")))/LEN("Alolan "&amp;AA3678))
         - SUMPRODUCT((LEN($Y$2:$Y$4096)-LEN(SUBSTITUTE($Y$2:$Y$4096,"Galarian "&amp;AA3678,"")))/LEN("Galarian "&amp;AA3678))
         - SUMPRODUCT((LEN($Y$2:$Y$4096)-LEN(SUBSTITUTE($Y$2:$Y$4096,"Hisuian "&amp;AA3678,"")))/LEN("Hisuian "&amp;AA3678))
         - SUMPRODUCT((LEN($Y$2:$Y$4096)-LEN(SUBSTITUTE($Y$2:$Y$4096,"Paldean "&amp;AA3678,"")))/LEN("Paldean "&amp;AA3678))
      &gt;0,2,1)
   ))))</f>
        <v>1</v>
      </c>
      <c r="AN3678">
        <v>0</v>
      </c>
      <c r="AO3678">
        <v>0</v>
      </c>
    </row>
    <row r="3679" spans="1:41" x14ac:dyDescent="0.25">
      <c r="A3679" t="s">
        <v>4406</v>
      </c>
      <c r="B3679" t="s">
        <v>2359</v>
      </c>
      <c r="C3679" t="s">
        <v>1471</v>
      </c>
      <c r="D3679" t="s">
        <v>1481</v>
      </c>
      <c r="E3679">
        <v>70</v>
      </c>
      <c r="F3679">
        <v>55</v>
      </c>
      <c r="G3679">
        <v>75</v>
      </c>
      <c r="H3679">
        <v>45</v>
      </c>
      <c r="I3679">
        <v>65</v>
      </c>
      <c r="J3679">
        <v>60</v>
      </c>
      <c r="K3679" t="s">
        <v>2360</v>
      </c>
      <c r="M3679" t="s">
        <v>7857</v>
      </c>
      <c r="N3679">
        <v>5.6</v>
      </c>
      <c r="O3679">
        <v>7</v>
      </c>
      <c r="R3679">
        <f t="shared" si="266"/>
        <v>6</v>
      </c>
      <c r="S3679">
        <f t="shared" si="267"/>
        <v>7</v>
      </c>
      <c r="T3679">
        <f t="shared" si="264"/>
        <v>13</v>
      </c>
      <c r="U3679" t="s">
        <v>1471</v>
      </c>
      <c r="V3679" t="s">
        <v>1481</v>
      </c>
      <c r="W3679" t="s">
        <v>1469</v>
      </c>
      <c r="X3679" t="s">
        <v>1472</v>
      </c>
      <c r="Y3679" t="s">
        <v>5678</v>
      </c>
      <c r="Z3679" t="str" cm="1">
        <f t="array" ref="Z3679">IF(ISBLANK(AK3679),_xlfn.LET(
    _xlpm.nameBeforeSlash, IF(ISNUMBER(SEARCH("/", Y3679)), LEFT(Y3679, SEARCH("/", Y3679)-1), Y3679),
    _xlpm.matchRow, IFERROR(MATCH(_xlpm.nameBeforeSlash, AA:AA, 0), ""),
    _xlpm.difference, IF(_xlpm.matchRow="", "", ABS((R3679 + S3679)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),IF(ISBLANK(Y3679),"","Hidden"))</f>
        <v>Hidden</v>
      </c>
      <c r="AA3679" t="s">
        <v>5679</v>
      </c>
      <c r="AB3679" t="s">
        <v>7858</v>
      </c>
      <c r="AC3679" t="s">
        <v>6357</v>
      </c>
      <c r="AD3679" t="str">
        <f>_xlfn.XLOOKUP(AC3679,moves!A:A,moves!B:B)</f>
        <v>flying</v>
      </c>
      <c r="AE3679">
        <f>_xlfn.XLOOKUP(AC3679,moves!A:A,moves!D:D)</f>
        <v>1</v>
      </c>
      <c r="AF3679" t="str">
        <f>_xlfn.XLOOKUP(AC3679,moves!A:A,moves!E:E)</f>
        <v>The target must switch out.</v>
      </c>
      <c r="AG3679">
        <v>0</v>
      </c>
      <c r="AH3679">
        <v>0</v>
      </c>
      <c r="AI3679">
        <f t="shared" si="265"/>
        <v>1</v>
      </c>
      <c r="AJ3679" t="s">
        <v>524</v>
      </c>
      <c r="AK3679" t="s">
        <v>7857</v>
      </c>
      <c r="AL3679">
        <v>0</v>
      </c>
      <c r="AM3679" cm="1">
        <f t="array" ref="AM3679">IF(AL3679=1,1,
   IF(ISTEXT(AK3679),1,
   IF(AO3679&gt;1,AM3678,
   IF(AI3679=1,
      IF(SUMPRODUCT((LEN($Y$2:$Y$4096)-LEN(SUBSTITUTE($Y$2:$Y$4096,AA3679,"")))/LEN(AA3679))&gt;0,2,1),
      IF(
         SUMPRODUCT((LEN($Y$2:$Y$4096)-LEN(SUBSTITUTE($Y$2:$Y$4096,AA3679,"")))/LEN(AA3679))
         - SUMPRODUCT((LEN($Y$2:$Y$4096)-LEN(SUBSTITUTE($Y$2:$Y$4096,"Alolan "&amp;AA3679,"")))/LEN("Alolan "&amp;AA3679))
         - SUMPRODUCT((LEN($Y$2:$Y$4096)-LEN(SUBSTITUTE($Y$2:$Y$4096,"Galarian "&amp;AA3679,"")))/LEN("Galarian "&amp;AA3679))
         - SUMPRODUCT((LEN($Y$2:$Y$4096)-LEN(SUBSTITUTE($Y$2:$Y$4096,"Hisuian "&amp;AA3679,"")))/LEN("Hisuian "&amp;AA3679))
         - SUMPRODUCT((LEN($Y$2:$Y$4096)-LEN(SUBSTITUTE($Y$2:$Y$4096,"Paldean "&amp;AA3679,"")))/LEN("Paldean "&amp;AA3679))
      &gt;0,2,1)
   ))))</f>
        <v>1</v>
      </c>
      <c r="AN3679">
        <v>0</v>
      </c>
      <c r="AO3679">
        <v>0</v>
      </c>
    </row>
    <row r="3680" spans="1:41" x14ac:dyDescent="0.25">
      <c r="A3680" t="s">
        <v>4411</v>
      </c>
      <c r="B3680" t="s">
        <v>863</v>
      </c>
      <c r="C3680" t="s">
        <v>1471</v>
      </c>
      <c r="D3680" t="s">
        <v>1482</v>
      </c>
      <c r="E3680">
        <v>72</v>
      </c>
      <c r="F3680">
        <v>85</v>
      </c>
      <c r="G3680">
        <v>70</v>
      </c>
      <c r="H3680">
        <v>65</v>
      </c>
      <c r="I3680">
        <v>70</v>
      </c>
      <c r="J3680">
        <v>58</v>
      </c>
      <c r="K3680" t="s">
        <v>559</v>
      </c>
      <c r="M3680" t="s">
        <v>7857</v>
      </c>
      <c r="N3680">
        <v>7.2200000000000006</v>
      </c>
      <c r="O3680">
        <v>7.08</v>
      </c>
      <c r="R3680">
        <f t="shared" si="266"/>
        <v>7</v>
      </c>
      <c r="S3680">
        <f t="shared" si="267"/>
        <v>7</v>
      </c>
      <c r="T3680">
        <f t="shared" si="264"/>
        <v>14</v>
      </c>
      <c r="U3680" t="s">
        <v>1471</v>
      </c>
      <c r="V3680" t="s">
        <v>1482</v>
      </c>
      <c r="W3680" t="s">
        <v>1479</v>
      </c>
      <c r="X3680" t="s">
        <v>1481</v>
      </c>
      <c r="Y3680" t="s">
        <v>5684</v>
      </c>
      <c r="Z3680" t="str" cm="1">
        <f t="array" ref="Z3680">IF(ISBLANK(AK3680),_xlfn.LET(
    _xlpm.nameBeforeSlash, IF(ISNUMBER(SEARCH("/", Y3680)), LEFT(Y3680, SEARCH("/", Y3680)-1), Y3680),
    _xlpm.matchRow, IFERROR(MATCH(_xlpm.nameBeforeSlash, AA:AA, 0), ""),
    _xlpm.difference, IF(_xlpm.matchRow="", "", ABS((R3680 + S3680)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),IF(ISBLANK(Y3680),"","Hidden"))</f>
        <v>Hidden</v>
      </c>
      <c r="AA3680" t="s">
        <v>5682</v>
      </c>
      <c r="AB3680" t="s">
        <v>7858</v>
      </c>
      <c r="AC3680" t="s">
        <v>862</v>
      </c>
      <c r="AD3680" t="str">
        <f>_xlfn.XLOOKUP(AC3680,moves!A:A,moves!B:B)</f>
        <v>dragon</v>
      </c>
      <c r="AE3680">
        <f>_xlfn.XLOOKUP(AC3680,moves!A:A,moves!D:D)</f>
        <v>3</v>
      </c>
      <c r="AF3680" t="str">
        <f>_xlfn.XLOOKUP(AC3680,moves!A:A,moves!E:E)</f>
        <v>If any status symbols are rolled: Inflict the Paralyzed status on the target.</v>
      </c>
      <c r="AG3680">
        <v>0</v>
      </c>
      <c r="AH3680">
        <v>0</v>
      </c>
      <c r="AI3680">
        <f t="shared" si="265"/>
        <v>1</v>
      </c>
      <c r="AJ3680" t="s">
        <v>524</v>
      </c>
      <c r="AK3680" t="s">
        <v>7857</v>
      </c>
      <c r="AL3680">
        <v>0</v>
      </c>
      <c r="AM3680" cm="1">
        <f t="array" ref="AM3680">IF(AL3680=1,1,
   IF(ISTEXT(AK3680),1,
   IF(AO3680&gt;1,AM3679,
   IF(AI3680=1,
      IF(SUMPRODUCT((LEN($Y$2:$Y$4096)-LEN(SUBSTITUTE($Y$2:$Y$4096,AA3680,"")))/LEN(AA3680))&gt;0,2,1),
      IF(
         SUMPRODUCT((LEN($Y$2:$Y$4096)-LEN(SUBSTITUTE($Y$2:$Y$4096,AA3680,"")))/LEN(AA3680))
         - SUMPRODUCT((LEN($Y$2:$Y$4096)-LEN(SUBSTITUTE($Y$2:$Y$4096,"Alolan "&amp;AA3680,"")))/LEN("Alolan "&amp;AA3680))
         - SUMPRODUCT((LEN($Y$2:$Y$4096)-LEN(SUBSTITUTE($Y$2:$Y$4096,"Galarian "&amp;AA3680,"")))/LEN("Galarian "&amp;AA3680))
         - SUMPRODUCT((LEN($Y$2:$Y$4096)-LEN(SUBSTITUTE($Y$2:$Y$4096,"Hisuian "&amp;AA3680,"")))/LEN("Hisuian "&amp;AA3680))
         - SUMPRODUCT((LEN($Y$2:$Y$4096)-LEN(SUBSTITUTE($Y$2:$Y$4096,"Paldean "&amp;AA3680,"")))/LEN("Paldean "&amp;AA3680))
      &gt;0,2,1)
   ))))</f>
        <v>1</v>
      </c>
      <c r="AN3680">
        <v>0</v>
      </c>
      <c r="AO3680">
        <v>0</v>
      </c>
    </row>
    <row r="3681" spans="1:41" x14ac:dyDescent="0.25">
      <c r="A3681" t="s">
        <v>3778</v>
      </c>
      <c r="B3681" t="s">
        <v>1660</v>
      </c>
      <c r="C3681" t="s">
        <v>1469</v>
      </c>
      <c r="D3681"/>
      <c r="E3681">
        <v>105</v>
      </c>
      <c r="F3681">
        <v>105</v>
      </c>
      <c r="G3681">
        <v>75</v>
      </c>
      <c r="H3681">
        <v>65</v>
      </c>
      <c r="I3681">
        <v>100</v>
      </c>
      <c r="J3681">
        <v>50</v>
      </c>
      <c r="K3681" t="s">
        <v>1659</v>
      </c>
      <c r="M3681" t="s">
        <v>7857</v>
      </c>
      <c r="N3681">
        <v>7.9</v>
      </c>
      <c r="O3681">
        <v>9.4499999999999993</v>
      </c>
      <c r="R3681">
        <f t="shared" si="266"/>
        <v>8</v>
      </c>
      <c r="S3681">
        <f t="shared" si="267"/>
        <v>9</v>
      </c>
      <c r="T3681">
        <f t="shared" si="264"/>
        <v>17</v>
      </c>
      <c r="U3681" t="s">
        <v>1469</v>
      </c>
      <c r="V3681" t="s">
        <v>1471</v>
      </c>
      <c r="W3681" t="s">
        <v>1524</v>
      </c>
      <c r="X3681" t="s">
        <v>1479</v>
      </c>
      <c r="Z3681" t="str" cm="1">
        <f t="array" ref="Z3681">IF(ISBLANK(AK3681),_xlfn.LET(
    _xlpm.nameBeforeSlash, IF(ISNUMBER(SEARCH("/", Y3681)), LEFT(Y3681, SEARCH("/", Y3681)-1), Y3681),
    _xlpm.matchRow, IFERROR(MATCH(_xlpm.nameBeforeSlash, AA:AA, 0), ""),
    _xlpm.difference, IF(_xlpm.matchRow="", "", ABS((R3681 + S3681)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),IF(ISBLANK(Y3681),"","Hidden"))</f>
        <v/>
      </c>
      <c r="AA3681" t="s">
        <v>5047</v>
      </c>
      <c r="AB3681" t="s">
        <v>7858</v>
      </c>
      <c r="AC3681" t="s">
        <v>743</v>
      </c>
      <c r="AD3681" t="str">
        <f>_xlfn.XLOOKUP(AC3681,moves!A:A,moves!B:B)</f>
        <v>poison</v>
      </c>
      <c r="AE3681">
        <f>_xlfn.XLOOKUP(AC3681,moves!A:A,moves!D:D)</f>
        <v>4</v>
      </c>
      <c r="AF3681" t="str">
        <f>_xlfn.XLOOKUP(AC3681,moves!A:A,moves!E:E)</f>
        <v>To use this move: The user must consume an Apricorn from the bag of the user. Increase the attack strength by 1/2/3 depending on the tier of the Apricon consumed.</v>
      </c>
      <c r="AG3681">
        <v>0</v>
      </c>
      <c r="AH3681">
        <v>0</v>
      </c>
      <c r="AI3681">
        <f t="shared" si="265"/>
        <v>1</v>
      </c>
      <c r="AJ3681" t="s">
        <v>525</v>
      </c>
      <c r="AK3681" t="s">
        <v>7857</v>
      </c>
      <c r="AL3681">
        <v>0</v>
      </c>
      <c r="AM3681" cm="1">
        <f t="array" ref="AM3681">IF(AL3681=1,1,
   IF(ISTEXT(AK3681),1,
   IF(AO3681&gt;1,AM3680,
   IF(AI3681=1,
      IF(SUMPRODUCT((LEN($Y$2:$Y$4096)-LEN(SUBSTITUTE($Y$2:$Y$4096,AA3681,"")))/LEN(AA3681))&gt;0,2,1),
      IF(
         SUMPRODUCT((LEN($Y$2:$Y$4096)-LEN(SUBSTITUTE($Y$2:$Y$4096,AA3681,"")))/LEN(AA3681))
         - SUMPRODUCT((LEN($Y$2:$Y$4096)-LEN(SUBSTITUTE($Y$2:$Y$4096,"Alolan "&amp;AA3681,"")))/LEN("Alolan "&amp;AA3681))
         - SUMPRODUCT((LEN($Y$2:$Y$4096)-LEN(SUBSTITUTE($Y$2:$Y$4096,"Galarian "&amp;AA3681,"")))/LEN("Galarian "&amp;AA3681))
         - SUMPRODUCT((LEN($Y$2:$Y$4096)-LEN(SUBSTITUTE($Y$2:$Y$4096,"Hisuian "&amp;AA3681,"")))/LEN("Hisuian "&amp;AA3681))
         - SUMPRODUCT((LEN($Y$2:$Y$4096)-LEN(SUBSTITUTE($Y$2:$Y$4096,"Paldean "&amp;AA3681,"")))/LEN("Paldean "&amp;AA3681))
      &gt;0,2,1)
   ))))</f>
        <v>1</v>
      </c>
      <c r="AN3681">
        <v>0</v>
      </c>
      <c r="AO3681">
        <v>0</v>
      </c>
    </row>
    <row r="3682" spans="1:41" x14ac:dyDescent="0.25">
      <c r="A3682" t="s">
        <v>3946</v>
      </c>
      <c r="B3682" t="s">
        <v>100</v>
      </c>
      <c r="C3682" t="s">
        <v>1471</v>
      </c>
      <c r="D3682" t="s">
        <v>1479</v>
      </c>
      <c r="E3682">
        <v>75</v>
      </c>
      <c r="F3682">
        <v>90</v>
      </c>
      <c r="G3682">
        <v>50</v>
      </c>
      <c r="H3682">
        <v>110</v>
      </c>
      <c r="I3682">
        <v>80</v>
      </c>
      <c r="J3682">
        <v>95</v>
      </c>
      <c r="K3682" t="s">
        <v>373</v>
      </c>
      <c r="M3682" t="s">
        <v>7857</v>
      </c>
      <c r="N3682">
        <v>10.199999999999999</v>
      </c>
      <c r="O3682">
        <v>6.9</v>
      </c>
      <c r="P3682">
        <v>1</v>
      </c>
      <c r="R3682">
        <f t="shared" si="266"/>
        <v>11</v>
      </c>
      <c r="S3682">
        <f t="shared" si="267"/>
        <v>7</v>
      </c>
      <c r="T3682">
        <f t="shared" si="264"/>
        <v>18</v>
      </c>
      <c r="U3682" t="s">
        <v>1471</v>
      </c>
      <c r="V3682" t="s">
        <v>1479</v>
      </c>
      <c r="W3682" t="s">
        <v>1469</v>
      </c>
      <c r="X3682" t="s">
        <v>1521</v>
      </c>
      <c r="Z3682" t="str" cm="1">
        <f t="array" ref="Z3682">IF(ISBLANK(AK3682),_xlfn.LET(
    _xlpm.nameBeforeSlash, IF(ISNUMBER(SEARCH("/", Y3682)), LEFT(Y3682, SEARCH("/", Y3682)-1), Y3682),
    _xlpm.matchRow, IFERROR(MATCH(_xlpm.nameBeforeSlash, AA:AA, 0), ""),
    _xlpm.difference, IF(_xlpm.matchRow="", "", ABS((R3682 + S3682)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),IF(ISBLANK(Y3682),"","Hidden"))</f>
        <v/>
      </c>
      <c r="AA3682" t="s">
        <v>5234</v>
      </c>
      <c r="AB3682" t="s">
        <v>7858</v>
      </c>
      <c r="AC3682" t="s">
        <v>957</v>
      </c>
      <c r="AD3682" t="str">
        <f>_xlfn.XLOOKUP(AC3682,moves!A:A,moves!B:B)</f>
        <v>dark</v>
      </c>
      <c r="AE3682">
        <f>_xlfn.XLOOKUP(AC3682,moves!A:A,moves!D:D)</f>
        <v>2</v>
      </c>
      <c r="AF3682" t="str">
        <f>_xlfn.XLOOKUP(AC3682,moves!A:A,moves!E:E)</f>
        <v>When the targets next attack: Decrease the target's attack strength by 1.</v>
      </c>
      <c r="AG3682">
        <v>0</v>
      </c>
      <c r="AH3682">
        <v>0</v>
      </c>
      <c r="AI3682">
        <f t="shared" si="265"/>
        <v>1</v>
      </c>
      <c r="AJ3682" t="s">
        <v>525</v>
      </c>
      <c r="AK3682" t="s">
        <v>7857</v>
      </c>
      <c r="AL3682">
        <v>0</v>
      </c>
      <c r="AM3682" cm="1">
        <f t="array" ref="AM3682">IF(AL3682=1,1,
   IF(ISTEXT(AK3682),1,
   IF(AO3682&gt;1,AM3681,
   IF(AI3682=1,
      IF(SUMPRODUCT((LEN($Y$2:$Y$4096)-LEN(SUBSTITUTE($Y$2:$Y$4096,AA3682,"")))/LEN(AA3682))&gt;0,2,1),
      IF(
         SUMPRODUCT((LEN($Y$2:$Y$4096)-LEN(SUBSTITUTE($Y$2:$Y$4096,AA3682,"")))/LEN(AA3682))
         - SUMPRODUCT((LEN($Y$2:$Y$4096)-LEN(SUBSTITUTE($Y$2:$Y$4096,"Alolan "&amp;AA3682,"")))/LEN("Alolan "&amp;AA3682))
         - SUMPRODUCT((LEN($Y$2:$Y$4096)-LEN(SUBSTITUTE($Y$2:$Y$4096,"Galarian "&amp;AA3682,"")))/LEN("Galarian "&amp;AA3682))
         - SUMPRODUCT((LEN($Y$2:$Y$4096)-LEN(SUBSTITUTE($Y$2:$Y$4096,"Hisuian "&amp;AA3682,"")))/LEN("Hisuian "&amp;AA3682))
         - SUMPRODUCT((LEN($Y$2:$Y$4096)-LEN(SUBSTITUTE($Y$2:$Y$4096,"Paldean "&amp;AA3682,"")))/LEN("Paldean "&amp;AA3682))
      &gt;0,2,1)
   ))))</f>
        <v>1</v>
      </c>
      <c r="AN3682">
        <v>0</v>
      </c>
      <c r="AO3682">
        <v>1</v>
      </c>
    </row>
    <row r="3683" spans="1:41" x14ac:dyDescent="0.25">
      <c r="A3683" t="s">
        <v>3947</v>
      </c>
      <c r="B3683" t="s">
        <v>100</v>
      </c>
      <c r="C3683" t="s">
        <v>1471</v>
      </c>
      <c r="D3683" t="s">
        <v>1479</v>
      </c>
      <c r="E3683">
        <v>75</v>
      </c>
      <c r="F3683">
        <v>90</v>
      </c>
      <c r="G3683">
        <v>90</v>
      </c>
      <c r="H3683">
        <v>140</v>
      </c>
      <c r="I3683">
        <v>90</v>
      </c>
      <c r="J3683">
        <v>115</v>
      </c>
      <c r="K3683" t="s">
        <v>373</v>
      </c>
      <c r="M3683" t="s">
        <v>7857</v>
      </c>
      <c r="N3683">
        <v>12.5</v>
      </c>
      <c r="O3683">
        <v>8.4</v>
      </c>
      <c r="P3683">
        <v>1</v>
      </c>
      <c r="Q3683">
        <v>1</v>
      </c>
      <c r="R3683">
        <f t="shared" si="266"/>
        <v>14</v>
      </c>
      <c r="S3683">
        <f t="shared" si="267"/>
        <v>9</v>
      </c>
      <c r="T3683">
        <f t="shared" si="264"/>
        <v>23</v>
      </c>
      <c r="U3683" t="s">
        <v>1471</v>
      </c>
      <c r="V3683" t="s">
        <v>1479</v>
      </c>
      <c r="W3683" t="s">
        <v>1469</v>
      </c>
      <c r="X3683" t="s">
        <v>1521</v>
      </c>
      <c r="Z3683" t="str" cm="1">
        <f t="array" ref="Z3683">IF(ISBLANK(AK3683),_xlfn.LET(
    _xlpm.nameBeforeSlash, IF(ISNUMBER(SEARCH("/", Y3683)), LEFT(Y3683, SEARCH("/", Y3683)-1), Y3683),
    _xlpm.matchRow, IFERROR(MATCH(_xlpm.nameBeforeSlash, AA:AA, 0), ""),
    _xlpm.difference, IF(_xlpm.matchRow="", "", ABS((R3683 + S3683)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),IF(ISBLANK(Y3683),"","Hidden"))</f>
        <v/>
      </c>
      <c r="AA3683" t="s">
        <v>5236</v>
      </c>
      <c r="AB3683" t="s">
        <v>7858</v>
      </c>
      <c r="AC3683" t="s">
        <v>6482</v>
      </c>
      <c r="AD3683" t="str">
        <f>_xlfn.XLOOKUP(AC3683,moves!A:A,moves!B:B)</f>
        <v>fire</v>
      </c>
      <c r="AE3683">
        <f>_xlfn.XLOOKUP(AC3683,moves!A:A,moves!D:D)</f>
        <v>5</v>
      </c>
      <c r="AF3683" t="str">
        <f>_xlfn.XLOOKUP(AC3683,moves!A:A,moves!E:E)</f>
        <v>If any status symbols are rolled: Inflict the Burned status on the target. If the target was already Burned: Deal 2 extra damage.</v>
      </c>
      <c r="AG3683">
        <v>0</v>
      </c>
      <c r="AH3683">
        <v>0</v>
      </c>
      <c r="AI3683">
        <f t="shared" si="265"/>
        <v>1</v>
      </c>
      <c r="AJ3683" t="s">
        <v>525</v>
      </c>
      <c r="AK3683" t="s">
        <v>7857</v>
      </c>
      <c r="AL3683">
        <v>0</v>
      </c>
      <c r="AM3683" cm="1">
        <f t="array" ref="AM3683">IF(AL3683=1,1,
   IF(ISTEXT(AK3683),1,
   IF(AO3683&gt;1,AM3682,
   IF(AI3683=1,
      IF(SUMPRODUCT((LEN($Y$2:$Y$4096)-LEN(SUBSTITUTE($Y$2:$Y$4096,AA3683,"")))/LEN(AA3683))&gt;0,2,1),
      IF(
         SUMPRODUCT((LEN($Y$2:$Y$4096)-LEN(SUBSTITUTE($Y$2:$Y$4096,AA3683,"")))/LEN(AA3683))
         - SUMPRODUCT((LEN($Y$2:$Y$4096)-LEN(SUBSTITUTE($Y$2:$Y$4096,"Alolan "&amp;AA3683,"")))/LEN("Alolan "&amp;AA3683))
         - SUMPRODUCT((LEN($Y$2:$Y$4096)-LEN(SUBSTITUTE($Y$2:$Y$4096,"Galarian "&amp;AA3683,"")))/LEN("Galarian "&amp;AA3683))
         - SUMPRODUCT((LEN($Y$2:$Y$4096)-LEN(SUBSTITUTE($Y$2:$Y$4096,"Hisuian "&amp;AA3683,"")))/LEN("Hisuian "&amp;AA3683))
         - SUMPRODUCT((LEN($Y$2:$Y$4096)-LEN(SUBSTITUTE($Y$2:$Y$4096,"Paldean "&amp;AA3683,"")))/LEN("Paldean "&amp;AA3683))
      &gt;0,2,1)
   ))))</f>
        <v>1</v>
      </c>
      <c r="AN3683">
        <v>0</v>
      </c>
      <c r="AO3683">
        <v>2</v>
      </c>
    </row>
    <row r="3684" spans="1:41" x14ac:dyDescent="0.25">
      <c r="A3684" t="s">
        <v>4203</v>
      </c>
      <c r="B3684" t="s">
        <v>206</v>
      </c>
      <c r="C3684" t="s">
        <v>1469</v>
      </c>
      <c r="D3684" t="s">
        <v>1471</v>
      </c>
      <c r="E3684">
        <v>70</v>
      </c>
      <c r="F3684">
        <v>90</v>
      </c>
      <c r="G3684">
        <v>110</v>
      </c>
      <c r="H3684">
        <v>60</v>
      </c>
      <c r="I3684">
        <v>75</v>
      </c>
      <c r="J3684">
        <v>95</v>
      </c>
      <c r="K3684" t="s">
        <v>2107</v>
      </c>
      <c r="M3684" t="s">
        <v>7857</v>
      </c>
      <c r="N3684">
        <v>8.9</v>
      </c>
      <c r="O3684">
        <v>8.35</v>
      </c>
      <c r="R3684">
        <f t="shared" si="266"/>
        <v>9</v>
      </c>
      <c r="S3684">
        <f t="shared" si="267"/>
        <v>8</v>
      </c>
      <c r="T3684">
        <f t="shared" si="264"/>
        <v>17</v>
      </c>
      <c r="U3684" t="s">
        <v>1469</v>
      </c>
      <c r="V3684" t="s">
        <v>1471</v>
      </c>
      <c r="W3684" t="s">
        <v>1499</v>
      </c>
      <c r="X3684" t="s">
        <v>1472</v>
      </c>
      <c r="Z3684" t="str" cm="1">
        <f t="array" ref="Z3684">IF(ISBLANK(AK3684),_xlfn.LET(
    _xlpm.nameBeforeSlash, IF(ISNUMBER(SEARCH("/", Y3684)), LEFT(Y3684, SEARCH("/", Y3684)-1), Y3684),
    _xlpm.matchRow, IFERROR(MATCH(_xlpm.nameBeforeSlash, AA:AA, 0), ""),
    _xlpm.difference, IF(_xlpm.matchRow="", "", ABS((R3684 + S3684)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),IF(ISBLANK(Y3684),"","Hidden"))</f>
        <v/>
      </c>
      <c r="AA3684" t="s">
        <v>5490</v>
      </c>
      <c r="AB3684" t="s">
        <v>7858</v>
      </c>
      <c r="AC3684" t="s">
        <v>454</v>
      </c>
      <c r="AD3684" t="str">
        <f>_xlfn.XLOOKUP(AC3684,moves!A:A,moves!B:B)</f>
        <v>dark</v>
      </c>
      <c r="AE3684">
        <f>_xlfn.XLOOKUP(AC3684,moves!A:A,moves!D:D)</f>
        <v>4</v>
      </c>
      <c r="AF3684" t="str">
        <f>_xlfn.XLOOKUP(AC3684,moves!A:A,moves!E:E)</f>
        <v>Critical hits deal +1 damage.</v>
      </c>
      <c r="AG3684">
        <v>0</v>
      </c>
      <c r="AH3684">
        <v>0</v>
      </c>
      <c r="AI3684">
        <f t="shared" si="265"/>
        <v>1</v>
      </c>
      <c r="AJ3684" t="s">
        <v>525</v>
      </c>
      <c r="AK3684" t="s">
        <v>7857</v>
      </c>
      <c r="AL3684">
        <v>0</v>
      </c>
      <c r="AM3684" cm="1">
        <f t="array" ref="AM3684">IF(AL3684=1,1,
   IF(ISTEXT(AK3684),1,
   IF(AO3684&gt;1,AM3683,
   IF(AI3684=1,
      IF(SUMPRODUCT((LEN($Y$2:$Y$4096)-LEN(SUBSTITUTE($Y$2:$Y$4096,AA3684,"")))/LEN(AA3684))&gt;0,2,1),
      IF(
         SUMPRODUCT((LEN($Y$2:$Y$4096)-LEN(SUBSTITUTE($Y$2:$Y$4096,AA3684,"")))/LEN(AA3684))
         - SUMPRODUCT((LEN($Y$2:$Y$4096)-LEN(SUBSTITUTE($Y$2:$Y$4096,"Alolan "&amp;AA3684,"")))/LEN("Alolan "&amp;AA3684))
         - SUMPRODUCT((LEN($Y$2:$Y$4096)-LEN(SUBSTITUTE($Y$2:$Y$4096,"Galarian "&amp;AA3684,"")))/LEN("Galarian "&amp;AA3684))
         - SUMPRODUCT((LEN($Y$2:$Y$4096)-LEN(SUBSTITUTE($Y$2:$Y$4096,"Hisuian "&amp;AA3684,"")))/LEN("Hisuian "&amp;AA3684))
         - SUMPRODUCT((LEN($Y$2:$Y$4096)-LEN(SUBSTITUTE($Y$2:$Y$4096,"Paldean "&amp;AA3684,"")))/LEN("Paldean "&amp;AA3684))
      &gt;0,2,1)
   ))))</f>
        <v>1</v>
      </c>
      <c r="AN3684">
        <v>0</v>
      </c>
      <c r="AO3684">
        <v>0</v>
      </c>
    </row>
    <row r="3685" spans="1:41" x14ac:dyDescent="0.25">
      <c r="A3685" t="s">
        <v>4214</v>
      </c>
      <c r="B3685" t="s">
        <v>216</v>
      </c>
      <c r="C3685" t="s">
        <v>1521</v>
      </c>
      <c r="D3685" t="s">
        <v>1514</v>
      </c>
      <c r="E3685">
        <v>70</v>
      </c>
      <c r="F3685">
        <v>70</v>
      </c>
      <c r="G3685">
        <v>115</v>
      </c>
      <c r="H3685">
        <v>130</v>
      </c>
      <c r="I3685">
        <v>90</v>
      </c>
      <c r="J3685">
        <v>60</v>
      </c>
      <c r="K3685" t="s">
        <v>338</v>
      </c>
      <c r="M3685" t="s">
        <v>7857</v>
      </c>
      <c r="N3685">
        <v>9.6</v>
      </c>
      <c r="O3685">
        <v>8.9499999999999993</v>
      </c>
      <c r="Q3685">
        <v>1</v>
      </c>
      <c r="R3685">
        <f t="shared" si="266"/>
        <v>10</v>
      </c>
      <c r="S3685">
        <f t="shared" si="267"/>
        <v>10</v>
      </c>
      <c r="T3685">
        <f t="shared" si="264"/>
        <v>20</v>
      </c>
      <c r="U3685" t="s">
        <v>1521</v>
      </c>
      <c r="V3685" t="s">
        <v>1514</v>
      </c>
      <c r="W3685" t="s">
        <v>429</v>
      </c>
      <c r="X3685" t="s">
        <v>1512</v>
      </c>
      <c r="Z3685" t="str" cm="1">
        <f t="array" ref="Z3685">IF(ISBLANK(AK3685),_xlfn.LET(
    _xlpm.nameBeforeSlash, IF(ISNUMBER(SEARCH("/", Y3685)), LEFT(Y3685, SEARCH("/", Y3685)-1), Y3685),
    _xlpm.matchRow, IFERROR(MATCH(_xlpm.nameBeforeSlash, AA:AA, 0), ""),
    _xlpm.difference, IF(_xlpm.matchRow="", "", ABS((R3685 + S3685)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),IF(ISBLANK(Y3685),"","Hidden"))</f>
        <v/>
      </c>
      <c r="AA3685" t="s">
        <v>5039</v>
      </c>
      <c r="AB3685" t="s">
        <v>7858</v>
      </c>
      <c r="AC3685" t="s">
        <v>6609</v>
      </c>
      <c r="AD3685" t="str">
        <f>_xlfn.XLOOKUP(AC3685,moves!A:A,moves!B:B)</f>
        <v>electric</v>
      </c>
      <c r="AE3685">
        <f>_xlfn.XLOOKUP(AC3685,moves!A:A,moves!D:D)</f>
        <v>4</v>
      </c>
      <c r="AF3685" t="str">
        <f>_xlfn.XLOOKUP(AC3685,moves!A:A,moves!E:E)</f>
        <v>The user may split the dice rolled amongst any active Pokémon.</v>
      </c>
      <c r="AG3685">
        <v>0</v>
      </c>
      <c r="AH3685">
        <v>0</v>
      </c>
      <c r="AI3685">
        <f t="shared" si="265"/>
        <v>1</v>
      </c>
      <c r="AJ3685" t="s">
        <v>525</v>
      </c>
      <c r="AK3685" t="s">
        <v>7857</v>
      </c>
      <c r="AL3685">
        <v>0</v>
      </c>
      <c r="AM3685" cm="1">
        <f t="array" ref="AM3685">IF(AL3685=1,1,
   IF(ISTEXT(AK3685),1,
   IF(AO3685&gt;1,AM3684,
   IF(AI3685=1,
      IF(SUMPRODUCT((LEN($Y$2:$Y$4096)-LEN(SUBSTITUTE($Y$2:$Y$4096,AA3685,"")))/LEN(AA3685))&gt;0,2,1),
      IF(
         SUMPRODUCT((LEN($Y$2:$Y$4096)-LEN(SUBSTITUTE($Y$2:$Y$4096,AA3685,"")))/LEN(AA3685))
         - SUMPRODUCT((LEN($Y$2:$Y$4096)-LEN(SUBSTITUTE($Y$2:$Y$4096,"Alolan "&amp;AA3685,"")))/LEN("Alolan "&amp;AA3685))
         - SUMPRODUCT((LEN($Y$2:$Y$4096)-LEN(SUBSTITUTE($Y$2:$Y$4096,"Galarian "&amp;AA3685,"")))/LEN("Galarian "&amp;AA3685))
         - SUMPRODUCT((LEN($Y$2:$Y$4096)-LEN(SUBSTITUTE($Y$2:$Y$4096,"Hisuian "&amp;AA3685,"")))/LEN("Hisuian "&amp;AA3685))
         - SUMPRODUCT((LEN($Y$2:$Y$4096)-LEN(SUBSTITUTE($Y$2:$Y$4096,"Paldean "&amp;AA3685,"")))/LEN("Paldean "&amp;AA3685))
      &gt;0,2,1)
   ))))</f>
        <v>1</v>
      </c>
      <c r="AN3685">
        <v>0</v>
      </c>
      <c r="AO3685">
        <v>0</v>
      </c>
    </row>
    <row r="3686" spans="1:41" x14ac:dyDescent="0.25">
      <c r="A3686" t="s">
        <v>4259</v>
      </c>
      <c r="B3686" t="s">
        <v>2124</v>
      </c>
      <c r="C3686" t="s">
        <v>1468</v>
      </c>
      <c r="D3686"/>
      <c r="E3686">
        <v>75</v>
      </c>
      <c r="F3686">
        <v>75</v>
      </c>
      <c r="G3686">
        <v>95</v>
      </c>
      <c r="H3686">
        <v>75</v>
      </c>
      <c r="I3686">
        <v>95</v>
      </c>
      <c r="J3686">
        <v>113</v>
      </c>
      <c r="K3686" t="s">
        <v>2125</v>
      </c>
      <c r="M3686" t="s">
        <v>7857</v>
      </c>
      <c r="N3686">
        <v>9.02</v>
      </c>
      <c r="O3686">
        <v>8.6999999999999993</v>
      </c>
      <c r="P3686">
        <v>1</v>
      </c>
      <c r="Q3686">
        <v>1</v>
      </c>
      <c r="R3686">
        <f t="shared" si="266"/>
        <v>10</v>
      </c>
      <c r="S3686">
        <f t="shared" si="267"/>
        <v>10</v>
      </c>
      <c r="T3686">
        <f t="shared" si="264"/>
        <v>20</v>
      </c>
      <c r="U3686" t="s">
        <v>1468</v>
      </c>
      <c r="V3686" t="s">
        <v>1482</v>
      </c>
      <c r="W3686" t="s">
        <v>1469</v>
      </c>
      <c r="X3686" t="s">
        <v>429</v>
      </c>
      <c r="Z3686" t="str" cm="1">
        <f t="array" ref="Z3686">IF(ISBLANK(AK3686),_xlfn.LET(
    _xlpm.nameBeforeSlash, IF(ISNUMBER(SEARCH("/", Y3686)), LEFT(Y3686, SEARCH("/", Y3686)-1), Y3686),
    _xlpm.matchRow, IFERROR(MATCH(_xlpm.nameBeforeSlash, AA:AA, 0), ""),
    _xlpm.difference, IF(_xlpm.matchRow="", "", ABS((R3686 + S3686)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),IF(ISBLANK(Y3686),"","Hidden"))</f>
        <v/>
      </c>
      <c r="AA3686" t="s">
        <v>5533</v>
      </c>
      <c r="AB3686" t="s">
        <v>7858</v>
      </c>
      <c r="AC3686" t="s">
        <v>6658</v>
      </c>
      <c r="AD3686" t="str">
        <f>_xlfn.XLOOKUP(AC3686,moves!A:A,moves!B:B)</f>
        <v>grass</v>
      </c>
      <c r="AE3686">
        <f>_xlfn.XLOOKUP(AC3686,moves!A:A,moves!D:D)</f>
        <v>4</v>
      </c>
      <c r="AF3686" t="str">
        <f>_xlfn.XLOOKUP(AC3686,moves!A:A,moves!E:E)</f>
        <v>Ignore effects of the target's moves effects, abilities, and held items.</v>
      </c>
      <c r="AG3686">
        <v>0</v>
      </c>
      <c r="AH3686">
        <v>0</v>
      </c>
      <c r="AI3686">
        <f t="shared" si="265"/>
        <v>1</v>
      </c>
      <c r="AJ3686" t="s">
        <v>525</v>
      </c>
      <c r="AK3686" t="s">
        <v>7857</v>
      </c>
      <c r="AL3686">
        <v>0</v>
      </c>
      <c r="AM3686" cm="1">
        <f t="array" ref="AM3686">IF(AL3686=1,1,
   IF(ISTEXT(AK3686),1,
   IF(AO3686&gt;1,AM3685,
   IF(AI3686=1,
      IF(SUMPRODUCT((LEN($Y$2:$Y$4096)-LEN(SUBSTITUTE($Y$2:$Y$4096,AA3686,"")))/LEN(AA3686))&gt;0,2,1),
      IF(
         SUMPRODUCT((LEN($Y$2:$Y$4096)-LEN(SUBSTITUTE($Y$2:$Y$4096,AA3686,"")))/LEN(AA3686))
         - SUMPRODUCT((LEN($Y$2:$Y$4096)-LEN(SUBSTITUTE($Y$2:$Y$4096,"Alolan "&amp;AA3686,"")))/LEN("Alolan "&amp;AA3686))
         - SUMPRODUCT((LEN($Y$2:$Y$4096)-LEN(SUBSTITUTE($Y$2:$Y$4096,"Galarian "&amp;AA3686,"")))/LEN("Galarian "&amp;AA3686))
         - SUMPRODUCT((LEN($Y$2:$Y$4096)-LEN(SUBSTITUTE($Y$2:$Y$4096,"Hisuian "&amp;AA3686,"")))/LEN("Hisuian "&amp;AA3686))
         - SUMPRODUCT((LEN($Y$2:$Y$4096)-LEN(SUBSTITUTE($Y$2:$Y$4096,"Paldean "&amp;AA3686,"")))/LEN("Paldean "&amp;AA3686))
      &gt;0,2,1)
   ))))</f>
        <v>1</v>
      </c>
      <c r="AN3686">
        <v>0</v>
      </c>
      <c r="AO3686">
        <v>0</v>
      </c>
    </row>
    <row r="3687" spans="1:41" x14ac:dyDescent="0.25">
      <c r="A3687" t="s">
        <v>4284</v>
      </c>
      <c r="B3687" t="s">
        <v>2166</v>
      </c>
      <c r="C3687" t="s">
        <v>1512</v>
      </c>
      <c r="D3687" t="s">
        <v>1481</v>
      </c>
      <c r="E3687">
        <v>80</v>
      </c>
      <c r="F3687">
        <v>115</v>
      </c>
      <c r="G3687">
        <v>80</v>
      </c>
      <c r="H3687">
        <v>65</v>
      </c>
      <c r="I3687">
        <v>55</v>
      </c>
      <c r="J3687">
        <v>93</v>
      </c>
      <c r="K3687" t="s">
        <v>2167</v>
      </c>
      <c r="M3687" t="s">
        <v>7857</v>
      </c>
      <c r="N3687">
        <v>10.120000000000001</v>
      </c>
      <c r="O3687">
        <v>7.25</v>
      </c>
      <c r="P3687">
        <v>1</v>
      </c>
      <c r="R3687">
        <f t="shared" si="266"/>
        <v>11</v>
      </c>
      <c r="S3687">
        <f t="shared" si="267"/>
        <v>7</v>
      </c>
      <c r="T3687">
        <f t="shared" si="264"/>
        <v>18</v>
      </c>
      <c r="U3687" t="s">
        <v>1512</v>
      </c>
      <c r="V3687" t="s">
        <v>1481</v>
      </c>
      <c r="W3687" t="s">
        <v>1499</v>
      </c>
      <c r="X3687" t="s">
        <v>1514</v>
      </c>
      <c r="Z3687" t="str" cm="1">
        <f t="array" ref="Z3687">IF(ISBLANK(AK3687),_xlfn.LET(
    _xlpm.nameBeforeSlash, IF(ISNUMBER(SEARCH("/", Y3687)), LEFT(Y3687, SEARCH("/", Y3687)-1), Y3687),
    _xlpm.matchRow, IFERROR(MATCH(_xlpm.nameBeforeSlash, AA:AA, 0), ""),
    _xlpm.difference, IF(_xlpm.matchRow="", "", ABS((R3687 + S3687)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),IF(ISBLANK(Y3687),"","Hidden"))</f>
        <v/>
      </c>
      <c r="AA3687" t="s">
        <v>8446</v>
      </c>
      <c r="AB3687" t="s">
        <v>7858</v>
      </c>
      <c r="AC3687" t="s">
        <v>495</v>
      </c>
      <c r="AD3687" t="str">
        <f>_xlfn.XLOOKUP(AC3687,moves!A:A,moves!B:B)</f>
        <v>flying</v>
      </c>
      <c r="AE3687">
        <f>_xlfn.XLOOKUP(AC3687,moves!A:A,moves!D:D)</f>
        <v>6</v>
      </c>
      <c r="AF3687" t="str">
        <f>_xlfn.XLOOKUP(AC3687,moves!A:A,moves!E:E)</f>
        <v>Critical hits deal +1 damage.</v>
      </c>
      <c r="AG3687">
        <v>0</v>
      </c>
      <c r="AH3687">
        <v>0</v>
      </c>
      <c r="AI3687">
        <f t="shared" si="265"/>
        <v>1</v>
      </c>
      <c r="AJ3687" t="s">
        <v>525</v>
      </c>
      <c r="AK3687" t="s">
        <v>7857</v>
      </c>
      <c r="AL3687">
        <v>0</v>
      </c>
      <c r="AM3687" cm="1">
        <f t="array" ref="AM3687">IF(AL3687=1,1,
   IF(ISTEXT(AK3687),1,
   IF(AO3687&gt;1,AM3686,
   IF(AI3687=1,
      IF(SUMPRODUCT((LEN($Y$2:$Y$4096)-LEN(SUBSTITUTE($Y$2:$Y$4096,AA3687,"")))/LEN(AA3687))&gt;0,2,1),
      IF(
         SUMPRODUCT((LEN($Y$2:$Y$4096)-LEN(SUBSTITUTE($Y$2:$Y$4096,AA3687,"")))/LEN(AA3687))
         - SUMPRODUCT((LEN($Y$2:$Y$4096)-LEN(SUBSTITUTE($Y$2:$Y$4096,"Alolan "&amp;AA3687,"")))/LEN("Alolan "&amp;AA3687))
         - SUMPRODUCT((LEN($Y$2:$Y$4096)-LEN(SUBSTITUTE($Y$2:$Y$4096,"Galarian "&amp;AA3687,"")))/LEN("Galarian "&amp;AA3687))
         - SUMPRODUCT((LEN($Y$2:$Y$4096)-LEN(SUBSTITUTE($Y$2:$Y$4096,"Hisuian "&amp;AA3687,"")))/LEN("Hisuian "&amp;AA3687))
         - SUMPRODUCT((LEN($Y$2:$Y$4096)-LEN(SUBSTITUTE($Y$2:$Y$4096,"Paldean "&amp;AA3687,"")))/LEN("Paldean "&amp;AA3687))
      &gt;0,2,1)
   ))))</f>
        <v>1</v>
      </c>
      <c r="AN3687">
        <v>0</v>
      </c>
      <c r="AO3687">
        <v>0</v>
      </c>
    </row>
    <row r="3688" spans="1:41" x14ac:dyDescent="0.25">
      <c r="A3688" t="s">
        <v>4298</v>
      </c>
      <c r="B3688" t="s">
        <v>2189</v>
      </c>
      <c r="C3688" t="s">
        <v>1492</v>
      </c>
      <c r="D3688"/>
      <c r="E3688">
        <v>105</v>
      </c>
      <c r="F3688">
        <v>140</v>
      </c>
      <c r="G3688">
        <v>95</v>
      </c>
      <c r="H3688">
        <v>55</v>
      </c>
      <c r="I3688">
        <v>65</v>
      </c>
      <c r="J3688">
        <v>45</v>
      </c>
      <c r="K3688" t="s">
        <v>2187</v>
      </c>
      <c r="M3688" t="s">
        <v>7857</v>
      </c>
      <c r="N3688">
        <v>9.35</v>
      </c>
      <c r="O3688">
        <v>9</v>
      </c>
      <c r="P3688">
        <v>1</v>
      </c>
      <c r="Q3688">
        <v>1</v>
      </c>
      <c r="R3688">
        <f t="shared" si="266"/>
        <v>10</v>
      </c>
      <c r="S3688">
        <f t="shared" si="267"/>
        <v>10</v>
      </c>
      <c r="T3688">
        <f t="shared" si="264"/>
        <v>20</v>
      </c>
      <c r="U3688" t="s">
        <v>1492</v>
      </c>
      <c r="V3688" t="s">
        <v>1472</v>
      </c>
      <c r="W3688" t="s">
        <v>1471</v>
      </c>
      <c r="X3688" t="s">
        <v>1546</v>
      </c>
      <c r="Z3688" t="str" cm="1">
        <f t="array" ref="Z3688">IF(ISBLANK(AK3688),_xlfn.LET(
    _xlpm.nameBeforeSlash, IF(ISNUMBER(SEARCH("/", Y3688)), LEFT(Y3688, SEARCH("/", Y3688)-1), Y3688),
    _xlpm.matchRow, IFERROR(MATCH(_xlpm.nameBeforeSlash, AA:AA, 0), ""),
    _xlpm.difference, IF(_xlpm.matchRow="", "", ABS((R3688 + S3688)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),IF(ISBLANK(Y3688),"","Hidden"))</f>
        <v/>
      </c>
      <c r="AA3688" t="s">
        <v>5571</v>
      </c>
      <c r="AB3688" t="s">
        <v>7858</v>
      </c>
      <c r="AC3688" t="s">
        <v>1042</v>
      </c>
      <c r="AD3688" t="str">
        <f>_xlfn.XLOOKUP(AC3688,moves!A:A,moves!B:B)</f>
        <v>fighting</v>
      </c>
      <c r="AE3688">
        <f>_xlfn.XLOOKUP(AC3688,moves!A:A,moves!D:D)</f>
        <v>5</v>
      </c>
      <c r="AF3688" t="str">
        <f>_xlfn.XLOOKUP(AC3688,moves!A:A,moves!E:E)</f>
        <v>If no status symbols are rolled: Inflict Confusion status on the target.</v>
      </c>
      <c r="AG3688">
        <v>0</v>
      </c>
      <c r="AH3688">
        <v>0</v>
      </c>
      <c r="AI3688">
        <f t="shared" si="265"/>
        <v>1</v>
      </c>
      <c r="AJ3688" t="s">
        <v>525</v>
      </c>
      <c r="AK3688" t="s">
        <v>7857</v>
      </c>
      <c r="AL3688">
        <v>0</v>
      </c>
      <c r="AM3688" cm="1">
        <f t="array" ref="AM3688">IF(AL3688=1,1,
   IF(ISTEXT(AK3688),1,
   IF(AO3688&gt;1,AM3687,
   IF(AI3688=1,
      IF(SUMPRODUCT((LEN($Y$2:$Y$4096)-LEN(SUBSTITUTE($Y$2:$Y$4096,AA3688,"")))/LEN(AA3688))&gt;0,2,1),
      IF(
         SUMPRODUCT((LEN($Y$2:$Y$4096)-LEN(SUBSTITUTE($Y$2:$Y$4096,AA3688,"")))/LEN(AA3688))
         - SUMPRODUCT((LEN($Y$2:$Y$4096)-LEN(SUBSTITUTE($Y$2:$Y$4096,"Alolan "&amp;AA3688,"")))/LEN("Alolan "&amp;AA3688))
         - SUMPRODUCT((LEN($Y$2:$Y$4096)-LEN(SUBSTITUTE($Y$2:$Y$4096,"Galarian "&amp;AA3688,"")))/LEN("Galarian "&amp;AA3688))
         - SUMPRODUCT((LEN($Y$2:$Y$4096)-LEN(SUBSTITUTE($Y$2:$Y$4096,"Hisuian "&amp;AA3688,"")))/LEN("Hisuian "&amp;AA3688))
         - SUMPRODUCT((LEN($Y$2:$Y$4096)-LEN(SUBSTITUTE($Y$2:$Y$4096,"Paldean "&amp;AA3688,"")))/LEN("Paldean "&amp;AA3688))
      &gt;0,2,1)
   ))))</f>
        <v>1</v>
      </c>
      <c r="AN3688">
        <v>0</v>
      </c>
      <c r="AO3688">
        <v>0</v>
      </c>
    </row>
    <row r="3689" spans="1:41" x14ac:dyDescent="0.25">
      <c r="A3689" t="s">
        <v>4303</v>
      </c>
      <c r="B3689" t="s">
        <v>2195</v>
      </c>
      <c r="C3689" t="s">
        <v>1492</v>
      </c>
      <c r="D3689"/>
      <c r="E3689">
        <v>75</v>
      </c>
      <c r="F3689">
        <v>125</v>
      </c>
      <c r="G3689">
        <v>75</v>
      </c>
      <c r="H3689">
        <v>30</v>
      </c>
      <c r="I3689">
        <v>75</v>
      </c>
      <c r="J3689">
        <v>85</v>
      </c>
      <c r="K3689" t="s">
        <v>2196</v>
      </c>
      <c r="M3689" t="s">
        <v>7857</v>
      </c>
      <c r="N3689">
        <v>9.9499999999999993</v>
      </c>
      <c r="O3689">
        <v>7.5</v>
      </c>
      <c r="P3689">
        <v>-1</v>
      </c>
      <c r="R3689">
        <f t="shared" si="266"/>
        <v>9</v>
      </c>
      <c r="S3689">
        <f t="shared" si="267"/>
        <v>8</v>
      </c>
      <c r="T3689">
        <f t="shared" si="264"/>
        <v>17</v>
      </c>
      <c r="U3689" t="s">
        <v>1492</v>
      </c>
      <c r="V3689" t="s">
        <v>1472</v>
      </c>
      <c r="W3689" t="s">
        <v>1471</v>
      </c>
      <c r="X3689" t="s">
        <v>1546</v>
      </c>
      <c r="Z3689" t="str" cm="1">
        <f t="array" ref="Z3689">IF(ISBLANK(AK3689),_xlfn.LET(
    _xlpm.nameBeforeSlash, IF(ISNUMBER(SEARCH("/", Y3689)), LEFT(Y3689, SEARCH("/", Y3689)-1), Y3689),
    _xlpm.matchRow, IFERROR(MATCH(_xlpm.nameBeforeSlash, AA:AA, 0), ""),
    _xlpm.difference, IF(_xlpm.matchRow="", "", ABS((R3689 + S3689)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),IF(ISBLANK(Y3689),"","Hidden"))</f>
        <v/>
      </c>
      <c r="AA3689" t="s">
        <v>5576</v>
      </c>
      <c r="AB3689" t="s">
        <v>7858</v>
      </c>
      <c r="AC3689" t="s">
        <v>426</v>
      </c>
      <c r="AD3689" t="str">
        <f>_xlfn.XLOOKUP(AC3689,moves!A:A,moves!B:B)</f>
        <v>fighting</v>
      </c>
      <c r="AE3689">
        <f>_xlfn.XLOOKUP(AC3689,moves!A:A,moves!D:D)</f>
        <v>5</v>
      </c>
      <c r="AF3689" t="str">
        <f>_xlfn.XLOOKUP(AC3689,moves!A:A,moves!E:E)</f>
        <v xml:space="preserve">During this attack and when the user is next attacked: Status symbols deal +1 damage. </v>
      </c>
      <c r="AG3689">
        <v>0</v>
      </c>
      <c r="AH3689">
        <v>0</v>
      </c>
      <c r="AI3689">
        <f t="shared" si="265"/>
        <v>1</v>
      </c>
      <c r="AJ3689" t="s">
        <v>525</v>
      </c>
      <c r="AK3689" t="s">
        <v>7857</v>
      </c>
      <c r="AL3689">
        <v>0</v>
      </c>
      <c r="AM3689" cm="1">
        <f t="array" ref="AM3689">IF(AL3689=1,1,
   IF(ISTEXT(AK3689),1,
   IF(AO3689&gt;1,AM3688,
   IF(AI3689=1,
      IF(SUMPRODUCT((LEN($Y$2:$Y$4096)-LEN(SUBSTITUTE($Y$2:$Y$4096,AA3689,"")))/LEN(AA3689))&gt;0,2,1),
      IF(
         SUMPRODUCT((LEN($Y$2:$Y$4096)-LEN(SUBSTITUTE($Y$2:$Y$4096,AA3689,"")))/LEN(AA3689))
         - SUMPRODUCT((LEN($Y$2:$Y$4096)-LEN(SUBSTITUTE($Y$2:$Y$4096,"Alolan "&amp;AA3689,"")))/LEN("Alolan "&amp;AA3689))
         - SUMPRODUCT((LEN($Y$2:$Y$4096)-LEN(SUBSTITUTE($Y$2:$Y$4096,"Galarian "&amp;AA3689,"")))/LEN("Galarian "&amp;AA3689))
         - SUMPRODUCT((LEN($Y$2:$Y$4096)-LEN(SUBSTITUTE($Y$2:$Y$4096,"Hisuian "&amp;AA3689,"")))/LEN("Hisuian "&amp;AA3689))
         - SUMPRODUCT((LEN($Y$2:$Y$4096)-LEN(SUBSTITUTE($Y$2:$Y$4096,"Paldean "&amp;AA3689,"")))/LEN("Paldean "&amp;AA3689))
      &gt;0,2,1)
   ))))</f>
        <v>1</v>
      </c>
      <c r="AN3689">
        <v>0</v>
      </c>
      <c r="AO3689">
        <v>0</v>
      </c>
    </row>
    <row r="3690" spans="1:41" x14ac:dyDescent="0.25">
      <c r="A3690" t="s">
        <v>4306</v>
      </c>
      <c r="B3690" t="s">
        <v>2201</v>
      </c>
      <c r="C3690" t="s">
        <v>1499</v>
      </c>
      <c r="D3690" t="s">
        <v>1468</v>
      </c>
      <c r="E3690">
        <v>75</v>
      </c>
      <c r="F3690">
        <v>103</v>
      </c>
      <c r="G3690">
        <v>80</v>
      </c>
      <c r="H3690">
        <v>70</v>
      </c>
      <c r="I3690">
        <v>80</v>
      </c>
      <c r="J3690">
        <v>92</v>
      </c>
      <c r="K3690" t="s">
        <v>2202</v>
      </c>
      <c r="M3690" t="s">
        <v>7857</v>
      </c>
      <c r="N3690">
        <v>9.5300000000000011</v>
      </c>
      <c r="O3690">
        <v>7.8</v>
      </c>
      <c r="Q3690">
        <v>1</v>
      </c>
      <c r="R3690">
        <f t="shared" si="266"/>
        <v>10</v>
      </c>
      <c r="S3690">
        <f t="shared" si="267"/>
        <v>9</v>
      </c>
      <c r="T3690">
        <f t="shared" si="264"/>
        <v>19</v>
      </c>
      <c r="U3690" t="s">
        <v>1499</v>
      </c>
      <c r="V3690" t="s">
        <v>1468</v>
      </c>
      <c r="W3690" t="s">
        <v>1512</v>
      </c>
      <c r="X3690" t="s">
        <v>1469</v>
      </c>
      <c r="Z3690" t="str" cm="1">
        <f t="array" ref="Z3690">IF(ISBLANK(AK3690),_xlfn.LET(
    _xlpm.nameBeforeSlash, IF(ISNUMBER(SEARCH("/", Y3690)), LEFT(Y3690, SEARCH("/", Y3690)-1), Y3690),
    _xlpm.matchRow, IFERROR(MATCH(_xlpm.nameBeforeSlash, AA:AA, 0), ""),
    _xlpm.difference, IF(_xlpm.matchRow="", "", ABS((R3690 + S3690)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),IF(ISBLANK(Y3690),"","Hidden"))</f>
        <v/>
      </c>
      <c r="AA3690" t="s">
        <v>5579</v>
      </c>
      <c r="AB3690" t="s">
        <v>7858</v>
      </c>
      <c r="AC3690" t="s">
        <v>517</v>
      </c>
      <c r="AD3690" t="str">
        <f>_xlfn.XLOOKUP(AC3690,moves!A:A,moves!B:B)</f>
        <v>grass</v>
      </c>
      <c r="AE3690">
        <f>_xlfn.XLOOKUP(AC3690,moves!A:A,moves!D:D)</f>
        <v>5</v>
      </c>
      <c r="AF3690" t="str">
        <f>_xlfn.XLOOKUP(AC3690,moves!A:A,moves!E:E)</f>
        <v xml:space="preserve">During this attack and when the user is next attacked: Status symbols deal +1 damage. </v>
      </c>
      <c r="AG3690">
        <v>0</v>
      </c>
      <c r="AH3690">
        <v>0</v>
      </c>
      <c r="AI3690">
        <f t="shared" si="265"/>
        <v>1</v>
      </c>
      <c r="AJ3690" t="s">
        <v>525</v>
      </c>
      <c r="AK3690" t="s">
        <v>7857</v>
      </c>
      <c r="AL3690">
        <v>0</v>
      </c>
      <c r="AM3690" cm="1">
        <f t="array" ref="AM3690">IF(AL3690=1,1,
   IF(ISTEXT(AK3690),1,
   IF(AO3690&gt;1,AM3689,
   IF(AI3690=1,
      IF(SUMPRODUCT((LEN($Y$2:$Y$4096)-LEN(SUBSTITUTE($Y$2:$Y$4096,AA3690,"")))/LEN(AA3690))&gt;0,2,1),
      IF(
         SUMPRODUCT((LEN($Y$2:$Y$4096)-LEN(SUBSTITUTE($Y$2:$Y$4096,AA3690,"")))/LEN(AA3690))
         - SUMPRODUCT((LEN($Y$2:$Y$4096)-LEN(SUBSTITUTE($Y$2:$Y$4096,"Alolan "&amp;AA3690,"")))/LEN("Alolan "&amp;AA3690))
         - SUMPRODUCT((LEN($Y$2:$Y$4096)-LEN(SUBSTITUTE($Y$2:$Y$4096,"Galarian "&amp;AA3690,"")))/LEN("Galarian "&amp;AA3690))
         - SUMPRODUCT((LEN($Y$2:$Y$4096)-LEN(SUBSTITUTE($Y$2:$Y$4096,"Hisuian "&amp;AA3690,"")))/LEN("Hisuian "&amp;AA3690))
         - SUMPRODUCT((LEN($Y$2:$Y$4096)-LEN(SUBSTITUTE($Y$2:$Y$4096,"Paldean "&amp;AA3690,"")))/LEN("Paldean "&amp;AA3690))
      &gt;0,2,1)
   ))))</f>
        <v>1</v>
      </c>
      <c r="AN3690">
        <v>0</v>
      </c>
      <c r="AO3690">
        <v>0</v>
      </c>
    </row>
    <row r="3691" spans="1:41" x14ac:dyDescent="0.25">
      <c r="A3691" t="s">
        <v>4309</v>
      </c>
      <c r="B3691" t="s">
        <v>2207</v>
      </c>
      <c r="C3691" t="s">
        <v>1499</v>
      </c>
      <c r="D3691" t="s">
        <v>1469</v>
      </c>
      <c r="E3691">
        <v>60</v>
      </c>
      <c r="F3691">
        <v>100</v>
      </c>
      <c r="G3691">
        <v>89</v>
      </c>
      <c r="H3691">
        <v>55</v>
      </c>
      <c r="I3691">
        <v>69</v>
      </c>
      <c r="J3691">
        <v>112</v>
      </c>
      <c r="K3691" t="s">
        <v>2208</v>
      </c>
      <c r="M3691" t="s">
        <v>7857</v>
      </c>
      <c r="N3691">
        <v>10.030000000000001</v>
      </c>
      <c r="O3691">
        <v>7.1400000000000006</v>
      </c>
      <c r="P3691">
        <v>1</v>
      </c>
      <c r="Q3691">
        <v>1</v>
      </c>
      <c r="R3691">
        <f t="shared" si="266"/>
        <v>11</v>
      </c>
      <c r="S3691">
        <f t="shared" si="267"/>
        <v>8</v>
      </c>
      <c r="T3691">
        <f t="shared" si="264"/>
        <v>19</v>
      </c>
      <c r="U3691" t="s">
        <v>1499</v>
      </c>
      <c r="V3691" t="s">
        <v>1469</v>
      </c>
      <c r="W3691" t="s">
        <v>1546</v>
      </c>
      <c r="X3691" t="s">
        <v>1471</v>
      </c>
      <c r="Z3691" t="str" cm="1">
        <f t="array" ref="Z3691">IF(ISBLANK(AK3691),_xlfn.LET(
    _xlpm.nameBeforeSlash, IF(ISNUMBER(SEARCH("/", Y3691)), LEFT(Y3691, SEARCH("/", Y3691)-1), Y3691),
    _xlpm.matchRow, IFERROR(MATCH(_xlpm.nameBeforeSlash, AA:AA, 0), ""),
    _xlpm.difference, IF(_xlpm.matchRow="", "", ABS((R3691 + S3691)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),IF(ISBLANK(Y3691),"","Hidden"))</f>
        <v/>
      </c>
      <c r="AA3691" t="s">
        <v>5582</v>
      </c>
      <c r="AB3691" t="s">
        <v>7858</v>
      </c>
      <c r="AC3691" t="s">
        <v>405</v>
      </c>
      <c r="AD3691" t="str">
        <f>_xlfn.XLOOKUP(AC3691,moves!A:A,moves!B:B)</f>
        <v>poison</v>
      </c>
      <c r="AE3691">
        <f>_xlfn.XLOOKUP(AC3691,moves!A:A,moves!D:D)</f>
        <v>4</v>
      </c>
      <c r="AF3691" t="str">
        <f>_xlfn.XLOOKUP(AC3691,moves!A:A,moves!E:E)</f>
        <v>Critical hits deal +1 damage.</v>
      </c>
      <c r="AG3691">
        <v>0</v>
      </c>
      <c r="AH3691">
        <v>0</v>
      </c>
      <c r="AI3691">
        <f t="shared" si="265"/>
        <v>1</v>
      </c>
      <c r="AJ3691" t="s">
        <v>525</v>
      </c>
      <c r="AK3691" t="s">
        <v>7857</v>
      </c>
      <c r="AL3691">
        <v>0</v>
      </c>
      <c r="AM3691" cm="1">
        <f t="array" ref="AM3691">IF(AL3691=1,1,
   IF(ISTEXT(AK3691),1,
   IF(AO3691&gt;1,AM3690,
   IF(AI3691=1,
      IF(SUMPRODUCT((LEN($Y$2:$Y$4096)-LEN(SUBSTITUTE($Y$2:$Y$4096,AA3691,"")))/LEN(AA3691))&gt;0,2,1),
      IF(
         SUMPRODUCT((LEN($Y$2:$Y$4096)-LEN(SUBSTITUTE($Y$2:$Y$4096,AA3691,"")))/LEN(AA3691))
         - SUMPRODUCT((LEN($Y$2:$Y$4096)-LEN(SUBSTITUTE($Y$2:$Y$4096,"Alolan "&amp;AA3691,"")))/LEN("Alolan "&amp;AA3691))
         - SUMPRODUCT((LEN($Y$2:$Y$4096)-LEN(SUBSTITUTE($Y$2:$Y$4096,"Galarian "&amp;AA3691,"")))/LEN("Galarian "&amp;AA3691))
         - SUMPRODUCT((LEN($Y$2:$Y$4096)-LEN(SUBSTITUTE($Y$2:$Y$4096,"Hisuian "&amp;AA3691,"")))/LEN("Hisuian "&amp;AA3691))
         - SUMPRODUCT((LEN($Y$2:$Y$4096)-LEN(SUBSTITUTE($Y$2:$Y$4096,"Paldean "&amp;AA3691,"")))/LEN("Paldean "&amp;AA3691))
      &gt;0,2,1)
   ))))</f>
        <v>1</v>
      </c>
      <c r="AN3691">
        <v>0</v>
      </c>
      <c r="AO3691">
        <v>0</v>
      </c>
    </row>
    <row r="3692" spans="1:41" x14ac:dyDescent="0.25">
      <c r="A3692" t="s">
        <v>4313</v>
      </c>
      <c r="B3692" t="s">
        <v>690</v>
      </c>
      <c r="C3692" t="s">
        <v>1468</v>
      </c>
      <c r="D3692"/>
      <c r="E3692">
        <v>70</v>
      </c>
      <c r="F3692">
        <v>60</v>
      </c>
      <c r="G3692">
        <v>75</v>
      </c>
      <c r="H3692">
        <v>110</v>
      </c>
      <c r="I3692">
        <v>75</v>
      </c>
      <c r="J3692">
        <v>90</v>
      </c>
      <c r="K3692" t="s">
        <v>691</v>
      </c>
      <c r="M3692" t="s">
        <v>7857</v>
      </c>
      <c r="N3692">
        <v>9.6999999999999993</v>
      </c>
      <c r="O3692">
        <v>7.3</v>
      </c>
      <c r="R3692">
        <f t="shared" si="266"/>
        <v>10</v>
      </c>
      <c r="S3692">
        <f t="shared" si="267"/>
        <v>7</v>
      </c>
      <c r="T3692">
        <f t="shared" si="264"/>
        <v>17</v>
      </c>
      <c r="U3692" t="s">
        <v>1468</v>
      </c>
      <c r="V3692" t="s">
        <v>1536</v>
      </c>
      <c r="W3692" t="s">
        <v>1499</v>
      </c>
      <c r="X3692" t="s">
        <v>1512</v>
      </c>
      <c r="Z3692" t="str" cm="1">
        <f t="array" ref="Z3692">IF(ISBLANK(AK3692),_xlfn.LET(
    _xlpm.nameBeforeSlash, IF(ISNUMBER(SEARCH("/", Y3692)), LEFT(Y3692, SEARCH("/", Y3692)-1), Y3692),
    _xlpm.matchRow, IFERROR(MATCH(_xlpm.nameBeforeSlash, AA:AA, 0), ""),
    _xlpm.difference, IF(_xlpm.matchRow="", "", ABS((R3692 + S3692)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),IF(ISBLANK(Y3692),"","Hidden"))</f>
        <v/>
      </c>
      <c r="AA3692" t="s">
        <v>5586</v>
      </c>
      <c r="AB3692" t="s">
        <v>7858</v>
      </c>
      <c r="AC3692" t="s">
        <v>1133</v>
      </c>
      <c r="AD3692" t="str">
        <f>_xlfn.XLOOKUP(AC3692,moves!A:A,moves!B:B)</f>
        <v>grass</v>
      </c>
      <c r="AE3692">
        <f>_xlfn.XLOOKUP(AC3692,moves!A:A,moves!D:D)</f>
        <v>5</v>
      </c>
      <c r="AF3692" t="str">
        <f>_xlfn.XLOOKUP(AC3692,moves!A:A,moves!E:E)</f>
        <v xml:space="preserve"> </v>
      </c>
      <c r="AG3692">
        <v>0</v>
      </c>
      <c r="AH3692">
        <v>0</v>
      </c>
      <c r="AI3692">
        <f t="shared" si="265"/>
        <v>1</v>
      </c>
      <c r="AJ3692" t="s">
        <v>525</v>
      </c>
      <c r="AK3692" t="s">
        <v>7857</v>
      </c>
      <c r="AL3692">
        <v>0</v>
      </c>
      <c r="AM3692" cm="1">
        <f t="array" ref="AM3692">IF(AL3692=1,1,
   IF(ISTEXT(AK3692),1,
   IF(AO3692&gt;1,AM3691,
   IF(AI3692=1,
      IF(SUMPRODUCT((LEN($Y$2:$Y$4096)-LEN(SUBSTITUTE($Y$2:$Y$4096,AA3692,"")))/LEN(AA3692))&gt;0,2,1),
      IF(
         SUMPRODUCT((LEN($Y$2:$Y$4096)-LEN(SUBSTITUTE($Y$2:$Y$4096,AA3692,"")))/LEN(AA3692))
         - SUMPRODUCT((LEN($Y$2:$Y$4096)-LEN(SUBSTITUTE($Y$2:$Y$4096,"Alolan "&amp;AA3692,"")))/LEN("Alolan "&amp;AA3692))
         - SUMPRODUCT((LEN($Y$2:$Y$4096)-LEN(SUBSTITUTE($Y$2:$Y$4096,"Galarian "&amp;AA3692,"")))/LEN("Galarian "&amp;AA3692))
         - SUMPRODUCT((LEN($Y$2:$Y$4096)-LEN(SUBSTITUTE($Y$2:$Y$4096,"Hisuian "&amp;AA3692,"")))/LEN("Hisuian "&amp;AA3692))
         - SUMPRODUCT((LEN($Y$2:$Y$4096)-LEN(SUBSTITUTE($Y$2:$Y$4096,"Paldean "&amp;AA3692,"")))/LEN("Paldean "&amp;AA3692))
      &gt;0,2,1)
   ))))</f>
        <v>1</v>
      </c>
      <c r="AN3692">
        <v>0</v>
      </c>
      <c r="AO3692">
        <v>0</v>
      </c>
    </row>
    <row r="3693" spans="1:41" x14ac:dyDescent="0.25">
      <c r="A3693" t="s">
        <v>4318</v>
      </c>
      <c r="B3693" t="s">
        <v>2222</v>
      </c>
      <c r="C3693" t="s">
        <v>1472</v>
      </c>
      <c r="D3693" t="s">
        <v>1471</v>
      </c>
      <c r="E3693">
        <v>95</v>
      </c>
      <c r="F3693">
        <v>117</v>
      </c>
      <c r="G3693">
        <v>80</v>
      </c>
      <c r="H3693">
        <v>65</v>
      </c>
      <c r="I3693">
        <v>70</v>
      </c>
      <c r="J3693">
        <v>92</v>
      </c>
      <c r="K3693" t="s">
        <v>2223</v>
      </c>
      <c r="M3693" t="s">
        <v>7857</v>
      </c>
      <c r="N3693">
        <v>10.180000000000001</v>
      </c>
      <c r="O3693">
        <v>8.3000000000000007</v>
      </c>
      <c r="P3693">
        <v>1</v>
      </c>
      <c r="Q3693">
        <v>1</v>
      </c>
      <c r="R3693">
        <f t="shared" si="266"/>
        <v>11</v>
      </c>
      <c r="S3693">
        <f t="shared" si="267"/>
        <v>9</v>
      </c>
      <c r="T3693">
        <f t="shared" si="264"/>
        <v>20</v>
      </c>
      <c r="U3693" t="s">
        <v>1472</v>
      </c>
      <c r="V3693" t="s">
        <v>1471</v>
      </c>
      <c r="W3693" t="s">
        <v>1492</v>
      </c>
      <c r="X3693" t="s">
        <v>1482</v>
      </c>
      <c r="Z3693" t="str" cm="1">
        <f t="array" ref="Z3693">IF(ISBLANK(AK3693),_xlfn.LET(
    _xlpm.nameBeforeSlash, IF(ISNUMBER(SEARCH("/", Y3693)), LEFT(Y3693, SEARCH("/", Y3693)-1), Y3693),
    _xlpm.matchRow, IFERROR(MATCH(_xlpm.nameBeforeSlash, AA:AA, 0), ""),
    _xlpm.difference, IF(_xlpm.matchRow="", "", ABS((R3693 + S3693)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),IF(ISBLANK(Y3693),"","Hidden"))</f>
        <v/>
      </c>
      <c r="AA3693" t="s">
        <v>5591</v>
      </c>
      <c r="AB3693" t="s">
        <v>7858</v>
      </c>
      <c r="AC3693" t="s">
        <v>418</v>
      </c>
      <c r="AD3693" t="str">
        <f>_xlfn.XLOOKUP(AC3693,moves!A:A,moves!B:B)</f>
        <v>ground</v>
      </c>
      <c r="AE3693">
        <f>_xlfn.XLOOKUP(AC3693,moves!A:A,moves!D:D)</f>
        <v>4</v>
      </c>
      <c r="AF3693" t="str">
        <f>_xlfn.XLOOKUP(AC3693,moves!A:A,moves!E:E)</f>
        <v>If 2 or more status symbols are rolled: Deal 2 damage to a Pokémon in the target party that is not the target.</v>
      </c>
      <c r="AG3693">
        <v>0</v>
      </c>
      <c r="AH3693">
        <v>0</v>
      </c>
      <c r="AI3693">
        <f t="shared" si="265"/>
        <v>1</v>
      </c>
      <c r="AJ3693" t="s">
        <v>525</v>
      </c>
      <c r="AK3693" t="s">
        <v>7857</v>
      </c>
      <c r="AL3693">
        <v>0</v>
      </c>
      <c r="AM3693" cm="1">
        <f t="array" ref="AM3693">IF(AL3693=1,1,
   IF(ISTEXT(AK3693),1,
   IF(AO3693&gt;1,AM3692,
   IF(AI3693=1,
      IF(SUMPRODUCT((LEN($Y$2:$Y$4096)-LEN(SUBSTITUTE($Y$2:$Y$4096,AA3693,"")))/LEN(AA3693))&gt;0,2,1),
      IF(
         SUMPRODUCT((LEN($Y$2:$Y$4096)-LEN(SUBSTITUTE($Y$2:$Y$4096,AA3693,"")))/LEN(AA3693))
         - SUMPRODUCT((LEN($Y$2:$Y$4096)-LEN(SUBSTITUTE($Y$2:$Y$4096,"Alolan "&amp;AA3693,"")))/LEN("Alolan "&amp;AA3693))
         - SUMPRODUCT((LEN($Y$2:$Y$4096)-LEN(SUBSTITUTE($Y$2:$Y$4096,"Galarian "&amp;AA3693,"")))/LEN("Galarian "&amp;AA3693))
         - SUMPRODUCT((LEN($Y$2:$Y$4096)-LEN(SUBSTITUTE($Y$2:$Y$4096,"Hisuian "&amp;AA3693,"")))/LEN("Hisuian "&amp;AA3693))
         - SUMPRODUCT((LEN($Y$2:$Y$4096)-LEN(SUBSTITUTE($Y$2:$Y$4096,"Paldean "&amp;AA3693,"")))/LEN("Paldean "&amp;AA3693))
      &gt;0,2,1)
   ))))</f>
        <v>1</v>
      </c>
      <c r="AN3693">
        <v>0</v>
      </c>
      <c r="AO3693">
        <v>0</v>
      </c>
    </row>
    <row r="3694" spans="1:41" x14ac:dyDescent="0.25">
      <c r="A3694" t="s">
        <v>4329</v>
      </c>
      <c r="B3694" t="s">
        <v>2239</v>
      </c>
      <c r="C3694" t="s">
        <v>1471</v>
      </c>
      <c r="D3694" t="s">
        <v>1492</v>
      </c>
      <c r="E3694">
        <v>65</v>
      </c>
      <c r="F3694">
        <v>90</v>
      </c>
      <c r="G3694">
        <v>115</v>
      </c>
      <c r="H3694">
        <v>45</v>
      </c>
      <c r="I3694">
        <v>115</v>
      </c>
      <c r="J3694">
        <v>58</v>
      </c>
      <c r="K3694" t="s">
        <v>2240</v>
      </c>
      <c r="M3694" t="s">
        <v>7857</v>
      </c>
      <c r="N3694">
        <v>7.2700000000000005</v>
      </c>
      <c r="O3694">
        <v>9.5</v>
      </c>
      <c r="R3694">
        <f t="shared" si="266"/>
        <v>7</v>
      </c>
      <c r="S3694">
        <f t="shared" si="267"/>
        <v>10</v>
      </c>
      <c r="T3694">
        <f t="shared" si="264"/>
        <v>17</v>
      </c>
      <c r="U3694" t="s">
        <v>1471</v>
      </c>
      <c r="V3694" t="s">
        <v>1492</v>
      </c>
      <c r="W3694" t="s">
        <v>1546</v>
      </c>
      <c r="X3694" t="s">
        <v>1482</v>
      </c>
      <c r="Z3694" t="str" cm="1">
        <f t="array" ref="Z3694">IF(ISBLANK(AK3694),_xlfn.LET(
    _xlpm.nameBeforeSlash, IF(ISNUMBER(SEARCH("/", Y3694)), LEFT(Y3694, SEARCH("/", Y3694)-1), Y3694),
    _xlpm.matchRow, IFERROR(MATCH(_xlpm.nameBeforeSlash, AA:AA, 0), ""),
    _xlpm.difference, IF(_xlpm.matchRow="", "", ABS((R3694 + S3694)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),IF(ISBLANK(Y3694),"","Hidden"))</f>
        <v/>
      </c>
      <c r="AA3694" t="s">
        <v>5599</v>
      </c>
      <c r="AB3694" t="s">
        <v>7858</v>
      </c>
      <c r="AC3694" t="s">
        <v>490</v>
      </c>
      <c r="AD3694" t="str">
        <f>_xlfn.XLOOKUP(AC3694,moves!A:A,moves!B:B)</f>
        <v>fighting</v>
      </c>
      <c r="AE3694">
        <f>_xlfn.XLOOKUP(AC3694,moves!A:A,moves!D:D)</f>
        <v>5</v>
      </c>
      <c r="AF3694" t="str">
        <f>_xlfn.XLOOKUP(AC3694,moves!A:A,moves!E:E)</f>
        <v xml:space="preserve">Deals 4 extra damage to Flying-type Pokémon. For each status symbol rolled: The user takes 1 damage. </v>
      </c>
      <c r="AG3694">
        <v>0</v>
      </c>
      <c r="AH3694">
        <v>0</v>
      </c>
      <c r="AI3694">
        <f t="shared" si="265"/>
        <v>1</v>
      </c>
      <c r="AJ3694" t="s">
        <v>525</v>
      </c>
      <c r="AK3694" t="s">
        <v>7857</v>
      </c>
      <c r="AL3694">
        <v>0</v>
      </c>
      <c r="AM3694" cm="1">
        <f t="array" ref="AM3694">IF(AL3694=1,1,
   IF(ISTEXT(AK3694),1,
   IF(AO3694&gt;1,AM3693,
   IF(AI3694=1,
      IF(SUMPRODUCT((LEN($Y$2:$Y$4096)-LEN(SUBSTITUTE($Y$2:$Y$4096,AA3694,"")))/LEN(AA3694))&gt;0,2,1),
      IF(
         SUMPRODUCT((LEN($Y$2:$Y$4096)-LEN(SUBSTITUTE($Y$2:$Y$4096,AA3694,"")))/LEN(AA3694))
         - SUMPRODUCT((LEN($Y$2:$Y$4096)-LEN(SUBSTITUTE($Y$2:$Y$4096,"Alolan "&amp;AA3694,"")))/LEN("Alolan "&amp;AA3694))
         - SUMPRODUCT((LEN($Y$2:$Y$4096)-LEN(SUBSTITUTE($Y$2:$Y$4096,"Galarian "&amp;AA3694,"")))/LEN("Galarian "&amp;AA3694))
         - SUMPRODUCT((LEN($Y$2:$Y$4096)-LEN(SUBSTITUTE($Y$2:$Y$4096,"Hisuian "&amp;AA3694,"")))/LEN("Hisuian "&amp;AA3694))
         - SUMPRODUCT((LEN($Y$2:$Y$4096)-LEN(SUBSTITUTE($Y$2:$Y$4096,"Paldean "&amp;AA3694,"")))/LEN("Paldean "&amp;AA3694))
      &gt;0,2,1)
   ))))</f>
        <v>1</v>
      </c>
      <c r="AN3694">
        <v>0</v>
      </c>
      <c r="AO3694">
        <v>0</v>
      </c>
    </row>
    <row r="3695" spans="1:41" x14ac:dyDescent="0.25">
      <c r="A3695" t="s">
        <v>4345</v>
      </c>
      <c r="B3695" t="s">
        <v>2271</v>
      </c>
      <c r="C3695" t="s">
        <v>429</v>
      </c>
      <c r="D3695"/>
      <c r="E3695">
        <v>70</v>
      </c>
      <c r="F3695">
        <v>55</v>
      </c>
      <c r="G3695">
        <v>95</v>
      </c>
      <c r="H3695">
        <v>95</v>
      </c>
      <c r="I3695">
        <v>110</v>
      </c>
      <c r="J3695">
        <v>65</v>
      </c>
      <c r="K3695" t="s">
        <v>2272</v>
      </c>
      <c r="M3695" t="s">
        <v>7857</v>
      </c>
      <c r="N3695">
        <v>7.9</v>
      </c>
      <c r="O3695">
        <v>8.9499999999999993</v>
      </c>
      <c r="Q3695">
        <v>2</v>
      </c>
      <c r="R3695">
        <f t="shared" si="266"/>
        <v>8</v>
      </c>
      <c r="S3695">
        <f t="shared" si="267"/>
        <v>11</v>
      </c>
      <c r="T3695">
        <f t="shared" si="264"/>
        <v>19</v>
      </c>
      <c r="U3695" t="s">
        <v>429</v>
      </c>
      <c r="V3695" t="s">
        <v>1536</v>
      </c>
      <c r="W3695" t="s">
        <v>1471</v>
      </c>
      <c r="X3695" t="s">
        <v>1468</v>
      </c>
      <c r="Z3695" t="str" cm="1">
        <f t="array" ref="Z3695">IF(ISBLANK(AK3695),_xlfn.LET(
    _xlpm.nameBeforeSlash, IF(ISNUMBER(SEARCH("/", Y3695)), LEFT(Y3695, SEARCH("/", Y3695)-1), Y3695),
    _xlpm.matchRow, IFERROR(MATCH(_xlpm.nameBeforeSlash, AA:AA, 0), ""),
    _xlpm.difference, IF(_xlpm.matchRow="", "", ABS((R3695 + S3695)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),IF(ISBLANK(Y3695),"","Hidden"))</f>
        <v/>
      </c>
      <c r="AA3695" t="s">
        <v>5617</v>
      </c>
      <c r="AB3695" t="s">
        <v>7858</v>
      </c>
      <c r="AC3695" t="s">
        <v>1328</v>
      </c>
      <c r="AD3695" t="str">
        <f>_xlfn.XLOOKUP(AC3695,moves!A:A,moves!B:B)</f>
        <v>psychic</v>
      </c>
      <c r="AE3695">
        <f>_xlfn.XLOOKUP(AC3695,moves!A:A,moves!D:D)</f>
        <v>4</v>
      </c>
      <c r="AF3695" t="str">
        <f>_xlfn.XLOOKUP(AC3695,moves!A:A,moves!E:E)</f>
        <v>Before damage is dealt: The user may switch the target's health and initiative.</v>
      </c>
      <c r="AG3695">
        <v>0</v>
      </c>
      <c r="AH3695">
        <v>0</v>
      </c>
      <c r="AI3695">
        <f t="shared" si="265"/>
        <v>1</v>
      </c>
      <c r="AJ3695" t="s">
        <v>525</v>
      </c>
      <c r="AK3695" t="s">
        <v>7857</v>
      </c>
      <c r="AL3695">
        <v>0</v>
      </c>
      <c r="AM3695" cm="1">
        <f t="array" ref="AM3695">IF(AL3695=1,1,
   IF(ISTEXT(AK3695),1,
   IF(AO3695&gt;1,AM3694,
   IF(AI3695=1,
      IF(SUMPRODUCT((LEN($Y$2:$Y$4096)-LEN(SUBSTITUTE($Y$2:$Y$4096,AA3695,"")))/LEN(AA3695))&gt;0,2,1),
      IF(
         SUMPRODUCT((LEN($Y$2:$Y$4096)-LEN(SUBSTITUTE($Y$2:$Y$4096,AA3695,"")))/LEN(AA3695))
         - SUMPRODUCT((LEN($Y$2:$Y$4096)-LEN(SUBSTITUTE($Y$2:$Y$4096,"Alolan "&amp;AA3695,"")))/LEN("Alolan "&amp;AA3695))
         - SUMPRODUCT((LEN($Y$2:$Y$4096)-LEN(SUBSTITUTE($Y$2:$Y$4096,"Galarian "&amp;AA3695,"")))/LEN("Galarian "&amp;AA3695))
         - SUMPRODUCT((LEN($Y$2:$Y$4096)-LEN(SUBSTITUTE($Y$2:$Y$4096,"Hisuian "&amp;AA3695,"")))/LEN("Hisuian "&amp;AA3695))
         - SUMPRODUCT((LEN($Y$2:$Y$4096)-LEN(SUBSTITUTE($Y$2:$Y$4096,"Paldean "&amp;AA3695,"")))/LEN("Paldean "&amp;AA3695))
      &gt;0,2,1)
   ))))</f>
        <v>1</v>
      </c>
      <c r="AN3695">
        <v>0</v>
      </c>
      <c r="AO3695">
        <v>0</v>
      </c>
    </row>
    <row r="3696" spans="1:41" x14ac:dyDescent="0.25">
      <c r="A3696" t="s">
        <v>4348</v>
      </c>
      <c r="B3696" t="s">
        <v>2277</v>
      </c>
      <c r="C3696" t="s">
        <v>429</v>
      </c>
      <c r="D3696"/>
      <c r="E3696">
        <v>110</v>
      </c>
      <c r="F3696">
        <v>65</v>
      </c>
      <c r="G3696">
        <v>75</v>
      </c>
      <c r="H3696">
        <v>125</v>
      </c>
      <c r="I3696">
        <v>85</v>
      </c>
      <c r="J3696">
        <v>30</v>
      </c>
      <c r="K3696" t="s">
        <v>2278</v>
      </c>
      <c r="M3696" t="s">
        <v>7857</v>
      </c>
      <c r="N3696">
        <v>8.1</v>
      </c>
      <c r="O3696">
        <v>9.1999999999999993</v>
      </c>
      <c r="P3696">
        <v>-1</v>
      </c>
      <c r="Q3696">
        <v>3</v>
      </c>
      <c r="R3696">
        <f t="shared" si="266"/>
        <v>7</v>
      </c>
      <c r="S3696">
        <f t="shared" si="267"/>
        <v>12</v>
      </c>
      <c r="T3696">
        <f t="shared" si="264"/>
        <v>19</v>
      </c>
      <c r="U3696" t="s">
        <v>429</v>
      </c>
      <c r="V3696" t="s">
        <v>1468</v>
      </c>
      <c r="W3696" t="s">
        <v>1492</v>
      </c>
      <c r="X3696" t="s">
        <v>1512</v>
      </c>
      <c r="Z3696" t="str" cm="1">
        <f t="array" ref="Z3696">IF(ISBLANK(AK3696),_xlfn.LET(
    _xlpm.nameBeforeSlash, IF(ISNUMBER(SEARCH("/", Y3696)), LEFT(Y3696, SEARCH("/", Y3696)-1), Y3696),
    _xlpm.matchRow, IFERROR(MATCH(_xlpm.nameBeforeSlash, AA:AA, 0), ""),
    _xlpm.difference, IF(_xlpm.matchRow="", "", ABS((R3696 + S3696)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),IF(ISBLANK(Y3696),"","Hidden"))</f>
        <v/>
      </c>
      <c r="AA3696" t="s">
        <v>5620</v>
      </c>
      <c r="AB3696" t="s">
        <v>7858</v>
      </c>
      <c r="AC3696" t="s">
        <v>6676</v>
      </c>
      <c r="AD3696" t="str">
        <f>_xlfn.XLOOKUP(AC3696,moves!A:A,moves!B:B)</f>
        <v>psychic</v>
      </c>
      <c r="AE3696">
        <f>_xlfn.XLOOKUP(AC3696,moves!A:A,moves!D:D)</f>
        <v>7</v>
      </c>
      <c r="AF3696" t="str">
        <f>_xlfn.XLOOKUP(AC3696,moves!A:A,moves!E:E)</f>
        <v>Will there be more, less, or an equal amount of critical hits rolled than status symbols? If incorrect: Deal -3 damage.</v>
      </c>
      <c r="AG3696">
        <v>0</v>
      </c>
      <c r="AH3696">
        <v>0</v>
      </c>
      <c r="AI3696">
        <f t="shared" si="265"/>
        <v>1</v>
      </c>
      <c r="AJ3696" t="s">
        <v>525</v>
      </c>
      <c r="AK3696" t="s">
        <v>7857</v>
      </c>
      <c r="AL3696">
        <v>0</v>
      </c>
      <c r="AM3696" cm="1">
        <f t="array" ref="AM3696">IF(AL3696=1,1,
   IF(ISTEXT(AK3696),1,
   IF(AO3696&gt;1,AM3695,
   IF(AI3696=1,
      IF(SUMPRODUCT((LEN($Y$2:$Y$4096)-LEN(SUBSTITUTE($Y$2:$Y$4096,AA3696,"")))/LEN(AA3696))&gt;0,2,1),
      IF(
         SUMPRODUCT((LEN($Y$2:$Y$4096)-LEN(SUBSTITUTE($Y$2:$Y$4096,AA3696,"")))/LEN(AA3696))
         - SUMPRODUCT((LEN($Y$2:$Y$4096)-LEN(SUBSTITUTE($Y$2:$Y$4096,"Alolan "&amp;AA3696,"")))/LEN("Alolan "&amp;AA3696))
         - SUMPRODUCT((LEN($Y$2:$Y$4096)-LEN(SUBSTITUTE($Y$2:$Y$4096,"Galarian "&amp;AA3696,"")))/LEN("Galarian "&amp;AA3696))
         - SUMPRODUCT((LEN($Y$2:$Y$4096)-LEN(SUBSTITUTE($Y$2:$Y$4096,"Hisuian "&amp;AA3696,"")))/LEN("Hisuian "&amp;AA3696))
         - SUMPRODUCT((LEN($Y$2:$Y$4096)-LEN(SUBSTITUTE($Y$2:$Y$4096,"Paldean "&amp;AA3696,"")))/LEN("Paldean "&amp;AA3696))
      &gt;0,2,1)
   ))))</f>
        <v>1</v>
      </c>
      <c r="AN3696">
        <v>0</v>
      </c>
      <c r="AO3696">
        <v>0</v>
      </c>
    </row>
    <row r="3697" spans="1:41" x14ac:dyDescent="0.25">
      <c r="A3697" t="s">
        <v>4353</v>
      </c>
      <c r="B3697" t="s">
        <v>2285</v>
      </c>
      <c r="C3697" t="s">
        <v>1209</v>
      </c>
      <c r="D3697"/>
      <c r="E3697">
        <v>71</v>
      </c>
      <c r="F3697">
        <v>95</v>
      </c>
      <c r="G3697">
        <v>85</v>
      </c>
      <c r="H3697">
        <v>110</v>
      </c>
      <c r="I3697">
        <v>95</v>
      </c>
      <c r="J3697">
        <v>79</v>
      </c>
      <c r="K3697" t="s">
        <v>2286</v>
      </c>
      <c r="M3697" t="s">
        <v>7857</v>
      </c>
      <c r="N3697">
        <v>9.61</v>
      </c>
      <c r="O3697">
        <v>8.24</v>
      </c>
      <c r="Q3697">
        <v>1</v>
      </c>
      <c r="R3697">
        <f t="shared" si="266"/>
        <v>10</v>
      </c>
      <c r="S3697">
        <f t="shared" si="267"/>
        <v>9</v>
      </c>
      <c r="T3697">
        <f t="shared" si="264"/>
        <v>19</v>
      </c>
      <c r="U3697" t="s">
        <v>1209</v>
      </c>
      <c r="V3697" t="s">
        <v>1514</v>
      </c>
      <c r="W3697" t="s">
        <v>1512</v>
      </c>
      <c r="X3697" t="s">
        <v>1524</v>
      </c>
      <c r="Z3697" t="str" cm="1">
        <f t="array" ref="Z3697">IF(ISBLANK(AK3697),_xlfn.LET(
    _xlpm.nameBeforeSlash, IF(ISNUMBER(SEARCH("/", Y3697)), LEFT(Y3697, SEARCH("/", Y3697)-1), Y3697),
    _xlpm.matchRow, IFERROR(MATCH(_xlpm.nameBeforeSlash, AA:AA, 0), ""),
    _xlpm.difference, IF(_xlpm.matchRow="", "", ABS((R3697 + S3697)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),IF(ISBLANK(Y3697),"","Hidden"))</f>
        <v/>
      </c>
      <c r="AA3697" t="s">
        <v>5625</v>
      </c>
      <c r="AB3697" t="s">
        <v>7858</v>
      </c>
      <c r="AC3697" t="s">
        <v>422</v>
      </c>
      <c r="AD3697" t="str">
        <f>_xlfn.XLOOKUP(AC3697,moves!A:A,moves!B:B)</f>
        <v>ice</v>
      </c>
      <c r="AE3697">
        <f>_xlfn.XLOOKUP(AC3697,moves!A:A,moves!D:D)</f>
        <v>4</v>
      </c>
      <c r="AF3697" t="str">
        <f>_xlfn.XLOOKUP(AC3697,moves!A:A,moves!E:E)</f>
        <v>If 2 or more status symbols are rolled: Inflict the Frozen status on the target.</v>
      </c>
      <c r="AG3697">
        <v>0</v>
      </c>
      <c r="AH3697">
        <v>0</v>
      </c>
      <c r="AI3697">
        <f t="shared" si="265"/>
        <v>1</v>
      </c>
      <c r="AJ3697" t="s">
        <v>525</v>
      </c>
      <c r="AK3697" t="s">
        <v>7857</v>
      </c>
      <c r="AL3697">
        <v>0</v>
      </c>
      <c r="AM3697" cm="1">
        <f t="array" ref="AM3697">IF(AL3697=1,1,
   IF(ISTEXT(AK3697),1,
   IF(AO3697&gt;1,AM3696,
   IF(AI3697=1,
      IF(SUMPRODUCT((LEN($Y$2:$Y$4096)-LEN(SUBSTITUTE($Y$2:$Y$4096,AA3697,"")))/LEN(AA3697))&gt;0,2,1),
      IF(
         SUMPRODUCT((LEN($Y$2:$Y$4096)-LEN(SUBSTITUTE($Y$2:$Y$4096,AA3697,"")))/LEN(AA3697))
         - SUMPRODUCT((LEN($Y$2:$Y$4096)-LEN(SUBSTITUTE($Y$2:$Y$4096,"Alolan "&amp;AA3697,"")))/LEN("Alolan "&amp;AA3697))
         - SUMPRODUCT((LEN($Y$2:$Y$4096)-LEN(SUBSTITUTE($Y$2:$Y$4096,"Galarian "&amp;AA3697,"")))/LEN("Galarian "&amp;AA3697))
         - SUMPRODUCT((LEN($Y$2:$Y$4096)-LEN(SUBSTITUTE($Y$2:$Y$4096,"Hisuian "&amp;AA3697,"")))/LEN("Hisuian "&amp;AA3697))
         - SUMPRODUCT((LEN($Y$2:$Y$4096)-LEN(SUBSTITUTE($Y$2:$Y$4096,"Paldean "&amp;AA3697,"")))/LEN("Paldean "&amp;AA3697))
      &gt;0,2,1)
   ))))</f>
        <v>1</v>
      </c>
      <c r="AN3697">
        <v>0</v>
      </c>
      <c r="AO3697">
        <v>0</v>
      </c>
    </row>
    <row r="3698" spans="1:41" x14ac:dyDescent="0.25">
      <c r="A3698" t="s">
        <v>4364</v>
      </c>
      <c r="B3698" t="s">
        <v>2304</v>
      </c>
      <c r="C3698" t="s">
        <v>1499</v>
      </c>
      <c r="D3698" t="s">
        <v>1514</v>
      </c>
      <c r="E3698">
        <v>70</v>
      </c>
      <c r="F3698">
        <v>135</v>
      </c>
      <c r="G3698">
        <v>105</v>
      </c>
      <c r="H3698">
        <v>60</v>
      </c>
      <c r="I3698">
        <v>105</v>
      </c>
      <c r="J3698">
        <v>20</v>
      </c>
      <c r="K3698" t="s">
        <v>2305</v>
      </c>
      <c r="M3698" t="s">
        <v>7857</v>
      </c>
      <c r="N3698">
        <v>8.15</v>
      </c>
      <c r="O3698">
        <v>9.1</v>
      </c>
      <c r="R3698">
        <f t="shared" si="266"/>
        <v>8</v>
      </c>
      <c r="S3698">
        <f t="shared" si="267"/>
        <v>9</v>
      </c>
      <c r="T3698">
        <f t="shared" si="264"/>
        <v>17</v>
      </c>
      <c r="U3698" t="s">
        <v>1499</v>
      </c>
      <c r="V3698" t="s">
        <v>1514</v>
      </c>
      <c r="W3698" t="s">
        <v>1469</v>
      </c>
      <c r="X3698" t="s">
        <v>1492</v>
      </c>
      <c r="Z3698" t="str" cm="1">
        <f t="array" ref="Z3698">IF(ISBLANK(AK3698),_xlfn.LET(
    _xlpm.nameBeforeSlash, IF(ISNUMBER(SEARCH("/", Y3698)), LEFT(Y3698, SEARCH("/", Y3698)-1), Y3698),
    _xlpm.matchRow, IFERROR(MATCH(_xlpm.nameBeforeSlash, AA:AA, 0), ""),
    _xlpm.difference, IF(_xlpm.matchRow="", "", ABS((R3698 + S3698)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),IF(ISBLANK(Y3698),"","Hidden"))</f>
        <v/>
      </c>
      <c r="AA3698" t="s">
        <v>5635</v>
      </c>
      <c r="AB3698" t="s">
        <v>7858</v>
      </c>
      <c r="AC3698" t="s">
        <v>1350</v>
      </c>
      <c r="AD3698" t="str">
        <f>_xlfn.XLOOKUP(AC3698,moves!A:A,moves!B:B)</f>
        <v>steel</v>
      </c>
      <c r="AE3698" t="str">
        <f>_xlfn.XLOOKUP(AC3698,moves!A:A,moves!D:D)</f>
        <v>?</v>
      </c>
      <c r="AF3698" t="str">
        <f>_xlfn.XLOOKUP(AC3698,moves!A:A,moves!E:E)</f>
        <v xml:space="preserve">Attack strength is equal to two more than the attack strength of the move that last attacked the user. </v>
      </c>
      <c r="AG3698">
        <v>0</v>
      </c>
      <c r="AH3698">
        <v>0</v>
      </c>
      <c r="AI3698">
        <f t="shared" si="265"/>
        <v>1</v>
      </c>
      <c r="AJ3698" t="s">
        <v>525</v>
      </c>
      <c r="AK3698" t="s">
        <v>7857</v>
      </c>
      <c r="AL3698">
        <v>0</v>
      </c>
      <c r="AM3698" cm="1">
        <f t="array" ref="AM3698">IF(AL3698=1,1,
   IF(ISTEXT(AK3698),1,
   IF(AO3698&gt;1,AM3697,
   IF(AI3698=1,
      IF(SUMPRODUCT((LEN($Y$2:$Y$4096)-LEN(SUBSTITUTE($Y$2:$Y$4096,AA3698,"")))/LEN(AA3698))&gt;0,2,1),
      IF(
         SUMPRODUCT((LEN($Y$2:$Y$4096)-LEN(SUBSTITUTE($Y$2:$Y$4096,AA3698,"")))/LEN(AA3698))
         - SUMPRODUCT((LEN($Y$2:$Y$4096)-LEN(SUBSTITUTE($Y$2:$Y$4096,"Alolan "&amp;AA3698,"")))/LEN("Alolan "&amp;AA3698))
         - SUMPRODUCT((LEN($Y$2:$Y$4096)-LEN(SUBSTITUTE($Y$2:$Y$4096,"Galarian "&amp;AA3698,"")))/LEN("Galarian "&amp;AA3698))
         - SUMPRODUCT((LEN($Y$2:$Y$4096)-LEN(SUBSTITUTE($Y$2:$Y$4096,"Hisuian "&amp;AA3698,"")))/LEN("Hisuian "&amp;AA3698))
         - SUMPRODUCT((LEN($Y$2:$Y$4096)-LEN(SUBSTITUTE($Y$2:$Y$4096,"Paldean "&amp;AA3698,"")))/LEN("Paldean "&amp;AA3698))
      &gt;0,2,1)
   ))))</f>
        <v>1</v>
      </c>
      <c r="AN3698">
        <v>0</v>
      </c>
      <c r="AO3698">
        <v>0</v>
      </c>
    </row>
    <row r="3699" spans="1:41" x14ac:dyDescent="0.25">
      <c r="A3699" t="s">
        <v>4379</v>
      </c>
      <c r="B3699" t="s">
        <v>726</v>
      </c>
      <c r="C3699" t="s">
        <v>1521</v>
      </c>
      <c r="D3699"/>
      <c r="E3699">
        <v>85</v>
      </c>
      <c r="F3699">
        <v>115</v>
      </c>
      <c r="G3699">
        <v>80</v>
      </c>
      <c r="H3699">
        <v>105</v>
      </c>
      <c r="I3699">
        <v>80</v>
      </c>
      <c r="J3699">
        <v>50</v>
      </c>
      <c r="K3699" t="s">
        <v>727</v>
      </c>
      <c r="M3699" t="s">
        <v>7857</v>
      </c>
      <c r="N3699">
        <v>8.8000000000000007</v>
      </c>
      <c r="O3699">
        <v>8.1999999999999993</v>
      </c>
      <c r="Q3699">
        <v>2</v>
      </c>
      <c r="R3699">
        <f t="shared" si="266"/>
        <v>9</v>
      </c>
      <c r="S3699">
        <f t="shared" si="267"/>
        <v>10</v>
      </c>
      <c r="T3699">
        <f t="shared" si="264"/>
        <v>19</v>
      </c>
      <c r="U3699" t="s">
        <v>1521</v>
      </c>
      <c r="V3699" t="s">
        <v>1469</v>
      </c>
      <c r="W3699" t="s">
        <v>1490</v>
      </c>
      <c r="X3699" t="s">
        <v>1482</v>
      </c>
      <c r="Z3699" t="str" cm="1">
        <f t="array" ref="Z3699">IF(ISBLANK(AK3699),_xlfn.LET(
    _xlpm.nameBeforeSlash, IF(ISNUMBER(SEARCH("/", Y3699)), LEFT(Y3699, SEARCH("/", Y3699)-1), Y3699),
    _xlpm.matchRow, IFERROR(MATCH(_xlpm.nameBeforeSlash, AA:AA, 0), ""),
    _xlpm.difference, IF(_xlpm.matchRow="", "", ABS((R3699 + S3699)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),IF(ISBLANK(Y3699),"","Hidden"))</f>
        <v/>
      </c>
      <c r="AA3699" t="s">
        <v>5650</v>
      </c>
      <c r="AB3699" t="s">
        <v>7858</v>
      </c>
      <c r="AC3699" t="s">
        <v>496</v>
      </c>
      <c r="AD3699" t="str">
        <f>_xlfn.XLOOKUP(AC3699,moves!A:A,moves!B:B)</f>
        <v>electric</v>
      </c>
      <c r="AE3699">
        <f>_xlfn.XLOOKUP(AC3699,moves!A:A,moves!D:D)</f>
        <v>6</v>
      </c>
      <c r="AF3699" t="str">
        <f>_xlfn.XLOOKUP(AC3699,moves!A:A,moves!E:E)</f>
        <v>Inflict the Paralyzed status on the target. Status symbols deal -1 damage.</v>
      </c>
      <c r="AG3699">
        <v>0</v>
      </c>
      <c r="AH3699">
        <v>0</v>
      </c>
      <c r="AI3699">
        <f t="shared" si="265"/>
        <v>1</v>
      </c>
      <c r="AJ3699" t="s">
        <v>525</v>
      </c>
      <c r="AK3699" t="s">
        <v>7857</v>
      </c>
      <c r="AL3699">
        <v>0</v>
      </c>
      <c r="AM3699" cm="1">
        <f t="array" ref="AM3699">IF(AL3699=1,1,
   IF(ISTEXT(AK3699),1,
   IF(AO3699&gt;1,AM3698,
   IF(AI3699=1,
      IF(SUMPRODUCT((LEN($Y$2:$Y$4096)-LEN(SUBSTITUTE($Y$2:$Y$4096,AA3699,"")))/LEN(AA3699))&gt;0,2,1),
      IF(
         SUMPRODUCT((LEN($Y$2:$Y$4096)-LEN(SUBSTITUTE($Y$2:$Y$4096,AA3699,"")))/LEN(AA3699))
         - SUMPRODUCT((LEN($Y$2:$Y$4096)-LEN(SUBSTITUTE($Y$2:$Y$4096,"Alolan "&amp;AA3699,"")))/LEN("Alolan "&amp;AA3699))
         - SUMPRODUCT((LEN($Y$2:$Y$4096)-LEN(SUBSTITUTE($Y$2:$Y$4096,"Galarian "&amp;AA3699,"")))/LEN("Galarian "&amp;AA3699))
         - SUMPRODUCT((LEN($Y$2:$Y$4096)-LEN(SUBSTITUTE($Y$2:$Y$4096,"Hisuian "&amp;AA3699,"")))/LEN("Hisuian "&amp;AA3699))
         - SUMPRODUCT((LEN($Y$2:$Y$4096)-LEN(SUBSTITUTE($Y$2:$Y$4096,"Paldean "&amp;AA3699,"")))/LEN("Paldean "&amp;AA3699))
      &gt;0,2,1)
   ))))</f>
        <v>1</v>
      </c>
      <c r="AN3699">
        <v>0</v>
      </c>
      <c r="AO3699">
        <v>0</v>
      </c>
    </row>
    <row r="3700" spans="1:41" x14ac:dyDescent="0.25">
      <c r="A3700" t="s">
        <v>4389</v>
      </c>
      <c r="B3700" t="s">
        <v>2332</v>
      </c>
      <c r="C3700" t="s">
        <v>1209</v>
      </c>
      <c r="D3700"/>
      <c r="E3700">
        <v>95</v>
      </c>
      <c r="F3700">
        <v>130</v>
      </c>
      <c r="G3700">
        <v>80</v>
      </c>
      <c r="H3700">
        <v>70</v>
      </c>
      <c r="I3700">
        <v>80</v>
      </c>
      <c r="J3700">
        <v>50</v>
      </c>
      <c r="K3700" t="s">
        <v>2333</v>
      </c>
      <c r="M3700" t="s">
        <v>7857</v>
      </c>
      <c r="N3700">
        <v>9.1999999999999993</v>
      </c>
      <c r="O3700">
        <v>8.6</v>
      </c>
      <c r="R3700">
        <f t="shared" si="266"/>
        <v>9</v>
      </c>
      <c r="S3700">
        <f t="shared" si="267"/>
        <v>9</v>
      </c>
      <c r="T3700">
        <f t="shared" si="264"/>
        <v>18</v>
      </c>
      <c r="U3700" t="s">
        <v>1209</v>
      </c>
      <c r="V3700" t="s">
        <v>1490</v>
      </c>
      <c r="W3700" t="s">
        <v>1492</v>
      </c>
      <c r="X3700" t="s">
        <v>1512</v>
      </c>
      <c r="Z3700" t="str" cm="1">
        <f t="array" ref="Z3700">IF(ISBLANK(AK3700),_xlfn.LET(
    _xlpm.nameBeforeSlash, IF(ISNUMBER(SEARCH("/", Y3700)), LEFT(Y3700, SEARCH("/", Y3700)-1), Y3700),
    _xlpm.matchRow, IFERROR(MATCH(_xlpm.nameBeforeSlash, AA:AA, 0), ""),
    _xlpm.difference, IF(_xlpm.matchRow="", "", ABS((R3700 + S3700)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),IF(ISBLANK(Y3700),"","Hidden"))</f>
        <v/>
      </c>
      <c r="AA3700" t="s">
        <v>5659</v>
      </c>
      <c r="AB3700" t="s">
        <v>7858</v>
      </c>
      <c r="AC3700" t="s">
        <v>1038</v>
      </c>
      <c r="AD3700" t="str">
        <f>_xlfn.XLOOKUP(AC3700,moves!A:A,moves!B:B)</f>
        <v>fighting</v>
      </c>
      <c r="AE3700">
        <f>_xlfn.XLOOKUP(AC3700,moves!A:A,moves!D:D)</f>
        <v>6</v>
      </c>
      <c r="AF3700" t="str">
        <f>_xlfn.XLOOKUP(AC3700,moves!A:A,moves!E:E)</f>
        <v xml:space="preserve">During this attack and when the user is next attacked: Status symbols and critical hits deal +1 damage. </v>
      </c>
      <c r="AG3700">
        <v>0</v>
      </c>
      <c r="AH3700">
        <v>0</v>
      </c>
      <c r="AI3700">
        <f t="shared" si="265"/>
        <v>1</v>
      </c>
      <c r="AJ3700" t="s">
        <v>525</v>
      </c>
      <c r="AK3700" t="s">
        <v>7857</v>
      </c>
      <c r="AL3700">
        <v>0</v>
      </c>
      <c r="AM3700" cm="1">
        <f t="array" ref="AM3700">IF(AL3700=1,1,
   IF(ISTEXT(AK3700),1,
   IF(AO3700&gt;1,AM3699,
   IF(AI3700=1,
      IF(SUMPRODUCT((LEN($Y$2:$Y$4096)-LEN(SUBSTITUTE($Y$2:$Y$4096,AA3700,"")))/LEN(AA3700))&gt;0,2,1),
      IF(
         SUMPRODUCT((LEN($Y$2:$Y$4096)-LEN(SUBSTITUTE($Y$2:$Y$4096,AA3700,"")))/LEN(AA3700))
         - SUMPRODUCT((LEN($Y$2:$Y$4096)-LEN(SUBSTITUTE($Y$2:$Y$4096,"Alolan "&amp;AA3700,"")))/LEN("Alolan "&amp;AA3700))
         - SUMPRODUCT((LEN($Y$2:$Y$4096)-LEN(SUBSTITUTE($Y$2:$Y$4096,"Galarian "&amp;AA3700,"")))/LEN("Galarian "&amp;AA3700))
         - SUMPRODUCT((LEN($Y$2:$Y$4096)-LEN(SUBSTITUTE($Y$2:$Y$4096,"Hisuian "&amp;AA3700,"")))/LEN("Hisuian "&amp;AA3700))
         - SUMPRODUCT((LEN($Y$2:$Y$4096)-LEN(SUBSTITUTE($Y$2:$Y$4096,"Paldean "&amp;AA3700,"")))/LEN("Paldean "&amp;AA3700))
      &gt;0,2,1)
   ))))</f>
        <v>1</v>
      </c>
      <c r="AN3700">
        <v>0</v>
      </c>
      <c r="AO3700">
        <v>0</v>
      </c>
    </row>
    <row r="3701" spans="1:41" x14ac:dyDescent="0.25">
      <c r="A3701" t="s">
        <v>4390</v>
      </c>
      <c r="B3701" t="s">
        <v>590</v>
      </c>
      <c r="C3701" t="s">
        <v>1209</v>
      </c>
      <c r="D3701"/>
      <c r="E3701">
        <v>80</v>
      </c>
      <c r="F3701">
        <v>50</v>
      </c>
      <c r="G3701">
        <v>50</v>
      </c>
      <c r="H3701">
        <v>95</v>
      </c>
      <c r="I3701">
        <v>135</v>
      </c>
      <c r="J3701">
        <v>105</v>
      </c>
      <c r="K3701" t="s">
        <v>589</v>
      </c>
      <c r="M3701" t="s">
        <v>7857</v>
      </c>
      <c r="N3701">
        <v>9.4499999999999993</v>
      </c>
      <c r="O3701">
        <v>8.75</v>
      </c>
      <c r="R3701">
        <f t="shared" si="266"/>
        <v>9</v>
      </c>
      <c r="S3701">
        <f t="shared" si="267"/>
        <v>9</v>
      </c>
      <c r="T3701">
        <f t="shared" si="264"/>
        <v>18</v>
      </c>
      <c r="U3701" t="s">
        <v>1209</v>
      </c>
      <c r="V3701" t="s">
        <v>1468</v>
      </c>
      <c r="W3701" t="s">
        <v>429</v>
      </c>
      <c r="X3701" t="s">
        <v>1471</v>
      </c>
      <c r="Z3701" t="str" cm="1">
        <f t="array" ref="Z3701">IF(ISBLANK(AK3701),_xlfn.LET(
    _xlpm.nameBeforeSlash, IF(ISNUMBER(SEARCH("/", Y3701)), LEFT(Y3701, SEARCH("/", Y3701)-1), Y3701),
    _xlpm.matchRow, IFERROR(MATCH(_xlpm.nameBeforeSlash, AA:AA, 0), ""),
    _xlpm.difference, IF(_xlpm.matchRow="", "", ABS((R3701 + S3701)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),IF(ISBLANK(Y3701),"","Hidden"))</f>
        <v/>
      </c>
      <c r="AA3701" t="s">
        <v>5661</v>
      </c>
      <c r="AB3701" t="s">
        <v>7858</v>
      </c>
      <c r="AC3701" t="s">
        <v>742</v>
      </c>
      <c r="AD3701" t="str">
        <f>_xlfn.XLOOKUP(AC3701,moves!A:A,moves!B:B)</f>
        <v>grass</v>
      </c>
      <c r="AE3701">
        <f>_xlfn.XLOOKUP(AC3701,moves!A:A,moves!D:D)</f>
        <v>6</v>
      </c>
      <c r="AF3701" t="str">
        <f>_xlfn.XLOOKUP(AC3701,moves!A:A,moves!E:E)</f>
        <v>If this move is used during Harsh Sunlight: Ignore the delay. If this move is used during Rain, Hail, or Sandstorm: Decrease attack strength by 3.</v>
      </c>
      <c r="AG3701">
        <v>0</v>
      </c>
      <c r="AH3701">
        <v>0</v>
      </c>
      <c r="AI3701">
        <f t="shared" si="265"/>
        <v>1</v>
      </c>
      <c r="AJ3701" t="s">
        <v>525</v>
      </c>
      <c r="AK3701" t="s">
        <v>7857</v>
      </c>
      <c r="AL3701">
        <v>0</v>
      </c>
      <c r="AM3701" cm="1">
        <f t="array" ref="AM3701">IF(AL3701=1,1,
   IF(ISTEXT(AK3701),1,
   IF(AO3701&gt;1,AM3700,
   IF(AI3701=1,
      IF(SUMPRODUCT((LEN($Y$2:$Y$4096)-LEN(SUBSTITUTE($Y$2:$Y$4096,AA3701,"")))/LEN(AA3701))&gt;0,2,1),
      IF(
         SUMPRODUCT((LEN($Y$2:$Y$4096)-LEN(SUBSTITUTE($Y$2:$Y$4096,AA3701,"")))/LEN(AA3701))
         - SUMPRODUCT((LEN($Y$2:$Y$4096)-LEN(SUBSTITUTE($Y$2:$Y$4096,"Alolan "&amp;AA3701,"")))/LEN("Alolan "&amp;AA3701))
         - SUMPRODUCT((LEN($Y$2:$Y$4096)-LEN(SUBSTITUTE($Y$2:$Y$4096,"Galarian "&amp;AA3701,"")))/LEN("Galarian "&amp;AA3701))
         - SUMPRODUCT((LEN($Y$2:$Y$4096)-LEN(SUBSTITUTE($Y$2:$Y$4096,"Hisuian "&amp;AA3701,"")))/LEN("Hisuian "&amp;AA3701))
         - SUMPRODUCT((LEN($Y$2:$Y$4096)-LEN(SUBSTITUTE($Y$2:$Y$4096,"Paldean "&amp;AA3701,"")))/LEN("Paldean "&amp;AA3701))
      &gt;0,2,1)
   ))))</f>
        <v>1</v>
      </c>
      <c r="AN3701">
        <v>0</v>
      </c>
      <c r="AO3701">
        <v>0</v>
      </c>
    </row>
    <row r="3702" spans="1:41" x14ac:dyDescent="0.25">
      <c r="A3702" t="s">
        <v>4392</v>
      </c>
      <c r="B3702" t="s">
        <v>2336</v>
      </c>
      <c r="C3702" t="s">
        <v>1499</v>
      </c>
      <c r="D3702"/>
      <c r="E3702">
        <v>80</v>
      </c>
      <c r="F3702">
        <v>70</v>
      </c>
      <c r="G3702">
        <v>40</v>
      </c>
      <c r="H3702">
        <v>100</v>
      </c>
      <c r="I3702">
        <v>60</v>
      </c>
      <c r="J3702">
        <v>145</v>
      </c>
      <c r="K3702" t="s">
        <v>2337</v>
      </c>
      <c r="M3702" t="s">
        <v>7857</v>
      </c>
      <c r="N3702">
        <v>11.5</v>
      </c>
      <c r="O3702">
        <v>6.2</v>
      </c>
      <c r="R3702">
        <f t="shared" si="266"/>
        <v>12</v>
      </c>
      <c r="S3702">
        <f t="shared" si="267"/>
        <v>6</v>
      </c>
      <c r="T3702">
        <f t="shared" si="264"/>
        <v>18</v>
      </c>
      <c r="U3702" t="s">
        <v>1499</v>
      </c>
      <c r="V3702" t="s">
        <v>1490</v>
      </c>
      <c r="W3702" t="s">
        <v>1469</v>
      </c>
      <c r="X3702" t="s">
        <v>1468</v>
      </c>
      <c r="Z3702" t="str" cm="1">
        <f t="array" ref="Z3702">IF(ISBLANK(AK3702),_xlfn.LET(
    _xlpm.nameBeforeSlash, IF(ISNUMBER(SEARCH("/", Y3702)), LEFT(Y3702, SEARCH("/", Y3702)-1), Y3702),
    _xlpm.matchRow, IFERROR(MATCH(_xlpm.nameBeforeSlash, AA:AA, 0), ""),
    _xlpm.difference, IF(_xlpm.matchRow="", "", ABS((R3702 + S3702)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),IF(ISBLANK(Y3702),"","Hidden"))</f>
        <v/>
      </c>
      <c r="AA3702" t="s">
        <v>5662</v>
      </c>
      <c r="AB3702" t="s">
        <v>7858</v>
      </c>
      <c r="AC3702" t="s">
        <v>919</v>
      </c>
      <c r="AD3702" t="str">
        <f>_xlfn.XLOOKUP(AC3702,moves!A:A,moves!B:B)</f>
        <v>bug</v>
      </c>
      <c r="AE3702">
        <f>_xlfn.XLOOKUP(AC3702,moves!A:A,moves!D:D)</f>
        <v>4</v>
      </c>
      <c r="AF3702" t="str">
        <f>_xlfn.XLOOKUP(AC3702,moves!A:A,moves!E:E)</f>
        <v>Heal for half the damage dealt, rounded down.</v>
      </c>
      <c r="AG3702">
        <v>0</v>
      </c>
      <c r="AH3702">
        <v>0</v>
      </c>
      <c r="AI3702">
        <f t="shared" si="265"/>
        <v>1</v>
      </c>
      <c r="AJ3702" t="s">
        <v>525</v>
      </c>
      <c r="AK3702" t="s">
        <v>7857</v>
      </c>
      <c r="AL3702">
        <v>0</v>
      </c>
      <c r="AM3702" cm="1">
        <f t="array" ref="AM3702">IF(AL3702=1,1,
   IF(ISTEXT(AK3702),1,
   IF(AO3702&gt;1,AM3701,
   IF(AI3702=1,
      IF(SUMPRODUCT((LEN($Y$2:$Y$4096)-LEN(SUBSTITUTE($Y$2:$Y$4096,AA3702,"")))/LEN(AA3702))&gt;0,2,1),
      IF(
         SUMPRODUCT((LEN($Y$2:$Y$4096)-LEN(SUBSTITUTE($Y$2:$Y$4096,AA3702,"")))/LEN(AA3702))
         - SUMPRODUCT((LEN($Y$2:$Y$4096)-LEN(SUBSTITUTE($Y$2:$Y$4096,"Alolan "&amp;AA3702,"")))/LEN("Alolan "&amp;AA3702))
         - SUMPRODUCT((LEN($Y$2:$Y$4096)-LEN(SUBSTITUTE($Y$2:$Y$4096,"Galarian "&amp;AA3702,"")))/LEN("Galarian "&amp;AA3702))
         - SUMPRODUCT((LEN($Y$2:$Y$4096)-LEN(SUBSTITUTE($Y$2:$Y$4096,"Hisuian "&amp;AA3702,"")))/LEN("Hisuian "&amp;AA3702))
         - SUMPRODUCT((LEN($Y$2:$Y$4096)-LEN(SUBSTITUTE($Y$2:$Y$4096,"Paldean "&amp;AA3702,"")))/LEN("Paldean "&amp;AA3702))
      &gt;0,2,1)
   ))))</f>
        <v>1</v>
      </c>
      <c r="AN3702">
        <v>0</v>
      </c>
      <c r="AO3702">
        <v>0</v>
      </c>
    </row>
    <row r="3703" spans="1:41" x14ac:dyDescent="0.25">
      <c r="A3703" t="s">
        <v>4401</v>
      </c>
      <c r="B3703" t="s">
        <v>2351</v>
      </c>
      <c r="C3703" t="s">
        <v>1471</v>
      </c>
      <c r="D3703" t="s">
        <v>1514</v>
      </c>
      <c r="E3703">
        <v>65</v>
      </c>
      <c r="F3703">
        <v>125</v>
      </c>
      <c r="G3703">
        <v>100</v>
      </c>
      <c r="H3703">
        <v>60</v>
      </c>
      <c r="I3703">
        <v>70</v>
      </c>
      <c r="J3703">
        <v>70</v>
      </c>
      <c r="K3703" t="s">
        <v>2352</v>
      </c>
      <c r="M3703" t="s">
        <v>7857</v>
      </c>
      <c r="N3703">
        <v>9.65</v>
      </c>
      <c r="O3703">
        <v>7.7</v>
      </c>
      <c r="R3703">
        <f t="shared" si="266"/>
        <v>10</v>
      </c>
      <c r="S3703">
        <f t="shared" si="267"/>
        <v>8</v>
      </c>
      <c r="T3703">
        <f t="shared" si="264"/>
        <v>18</v>
      </c>
      <c r="U3703" t="s">
        <v>1471</v>
      </c>
      <c r="V3703" t="s">
        <v>1514</v>
      </c>
      <c r="W3703" t="s">
        <v>1492</v>
      </c>
      <c r="X3703" t="s">
        <v>1499</v>
      </c>
      <c r="Y3703" t="s">
        <v>5673</v>
      </c>
      <c r="Z3703" t="str" cm="1">
        <f t="array" ref="Z3703">IF(ISBLANK(AK3703),_xlfn.LET(
    _xlpm.nameBeforeSlash, IF(ISNUMBER(SEARCH("/", Y3703)), LEFT(Y3703, SEARCH("/", Y3703)-1), Y3703),
    _xlpm.matchRow, IFERROR(MATCH(_xlpm.nameBeforeSlash, AA:AA, 0), ""),
    _xlpm.difference, IF(_xlpm.matchRow="", "", ABS((R3703 + S3703)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),IF(ISBLANK(Y3703),"","Hidden"))</f>
        <v>Hidden</v>
      </c>
      <c r="AA3703" t="s">
        <v>5671</v>
      </c>
      <c r="AB3703" t="s">
        <v>7858</v>
      </c>
      <c r="AC3703" t="s">
        <v>1364</v>
      </c>
      <c r="AD3703" t="str">
        <f>_xlfn.XLOOKUP(AC3703,moves!A:A,moves!B:B)</f>
        <v>steel</v>
      </c>
      <c r="AE3703">
        <f>_xlfn.XLOOKUP(AC3703,moves!A:A,moves!D:D)</f>
        <v>4</v>
      </c>
      <c r="AF3703" t="str">
        <f>_xlfn.XLOOKUP(AC3703,moves!A:A,moves!E:E)</f>
        <v>If 2 or more status symbols are rolled: The target skips their turn this round and the user's battle fatigue increases by 1 extra. This move cannot be used if the user has 5 fatigue.</v>
      </c>
      <c r="AG3703">
        <v>0</v>
      </c>
      <c r="AH3703">
        <v>0</v>
      </c>
      <c r="AI3703">
        <f t="shared" si="265"/>
        <v>1</v>
      </c>
      <c r="AJ3703" t="s">
        <v>525</v>
      </c>
      <c r="AK3703" t="s">
        <v>7857</v>
      </c>
      <c r="AL3703">
        <v>0</v>
      </c>
      <c r="AM3703" cm="1">
        <f t="array" ref="AM3703">IF(AL3703=1,1,
   IF(ISTEXT(AK3703),1,
   IF(AO3703&gt;1,AM3702,
   IF(AI3703=1,
      IF(SUMPRODUCT((LEN($Y$2:$Y$4096)-LEN(SUBSTITUTE($Y$2:$Y$4096,AA3703,"")))/LEN(AA3703))&gt;0,2,1),
      IF(
         SUMPRODUCT((LEN($Y$2:$Y$4096)-LEN(SUBSTITUTE($Y$2:$Y$4096,AA3703,"")))/LEN(AA3703))
         - SUMPRODUCT((LEN($Y$2:$Y$4096)-LEN(SUBSTITUTE($Y$2:$Y$4096,"Alolan "&amp;AA3703,"")))/LEN("Alolan "&amp;AA3703))
         - SUMPRODUCT((LEN($Y$2:$Y$4096)-LEN(SUBSTITUTE($Y$2:$Y$4096,"Galarian "&amp;AA3703,"")))/LEN("Galarian "&amp;AA3703))
         - SUMPRODUCT((LEN($Y$2:$Y$4096)-LEN(SUBSTITUTE($Y$2:$Y$4096,"Hisuian "&amp;AA3703,"")))/LEN("Hisuian "&amp;AA3703))
         - SUMPRODUCT((LEN($Y$2:$Y$4096)-LEN(SUBSTITUTE($Y$2:$Y$4096,"Paldean "&amp;AA3703,"")))/LEN("Paldean "&amp;AA3703))
      &gt;0,2,1)
   ))))</f>
        <v>1</v>
      </c>
      <c r="AN3703">
        <v>0</v>
      </c>
      <c r="AO3703">
        <v>0</v>
      </c>
    </row>
    <row r="3704" spans="1:41" x14ac:dyDescent="0.25">
      <c r="A3704" t="s">
        <v>4407</v>
      </c>
      <c r="B3704" t="s">
        <v>2361</v>
      </c>
      <c r="C3704" t="s">
        <v>1471</v>
      </c>
      <c r="D3704" t="s">
        <v>1481</v>
      </c>
      <c r="E3704">
        <v>110</v>
      </c>
      <c r="F3704">
        <v>65</v>
      </c>
      <c r="G3704">
        <v>105</v>
      </c>
      <c r="H3704">
        <v>55</v>
      </c>
      <c r="I3704">
        <v>95</v>
      </c>
      <c r="J3704">
        <v>80</v>
      </c>
      <c r="K3704" t="s">
        <v>2362</v>
      </c>
      <c r="M3704" t="s">
        <v>7857</v>
      </c>
      <c r="N3704">
        <v>7</v>
      </c>
      <c r="O3704">
        <v>10.4</v>
      </c>
      <c r="Q3704">
        <v>1</v>
      </c>
      <c r="R3704">
        <f t="shared" si="266"/>
        <v>7</v>
      </c>
      <c r="S3704">
        <f t="shared" si="267"/>
        <v>11</v>
      </c>
      <c r="T3704">
        <f t="shared" si="264"/>
        <v>18</v>
      </c>
      <c r="U3704" t="s">
        <v>1471</v>
      </c>
      <c r="V3704" t="s">
        <v>1481</v>
      </c>
      <c r="W3704" t="s">
        <v>1469</v>
      </c>
      <c r="X3704" t="s">
        <v>1472</v>
      </c>
      <c r="Z3704" t="str" cm="1">
        <f t="array" ref="Z3704">IF(ISBLANK(AK3704),_xlfn.LET(
    _xlpm.nameBeforeSlash, IF(ISNUMBER(SEARCH("/", Y3704)), LEFT(Y3704, SEARCH("/", Y3704)-1), Y3704),
    _xlpm.matchRow, IFERROR(MATCH(_xlpm.nameBeforeSlash, AA:AA, 0), ""),
    _xlpm.difference, IF(_xlpm.matchRow="", "", ABS((R3704 + S3704)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),IF(ISBLANK(Y3704),"","Hidden"))</f>
        <v/>
      </c>
      <c r="AA3704" t="s">
        <v>5678</v>
      </c>
      <c r="AB3704" t="s">
        <v>7858</v>
      </c>
      <c r="AC3704" t="s">
        <v>495</v>
      </c>
      <c r="AD3704" t="str">
        <f>_xlfn.XLOOKUP(AC3704,moves!A:A,moves!B:B)</f>
        <v>flying</v>
      </c>
      <c r="AE3704">
        <f>_xlfn.XLOOKUP(AC3704,moves!A:A,moves!D:D)</f>
        <v>6</v>
      </c>
      <c r="AF3704" t="str">
        <f>_xlfn.XLOOKUP(AC3704,moves!A:A,moves!E:E)</f>
        <v>Critical hits deal +1 damage.</v>
      </c>
      <c r="AG3704">
        <v>0</v>
      </c>
      <c r="AH3704">
        <v>0</v>
      </c>
      <c r="AI3704">
        <f t="shared" si="265"/>
        <v>1</v>
      </c>
      <c r="AJ3704" t="s">
        <v>525</v>
      </c>
      <c r="AK3704" t="s">
        <v>7857</v>
      </c>
      <c r="AL3704">
        <v>0</v>
      </c>
      <c r="AM3704" cm="1">
        <f t="array" ref="AM3704">IF(AL3704=1,1,
   IF(ISTEXT(AK3704),1,
   IF(AO3704&gt;1,AM3703,
   IF(AI3704=1,
      IF(SUMPRODUCT((LEN($Y$2:$Y$4096)-LEN(SUBSTITUTE($Y$2:$Y$4096,AA3704,"")))/LEN(AA3704))&gt;0,2,1),
      IF(
         SUMPRODUCT((LEN($Y$2:$Y$4096)-LEN(SUBSTITUTE($Y$2:$Y$4096,AA3704,"")))/LEN(AA3704))
         - SUMPRODUCT((LEN($Y$2:$Y$4096)-LEN(SUBSTITUTE($Y$2:$Y$4096,"Alolan "&amp;AA3704,"")))/LEN("Alolan "&amp;AA3704))
         - SUMPRODUCT((LEN($Y$2:$Y$4096)-LEN(SUBSTITUTE($Y$2:$Y$4096,"Galarian "&amp;AA3704,"")))/LEN("Galarian "&amp;AA3704))
         - SUMPRODUCT((LEN($Y$2:$Y$4096)-LEN(SUBSTITUTE($Y$2:$Y$4096,"Hisuian "&amp;AA3704,"")))/LEN("Hisuian "&amp;AA3704))
         - SUMPRODUCT((LEN($Y$2:$Y$4096)-LEN(SUBSTITUTE($Y$2:$Y$4096,"Paldean "&amp;AA3704,"")))/LEN("Paldean "&amp;AA3704))
      &gt;0,2,1)
   ))))</f>
        <v>1</v>
      </c>
      <c r="AN3704">
        <v>0</v>
      </c>
      <c r="AO3704">
        <v>0</v>
      </c>
    </row>
    <row r="3705" spans="1:41" x14ac:dyDescent="0.25">
      <c r="A3705" t="s">
        <v>4412</v>
      </c>
      <c r="B3705" t="s">
        <v>864</v>
      </c>
      <c r="C3705" t="s">
        <v>1471</v>
      </c>
      <c r="D3705" t="s">
        <v>1482</v>
      </c>
      <c r="E3705">
        <v>92</v>
      </c>
      <c r="F3705">
        <v>105</v>
      </c>
      <c r="G3705">
        <v>90</v>
      </c>
      <c r="H3705">
        <v>125</v>
      </c>
      <c r="I3705">
        <v>90</v>
      </c>
      <c r="J3705">
        <v>98</v>
      </c>
      <c r="K3705" t="s">
        <v>860</v>
      </c>
      <c r="M3705" t="s">
        <v>7857</v>
      </c>
      <c r="N3705">
        <v>11.22</v>
      </c>
      <c r="O3705">
        <v>9.0800000000000018</v>
      </c>
      <c r="R3705">
        <f t="shared" si="266"/>
        <v>11</v>
      </c>
      <c r="S3705">
        <f t="shared" si="267"/>
        <v>9</v>
      </c>
      <c r="T3705">
        <f t="shared" si="264"/>
        <v>20</v>
      </c>
      <c r="U3705" t="s">
        <v>1471</v>
      </c>
      <c r="V3705" t="s">
        <v>1482</v>
      </c>
      <c r="W3705" t="s">
        <v>1479</v>
      </c>
      <c r="X3705" t="s">
        <v>1481</v>
      </c>
      <c r="Z3705" t="str" cm="1">
        <f t="array" ref="Z3705">IF(ISBLANK(AK3705),_xlfn.LET(
    _xlpm.nameBeforeSlash, IF(ISNUMBER(SEARCH("/", Y3705)), LEFT(Y3705, SEARCH("/", Y3705)-1), Y3705),
    _xlpm.matchRow, IFERROR(MATCH(_xlpm.nameBeforeSlash, AA:AA, 0), ""),
    _xlpm.difference, IF(_xlpm.matchRow="", "", ABS((R3705 + S3705)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),IF(ISBLANK(Y3705),"","Hidden"))</f>
        <v/>
      </c>
      <c r="AA3705" t="s">
        <v>5684</v>
      </c>
      <c r="AB3705" t="s">
        <v>7858</v>
      </c>
      <c r="AC3705" t="s">
        <v>6689</v>
      </c>
      <c r="AD3705" t="str">
        <f>_xlfn.XLOOKUP(AC3705,moves!A:A,moves!B:B)</f>
        <v>dark</v>
      </c>
      <c r="AE3705">
        <f>_xlfn.XLOOKUP(AC3705,moves!A:A,moves!D:D)</f>
        <v>3</v>
      </c>
      <c r="AF3705" t="str">
        <f>_xlfn.XLOOKUP(AC3705,moves!A:A,moves!E:E)</f>
        <v>Choose up to two Pokémon in the opposing party. This move targets those Pokémon.</v>
      </c>
      <c r="AG3705">
        <v>0</v>
      </c>
      <c r="AH3705">
        <v>0</v>
      </c>
      <c r="AI3705">
        <f t="shared" si="265"/>
        <v>1</v>
      </c>
      <c r="AJ3705" t="s">
        <v>525</v>
      </c>
      <c r="AK3705" t="s">
        <v>7857</v>
      </c>
      <c r="AL3705">
        <v>0</v>
      </c>
      <c r="AM3705" cm="1">
        <f t="array" ref="AM3705">IF(AL3705=1,1,
   IF(ISTEXT(AK3705),1,
   IF(AO3705&gt;1,AM3704,
   IF(AI3705=1,
      IF(SUMPRODUCT((LEN($Y$2:$Y$4096)-LEN(SUBSTITUTE($Y$2:$Y$4096,AA3705,"")))/LEN(AA3705))&gt;0,2,1),
      IF(
         SUMPRODUCT((LEN($Y$2:$Y$4096)-LEN(SUBSTITUTE($Y$2:$Y$4096,AA3705,"")))/LEN(AA3705))
         - SUMPRODUCT((LEN($Y$2:$Y$4096)-LEN(SUBSTITUTE($Y$2:$Y$4096,"Alolan "&amp;AA3705,"")))/LEN("Alolan "&amp;AA3705))
         - SUMPRODUCT((LEN($Y$2:$Y$4096)-LEN(SUBSTITUTE($Y$2:$Y$4096,"Galarian "&amp;AA3705,"")))/LEN("Galarian "&amp;AA3705))
         - SUMPRODUCT((LEN($Y$2:$Y$4096)-LEN(SUBSTITUTE($Y$2:$Y$4096,"Hisuian "&amp;AA3705,"")))/LEN("Hisuian "&amp;AA3705))
         - SUMPRODUCT((LEN($Y$2:$Y$4096)-LEN(SUBSTITUTE($Y$2:$Y$4096,"Paldean "&amp;AA3705,"")))/LEN("Paldean "&amp;AA3705))
      &gt;0,2,1)
   ))))</f>
        <v>1</v>
      </c>
      <c r="AN3705">
        <v>0</v>
      </c>
      <c r="AO3705">
        <v>0</v>
      </c>
    </row>
    <row r="3706" spans="1:41" x14ac:dyDescent="0.25">
      <c r="A3706" t="s">
        <v>3680</v>
      </c>
      <c r="B3706" t="s">
        <v>1519</v>
      </c>
      <c r="C3706" t="s">
        <v>1512</v>
      </c>
      <c r="D3706"/>
      <c r="E3706">
        <v>30</v>
      </c>
      <c r="F3706">
        <v>56</v>
      </c>
      <c r="G3706">
        <v>35</v>
      </c>
      <c r="H3706">
        <v>25</v>
      </c>
      <c r="I3706">
        <v>35</v>
      </c>
      <c r="J3706">
        <v>72</v>
      </c>
      <c r="K3706" t="s">
        <v>1520</v>
      </c>
      <c r="M3706" t="s">
        <v>7859</v>
      </c>
      <c r="N3706">
        <v>5.93</v>
      </c>
      <c r="O3706">
        <v>3.3</v>
      </c>
      <c r="P3706">
        <v>1</v>
      </c>
      <c r="Q3706">
        <v>1</v>
      </c>
      <c r="R3706">
        <f t="shared" si="266"/>
        <v>7</v>
      </c>
      <c r="S3706">
        <f t="shared" si="267"/>
        <v>4</v>
      </c>
      <c r="T3706">
        <f t="shared" si="264"/>
        <v>11</v>
      </c>
      <c r="U3706" t="s">
        <v>1512</v>
      </c>
      <c r="V3706" t="s">
        <v>1471</v>
      </c>
      <c r="W3706" t="s">
        <v>1492</v>
      </c>
      <c r="X3706" t="s">
        <v>1521</v>
      </c>
      <c r="Y3706" t="s">
        <v>4946</v>
      </c>
      <c r="Z3706" t="str" cm="1">
        <f t="array" ref="Z3706">IF(ISBLANK(AK3706),_xlfn.LET(
    _xlpm.nameBeforeSlash, IF(ISNUMBER(SEARCH("/", Y3706)), LEFT(Y3706, SEARCH("/", Y3706)-1), Y3706),
    _xlpm.matchRow, IFERROR(MATCH(_xlpm.nameBeforeSlash, AA:AA, 0), ""),
    _xlpm.difference, IF(_xlpm.matchRow="", "", ABS((R3706 + S3706)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),IF(ISBLANK(Y3706),"","Hidden"))</f>
        <v>Hidden</v>
      </c>
      <c r="AA3706" t="s">
        <v>4947</v>
      </c>
      <c r="AB3706" t="s">
        <v>7858</v>
      </c>
      <c r="AC3706" t="s">
        <v>460</v>
      </c>
      <c r="AD3706" t="str">
        <f>_xlfn.XLOOKUP(AC3706,moves!A:A,moves!B:B)</f>
        <v>dark</v>
      </c>
      <c r="AE3706">
        <f>_xlfn.XLOOKUP(AC3706,moves!A:A,moves!D:D)</f>
        <v>3</v>
      </c>
      <c r="AF3706" t="str">
        <f>_xlfn.XLOOKUP(AC3706,moves!A:A,moves!E:E)</f>
        <v>When the target is next attacked: Add 1 regular hit to the roll.</v>
      </c>
      <c r="AG3706">
        <v>0</v>
      </c>
      <c r="AH3706">
        <v>0</v>
      </c>
      <c r="AI3706">
        <f t="shared" si="265"/>
        <v>1</v>
      </c>
      <c r="AJ3706" t="s">
        <v>523</v>
      </c>
      <c r="AK3706" t="s">
        <v>7859</v>
      </c>
      <c r="AL3706">
        <v>0</v>
      </c>
      <c r="AM3706" cm="1">
        <f t="array" ref="AM3706">IF(AL3706=1,1,
   IF(ISTEXT(AK3706),1,
   IF(AO3706&gt;1,AM3705,
   IF(AI3706=1,
      IF(SUMPRODUCT((LEN($Y$2:$Y$4096)-LEN(SUBSTITUTE($Y$2:$Y$4096,AA3706,"")))/LEN(AA3706))&gt;0,2,1),
      IF(
         SUMPRODUCT((LEN($Y$2:$Y$4096)-LEN(SUBSTITUTE($Y$2:$Y$4096,AA3706,"")))/LEN(AA3706))
         - SUMPRODUCT((LEN($Y$2:$Y$4096)-LEN(SUBSTITUTE($Y$2:$Y$4096,"Alolan "&amp;AA3706,"")))/LEN("Alolan "&amp;AA3706))
         - SUMPRODUCT((LEN($Y$2:$Y$4096)-LEN(SUBSTITUTE($Y$2:$Y$4096,"Galarian "&amp;AA3706,"")))/LEN("Galarian "&amp;AA3706))
         - SUMPRODUCT((LEN($Y$2:$Y$4096)-LEN(SUBSTITUTE($Y$2:$Y$4096,"Hisuian "&amp;AA3706,"")))/LEN("Hisuian "&amp;AA3706))
         - SUMPRODUCT((LEN($Y$2:$Y$4096)-LEN(SUBSTITUTE($Y$2:$Y$4096,"Paldean "&amp;AA3706,"")))/LEN("Paldean "&amp;AA3706))
      &gt;0,2,1)
   ))))</f>
        <v>1</v>
      </c>
      <c r="AN3706">
        <v>0</v>
      </c>
      <c r="AO3706">
        <v>0</v>
      </c>
    </row>
    <row r="3707" spans="1:41" x14ac:dyDescent="0.25">
      <c r="A3707" t="s">
        <v>3768</v>
      </c>
      <c r="B3707" t="s">
        <v>38</v>
      </c>
      <c r="C3707" t="s">
        <v>1521</v>
      </c>
      <c r="D3707" t="s">
        <v>1514</v>
      </c>
      <c r="E3707">
        <v>25</v>
      </c>
      <c r="F3707">
        <v>35</v>
      </c>
      <c r="G3707">
        <v>70</v>
      </c>
      <c r="H3707">
        <v>95</v>
      </c>
      <c r="I3707">
        <v>55</v>
      </c>
      <c r="J3707">
        <v>45</v>
      </c>
      <c r="K3707" t="s">
        <v>337</v>
      </c>
      <c r="M3707" t="s">
        <v>7859</v>
      </c>
      <c r="N3707">
        <v>6.9</v>
      </c>
      <c r="O3707">
        <v>4.75</v>
      </c>
      <c r="P3707">
        <v>1</v>
      </c>
      <c r="Q3707">
        <v>1</v>
      </c>
      <c r="R3707">
        <f t="shared" si="266"/>
        <v>8</v>
      </c>
      <c r="S3707">
        <f t="shared" si="267"/>
        <v>6</v>
      </c>
      <c r="T3707">
        <f t="shared" si="264"/>
        <v>14</v>
      </c>
      <c r="U3707" t="s">
        <v>1521</v>
      </c>
      <c r="V3707" t="s">
        <v>1514</v>
      </c>
      <c r="W3707" t="s">
        <v>429</v>
      </c>
      <c r="X3707" t="s">
        <v>1512</v>
      </c>
      <c r="Y3707" t="s">
        <v>5037</v>
      </c>
      <c r="Z3707" t="str" cm="1">
        <f t="array" ref="Z3707">IF(ISBLANK(AK3707),_xlfn.LET(
    _xlpm.nameBeforeSlash, IF(ISNUMBER(SEARCH("/", Y3707)), LEFT(Y3707, SEARCH("/", Y3707)-1), Y3707),
    _xlpm.matchRow, IFERROR(MATCH(_xlpm.nameBeforeSlash, AA:AA, 0), ""),
    _xlpm.difference, IF(_xlpm.matchRow="", "", ABS((R3707 + S3707)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),IF(ISBLANK(Y3707),"","Hidden"))</f>
        <v>Hidden</v>
      </c>
      <c r="AA3707" t="s">
        <v>5038</v>
      </c>
      <c r="AB3707" t="s">
        <v>7858</v>
      </c>
      <c r="AC3707" t="s">
        <v>6408</v>
      </c>
      <c r="AD3707" t="str">
        <f>_xlfn.XLOOKUP(AC3707,moves!A:A,moves!B:B)</f>
        <v>normal</v>
      </c>
      <c r="AE3707">
        <f>_xlfn.XLOOKUP(AC3707,moves!A:A,moves!D:D)</f>
        <v>1</v>
      </c>
      <c r="AF3707" t="str">
        <f>_xlfn.XLOOKUP(AC3707,moves!A:A,moves!E:E)</f>
        <v>Inflict the Confused status on the user and the target. If the target was already Confused: Increased attack strength by 3.</v>
      </c>
      <c r="AG3707">
        <v>1</v>
      </c>
      <c r="AH3707">
        <v>0</v>
      </c>
      <c r="AI3707">
        <f t="shared" si="265"/>
        <v>1</v>
      </c>
      <c r="AJ3707" t="s">
        <v>523</v>
      </c>
      <c r="AK3707" t="s">
        <v>7859</v>
      </c>
      <c r="AL3707">
        <v>0</v>
      </c>
      <c r="AM3707" cm="1">
        <f t="array" ref="AM3707">IF(AL3707=1,1,
   IF(ISTEXT(AK3707),1,
   IF(AO3707&gt;1,AM3706,
   IF(AI3707=1,
      IF(SUMPRODUCT((LEN($Y$2:$Y$4096)-LEN(SUBSTITUTE($Y$2:$Y$4096,AA3707,"")))/LEN(AA3707))&gt;0,2,1),
      IF(
         SUMPRODUCT((LEN($Y$2:$Y$4096)-LEN(SUBSTITUTE($Y$2:$Y$4096,AA3707,"")))/LEN(AA3707))
         - SUMPRODUCT((LEN($Y$2:$Y$4096)-LEN(SUBSTITUTE($Y$2:$Y$4096,"Alolan "&amp;AA3707,"")))/LEN("Alolan "&amp;AA3707))
         - SUMPRODUCT((LEN($Y$2:$Y$4096)-LEN(SUBSTITUTE($Y$2:$Y$4096,"Galarian "&amp;AA3707,"")))/LEN("Galarian "&amp;AA3707))
         - SUMPRODUCT((LEN($Y$2:$Y$4096)-LEN(SUBSTITUTE($Y$2:$Y$4096,"Hisuian "&amp;AA3707,"")))/LEN("Hisuian "&amp;AA3707))
         - SUMPRODUCT((LEN($Y$2:$Y$4096)-LEN(SUBSTITUTE($Y$2:$Y$4096,"Paldean "&amp;AA3707,"")))/LEN("Paldean "&amp;AA3707))
      &gt;0,2,1)
   ))))</f>
        <v>1</v>
      </c>
      <c r="AN3707">
        <v>0</v>
      </c>
      <c r="AO3707">
        <v>0</v>
      </c>
    </row>
    <row r="3708" spans="1:41" x14ac:dyDescent="0.25">
      <c r="A3708" t="s">
        <v>3776</v>
      </c>
      <c r="B3708" t="s">
        <v>1658</v>
      </c>
      <c r="C3708" t="s">
        <v>1469</v>
      </c>
      <c r="D3708"/>
      <c r="E3708">
        <v>80</v>
      </c>
      <c r="F3708">
        <v>80</v>
      </c>
      <c r="G3708">
        <v>50</v>
      </c>
      <c r="H3708">
        <v>40</v>
      </c>
      <c r="I3708">
        <v>50</v>
      </c>
      <c r="J3708">
        <v>25</v>
      </c>
      <c r="K3708" t="s">
        <v>1659</v>
      </c>
      <c r="M3708" t="s">
        <v>7859</v>
      </c>
      <c r="N3708">
        <v>5.4</v>
      </c>
      <c r="O3708">
        <v>6.2</v>
      </c>
      <c r="P3708">
        <v>1</v>
      </c>
      <c r="Q3708">
        <v>1</v>
      </c>
      <c r="R3708">
        <f t="shared" si="266"/>
        <v>6</v>
      </c>
      <c r="S3708">
        <f t="shared" si="267"/>
        <v>7</v>
      </c>
      <c r="T3708">
        <f t="shared" si="264"/>
        <v>13</v>
      </c>
      <c r="U3708" t="s">
        <v>1469</v>
      </c>
      <c r="V3708" t="s">
        <v>1471</v>
      </c>
      <c r="W3708" t="s">
        <v>1524</v>
      </c>
      <c r="X3708" t="s">
        <v>1479</v>
      </c>
      <c r="Y3708" t="s">
        <v>5047</v>
      </c>
      <c r="Z3708" t="str" cm="1">
        <f t="array" ref="Z3708">IF(ISBLANK(AK3708),_xlfn.LET(
    _xlpm.nameBeforeSlash, IF(ISNUMBER(SEARCH("/", Y3708)), LEFT(Y3708, SEARCH("/", Y3708)-1), Y3708),
    _xlpm.matchRow, IFERROR(MATCH(_xlpm.nameBeforeSlash, AA:AA, 0), ""),
    _xlpm.difference, IF(_xlpm.matchRow="", "", ABS((R3708 + S3708)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),IF(ISBLANK(Y3708),"","Hidden"))</f>
        <v>Hidden</v>
      </c>
      <c r="AA3708" t="s">
        <v>5048</v>
      </c>
      <c r="AB3708" t="s">
        <v>7858</v>
      </c>
      <c r="AC3708" t="s">
        <v>1123</v>
      </c>
      <c r="AD3708" t="str">
        <f>_xlfn.XLOOKUP(AC3708,moves!A:A,moves!B:B)</f>
        <v>ghost</v>
      </c>
      <c r="AE3708">
        <f>_xlfn.XLOOKUP(AC3708,moves!A:A,moves!D:D)</f>
        <v>2</v>
      </c>
      <c r="AF3708" t="str">
        <f>_xlfn.XLOOKUP(AC3708,moves!A:A,moves!E:E)</f>
        <v>The target takes 3 damage at the end of its turns. Each time this move is used: the user takes damage equal to half its base health, rounded up.</v>
      </c>
      <c r="AG3708">
        <v>0</v>
      </c>
      <c r="AH3708">
        <v>0</v>
      </c>
      <c r="AI3708">
        <f t="shared" si="265"/>
        <v>1</v>
      </c>
      <c r="AJ3708" t="s">
        <v>523</v>
      </c>
      <c r="AK3708" t="s">
        <v>7859</v>
      </c>
      <c r="AL3708">
        <v>0</v>
      </c>
      <c r="AM3708" cm="1">
        <f t="array" ref="AM3708">IF(AL3708=1,1,
   IF(ISTEXT(AK3708),1,
   IF(AO3708&gt;1,AM3707,
   IF(AI3708=1,
      IF(SUMPRODUCT((LEN($Y$2:$Y$4096)-LEN(SUBSTITUTE($Y$2:$Y$4096,AA3708,"")))/LEN(AA3708))&gt;0,2,1),
      IF(
         SUMPRODUCT((LEN($Y$2:$Y$4096)-LEN(SUBSTITUTE($Y$2:$Y$4096,AA3708,"")))/LEN(AA3708))
         - SUMPRODUCT((LEN($Y$2:$Y$4096)-LEN(SUBSTITUTE($Y$2:$Y$4096,"Alolan "&amp;AA3708,"")))/LEN("Alolan "&amp;AA3708))
         - SUMPRODUCT((LEN($Y$2:$Y$4096)-LEN(SUBSTITUTE($Y$2:$Y$4096,"Galarian "&amp;AA3708,"")))/LEN("Galarian "&amp;AA3708))
         - SUMPRODUCT((LEN($Y$2:$Y$4096)-LEN(SUBSTITUTE($Y$2:$Y$4096,"Hisuian "&amp;AA3708,"")))/LEN("Hisuian "&amp;AA3708))
         - SUMPRODUCT((LEN($Y$2:$Y$4096)-LEN(SUBSTITUTE($Y$2:$Y$4096,"Paldean "&amp;AA3708,"")))/LEN("Paldean "&amp;AA3708))
      &gt;0,2,1)
   ))))</f>
        <v>1</v>
      </c>
      <c r="AN3708">
        <v>0</v>
      </c>
      <c r="AO3708">
        <v>0</v>
      </c>
    </row>
    <row r="3709" spans="1:41" x14ac:dyDescent="0.25">
      <c r="A3709" t="s">
        <v>3945</v>
      </c>
      <c r="B3709" t="s">
        <v>99</v>
      </c>
      <c r="C3709" t="s">
        <v>1471</v>
      </c>
      <c r="D3709" t="s">
        <v>1479</v>
      </c>
      <c r="E3709">
        <v>45</v>
      </c>
      <c r="F3709">
        <v>60</v>
      </c>
      <c r="G3709">
        <v>30</v>
      </c>
      <c r="H3709">
        <v>80</v>
      </c>
      <c r="I3709">
        <v>50</v>
      </c>
      <c r="J3709">
        <v>65</v>
      </c>
      <c r="K3709" t="s">
        <v>373</v>
      </c>
      <c r="M3709" t="s">
        <v>7859</v>
      </c>
      <c r="N3709">
        <v>7.2</v>
      </c>
      <c r="O3709">
        <v>4.2</v>
      </c>
      <c r="P3709">
        <v>1</v>
      </c>
      <c r="Q3709">
        <v>1</v>
      </c>
      <c r="R3709">
        <f t="shared" si="266"/>
        <v>8</v>
      </c>
      <c r="S3709">
        <f t="shared" si="267"/>
        <v>5</v>
      </c>
      <c r="T3709">
        <f t="shared" si="264"/>
        <v>13</v>
      </c>
      <c r="U3709" t="s">
        <v>1471</v>
      </c>
      <c r="V3709" t="s">
        <v>1479</v>
      </c>
      <c r="W3709" t="s">
        <v>1469</v>
      </c>
      <c r="X3709" t="s">
        <v>1521</v>
      </c>
      <c r="Y3709" t="s">
        <v>5234</v>
      </c>
      <c r="Z3709" t="str" cm="1">
        <f t="array" ref="Z3709">IF(ISBLANK(AK3709),_xlfn.LET(
    _xlpm.nameBeforeSlash, IF(ISNUMBER(SEARCH("/", Y3709)), LEFT(Y3709, SEARCH("/", Y3709)-1), Y3709),
    _xlpm.matchRow, IFERROR(MATCH(_xlpm.nameBeforeSlash, AA:AA, 0), ""),
    _xlpm.difference, IF(_xlpm.matchRow="", "", ABS((R3709 + S3709)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),IF(ISBLANK(Y3709),"","Hidden"))</f>
        <v>Hidden</v>
      </c>
      <c r="AA3709" t="s">
        <v>5235</v>
      </c>
      <c r="AB3709" t="s">
        <v>7858</v>
      </c>
      <c r="AC3709" t="s">
        <v>711</v>
      </c>
      <c r="AD3709" t="str">
        <f>_xlfn.XLOOKUP(AC3709,moves!A:A,moves!B:B)</f>
        <v>fire</v>
      </c>
      <c r="AE3709">
        <f>_xlfn.XLOOKUP(AC3709,moves!A:A,moves!D:D)</f>
        <v>2</v>
      </c>
      <c r="AF3709" t="str">
        <f>_xlfn.XLOOKUP(AC3709,moves!A:A,moves!E:E)</f>
        <v>Inflict the Burned status on the target.</v>
      </c>
      <c r="AG3709">
        <v>1</v>
      </c>
      <c r="AH3709">
        <v>0</v>
      </c>
      <c r="AI3709">
        <f t="shared" si="265"/>
        <v>1</v>
      </c>
      <c r="AJ3709" t="s">
        <v>523</v>
      </c>
      <c r="AK3709" t="s">
        <v>7859</v>
      </c>
      <c r="AL3709">
        <v>0</v>
      </c>
      <c r="AM3709" cm="1">
        <f t="array" ref="AM3709">IF(AL3709=1,1,
   IF(ISTEXT(AK3709),1,
   IF(AO3709&gt;1,AM3708,
   IF(AI3709=1,
      IF(SUMPRODUCT((LEN($Y$2:$Y$4096)-LEN(SUBSTITUTE($Y$2:$Y$4096,AA3709,"")))/LEN(AA3709))&gt;0,2,1),
      IF(
         SUMPRODUCT((LEN($Y$2:$Y$4096)-LEN(SUBSTITUTE($Y$2:$Y$4096,AA3709,"")))/LEN(AA3709))
         - SUMPRODUCT((LEN($Y$2:$Y$4096)-LEN(SUBSTITUTE($Y$2:$Y$4096,"Alolan "&amp;AA3709,"")))/LEN("Alolan "&amp;AA3709))
         - SUMPRODUCT((LEN($Y$2:$Y$4096)-LEN(SUBSTITUTE($Y$2:$Y$4096,"Galarian "&amp;AA3709,"")))/LEN("Galarian "&amp;AA3709))
         - SUMPRODUCT((LEN($Y$2:$Y$4096)-LEN(SUBSTITUTE($Y$2:$Y$4096,"Hisuian "&amp;AA3709,"")))/LEN("Hisuian "&amp;AA3709))
         - SUMPRODUCT((LEN($Y$2:$Y$4096)-LEN(SUBSTITUTE($Y$2:$Y$4096,"Paldean "&amp;AA3709,"")))/LEN("Paldean "&amp;AA3709))
      &gt;0,2,1)
   ))))</f>
        <v>1</v>
      </c>
      <c r="AN3709">
        <v>0</v>
      </c>
      <c r="AO3709">
        <v>0</v>
      </c>
    </row>
    <row r="3710" spans="1:41" x14ac:dyDescent="0.25">
      <c r="A3710" t="s">
        <v>4202</v>
      </c>
      <c r="B3710" t="s">
        <v>205</v>
      </c>
      <c r="C3710" t="s">
        <v>1469</v>
      </c>
      <c r="D3710" t="s">
        <v>1499</v>
      </c>
      <c r="E3710">
        <v>40</v>
      </c>
      <c r="F3710">
        <v>50</v>
      </c>
      <c r="G3710">
        <v>90</v>
      </c>
      <c r="H3710">
        <v>30</v>
      </c>
      <c r="I3710">
        <v>55</v>
      </c>
      <c r="J3710">
        <v>65</v>
      </c>
      <c r="K3710" t="s">
        <v>330</v>
      </c>
      <c r="M3710" t="s">
        <v>7859</v>
      </c>
      <c r="N3710">
        <v>5.4</v>
      </c>
      <c r="O3710">
        <v>5.95</v>
      </c>
      <c r="P3710">
        <v>1</v>
      </c>
      <c r="Q3710">
        <v>1</v>
      </c>
      <c r="R3710">
        <f t="shared" si="266"/>
        <v>6</v>
      </c>
      <c r="S3710">
        <f t="shared" si="267"/>
        <v>7</v>
      </c>
      <c r="T3710">
        <f t="shared" si="264"/>
        <v>13</v>
      </c>
      <c r="U3710" t="s">
        <v>1469</v>
      </c>
      <c r="V3710" t="s">
        <v>1499</v>
      </c>
      <c r="W3710" t="s">
        <v>1471</v>
      </c>
      <c r="X3710" t="s">
        <v>1472</v>
      </c>
      <c r="Y3710" t="s">
        <v>5490</v>
      </c>
      <c r="Z3710" t="str" cm="1">
        <f t="array" ref="Z3710">IF(ISBLANK(AK3710),_xlfn.LET(
    _xlpm.nameBeforeSlash, IF(ISNUMBER(SEARCH("/", Y3710)), LEFT(Y3710, SEARCH("/", Y3710)-1), Y3710),
    _xlpm.matchRow, IFERROR(MATCH(_xlpm.nameBeforeSlash, AA:AA, 0), ""),
    _xlpm.difference, IF(_xlpm.matchRow="", "", ABS((R3710 + S3710)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),IF(ISBLANK(Y3710),"","Hidden"))</f>
        <v>Hidden</v>
      </c>
      <c r="AA3710" t="s">
        <v>5491</v>
      </c>
      <c r="AB3710" t="s">
        <v>7858</v>
      </c>
      <c r="AC3710" t="s">
        <v>748</v>
      </c>
      <c r="AD3710" t="str">
        <f>_xlfn.XLOOKUP(AC3710,moves!A:A,moves!B:B)</f>
        <v>poison</v>
      </c>
      <c r="AE3710">
        <f>_xlfn.XLOOKUP(AC3710,moves!A:A,moves!D:D)</f>
        <v>1</v>
      </c>
      <c r="AF3710" t="str">
        <f>_xlfn.XLOOKUP(AC3710,moves!A:A,moves!E:E)</f>
        <v>If any status symbols are rolled: Inflict the Poisoned status on the target. When the user is next attacked: Remove 2 regular hits from the roll.</v>
      </c>
      <c r="AG3710">
        <v>0</v>
      </c>
      <c r="AH3710">
        <v>0</v>
      </c>
      <c r="AI3710">
        <f t="shared" si="265"/>
        <v>1</v>
      </c>
      <c r="AJ3710" t="s">
        <v>523</v>
      </c>
      <c r="AK3710" t="s">
        <v>7859</v>
      </c>
      <c r="AL3710">
        <v>0</v>
      </c>
      <c r="AM3710" cm="1">
        <f t="array" ref="AM3710">IF(AL3710=1,1,
   IF(ISTEXT(AK3710),1,
   IF(AO3710&gt;1,AM3709,
   IF(AI3710=1,
      IF(SUMPRODUCT((LEN($Y$2:$Y$4096)-LEN(SUBSTITUTE($Y$2:$Y$4096,AA3710,"")))/LEN(AA3710))&gt;0,2,1),
      IF(
         SUMPRODUCT((LEN($Y$2:$Y$4096)-LEN(SUBSTITUTE($Y$2:$Y$4096,AA3710,"")))/LEN(AA3710))
         - SUMPRODUCT((LEN($Y$2:$Y$4096)-LEN(SUBSTITUTE($Y$2:$Y$4096,"Alolan "&amp;AA3710,"")))/LEN("Alolan "&amp;AA3710))
         - SUMPRODUCT((LEN($Y$2:$Y$4096)-LEN(SUBSTITUTE($Y$2:$Y$4096,"Galarian "&amp;AA3710,"")))/LEN("Galarian "&amp;AA3710))
         - SUMPRODUCT((LEN($Y$2:$Y$4096)-LEN(SUBSTITUTE($Y$2:$Y$4096,"Hisuian "&amp;AA3710,"")))/LEN("Hisuian "&amp;AA3710))
         - SUMPRODUCT((LEN($Y$2:$Y$4096)-LEN(SUBSTITUTE($Y$2:$Y$4096,"Paldean "&amp;AA3710,"")))/LEN("Paldean "&amp;AA3710))
      &gt;0,2,1)
   ))))</f>
        <v>1</v>
      </c>
      <c r="AN3710">
        <v>0</v>
      </c>
      <c r="AO3710">
        <v>0</v>
      </c>
    </row>
    <row r="3711" spans="1:41" x14ac:dyDescent="0.25">
      <c r="A3711" t="s">
        <v>4257</v>
      </c>
      <c r="B3711" t="s">
        <v>2121</v>
      </c>
      <c r="C3711" t="s">
        <v>1468</v>
      </c>
      <c r="D3711"/>
      <c r="E3711">
        <v>45</v>
      </c>
      <c r="F3711">
        <v>45</v>
      </c>
      <c r="G3711">
        <v>55</v>
      </c>
      <c r="H3711">
        <v>45</v>
      </c>
      <c r="I3711">
        <v>55</v>
      </c>
      <c r="J3711">
        <v>63</v>
      </c>
      <c r="K3711" t="s">
        <v>2122</v>
      </c>
      <c r="M3711" t="s">
        <v>7859</v>
      </c>
      <c r="N3711">
        <v>5.2200000000000006</v>
      </c>
      <c r="O3711">
        <v>5.0999999999999996</v>
      </c>
      <c r="P3711">
        <v>1</v>
      </c>
      <c r="Q3711">
        <v>1</v>
      </c>
      <c r="R3711">
        <f t="shared" si="266"/>
        <v>6</v>
      </c>
      <c r="S3711">
        <f t="shared" si="267"/>
        <v>6</v>
      </c>
      <c r="T3711">
        <f t="shared" si="264"/>
        <v>12</v>
      </c>
      <c r="U3711" t="s">
        <v>1468</v>
      </c>
      <c r="V3711" t="s">
        <v>1482</v>
      </c>
      <c r="W3711" t="s">
        <v>1469</v>
      </c>
      <c r="X3711" t="s">
        <v>429</v>
      </c>
      <c r="Y3711" t="s">
        <v>5531</v>
      </c>
      <c r="Z3711" t="str" cm="1">
        <f t="array" ref="Z3711">IF(ISBLANK(AK3711),_xlfn.LET(
    _xlpm.nameBeforeSlash, IF(ISNUMBER(SEARCH("/", Y3711)), LEFT(Y3711, SEARCH("/", Y3711)-1), Y3711),
    _xlpm.matchRow, IFERROR(MATCH(_xlpm.nameBeforeSlash, AA:AA, 0), ""),
    _xlpm.difference, IF(_xlpm.matchRow="", "", ABS((R3711 + S3711)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),IF(ISBLANK(Y3711),"","Hidden"))</f>
        <v>Hidden</v>
      </c>
      <c r="AA3711" t="s">
        <v>5532</v>
      </c>
      <c r="AB3711" t="s">
        <v>7858</v>
      </c>
      <c r="AC3711" t="s">
        <v>6634</v>
      </c>
      <c r="AD3711" t="str">
        <f>_xlfn.XLOOKUP(AC3711,moves!A:A,moves!B:B)</f>
        <v>poison</v>
      </c>
      <c r="AE3711">
        <f>_xlfn.XLOOKUP(AC3711,moves!A:A,moves!D:D)</f>
        <v>0</v>
      </c>
      <c r="AF3711" t="str">
        <f>_xlfn.XLOOKUP(AC3711,moves!A:A,moves!E:E)</f>
        <v>Each time this move is used: Remove 1 regular hit from incoming attack rolls and Add 1 status symbol to the user's attack rolls.</v>
      </c>
      <c r="AG3711">
        <v>1</v>
      </c>
      <c r="AH3711">
        <v>0</v>
      </c>
      <c r="AI3711">
        <f t="shared" si="265"/>
        <v>1</v>
      </c>
      <c r="AJ3711" t="s">
        <v>523</v>
      </c>
      <c r="AK3711" t="s">
        <v>7859</v>
      </c>
      <c r="AL3711">
        <v>0</v>
      </c>
      <c r="AM3711" cm="1">
        <f t="array" ref="AM3711">IF(AL3711=1,1,
   IF(ISTEXT(AK3711),1,
   IF(AO3711&gt;1,AM3710,
   IF(AI3711=1,
      IF(SUMPRODUCT((LEN($Y$2:$Y$4096)-LEN(SUBSTITUTE($Y$2:$Y$4096,AA3711,"")))/LEN(AA3711))&gt;0,2,1),
      IF(
         SUMPRODUCT((LEN($Y$2:$Y$4096)-LEN(SUBSTITUTE($Y$2:$Y$4096,AA3711,"")))/LEN(AA3711))
         - SUMPRODUCT((LEN($Y$2:$Y$4096)-LEN(SUBSTITUTE($Y$2:$Y$4096,"Alolan "&amp;AA3711,"")))/LEN("Alolan "&amp;AA3711))
         - SUMPRODUCT((LEN($Y$2:$Y$4096)-LEN(SUBSTITUTE($Y$2:$Y$4096,"Galarian "&amp;AA3711,"")))/LEN("Galarian "&amp;AA3711))
         - SUMPRODUCT((LEN($Y$2:$Y$4096)-LEN(SUBSTITUTE($Y$2:$Y$4096,"Hisuian "&amp;AA3711,"")))/LEN("Hisuian "&amp;AA3711))
         - SUMPRODUCT((LEN($Y$2:$Y$4096)-LEN(SUBSTITUTE($Y$2:$Y$4096,"Paldean "&amp;AA3711,"")))/LEN("Paldean "&amp;AA3711))
      &gt;0,2,1)
   ))))</f>
        <v>1</v>
      </c>
      <c r="AN3711">
        <v>0</v>
      </c>
      <c r="AO3711">
        <v>0</v>
      </c>
    </row>
    <row r="3712" spans="1:41" x14ac:dyDescent="0.25">
      <c r="A3712" t="s">
        <v>4267</v>
      </c>
      <c r="B3712" t="s">
        <v>2134</v>
      </c>
      <c r="C3712" t="s">
        <v>1512</v>
      </c>
      <c r="D3712"/>
      <c r="E3712">
        <v>45</v>
      </c>
      <c r="F3712">
        <v>55</v>
      </c>
      <c r="G3712">
        <v>39</v>
      </c>
      <c r="H3712">
        <v>35</v>
      </c>
      <c r="I3712">
        <v>39</v>
      </c>
      <c r="J3712">
        <v>42</v>
      </c>
      <c r="K3712" t="s">
        <v>1603</v>
      </c>
      <c r="M3712" t="s">
        <v>7859</v>
      </c>
      <c r="N3712">
        <v>4.7799999999999994</v>
      </c>
      <c r="O3712">
        <v>4.1399999999999997</v>
      </c>
      <c r="P3712">
        <v>1</v>
      </c>
      <c r="Q3712">
        <v>1</v>
      </c>
      <c r="R3712">
        <f t="shared" si="266"/>
        <v>6</v>
      </c>
      <c r="S3712">
        <f t="shared" si="267"/>
        <v>5</v>
      </c>
      <c r="T3712">
        <f t="shared" si="264"/>
        <v>11</v>
      </c>
      <c r="U3712" t="s">
        <v>1512</v>
      </c>
      <c r="V3712" t="s">
        <v>1472</v>
      </c>
      <c r="W3712" t="s">
        <v>1492</v>
      </c>
      <c r="X3712" t="s">
        <v>1471</v>
      </c>
      <c r="Y3712" t="s">
        <v>5541</v>
      </c>
      <c r="Z3712" t="str" cm="1">
        <f t="array" ref="Z3712">IF(ISBLANK(AK3712),_xlfn.LET(
    _xlpm.nameBeforeSlash, IF(ISNUMBER(SEARCH("/", Y3712)), LEFT(Y3712, SEARCH("/", Y3712)-1), Y3712),
    _xlpm.matchRow, IFERROR(MATCH(_xlpm.nameBeforeSlash, AA:AA, 0), ""),
    _xlpm.difference, IF(_xlpm.matchRow="", "", ABS((R3712 + S3712)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),IF(ISBLANK(Y3712),"","Hidden"))</f>
        <v>Hidden</v>
      </c>
      <c r="AA3712" t="s">
        <v>5542</v>
      </c>
      <c r="AB3712" t="s">
        <v>7858</v>
      </c>
      <c r="AC3712" t="s">
        <v>6409</v>
      </c>
      <c r="AD3712" t="str">
        <f>_xlfn.XLOOKUP(AC3712,moves!A:A,moves!B:B)</f>
        <v>fighting</v>
      </c>
      <c r="AE3712" t="str">
        <f>_xlfn.XLOOKUP(AC3712,moves!A:A,moves!D:D)</f>
        <v>-</v>
      </c>
      <c r="AF3712" t="str">
        <f>_xlfn.XLOOKUP(AC3712,moves!A:A,moves!E:E)</f>
        <v xml:space="preserve"> </v>
      </c>
      <c r="AG3712">
        <v>0</v>
      </c>
      <c r="AH3712">
        <v>0</v>
      </c>
      <c r="AI3712">
        <f t="shared" si="265"/>
        <v>1</v>
      </c>
      <c r="AJ3712" t="s">
        <v>523</v>
      </c>
      <c r="AK3712" t="s">
        <v>7859</v>
      </c>
      <c r="AL3712">
        <v>0</v>
      </c>
      <c r="AM3712" cm="1">
        <f t="array" ref="AM3712">IF(AL3712=1,1,
   IF(ISTEXT(AK3712),1,
   IF(AO3712&gt;1,AM3711,
   IF(AI3712=1,
      IF(SUMPRODUCT((LEN($Y$2:$Y$4096)-LEN(SUBSTITUTE($Y$2:$Y$4096,AA3712,"")))/LEN(AA3712))&gt;0,2,1),
      IF(
         SUMPRODUCT((LEN($Y$2:$Y$4096)-LEN(SUBSTITUTE($Y$2:$Y$4096,AA3712,"")))/LEN(AA3712))
         - SUMPRODUCT((LEN($Y$2:$Y$4096)-LEN(SUBSTITUTE($Y$2:$Y$4096,"Alolan "&amp;AA3712,"")))/LEN("Alolan "&amp;AA3712))
         - SUMPRODUCT((LEN($Y$2:$Y$4096)-LEN(SUBSTITUTE($Y$2:$Y$4096,"Galarian "&amp;AA3712,"")))/LEN("Galarian "&amp;AA3712))
         - SUMPRODUCT((LEN($Y$2:$Y$4096)-LEN(SUBSTITUTE($Y$2:$Y$4096,"Hisuian "&amp;AA3712,"")))/LEN("Hisuian "&amp;AA3712))
         - SUMPRODUCT((LEN($Y$2:$Y$4096)-LEN(SUBSTITUTE($Y$2:$Y$4096,"Paldean "&amp;AA3712,"")))/LEN("Paldean "&amp;AA3712))
      &gt;0,2,1)
   ))))</f>
        <v>1</v>
      </c>
      <c r="AN3712">
        <v>0</v>
      </c>
      <c r="AO3712">
        <v>0</v>
      </c>
    </row>
    <row r="3713" spans="1:41" x14ac:dyDescent="0.25">
      <c r="A3713" t="s">
        <v>4272</v>
      </c>
      <c r="B3713" t="s">
        <v>2142</v>
      </c>
      <c r="C3713" t="s">
        <v>1471</v>
      </c>
      <c r="D3713"/>
      <c r="E3713">
        <v>41</v>
      </c>
      <c r="F3713">
        <v>50</v>
      </c>
      <c r="G3713">
        <v>37</v>
      </c>
      <c r="H3713">
        <v>50</v>
      </c>
      <c r="I3713">
        <v>37</v>
      </c>
      <c r="J3713">
        <v>66</v>
      </c>
      <c r="K3713" t="s">
        <v>2143</v>
      </c>
      <c r="M3713" t="s">
        <v>7859</v>
      </c>
      <c r="N3713">
        <v>5.6400000000000006</v>
      </c>
      <c r="O3713">
        <v>3.8600000000000003</v>
      </c>
      <c r="P3713">
        <v>1</v>
      </c>
      <c r="Q3713">
        <v>1</v>
      </c>
      <c r="R3713">
        <f t="shared" si="266"/>
        <v>7</v>
      </c>
      <c r="S3713">
        <f t="shared" si="267"/>
        <v>5</v>
      </c>
      <c r="T3713">
        <f t="shared" si="264"/>
        <v>12</v>
      </c>
      <c r="U3713" t="s">
        <v>1471</v>
      </c>
      <c r="V3713" t="s">
        <v>429</v>
      </c>
      <c r="W3713" t="s">
        <v>1536</v>
      </c>
      <c r="X3713" t="s">
        <v>1512</v>
      </c>
      <c r="Y3713" t="s">
        <v>5546</v>
      </c>
      <c r="Z3713" t="str" cm="1">
        <f t="array" ref="Z3713">IF(ISBLANK(AK3713),_xlfn.LET(
    _xlpm.nameBeforeSlash, IF(ISNUMBER(SEARCH("/", Y3713)), LEFT(Y3713, SEARCH("/", Y3713)-1), Y3713),
    _xlpm.matchRow, IFERROR(MATCH(_xlpm.nameBeforeSlash, AA:AA, 0), ""),
    _xlpm.difference, IF(_xlpm.matchRow="", "", ABS((R3713 + S3713)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),IF(ISBLANK(Y3713),"","Hidden"))</f>
        <v>Hidden</v>
      </c>
      <c r="AA3713" t="s">
        <v>5547</v>
      </c>
      <c r="AB3713" t="s">
        <v>7858</v>
      </c>
      <c r="AC3713" t="s">
        <v>1253</v>
      </c>
      <c r="AD3713" t="str">
        <f>_xlfn.XLOOKUP(AC3713,moves!A:A,moves!B:B)</f>
        <v>normal</v>
      </c>
      <c r="AE3713">
        <f>_xlfn.XLOOKUP(AC3713,moves!A:A,moves!D:D)</f>
        <v>1</v>
      </c>
      <c r="AF3713" t="str">
        <f>_xlfn.XLOOKUP(AC3713,moves!A:A,moves!E:E)</f>
        <v>This move can only be used if the user has used no other moves/actions since becoming active. The target loses their turn this round.</v>
      </c>
      <c r="AG3713">
        <v>0</v>
      </c>
      <c r="AH3713">
        <v>0</v>
      </c>
      <c r="AI3713">
        <f t="shared" si="265"/>
        <v>1</v>
      </c>
      <c r="AJ3713" t="s">
        <v>523</v>
      </c>
      <c r="AK3713" t="s">
        <v>7859</v>
      </c>
      <c r="AL3713">
        <v>0</v>
      </c>
      <c r="AM3713" cm="1">
        <f t="array" ref="AM3713">IF(AL3713=1,1,
   IF(ISTEXT(AK3713),1,
   IF(AO3713&gt;1,AM3712,
   IF(AI3713=1,
      IF(SUMPRODUCT((LEN($Y$2:$Y$4096)-LEN(SUBSTITUTE($Y$2:$Y$4096,AA3713,"")))/LEN(AA3713))&gt;0,2,1),
      IF(
         SUMPRODUCT((LEN($Y$2:$Y$4096)-LEN(SUBSTITUTE($Y$2:$Y$4096,AA3713,"")))/LEN(AA3713))
         - SUMPRODUCT((LEN($Y$2:$Y$4096)-LEN(SUBSTITUTE($Y$2:$Y$4096,"Alolan "&amp;AA3713,"")))/LEN("Alolan "&amp;AA3713))
         - SUMPRODUCT((LEN($Y$2:$Y$4096)-LEN(SUBSTITUTE($Y$2:$Y$4096,"Galarian "&amp;AA3713,"")))/LEN("Galarian "&amp;AA3713))
         - SUMPRODUCT((LEN($Y$2:$Y$4096)-LEN(SUBSTITUTE($Y$2:$Y$4096,"Hisuian "&amp;AA3713,"")))/LEN("Hisuian "&amp;AA3713))
         - SUMPRODUCT((LEN($Y$2:$Y$4096)-LEN(SUBSTITUTE($Y$2:$Y$4096,"Paldean "&amp;AA3713,"")))/LEN("Paldean "&amp;AA3713))
      &gt;0,2,1)
   ))))</f>
        <v>1</v>
      </c>
      <c r="AN3713">
        <v>0</v>
      </c>
      <c r="AO3713">
        <v>0</v>
      </c>
    </row>
    <row r="3714" spans="1:41" x14ac:dyDescent="0.25">
      <c r="A3714" t="s">
        <v>4282</v>
      </c>
      <c r="B3714" t="s">
        <v>2162</v>
      </c>
      <c r="C3714" t="s">
        <v>1512</v>
      </c>
      <c r="D3714" t="s">
        <v>1481</v>
      </c>
      <c r="E3714">
        <v>50</v>
      </c>
      <c r="F3714">
        <v>55</v>
      </c>
      <c r="G3714">
        <v>50</v>
      </c>
      <c r="H3714">
        <v>36</v>
      </c>
      <c r="I3714">
        <v>30</v>
      </c>
      <c r="J3714">
        <v>43</v>
      </c>
      <c r="K3714" t="s">
        <v>2163</v>
      </c>
      <c r="M3714" t="s">
        <v>7859</v>
      </c>
      <c r="N3714">
        <v>4.83</v>
      </c>
      <c r="O3714">
        <v>4.4000000000000004</v>
      </c>
      <c r="P3714">
        <v>1</v>
      </c>
      <c r="Q3714">
        <v>1</v>
      </c>
      <c r="R3714">
        <f t="shared" ref="R3714:R3777" si="268">MROUND(N3714,1)+P3714</f>
        <v>6</v>
      </c>
      <c r="S3714">
        <f t="shared" ref="S3714:S3777" si="269">MROUND(O3714,1)+Q3714</f>
        <v>5</v>
      </c>
      <c r="T3714">
        <f t="shared" si="264"/>
        <v>11</v>
      </c>
      <c r="U3714" t="s">
        <v>1512</v>
      </c>
      <c r="V3714" t="s">
        <v>1481</v>
      </c>
      <c r="W3714" t="s">
        <v>1499</v>
      </c>
      <c r="X3714" t="s">
        <v>1514</v>
      </c>
      <c r="Y3714" t="s">
        <v>5556</v>
      </c>
      <c r="Z3714" t="str" cm="1">
        <f t="array" ref="Z3714">IF(ISBLANK(AK3714),_xlfn.LET(
    _xlpm.nameBeforeSlash, IF(ISNUMBER(SEARCH("/", Y3714)), LEFT(Y3714, SEARCH("/", Y3714)-1), Y3714),
    _xlpm.matchRow, IFERROR(MATCH(_xlpm.nameBeforeSlash, AA:AA, 0), ""),
    _xlpm.difference, IF(_xlpm.matchRow="", "", ABS((R3714 + S3714)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),IF(ISBLANK(Y3714),"","Hidden"))</f>
        <v>Hidden</v>
      </c>
      <c r="AA3714" t="s">
        <v>5557</v>
      </c>
      <c r="AB3714" t="s">
        <v>7858</v>
      </c>
      <c r="AC3714" t="s">
        <v>1103</v>
      </c>
      <c r="AD3714" t="str">
        <f>_xlfn.XLOOKUP(AC3714,moves!A:A,moves!B:B)</f>
        <v>flying</v>
      </c>
      <c r="AE3714">
        <f>_xlfn.XLOOKUP(AC3714,moves!A:A,moves!D:D)</f>
        <v>1</v>
      </c>
      <c r="AF3714" t="str">
        <f>_xlfn.XLOOKUP(AC3714,moves!A:A,moves!E:E)</f>
        <v>Increase the initiative of all your currently active Pokémon by 5 and change the weather condition to Strong Winds.</v>
      </c>
      <c r="AG3714">
        <v>0</v>
      </c>
      <c r="AH3714">
        <v>0</v>
      </c>
      <c r="AI3714">
        <f t="shared" si="265"/>
        <v>1</v>
      </c>
      <c r="AJ3714" t="s">
        <v>523</v>
      </c>
      <c r="AK3714" t="s">
        <v>7859</v>
      </c>
      <c r="AL3714">
        <v>0</v>
      </c>
      <c r="AM3714" cm="1">
        <f t="array" ref="AM3714">IF(AL3714=1,1,
   IF(ISTEXT(AK3714),1,
   IF(AO3714&gt;1,AM3713,
   IF(AI3714=1,
      IF(SUMPRODUCT((LEN($Y$2:$Y$4096)-LEN(SUBSTITUTE($Y$2:$Y$4096,AA3714,"")))/LEN(AA3714))&gt;0,2,1),
      IF(
         SUMPRODUCT((LEN($Y$2:$Y$4096)-LEN(SUBSTITUTE($Y$2:$Y$4096,AA3714,"")))/LEN(AA3714))
         - SUMPRODUCT((LEN($Y$2:$Y$4096)-LEN(SUBSTITUTE($Y$2:$Y$4096,"Alolan "&amp;AA3714,"")))/LEN("Alolan "&amp;AA3714))
         - SUMPRODUCT((LEN($Y$2:$Y$4096)-LEN(SUBSTITUTE($Y$2:$Y$4096,"Galarian "&amp;AA3714,"")))/LEN("Galarian "&amp;AA3714))
         - SUMPRODUCT((LEN($Y$2:$Y$4096)-LEN(SUBSTITUTE($Y$2:$Y$4096,"Hisuian "&amp;AA3714,"")))/LEN("Hisuian "&amp;AA3714))
         - SUMPRODUCT((LEN($Y$2:$Y$4096)-LEN(SUBSTITUTE($Y$2:$Y$4096,"Paldean "&amp;AA3714,"")))/LEN("Paldean "&amp;AA3714))
      &gt;0,2,1)
   ))))</f>
        <v>1</v>
      </c>
      <c r="AN3714">
        <v>0</v>
      </c>
      <c r="AO3714">
        <v>0</v>
      </c>
    </row>
    <row r="3715" spans="1:41" x14ac:dyDescent="0.25">
      <c r="A3715" t="s">
        <v>4290</v>
      </c>
      <c r="B3715" t="s">
        <v>2177</v>
      </c>
      <c r="C3715" t="s">
        <v>429</v>
      </c>
      <c r="D3715" t="s">
        <v>1481</v>
      </c>
      <c r="E3715">
        <v>65</v>
      </c>
      <c r="F3715">
        <v>45</v>
      </c>
      <c r="G3715">
        <v>43</v>
      </c>
      <c r="H3715">
        <v>55</v>
      </c>
      <c r="I3715">
        <v>43</v>
      </c>
      <c r="J3715">
        <v>72</v>
      </c>
      <c r="K3715" t="s">
        <v>1567</v>
      </c>
      <c r="M3715" t="s">
        <v>7859</v>
      </c>
      <c r="N3715">
        <v>6.08</v>
      </c>
      <c r="O3715">
        <v>5.18</v>
      </c>
      <c r="P3715">
        <v>1</v>
      </c>
      <c r="Q3715">
        <v>1</v>
      </c>
      <c r="R3715">
        <f t="shared" si="268"/>
        <v>7</v>
      </c>
      <c r="S3715">
        <f t="shared" si="269"/>
        <v>6</v>
      </c>
      <c r="T3715">
        <f t="shared" si="264"/>
        <v>13</v>
      </c>
      <c r="U3715" t="s">
        <v>429</v>
      </c>
      <c r="V3715" t="s">
        <v>1481</v>
      </c>
      <c r="W3715" t="s">
        <v>1512</v>
      </c>
      <c r="X3715" t="s">
        <v>1471</v>
      </c>
      <c r="Y3715" t="s">
        <v>5563</v>
      </c>
      <c r="Z3715" t="str" cm="1">
        <f t="array" ref="Z3715">IF(ISBLANK(AK3715),_xlfn.LET(
    _xlpm.nameBeforeSlash, IF(ISNUMBER(SEARCH("/", Y3715)), LEFT(Y3715, SEARCH("/", Y3715)-1), Y3715),
    _xlpm.matchRow, IFERROR(MATCH(_xlpm.nameBeforeSlash, AA:AA, 0), ""),
    _xlpm.difference, IF(_xlpm.matchRow="", "", ABS((R3715 + S3715)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),IF(ISBLANK(Y3715),"","Hidden"))</f>
        <v>Hidden</v>
      </c>
      <c r="AA3715" t="s">
        <v>5564</v>
      </c>
      <c r="AB3715" t="s">
        <v>7858</v>
      </c>
      <c r="AC3715" t="s">
        <v>6666</v>
      </c>
      <c r="AD3715" t="str">
        <f>_xlfn.XLOOKUP(AC3715,moves!A:A,moves!B:B)</f>
        <v>normal</v>
      </c>
      <c r="AE3715">
        <f>_xlfn.XLOOKUP(AC3715,moves!A:A,moves!D:D)</f>
        <v>2</v>
      </c>
      <c r="AF3715" t="str">
        <f>_xlfn.XLOOKUP(AC3715,moves!A:A,moves!E:E)</f>
        <v>If 2 or more status symbols are rolled: The target skips their turn this round and the user's battle fatigue increases by 1 extra.</v>
      </c>
      <c r="AG3715">
        <v>0</v>
      </c>
      <c r="AH3715">
        <v>0</v>
      </c>
      <c r="AI3715">
        <f t="shared" si="265"/>
        <v>1</v>
      </c>
      <c r="AJ3715" t="s">
        <v>523</v>
      </c>
      <c r="AK3715" t="s">
        <v>7859</v>
      </c>
      <c r="AL3715">
        <v>0</v>
      </c>
      <c r="AM3715" cm="1">
        <f t="array" ref="AM3715">IF(AL3715=1,1,
   IF(ISTEXT(AK3715),1,
   IF(AO3715&gt;1,AM3714,
   IF(AI3715=1,
      IF(SUMPRODUCT((LEN($Y$2:$Y$4096)-LEN(SUBSTITUTE($Y$2:$Y$4096,AA3715,"")))/LEN(AA3715))&gt;0,2,1),
      IF(
         SUMPRODUCT((LEN($Y$2:$Y$4096)-LEN(SUBSTITUTE($Y$2:$Y$4096,AA3715,"")))/LEN(AA3715))
         - SUMPRODUCT((LEN($Y$2:$Y$4096)-LEN(SUBSTITUTE($Y$2:$Y$4096,"Alolan "&amp;AA3715,"")))/LEN("Alolan "&amp;AA3715))
         - SUMPRODUCT((LEN($Y$2:$Y$4096)-LEN(SUBSTITUTE($Y$2:$Y$4096,"Galarian "&amp;AA3715,"")))/LEN("Galarian "&amp;AA3715))
         - SUMPRODUCT((LEN($Y$2:$Y$4096)-LEN(SUBSTITUTE($Y$2:$Y$4096,"Hisuian "&amp;AA3715,"")))/LEN("Hisuian "&amp;AA3715))
         - SUMPRODUCT((LEN($Y$2:$Y$4096)-LEN(SUBSTITUTE($Y$2:$Y$4096,"Paldean "&amp;AA3715,"")))/LEN("Paldean "&amp;AA3715))
      &gt;0,2,1)
   ))))</f>
        <v>1</v>
      </c>
      <c r="AN3715">
        <v>0</v>
      </c>
      <c r="AO3715">
        <v>0</v>
      </c>
    </row>
    <row r="3716" spans="1:41" x14ac:dyDescent="0.25">
      <c r="A3716" t="s">
        <v>4296</v>
      </c>
      <c r="B3716" t="s">
        <v>2186</v>
      </c>
      <c r="C3716" t="s">
        <v>1492</v>
      </c>
      <c r="D3716"/>
      <c r="E3716">
        <v>75</v>
      </c>
      <c r="F3716">
        <v>80</v>
      </c>
      <c r="G3716">
        <v>55</v>
      </c>
      <c r="H3716">
        <v>25</v>
      </c>
      <c r="I3716">
        <v>35</v>
      </c>
      <c r="J3716">
        <v>35</v>
      </c>
      <c r="K3716" t="s">
        <v>2187</v>
      </c>
      <c r="M3716" t="s">
        <v>7859</v>
      </c>
      <c r="N3716">
        <v>5.65</v>
      </c>
      <c r="O3716">
        <v>5.7</v>
      </c>
      <c r="P3716">
        <v>1</v>
      </c>
      <c r="Q3716">
        <v>1</v>
      </c>
      <c r="R3716">
        <f t="shared" si="268"/>
        <v>7</v>
      </c>
      <c r="S3716">
        <f t="shared" si="269"/>
        <v>7</v>
      </c>
      <c r="T3716">
        <f t="shared" si="264"/>
        <v>14</v>
      </c>
      <c r="U3716" t="s">
        <v>1492</v>
      </c>
      <c r="V3716" t="s">
        <v>1472</v>
      </c>
      <c r="W3716" t="s">
        <v>1471</v>
      </c>
      <c r="X3716" t="s">
        <v>1546</v>
      </c>
      <c r="Y3716" t="s">
        <v>5569</v>
      </c>
      <c r="Z3716" t="str" cm="1">
        <f t="array" ref="Z3716">IF(ISBLANK(AK3716),_xlfn.LET(
    _xlpm.nameBeforeSlash, IF(ISNUMBER(SEARCH("/", Y3716)), LEFT(Y3716, SEARCH("/", Y3716)-1), Y3716),
    _xlpm.matchRow, IFERROR(MATCH(_xlpm.nameBeforeSlash, AA:AA, 0), ""),
    _xlpm.difference, IF(_xlpm.matchRow="", "", ABS((R3716 + S3716)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),IF(ISBLANK(Y3716),"","Hidden"))</f>
        <v>Hidden</v>
      </c>
      <c r="AA3716" t="s">
        <v>5570</v>
      </c>
      <c r="AB3716" t="s">
        <v>7858</v>
      </c>
      <c r="AC3716" t="s">
        <v>958</v>
      </c>
      <c r="AD3716" t="str">
        <f>_xlfn.XLOOKUP(AC3716,moves!A:A,moves!B:B)</f>
        <v>dark</v>
      </c>
      <c r="AE3716">
        <f>_xlfn.XLOOKUP(AC3716,moves!A:A,moves!D:D)</f>
        <v>2</v>
      </c>
      <c r="AF3716" t="str">
        <f>_xlfn.XLOOKUP(AC3716,moves!A:A,moves!E:E)</f>
        <v>When the target next attacks: Their moves have no move effects. Moves with ? attack strength that are affected by this effect have 1 attack strength.</v>
      </c>
      <c r="AG3716">
        <v>1</v>
      </c>
      <c r="AH3716">
        <v>0</v>
      </c>
      <c r="AI3716">
        <f t="shared" si="265"/>
        <v>1</v>
      </c>
      <c r="AJ3716" t="s">
        <v>523</v>
      </c>
      <c r="AK3716" t="s">
        <v>7859</v>
      </c>
      <c r="AL3716">
        <v>0</v>
      </c>
      <c r="AM3716" cm="1">
        <f t="array" ref="AM3716">IF(AL3716=1,1,
   IF(ISTEXT(AK3716),1,
   IF(AO3716&gt;1,AM3715,
   IF(AI3716=1,
      IF(SUMPRODUCT((LEN($Y$2:$Y$4096)-LEN(SUBSTITUTE($Y$2:$Y$4096,AA3716,"")))/LEN(AA3716))&gt;0,2,1),
      IF(
         SUMPRODUCT((LEN($Y$2:$Y$4096)-LEN(SUBSTITUTE($Y$2:$Y$4096,AA3716,"")))/LEN(AA3716))
         - SUMPRODUCT((LEN($Y$2:$Y$4096)-LEN(SUBSTITUTE($Y$2:$Y$4096,"Alolan "&amp;AA3716,"")))/LEN("Alolan "&amp;AA3716))
         - SUMPRODUCT((LEN($Y$2:$Y$4096)-LEN(SUBSTITUTE($Y$2:$Y$4096,"Galarian "&amp;AA3716,"")))/LEN("Galarian "&amp;AA3716))
         - SUMPRODUCT((LEN($Y$2:$Y$4096)-LEN(SUBSTITUTE($Y$2:$Y$4096,"Hisuian "&amp;AA3716,"")))/LEN("Hisuian "&amp;AA3716))
         - SUMPRODUCT((LEN($Y$2:$Y$4096)-LEN(SUBSTITUTE($Y$2:$Y$4096,"Paldean "&amp;AA3716,"")))/LEN("Paldean "&amp;AA3716))
      &gt;0,2,1)
   ))))</f>
        <v>1</v>
      </c>
      <c r="AN3716">
        <v>0</v>
      </c>
      <c r="AO3716">
        <v>0</v>
      </c>
    </row>
    <row r="3717" spans="1:41" x14ac:dyDescent="0.25">
      <c r="A3717" t="s">
        <v>4305</v>
      </c>
      <c r="B3717" t="s">
        <v>2199</v>
      </c>
      <c r="C3717" t="s">
        <v>1499</v>
      </c>
      <c r="D3717" t="s">
        <v>1468</v>
      </c>
      <c r="E3717">
        <v>55</v>
      </c>
      <c r="F3717">
        <v>63</v>
      </c>
      <c r="G3717">
        <v>90</v>
      </c>
      <c r="H3717">
        <v>50</v>
      </c>
      <c r="I3717">
        <v>80</v>
      </c>
      <c r="J3717">
        <v>42</v>
      </c>
      <c r="K3717" t="s">
        <v>2200</v>
      </c>
      <c r="M3717" t="s">
        <v>7859</v>
      </c>
      <c r="N3717">
        <v>5.33</v>
      </c>
      <c r="O3717">
        <v>7.3</v>
      </c>
      <c r="P3717">
        <v>1</v>
      </c>
      <c r="Q3717">
        <v>1</v>
      </c>
      <c r="R3717">
        <f t="shared" si="268"/>
        <v>6</v>
      </c>
      <c r="S3717">
        <f t="shared" si="269"/>
        <v>8</v>
      </c>
      <c r="T3717">
        <f t="shared" si="264"/>
        <v>14</v>
      </c>
      <c r="U3717" t="s">
        <v>1499</v>
      </c>
      <c r="V3717" t="s">
        <v>1468</v>
      </c>
      <c r="W3717" t="s">
        <v>1512</v>
      </c>
      <c r="X3717" t="s">
        <v>1469</v>
      </c>
      <c r="Y3717" t="s">
        <v>5579</v>
      </c>
      <c r="Z3717" t="str" cm="1">
        <f t="array" ref="Z3717">IF(ISBLANK(AK3717),_xlfn.LET(
    _xlpm.nameBeforeSlash, IF(ISNUMBER(SEARCH("/", Y3717)), LEFT(Y3717, SEARCH("/", Y3717)-1), Y3717),
    _xlpm.matchRow, IFERROR(MATCH(_xlpm.nameBeforeSlash, AA:AA, 0), ""),
    _xlpm.difference, IF(_xlpm.matchRow="", "", ABS((R3717 + S3717)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),IF(ISBLANK(Y3717),"","Hidden"))</f>
        <v>Hidden</v>
      </c>
      <c r="AA3717" t="s">
        <v>5577</v>
      </c>
      <c r="AB3717" t="s">
        <v>7858</v>
      </c>
      <c r="AC3717" t="s">
        <v>740</v>
      </c>
      <c r="AD3717" t="str">
        <f>_xlfn.XLOOKUP(AC3717,moves!A:A,moves!B:B)</f>
        <v>bug</v>
      </c>
      <c r="AE3717">
        <f>_xlfn.XLOOKUP(AC3717,moves!A:A,moves!D:D)</f>
        <v>2</v>
      </c>
      <c r="AF3717" t="str">
        <f>_xlfn.XLOOKUP(AC3717,moves!A:A,moves!E:E)</f>
        <v>When the user is next attacked: Remove 1 critical hit from the roll.</v>
      </c>
      <c r="AG3717">
        <v>0</v>
      </c>
      <c r="AH3717">
        <v>0</v>
      </c>
      <c r="AI3717">
        <f t="shared" si="265"/>
        <v>1</v>
      </c>
      <c r="AJ3717" t="s">
        <v>523</v>
      </c>
      <c r="AK3717" t="s">
        <v>7859</v>
      </c>
      <c r="AL3717">
        <v>0</v>
      </c>
      <c r="AM3717" cm="1">
        <f t="array" ref="AM3717">IF(AL3717=1,1,
   IF(ISTEXT(AK3717),1,
   IF(AO3717&gt;1,AM3716,
   IF(AI3717=1,
      IF(SUMPRODUCT((LEN($Y$2:$Y$4096)-LEN(SUBSTITUTE($Y$2:$Y$4096,AA3717,"")))/LEN(AA3717))&gt;0,2,1),
      IF(
         SUMPRODUCT((LEN($Y$2:$Y$4096)-LEN(SUBSTITUTE($Y$2:$Y$4096,AA3717,"")))/LEN(AA3717))
         - SUMPRODUCT((LEN($Y$2:$Y$4096)-LEN(SUBSTITUTE($Y$2:$Y$4096,"Alolan "&amp;AA3717,"")))/LEN("Alolan "&amp;AA3717))
         - SUMPRODUCT((LEN($Y$2:$Y$4096)-LEN(SUBSTITUTE($Y$2:$Y$4096,"Galarian "&amp;AA3717,"")))/LEN("Galarian "&amp;AA3717))
         - SUMPRODUCT((LEN($Y$2:$Y$4096)-LEN(SUBSTITUTE($Y$2:$Y$4096,"Hisuian "&amp;AA3717,"")))/LEN("Hisuian "&amp;AA3717))
         - SUMPRODUCT((LEN($Y$2:$Y$4096)-LEN(SUBSTITUTE($Y$2:$Y$4096,"Paldean "&amp;AA3717,"")))/LEN("Paldean "&amp;AA3717))
      &gt;0,2,1)
   ))))</f>
        <v>1</v>
      </c>
      <c r="AN3717">
        <v>0</v>
      </c>
      <c r="AO3717">
        <v>0</v>
      </c>
    </row>
    <row r="3718" spans="1:41" x14ac:dyDescent="0.25">
      <c r="A3718" t="s">
        <v>4308</v>
      </c>
      <c r="B3718" t="s">
        <v>2205</v>
      </c>
      <c r="C3718" t="s">
        <v>1499</v>
      </c>
      <c r="D3718" t="s">
        <v>1469</v>
      </c>
      <c r="E3718">
        <v>40</v>
      </c>
      <c r="F3718">
        <v>55</v>
      </c>
      <c r="G3718">
        <v>99</v>
      </c>
      <c r="H3718">
        <v>40</v>
      </c>
      <c r="I3718">
        <v>79</v>
      </c>
      <c r="J3718">
        <v>47</v>
      </c>
      <c r="K3718" t="s">
        <v>2206</v>
      </c>
      <c r="M3718" t="s">
        <v>7859</v>
      </c>
      <c r="N3718">
        <v>5.0299999999999994</v>
      </c>
      <c r="O3718">
        <v>6.94</v>
      </c>
      <c r="P3718">
        <v>1</v>
      </c>
      <c r="Q3718">
        <v>1</v>
      </c>
      <c r="R3718">
        <f t="shared" si="268"/>
        <v>6</v>
      </c>
      <c r="S3718">
        <f t="shared" si="269"/>
        <v>8</v>
      </c>
      <c r="T3718">
        <f t="shared" si="264"/>
        <v>14</v>
      </c>
      <c r="U3718" t="s">
        <v>1499</v>
      </c>
      <c r="V3718" t="s">
        <v>1469</v>
      </c>
      <c r="W3718" t="s">
        <v>1546</v>
      </c>
      <c r="X3718" t="s">
        <v>1471</v>
      </c>
      <c r="Y3718" t="s">
        <v>5582</v>
      </c>
      <c r="Z3718" t="str" cm="1">
        <f t="array" ref="Z3718">IF(ISBLANK(AK3718),_xlfn.LET(
    _xlpm.nameBeforeSlash, IF(ISNUMBER(SEARCH("/", Y3718)), LEFT(Y3718, SEARCH("/", Y3718)-1), Y3718),
    _xlpm.matchRow, IFERROR(MATCH(_xlpm.nameBeforeSlash, AA:AA, 0), ""),
    _xlpm.difference, IF(_xlpm.matchRow="", "", ABS((R3718 + S3718)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),IF(ISBLANK(Y3718),"","Hidden"))</f>
        <v>Hidden</v>
      </c>
      <c r="AA3718" t="s">
        <v>5580</v>
      </c>
      <c r="AB3718" t="s">
        <v>7858</v>
      </c>
      <c r="AC3718" t="s">
        <v>921</v>
      </c>
      <c r="AD3718" t="str">
        <f>_xlfn.XLOOKUP(AC3718,moves!A:A,moves!B:B)</f>
        <v>bug</v>
      </c>
      <c r="AE3718">
        <f>_xlfn.XLOOKUP(AC3718,moves!A:A,moves!D:D)</f>
        <v>2</v>
      </c>
      <c r="AF3718" t="str">
        <f>_xlfn.XLOOKUP(AC3718,moves!A:A,moves!E:E)</f>
        <v>Regular hits deal +1 damage.</v>
      </c>
      <c r="AG3718">
        <v>0</v>
      </c>
      <c r="AH3718">
        <v>0</v>
      </c>
      <c r="AI3718">
        <f t="shared" si="265"/>
        <v>1</v>
      </c>
      <c r="AJ3718" t="s">
        <v>523</v>
      </c>
      <c r="AK3718" t="s">
        <v>7859</v>
      </c>
      <c r="AL3718">
        <v>0</v>
      </c>
      <c r="AM3718" cm="1">
        <f t="array" ref="AM3718">IF(AL3718=1,1,
   IF(ISTEXT(AK3718),1,
   IF(AO3718&gt;1,AM3717,
   IF(AI3718=1,
      IF(SUMPRODUCT((LEN($Y$2:$Y$4096)-LEN(SUBSTITUTE($Y$2:$Y$4096,AA3718,"")))/LEN(AA3718))&gt;0,2,1),
      IF(
         SUMPRODUCT((LEN($Y$2:$Y$4096)-LEN(SUBSTITUTE($Y$2:$Y$4096,AA3718,"")))/LEN(AA3718))
         - SUMPRODUCT((LEN($Y$2:$Y$4096)-LEN(SUBSTITUTE($Y$2:$Y$4096,"Alolan "&amp;AA3718,"")))/LEN("Alolan "&amp;AA3718))
         - SUMPRODUCT((LEN($Y$2:$Y$4096)-LEN(SUBSTITUTE($Y$2:$Y$4096,"Galarian "&amp;AA3718,"")))/LEN("Galarian "&amp;AA3718))
         - SUMPRODUCT((LEN($Y$2:$Y$4096)-LEN(SUBSTITUTE($Y$2:$Y$4096,"Hisuian "&amp;AA3718,"")))/LEN("Hisuian "&amp;AA3718))
         - SUMPRODUCT((LEN($Y$2:$Y$4096)-LEN(SUBSTITUTE($Y$2:$Y$4096,"Paldean "&amp;AA3718,"")))/LEN("Paldean "&amp;AA3718))
      &gt;0,2,1)
   ))))</f>
        <v>1</v>
      </c>
      <c r="AN3718">
        <v>0</v>
      </c>
      <c r="AO3718">
        <v>0</v>
      </c>
    </row>
    <row r="3719" spans="1:41" x14ac:dyDescent="0.25">
      <c r="A3719" t="s">
        <v>4316</v>
      </c>
      <c r="B3719" t="s">
        <v>2219</v>
      </c>
      <c r="C3719" t="s">
        <v>1472</v>
      </c>
      <c r="D3719" t="s">
        <v>1471</v>
      </c>
      <c r="E3719">
        <v>50</v>
      </c>
      <c r="F3719">
        <v>72</v>
      </c>
      <c r="G3719">
        <v>35</v>
      </c>
      <c r="H3719">
        <v>35</v>
      </c>
      <c r="I3719">
        <v>35</v>
      </c>
      <c r="J3719">
        <v>65</v>
      </c>
      <c r="K3719" t="s">
        <v>2220</v>
      </c>
      <c r="M3719" t="s">
        <v>7859</v>
      </c>
      <c r="N3719">
        <v>6.55</v>
      </c>
      <c r="O3719">
        <v>4.0999999999999996</v>
      </c>
      <c r="P3719">
        <v>1</v>
      </c>
      <c r="Q3719">
        <v>1</v>
      </c>
      <c r="R3719">
        <f t="shared" si="268"/>
        <v>8</v>
      </c>
      <c r="S3719">
        <f t="shared" si="269"/>
        <v>5</v>
      </c>
      <c r="T3719">
        <f t="shared" si="264"/>
        <v>13</v>
      </c>
      <c r="U3719" t="s">
        <v>1472</v>
      </c>
      <c r="V3719" t="s">
        <v>1471</v>
      </c>
      <c r="W3719" t="s">
        <v>1492</v>
      </c>
      <c r="X3719" t="s">
        <v>1482</v>
      </c>
      <c r="Y3719" t="s">
        <v>5589</v>
      </c>
      <c r="Z3719" t="str" cm="1">
        <f t="array" ref="Z3719">IF(ISBLANK(AK3719),_xlfn.LET(
    _xlpm.nameBeforeSlash, IF(ISNUMBER(SEARCH("/", Y3719)), LEFT(Y3719, SEARCH("/", Y3719)-1), Y3719),
    _xlpm.matchRow, IFERROR(MATCH(_xlpm.nameBeforeSlash, AA:AA, 0), ""),
    _xlpm.difference, IF(_xlpm.matchRow="", "", ABS((R3719 + S3719)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),IF(ISBLANK(Y3719),"","Hidden"))</f>
        <v>Hidden</v>
      </c>
      <c r="AA3719" t="s">
        <v>5590</v>
      </c>
      <c r="AB3719" t="s">
        <v>7858</v>
      </c>
      <c r="AC3719" t="s">
        <v>1191</v>
      </c>
      <c r="AD3719" t="str">
        <f>_xlfn.XLOOKUP(AC3719,moves!A:A,moves!B:B)</f>
        <v>ground</v>
      </c>
      <c r="AE3719">
        <f>_xlfn.XLOOKUP(AC3719,moves!A:A,moves!D:D)</f>
        <v>1</v>
      </c>
      <c r="AF3719" t="str">
        <f>_xlfn.XLOOKUP(AC3719,moves!A:A,moves!E:E)</f>
        <v>When the target next attacks: Regular hits deal -1 damage.</v>
      </c>
      <c r="AG3719">
        <v>1</v>
      </c>
      <c r="AH3719">
        <v>0</v>
      </c>
      <c r="AI3719">
        <f t="shared" si="265"/>
        <v>1</v>
      </c>
      <c r="AJ3719" t="s">
        <v>523</v>
      </c>
      <c r="AK3719" t="s">
        <v>7859</v>
      </c>
      <c r="AL3719">
        <v>0</v>
      </c>
      <c r="AM3719" cm="1">
        <f t="array" ref="AM3719">IF(AL3719=1,1,
   IF(ISTEXT(AK3719),1,
   IF(AO3719&gt;1,AM3718,
   IF(AI3719=1,
      IF(SUMPRODUCT((LEN($Y$2:$Y$4096)-LEN(SUBSTITUTE($Y$2:$Y$4096,AA3719,"")))/LEN(AA3719))&gt;0,2,1),
      IF(
         SUMPRODUCT((LEN($Y$2:$Y$4096)-LEN(SUBSTITUTE($Y$2:$Y$4096,AA3719,"")))/LEN(AA3719))
         - SUMPRODUCT((LEN($Y$2:$Y$4096)-LEN(SUBSTITUTE($Y$2:$Y$4096,"Alolan "&amp;AA3719,"")))/LEN("Alolan "&amp;AA3719))
         - SUMPRODUCT((LEN($Y$2:$Y$4096)-LEN(SUBSTITUTE($Y$2:$Y$4096,"Galarian "&amp;AA3719,"")))/LEN("Galarian "&amp;AA3719))
         - SUMPRODUCT((LEN($Y$2:$Y$4096)-LEN(SUBSTITUTE($Y$2:$Y$4096,"Hisuian "&amp;AA3719,"")))/LEN("Hisuian "&amp;AA3719))
         - SUMPRODUCT((LEN($Y$2:$Y$4096)-LEN(SUBSTITUTE($Y$2:$Y$4096,"Paldean "&amp;AA3719,"")))/LEN("Paldean "&amp;AA3719))
      &gt;0,2,1)
   ))))</f>
        <v>1</v>
      </c>
      <c r="AN3719">
        <v>0</v>
      </c>
      <c r="AO3719">
        <v>0</v>
      </c>
    </row>
    <row r="3720" spans="1:41" x14ac:dyDescent="0.25">
      <c r="A3720" t="s">
        <v>4334</v>
      </c>
      <c r="B3720" t="s">
        <v>2256</v>
      </c>
      <c r="C3720" t="s">
        <v>1469</v>
      </c>
      <c r="D3720"/>
      <c r="E3720">
        <v>50</v>
      </c>
      <c r="F3720">
        <v>50</v>
      </c>
      <c r="G3720">
        <v>62</v>
      </c>
      <c r="H3720">
        <v>40</v>
      </c>
      <c r="I3720">
        <v>62</v>
      </c>
      <c r="J3720">
        <v>65</v>
      </c>
      <c r="K3720" t="s">
        <v>2257</v>
      </c>
      <c r="M3720" t="s">
        <v>7859</v>
      </c>
      <c r="N3720">
        <v>5.5</v>
      </c>
      <c r="O3720">
        <v>5.7199999999999989</v>
      </c>
      <c r="P3720">
        <v>1</v>
      </c>
      <c r="Q3720">
        <v>1</v>
      </c>
      <c r="R3720">
        <f t="shared" si="268"/>
        <v>7</v>
      </c>
      <c r="S3720">
        <f t="shared" si="269"/>
        <v>7</v>
      </c>
      <c r="T3720">
        <f t="shared" si="264"/>
        <v>14</v>
      </c>
      <c r="U3720" t="s">
        <v>1469</v>
      </c>
      <c r="V3720" t="s">
        <v>1514</v>
      </c>
      <c r="W3720" t="s">
        <v>1512</v>
      </c>
      <c r="X3720" t="s">
        <v>1468</v>
      </c>
      <c r="Y3720" t="s">
        <v>5606</v>
      </c>
      <c r="Z3720" t="str" cm="1">
        <f t="array" ref="Z3720">IF(ISBLANK(AK3720),_xlfn.LET(
    _xlpm.nameBeforeSlash, IF(ISNUMBER(SEARCH("/", Y3720)), LEFT(Y3720, SEARCH("/", Y3720)-1), Y3720),
    _xlpm.matchRow, IFERROR(MATCH(_xlpm.nameBeforeSlash, AA:AA, 0), ""),
    _xlpm.difference, IF(_xlpm.matchRow="", "", ABS((R3720 + S3720)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),IF(ISBLANK(Y3720),"","Hidden"))</f>
        <v>Hidden</v>
      </c>
      <c r="AA3720" t="s">
        <v>5607</v>
      </c>
      <c r="AB3720" t="s">
        <v>7858</v>
      </c>
      <c r="AC3720" t="s">
        <v>1271</v>
      </c>
      <c r="AD3720" t="str">
        <f>_xlfn.XLOOKUP(AC3720,moves!A:A,moves!B:B)</f>
        <v>normal</v>
      </c>
      <c r="AE3720">
        <f>_xlfn.XLOOKUP(AC3720,moves!A:A,moves!D:D)</f>
        <v>1</v>
      </c>
      <c r="AF3720" t="str">
        <f>_xlfn.XLOOKUP(AC3720,moves!A:A,moves!E:E)</f>
        <v>Restore the effect of the user's held item. If the held item was discarded: Reattach it to the user.</v>
      </c>
      <c r="AG3720">
        <v>0</v>
      </c>
      <c r="AH3720">
        <v>0</v>
      </c>
      <c r="AI3720">
        <f t="shared" si="265"/>
        <v>1</v>
      </c>
      <c r="AJ3720" t="s">
        <v>523</v>
      </c>
      <c r="AK3720" t="s">
        <v>7859</v>
      </c>
      <c r="AL3720">
        <v>0</v>
      </c>
      <c r="AM3720" cm="1">
        <f t="array" ref="AM3720">IF(AL3720=1,1,
   IF(ISTEXT(AK3720),1,
   IF(AO3720&gt;1,AM3719,
   IF(AI3720=1,
      IF(SUMPRODUCT((LEN($Y$2:$Y$4096)-LEN(SUBSTITUTE($Y$2:$Y$4096,AA3720,"")))/LEN(AA3720))&gt;0,2,1),
      IF(
         SUMPRODUCT((LEN($Y$2:$Y$4096)-LEN(SUBSTITUTE($Y$2:$Y$4096,AA3720,"")))/LEN(AA3720))
         - SUMPRODUCT((LEN($Y$2:$Y$4096)-LEN(SUBSTITUTE($Y$2:$Y$4096,"Alolan "&amp;AA3720,"")))/LEN("Alolan "&amp;AA3720))
         - SUMPRODUCT((LEN($Y$2:$Y$4096)-LEN(SUBSTITUTE($Y$2:$Y$4096,"Galarian "&amp;AA3720,"")))/LEN("Galarian "&amp;AA3720))
         - SUMPRODUCT((LEN($Y$2:$Y$4096)-LEN(SUBSTITUTE($Y$2:$Y$4096,"Hisuian "&amp;AA3720,"")))/LEN("Hisuian "&amp;AA3720))
         - SUMPRODUCT((LEN($Y$2:$Y$4096)-LEN(SUBSTITUTE($Y$2:$Y$4096,"Paldean "&amp;AA3720,"")))/LEN("Paldean "&amp;AA3720))
      &gt;0,2,1)
   ))))</f>
        <v>1</v>
      </c>
      <c r="AN3720">
        <v>0</v>
      </c>
      <c r="AO3720">
        <v>0</v>
      </c>
    </row>
    <row r="3721" spans="1:41" x14ac:dyDescent="0.25">
      <c r="A3721" t="s">
        <v>4341</v>
      </c>
      <c r="B3721" t="s">
        <v>2264</v>
      </c>
      <c r="C3721" t="s">
        <v>1512</v>
      </c>
      <c r="D3721"/>
      <c r="E3721">
        <v>55</v>
      </c>
      <c r="F3721">
        <v>50</v>
      </c>
      <c r="G3721">
        <v>40</v>
      </c>
      <c r="H3721">
        <v>40</v>
      </c>
      <c r="I3721">
        <v>40</v>
      </c>
      <c r="J3721">
        <v>75</v>
      </c>
      <c r="K3721" t="s">
        <v>2265</v>
      </c>
      <c r="M3721" t="s">
        <v>7859</v>
      </c>
      <c r="N3721">
        <v>5.9</v>
      </c>
      <c r="O3721">
        <v>4.5999999999999996</v>
      </c>
      <c r="P3721">
        <v>1</v>
      </c>
      <c r="Q3721">
        <v>1</v>
      </c>
      <c r="R3721">
        <f t="shared" si="268"/>
        <v>7</v>
      </c>
      <c r="S3721">
        <f t="shared" si="269"/>
        <v>6</v>
      </c>
      <c r="T3721">
        <f t="shared" si="264"/>
        <v>13</v>
      </c>
      <c r="U3721" t="s">
        <v>1512</v>
      </c>
      <c r="V3721" t="s">
        <v>1468</v>
      </c>
      <c r="W3721" t="s">
        <v>1536</v>
      </c>
      <c r="X3721" t="s">
        <v>1546</v>
      </c>
      <c r="Y3721" t="s">
        <v>5613</v>
      </c>
      <c r="Z3721" t="str" cm="1">
        <f t="array" ref="Z3721">IF(ISBLANK(AK3721),_xlfn.LET(
    _xlpm.nameBeforeSlash, IF(ISNUMBER(SEARCH("/", Y3721)), LEFT(Y3721, SEARCH("/", Y3721)-1), Y3721),
    _xlpm.matchRow, IFERROR(MATCH(_xlpm.nameBeforeSlash, AA:AA, 0), ""),
    _xlpm.difference, IF(_xlpm.matchRow="", "", ABS((R3721 + S3721)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),IF(ISBLANK(Y3721),"","Hidden"))</f>
        <v>Hidden</v>
      </c>
      <c r="AA3721" t="s">
        <v>5614</v>
      </c>
      <c r="AB3721" t="s">
        <v>7858</v>
      </c>
      <c r="AC3721" t="s">
        <v>6480</v>
      </c>
      <c r="AD3721" t="str">
        <f>_xlfn.XLOOKUP(AC3721,moves!A:A,moves!B:B)</f>
        <v>fairy</v>
      </c>
      <c r="AE3721">
        <f>_xlfn.XLOOKUP(AC3721,moves!A:A,moves!D:D)</f>
        <v>1</v>
      </c>
      <c r="AF3721" t="str">
        <f>_xlfn.XLOOKUP(AC3721,moves!A:A,moves!E:E)</f>
        <v>When the target next attacks: Decrease attack strength by 1.</v>
      </c>
      <c r="AG3721">
        <v>0</v>
      </c>
      <c r="AH3721">
        <v>0</v>
      </c>
      <c r="AI3721">
        <f t="shared" si="265"/>
        <v>1</v>
      </c>
      <c r="AJ3721" t="s">
        <v>523</v>
      </c>
      <c r="AK3721" t="s">
        <v>7859</v>
      </c>
      <c r="AL3721">
        <v>0</v>
      </c>
      <c r="AM3721" cm="1">
        <f t="array" ref="AM3721">IF(AL3721=1,1,
   IF(ISTEXT(AK3721),1,
   IF(AO3721&gt;1,AM3720,
   IF(AI3721=1,
      IF(SUMPRODUCT((LEN($Y$2:$Y$4096)-LEN(SUBSTITUTE($Y$2:$Y$4096,AA3721,"")))/LEN(AA3721))&gt;0,2,1),
      IF(
         SUMPRODUCT((LEN($Y$2:$Y$4096)-LEN(SUBSTITUTE($Y$2:$Y$4096,AA3721,"")))/LEN(AA3721))
         - SUMPRODUCT((LEN($Y$2:$Y$4096)-LEN(SUBSTITUTE($Y$2:$Y$4096,"Alolan "&amp;AA3721,"")))/LEN("Alolan "&amp;AA3721))
         - SUMPRODUCT((LEN($Y$2:$Y$4096)-LEN(SUBSTITUTE($Y$2:$Y$4096,"Galarian "&amp;AA3721,"")))/LEN("Galarian "&amp;AA3721))
         - SUMPRODUCT((LEN($Y$2:$Y$4096)-LEN(SUBSTITUTE($Y$2:$Y$4096,"Hisuian "&amp;AA3721,"")))/LEN("Hisuian "&amp;AA3721))
         - SUMPRODUCT((LEN($Y$2:$Y$4096)-LEN(SUBSTITUTE($Y$2:$Y$4096,"Paldean "&amp;AA3721,"")))/LEN("Paldean "&amp;AA3721))
      &gt;0,2,1)
   ))))</f>
        <v>1</v>
      </c>
      <c r="AN3721">
        <v>0</v>
      </c>
      <c r="AO3721">
        <v>0</v>
      </c>
    </row>
    <row r="3722" spans="1:41" x14ac:dyDescent="0.25">
      <c r="A3722" t="s">
        <v>4351</v>
      </c>
      <c r="B3722" t="s">
        <v>2282</v>
      </c>
      <c r="C3722" t="s">
        <v>1209</v>
      </c>
      <c r="D3722"/>
      <c r="E3722">
        <v>36</v>
      </c>
      <c r="F3722">
        <v>50</v>
      </c>
      <c r="G3722">
        <v>50</v>
      </c>
      <c r="H3722">
        <v>65</v>
      </c>
      <c r="I3722">
        <v>60</v>
      </c>
      <c r="J3722">
        <v>44</v>
      </c>
      <c r="K3722" t="s">
        <v>358</v>
      </c>
      <c r="M3722" t="s">
        <v>7859</v>
      </c>
      <c r="N3722">
        <v>5.51</v>
      </c>
      <c r="O3722">
        <v>4.74</v>
      </c>
      <c r="P3722">
        <v>1</v>
      </c>
      <c r="Q3722">
        <v>1</v>
      </c>
      <c r="R3722">
        <f t="shared" si="268"/>
        <v>7</v>
      </c>
      <c r="S3722">
        <f t="shared" si="269"/>
        <v>6</v>
      </c>
      <c r="T3722">
        <f t="shared" si="264"/>
        <v>13</v>
      </c>
      <c r="U3722" t="s">
        <v>1209</v>
      </c>
      <c r="V3722" t="s">
        <v>1514</v>
      </c>
      <c r="W3722" t="s">
        <v>1512</v>
      </c>
      <c r="X3722" t="s">
        <v>1524</v>
      </c>
      <c r="Y3722" t="s">
        <v>5623</v>
      </c>
      <c r="Z3722" t="str" cm="1">
        <f t="array" ref="Z3722">IF(ISBLANK(AK3722),_xlfn.LET(
    _xlpm.nameBeforeSlash, IF(ISNUMBER(SEARCH("/", Y3722)), LEFT(Y3722, SEARCH("/", Y3722)-1), Y3722),
    _xlpm.matchRow, IFERROR(MATCH(_xlpm.nameBeforeSlash, AA:AA, 0), ""),
    _xlpm.difference, IF(_xlpm.matchRow="", "", ABS((R3722 + S3722)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),IF(ISBLANK(Y3722),"","Hidden"))</f>
        <v>Hidden</v>
      </c>
      <c r="AA3722" t="s">
        <v>5624</v>
      </c>
      <c r="AB3722" t="s">
        <v>7858</v>
      </c>
      <c r="AC3722" t="s">
        <v>6678</v>
      </c>
      <c r="AD3722" t="str">
        <f>_xlfn.XLOOKUP(AC3722,moves!A:A,moves!B:B)</f>
        <v>normal</v>
      </c>
      <c r="AE3722">
        <f>_xlfn.XLOOKUP(AC3722,moves!A:A,moves!D:D)</f>
        <v>3</v>
      </c>
      <c r="AF3722" t="str">
        <f>_xlfn.XLOOKUP(AC3722,moves!A:A,moves!E:E)</f>
        <v>If there is a Weather Condition: The type of this move is changed to match a type boosted by the weather.</v>
      </c>
      <c r="AG3722">
        <v>1</v>
      </c>
      <c r="AH3722">
        <v>0</v>
      </c>
      <c r="AI3722">
        <f t="shared" si="265"/>
        <v>1</v>
      </c>
      <c r="AJ3722" t="s">
        <v>523</v>
      </c>
      <c r="AK3722" t="s">
        <v>7859</v>
      </c>
      <c r="AL3722">
        <v>0</v>
      </c>
      <c r="AM3722" cm="1">
        <f t="array" ref="AM3722">IF(AL3722=1,1,
   IF(ISTEXT(AK3722),1,
   IF(AO3722&gt;1,AM3721,
   IF(AI3722=1,
      IF(SUMPRODUCT((LEN($Y$2:$Y$4096)-LEN(SUBSTITUTE($Y$2:$Y$4096,AA3722,"")))/LEN(AA3722))&gt;0,2,1),
      IF(
         SUMPRODUCT((LEN($Y$2:$Y$4096)-LEN(SUBSTITUTE($Y$2:$Y$4096,AA3722,"")))/LEN(AA3722))
         - SUMPRODUCT((LEN($Y$2:$Y$4096)-LEN(SUBSTITUTE($Y$2:$Y$4096,"Alolan "&amp;AA3722,"")))/LEN("Alolan "&amp;AA3722))
         - SUMPRODUCT((LEN($Y$2:$Y$4096)-LEN(SUBSTITUTE($Y$2:$Y$4096,"Galarian "&amp;AA3722,"")))/LEN("Galarian "&amp;AA3722))
         - SUMPRODUCT((LEN($Y$2:$Y$4096)-LEN(SUBSTITUTE($Y$2:$Y$4096,"Hisuian "&amp;AA3722,"")))/LEN("Hisuian "&amp;AA3722))
         - SUMPRODUCT((LEN($Y$2:$Y$4096)-LEN(SUBSTITUTE($Y$2:$Y$4096,"Paldean "&amp;AA3722,"")))/LEN("Paldean "&amp;AA3722))
      &gt;0,2,1)
   ))))</f>
        <v>1</v>
      </c>
      <c r="AN3722">
        <v>0</v>
      </c>
      <c r="AO3722">
        <v>0</v>
      </c>
    </row>
    <row r="3723" spans="1:41" x14ac:dyDescent="0.25">
      <c r="A3723" t="s">
        <v>4363</v>
      </c>
      <c r="B3723" t="s">
        <v>2302</v>
      </c>
      <c r="C3723" t="s">
        <v>1499</v>
      </c>
      <c r="D3723"/>
      <c r="E3723">
        <v>50</v>
      </c>
      <c r="F3723">
        <v>75</v>
      </c>
      <c r="G3723">
        <v>45</v>
      </c>
      <c r="H3723">
        <v>40</v>
      </c>
      <c r="I3723">
        <v>45</v>
      </c>
      <c r="J3723">
        <v>60</v>
      </c>
      <c r="K3723" t="s">
        <v>2303</v>
      </c>
      <c r="M3723" t="s">
        <v>7859</v>
      </c>
      <c r="N3723">
        <v>6.55</v>
      </c>
      <c r="O3723">
        <v>4.7</v>
      </c>
      <c r="P3723">
        <v>1</v>
      </c>
      <c r="Q3723">
        <v>1</v>
      </c>
      <c r="R3723">
        <f t="shared" si="268"/>
        <v>8</v>
      </c>
      <c r="S3723">
        <f t="shared" si="269"/>
        <v>6</v>
      </c>
      <c r="T3723">
        <f t="shared" si="264"/>
        <v>14</v>
      </c>
      <c r="U3723" t="s">
        <v>1499</v>
      </c>
      <c r="V3723" t="s">
        <v>1514</v>
      </c>
      <c r="W3723" t="s">
        <v>1469</v>
      </c>
      <c r="X3723" t="s">
        <v>1492</v>
      </c>
      <c r="Y3723" t="s">
        <v>5635</v>
      </c>
      <c r="Z3723" t="str" cm="1">
        <f t="array" ref="Z3723">IF(ISBLANK(AK3723),_xlfn.LET(
    _xlpm.nameBeforeSlash, IF(ISNUMBER(SEARCH("/", Y3723)), LEFT(Y3723, SEARCH("/", Y3723)-1), Y3723),
    _xlpm.matchRow, IFERROR(MATCH(_xlpm.nameBeforeSlash, AA:AA, 0), ""),
    _xlpm.difference, IF(_xlpm.matchRow="", "", ABS((R3723 + S3723)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),IF(ISBLANK(Y3723),"","Hidden"))</f>
        <v>Hidden</v>
      </c>
      <c r="AA3723" t="s">
        <v>5636</v>
      </c>
      <c r="AB3723" t="s">
        <v>7858</v>
      </c>
      <c r="AC3723" t="s">
        <v>1300</v>
      </c>
      <c r="AD3723" t="str">
        <f>_xlfn.XLOOKUP(AC3723,moves!A:A,moves!B:B)</f>
        <v>poison</v>
      </c>
      <c r="AE3723">
        <f>_xlfn.XLOOKUP(AC3723,moves!A:A,moves!D:D)</f>
        <v>2</v>
      </c>
      <c r="AF3723" t="str">
        <f>_xlfn.XLOOKUP(AC3723,moves!A:A,moves!E:E)</f>
        <v>When the target is next attacked: Add 1 critical hit to the roll.</v>
      </c>
      <c r="AG3723">
        <v>0</v>
      </c>
      <c r="AH3723">
        <v>0</v>
      </c>
      <c r="AI3723">
        <f t="shared" si="265"/>
        <v>1</v>
      </c>
      <c r="AJ3723" t="s">
        <v>523</v>
      </c>
      <c r="AK3723" t="s">
        <v>7859</v>
      </c>
      <c r="AL3723">
        <v>0</v>
      </c>
      <c r="AM3723" cm="1">
        <f t="array" ref="AM3723">IF(AL3723=1,1,
   IF(ISTEXT(AK3723),1,
   IF(AO3723&gt;1,AM3722,
   IF(AI3723=1,
      IF(SUMPRODUCT((LEN($Y$2:$Y$4096)-LEN(SUBSTITUTE($Y$2:$Y$4096,AA3723,"")))/LEN(AA3723))&gt;0,2,1),
      IF(
         SUMPRODUCT((LEN($Y$2:$Y$4096)-LEN(SUBSTITUTE($Y$2:$Y$4096,AA3723,"")))/LEN(AA3723))
         - SUMPRODUCT((LEN($Y$2:$Y$4096)-LEN(SUBSTITUTE($Y$2:$Y$4096,"Alolan "&amp;AA3723,"")))/LEN("Alolan "&amp;AA3723))
         - SUMPRODUCT((LEN($Y$2:$Y$4096)-LEN(SUBSTITUTE($Y$2:$Y$4096,"Galarian "&amp;AA3723,"")))/LEN("Galarian "&amp;AA3723))
         - SUMPRODUCT((LEN($Y$2:$Y$4096)-LEN(SUBSTITUTE($Y$2:$Y$4096,"Hisuian "&amp;AA3723,"")))/LEN("Hisuian "&amp;AA3723))
         - SUMPRODUCT((LEN($Y$2:$Y$4096)-LEN(SUBSTITUTE($Y$2:$Y$4096,"Paldean "&amp;AA3723,"")))/LEN("Paldean "&amp;AA3723))
      &gt;0,2,1)
   ))))</f>
        <v>1</v>
      </c>
      <c r="AN3723">
        <v>0</v>
      </c>
      <c r="AO3723">
        <v>0</v>
      </c>
    </row>
    <row r="3724" spans="1:41" x14ac:dyDescent="0.25">
      <c r="A3724" t="s">
        <v>4365</v>
      </c>
      <c r="B3724" t="s">
        <v>2306</v>
      </c>
      <c r="C3724" t="s">
        <v>1468</v>
      </c>
      <c r="D3724" t="s">
        <v>1469</v>
      </c>
      <c r="E3724">
        <v>69</v>
      </c>
      <c r="F3724">
        <v>55</v>
      </c>
      <c r="G3724">
        <v>45</v>
      </c>
      <c r="H3724">
        <v>55</v>
      </c>
      <c r="I3724">
        <v>55</v>
      </c>
      <c r="J3724">
        <v>15</v>
      </c>
      <c r="K3724" t="s">
        <v>678</v>
      </c>
      <c r="M3724" t="s">
        <v>7859</v>
      </c>
      <c r="N3724">
        <v>3.9</v>
      </c>
      <c r="O3724">
        <v>5.76</v>
      </c>
      <c r="P3724">
        <v>1</v>
      </c>
      <c r="Q3724">
        <v>1</v>
      </c>
      <c r="R3724">
        <f t="shared" si="268"/>
        <v>5</v>
      </c>
      <c r="S3724">
        <f t="shared" si="269"/>
        <v>7</v>
      </c>
      <c r="T3724">
        <f t="shared" si="264"/>
        <v>12</v>
      </c>
      <c r="U3724" t="s">
        <v>1468</v>
      </c>
      <c r="V3724" t="s">
        <v>1469</v>
      </c>
      <c r="W3724" t="s">
        <v>1499</v>
      </c>
      <c r="X3724" t="s">
        <v>1512</v>
      </c>
      <c r="Y3724" t="s">
        <v>5637</v>
      </c>
      <c r="Z3724" t="str" cm="1">
        <f t="array" ref="Z3724">IF(ISBLANK(AK3724),_xlfn.LET(
    _xlpm.nameBeforeSlash, IF(ISNUMBER(SEARCH("/", Y3724)), LEFT(Y3724, SEARCH("/", Y3724)-1), Y3724),
    _xlpm.matchRow, IFERROR(MATCH(_xlpm.nameBeforeSlash, AA:AA, 0), ""),
    _xlpm.difference, IF(_xlpm.matchRow="", "", ABS((R3724 + S3724)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),IF(ISBLANK(Y3724),"","Hidden"))</f>
        <v>Hidden</v>
      </c>
      <c r="AA3724" t="s">
        <v>5638</v>
      </c>
      <c r="AB3724" t="s">
        <v>7858</v>
      </c>
      <c r="AC3724" t="s">
        <v>933</v>
      </c>
      <c r="AD3724" t="str">
        <f>_xlfn.XLOOKUP(AC3724,moves!A:A,moves!B:B)</f>
        <v>bug</v>
      </c>
      <c r="AE3724">
        <f>_xlfn.XLOOKUP(AC3724,moves!A:A,moves!D:D)</f>
        <v>1</v>
      </c>
      <c r="AF3724" t="str">
        <f>_xlfn.XLOOKUP(AC3724,moves!A:A,moves!E:E)</f>
        <v>Until the start of the next round: All opposing active Pokémon target the user instead. This does not affect MULTI or MULTI ALL moves.</v>
      </c>
      <c r="AG3724">
        <v>0</v>
      </c>
      <c r="AH3724">
        <v>0</v>
      </c>
      <c r="AI3724">
        <f t="shared" si="265"/>
        <v>1</v>
      </c>
      <c r="AJ3724" t="s">
        <v>523</v>
      </c>
      <c r="AK3724" t="s">
        <v>7859</v>
      </c>
      <c r="AL3724">
        <v>0</v>
      </c>
      <c r="AM3724" cm="1">
        <f t="array" ref="AM3724">IF(AL3724=1,1,
   IF(ISTEXT(AK3724),1,
   IF(AO3724&gt;1,AM3723,
   IF(AI3724=1,
      IF(SUMPRODUCT((LEN($Y$2:$Y$4096)-LEN(SUBSTITUTE($Y$2:$Y$4096,AA3724,"")))/LEN(AA3724))&gt;0,2,1),
      IF(
         SUMPRODUCT((LEN($Y$2:$Y$4096)-LEN(SUBSTITUTE($Y$2:$Y$4096,AA3724,"")))/LEN(AA3724))
         - SUMPRODUCT((LEN($Y$2:$Y$4096)-LEN(SUBSTITUTE($Y$2:$Y$4096,"Alolan "&amp;AA3724,"")))/LEN("Alolan "&amp;AA3724))
         - SUMPRODUCT((LEN($Y$2:$Y$4096)-LEN(SUBSTITUTE($Y$2:$Y$4096,"Galarian "&amp;AA3724,"")))/LEN("Galarian "&amp;AA3724))
         - SUMPRODUCT((LEN($Y$2:$Y$4096)-LEN(SUBSTITUTE($Y$2:$Y$4096,"Hisuian "&amp;AA3724,"")))/LEN("Hisuian "&amp;AA3724))
         - SUMPRODUCT((LEN($Y$2:$Y$4096)-LEN(SUBSTITUTE($Y$2:$Y$4096,"Paldean "&amp;AA3724,"")))/LEN("Paldean "&amp;AA3724))
      &gt;0,2,1)
   ))))</f>
        <v>1</v>
      </c>
      <c r="AN3724">
        <v>0</v>
      </c>
      <c r="AO3724">
        <v>0</v>
      </c>
    </row>
    <row r="3725" spans="1:41" x14ac:dyDescent="0.25">
      <c r="A3725" t="s">
        <v>4367</v>
      </c>
      <c r="B3725" t="s">
        <v>2308</v>
      </c>
      <c r="C3725" t="s">
        <v>1490</v>
      </c>
      <c r="D3725" t="s">
        <v>1524</v>
      </c>
      <c r="E3725">
        <v>55</v>
      </c>
      <c r="F3725">
        <v>40</v>
      </c>
      <c r="G3725">
        <v>50</v>
      </c>
      <c r="H3725">
        <v>65</v>
      </c>
      <c r="I3725">
        <v>85</v>
      </c>
      <c r="J3725">
        <v>40</v>
      </c>
      <c r="K3725" t="s">
        <v>2309</v>
      </c>
      <c r="M3725" t="s">
        <v>7859</v>
      </c>
      <c r="N3725">
        <v>5.25</v>
      </c>
      <c r="O3725">
        <v>6.25</v>
      </c>
      <c r="P3725">
        <v>1</v>
      </c>
      <c r="Q3725">
        <v>1</v>
      </c>
      <c r="R3725">
        <f t="shared" si="268"/>
        <v>6</v>
      </c>
      <c r="S3725">
        <f t="shared" si="269"/>
        <v>7</v>
      </c>
      <c r="T3725">
        <f t="shared" si="264"/>
        <v>13</v>
      </c>
      <c r="U3725" t="s">
        <v>1490</v>
      </c>
      <c r="V3725" t="s">
        <v>1524</v>
      </c>
      <c r="W3725" t="s">
        <v>1468</v>
      </c>
      <c r="X3725" t="s">
        <v>1469</v>
      </c>
      <c r="Y3725" t="s">
        <v>5639</v>
      </c>
      <c r="Z3725" t="str" cm="1">
        <f t="array" ref="Z3725">IF(ISBLANK(AK3725),_xlfn.LET(
    _xlpm.nameBeforeSlash, IF(ISNUMBER(SEARCH("/", Y3725)), LEFT(Y3725, SEARCH("/", Y3725)-1), Y3725),
    _xlpm.matchRow, IFERROR(MATCH(_xlpm.nameBeforeSlash, AA:AA, 0), ""),
    _xlpm.difference, IF(_xlpm.matchRow="", "", ABS((R3725 + S3725)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),IF(ISBLANK(Y3725),"","Hidden"))</f>
        <v>Hidden</v>
      </c>
      <c r="AA3725" t="s">
        <v>8444</v>
      </c>
      <c r="AB3725" t="s">
        <v>7858</v>
      </c>
      <c r="AC3725" t="s">
        <v>1127</v>
      </c>
      <c r="AD3725" t="str">
        <f>_xlfn.XLOOKUP(AC3725,moves!A:A,moves!B:B)</f>
        <v>ghost</v>
      </c>
      <c r="AE3725">
        <f>_xlfn.XLOOKUP(AC3725,moves!A:A,moves!D:D)</f>
        <v>0</v>
      </c>
      <c r="AF3725" t="str">
        <f>_xlfn.XLOOKUP(AC3725,moves!A:A,moves!E:E)</f>
        <v>Deal damage equal to the absolute value of the difference between the user and target's current health. This damage cannot be increased in any way.</v>
      </c>
      <c r="AG3725">
        <v>0</v>
      </c>
      <c r="AH3725">
        <v>0</v>
      </c>
      <c r="AI3725">
        <f t="shared" si="265"/>
        <v>1</v>
      </c>
      <c r="AJ3725" t="s">
        <v>523</v>
      </c>
      <c r="AK3725" t="s">
        <v>7859</v>
      </c>
      <c r="AL3725">
        <v>0</v>
      </c>
      <c r="AM3725" cm="1">
        <f t="array" ref="AM3725">IF(AL3725=1,1,
   IF(ISTEXT(AK3725),1,
   IF(AO3725&gt;1,AM3724,
   IF(AI3725=1,
      IF(SUMPRODUCT((LEN($Y$2:$Y$4096)-LEN(SUBSTITUTE($Y$2:$Y$4096,AA3725,"")))/LEN(AA3725))&gt;0,2,1),
      IF(
         SUMPRODUCT((LEN($Y$2:$Y$4096)-LEN(SUBSTITUTE($Y$2:$Y$4096,AA3725,"")))/LEN(AA3725))
         - SUMPRODUCT((LEN($Y$2:$Y$4096)-LEN(SUBSTITUTE($Y$2:$Y$4096,"Alolan "&amp;AA3725,"")))/LEN("Alolan "&amp;AA3725))
         - SUMPRODUCT((LEN($Y$2:$Y$4096)-LEN(SUBSTITUTE($Y$2:$Y$4096,"Galarian "&amp;AA3725,"")))/LEN("Galarian "&amp;AA3725))
         - SUMPRODUCT((LEN($Y$2:$Y$4096)-LEN(SUBSTITUTE($Y$2:$Y$4096,"Hisuian "&amp;AA3725,"")))/LEN("Hisuian "&amp;AA3725))
         - SUMPRODUCT((LEN($Y$2:$Y$4096)-LEN(SUBSTITUTE($Y$2:$Y$4096,"Paldean "&amp;AA3725,"")))/LEN("Paldean "&amp;AA3725))
      &gt;0,2,1)
   ))))</f>
        <v>1</v>
      </c>
      <c r="AN3725">
        <v>0</v>
      </c>
      <c r="AO3725">
        <v>0</v>
      </c>
    </row>
    <row r="3726" spans="1:41" x14ac:dyDescent="0.25">
      <c r="A3726" t="s">
        <v>4374</v>
      </c>
      <c r="B3726" t="s">
        <v>2321</v>
      </c>
      <c r="C3726" t="s">
        <v>1514</v>
      </c>
      <c r="D3726"/>
      <c r="E3726">
        <v>40</v>
      </c>
      <c r="F3726">
        <v>55</v>
      </c>
      <c r="G3726">
        <v>70</v>
      </c>
      <c r="H3726">
        <v>45</v>
      </c>
      <c r="I3726">
        <v>60</v>
      </c>
      <c r="J3726">
        <v>30</v>
      </c>
      <c r="K3726" t="s">
        <v>2322</v>
      </c>
      <c r="M3726" t="s">
        <v>7859</v>
      </c>
      <c r="N3726">
        <v>4.4000000000000004</v>
      </c>
      <c r="O3726">
        <v>5.5</v>
      </c>
      <c r="P3726">
        <v>1</v>
      </c>
      <c r="Q3726">
        <v>1</v>
      </c>
      <c r="R3726">
        <f t="shared" si="268"/>
        <v>5</v>
      </c>
      <c r="S3726">
        <f t="shared" si="269"/>
        <v>7</v>
      </c>
      <c r="T3726">
        <f t="shared" si="264"/>
        <v>12</v>
      </c>
      <c r="U3726" t="s">
        <v>1514</v>
      </c>
      <c r="V3726" t="s">
        <v>1521</v>
      </c>
      <c r="W3726" t="s">
        <v>1512</v>
      </c>
      <c r="X3726" t="s">
        <v>1546</v>
      </c>
      <c r="Y3726" t="s">
        <v>5645</v>
      </c>
      <c r="Z3726" t="str" cm="1">
        <f t="array" ref="Z3726">IF(ISBLANK(AK3726),_xlfn.LET(
    _xlpm.nameBeforeSlash, IF(ISNUMBER(SEARCH("/", Y3726)), LEFT(Y3726, SEARCH("/", Y3726)-1), Y3726),
    _xlpm.matchRow, IFERROR(MATCH(_xlpm.nameBeforeSlash, AA:AA, 0), ""),
    _xlpm.difference, IF(_xlpm.matchRow="", "", ABS((R3726 + S3726)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),IF(ISBLANK(Y3726),"","Hidden"))</f>
        <v>Hidden</v>
      </c>
      <c r="AA3726" t="s">
        <v>5646</v>
      </c>
      <c r="AB3726" t="s">
        <v>7858</v>
      </c>
      <c r="AC3726" t="s">
        <v>6401</v>
      </c>
      <c r="AD3726" t="str">
        <f>_xlfn.XLOOKUP(AC3726,moves!A:A,moves!B:B)</f>
        <v>electric</v>
      </c>
      <c r="AE3726" t="str">
        <f>_xlfn.XLOOKUP(AC3726,moves!A:A,moves!D:D)</f>
        <v>-</v>
      </c>
      <c r="AF3726" t="str">
        <f>_xlfn.XLOOKUP(AC3726,moves!A:A,moves!E:E)</f>
        <v>When the user next attacks with an Electric-type move: That move deals double damage.</v>
      </c>
      <c r="AG3726">
        <v>1</v>
      </c>
      <c r="AH3726">
        <v>0</v>
      </c>
      <c r="AI3726">
        <f t="shared" si="265"/>
        <v>1</v>
      </c>
      <c r="AJ3726" t="s">
        <v>523</v>
      </c>
      <c r="AK3726" t="s">
        <v>7859</v>
      </c>
      <c r="AL3726">
        <v>0</v>
      </c>
      <c r="AM3726" cm="1">
        <f t="array" ref="AM3726">IF(AL3726=1,1,
   IF(ISTEXT(AK3726),1,
   IF(AO3726&gt;1,AM3725,
   IF(AI3726=1,
      IF(SUMPRODUCT((LEN($Y$2:$Y$4096)-LEN(SUBSTITUTE($Y$2:$Y$4096,AA3726,"")))/LEN(AA3726))&gt;0,2,1),
      IF(
         SUMPRODUCT((LEN($Y$2:$Y$4096)-LEN(SUBSTITUTE($Y$2:$Y$4096,AA3726,"")))/LEN(AA3726))
         - SUMPRODUCT((LEN($Y$2:$Y$4096)-LEN(SUBSTITUTE($Y$2:$Y$4096,"Alolan "&amp;AA3726,"")))/LEN("Alolan "&amp;AA3726))
         - SUMPRODUCT((LEN($Y$2:$Y$4096)-LEN(SUBSTITUTE($Y$2:$Y$4096,"Galarian "&amp;AA3726,"")))/LEN("Galarian "&amp;AA3726))
         - SUMPRODUCT((LEN($Y$2:$Y$4096)-LEN(SUBSTITUTE($Y$2:$Y$4096,"Hisuian "&amp;AA3726,"")))/LEN("Hisuian "&amp;AA3726))
         - SUMPRODUCT((LEN($Y$2:$Y$4096)-LEN(SUBSTITUTE($Y$2:$Y$4096,"Paldean "&amp;AA3726,"")))/LEN("Paldean "&amp;AA3726))
      &gt;0,2,1)
   ))))</f>
        <v>1</v>
      </c>
      <c r="AN3726">
        <v>0</v>
      </c>
      <c r="AO3726">
        <v>0</v>
      </c>
    </row>
    <row r="3727" spans="1:41" x14ac:dyDescent="0.25">
      <c r="A3727" t="s">
        <v>4388</v>
      </c>
      <c r="B3727" t="s">
        <v>2330</v>
      </c>
      <c r="C3727" t="s">
        <v>1209</v>
      </c>
      <c r="D3727"/>
      <c r="E3727">
        <v>55</v>
      </c>
      <c r="F3727">
        <v>70</v>
      </c>
      <c r="G3727">
        <v>40</v>
      </c>
      <c r="H3727">
        <v>60</v>
      </c>
      <c r="I3727">
        <v>40</v>
      </c>
      <c r="J3727">
        <v>40</v>
      </c>
      <c r="K3727" t="s">
        <v>2331</v>
      </c>
      <c r="M3727" t="s">
        <v>7859</v>
      </c>
      <c r="N3727">
        <v>5.7</v>
      </c>
      <c r="O3727">
        <v>4.5999999999999996</v>
      </c>
      <c r="P3727">
        <v>1</v>
      </c>
      <c r="Q3727">
        <v>1</v>
      </c>
      <c r="R3727">
        <f t="shared" si="268"/>
        <v>7</v>
      </c>
      <c r="S3727">
        <f t="shared" si="269"/>
        <v>6</v>
      </c>
      <c r="T3727">
        <f t="shared" si="264"/>
        <v>13</v>
      </c>
      <c r="U3727" t="s">
        <v>1209</v>
      </c>
      <c r="V3727" t="s">
        <v>1490</v>
      </c>
      <c r="W3727" t="s">
        <v>1492</v>
      </c>
      <c r="X3727" t="s">
        <v>1512</v>
      </c>
      <c r="Y3727" t="s">
        <v>5659</v>
      </c>
      <c r="Z3727" t="str" cm="1">
        <f t="array" ref="Z3727">IF(ISBLANK(AK3727),_xlfn.LET(
    _xlpm.nameBeforeSlash, IF(ISNUMBER(SEARCH("/", Y3727)), LEFT(Y3727, SEARCH("/", Y3727)-1), Y3727),
    _xlpm.matchRow, IFERROR(MATCH(_xlpm.nameBeforeSlash, AA:AA, 0), ""),
    _xlpm.difference, IF(_xlpm.matchRow="", "", ABS((R3727 + S3727)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),IF(ISBLANK(Y3727),"","Hidden"))</f>
        <v>Hidden</v>
      </c>
      <c r="AA3727" t="s">
        <v>5660</v>
      </c>
      <c r="AB3727" t="s">
        <v>7858</v>
      </c>
      <c r="AC3727" t="s">
        <v>1215</v>
      </c>
      <c r="AD3727" t="str">
        <f>_xlfn.XLOOKUP(AC3727,moves!A:A,moves!B:B)</f>
        <v>ice</v>
      </c>
      <c r="AE3727">
        <f>_xlfn.XLOOKUP(AC3727,moves!A:A,moves!D:D)</f>
        <v>2</v>
      </c>
      <c r="AF3727" t="str">
        <f>_xlfn.XLOOKUP(AC3727,moves!A:A,moves!E:E)</f>
        <v>Decrease the target's initiative by 2.</v>
      </c>
      <c r="AG3727">
        <v>0</v>
      </c>
      <c r="AH3727">
        <v>0</v>
      </c>
      <c r="AI3727">
        <f t="shared" si="265"/>
        <v>1</v>
      </c>
      <c r="AJ3727" t="s">
        <v>523</v>
      </c>
      <c r="AK3727" t="s">
        <v>7859</v>
      </c>
      <c r="AL3727">
        <v>0</v>
      </c>
      <c r="AM3727" cm="1">
        <f t="array" ref="AM3727">IF(AL3727=1,1,
   IF(ISTEXT(AK3727),1,
   IF(AO3727&gt;1,AM3726,
   IF(AI3727=1,
      IF(SUMPRODUCT((LEN($Y$2:$Y$4096)-LEN(SUBSTITUTE($Y$2:$Y$4096,AA3727,"")))/LEN(AA3727))&gt;0,2,1),
      IF(
         SUMPRODUCT((LEN($Y$2:$Y$4096)-LEN(SUBSTITUTE($Y$2:$Y$4096,AA3727,"")))/LEN(AA3727))
         - SUMPRODUCT((LEN($Y$2:$Y$4096)-LEN(SUBSTITUTE($Y$2:$Y$4096,"Alolan "&amp;AA3727,"")))/LEN("Alolan "&amp;AA3727))
         - SUMPRODUCT((LEN($Y$2:$Y$4096)-LEN(SUBSTITUTE($Y$2:$Y$4096,"Galarian "&amp;AA3727,"")))/LEN("Galarian "&amp;AA3727))
         - SUMPRODUCT((LEN($Y$2:$Y$4096)-LEN(SUBSTITUTE($Y$2:$Y$4096,"Hisuian "&amp;AA3727,"")))/LEN("Hisuian "&amp;AA3727))
         - SUMPRODUCT((LEN($Y$2:$Y$4096)-LEN(SUBSTITUTE($Y$2:$Y$4096,"Paldean "&amp;AA3727,"")))/LEN("Paldean "&amp;AA3727))
      &gt;0,2,1)
   ))))</f>
        <v>1</v>
      </c>
      <c r="AN3727">
        <v>0</v>
      </c>
      <c r="AO3727">
        <v>0</v>
      </c>
    </row>
    <row r="3728" spans="1:41" x14ac:dyDescent="0.25">
      <c r="A3728" t="s">
        <v>4400</v>
      </c>
      <c r="B3728" t="s">
        <v>2349</v>
      </c>
      <c r="C3728" t="s">
        <v>1471</v>
      </c>
      <c r="D3728" t="s">
        <v>1514</v>
      </c>
      <c r="E3728">
        <v>45</v>
      </c>
      <c r="F3728">
        <v>85</v>
      </c>
      <c r="G3728">
        <v>70</v>
      </c>
      <c r="H3728">
        <v>40</v>
      </c>
      <c r="I3728">
        <v>40</v>
      </c>
      <c r="J3728">
        <v>60</v>
      </c>
      <c r="K3728" t="s">
        <v>2350</v>
      </c>
      <c r="M3728" t="s">
        <v>7859</v>
      </c>
      <c r="N3728">
        <v>7.05</v>
      </c>
      <c r="O3728">
        <v>5.0999999999999996</v>
      </c>
      <c r="P3728">
        <v>1</v>
      </c>
      <c r="Q3728">
        <v>1</v>
      </c>
      <c r="R3728">
        <f t="shared" si="268"/>
        <v>8</v>
      </c>
      <c r="S3728">
        <f t="shared" si="269"/>
        <v>6</v>
      </c>
      <c r="T3728">
        <f t="shared" si="264"/>
        <v>14</v>
      </c>
      <c r="U3728" t="s">
        <v>1471</v>
      </c>
      <c r="V3728" t="s">
        <v>1514</v>
      </c>
      <c r="W3728" t="s">
        <v>1492</v>
      </c>
      <c r="X3728" t="s">
        <v>1499</v>
      </c>
      <c r="Y3728" t="s">
        <v>5671</v>
      </c>
      <c r="Z3728" t="str" cm="1">
        <f t="array" ref="Z3728">IF(ISBLANK(AK3728),_xlfn.LET(
    _xlpm.nameBeforeSlash, IF(ISNUMBER(SEARCH("/", Y3728)), LEFT(Y3728, SEARCH("/", Y3728)-1), Y3728),
    _xlpm.matchRow, IFERROR(MATCH(_xlpm.nameBeforeSlash, AA:AA, 0), ""),
    _xlpm.difference, IF(_xlpm.matchRow="", "", ABS((R3728 + S3728)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),IF(ISBLANK(Y3728),"","Hidden"))</f>
        <v>Hidden</v>
      </c>
      <c r="AA3728" t="s">
        <v>5672</v>
      </c>
      <c r="AB3728" t="s">
        <v>7858</v>
      </c>
      <c r="AC3728" t="s">
        <v>924</v>
      </c>
      <c r="AD3728" t="str">
        <f>_xlfn.XLOOKUP(AC3728,moves!A:A,moves!B:B)</f>
        <v>bug</v>
      </c>
      <c r="AE3728">
        <f>_xlfn.XLOOKUP(AC3728,moves!A:A,moves!D:D)</f>
        <v>2</v>
      </c>
      <c r="AF3728" t="str">
        <f>_xlfn.XLOOKUP(AC3728,moves!A:A,moves!E:E)</f>
        <v>Each time this move is used in succession: Increase attack strength by 1.</v>
      </c>
      <c r="AG3728">
        <v>1</v>
      </c>
      <c r="AH3728">
        <v>0</v>
      </c>
      <c r="AI3728">
        <f t="shared" si="265"/>
        <v>1</v>
      </c>
      <c r="AJ3728" t="s">
        <v>523</v>
      </c>
      <c r="AK3728" t="s">
        <v>7859</v>
      </c>
      <c r="AL3728">
        <v>0</v>
      </c>
      <c r="AM3728" cm="1">
        <f t="array" ref="AM3728">IF(AL3728=1,1,
   IF(ISTEXT(AK3728),1,
   IF(AO3728&gt;1,AM3727,
   IF(AI3728=1,
      IF(SUMPRODUCT((LEN($Y$2:$Y$4096)-LEN(SUBSTITUTE($Y$2:$Y$4096,AA3728,"")))/LEN(AA3728))&gt;0,2,1),
      IF(
         SUMPRODUCT((LEN($Y$2:$Y$4096)-LEN(SUBSTITUTE($Y$2:$Y$4096,AA3728,"")))/LEN(AA3728))
         - SUMPRODUCT((LEN($Y$2:$Y$4096)-LEN(SUBSTITUTE($Y$2:$Y$4096,"Alolan "&amp;AA3728,"")))/LEN("Alolan "&amp;AA3728))
         - SUMPRODUCT((LEN($Y$2:$Y$4096)-LEN(SUBSTITUTE($Y$2:$Y$4096,"Galarian "&amp;AA3728,"")))/LEN("Galarian "&amp;AA3728))
         - SUMPRODUCT((LEN($Y$2:$Y$4096)-LEN(SUBSTITUTE($Y$2:$Y$4096,"Hisuian "&amp;AA3728,"")))/LEN("Hisuian "&amp;AA3728))
         - SUMPRODUCT((LEN($Y$2:$Y$4096)-LEN(SUBSTITUTE($Y$2:$Y$4096,"Paldean "&amp;AA3728,"")))/LEN("Paldean "&amp;AA3728))
      &gt;0,2,1)
   ))))</f>
        <v>1</v>
      </c>
      <c r="AN3728">
        <v>0</v>
      </c>
      <c r="AO3728">
        <v>0</v>
      </c>
    </row>
    <row r="3729" spans="1:41" x14ac:dyDescent="0.25">
      <c r="A3729" t="s">
        <v>4410</v>
      </c>
      <c r="B3729" t="s">
        <v>858</v>
      </c>
      <c r="C3729" t="s">
        <v>1471</v>
      </c>
      <c r="D3729" t="s">
        <v>1482</v>
      </c>
      <c r="E3729">
        <v>52</v>
      </c>
      <c r="F3729">
        <v>65</v>
      </c>
      <c r="G3729">
        <v>50</v>
      </c>
      <c r="H3729">
        <v>45</v>
      </c>
      <c r="I3729">
        <v>50</v>
      </c>
      <c r="J3729">
        <v>38</v>
      </c>
      <c r="K3729" t="s">
        <v>859</v>
      </c>
      <c r="M3729" t="s">
        <v>7859</v>
      </c>
      <c r="N3729">
        <v>5.2200000000000006</v>
      </c>
      <c r="O3729">
        <v>5.08</v>
      </c>
      <c r="P3729">
        <v>1</v>
      </c>
      <c r="Q3729">
        <v>1</v>
      </c>
      <c r="R3729">
        <f t="shared" si="268"/>
        <v>6</v>
      </c>
      <c r="S3729">
        <f t="shared" si="269"/>
        <v>6</v>
      </c>
      <c r="T3729">
        <f t="shared" si="264"/>
        <v>12</v>
      </c>
      <c r="U3729" t="s">
        <v>1471</v>
      </c>
      <c r="V3729" t="s">
        <v>1482</v>
      </c>
      <c r="W3729" t="s">
        <v>1479</v>
      </c>
      <c r="X3729" t="s">
        <v>1481</v>
      </c>
      <c r="Y3729" t="s">
        <v>8449</v>
      </c>
      <c r="Z3729" t="str" cm="1">
        <f t="array" ref="Z3729">IF(ISBLANK(AK3729),_xlfn.LET(
    _xlpm.nameBeforeSlash, IF(ISNUMBER(SEARCH("/", Y3729)), LEFT(Y3729, SEARCH("/", Y3729)-1), Y3729),
    _xlpm.matchRow, IFERROR(MATCH(_xlpm.nameBeforeSlash, AA:AA, 0), ""),
    _xlpm.difference, IF(_xlpm.matchRow="", "", ABS((R3729 + S3729)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),IF(ISBLANK(Y3729),"","Hidden"))</f>
        <v>Hidden</v>
      </c>
      <c r="AA3729" t="s">
        <v>5683</v>
      </c>
      <c r="AB3729" t="s">
        <v>7858</v>
      </c>
      <c r="AC3729" t="s">
        <v>951</v>
      </c>
      <c r="AD3729" t="str">
        <f>_xlfn.XLOOKUP(AC3729,moves!A:A,moves!B:B)</f>
        <v>dark</v>
      </c>
      <c r="AE3729">
        <f>_xlfn.XLOOKUP(AC3729,moves!A:A,moves!D:D)</f>
        <v>3</v>
      </c>
      <c r="AF3729" t="str">
        <f>_xlfn.XLOOKUP(AC3729,moves!A:A,moves!E:E)</f>
        <v>If the user does not have a held item: Steal the target's held item until the end of battle.</v>
      </c>
      <c r="AG3729">
        <v>1</v>
      </c>
      <c r="AH3729">
        <v>0</v>
      </c>
      <c r="AI3729">
        <f t="shared" si="265"/>
        <v>1</v>
      </c>
      <c r="AJ3729" t="s">
        <v>523</v>
      </c>
      <c r="AK3729" t="s">
        <v>7859</v>
      </c>
      <c r="AL3729">
        <v>0</v>
      </c>
      <c r="AM3729" cm="1">
        <f t="array" ref="AM3729">IF(AL3729=1,1,
   IF(ISTEXT(AK3729),1,
   IF(AO3729&gt;1,AM3728,
   IF(AI3729=1,
      IF(SUMPRODUCT((LEN($Y$2:$Y$4096)-LEN(SUBSTITUTE($Y$2:$Y$4096,AA3729,"")))/LEN(AA3729))&gt;0,2,1),
      IF(
         SUMPRODUCT((LEN($Y$2:$Y$4096)-LEN(SUBSTITUTE($Y$2:$Y$4096,AA3729,"")))/LEN(AA3729))
         - SUMPRODUCT((LEN($Y$2:$Y$4096)-LEN(SUBSTITUTE($Y$2:$Y$4096,"Alolan "&amp;AA3729,"")))/LEN("Alolan "&amp;AA3729))
         - SUMPRODUCT((LEN($Y$2:$Y$4096)-LEN(SUBSTITUTE($Y$2:$Y$4096,"Galarian "&amp;AA3729,"")))/LEN("Galarian "&amp;AA3729))
         - SUMPRODUCT((LEN($Y$2:$Y$4096)-LEN(SUBSTITUTE($Y$2:$Y$4096,"Hisuian "&amp;AA3729,"")))/LEN("Hisuian "&amp;AA3729))
         - SUMPRODUCT((LEN($Y$2:$Y$4096)-LEN(SUBSTITUTE($Y$2:$Y$4096,"Paldean "&amp;AA3729,"")))/LEN("Paldean "&amp;AA3729))
      &gt;0,2,1)
   ))))</f>
        <v>1</v>
      </c>
      <c r="AN3729">
        <v>0</v>
      </c>
      <c r="AO3729">
        <v>0</v>
      </c>
    </row>
    <row r="3730" spans="1:41" x14ac:dyDescent="0.25">
      <c r="A3730" t="s">
        <v>3711</v>
      </c>
      <c r="B3730" t="s">
        <v>21</v>
      </c>
      <c r="C3730" t="s">
        <v>1469</v>
      </c>
      <c r="D3730" t="s">
        <v>1481</v>
      </c>
      <c r="E3730">
        <v>75</v>
      </c>
      <c r="F3730">
        <v>80</v>
      </c>
      <c r="G3730">
        <v>70</v>
      </c>
      <c r="H3730">
        <v>65</v>
      </c>
      <c r="I3730">
        <v>75</v>
      </c>
      <c r="J3730">
        <v>90</v>
      </c>
      <c r="K3730" t="s">
        <v>1567</v>
      </c>
      <c r="M3730" t="s">
        <v>7859</v>
      </c>
      <c r="N3730">
        <v>8.25</v>
      </c>
      <c r="O3730">
        <v>7.35</v>
      </c>
      <c r="P3730">
        <v>1</v>
      </c>
      <c r="Q3730">
        <v>1</v>
      </c>
      <c r="R3730">
        <f t="shared" si="268"/>
        <v>9</v>
      </c>
      <c r="S3730">
        <f t="shared" si="269"/>
        <v>8</v>
      </c>
      <c r="T3730">
        <f t="shared" si="264"/>
        <v>17</v>
      </c>
      <c r="U3730" t="s">
        <v>1469</v>
      </c>
      <c r="V3730" t="s">
        <v>1481</v>
      </c>
      <c r="W3730" t="s">
        <v>1512</v>
      </c>
      <c r="X3730" t="s">
        <v>1471</v>
      </c>
      <c r="Y3730" t="s">
        <v>4978</v>
      </c>
      <c r="Z3730" t="str" cm="1">
        <f t="array" ref="Z3730">IF(ISBLANK(AK3730),_xlfn.LET(
    _xlpm.nameBeforeSlash, IF(ISNUMBER(SEARCH("/", Y3730)), LEFT(Y3730, SEARCH("/", Y3730)-1), Y3730),
    _xlpm.matchRow, IFERROR(MATCH(_xlpm.nameBeforeSlash, AA:AA, 0), ""),
    _xlpm.difference, IF(_xlpm.matchRow="", "", ABS((R3730 + S3730)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),IF(ISBLANK(Y3730),"","Hidden"))</f>
        <v>Hidden</v>
      </c>
      <c r="AA3730" t="s">
        <v>4976</v>
      </c>
      <c r="AB3730" t="s">
        <v>7858</v>
      </c>
      <c r="AC3730" t="s">
        <v>6378</v>
      </c>
      <c r="AD3730" t="str">
        <f>_xlfn.XLOOKUP(AC3730,moves!A:A,moves!B:B)</f>
        <v>poison</v>
      </c>
      <c r="AE3730">
        <f>_xlfn.XLOOKUP(AC3730,moves!A:A,moves!D:D)</f>
        <v>3</v>
      </c>
      <c r="AF3730" t="str">
        <f>_xlfn.XLOOKUP(AC3730,moves!A:A,moves!E:E)</f>
        <v>If any status symbols are rolled: Inflict the Poisoned status on the target.</v>
      </c>
      <c r="AG3730">
        <v>0</v>
      </c>
      <c r="AH3730">
        <v>0</v>
      </c>
      <c r="AI3730">
        <f t="shared" si="265"/>
        <v>1</v>
      </c>
      <c r="AJ3730" t="s">
        <v>524</v>
      </c>
      <c r="AK3730" t="s">
        <v>7859</v>
      </c>
      <c r="AL3730">
        <v>0</v>
      </c>
      <c r="AM3730" cm="1">
        <f t="array" ref="AM3730">IF(AL3730=1,1,
   IF(ISTEXT(AK3730),1,
   IF(AO3730&gt;1,AM3729,
   IF(AI3730=1,
      IF(SUMPRODUCT((LEN($Y$2:$Y$4096)-LEN(SUBSTITUTE($Y$2:$Y$4096,AA3730,"")))/LEN(AA3730))&gt;0,2,1),
      IF(
         SUMPRODUCT((LEN($Y$2:$Y$4096)-LEN(SUBSTITUTE($Y$2:$Y$4096,AA3730,"")))/LEN(AA3730))
         - SUMPRODUCT((LEN($Y$2:$Y$4096)-LEN(SUBSTITUTE($Y$2:$Y$4096,"Alolan "&amp;AA3730,"")))/LEN("Alolan "&amp;AA3730))
         - SUMPRODUCT((LEN($Y$2:$Y$4096)-LEN(SUBSTITUTE($Y$2:$Y$4096,"Galarian "&amp;AA3730,"")))/LEN("Galarian "&amp;AA3730))
         - SUMPRODUCT((LEN($Y$2:$Y$4096)-LEN(SUBSTITUTE($Y$2:$Y$4096,"Hisuian "&amp;AA3730,"")))/LEN("Hisuian "&amp;AA3730))
         - SUMPRODUCT((LEN($Y$2:$Y$4096)-LEN(SUBSTITUTE($Y$2:$Y$4096,"Paldean "&amp;AA3730,"")))/LEN("Paldean "&amp;AA3730))
      &gt;0,2,1)
   ))))</f>
        <v>1</v>
      </c>
      <c r="AN3730">
        <v>0</v>
      </c>
      <c r="AO3730">
        <v>0</v>
      </c>
    </row>
    <row r="3731" spans="1:41" x14ac:dyDescent="0.25">
      <c r="A3731" t="s">
        <v>3769</v>
      </c>
      <c r="B3731" t="s">
        <v>40</v>
      </c>
      <c r="C3731" t="s">
        <v>1521</v>
      </c>
      <c r="D3731" t="s">
        <v>1514</v>
      </c>
      <c r="E3731">
        <v>50</v>
      </c>
      <c r="F3731">
        <v>60</v>
      </c>
      <c r="G3731">
        <v>95</v>
      </c>
      <c r="H3731">
        <v>120</v>
      </c>
      <c r="I3731">
        <v>70</v>
      </c>
      <c r="J3731">
        <v>70</v>
      </c>
      <c r="K3731" t="s">
        <v>337</v>
      </c>
      <c r="M3731" t="s">
        <v>7859</v>
      </c>
      <c r="N3731">
        <v>9.4</v>
      </c>
      <c r="O3731">
        <v>6.95</v>
      </c>
      <c r="P3731">
        <v>1</v>
      </c>
      <c r="Q3731">
        <v>1</v>
      </c>
      <c r="R3731">
        <f t="shared" si="268"/>
        <v>10</v>
      </c>
      <c r="S3731">
        <f t="shared" si="269"/>
        <v>8</v>
      </c>
      <c r="T3731">
        <f t="shared" si="264"/>
        <v>18</v>
      </c>
      <c r="U3731" t="s">
        <v>1521</v>
      </c>
      <c r="V3731" t="s">
        <v>1514</v>
      </c>
      <c r="W3731" t="s">
        <v>429</v>
      </c>
      <c r="X3731" t="s">
        <v>1512</v>
      </c>
      <c r="Y3731" t="s">
        <v>5039</v>
      </c>
      <c r="Z3731" t="str" cm="1">
        <f t="array" ref="Z3731">IF(ISBLANK(AK3731),_xlfn.LET(
    _xlpm.nameBeforeSlash, IF(ISNUMBER(SEARCH("/", Y3731)), LEFT(Y3731, SEARCH("/", Y3731)-1), Y3731),
    _xlpm.matchRow, IFERROR(MATCH(_xlpm.nameBeforeSlash, AA:AA, 0), ""),
    _xlpm.difference, IF(_xlpm.matchRow="", "", ABS((R3731 + S3731)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),IF(ISBLANK(Y3731),"","Hidden"))</f>
        <v>Hidden</v>
      </c>
      <c r="AA3731" t="s">
        <v>5037</v>
      </c>
      <c r="AB3731" t="s">
        <v>7858</v>
      </c>
      <c r="AC3731" t="s">
        <v>990</v>
      </c>
      <c r="AD3731" t="str">
        <f>_xlfn.XLOOKUP(AC3731,moves!A:A,moves!B:B)</f>
        <v>electric</v>
      </c>
      <c r="AE3731">
        <f>_xlfn.XLOOKUP(AC3731,moves!A:A,moves!D:D)</f>
        <v>4</v>
      </c>
      <c r="AF3731" t="str">
        <f>_xlfn.XLOOKUP(AC3731,moves!A:A,moves!E:E)</f>
        <v xml:space="preserve"> </v>
      </c>
      <c r="AG3731">
        <v>0</v>
      </c>
      <c r="AH3731">
        <v>0</v>
      </c>
      <c r="AI3731">
        <f t="shared" si="265"/>
        <v>1</v>
      </c>
      <c r="AJ3731" t="s">
        <v>524</v>
      </c>
      <c r="AK3731" t="s">
        <v>7859</v>
      </c>
      <c r="AL3731">
        <v>0</v>
      </c>
      <c r="AM3731" cm="1">
        <f t="array" ref="AM3731">IF(AL3731=1,1,
   IF(ISTEXT(AK3731),1,
   IF(AO3731&gt;1,AM3730,
   IF(AI3731=1,
      IF(SUMPRODUCT((LEN($Y$2:$Y$4096)-LEN(SUBSTITUTE($Y$2:$Y$4096,AA3731,"")))/LEN(AA3731))&gt;0,2,1),
      IF(
         SUMPRODUCT((LEN($Y$2:$Y$4096)-LEN(SUBSTITUTE($Y$2:$Y$4096,AA3731,"")))/LEN(AA3731))
         - SUMPRODUCT((LEN($Y$2:$Y$4096)-LEN(SUBSTITUTE($Y$2:$Y$4096,"Alolan "&amp;AA3731,"")))/LEN("Alolan "&amp;AA3731))
         - SUMPRODUCT((LEN($Y$2:$Y$4096)-LEN(SUBSTITUTE($Y$2:$Y$4096,"Galarian "&amp;AA3731,"")))/LEN("Galarian "&amp;AA3731))
         - SUMPRODUCT((LEN($Y$2:$Y$4096)-LEN(SUBSTITUTE($Y$2:$Y$4096,"Hisuian "&amp;AA3731,"")))/LEN("Hisuian "&amp;AA3731))
         - SUMPRODUCT((LEN($Y$2:$Y$4096)-LEN(SUBSTITUTE($Y$2:$Y$4096,"Paldean "&amp;AA3731,"")))/LEN("Paldean "&amp;AA3731))
      &gt;0,2,1)
   ))))</f>
        <v>1</v>
      </c>
      <c r="AN3731">
        <v>0</v>
      </c>
      <c r="AO3731">
        <v>0</v>
      </c>
    </row>
    <row r="3732" spans="1:41" x14ac:dyDescent="0.25">
      <c r="A3732" t="s">
        <v>3807</v>
      </c>
      <c r="B3732" t="s">
        <v>1697</v>
      </c>
      <c r="C3732" t="s">
        <v>1469</v>
      </c>
      <c r="D3732"/>
      <c r="E3732">
        <v>65</v>
      </c>
      <c r="F3732">
        <v>90</v>
      </c>
      <c r="G3732">
        <v>120</v>
      </c>
      <c r="H3732">
        <v>85</v>
      </c>
      <c r="I3732">
        <v>70</v>
      </c>
      <c r="J3732">
        <v>60</v>
      </c>
      <c r="K3732" t="s">
        <v>1695</v>
      </c>
      <c r="M3732" t="s">
        <v>7859</v>
      </c>
      <c r="N3732">
        <v>7.75</v>
      </c>
      <c r="O3732">
        <v>8.3000000000000007</v>
      </c>
      <c r="P3732">
        <v>1</v>
      </c>
      <c r="Q3732">
        <v>1</v>
      </c>
      <c r="R3732">
        <f t="shared" si="268"/>
        <v>9</v>
      </c>
      <c r="S3732">
        <f t="shared" si="269"/>
        <v>9</v>
      </c>
      <c r="T3732">
        <f t="shared" si="264"/>
        <v>18</v>
      </c>
      <c r="U3732" t="s">
        <v>1469</v>
      </c>
      <c r="V3732" t="s">
        <v>1471</v>
      </c>
      <c r="W3732" t="s">
        <v>1209</v>
      </c>
      <c r="X3732" t="s">
        <v>1512</v>
      </c>
      <c r="Z3732" t="str" cm="1">
        <f t="array" ref="Z3732">IF(ISBLANK(AK3732),_xlfn.LET(
    _xlpm.nameBeforeSlash, IF(ISNUMBER(SEARCH("/", Y3732)), LEFT(Y3732, SEARCH("/", Y3732)-1), Y3732),
    _xlpm.matchRow, IFERROR(MATCH(_xlpm.nameBeforeSlash, AA:AA, 0), ""),
    _xlpm.difference, IF(_xlpm.matchRow="", "", ABS((R3732 + S3732)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),IF(ISBLANK(Y3732),"","Hidden"))</f>
        <v/>
      </c>
      <c r="AA3732" t="s">
        <v>5080</v>
      </c>
      <c r="AB3732" t="s">
        <v>7858</v>
      </c>
      <c r="AC3732" t="s">
        <v>450</v>
      </c>
      <c r="AD3732" t="str">
        <f>_xlfn.XLOOKUP(AC3732,moves!A:A,moves!B:B)</f>
        <v>normal</v>
      </c>
      <c r="AE3732">
        <f>_xlfn.XLOOKUP(AC3732,moves!A:A,moves!D:D)</f>
        <v>6</v>
      </c>
      <c r="AF3732" t="str">
        <f>_xlfn.XLOOKUP(AC3732,moves!A:A,moves!E:E)</f>
        <v>Critical hits deal +2 damage. For each critical hit rolled: The user takes 3 damage.</v>
      </c>
      <c r="AG3732">
        <v>0</v>
      </c>
      <c r="AH3732">
        <v>0</v>
      </c>
      <c r="AI3732">
        <f t="shared" si="265"/>
        <v>1</v>
      </c>
      <c r="AJ3732" t="s">
        <v>524</v>
      </c>
      <c r="AK3732" t="s">
        <v>7859</v>
      </c>
      <c r="AL3732">
        <v>0</v>
      </c>
      <c r="AM3732" cm="1">
        <f t="array" ref="AM3732">IF(AL3732=1,1,
   IF(ISTEXT(AK3732),1,
   IF(AO3732&gt;1,AM3731,
   IF(AI3732=1,
      IF(SUMPRODUCT((LEN($Y$2:$Y$4096)-LEN(SUBSTITUTE($Y$2:$Y$4096,AA3732,"")))/LEN(AA3732))&gt;0,2,1),
      IF(
         SUMPRODUCT((LEN($Y$2:$Y$4096)-LEN(SUBSTITUTE($Y$2:$Y$4096,AA3732,"")))/LEN(AA3732))
         - SUMPRODUCT((LEN($Y$2:$Y$4096)-LEN(SUBSTITUTE($Y$2:$Y$4096,"Alolan "&amp;AA3732,"")))/LEN("Alolan "&amp;AA3732))
         - SUMPRODUCT((LEN($Y$2:$Y$4096)-LEN(SUBSTITUTE($Y$2:$Y$4096,"Galarian "&amp;AA3732,"")))/LEN("Galarian "&amp;AA3732))
         - SUMPRODUCT((LEN($Y$2:$Y$4096)-LEN(SUBSTITUTE($Y$2:$Y$4096,"Hisuian "&amp;AA3732,"")))/LEN("Hisuian "&amp;AA3732))
         - SUMPRODUCT((LEN($Y$2:$Y$4096)-LEN(SUBSTITUTE($Y$2:$Y$4096,"Paldean "&amp;AA3732,"")))/LEN("Paldean "&amp;AA3732))
      &gt;0,2,1)
   ))))</f>
        <v>1</v>
      </c>
      <c r="AN3732">
        <v>0</v>
      </c>
      <c r="AO3732">
        <v>0</v>
      </c>
    </row>
    <row r="3733" spans="1:41" x14ac:dyDescent="0.25">
      <c r="A3733" t="s">
        <v>3930</v>
      </c>
      <c r="B3733" t="s">
        <v>90</v>
      </c>
      <c r="C3733" t="s">
        <v>1471</v>
      </c>
      <c r="D3733" t="s">
        <v>1209</v>
      </c>
      <c r="E3733">
        <v>55</v>
      </c>
      <c r="F3733">
        <v>95</v>
      </c>
      <c r="G3733">
        <v>55</v>
      </c>
      <c r="H3733">
        <v>35</v>
      </c>
      <c r="I3733">
        <v>75</v>
      </c>
      <c r="J3733">
        <v>115</v>
      </c>
      <c r="K3733" t="s">
        <v>336</v>
      </c>
      <c r="M3733" t="s">
        <v>7859</v>
      </c>
      <c r="N3733">
        <v>9.6999999999999993</v>
      </c>
      <c r="O3733">
        <v>6.1</v>
      </c>
      <c r="P3733">
        <v>1</v>
      </c>
      <c r="Q3733">
        <v>1</v>
      </c>
      <c r="R3733">
        <f t="shared" si="268"/>
        <v>11</v>
      </c>
      <c r="S3733">
        <f t="shared" si="269"/>
        <v>7</v>
      </c>
      <c r="T3733">
        <f t="shared" si="264"/>
        <v>18</v>
      </c>
      <c r="U3733" t="s">
        <v>1471</v>
      </c>
      <c r="V3733" t="s">
        <v>1209</v>
      </c>
      <c r="W3733" t="s">
        <v>1514</v>
      </c>
      <c r="X3733" t="s">
        <v>1492</v>
      </c>
      <c r="Y3733" t="s">
        <v>5215</v>
      </c>
      <c r="Z3733" t="str" cm="1">
        <f t="array" ref="Z3733">IF(ISBLANK(AK3733),_xlfn.LET(
    _xlpm.nameBeforeSlash, IF(ISNUMBER(SEARCH("/", Y3733)), LEFT(Y3733, SEARCH("/", Y3733)-1), Y3733),
    _xlpm.matchRow, IFERROR(MATCH(_xlpm.nameBeforeSlash, AA:AA, 0), ""),
    _xlpm.difference, IF(_xlpm.matchRow="", "", ABS((R3733 + S3733)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),IF(ISBLANK(Y3733),"","Hidden"))</f>
        <v>Hidden</v>
      </c>
      <c r="AA3733" t="s">
        <v>5216</v>
      </c>
      <c r="AB3733" t="s">
        <v>7858</v>
      </c>
      <c r="AC3733" t="s">
        <v>1215</v>
      </c>
      <c r="AD3733" t="str">
        <f>_xlfn.XLOOKUP(AC3733,moves!A:A,moves!B:B)</f>
        <v>ice</v>
      </c>
      <c r="AE3733">
        <f>_xlfn.XLOOKUP(AC3733,moves!A:A,moves!D:D)</f>
        <v>2</v>
      </c>
      <c r="AF3733" t="str">
        <f>_xlfn.XLOOKUP(AC3733,moves!A:A,moves!E:E)</f>
        <v>Decrease the target's initiative by 2.</v>
      </c>
      <c r="AG3733">
        <v>0</v>
      </c>
      <c r="AH3733">
        <v>0</v>
      </c>
      <c r="AI3733">
        <f t="shared" si="265"/>
        <v>1</v>
      </c>
      <c r="AJ3733" t="s">
        <v>524</v>
      </c>
      <c r="AK3733" t="s">
        <v>7859</v>
      </c>
      <c r="AL3733">
        <v>0</v>
      </c>
      <c r="AM3733" cm="1">
        <f t="array" ref="AM3733">IF(AL3733=1,1,
   IF(ISTEXT(AK3733),1,
   IF(AO3733&gt;1,AM3732,
   IF(AI3733=1,
      IF(SUMPRODUCT((LEN($Y$2:$Y$4096)-LEN(SUBSTITUTE($Y$2:$Y$4096,AA3733,"")))/LEN(AA3733))&gt;0,2,1),
      IF(
         SUMPRODUCT((LEN($Y$2:$Y$4096)-LEN(SUBSTITUTE($Y$2:$Y$4096,AA3733,"")))/LEN(AA3733))
         - SUMPRODUCT((LEN($Y$2:$Y$4096)-LEN(SUBSTITUTE($Y$2:$Y$4096,"Alolan "&amp;AA3733,"")))/LEN("Alolan "&amp;AA3733))
         - SUMPRODUCT((LEN($Y$2:$Y$4096)-LEN(SUBSTITUTE($Y$2:$Y$4096,"Galarian "&amp;AA3733,"")))/LEN("Galarian "&amp;AA3733))
         - SUMPRODUCT((LEN($Y$2:$Y$4096)-LEN(SUBSTITUTE($Y$2:$Y$4096,"Hisuian "&amp;AA3733,"")))/LEN("Hisuian "&amp;AA3733))
         - SUMPRODUCT((LEN($Y$2:$Y$4096)-LEN(SUBSTITUTE($Y$2:$Y$4096,"Paldean "&amp;AA3733,"")))/LEN("Paldean "&amp;AA3733))
      &gt;0,2,1)
   ))))</f>
        <v>1</v>
      </c>
      <c r="AN3733">
        <v>0</v>
      </c>
      <c r="AO3733">
        <v>0</v>
      </c>
    </row>
    <row r="3734" spans="1:41" x14ac:dyDescent="0.25">
      <c r="A3734" t="s">
        <v>4045</v>
      </c>
      <c r="B3734" t="s">
        <v>123</v>
      </c>
      <c r="C3734" t="s">
        <v>1468</v>
      </c>
      <c r="D3734" t="s">
        <v>1469</v>
      </c>
      <c r="E3734">
        <v>50</v>
      </c>
      <c r="F3734">
        <v>60</v>
      </c>
      <c r="G3734">
        <v>45</v>
      </c>
      <c r="H3734">
        <v>100</v>
      </c>
      <c r="I3734">
        <v>80</v>
      </c>
      <c r="J3734">
        <v>65</v>
      </c>
      <c r="K3734" t="s">
        <v>284</v>
      </c>
      <c r="M3734" t="s">
        <v>7859</v>
      </c>
      <c r="N3734">
        <v>8.1999999999999993</v>
      </c>
      <c r="O3734">
        <v>5.75</v>
      </c>
      <c r="P3734">
        <v>1</v>
      </c>
      <c r="Q3734">
        <v>1</v>
      </c>
      <c r="R3734">
        <f t="shared" si="268"/>
        <v>9</v>
      </c>
      <c r="S3734">
        <f t="shared" si="269"/>
        <v>7</v>
      </c>
      <c r="T3734">
        <f t="shared" si="264"/>
        <v>16</v>
      </c>
      <c r="U3734" t="s">
        <v>1468</v>
      </c>
      <c r="V3734" t="s">
        <v>1469</v>
      </c>
      <c r="W3734" t="s">
        <v>1536</v>
      </c>
      <c r="X3734" t="s">
        <v>1524</v>
      </c>
      <c r="Y3734" t="s">
        <v>5335</v>
      </c>
      <c r="Z3734" t="str" cm="1">
        <f t="array" ref="Z3734">IF(ISBLANK(AK3734),_xlfn.LET(
    _xlpm.nameBeforeSlash, IF(ISNUMBER(SEARCH("/", Y3734)), LEFT(Y3734, SEARCH("/", Y3734)-1), Y3734),
    _xlpm.matchRow, IFERROR(MATCH(_xlpm.nameBeforeSlash, AA:AA, 0), ""),
    _xlpm.difference, IF(_xlpm.matchRow="", "", ABS((R3734 + S3734)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),IF(ISBLANK(Y3734),"","Hidden"))</f>
        <v>Hidden</v>
      </c>
      <c r="AA3734" t="s">
        <v>5336</v>
      </c>
      <c r="AB3734" t="s">
        <v>7858</v>
      </c>
      <c r="AC3734" t="s">
        <v>1154</v>
      </c>
      <c r="AD3734" t="str">
        <f>_xlfn.XLOOKUP(AC3734,moves!A:A,moves!B:B)</f>
        <v>grass</v>
      </c>
      <c r="AE3734">
        <f>_xlfn.XLOOKUP(AC3734,moves!A:A,moves!D:D)</f>
        <v>3</v>
      </c>
      <c r="AF3734" t="str">
        <f>_xlfn.XLOOKUP(AC3734,moves!A:A,moves!E:E)</f>
        <v>Heal for half the damage dealt, rounded down.</v>
      </c>
      <c r="AG3734">
        <v>0</v>
      </c>
      <c r="AH3734">
        <v>0</v>
      </c>
      <c r="AI3734">
        <f t="shared" si="265"/>
        <v>1</v>
      </c>
      <c r="AJ3734" t="s">
        <v>524</v>
      </c>
      <c r="AK3734" t="s">
        <v>7859</v>
      </c>
      <c r="AL3734">
        <v>0</v>
      </c>
      <c r="AM3734" cm="1">
        <f t="array" ref="AM3734">IF(AL3734=1,1,
   IF(ISTEXT(AK3734),1,
   IF(AO3734&gt;1,AM3733,
   IF(AI3734=1,
      IF(SUMPRODUCT((LEN($Y$2:$Y$4096)-LEN(SUBSTITUTE($Y$2:$Y$4096,AA3734,"")))/LEN(AA3734))&gt;0,2,1),
      IF(
         SUMPRODUCT((LEN($Y$2:$Y$4096)-LEN(SUBSTITUTE($Y$2:$Y$4096,AA3734,"")))/LEN(AA3734))
         - SUMPRODUCT((LEN($Y$2:$Y$4096)-LEN(SUBSTITUTE($Y$2:$Y$4096,"Alolan "&amp;AA3734,"")))/LEN("Alolan "&amp;AA3734))
         - SUMPRODUCT((LEN($Y$2:$Y$4096)-LEN(SUBSTITUTE($Y$2:$Y$4096,"Galarian "&amp;AA3734,"")))/LEN("Galarian "&amp;AA3734))
         - SUMPRODUCT((LEN($Y$2:$Y$4096)-LEN(SUBSTITUTE($Y$2:$Y$4096,"Hisuian "&amp;AA3734,"")))/LEN("Hisuian "&amp;AA3734))
         - SUMPRODUCT((LEN($Y$2:$Y$4096)-LEN(SUBSTITUTE($Y$2:$Y$4096,"Paldean "&amp;AA3734,"")))/LEN("Paldean "&amp;AA3734))
      &gt;0,2,1)
   ))))</f>
        <v>1</v>
      </c>
      <c r="AN3734">
        <v>0</v>
      </c>
      <c r="AO3734">
        <v>0</v>
      </c>
    </row>
    <row r="3735" spans="1:41" x14ac:dyDescent="0.25">
      <c r="A3735" t="s">
        <v>4068</v>
      </c>
      <c r="B3735" t="s">
        <v>2014</v>
      </c>
      <c r="C3735" t="s">
        <v>1512</v>
      </c>
      <c r="D3735"/>
      <c r="E3735">
        <v>73</v>
      </c>
      <c r="F3735">
        <v>115</v>
      </c>
      <c r="G3735">
        <v>60</v>
      </c>
      <c r="H3735">
        <v>60</v>
      </c>
      <c r="I3735">
        <v>60</v>
      </c>
      <c r="J3735">
        <v>90</v>
      </c>
      <c r="K3735" t="s">
        <v>2015</v>
      </c>
      <c r="M3735" t="s">
        <v>7859</v>
      </c>
      <c r="N3735">
        <v>9.9499999999999993</v>
      </c>
      <c r="O3735">
        <v>6.5200000000000005</v>
      </c>
      <c r="Q3735">
        <v>1</v>
      </c>
      <c r="R3735">
        <f t="shared" si="268"/>
        <v>10</v>
      </c>
      <c r="S3735">
        <f t="shared" si="269"/>
        <v>8</v>
      </c>
      <c r="T3735">
        <f t="shared" si="264"/>
        <v>18</v>
      </c>
      <c r="U3735" t="s">
        <v>1512</v>
      </c>
      <c r="V3735" t="s">
        <v>1471</v>
      </c>
      <c r="W3735" t="s">
        <v>1492</v>
      </c>
      <c r="X3735" t="s">
        <v>1469</v>
      </c>
      <c r="Z3735" t="str" cm="1">
        <f t="array" ref="Z3735">IF(ISBLANK(AK3735),_xlfn.LET(
    _xlpm.nameBeforeSlash, IF(ISNUMBER(SEARCH("/", Y3735)), LEFT(Y3735, SEARCH("/", Y3735)-1), Y3735),
    _xlpm.matchRow, IFERROR(MATCH(_xlpm.nameBeforeSlash, AA:AA, 0), ""),
    _xlpm.difference, IF(_xlpm.matchRow="", "", ABS((R3735 + S3735)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),IF(ISBLANK(Y3735),"","Hidden"))</f>
        <v/>
      </c>
      <c r="AA3735" t="s">
        <v>5359</v>
      </c>
      <c r="AB3735" t="s">
        <v>7858</v>
      </c>
      <c r="AC3735" t="s">
        <v>1282</v>
      </c>
      <c r="AD3735" t="str">
        <f>_xlfn.XLOOKUP(AC3735,moves!A:A,moves!B:B)</f>
        <v>normal</v>
      </c>
      <c r="AE3735">
        <f>_xlfn.XLOOKUP(AC3735,moves!A:A,moves!D:D)</f>
        <v>0</v>
      </c>
      <c r="AF3735" t="str">
        <f>_xlfn.XLOOKUP(AC3735,moves!A:A,moves!E:E)</f>
        <v>The user takes damage equal to half its base health, rounded up. Add 3 critical hits to the user's attack rolls.</v>
      </c>
      <c r="AG3735">
        <v>0</v>
      </c>
      <c r="AH3735">
        <v>0</v>
      </c>
      <c r="AI3735">
        <f t="shared" si="265"/>
        <v>1</v>
      </c>
      <c r="AJ3735" t="s">
        <v>524</v>
      </c>
      <c r="AK3735" t="s">
        <v>7859</v>
      </c>
      <c r="AL3735">
        <v>0</v>
      </c>
      <c r="AM3735" cm="1">
        <f t="array" ref="AM3735">IF(AL3735=1,1,
   IF(ISTEXT(AK3735),1,
   IF(AO3735&gt;1,AM3734,
   IF(AI3735=1,
      IF(SUMPRODUCT((LEN($Y$2:$Y$4096)-LEN(SUBSTITUTE($Y$2:$Y$4096,AA3735,"")))/LEN(AA3735))&gt;0,2,1),
      IF(
         SUMPRODUCT((LEN($Y$2:$Y$4096)-LEN(SUBSTITUTE($Y$2:$Y$4096,AA3735,"")))/LEN(AA3735))
         - SUMPRODUCT((LEN($Y$2:$Y$4096)-LEN(SUBSTITUTE($Y$2:$Y$4096,"Alolan "&amp;AA3735,"")))/LEN("Alolan "&amp;AA3735))
         - SUMPRODUCT((LEN($Y$2:$Y$4096)-LEN(SUBSTITUTE($Y$2:$Y$4096,"Galarian "&amp;AA3735,"")))/LEN("Galarian "&amp;AA3735))
         - SUMPRODUCT((LEN($Y$2:$Y$4096)-LEN(SUBSTITUTE($Y$2:$Y$4096,"Hisuian "&amp;AA3735,"")))/LEN("Hisuian "&amp;AA3735))
         - SUMPRODUCT((LEN($Y$2:$Y$4096)-LEN(SUBSTITUTE($Y$2:$Y$4096,"Paldean "&amp;AA3735,"")))/LEN("Paldean "&amp;AA3735))
      &gt;0,2,1)
   ))))</f>
        <v>1</v>
      </c>
      <c r="AN3735">
        <v>0</v>
      </c>
      <c r="AO3735">
        <v>0</v>
      </c>
    </row>
    <row r="3736" spans="1:41" x14ac:dyDescent="0.25">
      <c r="A3736" t="s">
        <v>4069</v>
      </c>
      <c r="B3736" t="s">
        <v>2016</v>
      </c>
      <c r="C3736" t="s">
        <v>1469</v>
      </c>
      <c r="D3736"/>
      <c r="E3736">
        <v>73</v>
      </c>
      <c r="F3736">
        <v>100</v>
      </c>
      <c r="G3736">
        <v>60</v>
      </c>
      <c r="H3736">
        <v>100</v>
      </c>
      <c r="I3736">
        <v>60</v>
      </c>
      <c r="J3736">
        <v>65</v>
      </c>
      <c r="K3736" t="s">
        <v>2017</v>
      </c>
      <c r="M3736" t="s">
        <v>7859</v>
      </c>
      <c r="N3736">
        <v>8.6</v>
      </c>
      <c r="O3736">
        <v>6.5200000000000005</v>
      </c>
      <c r="P3736">
        <v>1</v>
      </c>
      <c r="Q3736">
        <v>1</v>
      </c>
      <c r="R3736">
        <f t="shared" si="268"/>
        <v>10</v>
      </c>
      <c r="S3736">
        <f t="shared" si="269"/>
        <v>8</v>
      </c>
      <c r="T3736">
        <f t="shared" si="264"/>
        <v>18</v>
      </c>
      <c r="U3736" t="s">
        <v>1469</v>
      </c>
      <c r="V3736" t="s">
        <v>1471</v>
      </c>
      <c r="W3736" t="s">
        <v>1468</v>
      </c>
      <c r="X3736" t="s">
        <v>1512</v>
      </c>
      <c r="Z3736" t="str" cm="1">
        <f t="array" ref="Z3736">IF(ISBLANK(AK3736),_xlfn.LET(
    _xlpm.nameBeforeSlash, IF(ISNUMBER(SEARCH("/", Y3736)), LEFT(Y3736, SEARCH("/", Y3736)-1), Y3736),
    _xlpm.matchRow, IFERROR(MATCH(_xlpm.nameBeforeSlash, AA:AA, 0), ""),
    _xlpm.difference, IF(_xlpm.matchRow="", "", ABS((R3736 + S3736)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),IF(ISBLANK(Y3736),"","Hidden"))</f>
        <v/>
      </c>
      <c r="AA3736" t="s">
        <v>5360</v>
      </c>
      <c r="AB3736" t="s">
        <v>7858</v>
      </c>
      <c r="AC3736" t="s">
        <v>743</v>
      </c>
      <c r="AD3736" t="str">
        <f>_xlfn.XLOOKUP(AC3736,moves!A:A,moves!B:B)</f>
        <v>poison</v>
      </c>
      <c r="AE3736">
        <f>_xlfn.XLOOKUP(AC3736,moves!A:A,moves!D:D)</f>
        <v>4</v>
      </c>
      <c r="AF3736" t="str">
        <f>_xlfn.XLOOKUP(AC3736,moves!A:A,moves!E:E)</f>
        <v>To use this move: The user must consume an Apricorn from the bag of the user. Increase the attack strength by 1/2/3 depending on the tier of the Apricon consumed.</v>
      </c>
      <c r="AG3736">
        <v>0</v>
      </c>
      <c r="AH3736">
        <v>0</v>
      </c>
      <c r="AI3736">
        <f t="shared" si="265"/>
        <v>1</v>
      </c>
      <c r="AJ3736" t="s">
        <v>524</v>
      </c>
      <c r="AK3736" t="s">
        <v>7859</v>
      </c>
      <c r="AL3736">
        <v>0</v>
      </c>
      <c r="AM3736" cm="1">
        <f t="array" ref="AM3736">IF(AL3736=1,1,
   IF(ISTEXT(AK3736),1,
   IF(AO3736&gt;1,AM3735,
   IF(AI3736=1,
      IF(SUMPRODUCT((LEN($Y$2:$Y$4096)-LEN(SUBSTITUTE($Y$2:$Y$4096,AA3736,"")))/LEN(AA3736))&gt;0,2,1),
      IF(
         SUMPRODUCT((LEN($Y$2:$Y$4096)-LEN(SUBSTITUTE($Y$2:$Y$4096,AA3736,"")))/LEN(AA3736))
         - SUMPRODUCT((LEN($Y$2:$Y$4096)-LEN(SUBSTITUTE($Y$2:$Y$4096,"Alolan "&amp;AA3736,"")))/LEN("Alolan "&amp;AA3736))
         - SUMPRODUCT((LEN($Y$2:$Y$4096)-LEN(SUBSTITUTE($Y$2:$Y$4096,"Galarian "&amp;AA3736,"")))/LEN("Galarian "&amp;AA3736))
         - SUMPRODUCT((LEN($Y$2:$Y$4096)-LEN(SUBSTITUTE($Y$2:$Y$4096,"Hisuian "&amp;AA3736,"")))/LEN("Hisuian "&amp;AA3736))
         - SUMPRODUCT((LEN($Y$2:$Y$4096)-LEN(SUBSTITUTE($Y$2:$Y$4096,"Paldean "&amp;AA3736,"")))/LEN("Paldean "&amp;AA3736))
      &gt;0,2,1)
   ))))</f>
        <v>1</v>
      </c>
      <c r="AN3736">
        <v>0</v>
      </c>
      <c r="AO3736">
        <v>0</v>
      </c>
    </row>
    <row r="3737" spans="1:41" x14ac:dyDescent="0.25">
      <c r="A3737" t="s">
        <v>4258</v>
      </c>
      <c r="B3737" t="s">
        <v>2123</v>
      </c>
      <c r="C3737" t="s">
        <v>1468</v>
      </c>
      <c r="D3737"/>
      <c r="E3737">
        <v>60</v>
      </c>
      <c r="F3737">
        <v>60</v>
      </c>
      <c r="G3737">
        <v>75</v>
      </c>
      <c r="H3737">
        <v>60</v>
      </c>
      <c r="I3737">
        <v>75</v>
      </c>
      <c r="J3737">
        <v>83</v>
      </c>
      <c r="K3737" t="s">
        <v>2122</v>
      </c>
      <c r="M3737" t="s">
        <v>7859</v>
      </c>
      <c r="N3737">
        <v>6.92</v>
      </c>
      <c r="O3737">
        <v>6.9</v>
      </c>
      <c r="P3737">
        <v>1</v>
      </c>
      <c r="Q3737">
        <v>1</v>
      </c>
      <c r="R3737">
        <f t="shared" si="268"/>
        <v>8</v>
      </c>
      <c r="S3737">
        <f t="shared" si="269"/>
        <v>8</v>
      </c>
      <c r="T3737">
        <f t="shared" si="264"/>
        <v>16</v>
      </c>
      <c r="U3737" t="s">
        <v>1468</v>
      </c>
      <c r="V3737" t="s">
        <v>1482</v>
      </c>
      <c r="W3737" t="s">
        <v>1469</v>
      </c>
      <c r="X3737" t="s">
        <v>429</v>
      </c>
      <c r="Y3737" t="s">
        <v>5533</v>
      </c>
      <c r="Z3737" t="str" cm="1">
        <f t="array" ref="Z3737">IF(ISBLANK(AK3737),_xlfn.LET(
    _xlpm.nameBeforeSlash, IF(ISNUMBER(SEARCH("/", Y3737)), LEFT(Y3737, SEARCH("/", Y3737)-1), Y3737),
    _xlpm.matchRow, IFERROR(MATCH(_xlpm.nameBeforeSlash, AA:AA, 0), ""),
    _xlpm.difference, IF(_xlpm.matchRow="", "", ABS((R3737 + S3737)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),IF(ISBLANK(Y3737),"","Hidden"))</f>
        <v>Hidden</v>
      </c>
      <c r="AA3737" t="s">
        <v>5531</v>
      </c>
      <c r="AB3737" t="s">
        <v>7858</v>
      </c>
      <c r="AC3737" t="s">
        <v>1154</v>
      </c>
      <c r="AD3737" t="str">
        <f>_xlfn.XLOOKUP(AC3737,moves!A:A,moves!B:B)</f>
        <v>grass</v>
      </c>
      <c r="AE3737">
        <f>_xlfn.XLOOKUP(AC3737,moves!A:A,moves!D:D)</f>
        <v>3</v>
      </c>
      <c r="AF3737" t="str">
        <f>_xlfn.XLOOKUP(AC3737,moves!A:A,moves!E:E)</f>
        <v>Heal for half the damage dealt, rounded down.</v>
      </c>
      <c r="AG3737">
        <v>0</v>
      </c>
      <c r="AH3737">
        <v>0</v>
      </c>
      <c r="AI3737">
        <f t="shared" si="265"/>
        <v>1</v>
      </c>
      <c r="AJ3737" t="s">
        <v>524</v>
      </c>
      <c r="AK3737" t="s">
        <v>7859</v>
      </c>
      <c r="AL3737">
        <v>0</v>
      </c>
      <c r="AM3737" cm="1">
        <f t="array" ref="AM3737">IF(AL3737=1,1,
   IF(ISTEXT(AK3737),1,
   IF(AO3737&gt;1,AM3736,
   IF(AI3737=1,
      IF(SUMPRODUCT((LEN($Y$2:$Y$4096)-LEN(SUBSTITUTE($Y$2:$Y$4096,AA3737,"")))/LEN(AA3737))&gt;0,2,1),
      IF(
         SUMPRODUCT((LEN($Y$2:$Y$4096)-LEN(SUBSTITUTE($Y$2:$Y$4096,AA3737,"")))/LEN(AA3737))
         - SUMPRODUCT((LEN($Y$2:$Y$4096)-LEN(SUBSTITUTE($Y$2:$Y$4096,"Alolan "&amp;AA3737,"")))/LEN("Alolan "&amp;AA3737))
         - SUMPRODUCT((LEN($Y$2:$Y$4096)-LEN(SUBSTITUTE($Y$2:$Y$4096,"Galarian "&amp;AA3737,"")))/LEN("Galarian "&amp;AA3737))
         - SUMPRODUCT((LEN($Y$2:$Y$4096)-LEN(SUBSTITUTE($Y$2:$Y$4096,"Hisuian "&amp;AA3737,"")))/LEN("Hisuian "&amp;AA3737))
         - SUMPRODUCT((LEN($Y$2:$Y$4096)-LEN(SUBSTITUTE($Y$2:$Y$4096,"Paldean "&amp;AA3737,"")))/LEN("Paldean "&amp;AA3737))
      &gt;0,2,1)
   ))))</f>
        <v>1</v>
      </c>
      <c r="AN3737">
        <v>0</v>
      </c>
      <c r="AO3737">
        <v>0</v>
      </c>
    </row>
    <row r="3738" spans="1:41" x14ac:dyDescent="0.25">
      <c r="A3738" t="s">
        <v>4268</v>
      </c>
      <c r="B3738" t="s">
        <v>2135</v>
      </c>
      <c r="C3738" t="s">
        <v>1512</v>
      </c>
      <c r="D3738"/>
      <c r="E3738">
        <v>60</v>
      </c>
      <c r="F3738">
        <v>85</v>
      </c>
      <c r="G3738">
        <v>69</v>
      </c>
      <c r="H3738">
        <v>60</v>
      </c>
      <c r="I3738">
        <v>69</v>
      </c>
      <c r="J3738">
        <v>77</v>
      </c>
      <c r="K3738" t="s">
        <v>2136</v>
      </c>
      <c r="M3738" t="s">
        <v>7859</v>
      </c>
      <c r="N3738">
        <v>7.93</v>
      </c>
      <c r="O3738">
        <v>6.5400000000000009</v>
      </c>
      <c r="P3738">
        <v>1</v>
      </c>
      <c r="Q3738">
        <v>1</v>
      </c>
      <c r="R3738">
        <f t="shared" si="268"/>
        <v>9</v>
      </c>
      <c r="S3738">
        <f t="shared" si="269"/>
        <v>8</v>
      </c>
      <c r="T3738">
        <f t="shared" si="264"/>
        <v>17</v>
      </c>
      <c r="U3738" t="s">
        <v>1512</v>
      </c>
      <c r="V3738" t="s">
        <v>1472</v>
      </c>
      <c r="W3738" t="s">
        <v>1492</v>
      </c>
      <c r="X3738" t="s">
        <v>1471</v>
      </c>
      <c r="Z3738" t="str" cm="1">
        <f t="array" ref="Z3738">IF(ISBLANK(AK3738),_xlfn.LET(
    _xlpm.nameBeforeSlash, IF(ISNUMBER(SEARCH("/", Y3738)), LEFT(Y3738, SEARCH("/", Y3738)-1), Y3738),
    _xlpm.matchRow, IFERROR(MATCH(_xlpm.nameBeforeSlash, AA:AA, 0), ""),
    _xlpm.difference, IF(_xlpm.matchRow="", "", ABS((R3738 + S3738)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),IF(ISBLANK(Y3738),"","Hidden"))</f>
        <v/>
      </c>
      <c r="AA3738" t="s">
        <v>5541</v>
      </c>
      <c r="AB3738" t="s">
        <v>7858</v>
      </c>
      <c r="AC3738" t="s">
        <v>6661</v>
      </c>
      <c r="AD3738" t="str">
        <f>_xlfn.XLOOKUP(AC3738,moves!A:A,moves!B:B)</f>
        <v>normal</v>
      </c>
      <c r="AE3738">
        <f>_xlfn.XLOOKUP(AC3738,moves!A:A,moves!D:D)</f>
        <v>4</v>
      </c>
      <c r="AF3738" t="str">
        <f>_xlfn.XLOOKUP(AC3738,moves!A:A,moves!E:E)</f>
        <v>If you roll at least twice the number of critical hits than status symbols: The target skips their turn this round.</v>
      </c>
      <c r="AG3738">
        <v>0</v>
      </c>
      <c r="AH3738">
        <v>0</v>
      </c>
      <c r="AI3738">
        <f t="shared" si="265"/>
        <v>1</v>
      </c>
      <c r="AJ3738" t="s">
        <v>524</v>
      </c>
      <c r="AK3738" t="s">
        <v>7859</v>
      </c>
      <c r="AL3738">
        <v>0</v>
      </c>
      <c r="AM3738" cm="1">
        <f t="array" ref="AM3738">IF(AL3738=1,1,
   IF(ISTEXT(AK3738),1,
   IF(AO3738&gt;1,AM3737,
   IF(AI3738=1,
      IF(SUMPRODUCT((LEN($Y$2:$Y$4096)-LEN(SUBSTITUTE($Y$2:$Y$4096,AA3738,"")))/LEN(AA3738))&gt;0,2,1),
      IF(
         SUMPRODUCT((LEN($Y$2:$Y$4096)-LEN(SUBSTITUTE($Y$2:$Y$4096,AA3738,"")))/LEN(AA3738))
         - SUMPRODUCT((LEN($Y$2:$Y$4096)-LEN(SUBSTITUTE($Y$2:$Y$4096,"Alolan "&amp;AA3738,"")))/LEN("Alolan "&amp;AA3738))
         - SUMPRODUCT((LEN($Y$2:$Y$4096)-LEN(SUBSTITUTE($Y$2:$Y$4096,"Galarian "&amp;AA3738,"")))/LEN("Galarian "&amp;AA3738))
         - SUMPRODUCT((LEN($Y$2:$Y$4096)-LEN(SUBSTITUTE($Y$2:$Y$4096,"Hisuian "&amp;AA3738,"")))/LEN("Hisuian "&amp;AA3738))
         - SUMPRODUCT((LEN($Y$2:$Y$4096)-LEN(SUBSTITUTE($Y$2:$Y$4096,"Paldean "&amp;AA3738,"")))/LEN("Paldean "&amp;AA3738))
      &gt;0,2,1)
   ))))</f>
        <v>1</v>
      </c>
      <c r="AN3738">
        <v>0</v>
      </c>
      <c r="AO3738">
        <v>0</v>
      </c>
    </row>
    <row r="3739" spans="1:41" x14ac:dyDescent="0.25">
      <c r="A3739" t="s">
        <v>4273</v>
      </c>
      <c r="B3739" t="s">
        <v>2144</v>
      </c>
      <c r="C3739" t="s">
        <v>1471</v>
      </c>
      <c r="D3739"/>
      <c r="E3739">
        <v>64</v>
      </c>
      <c r="F3739">
        <v>88</v>
      </c>
      <c r="G3739">
        <v>50</v>
      </c>
      <c r="H3739">
        <v>88</v>
      </c>
      <c r="I3739">
        <v>50</v>
      </c>
      <c r="J3739">
        <v>106</v>
      </c>
      <c r="K3739" t="s">
        <v>2145</v>
      </c>
      <c r="M3739" t="s">
        <v>7859</v>
      </c>
      <c r="N3739">
        <v>9.52</v>
      </c>
      <c r="O3739">
        <v>5.5600000000000005</v>
      </c>
      <c r="P3739">
        <v>1</v>
      </c>
      <c r="Q3739">
        <v>1</v>
      </c>
      <c r="R3739">
        <f t="shared" si="268"/>
        <v>11</v>
      </c>
      <c r="S3739">
        <f t="shared" si="269"/>
        <v>7</v>
      </c>
      <c r="T3739">
        <f t="shared" si="264"/>
        <v>18</v>
      </c>
      <c r="U3739" t="s">
        <v>1471</v>
      </c>
      <c r="V3739" t="s">
        <v>429</v>
      </c>
      <c r="W3739" t="s">
        <v>1536</v>
      </c>
      <c r="X3739" t="s">
        <v>1512</v>
      </c>
      <c r="Z3739" t="str" cm="1">
        <f t="array" ref="Z3739">IF(ISBLANK(AK3739),_xlfn.LET(
    _xlpm.nameBeforeSlash, IF(ISNUMBER(SEARCH("/", Y3739)), LEFT(Y3739, SEARCH("/", Y3739)-1), Y3739),
    _xlpm.matchRow, IFERROR(MATCH(_xlpm.nameBeforeSlash, AA:AA, 0), ""),
    _xlpm.difference, IF(_xlpm.matchRow="", "", ABS((R3739 + S3739)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),IF(ISBLANK(Y3739),"","Hidden"))</f>
        <v/>
      </c>
      <c r="AA3739" t="s">
        <v>5546</v>
      </c>
      <c r="AB3739" t="s">
        <v>7858</v>
      </c>
      <c r="AC3739" t="s">
        <v>442</v>
      </c>
      <c r="AD3739" t="str">
        <f>_xlfn.XLOOKUP(AC3739,moves!A:A,moves!B:B)</f>
        <v>fairy</v>
      </c>
      <c r="AE3739">
        <f>_xlfn.XLOOKUP(AC3739,moves!A:A,moves!D:D)</f>
        <v>4</v>
      </c>
      <c r="AF3739" t="str">
        <f>_xlfn.XLOOKUP(AC3739,moves!A:A,moves!E:E)</f>
        <v>When the target next attacks: Remove 1 regular hit from the roll.</v>
      </c>
      <c r="AG3739">
        <v>0</v>
      </c>
      <c r="AH3739">
        <v>0</v>
      </c>
      <c r="AI3739">
        <f t="shared" si="265"/>
        <v>1</v>
      </c>
      <c r="AJ3739" t="s">
        <v>524</v>
      </c>
      <c r="AK3739" t="s">
        <v>7859</v>
      </c>
      <c r="AL3739">
        <v>0</v>
      </c>
      <c r="AM3739" cm="1">
        <f t="array" ref="AM3739">IF(AL3739=1,1,
   IF(ISTEXT(AK3739),1,
   IF(AO3739&gt;1,AM3738,
   IF(AI3739=1,
      IF(SUMPRODUCT((LEN($Y$2:$Y$4096)-LEN(SUBSTITUTE($Y$2:$Y$4096,AA3739,"")))/LEN(AA3739))&gt;0,2,1),
      IF(
         SUMPRODUCT((LEN($Y$2:$Y$4096)-LEN(SUBSTITUTE($Y$2:$Y$4096,AA3739,"")))/LEN(AA3739))
         - SUMPRODUCT((LEN($Y$2:$Y$4096)-LEN(SUBSTITUTE($Y$2:$Y$4096,"Alolan "&amp;AA3739,"")))/LEN("Alolan "&amp;AA3739))
         - SUMPRODUCT((LEN($Y$2:$Y$4096)-LEN(SUBSTITUTE($Y$2:$Y$4096,"Galarian "&amp;AA3739,"")))/LEN("Galarian "&amp;AA3739))
         - SUMPRODUCT((LEN($Y$2:$Y$4096)-LEN(SUBSTITUTE($Y$2:$Y$4096,"Hisuian "&amp;AA3739,"")))/LEN("Hisuian "&amp;AA3739))
         - SUMPRODUCT((LEN($Y$2:$Y$4096)-LEN(SUBSTITUTE($Y$2:$Y$4096,"Paldean "&amp;AA3739,"")))/LEN("Paldean "&amp;AA3739))
      &gt;0,2,1)
   ))))</f>
        <v>1</v>
      </c>
      <c r="AN3739">
        <v>0</v>
      </c>
      <c r="AO3739">
        <v>0</v>
      </c>
    </row>
    <row r="3740" spans="1:41" x14ac:dyDescent="0.25">
      <c r="A3740" t="s">
        <v>4291</v>
      </c>
      <c r="B3740" t="s">
        <v>2178</v>
      </c>
      <c r="C3740" t="s">
        <v>429</v>
      </c>
      <c r="D3740" t="s">
        <v>1481</v>
      </c>
      <c r="E3740">
        <v>67</v>
      </c>
      <c r="F3740">
        <v>57</v>
      </c>
      <c r="G3740">
        <v>55</v>
      </c>
      <c r="H3740">
        <v>77</v>
      </c>
      <c r="I3740">
        <v>55</v>
      </c>
      <c r="J3740">
        <v>114</v>
      </c>
      <c r="K3740" t="s">
        <v>2179</v>
      </c>
      <c r="M3740" t="s">
        <v>7859</v>
      </c>
      <c r="N3740">
        <v>8.98</v>
      </c>
      <c r="O3740">
        <v>5.9799999999999995</v>
      </c>
      <c r="P3740">
        <v>2</v>
      </c>
      <c r="Q3740">
        <v>1</v>
      </c>
      <c r="R3740">
        <f t="shared" si="268"/>
        <v>11</v>
      </c>
      <c r="S3740">
        <f t="shared" si="269"/>
        <v>7</v>
      </c>
      <c r="T3740">
        <f t="shared" si="264"/>
        <v>18</v>
      </c>
      <c r="U3740" t="s">
        <v>429</v>
      </c>
      <c r="V3740" t="s">
        <v>1481</v>
      </c>
      <c r="W3740" t="s">
        <v>1512</v>
      </c>
      <c r="X3740" t="s">
        <v>1471</v>
      </c>
      <c r="Z3740" t="str" cm="1">
        <f t="array" ref="Z3740">IF(ISBLANK(AK3740),_xlfn.LET(
    _xlpm.nameBeforeSlash, IF(ISNUMBER(SEARCH("/", Y3740)), LEFT(Y3740, SEARCH("/", Y3740)-1), Y3740),
    _xlpm.matchRow, IFERROR(MATCH(_xlpm.nameBeforeSlash, AA:AA, 0), ""),
    _xlpm.difference, IF(_xlpm.matchRow="", "", ABS((R3740 + S3740)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),IF(ISBLANK(Y3740),"","Hidden"))</f>
        <v/>
      </c>
      <c r="AA3740" t="s">
        <v>5563</v>
      </c>
      <c r="AB3740" t="s">
        <v>7858</v>
      </c>
      <c r="AC3740" t="s">
        <v>734</v>
      </c>
      <c r="AD3740" t="str">
        <f>_xlfn.XLOOKUP(AC3740,moves!A:A,moves!B:B)</f>
        <v>psychic</v>
      </c>
      <c r="AE3740">
        <f>_xlfn.XLOOKUP(AC3740,moves!A:A,moves!D:D)</f>
        <v>7</v>
      </c>
      <c r="AF3740" t="str">
        <f>_xlfn.XLOOKUP(AC3740,moves!A:A,moves!E:E)</f>
        <v>Will there be more, less, or an equal amount of critical hits rolled than status symbols? If incorrect: Deal -3 damage.</v>
      </c>
      <c r="AG3740">
        <v>0</v>
      </c>
      <c r="AH3740">
        <v>0</v>
      </c>
      <c r="AI3740">
        <f t="shared" si="265"/>
        <v>1</v>
      </c>
      <c r="AJ3740" t="s">
        <v>524</v>
      </c>
      <c r="AK3740" t="s">
        <v>7859</v>
      </c>
      <c r="AL3740">
        <v>0</v>
      </c>
      <c r="AM3740" cm="1">
        <f t="array" ref="AM3740">IF(AL3740=1,1,
   IF(ISTEXT(AK3740),1,
   IF(AO3740&gt;1,AM3739,
   IF(AI3740=1,
      IF(SUMPRODUCT((LEN($Y$2:$Y$4096)-LEN(SUBSTITUTE($Y$2:$Y$4096,AA3740,"")))/LEN(AA3740))&gt;0,2,1),
      IF(
         SUMPRODUCT((LEN($Y$2:$Y$4096)-LEN(SUBSTITUTE($Y$2:$Y$4096,AA3740,"")))/LEN(AA3740))
         - SUMPRODUCT((LEN($Y$2:$Y$4096)-LEN(SUBSTITUTE($Y$2:$Y$4096,"Alolan "&amp;AA3740,"")))/LEN("Alolan "&amp;AA3740))
         - SUMPRODUCT((LEN($Y$2:$Y$4096)-LEN(SUBSTITUTE($Y$2:$Y$4096,"Galarian "&amp;AA3740,"")))/LEN("Galarian "&amp;AA3740))
         - SUMPRODUCT((LEN($Y$2:$Y$4096)-LEN(SUBSTITUTE($Y$2:$Y$4096,"Hisuian "&amp;AA3740,"")))/LEN("Hisuian "&amp;AA3740))
         - SUMPRODUCT((LEN($Y$2:$Y$4096)-LEN(SUBSTITUTE($Y$2:$Y$4096,"Paldean "&amp;AA3740,"")))/LEN("Paldean "&amp;AA3740))
      &gt;0,2,1)
   ))))</f>
        <v>1</v>
      </c>
      <c r="AN3740">
        <v>0</v>
      </c>
      <c r="AO3740">
        <v>0</v>
      </c>
    </row>
    <row r="3741" spans="1:41" x14ac:dyDescent="0.25">
      <c r="A3741" t="s">
        <v>4294</v>
      </c>
      <c r="B3741" t="s">
        <v>2183</v>
      </c>
      <c r="C3741" t="s">
        <v>1512</v>
      </c>
      <c r="D3741"/>
      <c r="E3741">
        <v>103</v>
      </c>
      <c r="F3741">
        <v>60</v>
      </c>
      <c r="G3741">
        <v>86</v>
      </c>
      <c r="H3741">
        <v>60</v>
      </c>
      <c r="I3741">
        <v>86</v>
      </c>
      <c r="J3741">
        <v>50</v>
      </c>
      <c r="K3741" t="s">
        <v>2184</v>
      </c>
      <c r="M3741" t="s">
        <v>7859</v>
      </c>
      <c r="N3741">
        <v>5.6</v>
      </c>
      <c r="O3741">
        <v>9.2799999999999994</v>
      </c>
      <c r="P3741">
        <v>1</v>
      </c>
      <c r="Q3741">
        <v>2</v>
      </c>
      <c r="R3741">
        <f t="shared" si="268"/>
        <v>7</v>
      </c>
      <c r="S3741">
        <f t="shared" si="269"/>
        <v>11</v>
      </c>
      <c r="T3741">
        <f t="shared" si="264"/>
        <v>18</v>
      </c>
      <c r="U3741" t="s">
        <v>1512</v>
      </c>
      <c r="V3741" t="s">
        <v>1536</v>
      </c>
      <c r="W3741" t="s">
        <v>429</v>
      </c>
      <c r="X3741" t="s">
        <v>1490</v>
      </c>
      <c r="Z3741" t="str" cm="1">
        <f t="array" ref="Z3741">IF(ISBLANK(AK3741),_xlfn.LET(
    _xlpm.nameBeforeSlash, IF(ISNUMBER(SEARCH("/", Y3741)), LEFT(Y3741, SEARCH("/", Y3741)-1), Y3741),
    _xlpm.matchRow, IFERROR(MATCH(_xlpm.nameBeforeSlash, AA:AA, 0), ""),
    _xlpm.difference, IF(_xlpm.matchRow="", "", ABS((R3741 + S3741)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),IF(ISBLANK(Y3741),"","Hidden"))</f>
        <v/>
      </c>
      <c r="AA3741" t="s">
        <v>5567</v>
      </c>
      <c r="AB3741" t="s">
        <v>7858</v>
      </c>
      <c r="AC3741" t="s">
        <v>1232</v>
      </c>
      <c r="AD3741" t="str">
        <f>_xlfn.XLOOKUP(AC3741,moves!A:A,moves!B:B)</f>
        <v>normal</v>
      </c>
      <c r="AE3741">
        <f>_xlfn.XLOOKUP(AC3741,moves!A:A,moves!D:D)</f>
        <v>3</v>
      </c>
      <c r="AF3741" t="str">
        <f>_xlfn.XLOOKUP(AC3741,moves!A:A,moves!E:E)</f>
        <v xml:space="preserve"> </v>
      </c>
      <c r="AG3741">
        <v>0</v>
      </c>
      <c r="AH3741">
        <v>0</v>
      </c>
      <c r="AI3741">
        <f t="shared" si="265"/>
        <v>1</v>
      </c>
      <c r="AJ3741" t="s">
        <v>524</v>
      </c>
      <c r="AK3741" t="s">
        <v>7859</v>
      </c>
      <c r="AL3741">
        <v>0</v>
      </c>
      <c r="AM3741" cm="1">
        <f t="array" ref="AM3741">IF(AL3741=1,1,
   IF(ISTEXT(AK3741),1,
   IF(AO3741&gt;1,AM3740,
   IF(AI3741=1,
      IF(SUMPRODUCT((LEN($Y$2:$Y$4096)-LEN(SUBSTITUTE($Y$2:$Y$4096,AA3741,"")))/LEN(AA3741))&gt;0,2,1),
      IF(
         SUMPRODUCT((LEN($Y$2:$Y$4096)-LEN(SUBSTITUTE($Y$2:$Y$4096,AA3741,"")))/LEN(AA3741))
         - SUMPRODUCT((LEN($Y$2:$Y$4096)-LEN(SUBSTITUTE($Y$2:$Y$4096,"Alolan "&amp;AA3741,"")))/LEN("Alolan "&amp;AA3741))
         - SUMPRODUCT((LEN($Y$2:$Y$4096)-LEN(SUBSTITUTE($Y$2:$Y$4096,"Galarian "&amp;AA3741,"")))/LEN("Galarian "&amp;AA3741))
         - SUMPRODUCT((LEN($Y$2:$Y$4096)-LEN(SUBSTITUTE($Y$2:$Y$4096,"Hisuian "&amp;AA3741,"")))/LEN("Hisuian "&amp;AA3741))
         - SUMPRODUCT((LEN($Y$2:$Y$4096)-LEN(SUBSTITUTE($Y$2:$Y$4096,"Paldean "&amp;AA3741,"")))/LEN("Paldean "&amp;AA3741))
      &gt;0,2,1)
   ))))</f>
        <v>1</v>
      </c>
      <c r="AN3741">
        <v>0</v>
      </c>
      <c r="AO3741">
        <v>1</v>
      </c>
    </row>
    <row r="3742" spans="1:41" x14ac:dyDescent="0.25">
      <c r="A3742" t="s">
        <v>4295</v>
      </c>
      <c r="B3742" t="s">
        <v>2183</v>
      </c>
      <c r="C3742" t="s">
        <v>1512</v>
      </c>
      <c r="D3742" t="s">
        <v>1536</v>
      </c>
      <c r="E3742">
        <v>103</v>
      </c>
      <c r="F3742">
        <v>60</v>
      </c>
      <c r="G3742">
        <v>126</v>
      </c>
      <c r="H3742">
        <v>80</v>
      </c>
      <c r="I3742">
        <v>126</v>
      </c>
      <c r="J3742">
        <v>50</v>
      </c>
      <c r="K3742" t="s">
        <v>2184</v>
      </c>
      <c r="M3742" t="s">
        <v>7859</v>
      </c>
      <c r="N3742">
        <v>6.6</v>
      </c>
      <c r="O3742">
        <v>11.68</v>
      </c>
      <c r="P3742">
        <v>1</v>
      </c>
      <c r="Q3742">
        <v>5</v>
      </c>
      <c r="R3742">
        <f t="shared" si="268"/>
        <v>8</v>
      </c>
      <c r="S3742">
        <f t="shared" si="269"/>
        <v>17</v>
      </c>
      <c r="T3742">
        <f t="shared" si="264"/>
        <v>25</v>
      </c>
      <c r="U3742" t="s">
        <v>1512</v>
      </c>
      <c r="V3742" t="s">
        <v>1536</v>
      </c>
      <c r="W3742" t="s">
        <v>429</v>
      </c>
      <c r="X3742" t="s">
        <v>1490</v>
      </c>
      <c r="Z3742" t="str" cm="1">
        <f t="array" ref="Z3742">IF(ISBLANK(AK3742),_xlfn.LET(
    _xlpm.nameBeforeSlash, IF(ISNUMBER(SEARCH("/", Y3742)), LEFT(Y3742, SEARCH("/", Y3742)-1), Y3742),
    _xlpm.matchRow, IFERROR(MATCH(_xlpm.nameBeforeSlash, AA:AA, 0), ""),
    _xlpm.difference, IF(_xlpm.matchRow="", "", ABS((R3742 + S3742)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),IF(ISBLANK(Y3742),"","Hidden"))</f>
        <v/>
      </c>
      <c r="AA3742" t="s">
        <v>5568</v>
      </c>
      <c r="AB3742" t="s">
        <v>7858</v>
      </c>
      <c r="AC3742" t="s">
        <v>6667</v>
      </c>
      <c r="AD3742" t="str">
        <f>_xlfn.XLOOKUP(AC3742,moves!A:A,moves!B:B)</f>
        <v>fairy</v>
      </c>
      <c r="AE3742">
        <f>_xlfn.XLOOKUP(AC3742,moves!A:A,moves!D:D)</f>
        <v>5</v>
      </c>
      <c r="AF3742" t="str">
        <f>_xlfn.XLOOKUP(AC3742,moves!A:A,moves!E:E)</f>
        <v>For each other non-fainted Pokémon in the user's party with a Song move: Increase attack strength by 1.</v>
      </c>
      <c r="AG3742">
        <v>0</v>
      </c>
      <c r="AH3742">
        <v>0</v>
      </c>
      <c r="AI3742">
        <f t="shared" si="265"/>
        <v>1</v>
      </c>
      <c r="AJ3742" t="s">
        <v>524</v>
      </c>
      <c r="AK3742" t="s">
        <v>7859</v>
      </c>
      <c r="AL3742">
        <v>0</v>
      </c>
      <c r="AM3742" cm="1">
        <f t="array" ref="AM3742">IF(AL3742=1,1,
   IF(ISTEXT(AK3742),1,
   IF(AO3742&gt;1,AM3741,
   IF(AI3742=1,
      IF(SUMPRODUCT((LEN($Y$2:$Y$4096)-LEN(SUBSTITUTE($Y$2:$Y$4096,AA3742,"")))/LEN(AA3742))&gt;0,2,1),
      IF(
         SUMPRODUCT((LEN($Y$2:$Y$4096)-LEN(SUBSTITUTE($Y$2:$Y$4096,AA3742,"")))/LEN(AA3742))
         - SUMPRODUCT((LEN($Y$2:$Y$4096)-LEN(SUBSTITUTE($Y$2:$Y$4096,"Alolan "&amp;AA3742,"")))/LEN("Alolan "&amp;AA3742))
         - SUMPRODUCT((LEN($Y$2:$Y$4096)-LEN(SUBSTITUTE($Y$2:$Y$4096,"Galarian "&amp;AA3742,"")))/LEN("Galarian "&amp;AA3742))
         - SUMPRODUCT((LEN($Y$2:$Y$4096)-LEN(SUBSTITUTE($Y$2:$Y$4096,"Hisuian "&amp;AA3742,"")))/LEN("Hisuian "&amp;AA3742))
         - SUMPRODUCT((LEN($Y$2:$Y$4096)-LEN(SUBSTITUTE($Y$2:$Y$4096,"Paldean "&amp;AA3742,"")))/LEN("Paldean "&amp;AA3742))
      &gt;0,2,1)
   ))))</f>
        <v>1</v>
      </c>
      <c r="AN3742">
        <v>0</v>
      </c>
      <c r="AO3742">
        <v>2</v>
      </c>
    </row>
    <row r="3743" spans="1:41" x14ac:dyDescent="0.25">
      <c r="A3743" t="s">
        <v>4297</v>
      </c>
      <c r="B3743" t="s">
        <v>2188</v>
      </c>
      <c r="C3743" t="s">
        <v>1492</v>
      </c>
      <c r="D3743"/>
      <c r="E3743">
        <v>85</v>
      </c>
      <c r="F3743">
        <v>105</v>
      </c>
      <c r="G3743">
        <v>85</v>
      </c>
      <c r="H3743">
        <v>40</v>
      </c>
      <c r="I3743">
        <v>50</v>
      </c>
      <c r="J3743">
        <v>40</v>
      </c>
      <c r="K3743" t="s">
        <v>2187</v>
      </c>
      <c r="M3743" t="s">
        <v>7859</v>
      </c>
      <c r="N3743">
        <v>7.25</v>
      </c>
      <c r="O3743">
        <v>7.45</v>
      </c>
      <c r="P3743">
        <v>1</v>
      </c>
      <c r="Q3743">
        <v>1</v>
      </c>
      <c r="R3743">
        <f t="shared" si="268"/>
        <v>8</v>
      </c>
      <c r="S3743">
        <f t="shared" si="269"/>
        <v>8</v>
      </c>
      <c r="T3743">
        <f t="shared" si="264"/>
        <v>16</v>
      </c>
      <c r="U3743" t="s">
        <v>1492</v>
      </c>
      <c r="V3743" t="s">
        <v>1472</v>
      </c>
      <c r="W3743" t="s">
        <v>1471</v>
      </c>
      <c r="X3743" t="s">
        <v>1546</v>
      </c>
      <c r="Y3743" t="s">
        <v>5571</v>
      </c>
      <c r="Z3743" t="str" cm="1">
        <f t="array" ref="Z3743">IF(ISBLANK(AK3743),_xlfn.LET(
    _xlpm.nameBeforeSlash, IF(ISNUMBER(SEARCH("/", Y3743)), LEFT(Y3743, SEARCH("/", Y3743)-1), Y3743),
    _xlpm.matchRow, IFERROR(MATCH(_xlpm.nameBeforeSlash, AA:AA, 0), ""),
    _xlpm.difference, IF(_xlpm.matchRow="", "", ABS((R3743 + S3743)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),IF(ISBLANK(Y3743),"","Hidden"))</f>
        <v>Hidden</v>
      </c>
      <c r="AA3743" t="s">
        <v>5569</v>
      </c>
      <c r="AB3743" t="s">
        <v>7858</v>
      </c>
      <c r="AC3743" t="s">
        <v>1342</v>
      </c>
      <c r="AD3743" t="str">
        <f>_xlfn.XLOOKUP(AC3743,moves!A:A,moves!B:B)</f>
        <v>rock</v>
      </c>
      <c r="AE3743">
        <f>_xlfn.XLOOKUP(AC3743,moves!A:A,moves!D:D)</f>
        <v>3</v>
      </c>
      <c r="AF3743" t="str">
        <f>_xlfn.XLOOKUP(AC3743,moves!A:A,moves!E:E)</f>
        <v xml:space="preserve"> </v>
      </c>
      <c r="AG3743">
        <v>0</v>
      </c>
      <c r="AH3743">
        <v>0</v>
      </c>
      <c r="AI3743">
        <f t="shared" si="265"/>
        <v>1</v>
      </c>
      <c r="AJ3743" t="s">
        <v>524</v>
      </c>
      <c r="AK3743" t="s">
        <v>7859</v>
      </c>
      <c r="AL3743">
        <v>0</v>
      </c>
      <c r="AM3743" cm="1">
        <f t="array" ref="AM3743">IF(AL3743=1,1,
   IF(ISTEXT(AK3743),1,
   IF(AO3743&gt;1,AM3742,
   IF(AI3743=1,
      IF(SUMPRODUCT((LEN($Y$2:$Y$4096)-LEN(SUBSTITUTE($Y$2:$Y$4096,AA3743,"")))/LEN(AA3743))&gt;0,2,1),
      IF(
         SUMPRODUCT((LEN($Y$2:$Y$4096)-LEN(SUBSTITUTE($Y$2:$Y$4096,AA3743,"")))/LEN(AA3743))
         - SUMPRODUCT((LEN($Y$2:$Y$4096)-LEN(SUBSTITUTE($Y$2:$Y$4096,"Alolan "&amp;AA3743,"")))/LEN("Alolan "&amp;AA3743))
         - SUMPRODUCT((LEN($Y$2:$Y$4096)-LEN(SUBSTITUTE($Y$2:$Y$4096,"Galarian "&amp;AA3743,"")))/LEN("Galarian "&amp;AA3743))
         - SUMPRODUCT((LEN($Y$2:$Y$4096)-LEN(SUBSTITUTE($Y$2:$Y$4096,"Hisuian "&amp;AA3743,"")))/LEN("Hisuian "&amp;AA3743))
         - SUMPRODUCT((LEN($Y$2:$Y$4096)-LEN(SUBSTITUTE($Y$2:$Y$4096,"Paldean "&amp;AA3743,"")))/LEN("Paldean "&amp;AA3743))
      &gt;0,2,1)
   ))))</f>
        <v>1</v>
      </c>
      <c r="AN3743">
        <v>0</v>
      </c>
      <c r="AO3743">
        <v>0</v>
      </c>
    </row>
    <row r="3744" spans="1:41" x14ac:dyDescent="0.25">
      <c r="A3744" t="s">
        <v>4317</v>
      </c>
      <c r="B3744" t="s">
        <v>2221</v>
      </c>
      <c r="C3744" t="s">
        <v>1472</v>
      </c>
      <c r="D3744" t="s">
        <v>1471</v>
      </c>
      <c r="E3744">
        <v>60</v>
      </c>
      <c r="F3744">
        <v>82</v>
      </c>
      <c r="G3744">
        <v>45</v>
      </c>
      <c r="H3744">
        <v>45</v>
      </c>
      <c r="I3744">
        <v>45</v>
      </c>
      <c r="J3744">
        <v>74</v>
      </c>
      <c r="K3744" t="s">
        <v>2220</v>
      </c>
      <c r="M3744" t="s">
        <v>7859</v>
      </c>
      <c r="N3744">
        <v>7.51</v>
      </c>
      <c r="O3744">
        <v>5.0999999999999996</v>
      </c>
      <c r="P3744">
        <v>2</v>
      </c>
      <c r="Q3744">
        <v>1</v>
      </c>
      <c r="R3744">
        <f t="shared" si="268"/>
        <v>10</v>
      </c>
      <c r="S3744">
        <f t="shared" si="269"/>
        <v>6</v>
      </c>
      <c r="T3744">
        <f t="shared" si="264"/>
        <v>16</v>
      </c>
      <c r="U3744" t="s">
        <v>1472</v>
      </c>
      <c r="V3744" t="s">
        <v>1471</v>
      </c>
      <c r="W3744" t="s">
        <v>1492</v>
      </c>
      <c r="X3744" t="s">
        <v>1482</v>
      </c>
      <c r="Y3744" t="s">
        <v>5591</v>
      </c>
      <c r="Z3744" t="str" cm="1">
        <f t="array" ref="Z3744">IF(ISBLANK(AK3744),_xlfn.LET(
    _xlpm.nameBeforeSlash, IF(ISNUMBER(SEARCH("/", Y3744)), LEFT(Y3744, SEARCH("/", Y3744)-1), Y3744),
    _xlpm.matchRow, IFERROR(MATCH(_xlpm.nameBeforeSlash, AA:AA, 0), ""),
    _xlpm.difference, IF(_xlpm.matchRow="", "", ABS((R3744 + S3744)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),IF(ISBLANK(Y3744),"","Hidden"))</f>
        <v>Hidden</v>
      </c>
      <c r="AA3744" t="s">
        <v>5589</v>
      </c>
      <c r="AB3744" t="s">
        <v>7858</v>
      </c>
      <c r="AC3744" t="s">
        <v>438</v>
      </c>
      <c r="AD3744" t="str">
        <f>_xlfn.XLOOKUP(AC3744,moves!A:A,moves!B:B)</f>
        <v>dark</v>
      </c>
      <c r="AE3744">
        <f>_xlfn.XLOOKUP(AC3744,moves!A:A,moves!D:D)</f>
        <v>4</v>
      </c>
      <c r="AF3744" t="str">
        <f>_xlfn.XLOOKUP(AC3744,moves!A:A,moves!E:E)</f>
        <v>When the target is next attacked: Add 1 regular hit to the roll.</v>
      </c>
      <c r="AG3744">
        <v>0</v>
      </c>
      <c r="AH3744">
        <v>0</v>
      </c>
      <c r="AI3744">
        <f t="shared" si="265"/>
        <v>1</v>
      </c>
      <c r="AJ3744" t="s">
        <v>524</v>
      </c>
      <c r="AK3744" t="s">
        <v>7859</v>
      </c>
      <c r="AL3744">
        <v>0</v>
      </c>
      <c r="AM3744" cm="1">
        <f t="array" ref="AM3744">IF(AL3744=1,1,
   IF(ISTEXT(AK3744),1,
   IF(AO3744&gt;1,AM3743,
   IF(AI3744=1,
      IF(SUMPRODUCT((LEN($Y$2:$Y$4096)-LEN(SUBSTITUTE($Y$2:$Y$4096,AA3744,"")))/LEN(AA3744))&gt;0,2,1),
      IF(
         SUMPRODUCT((LEN($Y$2:$Y$4096)-LEN(SUBSTITUTE($Y$2:$Y$4096,AA3744,"")))/LEN(AA3744))
         - SUMPRODUCT((LEN($Y$2:$Y$4096)-LEN(SUBSTITUTE($Y$2:$Y$4096,"Alolan "&amp;AA3744,"")))/LEN("Alolan "&amp;AA3744))
         - SUMPRODUCT((LEN($Y$2:$Y$4096)-LEN(SUBSTITUTE($Y$2:$Y$4096,"Galarian "&amp;AA3744,"")))/LEN("Galarian "&amp;AA3744))
         - SUMPRODUCT((LEN($Y$2:$Y$4096)-LEN(SUBSTITUTE($Y$2:$Y$4096,"Hisuian "&amp;AA3744,"")))/LEN("Hisuian "&amp;AA3744))
         - SUMPRODUCT((LEN($Y$2:$Y$4096)-LEN(SUBSTITUTE($Y$2:$Y$4096,"Paldean "&amp;AA3744,"")))/LEN("Paldean "&amp;AA3744))
      &gt;0,2,1)
   ))))</f>
        <v>1</v>
      </c>
      <c r="AN3744">
        <v>0</v>
      </c>
      <c r="AO3744">
        <v>0</v>
      </c>
    </row>
    <row r="3745" spans="1:41" x14ac:dyDescent="0.25">
      <c r="A3745" t="s">
        <v>4325</v>
      </c>
      <c r="B3745" t="s">
        <v>2232</v>
      </c>
      <c r="C3745" t="s">
        <v>1468</v>
      </c>
      <c r="D3745"/>
      <c r="E3745">
        <v>75</v>
      </c>
      <c r="F3745">
        <v>86</v>
      </c>
      <c r="G3745">
        <v>67</v>
      </c>
      <c r="H3745">
        <v>106</v>
      </c>
      <c r="I3745">
        <v>67</v>
      </c>
      <c r="J3745">
        <v>60</v>
      </c>
      <c r="K3745" t="s">
        <v>2008</v>
      </c>
      <c r="M3745" t="s">
        <v>7859</v>
      </c>
      <c r="N3745">
        <v>8.5599999999999987</v>
      </c>
      <c r="O3745">
        <v>7.0199999999999987</v>
      </c>
      <c r="P3745">
        <v>1</v>
      </c>
      <c r="Q3745">
        <v>1</v>
      </c>
      <c r="R3745">
        <f t="shared" si="268"/>
        <v>10</v>
      </c>
      <c r="S3745">
        <f t="shared" si="269"/>
        <v>8</v>
      </c>
      <c r="T3745">
        <f t="shared" si="264"/>
        <v>18</v>
      </c>
      <c r="U3745" t="s">
        <v>1468</v>
      </c>
      <c r="V3745" t="s">
        <v>1499</v>
      </c>
      <c r="W3745" t="s">
        <v>1471</v>
      </c>
      <c r="X3745" t="s">
        <v>1481</v>
      </c>
      <c r="Z3745" t="str" cm="1">
        <f t="array" ref="Z3745">IF(ISBLANK(AK3745),_xlfn.LET(
    _xlpm.nameBeforeSlash, IF(ISNUMBER(SEARCH("/", Y3745)), LEFT(Y3745, SEARCH("/", Y3745)-1), Y3745),
    _xlpm.matchRow, IFERROR(MATCH(_xlpm.nameBeforeSlash, AA:AA, 0), ""),
    _xlpm.difference, IF(_xlpm.matchRow="", "", ABS((R3745 + S3745)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),IF(ISBLANK(Y3745),"","Hidden"))</f>
        <v/>
      </c>
      <c r="AA3745" t="s">
        <v>5596</v>
      </c>
      <c r="AB3745" t="s">
        <v>7858</v>
      </c>
      <c r="AC3745" t="s">
        <v>948</v>
      </c>
      <c r="AD3745" t="str">
        <f>_xlfn.XLOOKUP(AC3745,moves!A:A,moves!B:B)</f>
        <v>dark</v>
      </c>
      <c r="AE3745">
        <f>_xlfn.XLOOKUP(AC3745,moves!A:A,moves!D:D)</f>
        <v>3</v>
      </c>
      <c r="AF3745" t="str">
        <f>_xlfn.XLOOKUP(AC3745,moves!A:A,moves!E:E)</f>
        <v xml:space="preserve"> </v>
      </c>
      <c r="AG3745">
        <v>0</v>
      </c>
      <c r="AH3745">
        <v>0</v>
      </c>
      <c r="AI3745">
        <f t="shared" si="265"/>
        <v>1</v>
      </c>
      <c r="AJ3745" t="s">
        <v>524</v>
      </c>
      <c r="AK3745" t="s">
        <v>7859</v>
      </c>
      <c r="AL3745">
        <v>0</v>
      </c>
      <c r="AM3745" cm="1">
        <f t="array" ref="AM3745">IF(AL3745=1,1,
   IF(ISTEXT(AK3745),1,
   IF(AO3745&gt;1,AM3744,
   IF(AI3745=1,
      IF(SUMPRODUCT((LEN($Y$2:$Y$4096)-LEN(SUBSTITUTE($Y$2:$Y$4096,AA3745,"")))/LEN(AA3745))&gt;0,2,1),
      IF(
         SUMPRODUCT((LEN($Y$2:$Y$4096)-LEN(SUBSTITUTE($Y$2:$Y$4096,AA3745,"")))/LEN(AA3745))
         - SUMPRODUCT((LEN($Y$2:$Y$4096)-LEN(SUBSTITUTE($Y$2:$Y$4096,"Alolan "&amp;AA3745,"")))/LEN("Alolan "&amp;AA3745))
         - SUMPRODUCT((LEN($Y$2:$Y$4096)-LEN(SUBSTITUTE($Y$2:$Y$4096,"Galarian "&amp;AA3745,"")))/LEN("Galarian "&amp;AA3745))
         - SUMPRODUCT((LEN($Y$2:$Y$4096)-LEN(SUBSTITUTE($Y$2:$Y$4096,"Hisuian "&amp;AA3745,"")))/LEN("Hisuian "&amp;AA3745))
         - SUMPRODUCT((LEN($Y$2:$Y$4096)-LEN(SUBSTITUTE($Y$2:$Y$4096,"Paldean "&amp;AA3745,"")))/LEN("Paldean "&amp;AA3745))
      &gt;0,2,1)
   ))))</f>
        <v>1</v>
      </c>
      <c r="AN3745">
        <v>0</v>
      </c>
      <c r="AO3745">
        <v>0</v>
      </c>
    </row>
    <row r="3746" spans="1:41" x14ac:dyDescent="0.25">
      <c r="A3746" t="s">
        <v>4335</v>
      </c>
      <c r="B3746" t="s">
        <v>2258</v>
      </c>
      <c r="C3746" t="s">
        <v>1469</v>
      </c>
      <c r="D3746"/>
      <c r="E3746">
        <v>80</v>
      </c>
      <c r="F3746">
        <v>95</v>
      </c>
      <c r="G3746">
        <v>92</v>
      </c>
      <c r="H3746">
        <v>60</v>
      </c>
      <c r="I3746">
        <v>82</v>
      </c>
      <c r="J3746">
        <v>75</v>
      </c>
      <c r="K3746" t="s">
        <v>2259</v>
      </c>
      <c r="M3746" t="s">
        <v>7859</v>
      </c>
      <c r="N3746">
        <v>8.35</v>
      </c>
      <c r="O3746">
        <v>8.4199999999999982</v>
      </c>
      <c r="P3746">
        <v>1</v>
      </c>
      <c r="Q3746">
        <v>1</v>
      </c>
      <c r="R3746">
        <f t="shared" si="268"/>
        <v>9</v>
      </c>
      <c r="S3746">
        <f t="shared" si="269"/>
        <v>9</v>
      </c>
      <c r="T3746">
        <f t="shared" si="264"/>
        <v>18</v>
      </c>
      <c r="U3746" t="s">
        <v>1469</v>
      </c>
      <c r="V3746" t="s">
        <v>1514</v>
      </c>
      <c r="W3746" t="s">
        <v>1512</v>
      </c>
      <c r="X3746" t="s">
        <v>1468</v>
      </c>
      <c r="Z3746" t="str" cm="1">
        <f t="array" ref="Z3746">IF(ISBLANK(AK3746),_xlfn.LET(
    _xlpm.nameBeforeSlash, IF(ISNUMBER(SEARCH("/", Y3746)), LEFT(Y3746, SEARCH("/", Y3746)-1), Y3746),
    _xlpm.matchRow, IFERROR(MATCH(_xlpm.nameBeforeSlash, AA:AA, 0), ""),
    _xlpm.difference, IF(_xlpm.matchRow="", "", ABS((R3746 + S3746)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),IF(ISBLANK(Y3746),"","Hidden"))</f>
        <v/>
      </c>
      <c r="AA3746" t="s">
        <v>5606</v>
      </c>
      <c r="AB3746" t="s">
        <v>7858</v>
      </c>
      <c r="AC3746" t="s">
        <v>450</v>
      </c>
      <c r="AD3746" t="str">
        <f>_xlfn.XLOOKUP(AC3746,moves!A:A,moves!B:B)</f>
        <v>normal</v>
      </c>
      <c r="AE3746">
        <f>_xlfn.XLOOKUP(AC3746,moves!A:A,moves!D:D)</f>
        <v>6</v>
      </c>
      <c r="AF3746" t="str">
        <f>_xlfn.XLOOKUP(AC3746,moves!A:A,moves!E:E)</f>
        <v>Critical hits deal +2 damage. For each critical hit rolled: The user takes 3 damage.</v>
      </c>
      <c r="AG3746">
        <v>0</v>
      </c>
      <c r="AH3746">
        <v>0</v>
      </c>
      <c r="AI3746">
        <f t="shared" si="265"/>
        <v>1</v>
      </c>
      <c r="AJ3746" t="s">
        <v>524</v>
      </c>
      <c r="AK3746" t="s">
        <v>7859</v>
      </c>
      <c r="AL3746">
        <v>0</v>
      </c>
      <c r="AM3746" cm="1">
        <f t="array" ref="AM3746">IF(AL3746=1,1,
   IF(ISTEXT(AK3746),1,
   IF(AO3746&gt;1,AM3745,
   IF(AI3746=1,
      IF(SUMPRODUCT((LEN($Y$2:$Y$4096)-LEN(SUBSTITUTE($Y$2:$Y$4096,AA3746,"")))/LEN(AA3746))&gt;0,2,1),
      IF(
         SUMPRODUCT((LEN($Y$2:$Y$4096)-LEN(SUBSTITUTE($Y$2:$Y$4096,AA3746,"")))/LEN(AA3746))
         - SUMPRODUCT((LEN($Y$2:$Y$4096)-LEN(SUBSTITUTE($Y$2:$Y$4096,"Alolan "&amp;AA3746,"")))/LEN("Alolan "&amp;AA3746))
         - SUMPRODUCT((LEN($Y$2:$Y$4096)-LEN(SUBSTITUTE($Y$2:$Y$4096,"Galarian "&amp;AA3746,"")))/LEN("Galarian "&amp;AA3746))
         - SUMPRODUCT((LEN($Y$2:$Y$4096)-LEN(SUBSTITUTE($Y$2:$Y$4096,"Hisuian "&amp;AA3746,"")))/LEN("Hisuian "&amp;AA3746))
         - SUMPRODUCT((LEN($Y$2:$Y$4096)-LEN(SUBSTITUTE($Y$2:$Y$4096,"Paldean "&amp;AA3746,"")))/LEN("Paldean "&amp;AA3746))
      &gt;0,2,1)
   ))))</f>
        <v>1</v>
      </c>
      <c r="AN3746">
        <v>0</v>
      </c>
      <c r="AO3746">
        <v>1</v>
      </c>
    </row>
    <row r="3747" spans="1:41" x14ac:dyDescent="0.25">
      <c r="A3747" t="s">
        <v>4336</v>
      </c>
      <c r="B3747" t="s">
        <v>2258</v>
      </c>
      <c r="C3747" t="s">
        <v>1469</v>
      </c>
      <c r="D3747"/>
      <c r="E3747">
        <v>80</v>
      </c>
      <c r="F3747">
        <v>95</v>
      </c>
      <c r="G3747">
        <v>92</v>
      </c>
      <c r="H3747">
        <v>60</v>
      </c>
      <c r="I3747">
        <v>82</v>
      </c>
      <c r="J3747">
        <v>75</v>
      </c>
      <c r="K3747" t="s">
        <v>2259</v>
      </c>
      <c r="M3747" t="s">
        <v>7859</v>
      </c>
      <c r="N3747">
        <v>8.35</v>
      </c>
      <c r="O3747">
        <v>8.4199999999999982</v>
      </c>
      <c r="P3747">
        <v>1</v>
      </c>
      <c r="Q3747">
        <v>15</v>
      </c>
      <c r="R3747">
        <f t="shared" si="268"/>
        <v>9</v>
      </c>
      <c r="S3747">
        <f t="shared" si="269"/>
        <v>23</v>
      </c>
      <c r="T3747">
        <f t="shared" si="264"/>
        <v>32</v>
      </c>
      <c r="U3747" t="s">
        <v>1469</v>
      </c>
      <c r="V3747" t="s">
        <v>1514</v>
      </c>
      <c r="W3747" t="s">
        <v>1512</v>
      </c>
      <c r="X3747" t="s">
        <v>1468</v>
      </c>
      <c r="Z3747" t="str" cm="1">
        <f t="array" ref="Z3747">IF(ISBLANK(AK3747),_xlfn.LET(
    _xlpm.nameBeforeSlash, IF(ISNUMBER(SEARCH("/", Y3747)), LEFT(Y3747, SEARCH("/", Y3747)-1), Y3747),
    _xlpm.matchRow, IFERROR(MATCH(_xlpm.nameBeforeSlash, AA:AA, 0), ""),
    _xlpm.difference, IF(_xlpm.matchRow="", "", ABS((R3747 + S3747)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),IF(ISBLANK(Y3747),"","Hidden"))</f>
        <v/>
      </c>
      <c r="AA3747" t="s">
        <v>5608</v>
      </c>
      <c r="AB3747" t="s">
        <v>7858</v>
      </c>
      <c r="AC3747" t="s">
        <v>6672</v>
      </c>
      <c r="AD3747" t="str">
        <f>_xlfn.XLOOKUP(AC3747,moves!A:A,moves!B:B)</f>
        <v>poison</v>
      </c>
      <c r="AE3747">
        <f>_xlfn.XLOOKUP(AC3747,moves!A:A,moves!D:D)</f>
        <v>5</v>
      </c>
      <c r="AF3747" t="str">
        <f>_xlfn.XLOOKUP(AC3747,moves!A:A,moves!E:E)</f>
        <v>Both trainers discard all their Battle Cards. Shuffle the Battle Card discard pile. Both trainers draw Battle cards equal to the amount they discarded.</v>
      </c>
      <c r="AG3747">
        <v>0</v>
      </c>
      <c r="AH3747">
        <v>0</v>
      </c>
      <c r="AI3747">
        <f t="shared" si="265"/>
        <v>1</v>
      </c>
      <c r="AJ3747" t="s">
        <v>524</v>
      </c>
      <c r="AK3747" t="s">
        <v>7859</v>
      </c>
      <c r="AL3747">
        <v>0</v>
      </c>
      <c r="AM3747" cm="1">
        <f t="array" ref="AM3747">IF(AL3747=1,1,
   IF(ISTEXT(AK3747),1,
   IF(AO3747&gt;1,AM3746,
   IF(AI3747=1,
      IF(SUMPRODUCT((LEN($Y$2:$Y$4096)-LEN(SUBSTITUTE($Y$2:$Y$4096,AA3747,"")))/LEN(AA3747))&gt;0,2,1),
      IF(
         SUMPRODUCT((LEN($Y$2:$Y$4096)-LEN(SUBSTITUTE($Y$2:$Y$4096,AA3747,"")))/LEN(AA3747))
         - SUMPRODUCT((LEN($Y$2:$Y$4096)-LEN(SUBSTITUTE($Y$2:$Y$4096,"Alolan "&amp;AA3747,"")))/LEN("Alolan "&amp;AA3747))
         - SUMPRODUCT((LEN($Y$2:$Y$4096)-LEN(SUBSTITUTE($Y$2:$Y$4096,"Galarian "&amp;AA3747,"")))/LEN("Galarian "&amp;AA3747))
         - SUMPRODUCT((LEN($Y$2:$Y$4096)-LEN(SUBSTITUTE($Y$2:$Y$4096,"Hisuian "&amp;AA3747,"")))/LEN("Hisuian "&amp;AA3747))
         - SUMPRODUCT((LEN($Y$2:$Y$4096)-LEN(SUBSTITUTE($Y$2:$Y$4096,"Paldean "&amp;AA3747,"")))/LEN("Paldean "&amp;AA3747))
      &gt;0,2,1)
   ))))</f>
        <v>1</v>
      </c>
      <c r="AN3747">
        <v>0</v>
      </c>
      <c r="AO3747">
        <v>2</v>
      </c>
    </row>
    <row r="3748" spans="1:41" x14ac:dyDescent="0.25">
      <c r="A3748" t="s">
        <v>4344</v>
      </c>
      <c r="B3748" t="s">
        <v>2270</v>
      </c>
      <c r="C3748" t="s">
        <v>429</v>
      </c>
      <c r="D3748"/>
      <c r="E3748">
        <v>60</v>
      </c>
      <c r="F3748">
        <v>45</v>
      </c>
      <c r="G3748">
        <v>70</v>
      </c>
      <c r="H3748">
        <v>75</v>
      </c>
      <c r="I3748">
        <v>85</v>
      </c>
      <c r="J3748">
        <v>55</v>
      </c>
      <c r="K3748" t="s">
        <v>1999</v>
      </c>
      <c r="M3748" t="s">
        <v>7859</v>
      </c>
      <c r="N3748">
        <v>6.4</v>
      </c>
      <c r="O3748">
        <v>7.05</v>
      </c>
      <c r="P3748">
        <v>1</v>
      </c>
      <c r="Q3748">
        <v>2</v>
      </c>
      <c r="R3748">
        <f t="shared" si="268"/>
        <v>7</v>
      </c>
      <c r="S3748">
        <f t="shared" si="269"/>
        <v>9</v>
      </c>
      <c r="T3748">
        <f t="shared" si="264"/>
        <v>16</v>
      </c>
      <c r="U3748" t="s">
        <v>429</v>
      </c>
      <c r="V3748" t="s">
        <v>1536</v>
      </c>
      <c r="W3748" t="s">
        <v>1471</v>
      </c>
      <c r="X3748" t="s">
        <v>1468</v>
      </c>
      <c r="Y3748" t="s">
        <v>5617</v>
      </c>
      <c r="Z3748" t="str" cm="1">
        <f t="array" ref="Z3748">IF(ISBLANK(AK3748),_xlfn.LET(
    _xlpm.nameBeforeSlash, IF(ISNUMBER(SEARCH("/", Y3748)), LEFT(Y3748, SEARCH("/", Y3748)-1), Y3748),
    _xlpm.matchRow, IFERROR(MATCH(_xlpm.nameBeforeSlash, AA:AA, 0), ""),
    _xlpm.difference, IF(_xlpm.matchRow="", "", ABS((R3748 + S3748)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),IF(ISBLANK(Y3748),"","Hidden"))</f>
        <v>Hidden</v>
      </c>
      <c r="AA3748" t="s">
        <v>5615</v>
      </c>
      <c r="AB3748" t="s">
        <v>7858</v>
      </c>
      <c r="AC3748" t="s">
        <v>1332</v>
      </c>
      <c r="AD3748" t="str">
        <f>_xlfn.XLOOKUP(AC3748,moves!A:A,moves!B:B)</f>
        <v>psychic</v>
      </c>
      <c r="AE3748">
        <f>_xlfn.XLOOKUP(AC3748,moves!A:A,moves!D:D)</f>
        <v>3</v>
      </c>
      <c r="AF3748" t="str">
        <f>_xlfn.XLOOKUP(AC3748,moves!A:A,moves!E:E)</f>
        <v>If no status symbols and critical hits are rolled: Inflict Drowsy and Confused on the target, simultaneously.</v>
      </c>
      <c r="AG3748">
        <v>0</v>
      </c>
      <c r="AH3748">
        <v>0</v>
      </c>
      <c r="AI3748">
        <f t="shared" si="265"/>
        <v>1</v>
      </c>
      <c r="AJ3748" t="s">
        <v>524</v>
      </c>
      <c r="AK3748" t="s">
        <v>7859</v>
      </c>
      <c r="AL3748">
        <v>0</v>
      </c>
      <c r="AM3748" cm="1">
        <f t="array" ref="AM3748">IF(AL3748=1,1,
   IF(ISTEXT(AK3748),1,
   IF(AO3748&gt;1,AM3747,
   IF(AI3748=1,
      IF(SUMPRODUCT((LEN($Y$2:$Y$4096)-LEN(SUBSTITUTE($Y$2:$Y$4096,AA3748,"")))/LEN(AA3748))&gt;0,2,1),
      IF(
         SUMPRODUCT((LEN($Y$2:$Y$4096)-LEN(SUBSTITUTE($Y$2:$Y$4096,AA3748,"")))/LEN(AA3748))
         - SUMPRODUCT((LEN($Y$2:$Y$4096)-LEN(SUBSTITUTE($Y$2:$Y$4096,"Alolan "&amp;AA3748,"")))/LEN("Alolan "&amp;AA3748))
         - SUMPRODUCT((LEN($Y$2:$Y$4096)-LEN(SUBSTITUTE($Y$2:$Y$4096,"Galarian "&amp;AA3748,"")))/LEN("Galarian "&amp;AA3748))
         - SUMPRODUCT((LEN($Y$2:$Y$4096)-LEN(SUBSTITUTE($Y$2:$Y$4096,"Hisuian "&amp;AA3748,"")))/LEN("Hisuian "&amp;AA3748))
         - SUMPRODUCT((LEN($Y$2:$Y$4096)-LEN(SUBSTITUTE($Y$2:$Y$4096,"Paldean "&amp;AA3748,"")))/LEN("Paldean "&amp;AA3748))
      &gt;0,2,1)
   ))))</f>
        <v>1</v>
      </c>
      <c r="AN3748">
        <v>0</v>
      </c>
      <c r="AO3748">
        <v>0</v>
      </c>
    </row>
    <row r="3749" spans="1:41" x14ac:dyDescent="0.25">
      <c r="A3749" t="s">
        <v>4352</v>
      </c>
      <c r="B3749" t="s">
        <v>2283</v>
      </c>
      <c r="C3749" t="s">
        <v>1209</v>
      </c>
      <c r="D3749"/>
      <c r="E3749">
        <v>51</v>
      </c>
      <c r="F3749">
        <v>65</v>
      </c>
      <c r="G3749">
        <v>65</v>
      </c>
      <c r="H3749">
        <v>80</v>
      </c>
      <c r="I3749">
        <v>75</v>
      </c>
      <c r="J3749">
        <v>59</v>
      </c>
      <c r="K3749" t="s">
        <v>2284</v>
      </c>
      <c r="M3749" t="s">
        <v>7859</v>
      </c>
      <c r="N3749">
        <v>7.01</v>
      </c>
      <c r="O3749">
        <v>6.24</v>
      </c>
      <c r="P3749">
        <v>1</v>
      </c>
      <c r="Q3749">
        <v>1</v>
      </c>
      <c r="R3749">
        <f t="shared" si="268"/>
        <v>8</v>
      </c>
      <c r="S3749">
        <f t="shared" si="269"/>
        <v>7</v>
      </c>
      <c r="T3749">
        <f t="shared" si="264"/>
        <v>15</v>
      </c>
      <c r="U3749" t="s">
        <v>1209</v>
      </c>
      <c r="V3749" t="s">
        <v>1514</v>
      </c>
      <c r="W3749" t="s">
        <v>1512</v>
      </c>
      <c r="X3749" t="s">
        <v>1524</v>
      </c>
      <c r="Y3749" t="s">
        <v>5625</v>
      </c>
      <c r="Z3749" t="str" cm="1">
        <f t="array" ref="Z3749">IF(ISBLANK(AK3749),_xlfn.LET(
    _xlpm.nameBeforeSlash, IF(ISNUMBER(SEARCH("/", Y3749)), LEFT(Y3749, SEARCH("/", Y3749)-1), Y3749),
    _xlpm.matchRow, IFERROR(MATCH(_xlpm.nameBeforeSlash, AA:AA, 0), ""),
    _xlpm.difference, IF(_xlpm.matchRow="", "", ABS((R3749 + S3749)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),IF(ISBLANK(Y3749),"","Hidden"))</f>
        <v>Hidden</v>
      </c>
      <c r="AA3749" t="s">
        <v>5623</v>
      </c>
      <c r="AB3749" t="s">
        <v>7858</v>
      </c>
      <c r="AC3749" t="s">
        <v>1199</v>
      </c>
      <c r="AD3749" t="str">
        <f>_xlfn.XLOOKUP(AC3749,moves!A:A,moves!B:B)</f>
        <v>ice</v>
      </c>
      <c r="AE3749">
        <f>_xlfn.XLOOKUP(AC3749,moves!A:A,moves!D:D)</f>
        <v>5</v>
      </c>
      <c r="AF3749" t="str">
        <f>_xlfn.XLOOKUP(AC3749,moves!A:A,moves!E:E)</f>
        <v>Critical hits deal +1 damage, but status symbols deal -1 damage.</v>
      </c>
      <c r="AG3749">
        <v>0</v>
      </c>
      <c r="AH3749">
        <v>0</v>
      </c>
      <c r="AI3749">
        <f t="shared" si="265"/>
        <v>1</v>
      </c>
      <c r="AJ3749" t="s">
        <v>524</v>
      </c>
      <c r="AK3749" t="s">
        <v>7859</v>
      </c>
      <c r="AL3749">
        <v>0</v>
      </c>
      <c r="AM3749" cm="1">
        <f t="array" ref="AM3749">IF(AL3749=1,1,
   IF(ISTEXT(AK3749),1,
   IF(AO3749&gt;1,AM3748,
   IF(AI3749=1,
      IF(SUMPRODUCT((LEN($Y$2:$Y$4096)-LEN(SUBSTITUTE($Y$2:$Y$4096,AA3749,"")))/LEN(AA3749))&gt;0,2,1),
      IF(
         SUMPRODUCT((LEN($Y$2:$Y$4096)-LEN(SUBSTITUTE($Y$2:$Y$4096,AA3749,"")))/LEN(AA3749))
         - SUMPRODUCT((LEN($Y$2:$Y$4096)-LEN(SUBSTITUTE($Y$2:$Y$4096,"Alolan "&amp;AA3749,"")))/LEN("Alolan "&amp;AA3749))
         - SUMPRODUCT((LEN($Y$2:$Y$4096)-LEN(SUBSTITUTE($Y$2:$Y$4096,"Galarian "&amp;AA3749,"")))/LEN("Galarian "&amp;AA3749))
         - SUMPRODUCT((LEN($Y$2:$Y$4096)-LEN(SUBSTITUTE($Y$2:$Y$4096,"Hisuian "&amp;AA3749,"")))/LEN("Hisuian "&amp;AA3749))
         - SUMPRODUCT((LEN($Y$2:$Y$4096)-LEN(SUBSTITUTE($Y$2:$Y$4096,"Paldean "&amp;AA3749,"")))/LEN("Paldean "&amp;AA3749))
      &gt;0,2,1)
   ))))</f>
        <v>1</v>
      </c>
      <c r="AN3749">
        <v>0</v>
      </c>
      <c r="AO3749">
        <v>0</v>
      </c>
    </row>
    <row r="3750" spans="1:41" x14ac:dyDescent="0.25">
      <c r="A3750" t="s">
        <v>4366</v>
      </c>
      <c r="B3750" t="s">
        <v>2307</v>
      </c>
      <c r="C3750" t="s">
        <v>1468</v>
      </c>
      <c r="D3750" t="s">
        <v>1469</v>
      </c>
      <c r="E3750">
        <v>114</v>
      </c>
      <c r="F3750">
        <v>85</v>
      </c>
      <c r="G3750">
        <v>70</v>
      </c>
      <c r="H3750">
        <v>85</v>
      </c>
      <c r="I3750">
        <v>80</v>
      </c>
      <c r="J3750">
        <v>30</v>
      </c>
      <c r="K3750" t="s">
        <v>678</v>
      </c>
      <c r="M3750" t="s">
        <v>7859</v>
      </c>
      <c r="N3750">
        <v>6.3</v>
      </c>
      <c r="O3750">
        <v>9.0599999999999987</v>
      </c>
      <c r="P3750">
        <v>1</v>
      </c>
      <c r="Q3750">
        <v>1</v>
      </c>
      <c r="R3750">
        <f t="shared" si="268"/>
        <v>7</v>
      </c>
      <c r="S3750">
        <f t="shared" si="269"/>
        <v>10</v>
      </c>
      <c r="T3750">
        <f t="shared" si="264"/>
        <v>17</v>
      </c>
      <c r="U3750" t="s">
        <v>1468</v>
      </c>
      <c r="V3750" t="s">
        <v>1469</v>
      </c>
      <c r="W3750" t="s">
        <v>1499</v>
      </c>
      <c r="X3750" t="s">
        <v>1512</v>
      </c>
      <c r="Z3750" t="str" cm="1">
        <f t="array" ref="Z3750">IF(ISBLANK(AK3750),_xlfn.LET(
    _xlpm.nameBeforeSlash, IF(ISNUMBER(SEARCH("/", Y3750)), LEFT(Y3750, SEARCH("/", Y3750)-1), Y3750),
    _xlpm.matchRow, IFERROR(MATCH(_xlpm.nameBeforeSlash, AA:AA, 0), ""),
    _xlpm.difference, IF(_xlpm.matchRow="", "", ABS((R3750 + S3750)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),IF(ISBLANK(Y3750),"","Hidden"))</f>
        <v/>
      </c>
      <c r="AA3750" t="s">
        <v>5637</v>
      </c>
      <c r="AB3750" t="s">
        <v>7858</v>
      </c>
      <c r="AC3750" t="s">
        <v>742</v>
      </c>
      <c r="AD3750" t="str">
        <f>_xlfn.XLOOKUP(AC3750,moves!A:A,moves!B:B)</f>
        <v>grass</v>
      </c>
      <c r="AE3750">
        <f>_xlfn.XLOOKUP(AC3750,moves!A:A,moves!D:D)</f>
        <v>6</v>
      </c>
      <c r="AF3750" t="str">
        <f>_xlfn.XLOOKUP(AC3750,moves!A:A,moves!E:E)</f>
        <v>If this move is used during Harsh Sunlight: Ignore the delay. If this move is used during Rain, Hail, or Sandstorm: Decrease attack strength by 3.</v>
      </c>
      <c r="AG3750">
        <v>0</v>
      </c>
      <c r="AH3750">
        <v>0</v>
      </c>
      <c r="AI3750">
        <f t="shared" si="265"/>
        <v>1</v>
      </c>
      <c r="AJ3750" t="s">
        <v>524</v>
      </c>
      <c r="AK3750" t="s">
        <v>7859</v>
      </c>
      <c r="AL3750">
        <v>0</v>
      </c>
      <c r="AM3750" cm="1">
        <f t="array" ref="AM3750">IF(AL3750=1,1,
   IF(ISTEXT(AK3750),1,
   IF(AO3750&gt;1,AM3749,
   IF(AI3750=1,
      IF(SUMPRODUCT((LEN($Y$2:$Y$4096)-LEN(SUBSTITUTE($Y$2:$Y$4096,AA3750,"")))/LEN(AA3750))&gt;0,2,1),
      IF(
         SUMPRODUCT((LEN($Y$2:$Y$4096)-LEN(SUBSTITUTE($Y$2:$Y$4096,AA3750,"")))/LEN(AA3750))
         - SUMPRODUCT((LEN($Y$2:$Y$4096)-LEN(SUBSTITUTE($Y$2:$Y$4096,"Alolan "&amp;AA3750,"")))/LEN("Alolan "&amp;AA3750))
         - SUMPRODUCT((LEN($Y$2:$Y$4096)-LEN(SUBSTITUTE($Y$2:$Y$4096,"Galarian "&amp;AA3750,"")))/LEN("Galarian "&amp;AA3750))
         - SUMPRODUCT((LEN($Y$2:$Y$4096)-LEN(SUBSTITUTE($Y$2:$Y$4096,"Hisuian "&amp;AA3750,"")))/LEN("Hisuian "&amp;AA3750))
         - SUMPRODUCT((LEN($Y$2:$Y$4096)-LEN(SUBSTITUTE($Y$2:$Y$4096,"Paldean "&amp;AA3750,"")))/LEN("Paldean "&amp;AA3750))
      &gt;0,2,1)
   ))))</f>
        <v>1</v>
      </c>
      <c r="AN3750">
        <v>0</v>
      </c>
      <c r="AO3750">
        <v>0</v>
      </c>
    </row>
    <row r="3751" spans="1:41" x14ac:dyDescent="0.25">
      <c r="A3751" t="s">
        <v>4368</v>
      </c>
      <c r="B3751" t="s">
        <v>2310</v>
      </c>
      <c r="C3751" t="s">
        <v>1490</v>
      </c>
      <c r="D3751" t="s">
        <v>1524</v>
      </c>
      <c r="E3751">
        <v>100</v>
      </c>
      <c r="F3751">
        <v>60</v>
      </c>
      <c r="G3751">
        <v>70</v>
      </c>
      <c r="H3751">
        <v>85</v>
      </c>
      <c r="I3751">
        <v>105</v>
      </c>
      <c r="J3751">
        <v>60</v>
      </c>
      <c r="K3751" t="s">
        <v>2309</v>
      </c>
      <c r="M3751" t="s">
        <v>7859</v>
      </c>
      <c r="N3751">
        <v>7.25</v>
      </c>
      <c r="O3751">
        <v>9.25</v>
      </c>
      <c r="P3751">
        <v>1</v>
      </c>
      <c r="Q3751">
        <v>1</v>
      </c>
      <c r="R3751">
        <f t="shared" si="268"/>
        <v>8</v>
      </c>
      <c r="S3751">
        <f t="shared" si="269"/>
        <v>10</v>
      </c>
      <c r="T3751">
        <f t="shared" si="264"/>
        <v>18</v>
      </c>
      <c r="U3751" t="s">
        <v>1490</v>
      </c>
      <c r="V3751" t="s">
        <v>1524</v>
      </c>
      <c r="W3751" t="s">
        <v>1468</v>
      </c>
      <c r="X3751" t="s">
        <v>1469</v>
      </c>
      <c r="Z3751" t="str" cm="1">
        <f t="array" ref="Z3751">IF(ISBLANK(AK3751),_xlfn.LET(
    _xlpm.nameBeforeSlash, IF(ISNUMBER(SEARCH("/", Y3751)), LEFT(Y3751, SEARCH("/", Y3751)-1), Y3751),
    _xlpm.matchRow, IFERROR(MATCH(_xlpm.nameBeforeSlash, AA:AA, 0), ""),
    _xlpm.difference, IF(_xlpm.matchRow="", "", ABS((R3751 + S3751)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),IF(ISBLANK(Y3751),"","Hidden"))</f>
        <v/>
      </c>
      <c r="AA3751" t="s">
        <v>8445</v>
      </c>
      <c r="AB3751" t="s">
        <v>7858</v>
      </c>
      <c r="AC3751" t="s">
        <v>889</v>
      </c>
      <c r="AD3751" t="str">
        <f>_xlfn.XLOOKUP(AC3751,moves!A:A,moves!B:B)</f>
        <v>ghost</v>
      </c>
      <c r="AE3751">
        <f>_xlfn.XLOOKUP(AC3751,moves!A:A,moves!D:D)</f>
        <v>1</v>
      </c>
      <c r="AF3751" t="str">
        <f>_xlfn.XLOOKUP(AC3751,moves!A:A,moves!E:E)</f>
        <v xml:space="preserve">The target faints if the user faints before its next turn. </v>
      </c>
      <c r="AG3751">
        <v>0</v>
      </c>
      <c r="AH3751">
        <v>0</v>
      </c>
      <c r="AI3751">
        <f t="shared" si="265"/>
        <v>1</v>
      </c>
      <c r="AJ3751" t="s">
        <v>524</v>
      </c>
      <c r="AK3751" t="s">
        <v>7859</v>
      </c>
      <c r="AL3751">
        <v>0</v>
      </c>
      <c r="AM3751" cm="1">
        <f t="array" ref="AM3751">IF(AL3751=1,1,
   IF(ISTEXT(AK3751),1,
   IF(AO3751&gt;1,AM3750,
   IF(AI3751=1,
      IF(SUMPRODUCT((LEN($Y$2:$Y$4096)-LEN(SUBSTITUTE($Y$2:$Y$4096,AA3751,"")))/LEN(AA3751))&gt;0,2,1),
      IF(
         SUMPRODUCT((LEN($Y$2:$Y$4096)-LEN(SUBSTITUTE($Y$2:$Y$4096,AA3751,"")))/LEN(AA3751))
         - SUMPRODUCT((LEN($Y$2:$Y$4096)-LEN(SUBSTITUTE($Y$2:$Y$4096,"Alolan "&amp;AA3751,"")))/LEN("Alolan "&amp;AA3751))
         - SUMPRODUCT((LEN($Y$2:$Y$4096)-LEN(SUBSTITUTE($Y$2:$Y$4096,"Galarian "&amp;AA3751,"")))/LEN("Galarian "&amp;AA3751))
         - SUMPRODUCT((LEN($Y$2:$Y$4096)-LEN(SUBSTITUTE($Y$2:$Y$4096,"Hisuian "&amp;AA3751,"")))/LEN("Hisuian "&amp;AA3751))
         - SUMPRODUCT((LEN($Y$2:$Y$4096)-LEN(SUBSTITUTE($Y$2:$Y$4096,"Paldean "&amp;AA3751,"")))/LEN("Paldean "&amp;AA3751))
      &gt;0,2,1)
   ))))</f>
        <v>1</v>
      </c>
      <c r="AN3751">
        <v>0</v>
      </c>
      <c r="AO3751">
        <v>0</v>
      </c>
    </row>
    <row r="3752" spans="1:41" x14ac:dyDescent="0.25">
      <c r="A3752" t="s">
        <v>4375</v>
      </c>
      <c r="B3752" t="s">
        <v>2323</v>
      </c>
      <c r="C3752" t="s">
        <v>1514</v>
      </c>
      <c r="D3752"/>
      <c r="E3752">
        <v>60</v>
      </c>
      <c r="F3752">
        <v>80</v>
      </c>
      <c r="G3752">
        <v>95</v>
      </c>
      <c r="H3752">
        <v>70</v>
      </c>
      <c r="I3752">
        <v>85</v>
      </c>
      <c r="J3752">
        <v>50</v>
      </c>
      <c r="K3752" t="s">
        <v>2322</v>
      </c>
      <c r="M3752" t="s">
        <v>7859</v>
      </c>
      <c r="N3752">
        <v>6.7</v>
      </c>
      <c r="O3752">
        <v>7.8</v>
      </c>
      <c r="P3752">
        <v>1</v>
      </c>
      <c r="Q3752">
        <v>1</v>
      </c>
      <c r="R3752">
        <f t="shared" si="268"/>
        <v>8</v>
      </c>
      <c r="S3752">
        <f t="shared" si="269"/>
        <v>9</v>
      </c>
      <c r="T3752">
        <f t="shared" si="264"/>
        <v>17</v>
      </c>
      <c r="U3752" t="s">
        <v>1514</v>
      </c>
      <c r="V3752" t="s">
        <v>1521</v>
      </c>
      <c r="W3752" t="s">
        <v>1512</v>
      </c>
      <c r="X3752" t="s">
        <v>1546</v>
      </c>
      <c r="Y3752" t="s">
        <v>5647</v>
      </c>
      <c r="Z3752" t="str" cm="1">
        <f t="array" ref="Z3752">IF(ISBLANK(AK3752),_xlfn.LET(
    _xlpm.nameBeforeSlash, IF(ISNUMBER(SEARCH("/", Y3752)), LEFT(Y3752, SEARCH("/", Y3752)-1), Y3752),
    _xlpm.matchRow, IFERROR(MATCH(_xlpm.nameBeforeSlash, AA:AA, 0), ""),
    _xlpm.difference, IF(_xlpm.matchRow="", "", ABS((R3752 + S3752)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),IF(ISBLANK(Y3752),"","Hidden"))</f>
        <v>Hidden</v>
      </c>
      <c r="AA3752" t="s">
        <v>5645</v>
      </c>
      <c r="AB3752" t="s">
        <v>7858</v>
      </c>
      <c r="AC3752" t="s">
        <v>6681</v>
      </c>
      <c r="AD3752" t="str">
        <f>_xlfn.XLOOKUP(AC3752,moves!A:A,moves!B:B)</f>
        <v>steel</v>
      </c>
      <c r="AE3752">
        <f>_xlfn.XLOOKUP(AC3752,moves!A:A,moves!D:D)</f>
        <v>1</v>
      </c>
      <c r="AF3752" t="str">
        <f>_xlfn.XLOOKUP(AC3752,moves!A:A,moves!E:E)</f>
        <v>When the target is next attacked: Add 1 critical hit to the roll.</v>
      </c>
      <c r="AG3752">
        <v>0</v>
      </c>
      <c r="AH3752">
        <v>0</v>
      </c>
      <c r="AI3752">
        <f t="shared" si="265"/>
        <v>1</v>
      </c>
      <c r="AJ3752" t="s">
        <v>524</v>
      </c>
      <c r="AK3752" t="s">
        <v>7859</v>
      </c>
      <c r="AL3752">
        <v>0</v>
      </c>
      <c r="AM3752" cm="1">
        <f t="array" ref="AM3752">IF(AL3752=1,1,
   IF(ISTEXT(AK3752),1,
   IF(AO3752&gt;1,AM3751,
   IF(AI3752=1,
      IF(SUMPRODUCT((LEN($Y$2:$Y$4096)-LEN(SUBSTITUTE($Y$2:$Y$4096,AA3752,"")))/LEN(AA3752))&gt;0,2,1),
      IF(
         SUMPRODUCT((LEN($Y$2:$Y$4096)-LEN(SUBSTITUTE($Y$2:$Y$4096,AA3752,"")))/LEN(AA3752))
         - SUMPRODUCT((LEN($Y$2:$Y$4096)-LEN(SUBSTITUTE($Y$2:$Y$4096,"Alolan "&amp;AA3752,"")))/LEN("Alolan "&amp;AA3752))
         - SUMPRODUCT((LEN($Y$2:$Y$4096)-LEN(SUBSTITUTE($Y$2:$Y$4096,"Galarian "&amp;AA3752,"")))/LEN("Galarian "&amp;AA3752))
         - SUMPRODUCT((LEN($Y$2:$Y$4096)-LEN(SUBSTITUTE($Y$2:$Y$4096,"Hisuian "&amp;AA3752,"")))/LEN("Hisuian "&amp;AA3752))
         - SUMPRODUCT((LEN($Y$2:$Y$4096)-LEN(SUBSTITUTE($Y$2:$Y$4096,"Paldean "&amp;AA3752,"")))/LEN("Paldean "&amp;AA3752))
      &gt;0,2,1)
   ))))</f>
        <v>1</v>
      </c>
      <c r="AN3752">
        <v>0</v>
      </c>
      <c r="AO3752">
        <v>0</v>
      </c>
    </row>
    <row r="3753" spans="1:41" x14ac:dyDescent="0.25">
      <c r="A3753" t="s">
        <v>4378</v>
      </c>
      <c r="B3753" t="s">
        <v>725</v>
      </c>
      <c r="C3753" t="s">
        <v>1521</v>
      </c>
      <c r="D3753"/>
      <c r="E3753">
        <v>65</v>
      </c>
      <c r="F3753">
        <v>85</v>
      </c>
      <c r="G3753">
        <v>70</v>
      </c>
      <c r="H3753">
        <v>75</v>
      </c>
      <c r="I3753">
        <v>70</v>
      </c>
      <c r="J3753">
        <v>40</v>
      </c>
      <c r="K3753" t="s">
        <v>727</v>
      </c>
      <c r="M3753" t="s">
        <v>7859</v>
      </c>
      <c r="N3753">
        <v>6.6</v>
      </c>
      <c r="O3753">
        <v>6.8</v>
      </c>
      <c r="P3753">
        <v>1</v>
      </c>
      <c r="Q3753">
        <v>1</v>
      </c>
      <c r="R3753">
        <f t="shared" si="268"/>
        <v>8</v>
      </c>
      <c r="S3753">
        <f t="shared" si="269"/>
        <v>8</v>
      </c>
      <c r="T3753">
        <f t="shared" si="264"/>
        <v>16</v>
      </c>
      <c r="U3753" t="s">
        <v>1521</v>
      </c>
      <c r="V3753" t="s">
        <v>1469</v>
      </c>
      <c r="W3753" t="s">
        <v>1490</v>
      </c>
      <c r="X3753" t="s">
        <v>1482</v>
      </c>
      <c r="Y3753" t="s">
        <v>5650</v>
      </c>
      <c r="Z3753" t="str" cm="1">
        <f t="array" ref="Z3753">IF(ISBLANK(AK3753),_xlfn.LET(
    _xlpm.nameBeforeSlash, IF(ISNUMBER(SEARCH("/", Y3753)), LEFT(Y3753, SEARCH("/", Y3753)-1), Y3753),
    _xlpm.matchRow, IFERROR(MATCH(_xlpm.nameBeforeSlash, AA:AA, 0), ""),
    _xlpm.difference, IF(_xlpm.matchRow="", "", ABS((R3753 + S3753)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),IF(ISBLANK(Y3753),"","Hidden"))</f>
        <v>Hidden</v>
      </c>
      <c r="AA3753" t="s">
        <v>5648</v>
      </c>
      <c r="AB3753" t="s">
        <v>7858</v>
      </c>
      <c r="AC3753" t="s">
        <v>587</v>
      </c>
      <c r="AD3753" t="str">
        <f>_xlfn.XLOOKUP(AC3753,moves!A:A,moves!B:B)</f>
        <v>electric</v>
      </c>
      <c r="AE3753">
        <f>_xlfn.XLOOKUP(AC3753,moves!A:A,moves!D:D)</f>
        <v>4</v>
      </c>
      <c r="AF3753" t="str">
        <f>_xlfn.XLOOKUP(AC3753,moves!A:A,moves!E:E)</f>
        <v>If the user knows another Electric-type move: Deal 2 extra damage.</v>
      </c>
      <c r="AG3753">
        <v>0</v>
      </c>
      <c r="AH3753">
        <v>0</v>
      </c>
      <c r="AI3753">
        <f t="shared" si="265"/>
        <v>1</v>
      </c>
      <c r="AJ3753" t="s">
        <v>524</v>
      </c>
      <c r="AK3753" t="s">
        <v>7859</v>
      </c>
      <c r="AL3753">
        <v>0</v>
      </c>
      <c r="AM3753" cm="1">
        <f t="array" ref="AM3753">IF(AL3753=1,1,
   IF(ISTEXT(AK3753),1,
   IF(AO3753&gt;1,AM3752,
   IF(AI3753=1,
      IF(SUMPRODUCT((LEN($Y$2:$Y$4096)-LEN(SUBSTITUTE($Y$2:$Y$4096,AA3753,"")))/LEN(AA3753))&gt;0,2,1),
      IF(
         SUMPRODUCT((LEN($Y$2:$Y$4096)-LEN(SUBSTITUTE($Y$2:$Y$4096,AA3753,"")))/LEN(AA3753))
         - SUMPRODUCT((LEN($Y$2:$Y$4096)-LEN(SUBSTITUTE($Y$2:$Y$4096,"Alolan "&amp;AA3753,"")))/LEN("Alolan "&amp;AA3753))
         - SUMPRODUCT((LEN($Y$2:$Y$4096)-LEN(SUBSTITUTE($Y$2:$Y$4096,"Galarian "&amp;AA3753,"")))/LEN("Galarian "&amp;AA3753))
         - SUMPRODUCT((LEN($Y$2:$Y$4096)-LEN(SUBSTITUTE($Y$2:$Y$4096,"Hisuian "&amp;AA3753,"")))/LEN("Hisuian "&amp;AA3753))
         - SUMPRODUCT((LEN($Y$2:$Y$4096)-LEN(SUBSTITUTE($Y$2:$Y$4096,"Paldean "&amp;AA3753,"")))/LEN("Paldean "&amp;AA3753))
      &gt;0,2,1)
   ))))</f>
        <v>1</v>
      </c>
      <c r="AN3753">
        <v>0</v>
      </c>
      <c r="AO3753">
        <v>0</v>
      </c>
    </row>
    <row r="3754" spans="1:41" x14ac:dyDescent="0.25">
      <c r="A3754" t="s">
        <v>4406</v>
      </c>
      <c r="B3754" t="s">
        <v>2359</v>
      </c>
      <c r="C3754" t="s">
        <v>1471</v>
      </c>
      <c r="D3754" t="s">
        <v>1481</v>
      </c>
      <c r="E3754">
        <v>70</v>
      </c>
      <c r="F3754">
        <v>55</v>
      </c>
      <c r="G3754">
        <v>75</v>
      </c>
      <c r="H3754">
        <v>45</v>
      </c>
      <c r="I3754">
        <v>65</v>
      </c>
      <c r="J3754">
        <v>60</v>
      </c>
      <c r="K3754" t="s">
        <v>2360</v>
      </c>
      <c r="M3754" t="s">
        <v>7859</v>
      </c>
      <c r="N3754">
        <v>5.6</v>
      </c>
      <c r="O3754">
        <v>7</v>
      </c>
      <c r="P3754">
        <v>1</v>
      </c>
      <c r="Q3754">
        <v>1</v>
      </c>
      <c r="R3754">
        <f t="shared" si="268"/>
        <v>7</v>
      </c>
      <c r="S3754">
        <f t="shared" si="269"/>
        <v>8</v>
      </c>
      <c r="T3754">
        <f t="shared" si="264"/>
        <v>15</v>
      </c>
      <c r="U3754" t="s">
        <v>1471</v>
      </c>
      <c r="V3754" t="s">
        <v>1481</v>
      </c>
      <c r="W3754" t="s">
        <v>1469</v>
      </c>
      <c r="X3754" t="s">
        <v>1472</v>
      </c>
      <c r="Y3754" t="s">
        <v>5678</v>
      </c>
      <c r="Z3754" t="str" cm="1">
        <f t="array" ref="Z3754">IF(ISBLANK(AK3754),_xlfn.LET(
    _xlpm.nameBeforeSlash, IF(ISNUMBER(SEARCH("/", Y3754)), LEFT(Y3754, SEARCH("/", Y3754)-1), Y3754),
    _xlpm.matchRow, IFERROR(MATCH(_xlpm.nameBeforeSlash, AA:AA, 0), ""),
    _xlpm.difference, IF(_xlpm.matchRow="", "", ABS((R3754 + S3754)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),IF(ISBLANK(Y3754),"","Hidden"))</f>
        <v>Hidden</v>
      </c>
      <c r="AA3754" t="s">
        <v>5679</v>
      </c>
      <c r="AB3754" t="s">
        <v>7858</v>
      </c>
      <c r="AC3754" t="s">
        <v>6357</v>
      </c>
      <c r="AD3754" t="str">
        <f>_xlfn.XLOOKUP(AC3754,moves!A:A,moves!B:B)</f>
        <v>flying</v>
      </c>
      <c r="AE3754">
        <f>_xlfn.XLOOKUP(AC3754,moves!A:A,moves!D:D)</f>
        <v>1</v>
      </c>
      <c r="AF3754" t="str">
        <f>_xlfn.XLOOKUP(AC3754,moves!A:A,moves!E:E)</f>
        <v>The target must switch out.</v>
      </c>
      <c r="AG3754">
        <v>0</v>
      </c>
      <c r="AH3754">
        <v>0</v>
      </c>
      <c r="AI3754">
        <f t="shared" si="265"/>
        <v>1</v>
      </c>
      <c r="AJ3754" t="s">
        <v>524</v>
      </c>
      <c r="AK3754" t="s">
        <v>7859</v>
      </c>
      <c r="AL3754">
        <v>0</v>
      </c>
      <c r="AM3754" cm="1">
        <f t="array" ref="AM3754">IF(AL3754=1,1,
   IF(ISTEXT(AK3754),1,
   IF(AO3754&gt;1,AM3753,
   IF(AI3754=1,
      IF(SUMPRODUCT((LEN($Y$2:$Y$4096)-LEN(SUBSTITUTE($Y$2:$Y$4096,AA3754,"")))/LEN(AA3754))&gt;0,2,1),
      IF(
         SUMPRODUCT((LEN($Y$2:$Y$4096)-LEN(SUBSTITUTE($Y$2:$Y$4096,AA3754,"")))/LEN(AA3754))
         - SUMPRODUCT((LEN($Y$2:$Y$4096)-LEN(SUBSTITUTE($Y$2:$Y$4096,"Alolan "&amp;AA3754,"")))/LEN("Alolan "&amp;AA3754))
         - SUMPRODUCT((LEN($Y$2:$Y$4096)-LEN(SUBSTITUTE($Y$2:$Y$4096,"Galarian "&amp;AA3754,"")))/LEN("Galarian "&amp;AA3754))
         - SUMPRODUCT((LEN($Y$2:$Y$4096)-LEN(SUBSTITUTE($Y$2:$Y$4096,"Hisuian "&amp;AA3754,"")))/LEN("Hisuian "&amp;AA3754))
         - SUMPRODUCT((LEN($Y$2:$Y$4096)-LEN(SUBSTITUTE($Y$2:$Y$4096,"Paldean "&amp;AA3754,"")))/LEN("Paldean "&amp;AA3754))
      &gt;0,2,1)
   ))))</f>
        <v>1</v>
      </c>
      <c r="AN3754">
        <v>0</v>
      </c>
      <c r="AO3754">
        <v>0</v>
      </c>
    </row>
    <row r="3755" spans="1:41" x14ac:dyDescent="0.25">
      <c r="A3755" t="s">
        <v>4411</v>
      </c>
      <c r="B3755" t="s">
        <v>863</v>
      </c>
      <c r="C3755" t="s">
        <v>1471</v>
      </c>
      <c r="D3755" t="s">
        <v>1482</v>
      </c>
      <c r="E3755">
        <v>72</v>
      </c>
      <c r="F3755">
        <v>85</v>
      </c>
      <c r="G3755">
        <v>70</v>
      </c>
      <c r="H3755">
        <v>65</v>
      </c>
      <c r="I3755">
        <v>70</v>
      </c>
      <c r="J3755">
        <v>58</v>
      </c>
      <c r="K3755" t="s">
        <v>559</v>
      </c>
      <c r="M3755" t="s">
        <v>7859</v>
      </c>
      <c r="N3755">
        <v>7.2200000000000006</v>
      </c>
      <c r="O3755">
        <v>7.08</v>
      </c>
      <c r="P3755">
        <v>1</v>
      </c>
      <c r="Q3755">
        <v>1</v>
      </c>
      <c r="R3755">
        <f t="shared" si="268"/>
        <v>8</v>
      </c>
      <c r="S3755">
        <f t="shared" si="269"/>
        <v>8</v>
      </c>
      <c r="T3755">
        <f t="shared" si="264"/>
        <v>16</v>
      </c>
      <c r="U3755" t="s">
        <v>1471</v>
      </c>
      <c r="V3755" t="s">
        <v>1482</v>
      </c>
      <c r="W3755" t="s">
        <v>1479</v>
      </c>
      <c r="X3755" t="s">
        <v>1481</v>
      </c>
      <c r="Y3755" t="s">
        <v>5684</v>
      </c>
      <c r="Z3755" t="str" cm="1">
        <f t="array" ref="Z3755">IF(ISBLANK(AK3755),_xlfn.LET(
    _xlpm.nameBeforeSlash, IF(ISNUMBER(SEARCH("/", Y3755)), LEFT(Y3755, SEARCH("/", Y3755)-1), Y3755),
    _xlpm.matchRow, IFERROR(MATCH(_xlpm.nameBeforeSlash, AA:AA, 0), ""),
    _xlpm.difference, IF(_xlpm.matchRow="", "", ABS((R3755 + S3755)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),IF(ISBLANK(Y3755),"","Hidden"))</f>
        <v>Hidden</v>
      </c>
      <c r="AA3755" t="s">
        <v>5682</v>
      </c>
      <c r="AB3755" t="s">
        <v>7858</v>
      </c>
      <c r="AC3755" t="s">
        <v>862</v>
      </c>
      <c r="AD3755" t="str">
        <f>_xlfn.XLOOKUP(AC3755,moves!A:A,moves!B:B)</f>
        <v>dragon</v>
      </c>
      <c r="AE3755">
        <f>_xlfn.XLOOKUP(AC3755,moves!A:A,moves!D:D)</f>
        <v>3</v>
      </c>
      <c r="AF3755" t="str">
        <f>_xlfn.XLOOKUP(AC3755,moves!A:A,moves!E:E)</f>
        <v>If any status symbols are rolled: Inflict the Paralyzed status on the target.</v>
      </c>
      <c r="AG3755">
        <v>0</v>
      </c>
      <c r="AH3755">
        <v>0</v>
      </c>
      <c r="AI3755">
        <f t="shared" si="265"/>
        <v>1</v>
      </c>
      <c r="AJ3755" t="s">
        <v>524</v>
      </c>
      <c r="AK3755" t="s">
        <v>7859</v>
      </c>
      <c r="AL3755">
        <v>0</v>
      </c>
      <c r="AM3755" cm="1">
        <f t="array" ref="AM3755">IF(AL3755=1,1,
   IF(ISTEXT(AK3755),1,
   IF(AO3755&gt;1,AM3754,
   IF(AI3755=1,
      IF(SUMPRODUCT((LEN($Y$2:$Y$4096)-LEN(SUBSTITUTE($Y$2:$Y$4096,AA3755,"")))/LEN(AA3755))&gt;0,2,1),
      IF(
         SUMPRODUCT((LEN($Y$2:$Y$4096)-LEN(SUBSTITUTE($Y$2:$Y$4096,AA3755,"")))/LEN(AA3755))
         - SUMPRODUCT((LEN($Y$2:$Y$4096)-LEN(SUBSTITUTE($Y$2:$Y$4096,"Alolan "&amp;AA3755,"")))/LEN("Alolan "&amp;AA3755))
         - SUMPRODUCT((LEN($Y$2:$Y$4096)-LEN(SUBSTITUTE($Y$2:$Y$4096,"Galarian "&amp;AA3755,"")))/LEN("Galarian "&amp;AA3755))
         - SUMPRODUCT((LEN($Y$2:$Y$4096)-LEN(SUBSTITUTE($Y$2:$Y$4096,"Hisuian "&amp;AA3755,"")))/LEN("Hisuian "&amp;AA3755))
         - SUMPRODUCT((LEN($Y$2:$Y$4096)-LEN(SUBSTITUTE($Y$2:$Y$4096,"Paldean "&amp;AA3755,"")))/LEN("Paldean "&amp;AA3755))
      &gt;0,2,1)
   ))))</f>
        <v>1</v>
      </c>
      <c r="AN3755">
        <v>0</v>
      </c>
      <c r="AO3755">
        <v>0</v>
      </c>
    </row>
    <row r="3756" spans="1:41" x14ac:dyDescent="0.25">
      <c r="A3756" t="s">
        <v>3778</v>
      </c>
      <c r="B3756" t="s">
        <v>1660</v>
      </c>
      <c r="C3756" t="s">
        <v>1469</v>
      </c>
      <c r="D3756"/>
      <c r="E3756">
        <v>105</v>
      </c>
      <c r="F3756">
        <v>105</v>
      </c>
      <c r="G3756">
        <v>75</v>
      </c>
      <c r="H3756">
        <v>65</v>
      </c>
      <c r="I3756">
        <v>100</v>
      </c>
      <c r="J3756">
        <v>50</v>
      </c>
      <c r="K3756" t="s">
        <v>1659</v>
      </c>
      <c r="M3756" t="s">
        <v>7859</v>
      </c>
      <c r="N3756">
        <v>7.9</v>
      </c>
      <c r="O3756">
        <v>9.4499999999999993</v>
      </c>
      <c r="P3756">
        <v>1</v>
      </c>
      <c r="Q3756">
        <v>1</v>
      </c>
      <c r="R3756">
        <f t="shared" si="268"/>
        <v>9</v>
      </c>
      <c r="S3756">
        <f t="shared" si="269"/>
        <v>10</v>
      </c>
      <c r="T3756">
        <f t="shared" si="264"/>
        <v>19</v>
      </c>
      <c r="U3756" t="s">
        <v>1469</v>
      </c>
      <c r="V3756" t="s">
        <v>1471</v>
      </c>
      <c r="W3756" t="s">
        <v>1524</v>
      </c>
      <c r="X3756" t="s">
        <v>1479</v>
      </c>
      <c r="Z3756" t="str" cm="1">
        <f t="array" ref="Z3756">IF(ISBLANK(AK3756),_xlfn.LET(
    _xlpm.nameBeforeSlash, IF(ISNUMBER(SEARCH("/", Y3756)), LEFT(Y3756, SEARCH("/", Y3756)-1), Y3756),
    _xlpm.matchRow, IFERROR(MATCH(_xlpm.nameBeforeSlash, AA:AA, 0), ""),
    _xlpm.difference, IF(_xlpm.matchRow="", "", ABS((R3756 + S3756)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),IF(ISBLANK(Y3756),"","Hidden"))</f>
        <v/>
      </c>
      <c r="AA3756" t="s">
        <v>5047</v>
      </c>
      <c r="AB3756" t="s">
        <v>7858</v>
      </c>
      <c r="AC3756" t="s">
        <v>743</v>
      </c>
      <c r="AD3756" t="str">
        <f>_xlfn.XLOOKUP(AC3756,moves!A:A,moves!B:B)</f>
        <v>poison</v>
      </c>
      <c r="AE3756">
        <f>_xlfn.XLOOKUP(AC3756,moves!A:A,moves!D:D)</f>
        <v>4</v>
      </c>
      <c r="AF3756" t="str">
        <f>_xlfn.XLOOKUP(AC3756,moves!A:A,moves!E:E)</f>
        <v>To use this move: The user must consume an Apricorn from the bag of the user. Increase the attack strength by 1/2/3 depending on the tier of the Apricon consumed.</v>
      </c>
      <c r="AG3756">
        <v>0</v>
      </c>
      <c r="AH3756">
        <v>0</v>
      </c>
      <c r="AI3756">
        <f t="shared" si="265"/>
        <v>1</v>
      </c>
      <c r="AJ3756" t="s">
        <v>525</v>
      </c>
      <c r="AK3756" t="s">
        <v>7859</v>
      </c>
      <c r="AL3756">
        <v>0</v>
      </c>
      <c r="AM3756" cm="1">
        <f t="array" ref="AM3756">IF(AL3756=1,1,
   IF(ISTEXT(AK3756),1,
   IF(AO3756&gt;1,AM3755,
   IF(AI3756=1,
      IF(SUMPRODUCT((LEN($Y$2:$Y$4096)-LEN(SUBSTITUTE($Y$2:$Y$4096,AA3756,"")))/LEN(AA3756))&gt;0,2,1),
      IF(
         SUMPRODUCT((LEN($Y$2:$Y$4096)-LEN(SUBSTITUTE($Y$2:$Y$4096,AA3756,"")))/LEN(AA3756))
         - SUMPRODUCT((LEN($Y$2:$Y$4096)-LEN(SUBSTITUTE($Y$2:$Y$4096,"Alolan "&amp;AA3756,"")))/LEN("Alolan "&amp;AA3756))
         - SUMPRODUCT((LEN($Y$2:$Y$4096)-LEN(SUBSTITUTE($Y$2:$Y$4096,"Galarian "&amp;AA3756,"")))/LEN("Galarian "&amp;AA3756))
         - SUMPRODUCT((LEN($Y$2:$Y$4096)-LEN(SUBSTITUTE($Y$2:$Y$4096,"Hisuian "&amp;AA3756,"")))/LEN("Hisuian "&amp;AA3756))
         - SUMPRODUCT((LEN($Y$2:$Y$4096)-LEN(SUBSTITUTE($Y$2:$Y$4096,"Paldean "&amp;AA3756,"")))/LEN("Paldean "&amp;AA3756))
      &gt;0,2,1)
   ))))</f>
        <v>1</v>
      </c>
      <c r="AN3756">
        <v>0</v>
      </c>
      <c r="AO3756">
        <v>0</v>
      </c>
    </row>
    <row r="3757" spans="1:41" x14ac:dyDescent="0.25">
      <c r="A3757" t="s">
        <v>3946</v>
      </c>
      <c r="B3757" t="s">
        <v>100</v>
      </c>
      <c r="C3757" t="s">
        <v>1471</v>
      </c>
      <c r="D3757" t="s">
        <v>1479</v>
      </c>
      <c r="E3757">
        <v>75</v>
      </c>
      <c r="F3757">
        <v>90</v>
      </c>
      <c r="G3757">
        <v>50</v>
      </c>
      <c r="H3757">
        <v>110</v>
      </c>
      <c r="I3757">
        <v>80</v>
      </c>
      <c r="J3757">
        <v>95</v>
      </c>
      <c r="K3757" t="s">
        <v>373</v>
      </c>
      <c r="M3757" t="s">
        <v>7859</v>
      </c>
      <c r="N3757">
        <v>10.199999999999999</v>
      </c>
      <c r="O3757">
        <v>6.9</v>
      </c>
      <c r="P3757">
        <v>2</v>
      </c>
      <c r="Q3757">
        <v>1</v>
      </c>
      <c r="R3757">
        <f t="shared" si="268"/>
        <v>12</v>
      </c>
      <c r="S3757">
        <f t="shared" si="269"/>
        <v>8</v>
      </c>
      <c r="T3757">
        <f t="shared" si="264"/>
        <v>20</v>
      </c>
      <c r="U3757" t="s">
        <v>1471</v>
      </c>
      <c r="V3757" t="s">
        <v>1479</v>
      </c>
      <c r="W3757" t="s">
        <v>1469</v>
      </c>
      <c r="X3757" t="s">
        <v>1521</v>
      </c>
      <c r="Z3757" t="str" cm="1">
        <f t="array" ref="Z3757">IF(ISBLANK(AK3757),_xlfn.LET(
    _xlpm.nameBeforeSlash, IF(ISNUMBER(SEARCH("/", Y3757)), LEFT(Y3757, SEARCH("/", Y3757)-1), Y3757),
    _xlpm.matchRow, IFERROR(MATCH(_xlpm.nameBeforeSlash, AA:AA, 0), ""),
    _xlpm.difference, IF(_xlpm.matchRow="", "", ABS((R3757 + S3757)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),IF(ISBLANK(Y3757),"","Hidden"))</f>
        <v/>
      </c>
      <c r="AA3757" t="s">
        <v>5234</v>
      </c>
      <c r="AB3757" t="s">
        <v>7858</v>
      </c>
      <c r="AC3757" t="s">
        <v>957</v>
      </c>
      <c r="AD3757" t="str">
        <f>_xlfn.XLOOKUP(AC3757,moves!A:A,moves!B:B)</f>
        <v>dark</v>
      </c>
      <c r="AE3757">
        <f>_xlfn.XLOOKUP(AC3757,moves!A:A,moves!D:D)</f>
        <v>2</v>
      </c>
      <c r="AF3757" t="str">
        <f>_xlfn.XLOOKUP(AC3757,moves!A:A,moves!E:E)</f>
        <v>When the targets next attack: Decrease the target's attack strength by 1.</v>
      </c>
      <c r="AG3757">
        <v>0</v>
      </c>
      <c r="AH3757">
        <v>0</v>
      </c>
      <c r="AI3757">
        <f t="shared" si="265"/>
        <v>1</v>
      </c>
      <c r="AJ3757" t="s">
        <v>525</v>
      </c>
      <c r="AK3757" t="s">
        <v>7859</v>
      </c>
      <c r="AL3757">
        <v>0</v>
      </c>
      <c r="AM3757" cm="1">
        <f t="array" ref="AM3757">IF(AL3757=1,1,
   IF(ISTEXT(AK3757),1,
   IF(AO3757&gt;1,AM3756,
   IF(AI3757=1,
      IF(SUMPRODUCT((LEN($Y$2:$Y$4096)-LEN(SUBSTITUTE($Y$2:$Y$4096,AA3757,"")))/LEN(AA3757))&gt;0,2,1),
      IF(
         SUMPRODUCT((LEN($Y$2:$Y$4096)-LEN(SUBSTITUTE($Y$2:$Y$4096,AA3757,"")))/LEN(AA3757))
         - SUMPRODUCT((LEN($Y$2:$Y$4096)-LEN(SUBSTITUTE($Y$2:$Y$4096,"Alolan "&amp;AA3757,"")))/LEN("Alolan "&amp;AA3757))
         - SUMPRODUCT((LEN($Y$2:$Y$4096)-LEN(SUBSTITUTE($Y$2:$Y$4096,"Galarian "&amp;AA3757,"")))/LEN("Galarian "&amp;AA3757))
         - SUMPRODUCT((LEN($Y$2:$Y$4096)-LEN(SUBSTITUTE($Y$2:$Y$4096,"Hisuian "&amp;AA3757,"")))/LEN("Hisuian "&amp;AA3757))
         - SUMPRODUCT((LEN($Y$2:$Y$4096)-LEN(SUBSTITUTE($Y$2:$Y$4096,"Paldean "&amp;AA3757,"")))/LEN("Paldean "&amp;AA3757))
      &gt;0,2,1)
   ))))</f>
        <v>1</v>
      </c>
      <c r="AN3757">
        <v>0</v>
      </c>
      <c r="AO3757">
        <v>1</v>
      </c>
    </row>
    <row r="3758" spans="1:41" x14ac:dyDescent="0.25">
      <c r="A3758" t="s">
        <v>3947</v>
      </c>
      <c r="B3758" t="s">
        <v>100</v>
      </c>
      <c r="C3758" t="s">
        <v>1471</v>
      </c>
      <c r="D3758" t="s">
        <v>1479</v>
      </c>
      <c r="E3758">
        <v>75</v>
      </c>
      <c r="F3758">
        <v>90</v>
      </c>
      <c r="G3758">
        <v>90</v>
      </c>
      <c r="H3758">
        <v>140</v>
      </c>
      <c r="I3758">
        <v>90</v>
      </c>
      <c r="J3758">
        <v>115</v>
      </c>
      <c r="K3758" t="s">
        <v>373</v>
      </c>
      <c r="M3758" t="s">
        <v>7859</v>
      </c>
      <c r="N3758">
        <v>12.5</v>
      </c>
      <c r="O3758">
        <v>8.4</v>
      </c>
      <c r="P3758">
        <v>2</v>
      </c>
      <c r="Q3758">
        <v>2</v>
      </c>
      <c r="R3758">
        <f t="shared" si="268"/>
        <v>15</v>
      </c>
      <c r="S3758">
        <f t="shared" si="269"/>
        <v>10</v>
      </c>
      <c r="T3758">
        <f t="shared" si="264"/>
        <v>25</v>
      </c>
      <c r="U3758" t="s">
        <v>1471</v>
      </c>
      <c r="V3758" t="s">
        <v>1479</v>
      </c>
      <c r="W3758" t="s">
        <v>1469</v>
      </c>
      <c r="X3758" t="s">
        <v>1521</v>
      </c>
      <c r="Z3758" t="str" cm="1">
        <f t="array" ref="Z3758">IF(ISBLANK(AK3758),_xlfn.LET(
    _xlpm.nameBeforeSlash, IF(ISNUMBER(SEARCH("/", Y3758)), LEFT(Y3758, SEARCH("/", Y3758)-1), Y3758),
    _xlpm.matchRow, IFERROR(MATCH(_xlpm.nameBeforeSlash, AA:AA, 0), ""),
    _xlpm.difference, IF(_xlpm.matchRow="", "", ABS((R3758 + S3758)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),IF(ISBLANK(Y3758),"","Hidden"))</f>
        <v/>
      </c>
      <c r="AA3758" t="s">
        <v>5236</v>
      </c>
      <c r="AB3758" t="s">
        <v>7858</v>
      </c>
      <c r="AC3758" t="s">
        <v>6482</v>
      </c>
      <c r="AD3758" t="str">
        <f>_xlfn.XLOOKUP(AC3758,moves!A:A,moves!B:B)</f>
        <v>fire</v>
      </c>
      <c r="AE3758">
        <f>_xlfn.XLOOKUP(AC3758,moves!A:A,moves!D:D)</f>
        <v>5</v>
      </c>
      <c r="AF3758" t="str">
        <f>_xlfn.XLOOKUP(AC3758,moves!A:A,moves!E:E)</f>
        <v>If any status symbols are rolled: Inflict the Burned status on the target. If the target was already Burned: Deal 2 extra damage.</v>
      </c>
      <c r="AG3758">
        <v>0</v>
      </c>
      <c r="AH3758">
        <v>0</v>
      </c>
      <c r="AI3758">
        <f t="shared" si="265"/>
        <v>1</v>
      </c>
      <c r="AJ3758" t="s">
        <v>525</v>
      </c>
      <c r="AK3758" t="s">
        <v>7859</v>
      </c>
      <c r="AL3758">
        <v>0</v>
      </c>
      <c r="AM3758" cm="1">
        <f t="array" ref="AM3758">IF(AL3758=1,1,
   IF(ISTEXT(AK3758),1,
   IF(AO3758&gt;1,AM3757,
   IF(AI3758=1,
      IF(SUMPRODUCT((LEN($Y$2:$Y$4096)-LEN(SUBSTITUTE($Y$2:$Y$4096,AA3758,"")))/LEN(AA3758))&gt;0,2,1),
      IF(
         SUMPRODUCT((LEN($Y$2:$Y$4096)-LEN(SUBSTITUTE($Y$2:$Y$4096,AA3758,"")))/LEN(AA3758))
         - SUMPRODUCT((LEN($Y$2:$Y$4096)-LEN(SUBSTITUTE($Y$2:$Y$4096,"Alolan "&amp;AA3758,"")))/LEN("Alolan "&amp;AA3758))
         - SUMPRODUCT((LEN($Y$2:$Y$4096)-LEN(SUBSTITUTE($Y$2:$Y$4096,"Galarian "&amp;AA3758,"")))/LEN("Galarian "&amp;AA3758))
         - SUMPRODUCT((LEN($Y$2:$Y$4096)-LEN(SUBSTITUTE($Y$2:$Y$4096,"Hisuian "&amp;AA3758,"")))/LEN("Hisuian "&amp;AA3758))
         - SUMPRODUCT((LEN($Y$2:$Y$4096)-LEN(SUBSTITUTE($Y$2:$Y$4096,"Paldean "&amp;AA3758,"")))/LEN("Paldean "&amp;AA3758))
      &gt;0,2,1)
   ))))</f>
        <v>1</v>
      </c>
      <c r="AN3758">
        <v>0</v>
      </c>
      <c r="AO3758">
        <v>2</v>
      </c>
    </row>
    <row r="3759" spans="1:41" x14ac:dyDescent="0.25">
      <c r="A3759" t="s">
        <v>4203</v>
      </c>
      <c r="B3759" t="s">
        <v>206</v>
      </c>
      <c r="C3759" t="s">
        <v>1469</v>
      </c>
      <c r="D3759" t="s">
        <v>1471</v>
      </c>
      <c r="E3759">
        <v>70</v>
      </c>
      <c r="F3759">
        <v>90</v>
      </c>
      <c r="G3759">
        <v>110</v>
      </c>
      <c r="H3759">
        <v>60</v>
      </c>
      <c r="I3759">
        <v>75</v>
      </c>
      <c r="J3759">
        <v>95</v>
      </c>
      <c r="K3759" t="s">
        <v>2107</v>
      </c>
      <c r="M3759" t="s">
        <v>7859</v>
      </c>
      <c r="N3759">
        <v>8.9</v>
      </c>
      <c r="O3759">
        <v>8.35</v>
      </c>
      <c r="P3759">
        <v>1</v>
      </c>
      <c r="Q3759">
        <v>1</v>
      </c>
      <c r="R3759">
        <f t="shared" si="268"/>
        <v>10</v>
      </c>
      <c r="S3759">
        <f t="shared" si="269"/>
        <v>9</v>
      </c>
      <c r="T3759">
        <f t="shared" si="264"/>
        <v>19</v>
      </c>
      <c r="U3759" t="s">
        <v>1469</v>
      </c>
      <c r="V3759" t="s">
        <v>1471</v>
      </c>
      <c r="W3759" t="s">
        <v>1499</v>
      </c>
      <c r="X3759" t="s">
        <v>1472</v>
      </c>
      <c r="Z3759" t="str" cm="1">
        <f t="array" ref="Z3759">IF(ISBLANK(AK3759),_xlfn.LET(
    _xlpm.nameBeforeSlash, IF(ISNUMBER(SEARCH("/", Y3759)), LEFT(Y3759, SEARCH("/", Y3759)-1), Y3759),
    _xlpm.matchRow, IFERROR(MATCH(_xlpm.nameBeforeSlash, AA:AA, 0), ""),
    _xlpm.difference, IF(_xlpm.matchRow="", "", ABS((R3759 + S3759)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),IF(ISBLANK(Y3759),"","Hidden"))</f>
        <v/>
      </c>
      <c r="AA3759" t="s">
        <v>5490</v>
      </c>
      <c r="AB3759" t="s">
        <v>7858</v>
      </c>
      <c r="AC3759" t="s">
        <v>454</v>
      </c>
      <c r="AD3759" t="str">
        <f>_xlfn.XLOOKUP(AC3759,moves!A:A,moves!B:B)</f>
        <v>dark</v>
      </c>
      <c r="AE3759">
        <f>_xlfn.XLOOKUP(AC3759,moves!A:A,moves!D:D)</f>
        <v>4</v>
      </c>
      <c r="AF3759" t="str">
        <f>_xlfn.XLOOKUP(AC3759,moves!A:A,moves!E:E)</f>
        <v>Critical hits deal +1 damage.</v>
      </c>
      <c r="AG3759">
        <v>0</v>
      </c>
      <c r="AH3759">
        <v>0</v>
      </c>
      <c r="AI3759">
        <f t="shared" si="265"/>
        <v>1</v>
      </c>
      <c r="AJ3759" t="s">
        <v>525</v>
      </c>
      <c r="AK3759" t="s">
        <v>7859</v>
      </c>
      <c r="AL3759">
        <v>0</v>
      </c>
      <c r="AM3759" cm="1">
        <f t="array" ref="AM3759">IF(AL3759=1,1,
   IF(ISTEXT(AK3759),1,
   IF(AO3759&gt;1,AM3758,
   IF(AI3759=1,
      IF(SUMPRODUCT((LEN($Y$2:$Y$4096)-LEN(SUBSTITUTE($Y$2:$Y$4096,AA3759,"")))/LEN(AA3759))&gt;0,2,1),
      IF(
         SUMPRODUCT((LEN($Y$2:$Y$4096)-LEN(SUBSTITUTE($Y$2:$Y$4096,AA3759,"")))/LEN(AA3759))
         - SUMPRODUCT((LEN($Y$2:$Y$4096)-LEN(SUBSTITUTE($Y$2:$Y$4096,"Alolan "&amp;AA3759,"")))/LEN("Alolan "&amp;AA3759))
         - SUMPRODUCT((LEN($Y$2:$Y$4096)-LEN(SUBSTITUTE($Y$2:$Y$4096,"Galarian "&amp;AA3759,"")))/LEN("Galarian "&amp;AA3759))
         - SUMPRODUCT((LEN($Y$2:$Y$4096)-LEN(SUBSTITUTE($Y$2:$Y$4096,"Hisuian "&amp;AA3759,"")))/LEN("Hisuian "&amp;AA3759))
         - SUMPRODUCT((LEN($Y$2:$Y$4096)-LEN(SUBSTITUTE($Y$2:$Y$4096,"Paldean "&amp;AA3759,"")))/LEN("Paldean "&amp;AA3759))
      &gt;0,2,1)
   ))))</f>
        <v>1</v>
      </c>
      <c r="AN3759">
        <v>0</v>
      </c>
      <c r="AO3759">
        <v>0</v>
      </c>
    </row>
    <row r="3760" spans="1:41" x14ac:dyDescent="0.25">
      <c r="A3760" t="s">
        <v>4214</v>
      </c>
      <c r="B3760" t="s">
        <v>216</v>
      </c>
      <c r="C3760" t="s">
        <v>1521</v>
      </c>
      <c r="D3760" t="s">
        <v>1514</v>
      </c>
      <c r="E3760">
        <v>70</v>
      </c>
      <c r="F3760">
        <v>70</v>
      </c>
      <c r="G3760">
        <v>115</v>
      </c>
      <c r="H3760">
        <v>130</v>
      </c>
      <c r="I3760">
        <v>90</v>
      </c>
      <c r="J3760">
        <v>60</v>
      </c>
      <c r="K3760" t="s">
        <v>338</v>
      </c>
      <c r="M3760" t="s">
        <v>7859</v>
      </c>
      <c r="N3760">
        <v>9.6</v>
      </c>
      <c r="O3760">
        <v>8.9499999999999993</v>
      </c>
      <c r="P3760">
        <v>1</v>
      </c>
      <c r="Q3760">
        <v>2</v>
      </c>
      <c r="R3760">
        <f t="shared" si="268"/>
        <v>11</v>
      </c>
      <c r="S3760">
        <f t="shared" si="269"/>
        <v>11</v>
      </c>
      <c r="T3760">
        <f t="shared" si="264"/>
        <v>22</v>
      </c>
      <c r="U3760" t="s">
        <v>1521</v>
      </c>
      <c r="V3760" t="s">
        <v>1514</v>
      </c>
      <c r="W3760" t="s">
        <v>429</v>
      </c>
      <c r="X3760" t="s">
        <v>1512</v>
      </c>
      <c r="Z3760" t="str" cm="1">
        <f t="array" ref="Z3760">IF(ISBLANK(AK3760),_xlfn.LET(
    _xlpm.nameBeforeSlash, IF(ISNUMBER(SEARCH("/", Y3760)), LEFT(Y3760, SEARCH("/", Y3760)-1), Y3760),
    _xlpm.matchRow, IFERROR(MATCH(_xlpm.nameBeforeSlash, AA:AA, 0), ""),
    _xlpm.difference, IF(_xlpm.matchRow="", "", ABS((R3760 + S3760)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),IF(ISBLANK(Y3760),"","Hidden"))</f>
        <v/>
      </c>
      <c r="AA3760" t="s">
        <v>5039</v>
      </c>
      <c r="AB3760" t="s">
        <v>7858</v>
      </c>
      <c r="AC3760" t="s">
        <v>6609</v>
      </c>
      <c r="AD3760" t="str">
        <f>_xlfn.XLOOKUP(AC3760,moves!A:A,moves!B:B)</f>
        <v>electric</v>
      </c>
      <c r="AE3760">
        <f>_xlfn.XLOOKUP(AC3760,moves!A:A,moves!D:D)</f>
        <v>4</v>
      </c>
      <c r="AF3760" t="str">
        <f>_xlfn.XLOOKUP(AC3760,moves!A:A,moves!E:E)</f>
        <v>The user may split the dice rolled amongst any active Pokémon.</v>
      </c>
      <c r="AG3760">
        <v>0</v>
      </c>
      <c r="AH3760">
        <v>0</v>
      </c>
      <c r="AI3760">
        <f t="shared" si="265"/>
        <v>1</v>
      </c>
      <c r="AJ3760" t="s">
        <v>525</v>
      </c>
      <c r="AK3760" t="s">
        <v>7859</v>
      </c>
      <c r="AL3760">
        <v>0</v>
      </c>
      <c r="AM3760" cm="1">
        <f t="array" ref="AM3760">IF(AL3760=1,1,
   IF(ISTEXT(AK3760),1,
   IF(AO3760&gt;1,AM3759,
   IF(AI3760=1,
      IF(SUMPRODUCT((LEN($Y$2:$Y$4096)-LEN(SUBSTITUTE($Y$2:$Y$4096,AA3760,"")))/LEN(AA3760))&gt;0,2,1),
      IF(
         SUMPRODUCT((LEN($Y$2:$Y$4096)-LEN(SUBSTITUTE($Y$2:$Y$4096,AA3760,"")))/LEN(AA3760))
         - SUMPRODUCT((LEN($Y$2:$Y$4096)-LEN(SUBSTITUTE($Y$2:$Y$4096,"Alolan "&amp;AA3760,"")))/LEN("Alolan "&amp;AA3760))
         - SUMPRODUCT((LEN($Y$2:$Y$4096)-LEN(SUBSTITUTE($Y$2:$Y$4096,"Galarian "&amp;AA3760,"")))/LEN("Galarian "&amp;AA3760))
         - SUMPRODUCT((LEN($Y$2:$Y$4096)-LEN(SUBSTITUTE($Y$2:$Y$4096,"Hisuian "&amp;AA3760,"")))/LEN("Hisuian "&amp;AA3760))
         - SUMPRODUCT((LEN($Y$2:$Y$4096)-LEN(SUBSTITUTE($Y$2:$Y$4096,"Paldean "&amp;AA3760,"")))/LEN("Paldean "&amp;AA3760))
      &gt;0,2,1)
   ))))</f>
        <v>1</v>
      </c>
      <c r="AN3760">
        <v>0</v>
      </c>
      <c r="AO3760">
        <v>0</v>
      </c>
    </row>
    <row r="3761" spans="1:41" x14ac:dyDescent="0.25">
      <c r="A3761" t="s">
        <v>4259</v>
      </c>
      <c r="B3761" t="s">
        <v>2124</v>
      </c>
      <c r="C3761" t="s">
        <v>1468</v>
      </c>
      <c r="D3761"/>
      <c r="E3761">
        <v>75</v>
      </c>
      <c r="F3761">
        <v>75</v>
      </c>
      <c r="G3761">
        <v>95</v>
      </c>
      <c r="H3761">
        <v>75</v>
      </c>
      <c r="I3761">
        <v>95</v>
      </c>
      <c r="J3761">
        <v>113</v>
      </c>
      <c r="K3761" t="s">
        <v>2125</v>
      </c>
      <c r="M3761" t="s">
        <v>7859</v>
      </c>
      <c r="N3761">
        <v>9.02</v>
      </c>
      <c r="O3761">
        <v>8.6999999999999993</v>
      </c>
      <c r="P3761">
        <v>2</v>
      </c>
      <c r="Q3761">
        <v>2</v>
      </c>
      <c r="R3761">
        <f t="shared" si="268"/>
        <v>11</v>
      </c>
      <c r="S3761">
        <f t="shared" si="269"/>
        <v>11</v>
      </c>
      <c r="T3761">
        <f t="shared" si="264"/>
        <v>22</v>
      </c>
      <c r="U3761" t="s">
        <v>1468</v>
      </c>
      <c r="V3761" t="s">
        <v>1482</v>
      </c>
      <c r="W3761" t="s">
        <v>1469</v>
      </c>
      <c r="X3761" t="s">
        <v>429</v>
      </c>
      <c r="Z3761" t="str" cm="1">
        <f t="array" ref="Z3761">IF(ISBLANK(AK3761),_xlfn.LET(
    _xlpm.nameBeforeSlash, IF(ISNUMBER(SEARCH("/", Y3761)), LEFT(Y3761, SEARCH("/", Y3761)-1), Y3761),
    _xlpm.matchRow, IFERROR(MATCH(_xlpm.nameBeforeSlash, AA:AA, 0), ""),
    _xlpm.difference, IF(_xlpm.matchRow="", "", ABS((R3761 + S3761)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),IF(ISBLANK(Y3761),"","Hidden"))</f>
        <v/>
      </c>
      <c r="AA3761" t="s">
        <v>5533</v>
      </c>
      <c r="AB3761" t="s">
        <v>7858</v>
      </c>
      <c r="AC3761" t="s">
        <v>6658</v>
      </c>
      <c r="AD3761" t="str">
        <f>_xlfn.XLOOKUP(AC3761,moves!A:A,moves!B:B)</f>
        <v>grass</v>
      </c>
      <c r="AE3761">
        <f>_xlfn.XLOOKUP(AC3761,moves!A:A,moves!D:D)</f>
        <v>4</v>
      </c>
      <c r="AF3761" t="str">
        <f>_xlfn.XLOOKUP(AC3761,moves!A:A,moves!E:E)</f>
        <v>Ignore effects of the target's moves effects, abilities, and held items.</v>
      </c>
      <c r="AG3761">
        <v>0</v>
      </c>
      <c r="AH3761">
        <v>0</v>
      </c>
      <c r="AI3761">
        <f t="shared" si="265"/>
        <v>1</v>
      </c>
      <c r="AJ3761" t="s">
        <v>525</v>
      </c>
      <c r="AK3761" t="s">
        <v>7859</v>
      </c>
      <c r="AL3761">
        <v>0</v>
      </c>
      <c r="AM3761" cm="1">
        <f t="array" ref="AM3761">IF(AL3761=1,1,
   IF(ISTEXT(AK3761),1,
   IF(AO3761&gt;1,AM3760,
   IF(AI3761=1,
      IF(SUMPRODUCT((LEN($Y$2:$Y$4096)-LEN(SUBSTITUTE($Y$2:$Y$4096,AA3761,"")))/LEN(AA3761))&gt;0,2,1),
      IF(
         SUMPRODUCT((LEN($Y$2:$Y$4096)-LEN(SUBSTITUTE($Y$2:$Y$4096,AA3761,"")))/LEN(AA3761))
         - SUMPRODUCT((LEN($Y$2:$Y$4096)-LEN(SUBSTITUTE($Y$2:$Y$4096,"Alolan "&amp;AA3761,"")))/LEN("Alolan "&amp;AA3761))
         - SUMPRODUCT((LEN($Y$2:$Y$4096)-LEN(SUBSTITUTE($Y$2:$Y$4096,"Galarian "&amp;AA3761,"")))/LEN("Galarian "&amp;AA3761))
         - SUMPRODUCT((LEN($Y$2:$Y$4096)-LEN(SUBSTITUTE($Y$2:$Y$4096,"Hisuian "&amp;AA3761,"")))/LEN("Hisuian "&amp;AA3761))
         - SUMPRODUCT((LEN($Y$2:$Y$4096)-LEN(SUBSTITUTE($Y$2:$Y$4096,"Paldean "&amp;AA3761,"")))/LEN("Paldean "&amp;AA3761))
      &gt;0,2,1)
   ))))</f>
        <v>1</v>
      </c>
      <c r="AN3761">
        <v>0</v>
      </c>
      <c r="AO3761">
        <v>0</v>
      </c>
    </row>
    <row r="3762" spans="1:41" x14ac:dyDescent="0.25">
      <c r="A3762" t="s">
        <v>4284</v>
      </c>
      <c r="B3762" t="s">
        <v>2166</v>
      </c>
      <c r="C3762" t="s">
        <v>1512</v>
      </c>
      <c r="D3762" t="s">
        <v>1481</v>
      </c>
      <c r="E3762">
        <v>80</v>
      </c>
      <c r="F3762">
        <v>115</v>
      </c>
      <c r="G3762">
        <v>80</v>
      </c>
      <c r="H3762">
        <v>65</v>
      </c>
      <c r="I3762">
        <v>55</v>
      </c>
      <c r="J3762">
        <v>93</v>
      </c>
      <c r="K3762" t="s">
        <v>2167</v>
      </c>
      <c r="M3762" t="s">
        <v>7859</v>
      </c>
      <c r="N3762">
        <v>10.120000000000001</v>
      </c>
      <c r="O3762">
        <v>7.25</v>
      </c>
      <c r="P3762">
        <v>2</v>
      </c>
      <c r="Q3762">
        <v>1</v>
      </c>
      <c r="R3762">
        <f t="shared" si="268"/>
        <v>12</v>
      </c>
      <c r="S3762">
        <f t="shared" si="269"/>
        <v>8</v>
      </c>
      <c r="T3762">
        <f t="shared" si="264"/>
        <v>20</v>
      </c>
      <c r="U3762" t="s">
        <v>1512</v>
      </c>
      <c r="V3762" t="s">
        <v>1481</v>
      </c>
      <c r="W3762" t="s">
        <v>1499</v>
      </c>
      <c r="X3762" t="s">
        <v>1514</v>
      </c>
      <c r="Z3762" t="str" cm="1">
        <f t="array" ref="Z3762">IF(ISBLANK(AK3762),_xlfn.LET(
    _xlpm.nameBeforeSlash, IF(ISNUMBER(SEARCH("/", Y3762)), LEFT(Y3762, SEARCH("/", Y3762)-1), Y3762),
    _xlpm.matchRow, IFERROR(MATCH(_xlpm.nameBeforeSlash, AA:AA, 0), ""),
    _xlpm.difference, IF(_xlpm.matchRow="", "", ABS((R3762 + S3762)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),IF(ISBLANK(Y3762),"","Hidden"))</f>
        <v/>
      </c>
      <c r="AA3762" t="s">
        <v>8446</v>
      </c>
      <c r="AB3762" t="s">
        <v>7858</v>
      </c>
      <c r="AC3762" t="s">
        <v>495</v>
      </c>
      <c r="AD3762" t="str">
        <f>_xlfn.XLOOKUP(AC3762,moves!A:A,moves!B:B)</f>
        <v>flying</v>
      </c>
      <c r="AE3762">
        <f>_xlfn.XLOOKUP(AC3762,moves!A:A,moves!D:D)</f>
        <v>6</v>
      </c>
      <c r="AF3762" t="str">
        <f>_xlfn.XLOOKUP(AC3762,moves!A:A,moves!E:E)</f>
        <v>Critical hits deal +1 damage.</v>
      </c>
      <c r="AG3762">
        <v>0</v>
      </c>
      <c r="AH3762">
        <v>0</v>
      </c>
      <c r="AI3762">
        <f t="shared" si="265"/>
        <v>1</v>
      </c>
      <c r="AJ3762" t="s">
        <v>525</v>
      </c>
      <c r="AK3762" t="s">
        <v>7859</v>
      </c>
      <c r="AL3762">
        <v>0</v>
      </c>
      <c r="AM3762" cm="1">
        <f t="array" ref="AM3762">IF(AL3762=1,1,
   IF(ISTEXT(AK3762),1,
   IF(AO3762&gt;1,AM3761,
   IF(AI3762=1,
      IF(SUMPRODUCT((LEN($Y$2:$Y$4096)-LEN(SUBSTITUTE($Y$2:$Y$4096,AA3762,"")))/LEN(AA3762))&gt;0,2,1),
      IF(
         SUMPRODUCT((LEN($Y$2:$Y$4096)-LEN(SUBSTITUTE($Y$2:$Y$4096,AA3762,"")))/LEN(AA3762))
         - SUMPRODUCT((LEN($Y$2:$Y$4096)-LEN(SUBSTITUTE($Y$2:$Y$4096,"Alolan "&amp;AA3762,"")))/LEN("Alolan "&amp;AA3762))
         - SUMPRODUCT((LEN($Y$2:$Y$4096)-LEN(SUBSTITUTE($Y$2:$Y$4096,"Galarian "&amp;AA3762,"")))/LEN("Galarian "&amp;AA3762))
         - SUMPRODUCT((LEN($Y$2:$Y$4096)-LEN(SUBSTITUTE($Y$2:$Y$4096,"Hisuian "&amp;AA3762,"")))/LEN("Hisuian "&amp;AA3762))
         - SUMPRODUCT((LEN($Y$2:$Y$4096)-LEN(SUBSTITUTE($Y$2:$Y$4096,"Paldean "&amp;AA3762,"")))/LEN("Paldean "&amp;AA3762))
      &gt;0,2,1)
   ))))</f>
        <v>1</v>
      </c>
      <c r="AN3762">
        <v>0</v>
      </c>
      <c r="AO3762">
        <v>0</v>
      </c>
    </row>
    <row r="3763" spans="1:41" x14ac:dyDescent="0.25">
      <c r="A3763" t="s">
        <v>4298</v>
      </c>
      <c r="B3763" t="s">
        <v>2189</v>
      </c>
      <c r="C3763" t="s">
        <v>1492</v>
      </c>
      <c r="D3763"/>
      <c r="E3763">
        <v>105</v>
      </c>
      <c r="F3763">
        <v>140</v>
      </c>
      <c r="G3763">
        <v>95</v>
      </c>
      <c r="H3763">
        <v>55</v>
      </c>
      <c r="I3763">
        <v>65</v>
      </c>
      <c r="J3763">
        <v>45</v>
      </c>
      <c r="K3763" t="s">
        <v>2187</v>
      </c>
      <c r="M3763" t="s">
        <v>7859</v>
      </c>
      <c r="N3763">
        <v>9.35</v>
      </c>
      <c r="O3763">
        <v>9</v>
      </c>
      <c r="P3763">
        <v>2</v>
      </c>
      <c r="Q3763">
        <v>2</v>
      </c>
      <c r="R3763">
        <f t="shared" si="268"/>
        <v>11</v>
      </c>
      <c r="S3763">
        <f t="shared" si="269"/>
        <v>11</v>
      </c>
      <c r="T3763">
        <f t="shared" si="264"/>
        <v>22</v>
      </c>
      <c r="U3763" t="s">
        <v>1492</v>
      </c>
      <c r="V3763" t="s">
        <v>1472</v>
      </c>
      <c r="W3763" t="s">
        <v>1471</v>
      </c>
      <c r="X3763" t="s">
        <v>1546</v>
      </c>
      <c r="Z3763" t="str" cm="1">
        <f t="array" ref="Z3763">IF(ISBLANK(AK3763),_xlfn.LET(
    _xlpm.nameBeforeSlash, IF(ISNUMBER(SEARCH("/", Y3763)), LEFT(Y3763, SEARCH("/", Y3763)-1), Y3763),
    _xlpm.matchRow, IFERROR(MATCH(_xlpm.nameBeforeSlash, AA:AA, 0), ""),
    _xlpm.difference, IF(_xlpm.matchRow="", "", ABS((R3763 + S3763)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),IF(ISBLANK(Y3763),"","Hidden"))</f>
        <v/>
      </c>
      <c r="AA3763" t="s">
        <v>5571</v>
      </c>
      <c r="AB3763" t="s">
        <v>7858</v>
      </c>
      <c r="AC3763" t="s">
        <v>1042</v>
      </c>
      <c r="AD3763" t="str">
        <f>_xlfn.XLOOKUP(AC3763,moves!A:A,moves!B:B)</f>
        <v>fighting</v>
      </c>
      <c r="AE3763">
        <f>_xlfn.XLOOKUP(AC3763,moves!A:A,moves!D:D)</f>
        <v>5</v>
      </c>
      <c r="AF3763" t="str">
        <f>_xlfn.XLOOKUP(AC3763,moves!A:A,moves!E:E)</f>
        <v>If no status symbols are rolled: Inflict Confusion status on the target.</v>
      </c>
      <c r="AG3763">
        <v>0</v>
      </c>
      <c r="AH3763">
        <v>0</v>
      </c>
      <c r="AI3763">
        <f t="shared" si="265"/>
        <v>1</v>
      </c>
      <c r="AJ3763" t="s">
        <v>525</v>
      </c>
      <c r="AK3763" t="s">
        <v>7859</v>
      </c>
      <c r="AL3763">
        <v>0</v>
      </c>
      <c r="AM3763" cm="1">
        <f t="array" ref="AM3763">IF(AL3763=1,1,
   IF(ISTEXT(AK3763),1,
   IF(AO3763&gt;1,AM3762,
   IF(AI3763=1,
      IF(SUMPRODUCT((LEN($Y$2:$Y$4096)-LEN(SUBSTITUTE($Y$2:$Y$4096,AA3763,"")))/LEN(AA3763))&gt;0,2,1),
      IF(
         SUMPRODUCT((LEN($Y$2:$Y$4096)-LEN(SUBSTITUTE($Y$2:$Y$4096,AA3763,"")))/LEN(AA3763))
         - SUMPRODUCT((LEN($Y$2:$Y$4096)-LEN(SUBSTITUTE($Y$2:$Y$4096,"Alolan "&amp;AA3763,"")))/LEN("Alolan "&amp;AA3763))
         - SUMPRODUCT((LEN($Y$2:$Y$4096)-LEN(SUBSTITUTE($Y$2:$Y$4096,"Galarian "&amp;AA3763,"")))/LEN("Galarian "&amp;AA3763))
         - SUMPRODUCT((LEN($Y$2:$Y$4096)-LEN(SUBSTITUTE($Y$2:$Y$4096,"Hisuian "&amp;AA3763,"")))/LEN("Hisuian "&amp;AA3763))
         - SUMPRODUCT((LEN($Y$2:$Y$4096)-LEN(SUBSTITUTE($Y$2:$Y$4096,"Paldean "&amp;AA3763,"")))/LEN("Paldean "&amp;AA3763))
      &gt;0,2,1)
   ))))</f>
        <v>1</v>
      </c>
      <c r="AN3763">
        <v>0</v>
      </c>
      <c r="AO3763">
        <v>0</v>
      </c>
    </row>
    <row r="3764" spans="1:41" x14ac:dyDescent="0.25">
      <c r="A3764" t="s">
        <v>4303</v>
      </c>
      <c r="B3764" t="s">
        <v>2195</v>
      </c>
      <c r="C3764" t="s">
        <v>1492</v>
      </c>
      <c r="D3764"/>
      <c r="E3764">
        <v>75</v>
      </c>
      <c r="F3764">
        <v>125</v>
      </c>
      <c r="G3764">
        <v>75</v>
      </c>
      <c r="H3764">
        <v>30</v>
      </c>
      <c r="I3764">
        <v>75</v>
      </c>
      <c r="J3764">
        <v>85</v>
      </c>
      <c r="K3764" t="s">
        <v>2196</v>
      </c>
      <c r="M3764" t="s">
        <v>7859</v>
      </c>
      <c r="N3764">
        <v>9.9499999999999993</v>
      </c>
      <c r="O3764">
        <v>7.5</v>
      </c>
      <c r="Q3764">
        <v>1</v>
      </c>
      <c r="R3764">
        <f t="shared" si="268"/>
        <v>10</v>
      </c>
      <c r="S3764">
        <f t="shared" si="269"/>
        <v>9</v>
      </c>
      <c r="T3764">
        <f t="shared" si="264"/>
        <v>19</v>
      </c>
      <c r="U3764" t="s">
        <v>1492</v>
      </c>
      <c r="V3764" t="s">
        <v>1472</v>
      </c>
      <c r="W3764" t="s">
        <v>1471</v>
      </c>
      <c r="X3764" t="s">
        <v>1546</v>
      </c>
      <c r="Z3764" t="str" cm="1">
        <f t="array" ref="Z3764">IF(ISBLANK(AK3764),_xlfn.LET(
    _xlpm.nameBeforeSlash, IF(ISNUMBER(SEARCH("/", Y3764)), LEFT(Y3764, SEARCH("/", Y3764)-1), Y3764),
    _xlpm.matchRow, IFERROR(MATCH(_xlpm.nameBeforeSlash, AA:AA, 0), ""),
    _xlpm.difference, IF(_xlpm.matchRow="", "", ABS((R3764 + S3764)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),IF(ISBLANK(Y3764),"","Hidden"))</f>
        <v/>
      </c>
      <c r="AA3764" t="s">
        <v>5576</v>
      </c>
      <c r="AB3764" t="s">
        <v>7858</v>
      </c>
      <c r="AC3764" t="s">
        <v>426</v>
      </c>
      <c r="AD3764" t="str">
        <f>_xlfn.XLOOKUP(AC3764,moves!A:A,moves!B:B)</f>
        <v>fighting</v>
      </c>
      <c r="AE3764">
        <f>_xlfn.XLOOKUP(AC3764,moves!A:A,moves!D:D)</f>
        <v>5</v>
      </c>
      <c r="AF3764" t="str">
        <f>_xlfn.XLOOKUP(AC3764,moves!A:A,moves!E:E)</f>
        <v xml:space="preserve">During this attack and when the user is next attacked: Status symbols deal +1 damage. </v>
      </c>
      <c r="AG3764">
        <v>0</v>
      </c>
      <c r="AH3764">
        <v>0</v>
      </c>
      <c r="AI3764">
        <f t="shared" si="265"/>
        <v>1</v>
      </c>
      <c r="AJ3764" t="s">
        <v>525</v>
      </c>
      <c r="AK3764" t="s">
        <v>7859</v>
      </c>
      <c r="AL3764">
        <v>0</v>
      </c>
      <c r="AM3764" cm="1">
        <f t="array" ref="AM3764">IF(AL3764=1,1,
   IF(ISTEXT(AK3764),1,
   IF(AO3764&gt;1,AM3763,
   IF(AI3764=1,
      IF(SUMPRODUCT((LEN($Y$2:$Y$4096)-LEN(SUBSTITUTE($Y$2:$Y$4096,AA3764,"")))/LEN(AA3764))&gt;0,2,1),
      IF(
         SUMPRODUCT((LEN($Y$2:$Y$4096)-LEN(SUBSTITUTE($Y$2:$Y$4096,AA3764,"")))/LEN(AA3764))
         - SUMPRODUCT((LEN($Y$2:$Y$4096)-LEN(SUBSTITUTE($Y$2:$Y$4096,"Alolan "&amp;AA3764,"")))/LEN("Alolan "&amp;AA3764))
         - SUMPRODUCT((LEN($Y$2:$Y$4096)-LEN(SUBSTITUTE($Y$2:$Y$4096,"Galarian "&amp;AA3764,"")))/LEN("Galarian "&amp;AA3764))
         - SUMPRODUCT((LEN($Y$2:$Y$4096)-LEN(SUBSTITUTE($Y$2:$Y$4096,"Hisuian "&amp;AA3764,"")))/LEN("Hisuian "&amp;AA3764))
         - SUMPRODUCT((LEN($Y$2:$Y$4096)-LEN(SUBSTITUTE($Y$2:$Y$4096,"Paldean "&amp;AA3764,"")))/LEN("Paldean "&amp;AA3764))
      &gt;0,2,1)
   ))))</f>
        <v>1</v>
      </c>
      <c r="AN3764">
        <v>0</v>
      </c>
      <c r="AO3764">
        <v>0</v>
      </c>
    </row>
    <row r="3765" spans="1:41" x14ac:dyDescent="0.25">
      <c r="A3765" t="s">
        <v>4306</v>
      </c>
      <c r="B3765" t="s">
        <v>2201</v>
      </c>
      <c r="C3765" t="s">
        <v>1499</v>
      </c>
      <c r="D3765" t="s">
        <v>1468</v>
      </c>
      <c r="E3765">
        <v>75</v>
      </c>
      <c r="F3765">
        <v>103</v>
      </c>
      <c r="G3765">
        <v>80</v>
      </c>
      <c r="H3765">
        <v>70</v>
      </c>
      <c r="I3765">
        <v>80</v>
      </c>
      <c r="J3765">
        <v>92</v>
      </c>
      <c r="K3765" t="s">
        <v>2202</v>
      </c>
      <c r="M3765" t="s">
        <v>7859</v>
      </c>
      <c r="N3765">
        <v>9.5300000000000011</v>
      </c>
      <c r="O3765">
        <v>7.8</v>
      </c>
      <c r="P3765">
        <v>1</v>
      </c>
      <c r="Q3765">
        <v>2</v>
      </c>
      <c r="R3765">
        <f t="shared" si="268"/>
        <v>11</v>
      </c>
      <c r="S3765">
        <f t="shared" si="269"/>
        <v>10</v>
      </c>
      <c r="T3765">
        <f t="shared" si="264"/>
        <v>21</v>
      </c>
      <c r="U3765" t="s">
        <v>1499</v>
      </c>
      <c r="V3765" t="s">
        <v>1468</v>
      </c>
      <c r="W3765" t="s">
        <v>1512</v>
      </c>
      <c r="X3765" t="s">
        <v>1469</v>
      </c>
      <c r="Z3765" t="str" cm="1">
        <f t="array" ref="Z3765">IF(ISBLANK(AK3765),_xlfn.LET(
    _xlpm.nameBeforeSlash, IF(ISNUMBER(SEARCH("/", Y3765)), LEFT(Y3765, SEARCH("/", Y3765)-1), Y3765),
    _xlpm.matchRow, IFERROR(MATCH(_xlpm.nameBeforeSlash, AA:AA, 0), ""),
    _xlpm.difference, IF(_xlpm.matchRow="", "", ABS((R3765 + S3765)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),IF(ISBLANK(Y3765),"","Hidden"))</f>
        <v/>
      </c>
      <c r="AA3765" t="s">
        <v>5579</v>
      </c>
      <c r="AB3765" t="s">
        <v>7858</v>
      </c>
      <c r="AC3765" t="s">
        <v>517</v>
      </c>
      <c r="AD3765" t="str">
        <f>_xlfn.XLOOKUP(AC3765,moves!A:A,moves!B:B)</f>
        <v>grass</v>
      </c>
      <c r="AE3765">
        <f>_xlfn.XLOOKUP(AC3765,moves!A:A,moves!D:D)</f>
        <v>5</v>
      </c>
      <c r="AF3765" t="str">
        <f>_xlfn.XLOOKUP(AC3765,moves!A:A,moves!E:E)</f>
        <v xml:space="preserve">During this attack and when the user is next attacked: Status symbols deal +1 damage. </v>
      </c>
      <c r="AG3765">
        <v>0</v>
      </c>
      <c r="AH3765">
        <v>0</v>
      </c>
      <c r="AI3765">
        <f t="shared" si="265"/>
        <v>1</v>
      </c>
      <c r="AJ3765" t="s">
        <v>525</v>
      </c>
      <c r="AK3765" t="s">
        <v>7859</v>
      </c>
      <c r="AL3765">
        <v>0</v>
      </c>
      <c r="AM3765" cm="1">
        <f t="array" ref="AM3765">IF(AL3765=1,1,
   IF(ISTEXT(AK3765),1,
   IF(AO3765&gt;1,AM3764,
   IF(AI3765=1,
      IF(SUMPRODUCT((LEN($Y$2:$Y$4096)-LEN(SUBSTITUTE($Y$2:$Y$4096,AA3765,"")))/LEN(AA3765))&gt;0,2,1),
      IF(
         SUMPRODUCT((LEN($Y$2:$Y$4096)-LEN(SUBSTITUTE($Y$2:$Y$4096,AA3765,"")))/LEN(AA3765))
         - SUMPRODUCT((LEN($Y$2:$Y$4096)-LEN(SUBSTITUTE($Y$2:$Y$4096,"Alolan "&amp;AA3765,"")))/LEN("Alolan "&amp;AA3765))
         - SUMPRODUCT((LEN($Y$2:$Y$4096)-LEN(SUBSTITUTE($Y$2:$Y$4096,"Galarian "&amp;AA3765,"")))/LEN("Galarian "&amp;AA3765))
         - SUMPRODUCT((LEN($Y$2:$Y$4096)-LEN(SUBSTITUTE($Y$2:$Y$4096,"Hisuian "&amp;AA3765,"")))/LEN("Hisuian "&amp;AA3765))
         - SUMPRODUCT((LEN($Y$2:$Y$4096)-LEN(SUBSTITUTE($Y$2:$Y$4096,"Paldean "&amp;AA3765,"")))/LEN("Paldean "&amp;AA3765))
      &gt;0,2,1)
   ))))</f>
        <v>1</v>
      </c>
      <c r="AN3765">
        <v>0</v>
      </c>
      <c r="AO3765">
        <v>0</v>
      </c>
    </row>
    <row r="3766" spans="1:41" x14ac:dyDescent="0.25">
      <c r="A3766" t="s">
        <v>4309</v>
      </c>
      <c r="B3766" t="s">
        <v>2207</v>
      </c>
      <c r="C3766" t="s">
        <v>1499</v>
      </c>
      <c r="D3766" t="s">
        <v>1469</v>
      </c>
      <c r="E3766">
        <v>60</v>
      </c>
      <c r="F3766">
        <v>100</v>
      </c>
      <c r="G3766">
        <v>89</v>
      </c>
      <c r="H3766">
        <v>55</v>
      </c>
      <c r="I3766">
        <v>69</v>
      </c>
      <c r="J3766">
        <v>112</v>
      </c>
      <c r="K3766" t="s">
        <v>2208</v>
      </c>
      <c r="M3766" t="s">
        <v>7859</v>
      </c>
      <c r="N3766">
        <v>10.030000000000001</v>
      </c>
      <c r="O3766">
        <v>7.1400000000000006</v>
      </c>
      <c r="P3766">
        <v>2</v>
      </c>
      <c r="Q3766">
        <v>2</v>
      </c>
      <c r="R3766">
        <f t="shared" si="268"/>
        <v>12</v>
      </c>
      <c r="S3766">
        <f t="shared" si="269"/>
        <v>9</v>
      </c>
      <c r="T3766">
        <f t="shared" si="264"/>
        <v>21</v>
      </c>
      <c r="U3766" t="s">
        <v>1499</v>
      </c>
      <c r="V3766" t="s">
        <v>1469</v>
      </c>
      <c r="W3766" t="s">
        <v>1546</v>
      </c>
      <c r="X3766" t="s">
        <v>1471</v>
      </c>
      <c r="Z3766" t="str" cm="1">
        <f t="array" ref="Z3766">IF(ISBLANK(AK3766),_xlfn.LET(
    _xlpm.nameBeforeSlash, IF(ISNUMBER(SEARCH("/", Y3766)), LEFT(Y3766, SEARCH("/", Y3766)-1), Y3766),
    _xlpm.matchRow, IFERROR(MATCH(_xlpm.nameBeforeSlash, AA:AA, 0), ""),
    _xlpm.difference, IF(_xlpm.matchRow="", "", ABS((R3766 + S3766)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),IF(ISBLANK(Y3766),"","Hidden"))</f>
        <v/>
      </c>
      <c r="AA3766" t="s">
        <v>5582</v>
      </c>
      <c r="AB3766" t="s">
        <v>7858</v>
      </c>
      <c r="AC3766" t="s">
        <v>405</v>
      </c>
      <c r="AD3766" t="str">
        <f>_xlfn.XLOOKUP(AC3766,moves!A:A,moves!B:B)</f>
        <v>poison</v>
      </c>
      <c r="AE3766">
        <f>_xlfn.XLOOKUP(AC3766,moves!A:A,moves!D:D)</f>
        <v>4</v>
      </c>
      <c r="AF3766" t="str">
        <f>_xlfn.XLOOKUP(AC3766,moves!A:A,moves!E:E)</f>
        <v>Critical hits deal +1 damage.</v>
      </c>
      <c r="AG3766">
        <v>0</v>
      </c>
      <c r="AH3766">
        <v>0</v>
      </c>
      <c r="AI3766">
        <f t="shared" si="265"/>
        <v>1</v>
      </c>
      <c r="AJ3766" t="s">
        <v>525</v>
      </c>
      <c r="AK3766" t="s">
        <v>7859</v>
      </c>
      <c r="AL3766">
        <v>0</v>
      </c>
      <c r="AM3766" cm="1">
        <f t="array" ref="AM3766">IF(AL3766=1,1,
   IF(ISTEXT(AK3766),1,
   IF(AO3766&gt;1,AM3765,
   IF(AI3766=1,
      IF(SUMPRODUCT((LEN($Y$2:$Y$4096)-LEN(SUBSTITUTE($Y$2:$Y$4096,AA3766,"")))/LEN(AA3766))&gt;0,2,1),
      IF(
         SUMPRODUCT((LEN($Y$2:$Y$4096)-LEN(SUBSTITUTE($Y$2:$Y$4096,AA3766,"")))/LEN(AA3766))
         - SUMPRODUCT((LEN($Y$2:$Y$4096)-LEN(SUBSTITUTE($Y$2:$Y$4096,"Alolan "&amp;AA3766,"")))/LEN("Alolan "&amp;AA3766))
         - SUMPRODUCT((LEN($Y$2:$Y$4096)-LEN(SUBSTITUTE($Y$2:$Y$4096,"Galarian "&amp;AA3766,"")))/LEN("Galarian "&amp;AA3766))
         - SUMPRODUCT((LEN($Y$2:$Y$4096)-LEN(SUBSTITUTE($Y$2:$Y$4096,"Hisuian "&amp;AA3766,"")))/LEN("Hisuian "&amp;AA3766))
         - SUMPRODUCT((LEN($Y$2:$Y$4096)-LEN(SUBSTITUTE($Y$2:$Y$4096,"Paldean "&amp;AA3766,"")))/LEN("Paldean "&amp;AA3766))
      &gt;0,2,1)
   ))))</f>
        <v>1</v>
      </c>
      <c r="AN3766">
        <v>0</v>
      </c>
      <c r="AO3766">
        <v>0</v>
      </c>
    </row>
    <row r="3767" spans="1:41" x14ac:dyDescent="0.25">
      <c r="A3767" t="s">
        <v>4313</v>
      </c>
      <c r="B3767" t="s">
        <v>690</v>
      </c>
      <c r="C3767" t="s">
        <v>1468</v>
      </c>
      <c r="D3767"/>
      <c r="E3767">
        <v>70</v>
      </c>
      <c r="F3767">
        <v>60</v>
      </c>
      <c r="G3767">
        <v>75</v>
      </c>
      <c r="H3767">
        <v>110</v>
      </c>
      <c r="I3767">
        <v>75</v>
      </c>
      <c r="J3767">
        <v>90</v>
      </c>
      <c r="K3767" t="s">
        <v>691</v>
      </c>
      <c r="M3767" t="s">
        <v>7859</v>
      </c>
      <c r="N3767">
        <v>9.6999999999999993</v>
      </c>
      <c r="O3767">
        <v>7.3</v>
      </c>
      <c r="P3767">
        <v>1</v>
      </c>
      <c r="Q3767">
        <v>1</v>
      </c>
      <c r="R3767">
        <f t="shared" si="268"/>
        <v>11</v>
      </c>
      <c r="S3767">
        <f t="shared" si="269"/>
        <v>8</v>
      </c>
      <c r="T3767">
        <f t="shared" si="264"/>
        <v>19</v>
      </c>
      <c r="U3767" t="s">
        <v>1468</v>
      </c>
      <c r="V3767" t="s">
        <v>1536</v>
      </c>
      <c r="W3767" t="s">
        <v>1499</v>
      </c>
      <c r="X3767" t="s">
        <v>1512</v>
      </c>
      <c r="Z3767" t="str" cm="1">
        <f t="array" ref="Z3767">IF(ISBLANK(AK3767),_xlfn.LET(
    _xlpm.nameBeforeSlash, IF(ISNUMBER(SEARCH("/", Y3767)), LEFT(Y3767, SEARCH("/", Y3767)-1), Y3767),
    _xlpm.matchRow, IFERROR(MATCH(_xlpm.nameBeforeSlash, AA:AA, 0), ""),
    _xlpm.difference, IF(_xlpm.matchRow="", "", ABS((R3767 + S3767)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),IF(ISBLANK(Y3767),"","Hidden"))</f>
        <v/>
      </c>
      <c r="AA3767" t="s">
        <v>5586</v>
      </c>
      <c r="AB3767" t="s">
        <v>7858</v>
      </c>
      <c r="AC3767" t="s">
        <v>1133</v>
      </c>
      <c r="AD3767" t="str">
        <f>_xlfn.XLOOKUP(AC3767,moves!A:A,moves!B:B)</f>
        <v>grass</v>
      </c>
      <c r="AE3767">
        <f>_xlfn.XLOOKUP(AC3767,moves!A:A,moves!D:D)</f>
        <v>5</v>
      </c>
      <c r="AF3767" t="str">
        <f>_xlfn.XLOOKUP(AC3767,moves!A:A,moves!E:E)</f>
        <v xml:space="preserve"> </v>
      </c>
      <c r="AG3767">
        <v>0</v>
      </c>
      <c r="AH3767">
        <v>0</v>
      </c>
      <c r="AI3767">
        <f t="shared" si="265"/>
        <v>1</v>
      </c>
      <c r="AJ3767" t="s">
        <v>525</v>
      </c>
      <c r="AK3767" t="s">
        <v>7859</v>
      </c>
      <c r="AL3767">
        <v>0</v>
      </c>
      <c r="AM3767" cm="1">
        <f t="array" ref="AM3767">IF(AL3767=1,1,
   IF(ISTEXT(AK3767),1,
   IF(AO3767&gt;1,AM3766,
   IF(AI3767=1,
      IF(SUMPRODUCT((LEN($Y$2:$Y$4096)-LEN(SUBSTITUTE($Y$2:$Y$4096,AA3767,"")))/LEN(AA3767))&gt;0,2,1),
      IF(
         SUMPRODUCT((LEN($Y$2:$Y$4096)-LEN(SUBSTITUTE($Y$2:$Y$4096,AA3767,"")))/LEN(AA3767))
         - SUMPRODUCT((LEN($Y$2:$Y$4096)-LEN(SUBSTITUTE($Y$2:$Y$4096,"Alolan "&amp;AA3767,"")))/LEN("Alolan "&amp;AA3767))
         - SUMPRODUCT((LEN($Y$2:$Y$4096)-LEN(SUBSTITUTE($Y$2:$Y$4096,"Galarian "&amp;AA3767,"")))/LEN("Galarian "&amp;AA3767))
         - SUMPRODUCT((LEN($Y$2:$Y$4096)-LEN(SUBSTITUTE($Y$2:$Y$4096,"Hisuian "&amp;AA3767,"")))/LEN("Hisuian "&amp;AA3767))
         - SUMPRODUCT((LEN($Y$2:$Y$4096)-LEN(SUBSTITUTE($Y$2:$Y$4096,"Paldean "&amp;AA3767,"")))/LEN("Paldean "&amp;AA3767))
      &gt;0,2,1)
   ))))</f>
        <v>1</v>
      </c>
      <c r="AN3767">
        <v>0</v>
      </c>
      <c r="AO3767">
        <v>0</v>
      </c>
    </row>
    <row r="3768" spans="1:41" x14ac:dyDescent="0.25">
      <c r="A3768" t="s">
        <v>4318</v>
      </c>
      <c r="B3768" t="s">
        <v>2222</v>
      </c>
      <c r="C3768" t="s">
        <v>1472</v>
      </c>
      <c r="D3768" t="s">
        <v>1471</v>
      </c>
      <c r="E3768">
        <v>95</v>
      </c>
      <c r="F3768">
        <v>117</v>
      </c>
      <c r="G3768">
        <v>80</v>
      </c>
      <c r="H3768">
        <v>65</v>
      </c>
      <c r="I3768">
        <v>70</v>
      </c>
      <c r="J3768">
        <v>92</v>
      </c>
      <c r="K3768" t="s">
        <v>2223</v>
      </c>
      <c r="M3768" t="s">
        <v>7859</v>
      </c>
      <c r="N3768">
        <v>10.180000000000001</v>
      </c>
      <c r="O3768">
        <v>8.3000000000000007</v>
      </c>
      <c r="P3768">
        <v>2</v>
      </c>
      <c r="Q3768">
        <v>2</v>
      </c>
      <c r="R3768">
        <f t="shared" si="268"/>
        <v>12</v>
      </c>
      <c r="S3768">
        <f t="shared" si="269"/>
        <v>10</v>
      </c>
      <c r="T3768">
        <f t="shared" si="264"/>
        <v>22</v>
      </c>
      <c r="U3768" t="s">
        <v>1472</v>
      </c>
      <c r="V3768" t="s">
        <v>1471</v>
      </c>
      <c r="W3768" t="s">
        <v>1492</v>
      </c>
      <c r="X3768" t="s">
        <v>1482</v>
      </c>
      <c r="Z3768" t="str" cm="1">
        <f t="array" ref="Z3768">IF(ISBLANK(AK3768),_xlfn.LET(
    _xlpm.nameBeforeSlash, IF(ISNUMBER(SEARCH("/", Y3768)), LEFT(Y3768, SEARCH("/", Y3768)-1), Y3768),
    _xlpm.matchRow, IFERROR(MATCH(_xlpm.nameBeforeSlash, AA:AA, 0), ""),
    _xlpm.difference, IF(_xlpm.matchRow="", "", ABS((R3768 + S3768)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),IF(ISBLANK(Y3768),"","Hidden"))</f>
        <v/>
      </c>
      <c r="AA3768" t="s">
        <v>5591</v>
      </c>
      <c r="AB3768" t="s">
        <v>7858</v>
      </c>
      <c r="AC3768" t="s">
        <v>418</v>
      </c>
      <c r="AD3768" t="str">
        <f>_xlfn.XLOOKUP(AC3768,moves!A:A,moves!B:B)</f>
        <v>ground</v>
      </c>
      <c r="AE3768">
        <f>_xlfn.XLOOKUP(AC3768,moves!A:A,moves!D:D)</f>
        <v>4</v>
      </c>
      <c r="AF3768" t="str">
        <f>_xlfn.XLOOKUP(AC3768,moves!A:A,moves!E:E)</f>
        <v>If 2 or more status symbols are rolled: Deal 2 damage to a Pokémon in the target party that is not the target.</v>
      </c>
      <c r="AG3768">
        <v>0</v>
      </c>
      <c r="AH3768">
        <v>0</v>
      </c>
      <c r="AI3768">
        <f t="shared" si="265"/>
        <v>1</v>
      </c>
      <c r="AJ3768" t="s">
        <v>525</v>
      </c>
      <c r="AK3768" t="s">
        <v>7859</v>
      </c>
      <c r="AL3768">
        <v>0</v>
      </c>
      <c r="AM3768" cm="1">
        <f t="array" ref="AM3768">IF(AL3768=1,1,
   IF(ISTEXT(AK3768),1,
   IF(AO3768&gt;1,AM3767,
   IF(AI3768=1,
      IF(SUMPRODUCT((LEN($Y$2:$Y$4096)-LEN(SUBSTITUTE($Y$2:$Y$4096,AA3768,"")))/LEN(AA3768))&gt;0,2,1),
      IF(
         SUMPRODUCT((LEN($Y$2:$Y$4096)-LEN(SUBSTITUTE($Y$2:$Y$4096,AA3768,"")))/LEN(AA3768))
         - SUMPRODUCT((LEN($Y$2:$Y$4096)-LEN(SUBSTITUTE($Y$2:$Y$4096,"Alolan "&amp;AA3768,"")))/LEN("Alolan "&amp;AA3768))
         - SUMPRODUCT((LEN($Y$2:$Y$4096)-LEN(SUBSTITUTE($Y$2:$Y$4096,"Galarian "&amp;AA3768,"")))/LEN("Galarian "&amp;AA3768))
         - SUMPRODUCT((LEN($Y$2:$Y$4096)-LEN(SUBSTITUTE($Y$2:$Y$4096,"Hisuian "&amp;AA3768,"")))/LEN("Hisuian "&amp;AA3768))
         - SUMPRODUCT((LEN($Y$2:$Y$4096)-LEN(SUBSTITUTE($Y$2:$Y$4096,"Paldean "&amp;AA3768,"")))/LEN("Paldean "&amp;AA3768))
      &gt;0,2,1)
   ))))</f>
        <v>1</v>
      </c>
      <c r="AN3768">
        <v>0</v>
      </c>
      <c r="AO3768">
        <v>0</v>
      </c>
    </row>
    <row r="3769" spans="1:41" x14ac:dyDescent="0.25">
      <c r="A3769" t="s">
        <v>4329</v>
      </c>
      <c r="B3769" t="s">
        <v>2239</v>
      </c>
      <c r="C3769" t="s">
        <v>1471</v>
      </c>
      <c r="D3769" t="s">
        <v>1492</v>
      </c>
      <c r="E3769">
        <v>65</v>
      </c>
      <c r="F3769">
        <v>90</v>
      </c>
      <c r="G3769">
        <v>115</v>
      </c>
      <c r="H3769">
        <v>45</v>
      </c>
      <c r="I3769">
        <v>115</v>
      </c>
      <c r="J3769">
        <v>58</v>
      </c>
      <c r="K3769" t="s">
        <v>2240</v>
      </c>
      <c r="M3769" t="s">
        <v>7859</v>
      </c>
      <c r="N3769">
        <v>7.2700000000000005</v>
      </c>
      <c r="O3769">
        <v>9.5</v>
      </c>
      <c r="P3769">
        <v>1</v>
      </c>
      <c r="Q3769">
        <v>1</v>
      </c>
      <c r="R3769">
        <f t="shared" si="268"/>
        <v>8</v>
      </c>
      <c r="S3769">
        <f t="shared" si="269"/>
        <v>11</v>
      </c>
      <c r="T3769">
        <f t="shared" si="264"/>
        <v>19</v>
      </c>
      <c r="U3769" t="s">
        <v>1471</v>
      </c>
      <c r="V3769" t="s">
        <v>1492</v>
      </c>
      <c r="W3769" t="s">
        <v>1546</v>
      </c>
      <c r="X3769" t="s">
        <v>1482</v>
      </c>
      <c r="Z3769" t="str" cm="1">
        <f t="array" ref="Z3769">IF(ISBLANK(AK3769),_xlfn.LET(
    _xlpm.nameBeforeSlash, IF(ISNUMBER(SEARCH("/", Y3769)), LEFT(Y3769, SEARCH("/", Y3769)-1), Y3769),
    _xlpm.matchRow, IFERROR(MATCH(_xlpm.nameBeforeSlash, AA:AA, 0), ""),
    _xlpm.difference, IF(_xlpm.matchRow="", "", ABS((R3769 + S3769)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),IF(ISBLANK(Y3769),"","Hidden"))</f>
        <v/>
      </c>
      <c r="AA3769" t="s">
        <v>5599</v>
      </c>
      <c r="AB3769" t="s">
        <v>7858</v>
      </c>
      <c r="AC3769" t="s">
        <v>490</v>
      </c>
      <c r="AD3769" t="str">
        <f>_xlfn.XLOOKUP(AC3769,moves!A:A,moves!B:B)</f>
        <v>fighting</v>
      </c>
      <c r="AE3769">
        <f>_xlfn.XLOOKUP(AC3769,moves!A:A,moves!D:D)</f>
        <v>5</v>
      </c>
      <c r="AF3769" t="str">
        <f>_xlfn.XLOOKUP(AC3769,moves!A:A,moves!E:E)</f>
        <v xml:space="preserve">Deals 4 extra damage to Flying-type Pokémon. For each status symbol rolled: The user takes 1 damage. </v>
      </c>
      <c r="AG3769">
        <v>0</v>
      </c>
      <c r="AH3769">
        <v>0</v>
      </c>
      <c r="AI3769">
        <f t="shared" si="265"/>
        <v>1</v>
      </c>
      <c r="AJ3769" t="s">
        <v>525</v>
      </c>
      <c r="AK3769" t="s">
        <v>7859</v>
      </c>
      <c r="AL3769">
        <v>0</v>
      </c>
      <c r="AM3769" cm="1">
        <f t="array" ref="AM3769">IF(AL3769=1,1,
   IF(ISTEXT(AK3769),1,
   IF(AO3769&gt;1,AM3768,
   IF(AI3769=1,
      IF(SUMPRODUCT((LEN($Y$2:$Y$4096)-LEN(SUBSTITUTE($Y$2:$Y$4096,AA3769,"")))/LEN(AA3769))&gt;0,2,1),
      IF(
         SUMPRODUCT((LEN($Y$2:$Y$4096)-LEN(SUBSTITUTE($Y$2:$Y$4096,AA3769,"")))/LEN(AA3769))
         - SUMPRODUCT((LEN($Y$2:$Y$4096)-LEN(SUBSTITUTE($Y$2:$Y$4096,"Alolan "&amp;AA3769,"")))/LEN("Alolan "&amp;AA3769))
         - SUMPRODUCT((LEN($Y$2:$Y$4096)-LEN(SUBSTITUTE($Y$2:$Y$4096,"Galarian "&amp;AA3769,"")))/LEN("Galarian "&amp;AA3769))
         - SUMPRODUCT((LEN($Y$2:$Y$4096)-LEN(SUBSTITUTE($Y$2:$Y$4096,"Hisuian "&amp;AA3769,"")))/LEN("Hisuian "&amp;AA3769))
         - SUMPRODUCT((LEN($Y$2:$Y$4096)-LEN(SUBSTITUTE($Y$2:$Y$4096,"Paldean "&amp;AA3769,"")))/LEN("Paldean "&amp;AA3769))
      &gt;0,2,1)
   ))))</f>
        <v>1</v>
      </c>
      <c r="AN3769">
        <v>0</v>
      </c>
      <c r="AO3769">
        <v>0</v>
      </c>
    </row>
    <row r="3770" spans="1:41" x14ac:dyDescent="0.25">
      <c r="A3770" t="s">
        <v>4345</v>
      </c>
      <c r="B3770" t="s">
        <v>2271</v>
      </c>
      <c r="C3770" t="s">
        <v>429</v>
      </c>
      <c r="D3770"/>
      <c r="E3770">
        <v>70</v>
      </c>
      <c r="F3770">
        <v>55</v>
      </c>
      <c r="G3770">
        <v>95</v>
      </c>
      <c r="H3770">
        <v>95</v>
      </c>
      <c r="I3770">
        <v>110</v>
      </c>
      <c r="J3770">
        <v>65</v>
      </c>
      <c r="K3770" t="s">
        <v>2272</v>
      </c>
      <c r="M3770" t="s">
        <v>7859</v>
      </c>
      <c r="N3770">
        <v>7.9</v>
      </c>
      <c r="O3770">
        <v>8.9499999999999993</v>
      </c>
      <c r="P3770">
        <v>1</v>
      </c>
      <c r="Q3770">
        <v>3</v>
      </c>
      <c r="R3770">
        <f t="shared" si="268"/>
        <v>9</v>
      </c>
      <c r="S3770">
        <f t="shared" si="269"/>
        <v>12</v>
      </c>
      <c r="T3770">
        <f t="shared" si="264"/>
        <v>21</v>
      </c>
      <c r="U3770" t="s">
        <v>429</v>
      </c>
      <c r="V3770" t="s">
        <v>1536</v>
      </c>
      <c r="W3770" t="s">
        <v>1471</v>
      </c>
      <c r="X3770" t="s">
        <v>1468</v>
      </c>
      <c r="Z3770" t="str" cm="1">
        <f t="array" ref="Z3770">IF(ISBLANK(AK3770),_xlfn.LET(
    _xlpm.nameBeforeSlash, IF(ISNUMBER(SEARCH("/", Y3770)), LEFT(Y3770, SEARCH("/", Y3770)-1), Y3770),
    _xlpm.matchRow, IFERROR(MATCH(_xlpm.nameBeforeSlash, AA:AA, 0), ""),
    _xlpm.difference, IF(_xlpm.matchRow="", "", ABS((R3770 + S3770)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),IF(ISBLANK(Y3770),"","Hidden"))</f>
        <v/>
      </c>
      <c r="AA3770" t="s">
        <v>5617</v>
      </c>
      <c r="AB3770" t="s">
        <v>7858</v>
      </c>
      <c r="AC3770" t="s">
        <v>1328</v>
      </c>
      <c r="AD3770" t="str">
        <f>_xlfn.XLOOKUP(AC3770,moves!A:A,moves!B:B)</f>
        <v>psychic</v>
      </c>
      <c r="AE3770">
        <f>_xlfn.XLOOKUP(AC3770,moves!A:A,moves!D:D)</f>
        <v>4</v>
      </c>
      <c r="AF3770" t="str">
        <f>_xlfn.XLOOKUP(AC3770,moves!A:A,moves!E:E)</f>
        <v>Before damage is dealt: The user may switch the target's health and initiative.</v>
      </c>
      <c r="AG3770">
        <v>0</v>
      </c>
      <c r="AH3770">
        <v>0</v>
      </c>
      <c r="AI3770">
        <f t="shared" si="265"/>
        <v>1</v>
      </c>
      <c r="AJ3770" t="s">
        <v>525</v>
      </c>
      <c r="AK3770" t="s">
        <v>7859</v>
      </c>
      <c r="AL3770">
        <v>0</v>
      </c>
      <c r="AM3770" cm="1">
        <f t="array" ref="AM3770">IF(AL3770=1,1,
   IF(ISTEXT(AK3770),1,
   IF(AO3770&gt;1,AM3769,
   IF(AI3770=1,
      IF(SUMPRODUCT((LEN($Y$2:$Y$4096)-LEN(SUBSTITUTE($Y$2:$Y$4096,AA3770,"")))/LEN(AA3770))&gt;0,2,1),
      IF(
         SUMPRODUCT((LEN($Y$2:$Y$4096)-LEN(SUBSTITUTE($Y$2:$Y$4096,AA3770,"")))/LEN(AA3770))
         - SUMPRODUCT((LEN($Y$2:$Y$4096)-LEN(SUBSTITUTE($Y$2:$Y$4096,"Alolan "&amp;AA3770,"")))/LEN("Alolan "&amp;AA3770))
         - SUMPRODUCT((LEN($Y$2:$Y$4096)-LEN(SUBSTITUTE($Y$2:$Y$4096,"Galarian "&amp;AA3770,"")))/LEN("Galarian "&amp;AA3770))
         - SUMPRODUCT((LEN($Y$2:$Y$4096)-LEN(SUBSTITUTE($Y$2:$Y$4096,"Hisuian "&amp;AA3770,"")))/LEN("Hisuian "&amp;AA3770))
         - SUMPRODUCT((LEN($Y$2:$Y$4096)-LEN(SUBSTITUTE($Y$2:$Y$4096,"Paldean "&amp;AA3770,"")))/LEN("Paldean "&amp;AA3770))
      &gt;0,2,1)
   ))))</f>
        <v>1</v>
      </c>
      <c r="AN3770">
        <v>0</v>
      </c>
      <c r="AO3770">
        <v>0</v>
      </c>
    </row>
    <row r="3771" spans="1:41" x14ac:dyDescent="0.25">
      <c r="A3771" t="s">
        <v>4348</v>
      </c>
      <c r="B3771" t="s">
        <v>2277</v>
      </c>
      <c r="C3771" t="s">
        <v>429</v>
      </c>
      <c r="D3771"/>
      <c r="E3771">
        <v>110</v>
      </c>
      <c r="F3771">
        <v>65</v>
      </c>
      <c r="G3771">
        <v>75</v>
      </c>
      <c r="H3771">
        <v>125</v>
      </c>
      <c r="I3771">
        <v>85</v>
      </c>
      <c r="J3771">
        <v>30</v>
      </c>
      <c r="K3771" t="s">
        <v>2278</v>
      </c>
      <c r="M3771" t="s">
        <v>7859</v>
      </c>
      <c r="N3771">
        <v>8.1</v>
      </c>
      <c r="O3771">
        <v>9.1999999999999993</v>
      </c>
      <c r="Q3771">
        <v>4</v>
      </c>
      <c r="R3771">
        <f t="shared" si="268"/>
        <v>8</v>
      </c>
      <c r="S3771">
        <f t="shared" si="269"/>
        <v>13</v>
      </c>
      <c r="T3771">
        <f t="shared" si="264"/>
        <v>21</v>
      </c>
      <c r="U3771" t="s">
        <v>429</v>
      </c>
      <c r="V3771" t="s">
        <v>1468</v>
      </c>
      <c r="W3771" t="s">
        <v>1492</v>
      </c>
      <c r="X3771" t="s">
        <v>1512</v>
      </c>
      <c r="Z3771" t="str" cm="1">
        <f t="array" ref="Z3771">IF(ISBLANK(AK3771),_xlfn.LET(
    _xlpm.nameBeforeSlash, IF(ISNUMBER(SEARCH("/", Y3771)), LEFT(Y3771, SEARCH("/", Y3771)-1), Y3771),
    _xlpm.matchRow, IFERROR(MATCH(_xlpm.nameBeforeSlash, AA:AA, 0), ""),
    _xlpm.difference, IF(_xlpm.matchRow="", "", ABS((R3771 + S3771)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),IF(ISBLANK(Y3771),"","Hidden"))</f>
        <v/>
      </c>
      <c r="AA3771" t="s">
        <v>5620</v>
      </c>
      <c r="AB3771" t="s">
        <v>7858</v>
      </c>
      <c r="AC3771" t="s">
        <v>6676</v>
      </c>
      <c r="AD3771" t="str">
        <f>_xlfn.XLOOKUP(AC3771,moves!A:A,moves!B:B)</f>
        <v>psychic</v>
      </c>
      <c r="AE3771">
        <f>_xlfn.XLOOKUP(AC3771,moves!A:A,moves!D:D)</f>
        <v>7</v>
      </c>
      <c r="AF3771" t="str">
        <f>_xlfn.XLOOKUP(AC3771,moves!A:A,moves!E:E)</f>
        <v>Will there be more, less, or an equal amount of critical hits rolled than status symbols? If incorrect: Deal -3 damage.</v>
      </c>
      <c r="AG3771">
        <v>0</v>
      </c>
      <c r="AH3771">
        <v>0</v>
      </c>
      <c r="AI3771">
        <f t="shared" si="265"/>
        <v>1</v>
      </c>
      <c r="AJ3771" t="s">
        <v>525</v>
      </c>
      <c r="AK3771" t="s">
        <v>7859</v>
      </c>
      <c r="AL3771">
        <v>0</v>
      </c>
      <c r="AM3771" cm="1">
        <f t="array" ref="AM3771">IF(AL3771=1,1,
   IF(ISTEXT(AK3771),1,
   IF(AO3771&gt;1,AM3770,
   IF(AI3771=1,
      IF(SUMPRODUCT((LEN($Y$2:$Y$4096)-LEN(SUBSTITUTE($Y$2:$Y$4096,AA3771,"")))/LEN(AA3771))&gt;0,2,1),
      IF(
         SUMPRODUCT((LEN($Y$2:$Y$4096)-LEN(SUBSTITUTE($Y$2:$Y$4096,AA3771,"")))/LEN(AA3771))
         - SUMPRODUCT((LEN($Y$2:$Y$4096)-LEN(SUBSTITUTE($Y$2:$Y$4096,"Alolan "&amp;AA3771,"")))/LEN("Alolan "&amp;AA3771))
         - SUMPRODUCT((LEN($Y$2:$Y$4096)-LEN(SUBSTITUTE($Y$2:$Y$4096,"Galarian "&amp;AA3771,"")))/LEN("Galarian "&amp;AA3771))
         - SUMPRODUCT((LEN($Y$2:$Y$4096)-LEN(SUBSTITUTE($Y$2:$Y$4096,"Hisuian "&amp;AA3771,"")))/LEN("Hisuian "&amp;AA3771))
         - SUMPRODUCT((LEN($Y$2:$Y$4096)-LEN(SUBSTITUTE($Y$2:$Y$4096,"Paldean "&amp;AA3771,"")))/LEN("Paldean "&amp;AA3771))
      &gt;0,2,1)
   ))))</f>
        <v>1</v>
      </c>
      <c r="AN3771">
        <v>0</v>
      </c>
      <c r="AO3771">
        <v>0</v>
      </c>
    </row>
    <row r="3772" spans="1:41" x14ac:dyDescent="0.25">
      <c r="A3772" t="s">
        <v>4353</v>
      </c>
      <c r="B3772" t="s">
        <v>2285</v>
      </c>
      <c r="C3772" t="s">
        <v>1209</v>
      </c>
      <c r="D3772"/>
      <c r="E3772">
        <v>71</v>
      </c>
      <c r="F3772">
        <v>95</v>
      </c>
      <c r="G3772">
        <v>85</v>
      </c>
      <c r="H3772">
        <v>110</v>
      </c>
      <c r="I3772">
        <v>95</v>
      </c>
      <c r="J3772">
        <v>79</v>
      </c>
      <c r="K3772" t="s">
        <v>2286</v>
      </c>
      <c r="M3772" t="s">
        <v>7859</v>
      </c>
      <c r="N3772">
        <v>9.61</v>
      </c>
      <c r="O3772">
        <v>8.24</v>
      </c>
      <c r="P3772">
        <v>1</v>
      </c>
      <c r="Q3772">
        <v>2</v>
      </c>
      <c r="R3772">
        <f t="shared" si="268"/>
        <v>11</v>
      </c>
      <c r="S3772">
        <f t="shared" si="269"/>
        <v>10</v>
      </c>
      <c r="T3772">
        <f t="shared" si="264"/>
        <v>21</v>
      </c>
      <c r="U3772" t="s">
        <v>1209</v>
      </c>
      <c r="V3772" t="s">
        <v>1514</v>
      </c>
      <c r="W3772" t="s">
        <v>1512</v>
      </c>
      <c r="X3772" t="s">
        <v>1524</v>
      </c>
      <c r="Z3772" t="str" cm="1">
        <f t="array" ref="Z3772">IF(ISBLANK(AK3772),_xlfn.LET(
    _xlpm.nameBeforeSlash, IF(ISNUMBER(SEARCH("/", Y3772)), LEFT(Y3772, SEARCH("/", Y3772)-1), Y3772),
    _xlpm.matchRow, IFERROR(MATCH(_xlpm.nameBeforeSlash, AA:AA, 0), ""),
    _xlpm.difference, IF(_xlpm.matchRow="", "", ABS((R3772 + S3772)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),IF(ISBLANK(Y3772),"","Hidden"))</f>
        <v/>
      </c>
      <c r="AA3772" t="s">
        <v>5625</v>
      </c>
      <c r="AB3772" t="s">
        <v>7858</v>
      </c>
      <c r="AC3772" t="s">
        <v>422</v>
      </c>
      <c r="AD3772" t="str">
        <f>_xlfn.XLOOKUP(AC3772,moves!A:A,moves!B:B)</f>
        <v>ice</v>
      </c>
      <c r="AE3772">
        <f>_xlfn.XLOOKUP(AC3772,moves!A:A,moves!D:D)</f>
        <v>4</v>
      </c>
      <c r="AF3772" t="str">
        <f>_xlfn.XLOOKUP(AC3772,moves!A:A,moves!E:E)</f>
        <v>If 2 or more status symbols are rolled: Inflict the Frozen status on the target.</v>
      </c>
      <c r="AG3772">
        <v>0</v>
      </c>
      <c r="AH3772">
        <v>0</v>
      </c>
      <c r="AI3772">
        <f t="shared" si="265"/>
        <v>1</v>
      </c>
      <c r="AJ3772" t="s">
        <v>525</v>
      </c>
      <c r="AK3772" t="s">
        <v>7859</v>
      </c>
      <c r="AL3772">
        <v>0</v>
      </c>
      <c r="AM3772" cm="1">
        <f t="array" ref="AM3772">IF(AL3772=1,1,
   IF(ISTEXT(AK3772),1,
   IF(AO3772&gt;1,AM3771,
   IF(AI3772=1,
      IF(SUMPRODUCT((LEN($Y$2:$Y$4096)-LEN(SUBSTITUTE($Y$2:$Y$4096,AA3772,"")))/LEN(AA3772))&gt;0,2,1),
      IF(
         SUMPRODUCT((LEN($Y$2:$Y$4096)-LEN(SUBSTITUTE($Y$2:$Y$4096,AA3772,"")))/LEN(AA3772))
         - SUMPRODUCT((LEN($Y$2:$Y$4096)-LEN(SUBSTITUTE($Y$2:$Y$4096,"Alolan "&amp;AA3772,"")))/LEN("Alolan "&amp;AA3772))
         - SUMPRODUCT((LEN($Y$2:$Y$4096)-LEN(SUBSTITUTE($Y$2:$Y$4096,"Galarian "&amp;AA3772,"")))/LEN("Galarian "&amp;AA3772))
         - SUMPRODUCT((LEN($Y$2:$Y$4096)-LEN(SUBSTITUTE($Y$2:$Y$4096,"Hisuian "&amp;AA3772,"")))/LEN("Hisuian "&amp;AA3772))
         - SUMPRODUCT((LEN($Y$2:$Y$4096)-LEN(SUBSTITUTE($Y$2:$Y$4096,"Paldean "&amp;AA3772,"")))/LEN("Paldean "&amp;AA3772))
      &gt;0,2,1)
   ))))</f>
        <v>1</v>
      </c>
      <c r="AN3772">
        <v>0</v>
      </c>
      <c r="AO3772">
        <v>0</v>
      </c>
    </row>
    <row r="3773" spans="1:41" x14ac:dyDescent="0.25">
      <c r="A3773" t="s">
        <v>4364</v>
      </c>
      <c r="B3773" t="s">
        <v>2304</v>
      </c>
      <c r="C3773" t="s">
        <v>1499</v>
      </c>
      <c r="D3773" t="s">
        <v>1514</v>
      </c>
      <c r="E3773">
        <v>70</v>
      </c>
      <c r="F3773">
        <v>135</v>
      </c>
      <c r="G3773">
        <v>105</v>
      </c>
      <c r="H3773">
        <v>60</v>
      </c>
      <c r="I3773">
        <v>105</v>
      </c>
      <c r="J3773">
        <v>20</v>
      </c>
      <c r="K3773" t="s">
        <v>2305</v>
      </c>
      <c r="M3773" t="s">
        <v>7859</v>
      </c>
      <c r="N3773">
        <v>8.15</v>
      </c>
      <c r="O3773">
        <v>9.1</v>
      </c>
      <c r="P3773">
        <v>1</v>
      </c>
      <c r="Q3773">
        <v>1</v>
      </c>
      <c r="R3773">
        <f t="shared" si="268"/>
        <v>9</v>
      </c>
      <c r="S3773">
        <f t="shared" si="269"/>
        <v>10</v>
      </c>
      <c r="T3773">
        <f t="shared" si="264"/>
        <v>19</v>
      </c>
      <c r="U3773" t="s">
        <v>1499</v>
      </c>
      <c r="V3773" t="s">
        <v>1514</v>
      </c>
      <c r="W3773" t="s">
        <v>1469</v>
      </c>
      <c r="X3773" t="s">
        <v>1492</v>
      </c>
      <c r="Z3773" t="str" cm="1">
        <f t="array" ref="Z3773">IF(ISBLANK(AK3773),_xlfn.LET(
    _xlpm.nameBeforeSlash, IF(ISNUMBER(SEARCH("/", Y3773)), LEFT(Y3773, SEARCH("/", Y3773)-1), Y3773),
    _xlpm.matchRow, IFERROR(MATCH(_xlpm.nameBeforeSlash, AA:AA, 0), ""),
    _xlpm.difference, IF(_xlpm.matchRow="", "", ABS((R3773 + S3773)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),IF(ISBLANK(Y3773),"","Hidden"))</f>
        <v/>
      </c>
      <c r="AA3773" t="s">
        <v>5635</v>
      </c>
      <c r="AB3773" t="s">
        <v>7858</v>
      </c>
      <c r="AC3773" t="s">
        <v>1350</v>
      </c>
      <c r="AD3773" t="str">
        <f>_xlfn.XLOOKUP(AC3773,moves!A:A,moves!B:B)</f>
        <v>steel</v>
      </c>
      <c r="AE3773" t="str">
        <f>_xlfn.XLOOKUP(AC3773,moves!A:A,moves!D:D)</f>
        <v>?</v>
      </c>
      <c r="AF3773" t="str">
        <f>_xlfn.XLOOKUP(AC3773,moves!A:A,moves!E:E)</f>
        <v xml:space="preserve">Attack strength is equal to two more than the attack strength of the move that last attacked the user. </v>
      </c>
      <c r="AG3773">
        <v>0</v>
      </c>
      <c r="AH3773">
        <v>0</v>
      </c>
      <c r="AI3773">
        <f t="shared" si="265"/>
        <v>1</v>
      </c>
      <c r="AJ3773" t="s">
        <v>525</v>
      </c>
      <c r="AK3773" t="s">
        <v>7859</v>
      </c>
      <c r="AL3773">
        <v>0</v>
      </c>
      <c r="AM3773" cm="1">
        <f t="array" ref="AM3773">IF(AL3773=1,1,
   IF(ISTEXT(AK3773),1,
   IF(AO3773&gt;1,AM3772,
   IF(AI3773=1,
      IF(SUMPRODUCT((LEN($Y$2:$Y$4096)-LEN(SUBSTITUTE($Y$2:$Y$4096,AA3773,"")))/LEN(AA3773))&gt;0,2,1),
      IF(
         SUMPRODUCT((LEN($Y$2:$Y$4096)-LEN(SUBSTITUTE($Y$2:$Y$4096,AA3773,"")))/LEN(AA3773))
         - SUMPRODUCT((LEN($Y$2:$Y$4096)-LEN(SUBSTITUTE($Y$2:$Y$4096,"Alolan "&amp;AA3773,"")))/LEN("Alolan "&amp;AA3773))
         - SUMPRODUCT((LEN($Y$2:$Y$4096)-LEN(SUBSTITUTE($Y$2:$Y$4096,"Galarian "&amp;AA3773,"")))/LEN("Galarian "&amp;AA3773))
         - SUMPRODUCT((LEN($Y$2:$Y$4096)-LEN(SUBSTITUTE($Y$2:$Y$4096,"Hisuian "&amp;AA3773,"")))/LEN("Hisuian "&amp;AA3773))
         - SUMPRODUCT((LEN($Y$2:$Y$4096)-LEN(SUBSTITUTE($Y$2:$Y$4096,"Paldean "&amp;AA3773,"")))/LEN("Paldean "&amp;AA3773))
      &gt;0,2,1)
   ))))</f>
        <v>1</v>
      </c>
      <c r="AN3773">
        <v>0</v>
      </c>
      <c r="AO3773">
        <v>0</v>
      </c>
    </row>
    <row r="3774" spans="1:41" x14ac:dyDescent="0.25">
      <c r="A3774" t="s">
        <v>4379</v>
      </c>
      <c r="B3774" t="s">
        <v>726</v>
      </c>
      <c r="C3774" t="s">
        <v>1521</v>
      </c>
      <c r="D3774"/>
      <c r="E3774">
        <v>85</v>
      </c>
      <c r="F3774">
        <v>115</v>
      </c>
      <c r="G3774">
        <v>80</v>
      </c>
      <c r="H3774">
        <v>105</v>
      </c>
      <c r="I3774">
        <v>80</v>
      </c>
      <c r="J3774">
        <v>50</v>
      </c>
      <c r="K3774" t="s">
        <v>727</v>
      </c>
      <c r="M3774" t="s">
        <v>7859</v>
      </c>
      <c r="N3774">
        <v>8.8000000000000007</v>
      </c>
      <c r="O3774">
        <v>8.1999999999999993</v>
      </c>
      <c r="P3774">
        <v>1</v>
      </c>
      <c r="Q3774">
        <v>3</v>
      </c>
      <c r="R3774">
        <f t="shared" si="268"/>
        <v>10</v>
      </c>
      <c r="S3774">
        <f t="shared" si="269"/>
        <v>11</v>
      </c>
      <c r="T3774">
        <f t="shared" si="264"/>
        <v>21</v>
      </c>
      <c r="U3774" t="s">
        <v>1521</v>
      </c>
      <c r="V3774" t="s">
        <v>1469</v>
      </c>
      <c r="W3774" t="s">
        <v>1490</v>
      </c>
      <c r="X3774" t="s">
        <v>1482</v>
      </c>
      <c r="Z3774" t="str" cm="1">
        <f t="array" ref="Z3774">IF(ISBLANK(AK3774),_xlfn.LET(
    _xlpm.nameBeforeSlash, IF(ISNUMBER(SEARCH("/", Y3774)), LEFT(Y3774, SEARCH("/", Y3774)-1), Y3774),
    _xlpm.matchRow, IFERROR(MATCH(_xlpm.nameBeforeSlash, AA:AA, 0), ""),
    _xlpm.difference, IF(_xlpm.matchRow="", "", ABS((R3774 + S3774)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),IF(ISBLANK(Y3774),"","Hidden"))</f>
        <v/>
      </c>
      <c r="AA3774" t="s">
        <v>5650</v>
      </c>
      <c r="AB3774" t="s">
        <v>7858</v>
      </c>
      <c r="AC3774" t="s">
        <v>496</v>
      </c>
      <c r="AD3774" t="str">
        <f>_xlfn.XLOOKUP(AC3774,moves!A:A,moves!B:B)</f>
        <v>electric</v>
      </c>
      <c r="AE3774">
        <f>_xlfn.XLOOKUP(AC3774,moves!A:A,moves!D:D)</f>
        <v>6</v>
      </c>
      <c r="AF3774" t="str">
        <f>_xlfn.XLOOKUP(AC3774,moves!A:A,moves!E:E)</f>
        <v>Inflict the Paralyzed status on the target. Status symbols deal -1 damage.</v>
      </c>
      <c r="AG3774">
        <v>0</v>
      </c>
      <c r="AH3774">
        <v>0</v>
      </c>
      <c r="AI3774">
        <f t="shared" si="265"/>
        <v>1</v>
      </c>
      <c r="AJ3774" t="s">
        <v>525</v>
      </c>
      <c r="AK3774" t="s">
        <v>7859</v>
      </c>
      <c r="AL3774">
        <v>0</v>
      </c>
      <c r="AM3774" cm="1">
        <f t="array" ref="AM3774">IF(AL3774=1,1,
   IF(ISTEXT(AK3774),1,
   IF(AO3774&gt;1,AM3773,
   IF(AI3774=1,
      IF(SUMPRODUCT((LEN($Y$2:$Y$4096)-LEN(SUBSTITUTE($Y$2:$Y$4096,AA3774,"")))/LEN(AA3774))&gt;0,2,1),
      IF(
         SUMPRODUCT((LEN($Y$2:$Y$4096)-LEN(SUBSTITUTE($Y$2:$Y$4096,AA3774,"")))/LEN(AA3774))
         - SUMPRODUCT((LEN($Y$2:$Y$4096)-LEN(SUBSTITUTE($Y$2:$Y$4096,"Alolan "&amp;AA3774,"")))/LEN("Alolan "&amp;AA3774))
         - SUMPRODUCT((LEN($Y$2:$Y$4096)-LEN(SUBSTITUTE($Y$2:$Y$4096,"Galarian "&amp;AA3774,"")))/LEN("Galarian "&amp;AA3774))
         - SUMPRODUCT((LEN($Y$2:$Y$4096)-LEN(SUBSTITUTE($Y$2:$Y$4096,"Hisuian "&amp;AA3774,"")))/LEN("Hisuian "&amp;AA3774))
         - SUMPRODUCT((LEN($Y$2:$Y$4096)-LEN(SUBSTITUTE($Y$2:$Y$4096,"Paldean "&amp;AA3774,"")))/LEN("Paldean "&amp;AA3774))
      &gt;0,2,1)
   ))))</f>
        <v>1</v>
      </c>
      <c r="AN3774">
        <v>0</v>
      </c>
      <c r="AO3774">
        <v>0</v>
      </c>
    </row>
    <row r="3775" spans="1:41" x14ac:dyDescent="0.25">
      <c r="A3775" t="s">
        <v>4389</v>
      </c>
      <c r="B3775" t="s">
        <v>2332</v>
      </c>
      <c r="C3775" t="s">
        <v>1209</v>
      </c>
      <c r="D3775"/>
      <c r="E3775">
        <v>95</v>
      </c>
      <c r="F3775">
        <v>130</v>
      </c>
      <c r="G3775">
        <v>80</v>
      </c>
      <c r="H3775">
        <v>70</v>
      </c>
      <c r="I3775">
        <v>80</v>
      </c>
      <c r="J3775">
        <v>50</v>
      </c>
      <c r="K3775" t="s">
        <v>2333</v>
      </c>
      <c r="M3775" t="s">
        <v>7859</v>
      </c>
      <c r="N3775">
        <v>9.1999999999999993</v>
      </c>
      <c r="O3775">
        <v>8.6</v>
      </c>
      <c r="P3775">
        <v>1</v>
      </c>
      <c r="Q3775">
        <v>1</v>
      </c>
      <c r="R3775">
        <f t="shared" si="268"/>
        <v>10</v>
      </c>
      <c r="S3775">
        <f t="shared" si="269"/>
        <v>10</v>
      </c>
      <c r="T3775">
        <f t="shared" si="264"/>
        <v>20</v>
      </c>
      <c r="U3775" t="s">
        <v>1209</v>
      </c>
      <c r="V3775" t="s">
        <v>1490</v>
      </c>
      <c r="W3775" t="s">
        <v>1492</v>
      </c>
      <c r="X3775" t="s">
        <v>1512</v>
      </c>
      <c r="Z3775" t="str" cm="1">
        <f t="array" ref="Z3775">IF(ISBLANK(AK3775),_xlfn.LET(
    _xlpm.nameBeforeSlash, IF(ISNUMBER(SEARCH("/", Y3775)), LEFT(Y3775, SEARCH("/", Y3775)-1), Y3775),
    _xlpm.matchRow, IFERROR(MATCH(_xlpm.nameBeforeSlash, AA:AA, 0), ""),
    _xlpm.difference, IF(_xlpm.matchRow="", "", ABS((R3775 + S3775)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),IF(ISBLANK(Y3775),"","Hidden"))</f>
        <v/>
      </c>
      <c r="AA3775" t="s">
        <v>5659</v>
      </c>
      <c r="AB3775" t="s">
        <v>7858</v>
      </c>
      <c r="AC3775" t="s">
        <v>1038</v>
      </c>
      <c r="AD3775" t="str">
        <f>_xlfn.XLOOKUP(AC3775,moves!A:A,moves!B:B)</f>
        <v>fighting</v>
      </c>
      <c r="AE3775">
        <f>_xlfn.XLOOKUP(AC3775,moves!A:A,moves!D:D)</f>
        <v>6</v>
      </c>
      <c r="AF3775" t="str">
        <f>_xlfn.XLOOKUP(AC3775,moves!A:A,moves!E:E)</f>
        <v xml:space="preserve">During this attack and when the user is next attacked: Status symbols and critical hits deal +1 damage. </v>
      </c>
      <c r="AG3775">
        <v>0</v>
      </c>
      <c r="AH3775">
        <v>0</v>
      </c>
      <c r="AI3775">
        <f t="shared" si="265"/>
        <v>1</v>
      </c>
      <c r="AJ3775" t="s">
        <v>525</v>
      </c>
      <c r="AK3775" t="s">
        <v>7859</v>
      </c>
      <c r="AL3775">
        <v>0</v>
      </c>
      <c r="AM3775" cm="1">
        <f t="array" ref="AM3775">IF(AL3775=1,1,
   IF(ISTEXT(AK3775),1,
   IF(AO3775&gt;1,AM3774,
   IF(AI3775=1,
      IF(SUMPRODUCT((LEN($Y$2:$Y$4096)-LEN(SUBSTITUTE($Y$2:$Y$4096,AA3775,"")))/LEN(AA3775))&gt;0,2,1),
      IF(
         SUMPRODUCT((LEN($Y$2:$Y$4096)-LEN(SUBSTITUTE($Y$2:$Y$4096,AA3775,"")))/LEN(AA3775))
         - SUMPRODUCT((LEN($Y$2:$Y$4096)-LEN(SUBSTITUTE($Y$2:$Y$4096,"Alolan "&amp;AA3775,"")))/LEN("Alolan "&amp;AA3775))
         - SUMPRODUCT((LEN($Y$2:$Y$4096)-LEN(SUBSTITUTE($Y$2:$Y$4096,"Galarian "&amp;AA3775,"")))/LEN("Galarian "&amp;AA3775))
         - SUMPRODUCT((LEN($Y$2:$Y$4096)-LEN(SUBSTITUTE($Y$2:$Y$4096,"Hisuian "&amp;AA3775,"")))/LEN("Hisuian "&amp;AA3775))
         - SUMPRODUCT((LEN($Y$2:$Y$4096)-LEN(SUBSTITUTE($Y$2:$Y$4096,"Paldean "&amp;AA3775,"")))/LEN("Paldean "&amp;AA3775))
      &gt;0,2,1)
   ))))</f>
        <v>1</v>
      </c>
      <c r="AN3775">
        <v>0</v>
      </c>
      <c r="AO3775">
        <v>0</v>
      </c>
    </row>
    <row r="3776" spans="1:41" x14ac:dyDescent="0.25">
      <c r="A3776" t="s">
        <v>4390</v>
      </c>
      <c r="B3776" t="s">
        <v>590</v>
      </c>
      <c r="C3776" t="s">
        <v>1209</v>
      </c>
      <c r="D3776"/>
      <c r="E3776">
        <v>80</v>
      </c>
      <c r="F3776">
        <v>50</v>
      </c>
      <c r="G3776">
        <v>50</v>
      </c>
      <c r="H3776">
        <v>95</v>
      </c>
      <c r="I3776">
        <v>135</v>
      </c>
      <c r="J3776">
        <v>105</v>
      </c>
      <c r="K3776" t="s">
        <v>589</v>
      </c>
      <c r="M3776" t="s">
        <v>7859</v>
      </c>
      <c r="N3776">
        <v>9.4499999999999993</v>
      </c>
      <c r="O3776">
        <v>8.75</v>
      </c>
      <c r="P3776">
        <v>1</v>
      </c>
      <c r="Q3776">
        <v>1</v>
      </c>
      <c r="R3776">
        <f t="shared" si="268"/>
        <v>10</v>
      </c>
      <c r="S3776">
        <f t="shared" si="269"/>
        <v>10</v>
      </c>
      <c r="T3776">
        <f t="shared" si="264"/>
        <v>20</v>
      </c>
      <c r="U3776" t="s">
        <v>1209</v>
      </c>
      <c r="V3776" t="s">
        <v>1468</v>
      </c>
      <c r="W3776" t="s">
        <v>429</v>
      </c>
      <c r="X3776" t="s">
        <v>1471</v>
      </c>
      <c r="Z3776" t="str" cm="1">
        <f t="array" ref="Z3776">IF(ISBLANK(AK3776),_xlfn.LET(
    _xlpm.nameBeforeSlash, IF(ISNUMBER(SEARCH("/", Y3776)), LEFT(Y3776, SEARCH("/", Y3776)-1), Y3776),
    _xlpm.matchRow, IFERROR(MATCH(_xlpm.nameBeforeSlash, AA:AA, 0), ""),
    _xlpm.difference, IF(_xlpm.matchRow="", "", ABS((R3776 + S3776)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),IF(ISBLANK(Y3776),"","Hidden"))</f>
        <v/>
      </c>
      <c r="AA3776" t="s">
        <v>5661</v>
      </c>
      <c r="AB3776" t="s">
        <v>7858</v>
      </c>
      <c r="AC3776" t="s">
        <v>742</v>
      </c>
      <c r="AD3776" t="str">
        <f>_xlfn.XLOOKUP(AC3776,moves!A:A,moves!B:B)</f>
        <v>grass</v>
      </c>
      <c r="AE3776">
        <f>_xlfn.XLOOKUP(AC3776,moves!A:A,moves!D:D)</f>
        <v>6</v>
      </c>
      <c r="AF3776" t="str">
        <f>_xlfn.XLOOKUP(AC3776,moves!A:A,moves!E:E)</f>
        <v>If this move is used during Harsh Sunlight: Ignore the delay. If this move is used during Rain, Hail, or Sandstorm: Decrease attack strength by 3.</v>
      </c>
      <c r="AG3776">
        <v>0</v>
      </c>
      <c r="AH3776">
        <v>0</v>
      </c>
      <c r="AI3776">
        <f t="shared" si="265"/>
        <v>1</v>
      </c>
      <c r="AJ3776" t="s">
        <v>525</v>
      </c>
      <c r="AK3776" t="s">
        <v>7859</v>
      </c>
      <c r="AL3776">
        <v>0</v>
      </c>
      <c r="AM3776" cm="1">
        <f t="array" ref="AM3776">IF(AL3776=1,1,
   IF(ISTEXT(AK3776),1,
   IF(AO3776&gt;1,AM3775,
   IF(AI3776=1,
      IF(SUMPRODUCT((LEN($Y$2:$Y$4096)-LEN(SUBSTITUTE($Y$2:$Y$4096,AA3776,"")))/LEN(AA3776))&gt;0,2,1),
      IF(
         SUMPRODUCT((LEN($Y$2:$Y$4096)-LEN(SUBSTITUTE($Y$2:$Y$4096,AA3776,"")))/LEN(AA3776))
         - SUMPRODUCT((LEN($Y$2:$Y$4096)-LEN(SUBSTITUTE($Y$2:$Y$4096,"Alolan "&amp;AA3776,"")))/LEN("Alolan "&amp;AA3776))
         - SUMPRODUCT((LEN($Y$2:$Y$4096)-LEN(SUBSTITUTE($Y$2:$Y$4096,"Galarian "&amp;AA3776,"")))/LEN("Galarian "&amp;AA3776))
         - SUMPRODUCT((LEN($Y$2:$Y$4096)-LEN(SUBSTITUTE($Y$2:$Y$4096,"Hisuian "&amp;AA3776,"")))/LEN("Hisuian "&amp;AA3776))
         - SUMPRODUCT((LEN($Y$2:$Y$4096)-LEN(SUBSTITUTE($Y$2:$Y$4096,"Paldean "&amp;AA3776,"")))/LEN("Paldean "&amp;AA3776))
      &gt;0,2,1)
   ))))</f>
        <v>1</v>
      </c>
      <c r="AN3776">
        <v>0</v>
      </c>
      <c r="AO3776">
        <v>0</v>
      </c>
    </row>
    <row r="3777" spans="1:41" x14ac:dyDescent="0.25">
      <c r="A3777" t="s">
        <v>4392</v>
      </c>
      <c r="B3777" t="s">
        <v>2336</v>
      </c>
      <c r="C3777" t="s">
        <v>1499</v>
      </c>
      <c r="D3777"/>
      <c r="E3777">
        <v>80</v>
      </c>
      <c r="F3777">
        <v>70</v>
      </c>
      <c r="G3777">
        <v>40</v>
      </c>
      <c r="H3777">
        <v>100</v>
      </c>
      <c r="I3777">
        <v>60</v>
      </c>
      <c r="J3777">
        <v>145</v>
      </c>
      <c r="K3777" t="s">
        <v>2337</v>
      </c>
      <c r="M3777" t="s">
        <v>7859</v>
      </c>
      <c r="N3777">
        <v>11.5</v>
      </c>
      <c r="O3777">
        <v>6.2</v>
      </c>
      <c r="P3777">
        <v>1</v>
      </c>
      <c r="Q3777">
        <v>1</v>
      </c>
      <c r="R3777">
        <f t="shared" si="268"/>
        <v>13</v>
      </c>
      <c r="S3777">
        <f t="shared" si="269"/>
        <v>7</v>
      </c>
      <c r="T3777">
        <f t="shared" si="264"/>
        <v>20</v>
      </c>
      <c r="U3777" t="s">
        <v>1499</v>
      </c>
      <c r="V3777" t="s">
        <v>1490</v>
      </c>
      <c r="W3777" t="s">
        <v>1469</v>
      </c>
      <c r="X3777" t="s">
        <v>1468</v>
      </c>
      <c r="Z3777" t="str" cm="1">
        <f t="array" ref="Z3777">IF(ISBLANK(AK3777),_xlfn.LET(
    _xlpm.nameBeforeSlash, IF(ISNUMBER(SEARCH("/", Y3777)), LEFT(Y3777, SEARCH("/", Y3777)-1), Y3777),
    _xlpm.matchRow, IFERROR(MATCH(_xlpm.nameBeforeSlash, AA:AA, 0), ""),
    _xlpm.difference, IF(_xlpm.matchRow="", "", ABS((R3777 + S3777)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),IF(ISBLANK(Y3777),"","Hidden"))</f>
        <v/>
      </c>
      <c r="AA3777" t="s">
        <v>5662</v>
      </c>
      <c r="AB3777" t="s">
        <v>7858</v>
      </c>
      <c r="AC3777" t="s">
        <v>919</v>
      </c>
      <c r="AD3777" t="str">
        <f>_xlfn.XLOOKUP(AC3777,moves!A:A,moves!B:B)</f>
        <v>bug</v>
      </c>
      <c r="AE3777">
        <f>_xlfn.XLOOKUP(AC3777,moves!A:A,moves!D:D)</f>
        <v>4</v>
      </c>
      <c r="AF3777" t="str">
        <f>_xlfn.XLOOKUP(AC3777,moves!A:A,moves!E:E)</f>
        <v>Heal for half the damage dealt, rounded down.</v>
      </c>
      <c r="AG3777">
        <v>0</v>
      </c>
      <c r="AH3777">
        <v>0</v>
      </c>
      <c r="AI3777">
        <f t="shared" si="265"/>
        <v>1</v>
      </c>
      <c r="AJ3777" t="s">
        <v>525</v>
      </c>
      <c r="AK3777" t="s">
        <v>7859</v>
      </c>
      <c r="AL3777">
        <v>0</v>
      </c>
      <c r="AM3777" cm="1">
        <f t="array" ref="AM3777">IF(AL3777=1,1,
   IF(ISTEXT(AK3777),1,
   IF(AO3777&gt;1,AM3776,
   IF(AI3777=1,
      IF(SUMPRODUCT((LEN($Y$2:$Y$4096)-LEN(SUBSTITUTE($Y$2:$Y$4096,AA3777,"")))/LEN(AA3777))&gt;0,2,1),
      IF(
         SUMPRODUCT((LEN($Y$2:$Y$4096)-LEN(SUBSTITUTE($Y$2:$Y$4096,AA3777,"")))/LEN(AA3777))
         - SUMPRODUCT((LEN($Y$2:$Y$4096)-LEN(SUBSTITUTE($Y$2:$Y$4096,"Alolan "&amp;AA3777,"")))/LEN("Alolan "&amp;AA3777))
         - SUMPRODUCT((LEN($Y$2:$Y$4096)-LEN(SUBSTITUTE($Y$2:$Y$4096,"Galarian "&amp;AA3777,"")))/LEN("Galarian "&amp;AA3777))
         - SUMPRODUCT((LEN($Y$2:$Y$4096)-LEN(SUBSTITUTE($Y$2:$Y$4096,"Hisuian "&amp;AA3777,"")))/LEN("Hisuian "&amp;AA3777))
         - SUMPRODUCT((LEN($Y$2:$Y$4096)-LEN(SUBSTITUTE($Y$2:$Y$4096,"Paldean "&amp;AA3777,"")))/LEN("Paldean "&amp;AA3777))
      &gt;0,2,1)
   ))))</f>
        <v>1</v>
      </c>
      <c r="AN3777">
        <v>0</v>
      </c>
      <c r="AO3777">
        <v>0</v>
      </c>
    </row>
    <row r="3778" spans="1:41" x14ac:dyDescent="0.25">
      <c r="A3778" t="s">
        <v>4401</v>
      </c>
      <c r="B3778" t="s">
        <v>2351</v>
      </c>
      <c r="C3778" t="s">
        <v>1471</v>
      </c>
      <c r="D3778" t="s">
        <v>1514</v>
      </c>
      <c r="E3778">
        <v>65</v>
      </c>
      <c r="F3778">
        <v>125</v>
      </c>
      <c r="G3778">
        <v>100</v>
      </c>
      <c r="H3778">
        <v>60</v>
      </c>
      <c r="I3778">
        <v>70</v>
      </c>
      <c r="J3778">
        <v>70</v>
      </c>
      <c r="K3778" t="s">
        <v>2352</v>
      </c>
      <c r="M3778" t="s">
        <v>7859</v>
      </c>
      <c r="N3778">
        <v>9.65</v>
      </c>
      <c r="O3778">
        <v>7.7</v>
      </c>
      <c r="P3778">
        <v>1</v>
      </c>
      <c r="Q3778">
        <v>1</v>
      </c>
      <c r="R3778">
        <f t="shared" ref="R3778:R3841" si="270">MROUND(N3778,1)+P3778</f>
        <v>11</v>
      </c>
      <c r="S3778">
        <f t="shared" ref="S3778:S3841" si="271">MROUND(O3778,1)+Q3778</f>
        <v>9</v>
      </c>
      <c r="T3778">
        <f t="shared" si="264"/>
        <v>20</v>
      </c>
      <c r="U3778" t="s">
        <v>1471</v>
      </c>
      <c r="V3778" t="s">
        <v>1514</v>
      </c>
      <c r="W3778" t="s">
        <v>1492</v>
      </c>
      <c r="X3778" t="s">
        <v>1499</v>
      </c>
      <c r="Y3778" t="s">
        <v>5673</v>
      </c>
      <c r="Z3778" t="str" cm="1">
        <f t="array" ref="Z3778">IF(ISBLANK(AK3778),_xlfn.LET(
    _xlpm.nameBeforeSlash, IF(ISNUMBER(SEARCH("/", Y3778)), LEFT(Y3778, SEARCH("/", Y3778)-1), Y3778),
    _xlpm.matchRow, IFERROR(MATCH(_xlpm.nameBeforeSlash, AA:AA, 0), ""),
    _xlpm.difference, IF(_xlpm.matchRow="", "", ABS((R3778 + S3778)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),IF(ISBLANK(Y3778),"","Hidden"))</f>
        <v>Hidden</v>
      </c>
      <c r="AA3778" t="s">
        <v>5671</v>
      </c>
      <c r="AB3778" t="s">
        <v>7858</v>
      </c>
      <c r="AC3778" t="s">
        <v>1364</v>
      </c>
      <c r="AD3778" t="str">
        <f>_xlfn.XLOOKUP(AC3778,moves!A:A,moves!B:B)</f>
        <v>steel</v>
      </c>
      <c r="AE3778">
        <f>_xlfn.XLOOKUP(AC3778,moves!A:A,moves!D:D)</f>
        <v>4</v>
      </c>
      <c r="AF3778" t="str">
        <f>_xlfn.XLOOKUP(AC3778,moves!A:A,moves!E:E)</f>
        <v>If 2 or more status symbols are rolled: The target skips their turn this round and the user's battle fatigue increases by 1 extra. This move cannot be used if the user has 5 fatigue.</v>
      </c>
      <c r="AG3778">
        <v>0</v>
      </c>
      <c r="AH3778">
        <v>0</v>
      </c>
      <c r="AI3778">
        <f t="shared" si="265"/>
        <v>1</v>
      </c>
      <c r="AJ3778" t="s">
        <v>525</v>
      </c>
      <c r="AK3778" t="s">
        <v>7859</v>
      </c>
      <c r="AL3778">
        <v>0</v>
      </c>
      <c r="AM3778" cm="1">
        <f t="array" ref="AM3778">IF(AL3778=1,1,
   IF(ISTEXT(AK3778),1,
   IF(AO3778&gt;1,AM3777,
   IF(AI3778=1,
      IF(SUMPRODUCT((LEN($Y$2:$Y$4096)-LEN(SUBSTITUTE($Y$2:$Y$4096,AA3778,"")))/LEN(AA3778))&gt;0,2,1),
      IF(
         SUMPRODUCT((LEN($Y$2:$Y$4096)-LEN(SUBSTITUTE($Y$2:$Y$4096,AA3778,"")))/LEN(AA3778))
         - SUMPRODUCT((LEN($Y$2:$Y$4096)-LEN(SUBSTITUTE($Y$2:$Y$4096,"Alolan "&amp;AA3778,"")))/LEN("Alolan "&amp;AA3778))
         - SUMPRODUCT((LEN($Y$2:$Y$4096)-LEN(SUBSTITUTE($Y$2:$Y$4096,"Galarian "&amp;AA3778,"")))/LEN("Galarian "&amp;AA3778))
         - SUMPRODUCT((LEN($Y$2:$Y$4096)-LEN(SUBSTITUTE($Y$2:$Y$4096,"Hisuian "&amp;AA3778,"")))/LEN("Hisuian "&amp;AA3778))
         - SUMPRODUCT((LEN($Y$2:$Y$4096)-LEN(SUBSTITUTE($Y$2:$Y$4096,"Paldean "&amp;AA3778,"")))/LEN("Paldean "&amp;AA3778))
      &gt;0,2,1)
   ))))</f>
        <v>1</v>
      </c>
      <c r="AN3778">
        <v>0</v>
      </c>
      <c r="AO3778">
        <v>0</v>
      </c>
    </row>
    <row r="3779" spans="1:41" x14ac:dyDescent="0.25">
      <c r="A3779" t="s">
        <v>4407</v>
      </c>
      <c r="B3779" t="s">
        <v>2361</v>
      </c>
      <c r="C3779" t="s">
        <v>1471</v>
      </c>
      <c r="D3779" t="s">
        <v>1481</v>
      </c>
      <c r="E3779">
        <v>110</v>
      </c>
      <c r="F3779">
        <v>65</v>
      </c>
      <c r="G3779">
        <v>105</v>
      </c>
      <c r="H3779">
        <v>55</v>
      </c>
      <c r="I3779">
        <v>95</v>
      </c>
      <c r="J3779">
        <v>80</v>
      </c>
      <c r="K3779" t="s">
        <v>2362</v>
      </c>
      <c r="M3779" t="s">
        <v>7859</v>
      </c>
      <c r="N3779">
        <v>7</v>
      </c>
      <c r="O3779">
        <v>10.4</v>
      </c>
      <c r="P3779">
        <v>1</v>
      </c>
      <c r="Q3779">
        <v>2</v>
      </c>
      <c r="R3779">
        <f t="shared" si="270"/>
        <v>8</v>
      </c>
      <c r="S3779">
        <f t="shared" si="271"/>
        <v>12</v>
      </c>
      <c r="T3779">
        <f t="shared" si="264"/>
        <v>20</v>
      </c>
      <c r="U3779" t="s">
        <v>1471</v>
      </c>
      <c r="V3779" t="s">
        <v>1481</v>
      </c>
      <c r="W3779" t="s">
        <v>1469</v>
      </c>
      <c r="X3779" t="s">
        <v>1472</v>
      </c>
      <c r="Z3779" t="str" cm="1">
        <f t="array" ref="Z3779">IF(ISBLANK(AK3779),_xlfn.LET(
    _xlpm.nameBeforeSlash, IF(ISNUMBER(SEARCH("/", Y3779)), LEFT(Y3779, SEARCH("/", Y3779)-1), Y3779),
    _xlpm.matchRow, IFERROR(MATCH(_xlpm.nameBeforeSlash, AA:AA, 0), ""),
    _xlpm.difference, IF(_xlpm.matchRow="", "", ABS((R3779 + S3779)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),IF(ISBLANK(Y3779),"","Hidden"))</f>
        <v/>
      </c>
      <c r="AA3779" t="s">
        <v>5678</v>
      </c>
      <c r="AB3779" t="s">
        <v>7858</v>
      </c>
      <c r="AC3779" t="s">
        <v>495</v>
      </c>
      <c r="AD3779" t="str">
        <f>_xlfn.XLOOKUP(AC3779,moves!A:A,moves!B:B)</f>
        <v>flying</v>
      </c>
      <c r="AE3779">
        <f>_xlfn.XLOOKUP(AC3779,moves!A:A,moves!D:D)</f>
        <v>6</v>
      </c>
      <c r="AF3779" t="str">
        <f>_xlfn.XLOOKUP(AC3779,moves!A:A,moves!E:E)</f>
        <v>Critical hits deal +1 damage.</v>
      </c>
      <c r="AG3779">
        <v>0</v>
      </c>
      <c r="AH3779">
        <v>0</v>
      </c>
      <c r="AI3779">
        <f t="shared" si="265"/>
        <v>1</v>
      </c>
      <c r="AJ3779" t="s">
        <v>525</v>
      </c>
      <c r="AK3779" t="s">
        <v>7859</v>
      </c>
      <c r="AL3779">
        <v>0</v>
      </c>
      <c r="AM3779" cm="1">
        <f t="array" ref="AM3779">IF(AL3779=1,1,
   IF(ISTEXT(AK3779),1,
   IF(AO3779&gt;1,AM3778,
   IF(AI3779=1,
      IF(SUMPRODUCT((LEN($Y$2:$Y$4096)-LEN(SUBSTITUTE($Y$2:$Y$4096,AA3779,"")))/LEN(AA3779))&gt;0,2,1),
      IF(
         SUMPRODUCT((LEN($Y$2:$Y$4096)-LEN(SUBSTITUTE($Y$2:$Y$4096,AA3779,"")))/LEN(AA3779))
         - SUMPRODUCT((LEN($Y$2:$Y$4096)-LEN(SUBSTITUTE($Y$2:$Y$4096,"Alolan "&amp;AA3779,"")))/LEN("Alolan "&amp;AA3779))
         - SUMPRODUCT((LEN($Y$2:$Y$4096)-LEN(SUBSTITUTE($Y$2:$Y$4096,"Galarian "&amp;AA3779,"")))/LEN("Galarian "&amp;AA3779))
         - SUMPRODUCT((LEN($Y$2:$Y$4096)-LEN(SUBSTITUTE($Y$2:$Y$4096,"Hisuian "&amp;AA3779,"")))/LEN("Hisuian "&amp;AA3779))
         - SUMPRODUCT((LEN($Y$2:$Y$4096)-LEN(SUBSTITUTE($Y$2:$Y$4096,"Paldean "&amp;AA3779,"")))/LEN("Paldean "&amp;AA3779))
      &gt;0,2,1)
   ))))</f>
        <v>1</v>
      </c>
      <c r="AN3779">
        <v>0</v>
      </c>
      <c r="AO3779">
        <v>0</v>
      </c>
    </row>
    <row r="3780" spans="1:41" x14ac:dyDescent="0.25">
      <c r="A3780" t="s">
        <v>4412</v>
      </c>
      <c r="B3780" t="s">
        <v>864</v>
      </c>
      <c r="C3780" t="s">
        <v>1471</v>
      </c>
      <c r="D3780" t="s">
        <v>1482</v>
      </c>
      <c r="E3780">
        <v>92</v>
      </c>
      <c r="F3780">
        <v>105</v>
      </c>
      <c r="G3780">
        <v>90</v>
      </c>
      <c r="H3780">
        <v>125</v>
      </c>
      <c r="I3780">
        <v>90</v>
      </c>
      <c r="J3780">
        <v>98</v>
      </c>
      <c r="K3780" t="s">
        <v>860</v>
      </c>
      <c r="M3780" t="s">
        <v>7859</v>
      </c>
      <c r="N3780">
        <v>11.22</v>
      </c>
      <c r="O3780">
        <v>9.0800000000000018</v>
      </c>
      <c r="P3780">
        <v>1</v>
      </c>
      <c r="Q3780">
        <v>1</v>
      </c>
      <c r="R3780">
        <f t="shared" si="270"/>
        <v>12</v>
      </c>
      <c r="S3780">
        <f t="shared" si="271"/>
        <v>10</v>
      </c>
      <c r="T3780">
        <f t="shared" si="264"/>
        <v>22</v>
      </c>
      <c r="U3780" t="s">
        <v>1471</v>
      </c>
      <c r="V3780" t="s">
        <v>1482</v>
      </c>
      <c r="W3780" t="s">
        <v>1479</v>
      </c>
      <c r="X3780" t="s">
        <v>1481</v>
      </c>
      <c r="Z3780" t="str" cm="1">
        <f t="array" ref="Z3780">IF(ISBLANK(AK3780),_xlfn.LET(
    _xlpm.nameBeforeSlash, IF(ISNUMBER(SEARCH("/", Y3780)), LEFT(Y3780, SEARCH("/", Y3780)-1), Y3780),
    _xlpm.matchRow, IFERROR(MATCH(_xlpm.nameBeforeSlash, AA:AA, 0), ""),
    _xlpm.difference, IF(_xlpm.matchRow="", "", ABS((R3780 + S3780)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),IF(ISBLANK(Y3780),"","Hidden"))</f>
        <v/>
      </c>
      <c r="AA3780" t="s">
        <v>5684</v>
      </c>
      <c r="AB3780" t="s">
        <v>7858</v>
      </c>
      <c r="AC3780" t="s">
        <v>6689</v>
      </c>
      <c r="AD3780" t="str">
        <f>_xlfn.XLOOKUP(AC3780,moves!A:A,moves!B:B)</f>
        <v>dark</v>
      </c>
      <c r="AE3780">
        <f>_xlfn.XLOOKUP(AC3780,moves!A:A,moves!D:D)</f>
        <v>3</v>
      </c>
      <c r="AF3780" t="str">
        <f>_xlfn.XLOOKUP(AC3780,moves!A:A,moves!E:E)</f>
        <v>Choose up to two Pokémon in the opposing party. This move targets those Pokémon.</v>
      </c>
      <c r="AG3780">
        <v>0</v>
      </c>
      <c r="AH3780">
        <v>0</v>
      </c>
      <c r="AI3780">
        <f t="shared" si="265"/>
        <v>1</v>
      </c>
      <c r="AJ3780" t="s">
        <v>525</v>
      </c>
      <c r="AK3780" t="s">
        <v>7859</v>
      </c>
      <c r="AL3780">
        <v>0</v>
      </c>
      <c r="AM3780" cm="1">
        <f t="array" ref="AM3780">IF(AL3780=1,1,
   IF(ISTEXT(AK3780),1,
   IF(AO3780&gt;1,AM3779,
   IF(AI3780=1,
      IF(SUMPRODUCT((LEN($Y$2:$Y$4096)-LEN(SUBSTITUTE($Y$2:$Y$4096,AA3780,"")))/LEN(AA3780))&gt;0,2,1),
      IF(
         SUMPRODUCT((LEN($Y$2:$Y$4096)-LEN(SUBSTITUTE($Y$2:$Y$4096,AA3780,"")))/LEN(AA3780))
         - SUMPRODUCT((LEN($Y$2:$Y$4096)-LEN(SUBSTITUTE($Y$2:$Y$4096,"Alolan "&amp;AA3780,"")))/LEN("Alolan "&amp;AA3780))
         - SUMPRODUCT((LEN($Y$2:$Y$4096)-LEN(SUBSTITUTE($Y$2:$Y$4096,"Galarian "&amp;AA3780,"")))/LEN("Galarian "&amp;AA3780))
         - SUMPRODUCT((LEN($Y$2:$Y$4096)-LEN(SUBSTITUTE($Y$2:$Y$4096,"Hisuian "&amp;AA3780,"")))/LEN("Hisuian "&amp;AA3780))
         - SUMPRODUCT((LEN($Y$2:$Y$4096)-LEN(SUBSTITUTE($Y$2:$Y$4096,"Paldean "&amp;AA3780,"")))/LEN("Paldean "&amp;AA3780))
      &gt;0,2,1)
   ))))</f>
        <v>1</v>
      </c>
      <c r="AN3780">
        <v>0</v>
      </c>
      <c r="AO3780">
        <v>0</v>
      </c>
    </row>
    <row r="3781" spans="1:41" x14ac:dyDescent="0.25">
      <c r="A3781">
        <v>41</v>
      </c>
      <c r="B3781" t="s">
        <v>20</v>
      </c>
      <c r="C3781" t="s">
        <v>1469</v>
      </c>
      <c r="D3781" t="s">
        <v>1481</v>
      </c>
      <c r="E3781">
        <v>40</v>
      </c>
      <c r="F3781">
        <v>45</v>
      </c>
      <c r="G3781">
        <v>35</v>
      </c>
      <c r="H3781">
        <v>30</v>
      </c>
      <c r="I3781">
        <v>40</v>
      </c>
      <c r="J3781">
        <v>55</v>
      </c>
      <c r="K3781" t="s">
        <v>1567</v>
      </c>
      <c r="M3781" t="s">
        <v>3500</v>
      </c>
      <c r="N3781">
        <v>4.75</v>
      </c>
      <c r="O3781">
        <v>3.85</v>
      </c>
      <c r="P3781">
        <v>2</v>
      </c>
      <c r="R3781">
        <f t="shared" si="270"/>
        <v>7</v>
      </c>
      <c r="S3781">
        <f t="shared" si="271"/>
        <v>4</v>
      </c>
      <c r="T3781">
        <f t="shared" si="235"/>
        <v>11</v>
      </c>
      <c r="U3781" t="s">
        <v>1469</v>
      </c>
      <c r="V3781" t="s">
        <v>1481</v>
      </c>
      <c r="W3781" t="s">
        <v>1512</v>
      </c>
      <c r="X3781" t="s">
        <v>1471</v>
      </c>
      <c r="Y3781" t="s">
        <v>21</v>
      </c>
      <c r="Z3781" t="str" cm="1">
        <f t="array" ref="Z3781">IF(ISBLANK(AK3781),_xlfn.LET(
    _xlpm.nameBeforeSlash, IF(ISNUMBER(SEARCH("/", Y3781)), LEFT(Y3781, SEARCH("/", Y3781)-1), Y3781),
    _xlpm.matchRow, IFERROR(MATCH(_xlpm.nameBeforeSlash, AA:AA, 0), ""),
    _xlpm.difference, IF(_xlpm.matchRow="", "", ABS((R3781 + S3781)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),IF(ISBLANK(Y3781),"","Hidden"))</f>
        <v>Hidden</v>
      </c>
      <c r="AA3781" t="s">
        <v>20</v>
      </c>
      <c r="AB3781" t="s">
        <v>3499</v>
      </c>
      <c r="AC3781" t="s">
        <v>748</v>
      </c>
      <c r="AD3781" t="str">
        <f>_xlfn.XLOOKUP(AC3781,moves!A:A,moves!B:B)</f>
        <v>poison</v>
      </c>
      <c r="AE3781">
        <f>_xlfn.XLOOKUP(AC3781,moves!A:A,moves!D:D)</f>
        <v>1</v>
      </c>
      <c r="AF3781" t="str">
        <f>_xlfn.XLOOKUP(AC3781,moves!A:A,moves!E:E)</f>
        <v>If any status symbols are rolled: Inflict the Poisoned status on the target. When the user is next attacked: Remove 2 regular hits from the roll.</v>
      </c>
      <c r="AG3781">
        <v>0</v>
      </c>
      <c r="AH3781">
        <v>0</v>
      </c>
      <c r="AI3781">
        <f t="shared" si="236"/>
        <v>0</v>
      </c>
      <c r="AJ3781" t="s">
        <v>523</v>
      </c>
      <c r="AK3781" t="s">
        <v>3500</v>
      </c>
      <c r="AL3781">
        <v>0</v>
      </c>
      <c r="AM3781" cm="1">
        <f t="array" ref="AM3781">IF(AL3781=1,1,
   IF(ISTEXT(AK3781),1,
   IF(AO3781&gt;1,AM3780,
   IF(AI3781=1,
      IF(SUMPRODUCT((LEN($Y$2:$Y$4096)-LEN(SUBSTITUTE($Y$2:$Y$4096,AA3781,"")))/LEN(AA3781))&gt;0,2,1),
      IF(
         SUMPRODUCT((LEN($Y$2:$Y$4096)-LEN(SUBSTITUTE($Y$2:$Y$4096,AA3781,"")))/LEN(AA3781))
         - SUMPRODUCT((LEN($Y$2:$Y$4096)-LEN(SUBSTITUTE($Y$2:$Y$4096,"Alolan "&amp;AA3781,"")))/LEN("Alolan "&amp;AA3781))
         - SUMPRODUCT((LEN($Y$2:$Y$4096)-LEN(SUBSTITUTE($Y$2:$Y$4096,"Galarian "&amp;AA3781,"")))/LEN("Galarian "&amp;AA3781))
         - SUMPRODUCT((LEN($Y$2:$Y$4096)-LEN(SUBSTITUTE($Y$2:$Y$4096,"Hisuian "&amp;AA3781,"")))/LEN("Hisuian "&amp;AA3781))
         - SUMPRODUCT((LEN($Y$2:$Y$4096)-LEN(SUBSTITUTE($Y$2:$Y$4096,"Paldean "&amp;AA3781,"")))/LEN("Paldean "&amp;AA3781))
      &gt;0,2,1)
   ))))</f>
        <v>1</v>
      </c>
      <c r="AN3781">
        <v>0</v>
      </c>
      <c r="AO3781">
        <v>0</v>
      </c>
    </row>
    <row r="3782" spans="1:41" x14ac:dyDescent="0.25">
      <c r="A3782">
        <v>109</v>
      </c>
      <c r="B3782" t="s">
        <v>1694</v>
      </c>
      <c r="C3782" t="s">
        <v>1469</v>
      </c>
      <c r="D3782"/>
      <c r="E3782">
        <v>40</v>
      </c>
      <c r="F3782">
        <v>65</v>
      </c>
      <c r="G3782">
        <v>95</v>
      </c>
      <c r="H3782">
        <v>60</v>
      </c>
      <c r="I3782">
        <v>45</v>
      </c>
      <c r="J3782">
        <v>35</v>
      </c>
      <c r="K3782" t="s">
        <v>1695</v>
      </c>
      <c r="M3782" t="s">
        <v>3500</v>
      </c>
      <c r="N3782">
        <v>5.25</v>
      </c>
      <c r="O3782">
        <v>5.8</v>
      </c>
      <c r="Q3782">
        <v>1</v>
      </c>
      <c r="R3782">
        <f t="shared" si="270"/>
        <v>5</v>
      </c>
      <c r="S3782">
        <f t="shared" si="271"/>
        <v>7</v>
      </c>
      <c r="T3782">
        <f t="shared" si="235"/>
        <v>12</v>
      </c>
      <c r="U3782" t="s">
        <v>1469</v>
      </c>
      <c r="V3782" t="s">
        <v>1471</v>
      </c>
      <c r="W3782" t="s">
        <v>1209</v>
      </c>
      <c r="X3782" t="s">
        <v>1512</v>
      </c>
      <c r="Y3782" t="s">
        <v>1696</v>
      </c>
      <c r="Z3782" t="str" cm="1">
        <f t="array" ref="Z3782">IF(ISBLANK(AK3782),_xlfn.LET(
    _xlpm.nameBeforeSlash, IF(ISNUMBER(SEARCH("/", Y3782)), LEFT(Y3782, SEARCH("/", Y3782)-1), Y3782),
    _xlpm.matchRow, IFERROR(MATCH(_xlpm.nameBeforeSlash, AA:AA, 0), ""),
    _xlpm.difference, IF(_xlpm.matchRow="", "", ABS((R3782 + S3782)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),IF(ISBLANK(Y3782),"","Hidden"))</f>
        <v>Hidden</v>
      </c>
      <c r="AA3782" t="s">
        <v>1694</v>
      </c>
      <c r="AB3782" t="s">
        <v>3499</v>
      </c>
      <c r="AC3782" t="s">
        <v>427</v>
      </c>
      <c r="AD3782" t="str">
        <f>_xlfn.XLOOKUP(AC3782,moves!A:A,moves!B:B)</f>
        <v>poison</v>
      </c>
      <c r="AE3782">
        <f>_xlfn.XLOOKUP(AC3782,moves!A:A,moves!D:D)</f>
        <v>1</v>
      </c>
      <c r="AF3782" t="str">
        <f>_xlfn.XLOOKUP(AC3782,moves!A:A,moves!E:E)</f>
        <v>Inflict the Poisoned status on the target. Pokémon poisoned by this move take 1 extra damage from poison each turn.</v>
      </c>
      <c r="AG3782">
        <v>0</v>
      </c>
      <c r="AH3782">
        <v>0</v>
      </c>
      <c r="AI3782">
        <f t="shared" si="236"/>
        <v>0</v>
      </c>
      <c r="AJ3782" t="s">
        <v>523</v>
      </c>
      <c r="AK3782" t="s">
        <v>3500</v>
      </c>
      <c r="AL3782">
        <v>0</v>
      </c>
      <c r="AM3782" cm="1">
        <f t="array" ref="AM3782">IF(AL3782=1,1,
   IF(ISTEXT(AK3782),1,
   IF(AO3782&gt;1,AM3781,
   IF(AI3782=1,
      IF(SUMPRODUCT((LEN($Y$2:$Y$4096)-LEN(SUBSTITUTE($Y$2:$Y$4096,AA3782,"")))/LEN(AA3782))&gt;0,2,1),
      IF(
         SUMPRODUCT((LEN($Y$2:$Y$4096)-LEN(SUBSTITUTE($Y$2:$Y$4096,AA3782,"")))/LEN(AA3782))
         - SUMPRODUCT((LEN($Y$2:$Y$4096)-LEN(SUBSTITUTE($Y$2:$Y$4096,"Alolan "&amp;AA3782,"")))/LEN("Alolan "&amp;AA3782))
         - SUMPRODUCT((LEN($Y$2:$Y$4096)-LEN(SUBSTITUTE($Y$2:$Y$4096,"Galarian "&amp;AA3782,"")))/LEN("Galarian "&amp;AA3782))
         - SUMPRODUCT((LEN($Y$2:$Y$4096)-LEN(SUBSTITUTE($Y$2:$Y$4096,"Hisuian "&amp;AA3782,"")))/LEN("Hisuian "&amp;AA3782))
         - SUMPRODUCT((LEN($Y$2:$Y$4096)-LEN(SUBSTITUTE($Y$2:$Y$4096,"Paldean "&amp;AA3782,"")))/LEN("Paldean "&amp;AA3782))
      &gt;0,2,1)
   ))))</f>
        <v>1</v>
      </c>
      <c r="AN3782">
        <v>0</v>
      </c>
      <c r="AO3782">
        <v>0</v>
      </c>
    </row>
    <row r="3783" spans="1:41" x14ac:dyDescent="0.25">
      <c r="A3783">
        <v>79</v>
      </c>
      <c r="B3783" t="s">
        <v>1635</v>
      </c>
      <c r="C3783" t="s">
        <v>1490</v>
      </c>
      <c r="D3783" t="s">
        <v>429</v>
      </c>
      <c r="E3783">
        <v>90</v>
      </c>
      <c r="F3783">
        <v>65</v>
      </c>
      <c r="G3783">
        <v>65</v>
      </c>
      <c r="H3783">
        <v>40</v>
      </c>
      <c r="I3783">
        <v>40</v>
      </c>
      <c r="J3783">
        <v>15</v>
      </c>
      <c r="K3783" t="s">
        <v>1636</v>
      </c>
      <c r="M3783" t="s">
        <v>3500</v>
      </c>
      <c r="N3783">
        <v>4.25</v>
      </c>
      <c r="O3783">
        <v>6.75</v>
      </c>
      <c r="P3783">
        <v>-1</v>
      </c>
      <c r="Q3783">
        <v>1</v>
      </c>
      <c r="R3783">
        <f t="shared" si="270"/>
        <v>3</v>
      </c>
      <c r="S3783">
        <f t="shared" si="271"/>
        <v>8</v>
      </c>
      <c r="T3783">
        <f t="shared" si="235"/>
        <v>11</v>
      </c>
      <c r="U3783" t="s">
        <v>1490</v>
      </c>
      <c r="V3783" t="s">
        <v>429</v>
      </c>
      <c r="W3783" t="s">
        <v>1512</v>
      </c>
      <c r="X3783" t="s">
        <v>1209</v>
      </c>
      <c r="Y3783" t="s">
        <v>1637</v>
      </c>
      <c r="Z3783" t="str" cm="1">
        <f t="array" ref="Z3783">IF(ISBLANK(AK3783),_xlfn.LET(
    _xlpm.nameBeforeSlash, IF(ISNUMBER(SEARCH("/", Y3783)), LEFT(Y3783, SEARCH("/", Y3783)-1), Y3783),
    _xlpm.matchRow, IFERROR(MATCH(_xlpm.nameBeforeSlash, AA:AA, 0), ""),
    _xlpm.difference, IF(_xlpm.matchRow="", "", ABS((R3783 + S3783)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),IF(ISBLANK(Y3783),"","Hidden"))</f>
        <v>Hidden</v>
      </c>
      <c r="AA3783" t="s">
        <v>1635</v>
      </c>
      <c r="AB3783" t="s">
        <v>3499</v>
      </c>
      <c r="AC3783" t="s">
        <v>1244</v>
      </c>
      <c r="AD3783" t="str">
        <f>_xlfn.XLOOKUP(AC3783,moves!A:A,moves!B:B)</f>
        <v>normal</v>
      </c>
      <c r="AE3783">
        <f>_xlfn.XLOOKUP(AC3783,moves!A:A,moves!D:D)</f>
        <v>3</v>
      </c>
      <c r="AF3783" t="str">
        <f>_xlfn.XLOOKUP(AC3783,moves!A:A,moves!E:E)</f>
        <v>Status symbols heal the user by 1.</v>
      </c>
      <c r="AG3783">
        <v>0</v>
      </c>
      <c r="AH3783">
        <v>0</v>
      </c>
      <c r="AI3783">
        <f t="shared" si="236"/>
        <v>0</v>
      </c>
      <c r="AJ3783" t="s">
        <v>523</v>
      </c>
      <c r="AK3783" t="s">
        <v>3500</v>
      </c>
      <c r="AL3783">
        <v>0</v>
      </c>
      <c r="AM3783" cm="1">
        <f t="array" ref="AM3783">IF(AL3783=1,1,
   IF(ISTEXT(AK3783),1,
   IF(AO3783&gt;1,AM3782,
   IF(AI3783=1,
      IF(SUMPRODUCT((LEN($Y$2:$Y$4096)-LEN(SUBSTITUTE($Y$2:$Y$4096,AA3783,"")))/LEN(AA3783))&gt;0,2,1),
      IF(
         SUMPRODUCT((LEN($Y$2:$Y$4096)-LEN(SUBSTITUTE($Y$2:$Y$4096,AA3783,"")))/LEN(AA3783))
         - SUMPRODUCT((LEN($Y$2:$Y$4096)-LEN(SUBSTITUTE($Y$2:$Y$4096,"Alolan "&amp;AA3783,"")))/LEN("Alolan "&amp;AA3783))
         - SUMPRODUCT((LEN($Y$2:$Y$4096)-LEN(SUBSTITUTE($Y$2:$Y$4096,"Galarian "&amp;AA3783,"")))/LEN("Galarian "&amp;AA3783))
         - SUMPRODUCT((LEN($Y$2:$Y$4096)-LEN(SUBSTITUTE($Y$2:$Y$4096,"Hisuian "&amp;AA3783,"")))/LEN("Hisuian "&amp;AA3783))
         - SUMPRODUCT((LEN($Y$2:$Y$4096)-LEN(SUBSTITUTE($Y$2:$Y$4096,"Paldean "&amp;AA3783,"")))/LEN("Paldean "&amp;AA3783))
      &gt;0,2,1)
   ))))</f>
        <v>1</v>
      </c>
      <c r="AN3783">
        <v>0</v>
      </c>
      <c r="AO3783">
        <v>0</v>
      </c>
    </row>
    <row r="3784" spans="1:41" x14ac:dyDescent="0.25">
      <c r="A3784">
        <v>24</v>
      </c>
      <c r="B3784" t="s">
        <v>1534</v>
      </c>
      <c r="C3784" t="s">
        <v>1469</v>
      </c>
      <c r="D3784"/>
      <c r="E3784">
        <v>60</v>
      </c>
      <c r="F3784">
        <v>95</v>
      </c>
      <c r="G3784">
        <v>69</v>
      </c>
      <c r="H3784">
        <v>65</v>
      </c>
      <c r="I3784">
        <v>79</v>
      </c>
      <c r="J3784">
        <v>80</v>
      </c>
      <c r="K3784" t="s">
        <v>1535</v>
      </c>
      <c r="M3784" t="s">
        <v>3502</v>
      </c>
      <c r="N3784">
        <v>8.6</v>
      </c>
      <c r="O3784">
        <v>6.8400000000000007</v>
      </c>
      <c r="Q3784">
        <v>1</v>
      </c>
      <c r="R3784">
        <f t="shared" si="270"/>
        <v>9</v>
      </c>
      <c r="S3784">
        <f t="shared" si="271"/>
        <v>8</v>
      </c>
      <c r="T3784">
        <f t="shared" si="235"/>
        <v>17</v>
      </c>
      <c r="U3784" t="s">
        <v>1469</v>
      </c>
      <c r="V3784" t="s">
        <v>1471</v>
      </c>
      <c r="W3784" t="s">
        <v>1512</v>
      </c>
      <c r="X3784" t="s">
        <v>429</v>
      </c>
      <c r="Z3784" t="str" cm="1">
        <f t="array" ref="Z3784">IF(ISBLANK(AK3784),_xlfn.LET(
    _xlpm.nameBeforeSlash, IF(ISNUMBER(SEARCH("/", Y3784)), LEFT(Y3784, SEARCH("/", Y3784)-1), Y3784),
    _xlpm.matchRow, IFERROR(MATCH(_xlpm.nameBeforeSlash, AA:AA, 0), ""),
    _xlpm.difference, IF(_xlpm.matchRow="", "", ABS((R3784 + S3784)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),IF(ISBLANK(Y3784),"","Hidden"))</f>
        <v/>
      </c>
      <c r="AA3784" t="s">
        <v>1534</v>
      </c>
      <c r="AB3784" t="s">
        <v>3501</v>
      </c>
      <c r="AC3784" t="s">
        <v>1294</v>
      </c>
      <c r="AD3784" t="str">
        <f>_xlfn.XLOOKUP(AC3784,moves!A:A,moves!B:B)</f>
        <v>poison</v>
      </c>
      <c r="AE3784">
        <f>_xlfn.XLOOKUP(AC3784,moves!A:A,moves!D:D)</f>
        <v>5</v>
      </c>
      <c r="AF3784" t="str">
        <f>_xlfn.XLOOKUP(AC3784,moves!A:A,moves!E:E)</f>
        <v>Status symbols deal +1 damage. If any status symbols are rolled: Inflict the Poisoned status on the target.</v>
      </c>
      <c r="AG3784">
        <v>0</v>
      </c>
      <c r="AH3784">
        <v>0</v>
      </c>
      <c r="AI3784">
        <f t="shared" si="236"/>
        <v>0</v>
      </c>
      <c r="AJ3784" t="s">
        <v>524</v>
      </c>
      <c r="AK3784" t="s">
        <v>3502</v>
      </c>
      <c r="AL3784">
        <v>0</v>
      </c>
      <c r="AM3784" cm="1">
        <f t="array" ref="AM3784">IF(AL3784=1,1,
   IF(ISTEXT(AK3784),1,
   IF(AO3784&gt;1,AM3783,
   IF(AI3784=1,
      IF(SUMPRODUCT((LEN($Y$2:$Y$4096)-LEN(SUBSTITUTE($Y$2:$Y$4096,AA3784,"")))/LEN(AA3784))&gt;0,2,1),
      IF(
         SUMPRODUCT((LEN($Y$2:$Y$4096)-LEN(SUBSTITUTE($Y$2:$Y$4096,AA3784,"")))/LEN(AA3784))
         - SUMPRODUCT((LEN($Y$2:$Y$4096)-LEN(SUBSTITUTE($Y$2:$Y$4096,"Alolan "&amp;AA3784,"")))/LEN("Alolan "&amp;AA3784))
         - SUMPRODUCT((LEN($Y$2:$Y$4096)-LEN(SUBSTITUTE($Y$2:$Y$4096,"Galarian "&amp;AA3784,"")))/LEN("Galarian "&amp;AA3784))
         - SUMPRODUCT((LEN($Y$2:$Y$4096)-LEN(SUBSTITUTE($Y$2:$Y$4096,"Hisuian "&amp;AA3784,"")))/LEN("Hisuian "&amp;AA3784))
         - SUMPRODUCT((LEN($Y$2:$Y$4096)-LEN(SUBSTITUTE($Y$2:$Y$4096,"Paldean "&amp;AA3784,"")))/LEN("Paldean "&amp;AA3784))
      &gt;0,2,1)
   ))))</f>
        <v>1</v>
      </c>
      <c r="AN3784">
        <v>0</v>
      </c>
      <c r="AO3784">
        <v>0</v>
      </c>
    </row>
    <row r="3785" spans="1:41" x14ac:dyDescent="0.25">
      <c r="A3785">
        <v>44</v>
      </c>
      <c r="B3785" t="s">
        <v>1570</v>
      </c>
      <c r="C3785" t="s">
        <v>1468</v>
      </c>
      <c r="D3785" t="s">
        <v>1469</v>
      </c>
      <c r="E3785">
        <v>60</v>
      </c>
      <c r="F3785">
        <v>65</v>
      </c>
      <c r="G3785">
        <v>70</v>
      </c>
      <c r="H3785">
        <v>85</v>
      </c>
      <c r="I3785">
        <v>75</v>
      </c>
      <c r="J3785">
        <v>40</v>
      </c>
      <c r="K3785" t="s">
        <v>1569</v>
      </c>
      <c r="M3785" t="s">
        <v>3502</v>
      </c>
      <c r="N3785">
        <v>6.5</v>
      </c>
      <c r="O3785">
        <v>6.75</v>
      </c>
      <c r="Q3785">
        <v>3</v>
      </c>
      <c r="R3785">
        <f t="shared" si="270"/>
        <v>7</v>
      </c>
      <c r="S3785">
        <f t="shared" si="271"/>
        <v>10</v>
      </c>
      <c r="T3785">
        <f t="shared" si="235"/>
        <v>17</v>
      </c>
      <c r="U3785" t="s">
        <v>1468</v>
      </c>
      <c r="V3785" t="s">
        <v>1469</v>
      </c>
      <c r="W3785" t="s">
        <v>1536</v>
      </c>
      <c r="X3785" t="s">
        <v>1512</v>
      </c>
      <c r="Y3785" t="s">
        <v>1571</v>
      </c>
      <c r="Z3785" t="str" cm="1">
        <f t="array" ref="Z3785">IF(ISBLANK(AK3785),_xlfn.LET(
    _xlpm.nameBeforeSlash, IF(ISNUMBER(SEARCH("/", Y3785)), LEFT(Y3785, SEARCH("/", Y3785)-1), Y3785),
    _xlpm.matchRow, IFERROR(MATCH(_xlpm.nameBeforeSlash, AA:AA, 0), ""),
    _xlpm.difference, IF(_xlpm.matchRow="", "", ABS((R3785 + S3785)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),IF(ISBLANK(Y3785),"","Hidden"))</f>
        <v>Hidden</v>
      </c>
      <c r="AA3785" t="s">
        <v>1570</v>
      </c>
      <c r="AB3785" t="s">
        <v>3501</v>
      </c>
      <c r="AC3785" t="s">
        <v>421</v>
      </c>
      <c r="AD3785" t="str">
        <f>_xlfn.XLOOKUP(AC3785,moves!A:A,moves!B:B)</f>
        <v>grass</v>
      </c>
      <c r="AE3785">
        <f>_xlfn.XLOOKUP(AC3785,moves!A:A,moves!D:D)</f>
        <v>4</v>
      </c>
      <c r="AF3785" t="str">
        <f>_xlfn.XLOOKUP(AC3785,moves!A:A,moves!E:E)</f>
        <v>Heal for half the damage dealt, rounded down.</v>
      </c>
      <c r="AG3785">
        <v>0</v>
      </c>
      <c r="AH3785">
        <v>0</v>
      </c>
      <c r="AI3785">
        <f t="shared" si="236"/>
        <v>0</v>
      </c>
      <c r="AJ3785" t="s">
        <v>524</v>
      </c>
      <c r="AK3785" t="s">
        <v>3502</v>
      </c>
      <c r="AL3785">
        <v>0</v>
      </c>
      <c r="AM3785" cm="1">
        <f t="array" ref="AM3785">IF(AL3785=1,1,
   IF(ISTEXT(AK3785),1,
   IF(AO3785&gt;1,AM3784,
   IF(AI3785=1,
      IF(SUMPRODUCT((LEN($Y$2:$Y$4096)-LEN(SUBSTITUTE($Y$2:$Y$4096,AA3785,"")))/LEN(AA3785))&gt;0,2,1),
      IF(
         SUMPRODUCT((LEN($Y$2:$Y$4096)-LEN(SUBSTITUTE($Y$2:$Y$4096,AA3785,"")))/LEN(AA3785))
         - SUMPRODUCT((LEN($Y$2:$Y$4096)-LEN(SUBSTITUTE($Y$2:$Y$4096,"Alolan "&amp;AA3785,"")))/LEN("Alolan "&amp;AA3785))
         - SUMPRODUCT((LEN($Y$2:$Y$4096)-LEN(SUBSTITUTE($Y$2:$Y$4096,"Galarian "&amp;AA3785,"")))/LEN("Galarian "&amp;AA3785))
         - SUMPRODUCT((LEN($Y$2:$Y$4096)-LEN(SUBSTITUTE($Y$2:$Y$4096,"Hisuian "&amp;AA3785,"")))/LEN("Hisuian "&amp;AA3785))
         - SUMPRODUCT((LEN($Y$2:$Y$4096)-LEN(SUBSTITUTE($Y$2:$Y$4096,"Paldean "&amp;AA3785,"")))/LEN("Paldean "&amp;AA3785))
      &gt;0,2,1)
   ))))</f>
        <v>1</v>
      </c>
      <c r="AN3785">
        <v>0</v>
      </c>
      <c r="AO3785">
        <v>0</v>
      </c>
    </row>
    <row r="3786" spans="1:41" x14ac:dyDescent="0.25">
      <c r="A3786">
        <v>461</v>
      </c>
      <c r="B3786" t="s">
        <v>215</v>
      </c>
      <c r="C3786" t="s">
        <v>1471</v>
      </c>
      <c r="D3786" t="s">
        <v>1209</v>
      </c>
      <c r="E3786">
        <v>70</v>
      </c>
      <c r="F3786">
        <v>120</v>
      </c>
      <c r="G3786">
        <v>65</v>
      </c>
      <c r="H3786">
        <v>45</v>
      </c>
      <c r="I3786">
        <v>85</v>
      </c>
      <c r="J3786">
        <v>125</v>
      </c>
      <c r="K3786" t="s">
        <v>336</v>
      </c>
      <c r="M3786" t="s">
        <v>3502</v>
      </c>
      <c r="N3786">
        <v>11.45</v>
      </c>
      <c r="O3786">
        <v>7.3</v>
      </c>
      <c r="Q3786">
        <v>-1</v>
      </c>
      <c r="R3786">
        <f t="shared" si="270"/>
        <v>11</v>
      </c>
      <c r="S3786">
        <f t="shared" si="271"/>
        <v>6</v>
      </c>
      <c r="T3786">
        <f t="shared" si="235"/>
        <v>17</v>
      </c>
      <c r="U3786" t="s">
        <v>1471</v>
      </c>
      <c r="V3786" t="s">
        <v>1209</v>
      </c>
      <c r="W3786" t="s">
        <v>1514</v>
      </c>
      <c r="X3786" t="s">
        <v>1492</v>
      </c>
      <c r="Z3786" t="str" cm="1">
        <f t="array" ref="Z3786">IF(ISBLANK(AK3786),_xlfn.LET(
    _xlpm.nameBeforeSlash, IF(ISNUMBER(SEARCH("/", Y3786)), LEFT(Y3786, SEARCH("/", Y3786)-1), Y3786),
    _xlpm.matchRow, IFERROR(MATCH(_xlpm.nameBeforeSlash, AA:AA, 0), ""),
    _xlpm.difference, IF(_xlpm.matchRow="", "", ABS((R3786 + S3786)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),IF(ISBLANK(Y3786),"","Hidden"))</f>
        <v/>
      </c>
      <c r="AA3786" t="s">
        <v>215</v>
      </c>
      <c r="AB3786" t="s">
        <v>3501</v>
      </c>
      <c r="AC3786" t="s">
        <v>1211</v>
      </c>
      <c r="AD3786" t="str">
        <f>_xlfn.XLOOKUP(AC3786,moves!A:A,moves!B:B)</f>
        <v>ice</v>
      </c>
      <c r="AE3786">
        <f>_xlfn.XLOOKUP(AC3786,moves!A:A,moves!D:D)</f>
        <v>3</v>
      </c>
      <c r="AF3786" t="str">
        <f>_xlfn.XLOOKUP(AC3786,moves!A:A,moves!E:E)</f>
        <v xml:space="preserve"> </v>
      </c>
      <c r="AG3786">
        <v>0</v>
      </c>
      <c r="AH3786">
        <v>0</v>
      </c>
      <c r="AI3786">
        <f t="shared" si="236"/>
        <v>0</v>
      </c>
      <c r="AJ3786" t="s">
        <v>524</v>
      </c>
      <c r="AK3786" t="s">
        <v>3502</v>
      </c>
      <c r="AL3786">
        <v>0</v>
      </c>
      <c r="AM3786" cm="1">
        <f t="array" ref="AM3786">IF(AL3786=1,1,
   IF(ISTEXT(AK3786),1,
   IF(AO3786&gt;1,AM3785,
   IF(AI3786=1,
      IF(SUMPRODUCT((LEN($Y$2:$Y$4096)-LEN(SUBSTITUTE($Y$2:$Y$4096,AA3786,"")))/LEN(AA3786))&gt;0,2,1),
      IF(
         SUMPRODUCT((LEN($Y$2:$Y$4096)-LEN(SUBSTITUTE($Y$2:$Y$4096,AA3786,"")))/LEN(AA3786))
         - SUMPRODUCT((LEN($Y$2:$Y$4096)-LEN(SUBSTITUTE($Y$2:$Y$4096,"Alolan "&amp;AA3786,"")))/LEN("Alolan "&amp;AA3786))
         - SUMPRODUCT((LEN($Y$2:$Y$4096)-LEN(SUBSTITUTE($Y$2:$Y$4096,"Galarian "&amp;AA3786,"")))/LEN("Galarian "&amp;AA3786))
         - SUMPRODUCT((LEN($Y$2:$Y$4096)-LEN(SUBSTITUTE($Y$2:$Y$4096,"Hisuian "&amp;AA3786,"")))/LEN("Hisuian "&amp;AA3786))
         - SUMPRODUCT((LEN($Y$2:$Y$4096)-LEN(SUBSTITUTE($Y$2:$Y$4096,"Paldean "&amp;AA3786,"")))/LEN("Paldean "&amp;AA3786))
      &gt;0,2,1)
   ))))</f>
        <v>1</v>
      </c>
      <c r="AN3786">
        <v>0</v>
      </c>
      <c r="AO3786">
        <v>0</v>
      </c>
    </row>
    <row r="3787" spans="1:41" x14ac:dyDescent="0.25">
      <c r="A3787">
        <v>198</v>
      </c>
      <c r="B3787" t="s">
        <v>84</v>
      </c>
      <c r="C3787" t="s">
        <v>1471</v>
      </c>
      <c r="D3787" t="s">
        <v>1481</v>
      </c>
      <c r="E3787">
        <v>60</v>
      </c>
      <c r="F3787">
        <v>85</v>
      </c>
      <c r="G3787">
        <v>42</v>
      </c>
      <c r="H3787">
        <v>85</v>
      </c>
      <c r="I3787">
        <v>42</v>
      </c>
      <c r="J3787">
        <v>91</v>
      </c>
      <c r="K3787" t="s">
        <v>303</v>
      </c>
      <c r="M3787" t="s">
        <v>3502</v>
      </c>
      <c r="N3787">
        <v>8.74</v>
      </c>
      <c r="O3787">
        <v>4.92</v>
      </c>
      <c r="P3787">
        <v>1</v>
      </c>
      <c r="Q3787">
        <v>2</v>
      </c>
      <c r="R3787">
        <f t="shared" si="270"/>
        <v>10</v>
      </c>
      <c r="S3787">
        <f t="shared" si="271"/>
        <v>7</v>
      </c>
      <c r="T3787">
        <f t="shared" si="235"/>
        <v>17</v>
      </c>
      <c r="U3787" t="s">
        <v>1471</v>
      </c>
      <c r="V3787" t="s">
        <v>1481</v>
      </c>
      <c r="W3787" t="s">
        <v>1524</v>
      </c>
      <c r="X3787" t="s">
        <v>1479</v>
      </c>
      <c r="Y3787" t="s">
        <v>184</v>
      </c>
      <c r="Z3787" t="str" cm="1">
        <f t="array" ref="Z3787">IF(ISBLANK(AK3787),_xlfn.LET(
    _xlpm.nameBeforeSlash, IF(ISNUMBER(SEARCH("/", Y3787)), LEFT(Y3787, SEARCH("/", Y3787)-1), Y3787),
    _xlpm.matchRow, IFERROR(MATCH(_xlpm.nameBeforeSlash, AA:AA, 0), ""),
    _xlpm.difference, IF(_xlpm.matchRow="", "", ABS((R3787 + S3787)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),IF(ISBLANK(Y3787),"","Hidden"))</f>
        <v>Hidden</v>
      </c>
      <c r="AA3787" t="s">
        <v>84</v>
      </c>
      <c r="AB3787" t="s">
        <v>3501</v>
      </c>
      <c r="AC3787" t="s">
        <v>713</v>
      </c>
      <c r="AD3787" t="str">
        <f>_xlfn.XLOOKUP(AC3787,moves!A:A,moves!B:B)</f>
        <v>dark</v>
      </c>
      <c r="AE3787" t="str">
        <f>_xlfn.XLOOKUP(AC3787,moves!A:A,moves!D:D)</f>
        <v>?</v>
      </c>
      <c r="AF3787" t="str">
        <f>_xlfn.XLOOKUP(AC3787,moves!A:A,moves!E:E)</f>
        <v>Copy the attack strength of a move the target knows (Min 1 attack strength).</v>
      </c>
      <c r="AG3787">
        <v>0</v>
      </c>
      <c r="AH3787">
        <v>0</v>
      </c>
      <c r="AI3787">
        <f t="shared" si="236"/>
        <v>0</v>
      </c>
      <c r="AJ3787" t="s">
        <v>524</v>
      </c>
      <c r="AK3787" t="s">
        <v>3502</v>
      </c>
      <c r="AL3787">
        <v>0</v>
      </c>
      <c r="AM3787" cm="1">
        <f t="array" ref="AM3787">IF(AL3787=1,1,
   IF(ISTEXT(AK3787),1,
   IF(AO3787&gt;1,AM3786,
   IF(AI3787=1,
      IF(SUMPRODUCT((LEN($Y$2:$Y$4096)-LEN(SUBSTITUTE($Y$2:$Y$4096,AA3787,"")))/LEN(AA3787))&gt;0,2,1),
      IF(
         SUMPRODUCT((LEN($Y$2:$Y$4096)-LEN(SUBSTITUTE($Y$2:$Y$4096,AA3787,"")))/LEN(AA3787))
         - SUMPRODUCT((LEN($Y$2:$Y$4096)-LEN(SUBSTITUTE($Y$2:$Y$4096,"Alolan "&amp;AA3787,"")))/LEN("Alolan "&amp;AA3787))
         - SUMPRODUCT((LEN($Y$2:$Y$4096)-LEN(SUBSTITUTE($Y$2:$Y$4096,"Galarian "&amp;AA3787,"")))/LEN("Galarian "&amp;AA3787))
         - SUMPRODUCT((LEN($Y$2:$Y$4096)-LEN(SUBSTITUTE($Y$2:$Y$4096,"Hisuian "&amp;AA3787,"")))/LEN("Hisuian "&amp;AA3787))
         - SUMPRODUCT((LEN($Y$2:$Y$4096)-LEN(SUBSTITUTE($Y$2:$Y$4096,"Paldean "&amp;AA3787,"")))/LEN("Paldean "&amp;AA3787))
      &gt;0,2,1)
   ))))</f>
        <v>1</v>
      </c>
      <c r="AN3787">
        <v>0</v>
      </c>
      <c r="AO3787">
        <v>0</v>
      </c>
    </row>
    <row r="3788" spans="1:41" x14ac:dyDescent="0.25">
      <c r="A3788" t="s">
        <v>3834</v>
      </c>
      <c r="B3788" t="s">
        <v>8457</v>
      </c>
      <c r="C3788" t="s">
        <v>1490</v>
      </c>
      <c r="D3788" t="s">
        <v>1481</v>
      </c>
      <c r="E3788">
        <v>95</v>
      </c>
      <c r="F3788">
        <v>125</v>
      </c>
      <c r="G3788">
        <v>79</v>
      </c>
      <c r="H3788">
        <v>60</v>
      </c>
      <c r="I3788">
        <v>100</v>
      </c>
      <c r="J3788">
        <v>81</v>
      </c>
      <c r="K3788" t="s">
        <v>376</v>
      </c>
      <c r="L3788" t="s">
        <v>252</v>
      </c>
      <c r="M3788" t="s">
        <v>8460</v>
      </c>
      <c r="N3788">
        <v>10.09</v>
      </c>
      <c r="O3788">
        <v>9.17</v>
      </c>
      <c r="P3788">
        <v>5</v>
      </c>
      <c r="Q3788">
        <v>6</v>
      </c>
      <c r="R3788">
        <f t="shared" si="270"/>
        <v>15</v>
      </c>
      <c r="S3788">
        <f t="shared" si="271"/>
        <v>15</v>
      </c>
      <c r="T3788">
        <f>SUM(S3788,R3788)</f>
        <v>30</v>
      </c>
      <c r="U3788" t="s">
        <v>1490</v>
      </c>
      <c r="V3788" t="s">
        <v>1481</v>
      </c>
      <c r="W3788" t="s">
        <v>1471</v>
      </c>
      <c r="X3788" t="s">
        <v>1482</v>
      </c>
      <c r="Z3788" t="str" cm="1">
        <f t="array" ref="Z3788">IF(ISBLANK(AK3788),_xlfn.LET(
    _xlpm.nameBeforeSlash, IF(ISNUMBER(SEARCH("/", Y3788)), LEFT(Y3788, SEARCH("/", Y3788)-1), Y3788),
    _xlpm.matchRow, IFERROR(MATCH(_xlpm.nameBeforeSlash, AA:AA, 0), ""),
    _xlpm.difference, IF(_xlpm.matchRow="", "", ABS((R3788 + S3788)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),IF(ISBLANK(Y3788),"","Hidden"))</f>
        <v/>
      </c>
      <c r="AA3788" t="s">
        <v>8457</v>
      </c>
      <c r="AC3788" t="s">
        <v>8458</v>
      </c>
      <c r="AD3788" t="str">
        <f>_xlfn.XLOOKUP(AC3788,moves!A:A,moves!B:B)</f>
        <v>water</v>
      </c>
      <c r="AE3788">
        <f>_xlfn.XLOOKUP(AC3788,moves!A:A,moves!D:D)</f>
        <v>4</v>
      </c>
      <c r="AF3788" t="str">
        <f>_xlfn.XLOOKUP(AC3788,moves!A:A,moves!E:E)</f>
        <v>For each Magikarp that has fainted this battle: Increase attack strength by 1.</v>
      </c>
      <c r="AG3788">
        <v>0</v>
      </c>
      <c r="AH3788">
        <v>1</v>
      </c>
      <c r="AI3788">
        <f t="shared" si="236"/>
        <v>0</v>
      </c>
      <c r="AJ3788" t="s">
        <v>867</v>
      </c>
      <c r="AL3788">
        <v>0</v>
      </c>
      <c r="AM3788" cm="1">
        <f t="array" ref="AM3788">IF(AL3788=1,1,
   IF(ISTEXT(AK3788),1,
   IF(AO3788&gt;1,AM3787,
   IF(AI3788=1,
      IF(SUMPRODUCT((LEN($Y$2:$Y$4096)-LEN(SUBSTITUTE($Y$2:$Y$4096,AA3788,"")))/LEN(AA3788))&gt;0,2,1),
      IF(
         SUMPRODUCT((LEN($Y$2:$Y$4096)-LEN(SUBSTITUTE($Y$2:$Y$4096,AA3788,"")))/LEN(AA3788))
         - SUMPRODUCT((LEN($Y$2:$Y$4096)-LEN(SUBSTITUTE($Y$2:$Y$4096,"Alolan "&amp;AA3788,"")))/LEN("Alolan "&amp;AA3788))
         - SUMPRODUCT((LEN($Y$2:$Y$4096)-LEN(SUBSTITUTE($Y$2:$Y$4096,"Galarian "&amp;AA3788,"")))/LEN("Galarian "&amp;AA3788))
         - SUMPRODUCT((LEN($Y$2:$Y$4096)-LEN(SUBSTITUTE($Y$2:$Y$4096,"Hisuian "&amp;AA3788,"")))/LEN("Hisuian "&amp;AA3788))
         - SUMPRODUCT((LEN($Y$2:$Y$4096)-LEN(SUBSTITUTE($Y$2:$Y$4096,"Paldean "&amp;AA3788,"")))/LEN("Paldean "&amp;AA3788))
      &gt;0,2,1)
   ))))</f>
        <v>1</v>
      </c>
      <c r="AN3788">
        <v>0</v>
      </c>
      <c r="AO3788">
        <v>0</v>
      </c>
    </row>
    <row r="3789" spans="1:41" x14ac:dyDescent="0.25">
      <c r="A3789">
        <v>229</v>
      </c>
      <c r="B3789" t="s">
        <v>100</v>
      </c>
      <c r="C3789" t="s">
        <v>1471</v>
      </c>
      <c r="D3789" t="s">
        <v>1479</v>
      </c>
      <c r="E3789">
        <v>75</v>
      </c>
      <c r="F3789">
        <v>90</v>
      </c>
      <c r="G3789">
        <v>50</v>
      </c>
      <c r="H3789">
        <v>110</v>
      </c>
      <c r="I3789">
        <v>80</v>
      </c>
      <c r="J3789">
        <v>95</v>
      </c>
      <c r="K3789" t="s">
        <v>373</v>
      </c>
      <c r="M3789" t="s">
        <v>3504</v>
      </c>
      <c r="N3789">
        <v>10.199999999999999</v>
      </c>
      <c r="O3789">
        <v>6.9</v>
      </c>
      <c r="P3789">
        <v>2</v>
      </c>
      <c r="Q3789">
        <v>1</v>
      </c>
      <c r="R3789">
        <f t="shared" si="270"/>
        <v>12</v>
      </c>
      <c r="S3789">
        <f t="shared" si="271"/>
        <v>8</v>
      </c>
      <c r="T3789">
        <f t="shared" si="235"/>
        <v>20</v>
      </c>
      <c r="U3789" t="s">
        <v>1471</v>
      </c>
      <c r="V3789" t="s">
        <v>1479</v>
      </c>
      <c r="W3789" t="s">
        <v>1469</v>
      </c>
      <c r="X3789" t="s">
        <v>1521</v>
      </c>
      <c r="Z3789" t="str" cm="1">
        <f t="array" ref="Z3789">IF(ISBLANK(AK3789),_xlfn.LET(
    _xlpm.nameBeforeSlash, IF(ISNUMBER(SEARCH("/", Y3789)), LEFT(Y3789, SEARCH("/", Y3789)-1), Y3789),
    _xlpm.matchRow, IFERROR(MATCH(_xlpm.nameBeforeSlash, AA:AA, 0), ""),
    _xlpm.difference, IF(_xlpm.matchRow="", "", ABS((R3789 + S3789)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),IF(ISBLANK(Y3789),"","Hidden"))</f>
        <v/>
      </c>
      <c r="AA3789" t="s">
        <v>100</v>
      </c>
      <c r="AB3789" t="s">
        <v>3503</v>
      </c>
      <c r="AC3789" t="s">
        <v>414</v>
      </c>
      <c r="AD3789" t="str">
        <f>_xlfn.XLOOKUP(AC3789,moves!A:A,moves!B:B)</f>
        <v>fire</v>
      </c>
      <c r="AE3789">
        <f>_xlfn.XLOOKUP(AC3789,moves!A:A,moves!D:D)</f>
        <v>4</v>
      </c>
      <c r="AF3789" t="str">
        <f>_xlfn.XLOOKUP(AC3789,moves!A:A,moves!E:E)</f>
        <v>If any status symbols are rolled: Inflict the Burned status on the target.</v>
      </c>
      <c r="AG3789">
        <v>0</v>
      </c>
      <c r="AH3789">
        <v>0</v>
      </c>
      <c r="AI3789">
        <f t="shared" si="236"/>
        <v>0</v>
      </c>
      <c r="AJ3789" t="s">
        <v>525</v>
      </c>
      <c r="AK3789" t="s">
        <v>3504</v>
      </c>
      <c r="AL3789">
        <v>0</v>
      </c>
      <c r="AM3789" cm="1">
        <f t="array" ref="AM3789">IF(AL3789=1,1,
   IF(ISTEXT(AK3789),1,
   IF(AO3789&gt;1,AM3788,
   IF(AI3789=1,
      IF(SUMPRODUCT((LEN($Y$2:$Y$4096)-LEN(SUBSTITUTE($Y$2:$Y$4096,AA3789,"")))/LEN(AA3789))&gt;0,2,1),
      IF(
         SUMPRODUCT((LEN($Y$2:$Y$4096)-LEN(SUBSTITUTE($Y$2:$Y$4096,AA3789,"")))/LEN(AA3789))
         - SUMPRODUCT((LEN($Y$2:$Y$4096)-LEN(SUBSTITUTE($Y$2:$Y$4096,"Alolan "&amp;AA3789,"")))/LEN("Alolan "&amp;AA3789))
         - SUMPRODUCT((LEN($Y$2:$Y$4096)-LEN(SUBSTITUTE($Y$2:$Y$4096,"Galarian "&amp;AA3789,"")))/LEN("Galarian "&amp;AA3789))
         - SUMPRODUCT((LEN($Y$2:$Y$4096)-LEN(SUBSTITUTE($Y$2:$Y$4096,"Hisuian "&amp;AA3789,"")))/LEN("Hisuian "&amp;AA3789))
         - SUMPRODUCT((LEN($Y$2:$Y$4096)-LEN(SUBSTITUTE($Y$2:$Y$4096,"Paldean "&amp;AA3789,"")))/LEN("Paldean "&amp;AA3789))
      &gt;0,2,1)
   ))))</f>
        <v>1</v>
      </c>
      <c r="AN3789">
        <v>0</v>
      </c>
      <c r="AO3789">
        <v>1</v>
      </c>
    </row>
    <row r="3790" spans="1:41" x14ac:dyDescent="0.25">
      <c r="A3790" t="s">
        <v>1848</v>
      </c>
      <c r="B3790" t="s">
        <v>100</v>
      </c>
      <c r="C3790" t="s">
        <v>1471</v>
      </c>
      <c r="D3790" t="s">
        <v>1479</v>
      </c>
      <c r="E3790">
        <v>75</v>
      </c>
      <c r="F3790">
        <v>90</v>
      </c>
      <c r="G3790">
        <v>90</v>
      </c>
      <c r="H3790">
        <v>140</v>
      </c>
      <c r="I3790">
        <v>90</v>
      </c>
      <c r="J3790">
        <v>115</v>
      </c>
      <c r="K3790" t="s">
        <v>373</v>
      </c>
      <c r="M3790" t="s">
        <v>3504</v>
      </c>
      <c r="N3790">
        <v>12.5</v>
      </c>
      <c r="O3790">
        <v>8.4</v>
      </c>
      <c r="P3790">
        <v>2</v>
      </c>
      <c r="Q3790">
        <v>2</v>
      </c>
      <c r="R3790">
        <f t="shared" si="270"/>
        <v>15</v>
      </c>
      <c r="S3790">
        <f t="shared" si="271"/>
        <v>10</v>
      </c>
      <c r="T3790">
        <f t="shared" si="235"/>
        <v>25</v>
      </c>
      <c r="U3790" t="s">
        <v>1471</v>
      </c>
      <c r="V3790" t="s">
        <v>1479</v>
      </c>
      <c r="W3790" t="s">
        <v>1469</v>
      </c>
      <c r="X3790" t="s">
        <v>1521</v>
      </c>
      <c r="Z3790" t="str" cm="1">
        <f t="array" ref="Z3790">IF(ISBLANK(AK3790),_xlfn.LET(
    _xlpm.nameBeforeSlash, IF(ISNUMBER(SEARCH("/", Y3790)), LEFT(Y3790, SEARCH("/", Y3790)-1), Y3790),
    _xlpm.matchRow, IFERROR(MATCH(_xlpm.nameBeforeSlash, AA:AA, 0), ""),
    _xlpm.difference, IF(_xlpm.matchRow="", "", ABS((R3790 + S3790)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),IF(ISBLANK(Y3790),"","Hidden"))</f>
        <v/>
      </c>
      <c r="AA3790" t="s">
        <v>3368</v>
      </c>
      <c r="AB3790" t="s">
        <v>1477</v>
      </c>
      <c r="AC3790" t="s">
        <v>647</v>
      </c>
      <c r="AD3790" t="str">
        <f>_xlfn.XLOOKUP(AC3790,moves!A:A,moves!B:B)</f>
        <v>fire</v>
      </c>
      <c r="AE3790">
        <f>_xlfn.XLOOKUP(AC3790,moves!A:A,moves!D:D)</f>
        <v>6</v>
      </c>
      <c r="AF3790" t="str">
        <f>_xlfn.XLOOKUP(AC3790,moves!A:A,moves!E:E)</f>
        <v>Inflict the Burned status on the target. Status symbols deal -1 damage.</v>
      </c>
      <c r="AG3790">
        <v>0</v>
      </c>
      <c r="AH3790">
        <v>0</v>
      </c>
      <c r="AI3790">
        <f t="shared" si="236"/>
        <v>0</v>
      </c>
      <c r="AJ3790" t="s">
        <v>525</v>
      </c>
      <c r="AK3790" t="s">
        <v>3504</v>
      </c>
      <c r="AL3790">
        <v>0</v>
      </c>
      <c r="AM3790" cm="1">
        <f t="array" ref="AM3790">IF(AL3790=1,1,
   IF(ISTEXT(AK3790),1,
   IF(AO3790&gt;1,AM3789,
   IF(AI3790=1,
      IF(SUMPRODUCT((LEN($Y$2:$Y$4096)-LEN(SUBSTITUTE($Y$2:$Y$4096,AA3790,"")))/LEN(AA3790))&gt;0,2,1),
      IF(
         SUMPRODUCT((LEN($Y$2:$Y$4096)-LEN(SUBSTITUTE($Y$2:$Y$4096,AA3790,"")))/LEN(AA3790))
         - SUMPRODUCT((LEN($Y$2:$Y$4096)-LEN(SUBSTITUTE($Y$2:$Y$4096,"Alolan "&amp;AA3790,"")))/LEN("Alolan "&amp;AA3790))
         - SUMPRODUCT((LEN($Y$2:$Y$4096)-LEN(SUBSTITUTE($Y$2:$Y$4096,"Galarian "&amp;AA3790,"")))/LEN("Galarian "&amp;AA3790))
         - SUMPRODUCT((LEN($Y$2:$Y$4096)-LEN(SUBSTITUTE($Y$2:$Y$4096,"Hisuian "&amp;AA3790,"")))/LEN("Hisuian "&amp;AA3790))
         - SUMPRODUCT((LEN($Y$2:$Y$4096)-LEN(SUBSTITUTE($Y$2:$Y$4096,"Paldean "&amp;AA3790,"")))/LEN("Paldean "&amp;AA3790))
      &gt;0,2,1)
   ))))</f>
        <v>1</v>
      </c>
      <c r="AN3790">
        <v>0</v>
      </c>
      <c r="AO3790">
        <v>2</v>
      </c>
    </row>
    <row r="3791" spans="1:41" x14ac:dyDescent="0.25">
      <c r="A3791" t="s">
        <v>1698</v>
      </c>
      <c r="B3791" t="s">
        <v>1697</v>
      </c>
      <c r="C3791" t="s">
        <v>1469</v>
      </c>
      <c r="D3791" t="s">
        <v>1536</v>
      </c>
      <c r="E3791">
        <v>65</v>
      </c>
      <c r="F3791">
        <v>90</v>
      </c>
      <c r="G3791">
        <v>120</v>
      </c>
      <c r="H3791">
        <v>85</v>
      </c>
      <c r="I3791">
        <v>70</v>
      </c>
      <c r="J3791">
        <v>60</v>
      </c>
      <c r="K3791" t="s">
        <v>1695</v>
      </c>
      <c r="M3791" t="s">
        <v>3504</v>
      </c>
      <c r="N3791">
        <v>7.75</v>
      </c>
      <c r="O3791">
        <v>8.3000000000000007</v>
      </c>
      <c r="P3791">
        <v>2</v>
      </c>
      <c r="Q3791">
        <v>2</v>
      </c>
      <c r="R3791">
        <f t="shared" si="270"/>
        <v>10</v>
      </c>
      <c r="S3791">
        <f t="shared" si="271"/>
        <v>10</v>
      </c>
      <c r="T3791">
        <f t="shared" si="235"/>
        <v>20</v>
      </c>
      <c r="U3791" t="s">
        <v>1469</v>
      </c>
      <c r="V3791" t="s">
        <v>1536</v>
      </c>
      <c r="W3791" t="s">
        <v>1471</v>
      </c>
      <c r="X3791" t="s">
        <v>1479</v>
      </c>
      <c r="Z3791" t="str" cm="1">
        <f t="array" ref="Z3791">IF(ISBLANK(AK3791),_xlfn.LET(
    _xlpm.nameBeforeSlash, IF(ISNUMBER(SEARCH("/", Y3791)), LEFT(Y3791, SEARCH("/", Y3791)-1), Y3791),
    _xlpm.matchRow, IFERROR(MATCH(_xlpm.nameBeforeSlash, AA:AA, 0), ""),
    _xlpm.difference, IF(_xlpm.matchRow="", "", ABS((R3791 + S3791)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),IF(ISBLANK(Y3791),"","Hidden"))</f>
        <v/>
      </c>
      <c r="AA3791" t="s">
        <v>1699</v>
      </c>
      <c r="AB3791" t="s">
        <v>3503</v>
      </c>
      <c r="AC3791" t="s">
        <v>1017</v>
      </c>
      <c r="AD3791" t="str">
        <f>_xlfn.XLOOKUP(AC3791,moves!A:A,moves!B:B)</f>
        <v>fairy</v>
      </c>
      <c r="AE3791">
        <f>_xlfn.XLOOKUP(AC3791,moves!A:A,moves!D:D)</f>
        <v>4</v>
      </c>
      <c r="AF3791" t="str">
        <f>_xlfn.XLOOKUP(AC3791,moves!A:A,moves!E:E)</f>
        <v>If any status symbols are rolled: Inflict the Confused status on the target.</v>
      </c>
      <c r="AG3791">
        <v>0</v>
      </c>
      <c r="AH3791">
        <v>0</v>
      </c>
      <c r="AI3791">
        <f t="shared" si="236"/>
        <v>0</v>
      </c>
      <c r="AJ3791" t="s">
        <v>525</v>
      </c>
      <c r="AK3791" t="s">
        <v>3504</v>
      </c>
      <c r="AL3791">
        <v>0</v>
      </c>
      <c r="AM3791" cm="1">
        <f t="array" ref="AM3791">IF(AL3791=1,1,
   IF(ISTEXT(AK3791),1,
   IF(AO3791&gt;1,AM3789,
   IF(AI3791=1,
      IF(SUMPRODUCT((LEN($Y$2:$Y$4096)-LEN(SUBSTITUTE($Y$2:$Y$4096,AA3791,"")))/LEN(AA3791))&gt;0,2,1),
      IF(
         SUMPRODUCT((LEN($Y$2:$Y$4096)-LEN(SUBSTITUTE($Y$2:$Y$4096,AA3791,"")))/LEN(AA3791))
         - SUMPRODUCT((LEN($Y$2:$Y$4096)-LEN(SUBSTITUTE($Y$2:$Y$4096,"Alolan "&amp;AA3791,"")))/LEN("Alolan "&amp;AA3791))
         - SUMPRODUCT((LEN($Y$2:$Y$4096)-LEN(SUBSTITUTE($Y$2:$Y$4096,"Galarian "&amp;AA3791,"")))/LEN("Galarian "&amp;AA3791))
         - SUMPRODUCT((LEN($Y$2:$Y$4096)-LEN(SUBSTITUTE($Y$2:$Y$4096,"Hisuian "&amp;AA3791,"")))/LEN("Hisuian "&amp;AA3791))
         - SUMPRODUCT((LEN($Y$2:$Y$4096)-LEN(SUBSTITUTE($Y$2:$Y$4096,"Paldean "&amp;AA3791,"")))/LEN("Paldean "&amp;AA3791))
      &gt;0,2,1)
   ))))</f>
        <v>1</v>
      </c>
      <c r="AN3791">
        <v>0</v>
      </c>
      <c r="AO3791">
        <v>0</v>
      </c>
    </row>
    <row r="3792" spans="1:41" x14ac:dyDescent="0.25">
      <c r="A3792" t="s">
        <v>1682</v>
      </c>
      <c r="B3792" t="s">
        <v>571</v>
      </c>
      <c r="C3792" t="s">
        <v>1521</v>
      </c>
      <c r="D3792" t="s">
        <v>1468</v>
      </c>
      <c r="E3792">
        <v>60</v>
      </c>
      <c r="F3792">
        <v>50</v>
      </c>
      <c r="G3792">
        <v>70</v>
      </c>
      <c r="H3792">
        <v>80</v>
      </c>
      <c r="I3792">
        <v>80</v>
      </c>
      <c r="J3792">
        <v>150</v>
      </c>
      <c r="K3792" t="s">
        <v>1679</v>
      </c>
      <c r="M3792" t="s">
        <v>3504</v>
      </c>
      <c r="N3792">
        <v>10.5</v>
      </c>
      <c r="O3792">
        <v>6.9</v>
      </c>
      <c r="P3792">
        <v>1</v>
      </c>
      <c r="Q3792">
        <v>1</v>
      </c>
      <c r="R3792">
        <f t="shared" si="270"/>
        <v>12</v>
      </c>
      <c r="S3792">
        <f t="shared" si="271"/>
        <v>8</v>
      </c>
      <c r="T3792">
        <f>SUM(S3792,R3792)</f>
        <v>20</v>
      </c>
      <c r="U3792" t="s">
        <v>1521</v>
      </c>
      <c r="V3792" t="s">
        <v>1468</v>
      </c>
      <c r="W3792" t="s">
        <v>1546</v>
      </c>
      <c r="X3792" t="s">
        <v>1514</v>
      </c>
      <c r="Z3792" t="str" cm="1">
        <f t="array" ref="Z3792">IF(ISBLANK(AK3792),_xlfn.LET(
    _xlpm.nameBeforeSlash, IF(ISNUMBER(SEARCH("/", Y3792)), LEFT(Y3792, SEARCH("/", Y3792)-1), Y3792),
    _xlpm.matchRow, IFERROR(MATCH(_xlpm.nameBeforeSlash, AA:AA, 0), ""),
    _xlpm.difference, IF(_xlpm.matchRow="", "", ABS((R3792 + S3792)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),IF(ISBLANK(Y3792),"","Hidden"))</f>
        <v/>
      </c>
      <c r="AA3792" t="s">
        <v>1680</v>
      </c>
      <c r="AB3792" t="s">
        <v>3503</v>
      </c>
      <c r="AC3792" t="s">
        <v>1129</v>
      </c>
      <c r="AD3792" t="str">
        <f>_xlfn.XLOOKUP(AC3792,moves!A:A,moves!B:B)</f>
        <v>grass</v>
      </c>
      <c r="AE3792">
        <f>_xlfn.XLOOKUP(AC3792,moves!A:A,moves!D:D)</f>
        <v>8</v>
      </c>
      <c r="AF3792" t="str">
        <f>_xlfn.XLOOKUP(AC3792,moves!A:A,moves!E:E)</f>
        <v>The user takes damage equal to half its base health, rounded up.</v>
      </c>
      <c r="AG3792">
        <v>0</v>
      </c>
      <c r="AH3792">
        <v>0</v>
      </c>
      <c r="AI3792">
        <f t="shared" si="236"/>
        <v>0</v>
      </c>
      <c r="AJ3792" t="s">
        <v>525</v>
      </c>
      <c r="AK3792" t="s">
        <v>3504</v>
      </c>
      <c r="AL3792">
        <v>0</v>
      </c>
      <c r="AM3792" cm="1">
        <f t="array" ref="AM3792">IF(AL3792=1,1,
   IF(ISTEXT(AK3792),1,
   IF(AO3792&gt;1,AM3791,
   IF(AI3792=1,
      IF(SUMPRODUCT((LEN($Y$2:$Y$4096)-LEN(SUBSTITUTE($Y$2:$Y$4096,AA3792,"")))/LEN(AA3792))&gt;0,2,1),
      IF(
         SUMPRODUCT((LEN($Y$2:$Y$4096)-LEN(SUBSTITUTE($Y$2:$Y$4096,AA3792,"")))/LEN(AA3792))
         - SUMPRODUCT((LEN($Y$2:$Y$4096)-LEN(SUBSTITUTE($Y$2:$Y$4096,"Alolan "&amp;AA3792,"")))/LEN("Alolan "&amp;AA3792))
         - SUMPRODUCT((LEN($Y$2:$Y$4096)-LEN(SUBSTITUTE($Y$2:$Y$4096,"Galarian "&amp;AA3792,"")))/LEN("Galarian "&amp;AA3792))
         - SUMPRODUCT((LEN($Y$2:$Y$4096)-LEN(SUBSTITUTE($Y$2:$Y$4096,"Hisuian "&amp;AA3792,"")))/LEN("Hisuian "&amp;AA3792))
         - SUMPRODUCT((LEN($Y$2:$Y$4096)-LEN(SUBSTITUTE($Y$2:$Y$4096,"Paldean "&amp;AA3792,"")))/LEN("Paldean "&amp;AA3792))
      &gt;0,2,1)
   ))))</f>
        <v>1</v>
      </c>
      <c r="AN3792">
        <v>0</v>
      </c>
      <c r="AO3792">
        <v>0</v>
      </c>
    </row>
    <row r="3793" spans="1:41" x14ac:dyDescent="0.25">
      <c r="A3793">
        <v>467</v>
      </c>
      <c r="B3793" t="s">
        <v>221</v>
      </c>
      <c r="C3793" t="s">
        <v>1479</v>
      </c>
      <c r="D3793"/>
      <c r="E3793">
        <v>75</v>
      </c>
      <c r="F3793">
        <v>95</v>
      </c>
      <c r="G3793">
        <v>67</v>
      </c>
      <c r="H3793">
        <v>125</v>
      </c>
      <c r="I3793">
        <v>95</v>
      </c>
      <c r="J3793">
        <v>83</v>
      </c>
      <c r="K3793" t="s">
        <v>347</v>
      </c>
      <c r="M3793" t="s">
        <v>3504</v>
      </c>
      <c r="N3793">
        <v>10.52</v>
      </c>
      <c r="O3793">
        <v>7.8599999999999994</v>
      </c>
      <c r="P3793">
        <v>1</v>
      </c>
      <c r="Q3793">
        <v>1</v>
      </c>
      <c r="R3793">
        <f t="shared" si="270"/>
        <v>12</v>
      </c>
      <c r="S3793">
        <f t="shared" si="271"/>
        <v>9</v>
      </c>
      <c r="T3793">
        <f t="shared" si="235"/>
        <v>21</v>
      </c>
      <c r="U3793" t="s">
        <v>1479</v>
      </c>
      <c r="V3793" t="s">
        <v>1469</v>
      </c>
      <c r="W3793" t="s">
        <v>1512</v>
      </c>
      <c r="X3793" t="s">
        <v>1492</v>
      </c>
      <c r="Z3793" t="str" cm="1">
        <f t="array" ref="Z3793">IF(ISBLANK(AK3793),_xlfn.LET(
    _xlpm.nameBeforeSlash, IF(ISNUMBER(SEARCH("/", Y3793)), LEFT(Y3793, SEARCH("/", Y3793)-1), Y3793),
    _xlpm.matchRow, IFERROR(MATCH(_xlpm.nameBeforeSlash, AA:AA, 0), ""),
    _xlpm.difference, IF(_xlpm.matchRow="", "", ABS((R3793 + S3793)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),IF(ISBLANK(Y3793),"","Hidden"))</f>
        <v/>
      </c>
      <c r="AA3793" t="s">
        <v>221</v>
      </c>
      <c r="AB3793" t="s">
        <v>3503</v>
      </c>
      <c r="AC3793" t="s">
        <v>412</v>
      </c>
      <c r="AD3793" t="str">
        <f>_xlfn.XLOOKUP(AC3793,moves!A:A,moves!B:B)</f>
        <v>fire</v>
      </c>
      <c r="AE3793">
        <f>_xlfn.XLOOKUP(AC3793,moves!A:A,moves!D:D)</f>
        <v>5</v>
      </c>
      <c r="AF3793" t="str">
        <f>_xlfn.XLOOKUP(AC3793,moves!A:A,moves!E:E)</f>
        <v>If 2 or more status symbols are rolled: Inflict the Burned status on the target.</v>
      </c>
      <c r="AG3793">
        <v>0</v>
      </c>
      <c r="AH3793">
        <v>0</v>
      </c>
      <c r="AI3793">
        <f t="shared" si="236"/>
        <v>0</v>
      </c>
      <c r="AJ3793" t="s">
        <v>525</v>
      </c>
      <c r="AK3793" t="s">
        <v>3504</v>
      </c>
      <c r="AL3793">
        <v>0</v>
      </c>
      <c r="AM3793" cm="1">
        <f t="array" ref="AM3793">IF(AL3793=1,1,
   IF(ISTEXT(AK3793),1,
   IF(AO3793&gt;1,AM3792,
   IF(AI3793=1,
      IF(SUMPRODUCT((LEN($Y$2:$Y$4096)-LEN(SUBSTITUTE($Y$2:$Y$4096,AA3793,"")))/LEN(AA3793))&gt;0,2,1),
      IF(
         SUMPRODUCT((LEN($Y$2:$Y$4096)-LEN(SUBSTITUTE($Y$2:$Y$4096,AA3793,"")))/LEN(AA3793))
         - SUMPRODUCT((LEN($Y$2:$Y$4096)-LEN(SUBSTITUTE($Y$2:$Y$4096,"Alolan "&amp;AA3793,"")))/LEN("Alolan "&amp;AA3793))
         - SUMPRODUCT((LEN($Y$2:$Y$4096)-LEN(SUBSTITUTE($Y$2:$Y$4096,"Galarian "&amp;AA3793,"")))/LEN("Galarian "&amp;AA3793))
         - SUMPRODUCT((LEN($Y$2:$Y$4096)-LEN(SUBSTITUTE($Y$2:$Y$4096,"Hisuian "&amp;AA3793,"")))/LEN("Hisuian "&amp;AA3793))
         - SUMPRODUCT((LEN($Y$2:$Y$4096)-LEN(SUBSTITUTE($Y$2:$Y$4096,"Paldean "&amp;AA3793,"")))/LEN("Paldean "&amp;AA3793))
      &gt;0,2,1)
   ))))</f>
        <v>1</v>
      </c>
      <c r="AN3793">
        <v>0</v>
      </c>
      <c r="AO3793">
        <v>0</v>
      </c>
    </row>
    <row r="3794" spans="1:41" x14ac:dyDescent="0.25">
      <c r="A3794">
        <v>169</v>
      </c>
      <c r="B3794" t="s">
        <v>70</v>
      </c>
      <c r="C3794" t="s">
        <v>1469</v>
      </c>
      <c r="D3794" t="s">
        <v>1481</v>
      </c>
      <c r="E3794">
        <v>85</v>
      </c>
      <c r="F3794">
        <v>90</v>
      </c>
      <c r="G3794">
        <v>80</v>
      </c>
      <c r="H3794">
        <v>70</v>
      </c>
      <c r="I3794">
        <v>80</v>
      </c>
      <c r="J3794">
        <v>130</v>
      </c>
      <c r="K3794" t="s">
        <v>1567</v>
      </c>
      <c r="M3794" t="s">
        <v>3504</v>
      </c>
      <c r="N3794">
        <v>10.4</v>
      </c>
      <c r="O3794">
        <v>8.1999999999999993</v>
      </c>
      <c r="P3794">
        <v>3</v>
      </c>
      <c r="Q3794">
        <v>1</v>
      </c>
      <c r="R3794">
        <f t="shared" si="270"/>
        <v>13</v>
      </c>
      <c r="S3794">
        <f t="shared" si="271"/>
        <v>9</v>
      </c>
      <c r="T3794">
        <f t="shared" si="235"/>
        <v>22</v>
      </c>
      <c r="U3794" t="s">
        <v>1469</v>
      </c>
      <c r="V3794" t="s">
        <v>1481</v>
      </c>
      <c r="W3794" t="s">
        <v>1512</v>
      </c>
      <c r="X3794" t="s">
        <v>1471</v>
      </c>
      <c r="Z3794" t="str" cm="1">
        <f t="array" ref="Z3794">IF(ISBLANK(AK3794),_xlfn.LET(
    _xlpm.nameBeforeSlash, IF(ISNUMBER(SEARCH("/", Y3794)), LEFT(Y3794, SEARCH("/", Y3794)-1), Y3794),
    _xlpm.matchRow, IFERROR(MATCH(_xlpm.nameBeforeSlash, AA:AA, 0), ""),
    _xlpm.difference, IF(_xlpm.matchRow="", "", ABS((R3794 + S3794)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),IF(ISBLANK(Y3794),"","Hidden"))</f>
        <v/>
      </c>
      <c r="AA3794" t="s">
        <v>70</v>
      </c>
      <c r="AB3794" t="s">
        <v>3503</v>
      </c>
      <c r="AC3794" t="s">
        <v>405</v>
      </c>
      <c r="AD3794" t="str">
        <f>_xlfn.XLOOKUP(AC3794,moves!A:A,moves!B:B)</f>
        <v>poison</v>
      </c>
      <c r="AE3794">
        <f>_xlfn.XLOOKUP(AC3794,moves!A:A,moves!D:D)</f>
        <v>4</v>
      </c>
      <c r="AF3794" t="str">
        <f>_xlfn.XLOOKUP(AC3794,moves!A:A,moves!E:E)</f>
        <v>Critical hits deal +1 damage.</v>
      </c>
      <c r="AG3794">
        <v>0</v>
      </c>
      <c r="AH3794">
        <v>0</v>
      </c>
      <c r="AI3794">
        <f t="shared" si="236"/>
        <v>0</v>
      </c>
      <c r="AJ3794" t="s">
        <v>525</v>
      </c>
      <c r="AK3794" t="s">
        <v>3504</v>
      </c>
      <c r="AL3794">
        <v>0</v>
      </c>
      <c r="AM3794" cm="1">
        <f t="array" ref="AM3794">IF(AL3794=1,1,
   IF(ISTEXT(AK3794),1,
   IF(AO3794&gt;1,AM3793,
   IF(AI3794=1,
      IF(SUMPRODUCT((LEN($Y$2:$Y$4096)-LEN(SUBSTITUTE($Y$2:$Y$4096,AA3794,"")))/LEN(AA3794))&gt;0,2,1),
      IF(
         SUMPRODUCT((LEN($Y$2:$Y$4096)-LEN(SUBSTITUTE($Y$2:$Y$4096,AA3794,"")))/LEN(AA3794))
         - SUMPRODUCT((LEN($Y$2:$Y$4096)-LEN(SUBSTITUTE($Y$2:$Y$4096,"Alolan "&amp;AA3794,"")))/LEN("Alolan "&amp;AA3794))
         - SUMPRODUCT((LEN($Y$2:$Y$4096)-LEN(SUBSTITUTE($Y$2:$Y$4096,"Galarian "&amp;AA3794,"")))/LEN("Galarian "&amp;AA3794))
         - SUMPRODUCT((LEN($Y$2:$Y$4096)-LEN(SUBSTITUTE($Y$2:$Y$4096,"Hisuian "&amp;AA3794,"")))/LEN("Hisuian "&amp;AA3794))
         - SUMPRODUCT((LEN($Y$2:$Y$4096)-LEN(SUBSTITUTE($Y$2:$Y$4096,"Paldean "&amp;AA3794,"")))/LEN("Paldean "&amp;AA3794))
      &gt;0,2,1)
   ))))</f>
        <v>1</v>
      </c>
      <c r="AN3794">
        <v>0</v>
      </c>
      <c r="AO3794">
        <v>0</v>
      </c>
    </row>
    <row r="3795" spans="1:41" x14ac:dyDescent="0.25">
      <c r="A3795">
        <v>655</v>
      </c>
      <c r="B3795" t="s">
        <v>2413</v>
      </c>
      <c r="C3795" t="s">
        <v>1479</v>
      </c>
      <c r="D3795" t="s">
        <v>429</v>
      </c>
      <c r="E3795">
        <v>75</v>
      </c>
      <c r="F3795">
        <v>69</v>
      </c>
      <c r="G3795">
        <v>72</v>
      </c>
      <c r="H3795">
        <v>114</v>
      </c>
      <c r="I3795">
        <v>100</v>
      </c>
      <c r="J3795">
        <v>104</v>
      </c>
      <c r="K3795" t="s">
        <v>1560</v>
      </c>
      <c r="M3795" t="s">
        <v>3505</v>
      </c>
      <c r="N3795">
        <v>10.55</v>
      </c>
      <c r="O3795">
        <v>8.16</v>
      </c>
      <c r="P3795">
        <v>-4</v>
      </c>
      <c r="Q3795">
        <v>5</v>
      </c>
      <c r="R3795">
        <f t="shared" si="270"/>
        <v>7</v>
      </c>
      <c r="S3795">
        <f t="shared" si="271"/>
        <v>13</v>
      </c>
      <c r="T3795">
        <f t="shared" si="235"/>
        <v>20</v>
      </c>
      <c r="U3795" t="s">
        <v>1479</v>
      </c>
      <c r="V3795" t="s">
        <v>429</v>
      </c>
      <c r="W3795" t="s">
        <v>1524</v>
      </c>
      <c r="X3795" t="s">
        <v>1536</v>
      </c>
      <c r="Z3795" t="str" cm="1">
        <f t="array" ref="Z3795">IF(ISBLANK(AK3795),_xlfn.LET(
    _xlpm.nameBeforeSlash, IF(ISNUMBER(SEARCH("/", Y3795)), LEFT(Y3795, SEARCH("/", Y3795)-1), Y3795),
    _xlpm.matchRow, IFERROR(MATCH(_xlpm.nameBeforeSlash, AA:AA, 0), ""),
    _xlpm.difference, IF(_xlpm.matchRow="", "", ABS((R3795 + S3795)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),IF(ISBLANK(Y3795),"","Hidden"))</f>
        <v/>
      </c>
      <c r="AA3795" t="s">
        <v>2413</v>
      </c>
      <c r="AB3795" t="str">
        <f>"Elite Four "&amp;M3795</f>
        <v>Elite Four Will</v>
      </c>
      <c r="AC3795" t="s">
        <v>734</v>
      </c>
      <c r="AD3795" t="str">
        <f>_xlfn.XLOOKUP(AC3795,moves!A:A,moves!B:B)</f>
        <v>psychic</v>
      </c>
      <c r="AE3795">
        <f>_xlfn.XLOOKUP(AC3795,moves!A:A,moves!D:D)</f>
        <v>7</v>
      </c>
      <c r="AF3795" t="str">
        <f>_xlfn.XLOOKUP(AC3795,moves!A:A,moves!E:E)</f>
        <v>Will there be more, less, or an equal amount of critical hits rolled than status symbols? If incorrect: Deal -3 damage.</v>
      </c>
      <c r="AG3795">
        <v>0</v>
      </c>
      <c r="AH3795">
        <v>0</v>
      </c>
      <c r="AI3795">
        <f t="shared" si="236"/>
        <v>0</v>
      </c>
      <c r="AJ3795" t="s">
        <v>525</v>
      </c>
      <c r="AK3795" t="s">
        <v>3505</v>
      </c>
      <c r="AL3795">
        <v>0</v>
      </c>
      <c r="AM3795" cm="1">
        <f t="array" ref="AM3795">IF(AL3795=1,1,
   IF(ISTEXT(AK3795),1,
   IF(AO3795&gt;1,AM3794,
   IF(AI3795=1,
      IF(SUMPRODUCT((LEN($Y$2:$Y$4096)-LEN(SUBSTITUTE($Y$2:$Y$4096,AA3795,"")))/LEN(AA3795))&gt;0,2,1),
      IF(
         SUMPRODUCT((LEN($Y$2:$Y$4096)-LEN(SUBSTITUTE($Y$2:$Y$4096,AA3795,"")))/LEN(AA3795))
         - SUMPRODUCT((LEN($Y$2:$Y$4096)-LEN(SUBSTITUTE($Y$2:$Y$4096,"Alolan "&amp;AA3795,"")))/LEN("Alolan "&amp;AA3795))
         - SUMPRODUCT((LEN($Y$2:$Y$4096)-LEN(SUBSTITUTE($Y$2:$Y$4096,"Galarian "&amp;AA3795,"")))/LEN("Galarian "&amp;AA3795))
         - SUMPRODUCT((LEN($Y$2:$Y$4096)-LEN(SUBSTITUTE($Y$2:$Y$4096,"Hisuian "&amp;AA3795,"")))/LEN("Hisuian "&amp;AA3795))
         - SUMPRODUCT((LEN($Y$2:$Y$4096)-LEN(SUBSTITUTE($Y$2:$Y$4096,"Paldean "&amp;AA3795,"")))/LEN("Paldean "&amp;AA3795))
      &gt;0,2,1)
   ))))</f>
        <v>1</v>
      </c>
      <c r="AN3795">
        <v>0</v>
      </c>
      <c r="AO3795">
        <v>0</v>
      </c>
    </row>
    <row r="3796" spans="1:41" x14ac:dyDescent="0.25">
      <c r="A3796">
        <v>376</v>
      </c>
      <c r="B3796" t="s">
        <v>2077</v>
      </c>
      <c r="C3796" t="s">
        <v>1514</v>
      </c>
      <c r="D3796" t="s">
        <v>429</v>
      </c>
      <c r="E3796">
        <v>80</v>
      </c>
      <c r="F3796">
        <v>135</v>
      </c>
      <c r="G3796">
        <v>130</v>
      </c>
      <c r="H3796">
        <v>95</v>
      </c>
      <c r="I3796">
        <v>90</v>
      </c>
      <c r="J3796">
        <v>70</v>
      </c>
      <c r="K3796" t="s">
        <v>2078</v>
      </c>
      <c r="M3796" t="s">
        <v>3505</v>
      </c>
      <c r="N3796">
        <v>10.5</v>
      </c>
      <c r="O3796">
        <v>9.8000000000000007</v>
      </c>
      <c r="P3796">
        <v>-5</v>
      </c>
      <c r="Q3796">
        <v>4</v>
      </c>
      <c r="R3796">
        <f t="shared" si="270"/>
        <v>6</v>
      </c>
      <c r="S3796">
        <f t="shared" si="271"/>
        <v>14</v>
      </c>
      <c r="T3796">
        <f t="shared" si="235"/>
        <v>20</v>
      </c>
      <c r="U3796" t="s">
        <v>1514</v>
      </c>
      <c r="V3796" t="s">
        <v>429</v>
      </c>
      <c r="W3796" t="s">
        <v>1512</v>
      </c>
      <c r="X3796" t="s">
        <v>1492</v>
      </c>
      <c r="Z3796" t="str" cm="1">
        <f t="array" ref="Z3796">IF(ISBLANK(AK3796),_xlfn.LET(
    _xlpm.nameBeforeSlash, IF(ISNUMBER(SEARCH("/", Y3796)), LEFT(Y3796, SEARCH("/", Y3796)-1), Y3796),
    _xlpm.matchRow, IFERROR(MATCH(_xlpm.nameBeforeSlash, AA:AA, 0), ""),
    _xlpm.difference, IF(_xlpm.matchRow="", "", ABS((R3796 + S3796)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),IF(ISBLANK(Y3796),"","Hidden"))</f>
        <v/>
      </c>
      <c r="AA3796" t="s">
        <v>2077</v>
      </c>
      <c r="AB3796" t="str">
        <f>"Elite Four "&amp;M3796</f>
        <v>Elite Four Will</v>
      </c>
      <c r="AC3796" t="s">
        <v>1361</v>
      </c>
      <c r="AD3796" t="str">
        <f>_xlfn.XLOOKUP(AC3796,moves!A:A,moves!B:B)</f>
        <v>steel</v>
      </c>
      <c r="AE3796">
        <f>_xlfn.XLOOKUP(AC3796,moves!A:A,moves!D:D)</f>
        <v>5</v>
      </c>
      <c r="AF3796" t="str">
        <f>_xlfn.XLOOKUP(AC3796,moves!A:A,moves!E:E)</f>
        <v>Status symbols deal +1 damage.</v>
      </c>
      <c r="AG3796">
        <v>0</v>
      </c>
      <c r="AH3796">
        <v>0</v>
      </c>
      <c r="AI3796">
        <f t="shared" si="236"/>
        <v>0</v>
      </c>
      <c r="AJ3796" t="s">
        <v>525</v>
      </c>
      <c r="AK3796" t="s">
        <v>3505</v>
      </c>
      <c r="AL3796">
        <v>0</v>
      </c>
      <c r="AM3796" cm="1">
        <f t="array" ref="AM3796">IF(AL3796=1,1,
   IF(ISTEXT(AK3796),1,
   IF(AO3796&gt;1,AM3795,
   IF(AI3796=1,
      IF(SUMPRODUCT((LEN($Y$2:$Y$4096)-LEN(SUBSTITUTE($Y$2:$Y$4096,AA3796,"")))/LEN(AA3796))&gt;0,2,1),
      IF(
         SUMPRODUCT((LEN($Y$2:$Y$4096)-LEN(SUBSTITUTE($Y$2:$Y$4096,AA3796,"")))/LEN(AA3796))
         - SUMPRODUCT((LEN($Y$2:$Y$4096)-LEN(SUBSTITUTE($Y$2:$Y$4096,"Alolan "&amp;AA3796,"")))/LEN("Alolan "&amp;AA3796))
         - SUMPRODUCT((LEN($Y$2:$Y$4096)-LEN(SUBSTITUTE($Y$2:$Y$4096,"Galarian "&amp;AA3796,"")))/LEN("Galarian "&amp;AA3796))
         - SUMPRODUCT((LEN($Y$2:$Y$4096)-LEN(SUBSTITUTE($Y$2:$Y$4096,"Hisuian "&amp;AA3796,"")))/LEN("Hisuian "&amp;AA3796))
         - SUMPRODUCT((LEN($Y$2:$Y$4096)-LEN(SUBSTITUTE($Y$2:$Y$4096,"Paldean "&amp;AA3796,"")))/LEN("Paldean "&amp;AA3796))
      &gt;0,2,1)
   ))))</f>
        <v>1</v>
      </c>
      <c r="AN3796">
        <v>0</v>
      </c>
      <c r="AO3796">
        <v>1</v>
      </c>
    </row>
    <row r="3797" spans="1:41" x14ac:dyDescent="0.25">
      <c r="A3797" t="s">
        <v>2079</v>
      </c>
      <c r="B3797" t="s">
        <v>2077</v>
      </c>
      <c r="C3797" t="s">
        <v>1514</v>
      </c>
      <c r="D3797" t="s">
        <v>429</v>
      </c>
      <c r="E3797">
        <v>80</v>
      </c>
      <c r="F3797">
        <v>145</v>
      </c>
      <c r="G3797">
        <v>150</v>
      </c>
      <c r="H3797">
        <v>105</v>
      </c>
      <c r="I3797">
        <v>110</v>
      </c>
      <c r="J3797">
        <v>110</v>
      </c>
      <c r="K3797" t="s">
        <v>2078</v>
      </c>
      <c r="M3797" t="s">
        <v>3505</v>
      </c>
      <c r="N3797">
        <v>12.7</v>
      </c>
      <c r="O3797">
        <v>11</v>
      </c>
      <c r="P3797">
        <v>-7</v>
      </c>
      <c r="Q3797">
        <v>6</v>
      </c>
      <c r="R3797">
        <f t="shared" si="270"/>
        <v>6</v>
      </c>
      <c r="S3797">
        <f t="shared" si="271"/>
        <v>17</v>
      </c>
      <c r="T3797">
        <f t="shared" si="235"/>
        <v>23</v>
      </c>
      <c r="U3797" t="s">
        <v>1514</v>
      </c>
      <c r="V3797" t="s">
        <v>429</v>
      </c>
      <c r="W3797" t="s">
        <v>1512</v>
      </c>
      <c r="X3797" t="s">
        <v>1492</v>
      </c>
      <c r="Z3797" t="str" cm="1">
        <f t="array" ref="Z3797">IF(ISBLANK(AK3797),_xlfn.LET(
    _xlpm.nameBeforeSlash, IF(ISNUMBER(SEARCH("/", Y3797)), LEFT(Y3797, SEARCH("/", Y3797)-1), Y3797),
    _xlpm.matchRow, IFERROR(MATCH(_xlpm.nameBeforeSlash, AA:AA, 0), ""),
    _xlpm.difference, IF(_xlpm.matchRow="", "", ABS((R3797 + S3797)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),IF(ISBLANK(Y3797),"","Hidden"))</f>
        <v/>
      </c>
      <c r="AA3797" t="s">
        <v>3371</v>
      </c>
      <c r="AB3797" t="s">
        <v>1477</v>
      </c>
      <c r="AC3797" t="s">
        <v>1352</v>
      </c>
      <c r="AD3797" t="str">
        <f>_xlfn.XLOOKUP(AC3797,moves!A:A,moves!B:B)</f>
        <v>steel</v>
      </c>
      <c r="AE3797">
        <f>_xlfn.XLOOKUP(AC3797,moves!A:A,moves!D:D)</f>
        <v>8</v>
      </c>
      <c r="AF3797" t="str">
        <f>_xlfn.XLOOKUP(AC3797,moves!A:A,moves!E:E)</f>
        <v>The user takes damage equal to half its base health, rounded up.</v>
      </c>
      <c r="AG3797">
        <v>0</v>
      </c>
      <c r="AH3797">
        <v>0</v>
      </c>
      <c r="AI3797">
        <f t="shared" si="236"/>
        <v>0</v>
      </c>
      <c r="AJ3797" t="s">
        <v>525</v>
      </c>
      <c r="AK3797" t="s">
        <v>3505</v>
      </c>
      <c r="AL3797">
        <v>0</v>
      </c>
      <c r="AM3797" cm="1">
        <f t="array" ref="AM3797">IF(AL3797=1,1,
   IF(ISTEXT(AK3797),1,
   IF(AO3797&gt;1,AM3796,
   IF(AI3797=1,
      IF(SUMPRODUCT((LEN($Y$2:$Y$4096)-LEN(SUBSTITUTE($Y$2:$Y$4096,AA3797,"")))/LEN(AA3797))&gt;0,2,1),
      IF(
         SUMPRODUCT((LEN($Y$2:$Y$4096)-LEN(SUBSTITUTE($Y$2:$Y$4096,AA3797,"")))/LEN(AA3797))
         - SUMPRODUCT((LEN($Y$2:$Y$4096)-LEN(SUBSTITUTE($Y$2:$Y$4096,"Alolan "&amp;AA3797,"")))/LEN("Alolan "&amp;AA3797))
         - SUMPRODUCT((LEN($Y$2:$Y$4096)-LEN(SUBSTITUTE($Y$2:$Y$4096,"Galarian "&amp;AA3797,"")))/LEN("Galarian "&amp;AA3797))
         - SUMPRODUCT((LEN($Y$2:$Y$4096)-LEN(SUBSTITUTE($Y$2:$Y$4096,"Hisuian "&amp;AA3797,"")))/LEN("Hisuian "&amp;AA3797))
         - SUMPRODUCT((LEN($Y$2:$Y$4096)-LEN(SUBSTITUTE($Y$2:$Y$4096,"Paldean "&amp;AA3797,"")))/LEN("Paldean "&amp;AA3797))
      &gt;0,2,1)
   ))))</f>
        <v>1</v>
      </c>
      <c r="AN3797">
        <v>0</v>
      </c>
      <c r="AO3797">
        <v>2</v>
      </c>
    </row>
    <row r="3798" spans="1:41" x14ac:dyDescent="0.25">
      <c r="A3798">
        <v>981</v>
      </c>
      <c r="B3798" t="s">
        <v>1812</v>
      </c>
      <c r="C3798" t="s">
        <v>1512</v>
      </c>
      <c r="D3798" t="s">
        <v>429</v>
      </c>
      <c r="E3798">
        <v>120</v>
      </c>
      <c r="F3798">
        <v>90</v>
      </c>
      <c r="G3798">
        <v>70</v>
      </c>
      <c r="H3798">
        <v>110</v>
      </c>
      <c r="I3798">
        <v>70</v>
      </c>
      <c r="J3798">
        <v>60</v>
      </c>
      <c r="K3798" t="s">
        <v>535</v>
      </c>
      <c r="M3798" t="s">
        <v>3505</v>
      </c>
      <c r="N3798">
        <v>8.8000000000000007</v>
      </c>
      <c r="O3798">
        <v>9</v>
      </c>
      <c r="P3798">
        <v>-3</v>
      </c>
      <c r="Q3798">
        <v>5</v>
      </c>
      <c r="R3798">
        <f t="shared" si="270"/>
        <v>6</v>
      </c>
      <c r="S3798">
        <f t="shared" si="271"/>
        <v>14</v>
      </c>
      <c r="T3798">
        <f t="shared" si="235"/>
        <v>20</v>
      </c>
      <c r="U3798" t="s">
        <v>1512</v>
      </c>
      <c r="V3798" t="s">
        <v>429</v>
      </c>
      <c r="W3798" t="s">
        <v>1524</v>
      </c>
      <c r="X3798" t="s">
        <v>1471</v>
      </c>
      <c r="Z3798" t="str" cm="1">
        <f t="array" ref="Z3798">IF(ISBLANK(AK3798),_xlfn.LET(
    _xlpm.nameBeforeSlash, IF(ISNUMBER(SEARCH("/", Y3798)), LEFT(Y3798, SEARCH("/", Y3798)-1), Y3798),
    _xlpm.matchRow, IFERROR(MATCH(_xlpm.nameBeforeSlash, AA:AA, 0), ""),
    _xlpm.difference, IF(_xlpm.matchRow="", "", ABS((R3798 + S3798)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),IF(ISBLANK(Y3798),"","Hidden"))</f>
        <v/>
      </c>
      <c r="AA3798" t="s">
        <v>1812</v>
      </c>
      <c r="AB3798" t="str">
        <f t="shared" ref="AB3798:AB3803" si="272">"Elite Four "&amp;M3798</f>
        <v>Elite Four Will</v>
      </c>
      <c r="AC3798" t="s">
        <v>1234</v>
      </c>
      <c r="AD3798" t="str">
        <f>_xlfn.XLOOKUP(AC3798,moves!A:A,moves!B:B)</f>
        <v>normal</v>
      </c>
      <c r="AE3798">
        <f>_xlfn.XLOOKUP(AC3798,moves!A:A,moves!D:D)</f>
        <v>4</v>
      </c>
      <c r="AF3798" t="str">
        <f>_xlfn.XLOOKUP(AC3798,moves!A:A,moves!E:E)</f>
        <v>Your currently active Pokémon cannot be inflicted with any status conditions.</v>
      </c>
      <c r="AG3798">
        <v>0</v>
      </c>
      <c r="AH3798">
        <v>0</v>
      </c>
      <c r="AI3798">
        <f t="shared" si="236"/>
        <v>0</v>
      </c>
      <c r="AJ3798" t="s">
        <v>525</v>
      </c>
      <c r="AK3798" t="s">
        <v>3505</v>
      </c>
      <c r="AL3798">
        <v>0</v>
      </c>
      <c r="AM3798" cm="1">
        <f t="array" ref="AM3798">IF(AL3798=1,1,
   IF(ISTEXT(AK3798),1,
   IF(AO3798&gt;1,AM3797,
   IF(AI3798=1,
      IF(SUMPRODUCT((LEN($Y$2:$Y$4096)-LEN(SUBSTITUTE($Y$2:$Y$4096,AA3798,"")))/LEN(AA3798))&gt;0,2,1),
      IF(
         SUMPRODUCT((LEN($Y$2:$Y$4096)-LEN(SUBSTITUTE($Y$2:$Y$4096,AA3798,"")))/LEN(AA3798))
         - SUMPRODUCT((LEN($Y$2:$Y$4096)-LEN(SUBSTITUTE($Y$2:$Y$4096,"Alolan "&amp;AA3798,"")))/LEN("Alolan "&amp;AA3798))
         - SUMPRODUCT((LEN($Y$2:$Y$4096)-LEN(SUBSTITUTE($Y$2:$Y$4096,"Galarian "&amp;AA3798,"")))/LEN("Galarian "&amp;AA3798))
         - SUMPRODUCT((LEN($Y$2:$Y$4096)-LEN(SUBSTITUTE($Y$2:$Y$4096,"Hisuian "&amp;AA3798,"")))/LEN("Hisuian "&amp;AA3798))
         - SUMPRODUCT((LEN($Y$2:$Y$4096)-LEN(SUBSTITUTE($Y$2:$Y$4096,"Paldean "&amp;AA3798,"")))/LEN("Paldean "&amp;AA3798))
      &gt;0,2,1)
   ))))</f>
        <v>1</v>
      </c>
      <c r="AN3798">
        <v>0</v>
      </c>
      <c r="AO3798">
        <v>0</v>
      </c>
    </row>
    <row r="3799" spans="1:41" x14ac:dyDescent="0.25">
      <c r="A3799">
        <v>720</v>
      </c>
      <c r="B3799" t="s">
        <v>2559</v>
      </c>
      <c r="C3799" t="s">
        <v>429</v>
      </c>
      <c r="D3799" t="s">
        <v>1524</v>
      </c>
      <c r="E3799">
        <v>80</v>
      </c>
      <c r="F3799">
        <v>110</v>
      </c>
      <c r="G3799">
        <v>60</v>
      </c>
      <c r="H3799">
        <v>150</v>
      </c>
      <c r="I3799">
        <v>130</v>
      </c>
      <c r="J3799">
        <v>70</v>
      </c>
      <c r="K3799" t="s">
        <v>2560</v>
      </c>
      <c r="M3799" t="s">
        <v>3505</v>
      </c>
      <c r="N3799">
        <v>11.4</v>
      </c>
      <c r="O3799">
        <v>8.9</v>
      </c>
      <c r="P3799">
        <v>-7</v>
      </c>
      <c r="Q3799">
        <v>4</v>
      </c>
      <c r="R3799">
        <f t="shared" si="270"/>
        <v>4</v>
      </c>
      <c r="S3799">
        <f t="shared" si="271"/>
        <v>13</v>
      </c>
      <c r="T3799">
        <f t="shared" si="235"/>
        <v>17</v>
      </c>
      <c r="U3799" t="s">
        <v>429</v>
      </c>
      <c r="V3799" t="s">
        <v>1524</v>
      </c>
      <c r="W3799" t="s">
        <v>1471</v>
      </c>
      <c r="X3799" t="s">
        <v>1468</v>
      </c>
      <c r="Z3799" t="str" cm="1">
        <f t="array" ref="Z3799">IF(ISBLANK(AK3799),_xlfn.LET(
    _xlpm.nameBeforeSlash, IF(ISNUMBER(SEARCH("/", Y3799)), LEFT(Y3799, SEARCH("/", Y3799)-1), Y3799),
    _xlpm.matchRow, IFERROR(MATCH(_xlpm.nameBeforeSlash, AA:AA, 0), ""),
    _xlpm.difference, IF(_xlpm.matchRow="", "", ABS((R3799 + S3799)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),IF(ISBLANK(Y3799),"","Hidden"))</f>
        <v/>
      </c>
      <c r="AA3799" t="s">
        <v>2559</v>
      </c>
      <c r="AB3799" t="str">
        <f t="shared" si="272"/>
        <v>Elite Four Will</v>
      </c>
      <c r="AC3799" t="s">
        <v>1109</v>
      </c>
      <c r="AD3799" t="str">
        <f>_xlfn.XLOOKUP(AC3799,moves!A:A,moves!B:B)</f>
        <v>ghost</v>
      </c>
      <c r="AE3799">
        <f>_xlfn.XLOOKUP(AC3799,moves!A:A,moves!D:D)</f>
        <v>5</v>
      </c>
      <c r="AF3799" t="str">
        <f>_xlfn.XLOOKUP(AC3799,moves!A:A,moves!E:E)</f>
        <v>Status symbols deal +1 damage. Ignore the effects of PROTECT moves.</v>
      </c>
      <c r="AG3799">
        <v>0</v>
      </c>
      <c r="AH3799">
        <v>1</v>
      </c>
      <c r="AI3799">
        <f t="shared" si="236"/>
        <v>0</v>
      </c>
      <c r="AJ3799" t="s">
        <v>8452</v>
      </c>
      <c r="AK3799" t="s">
        <v>3505</v>
      </c>
      <c r="AL3799">
        <v>0</v>
      </c>
      <c r="AM3799" cm="1">
        <f t="array" ref="AM3799">IF(AL3799=1,1,
   IF(ISTEXT(AK3799),1,
   IF(AO3799&gt;1,AM3798,
   IF(AI3799=1,
      IF(SUMPRODUCT((LEN($Y$2:$Y$4096)-LEN(SUBSTITUTE($Y$2:$Y$4096,AA3799,"")))/LEN(AA3799))&gt;0,2,1),
      IF(
         SUMPRODUCT((LEN($Y$2:$Y$4096)-LEN(SUBSTITUTE($Y$2:$Y$4096,AA3799,"")))/LEN(AA3799))
         - SUMPRODUCT((LEN($Y$2:$Y$4096)-LEN(SUBSTITUTE($Y$2:$Y$4096,"Alolan "&amp;AA3799,"")))/LEN("Alolan "&amp;AA3799))
         - SUMPRODUCT((LEN($Y$2:$Y$4096)-LEN(SUBSTITUTE($Y$2:$Y$4096,"Galarian "&amp;AA3799,"")))/LEN("Galarian "&amp;AA3799))
         - SUMPRODUCT((LEN($Y$2:$Y$4096)-LEN(SUBSTITUTE($Y$2:$Y$4096,"Hisuian "&amp;AA3799,"")))/LEN("Hisuian "&amp;AA3799))
         - SUMPRODUCT((LEN($Y$2:$Y$4096)-LEN(SUBSTITUTE($Y$2:$Y$4096,"Paldean "&amp;AA3799,"")))/LEN("Paldean "&amp;AA3799))
      &gt;0,2,1)
   ))))</f>
        <v>1</v>
      </c>
      <c r="AN3799">
        <v>0</v>
      </c>
      <c r="AO3799">
        <v>0</v>
      </c>
    </row>
    <row r="3800" spans="1:41" x14ac:dyDescent="0.25">
      <c r="A3800" t="s">
        <v>1643</v>
      </c>
      <c r="B3800" t="s">
        <v>1641</v>
      </c>
      <c r="C3800" t="s">
        <v>1469</v>
      </c>
      <c r="D3800" t="s">
        <v>429</v>
      </c>
      <c r="E3800">
        <v>95</v>
      </c>
      <c r="F3800">
        <v>100</v>
      </c>
      <c r="G3800">
        <v>85</v>
      </c>
      <c r="H3800">
        <v>100</v>
      </c>
      <c r="I3800">
        <v>70</v>
      </c>
      <c r="J3800">
        <v>30</v>
      </c>
      <c r="K3800" t="s">
        <v>1642</v>
      </c>
      <c r="M3800" t="s">
        <v>3505</v>
      </c>
      <c r="N3800">
        <v>7.2</v>
      </c>
      <c r="O3800">
        <v>8.4499999999999993</v>
      </c>
      <c r="P3800">
        <v>-4</v>
      </c>
      <c r="Q3800">
        <v>7</v>
      </c>
      <c r="R3800">
        <f t="shared" si="270"/>
        <v>3</v>
      </c>
      <c r="S3800">
        <f t="shared" si="271"/>
        <v>15</v>
      </c>
      <c r="T3800">
        <f t="shared" si="235"/>
        <v>18</v>
      </c>
      <c r="U3800" t="s">
        <v>1469</v>
      </c>
      <c r="V3800" t="s">
        <v>429</v>
      </c>
      <c r="W3800" t="s">
        <v>1490</v>
      </c>
      <c r="X3800" t="s">
        <v>1524</v>
      </c>
      <c r="Z3800" t="str" cm="1">
        <f t="array" ref="Z3800">IF(ISBLANK(AK3800),_xlfn.LET(
    _xlpm.nameBeforeSlash, IF(ISNUMBER(SEARCH("/", Y3800)), LEFT(Y3800, SEARCH("/", Y3800)-1), Y3800),
    _xlpm.matchRow, IFERROR(MATCH(_xlpm.nameBeforeSlash, AA:AA, 0), ""),
    _xlpm.difference, IF(_xlpm.matchRow="", "", ABS((R3800 + S3800)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),IF(ISBLANK(Y3800),"","Hidden"))</f>
        <v/>
      </c>
      <c r="AA3800" t="s">
        <v>1644</v>
      </c>
      <c r="AB3800" t="str">
        <f t="shared" si="272"/>
        <v>Elite Four Will</v>
      </c>
      <c r="AC3800" t="s">
        <v>1295</v>
      </c>
      <c r="AD3800" t="str">
        <f>_xlfn.XLOOKUP(AC3800,moves!A:A,moves!B:B)</f>
        <v>poison</v>
      </c>
      <c r="AE3800">
        <f>_xlfn.XLOOKUP(AC3800,moves!A:A,moves!D:D)</f>
        <v>4</v>
      </c>
      <c r="AF3800" t="str">
        <f>_xlfn.XLOOKUP(AC3800,moves!A:A,moves!E:E)</f>
        <v>Inflict the Poisoned status on the target. Critical hits deal +1 damage.</v>
      </c>
      <c r="AG3800">
        <v>0</v>
      </c>
      <c r="AH3800">
        <v>0</v>
      </c>
      <c r="AI3800">
        <f t="shared" si="236"/>
        <v>0</v>
      </c>
      <c r="AJ3800" t="s">
        <v>525</v>
      </c>
      <c r="AK3800" t="s">
        <v>3505</v>
      </c>
      <c r="AL3800">
        <v>0</v>
      </c>
      <c r="AM3800" cm="1">
        <f t="array" ref="AM3800">IF(AL3800=1,1,
   IF(ISTEXT(AK3800),1,
   IF(AO3800&gt;1,AM3799,
   IF(AI3800=1,
      IF(SUMPRODUCT((LEN($Y$2:$Y$4096)-LEN(SUBSTITUTE($Y$2:$Y$4096,AA3800,"")))/LEN(AA3800))&gt;0,2,1),
      IF(
         SUMPRODUCT((LEN($Y$2:$Y$4096)-LEN(SUBSTITUTE($Y$2:$Y$4096,AA3800,"")))/LEN(AA3800))
         - SUMPRODUCT((LEN($Y$2:$Y$4096)-LEN(SUBSTITUTE($Y$2:$Y$4096,"Alolan "&amp;AA3800,"")))/LEN("Alolan "&amp;AA3800))
         - SUMPRODUCT((LEN($Y$2:$Y$4096)-LEN(SUBSTITUTE($Y$2:$Y$4096,"Galarian "&amp;AA3800,"")))/LEN("Galarian "&amp;AA3800))
         - SUMPRODUCT((LEN($Y$2:$Y$4096)-LEN(SUBSTITUTE($Y$2:$Y$4096,"Hisuian "&amp;AA3800,"")))/LEN("Hisuian "&amp;AA3800))
         - SUMPRODUCT((LEN($Y$2:$Y$4096)-LEN(SUBSTITUTE($Y$2:$Y$4096,"Paldean "&amp;AA3800,"")))/LEN("Paldean "&amp;AA3800))
      &gt;0,2,1)
   ))))</f>
        <v>1</v>
      </c>
      <c r="AN3800">
        <v>0</v>
      </c>
      <c r="AO3800">
        <v>0</v>
      </c>
    </row>
    <row r="3801" spans="1:41" x14ac:dyDescent="0.25">
      <c r="A3801">
        <v>196</v>
      </c>
      <c r="B3801" t="s">
        <v>82</v>
      </c>
      <c r="C3801" t="s">
        <v>429</v>
      </c>
      <c r="D3801"/>
      <c r="E3801">
        <v>65</v>
      </c>
      <c r="F3801">
        <v>65</v>
      </c>
      <c r="G3801">
        <v>60</v>
      </c>
      <c r="H3801">
        <v>130</v>
      </c>
      <c r="I3801">
        <v>95</v>
      </c>
      <c r="J3801">
        <v>110</v>
      </c>
      <c r="K3801" t="s">
        <v>355</v>
      </c>
      <c r="M3801" t="s">
        <v>3505</v>
      </c>
      <c r="N3801">
        <v>11.55</v>
      </c>
      <c r="O3801">
        <v>7.25</v>
      </c>
      <c r="P3801">
        <v>-5</v>
      </c>
      <c r="Q3801">
        <v>8</v>
      </c>
      <c r="R3801">
        <f t="shared" si="270"/>
        <v>7</v>
      </c>
      <c r="S3801">
        <f t="shared" si="271"/>
        <v>15</v>
      </c>
      <c r="T3801">
        <f t="shared" si="235"/>
        <v>22</v>
      </c>
      <c r="U3801" t="s">
        <v>429</v>
      </c>
      <c r="V3801" t="s">
        <v>1512</v>
      </c>
      <c r="W3801" t="s">
        <v>1536</v>
      </c>
      <c r="X3801" t="s">
        <v>1524</v>
      </c>
      <c r="Z3801" t="str" cm="1">
        <f t="array" ref="Z3801">IF(ISBLANK(AK3801),_xlfn.LET(
    _xlpm.nameBeforeSlash, IF(ISNUMBER(SEARCH("/", Y3801)), LEFT(Y3801, SEARCH("/", Y3801)-1), Y3801),
    _xlpm.matchRow, IFERROR(MATCH(_xlpm.nameBeforeSlash, AA:AA, 0), ""),
    _xlpm.difference, IF(_xlpm.matchRow="", "", ABS((R3801 + S3801)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),IF(ISBLANK(Y3801),"","Hidden"))</f>
        <v/>
      </c>
      <c r="AA3801" t="s">
        <v>82</v>
      </c>
      <c r="AB3801" t="str">
        <f t="shared" si="272"/>
        <v>Elite Four Will</v>
      </c>
      <c r="AC3801" t="s">
        <v>1256</v>
      </c>
      <c r="AD3801" t="str">
        <f>_xlfn.XLOOKUP(AC3801,moves!A:A,moves!B:B)</f>
        <v>normal</v>
      </c>
      <c r="AE3801">
        <f>_xlfn.XLOOKUP(AC3801,moves!A:A,moves!D:D)</f>
        <v>2</v>
      </c>
      <c r="AF3801" t="str">
        <f>_xlfn.XLOOKUP(AC3801,moves!A:A,moves!E:E)</f>
        <v>Heal 2 damage at the beginning of your turns.</v>
      </c>
      <c r="AG3801">
        <v>0</v>
      </c>
      <c r="AH3801">
        <v>0</v>
      </c>
      <c r="AI3801">
        <f t="shared" si="236"/>
        <v>0</v>
      </c>
      <c r="AJ3801" t="s">
        <v>525</v>
      </c>
      <c r="AK3801" t="s">
        <v>3505</v>
      </c>
      <c r="AL3801">
        <v>0</v>
      </c>
      <c r="AM3801" cm="1">
        <f t="array" ref="AM3801">IF(AL3801=1,1,
   IF(ISTEXT(AK3801),1,
   IF(AO3801&gt;1,AM3800,
   IF(AI3801=1,
      IF(SUMPRODUCT((LEN($Y$2:$Y$4096)-LEN(SUBSTITUTE($Y$2:$Y$4096,AA3801,"")))/LEN(AA3801))&gt;0,2,1),
      IF(
         SUMPRODUCT((LEN($Y$2:$Y$4096)-LEN(SUBSTITUTE($Y$2:$Y$4096,AA3801,"")))/LEN(AA3801))
         - SUMPRODUCT((LEN($Y$2:$Y$4096)-LEN(SUBSTITUTE($Y$2:$Y$4096,"Alolan "&amp;AA3801,"")))/LEN("Alolan "&amp;AA3801))
         - SUMPRODUCT((LEN($Y$2:$Y$4096)-LEN(SUBSTITUTE($Y$2:$Y$4096,"Galarian "&amp;AA3801,"")))/LEN("Galarian "&amp;AA3801))
         - SUMPRODUCT((LEN($Y$2:$Y$4096)-LEN(SUBSTITUTE($Y$2:$Y$4096,"Hisuian "&amp;AA3801,"")))/LEN("Hisuian "&amp;AA3801))
         - SUMPRODUCT((LEN($Y$2:$Y$4096)-LEN(SUBSTITUTE($Y$2:$Y$4096,"Paldean "&amp;AA3801,"")))/LEN("Paldean "&amp;AA3801))
      &gt;0,2,1)
   ))))</f>
        <v>1</v>
      </c>
      <c r="AN3801">
        <v>0</v>
      </c>
      <c r="AO3801">
        <v>0</v>
      </c>
    </row>
    <row r="3802" spans="1:41" x14ac:dyDescent="0.25">
      <c r="A3802">
        <v>970</v>
      </c>
      <c r="B3802" t="s">
        <v>3003</v>
      </c>
      <c r="C3802" t="s">
        <v>1546</v>
      </c>
      <c r="D3802" t="s">
        <v>1469</v>
      </c>
      <c r="E3802">
        <v>83</v>
      </c>
      <c r="F3802">
        <v>55</v>
      </c>
      <c r="G3802">
        <v>90</v>
      </c>
      <c r="H3802">
        <v>130</v>
      </c>
      <c r="I3802">
        <v>81</v>
      </c>
      <c r="J3802">
        <v>86</v>
      </c>
      <c r="K3802" t="s">
        <v>2174</v>
      </c>
      <c r="M3802" t="s">
        <v>3506</v>
      </c>
      <c r="N3802">
        <v>10.49</v>
      </c>
      <c r="O3802">
        <v>8.4499999999999993</v>
      </c>
      <c r="P3802">
        <v>4</v>
      </c>
      <c r="Q3802">
        <v>3</v>
      </c>
      <c r="R3802">
        <f t="shared" si="270"/>
        <v>14</v>
      </c>
      <c r="S3802">
        <f t="shared" si="271"/>
        <v>11</v>
      </c>
      <c r="T3802">
        <f t="shared" si="235"/>
        <v>25</v>
      </c>
      <c r="U3802" t="s">
        <v>1546</v>
      </c>
      <c r="V3802" t="s">
        <v>1469</v>
      </c>
      <c r="W3802" t="s">
        <v>1468</v>
      </c>
      <c r="X3802" t="s">
        <v>1514</v>
      </c>
      <c r="Z3802" t="str" cm="1">
        <f t="array" ref="Z3802">IF(ISBLANK(AK3802),_xlfn.LET(
    _xlpm.nameBeforeSlash, IF(ISNUMBER(SEARCH("/", Y3802)), LEFT(Y3802, SEARCH("/", Y3802)-1), Y3802),
    _xlpm.matchRow, IFERROR(MATCH(_xlpm.nameBeforeSlash, AA:AA, 0), ""),
    _xlpm.difference, IF(_xlpm.matchRow="", "", ABS((R3802 + S3802)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),IF(ISBLANK(Y3802),"","Hidden"))</f>
        <v/>
      </c>
      <c r="AA3802" t="s">
        <v>3003</v>
      </c>
      <c r="AB3802" t="str">
        <f t="shared" si="272"/>
        <v>Elite Four Koga</v>
      </c>
      <c r="AC3802" t="s">
        <v>1302</v>
      </c>
      <c r="AD3802" t="str">
        <f>_xlfn.XLOOKUP(AC3802,moves!A:A,moves!B:B)</f>
        <v>poison</v>
      </c>
      <c r="AE3802">
        <f>_xlfn.XLOOKUP(AC3802,moves!A:A,moves!D:D)</f>
        <v>1</v>
      </c>
      <c r="AF3802" t="str">
        <f>_xlfn.XLOOKUP(AC3802,moves!A:A,moves!E:E)</f>
        <v>Inflict the Poisoned status on the target. Pokémon poisoned by this move take 1 extra damage from poison each turn. All PERSISTING move effects are removed.</v>
      </c>
      <c r="AG3802">
        <v>0</v>
      </c>
      <c r="AH3802">
        <v>0</v>
      </c>
      <c r="AI3802">
        <f t="shared" si="236"/>
        <v>0</v>
      </c>
      <c r="AJ3802" t="s">
        <v>525</v>
      </c>
      <c r="AK3802" t="s">
        <v>3506</v>
      </c>
      <c r="AL3802">
        <v>0</v>
      </c>
      <c r="AM3802" cm="1">
        <f t="array" ref="AM3802">IF(AL3802=1,1,
   IF(ISTEXT(AK3802),1,
   IF(AO3802&gt;1,AM3801,
   IF(AI3802=1,
      IF(SUMPRODUCT((LEN($Y$2:$Y$4096)-LEN(SUBSTITUTE($Y$2:$Y$4096,AA3802,"")))/LEN(AA3802))&gt;0,2,1),
      IF(
         SUMPRODUCT((LEN($Y$2:$Y$4096)-LEN(SUBSTITUTE($Y$2:$Y$4096,AA3802,"")))/LEN(AA3802))
         - SUMPRODUCT((LEN($Y$2:$Y$4096)-LEN(SUBSTITUTE($Y$2:$Y$4096,"Alolan "&amp;AA3802,"")))/LEN("Alolan "&amp;AA3802))
         - SUMPRODUCT((LEN($Y$2:$Y$4096)-LEN(SUBSTITUTE($Y$2:$Y$4096,"Galarian "&amp;AA3802,"")))/LEN("Galarian "&amp;AA3802))
         - SUMPRODUCT((LEN($Y$2:$Y$4096)-LEN(SUBSTITUTE($Y$2:$Y$4096,"Hisuian "&amp;AA3802,"")))/LEN("Hisuian "&amp;AA3802))
         - SUMPRODUCT((LEN($Y$2:$Y$4096)-LEN(SUBSTITUTE($Y$2:$Y$4096,"Paldean "&amp;AA3802,"")))/LEN("Paldean "&amp;AA3802))
      &gt;0,2,1)
   ))))</f>
        <v>1</v>
      </c>
      <c r="AN3802">
        <v>0</v>
      </c>
      <c r="AO3802">
        <v>0</v>
      </c>
    </row>
    <row r="3803" spans="1:41" x14ac:dyDescent="0.25">
      <c r="A3803">
        <v>94</v>
      </c>
      <c r="B3803" t="s">
        <v>44</v>
      </c>
      <c r="C3803" t="s">
        <v>1524</v>
      </c>
      <c r="D3803" t="s">
        <v>1469</v>
      </c>
      <c r="E3803">
        <v>60</v>
      </c>
      <c r="F3803">
        <v>65</v>
      </c>
      <c r="G3803">
        <v>60</v>
      </c>
      <c r="H3803">
        <v>130</v>
      </c>
      <c r="I3803">
        <v>75</v>
      </c>
      <c r="J3803">
        <v>110</v>
      </c>
      <c r="K3803" t="s">
        <v>1669</v>
      </c>
      <c r="M3803" t="s">
        <v>3506</v>
      </c>
      <c r="N3803">
        <v>11.55</v>
      </c>
      <c r="O3803">
        <v>6.45</v>
      </c>
      <c r="P3803">
        <v>4</v>
      </c>
      <c r="Q3803">
        <v>3</v>
      </c>
      <c r="R3803">
        <f t="shared" si="270"/>
        <v>16</v>
      </c>
      <c r="S3803">
        <f t="shared" si="271"/>
        <v>9</v>
      </c>
      <c r="T3803">
        <f t="shared" si="235"/>
        <v>25</v>
      </c>
      <c r="U3803" t="s">
        <v>1524</v>
      </c>
      <c r="V3803" t="s">
        <v>1469</v>
      </c>
      <c r="W3803" t="s">
        <v>1471</v>
      </c>
      <c r="X3803" t="s">
        <v>429</v>
      </c>
      <c r="Z3803" t="str" cm="1">
        <f t="array" ref="Z3803">IF(ISBLANK(AK3803),_xlfn.LET(
    _xlpm.nameBeforeSlash, IF(ISNUMBER(SEARCH("/", Y3803)), LEFT(Y3803, SEARCH("/", Y3803)-1), Y3803),
    _xlpm.matchRow, IFERROR(MATCH(_xlpm.nameBeforeSlash, AA:AA, 0), ""),
    _xlpm.difference, IF(_xlpm.matchRow="", "", ABS((R3803 + S3803)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),IF(ISBLANK(Y3803),"","Hidden"))</f>
        <v/>
      </c>
      <c r="AA3803" t="s">
        <v>44</v>
      </c>
      <c r="AB3803" t="str">
        <f t="shared" si="272"/>
        <v>Elite Four Koga</v>
      </c>
      <c r="AC3803" t="s">
        <v>1294</v>
      </c>
      <c r="AD3803" t="str">
        <f>_xlfn.XLOOKUP(AC3803,moves!A:A,moves!B:B)</f>
        <v>poison</v>
      </c>
      <c r="AE3803">
        <f>_xlfn.XLOOKUP(AC3803,moves!A:A,moves!D:D)</f>
        <v>5</v>
      </c>
      <c r="AF3803" t="str">
        <f>_xlfn.XLOOKUP(AC3803,moves!A:A,moves!E:E)</f>
        <v>Status symbols deal +1 damage. If any status symbols are rolled: Inflict the Poisoned status on the target.</v>
      </c>
      <c r="AG3803">
        <v>0</v>
      </c>
      <c r="AH3803">
        <v>0</v>
      </c>
      <c r="AI3803">
        <f t="shared" si="236"/>
        <v>0</v>
      </c>
      <c r="AJ3803" t="s">
        <v>525</v>
      </c>
      <c r="AK3803" t="s">
        <v>3506</v>
      </c>
      <c r="AL3803">
        <v>0</v>
      </c>
      <c r="AM3803" cm="1">
        <f t="array" ref="AM3803">IF(AL3803=1,1,
   IF(ISTEXT(AK3803),1,
   IF(AO3803&gt;1,AM3802,
   IF(AI3803=1,
      IF(SUMPRODUCT((LEN($Y$2:$Y$4096)-LEN(SUBSTITUTE($Y$2:$Y$4096,AA3803,"")))/LEN(AA3803))&gt;0,2,1),
      IF(
         SUMPRODUCT((LEN($Y$2:$Y$4096)-LEN(SUBSTITUTE($Y$2:$Y$4096,AA3803,"")))/LEN(AA3803))
         - SUMPRODUCT((LEN($Y$2:$Y$4096)-LEN(SUBSTITUTE($Y$2:$Y$4096,"Alolan "&amp;AA3803,"")))/LEN("Alolan "&amp;AA3803))
         - SUMPRODUCT((LEN($Y$2:$Y$4096)-LEN(SUBSTITUTE($Y$2:$Y$4096,"Galarian "&amp;AA3803,"")))/LEN("Galarian "&amp;AA3803))
         - SUMPRODUCT((LEN($Y$2:$Y$4096)-LEN(SUBSTITUTE($Y$2:$Y$4096,"Hisuian "&amp;AA3803,"")))/LEN("Hisuian "&amp;AA3803))
         - SUMPRODUCT((LEN($Y$2:$Y$4096)-LEN(SUBSTITUTE($Y$2:$Y$4096,"Paldean "&amp;AA3803,"")))/LEN("Paldean "&amp;AA3803))
      &gt;0,2,1)
   ))))</f>
        <v>1</v>
      </c>
      <c r="AN3803">
        <v>0</v>
      </c>
      <c r="AO3803">
        <v>1</v>
      </c>
    </row>
    <row r="3804" spans="1:41" x14ac:dyDescent="0.25">
      <c r="A3804" t="s">
        <v>1670</v>
      </c>
      <c r="B3804" t="s">
        <v>44</v>
      </c>
      <c r="C3804" t="s">
        <v>1524</v>
      </c>
      <c r="D3804" t="s">
        <v>1469</v>
      </c>
      <c r="E3804">
        <v>60</v>
      </c>
      <c r="F3804">
        <v>65</v>
      </c>
      <c r="G3804">
        <v>80</v>
      </c>
      <c r="H3804">
        <v>170</v>
      </c>
      <c r="I3804">
        <v>95</v>
      </c>
      <c r="J3804">
        <v>130</v>
      </c>
      <c r="K3804" t="s">
        <v>1669</v>
      </c>
      <c r="M3804" t="s">
        <v>3506</v>
      </c>
      <c r="N3804">
        <v>14.35</v>
      </c>
      <c r="O3804">
        <v>7.65</v>
      </c>
      <c r="P3804">
        <v>5</v>
      </c>
      <c r="Q3804">
        <v>3</v>
      </c>
      <c r="R3804">
        <f t="shared" si="270"/>
        <v>19</v>
      </c>
      <c r="S3804">
        <f t="shared" si="271"/>
        <v>11</v>
      </c>
      <c r="T3804">
        <f t="shared" si="235"/>
        <v>30</v>
      </c>
      <c r="U3804" t="s">
        <v>1524</v>
      </c>
      <c r="V3804" t="s">
        <v>1469</v>
      </c>
      <c r="W3804" t="s">
        <v>1471</v>
      </c>
      <c r="X3804" t="s">
        <v>429</v>
      </c>
      <c r="Z3804" t="str" cm="1">
        <f t="array" ref="Z3804">IF(ISBLANK(AK3804),_xlfn.LET(
    _xlpm.nameBeforeSlash, IF(ISNUMBER(SEARCH("/", Y3804)), LEFT(Y3804, SEARCH("/", Y3804)-1), Y3804),
    _xlpm.matchRow, IFERROR(MATCH(_xlpm.nameBeforeSlash, AA:AA, 0), ""),
    _xlpm.difference, IF(_xlpm.matchRow="", "", ABS((R3804 + S3804)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),IF(ISBLANK(Y3804),"","Hidden"))</f>
        <v/>
      </c>
      <c r="AA3804" t="s">
        <v>3372</v>
      </c>
      <c r="AB3804" t="s">
        <v>1477</v>
      </c>
      <c r="AC3804" t="s">
        <v>6411</v>
      </c>
      <c r="AD3804" t="str">
        <f>_xlfn.XLOOKUP(AC3804,moves!A:A,moves!B:B)</f>
        <v>ghost</v>
      </c>
      <c r="AE3804">
        <f>_xlfn.XLOOKUP(AC3804,moves!A:A,moves!D:D)</f>
        <v>5</v>
      </c>
      <c r="AF3804" t="str">
        <f>_xlfn.XLOOKUP(AC3804,moves!A:A,moves!E:E)</f>
        <v>Inflict the Poisoned and Confused status on the target, simultaneously.</v>
      </c>
      <c r="AG3804">
        <v>0</v>
      </c>
      <c r="AH3804">
        <v>0</v>
      </c>
      <c r="AI3804">
        <f t="shared" si="236"/>
        <v>0</v>
      </c>
      <c r="AJ3804" t="s">
        <v>525</v>
      </c>
      <c r="AK3804" t="s">
        <v>3506</v>
      </c>
      <c r="AL3804">
        <v>0</v>
      </c>
      <c r="AM3804" cm="1">
        <f t="array" ref="AM3804">IF(AL3804=1,1,
   IF(ISTEXT(AK3804),1,
   IF(AO3804&gt;1,AM3803,
   IF(AI3804=1,
      IF(SUMPRODUCT((LEN($Y$2:$Y$4096)-LEN(SUBSTITUTE($Y$2:$Y$4096,AA3804,"")))/LEN(AA3804))&gt;0,2,1),
      IF(
         SUMPRODUCT((LEN($Y$2:$Y$4096)-LEN(SUBSTITUTE($Y$2:$Y$4096,AA3804,"")))/LEN(AA3804))
         - SUMPRODUCT((LEN($Y$2:$Y$4096)-LEN(SUBSTITUTE($Y$2:$Y$4096,"Alolan "&amp;AA3804,"")))/LEN("Alolan "&amp;AA3804))
         - SUMPRODUCT((LEN($Y$2:$Y$4096)-LEN(SUBSTITUTE($Y$2:$Y$4096,"Galarian "&amp;AA3804,"")))/LEN("Galarian "&amp;AA3804))
         - SUMPRODUCT((LEN($Y$2:$Y$4096)-LEN(SUBSTITUTE($Y$2:$Y$4096,"Hisuian "&amp;AA3804,"")))/LEN("Hisuian "&amp;AA3804))
         - SUMPRODUCT((LEN($Y$2:$Y$4096)-LEN(SUBSTITUTE($Y$2:$Y$4096,"Paldean "&amp;AA3804,"")))/LEN("Paldean "&amp;AA3804))
      &gt;0,2,1)
   ))))</f>
        <v>1</v>
      </c>
      <c r="AN3804">
        <v>0</v>
      </c>
      <c r="AO3804">
        <v>2</v>
      </c>
    </row>
    <row r="3805" spans="1:41" x14ac:dyDescent="0.25">
      <c r="A3805" t="s">
        <v>3309</v>
      </c>
      <c r="B3805" t="s">
        <v>44</v>
      </c>
      <c r="C3805" t="s">
        <v>1524</v>
      </c>
      <c r="D3805" t="s">
        <v>1469</v>
      </c>
      <c r="E3805">
        <v>60</v>
      </c>
      <c r="F3805">
        <v>65</v>
      </c>
      <c r="G3805">
        <v>80</v>
      </c>
      <c r="H3805">
        <v>170</v>
      </c>
      <c r="I3805">
        <v>95</v>
      </c>
      <c r="J3805">
        <v>130</v>
      </c>
      <c r="K3805" t="s">
        <v>1669</v>
      </c>
      <c r="M3805" t="s">
        <v>3506</v>
      </c>
      <c r="N3805">
        <v>14.35</v>
      </c>
      <c r="O3805">
        <v>7.65</v>
      </c>
      <c r="P3805">
        <v>-1</v>
      </c>
      <c r="Q3805">
        <v>11</v>
      </c>
      <c r="R3805">
        <f t="shared" si="270"/>
        <v>13</v>
      </c>
      <c r="S3805">
        <f t="shared" si="271"/>
        <v>19</v>
      </c>
      <c r="T3805">
        <f t="shared" si="235"/>
        <v>32</v>
      </c>
      <c r="U3805" t="s">
        <v>1524</v>
      </c>
      <c r="V3805" t="s">
        <v>1469</v>
      </c>
      <c r="W3805" t="s">
        <v>1471</v>
      </c>
      <c r="X3805" t="s">
        <v>429</v>
      </c>
      <c r="Z3805" t="str" cm="1">
        <f t="array" ref="Z3805">IF(ISBLANK(AK3805),_xlfn.LET(
    _xlpm.nameBeforeSlash, IF(ISNUMBER(SEARCH("/", Y3805)), LEFT(Y3805, SEARCH("/", Y3805)-1), Y3805),
    _xlpm.matchRow, IFERROR(MATCH(_xlpm.nameBeforeSlash, AA:AA, 0), ""),
    _xlpm.difference, IF(_xlpm.matchRow="", "", ABS((R3805 + S3805)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),IF(ISBLANK(Y3805),"","Hidden"))</f>
        <v/>
      </c>
      <c r="AA3805" t="s">
        <v>3388</v>
      </c>
      <c r="AB3805" t="s">
        <v>3299</v>
      </c>
      <c r="AC3805" t="s">
        <v>3337</v>
      </c>
      <c r="AD3805" t="str">
        <f>_xlfn.XLOOKUP(AC3805,moves!A:A,moves!B:B)</f>
        <v>ghost</v>
      </c>
      <c r="AE3805">
        <f>_xlfn.XLOOKUP(AC3805,moves!A:A,moves!D:D)</f>
        <v>5</v>
      </c>
      <c r="AF3805" t="str">
        <f>_xlfn.XLOOKUP(AC3805,moves!A:A,moves!E:E)</f>
        <v>All opposing Pokémon may no longer switch out or flee the battle.</v>
      </c>
      <c r="AG3805">
        <v>0</v>
      </c>
      <c r="AH3805">
        <v>0</v>
      </c>
      <c r="AI3805">
        <f t="shared" si="236"/>
        <v>0</v>
      </c>
      <c r="AJ3805" t="s">
        <v>525</v>
      </c>
      <c r="AK3805" t="s">
        <v>3506</v>
      </c>
      <c r="AL3805">
        <v>0</v>
      </c>
      <c r="AM3805" cm="1">
        <f t="array" ref="AM3805">IF(AL3805=1,1,
   IF(ISTEXT(AK3805),1,
   IF(AO3805&gt;1,AM3804,
   IF(AI3805=1,
      IF(SUMPRODUCT((LEN($Y$2:$Y$4096)-LEN(SUBSTITUTE($Y$2:$Y$4096,AA3805,"")))/LEN(AA3805))&gt;0,2,1),
      IF(
         SUMPRODUCT((LEN($Y$2:$Y$4096)-LEN(SUBSTITUTE($Y$2:$Y$4096,AA3805,"")))/LEN(AA3805))
         - SUMPRODUCT((LEN($Y$2:$Y$4096)-LEN(SUBSTITUTE($Y$2:$Y$4096,"Alolan "&amp;AA3805,"")))/LEN("Alolan "&amp;AA3805))
         - SUMPRODUCT((LEN($Y$2:$Y$4096)-LEN(SUBSTITUTE($Y$2:$Y$4096,"Galarian "&amp;AA3805,"")))/LEN("Galarian "&amp;AA3805))
         - SUMPRODUCT((LEN($Y$2:$Y$4096)-LEN(SUBSTITUTE($Y$2:$Y$4096,"Hisuian "&amp;AA3805,"")))/LEN("Hisuian "&amp;AA3805))
         - SUMPRODUCT((LEN($Y$2:$Y$4096)-LEN(SUBSTITUTE($Y$2:$Y$4096,"Paldean "&amp;AA3805,"")))/LEN("Paldean "&amp;AA3805))
      &gt;0,2,1)
   ))))</f>
        <v>1</v>
      </c>
      <c r="AN3805">
        <v>0</v>
      </c>
      <c r="AO3805">
        <v>3</v>
      </c>
    </row>
    <row r="3806" spans="1:41" x14ac:dyDescent="0.25">
      <c r="A3806" t="s">
        <v>1806</v>
      </c>
      <c r="B3806" t="s">
        <v>1804</v>
      </c>
      <c r="C3806" t="s">
        <v>1469</v>
      </c>
      <c r="D3806" t="s">
        <v>429</v>
      </c>
      <c r="E3806">
        <v>95</v>
      </c>
      <c r="F3806">
        <v>65</v>
      </c>
      <c r="G3806">
        <v>80</v>
      </c>
      <c r="H3806">
        <v>110</v>
      </c>
      <c r="I3806">
        <v>110</v>
      </c>
      <c r="J3806">
        <v>30</v>
      </c>
      <c r="K3806" t="s">
        <v>1805</v>
      </c>
      <c r="M3806" t="s">
        <v>3506</v>
      </c>
      <c r="N3806">
        <v>7.35</v>
      </c>
      <c r="O3806">
        <v>9.5</v>
      </c>
      <c r="P3806">
        <v>3</v>
      </c>
      <c r="Q3806">
        <v>5</v>
      </c>
      <c r="R3806">
        <f t="shared" si="270"/>
        <v>10</v>
      </c>
      <c r="S3806">
        <f t="shared" si="271"/>
        <v>15</v>
      </c>
      <c r="T3806">
        <f t="shared" si="235"/>
        <v>25</v>
      </c>
      <c r="U3806" t="s">
        <v>1469</v>
      </c>
      <c r="V3806" t="s">
        <v>429</v>
      </c>
      <c r="W3806" t="s">
        <v>1490</v>
      </c>
      <c r="X3806" t="s">
        <v>1524</v>
      </c>
      <c r="Z3806" t="str" cm="1">
        <f t="array" ref="Z3806">IF(ISBLANK(AK3806),_xlfn.LET(
    _xlpm.nameBeforeSlash, IF(ISNUMBER(SEARCH("/", Y3806)), LEFT(Y3806, SEARCH("/", Y3806)-1), Y3806),
    _xlpm.matchRow, IFERROR(MATCH(_xlpm.nameBeforeSlash, AA:AA, 0), ""),
    _xlpm.difference, IF(_xlpm.matchRow="", "", ABS((R3806 + S3806)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),IF(ISBLANK(Y3806),"","Hidden"))</f>
        <v/>
      </c>
      <c r="AA3806" t="s">
        <v>1807</v>
      </c>
      <c r="AB3806" t="str">
        <f>"Elite Four "&amp;M3806</f>
        <v>Elite Four Koga</v>
      </c>
      <c r="AC3806" t="s">
        <v>1326</v>
      </c>
      <c r="AD3806" t="str">
        <f>_xlfn.XLOOKUP(AC3806,moves!A:A,moves!B:B)</f>
        <v>psychic</v>
      </c>
      <c r="AE3806">
        <f>_xlfn.XLOOKUP(AC3806,moves!A:A,moves!D:D)</f>
        <v>4</v>
      </c>
      <c r="AF3806" t="str">
        <f>_xlfn.XLOOKUP(AC3806,moves!A:A,moves!E:E)</f>
        <v>Increase the target's battle fatigue by 2.</v>
      </c>
      <c r="AG3806">
        <v>0</v>
      </c>
      <c r="AH3806">
        <v>0</v>
      </c>
      <c r="AI3806">
        <f t="shared" si="236"/>
        <v>0</v>
      </c>
      <c r="AJ3806" t="s">
        <v>525</v>
      </c>
      <c r="AK3806" t="s">
        <v>3506</v>
      </c>
      <c r="AL3806">
        <v>0</v>
      </c>
      <c r="AM3806" cm="1">
        <f t="array" ref="AM3806">IF(AL3806=1,1,
   IF(ISTEXT(AK3806),1,
   IF(AO3806&gt;1,AM3804,
   IF(AI3806=1,
      IF(SUMPRODUCT((LEN($Y$2:$Y$4096)-LEN(SUBSTITUTE($Y$2:$Y$4096,AA3806,"")))/LEN(AA3806))&gt;0,2,1),
      IF(
         SUMPRODUCT((LEN($Y$2:$Y$4096)-LEN(SUBSTITUTE($Y$2:$Y$4096,AA3806,"")))/LEN(AA3806))
         - SUMPRODUCT((LEN($Y$2:$Y$4096)-LEN(SUBSTITUTE($Y$2:$Y$4096,"Alolan "&amp;AA3806,"")))/LEN("Alolan "&amp;AA3806))
         - SUMPRODUCT((LEN($Y$2:$Y$4096)-LEN(SUBSTITUTE($Y$2:$Y$4096,"Galarian "&amp;AA3806,"")))/LEN("Galarian "&amp;AA3806))
         - SUMPRODUCT((LEN($Y$2:$Y$4096)-LEN(SUBSTITUTE($Y$2:$Y$4096,"Hisuian "&amp;AA3806,"")))/LEN("Hisuian "&amp;AA3806))
         - SUMPRODUCT((LEN($Y$2:$Y$4096)-LEN(SUBSTITUTE($Y$2:$Y$4096,"Paldean "&amp;AA3806,"")))/LEN("Paldean "&amp;AA3806))
      &gt;0,2,1)
   ))))</f>
        <v>1</v>
      </c>
      <c r="AN3806">
        <v>0</v>
      </c>
      <c r="AO3806">
        <v>0</v>
      </c>
    </row>
    <row r="3807" spans="1:41" x14ac:dyDescent="0.25">
      <c r="A3807">
        <v>169</v>
      </c>
      <c r="B3807" t="s">
        <v>70</v>
      </c>
      <c r="C3807" t="s">
        <v>1469</v>
      </c>
      <c r="D3807" t="s">
        <v>1481</v>
      </c>
      <c r="E3807">
        <v>85</v>
      </c>
      <c r="F3807">
        <v>90</v>
      </c>
      <c r="G3807">
        <v>80</v>
      </c>
      <c r="H3807">
        <v>70</v>
      </c>
      <c r="I3807">
        <v>80</v>
      </c>
      <c r="J3807">
        <v>130</v>
      </c>
      <c r="K3807" t="s">
        <v>1567</v>
      </c>
      <c r="M3807" t="s">
        <v>3506</v>
      </c>
      <c r="N3807">
        <v>10.4</v>
      </c>
      <c r="O3807">
        <v>8.1999999999999993</v>
      </c>
      <c r="P3807">
        <v>5</v>
      </c>
      <c r="Q3807">
        <v>2</v>
      </c>
      <c r="R3807">
        <f t="shared" si="270"/>
        <v>15</v>
      </c>
      <c r="S3807">
        <f t="shared" si="271"/>
        <v>10</v>
      </c>
      <c r="T3807">
        <f t="shared" si="235"/>
        <v>25</v>
      </c>
      <c r="U3807" t="s">
        <v>1469</v>
      </c>
      <c r="V3807" t="s">
        <v>1481</v>
      </c>
      <c r="W3807" t="s">
        <v>1512</v>
      </c>
      <c r="X3807" t="s">
        <v>1471</v>
      </c>
      <c r="Z3807" t="str" cm="1">
        <f t="array" ref="Z3807">IF(ISBLANK(AK3807),_xlfn.LET(
    _xlpm.nameBeforeSlash, IF(ISNUMBER(SEARCH("/", Y3807)), LEFT(Y3807, SEARCH("/", Y3807)-1), Y3807),
    _xlpm.matchRow, IFERROR(MATCH(_xlpm.nameBeforeSlash, AA:AA, 0), ""),
    _xlpm.difference, IF(_xlpm.matchRow="", "", ABS((R3807 + S3807)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),IF(ISBLANK(Y3807),"","Hidden"))</f>
        <v/>
      </c>
      <c r="AA3807" t="s">
        <v>70</v>
      </c>
      <c r="AB3807" t="str">
        <f>"Elite Four "&amp;M3807</f>
        <v>Elite Four Koga</v>
      </c>
      <c r="AC3807" t="s">
        <v>405</v>
      </c>
      <c r="AD3807" t="str">
        <f>_xlfn.XLOOKUP(AC3807,moves!A:A,moves!B:B)</f>
        <v>poison</v>
      </c>
      <c r="AE3807">
        <f>_xlfn.XLOOKUP(AC3807,moves!A:A,moves!D:D)</f>
        <v>4</v>
      </c>
      <c r="AF3807" t="str">
        <f>_xlfn.XLOOKUP(AC3807,moves!A:A,moves!E:E)</f>
        <v>Critical hits deal +1 damage.</v>
      </c>
      <c r="AG3807">
        <v>0</v>
      </c>
      <c r="AH3807">
        <v>0</v>
      </c>
      <c r="AI3807">
        <f t="shared" si="236"/>
        <v>0</v>
      </c>
      <c r="AJ3807" t="s">
        <v>525</v>
      </c>
      <c r="AK3807" t="s">
        <v>3506</v>
      </c>
      <c r="AL3807">
        <v>0</v>
      </c>
      <c r="AM3807" cm="1">
        <f t="array" ref="AM3807">IF(AL3807=1,1,
   IF(ISTEXT(AK3807),1,
   IF(AO3807&gt;1,AM3806,
   IF(AI3807=1,
      IF(SUMPRODUCT((LEN($Y$2:$Y$4096)-LEN(SUBSTITUTE($Y$2:$Y$4096,AA3807,"")))/LEN(AA3807))&gt;0,2,1),
      IF(
         SUMPRODUCT((LEN($Y$2:$Y$4096)-LEN(SUBSTITUTE($Y$2:$Y$4096,AA3807,"")))/LEN(AA3807))
         - SUMPRODUCT((LEN($Y$2:$Y$4096)-LEN(SUBSTITUTE($Y$2:$Y$4096,"Alolan "&amp;AA3807,"")))/LEN("Alolan "&amp;AA3807))
         - SUMPRODUCT((LEN($Y$2:$Y$4096)-LEN(SUBSTITUTE($Y$2:$Y$4096,"Galarian "&amp;AA3807,"")))/LEN("Galarian "&amp;AA3807))
         - SUMPRODUCT((LEN($Y$2:$Y$4096)-LEN(SUBSTITUTE($Y$2:$Y$4096,"Hisuian "&amp;AA3807,"")))/LEN("Hisuian "&amp;AA3807))
         - SUMPRODUCT((LEN($Y$2:$Y$4096)-LEN(SUBSTITUTE($Y$2:$Y$4096,"Paldean "&amp;AA3807,"")))/LEN("Paldean "&amp;AA3807))
      &gt;0,2,1)
   ))))</f>
        <v>1</v>
      </c>
      <c r="AN3807">
        <v>0</v>
      </c>
      <c r="AO3807">
        <v>0</v>
      </c>
    </row>
    <row r="3808" spans="1:41" x14ac:dyDescent="0.25">
      <c r="A3808" t="s">
        <v>1664</v>
      </c>
      <c r="B3808" t="s">
        <v>1660</v>
      </c>
      <c r="C3808" t="s">
        <v>1469</v>
      </c>
      <c r="D3808" t="s">
        <v>1471</v>
      </c>
      <c r="E3808">
        <v>105</v>
      </c>
      <c r="F3808">
        <v>105</v>
      </c>
      <c r="G3808">
        <v>75</v>
      </c>
      <c r="H3808">
        <v>65</v>
      </c>
      <c r="I3808">
        <v>100</v>
      </c>
      <c r="J3808">
        <v>50</v>
      </c>
      <c r="K3808" t="s">
        <v>1659</v>
      </c>
      <c r="M3808" t="s">
        <v>3506</v>
      </c>
      <c r="N3808">
        <v>7.9</v>
      </c>
      <c r="O3808">
        <v>9.4499999999999993</v>
      </c>
      <c r="P3808">
        <v>3</v>
      </c>
      <c r="Q3808">
        <v>5</v>
      </c>
      <c r="R3808">
        <f t="shared" si="270"/>
        <v>11</v>
      </c>
      <c r="S3808">
        <f t="shared" si="271"/>
        <v>14</v>
      </c>
      <c r="T3808">
        <f t="shared" si="235"/>
        <v>25</v>
      </c>
      <c r="U3808" t="s">
        <v>1469</v>
      </c>
      <c r="V3808" t="s">
        <v>1471</v>
      </c>
      <c r="W3808" t="s">
        <v>1479</v>
      </c>
      <c r="X3808" t="s">
        <v>1492</v>
      </c>
      <c r="Z3808" t="str" cm="1">
        <f t="array" ref="Z3808">IF(ISBLANK(AK3808),_xlfn.LET(
    _xlpm.nameBeforeSlash, IF(ISNUMBER(SEARCH("/", Y3808)), LEFT(Y3808, SEARCH("/", Y3808)-1), Y3808),
    _xlpm.matchRow, IFERROR(MATCH(_xlpm.nameBeforeSlash, AA:AA, 0), ""),
    _xlpm.difference, IF(_xlpm.matchRow="", "", ABS((R3808 + S3808)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),IF(ISBLANK(Y3808),"","Hidden"))</f>
        <v/>
      </c>
      <c r="AA3808" t="s">
        <v>1662</v>
      </c>
      <c r="AB3808" t="str">
        <f>"Elite Four "&amp;M3808</f>
        <v>Elite Four Koga</v>
      </c>
      <c r="AC3808" t="s">
        <v>539</v>
      </c>
      <c r="AD3808" t="str">
        <f>_xlfn.XLOOKUP(AC3808,moves!A:A,moves!B:B)</f>
        <v>poison</v>
      </c>
      <c r="AE3808">
        <f>_xlfn.XLOOKUP(AC3808,moves!A:A,moves!D:D)</f>
        <v>4</v>
      </c>
      <c r="AF3808" t="str">
        <f>_xlfn.XLOOKUP(AC3808,moves!A:A,moves!E:E)</f>
        <v>If 2 or more status symbols are rolled: Inflict the Poisoned status on all targets.</v>
      </c>
      <c r="AG3808">
        <v>0</v>
      </c>
      <c r="AH3808">
        <v>0</v>
      </c>
      <c r="AI3808">
        <f t="shared" si="236"/>
        <v>0</v>
      </c>
      <c r="AJ3808" t="s">
        <v>525</v>
      </c>
      <c r="AK3808" t="s">
        <v>3506</v>
      </c>
      <c r="AL3808">
        <v>0</v>
      </c>
      <c r="AM3808" cm="1">
        <f t="array" ref="AM3808">IF(AL3808=1,1,
   IF(ISTEXT(AK3808),1,
   IF(AO3808&gt;1,AM3807,
   IF(AI3808=1,
      IF(SUMPRODUCT((LEN($Y$2:$Y$4096)-LEN(SUBSTITUTE($Y$2:$Y$4096,AA3808,"")))/LEN(AA3808))&gt;0,2,1),
      IF(
         SUMPRODUCT((LEN($Y$2:$Y$4096)-LEN(SUBSTITUTE($Y$2:$Y$4096,AA3808,"")))/LEN(AA3808))
         - SUMPRODUCT((LEN($Y$2:$Y$4096)-LEN(SUBSTITUTE($Y$2:$Y$4096,"Alolan "&amp;AA3808,"")))/LEN("Alolan "&amp;AA3808))
         - SUMPRODUCT((LEN($Y$2:$Y$4096)-LEN(SUBSTITUTE($Y$2:$Y$4096,"Galarian "&amp;AA3808,"")))/LEN("Galarian "&amp;AA3808))
         - SUMPRODUCT((LEN($Y$2:$Y$4096)-LEN(SUBSTITUTE($Y$2:$Y$4096,"Hisuian "&amp;AA3808,"")))/LEN("Hisuian "&amp;AA3808))
         - SUMPRODUCT((LEN($Y$2:$Y$4096)-LEN(SUBSTITUTE($Y$2:$Y$4096,"Paldean "&amp;AA3808,"")))/LEN("Paldean "&amp;AA3808))
      &gt;0,2,1)
   ))))</f>
        <v>1</v>
      </c>
      <c r="AN3808">
        <v>0</v>
      </c>
      <c r="AO3808">
        <v>0</v>
      </c>
    </row>
    <row r="3809" spans="1:41" x14ac:dyDescent="0.25">
      <c r="A3809" t="s">
        <v>4846</v>
      </c>
      <c r="B3809" t="s">
        <v>3024</v>
      </c>
      <c r="C3809" t="s">
        <v>1468</v>
      </c>
      <c r="D3809" t="s">
        <v>1471</v>
      </c>
      <c r="E3809">
        <v>111</v>
      </c>
      <c r="F3809">
        <v>127</v>
      </c>
      <c r="G3809">
        <v>99</v>
      </c>
      <c r="H3809">
        <v>79</v>
      </c>
      <c r="I3809">
        <v>99</v>
      </c>
      <c r="J3809">
        <v>55</v>
      </c>
      <c r="K3809" t="s">
        <v>3022</v>
      </c>
      <c r="M3809" t="s">
        <v>3506</v>
      </c>
      <c r="N3809">
        <v>9.34</v>
      </c>
      <c r="O3809">
        <v>10.38</v>
      </c>
      <c r="P3809">
        <v>1</v>
      </c>
      <c r="Q3809">
        <v>7</v>
      </c>
      <c r="R3809">
        <f t="shared" si="270"/>
        <v>10</v>
      </c>
      <c r="S3809">
        <f t="shared" si="271"/>
        <v>17</v>
      </c>
      <c r="T3809">
        <f t="shared" si="235"/>
        <v>27</v>
      </c>
      <c r="U3809" t="s">
        <v>1468</v>
      </c>
      <c r="V3809" t="s">
        <v>1471</v>
      </c>
      <c r="W3809" t="s">
        <v>1469</v>
      </c>
      <c r="X3809" t="s">
        <v>1499</v>
      </c>
      <c r="Z3809" t="str" cm="1">
        <f t="array" ref="Z3809">IF(ISBLANK(AK3809),_xlfn.LET(
    _xlpm.nameBeforeSlash, IF(ISNUMBER(SEARCH("/", Y3809)), LEFT(Y3809, SEARCH("/", Y3809)-1), Y3809),
    _xlpm.matchRow, IFERROR(MATCH(_xlpm.nameBeforeSlash, AA:AA, 0), ""),
    _xlpm.difference, IF(_xlpm.matchRow="", "", ABS((R3809 + S3809)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),IF(ISBLANK(Y3809),"","Hidden"))</f>
        <v/>
      </c>
      <c r="AA3809" t="s">
        <v>6091</v>
      </c>
      <c r="AB3809" t="str">
        <f>"Elite Four "&amp;M3809</f>
        <v>Elite Four Koga</v>
      </c>
      <c r="AC3809" t="s">
        <v>6901</v>
      </c>
      <c r="AD3809" t="str">
        <f>_xlfn.XLOOKUP(AC3809,moves!A:A,moves!B:B)</f>
        <v>poison</v>
      </c>
      <c r="AE3809" t="str">
        <f>_xlfn.XLOOKUP(AC3809,moves!A:A,moves!D:D)</f>
        <v>-</v>
      </c>
      <c r="AF3809" t="str">
        <f>_xlfn.XLOOKUP(AC3809,moves!A:A,moves!E:E)</f>
        <v>Inflict the Poisoned status on the target. The user may use a second move this turn.</v>
      </c>
      <c r="AG3809">
        <v>0</v>
      </c>
      <c r="AH3809">
        <v>1</v>
      </c>
      <c r="AI3809">
        <f t="shared" si="236"/>
        <v>1</v>
      </c>
      <c r="AJ3809" t="s">
        <v>8452</v>
      </c>
      <c r="AK3809" t="s">
        <v>3506</v>
      </c>
      <c r="AL3809">
        <v>0</v>
      </c>
      <c r="AM3809" cm="1">
        <f t="array" ref="AM3809">IF(AL3809=1,1,
   IF(ISTEXT(AK3809),1,
   IF(AO3809&gt;1,AM3808,
   IF(AI3809=1,
      IF(SUMPRODUCT((LEN($Y$2:$Y$4096)-LEN(SUBSTITUTE($Y$2:$Y$4096,AA3809,"")))/LEN(AA3809))&gt;0,2,1),
      IF(
         SUMPRODUCT((LEN($Y$2:$Y$4096)-LEN(SUBSTITUTE($Y$2:$Y$4096,AA3809,"")))/LEN(AA3809))
         - SUMPRODUCT((LEN($Y$2:$Y$4096)-LEN(SUBSTITUTE($Y$2:$Y$4096,"Alolan "&amp;AA3809,"")))/LEN("Alolan "&amp;AA3809))
         - SUMPRODUCT((LEN($Y$2:$Y$4096)-LEN(SUBSTITUTE($Y$2:$Y$4096,"Galarian "&amp;AA3809,"")))/LEN("Galarian "&amp;AA3809))
         - SUMPRODUCT((LEN($Y$2:$Y$4096)-LEN(SUBSTITUTE($Y$2:$Y$4096,"Hisuian "&amp;AA3809,"")))/LEN("Hisuian "&amp;AA3809))
         - SUMPRODUCT((LEN($Y$2:$Y$4096)-LEN(SUBSTITUTE($Y$2:$Y$4096,"Paldean "&amp;AA3809,"")))/LEN("Paldean "&amp;AA3809))
      &gt;0,2,1)
   ))))</f>
        <v>1</v>
      </c>
      <c r="AN3809">
        <v>0</v>
      </c>
      <c r="AO3809">
        <v>0</v>
      </c>
    </row>
    <row r="3810" spans="1:41" x14ac:dyDescent="0.25">
      <c r="A3810">
        <v>68</v>
      </c>
      <c r="B3810" t="s">
        <v>31</v>
      </c>
      <c r="C3810" t="s">
        <v>1492</v>
      </c>
      <c r="D3810"/>
      <c r="E3810">
        <v>90</v>
      </c>
      <c r="F3810">
        <v>130</v>
      </c>
      <c r="G3810">
        <v>80</v>
      </c>
      <c r="H3810">
        <v>65</v>
      </c>
      <c r="I3810">
        <v>85</v>
      </c>
      <c r="J3810">
        <v>55</v>
      </c>
      <c r="K3810" t="s">
        <v>1616</v>
      </c>
      <c r="M3810" t="s">
        <v>3507</v>
      </c>
      <c r="N3810">
        <v>9.35</v>
      </c>
      <c r="O3810">
        <v>8.5500000000000007</v>
      </c>
      <c r="P3810">
        <v>4</v>
      </c>
      <c r="Q3810">
        <v>3</v>
      </c>
      <c r="R3810">
        <f t="shared" si="270"/>
        <v>13</v>
      </c>
      <c r="S3810">
        <f t="shared" si="271"/>
        <v>12</v>
      </c>
      <c r="T3810">
        <f t="shared" si="235"/>
        <v>25</v>
      </c>
      <c r="U3810" t="s">
        <v>1492</v>
      </c>
      <c r="V3810" t="s">
        <v>1471</v>
      </c>
      <c r="W3810" t="s">
        <v>1472</v>
      </c>
      <c r="X3810" t="s">
        <v>1482</v>
      </c>
      <c r="Z3810" t="str" cm="1">
        <f t="array" ref="Z3810">IF(ISBLANK(AK3810),_xlfn.LET(
    _xlpm.nameBeforeSlash, IF(ISNUMBER(SEARCH("/", Y3810)), LEFT(Y3810, SEARCH("/", Y3810)-1), Y3810),
    _xlpm.matchRow, IFERROR(MATCH(_xlpm.nameBeforeSlash, AA:AA, 0), ""),
    _xlpm.difference, IF(_xlpm.matchRow="", "", ABS((R3810 + S3810)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),IF(ISBLANK(Y3810),"","Hidden"))</f>
        <v/>
      </c>
      <c r="AA3810" t="s">
        <v>31</v>
      </c>
      <c r="AB3810" t="str">
        <f>"Elite Four "&amp;M3810</f>
        <v>Elite Four Bruno</v>
      </c>
      <c r="AC3810" t="s">
        <v>6391</v>
      </c>
      <c r="AD3810" t="str">
        <f>_xlfn.XLOOKUP(AC3810,moves!A:A,moves!B:B)</f>
        <v>fighting</v>
      </c>
      <c r="AE3810">
        <f>_xlfn.XLOOKUP(AC3810,moves!A:A,moves!D:D)</f>
        <v>4</v>
      </c>
      <c r="AF3810" t="str">
        <f>_xlfn.XLOOKUP(AC3810,moves!A:A,moves!E:E)</f>
        <v>Critical hits deal +2 damage. Status symbols deal -1 damage.</v>
      </c>
      <c r="AG3810">
        <v>0</v>
      </c>
      <c r="AH3810">
        <v>0</v>
      </c>
      <c r="AI3810">
        <f t="shared" si="236"/>
        <v>0</v>
      </c>
      <c r="AJ3810" t="s">
        <v>525</v>
      </c>
      <c r="AK3810" t="s">
        <v>3507</v>
      </c>
      <c r="AL3810">
        <v>0</v>
      </c>
      <c r="AM3810" cm="1">
        <f t="array" ref="AM3810">IF(AL3810=1,1,
   IF(ISTEXT(AK3810),1,
   IF(AO3810&gt;1,AM3809,
   IF(AI3810=1,
      IF(SUMPRODUCT((LEN($Y$2:$Y$4096)-LEN(SUBSTITUTE($Y$2:$Y$4096,AA3810,"")))/LEN(AA3810))&gt;0,2,1),
      IF(
         SUMPRODUCT((LEN($Y$2:$Y$4096)-LEN(SUBSTITUTE($Y$2:$Y$4096,AA3810,"")))/LEN(AA3810))
         - SUMPRODUCT((LEN($Y$2:$Y$4096)-LEN(SUBSTITUTE($Y$2:$Y$4096,"Alolan "&amp;AA3810,"")))/LEN("Alolan "&amp;AA3810))
         - SUMPRODUCT((LEN($Y$2:$Y$4096)-LEN(SUBSTITUTE($Y$2:$Y$4096,"Galarian "&amp;AA3810,"")))/LEN("Galarian "&amp;AA3810))
         - SUMPRODUCT((LEN($Y$2:$Y$4096)-LEN(SUBSTITUTE($Y$2:$Y$4096,"Hisuian "&amp;AA3810,"")))/LEN("Hisuian "&amp;AA3810))
         - SUMPRODUCT((LEN($Y$2:$Y$4096)-LEN(SUBSTITUTE($Y$2:$Y$4096,"Paldean "&amp;AA3810,"")))/LEN("Paldean "&amp;AA3810))
      &gt;0,2,1)
   ))))</f>
        <v>1</v>
      </c>
      <c r="AN3810">
        <v>0</v>
      </c>
      <c r="AO3810">
        <v>1</v>
      </c>
    </row>
    <row r="3811" spans="1:41" x14ac:dyDescent="0.25">
      <c r="A3811" t="s">
        <v>3308</v>
      </c>
      <c r="B3811" t="s">
        <v>31</v>
      </c>
      <c r="C3811" t="s">
        <v>1492</v>
      </c>
      <c r="D3811"/>
      <c r="E3811">
        <v>90</v>
      </c>
      <c r="F3811">
        <v>130</v>
      </c>
      <c r="G3811">
        <v>80</v>
      </c>
      <c r="H3811">
        <v>65</v>
      </c>
      <c r="I3811">
        <v>85</v>
      </c>
      <c r="J3811">
        <v>55</v>
      </c>
      <c r="K3811" t="s">
        <v>1616</v>
      </c>
      <c r="M3811" t="s">
        <v>3507</v>
      </c>
      <c r="N3811">
        <v>9.35</v>
      </c>
      <c r="O3811">
        <v>8.5500000000000007</v>
      </c>
      <c r="P3811">
        <v>2</v>
      </c>
      <c r="Q3811">
        <v>12</v>
      </c>
      <c r="R3811">
        <f t="shared" si="270"/>
        <v>11</v>
      </c>
      <c r="S3811">
        <f t="shared" si="271"/>
        <v>21</v>
      </c>
      <c r="T3811">
        <f t="shared" si="235"/>
        <v>32</v>
      </c>
      <c r="U3811" t="s">
        <v>1492</v>
      </c>
      <c r="V3811" t="s">
        <v>1471</v>
      </c>
      <c r="W3811" t="s">
        <v>1472</v>
      </c>
      <c r="X3811" t="s">
        <v>1482</v>
      </c>
      <c r="Z3811" t="str" cm="1">
        <f t="array" ref="Z3811">IF(ISBLANK(AK3811),_xlfn.LET(
    _xlpm.nameBeforeSlash, IF(ISNUMBER(SEARCH("/", Y3811)), LEFT(Y3811, SEARCH("/", Y3811)-1), Y3811),
    _xlpm.matchRow, IFERROR(MATCH(_xlpm.nameBeforeSlash, AA:AA, 0), ""),
    _xlpm.difference, IF(_xlpm.matchRow="", "", ABS((R3811 + S3811)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),IF(ISBLANK(Y3811),"","Hidden"))</f>
        <v/>
      </c>
      <c r="AA3811" t="s">
        <v>3386</v>
      </c>
      <c r="AB3811" t="s">
        <v>3299</v>
      </c>
      <c r="AC3811" t="s">
        <v>3336</v>
      </c>
      <c r="AD3811" t="str">
        <f>_xlfn.XLOOKUP(AC3811,moves!A:A,moves!B:B)</f>
        <v>fighting</v>
      </c>
      <c r="AE3811">
        <f>_xlfn.XLOOKUP(AC3811,moves!A:A,moves!D:D)</f>
        <v>5</v>
      </c>
      <c r="AF3811" t="str">
        <f>_xlfn.XLOOKUP(AC3811,moves!A:A,moves!E:E)</f>
        <v>When your currently active Pokémon next attack: Critical hits deal +1 damage.</v>
      </c>
      <c r="AG3811">
        <v>0</v>
      </c>
      <c r="AH3811">
        <v>0</v>
      </c>
      <c r="AI3811">
        <f t="shared" si="236"/>
        <v>0</v>
      </c>
      <c r="AJ3811" t="s">
        <v>525</v>
      </c>
      <c r="AK3811" t="s">
        <v>3507</v>
      </c>
      <c r="AL3811">
        <v>0</v>
      </c>
      <c r="AM3811" cm="1">
        <f t="array" ref="AM3811">IF(AL3811=1,1,
   IF(ISTEXT(AK3811),1,
   IF(AO3811&gt;1,AM3810,
   IF(AI3811=1,
      IF(SUMPRODUCT((LEN($Y$2:$Y$4096)-LEN(SUBSTITUTE($Y$2:$Y$4096,AA3811,"")))/LEN(AA3811))&gt;0,2,1),
      IF(
         SUMPRODUCT((LEN($Y$2:$Y$4096)-LEN(SUBSTITUTE($Y$2:$Y$4096,AA3811,"")))/LEN(AA3811))
         - SUMPRODUCT((LEN($Y$2:$Y$4096)-LEN(SUBSTITUTE($Y$2:$Y$4096,"Alolan "&amp;AA3811,"")))/LEN("Alolan "&amp;AA3811))
         - SUMPRODUCT((LEN($Y$2:$Y$4096)-LEN(SUBSTITUTE($Y$2:$Y$4096,"Galarian "&amp;AA3811,"")))/LEN("Galarian "&amp;AA3811))
         - SUMPRODUCT((LEN($Y$2:$Y$4096)-LEN(SUBSTITUTE($Y$2:$Y$4096,"Hisuian "&amp;AA3811,"")))/LEN("Hisuian "&amp;AA3811))
         - SUMPRODUCT((LEN($Y$2:$Y$4096)-LEN(SUBSTITUTE($Y$2:$Y$4096,"Paldean "&amp;AA3811,"")))/LEN("Paldean "&amp;AA3811))
      &gt;0,2,1)
   ))))</f>
        <v>1</v>
      </c>
      <c r="AN3811">
        <v>0</v>
      </c>
      <c r="AO3811">
        <v>2</v>
      </c>
    </row>
    <row r="3812" spans="1:41" x14ac:dyDescent="0.25">
      <c r="A3812" t="s">
        <v>2861</v>
      </c>
      <c r="B3812" t="s">
        <v>2860</v>
      </c>
      <c r="C3812" t="s">
        <v>1492</v>
      </c>
      <c r="D3812" t="s">
        <v>1490</v>
      </c>
      <c r="E3812">
        <v>100</v>
      </c>
      <c r="F3812">
        <v>130</v>
      </c>
      <c r="G3812">
        <v>100</v>
      </c>
      <c r="H3812">
        <v>63</v>
      </c>
      <c r="I3812">
        <v>60</v>
      </c>
      <c r="J3812">
        <v>97</v>
      </c>
      <c r="K3812" t="s">
        <v>2859</v>
      </c>
      <c r="M3812" t="s">
        <v>3507</v>
      </c>
      <c r="N3812">
        <v>11.010000000000002</v>
      </c>
      <c r="O3812">
        <v>8.8000000000000007</v>
      </c>
      <c r="P3812">
        <v>3</v>
      </c>
      <c r="Q3812">
        <v>4</v>
      </c>
      <c r="R3812">
        <f t="shared" si="270"/>
        <v>14</v>
      </c>
      <c r="S3812">
        <f t="shared" si="271"/>
        <v>13</v>
      </c>
      <c r="T3812">
        <f t="shared" si="235"/>
        <v>27</v>
      </c>
      <c r="U3812" t="s">
        <v>1492</v>
      </c>
      <c r="V3812" t="s">
        <v>1490</v>
      </c>
      <c r="W3812" t="s">
        <v>1514</v>
      </c>
      <c r="X3812" t="s">
        <v>1481</v>
      </c>
      <c r="Z3812" t="str" cm="1">
        <f t="array" ref="Z3812">IF(ISBLANK(AK3812),_xlfn.LET(
    _xlpm.nameBeforeSlash, IF(ISNUMBER(SEARCH("/", Y3812)), LEFT(Y3812, SEARCH("/", Y3812)-1), Y3812),
    _xlpm.matchRow, IFERROR(MATCH(_xlpm.nameBeforeSlash, AA:AA, 0), ""),
    _xlpm.difference, IF(_xlpm.matchRow="", "", ABS((R3812 + S3812)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),IF(ISBLANK(Y3812),"","Hidden"))</f>
        <v/>
      </c>
      <c r="AA3812" t="s">
        <v>3245</v>
      </c>
      <c r="AB3812" t="str">
        <f>"Elite Four "&amp;M3812</f>
        <v>Elite Four Bruno</v>
      </c>
      <c r="AC3812" t="s">
        <v>1397</v>
      </c>
      <c r="AD3812" t="str">
        <f>_xlfn.XLOOKUP(AC3812,moves!A:A,moves!B:B)</f>
        <v>water</v>
      </c>
      <c r="AE3812">
        <f>_xlfn.XLOOKUP(AC3812,moves!A:A,moves!D:D)</f>
        <v>4</v>
      </c>
      <c r="AF3812" t="str">
        <f>_xlfn.XLOOKUP(AC3812,moves!A:A,moves!E:E)</f>
        <v>Status symbols and critical hits deal +1 damage.</v>
      </c>
      <c r="AG3812">
        <v>0</v>
      </c>
      <c r="AH3812">
        <v>1</v>
      </c>
      <c r="AI3812">
        <f t="shared" si="236"/>
        <v>0</v>
      </c>
      <c r="AJ3812" t="s">
        <v>8452</v>
      </c>
      <c r="AK3812" t="s">
        <v>3507</v>
      </c>
      <c r="AL3812">
        <v>0</v>
      </c>
      <c r="AM3812" cm="1">
        <f t="array" ref="AM3812">IF(AL3812=1,1,
   IF(ISTEXT(AK3812),1,
   IF(AO3812&gt;1,AM3810,
   IF(AI3812=1,
      IF(SUMPRODUCT((LEN($Y$2:$Y$4096)-LEN(SUBSTITUTE($Y$2:$Y$4096,AA3812,"")))/LEN(AA3812))&gt;0,2,1),
      IF(
         SUMPRODUCT((LEN($Y$2:$Y$4096)-LEN(SUBSTITUTE($Y$2:$Y$4096,AA3812,"")))/LEN(AA3812))
         - SUMPRODUCT((LEN($Y$2:$Y$4096)-LEN(SUBSTITUTE($Y$2:$Y$4096,"Alolan "&amp;AA3812,"")))/LEN("Alolan "&amp;AA3812))
         - SUMPRODUCT((LEN($Y$2:$Y$4096)-LEN(SUBSTITUTE($Y$2:$Y$4096,"Galarian "&amp;AA3812,"")))/LEN("Galarian "&amp;AA3812))
         - SUMPRODUCT((LEN($Y$2:$Y$4096)-LEN(SUBSTITUTE($Y$2:$Y$4096,"Hisuian "&amp;AA3812,"")))/LEN("Hisuian "&amp;AA3812))
         - SUMPRODUCT((LEN($Y$2:$Y$4096)-LEN(SUBSTITUTE($Y$2:$Y$4096,"Paldean "&amp;AA3812,"")))/LEN("Paldean "&amp;AA3812))
      &gt;0,2,1)
   ))))</f>
        <v>1</v>
      </c>
      <c r="AN3812">
        <v>0</v>
      </c>
      <c r="AO3812">
        <v>1</v>
      </c>
    </row>
    <row r="3813" spans="1:41" x14ac:dyDescent="0.25">
      <c r="A3813" t="s">
        <v>3334</v>
      </c>
      <c r="B3813" t="s">
        <v>2860</v>
      </c>
      <c r="C3813" t="s">
        <v>1492</v>
      </c>
      <c r="D3813" t="s">
        <v>1490</v>
      </c>
      <c r="E3813">
        <v>100</v>
      </c>
      <c r="F3813">
        <v>130</v>
      </c>
      <c r="G3813">
        <v>100</v>
      </c>
      <c r="H3813">
        <v>63</v>
      </c>
      <c r="I3813">
        <v>60</v>
      </c>
      <c r="J3813">
        <v>97</v>
      </c>
      <c r="K3813" t="s">
        <v>2859</v>
      </c>
      <c r="M3813" t="s">
        <v>3507</v>
      </c>
      <c r="N3813">
        <v>11.010000000000002</v>
      </c>
      <c r="O3813">
        <v>8.8000000000000007</v>
      </c>
      <c r="P3813">
        <v>2</v>
      </c>
      <c r="Q3813">
        <v>10</v>
      </c>
      <c r="R3813">
        <f t="shared" si="270"/>
        <v>13</v>
      </c>
      <c r="S3813">
        <f t="shared" si="271"/>
        <v>19</v>
      </c>
      <c r="T3813">
        <f t="shared" si="235"/>
        <v>32</v>
      </c>
      <c r="U3813" t="s">
        <v>1492</v>
      </c>
      <c r="V3813" t="s">
        <v>1490</v>
      </c>
      <c r="W3813" t="s">
        <v>1514</v>
      </c>
      <c r="X3813" t="s">
        <v>1481</v>
      </c>
      <c r="Z3813" t="str" cm="1">
        <f t="array" ref="Z3813">IF(ISBLANK(AK3813),_xlfn.LET(
    _xlpm.nameBeforeSlash, IF(ISNUMBER(SEARCH("/", Y3813)), LEFT(Y3813, SEARCH("/", Y3813)-1), Y3813),
    _xlpm.matchRow, IFERROR(MATCH(_xlpm.nameBeforeSlash, AA:AA, 0), ""),
    _xlpm.difference, IF(_xlpm.matchRow="", "", ABS((R3813 + S3813)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),IF(ISBLANK(Y3813),"","Hidden"))</f>
        <v/>
      </c>
      <c r="AA3813" t="s">
        <v>6948</v>
      </c>
      <c r="AB3813" t="s">
        <v>3299</v>
      </c>
      <c r="AC3813" t="s">
        <v>3361</v>
      </c>
      <c r="AD3813" t="str">
        <f>_xlfn.XLOOKUP(AC3813,moves!A:A,moves!B:B)</f>
        <v>water</v>
      </c>
      <c r="AE3813">
        <f>_xlfn.XLOOKUP(AC3813,moves!A:A,moves!D:D)</f>
        <v>5</v>
      </c>
      <c r="AF3813" t="str">
        <f>_xlfn.XLOOKUP(AC3813,moves!A:A,moves!E:E)</f>
        <v>Ignore the effects of PROTECT moves. The dice rolled by this attack cannot be replaced or removed by any effect.</v>
      </c>
      <c r="AG3813">
        <v>0</v>
      </c>
      <c r="AH3813">
        <v>1</v>
      </c>
      <c r="AI3813">
        <f t="shared" si="236"/>
        <v>0</v>
      </c>
      <c r="AJ3813" t="s">
        <v>8452</v>
      </c>
      <c r="AK3813" t="s">
        <v>3507</v>
      </c>
      <c r="AL3813">
        <v>1</v>
      </c>
      <c r="AM3813" cm="1">
        <f t="array" ref="AM3813">IF(AL3813=1,1,
   IF(ISTEXT(AK3813),1,
   IF(AO3813&gt;1,AM3812,
   IF(AI3813=1,
      IF(SUMPRODUCT((LEN($Y$2:$Y$4096)-LEN(SUBSTITUTE($Y$2:$Y$4096,AA3813,"")))/LEN(AA3813))&gt;0,2,1),
      IF(
         SUMPRODUCT((LEN($Y$2:$Y$4096)-LEN(SUBSTITUTE($Y$2:$Y$4096,AA3813,"")))/LEN(AA3813))
         - SUMPRODUCT((LEN($Y$2:$Y$4096)-LEN(SUBSTITUTE($Y$2:$Y$4096,"Alolan "&amp;AA3813,"")))/LEN("Alolan "&amp;AA3813))
         - SUMPRODUCT((LEN($Y$2:$Y$4096)-LEN(SUBSTITUTE($Y$2:$Y$4096,"Galarian "&amp;AA3813,"")))/LEN("Galarian "&amp;AA3813))
         - SUMPRODUCT((LEN($Y$2:$Y$4096)-LEN(SUBSTITUTE($Y$2:$Y$4096,"Hisuian "&amp;AA3813,"")))/LEN("Hisuian "&amp;AA3813))
         - SUMPRODUCT((LEN($Y$2:$Y$4096)-LEN(SUBSTITUTE($Y$2:$Y$4096,"Paldean "&amp;AA3813,"")))/LEN("Paldean "&amp;AA3813))
      &gt;0,2,1)
   ))))</f>
        <v>1</v>
      </c>
      <c r="AN3813">
        <v>0</v>
      </c>
      <c r="AO3813">
        <v>2</v>
      </c>
    </row>
    <row r="3814" spans="1:41" x14ac:dyDescent="0.25">
      <c r="A3814">
        <v>979</v>
      </c>
      <c r="B3814" t="s">
        <v>1600</v>
      </c>
      <c r="C3814" t="s">
        <v>1492</v>
      </c>
      <c r="D3814" t="s">
        <v>1524</v>
      </c>
      <c r="E3814">
        <v>110</v>
      </c>
      <c r="F3814">
        <v>115</v>
      </c>
      <c r="G3814">
        <v>80</v>
      </c>
      <c r="H3814">
        <v>50</v>
      </c>
      <c r="I3814">
        <v>90</v>
      </c>
      <c r="J3814">
        <v>90</v>
      </c>
      <c r="K3814" t="s">
        <v>3018</v>
      </c>
      <c r="M3814" t="s">
        <v>3507</v>
      </c>
      <c r="N3814">
        <v>9.85</v>
      </c>
      <c r="O3814">
        <v>9.5</v>
      </c>
      <c r="P3814">
        <v>2</v>
      </c>
      <c r="Q3814">
        <v>3</v>
      </c>
      <c r="R3814">
        <f t="shared" si="270"/>
        <v>12</v>
      </c>
      <c r="S3814">
        <f t="shared" si="271"/>
        <v>13</v>
      </c>
      <c r="T3814">
        <f t="shared" si="235"/>
        <v>25</v>
      </c>
      <c r="U3814" t="s">
        <v>1492</v>
      </c>
      <c r="V3814" t="s">
        <v>1524</v>
      </c>
      <c r="W3814" t="s">
        <v>1482</v>
      </c>
      <c r="X3814" t="s">
        <v>1471</v>
      </c>
      <c r="Z3814" t="str" cm="1">
        <f t="array" ref="Z3814">IF(ISBLANK(AK3814),_xlfn.LET(
    _xlpm.nameBeforeSlash, IF(ISNUMBER(SEARCH("/", Y3814)), LEFT(Y3814, SEARCH("/", Y3814)-1), Y3814),
    _xlpm.matchRow, IFERROR(MATCH(_xlpm.nameBeforeSlash, AA:AA, 0), ""),
    _xlpm.difference, IF(_xlpm.matchRow="", "", ABS((R3814 + S3814)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),IF(ISBLANK(Y3814),"","Hidden"))</f>
        <v/>
      </c>
      <c r="AA3814" t="s">
        <v>1600</v>
      </c>
      <c r="AB3814" t="str">
        <f>"Elite Four "&amp;M3814</f>
        <v>Elite Four Bruno</v>
      </c>
      <c r="AC3814" t="s">
        <v>1122</v>
      </c>
      <c r="AD3814" t="str">
        <f>_xlfn.XLOOKUP(AC3814,moves!A:A,moves!B:B)</f>
        <v>ghost</v>
      </c>
      <c r="AE3814">
        <f>_xlfn.XLOOKUP(AC3814,moves!A:A,moves!D:D)</f>
        <v>3</v>
      </c>
      <c r="AF3814" t="str">
        <f>_xlfn.XLOOKUP(AC3814,moves!A:A,moves!E:E)</f>
        <v>For each attack the user has been attack with this battle: Increase attack strength by 1.</v>
      </c>
      <c r="AG3814">
        <v>0</v>
      </c>
      <c r="AH3814">
        <v>0</v>
      </c>
      <c r="AI3814">
        <f t="shared" si="236"/>
        <v>0</v>
      </c>
      <c r="AJ3814" t="s">
        <v>525</v>
      </c>
      <c r="AK3814" t="s">
        <v>3507</v>
      </c>
      <c r="AL3814">
        <v>0</v>
      </c>
      <c r="AM3814" cm="1">
        <f t="array" ref="AM3814">IF(AL3814=1,1,
   IF(ISTEXT(AK3814),1,
   IF(AO3814&gt;1,AM3812,
   IF(AI3814=1,
      IF(SUMPRODUCT((LEN($Y$2:$Y$4096)-LEN(SUBSTITUTE($Y$2:$Y$4096,AA3814,"")))/LEN(AA3814))&gt;0,2,1),
      IF(
         SUMPRODUCT((LEN($Y$2:$Y$4096)-LEN(SUBSTITUTE($Y$2:$Y$4096,AA3814,"")))/LEN(AA3814))
         - SUMPRODUCT((LEN($Y$2:$Y$4096)-LEN(SUBSTITUTE($Y$2:$Y$4096,"Alolan "&amp;AA3814,"")))/LEN("Alolan "&amp;AA3814))
         - SUMPRODUCT((LEN($Y$2:$Y$4096)-LEN(SUBSTITUTE($Y$2:$Y$4096,"Galarian "&amp;AA3814,"")))/LEN("Galarian "&amp;AA3814))
         - SUMPRODUCT((LEN($Y$2:$Y$4096)-LEN(SUBSTITUTE($Y$2:$Y$4096,"Hisuian "&amp;AA3814,"")))/LEN("Hisuian "&amp;AA3814))
         - SUMPRODUCT((LEN($Y$2:$Y$4096)-LEN(SUBSTITUTE($Y$2:$Y$4096,"Paldean "&amp;AA3814,"")))/LEN("Paldean "&amp;AA3814))
      &gt;0,2,1)
   ))))</f>
        <v>1</v>
      </c>
      <c r="AN3814">
        <v>0</v>
      </c>
      <c r="AO3814">
        <v>0</v>
      </c>
    </row>
    <row r="3815" spans="1:41" x14ac:dyDescent="0.25">
      <c r="A3815" t="s">
        <v>4198</v>
      </c>
      <c r="B3815" t="s">
        <v>202</v>
      </c>
      <c r="C3815" t="s">
        <v>1492</v>
      </c>
      <c r="D3815" t="s">
        <v>1514</v>
      </c>
      <c r="E3815">
        <v>70</v>
      </c>
      <c r="F3815">
        <v>110</v>
      </c>
      <c r="G3815">
        <v>70</v>
      </c>
      <c r="H3815">
        <v>115</v>
      </c>
      <c r="I3815">
        <v>70</v>
      </c>
      <c r="J3815">
        <v>90</v>
      </c>
      <c r="K3815" t="s">
        <v>327</v>
      </c>
      <c r="M3815" t="s">
        <v>3507</v>
      </c>
      <c r="N3815">
        <v>10.45</v>
      </c>
      <c r="O3815">
        <v>7</v>
      </c>
      <c r="P3815">
        <v>3</v>
      </c>
      <c r="Q3815">
        <v>5</v>
      </c>
      <c r="R3815">
        <f t="shared" si="270"/>
        <v>13</v>
      </c>
      <c r="S3815">
        <f t="shared" si="271"/>
        <v>12</v>
      </c>
      <c r="T3815">
        <f t="shared" si="235"/>
        <v>25</v>
      </c>
      <c r="U3815" t="s">
        <v>1492</v>
      </c>
      <c r="V3815" t="s">
        <v>1514</v>
      </c>
      <c r="W3815" t="s">
        <v>1512</v>
      </c>
      <c r="X3815" t="s">
        <v>1472</v>
      </c>
      <c r="Z3815" t="str" cm="1">
        <f t="array" ref="Z3815">IF(ISBLANK(AK3815),_xlfn.LET(
    _xlpm.nameBeforeSlash, IF(ISNUMBER(SEARCH("/", Y3815)), LEFT(Y3815, SEARCH("/", Y3815)-1), Y3815),
    _xlpm.matchRow, IFERROR(MATCH(_xlpm.nameBeforeSlash, AA:AA, 0), ""),
    _xlpm.difference, IF(_xlpm.matchRow="", "", ABS((R3815 + S3815)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),IF(ISBLANK(Y3815),"","Hidden"))</f>
        <v/>
      </c>
      <c r="AA3815" t="s">
        <v>5485</v>
      </c>
      <c r="AB3815" t="str">
        <f>"Elite Four "&amp;M3815</f>
        <v>Elite Four Bruno</v>
      </c>
      <c r="AC3815" t="s">
        <v>6600</v>
      </c>
      <c r="AD3815" t="str">
        <f>_xlfn.XLOOKUP(AC3815,moves!A:A,moves!B:B)</f>
        <v>fighting</v>
      </c>
      <c r="AE3815">
        <f>_xlfn.XLOOKUP(AC3815,moves!A:A,moves!D:D)</f>
        <v>3</v>
      </c>
      <c r="AF3815" t="str">
        <f>_xlfn.XLOOKUP(AC3815,moves!A:A,moves!E:E)</f>
        <v>If one of your Pokémon fainted during the last round: Increase attack strength by 4.</v>
      </c>
      <c r="AG3815">
        <v>0</v>
      </c>
      <c r="AH3815">
        <v>0</v>
      </c>
      <c r="AI3815">
        <f t="shared" si="236"/>
        <v>1</v>
      </c>
      <c r="AJ3815" t="s">
        <v>525</v>
      </c>
      <c r="AK3815" t="s">
        <v>3507</v>
      </c>
      <c r="AL3815">
        <v>0</v>
      </c>
      <c r="AM3815" cm="1">
        <f t="array" ref="AM3815">IF(AL3815=1,1,
   IF(ISTEXT(AK3815),1,
   IF(AO3815&gt;1,AM3814,
   IF(AI3815=1,
      IF(SUMPRODUCT((LEN($Y$2:$Y$4096)-LEN(SUBSTITUTE($Y$2:$Y$4096,AA3815,"")))/LEN(AA3815))&gt;0,2,1),
      IF(
         SUMPRODUCT((LEN($Y$2:$Y$4096)-LEN(SUBSTITUTE($Y$2:$Y$4096,AA3815,"")))/LEN(AA3815))
         - SUMPRODUCT((LEN($Y$2:$Y$4096)-LEN(SUBSTITUTE($Y$2:$Y$4096,"Alolan "&amp;AA3815,"")))/LEN("Alolan "&amp;AA3815))
         - SUMPRODUCT((LEN($Y$2:$Y$4096)-LEN(SUBSTITUTE($Y$2:$Y$4096,"Galarian "&amp;AA3815,"")))/LEN("Galarian "&amp;AA3815))
         - SUMPRODUCT((LEN($Y$2:$Y$4096)-LEN(SUBSTITUTE($Y$2:$Y$4096,"Hisuian "&amp;AA3815,"")))/LEN("Hisuian "&amp;AA3815))
         - SUMPRODUCT((LEN($Y$2:$Y$4096)-LEN(SUBSTITUTE($Y$2:$Y$4096,"Paldean "&amp;AA3815,"")))/LEN("Paldean "&amp;AA3815))
      &gt;0,2,1)
   ))))</f>
        <v>1</v>
      </c>
      <c r="AN3815">
        <v>0</v>
      </c>
      <c r="AO3815">
        <v>1</v>
      </c>
    </row>
    <row r="3816" spans="1:41" x14ac:dyDescent="0.25">
      <c r="A3816" t="s">
        <v>4199</v>
      </c>
      <c r="B3816" t="s">
        <v>202</v>
      </c>
      <c r="C3816" t="s">
        <v>1492</v>
      </c>
      <c r="D3816" t="s">
        <v>1514</v>
      </c>
      <c r="E3816">
        <v>70</v>
      </c>
      <c r="F3816">
        <v>145</v>
      </c>
      <c r="G3816">
        <v>88</v>
      </c>
      <c r="H3816">
        <v>140</v>
      </c>
      <c r="I3816">
        <v>70</v>
      </c>
      <c r="J3816">
        <v>112</v>
      </c>
      <c r="K3816" t="s">
        <v>327</v>
      </c>
      <c r="M3816" t="s">
        <v>3507</v>
      </c>
      <c r="N3816">
        <v>13.13</v>
      </c>
      <c r="O3816">
        <v>7.5400000000000009</v>
      </c>
      <c r="P3816">
        <v>4</v>
      </c>
      <c r="Q3816">
        <v>7</v>
      </c>
      <c r="R3816">
        <f t="shared" si="270"/>
        <v>17</v>
      </c>
      <c r="S3816">
        <f t="shared" si="271"/>
        <v>15</v>
      </c>
      <c r="T3816">
        <f t="shared" si="235"/>
        <v>32</v>
      </c>
      <c r="U3816" t="s">
        <v>1492</v>
      </c>
      <c r="V3816" t="s">
        <v>1514</v>
      </c>
      <c r="W3816" t="s">
        <v>1512</v>
      </c>
      <c r="X3816" t="s">
        <v>1472</v>
      </c>
      <c r="Z3816" t="str" cm="1">
        <f t="array" ref="Z3816">IF(ISBLANK(AK3816),_xlfn.LET(
    _xlpm.nameBeforeSlash, IF(ISNUMBER(SEARCH("/", Y3816)), LEFT(Y3816, SEARCH("/", Y3816)-1), Y3816),
    _xlpm.matchRow, IFERROR(MATCH(_xlpm.nameBeforeSlash, AA:AA, 0), ""),
    _xlpm.difference, IF(_xlpm.matchRow="", "", ABS((R3816 + S3816)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),IF(ISBLANK(Y3816),"","Hidden"))</f>
        <v/>
      </c>
      <c r="AA3816" t="s">
        <v>5487</v>
      </c>
      <c r="AB3816" t="s">
        <v>1477</v>
      </c>
      <c r="AC3816" t="s">
        <v>6598</v>
      </c>
      <c r="AD3816" t="str">
        <f>_xlfn.XLOOKUP(AC3816,moves!A:A,moves!B:B)</f>
        <v>fighting</v>
      </c>
      <c r="AE3816">
        <f>_xlfn.XLOOKUP(AC3816,moves!A:A,moves!D:D)</f>
        <v>5</v>
      </c>
      <c r="AF3816" t="str">
        <f>_xlfn.XLOOKUP(AC3816,moves!A:A,moves!E:E)</f>
        <v>When the target next attacks: Remove 1 critical hit or 1 regular hit from the roll.</v>
      </c>
      <c r="AG3816">
        <v>0</v>
      </c>
      <c r="AH3816">
        <v>0</v>
      </c>
      <c r="AI3816">
        <f t="shared" si="236"/>
        <v>1</v>
      </c>
      <c r="AJ3816" t="s">
        <v>525</v>
      </c>
      <c r="AK3816" t="s">
        <v>3507</v>
      </c>
      <c r="AL3816">
        <v>0</v>
      </c>
      <c r="AM3816" cm="1">
        <f t="array" ref="AM3816">IF(AL3816=1,1,
   IF(ISTEXT(AK3816),1,
   IF(AO3816&gt;1,AM3815,
   IF(AI3816=1,
      IF(SUMPRODUCT((LEN($Y$2:$Y$4096)-LEN(SUBSTITUTE($Y$2:$Y$4096,AA3816,"")))/LEN(AA3816))&gt;0,2,1),
      IF(
         SUMPRODUCT((LEN($Y$2:$Y$4096)-LEN(SUBSTITUTE($Y$2:$Y$4096,AA3816,"")))/LEN(AA3816))
         - SUMPRODUCT((LEN($Y$2:$Y$4096)-LEN(SUBSTITUTE($Y$2:$Y$4096,"Alolan "&amp;AA3816,"")))/LEN("Alolan "&amp;AA3816))
         - SUMPRODUCT((LEN($Y$2:$Y$4096)-LEN(SUBSTITUTE($Y$2:$Y$4096,"Galarian "&amp;AA3816,"")))/LEN("Galarian "&amp;AA3816))
         - SUMPRODUCT((LEN($Y$2:$Y$4096)-LEN(SUBSTITUTE($Y$2:$Y$4096,"Hisuian "&amp;AA3816,"")))/LEN("Hisuian "&amp;AA3816))
         - SUMPRODUCT((LEN($Y$2:$Y$4096)-LEN(SUBSTITUTE($Y$2:$Y$4096,"Paldean "&amp;AA3816,"")))/LEN("Paldean "&amp;AA3816))
      &gt;0,2,1)
   ))))</f>
        <v>1</v>
      </c>
      <c r="AN3816">
        <v>0</v>
      </c>
      <c r="AO3816">
        <v>2</v>
      </c>
    </row>
    <row r="3817" spans="1:41" x14ac:dyDescent="0.25">
      <c r="A3817">
        <v>107</v>
      </c>
      <c r="B3817" t="s">
        <v>47</v>
      </c>
      <c r="C3817" t="s">
        <v>1492</v>
      </c>
      <c r="D3817"/>
      <c r="E3817">
        <v>50</v>
      </c>
      <c r="F3817">
        <v>105</v>
      </c>
      <c r="G3817">
        <v>79</v>
      </c>
      <c r="H3817">
        <v>35</v>
      </c>
      <c r="I3817">
        <v>110</v>
      </c>
      <c r="J3817">
        <v>76</v>
      </c>
      <c r="K3817" t="s">
        <v>1693</v>
      </c>
      <c r="M3817" t="s">
        <v>3507</v>
      </c>
      <c r="N3817">
        <v>8.64</v>
      </c>
      <c r="O3817">
        <v>7.67</v>
      </c>
      <c r="P3817">
        <v>5</v>
      </c>
      <c r="Q3817">
        <v>4</v>
      </c>
      <c r="R3817">
        <f t="shared" si="270"/>
        <v>14</v>
      </c>
      <c r="S3817">
        <f t="shared" si="271"/>
        <v>12</v>
      </c>
      <c r="T3817">
        <f t="shared" si="235"/>
        <v>26</v>
      </c>
      <c r="U3817" t="s">
        <v>1492</v>
      </c>
      <c r="V3817" t="s">
        <v>1479</v>
      </c>
      <c r="W3817" t="s">
        <v>1209</v>
      </c>
      <c r="X3817" t="s">
        <v>1521</v>
      </c>
      <c r="Z3817" t="str" cm="1">
        <f t="array" ref="Z3817">IF(ISBLANK(AK3817),_xlfn.LET(
    _xlpm.nameBeforeSlash, IF(ISNUMBER(SEARCH("/", Y3817)), LEFT(Y3817, SEARCH("/", Y3817)-1), Y3817),
    _xlpm.matchRow, IFERROR(MATCH(_xlpm.nameBeforeSlash, AA:AA, 0), ""),
    _xlpm.difference, IF(_xlpm.matchRow="", "", ABS((R3817 + S3817)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),IF(ISBLANK(Y3817),"","Hidden"))</f>
        <v/>
      </c>
      <c r="AA3817" t="s">
        <v>47</v>
      </c>
      <c r="AB3817" t="str">
        <f t="shared" ref="AB3817:AB3822" si="273">"Elite Four "&amp;M3817</f>
        <v>Elite Four Bruno</v>
      </c>
      <c r="AC3817" t="s">
        <v>627</v>
      </c>
      <c r="AD3817" t="str">
        <f>_xlfn.XLOOKUP(AC3817,moves!A:A,moves!B:B)</f>
        <v>typeless</v>
      </c>
      <c r="AE3817">
        <f>_xlfn.XLOOKUP(AC3817,moves!A:A,moves!D:D)</f>
        <v>4</v>
      </c>
      <c r="AF3817" t="str">
        <f>_xlfn.XLOOKUP(AC3817,moves!A:A,moves!E:E)</f>
        <v>Choose any learnable type of the user as the type of this attack.</v>
      </c>
      <c r="AG3817">
        <v>0</v>
      </c>
      <c r="AH3817">
        <v>0</v>
      </c>
      <c r="AI3817">
        <f t="shared" si="236"/>
        <v>0</v>
      </c>
      <c r="AJ3817" t="s">
        <v>525</v>
      </c>
      <c r="AK3817" t="s">
        <v>3507</v>
      </c>
      <c r="AL3817">
        <v>0</v>
      </c>
      <c r="AM3817" cm="1">
        <f t="array" ref="AM3817">IF(AL3817=1,1,
   IF(ISTEXT(AK3817),1,
   IF(AO3817&gt;1,AM3816,
   IF(AI3817=1,
      IF(SUMPRODUCT((LEN($Y$2:$Y$4096)-LEN(SUBSTITUTE($Y$2:$Y$4096,AA3817,"")))/LEN(AA3817))&gt;0,2,1),
      IF(
         SUMPRODUCT((LEN($Y$2:$Y$4096)-LEN(SUBSTITUTE($Y$2:$Y$4096,AA3817,"")))/LEN(AA3817))
         - SUMPRODUCT((LEN($Y$2:$Y$4096)-LEN(SUBSTITUTE($Y$2:$Y$4096,"Alolan "&amp;AA3817,"")))/LEN("Alolan "&amp;AA3817))
         - SUMPRODUCT((LEN($Y$2:$Y$4096)-LEN(SUBSTITUTE($Y$2:$Y$4096,"Galarian "&amp;AA3817,"")))/LEN("Galarian "&amp;AA3817))
         - SUMPRODUCT((LEN($Y$2:$Y$4096)-LEN(SUBSTITUTE($Y$2:$Y$4096,"Hisuian "&amp;AA3817,"")))/LEN("Hisuian "&amp;AA3817))
         - SUMPRODUCT((LEN($Y$2:$Y$4096)-LEN(SUBSTITUTE($Y$2:$Y$4096,"Paldean "&amp;AA3817,"")))/LEN("Paldean "&amp;AA3817))
      &gt;0,2,1)
   ))))</f>
        <v>1</v>
      </c>
      <c r="AN3817">
        <v>0</v>
      </c>
      <c r="AO3817">
        <v>0</v>
      </c>
    </row>
    <row r="3818" spans="1:41" x14ac:dyDescent="0.25">
      <c r="A3818">
        <v>392</v>
      </c>
      <c r="B3818" t="s">
        <v>148</v>
      </c>
      <c r="C3818" t="s">
        <v>1479</v>
      </c>
      <c r="D3818" t="s">
        <v>1492</v>
      </c>
      <c r="E3818">
        <v>76</v>
      </c>
      <c r="F3818">
        <v>104</v>
      </c>
      <c r="G3818">
        <v>71</v>
      </c>
      <c r="H3818">
        <v>104</v>
      </c>
      <c r="I3818">
        <v>71</v>
      </c>
      <c r="J3818">
        <v>108</v>
      </c>
      <c r="K3818" t="s">
        <v>272</v>
      </c>
      <c r="M3818" t="s">
        <v>3507</v>
      </c>
      <c r="N3818">
        <v>10.56</v>
      </c>
      <c r="O3818">
        <v>7.3</v>
      </c>
      <c r="P3818">
        <v>4</v>
      </c>
      <c r="Q3818">
        <v>4</v>
      </c>
      <c r="R3818">
        <f t="shared" si="270"/>
        <v>15</v>
      </c>
      <c r="S3818">
        <f t="shared" si="271"/>
        <v>11</v>
      </c>
      <c r="T3818">
        <f t="shared" si="235"/>
        <v>26</v>
      </c>
      <c r="U3818" t="s">
        <v>1479</v>
      </c>
      <c r="V3818" t="s">
        <v>1492</v>
      </c>
      <c r="W3818" t="s">
        <v>1471</v>
      </c>
      <c r="X3818" t="s">
        <v>1481</v>
      </c>
      <c r="Z3818" t="str" cm="1">
        <f t="array" ref="Z3818">IF(ISBLANK(AK3818),_xlfn.LET(
    _xlpm.nameBeforeSlash, IF(ISNUMBER(SEARCH("/", Y3818)), LEFT(Y3818, SEARCH("/", Y3818)-1), Y3818),
    _xlpm.matchRow, IFERROR(MATCH(_xlpm.nameBeforeSlash, AA:AA, 0), ""),
    _xlpm.difference, IF(_xlpm.matchRow="", "", ABS((R3818 + S3818)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),IF(ISBLANK(Y3818),"","Hidden"))</f>
        <v/>
      </c>
      <c r="AA3818" t="s">
        <v>148</v>
      </c>
      <c r="AB3818" t="str">
        <f t="shared" si="273"/>
        <v>Elite Four Bruno</v>
      </c>
      <c r="AC3818" t="s">
        <v>6583</v>
      </c>
      <c r="AD3818" t="str">
        <f>_xlfn.XLOOKUP(AC3818,moves!A:A,moves!B:B)</f>
        <v>fire</v>
      </c>
      <c r="AE3818">
        <f>_xlfn.XLOOKUP(AC3818,moves!A:A,moves!D:D)</f>
        <v>3</v>
      </c>
      <c r="AF3818" t="str">
        <f>_xlfn.XLOOKUP(AC3818,moves!A:A,moves!E:E)</f>
        <v>For each status symbol rolled: The user may inflict the Burned or Confused status on the user. Pokémon burned by this move take 2 less damage from moves. Pokémon confused by this move gain +1 attack strength to its moves.</v>
      </c>
      <c r="AG3818">
        <v>0</v>
      </c>
      <c r="AH3818">
        <v>0</v>
      </c>
      <c r="AI3818">
        <f t="shared" si="236"/>
        <v>0</v>
      </c>
      <c r="AJ3818" t="s">
        <v>525</v>
      </c>
      <c r="AK3818" t="s">
        <v>3507</v>
      </c>
      <c r="AL3818">
        <v>0</v>
      </c>
      <c r="AM3818" cm="1">
        <f t="array" ref="AM3818">IF(AL3818=1,1,
   IF(ISTEXT(AK3818),1,
   IF(AO3818&gt;1,AM3817,
   IF(AI3818=1,
      IF(SUMPRODUCT((LEN($Y$2:$Y$4096)-LEN(SUBSTITUTE($Y$2:$Y$4096,AA3818,"")))/LEN(AA3818))&gt;0,2,1),
      IF(
         SUMPRODUCT((LEN($Y$2:$Y$4096)-LEN(SUBSTITUTE($Y$2:$Y$4096,AA3818,"")))/LEN(AA3818))
         - SUMPRODUCT((LEN($Y$2:$Y$4096)-LEN(SUBSTITUTE($Y$2:$Y$4096,"Alolan "&amp;AA3818,"")))/LEN("Alolan "&amp;AA3818))
         - SUMPRODUCT((LEN($Y$2:$Y$4096)-LEN(SUBSTITUTE($Y$2:$Y$4096,"Galarian "&amp;AA3818,"")))/LEN("Galarian "&amp;AA3818))
         - SUMPRODUCT((LEN($Y$2:$Y$4096)-LEN(SUBSTITUTE($Y$2:$Y$4096,"Hisuian "&amp;AA3818,"")))/LEN("Hisuian "&amp;AA3818))
         - SUMPRODUCT((LEN($Y$2:$Y$4096)-LEN(SUBSTITUTE($Y$2:$Y$4096,"Paldean "&amp;AA3818,"")))/LEN("Paldean "&amp;AA3818))
      &gt;0,2,1)
   ))))</f>
        <v>1</v>
      </c>
      <c r="AN3818">
        <v>0</v>
      </c>
      <c r="AO3818">
        <v>0</v>
      </c>
    </row>
    <row r="3819" spans="1:41" x14ac:dyDescent="0.25">
      <c r="A3819">
        <v>197</v>
      </c>
      <c r="B3819" t="s">
        <v>83</v>
      </c>
      <c r="C3819" t="s">
        <v>1471</v>
      </c>
      <c r="D3819"/>
      <c r="E3819">
        <v>95</v>
      </c>
      <c r="F3819">
        <v>65</v>
      </c>
      <c r="G3819">
        <v>110</v>
      </c>
      <c r="H3819">
        <v>60</v>
      </c>
      <c r="I3819">
        <v>130</v>
      </c>
      <c r="J3819">
        <v>65</v>
      </c>
      <c r="K3819" t="s">
        <v>356</v>
      </c>
      <c r="M3819" t="s">
        <v>3508</v>
      </c>
      <c r="N3819">
        <v>6.45</v>
      </c>
      <c r="O3819">
        <v>11</v>
      </c>
      <c r="P3819">
        <v>3</v>
      </c>
      <c r="Q3819">
        <v>5</v>
      </c>
      <c r="R3819">
        <f t="shared" si="270"/>
        <v>9</v>
      </c>
      <c r="S3819">
        <f t="shared" si="271"/>
        <v>16</v>
      </c>
      <c r="T3819">
        <f t="shared" si="235"/>
        <v>25</v>
      </c>
      <c r="U3819" t="s">
        <v>1471</v>
      </c>
      <c r="V3819" t="s">
        <v>1512</v>
      </c>
      <c r="W3819" t="s">
        <v>1536</v>
      </c>
      <c r="X3819" t="s">
        <v>1524</v>
      </c>
      <c r="Z3819" t="str" cm="1">
        <f t="array" ref="Z3819">IF(ISBLANK(AK3819),_xlfn.LET(
    _xlpm.nameBeforeSlash, IF(ISNUMBER(SEARCH("/", Y3819)), LEFT(Y3819, SEARCH("/", Y3819)-1), Y3819),
    _xlpm.matchRow, IFERROR(MATCH(_xlpm.nameBeforeSlash, AA:AA, 0), ""),
    _xlpm.difference, IF(_xlpm.matchRow="", "", ABS((R3819 + S3819)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),IF(ISBLANK(Y3819),"","Hidden"))</f>
        <v/>
      </c>
      <c r="AA3819" t="s">
        <v>83</v>
      </c>
      <c r="AB3819" t="str">
        <f t="shared" si="273"/>
        <v>Elite Four Karen</v>
      </c>
      <c r="AC3819" t="s">
        <v>738</v>
      </c>
      <c r="AD3819" t="str">
        <f>_xlfn.XLOOKUP(AC3819,moves!A:A,moves!B:B)</f>
        <v>fairy</v>
      </c>
      <c r="AE3819">
        <f>_xlfn.XLOOKUP(AC3819,moves!A:A,moves!D:D)</f>
        <v>2</v>
      </c>
      <c r="AF3819" t="str">
        <f>_xlfn.XLOOKUP(AC3819,moves!A:A,moves!E:E)</f>
        <v>Heal 2 damage at the end of the user's turns.</v>
      </c>
      <c r="AG3819">
        <v>0</v>
      </c>
      <c r="AH3819">
        <v>0</v>
      </c>
      <c r="AI3819">
        <f t="shared" si="236"/>
        <v>0</v>
      </c>
      <c r="AJ3819" t="s">
        <v>525</v>
      </c>
      <c r="AK3819" t="s">
        <v>3508</v>
      </c>
      <c r="AL3819">
        <v>0</v>
      </c>
      <c r="AM3819" cm="1">
        <f t="array" ref="AM3819">IF(AL3819=1,1,
   IF(ISTEXT(AK3819),1,
   IF(AO3819&gt;1,AM3818,
   IF(AI3819=1,
      IF(SUMPRODUCT((LEN($Y$2:$Y$4096)-LEN(SUBSTITUTE($Y$2:$Y$4096,AA3819,"")))/LEN(AA3819))&gt;0,2,1),
      IF(
         SUMPRODUCT((LEN($Y$2:$Y$4096)-LEN(SUBSTITUTE($Y$2:$Y$4096,AA3819,"")))/LEN(AA3819))
         - SUMPRODUCT((LEN($Y$2:$Y$4096)-LEN(SUBSTITUTE($Y$2:$Y$4096,"Alolan "&amp;AA3819,"")))/LEN("Alolan "&amp;AA3819))
         - SUMPRODUCT((LEN($Y$2:$Y$4096)-LEN(SUBSTITUTE($Y$2:$Y$4096,"Galarian "&amp;AA3819,"")))/LEN("Galarian "&amp;AA3819))
         - SUMPRODUCT((LEN($Y$2:$Y$4096)-LEN(SUBSTITUTE($Y$2:$Y$4096,"Hisuian "&amp;AA3819,"")))/LEN("Hisuian "&amp;AA3819))
         - SUMPRODUCT((LEN($Y$2:$Y$4096)-LEN(SUBSTITUTE($Y$2:$Y$4096,"Paldean "&amp;AA3819,"")))/LEN("Paldean "&amp;AA3819))
      &gt;0,2,1)
   ))))</f>
        <v>1</v>
      </c>
      <c r="AN3819">
        <v>0</v>
      </c>
      <c r="AO3819">
        <v>0</v>
      </c>
    </row>
    <row r="3820" spans="1:41" x14ac:dyDescent="0.25">
      <c r="A3820">
        <v>430</v>
      </c>
      <c r="B3820" t="s">
        <v>184</v>
      </c>
      <c r="C3820" t="s">
        <v>1471</v>
      </c>
      <c r="D3820" t="s">
        <v>1481</v>
      </c>
      <c r="E3820">
        <v>100</v>
      </c>
      <c r="F3820">
        <v>125</v>
      </c>
      <c r="G3820">
        <v>52</v>
      </c>
      <c r="H3820">
        <v>105</v>
      </c>
      <c r="I3820">
        <v>52</v>
      </c>
      <c r="J3820">
        <v>71</v>
      </c>
      <c r="K3820" t="s">
        <v>304</v>
      </c>
      <c r="M3820" t="s">
        <v>3508</v>
      </c>
      <c r="N3820">
        <v>10.14</v>
      </c>
      <c r="O3820">
        <v>7.12</v>
      </c>
      <c r="P3820">
        <v>4</v>
      </c>
      <c r="Q3820">
        <v>4</v>
      </c>
      <c r="R3820">
        <f t="shared" si="270"/>
        <v>14</v>
      </c>
      <c r="S3820">
        <f t="shared" si="271"/>
        <v>11</v>
      </c>
      <c r="T3820">
        <f t="shared" si="235"/>
        <v>25</v>
      </c>
      <c r="U3820" t="s">
        <v>1471</v>
      </c>
      <c r="V3820" t="s">
        <v>1481</v>
      </c>
      <c r="W3820" t="s">
        <v>1524</v>
      </c>
      <c r="X3820" t="s">
        <v>1479</v>
      </c>
      <c r="Z3820" t="str" cm="1">
        <f t="array" ref="Z3820">IF(ISBLANK(AK3820),_xlfn.LET(
    _xlpm.nameBeforeSlash, IF(ISNUMBER(SEARCH("/", Y3820)), LEFT(Y3820, SEARCH("/", Y3820)-1), Y3820),
    _xlpm.matchRow, IFERROR(MATCH(_xlpm.nameBeforeSlash, AA:AA, 0), ""),
    _xlpm.difference, IF(_xlpm.matchRow="", "", ABS((R3820 + S3820)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),IF(ISBLANK(Y3820),"","Hidden"))</f>
        <v/>
      </c>
      <c r="AA3820" t="s">
        <v>184</v>
      </c>
      <c r="AB3820" t="str">
        <f t="shared" si="273"/>
        <v>Elite Four Karen</v>
      </c>
      <c r="AC3820" t="s">
        <v>962</v>
      </c>
      <c r="AD3820" t="str">
        <f>_xlfn.XLOOKUP(AC3820,moves!A:A,moves!B:B)</f>
        <v>dark</v>
      </c>
      <c r="AE3820">
        <f>_xlfn.XLOOKUP(AC3820,moves!A:A,moves!D:D)</f>
        <v>1</v>
      </c>
      <c r="AF3820" t="str">
        <f>_xlfn.XLOOKUP(AC3820,moves!A:A,moves!E:E)</f>
        <v>For each damage the user took when it was last damaged: Increase attack strength by 1.</v>
      </c>
      <c r="AG3820">
        <v>0</v>
      </c>
      <c r="AH3820">
        <v>0</v>
      </c>
      <c r="AI3820">
        <f t="shared" si="236"/>
        <v>0</v>
      </c>
      <c r="AJ3820" t="s">
        <v>525</v>
      </c>
      <c r="AK3820" t="s">
        <v>3508</v>
      </c>
      <c r="AL3820">
        <v>0</v>
      </c>
      <c r="AM3820" cm="1">
        <f t="array" ref="AM3820">IF(AL3820=1,1,
   IF(ISTEXT(AK3820),1,
   IF(AO3820&gt;1,AM3819,
   IF(AI3820=1,
      IF(SUMPRODUCT((LEN($Y$2:$Y$4096)-LEN(SUBSTITUTE($Y$2:$Y$4096,AA3820,"")))/LEN(AA3820))&gt;0,2,1),
      IF(
         SUMPRODUCT((LEN($Y$2:$Y$4096)-LEN(SUBSTITUTE($Y$2:$Y$4096,AA3820,"")))/LEN(AA3820))
         - SUMPRODUCT((LEN($Y$2:$Y$4096)-LEN(SUBSTITUTE($Y$2:$Y$4096,"Alolan "&amp;AA3820,"")))/LEN("Alolan "&amp;AA3820))
         - SUMPRODUCT((LEN($Y$2:$Y$4096)-LEN(SUBSTITUTE($Y$2:$Y$4096,"Galarian "&amp;AA3820,"")))/LEN("Galarian "&amp;AA3820))
         - SUMPRODUCT((LEN($Y$2:$Y$4096)-LEN(SUBSTITUTE($Y$2:$Y$4096,"Hisuian "&amp;AA3820,"")))/LEN("Hisuian "&amp;AA3820))
         - SUMPRODUCT((LEN($Y$2:$Y$4096)-LEN(SUBSTITUTE($Y$2:$Y$4096,"Paldean "&amp;AA3820,"")))/LEN("Paldean "&amp;AA3820))
      &gt;0,2,1)
   ))))</f>
        <v>1</v>
      </c>
      <c r="AN3820">
        <v>0</v>
      </c>
      <c r="AO3820">
        <v>0</v>
      </c>
    </row>
    <row r="3821" spans="1:41" x14ac:dyDescent="0.25">
      <c r="A3821">
        <v>442</v>
      </c>
      <c r="B3821" t="s">
        <v>196</v>
      </c>
      <c r="C3821" t="s">
        <v>1524</v>
      </c>
      <c r="D3821" t="s">
        <v>1471</v>
      </c>
      <c r="E3821">
        <v>50</v>
      </c>
      <c r="F3821">
        <v>92</v>
      </c>
      <c r="G3821">
        <v>108</v>
      </c>
      <c r="H3821">
        <v>92</v>
      </c>
      <c r="I3821">
        <v>108</v>
      </c>
      <c r="J3821">
        <v>35</v>
      </c>
      <c r="K3821" t="s">
        <v>320</v>
      </c>
      <c r="M3821" t="s">
        <v>3508</v>
      </c>
      <c r="N3821">
        <v>6.92</v>
      </c>
      <c r="O3821">
        <v>8.48</v>
      </c>
      <c r="P3821">
        <v>1</v>
      </c>
      <c r="Q3821">
        <v>11</v>
      </c>
      <c r="R3821">
        <f t="shared" si="270"/>
        <v>8</v>
      </c>
      <c r="S3821">
        <f t="shared" si="271"/>
        <v>19</v>
      </c>
      <c r="T3821">
        <f t="shared" si="235"/>
        <v>27</v>
      </c>
      <c r="U3821" t="s">
        <v>1524</v>
      </c>
      <c r="V3821" t="s">
        <v>1471</v>
      </c>
      <c r="W3821" t="s">
        <v>429</v>
      </c>
      <c r="X3821" t="s">
        <v>1479</v>
      </c>
      <c r="Z3821" t="str" cm="1">
        <f t="array" ref="Z3821">IF(ISBLANK(AK3821),_xlfn.LET(
    _xlpm.nameBeforeSlash, IF(ISNUMBER(SEARCH("/", Y3821)), LEFT(Y3821, SEARCH("/", Y3821)-1), Y3821),
    _xlpm.matchRow, IFERROR(MATCH(_xlpm.nameBeforeSlash, AA:AA, 0), ""),
    _xlpm.difference, IF(_xlpm.matchRow="", "", ABS((R3821 + S3821)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),IF(ISBLANK(Y3821),"","Hidden"))</f>
        <v/>
      </c>
      <c r="AA3821" t="s">
        <v>196</v>
      </c>
      <c r="AB3821" t="str">
        <f t="shared" si="273"/>
        <v>Elite Four Karen</v>
      </c>
      <c r="AC3821" t="s">
        <v>1311</v>
      </c>
      <c r="AD3821" t="str">
        <f>_xlfn.XLOOKUP(AC3821,moves!A:A,moves!B:B)</f>
        <v>psychic</v>
      </c>
      <c r="AE3821">
        <f>_xlfn.XLOOKUP(AC3821,moves!A:A,moves!D:D)</f>
        <v>5</v>
      </c>
      <c r="AF3821" t="str">
        <f>_xlfn.XLOOKUP(AC3821,moves!A:A,moves!E:E)</f>
        <v>If the target is Drowsy: Deal double damage.</v>
      </c>
      <c r="AG3821">
        <v>0</v>
      </c>
      <c r="AH3821">
        <v>1</v>
      </c>
      <c r="AI3821">
        <f t="shared" si="236"/>
        <v>0</v>
      </c>
      <c r="AJ3821" t="s">
        <v>867</v>
      </c>
      <c r="AK3821" t="s">
        <v>3508</v>
      </c>
      <c r="AL3821">
        <v>0</v>
      </c>
      <c r="AM3821" cm="1">
        <f t="array" ref="AM3821">IF(AL3821=1,1,
   IF(ISTEXT(AK3821),1,
   IF(AO3821&gt;1,AM3820,
   IF(AI3821=1,
      IF(SUMPRODUCT((LEN($Y$2:$Y$4096)-LEN(SUBSTITUTE($Y$2:$Y$4096,AA3821,"")))/LEN(AA3821))&gt;0,2,1),
      IF(
         SUMPRODUCT((LEN($Y$2:$Y$4096)-LEN(SUBSTITUTE($Y$2:$Y$4096,AA3821,"")))/LEN(AA3821))
         - SUMPRODUCT((LEN($Y$2:$Y$4096)-LEN(SUBSTITUTE($Y$2:$Y$4096,"Alolan "&amp;AA3821,"")))/LEN("Alolan "&amp;AA3821))
         - SUMPRODUCT((LEN($Y$2:$Y$4096)-LEN(SUBSTITUTE($Y$2:$Y$4096,"Galarian "&amp;AA3821,"")))/LEN("Galarian "&amp;AA3821))
         - SUMPRODUCT((LEN($Y$2:$Y$4096)-LEN(SUBSTITUTE($Y$2:$Y$4096,"Hisuian "&amp;AA3821,"")))/LEN("Hisuian "&amp;AA3821))
         - SUMPRODUCT((LEN($Y$2:$Y$4096)-LEN(SUBSTITUTE($Y$2:$Y$4096,"Paldean "&amp;AA3821,"")))/LEN("Paldean "&amp;AA3821))
      &gt;0,2,1)
   ))))</f>
        <v>1</v>
      </c>
      <c r="AN3821">
        <v>0</v>
      </c>
      <c r="AO3821">
        <v>0</v>
      </c>
    </row>
    <row r="3822" spans="1:41" x14ac:dyDescent="0.25">
      <c r="A3822">
        <v>359</v>
      </c>
      <c r="B3822" t="s">
        <v>131</v>
      </c>
      <c r="C3822" t="s">
        <v>1471</v>
      </c>
      <c r="D3822"/>
      <c r="E3822">
        <v>65</v>
      </c>
      <c r="F3822">
        <v>130</v>
      </c>
      <c r="G3822">
        <v>60</v>
      </c>
      <c r="H3822">
        <v>75</v>
      </c>
      <c r="I3822">
        <v>60</v>
      </c>
      <c r="J3822">
        <v>75</v>
      </c>
      <c r="K3822" t="s">
        <v>374</v>
      </c>
      <c r="M3822" t="s">
        <v>3508</v>
      </c>
      <c r="N3822">
        <v>10.25</v>
      </c>
      <c r="O3822">
        <v>6.2</v>
      </c>
      <c r="P3822">
        <v>5</v>
      </c>
      <c r="Q3822">
        <v>4</v>
      </c>
      <c r="R3822">
        <f t="shared" si="270"/>
        <v>15</v>
      </c>
      <c r="S3822">
        <f t="shared" si="271"/>
        <v>10</v>
      </c>
      <c r="T3822">
        <f t="shared" si="235"/>
        <v>25</v>
      </c>
      <c r="U3822" t="s">
        <v>1471</v>
      </c>
      <c r="V3822" t="s">
        <v>429</v>
      </c>
      <c r="W3822" t="s">
        <v>1524</v>
      </c>
      <c r="X3822" t="s">
        <v>1499</v>
      </c>
      <c r="Z3822" t="str" cm="1">
        <f t="array" ref="Z3822">IF(ISBLANK(AK3822),_xlfn.LET(
    _xlpm.nameBeforeSlash, IF(ISNUMBER(SEARCH("/", Y3822)), LEFT(Y3822, SEARCH("/", Y3822)-1), Y3822),
    _xlpm.matchRow, IFERROR(MATCH(_xlpm.nameBeforeSlash, AA:AA, 0), ""),
    _xlpm.difference, IF(_xlpm.matchRow="", "", ABS((R3822 + S3822)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),IF(ISBLANK(Y3822),"","Hidden"))</f>
        <v/>
      </c>
      <c r="AA3822" t="s">
        <v>131</v>
      </c>
      <c r="AB3822" t="str">
        <f t="shared" si="273"/>
        <v>Elite Four Karen</v>
      </c>
      <c r="AC3822" t="s">
        <v>454</v>
      </c>
      <c r="AD3822" t="str">
        <f>_xlfn.XLOOKUP(AC3822,moves!A:A,moves!B:B)</f>
        <v>dark</v>
      </c>
      <c r="AE3822">
        <f>_xlfn.XLOOKUP(AC3822,moves!A:A,moves!D:D)</f>
        <v>4</v>
      </c>
      <c r="AF3822" t="str">
        <f>_xlfn.XLOOKUP(AC3822,moves!A:A,moves!E:E)</f>
        <v>Critical hits deal +1 damage.</v>
      </c>
      <c r="AG3822">
        <v>0</v>
      </c>
      <c r="AH3822">
        <v>0</v>
      </c>
      <c r="AI3822">
        <f t="shared" si="236"/>
        <v>0</v>
      </c>
      <c r="AJ3822" t="s">
        <v>525</v>
      </c>
      <c r="AK3822" t="s">
        <v>3508</v>
      </c>
      <c r="AL3822">
        <v>0</v>
      </c>
      <c r="AM3822" cm="1">
        <f t="array" ref="AM3822">IF(AL3822=1,1,
   IF(ISTEXT(AK3822),1,
   IF(AO3822&gt;1,AM3821,
   IF(AI3822=1,
      IF(SUMPRODUCT((LEN($Y$2:$Y$4096)-LEN(SUBSTITUTE($Y$2:$Y$4096,AA3822,"")))/LEN(AA3822))&gt;0,2,1),
      IF(
         SUMPRODUCT((LEN($Y$2:$Y$4096)-LEN(SUBSTITUTE($Y$2:$Y$4096,AA3822,"")))/LEN(AA3822))
         - SUMPRODUCT((LEN($Y$2:$Y$4096)-LEN(SUBSTITUTE($Y$2:$Y$4096,"Alolan "&amp;AA3822,"")))/LEN("Alolan "&amp;AA3822))
         - SUMPRODUCT((LEN($Y$2:$Y$4096)-LEN(SUBSTITUTE($Y$2:$Y$4096,"Galarian "&amp;AA3822,"")))/LEN("Galarian "&amp;AA3822))
         - SUMPRODUCT((LEN($Y$2:$Y$4096)-LEN(SUBSTITUTE($Y$2:$Y$4096,"Hisuian "&amp;AA3822,"")))/LEN("Hisuian "&amp;AA3822))
         - SUMPRODUCT((LEN($Y$2:$Y$4096)-LEN(SUBSTITUTE($Y$2:$Y$4096,"Paldean "&amp;AA3822,"")))/LEN("Paldean "&amp;AA3822))
      &gt;0,2,1)
   ))))</f>
        <v>1</v>
      </c>
      <c r="AN3822">
        <v>0</v>
      </c>
      <c r="AO3822">
        <v>1</v>
      </c>
    </row>
    <row r="3823" spans="1:41" x14ac:dyDescent="0.25">
      <c r="A3823" t="s">
        <v>2056</v>
      </c>
      <c r="B3823" t="s">
        <v>131</v>
      </c>
      <c r="C3823" t="s">
        <v>1471</v>
      </c>
      <c r="D3823"/>
      <c r="E3823">
        <v>65</v>
      </c>
      <c r="F3823">
        <v>150</v>
      </c>
      <c r="G3823">
        <v>60</v>
      </c>
      <c r="H3823">
        <v>115</v>
      </c>
      <c r="I3823">
        <v>60</v>
      </c>
      <c r="J3823">
        <v>115</v>
      </c>
      <c r="K3823" t="s">
        <v>374</v>
      </c>
      <c r="M3823" t="s">
        <v>3508</v>
      </c>
      <c r="N3823">
        <v>13.25</v>
      </c>
      <c r="O3823">
        <v>6.2</v>
      </c>
      <c r="P3823">
        <v>6</v>
      </c>
      <c r="Q3823">
        <v>5</v>
      </c>
      <c r="R3823">
        <f t="shared" si="270"/>
        <v>19</v>
      </c>
      <c r="S3823">
        <f t="shared" si="271"/>
        <v>11</v>
      </c>
      <c r="T3823">
        <f t="shared" si="235"/>
        <v>30</v>
      </c>
      <c r="U3823" t="s">
        <v>1471</v>
      </c>
      <c r="V3823" t="s">
        <v>429</v>
      </c>
      <c r="W3823" t="s">
        <v>1524</v>
      </c>
      <c r="X3823" t="s">
        <v>1499</v>
      </c>
      <c r="Z3823" t="str" cm="1">
        <f t="array" ref="Z3823">IF(ISBLANK(AK3823),_xlfn.LET(
    _xlpm.nameBeforeSlash, IF(ISNUMBER(SEARCH("/", Y3823)), LEFT(Y3823, SEARCH("/", Y3823)-1), Y3823),
    _xlpm.matchRow, IFERROR(MATCH(_xlpm.nameBeforeSlash, AA:AA, 0), ""),
    _xlpm.difference, IF(_xlpm.matchRow="", "", ABS((R3823 + S3823)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),IF(ISBLANK(Y3823),"","Hidden"))</f>
        <v/>
      </c>
      <c r="AA3823" t="s">
        <v>3374</v>
      </c>
      <c r="AB3823" t="s">
        <v>1477</v>
      </c>
      <c r="AC3823" t="s">
        <v>1323</v>
      </c>
      <c r="AD3823" t="str">
        <f>_xlfn.XLOOKUP(AC3823,moves!A:A,moves!B:B)</f>
        <v>psychic</v>
      </c>
      <c r="AE3823">
        <f>_xlfn.XLOOKUP(AC3823,moves!A:A,moves!D:D)</f>
        <v>4</v>
      </c>
      <c r="AF3823" t="str">
        <f>_xlfn.XLOOKUP(AC3823,moves!A:A,moves!E:E)</f>
        <v>Before rolling for this attack, all MODIFY effects on the user are transferred to the target.</v>
      </c>
      <c r="AG3823">
        <v>0</v>
      </c>
      <c r="AH3823">
        <v>0</v>
      </c>
      <c r="AI3823">
        <f t="shared" si="236"/>
        <v>0</v>
      </c>
      <c r="AJ3823" t="s">
        <v>525</v>
      </c>
      <c r="AK3823" t="s">
        <v>3508</v>
      </c>
      <c r="AL3823">
        <v>0</v>
      </c>
      <c r="AM3823" cm="1">
        <f t="array" ref="AM3823">IF(AL3823=1,1,
   IF(ISTEXT(AK3823),1,
   IF(AO3823&gt;1,AM3822,
   IF(AI3823=1,
      IF(SUMPRODUCT((LEN($Y$2:$Y$4096)-LEN(SUBSTITUTE($Y$2:$Y$4096,AA3823,"")))/LEN(AA3823))&gt;0,2,1),
      IF(
         SUMPRODUCT((LEN($Y$2:$Y$4096)-LEN(SUBSTITUTE($Y$2:$Y$4096,AA3823,"")))/LEN(AA3823))
         - SUMPRODUCT((LEN($Y$2:$Y$4096)-LEN(SUBSTITUTE($Y$2:$Y$4096,"Alolan "&amp;AA3823,"")))/LEN("Alolan "&amp;AA3823))
         - SUMPRODUCT((LEN($Y$2:$Y$4096)-LEN(SUBSTITUTE($Y$2:$Y$4096,"Galarian "&amp;AA3823,"")))/LEN("Galarian "&amp;AA3823))
         - SUMPRODUCT((LEN($Y$2:$Y$4096)-LEN(SUBSTITUTE($Y$2:$Y$4096,"Hisuian "&amp;AA3823,"")))/LEN("Hisuian "&amp;AA3823))
         - SUMPRODUCT((LEN($Y$2:$Y$4096)-LEN(SUBSTITUTE($Y$2:$Y$4096,"Paldean "&amp;AA3823,"")))/LEN("Paldean "&amp;AA3823))
      &gt;0,2,1)
   ))))</f>
        <v>1</v>
      </c>
      <c r="AN3823">
        <v>0</v>
      </c>
      <c r="AO3823">
        <v>2</v>
      </c>
    </row>
    <row r="3824" spans="1:41" x14ac:dyDescent="0.25">
      <c r="A3824">
        <v>461</v>
      </c>
      <c r="B3824" t="s">
        <v>215</v>
      </c>
      <c r="C3824" t="s">
        <v>1471</v>
      </c>
      <c r="D3824" t="s">
        <v>1209</v>
      </c>
      <c r="E3824">
        <v>70</v>
      </c>
      <c r="F3824">
        <v>120</v>
      </c>
      <c r="G3824">
        <v>65</v>
      </c>
      <c r="H3824">
        <v>45</v>
      </c>
      <c r="I3824">
        <v>85</v>
      </c>
      <c r="J3824">
        <v>125</v>
      </c>
      <c r="K3824" t="s">
        <v>336</v>
      </c>
      <c r="M3824" t="s">
        <v>3508</v>
      </c>
      <c r="N3824">
        <v>11.45</v>
      </c>
      <c r="O3824">
        <v>7.3</v>
      </c>
      <c r="P3824">
        <v>4</v>
      </c>
      <c r="Q3824">
        <v>3</v>
      </c>
      <c r="R3824">
        <f t="shared" si="270"/>
        <v>15</v>
      </c>
      <c r="S3824">
        <f t="shared" si="271"/>
        <v>10</v>
      </c>
      <c r="T3824">
        <f t="shared" si="235"/>
        <v>25</v>
      </c>
      <c r="U3824" t="s">
        <v>1471</v>
      </c>
      <c r="V3824" t="s">
        <v>1209</v>
      </c>
      <c r="W3824" t="s">
        <v>1514</v>
      </c>
      <c r="X3824" t="s">
        <v>1492</v>
      </c>
      <c r="Z3824" t="str" cm="1">
        <f t="array" ref="Z3824">IF(ISBLANK(AK3824),_xlfn.LET(
    _xlpm.nameBeforeSlash, IF(ISNUMBER(SEARCH("/", Y3824)), LEFT(Y3824, SEARCH("/", Y3824)-1), Y3824),
    _xlpm.matchRow, IFERROR(MATCH(_xlpm.nameBeforeSlash, AA:AA, 0), ""),
    _xlpm.difference, IF(_xlpm.matchRow="", "", ABS((R3824 + S3824)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),IF(ISBLANK(Y3824),"","Hidden"))</f>
        <v/>
      </c>
      <c r="AA3824" t="s">
        <v>215</v>
      </c>
      <c r="AB3824" t="str">
        <f>"Elite Four "&amp;M3824</f>
        <v>Elite Four Karen</v>
      </c>
      <c r="AC3824" t="s">
        <v>6608</v>
      </c>
      <c r="AD3824" t="str">
        <f>_xlfn.XLOOKUP(AC3824,moves!A:A,moves!B:B)</f>
        <v>dark</v>
      </c>
      <c r="AE3824">
        <f>_xlfn.XLOOKUP(AC3824,moves!A:A,moves!D:D)</f>
        <v>3</v>
      </c>
      <c r="AF3824" t="str">
        <f>_xlfn.XLOOKUP(AC3824,moves!A:A,moves!E:E)</f>
        <v>The user may choose any Dark-type Pokémon in the user's party. For the remainder of the round, all damage the user would take will be taken by the chosen Pokémon instead.</v>
      </c>
      <c r="AG3824">
        <v>0</v>
      </c>
      <c r="AH3824">
        <v>0</v>
      </c>
      <c r="AI3824">
        <f t="shared" si="236"/>
        <v>0</v>
      </c>
      <c r="AJ3824" t="s">
        <v>525</v>
      </c>
      <c r="AK3824" t="s">
        <v>3508</v>
      </c>
      <c r="AL3824">
        <v>0</v>
      </c>
      <c r="AM3824" cm="1">
        <f t="array" ref="AM3824">IF(AL3824=1,1,
   IF(ISTEXT(AK3824),1,
   IF(AO3824&gt;1,AM3823,
   IF(AI3824=1,
      IF(SUMPRODUCT((LEN($Y$2:$Y$4096)-LEN(SUBSTITUTE($Y$2:$Y$4096,AA3824,"")))/LEN(AA3824))&gt;0,2,1),
      IF(
         SUMPRODUCT((LEN($Y$2:$Y$4096)-LEN(SUBSTITUTE($Y$2:$Y$4096,AA3824,"")))/LEN(AA3824))
         - SUMPRODUCT((LEN($Y$2:$Y$4096)-LEN(SUBSTITUTE($Y$2:$Y$4096,"Alolan "&amp;AA3824,"")))/LEN("Alolan "&amp;AA3824))
         - SUMPRODUCT((LEN($Y$2:$Y$4096)-LEN(SUBSTITUTE($Y$2:$Y$4096,"Galarian "&amp;AA3824,"")))/LEN("Galarian "&amp;AA3824))
         - SUMPRODUCT((LEN($Y$2:$Y$4096)-LEN(SUBSTITUTE($Y$2:$Y$4096,"Hisuian "&amp;AA3824,"")))/LEN("Hisuian "&amp;AA3824))
         - SUMPRODUCT((LEN($Y$2:$Y$4096)-LEN(SUBSTITUTE($Y$2:$Y$4096,"Paldean "&amp;AA3824,"")))/LEN("Paldean "&amp;AA3824))
      &gt;0,2,1)
   ))))</f>
        <v>1</v>
      </c>
      <c r="AN3824">
        <v>0</v>
      </c>
      <c r="AO3824">
        <v>0</v>
      </c>
    </row>
    <row r="3825" spans="1:41" x14ac:dyDescent="0.25">
      <c r="A3825">
        <v>962</v>
      </c>
      <c r="B3825" t="s">
        <v>2986</v>
      </c>
      <c r="C3825" t="s">
        <v>1481</v>
      </c>
      <c r="D3825" t="s">
        <v>1471</v>
      </c>
      <c r="E3825">
        <v>70</v>
      </c>
      <c r="F3825">
        <v>103</v>
      </c>
      <c r="G3825">
        <v>85</v>
      </c>
      <c r="H3825">
        <v>60</v>
      </c>
      <c r="I3825">
        <v>85</v>
      </c>
      <c r="J3825">
        <v>82</v>
      </c>
      <c r="K3825" t="s">
        <v>2987</v>
      </c>
      <c r="M3825" t="s">
        <v>3508</v>
      </c>
      <c r="N3825">
        <v>9.0300000000000011</v>
      </c>
      <c r="O3825">
        <v>7.9</v>
      </c>
      <c r="P3825">
        <v>4</v>
      </c>
      <c r="Q3825">
        <v>4</v>
      </c>
      <c r="R3825">
        <f t="shared" si="270"/>
        <v>13</v>
      </c>
      <c r="S3825">
        <f t="shared" si="271"/>
        <v>12</v>
      </c>
      <c r="T3825">
        <f t="shared" si="235"/>
        <v>25</v>
      </c>
      <c r="U3825" t="s">
        <v>1481</v>
      </c>
      <c r="V3825" t="s">
        <v>1471</v>
      </c>
      <c r="W3825" t="s">
        <v>1546</v>
      </c>
      <c r="X3825" t="s">
        <v>1499</v>
      </c>
      <c r="Z3825" t="str" cm="1">
        <f t="array" ref="Z3825">IF(ISBLANK(AK3825),_xlfn.LET(
    _xlpm.nameBeforeSlash, IF(ISNUMBER(SEARCH("/", Y3825)), LEFT(Y3825, SEARCH("/", Y3825)-1), Y3825),
    _xlpm.matchRow, IFERROR(MATCH(_xlpm.nameBeforeSlash, AA:AA, 0), ""),
    _xlpm.difference, IF(_xlpm.matchRow="", "", ABS((R3825 + S3825)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),IF(ISBLANK(Y3825),"","Hidden"))</f>
        <v/>
      </c>
      <c r="AA3825" t="s">
        <v>2986</v>
      </c>
      <c r="AB3825" t="str">
        <f>"Elite Four "&amp;M3825</f>
        <v>Elite Four Karen</v>
      </c>
      <c r="AC3825" t="s">
        <v>963</v>
      </c>
      <c r="AD3825" t="str">
        <f>_xlfn.XLOOKUP(AC3825,moves!A:A,moves!B:B)</f>
        <v>dark</v>
      </c>
      <c r="AE3825">
        <f>_xlfn.XLOOKUP(AC3825,moves!A:A,moves!D:D)</f>
        <v>0</v>
      </c>
      <c r="AF3825" t="str">
        <f>_xlfn.XLOOKUP(AC3825,moves!A:A,moves!E:E)</f>
        <v>The user must switch out. When the target next attacks: Remove all regular hits from the roll.</v>
      </c>
      <c r="AG3825">
        <v>0</v>
      </c>
      <c r="AH3825">
        <v>0</v>
      </c>
      <c r="AI3825">
        <f t="shared" si="236"/>
        <v>0</v>
      </c>
      <c r="AJ3825" t="s">
        <v>525</v>
      </c>
      <c r="AK3825" t="s">
        <v>3508</v>
      </c>
      <c r="AL3825">
        <v>0</v>
      </c>
      <c r="AM3825" cm="1">
        <f t="array" ref="AM3825">IF(AL3825=1,1,
   IF(ISTEXT(AK3825),1,
   IF(AO3825&gt;1,AM3824,
   IF(AI3825=1,
      IF(SUMPRODUCT((LEN($Y$2:$Y$4096)-LEN(SUBSTITUTE($Y$2:$Y$4096,AA3825,"")))/LEN(AA3825))&gt;0,2,1),
      IF(
         SUMPRODUCT((LEN($Y$2:$Y$4096)-LEN(SUBSTITUTE($Y$2:$Y$4096,AA3825,"")))/LEN(AA3825))
         - SUMPRODUCT((LEN($Y$2:$Y$4096)-LEN(SUBSTITUTE($Y$2:$Y$4096,"Alolan "&amp;AA3825,"")))/LEN("Alolan "&amp;AA3825))
         - SUMPRODUCT((LEN($Y$2:$Y$4096)-LEN(SUBSTITUTE($Y$2:$Y$4096,"Galarian "&amp;AA3825,"")))/LEN("Galarian "&amp;AA3825))
         - SUMPRODUCT((LEN($Y$2:$Y$4096)-LEN(SUBSTITUTE($Y$2:$Y$4096,"Hisuian "&amp;AA3825,"")))/LEN("Hisuian "&amp;AA3825))
         - SUMPRODUCT((LEN($Y$2:$Y$4096)-LEN(SUBSTITUTE($Y$2:$Y$4096,"Paldean "&amp;AA3825,"")))/LEN("Paldean "&amp;AA3825))
      &gt;0,2,1)
   ))))</f>
        <v>1</v>
      </c>
      <c r="AN3825">
        <v>0</v>
      </c>
      <c r="AO3825">
        <v>0</v>
      </c>
    </row>
    <row r="3826" spans="1:41" x14ac:dyDescent="0.25">
      <c r="A3826">
        <v>149</v>
      </c>
      <c r="B3826" t="s">
        <v>69</v>
      </c>
      <c r="C3826" t="s">
        <v>1482</v>
      </c>
      <c r="D3826" t="s">
        <v>1481</v>
      </c>
      <c r="E3826">
        <v>91</v>
      </c>
      <c r="F3826">
        <v>134</v>
      </c>
      <c r="G3826">
        <v>95</v>
      </c>
      <c r="H3826">
        <v>100</v>
      </c>
      <c r="I3826">
        <v>100</v>
      </c>
      <c r="J3826">
        <v>80</v>
      </c>
      <c r="K3826" t="s">
        <v>1704</v>
      </c>
      <c r="M3826" t="s">
        <v>3509</v>
      </c>
      <c r="N3826">
        <v>10.9</v>
      </c>
      <c r="O3826">
        <v>9.49</v>
      </c>
      <c r="P3826">
        <v>2</v>
      </c>
      <c r="Q3826">
        <v>3</v>
      </c>
      <c r="R3826">
        <f t="shared" si="270"/>
        <v>13</v>
      </c>
      <c r="S3826">
        <f t="shared" si="271"/>
        <v>12</v>
      </c>
      <c r="T3826">
        <f t="shared" si="235"/>
        <v>25</v>
      </c>
      <c r="U3826" t="s">
        <v>1482</v>
      </c>
      <c r="V3826" t="s">
        <v>1481</v>
      </c>
      <c r="W3826" t="s">
        <v>1490</v>
      </c>
      <c r="X3826" t="s">
        <v>1512</v>
      </c>
      <c r="Z3826" t="str" cm="1">
        <f t="array" ref="Z3826">IF(ISBLANK(AK3826),_xlfn.LET(
    _xlpm.nameBeforeSlash, IF(ISNUMBER(SEARCH("/", Y3826)), LEFT(Y3826, SEARCH("/", Y3826)-1), Y3826),
    _xlpm.matchRow, IFERROR(MATCH(_xlpm.nameBeforeSlash, AA:AA, 0), ""),
    _xlpm.difference, IF(_xlpm.matchRow="", "", ABS((R3826 + S3826)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),IF(ISBLANK(Y3826),"","Hidden"))</f>
        <v/>
      </c>
      <c r="AA3826" t="s">
        <v>69</v>
      </c>
      <c r="AB3826" t="s">
        <v>3510</v>
      </c>
      <c r="AC3826" t="s">
        <v>436</v>
      </c>
      <c r="AD3826" t="str">
        <f>_xlfn.XLOOKUP(AC3826,moves!A:A,moves!B:B)</f>
        <v>dragon</v>
      </c>
      <c r="AE3826">
        <f>_xlfn.XLOOKUP(AC3826,moves!A:A,moves!D:D)</f>
        <v>5</v>
      </c>
      <c r="AF3826" t="str">
        <f>_xlfn.XLOOKUP(AC3826,moves!A:A,moves!E:E)</f>
        <v>Inflict the Confused status on the user. Deal any damage taken by the user during this attack to the target as well.</v>
      </c>
      <c r="AG3826">
        <v>0</v>
      </c>
      <c r="AH3826">
        <v>0</v>
      </c>
      <c r="AI3826">
        <f t="shared" si="236"/>
        <v>0</v>
      </c>
      <c r="AJ3826" t="s">
        <v>525</v>
      </c>
      <c r="AK3826" t="s">
        <v>3509</v>
      </c>
      <c r="AL3826">
        <v>0</v>
      </c>
      <c r="AM3826" cm="1">
        <f t="array" ref="AM3826">IF(AL3826=1,1,
   IF(ISTEXT(AK3826),1,
   IF(AO3826&gt;1,AM3825,
   IF(AI3826=1,
      IF(SUMPRODUCT((LEN($Y$2:$Y$4096)-LEN(SUBSTITUTE($Y$2:$Y$4096,AA3826,"")))/LEN(AA3826))&gt;0,2,1),
      IF(
         SUMPRODUCT((LEN($Y$2:$Y$4096)-LEN(SUBSTITUTE($Y$2:$Y$4096,AA3826,"")))/LEN(AA3826))
         - SUMPRODUCT((LEN($Y$2:$Y$4096)-LEN(SUBSTITUTE($Y$2:$Y$4096,"Alolan "&amp;AA3826,"")))/LEN("Alolan "&amp;AA3826))
         - SUMPRODUCT((LEN($Y$2:$Y$4096)-LEN(SUBSTITUTE($Y$2:$Y$4096,"Galarian "&amp;AA3826,"")))/LEN("Galarian "&amp;AA3826))
         - SUMPRODUCT((LEN($Y$2:$Y$4096)-LEN(SUBSTITUTE($Y$2:$Y$4096,"Hisuian "&amp;AA3826,"")))/LEN("Hisuian "&amp;AA3826))
         - SUMPRODUCT((LEN($Y$2:$Y$4096)-LEN(SUBSTITUTE($Y$2:$Y$4096,"Paldean "&amp;AA3826,"")))/LEN("Paldean "&amp;AA3826))
      &gt;0,2,1)
   ))))</f>
        <v>1</v>
      </c>
      <c r="AN3826">
        <v>0</v>
      </c>
      <c r="AO3826">
        <v>0</v>
      </c>
    </row>
    <row r="3827" spans="1:41" x14ac:dyDescent="0.25">
      <c r="A3827">
        <v>373</v>
      </c>
      <c r="B3827" t="s">
        <v>139</v>
      </c>
      <c r="C3827" t="s">
        <v>1482</v>
      </c>
      <c r="D3827" t="s">
        <v>1481</v>
      </c>
      <c r="E3827">
        <v>95</v>
      </c>
      <c r="F3827">
        <v>135</v>
      </c>
      <c r="G3827">
        <v>80</v>
      </c>
      <c r="H3827">
        <v>110</v>
      </c>
      <c r="I3827">
        <v>80</v>
      </c>
      <c r="J3827">
        <v>100</v>
      </c>
      <c r="K3827" t="s">
        <v>1704</v>
      </c>
      <c r="M3827" t="s">
        <v>3509</v>
      </c>
      <c r="N3827">
        <v>11.85</v>
      </c>
      <c r="O3827">
        <v>8.6</v>
      </c>
      <c r="P3827">
        <v>2</v>
      </c>
      <c r="Q3827">
        <v>2</v>
      </c>
      <c r="R3827">
        <f t="shared" si="270"/>
        <v>14</v>
      </c>
      <c r="S3827">
        <f t="shared" si="271"/>
        <v>11</v>
      </c>
      <c r="T3827">
        <f t="shared" si="235"/>
        <v>25</v>
      </c>
      <c r="U3827" t="s">
        <v>1482</v>
      </c>
      <c r="V3827" t="s">
        <v>1481</v>
      </c>
      <c r="W3827" t="s">
        <v>1471</v>
      </c>
      <c r="X3827" t="s">
        <v>1479</v>
      </c>
      <c r="Z3827" t="str" cm="1">
        <f t="array" ref="Z3827">IF(ISBLANK(AK3827),_xlfn.LET(
    _xlpm.nameBeforeSlash, IF(ISNUMBER(SEARCH("/", Y3827)), LEFT(Y3827, SEARCH("/", Y3827)-1), Y3827),
    _xlpm.matchRow, IFERROR(MATCH(_xlpm.nameBeforeSlash, AA:AA, 0), ""),
    _xlpm.difference, IF(_xlpm.matchRow="", "", ABS((R3827 + S3827)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),IF(ISBLANK(Y3827),"","Hidden"))</f>
        <v/>
      </c>
      <c r="AA3827" t="s">
        <v>139</v>
      </c>
      <c r="AB3827" t="s">
        <v>3510</v>
      </c>
      <c r="AC3827" t="s">
        <v>1095</v>
      </c>
      <c r="AD3827" t="str">
        <f>_xlfn.XLOOKUP(AC3827,moves!A:A,moves!B:B)</f>
        <v>flying</v>
      </c>
      <c r="AE3827">
        <f>_xlfn.XLOOKUP(AC3827,moves!A:A,moves!D:D)</f>
        <v>4</v>
      </c>
      <c r="AF3827" t="str">
        <f>_xlfn.XLOOKUP(AC3827,moves!A:A,moves!E:E)</f>
        <v xml:space="preserve"> </v>
      </c>
      <c r="AG3827">
        <v>0</v>
      </c>
      <c r="AH3827">
        <v>0</v>
      </c>
      <c r="AI3827">
        <f t="shared" si="236"/>
        <v>0</v>
      </c>
      <c r="AJ3827" t="s">
        <v>525</v>
      </c>
      <c r="AK3827" t="s">
        <v>3509</v>
      </c>
      <c r="AL3827">
        <v>0</v>
      </c>
      <c r="AM3827" cm="1">
        <f t="array" ref="AM3827">IF(AL3827=1,1,
   IF(ISTEXT(AK3827),1,
   IF(AO3827&gt;1,AM3826,
   IF(AI3827=1,
      IF(SUMPRODUCT((LEN($Y$2:$Y$4096)-LEN(SUBSTITUTE($Y$2:$Y$4096,AA3827,"")))/LEN(AA3827))&gt;0,2,1),
      IF(
         SUMPRODUCT((LEN($Y$2:$Y$4096)-LEN(SUBSTITUTE($Y$2:$Y$4096,AA3827,"")))/LEN(AA3827))
         - SUMPRODUCT((LEN($Y$2:$Y$4096)-LEN(SUBSTITUTE($Y$2:$Y$4096,"Alolan "&amp;AA3827,"")))/LEN("Alolan "&amp;AA3827))
         - SUMPRODUCT((LEN($Y$2:$Y$4096)-LEN(SUBSTITUTE($Y$2:$Y$4096,"Galarian "&amp;AA3827,"")))/LEN("Galarian "&amp;AA3827))
         - SUMPRODUCT((LEN($Y$2:$Y$4096)-LEN(SUBSTITUTE($Y$2:$Y$4096,"Hisuian "&amp;AA3827,"")))/LEN("Hisuian "&amp;AA3827))
         - SUMPRODUCT((LEN($Y$2:$Y$4096)-LEN(SUBSTITUTE($Y$2:$Y$4096,"Paldean "&amp;AA3827,"")))/LEN("Paldean "&amp;AA3827))
      &gt;0,2,1)
   ))))</f>
        <v>1</v>
      </c>
      <c r="AN3827">
        <v>0</v>
      </c>
      <c r="AO3827">
        <v>1</v>
      </c>
    </row>
    <row r="3828" spans="1:41" x14ac:dyDescent="0.25">
      <c r="A3828" t="s">
        <v>2072</v>
      </c>
      <c r="B3828" t="s">
        <v>139</v>
      </c>
      <c r="C3828" t="s">
        <v>1482</v>
      </c>
      <c r="D3828" t="s">
        <v>1481</v>
      </c>
      <c r="E3828">
        <v>95</v>
      </c>
      <c r="F3828">
        <v>145</v>
      </c>
      <c r="G3828">
        <v>130</v>
      </c>
      <c r="H3828">
        <v>120</v>
      </c>
      <c r="I3828">
        <v>90</v>
      </c>
      <c r="J3828">
        <v>120</v>
      </c>
      <c r="K3828" t="s">
        <v>1704</v>
      </c>
      <c r="M3828" t="s">
        <v>3509</v>
      </c>
      <c r="N3828">
        <v>13.25</v>
      </c>
      <c r="O3828">
        <v>10.4</v>
      </c>
      <c r="P3828">
        <v>4</v>
      </c>
      <c r="Q3828">
        <v>3</v>
      </c>
      <c r="R3828">
        <f t="shared" si="270"/>
        <v>17</v>
      </c>
      <c r="S3828">
        <f t="shared" si="271"/>
        <v>13</v>
      </c>
      <c r="T3828">
        <f t="shared" si="235"/>
        <v>30</v>
      </c>
      <c r="U3828" t="s">
        <v>1482</v>
      </c>
      <c r="V3828" t="s">
        <v>1481</v>
      </c>
      <c r="W3828" t="s">
        <v>1471</v>
      </c>
      <c r="X3828" t="s">
        <v>1479</v>
      </c>
      <c r="Z3828" t="str" cm="1">
        <f t="array" ref="Z3828">IF(ISBLANK(AK3828),_xlfn.LET(
    _xlpm.nameBeforeSlash, IF(ISNUMBER(SEARCH("/", Y3828)), LEFT(Y3828, SEARCH("/", Y3828)-1), Y3828),
    _xlpm.matchRow, IFERROR(MATCH(_xlpm.nameBeforeSlash, AA:AA, 0), ""),
    _xlpm.difference, IF(_xlpm.matchRow="", "", ABS((R3828 + S3828)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),IF(ISBLANK(Y3828),"","Hidden"))</f>
        <v/>
      </c>
      <c r="AA3828" t="s">
        <v>3375</v>
      </c>
      <c r="AB3828" t="s">
        <v>1477</v>
      </c>
      <c r="AC3828" t="s">
        <v>6554</v>
      </c>
      <c r="AD3828" t="str">
        <f>_xlfn.XLOOKUP(AC3828,moves!A:A,moves!B:B)</f>
        <v>fire</v>
      </c>
      <c r="AE3828">
        <f>_xlfn.XLOOKUP(AC3828,moves!A:A,moves!D:D)</f>
        <v>4</v>
      </c>
      <c r="AF3828" t="str">
        <f>_xlfn.XLOOKUP(AC3828,moves!A:A,moves!E:E)</f>
        <v xml:space="preserve"> </v>
      </c>
      <c r="AG3828">
        <v>0</v>
      </c>
      <c r="AH3828">
        <v>0</v>
      </c>
      <c r="AI3828">
        <f t="shared" si="236"/>
        <v>0</v>
      </c>
      <c r="AJ3828" t="s">
        <v>525</v>
      </c>
      <c r="AK3828" t="s">
        <v>3509</v>
      </c>
      <c r="AL3828">
        <v>0</v>
      </c>
      <c r="AM3828" cm="1">
        <f t="array" ref="AM3828">IF(AL3828=1,1,
   IF(ISTEXT(AK3828),1,
   IF(AO3828&gt;1,AM3827,
   IF(AI3828=1,
      IF(SUMPRODUCT((LEN($Y$2:$Y$4096)-LEN(SUBSTITUTE($Y$2:$Y$4096,AA3828,"")))/LEN(AA3828))&gt;0,2,1),
      IF(
         SUMPRODUCT((LEN($Y$2:$Y$4096)-LEN(SUBSTITUTE($Y$2:$Y$4096,AA3828,"")))/LEN(AA3828))
         - SUMPRODUCT((LEN($Y$2:$Y$4096)-LEN(SUBSTITUTE($Y$2:$Y$4096,"Alolan "&amp;AA3828,"")))/LEN("Alolan "&amp;AA3828))
         - SUMPRODUCT((LEN($Y$2:$Y$4096)-LEN(SUBSTITUTE($Y$2:$Y$4096,"Galarian "&amp;AA3828,"")))/LEN("Galarian "&amp;AA3828))
         - SUMPRODUCT((LEN($Y$2:$Y$4096)-LEN(SUBSTITUTE($Y$2:$Y$4096,"Hisuian "&amp;AA3828,"")))/LEN("Hisuian "&amp;AA3828))
         - SUMPRODUCT((LEN($Y$2:$Y$4096)-LEN(SUBSTITUTE($Y$2:$Y$4096,"Paldean "&amp;AA3828,"")))/LEN("Paldean "&amp;AA3828))
      &gt;0,2,1)
   ))))</f>
        <v>1</v>
      </c>
      <c r="AN3828">
        <v>0</v>
      </c>
      <c r="AO3828">
        <v>2</v>
      </c>
    </row>
    <row r="3829" spans="1:41" x14ac:dyDescent="0.25">
      <c r="A3829">
        <v>635</v>
      </c>
      <c r="B3829" t="s">
        <v>864</v>
      </c>
      <c r="C3829" t="s">
        <v>1471</v>
      </c>
      <c r="D3829" t="s">
        <v>1482</v>
      </c>
      <c r="E3829">
        <v>92</v>
      </c>
      <c r="F3829">
        <v>105</v>
      </c>
      <c r="G3829">
        <v>90</v>
      </c>
      <c r="H3829">
        <v>125</v>
      </c>
      <c r="I3829">
        <v>90</v>
      </c>
      <c r="J3829">
        <v>98</v>
      </c>
      <c r="K3829" t="s">
        <v>860</v>
      </c>
      <c r="M3829" t="s">
        <v>3509</v>
      </c>
      <c r="N3829">
        <v>11.22</v>
      </c>
      <c r="O3829">
        <v>9.0800000000000018</v>
      </c>
      <c r="P3829">
        <v>3</v>
      </c>
      <c r="Q3829">
        <v>2</v>
      </c>
      <c r="R3829">
        <f t="shared" si="270"/>
        <v>14</v>
      </c>
      <c r="S3829">
        <f t="shared" si="271"/>
        <v>11</v>
      </c>
      <c r="T3829">
        <f t="shared" si="235"/>
        <v>25</v>
      </c>
      <c r="U3829" t="s">
        <v>1471</v>
      </c>
      <c r="V3829" t="s">
        <v>1482</v>
      </c>
      <c r="W3829" t="s">
        <v>1479</v>
      </c>
      <c r="X3829" t="s">
        <v>1481</v>
      </c>
      <c r="Z3829" t="str" cm="1">
        <f t="array" ref="Z3829">IF(ISBLANK(AK3829),_xlfn.LET(
    _xlpm.nameBeforeSlash, IF(ISNUMBER(SEARCH("/", Y3829)), LEFT(Y3829, SEARCH("/", Y3829)-1), Y3829),
    _xlpm.matchRow, IFERROR(MATCH(_xlpm.nameBeforeSlash, AA:AA, 0), ""),
    _xlpm.difference, IF(_xlpm.matchRow="", "", ABS((R3829 + S3829)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),IF(ISBLANK(Y3829),"","Hidden"))</f>
        <v/>
      </c>
      <c r="AA3829" t="s">
        <v>864</v>
      </c>
      <c r="AB3829" t="s">
        <v>3510</v>
      </c>
      <c r="AC3829" t="s">
        <v>6555</v>
      </c>
      <c r="AD3829" t="str">
        <f>_xlfn.XLOOKUP(AC3829,moves!A:A,moves!B:B)</f>
        <v>dragon</v>
      </c>
      <c r="AE3829">
        <f>_xlfn.XLOOKUP(AC3829,moves!A:A,moves!D:D)</f>
        <v>3</v>
      </c>
      <c r="AF3829" t="str">
        <f>_xlfn.XLOOKUP(AC3829,moves!A:A,moves!E:E)</f>
        <v>The user may deal 2 damage to any number of Pokémon in the user's party. For each Pokémon that was dealt damage to in this way: Deal 4 damage to any Pokémon in the target's party.</v>
      </c>
      <c r="AG3829">
        <v>0</v>
      </c>
      <c r="AH3829">
        <v>0</v>
      </c>
      <c r="AI3829">
        <f t="shared" si="236"/>
        <v>0</v>
      </c>
      <c r="AJ3829" t="s">
        <v>525</v>
      </c>
      <c r="AK3829" t="s">
        <v>3509</v>
      </c>
      <c r="AL3829">
        <v>0</v>
      </c>
      <c r="AM3829" cm="1">
        <f t="array" ref="AM3829">IF(AL3829=1,1,
   IF(ISTEXT(AK3829),1,
   IF(AO3829&gt;1,AM3828,
   IF(AI3829=1,
      IF(SUMPRODUCT((LEN($Y$2:$Y$4096)-LEN(SUBSTITUTE($Y$2:$Y$4096,AA3829,"")))/LEN(AA3829))&gt;0,2,1),
      IF(
         SUMPRODUCT((LEN($Y$2:$Y$4096)-LEN(SUBSTITUTE($Y$2:$Y$4096,AA3829,"")))/LEN(AA3829))
         - SUMPRODUCT((LEN($Y$2:$Y$4096)-LEN(SUBSTITUTE($Y$2:$Y$4096,"Alolan "&amp;AA3829,"")))/LEN("Alolan "&amp;AA3829))
         - SUMPRODUCT((LEN($Y$2:$Y$4096)-LEN(SUBSTITUTE($Y$2:$Y$4096,"Galarian "&amp;AA3829,"")))/LEN("Galarian "&amp;AA3829))
         - SUMPRODUCT((LEN($Y$2:$Y$4096)-LEN(SUBSTITUTE($Y$2:$Y$4096,"Hisuian "&amp;AA3829,"")))/LEN("Hisuian "&amp;AA3829))
         - SUMPRODUCT((LEN($Y$2:$Y$4096)-LEN(SUBSTITUTE($Y$2:$Y$4096,"Paldean "&amp;AA3829,"")))/LEN("Paldean "&amp;AA3829))
      &gt;0,2,1)
   ))))</f>
        <v>1</v>
      </c>
      <c r="AN3829">
        <v>0</v>
      </c>
      <c r="AO3829">
        <v>0</v>
      </c>
    </row>
    <row r="3830" spans="1:41" x14ac:dyDescent="0.25">
      <c r="A3830">
        <v>330</v>
      </c>
      <c r="B3830" t="s">
        <v>2006</v>
      </c>
      <c r="C3830" t="s">
        <v>1472</v>
      </c>
      <c r="D3830" t="s">
        <v>1482</v>
      </c>
      <c r="E3830">
        <v>80</v>
      </c>
      <c r="F3830">
        <v>100</v>
      </c>
      <c r="G3830">
        <v>80</v>
      </c>
      <c r="H3830">
        <v>80</v>
      </c>
      <c r="I3830">
        <v>80</v>
      </c>
      <c r="J3830">
        <v>100</v>
      </c>
      <c r="K3830" t="s">
        <v>1782</v>
      </c>
      <c r="M3830" t="s">
        <v>3509</v>
      </c>
      <c r="N3830">
        <v>9.8000000000000007</v>
      </c>
      <c r="O3830">
        <v>8</v>
      </c>
      <c r="P3830">
        <v>3</v>
      </c>
      <c r="Q3830">
        <v>4</v>
      </c>
      <c r="R3830">
        <f t="shared" si="270"/>
        <v>13</v>
      </c>
      <c r="S3830">
        <f t="shared" si="271"/>
        <v>12</v>
      </c>
      <c r="T3830">
        <f t="shared" si="235"/>
        <v>25</v>
      </c>
      <c r="U3830" t="s">
        <v>1472</v>
      </c>
      <c r="V3830" t="s">
        <v>1482</v>
      </c>
      <c r="W3830" t="s">
        <v>1481</v>
      </c>
      <c r="X3830" t="s">
        <v>1546</v>
      </c>
      <c r="Z3830" t="str" cm="1">
        <f t="array" ref="Z3830">IF(ISBLANK(AK3830),_xlfn.LET(
    _xlpm.nameBeforeSlash, IF(ISNUMBER(SEARCH("/", Y3830)), LEFT(Y3830, SEARCH("/", Y3830)-1), Y3830),
    _xlpm.matchRow, IFERROR(MATCH(_xlpm.nameBeforeSlash, AA:AA, 0), ""),
    _xlpm.difference, IF(_xlpm.matchRow="", "", ABS((R3830 + S3830)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),IF(ISBLANK(Y3830),"","Hidden"))</f>
        <v/>
      </c>
      <c r="AA3830" t="s">
        <v>2006</v>
      </c>
      <c r="AB3830" t="s">
        <v>3510</v>
      </c>
      <c r="AC3830" t="s">
        <v>6542</v>
      </c>
      <c r="AD3830" t="str">
        <f>_xlfn.XLOOKUP(AC3830,moves!A:A,moves!B:B)</f>
        <v>dragon</v>
      </c>
      <c r="AE3830">
        <f>_xlfn.XLOOKUP(AC3830,moves!A:A,moves!D:D)</f>
        <v>4</v>
      </c>
      <c r="AF3830" t="str">
        <f>_xlfn.XLOOKUP(AC3830,moves!A:A,moves!E:E)</f>
        <v>Deal 1 damage to all Pokémon in the target's party that has evolved.</v>
      </c>
      <c r="AG3830">
        <v>0</v>
      </c>
      <c r="AH3830">
        <v>0</v>
      </c>
      <c r="AI3830">
        <f t="shared" si="236"/>
        <v>0</v>
      </c>
      <c r="AJ3830" t="s">
        <v>525</v>
      </c>
      <c r="AK3830" t="s">
        <v>3509</v>
      </c>
      <c r="AL3830">
        <v>0</v>
      </c>
      <c r="AM3830" cm="1">
        <f t="array" ref="AM3830">IF(AL3830=1,1,
   IF(ISTEXT(AK3830),1,
   IF(AO3830&gt;1,AM3829,
   IF(AI3830=1,
      IF(SUMPRODUCT((LEN($Y$2:$Y$4096)-LEN(SUBSTITUTE($Y$2:$Y$4096,AA3830,"")))/LEN(AA3830))&gt;0,2,1),
      IF(
         SUMPRODUCT((LEN($Y$2:$Y$4096)-LEN(SUBSTITUTE($Y$2:$Y$4096,AA3830,"")))/LEN(AA3830))
         - SUMPRODUCT((LEN($Y$2:$Y$4096)-LEN(SUBSTITUTE($Y$2:$Y$4096,"Alolan "&amp;AA3830,"")))/LEN("Alolan "&amp;AA3830))
         - SUMPRODUCT((LEN($Y$2:$Y$4096)-LEN(SUBSTITUTE($Y$2:$Y$4096,"Galarian "&amp;AA3830,"")))/LEN("Galarian "&amp;AA3830))
         - SUMPRODUCT((LEN($Y$2:$Y$4096)-LEN(SUBSTITUTE($Y$2:$Y$4096,"Hisuian "&amp;AA3830,"")))/LEN("Hisuian "&amp;AA3830))
         - SUMPRODUCT((LEN($Y$2:$Y$4096)-LEN(SUBSTITUTE($Y$2:$Y$4096,"Paldean "&amp;AA3830,"")))/LEN("Paldean "&amp;AA3830))
      &gt;0,2,1)
   ))))</f>
        <v>1</v>
      </c>
      <c r="AN3830">
        <v>0</v>
      </c>
      <c r="AO3830">
        <v>0</v>
      </c>
    </row>
    <row r="3831" spans="1:41" x14ac:dyDescent="0.25">
      <c r="A3831" t="s">
        <v>3799</v>
      </c>
      <c r="B3831" t="s">
        <v>1685</v>
      </c>
      <c r="C3831" t="s">
        <v>1468</v>
      </c>
      <c r="D3831" t="s">
        <v>1482</v>
      </c>
      <c r="E3831">
        <v>95</v>
      </c>
      <c r="F3831">
        <v>105</v>
      </c>
      <c r="G3831">
        <v>85</v>
      </c>
      <c r="H3831">
        <v>125</v>
      </c>
      <c r="I3831">
        <v>75</v>
      </c>
      <c r="J3831">
        <v>45</v>
      </c>
      <c r="K3831" t="s">
        <v>1686</v>
      </c>
      <c r="M3831" t="s">
        <v>3509</v>
      </c>
      <c r="N3831">
        <v>9.1</v>
      </c>
      <c r="O3831">
        <v>8.6</v>
      </c>
      <c r="P3831">
        <v>3</v>
      </c>
      <c r="Q3831">
        <v>4</v>
      </c>
      <c r="R3831">
        <f t="shared" si="270"/>
        <v>12</v>
      </c>
      <c r="S3831">
        <f t="shared" si="271"/>
        <v>13</v>
      </c>
      <c r="T3831">
        <f t="shared" si="235"/>
        <v>25</v>
      </c>
      <c r="U3831" t="s">
        <v>1468</v>
      </c>
      <c r="V3831" t="s">
        <v>1482</v>
      </c>
      <c r="W3831" t="s">
        <v>429</v>
      </c>
      <c r="X3831" t="s">
        <v>1469</v>
      </c>
      <c r="Z3831" t="str" cm="1">
        <f t="array" ref="Z3831">IF(ISBLANK(AK3831),_xlfn.LET(
    _xlpm.nameBeforeSlash, IF(ISNUMBER(SEARCH("/", Y3831)), LEFT(Y3831, SEARCH("/", Y3831)-1), Y3831),
    _xlpm.matchRow, IFERROR(MATCH(_xlpm.nameBeforeSlash, AA:AA, 0), ""),
    _xlpm.difference, IF(_xlpm.matchRow="", "", ABS((R3831 + S3831)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),IF(ISBLANK(Y3831),"","Hidden"))</f>
        <v/>
      </c>
      <c r="AA3831" t="s">
        <v>5071</v>
      </c>
      <c r="AB3831" t="s">
        <v>3510</v>
      </c>
      <c r="AC3831" t="s">
        <v>463</v>
      </c>
      <c r="AD3831" t="str">
        <f>_xlfn.XLOOKUP(AC3831,moves!A:A,moves!B:B)</f>
        <v>grass</v>
      </c>
      <c r="AE3831">
        <f>_xlfn.XLOOKUP(AC3831,moves!A:A,moves!D:D)</f>
        <v>5</v>
      </c>
      <c r="AF3831" t="str">
        <f>_xlfn.XLOOKUP(AC3831,moves!A:A,moves!E:E)</f>
        <v>Critical hits deal +2 damage. For each critical hit rolled: The user takes 2 damage.</v>
      </c>
      <c r="AG3831">
        <v>0</v>
      </c>
      <c r="AH3831">
        <v>0</v>
      </c>
      <c r="AI3831">
        <f t="shared" si="236"/>
        <v>1</v>
      </c>
      <c r="AJ3831" t="s">
        <v>525</v>
      </c>
      <c r="AK3831" t="s">
        <v>3509</v>
      </c>
      <c r="AL3831">
        <v>0</v>
      </c>
      <c r="AM3831" cm="1">
        <f t="array" ref="AM3831">IF(AL3831=1,1,
   IF(ISTEXT(AK3831),1,
   IF(AO3831&gt;1,AM3830,
   IF(AI3831=1,
      IF(SUMPRODUCT((LEN($Y$2:$Y$4096)-LEN(SUBSTITUTE($Y$2:$Y$4096,AA3831,"")))/LEN(AA3831))&gt;0,2,1),
      IF(
         SUMPRODUCT((LEN($Y$2:$Y$4096)-LEN(SUBSTITUTE($Y$2:$Y$4096,AA3831,"")))/LEN(AA3831))
         - SUMPRODUCT((LEN($Y$2:$Y$4096)-LEN(SUBSTITUTE($Y$2:$Y$4096,"Alolan "&amp;AA3831,"")))/LEN("Alolan "&amp;AA3831))
         - SUMPRODUCT((LEN($Y$2:$Y$4096)-LEN(SUBSTITUTE($Y$2:$Y$4096,"Galarian "&amp;AA3831,"")))/LEN("Galarian "&amp;AA3831))
         - SUMPRODUCT((LEN($Y$2:$Y$4096)-LEN(SUBSTITUTE($Y$2:$Y$4096,"Hisuian "&amp;AA3831,"")))/LEN("Hisuian "&amp;AA3831))
         - SUMPRODUCT((LEN($Y$2:$Y$4096)-LEN(SUBSTITUTE($Y$2:$Y$4096,"Paldean "&amp;AA3831,"")))/LEN("Paldean "&amp;AA3831))
      &gt;0,2,1)
   ))))</f>
        <v>1</v>
      </c>
      <c r="AN3831">
        <v>0</v>
      </c>
      <c r="AO3831">
        <v>0</v>
      </c>
    </row>
    <row r="3832" spans="1:41" x14ac:dyDescent="0.25">
      <c r="A3832" t="s">
        <v>4882</v>
      </c>
      <c r="B3832" t="s">
        <v>2839</v>
      </c>
      <c r="C3832" t="s">
        <v>1514</v>
      </c>
      <c r="D3832" t="s">
        <v>1482</v>
      </c>
      <c r="E3832">
        <v>90</v>
      </c>
      <c r="F3832">
        <v>105</v>
      </c>
      <c r="G3832">
        <v>130</v>
      </c>
      <c r="H3832">
        <v>125</v>
      </c>
      <c r="I3832">
        <v>65</v>
      </c>
      <c r="J3832">
        <v>85</v>
      </c>
      <c r="K3832" t="s">
        <v>2838</v>
      </c>
      <c r="M3832" t="s">
        <v>3509</v>
      </c>
      <c r="N3832">
        <v>10.7</v>
      </c>
      <c r="O3832">
        <v>9.4499999999999993</v>
      </c>
      <c r="P3832">
        <v>2</v>
      </c>
      <c r="Q3832">
        <v>4</v>
      </c>
      <c r="R3832">
        <f t="shared" si="270"/>
        <v>13</v>
      </c>
      <c r="S3832">
        <f t="shared" si="271"/>
        <v>13</v>
      </c>
      <c r="T3832">
        <f t="shared" si="235"/>
        <v>26</v>
      </c>
      <c r="U3832" t="s">
        <v>1514</v>
      </c>
      <c r="V3832" t="s">
        <v>1482</v>
      </c>
      <c r="W3832" t="s">
        <v>1521</v>
      </c>
      <c r="X3832" t="s">
        <v>1492</v>
      </c>
      <c r="Z3832" t="str" cm="1">
        <f t="array" ref="Z3832">IF(ISBLANK(AK3832),_xlfn.LET(
    _xlpm.nameBeforeSlash, IF(ISNUMBER(SEARCH("/", Y3832)), LEFT(Y3832, SEARCH("/", Y3832)-1), Y3832),
    _xlpm.matchRow, IFERROR(MATCH(_xlpm.nameBeforeSlash, AA:AA, 0), ""),
    _xlpm.difference, IF(_xlpm.matchRow="", "", ABS((R3832 + S3832)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),IF(ISBLANK(Y3832),"","Hidden"))</f>
        <v/>
      </c>
      <c r="AA3832" t="s">
        <v>5990</v>
      </c>
      <c r="AB3832" t="s">
        <v>3510</v>
      </c>
      <c r="AC3832" t="s">
        <v>6936</v>
      </c>
      <c r="AD3832" t="str">
        <f>_xlfn.XLOOKUP(AC3832,moves!A:A,moves!B:B)</f>
        <v>steel</v>
      </c>
      <c r="AE3832">
        <f>_xlfn.XLOOKUP(AC3832,moves!A:A,moves!D:D)</f>
        <v>4</v>
      </c>
      <c r="AF3832" t="str">
        <f>_xlfn.XLOOKUP(AC3832,moves!A:A,moves!E:E)</f>
        <v>For the remainder of the round: The user does not have any type weaknesses.</v>
      </c>
      <c r="AG3832">
        <v>0</v>
      </c>
      <c r="AH3832">
        <v>0</v>
      </c>
      <c r="AI3832">
        <f t="shared" si="236"/>
        <v>1</v>
      </c>
      <c r="AJ3832" t="s">
        <v>525</v>
      </c>
      <c r="AK3832" t="s">
        <v>3509</v>
      </c>
      <c r="AL3832">
        <v>0</v>
      </c>
      <c r="AM3832" cm="1">
        <f t="array" ref="AM3832">IF(AL3832=1,1,
   IF(ISTEXT(AK3832),1,
   IF(AO3832&gt;1,AM3831,
   IF(AI3832=1,
      IF(SUMPRODUCT((LEN($Y$2:$Y$4096)-LEN(SUBSTITUTE($Y$2:$Y$4096,AA3832,"")))/LEN(AA3832))&gt;0,2,1),
      IF(
         SUMPRODUCT((LEN($Y$2:$Y$4096)-LEN(SUBSTITUTE($Y$2:$Y$4096,AA3832,"")))/LEN(AA3832))
         - SUMPRODUCT((LEN($Y$2:$Y$4096)-LEN(SUBSTITUTE($Y$2:$Y$4096,"Alolan "&amp;AA3832,"")))/LEN("Alolan "&amp;AA3832))
         - SUMPRODUCT((LEN($Y$2:$Y$4096)-LEN(SUBSTITUTE($Y$2:$Y$4096,"Galarian "&amp;AA3832,"")))/LEN("Galarian "&amp;AA3832))
         - SUMPRODUCT((LEN($Y$2:$Y$4096)-LEN(SUBSTITUTE($Y$2:$Y$4096,"Hisuian "&amp;AA3832,"")))/LEN("Hisuian "&amp;AA3832))
         - SUMPRODUCT((LEN($Y$2:$Y$4096)-LEN(SUBSTITUTE($Y$2:$Y$4096,"Paldean "&amp;AA3832,"")))/LEN("Paldean "&amp;AA3832))
      &gt;0,2,1)
   ))))</f>
        <v>1</v>
      </c>
      <c r="AN3832">
        <v>0</v>
      </c>
      <c r="AO3832">
        <v>0</v>
      </c>
    </row>
    <row r="3833" spans="1:41" x14ac:dyDescent="0.25">
      <c r="A3833" t="s">
        <v>4700</v>
      </c>
      <c r="B3833" t="s">
        <v>2804</v>
      </c>
      <c r="C3833" t="s">
        <v>1471</v>
      </c>
      <c r="D3833" t="s">
        <v>1536</v>
      </c>
      <c r="E3833">
        <v>95</v>
      </c>
      <c r="F3833">
        <v>120</v>
      </c>
      <c r="G3833">
        <v>65</v>
      </c>
      <c r="H3833">
        <v>95</v>
      </c>
      <c r="I3833">
        <v>75</v>
      </c>
      <c r="J3833">
        <v>60</v>
      </c>
      <c r="K3833" t="s">
        <v>2805</v>
      </c>
      <c r="M3833" t="s">
        <v>3511</v>
      </c>
      <c r="N3833">
        <v>9.35</v>
      </c>
      <c r="O3833">
        <v>8</v>
      </c>
      <c r="P3833">
        <v>3</v>
      </c>
      <c r="Q3833">
        <v>5</v>
      </c>
      <c r="R3833">
        <f t="shared" si="270"/>
        <v>12</v>
      </c>
      <c r="S3833">
        <f t="shared" si="271"/>
        <v>13</v>
      </c>
      <c r="T3833">
        <f t="shared" si="235"/>
        <v>25</v>
      </c>
      <c r="U3833" t="s">
        <v>1471</v>
      </c>
      <c r="V3833" t="s">
        <v>1536</v>
      </c>
      <c r="W3833" t="s">
        <v>1492</v>
      </c>
      <c r="X3833" t="s">
        <v>429</v>
      </c>
      <c r="Z3833" t="str" cm="1">
        <f t="array" ref="Z3833">IF(ISBLANK(AK3833),_xlfn.LET(
    _xlpm.nameBeforeSlash, IF(ISNUMBER(SEARCH("/", Y3833)), LEFT(Y3833, SEARCH("/", Y3833)-1), Y3833),
    _xlpm.matchRow, IFERROR(MATCH(_xlpm.nameBeforeSlash, AA:AA, 0), ""),
    _xlpm.difference, IF(_xlpm.matchRow="", "", ABS((R3833 + S3833)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),IF(ISBLANK(Y3833),"","Hidden"))</f>
        <v/>
      </c>
      <c r="AA3833" t="s">
        <v>5965</v>
      </c>
      <c r="AB3833" t="s">
        <v>3512</v>
      </c>
      <c r="AC3833" t="s">
        <v>6828</v>
      </c>
      <c r="AD3833" t="str">
        <f>_xlfn.XLOOKUP(AC3833,moves!A:A,moves!B:B)</f>
        <v>dark</v>
      </c>
      <c r="AE3833">
        <f>_xlfn.XLOOKUP(AC3833,moves!A:A,moves!D:D)</f>
        <v>4</v>
      </c>
      <c r="AF3833" t="str">
        <f>_xlfn.XLOOKUP(AC3833,moves!A:A,moves!E:E)</f>
        <v>When the target next attacks: If the move is not Dark-type, decrease attack strength by 1.</v>
      </c>
      <c r="AG3833">
        <v>0</v>
      </c>
      <c r="AH3833">
        <v>0</v>
      </c>
      <c r="AI3833">
        <f t="shared" si="236"/>
        <v>1</v>
      </c>
      <c r="AJ3833" t="s">
        <v>525</v>
      </c>
      <c r="AK3833" t="s">
        <v>3511</v>
      </c>
      <c r="AL3833">
        <v>0</v>
      </c>
      <c r="AM3833" cm="1">
        <f t="array" ref="AM3833">IF(AL3833=1,1,
   IF(ISTEXT(AK3833),1,
   IF(AO3833&gt;1,AM3832,
   IF(AI3833=1,
      IF(SUMPRODUCT((LEN($Y$2:$Y$4096)-LEN(SUBSTITUTE($Y$2:$Y$4096,AA3833,"")))/LEN(AA3833))&gt;0,2,1),
      IF(
         SUMPRODUCT((LEN($Y$2:$Y$4096)-LEN(SUBSTITUTE($Y$2:$Y$4096,AA3833,"")))/LEN(AA3833))
         - SUMPRODUCT((LEN($Y$2:$Y$4096)-LEN(SUBSTITUTE($Y$2:$Y$4096,"Alolan "&amp;AA3833,"")))/LEN("Alolan "&amp;AA3833))
         - SUMPRODUCT((LEN($Y$2:$Y$4096)-LEN(SUBSTITUTE($Y$2:$Y$4096,"Galarian "&amp;AA3833,"")))/LEN("Galarian "&amp;AA3833))
         - SUMPRODUCT((LEN($Y$2:$Y$4096)-LEN(SUBSTITUTE($Y$2:$Y$4096,"Hisuian "&amp;AA3833,"")))/LEN("Hisuian "&amp;AA3833))
         - SUMPRODUCT((LEN($Y$2:$Y$4096)-LEN(SUBSTITUTE($Y$2:$Y$4096,"Paldean "&amp;AA3833,"")))/LEN("Paldean "&amp;AA3833))
      &gt;0,2,1)
   ))))</f>
        <v>1</v>
      </c>
      <c r="AN3833">
        <v>0</v>
      </c>
      <c r="AO3833">
        <v>1</v>
      </c>
    </row>
    <row r="3834" spans="1:41" x14ac:dyDescent="0.25">
      <c r="A3834" t="s">
        <v>4701</v>
      </c>
      <c r="B3834" t="s">
        <v>2804</v>
      </c>
      <c r="C3834" t="s">
        <v>1471</v>
      </c>
      <c r="D3834" t="s">
        <v>1536</v>
      </c>
      <c r="E3834">
        <v>95</v>
      </c>
      <c r="F3834">
        <v>120</v>
      </c>
      <c r="G3834">
        <v>65</v>
      </c>
      <c r="H3834">
        <v>95</v>
      </c>
      <c r="I3834">
        <v>75</v>
      </c>
      <c r="J3834">
        <v>60</v>
      </c>
      <c r="K3834" t="s">
        <v>2805</v>
      </c>
      <c r="M3834" t="s">
        <v>3511</v>
      </c>
      <c r="N3834">
        <v>9.35</v>
      </c>
      <c r="O3834">
        <v>8</v>
      </c>
      <c r="P3834">
        <v>1</v>
      </c>
      <c r="Q3834">
        <v>14</v>
      </c>
      <c r="R3834">
        <f t="shared" si="270"/>
        <v>10</v>
      </c>
      <c r="S3834">
        <f t="shared" si="271"/>
        <v>22</v>
      </c>
      <c r="T3834">
        <f t="shared" si="235"/>
        <v>32</v>
      </c>
      <c r="U3834" t="s">
        <v>1471</v>
      </c>
      <c r="V3834" t="s">
        <v>1536</v>
      </c>
      <c r="W3834" t="s">
        <v>1492</v>
      </c>
      <c r="X3834" t="s">
        <v>429</v>
      </c>
      <c r="Z3834" t="str" cm="1">
        <f t="array" ref="Z3834">IF(ISBLANK(AK3834),_xlfn.LET(
    _xlpm.nameBeforeSlash, IF(ISNUMBER(SEARCH("/", Y3834)), LEFT(Y3834, SEARCH("/", Y3834)-1), Y3834),
    _xlpm.matchRow, IFERROR(MATCH(_xlpm.nameBeforeSlash, AA:AA, 0), ""),
    _xlpm.difference, IF(_xlpm.matchRow="", "", ABS((R3834 + S3834)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),IF(ISBLANK(Y3834),"","Hidden"))</f>
        <v/>
      </c>
      <c r="AA3834" t="s">
        <v>5966</v>
      </c>
      <c r="AB3834" t="s">
        <v>3299</v>
      </c>
      <c r="AC3834" t="s">
        <v>6827</v>
      </c>
      <c r="AD3834" t="str">
        <f>_xlfn.XLOOKUP(AC3834,moves!A:A,moves!B:B)</f>
        <v>dark</v>
      </c>
      <c r="AE3834">
        <f>_xlfn.XLOOKUP(AC3834,moves!A:A,moves!D:D)</f>
        <v>3</v>
      </c>
      <c r="AF3834" t="str">
        <f>_xlfn.XLOOKUP(AC3834,moves!A:A,moves!E:E)</f>
        <v>For each other Dark-type move any active Pokémon knows: Deal 2 extra damage.</v>
      </c>
      <c r="AG3834">
        <v>0</v>
      </c>
      <c r="AH3834">
        <v>0</v>
      </c>
      <c r="AI3834">
        <f t="shared" si="236"/>
        <v>1</v>
      </c>
      <c r="AJ3834" t="s">
        <v>525</v>
      </c>
      <c r="AK3834" t="s">
        <v>3511</v>
      </c>
      <c r="AL3834">
        <v>0</v>
      </c>
      <c r="AM3834" cm="1">
        <f t="array" ref="AM3834">IF(AL3834=1,1,
   IF(ISTEXT(AK3834),1,
   IF(AO3834&gt;1,AM3833,
   IF(AI3834=1,
      IF(SUMPRODUCT((LEN($Y$2:$Y$4096)-LEN(SUBSTITUTE($Y$2:$Y$4096,AA3834,"")))/LEN(AA3834))&gt;0,2,1),
      IF(
         SUMPRODUCT((LEN($Y$2:$Y$4096)-LEN(SUBSTITUTE($Y$2:$Y$4096,AA3834,"")))/LEN(AA3834))
         - SUMPRODUCT((LEN($Y$2:$Y$4096)-LEN(SUBSTITUTE($Y$2:$Y$4096,"Alolan "&amp;AA3834,"")))/LEN("Alolan "&amp;AA3834))
         - SUMPRODUCT((LEN($Y$2:$Y$4096)-LEN(SUBSTITUTE($Y$2:$Y$4096,"Galarian "&amp;AA3834,"")))/LEN("Galarian "&amp;AA3834))
         - SUMPRODUCT((LEN($Y$2:$Y$4096)-LEN(SUBSTITUTE($Y$2:$Y$4096,"Hisuian "&amp;AA3834,"")))/LEN("Hisuian "&amp;AA3834))
         - SUMPRODUCT((LEN($Y$2:$Y$4096)-LEN(SUBSTITUTE($Y$2:$Y$4096,"Paldean "&amp;AA3834,"")))/LEN("Paldean "&amp;AA3834))
      &gt;0,2,1)
   ))))</f>
        <v>1</v>
      </c>
      <c r="AN3834">
        <v>0</v>
      </c>
      <c r="AO3834">
        <v>2</v>
      </c>
    </row>
    <row r="3835" spans="1:41" x14ac:dyDescent="0.25">
      <c r="A3835" t="s">
        <v>1564</v>
      </c>
      <c r="B3835" t="s">
        <v>19</v>
      </c>
      <c r="C3835" t="s">
        <v>1209</v>
      </c>
      <c r="D3835" t="s">
        <v>1536</v>
      </c>
      <c r="E3835">
        <v>73</v>
      </c>
      <c r="F3835">
        <v>67</v>
      </c>
      <c r="G3835">
        <v>75</v>
      </c>
      <c r="H3835">
        <v>81</v>
      </c>
      <c r="I3835">
        <v>100</v>
      </c>
      <c r="J3835">
        <v>109</v>
      </c>
      <c r="K3835" t="s">
        <v>1560</v>
      </c>
      <c r="M3835" t="s">
        <v>3511</v>
      </c>
      <c r="N3835">
        <v>9.08</v>
      </c>
      <c r="O3835">
        <v>8.17</v>
      </c>
      <c r="P3835">
        <v>4</v>
      </c>
      <c r="Q3835">
        <v>5</v>
      </c>
      <c r="R3835">
        <f t="shared" si="270"/>
        <v>13</v>
      </c>
      <c r="S3835">
        <f t="shared" si="271"/>
        <v>13</v>
      </c>
      <c r="T3835">
        <f t="shared" si="235"/>
        <v>26</v>
      </c>
      <c r="U3835" t="s">
        <v>1209</v>
      </c>
      <c r="V3835" t="s">
        <v>1536</v>
      </c>
      <c r="W3835" t="s">
        <v>429</v>
      </c>
      <c r="X3835" t="s">
        <v>1524</v>
      </c>
      <c r="Z3835" t="str" cm="1">
        <f t="array" ref="Z3835">IF(ISBLANK(AK3835),_xlfn.LET(
    _xlpm.nameBeforeSlash, IF(ISNUMBER(SEARCH("/", Y3835)), LEFT(Y3835, SEARCH("/", Y3835)-1), Y3835),
    _xlpm.matchRow, IFERROR(MATCH(_xlpm.nameBeforeSlash, AA:AA, 0), ""),
    _xlpm.difference, IF(_xlpm.matchRow="", "", ABS((R3835 + S3835)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),IF(ISBLANK(Y3835),"","Hidden"))</f>
        <v/>
      </c>
      <c r="AA3835" t="s">
        <v>1562</v>
      </c>
      <c r="AB3835" t="s">
        <v>3512</v>
      </c>
      <c r="AC3835" t="s">
        <v>422</v>
      </c>
      <c r="AD3835" t="str">
        <f>_xlfn.XLOOKUP(AC3835,moves!A:A,moves!B:B)</f>
        <v>ice</v>
      </c>
      <c r="AE3835">
        <f>_xlfn.XLOOKUP(AC3835,moves!A:A,moves!D:D)</f>
        <v>4</v>
      </c>
      <c r="AF3835" t="str">
        <f>_xlfn.XLOOKUP(AC3835,moves!A:A,moves!E:E)</f>
        <v>If 2 or more status symbols are rolled: Inflict the Frozen status on the target.</v>
      </c>
      <c r="AG3835">
        <v>0</v>
      </c>
      <c r="AH3835">
        <v>0</v>
      </c>
      <c r="AI3835">
        <f t="shared" si="236"/>
        <v>0</v>
      </c>
      <c r="AJ3835" t="s">
        <v>525</v>
      </c>
      <c r="AK3835" t="s">
        <v>3511</v>
      </c>
      <c r="AL3835">
        <v>0</v>
      </c>
      <c r="AM3835" cm="1">
        <f t="array" ref="AM3835">IF(AL3835=1,1,
   IF(ISTEXT(AK3835),1,
   IF(AO3835&gt;1,AM3833,
   IF(AI3835=1,
      IF(SUMPRODUCT((LEN($Y$2:$Y$4096)-LEN(SUBSTITUTE($Y$2:$Y$4096,AA3835,"")))/LEN(AA3835))&gt;0,2,1),
      IF(
         SUMPRODUCT((LEN($Y$2:$Y$4096)-LEN(SUBSTITUTE($Y$2:$Y$4096,AA3835,"")))/LEN(AA3835))
         - SUMPRODUCT((LEN($Y$2:$Y$4096)-LEN(SUBSTITUTE($Y$2:$Y$4096,"Alolan "&amp;AA3835,"")))/LEN("Alolan "&amp;AA3835))
         - SUMPRODUCT((LEN($Y$2:$Y$4096)-LEN(SUBSTITUTE($Y$2:$Y$4096,"Galarian "&amp;AA3835,"")))/LEN("Galarian "&amp;AA3835))
         - SUMPRODUCT((LEN($Y$2:$Y$4096)-LEN(SUBSTITUTE($Y$2:$Y$4096,"Hisuian "&amp;AA3835,"")))/LEN("Hisuian "&amp;AA3835))
         - SUMPRODUCT((LEN($Y$2:$Y$4096)-LEN(SUBSTITUTE($Y$2:$Y$4096,"Paldean "&amp;AA3835,"")))/LEN("Paldean "&amp;AA3835))
      &gt;0,2,1)
   ))))</f>
        <v>1</v>
      </c>
      <c r="AN3835">
        <v>0</v>
      </c>
      <c r="AO3835">
        <v>0</v>
      </c>
    </row>
    <row r="3836" spans="1:41" x14ac:dyDescent="0.25">
      <c r="A3836">
        <v>801</v>
      </c>
      <c r="B3836" t="s">
        <v>2710</v>
      </c>
      <c r="C3836" t="s">
        <v>1514</v>
      </c>
      <c r="D3836" t="s">
        <v>1536</v>
      </c>
      <c r="E3836">
        <v>80</v>
      </c>
      <c r="F3836">
        <v>95</v>
      </c>
      <c r="G3836">
        <v>115</v>
      </c>
      <c r="H3836">
        <v>130</v>
      </c>
      <c r="I3836">
        <v>115</v>
      </c>
      <c r="J3836">
        <v>65</v>
      </c>
      <c r="K3836" t="s">
        <v>2711</v>
      </c>
      <c r="M3836" t="s">
        <v>3511</v>
      </c>
      <c r="N3836">
        <v>10.050000000000001</v>
      </c>
      <c r="O3836">
        <v>10.1</v>
      </c>
      <c r="P3836">
        <v>2</v>
      </c>
      <c r="Q3836">
        <v>6</v>
      </c>
      <c r="R3836">
        <f t="shared" si="270"/>
        <v>12</v>
      </c>
      <c r="S3836">
        <f t="shared" si="271"/>
        <v>16</v>
      </c>
      <c r="T3836">
        <f t="shared" si="235"/>
        <v>28</v>
      </c>
      <c r="U3836" t="s">
        <v>1514</v>
      </c>
      <c r="V3836" t="s">
        <v>1536</v>
      </c>
      <c r="W3836" t="s">
        <v>1521</v>
      </c>
      <c r="X3836" t="s">
        <v>1492</v>
      </c>
      <c r="Z3836" t="str" cm="1">
        <f t="array" ref="Z3836">IF(ISBLANK(AK3836),_xlfn.LET(
    _xlpm.nameBeforeSlash, IF(ISNUMBER(SEARCH("/", Y3836)), LEFT(Y3836, SEARCH("/", Y3836)-1), Y3836),
    _xlpm.matchRow, IFERROR(MATCH(_xlpm.nameBeforeSlash, AA:AA, 0), ""),
    _xlpm.difference, IF(_xlpm.matchRow="", "", ABS((R3836 + S3836)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),IF(ISBLANK(Y3836),"","Hidden"))</f>
        <v/>
      </c>
      <c r="AA3836" t="s">
        <v>2710</v>
      </c>
      <c r="AB3836" t="s">
        <v>3512</v>
      </c>
      <c r="AC3836" t="s">
        <v>1015</v>
      </c>
      <c r="AD3836" t="str">
        <f>_xlfn.XLOOKUP(AC3836,moves!A:A,moves!B:B)</f>
        <v>fairy</v>
      </c>
      <c r="AE3836">
        <f>_xlfn.XLOOKUP(AC3836,moves!A:A,moves!D:D)</f>
        <v>6</v>
      </c>
      <c r="AF3836" t="str">
        <f>_xlfn.XLOOKUP(AC3836,moves!A:A,moves!E:E)</f>
        <v>Status symbols deal +1 damage.</v>
      </c>
      <c r="AG3836">
        <v>0</v>
      </c>
      <c r="AH3836">
        <v>1</v>
      </c>
      <c r="AI3836">
        <f t="shared" si="236"/>
        <v>0</v>
      </c>
      <c r="AJ3836" t="s">
        <v>8452</v>
      </c>
      <c r="AK3836" t="s">
        <v>3511</v>
      </c>
      <c r="AL3836">
        <v>0</v>
      </c>
      <c r="AM3836" cm="1">
        <f t="array" ref="AM3836">IF(AL3836=1,1,
   IF(ISTEXT(AK3836),1,
   IF(AO3836&gt;1,AM3835,
   IF(AI3836=1,
      IF(SUMPRODUCT((LEN($Y$2:$Y$4096)-LEN(SUBSTITUTE($Y$2:$Y$4096,AA3836,"")))/LEN(AA3836))&gt;0,2,1),
      IF(
         SUMPRODUCT((LEN($Y$2:$Y$4096)-LEN(SUBSTITUTE($Y$2:$Y$4096,AA3836,"")))/LEN(AA3836))
         - SUMPRODUCT((LEN($Y$2:$Y$4096)-LEN(SUBSTITUTE($Y$2:$Y$4096,"Alolan "&amp;AA3836,"")))/LEN("Alolan "&amp;AA3836))
         - SUMPRODUCT((LEN($Y$2:$Y$4096)-LEN(SUBSTITUTE($Y$2:$Y$4096,"Galarian "&amp;AA3836,"")))/LEN("Galarian "&amp;AA3836))
         - SUMPRODUCT((LEN($Y$2:$Y$4096)-LEN(SUBSTITUTE($Y$2:$Y$4096,"Hisuian "&amp;AA3836,"")))/LEN("Hisuian "&amp;AA3836))
         - SUMPRODUCT((LEN($Y$2:$Y$4096)-LEN(SUBSTITUTE($Y$2:$Y$4096,"Paldean "&amp;AA3836,"")))/LEN("Paldean "&amp;AA3836))
      &gt;0,2,1)
   ))))</f>
        <v>1</v>
      </c>
      <c r="AN3836">
        <v>0</v>
      </c>
      <c r="AO3836">
        <v>0</v>
      </c>
    </row>
    <row r="3837" spans="1:41" x14ac:dyDescent="0.25">
      <c r="A3837" t="s">
        <v>4006</v>
      </c>
      <c r="B3837" t="s">
        <v>118</v>
      </c>
      <c r="C3837" t="s">
        <v>429</v>
      </c>
      <c r="D3837" t="s">
        <v>1536</v>
      </c>
      <c r="E3837">
        <v>68</v>
      </c>
      <c r="F3837">
        <v>65</v>
      </c>
      <c r="G3837">
        <v>65</v>
      </c>
      <c r="H3837">
        <v>125</v>
      </c>
      <c r="I3837">
        <v>115</v>
      </c>
      <c r="J3837">
        <v>80</v>
      </c>
      <c r="K3837" t="s">
        <v>364</v>
      </c>
      <c r="M3837" t="s">
        <v>3511</v>
      </c>
      <c r="N3837">
        <v>10.1</v>
      </c>
      <c r="O3837">
        <v>8.120000000000001</v>
      </c>
      <c r="P3837">
        <v>4</v>
      </c>
      <c r="Q3837">
        <v>3</v>
      </c>
      <c r="R3837">
        <f t="shared" si="270"/>
        <v>14</v>
      </c>
      <c r="S3837">
        <f t="shared" si="271"/>
        <v>11</v>
      </c>
      <c r="T3837">
        <f t="shared" si="235"/>
        <v>25</v>
      </c>
      <c r="U3837" t="s">
        <v>429</v>
      </c>
      <c r="V3837" t="s">
        <v>1536</v>
      </c>
      <c r="W3837" t="s">
        <v>1479</v>
      </c>
      <c r="X3837" t="s">
        <v>1524</v>
      </c>
      <c r="Z3837" t="str" cm="1">
        <f t="array" ref="Z3837">IF(ISBLANK(AK3837),_xlfn.LET(
    _xlpm.nameBeforeSlash, IF(ISNUMBER(SEARCH("/", Y3837)), LEFT(Y3837, SEARCH("/", Y3837)-1), Y3837),
    _xlpm.matchRow, IFERROR(MATCH(_xlpm.nameBeforeSlash, AA:AA, 0), ""),
    _xlpm.difference, IF(_xlpm.matchRow="", "", ABS((R3837 + S3837)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),IF(ISBLANK(Y3837),"","Hidden"))</f>
        <v/>
      </c>
      <c r="AA3837" t="s">
        <v>5295</v>
      </c>
      <c r="AB3837" t="s">
        <v>3512</v>
      </c>
      <c r="AC3837" t="s">
        <v>6513</v>
      </c>
      <c r="AD3837" t="str">
        <f>_xlfn.XLOOKUP(AC3837,moves!A:A,moves!B:B)</f>
        <v>psychic</v>
      </c>
      <c r="AE3837">
        <f>_xlfn.XLOOKUP(AC3837,moves!A:A,moves!D:D)</f>
        <v>5</v>
      </c>
      <c r="AF3837" t="str">
        <f>_xlfn.XLOOKUP(AC3837,moves!A:A,moves!E:E)</f>
        <v>Remove all status conditions on the user.</v>
      </c>
      <c r="AG3837">
        <v>0</v>
      </c>
      <c r="AH3837">
        <v>0</v>
      </c>
      <c r="AI3837">
        <f t="shared" si="236"/>
        <v>1</v>
      </c>
      <c r="AJ3837" t="s">
        <v>525</v>
      </c>
      <c r="AK3837" t="s">
        <v>3511</v>
      </c>
      <c r="AL3837">
        <v>0</v>
      </c>
      <c r="AM3837" cm="1">
        <f t="array" ref="AM3837">IF(AL3837=1,1,
   IF(ISTEXT(AK3837),1,
   IF(AO3837&gt;1,AM3836,
   IF(AI3837=1,
      IF(SUMPRODUCT((LEN($Y$2:$Y$4096)-LEN(SUBSTITUTE($Y$2:$Y$4096,AA3837,"")))/LEN(AA3837))&gt;0,2,1),
      IF(
         SUMPRODUCT((LEN($Y$2:$Y$4096)-LEN(SUBSTITUTE($Y$2:$Y$4096,AA3837,"")))/LEN(AA3837))
         - SUMPRODUCT((LEN($Y$2:$Y$4096)-LEN(SUBSTITUTE($Y$2:$Y$4096,"Alolan "&amp;AA3837,"")))/LEN("Alolan "&amp;AA3837))
         - SUMPRODUCT((LEN($Y$2:$Y$4096)-LEN(SUBSTITUTE($Y$2:$Y$4096,"Galarian "&amp;AA3837,"")))/LEN("Galarian "&amp;AA3837))
         - SUMPRODUCT((LEN($Y$2:$Y$4096)-LEN(SUBSTITUTE($Y$2:$Y$4096,"Hisuian "&amp;AA3837,"")))/LEN("Hisuian "&amp;AA3837))
         - SUMPRODUCT((LEN($Y$2:$Y$4096)-LEN(SUBSTITUTE($Y$2:$Y$4096,"Paldean "&amp;AA3837,"")))/LEN("Paldean "&amp;AA3837))
      &gt;0,2,1)
   ))))</f>
        <v>1</v>
      </c>
      <c r="AN3837">
        <v>0</v>
      </c>
      <c r="AO3837">
        <v>1</v>
      </c>
    </row>
    <row r="3838" spans="1:41" x14ac:dyDescent="0.25">
      <c r="A3838" t="s">
        <v>4007</v>
      </c>
      <c r="B3838" t="s">
        <v>118</v>
      </c>
      <c r="C3838" t="s">
        <v>429</v>
      </c>
      <c r="D3838" t="s">
        <v>1536</v>
      </c>
      <c r="E3838">
        <v>68</v>
      </c>
      <c r="F3838">
        <v>85</v>
      </c>
      <c r="G3838">
        <v>65</v>
      </c>
      <c r="H3838">
        <v>165</v>
      </c>
      <c r="I3838">
        <v>135</v>
      </c>
      <c r="J3838">
        <v>100</v>
      </c>
      <c r="K3838" t="s">
        <v>364</v>
      </c>
      <c r="M3838" t="s">
        <v>3511</v>
      </c>
      <c r="N3838">
        <v>13.1</v>
      </c>
      <c r="O3838">
        <v>8.7200000000000006</v>
      </c>
      <c r="P3838">
        <v>4</v>
      </c>
      <c r="Q3838">
        <v>4</v>
      </c>
      <c r="R3838">
        <f t="shared" si="270"/>
        <v>17</v>
      </c>
      <c r="S3838">
        <f t="shared" si="271"/>
        <v>13</v>
      </c>
      <c r="T3838">
        <f t="shared" si="235"/>
        <v>30</v>
      </c>
      <c r="U3838" t="s">
        <v>429</v>
      </c>
      <c r="V3838" t="s">
        <v>1536</v>
      </c>
      <c r="W3838" t="s">
        <v>1479</v>
      </c>
      <c r="X3838" t="s">
        <v>1524</v>
      </c>
      <c r="Z3838" t="str" cm="1">
        <f t="array" ref="Z3838">IF(ISBLANK(AK3838),_xlfn.LET(
    _xlpm.nameBeforeSlash, IF(ISNUMBER(SEARCH("/", Y3838)), LEFT(Y3838, SEARCH("/", Y3838)-1), Y3838),
    _xlpm.matchRow, IFERROR(MATCH(_xlpm.nameBeforeSlash, AA:AA, 0), ""),
    _xlpm.difference, IF(_xlpm.matchRow="", "", ABS((R3838 + S3838)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),IF(ISBLANK(Y3838),"","Hidden"))</f>
        <v/>
      </c>
      <c r="AA3838" t="s">
        <v>5296</v>
      </c>
      <c r="AB3838" t="s">
        <v>1477</v>
      </c>
      <c r="AC3838" t="s">
        <v>6515</v>
      </c>
      <c r="AD3838" t="str">
        <f>_xlfn.XLOOKUP(AC3838,moves!A:A,moves!B:B)</f>
        <v>psychic</v>
      </c>
      <c r="AE3838">
        <f>_xlfn.XLOOKUP(AC3838,moves!A:A,moves!D:D)</f>
        <v>5</v>
      </c>
      <c r="AF3838" t="str">
        <f>_xlfn.XLOOKUP(AC3838,moves!A:A,moves!E:E)</f>
        <v>Before rolling for this attack, the target may switch out. If the target does not: This move deals 4 extra damage.</v>
      </c>
      <c r="AG3838">
        <v>0</v>
      </c>
      <c r="AH3838">
        <v>0</v>
      </c>
      <c r="AI3838">
        <f t="shared" si="236"/>
        <v>1</v>
      </c>
      <c r="AJ3838" t="s">
        <v>525</v>
      </c>
      <c r="AK3838" t="s">
        <v>3511</v>
      </c>
      <c r="AL3838">
        <v>0</v>
      </c>
      <c r="AM3838" cm="1">
        <f t="array" ref="AM3838">IF(AL3838=1,1,
   IF(ISTEXT(AK3838),1,
   IF(AO3838&gt;1,AM3837,
   IF(AI3838=1,
      IF(SUMPRODUCT((LEN($Y$2:$Y$4096)-LEN(SUBSTITUTE($Y$2:$Y$4096,AA3838,"")))/LEN(AA3838))&gt;0,2,1),
      IF(
         SUMPRODUCT((LEN($Y$2:$Y$4096)-LEN(SUBSTITUTE($Y$2:$Y$4096,AA3838,"")))/LEN(AA3838))
         - SUMPRODUCT((LEN($Y$2:$Y$4096)-LEN(SUBSTITUTE($Y$2:$Y$4096,"Alolan "&amp;AA3838,"")))/LEN("Alolan "&amp;AA3838))
         - SUMPRODUCT((LEN($Y$2:$Y$4096)-LEN(SUBSTITUTE($Y$2:$Y$4096,"Galarian "&amp;AA3838,"")))/LEN("Galarian "&amp;AA3838))
         - SUMPRODUCT((LEN($Y$2:$Y$4096)-LEN(SUBSTITUTE($Y$2:$Y$4096,"Hisuian "&amp;AA3838,"")))/LEN("Hisuian "&amp;AA3838))
         - SUMPRODUCT((LEN($Y$2:$Y$4096)-LEN(SUBSTITUTE($Y$2:$Y$4096,"Paldean "&amp;AA3838,"")))/LEN("Paldean "&amp;AA3838))
      &gt;0,2,1)
   ))))</f>
        <v>1</v>
      </c>
      <c r="AN3838">
        <v>0</v>
      </c>
      <c r="AO3838">
        <v>2</v>
      </c>
    </row>
    <row r="3839" spans="1:41" x14ac:dyDescent="0.25">
      <c r="A3839" t="s">
        <v>4600</v>
      </c>
      <c r="B3839" t="s">
        <v>585</v>
      </c>
      <c r="C3839" t="s">
        <v>1524</v>
      </c>
      <c r="D3839" t="s">
        <v>1536</v>
      </c>
      <c r="E3839">
        <v>55</v>
      </c>
      <c r="F3839">
        <v>90</v>
      </c>
      <c r="G3839">
        <v>80</v>
      </c>
      <c r="H3839">
        <v>50</v>
      </c>
      <c r="I3839">
        <v>105</v>
      </c>
      <c r="J3839">
        <v>96</v>
      </c>
      <c r="K3839" t="s">
        <v>586</v>
      </c>
      <c r="M3839" t="s">
        <v>3511</v>
      </c>
      <c r="N3839">
        <v>8.84</v>
      </c>
      <c r="O3839">
        <v>7.75</v>
      </c>
      <c r="P3839">
        <v>4</v>
      </c>
      <c r="Q3839">
        <v>4</v>
      </c>
      <c r="R3839">
        <f t="shared" si="270"/>
        <v>13</v>
      </c>
      <c r="S3839">
        <f t="shared" si="271"/>
        <v>12</v>
      </c>
      <c r="T3839">
        <f t="shared" si="235"/>
        <v>25</v>
      </c>
      <c r="U3839" t="s">
        <v>1524</v>
      </c>
      <c r="V3839" t="s">
        <v>1536</v>
      </c>
      <c r="W3839" t="s">
        <v>1468</v>
      </c>
      <c r="X3839" t="s">
        <v>1492</v>
      </c>
      <c r="Z3839" t="str" cm="1">
        <f t="array" ref="Z3839">IF(ISBLANK(AK3839),_xlfn.LET(
    _xlpm.nameBeforeSlash, IF(ISNUMBER(SEARCH("/", Y3839)), LEFT(Y3839, SEARCH("/", Y3839)-1), Y3839),
    _xlpm.matchRow, IFERROR(MATCH(_xlpm.nameBeforeSlash, AA:AA, 0), ""),
    _xlpm.difference, IF(_xlpm.matchRow="", "", ABS((R3839 + S3839)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),IF(ISBLANK(Y3839),"","Hidden"))</f>
        <v/>
      </c>
      <c r="AA3839" t="s">
        <v>5865</v>
      </c>
      <c r="AB3839" t="s">
        <v>3512</v>
      </c>
      <c r="AC3839" t="s">
        <v>6766</v>
      </c>
      <c r="AD3839" t="str">
        <f>_xlfn.XLOOKUP(AC3839,moves!A:A,moves!B:B)</f>
        <v>ghost</v>
      </c>
      <c r="AE3839">
        <f>_xlfn.XLOOKUP(AC3839,moves!A:A,moves!D:D)</f>
        <v>3</v>
      </c>
      <c r="AF3839" t="str">
        <f>_xlfn.XLOOKUP(AC3839,moves!A:A,moves!E:E)</f>
        <v>If the opposing party has more non-fainted Pokémon remaining than the user's party: Increase attack strength by 4 and copy the effect of a move the target knows.</v>
      </c>
      <c r="AG3839">
        <v>0</v>
      </c>
      <c r="AH3839">
        <v>0</v>
      </c>
      <c r="AI3839">
        <f t="shared" si="236"/>
        <v>1</v>
      </c>
      <c r="AJ3839" t="s">
        <v>525</v>
      </c>
      <c r="AK3839" t="s">
        <v>3511</v>
      </c>
      <c r="AL3839">
        <v>0</v>
      </c>
      <c r="AM3839" cm="1">
        <f t="array" ref="AM3839">IF(AL3839=1,1,
   IF(ISTEXT(AK3839),1,
   IF(AO3839&gt;1,AM3838,
   IF(AI3839=1,
      IF(SUMPRODUCT((LEN($Y$2:$Y$4096)-LEN(SUBSTITUTE($Y$2:$Y$4096,AA3839,"")))/LEN(AA3839))&gt;0,2,1),
      IF(
         SUMPRODUCT((LEN($Y$2:$Y$4096)-LEN(SUBSTITUTE($Y$2:$Y$4096,AA3839,"")))/LEN(AA3839))
         - SUMPRODUCT((LEN($Y$2:$Y$4096)-LEN(SUBSTITUTE($Y$2:$Y$4096,"Alolan "&amp;AA3839,"")))/LEN("Alolan "&amp;AA3839))
         - SUMPRODUCT((LEN($Y$2:$Y$4096)-LEN(SUBSTITUTE($Y$2:$Y$4096,"Galarian "&amp;AA3839,"")))/LEN("Galarian "&amp;AA3839))
         - SUMPRODUCT((LEN($Y$2:$Y$4096)-LEN(SUBSTITUTE($Y$2:$Y$4096,"Hisuian "&amp;AA3839,"")))/LEN("Hisuian "&amp;AA3839))
         - SUMPRODUCT((LEN($Y$2:$Y$4096)-LEN(SUBSTITUTE($Y$2:$Y$4096,"Paldean "&amp;AA3839,"")))/LEN("Paldean "&amp;AA3839))
      &gt;0,2,1)
   ))))</f>
        <v>1</v>
      </c>
      <c r="AN3839">
        <v>0</v>
      </c>
      <c r="AO3839">
        <v>0</v>
      </c>
    </row>
    <row r="3840" spans="1:41" x14ac:dyDescent="0.25">
      <c r="A3840" t="s">
        <v>4539</v>
      </c>
      <c r="B3840" t="s">
        <v>2579</v>
      </c>
      <c r="C3840" t="s">
        <v>1490</v>
      </c>
      <c r="D3840" t="s">
        <v>1536</v>
      </c>
      <c r="E3840">
        <v>80</v>
      </c>
      <c r="F3840">
        <v>74</v>
      </c>
      <c r="G3840">
        <v>74</v>
      </c>
      <c r="H3840">
        <v>126</v>
      </c>
      <c r="I3840">
        <v>116</v>
      </c>
      <c r="J3840">
        <v>60</v>
      </c>
      <c r="K3840" t="s">
        <v>2580</v>
      </c>
      <c r="M3840" t="s">
        <v>3511</v>
      </c>
      <c r="N3840">
        <v>9.4400000000000013</v>
      </c>
      <c r="O3840">
        <v>8.9</v>
      </c>
      <c r="P3840">
        <v>4</v>
      </c>
      <c r="Q3840">
        <v>4</v>
      </c>
      <c r="R3840">
        <f t="shared" si="270"/>
        <v>13</v>
      </c>
      <c r="S3840">
        <f t="shared" si="271"/>
        <v>13</v>
      </c>
      <c r="T3840">
        <f t="shared" si="235"/>
        <v>26</v>
      </c>
      <c r="U3840" t="s">
        <v>1490</v>
      </c>
      <c r="V3840" t="s">
        <v>1536</v>
      </c>
      <c r="W3840" t="s">
        <v>1209</v>
      </c>
      <c r="X3840" t="s">
        <v>429</v>
      </c>
      <c r="Z3840" t="str" cm="1">
        <f t="array" ref="Z3840">IF(ISBLANK(AK3840),_xlfn.LET(
    _xlpm.nameBeforeSlash, IF(ISNUMBER(SEARCH("/", Y3840)), LEFT(Y3840, SEARCH("/", Y3840)-1), Y3840),
    _xlpm.matchRow, IFERROR(MATCH(_xlpm.nameBeforeSlash, AA:AA, 0), ""),
    _xlpm.difference, IF(_xlpm.matchRow="", "", ABS((R3840 + S3840)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),IF(ISBLANK(Y3840),"","Hidden"))</f>
        <v/>
      </c>
      <c r="AA3840" t="s">
        <v>5804</v>
      </c>
      <c r="AB3840" t="s">
        <v>3512</v>
      </c>
      <c r="AC3840" t="s">
        <v>6750</v>
      </c>
      <c r="AD3840" t="str">
        <f>_xlfn.XLOOKUP(AC3840,moves!A:A,moves!B:B)</f>
        <v>water</v>
      </c>
      <c r="AE3840">
        <f>_xlfn.XLOOKUP(AC3840,moves!A:A,moves!D:D)</f>
        <v>3</v>
      </c>
      <c r="AF3840" t="str">
        <f>_xlfn.XLOOKUP(AC3840,moves!A:A,moves!E:E)</f>
        <v>Each time this move is used: Increase attack strength by 2.</v>
      </c>
      <c r="AG3840">
        <v>0</v>
      </c>
      <c r="AH3840">
        <v>0</v>
      </c>
      <c r="AI3840">
        <f t="shared" si="236"/>
        <v>1</v>
      </c>
      <c r="AJ3840" t="s">
        <v>525</v>
      </c>
      <c r="AK3840" t="s">
        <v>3511</v>
      </c>
      <c r="AL3840">
        <v>0</v>
      </c>
      <c r="AM3840" cm="1">
        <f t="array" ref="AM3840">IF(AL3840=1,1,
   IF(ISTEXT(AK3840),1,
   IF(AO3840&gt;1,AM3839,
   IF(AI3840=1,
      IF(SUMPRODUCT((LEN($Y$2:$Y$4096)-LEN(SUBSTITUTE($Y$2:$Y$4096,AA3840,"")))/LEN(AA3840))&gt;0,2,1),
      IF(
         SUMPRODUCT((LEN($Y$2:$Y$4096)-LEN(SUBSTITUTE($Y$2:$Y$4096,AA3840,"")))/LEN(AA3840))
         - SUMPRODUCT((LEN($Y$2:$Y$4096)-LEN(SUBSTITUTE($Y$2:$Y$4096,"Alolan "&amp;AA3840,"")))/LEN("Alolan "&amp;AA3840))
         - SUMPRODUCT((LEN($Y$2:$Y$4096)-LEN(SUBSTITUTE($Y$2:$Y$4096,"Galarian "&amp;AA3840,"")))/LEN("Galarian "&amp;AA3840))
         - SUMPRODUCT((LEN($Y$2:$Y$4096)-LEN(SUBSTITUTE($Y$2:$Y$4096,"Hisuian "&amp;AA3840,"")))/LEN("Hisuian "&amp;AA3840))
         - SUMPRODUCT((LEN($Y$2:$Y$4096)-LEN(SUBSTITUTE($Y$2:$Y$4096,"Paldean "&amp;AA3840,"")))/LEN("Paldean "&amp;AA3840))
      &gt;0,2,1)
   ))))</f>
        <v>1</v>
      </c>
      <c r="AN3840">
        <v>0</v>
      </c>
      <c r="AO3840">
        <v>0</v>
      </c>
    </row>
    <row r="3841" spans="1:41" x14ac:dyDescent="0.25">
      <c r="A3841">
        <v>601</v>
      </c>
      <c r="B3841" t="s">
        <v>2324</v>
      </c>
      <c r="C3841" t="s">
        <v>1514</v>
      </c>
      <c r="D3841"/>
      <c r="E3841">
        <v>60</v>
      </c>
      <c r="F3841">
        <v>100</v>
      </c>
      <c r="G3841">
        <v>115</v>
      </c>
      <c r="H3841">
        <v>70</v>
      </c>
      <c r="I3841">
        <v>85</v>
      </c>
      <c r="J3841">
        <v>90</v>
      </c>
      <c r="K3841" t="s">
        <v>2322</v>
      </c>
      <c r="M3841" t="s">
        <v>3513</v>
      </c>
      <c r="N3841">
        <v>9.3000000000000007</v>
      </c>
      <c r="O3841">
        <v>8.4</v>
      </c>
      <c r="Q3841">
        <v>2</v>
      </c>
      <c r="R3841">
        <f t="shared" si="270"/>
        <v>9</v>
      </c>
      <c r="S3841">
        <f t="shared" si="271"/>
        <v>10</v>
      </c>
      <c r="T3841">
        <f t="shared" si="235"/>
        <v>19</v>
      </c>
      <c r="U3841" t="s">
        <v>1514</v>
      </c>
      <c r="V3841" t="s">
        <v>1521</v>
      </c>
      <c r="W3841" t="s">
        <v>1512</v>
      </c>
      <c r="X3841" t="s">
        <v>1546</v>
      </c>
      <c r="Z3841" t="str" cm="1">
        <f t="array" ref="Z3841">IF(ISBLANK(AK3841),_xlfn.LET(
    _xlpm.nameBeforeSlash, IF(ISNUMBER(SEARCH("/", Y3841)), LEFT(Y3841, SEARCH("/", Y3841)-1), Y3841),
    _xlpm.matchRow, IFERROR(MATCH(_xlpm.nameBeforeSlash, AA:AA, 0), ""),
    _xlpm.difference, IF(_xlpm.matchRow="", "", ABS((R3841 + S3841)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),IF(ISBLANK(Y3841),"","Hidden"))</f>
        <v/>
      </c>
      <c r="AA3841" t="s">
        <v>2324</v>
      </c>
      <c r="AB3841" t="s">
        <v>3514</v>
      </c>
      <c r="AC3841" t="s">
        <v>1367</v>
      </c>
      <c r="AD3841" t="str">
        <f>_xlfn.XLOOKUP(AC3841,moves!A:A,moves!B:B)</f>
        <v>steel</v>
      </c>
      <c r="AE3841">
        <f>_xlfn.XLOOKUP(AC3841,moves!A:A,moves!D:D)</f>
        <v>2</v>
      </c>
      <c r="AF3841" t="str">
        <f>_xlfn.XLOOKUP(AC3841,moves!A:A,moves!E:E)</f>
        <v>At the end of the next round: Damage dealt by this attack is dealt to the target a second time.</v>
      </c>
      <c r="AG3841">
        <v>0</v>
      </c>
      <c r="AH3841">
        <v>0</v>
      </c>
      <c r="AI3841">
        <f t="shared" si="236"/>
        <v>0</v>
      </c>
      <c r="AJ3841" t="s">
        <v>525</v>
      </c>
      <c r="AK3841" t="s">
        <v>3513</v>
      </c>
      <c r="AL3841">
        <v>0</v>
      </c>
      <c r="AM3841" cm="1">
        <f t="array" ref="AM3841">IF(AL3841=1,1,
   IF(ISTEXT(AK3841),1,
   IF(AO3841&gt;1,AM3840,
   IF(AI3841=1,
      IF(SUMPRODUCT((LEN($Y$2:$Y$4096)-LEN(SUBSTITUTE($Y$2:$Y$4096,AA3841,"")))/LEN(AA3841))&gt;0,2,1),
      IF(
         SUMPRODUCT((LEN($Y$2:$Y$4096)-LEN(SUBSTITUTE($Y$2:$Y$4096,AA3841,"")))/LEN(AA3841))
         - SUMPRODUCT((LEN($Y$2:$Y$4096)-LEN(SUBSTITUTE($Y$2:$Y$4096,"Alolan "&amp;AA3841,"")))/LEN("Alolan "&amp;AA3841))
         - SUMPRODUCT((LEN($Y$2:$Y$4096)-LEN(SUBSTITUTE($Y$2:$Y$4096,"Galarian "&amp;AA3841,"")))/LEN("Galarian "&amp;AA3841))
         - SUMPRODUCT((LEN($Y$2:$Y$4096)-LEN(SUBSTITUTE($Y$2:$Y$4096,"Hisuian "&amp;AA3841,"")))/LEN("Hisuian "&amp;AA3841))
         - SUMPRODUCT((LEN($Y$2:$Y$4096)-LEN(SUBSTITUTE($Y$2:$Y$4096,"Paldean "&amp;AA3841,"")))/LEN("Paldean "&amp;AA3841))
      &gt;0,2,1)
   ))))</f>
        <v>1</v>
      </c>
      <c r="AN3841">
        <v>0</v>
      </c>
      <c r="AO3841">
        <v>0</v>
      </c>
    </row>
    <row r="3842" spans="1:41" x14ac:dyDescent="0.25">
      <c r="A3842">
        <v>376</v>
      </c>
      <c r="B3842" t="s">
        <v>2077</v>
      </c>
      <c r="C3842" t="s">
        <v>1514</v>
      </c>
      <c r="D3842" t="s">
        <v>429</v>
      </c>
      <c r="E3842">
        <v>80</v>
      </c>
      <c r="F3842">
        <v>135</v>
      </c>
      <c r="G3842">
        <v>130</v>
      </c>
      <c r="H3842">
        <v>95</v>
      </c>
      <c r="I3842">
        <v>90</v>
      </c>
      <c r="J3842">
        <v>70</v>
      </c>
      <c r="K3842" t="s">
        <v>2078</v>
      </c>
      <c r="M3842" t="s">
        <v>3513</v>
      </c>
      <c r="N3842">
        <v>10.5</v>
      </c>
      <c r="O3842">
        <v>9.8000000000000007</v>
      </c>
      <c r="R3842">
        <f t="shared" ref="R3842:R3866" si="274">MROUND(N3842,1)+P3842</f>
        <v>11</v>
      </c>
      <c r="S3842">
        <f t="shared" ref="S3842:S3866" si="275">MROUND(O3842,1)+Q3842</f>
        <v>10</v>
      </c>
      <c r="T3842">
        <f t="shared" si="235"/>
        <v>21</v>
      </c>
      <c r="U3842" t="s">
        <v>1514</v>
      </c>
      <c r="V3842" t="s">
        <v>429</v>
      </c>
      <c r="W3842" t="s">
        <v>1512</v>
      </c>
      <c r="X3842" t="s">
        <v>1492</v>
      </c>
      <c r="Z3842" t="str" cm="1">
        <f t="array" ref="Z3842">IF(ISBLANK(AK3842),_xlfn.LET(
    _xlpm.nameBeforeSlash, IF(ISNUMBER(SEARCH("/", Y3842)), LEFT(Y3842, SEARCH("/", Y3842)-1), Y3842),
    _xlpm.matchRow, IFERROR(MATCH(_xlpm.nameBeforeSlash, AA:AA, 0), ""),
    _xlpm.difference, IF(_xlpm.matchRow="", "", ABS((R3842 + S3842)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),IF(ISBLANK(Y3842),"","Hidden"))</f>
        <v/>
      </c>
      <c r="AA3842" t="s">
        <v>2077</v>
      </c>
      <c r="AB3842" t="s">
        <v>3514</v>
      </c>
      <c r="AC3842" t="s">
        <v>1361</v>
      </c>
      <c r="AD3842" t="str">
        <f>_xlfn.XLOOKUP(AC3842,moves!A:A,moves!B:B)</f>
        <v>steel</v>
      </c>
      <c r="AE3842">
        <f>_xlfn.XLOOKUP(AC3842,moves!A:A,moves!D:D)</f>
        <v>5</v>
      </c>
      <c r="AF3842" t="str">
        <f>_xlfn.XLOOKUP(AC3842,moves!A:A,moves!E:E)</f>
        <v>Status symbols deal +1 damage.</v>
      </c>
      <c r="AG3842">
        <v>0</v>
      </c>
      <c r="AH3842">
        <v>0</v>
      </c>
      <c r="AI3842">
        <f t="shared" si="236"/>
        <v>0</v>
      </c>
      <c r="AJ3842" t="s">
        <v>525</v>
      </c>
      <c r="AK3842" t="s">
        <v>3513</v>
      </c>
      <c r="AL3842">
        <v>0</v>
      </c>
      <c r="AM3842" cm="1">
        <f t="array" ref="AM3842">IF(AL3842=1,1,
   IF(ISTEXT(AK3842),1,
   IF(AO3842&gt;1,AM3841,
   IF(AI3842=1,
      IF(SUMPRODUCT((LEN($Y$2:$Y$4096)-LEN(SUBSTITUTE($Y$2:$Y$4096,AA3842,"")))/LEN(AA3842))&gt;0,2,1),
      IF(
         SUMPRODUCT((LEN($Y$2:$Y$4096)-LEN(SUBSTITUTE($Y$2:$Y$4096,AA3842,"")))/LEN(AA3842))
         - SUMPRODUCT((LEN($Y$2:$Y$4096)-LEN(SUBSTITUTE($Y$2:$Y$4096,"Alolan "&amp;AA3842,"")))/LEN("Alolan "&amp;AA3842))
         - SUMPRODUCT((LEN($Y$2:$Y$4096)-LEN(SUBSTITUTE($Y$2:$Y$4096,"Galarian "&amp;AA3842,"")))/LEN("Galarian "&amp;AA3842))
         - SUMPRODUCT((LEN($Y$2:$Y$4096)-LEN(SUBSTITUTE($Y$2:$Y$4096,"Hisuian "&amp;AA3842,"")))/LEN("Hisuian "&amp;AA3842))
         - SUMPRODUCT((LEN($Y$2:$Y$4096)-LEN(SUBSTITUTE($Y$2:$Y$4096,"Paldean "&amp;AA3842,"")))/LEN("Paldean "&amp;AA3842))
      &gt;0,2,1)
   ))))</f>
        <v>1</v>
      </c>
      <c r="AN3842">
        <v>0</v>
      </c>
      <c r="AO3842">
        <v>1</v>
      </c>
    </row>
    <row r="3843" spans="1:41" x14ac:dyDescent="0.25">
      <c r="A3843" t="s">
        <v>2079</v>
      </c>
      <c r="B3843" t="s">
        <v>2077</v>
      </c>
      <c r="C3843" t="s">
        <v>1514</v>
      </c>
      <c r="D3843" t="s">
        <v>429</v>
      </c>
      <c r="E3843">
        <v>80</v>
      </c>
      <c r="F3843">
        <v>145</v>
      </c>
      <c r="G3843">
        <v>150</v>
      </c>
      <c r="H3843">
        <v>105</v>
      </c>
      <c r="I3843">
        <v>110</v>
      </c>
      <c r="J3843">
        <v>110</v>
      </c>
      <c r="K3843" t="s">
        <v>2078</v>
      </c>
      <c r="M3843" t="s">
        <v>3513</v>
      </c>
      <c r="N3843">
        <v>12.7</v>
      </c>
      <c r="O3843">
        <v>11</v>
      </c>
      <c r="Q3843">
        <v>1</v>
      </c>
      <c r="R3843">
        <f t="shared" si="274"/>
        <v>13</v>
      </c>
      <c r="S3843">
        <f t="shared" si="275"/>
        <v>12</v>
      </c>
      <c r="T3843">
        <f t="shared" si="235"/>
        <v>25</v>
      </c>
      <c r="U3843" t="s">
        <v>1514</v>
      </c>
      <c r="V3843" t="s">
        <v>429</v>
      </c>
      <c r="W3843" t="s">
        <v>1512</v>
      </c>
      <c r="X3843" t="s">
        <v>1492</v>
      </c>
      <c r="Z3843" t="str" cm="1">
        <f t="array" ref="Z3843">IF(ISBLANK(AK3843),_xlfn.LET(
    _xlpm.nameBeforeSlash, IF(ISNUMBER(SEARCH("/", Y3843)), LEFT(Y3843, SEARCH("/", Y3843)-1), Y3843),
    _xlpm.matchRow, IFERROR(MATCH(_xlpm.nameBeforeSlash, AA:AA, 0), ""),
    _xlpm.difference, IF(_xlpm.matchRow="", "", ABS((R3843 + S3843)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),IF(ISBLANK(Y3843),"","Hidden"))</f>
        <v/>
      </c>
      <c r="AA3843" t="s">
        <v>3371</v>
      </c>
      <c r="AB3843" t="s">
        <v>1477</v>
      </c>
      <c r="AC3843" t="s">
        <v>1352</v>
      </c>
      <c r="AD3843" t="str">
        <f>_xlfn.XLOOKUP(AC3843,moves!A:A,moves!B:B)</f>
        <v>steel</v>
      </c>
      <c r="AE3843">
        <f>_xlfn.XLOOKUP(AC3843,moves!A:A,moves!D:D)</f>
        <v>8</v>
      </c>
      <c r="AF3843" t="str">
        <f>_xlfn.XLOOKUP(AC3843,moves!A:A,moves!E:E)</f>
        <v>The user takes damage equal to half its base health, rounded up.</v>
      </c>
      <c r="AG3843">
        <v>0</v>
      </c>
      <c r="AH3843">
        <v>0</v>
      </c>
      <c r="AI3843">
        <f t="shared" si="236"/>
        <v>0</v>
      </c>
      <c r="AJ3843" t="s">
        <v>525</v>
      </c>
      <c r="AK3843" t="s">
        <v>3513</v>
      </c>
      <c r="AL3843">
        <v>0</v>
      </c>
      <c r="AM3843" cm="1">
        <f t="array" ref="AM3843">IF(AL3843=1,1,
   IF(ISTEXT(AK3843),1,
   IF(AO3843&gt;1,AM3842,
   IF(AI3843=1,
      IF(SUMPRODUCT((LEN($Y$2:$Y$4096)-LEN(SUBSTITUTE($Y$2:$Y$4096,AA3843,"")))/LEN(AA3843))&gt;0,2,1),
      IF(
         SUMPRODUCT((LEN($Y$2:$Y$4096)-LEN(SUBSTITUTE($Y$2:$Y$4096,AA3843,"")))/LEN(AA3843))
         - SUMPRODUCT((LEN($Y$2:$Y$4096)-LEN(SUBSTITUTE($Y$2:$Y$4096,"Alolan "&amp;AA3843,"")))/LEN("Alolan "&amp;AA3843))
         - SUMPRODUCT((LEN($Y$2:$Y$4096)-LEN(SUBSTITUTE($Y$2:$Y$4096,"Galarian "&amp;AA3843,"")))/LEN("Galarian "&amp;AA3843))
         - SUMPRODUCT((LEN($Y$2:$Y$4096)-LEN(SUBSTITUTE($Y$2:$Y$4096,"Hisuian "&amp;AA3843,"")))/LEN("Hisuian "&amp;AA3843))
         - SUMPRODUCT((LEN($Y$2:$Y$4096)-LEN(SUBSTITUTE($Y$2:$Y$4096,"Paldean "&amp;AA3843,"")))/LEN("Paldean "&amp;AA3843))
      &gt;0,2,1)
   ))))</f>
        <v>1</v>
      </c>
      <c r="AN3843">
        <v>0</v>
      </c>
      <c r="AO3843">
        <v>2</v>
      </c>
    </row>
    <row r="3844" spans="1:41" x14ac:dyDescent="0.25">
      <c r="A3844">
        <v>606</v>
      </c>
      <c r="B3844" t="s">
        <v>731</v>
      </c>
      <c r="C3844" t="s">
        <v>429</v>
      </c>
      <c r="D3844"/>
      <c r="E3844">
        <v>75</v>
      </c>
      <c r="F3844">
        <v>75</v>
      </c>
      <c r="G3844">
        <v>75</v>
      </c>
      <c r="H3844">
        <v>125</v>
      </c>
      <c r="I3844">
        <v>95</v>
      </c>
      <c r="J3844">
        <v>40</v>
      </c>
      <c r="K3844" t="s">
        <v>732</v>
      </c>
      <c r="M3844" t="s">
        <v>3513</v>
      </c>
      <c r="N3844">
        <v>8.6</v>
      </c>
      <c r="O3844">
        <v>8.1</v>
      </c>
      <c r="P3844">
        <v>1</v>
      </c>
      <c r="Q3844">
        <v>1</v>
      </c>
      <c r="R3844">
        <f t="shared" si="274"/>
        <v>10</v>
      </c>
      <c r="S3844">
        <f t="shared" si="275"/>
        <v>9</v>
      </c>
      <c r="T3844">
        <f t="shared" si="235"/>
        <v>19</v>
      </c>
      <c r="U3844" t="s">
        <v>429</v>
      </c>
      <c r="V3844" t="s">
        <v>1514</v>
      </c>
      <c r="W3844" t="s">
        <v>1512</v>
      </c>
      <c r="X3844" t="s">
        <v>1521</v>
      </c>
      <c r="Z3844" t="str" cm="1">
        <f t="array" ref="Z3844">IF(ISBLANK(AK3844),_xlfn.LET(
    _xlpm.nameBeforeSlash, IF(ISNUMBER(SEARCH("/", Y3844)), LEFT(Y3844, SEARCH("/", Y3844)-1), Y3844),
    _xlpm.matchRow, IFERROR(MATCH(_xlpm.nameBeforeSlash, AA:AA, 0), ""),
    _xlpm.difference, IF(_xlpm.matchRow="", "", ABS((R3844 + S3844)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),IF(ISBLANK(Y3844),"","Hidden"))</f>
        <v/>
      </c>
      <c r="AA3844" t="s">
        <v>731</v>
      </c>
      <c r="AB3844" t="s">
        <v>3514</v>
      </c>
      <c r="AC3844" t="s">
        <v>429</v>
      </c>
      <c r="AD3844" t="str">
        <f>_xlfn.XLOOKUP(AC3844,moves!A:A,moves!B:B)</f>
        <v>psychic</v>
      </c>
      <c r="AE3844">
        <f>_xlfn.XLOOKUP(AC3844,moves!A:A,moves!D:D)</f>
        <v>5</v>
      </c>
      <c r="AF3844" t="str">
        <f>_xlfn.XLOOKUP(AC3844,moves!A:A,moves!E:E)</f>
        <v>If 2 or more status symbols are rolled: Inflict the Confused status on the target.</v>
      </c>
      <c r="AG3844">
        <v>0</v>
      </c>
      <c r="AH3844">
        <v>0</v>
      </c>
      <c r="AI3844">
        <f t="shared" si="236"/>
        <v>0</v>
      </c>
      <c r="AJ3844" t="s">
        <v>525</v>
      </c>
      <c r="AK3844" t="s">
        <v>3513</v>
      </c>
      <c r="AL3844">
        <v>0</v>
      </c>
      <c r="AM3844" cm="1">
        <f t="array" ref="AM3844">IF(AL3844=1,1,
   IF(ISTEXT(AK3844),1,
   IF(AO3844&gt;1,AM3842,
   IF(AI3844=1,
      IF(SUMPRODUCT((LEN($Y$2:$Y$4096)-LEN(SUBSTITUTE($Y$2:$Y$4096,AA3844,"")))/LEN(AA3844))&gt;0,2,1),
      IF(
         SUMPRODUCT((LEN($Y$2:$Y$4096)-LEN(SUBSTITUTE($Y$2:$Y$4096,AA3844,"")))/LEN(AA3844))
         - SUMPRODUCT((LEN($Y$2:$Y$4096)-LEN(SUBSTITUTE($Y$2:$Y$4096,"Alolan "&amp;AA3844,"")))/LEN("Alolan "&amp;AA3844))
         - SUMPRODUCT((LEN($Y$2:$Y$4096)-LEN(SUBSTITUTE($Y$2:$Y$4096,"Galarian "&amp;AA3844,"")))/LEN("Galarian "&amp;AA3844))
         - SUMPRODUCT((LEN($Y$2:$Y$4096)-LEN(SUBSTITUTE($Y$2:$Y$4096,"Hisuian "&amp;AA3844,"")))/LEN("Hisuian "&amp;AA3844))
         - SUMPRODUCT((LEN($Y$2:$Y$4096)-LEN(SUBSTITUTE($Y$2:$Y$4096,"Paldean "&amp;AA3844,"")))/LEN("Paldean "&amp;AA3844))
      &gt;0,2,1)
   ))))</f>
        <v>1</v>
      </c>
      <c r="AN3844">
        <v>0</v>
      </c>
      <c r="AO3844">
        <v>0</v>
      </c>
    </row>
    <row r="3845" spans="1:41" x14ac:dyDescent="0.25">
      <c r="A3845">
        <v>462</v>
      </c>
      <c r="B3845" t="s">
        <v>216</v>
      </c>
      <c r="C3845" t="s">
        <v>1521</v>
      </c>
      <c r="D3845" t="s">
        <v>1514</v>
      </c>
      <c r="E3845">
        <v>70</v>
      </c>
      <c r="F3845">
        <v>70</v>
      </c>
      <c r="G3845">
        <v>115</v>
      </c>
      <c r="H3845">
        <v>130</v>
      </c>
      <c r="I3845">
        <v>90</v>
      </c>
      <c r="J3845">
        <v>60</v>
      </c>
      <c r="K3845" t="s">
        <v>338</v>
      </c>
      <c r="M3845" t="s">
        <v>3513</v>
      </c>
      <c r="N3845">
        <v>9.6</v>
      </c>
      <c r="O3845">
        <v>8.9499999999999993</v>
      </c>
      <c r="Q3845">
        <v>1</v>
      </c>
      <c r="R3845">
        <f t="shared" si="274"/>
        <v>10</v>
      </c>
      <c r="S3845">
        <f t="shared" si="275"/>
        <v>10</v>
      </c>
      <c r="T3845">
        <f t="shared" si="235"/>
        <v>20</v>
      </c>
      <c r="U3845" t="s">
        <v>1521</v>
      </c>
      <c r="V3845" t="s">
        <v>1514</v>
      </c>
      <c r="W3845" t="s">
        <v>429</v>
      </c>
      <c r="X3845" t="s">
        <v>1512</v>
      </c>
      <c r="Z3845" t="str" cm="1">
        <f t="array" ref="Z3845">IF(ISBLANK(AK3845),_xlfn.LET(
    _xlpm.nameBeforeSlash, IF(ISNUMBER(SEARCH("/", Y3845)), LEFT(Y3845, SEARCH("/", Y3845)-1), Y3845),
    _xlpm.matchRow, IFERROR(MATCH(_xlpm.nameBeforeSlash, AA:AA, 0), ""),
    _xlpm.difference, IF(_xlpm.matchRow="", "", ABS((R3845 + S3845)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),IF(ISBLANK(Y3845),"","Hidden"))</f>
        <v/>
      </c>
      <c r="AA3845" t="s">
        <v>216</v>
      </c>
      <c r="AB3845" t="s">
        <v>3514</v>
      </c>
      <c r="AC3845" t="s">
        <v>496</v>
      </c>
      <c r="AD3845" t="str">
        <f>_xlfn.XLOOKUP(AC3845,moves!A:A,moves!B:B)</f>
        <v>electric</v>
      </c>
      <c r="AE3845">
        <f>_xlfn.XLOOKUP(AC3845,moves!A:A,moves!D:D)</f>
        <v>6</v>
      </c>
      <c r="AF3845" t="str">
        <f>_xlfn.XLOOKUP(AC3845,moves!A:A,moves!E:E)</f>
        <v>Inflict the Paralyzed status on the target. Status symbols deal -1 damage.</v>
      </c>
      <c r="AG3845">
        <v>0</v>
      </c>
      <c r="AH3845">
        <v>0</v>
      </c>
      <c r="AI3845">
        <f t="shared" si="236"/>
        <v>0</v>
      </c>
      <c r="AJ3845" t="s">
        <v>525</v>
      </c>
      <c r="AK3845" t="s">
        <v>3513</v>
      </c>
      <c r="AL3845">
        <v>0</v>
      </c>
      <c r="AM3845" cm="1">
        <f t="array" ref="AM3845">IF(AL3845=1,1,
   IF(ISTEXT(AK3845),1,
   IF(AO3845&gt;1,AM3844,
   IF(AI3845=1,
      IF(SUMPRODUCT((LEN($Y$2:$Y$4096)-LEN(SUBSTITUTE($Y$2:$Y$4096,AA3845,"")))/LEN(AA3845))&gt;0,2,1),
      IF(
         SUMPRODUCT((LEN($Y$2:$Y$4096)-LEN(SUBSTITUTE($Y$2:$Y$4096,AA3845,"")))/LEN(AA3845))
         - SUMPRODUCT((LEN($Y$2:$Y$4096)-LEN(SUBSTITUTE($Y$2:$Y$4096,"Alolan "&amp;AA3845,"")))/LEN("Alolan "&amp;AA3845))
         - SUMPRODUCT((LEN($Y$2:$Y$4096)-LEN(SUBSTITUTE($Y$2:$Y$4096,"Galarian "&amp;AA3845,"")))/LEN("Galarian "&amp;AA3845))
         - SUMPRODUCT((LEN($Y$2:$Y$4096)-LEN(SUBSTITUTE($Y$2:$Y$4096,"Hisuian "&amp;AA3845,"")))/LEN("Hisuian "&amp;AA3845))
         - SUMPRODUCT((LEN($Y$2:$Y$4096)-LEN(SUBSTITUTE($Y$2:$Y$4096,"Paldean "&amp;AA3845,"")))/LEN("Paldean "&amp;AA3845))
      &gt;0,2,1)
   ))))</f>
        <v>1</v>
      </c>
      <c r="AN3845">
        <v>0</v>
      </c>
      <c r="AO3845">
        <v>0</v>
      </c>
    </row>
    <row r="3846" spans="1:41" x14ac:dyDescent="0.25">
      <c r="A3846" t="s">
        <v>3105</v>
      </c>
      <c r="B3846" t="s">
        <v>232</v>
      </c>
      <c r="C3846" t="s">
        <v>1521</v>
      </c>
      <c r="D3846" t="s">
        <v>1490</v>
      </c>
      <c r="E3846">
        <v>50</v>
      </c>
      <c r="F3846">
        <v>65</v>
      </c>
      <c r="G3846">
        <v>107</v>
      </c>
      <c r="H3846">
        <v>105</v>
      </c>
      <c r="I3846">
        <v>107</v>
      </c>
      <c r="J3846">
        <v>86</v>
      </c>
      <c r="K3846" t="s">
        <v>402</v>
      </c>
      <c r="M3846" t="s">
        <v>3513</v>
      </c>
      <c r="N3846">
        <v>9.34</v>
      </c>
      <c r="O3846">
        <v>8.42</v>
      </c>
      <c r="P3846">
        <v>2</v>
      </c>
      <c r="Q3846">
        <v>2</v>
      </c>
      <c r="R3846">
        <f t="shared" si="274"/>
        <v>11</v>
      </c>
      <c r="S3846">
        <f t="shared" si="275"/>
        <v>10</v>
      </c>
      <c r="T3846">
        <f t="shared" si="235"/>
        <v>21</v>
      </c>
      <c r="U3846" t="s">
        <v>1521</v>
      </c>
      <c r="V3846" t="s">
        <v>1490</v>
      </c>
      <c r="W3846" t="s">
        <v>1524</v>
      </c>
      <c r="X3846" t="s">
        <v>429</v>
      </c>
      <c r="Z3846" t="str" cm="1">
        <f t="array" ref="Z3846">IF(ISBLANK(AK3846),_xlfn.LET(
    _xlpm.nameBeforeSlash, IF(ISNUMBER(SEARCH("/", Y3846)), LEFT(Y3846, SEARCH("/", Y3846)-1), Y3846),
    _xlpm.matchRow, IFERROR(MATCH(_xlpm.nameBeforeSlash, AA:AA, 0), ""),
    _xlpm.difference, IF(_xlpm.matchRow="", "", ABS((R3846 + S3846)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),IF(ISBLANK(Y3846),"","Hidden"))</f>
        <v/>
      </c>
      <c r="AA3846" t="s">
        <v>3180</v>
      </c>
      <c r="AB3846" t="s">
        <v>3514</v>
      </c>
      <c r="AC3846" t="s">
        <v>413</v>
      </c>
      <c r="AD3846" t="str">
        <f>_xlfn.XLOOKUP(AC3846,moves!A:A,moves!B:B)</f>
        <v>water</v>
      </c>
      <c r="AE3846">
        <f>_xlfn.XLOOKUP(AC3846,moves!A:A,moves!D:D)</f>
        <v>5</v>
      </c>
      <c r="AF3846" t="str">
        <f>_xlfn.XLOOKUP(AC3846,moves!A:A,moves!E:E)</f>
        <v>If 2 or more status symbols are rolled: Inflict the Confused status on the target.</v>
      </c>
      <c r="AG3846">
        <v>0</v>
      </c>
      <c r="AH3846">
        <v>1</v>
      </c>
      <c r="AI3846">
        <f t="shared" si="236"/>
        <v>0</v>
      </c>
      <c r="AJ3846" t="s">
        <v>867</v>
      </c>
      <c r="AK3846" t="s">
        <v>3513</v>
      </c>
      <c r="AL3846">
        <v>0</v>
      </c>
      <c r="AM3846" cm="1">
        <f t="array" ref="AM3846">IF(AL3846=1,1,
   IF(ISTEXT(AK3846),1,
   IF(AO3846&gt;1,AM3845,
   IF(AI3846=1,
      IF(SUMPRODUCT((LEN($Y$2:$Y$4096)-LEN(SUBSTITUTE($Y$2:$Y$4096,AA3846,"")))/LEN(AA3846))&gt;0,2,1),
      IF(
         SUMPRODUCT((LEN($Y$2:$Y$4096)-LEN(SUBSTITUTE($Y$2:$Y$4096,AA3846,"")))/LEN(AA3846))
         - SUMPRODUCT((LEN($Y$2:$Y$4096)-LEN(SUBSTITUTE($Y$2:$Y$4096,"Alolan "&amp;AA3846,"")))/LEN("Alolan "&amp;AA3846))
         - SUMPRODUCT((LEN($Y$2:$Y$4096)-LEN(SUBSTITUTE($Y$2:$Y$4096,"Galarian "&amp;AA3846,"")))/LEN("Galarian "&amp;AA3846))
         - SUMPRODUCT((LEN($Y$2:$Y$4096)-LEN(SUBSTITUTE($Y$2:$Y$4096,"Hisuian "&amp;AA3846,"")))/LEN("Hisuian "&amp;AA3846))
         - SUMPRODUCT((LEN($Y$2:$Y$4096)-LEN(SUBSTITUTE($Y$2:$Y$4096,"Paldean "&amp;AA3846,"")))/LEN("Paldean "&amp;AA3846))
      &gt;0,2,1)
   ))))</f>
        <v>1</v>
      </c>
      <c r="AN3846">
        <v>0</v>
      </c>
      <c r="AO3846">
        <v>1</v>
      </c>
    </row>
    <row r="3847" spans="1:41" x14ac:dyDescent="0.25">
      <c r="A3847">
        <v>479</v>
      </c>
      <c r="B3847" t="s">
        <v>232</v>
      </c>
      <c r="C3847" t="s">
        <v>1521</v>
      </c>
      <c r="D3847" t="s">
        <v>1524</v>
      </c>
      <c r="E3847">
        <v>50</v>
      </c>
      <c r="F3847">
        <v>50</v>
      </c>
      <c r="G3847">
        <v>77</v>
      </c>
      <c r="H3847">
        <v>95</v>
      </c>
      <c r="I3847">
        <v>77</v>
      </c>
      <c r="J3847">
        <v>91</v>
      </c>
      <c r="K3847" t="s">
        <v>402</v>
      </c>
      <c r="M3847" t="s">
        <v>3513</v>
      </c>
      <c r="N3847">
        <v>8.89</v>
      </c>
      <c r="O3847">
        <v>6.6199999999999992</v>
      </c>
      <c r="P3847">
        <v>3</v>
      </c>
      <c r="Q3847">
        <v>1</v>
      </c>
      <c r="R3847">
        <f t="shared" si="274"/>
        <v>12</v>
      </c>
      <c r="S3847">
        <f t="shared" si="275"/>
        <v>8</v>
      </c>
      <c r="T3847">
        <f t="shared" ref="T3847" si="276">SUM(S3847,R3847)</f>
        <v>20</v>
      </c>
      <c r="U3847" t="s">
        <v>1521</v>
      </c>
      <c r="V3847" t="s">
        <v>1524</v>
      </c>
      <c r="W3847" t="s">
        <v>1512</v>
      </c>
      <c r="X3847" t="s">
        <v>429</v>
      </c>
      <c r="Z3847" t="str" cm="1">
        <f t="array" ref="Z3847">IF(ISBLANK(AK3847),_xlfn.LET(
    _xlpm.nameBeforeSlash, IF(ISNUMBER(SEARCH("/", Y3847)), LEFT(Y3847, SEARCH("/", Y3847)-1), Y3847),
    _xlpm.matchRow, IFERROR(MATCH(_xlpm.nameBeforeSlash, AA:AA, 0), ""),
    _xlpm.difference, IF(_xlpm.matchRow="", "", ABS((R3847 + S3847)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),IF(ISBLANK(Y3847),"","Hidden"))</f>
        <v/>
      </c>
      <c r="AA3847" t="s">
        <v>232</v>
      </c>
      <c r="AC3847" t="s">
        <v>480</v>
      </c>
      <c r="AD3847" t="str">
        <f>_xlfn.XLOOKUP(AC3847,moves!A:A,moves!B:B)</f>
        <v>ghost</v>
      </c>
      <c r="AE3847">
        <f>_xlfn.XLOOKUP(AC3847,moves!A:A,moves!D:D)</f>
        <v>4</v>
      </c>
      <c r="AF3847" t="str">
        <f>_xlfn.XLOOKUP(AC3847,moves!A:A,moves!E:E)</f>
        <v>If the target has a held item: Deal 1 extra damage and inflict the Paralyzed status on the target.</v>
      </c>
      <c r="AG3847">
        <v>0</v>
      </c>
      <c r="AH3847">
        <v>1</v>
      </c>
      <c r="AI3847">
        <f t="shared" ref="AI3847" si="277">IF(ISNUMBER(SEARCH("Shiny ", AA3847)), 1, 0)</f>
        <v>0</v>
      </c>
      <c r="AJ3847" t="s">
        <v>867</v>
      </c>
      <c r="AK3847" t="s">
        <v>3513</v>
      </c>
      <c r="AL3847">
        <v>0</v>
      </c>
      <c r="AM3847" cm="1">
        <f t="array" ref="AM3847">IF(AL3847=1,1,
   IF(ISTEXT(AK3847),1,
   IF(AO3847&gt;1,AM3846,
   IF(AI3847=1,
      IF(SUMPRODUCT((LEN($Y$2:$Y$4096)-LEN(SUBSTITUTE($Y$2:$Y$4096,AA3847,"")))/LEN(AA3847))&gt;0,2,1),
      IF(
         SUMPRODUCT((LEN($Y$2:$Y$4096)-LEN(SUBSTITUTE($Y$2:$Y$4096,AA3847,"")))/LEN(AA3847))
         - SUMPRODUCT((LEN($Y$2:$Y$4096)-LEN(SUBSTITUTE($Y$2:$Y$4096,"Alolan "&amp;AA3847,"")))/LEN("Alolan "&amp;AA3847))
         - SUMPRODUCT((LEN($Y$2:$Y$4096)-LEN(SUBSTITUTE($Y$2:$Y$4096,"Galarian "&amp;AA3847,"")))/LEN("Galarian "&amp;AA3847))
         - SUMPRODUCT((LEN($Y$2:$Y$4096)-LEN(SUBSTITUTE($Y$2:$Y$4096,"Hisuian "&amp;AA3847,"")))/LEN("Hisuian "&amp;AA3847))
         - SUMPRODUCT((LEN($Y$2:$Y$4096)-LEN(SUBSTITUTE($Y$2:$Y$4096,"Paldean "&amp;AA3847,"")))/LEN("Paldean "&amp;AA3847))
      &gt;0,2,1)
   ))))</f>
        <v>1</v>
      </c>
      <c r="AN3847">
        <v>0</v>
      </c>
      <c r="AO3847">
        <v>2</v>
      </c>
    </row>
    <row r="3848" spans="1:41" x14ac:dyDescent="0.25">
      <c r="A3848" t="s">
        <v>3104</v>
      </c>
      <c r="B3848" t="s">
        <v>232</v>
      </c>
      <c r="C3848" t="s">
        <v>1521</v>
      </c>
      <c r="D3848" t="s">
        <v>1209</v>
      </c>
      <c r="E3848">
        <v>50</v>
      </c>
      <c r="F3848">
        <v>65</v>
      </c>
      <c r="G3848">
        <v>107</v>
      </c>
      <c r="H3848">
        <v>105</v>
      </c>
      <c r="I3848">
        <v>107</v>
      </c>
      <c r="J3848">
        <v>86</v>
      </c>
      <c r="K3848" t="s">
        <v>402</v>
      </c>
      <c r="M3848" t="s">
        <v>3513</v>
      </c>
      <c r="N3848">
        <v>9.34</v>
      </c>
      <c r="O3848">
        <v>8.42</v>
      </c>
      <c r="P3848">
        <v>2</v>
      </c>
      <c r="Q3848">
        <v>2</v>
      </c>
      <c r="R3848">
        <f t="shared" si="274"/>
        <v>11</v>
      </c>
      <c r="S3848">
        <f t="shared" si="275"/>
        <v>10</v>
      </c>
      <c r="T3848">
        <f t="shared" ref="T3848:T3851" si="278">SUM(S3848,R3848)</f>
        <v>21</v>
      </c>
      <c r="U3848" t="s">
        <v>1521</v>
      </c>
      <c r="V3848" t="s">
        <v>1209</v>
      </c>
      <c r="W3848" t="s">
        <v>1524</v>
      </c>
      <c r="X3848" t="s">
        <v>429</v>
      </c>
      <c r="Z3848" t="str" cm="1">
        <f t="array" ref="Z3848">IF(ISBLANK(AK3848),_xlfn.LET(
    _xlpm.nameBeforeSlash, IF(ISNUMBER(SEARCH("/", Y3848)), LEFT(Y3848, SEARCH("/", Y3848)-1), Y3848),
    _xlpm.matchRow, IFERROR(MATCH(_xlpm.nameBeforeSlash, AA:AA, 0), ""),
    _xlpm.difference, IF(_xlpm.matchRow="", "", ABS((R3848 + S3848)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),IF(ISBLANK(Y3848),"","Hidden"))</f>
        <v/>
      </c>
      <c r="AA3848" t="s">
        <v>3176</v>
      </c>
      <c r="AB3848" t="s">
        <v>3181</v>
      </c>
      <c r="AC3848" t="s">
        <v>422</v>
      </c>
      <c r="AD3848" t="str">
        <f>_xlfn.XLOOKUP(AC3848,moves!A:A,moves!B:B)</f>
        <v>ice</v>
      </c>
      <c r="AE3848">
        <f>_xlfn.XLOOKUP(AC3848,moves!A:A,moves!D:D)</f>
        <v>4</v>
      </c>
      <c r="AF3848" t="str">
        <f>_xlfn.XLOOKUP(AC3848,moves!A:A,moves!E:E)</f>
        <v>If 2 or more status symbols are rolled: Inflict the Frozen status on the target.</v>
      </c>
      <c r="AG3848">
        <v>0</v>
      </c>
      <c r="AH3848">
        <v>1</v>
      </c>
      <c r="AI3848">
        <f t="shared" ref="AI3848:AI3851" si="279">IF(ISNUMBER(SEARCH("Shiny ", AA3848)), 1, 0)</f>
        <v>0</v>
      </c>
      <c r="AJ3848" t="s">
        <v>867</v>
      </c>
      <c r="AK3848" t="s">
        <v>3513</v>
      </c>
      <c r="AL3848">
        <v>0</v>
      </c>
      <c r="AM3848" cm="1">
        <f t="array" ref="AM3848">IF(AL3848=1,1,
   IF(ISTEXT(AK3848),1,
   IF(AO3848&gt;1,AM3846,
   IF(AI3848=1,
      IF(SUMPRODUCT((LEN($Y$2:$Y$4096)-LEN(SUBSTITUTE($Y$2:$Y$4096,AA3848,"")))/LEN(AA3848))&gt;0,2,1),
      IF(
         SUMPRODUCT((LEN($Y$2:$Y$4096)-LEN(SUBSTITUTE($Y$2:$Y$4096,AA3848,"")))/LEN(AA3848))
         - SUMPRODUCT((LEN($Y$2:$Y$4096)-LEN(SUBSTITUTE($Y$2:$Y$4096,"Alolan "&amp;AA3848,"")))/LEN("Alolan "&amp;AA3848))
         - SUMPRODUCT((LEN($Y$2:$Y$4096)-LEN(SUBSTITUTE($Y$2:$Y$4096,"Galarian "&amp;AA3848,"")))/LEN("Galarian "&amp;AA3848))
         - SUMPRODUCT((LEN($Y$2:$Y$4096)-LEN(SUBSTITUTE($Y$2:$Y$4096,"Hisuian "&amp;AA3848,"")))/LEN("Hisuian "&amp;AA3848))
         - SUMPRODUCT((LEN($Y$2:$Y$4096)-LEN(SUBSTITUTE($Y$2:$Y$4096,"Paldean "&amp;AA3848,"")))/LEN("Paldean "&amp;AA3848))
      &gt;0,2,1)
   ))))</f>
        <v>1</v>
      </c>
      <c r="AN3848">
        <v>0</v>
      </c>
      <c r="AO3848">
        <v>3</v>
      </c>
    </row>
    <row r="3849" spans="1:41" x14ac:dyDescent="0.25">
      <c r="A3849" t="s">
        <v>3103</v>
      </c>
      <c r="B3849" t="s">
        <v>232</v>
      </c>
      <c r="C3849" t="s">
        <v>1521</v>
      </c>
      <c r="D3849" t="s">
        <v>1481</v>
      </c>
      <c r="E3849">
        <v>50</v>
      </c>
      <c r="F3849">
        <v>65</v>
      </c>
      <c r="G3849">
        <v>107</v>
      </c>
      <c r="H3849">
        <v>105</v>
      </c>
      <c r="I3849">
        <v>107</v>
      </c>
      <c r="J3849">
        <v>86</v>
      </c>
      <c r="K3849" t="s">
        <v>402</v>
      </c>
      <c r="M3849" t="s">
        <v>3513</v>
      </c>
      <c r="N3849">
        <v>9.34</v>
      </c>
      <c r="O3849">
        <v>8.42</v>
      </c>
      <c r="P3849">
        <v>2</v>
      </c>
      <c r="Q3849">
        <v>2</v>
      </c>
      <c r="R3849">
        <f t="shared" si="274"/>
        <v>11</v>
      </c>
      <c r="S3849">
        <f t="shared" si="275"/>
        <v>10</v>
      </c>
      <c r="T3849">
        <f t="shared" si="278"/>
        <v>21</v>
      </c>
      <c r="U3849" t="s">
        <v>1521</v>
      </c>
      <c r="V3849" t="s">
        <v>1481</v>
      </c>
      <c r="W3849" t="s">
        <v>1524</v>
      </c>
      <c r="X3849" t="s">
        <v>429</v>
      </c>
      <c r="Z3849" t="str" cm="1">
        <f t="array" ref="Z3849">IF(ISBLANK(AK3849),_xlfn.LET(
    _xlpm.nameBeforeSlash, IF(ISNUMBER(SEARCH("/", Y3849)), LEFT(Y3849, SEARCH("/", Y3849)-1), Y3849),
    _xlpm.matchRow, IFERROR(MATCH(_xlpm.nameBeforeSlash, AA:AA, 0), ""),
    _xlpm.difference, IF(_xlpm.matchRow="", "", ABS((R3849 + S3849)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),IF(ISBLANK(Y3849),"","Hidden"))</f>
        <v/>
      </c>
      <c r="AA3849" t="s">
        <v>3177</v>
      </c>
      <c r="AB3849" t="s">
        <v>3182</v>
      </c>
      <c r="AC3849" t="s">
        <v>1093</v>
      </c>
      <c r="AD3849" t="str">
        <f>_xlfn.XLOOKUP(AC3849,moves!A:A,moves!B:B)</f>
        <v>flying</v>
      </c>
      <c r="AE3849">
        <f>_xlfn.XLOOKUP(AC3849,moves!A:A,moves!D:D)</f>
        <v>5</v>
      </c>
      <c r="AF3849" t="str">
        <f>_xlfn.XLOOKUP(AC3849,moves!A:A,moves!E:E)</f>
        <v>Critical hits deal +1 damage. If the weather condition is not Rain or Strong Winds: Status symbols deal -2 damage</v>
      </c>
      <c r="AG3849">
        <v>0</v>
      </c>
      <c r="AH3849">
        <v>1</v>
      </c>
      <c r="AI3849">
        <f t="shared" si="279"/>
        <v>0</v>
      </c>
      <c r="AJ3849" t="s">
        <v>867</v>
      </c>
      <c r="AK3849" t="s">
        <v>3513</v>
      </c>
      <c r="AL3849">
        <v>0</v>
      </c>
      <c r="AM3849" cm="1">
        <f t="array" ref="AM3849">IF(AL3849=1,1,
   IF(ISTEXT(AK3849),1,
   IF(AO3849&gt;1,AM3848,
   IF(AI3849=1,
      IF(SUMPRODUCT((LEN($Y$2:$Y$4096)-LEN(SUBSTITUTE($Y$2:$Y$4096,AA3849,"")))/LEN(AA3849))&gt;0,2,1),
      IF(
         SUMPRODUCT((LEN($Y$2:$Y$4096)-LEN(SUBSTITUTE($Y$2:$Y$4096,AA3849,"")))/LEN(AA3849))
         - SUMPRODUCT((LEN($Y$2:$Y$4096)-LEN(SUBSTITUTE($Y$2:$Y$4096,"Alolan "&amp;AA3849,"")))/LEN("Alolan "&amp;AA3849))
         - SUMPRODUCT((LEN($Y$2:$Y$4096)-LEN(SUBSTITUTE($Y$2:$Y$4096,"Galarian "&amp;AA3849,"")))/LEN("Galarian "&amp;AA3849))
         - SUMPRODUCT((LEN($Y$2:$Y$4096)-LEN(SUBSTITUTE($Y$2:$Y$4096,"Hisuian "&amp;AA3849,"")))/LEN("Hisuian "&amp;AA3849))
         - SUMPRODUCT((LEN($Y$2:$Y$4096)-LEN(SUBSTITUTE($Y$2:$Y$4096,"Paldean "&amp;AA3849,"")))/LEN("Paldean "&amp;AA3849))
      &gt;0,2,1)
   ))))</f>
        <v>1</v>
      </c>
      <c r="AN3849">
        <v>0</v>
      </c>
      <c r="AO3849">
        <v>4</v>
      </c>
    </row>
    <row r="3850" spans="1:41" x14ac:dyDescent="0.25">
      <c r="A3850" t="s">
        <v>3102</v>
      </c>
      <c r="B3850" t="s">
        <v>232</v>
      </c>
      <c r="C3850" t="s">
        <v>1521</v>
      </c>
      <c r="D3850" t="s">
        <v>1479</v>
      </c>
      <c r="E3850">
        <v>50</v>
      </c>
      <c r="F3850">
        <v>65</v>
      </c>
      <c r="G3850">
        <v>107</v>
      </c>
      <c r="H3850">
        <v>105</v>
      </c>
      <c r="I3850">
        <v>107</v>
      </c>
      <c r="J3850">
        <v>86</v>
      </c>
      <c r="K3850" t="s">
        <v>402</v>
      </c>
      <c r="M3850" t="s">
        <v>3513</v>
      </c>
      <c r="N3850">
        <v>9.34</v>
      </c>
      <c r="O3850">
        <v>8.42</v>
      </c>
      <c r="P3850">
        <v>2</v>
      </c>
      <c r="Q3850">
        <v>2</v>
      </c>
      <c r="R3850">
        <f t="shared" si="274"/>
        <v>11</v>
      </c>
      <c r="S3850">
        <f t="shared" si="275"/>
        <v>10</v>
      </c>
      <c r="T3850">
        <f t="shared" si="278"/>
        <v>21</v>
      </c>
      <c r="U3850" t="s">
        <v>1521</v>
      </c>
      <c r="V3850" t="s">
        <v>1479</v>
      </c>
      <c r="W3850" t="s">
        <v>1524</v>
      </c>
      <c r="X3850" t="s">
        <v>429</v>
      </c>
      <c r="Z3850" t="str" cm="1">
        <f t="array" ref="Z3850">IF(ISBLANK(AK3850),_xlfn.LET(
    _xlpm.nameBeforeSlash, IF(ISNUMBER(SEARCH("/", Y3850)), LEFT(Y3850, SEARCH("/", Y3850)-1), Y3850),
    _xlpm.matchRow, IFERROR(MATCH(_xlpm.nameBeforeSlash, AA:AA, 0), ""),
    _xlpm.difference, IF(_xlpm.matchRow="", "", ABS((R3850 + S3850)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),IF(ISBLANK(Y3850),"","Hidden"))</f>
        <v/>
      </c>
      <c r="AA3850" t="s">
        <v>3178</v>
      </c>
      <c r="AB3850" t="s">
        <v>3183</v>
      </c>
      <c r="AC3850" t="s">
        <v>797</v>
      </c>
      <c r="AD3850" t="str">
        <f>_xlfn.XLOOKUP(AC3850,moves!A:A,moves!B:B)</f>
        <v>fire</v>
      </c>
      <c r="AE3850">
        <f>_xlfn.XLOOKUP(AC3850,moves!A:A,moves!D:D)</f>
        <v>6</v>
      </c>
      <c r="AF3850" t="str">
        <f>_xlfn.XLOOKUP(AC3850,moves!A:A,moves!E:E)</f>
        <v xml:space="preserve">During this attack and when the user is next attacked: Status symbols deal +1 damage. </v>
      </c>
      <c r="AG3850">
        <v>0</v>
      </c>
      <c r="AH3850">
        <v>1</v>
      </c>
      <c r="AI3850">
        <f t="shared" si="279"/>
        <v>0</v>
      </c>
      <c r="AJ3850" t="s">
        <v>867</v>
      </c>
      <c r="AK3850" t="s">
        <v>3513</v>
      </c>
      <c r="AL3850">
        <v>0</v>
      </c>
      <c r="AM3850" cm="1">
        <f t="array" ref="AM3850">IF(AL3850=1,1,
   IF(ISTEXT(AK3850),1,
   IF(AO3850&gt;1,AM3849,
   IF(AI3850=1,
      IF(SUMPRODUCT((LEN($Y$2:$Y$4096)-LEN(SUBSTITUTE($Y$2:$Y$4096,AA3850,"")))/LEN(AA3850))&gt;0,2,1),
      IF(
         SUMPRODUCT((LEN($Y$2:$Y$4096)-LEN(SUBSTITUTE($Y$2:$Y$4096,AA3850,"")))/LEN(AA3850))
         - SUMPRODUCT((LEN($Y$2:$Y$4096)-LEN(SUBSTITUTE($Y$2:$Y$4096,"Alolan "&amp;AA3850,"")))/LEN("Alolan "&amp;AA3850))
         - SUMPRODUCT((LEN($Y$2:$Y$4096)-LEN(SUBSTITUTE($Y$2:$Y$4096,"Galarian "&amp;AA3850,"")))/LEN("Galarian "&amp;AA3850))
         - SUMPRODUCT((LEN($Y$2:$Y$4096)-LEN(SUBSTITUTE($Y$2:$Y$4096,"Hisuian "&amp;AA3850,"")))/LEN("Hisuian "&amp;AA3850))
         - SUMPRODUCT((LEN($Y$2:$Y$4096)-LEN(SUBSTITUTE($Y$2:$Y$4096,"Paldean "&amp;AA3850,"")))/LEN("Paldean "&amp;AA3850))
      &gt;0,2,1)
   ))))</f>
        <v>1</v>
      </c>
      <c r="AN3850">
        <v>0</v>
      </c>
      <c r="AO3850">
        <v>5</v>
      </c>
    </row>
    <row r="3851" spans="1:41" x14ac:dyDescent="0.25">
      <c r="A3851" t="s">
        <v>3106</v>
      </c>
      <c r="B3851" t="s">
        <v>232</v>
      </c>
      <c r="C3851" t="s">
        <v>1521</v>
      </c>
      <c r="D3851" t="s">
        <v>1468</v>
      </c>
      <c r="E3851">
        <v>50</v>
      </c>
      <c r="F3851">
        <v>65</v>
      </c>
      <c r="G3851">
        <v>107</v>
      </c>
      <c r="H3851">
        <v>105</v>
      </c>
      <c r="I3851">
        <v>107</v>
      </c>
      <c r="J3851">
        <v>86</v>
      </c>
      <c r="K3851" t="s">
        <v>402</v>
      </c>
      <c r="M3851" t="s">
        <v>3513</v>
      </c>
      <c r="N3851">
        <v>9.34</v>
      </c>
      <c r="O3851">
        <v>8.42</v>
      </c>
      <c r="P3851">
        <v>2</v>
      </c>
      <c r="Q3851">
        <v>2</v>
      </c>
      <c r="R3851">
        <f t="shared" si="274"/>
        <v>11</v>
      </c>
      <c r="S3851">
        <f t="shared" si="275"/>
        <v>10</v>
      </c>
      <c r="T3851">
        <f t="shared" si="278"/>
        <v>21</v>
      </c>
      <c r="U3851" t="s">
        <v>1521</v>
      </c>
      <c r="V3851" t="s">
        <v>1468</v>
      </c>
      <c r="W3851" t="s">
        <v>1524</v>
      </c>
      <c r="X3851" t="s">
        <v>429</v>
      </c>
      <c r="Z3851" t="str" cm="1">
        <f t="array" ref="Z3851">IF(ISBLANK(AK3851),_xlfn.LET(
    _xlpm.nameBeforeSlash, IF(ISNUMBER(SEARCH("/", Y3851)), LEFT(Y3851, SEARCH("/", Y3851)-1), Y3851),
    _xlpm.matchRow, IFERROR(MATCH(_xlpm.nameBeforeSlash, AA:AA, 0), ""),
    _xlpm.difference, IF(_xlpm.matchRow="", "", ABS((R3851 + S3851)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),IF(ISBLANK(Y3851),"","Hidden"))</f>
        <v/>
      </c>
      <c r="AA3851" t="s">
        <v>3179</v>
      </c>
      <c r="AB3851" t="s">
        <v>3184</v>
      </c>
      <c r="AC3851" t="s">
        <v>463</v>
      </c>
      <c r="AD3851" t="str">
        <f>_xlfn.XLOOKUP(AC3851,moves!A:A,moves!B:B)</f>
        <v>grass</v>
      </c>
      <c r="AE3851">
        <f>_xlfn.XLOOKUP(AC3851,moves!A:A,moves!D:D)</f>
        <v>5</v>
      </c>
      <c r="AF3851" t="str">
        <f>_xlfn.XLOOKUP(AC3851,moves!A:A,moves!E:E)</f>
        <v>Critical hits deal +2 damage. For each critical hit rolled: The user takes 2 damage.</v>
      </c>
      <c r="AG3851">
        <v>0</v>
      </c>
      <c r="AH3851">
        <v>1</v>
      </c>
      <c r="AI3851">
        <f t="shared" si="279"/>
        <v>0</v>
      </c>
      <c r="AJ3851" t="s">
        <v>867</v>
      </c>
      <c r="AK3851" t="s">
        <v>3513</v>
      </c>
      <c r="AL3851">
        <v>0</v>
      </c>
      <c r="AM3851" cm="1">
        <f t="array" ref="AM3851">IF(AL3851=1,1,
   IF(ISTEXT(AK3851),1,
   IF(AO3851&gt;1,AM3850,
   IF(AI3851=1,
      IF(SUMPRODUCT((LEN($Y$2:$Y$4096)-LEN(SUBSTITUTE($Y$2:$Y$4096,AA3851,"")))/LEN(AA3851))&gt;0,2,1),
      IF(
         SUMPRODUCT((LEN($Y$2:$Y$4096)-LEN(SUBSTITUTE($Y$2:$Y$4096,AA3851,"")))/LEN(AA3851))
         - SUMPRODUCT((LEN($Y$2:$Y$4096)-LEN(SUBSTITUTE($Y$2:$Y$4096,"Alolan "&amp;AA3851,"")))/LEN("Alolan "&amp;AA3851))
         - SUMPRODUCT((LEN($Y$2:$Y$4096)-LEN(SUBSTITUTE($Y$2:$Y$4096,"Galarian "&amp;AA3851,"")))/LEN("Galarian "&amp;AA3851))
         - SUMPRODUCT((LEN($Y$2:$Y$4096)-LEN(SUBSTITUTE($Y$2:$Y$4096,"Hisuian "&amp;AA3851,"")))/LEN("Hisuian "&amp;AA3851))
         - SUMPRODUCT((LEN($Y$2:$Y$4096)-LEN(SUBSTITUTE($Y$2:$Y$4096,"Paldean "&amp;AA3851,"")))/LEN("Paldean "&amp;AA3851))
      &gt;0,2,1)
   ))))</f>
        <v>1</v>
      </c>
      <c r="AN3851">
        <v>0</v>
      </c>
      <c r="AO3851">
        <v>6</v>
      </c>
    </row>
    <row r="3852" spans="1:41" x14ac:dyDescent="0.25">
      <c r="A3852" t="s">
        <v>3288</v>
      </c>
      <c r="B3852" t="s">
        <v>1484</v>
      </c>
      <c r="C3852" t="s">
        <v>1479</v>
      </c>
      <c r="D3852" t="s">
        <v>1481</v>
      </c>
      <c r="E3852">
        <v>78</v>
      </c>
      <c r="F3852">
        <v>130</v>
      </c>
      <c r="G3852">
        <v>111</v>
      </c>
      <c r="H3852">
        <v>130</v>
      </c>
      <c r="I3852">
        <v>85</v>
      </c>
      <c r="J3852">
        <v>100</v>
      </c>
      <c r="K3852" t="s">
        <v>272</v>
      </c>
      <c r="L3852" t="s">
        <v>3446</v>
      </c>
      <c r="M3852" t="s">
        <v>3287</v>
      </c>
      <c r="N3852">
        <v>11.8</v>
      </c>
      <c r="O3852">
        <v>9</v>
      </c>
      <c r="P3852">
        <v>-1</v>
      </c>
      <c r="Q3852">
        <v>20</v>
      </c>
      <c r="R3852">
        <f t="shared" si="274"/>
        <v>11</v>
      </c>
      <c r="S3852">
        <f t="shared" si="275"/>
        <v>29</v>
      </c>
      <c r="T3852">
        <f t="shared" ref="T3852:T3866" si="280">SUM(S3852,R3852)</f>
        <v>40</v>
      </c>
      <c r="U3852" t="s">
        <v>1479</v>
      </c>
      <c r="V3852" t="s">
        <v>1482</v>
      </c>
      <c r="W3852" t="s">
        <v>1481</v>
      </c>
      <c r="X3852" t="s">
        <v>1472</v>
      </c>
      <c r="Z3852" t="str" cm="1">
        <f t="array" ref="Z3852">IF(ISBLANK(AK3852),_xlfn.LET(
    _xlpm.nameBeforeSlash, IF(ISNUMBER(SEARCH("/", Y3852)), LEFT(Y3852, SEARCH("/", Y3852)-1), Y3852),
    _xlpm.matchRow, IFERROR(MATCH(_xlpm.nameBeforeSlash, AA:AA, 0), ""),
    _xlpm.difference, IF(_xlpm.matchRow="", "", ABS((R3852 + S3852)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),IF(ISBLANK(Y3852),"","Hidden"))</f>
        <v/>
      </c>
      <c r="AA3852" t="s">
        <v>3379</v>
      </c>
      <c r="AB3852" t="s">
        <v>3299</v>
      </c>
      <c r="AC3852" t="s">
        <v>3303</v>
      </c>
      <c r="AD3852" t="str">
        <f>_xlfn.XLOOKUP(AC3852,moves!A:A,moves!B:B)</f>
        <v>fire</v>
      </c>
      <c r="AE3852">
        <f>_xlfn.XLOOKUP(AC3852,moves!A:A,moves!D:D)</f>
        <v>5</v>
      </c>
      <c r="AF3852" t="str">
        <f>_xlfn.XLOOKUP(AC3852,moves!A:A,moves!E:E)</f>
        <v>All opposing non Fire-type active Pokémon take 2 damage at the end of their turns.</v>
      </c>
      <c r="AG3852">
        <v>0</v>
      </c>
      <c r="AH3852">
        <v>0</v>
      </c>
      <c r="AI3852">
        <f t="shared" ref="AI3852:AI3866" si="281">IF(ISNUMBER(SEARCH("Shiny ", AA3852)), 1, 0)</f>
        <v>0</v>
      </c>
      <c r="AJ3852" t="s">
        <v>867</v>
      </c>
      <c r="AL3852">
        <v>0</v>
      </c>
      <c r="AM3852" cm="1">
        <f t="array" ref="AM3852">IF(AL3852=1,1,
   IF(ISTEXT(AK3852),1,
   IF(AO3852&gt;1,AM3846,
   IF(AI3852=1,
      IF(SUMPRODUCT((LEN($Y$2:$Y$4096)-LEN(SUBSTITUTE($Y$2:$Y$4096,AA3852,"")))/LEN(AA3852))&gt;0,2,1),
      IF(
         SUMPRODUCT((LEN($Y$2:$Y$4096)-LEN(SUBSTITUTE($Y$2:$Y$4096,AA3852,"")))/LEN(AA3852))
         - SUMPRODUCT((LEN($Y$2:$Y$4096)-LEN(SUBSTITUTE($Y$2:$Y$4096,"Alolan "&amp;AA3852,"")))/LEN("Alolan "&amp;AA3852))
         - SUMPRODUCT((LEN($Y$2:$Y$4096)-LEN(SUBSTITUTE($Y$2:$Y$4096,"Galarian "&amp;AA3852,"")))/LEN("Galarian "&amp;AA3852))
         - SUMPRODUCT((LEN($Y$2:$Y$4096)-LEN(SUBSTITUTE($Y$2:$Y$4096,"Hisuian "&amp;AA3852,"")))/LEN("Hisuian "&amp;AA3852))
         - SUMPRODUCT((LEN($Y$2:$Y$4096)-LEN(SUBSTITUTE($Y$2:$Y$4096,"Paldean "&amp;AA3852,"")))/LEN("Paldean "&amp;AA3852))
      &gt;0,2,1)
   ))))</f>
        <v>1</v>
      </c>
      <c r="AN3852">
        <v>0</v>
      </c>
      <c r="AO3852">
        <v>0</v>
      </c>
    </row>
    <row r="3853" spans="1:41" x14ac:dyDescent="0.25">
      <c r="A3853" t="s">
        <v>3290</v>
      </c>
      <c r="B3853" t="s">
        <v>1503</v>
      </c>
      <c r="C3853" t="s">
        <v>1499</v>
      </c>
      <c r="D3853" t="s">
        <v>1481</v>
      </c>
      <c r="E3853">
        <v>60</v>
      </c>
      <c r="F3853">
        <v>45</v>
      </c>
      <c r="G3853">
        <v>50</v>
      </c>
      <c r="H3853">
        <v>90</v>
      </c>
      <c r="I3853">
        <v>80</v>
      </c>
      <c r="J3853">
        <v>70</v>
      </c>
      <c r="K3853" t="s">
        <v>1504</v>
      </c>
      <c r="L3853" t="s">
        <v>3446</v>
      </c>
      <c r="M3853" t="s">
        <v>3287</v>
      </c>
      <c r="N3853">
        <v>7.75</v>
      </c>
      <c r="O3853">
        <v>6.3</v>
      </c>
      <c r="Q3853">
        <v>26</v>
      </c>
      <c r="R3853">
        <f t="shared" si="274"/>
        <v>8</v>
      </c>
      <c r="S3853">
        <f t="shared" si="275"/>
        <v>32</v>
      </c>
      <c r="T3853">
        <f t="shared" si="280"/>
        <v>40</v>
      </c>
      <c r="U3853" t="s">
        <v>1499</v>
      </c>
      <c r="V3853" t="s">
        <v>1481</v>
      </c>
      <c r="W3853" t="s">
        <v>1468</v>
      </c>
      <c r="X3853" t="s">
        <v>429</v>
      </c>
      <c r="Z3853" t="str" cm="1">
        <f t="array" ref="Z3853">IF(ISBLANK(AK3853),_xlfn.LET(
    _xlpm.nameBeforeSlash, IF(ISNUMBER(SEARCH("/", Y3853)), LEFT(Y3853, SEARCH("/", Y3853)-1), Y3853),
    _xlpm.matchRow, IFERROR(MATCH(_xlpm.nameBeforeSlash, AA:AA, 0), ""),
    _xlpm.difference, IF(_xlpm.matchRow="", "", ABS((R3853 + S3853)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),IF(ISBLANK(Y3853),"","Hidden"))</f>
        <v/>
      </c>
      <c r="AA3853" t="s">
        <v>3300</v>
      </c>
      <c r="AB3853" t="s">
        <v>3299</v>
      </c>
      <c r="AC3853" t="s">
        <v>3305</v>
      </c>
      <c r="AD3853" t="str">
        <f>_xlfn.XLOOKUP(AC3853,moves!A:A,moves!B:B)</f>
        <v>bug</v>
      </c>
      <c r="AE3853">
        <f>_xlfn.XLOOKUP(AC3853,moves!A:A,moves!D:D)</f>
        <v>5</v>
      </c>
      <c r="AF3853" t="str">
        <f>_xlfn.XLOOKUP(AC3853,moves!A:A,moves!E:E)</f>
        <v>Roll 3 status dice. Inflict all status conditions rolled on the target, simultaneously</v>
      </c>
      <c r="AG3853">
        <v>0</v>
      </c>
      <c r="AH3853">
        <v>0</v>
      </c>
      <c r="AI3853">
        <f t="shared" si="281"/>
        <v>0</v>
      </c>
      <c r="AJ3853" t="s">
        <v>867</v>
      </c>
      <c r="AL3853">
        <v>0</v>
      </c>
      <c r="AM3853" cm="1">
        <f t="array" ref="AM3853">IF(AL3853=1,1,
   IF(ISTEXT(AK3853),1,
   IF(AO3853&gt;1,AM3852,
   IF(AI3853=1,
      IF(SUMPRODUCT((LEN($Y$2:$Y$4096)-LEN(SUBSTITUTE($Y$2:$Y$4096,AA3853,"")))/LEN(AA3853))&gt;0,2,1),
      IF(
         SUMPRODUCT((LEN($Y$2:$Y$4096)-LEN(SUBSTITUTE($Y$2:$Y$4096,AA3853,"")))/LEN(AA3853))
         - SUMPRODUCT((LEN($Y$2:$Y$4096)-LEN(SUBSTITUTE($Y$2:$Y$4096,"Alolan "&amp;AA3853,"")))/LEN("Alolan "&amp;AA3853))
         - SUMPRODUCT((LEN($Y$2:$Y$4096)-LEN(SUBSTITUTE($Y$2:$Y$4096,"Galarian "&amp;AA3853,"")))/LEN("Galarian "&amp;AA3853))
         - SUMPRODUCT((LEN($Y$2:$Y$4096)-LEN(SUBSTITUTE($Y$2:$Y$4096,"Hisuian "&amp;AA3853,"")))/LEN("Hisuian "&amp;AA3853))
         - SUMPRODUCT((LEN($Y$2:$Y$4096)-LEN(SUBSTITUTE($Y$2:$Y$4096,"Paldean "&amp;AA3853,"")))/LEN("Paldean "&amp;AA3853))
      &gt;0,2,1)
   ))))</f>
        <v>1</v>
      </c>
      <c r="AN3853">
        <v>0</v>
      </c>
      <c r="AO3853">
        <v>0</v>
      </c>
    </row>
    <row r="3854" spans="1:41" x14ac:dyDescent="0.25">
      <c r="A3854" t="s">
        <v>4710</v>
      </c>
      <c r="B3854" t="s">
        <v>2812</v>
      </c>
      <c r="C3854" t="s">
        <v>1536</v>
      </c>
      <c r="D3854"/>
      <c r="E3854">
        <v>65</v>
      </c>
      <c r="F3854">
        <v>60</v>
      </c>
      <c r="G3854">
        <v>75</v>
      </c>
      <c r="H3854">
        <v>110</v>
      </c>
      <c r="I3854">
        <v>121</v>
      </c>
      <c r="J3854">
        <v>64</v>
      </c>
      <c r="K3854" t="s">
        <v>2811</v>
      </c>
      <c r="L3854" t="s">
        <v>3446</v>
      </c>
      <c r="M3854" t="s">
        <v>3287</v>
      </c>
      <c r="N3854">
        <v>8.66</v>
      </c>
      <c r="O3854">
        <v>8.48</v>
      </c>
      <c r="Q3854">
        <v>23</v>
      </c>
      <c r="R3854">
        <f t="shared" si="274"/>
        <v>9</v>
      </c>
      <c r="S3854">
        <f t="shared" si="275"/>
        <v>31</v>
      </c>
      <c r="T3854">
        <f t="shared" si="280"/>
        <v>40</v>
      </c>
      <c r="U3854" t="s">
        <v>1536</v>
      </c>
      <c r="V3854" t="s">
        <v>1468</v>
      </c>
      <c r="W3854" t="s">
        <v>1492</v>
      </c>
      <c r="X3854" t="s">
        <v>1469</v>
      </c>
      <c r="Z3854" t="str" cm="1">
        <f t="array" ref="Z3854">IF(ISBLANK(AK3854),_xlfn.LET(
    _xlpm.nameBeforeSlash, IF(ISNUMBER(SEARCH("/", Y3854)), LEFT(Y3854, SEARCH("/", Y3854)-1), Y3854),
    _xlpm.matchRow, IFERROR(MATCH(_xlpm.nameBeforeSlash, AA:AA, 0), ""),
    _xlpm.difference, IF(_xlpm.matchRow="", "", ABS((R3854 + S3854)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),IF(ISBLANK(Y3854),"","Hidden"))</f>
        <v/>
      </c>
      <c r="AA3854" t="s">
        <v>5969</v>
      </c>
      <c r="AB3854" t="s">
        <v>3299</v>
      </c>
      <c r="AC3854" t="s">
        <v>6834</v>
      </c>
      <c r="AD3854" t="str">
        <f>_xlfn.XLOOKUP(AC3854,moves!A:A,moves!B:B)</f>
        <v>typeless</v>
      </c>
      <c r="AE3854">
        <f>_xlfn.XLOOKUP(AC3854,moves!A:A,moves!D:D)</f>
        <v>4</v>
      </c>
      <c r="AF3854" t="str">
        <f>_xlfn.XLOOKUP(AC3854,moves!A:A,moves!E:E)</f>
        <v>Generate 3 Metronome moves. Choose the type of one of those moves as the type of this move.</v>
      </c>
      <c r="AG3854">
        <v>0</v>
      </c>
      <c r="AH3854">
        <v>0</v>
      </c>
      <c r="AI3854">
        <f t="shared" si="281"/>
        <v>1</v>
      </c>
      <c r="AJ3854" t="s">
        <v>867</v>
      </c>
      <c r="AL3854">
        <v>0</v>
      </c>
      <c r="AM3854" cm="1">
        <f t="array" ref="AM3854">IF(AL3854=1,1,
   IF(ISTEXT(AK3854),1,
   IF(AO3854&gt;1,AM3853,
   IF(AI3854=1,
      IF(SUMPRODUCT((LEN($Y$2:$Y$4096)-LEN(SUBSTITUTE($Y$2:$Y$4096,AA3854,"")))/LEN(AA3854))&gt;0,2,1),
      IF(
         SUMPRODUCT((LEN($Y$2:$Y$4096)-LEN(SUBSTITUTE($Y$2:$Y$4096,AA3854,"")))/LEN(AA3854))
         - SUMPRODUCT((LEN($Y$2:$Y$4096)-LEN(SUBSTITUTE($Y$2:$Y$4096,"Alolan "&amp;AA3854,"")))/LEN("Alolan "&amp;AA3854))
         - SUMPRODUCT((LEN($Y$2:$Y$4096)-LEN(SUBSTITUTE($Y$2:$Y$4096,"Galarian "&amp;AA3854,"")))/LEN("Galarian "&amp;AA3854))
         - SUMPRODUCT((LEN($Y$2:$Y$4096)-LEN(SUBSTITUTE($Y$2:$Y$4096,"Hisuian "&amp;AA3854,"")))/LEN("Hisuian "&amp;AA3854))
         - SUMPRODUCT((LEN($Y$2:$Y$4096)-LEN(SUBSTITUTE($Y$2:$Y$4096,"Paldean "&amp;AA3854,"")))/LEN("Paldean "&amp;AA3854))
      &gt;0,2,1)
   ))))</f>
        <v>1</v>
      </c>
      <c r="AN3854">
        <v>0</v>
      </c>
      <c r="AO3854">
        <v>0</v>
      </c>
    </row>
    <row r="3855" spans="1:41" x14ac:dyDescent="0.25">
      <c r="A3855" t="s">
        <v>4639</v>
      </c>
      <c r="B3855" t="s">
        <v>2722</v>
      </c>
      <c r="C3855" t="s">
        <v>1468</v>
      </c>
      <c r="D3855"/>
      <c r="E3855">
        <v>100</v>
      </c>
      <c r="F3855">
        <v>125</v>
      </c>
      <c r="G3855">
        <v>90</v>
      </c>
      <c r="H3855">
        <v>60</v>
      </c>
      <c r="I3855">
        <v>70</v>
      </c>
      <c r="J3855">
        <v>85</v>
      </c>
      <c r="K3855" t="s">
        <v>2723</v>
      </c>
      <c r="L3855" t="s">
        <v>3446</v>
      </c>
      <c r="M3855" t="s">
        <v>3287</v>
      </c>
      <c r="N3855">
        <v>10.25</v>
      </c>
      <c r="O3855">
        <v>8.8000000000000007</v>
      </c>
      <c r="Q3855">
        <v>21</v>
      </c>
      <c r="R3855">
        <f t="shared" si="274"/>
        <v>10</v>
      </c>
      <c r="S3855">
        <f t="shared" si="275"/>
        <v>30</v>
      </c>
      <c r="T3855">
        <f t="shared" si="280"/>
        <v>40</v>
      </c>
      <c r="U3855" t="s">
        <v>1468</v>
      </c>
      <c r="V3855" t="s">
        <v>1492</v>
      </c>
      <c r="W3855" t="s">
        <v>1512</v>
      </c>
      <c r="X3855" t="s">
        <v>1472</v>
      </c>
      <c r="Z3855" t="str" cm="1">
        <f t="array" ref="Z3855">IF(ISBLANK(AK3855),_xlfn.LET(
    _xlpm.nameBeforeSlash, IF(ISNUMBER(SEARCH("/", Y3855)), LEFT(Y3855, SEARCH("/", Y3855)-1), Y3855),
    _xlpm.matchRow, IFERROR(MATCH(_xlpm.nameBeforeSlash, AA:AA, 0), ""),
    _xlpm.difference, IF(_xlpm.matchRow="", "", ABS((R3855 + S3855)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),IF(ISBLANK(Y3855),"","Hidden"))</f>
        <v/>
      </c>
      <c r="AA3855" t="s">
        <v>5904</v>
      </c>
      <c r="AB3855" t="s">
        <v>3299</v>
      </c>
      <c r="AC3855" t="s">
        <v>6795</v>
      </c>
      <c r="AD3855" t="str">
        <f>_xlfn.XLOOKUP(AC3855,moves!A:A,moves!B:B)</f>
        <v>grass</v>
      </c>
      <c r="AE3855">
        <f>_xlfn.XLOOKUP(AC3855,moves!A:A,moves!D:D)</f>
        <v>3</v>
      </c>
      <c r="AF3855" t="str">
        <f>_xlfn.XLOOKUP(AC3855,moves!A:A,moves!E:E)</f>
        <v>Before rolling, the user may take any amount of damage. For each damage you took in this way: Deal 2 extra damage.</v>
      </c>
      <c r="AG3855">
        <v>0</v>
      </c>
      <c r="AH3855">
        <v>0</v>
      </c>
      <c r="AI3855">
        <f t="shared" si="281"/>
        <v>1</v>
      </c>
      <c r="AJ3855" t="s">
        <v>867</v>
      </c>
      <c r="AL3855">
        <v>0</v>
      </c>
      <c r="AM3855" cm="1">
        <f t="array" ref="AM3855">IF(AL3855=1,1,
   IF(ISTEXT(AK3855),1,
   IF(AO3855&gt;1,AM3854,
   IF(AI3855=1,
      IF(SUMPRODUCT((LEN($Y$2:$Y$4096)-LEN(SUBSTITUTE($Y$2:$Y$4096,AA3855,"")))/LEN(AA3855))&gt;0,2,1),
      IF(
         SUMPRODUCT((LEN($Y$2:$Y$4096)-LEN(SUBSTITUTE($Y$2:$Y$4096,AA3855,"")))/LEN(AA3855))
         - SUMPRODUCT((LEN($Y$2:$Y$4096)-LEN(SUBSTITUTE($Y$2:$Y$4096,"Alolan "&amp;AA3855,"")))/LEN("Alolan "&amp;AA3855))
         - SUMPRODUCT((LEN($Y$2:$Y$4096)-LEN(SUBSTITUTE($Y$2:$Y$4096,"Galarian "&amp;AA3855,"")))/LEN("Galarian "&amp;AA3855))
         - SUMPRODUCT((LEN($Y$2:$Y$4096)-LEN(SUBSTITUTE($Y$2:$Y$4096,"Hisuian "&amp;AA3855,"")))/LEN("Hisuian "&amp;AA3855))
         - SUMPRODUCT((LEN($Y$2:$Y$4096)-LEN(SUBSTITUTE($Y$2:$Y$4096,"Paldean "&amp;AA3855,"")))/LEN("Paldean "&amp;AA3855))
      &gt;0,2,1)
   ))))</f>
        <v>1</v>
      </c>
      <c r="AN3855">
        <v>0</v>
      </c>
      <c r="AO3855">
        <v>0</v>
      </c>
    </row>
    <row r="3856" spans="1:41" x14ac:dyDescent="0.25">
      <c r="A3856" t="s">
        <v>3322</v>
      </c>
      <c r="B3856" t="s">
        <v>2772</v>
      </c>
      <c r="C3856" t="s">
        <v>1472</v>
      </c>
      <c r="D3856"/>
      <c r="E3856">
        <v>72</v>
      </c>
      <c r="F3856">
        <v>107</v>
      </c>
      <c r="G3856">
        <v>125</v>
      </c>
      <c r="H3856">
        <v>65</v>
      </c>
      <c r="I3856">
        <v>70</v>
      </c>
      <c r="J3856">
        <v>71</v>
      </c>
      <c r="K3856" t="s">
        <v>2771</v>
      </c>
      <c r="L3856" t="s">
        <v>3446</v>
      </c>
      <c r="M3856" t="s">
        <v>3287</v>
      </c>
      <c r="N3856">
        <v>8.84</v>
      </c>
      <c r="O3856">
        <v>8.73</v>
      </c>
      <c r="Q3856">
        <v>22</v>
      </c>
      <c r="R3856">
        <f t="shared" si="274"/>
        <v>9</v>
      </c>
      <c r="S3856">
        <f t="shared" si="275"/>
        <v>31</v>
      </c>
      <c r="T3856">
        <f t="shared" si="280"/>
        <v>40</v>
      </c>
      <c r="U3856" t="s">
        <v>1472</v>
      </c>
      <c r="V3856" t="s">
        <v>1469</v>
      </c>
      <c r="W3856" t="s">
        <v>1546</v>
      </c>
      <c r="X3856" t="s">
        <v>1471</v>
      </c>
      <c r="Z3856" t="str" cm="1">
        <f t="array" ref="Z3856">IF(ISBLANK(AK3856),_xlfn.LET(
    _xlpm.nameBeforeSlash, IF(ISNUMBER(SEARCH("/", Y3856)), LEFT(Y3856, SEARCH("/", Y3856)-1), Y3856),
    _xlpm.matchRow, IFERROR(MATCH(_xlpm.nameBeforeSlash, AA:AA, 0), ""),
    _xlpm.difference, IF(_xlpm.matchRow="", "", ABS((R3856 + S3856)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),IF(ISBLANK(Y3856),"","Hidden"))</f>
        <v/>
      </c>
      <c r="AA3856" t="s">
        <v>3428</v>
      </c>
      <c r="AB3856" t="s">
        <v>3299</v>
      </c>
      <c r="AC3856" t="s">
        <v>3352</v>
      </c>
      <c r="AD3856" t="str">
        <f>_xlfn.XLOOKUP(AC3856,moves!A:A,moves!B:B)</f>
        <v>ground</v>
      </c>
      <c r="AE3856">
        <f>_xlfn.XLOOKUP(AC3856,moves!A:A,moves!D:D)</f>
        <v>5</v>
      </c>
      <c r="AF3856" t="str">
        <f>_xlfn.XLOOKUP(AC3856,moves!A:A,moves!E:E)</f>
        <v>The target takes 2 damage at the end of their turns. The target may no longer switch out or flee the battle.</v>
      </c>
      <c r="AG3856">
        <v>0</v>
      </c>
      <c r="AH3856">
        <v>0</v>
      </c>
      <c r="AI3856">
        <f t="shared" si="281"/>
        <v>0</v>
      </c>
      <c r="AJ3856" t="s">
        <v>867</v>
      </c>
      <c r="AL3856">
        <v>0</v>
      </c>
      <c r="AM3856" cm="1">
        <f t="array" ref="AM3856">IF(AL3856=1,1,
   IF(ISTEXT(AK3856),1,
   IF(AO3856&gt;1,AM3855,
   IF(AI3856=1,
      IF(SUMPRODUCT((LEN($Y$2:$Y$4096)-LEN(SUBSTITUTE($Y$2:$Y$4096,AA3856,"")))/LEN(AA3856))&gt;0,2,1),
      IF(
         SUMPRODUCT((LEN($Y$2:$Y$4096)-LEN(SUBSTITUTE($Y$2:$Y$4096,AA3856,"")))/LEN(AA3856))
         - SUMPRODUCT((LEN($Y$2:$Y$4096)-LEN(SUBSTITUTE($Y$2:$Y$4096,"Alolan "&amp;AA3856,"")))/LEN("Alolan "&amp;AA3856))
         - SUMPRODUCT((LEN($Y$2:$Y$4096)-LEN(SUBSTITUTE($Y$2:$Y$4096,"Galarian "&amp;AA3856,"")))/LEN("Galarian "&amp;AA3856))
         - SUMPRODUCT((LEN($Y$2:$Y$4096)-LEN(SUBSTITUTE($Y$2:$Y$4096,"Hisuian "&amp;AA3856,"")))/LEN("Hisuian "&amp;AA3856))
         - SUMPRODUCT((LEN($Y$2:$Y$4096)-LEN(SUBSTITUTE($Y$2:$Y$4096,"Paldean "&amp;AA3856,"")))/LEN("Paldean "&amp;AA3856))
      &gt;0,2,1)
   ))))</f>
        <v>1</v>
      </c>
      <c r="AN3856">
        <v>0</v>
      </c>
      <c r="AO3856">
        <v>0</v>
      </c>
    </row>
    <row r="3857" spans="1:41" x14ac:dyDescent="0.25">
      <c r="A3857" t="s">
        <v>3311</v>
      </c>
      <c r="B3857" t="s">
        <v>1727</v>
      </c>
      <c r="C3857" t="s">
        <v>1490</v>
      </c>
      <c r="D3857" t="s">
        <v>1209</v>
      </c>
      <c r="E3857">
        <v>130</v>
      </c>
      <c r="F3857">
        <v>85</v>
      </c>
      <c r="G3857">
        <v>80</v>
      </c>
      <c r="H3857">
        <v>85</v>
      </c>
      <c r="I3857">
        <v>95</v>
      </c>
      <c r="J3857">
        <v>60</v>
      </c>
      <c r="K3857" t="s">
        <v>1728</v>
      </c>
      <c r="L3857" t="s">
        <v>3446</v>
      </c>
      <c r="M3857" t="s">
        <v>3287</v>
      </c>
      <c r="N3857">
        <v>7.5</v>
      </c>
      <c r="O3857">
        <v>10.45</v>
      </c>
      <c r="Q3857">
        <v>22</v>
      </c>
      <c r="R3857">
        <f t="shared" si="274"/>
        <v>8</v>
      </c>
      <c r="S3857">
        <f t="shared" si="275"/>
        <v>32</v>
      </c>
      <c r="T3857">
        <f t="shared" si="280"/>
        <v>40</v>
      </c>
      <c r="U3857" t="s">
        <v>1490</v>
      </c>
      <c r="V3857" t="s">
        <v>1209</v>
      </c>
      <c r="W3857" t="s">
        <v>1536</v>
      </c>
      <c r="X3857" t="s">
        <v>1482</v>
      </c>
      <c r="Z3857" t="str" cm="1">
        <f t="array" ref="Z3857">IF(ISBLANK(AK3857),_xlfn.LET(
    _xlpm.nameBeforeSlash, IF(ISNUMBER(SEARCH("/", Y3857)), LEFT(Y3857, SEARCH("/", Y3857)-1), Y3857),
    _xlpm.matchRow, IFERROR(MATCH(_xlpm.nameBeforeSlash, AA:AA, 0), ""),
    _xlpm.difference, IF(_xlpm.matchRow="", "", ABS((R3857 + S3857)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),IF(ISBLANK(Y3857),"","Hidden"))</f>
        <v/>
      </c>
      <c r="AA3857" t="s">
        <v>3391</v>
      </c>
      <c r="AB3857" t="s">
        <v>3299</v>
      </c>
      <c r="AC3857" t="s">
        <v>3339</v>
      </c>
      <c r="AD3857" t="str">
        <f>_xlfn.XLOOKUP(AC3857,moves!A:A,moves!B:B)</f>
        <v>ice</v>
      </c>
      <c r="AE3857">
        <f>_xlfn.XLOOKUP(AC3857,moves!A:A,moves!D:D)</f>
        <v>3</v>
      </c>
      <c r="AF3857" t="str">
        <f>_xlfn.XLOOKUP(AC3857,moves!A:A,moves!E:E)</f>
        <v>When your currently active Pokémon are next attacked: they take half damage, rounded up.</v>
      </c>
      <c r="AG3857">
        <v>0</v>
      </c>
      <c r="AH3857">
        <v>0</v>
      </c>
      <c r="AI3857">
        <f t="shared" si="281"/>
        <v>0</v>
      </c>
      <c r="AJ3857" t="s">
        <v>867</v>
      </c>
      <c r="AL3857">
        <v>0</v>
      </c>
      <c r="AM3857" cm="1">
        <f t="array" ref="AM3857">IF(AL3857=1,1,
   IF(ISTEXT(AK3857),1,
   IF(AO3857&gt;1,AM3856,
   IF(AI3857=1,
      IF(SUMPRODUCT((LEN($Y$2:$Y$4096)-LEN(SUBSTITUTE($Y$2:$Y$4096,AA3857,"")))/LEN(AA3857))&gt;0,2,1),
      IF(
         SUMPRODUCT((LEN($Y$2:$Y$4096)-LEN(SUBSTITUTE($Y$2:$Y$4096,AA3857,"")))/LEN(AA3857))
         - SUMPRODUCT((LEN($Y$2:$Y$4096)-LEN(SUBSTITUTE($Y$2:$Y$4096,"Alolan "&amp;AA3857,"")))/LEN("Alolan "&amp;AA3857))
         - SUMPRODUCT((LEN($Y$2:$Y$4096)-LEN(SUBSTITUTE($Y$2:$Y$4096,"Galarian "&amp;AA3857,"")))/LEN("Galarian "&amp;AA3857))
         - SUMPRODUCT((LEN($Y$2:$Y$4096)-LEN(SUBSTITUTE($Y$2:$Y$4096,"Hisuian "&amp;AA3857,"")))/LEN("Hisuian "&amp;AA3857))
         - SUMPRODUCT((LEN($Y$2:$Y$4096)-LEN(SUBSTITUTE($Y$2:$Y$4096,"Paldean "&amp;AA3857,"")))/LEN("Paldean "&amp;AA3857))
      &gt;0,2,1)
   ))))</f>
        <v>1</v>
      </c>
      <c r="AN3857">
        <v>0</v>
      </c>
      <c r="AO3857">
        <v>0</v>
      </c>
    </row>
    <row r="3858" spans="1:41" x14ac:dyDescent="0.25">
      <c r="A3858" t="s">
        <v>8468</v>
      </c>
      <c r="B3858" t="s">
        <v>1745</v>
      </c>
      <c r="C3858" t="s">
        <v>429</v>
      </c>
      <c r="D3858"/>
      <c r="E3858">
        <v>106</v>
      </c>
      <c r="F3858">
        <v>110</v>
      </c>
      <c r="G3858">
        <v>90</v>
      </c>
      <c r="H3858">
        <v>154</v>
      </c>
      <c r="I3858">
        <v>90</v>
      </c>
      <c r="J3858">
        <v>130</v>
      </c>
      <c r="K3858" t="s">
        <v>1746</v>
      </c>
      <c r="L3858" t="s">
        <v>3446</v>
      </c>
      <c r="M3858" t="s">
        <v>483</v>
      </c>
      <c r="N3858">
        <v>14</v>
      </c>
      <c r="O3858">
        <v>9.64</v>
      </c>
      <c r="P3858">
        <v>2</v>
      </c>
      <c r="Q3858">
        <v>9</v>
      </c>
      <c r="R3858">
        <f t="shared" si="274"/>
        <v>16</v>
      </c>
      <c r="S3858">
        <f t="shared" si="275"/>
        <v>19</v>
      </c>
      <c r="T3858">
        <f t="shared" si="280"/>
        <v>35</v>
      </c>
      <c r="U3858" t="s">
        <v>429</v>
      </c>
      <c r="V3858" t="s">
        <v>1492</v>
      </c>
      <c r="W3858" t="s">
        <v>1471</v>
      </c>
      <c r="X3858" t="s">
        <v>1524</v>
      </c>
      <c r="Z3858" t="str" cm="1">
        <f t="array" ref="Z3858">IF(ISBLANK(AK3858),_xlfn.LET(
    _xlpm.nameBeforeSlash, IF(ISNUMBER(SEARCH("/", Y3858)), LEFT(Y3858, SEARCH("/", Y3858)-1), Y3858),
    _xlpm.matchRow, IFERROR(MATCH(_xlpm.nameBeforeSlash, AA:AA, 0), ""),
    _xlpm.difference, IF(_xlpm.matchRow="", "", ABS((R3858 + S3858)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),IF(ISBLANK(Y3858),"","Hidden"))</f>
        <v/>
      </c>
      <c r="AA3858" t="s">
        <v>8469</v>
      </c>
      <c r="AB3858" t="s">
        <v>8470</v>
      </c>
      <c r="AC3858" t="s">
        <v>8471</v>
      </c>
      <c r="AD3858" t="str">
        <f>_xlfn.XLOOKUP(AC3858,moves!A:A,moves!B:B)</f>
        <v>psychic</v>
      </c>
      <c r="AE3858">
        <f>_xlfn.XLOOKUP(AC3858,moves!A:A,moves!D:D)</f>
        <v>6</v>
      </c>
      <c r="AF3858" t="str">
        <f>_xlfn.XLOOKUP(AC3858,moves!A:A,moves!E:E)</f>
        <v>Ignore effects of the target's move effects, abilities, held items, and all damage reduction buffs.</v>
      </c>
      <c r="AG3858">
        <v>0</v>
      </c>
      <c r="AH3858">
        <v>1</v>
      </c>
      <c r="AI3858">
        <f t="shared" si="281"/>
        <v>0</v>
      </c>
      <c r="AJ3858" t="s">
        <v>867</v>
      </c>
      <c r="AK3858" t="s">
        <v>8472</v>
      </c>
      <c r="AL3858">
        <v>0</v>
      </c>
      <c r="AM3858" cm="1">
        <f t="array" ref="AM3858">IF(AL3858=1,1,
   IF(ISTEXT(AK3858),1,
   IF(AO3858&gt;1,AM3857,
   IF(AI3858=1,
      IF(SUMPRODUCT((LEN($Y$2:$Y$4096)-LEN(SUBSTITUTE($Y$2:$Y$4096,AA3858,"")))/LEN(AA3858))&gt;0,2,1),
      IF(
         SUMPRODUCT((LEN($Y$2:$Y$4096)-LEN(SUBSTITUTE($Y$2:$Y$4096,AA3858,"")))/LEN(AA3858))
         - SUMPRODUCT((LEN($Y$2:$Y$4096)-LEN(SUBSTITUTE($Y$2:$Y$4096,"Alolan "&amp;AA3858,"")))/LEN("Alolan "&amp;AA3858))
         - SUMPRODUCT((LEN($Y$2:$Y$4096)-LEN(SUBSTITUTE($Y$2:$Y$4096,"Galarian "&amp;AA3858,"")))/LEN("Galarian "&amp;AA3858))
         - SUMPRODUCT((LEN($Y$2:$Y$4096)-LEN(SUBSTITUTE($Y$2:$Y$4096,"Hisuian "&amp;AA3858,"")))/LEN("Hisuian "&amp;AA3858))
         - SUMPRODUCT((LEN($Y$2:$Y$4096)-LEN(SUBSTITUTE($Y$2:$Y$4096,"Paldean "&amp;AA3858,"")))/LEN("Paldean "&amp;AA3858))
      &gt;0,2,1)
   ))))</f>
        <v>1</v>
      </c>
      <c r="AN3858">
        <v>0</v>
      </c>
      <c r="AO3858">
        <v>0</v>
      </c>
    </row>
    <row r="3859" spans="1:41" x14ac:dyDescent="0.25">
      <c r="A3859" t="s">
        <v>8474</v>
      </c>
      <c r="B3859" t="s">
        <v>8521</v>
      </c>
      <c r="C3859" t="s">
        <v>1546</v>
      </c>
      <c r="D3859" t="s">
        <v>1469</v>
      </c>
      <c r="E3859">
        <v>109</v>
      </c>
      <c r="F3859">
        <v>53</v>
      </c>
      <c r="G3859">
        <v>47</v>
      </c>
      <c r="H3859">
        <v>127</v>
      </c>
      <c r="I3859">
        <v>131</v>
      </c>
      <c r="J3859">
        <v>103</v>
      </c>
      <c r="K3859" t="s">
        <v>606</v>
      </c>
      <c r="L3859" t="s">
        <v>3446</v>
      </c>
      <c r="M3859" t="s">
        <v>483</v>
      </c>
      <c r="N3859">
        <v>11</v>
      </c>
      <c r="O3859">
        <v>9.6999999999999993</v>
      </c>
      <c r="P3859">
        <v>4</v>
      </c>
      <c r="Q3859">
        <v>10</v>
      </c>
      <c r="R3859">
        <f t="shared" si="274"/>
        <v>15</v>
      </c>
      <c r="S3859">
        <f t="shared" si="275"/>
        <v>20</v>
      </c>
      <c r="T3859">
        <f t="shared" si="280"/>
        <v>35</v>
      </c>
      <c r="U3859" t="s">
        <v>1546</v>
      </c>
      <c r="V3859" t="s">
        <v>1469</v>
      </c>
      <c r="W3859" t="s">
        <v>429</v>
      </c>
      <c r="X3859" t="s">
        <v>1512</v>
      </c>
      <c r="Z3859" t="str" cm="1">
        <f t="array" ref="Z3859">IF(ISBLANK(AK3859),_xlfn.LET(
    _xlpm.nameBeforeSlash, IF(ISNUMBER(SEARCH("/", Y3859)), LEFT(Y3859, SEARCH("/", Y3859)-1), Y3859),
    _xlpm.matchRow, IFERROR(MATCH(_xlpm.nameBeforeSlash, AA:AA, 0), ""),
    _xlpm.difference, IF(_xlpm.matchRow="", "", ABS((R3859 + S3859)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),IF(ISBLANK(Y3859),"","Hidden"))</f>
        <v/>
      </c>
      <c r="AA3859" t="s">
        <v>8521</v>
      </c>
      <c r="AC3859" t="s">
        <v>8475</v>
      </c>
      <c r="AD3859" t="str">
        <f>_xlfn.XLOOKUP(AC3859,moves!A:A,moves!B:B)</f>
        <v>poison</v>
      </c>
      <c r="AE3859">
        <f>_xlfn.XLOOKUP(AC3859,moves!A:A,moves!D:D)</f>
        <v>6</v>
      </c>
      <c r="AF3859" t="str">
        <f>_xlfn.XLOOKUP(AC3859,moves!A:A,moves!E:E)</f>
        <v>If any status symbols are rolled: The user takes 3 damage. If no status symbols are rolled: this move gains PROTECT this turn.</v>
      </c>
      <c r="AG3859">
        <v>0</v>
      </c>
      <c r="AH3859">
        <v>1</v>
      </c>
      <c r="AI3859">
        <f t="shared" si="281"/>
        <v>0</v>
      </c>
      <c r="AJ3859" t="s">
        <v>867</v>
      </c>
      <c r="AL3859">
        <v>0</v>
      </c>
      <c r="AM3859" cm="1">
        <f t="array" ref="AM3859">IF(AL3859=1,1,
   IF(ISTEXT(AK3859),1,
   IF(AO3859&gt;1,AM3858,
   IF(AI3859=1,
      IF(SUMPRODUCT((LEN($Y$2:$Y$4096)-LEN(SUBSTITUTE($Y$2:$Y$4096,AA3859,"")))/LEN(AA3859))&gt;0,2,1),
      IF(
         SUMPRODUCT((LEN($Y$2:$Y$4096)-LEN(SUBSTITUTE($Y$2:$Y$4096,AA3859,"")))/LEN(AA3859))
         - SUMPRODUCT((LEN($Y$2:$Y$4096)-LEN(SUBSTITUTE($Y$2:$Y$4096,"Alolan "&amp;AA3859,"")))/LEN("Alolan "&amp;AA3859))
         - SUMPRODUCT((LEN($Y$2:$Y$4096)-LEN(SUBSTITUTE($Y$2:$Y$4096,"Galarian "&amp;AA3859,"")))/LEN("Galarian "&amp;AA3859))
         - SUMPRODUCT((LEN($Y$2:$Y$4096)-LEN(SUBSTITUTE($Y$2:$Y$4096,"Hisuian "&amp;AA3859,"")))/LEN("Hisuian "&amp;AA3859))
         - SUMPRODUCT((LEN($Y$2:$Y$4096)-LEN(SUBSTITUTE($Y$2:$Y$4096,"Paldean "&amp;AA3859,"")))/LEN("Paldean "&amp;AA3859))
      &gt;0,2,1)
   ))))</f>
        <v>1</v>
      </c>
      <c r="AN3859">
        <v>0</v>
      </c>
      <c r="AO3859">
        <v>0</v>
      </c>
    </row>
    <row r="3860" spans="1:41" x14ac:dyDescent="0.25">
      <c r="A3860">
        <v>334</v>
      </c>
      <c r="B3860" t="s">
        <v>125</v>
      </c>
      <c r="C3860" t="s">
        <v>1482</v>
      </c>
      <c r="D3860" t="s">
        <v>1481</v>
      </c>
      <c r="E3860">
        <v>75</v>
      </c>
      <c r="F3860">
        <v>70</v>
      </c>
      <c r="G3860">
        <v>90</v>
      </c>
      <c r="H3860">
        <v>70</v>
      </c>
      <c r="I3860">
        <v>105</v>
      </c>
      <c r="J3860">
        <v>80</v>
      </c>
      <c r="K3860" t="s">
        <v>2012</v>
      </c>
      <c r="M3860" t="s">
        <v>8927</v>
      </c>
      <c r="N3860">
        <v>7.4</v>
      </c>
      <c r="O3860">
        <v>8.85</v>
      </c>
      <c r="P3860">
        <v>2</v>
      </c>
      <c r="Q3860">
        <v>3</v>
      </c>
      <c r="R3860">
        <f t="shared" si="274"/>
        <v>9</v>
      </c>
      <c r="S3860">
        <f t="shared" si="275"/>
        <v>12</v>
      </c>
      <c r="T3860">
        <f t="shared" si="280"/>
        <v>21</v>
      </c>
      <c r="U3860" t="s">
        <v>1482</v>
      </c>
      <c r="V3860" t="s">
        <v>1481</v>
      </c>
      <c r="W3860" t="s">
        <v>1536</v>
      </c>
      <c r="X3860" t="s">
        <v>1512</v>
      </c>
      <c r="Z3860" t="str" cm="1">
        <f t="array" ref="Z3860">IF(ISBLANK(AK3860),_xlfn.LET(
    _xlpm.nameBeforeSlash, IF(ISNUMBER(SEARCH("/", Y3860)), LEFT(Y3860, SEARCH("/", Y3860)-1), Y3860),
    _xlpm.matchRow, IFERROR(MATCH(_xlpm.nameBeforeSlash, AA:AA, 0), ""),
    _xlpm.difference, IF(_xlpm.matchRow="", "", ABS((R3860 + S3860)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),IF(ISBLANK(Y3860),"","Hidden"))</f>
        <v/>
      </c>
      <c r="AA3860" t="s">
        <v>125</v>
      </c>
      <c r="AB3860" t="s">
        <v>8928</v>
      </c>
      <c r="AC3860" t="s">
        <v>468</v>
      </c>
      <c r="AD3860" t="str">
        <f>_xlfn.XLOOKUP(AC3860,moves!A:A,moves!B:B)</f>
        <v>fairy</v>
      </c>
      <c r="AE3860">
        <f>_xlfn.XLOOKUP(AC3860,moves!A:A,moves!D:D)</f>
        <v>5</v>
      </c>
      <c r="AF3860" t="str">
        <f>_xlfn.XLOOKUP(AC3860,moves!A:A,moves!E:E)</f>
        <v>If 2 or more status symbols are rolled: Inflict the Drowsy status on the target.</v>
      </c>
      <c r="AG3860">
        <v>0</v>
      </c>
      <c r="AH3860">
        <v>0</v>
      </c>
      <c r="AI3860">
        <f t="shared" si="281"/>
        <v>0</v>
      </c>
      <c r="AJ3860" t="s">
        <v>524</v>
      </c>
      <c r="AK3860" t="s">
        <v>8927</v>
      </c>
      <c r="AL3860">
        <v>0</v>
      </c>
      <c r="AM3860" cm="1">
        <f t="array" ref="AM3860">IF(AL3860=1,1,
   IF(ISTEXT(AK3860),1,
   IF(AO3860&gt;1,#REF!,
   IF(AI3860=1,
      IF(SUMPRODUCT((LEN($Y$2:$Y$4096)-LEN(SUBSTITUTE($Y$2:$Y$4096,AA3860,"")))/LEN(AA3860))&gt;0,2,1),
      IF(
         SUMPRODUCT((LEN($Y$2:$Y$4096)-LEN(SUBSTITUTE($Y$2:$Y$4096,AA3860,"")))/LEN(AA3860))
         - SUMPRODUCT((LEN($Y$2:$Y$4096)-LEN(SUBSTITUTE($Y$2:$Y$4096,"Alolan "&amp;AA3860,"")))/LEN("Alolan "&amp;AA3860))
         - SUMPRODUCT((LEN($Y$2:$Y$4096)-LEN(SUBSTITUTE($Y$2:$Y$4096,"Galarian "&amp;AA3860,"")))/LEN("Galarian "&amp;AA3860))
         - SUMPRODUCT((LEN($Y$2:$Y$4096)-LEN(SUBSTITUTE($Y$2:$Y$4096,"Hisuian "&amp;AA3860,"")))/LEN("Hisuian "&amp;AA3860))
         - SUMPRODUCT((LEN($Y$2:$Y$4096)-LEN(SUBSTITUTE($Y$2:$Y$4096,"Paldean "&amp;AA3860,"")))/LEN("Paldean "&amp;AA3860))
      &gt;0,2,1)
   ))))</f>
        <v>1</v>
      </c>
      <c r="AN3860">
        <v>0</v>
      </c>
      <c r="AO3860">
        <v>1</v>
      </c>
    </row>
    <row r="3861" spans="1:41" x14ac:dyDescent="0.25">
      <c r="A3861" t="s">
        <v>2013</v>
      </c>
      <c r="B3861" t="s">
        <v>125</v>
      </c>
      <c r="C3861" t="s">
        <v>1482</v>
      </c>
      <c r="D3861" t="s">
        <v>1536</v>
      </c>
      <c r="E3861">
        <v>75</v>
      </c>
      <c r="F3861">
        <v>110</v>
      </c>
      <c r="G3861">
        <v>110</v>
      </c>
      <c r="H3861">
        <v>110</v>
      </c>
      <c r="I3861">
        <v>105</v>
      </c>
      <c r="J3861">
        <v>80</v>
      </c>
      <c r="K3861" t="s">
        <v>2012</v>
      </c>
      <c r="M3861" t="s">
        <v>8927</v>
      </c>
      <c r="N3861">
        <v>9.8000000000000007</v>
      </c>
      <c r="O3861">
        <v>9.4499999999999993</v>
      </c>
      <c r="P3861">
        <v>3</v>
      </c>
      <c r="Q3861">
        <v>3</v>
      </c>
      <c r="R3861">
        <f t="shared" si="274"/>
        <v>13</v>
      </c>
      <c r="S3861">
        <f t="shared" si="275"/>
        <v>12</v>
      </c>
      <c r="T3861">
        <f t="shared" si="280"/>
        <v>25</v>
      </c>
      <c r="U3861" t="s">
        <v>1482</v>
      </c>
      <c r="V3861" t="s">
        <v>1536</v>
      </c>
      <c r="W3861" t="s">
        <v>1481</v>
      </c>
      <c r="X3861" t="s">
        <v>1512</v>
      </c>
      <c r="Z3861" t="str" cm="1">
        <f t="array" ref="Z3861">IF(ISBLANK(AK3861),_xlfn.LET(
    _xlpm.nameBeforeSlash, IF(ISNUMBER(SEARCH("/", Y3861)), LEFT(Y3861, SEARCH("/", Y3861)-1), Y3861),
    _xlpm.matchRow, IFERROR(MATCH(_xlpm.nameBeforeSlash, AA:AA, 0), ""),
    _xlpm.difference, IF(_xlpm.matchRow="", "", ABS((R3861 + S3861)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),IF(ISBLANK(Y3861),"","Hidden"))</f>
        <v/>
      </c>
      <c r="AA3861" t="s">
        <v>3370</v>
      </c>
      <c r="AB3861" t="s">
        <v>1477</v>
      </c>
      <c r="AC3861" t="s">
        <v>6543</v>
      </c>
      <c r="AD3861" t="str">
        <f>_xlfn.XLOOKUP(AC3861,moves!A:A,moves!B:B)</f>
        <v>dragon</v>
      </c>
      <c r="AE3861">
        <f>_xlfn.XLOOKUP(AC3861,moves!A:A,moves!D:D)</f>
        <v>4</v>
      </c>
      <c r="AF3861" t="str">
        <f>_xlfn.XLOOKUP(AC3861,moves!A:A,moves!E:E)</f>
        <v>The type of this move can either be Dragon- or Fairy-type. If this move is super effective against the target: Heal for half the damage dealt, rounded down.</v>
      </c>
      <c r="AG3861">
        <v>0</v>
      </c>
      <c r="AH3861">
        <v>0</v>
      </c>
      <c r="AI3861">
        <f t="shared" si="281"/>
        <v>0</v>
      </c>
      <c r="AJ3861" t="s">
        <v>524</v>
      </c>
      <c r="AK3861" t="s">
        <v>8927</v>
      </c>
      <c r="AL3861">
        <v>0</v>
      </c>
      <c r="AM3861" cm="1">
        <f t="array" ref="AM3861">IF(AL3861=1,1,
   IF(ISTEXT(AK3861),1,
   IF(AO3861&gt;1,AM3860,
   IF(AI3861=1,
      IF(SUMPRODUCT((LEN($Y$2:$Y$4096)-LEN(SUBSTITUTE($Y$2:$Y$4096,AA3861,"")))/LEN(AA3861))&gt;0,2,1),
      IF(
         SUMPRODUCT((LEN($Y$2:$Y$4096)-LEN(SUBSTITUTE($Y$2:$Y$4096,AA3861,"")))/LEN(AA3861))
         - SUMPRODUCT((LEN($Y$2:$Y$4096)-LEN(SUBSTITUTE($Y$2:$Y$4096,"Alolan "&amp;AA3861,"")))/LEN("Alolan "&amp;AA3861))
         - SUMPRODUCT((LEN($Y$2:$Y$4096)-LEN(SUBSTITUTE($Y$2:$Y$4096,"Galarian "&amp;AA3861,"")))/LEN("Galarian "&amp;AA3861))
         - SUMPRODUCT((LEN($Y$2:$Y$4096)-LEN(SUBSTITUTE($Y$2:$Y$4096,"Hisuian "&amp;AA3861,"")))/LEN("Hisuian "&amp;AA3861))
         - SUMPRODUCT((LEN($Y$2:$Y$4096)-LEN(SUBSTITUTE($Y$2:$Y$4096,"Paldean "&amp;AA3861,"")))/LEN("Paldean "&amp;AA3861))
      &gt;0,2,1)
   ))))</f>
        <v>1</v>
      </c>
      <c r="AN3861">
        <v>0</v>
      </c>
      <c r="AO3861">
        <v>2</v>
      </c>
    </row>
    <row r="3862" spans="1:41" x14ac:dyDescent="0.25">
      <c r="A3862">
        <v>373</v>
      </c>
      <c r="B3862" t="s">
        <v>139</v>
      </c>
      <c r="C3862" t="s">
        <v>1482</v>
      </c>
      <c r="D3862" t="s">
        <v>1481</v>
      </c>
      <c r="E3862">
        <v>95</v>
      </c>
      <c r="F3862">
        <v>135</v>
      </c>
      <c r="G3862">
        <v>80</v>
      </c>
      <c r="H3862">
        <v>110</v>
      </c>
      <c r="I3862">
        <v>80</v>
      </c>
      <c r="J3862">
        <v>100</v>
      </c>
      <c r="K3862" t="s">
        <v>1704</v>
      </c>
      <c r="M3862" t="s">
        <v>8927</v>
      </c>
      <c r="N3862">
        <v>11.85</v>
      </c>
      <c r="O3862">
        <v>8.6</v>
      </c>
      <c r="R3862">
        <f t="shared" si="274"/>
        <v>12</v>
      </c>
      <c r="S3862">
        <f t="shared" si="275"/>
        <v>9</v>
      </c>
      <c r="T3862">
        <f t="shared" si="280"/>
        <v>21</v>
      </c>
      <c r="U3862" t="s">
        <v>1482</v>
      </c>
      <c r="V3862" t="s">
        <v>1481</v>
      </c>
      <c r="W3862" t="s">
        <v>1471</v>
      </c>
      <c r="X3862" t="s">
        <v>1479</v>
      </c>
      <c r="Z3862" t="str" cm="1">
        <f t="array" ref="Z3862">IF(ISBLANK(AK3862),_xlfn.LET(
    _xlpm.nameBeforeSlash, IF(ISNUMBER(SEARCH("/", Y3862)), LEFT(Y3862, SEARCH("/", Y3862)-1), Y3862),
    _xlpm.matchRow, IFERROR(MATCH(_xlpm.nameBeforeSlash, AA:AA, 0), ""),
    _xlpm.difference, IF(_xlpm.matchRow="", "", ABS((R3862 + S3862)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),IF(ISBLANK(Y3862),"","Hidden"))</f>
        <v/>
      </c>
      <c r="AA3862" t="s">
        <v>139</v>
      </c>
      <c r="AB3862" t="s">
        <v>8928</v>
      </c>
      <c r="AC3862" t="s">
        <v>6554</v>
      </c>
      <c r="AD3862" t="str">
        <f>_xlfn.XLOOKUP(AC3862,moves!A:A,moves!B:B)</f>
        <v>fire</v>
      </c>
      <c r="AE3862">
        <f>_xlfn.XLOOKUP(AC3862,moves!A:A,moves!D:D)</f>
        <v>4</v>
      </c>
      <c r="AF3862" t="str">
        <f>_xlfn.XLOOKUP(AC3862,moves!A:A,moves!E:E)</f>
        <v xml:space="preserve"> </v>
      </c>
      <c r="AG3862">
        <v>0</v>
      </c>
      <c r="AH3862">
        <v>0</v>
      </c>
      <c r="AI3862">
        <f t="shared" si="281"/>
        <v>0</v>
      </c>
      <c r="AJ3862" t="s">
        <v>525</v>
      </c>
      <c r="AK3862" t="s">
        <v>8927</v>
      </c>
      <c r="AL3862">
        <v>0</v>
      </c>
      <c r="AM3862" cm="1">
        <f t="array" ref="AM3862">IF(AL3862=1,1,
   IF(ISTEXT(AK3862),1,
   IF(AO3862&gt;1,AM3861,
   IF(AI3862=1,
      IF(SUMPRODUCT((LEN($Y$2:$Y$4096)-LEN(SUBSTITUTE($Y$2:$Y$4096,AA3862,"")))/LEN(AA3862))&gt;0,2,1),
      IF(
         SUMPRODUCT((LEN($Y$2:$Y$4096)-LEN(SUBSTITUTE($Y$2:$Y$4096,AA3862,"")))/LEN(AA3862))
         - SUMPRODUCT((LEN($Y$2:$Y$4096)-LEN(SUBSTITUTE($Y$2:$Y$4096,"Alolan "&amp;AA3862,"")))/LEN("Alolan "&amp;AA3862))
         - SUMPRODUCT((LEN($Y$2:$Y$4096)-LEN(SUBSTITUTE($Y$2:$Y$4096,"Galarian "&amp;AA3862,"")))/LEN("Galarian "&amp;AA3862))
         - SUMPRODUCT((LEN($Y$2:$Y$4096)-LEN(SUBSTITUTE($Y$2:$Y$4096,"Hisuian "&amp;AA3862,"")))/LEN("Hisuian "&amp;AA3862))
         - SUMPRODUCT((LEN($Y$2:$Y$4096)-LEN(SUBSTITUTE($Y$2:$Y$4096,"Paldean "&amp;AA3862,"")))/LEN("Paldean "&amp;AA3862))
      &gt;0,2,1)
   ))))</f>
        <v>1</v>
      </c>
      <c r="AN3862">
        <v>0</v>
      </c>
      <c r="AO3862">
        <v>1</v>
      </c>
    </row>
    <row r="3863" spans="1:41" x14ac:dyDescent="0.25">
      <c r="A3863" t="s">
        <v>2072</v>
      </c>
      <c r="B3863" t="s">
        <v>139</v>
      </c>
      <c r="C3863" t="s">
        <v>1482</v>
      </c>
      <c r="D3863" t="s">
        <v>1481</v>
      </c>
      <c r="E3863">
        <v>95</v>
      </c>
      <c r="F3863">
        <v>145</v>
      </c>
      <c r="G3863">
        <v>130</v>
      </c>
      <c r="H3863">
        <v>120</v>
      </c>
      <c r="I3863">
        <v>90</v>
      </c>
      <c r="J3863">
        <v>120</v>
      </c>
      <c r="K3863" t="s">
        <v>1704</v>
      </c>
      <c r="M3863" t="s">
        <v>8927</v>
      </c>
      <c r="N3863">
        <v>13.25</v>
      </c>
      <c r="O3863">
        <v>10.4</v>
      </c>
      <c r="P3863">
        <v>2</v>
      </c>
      <c r="R3863">
        <f t="shared" si="274"/>
        <v>15</v>
      </c>
      <c r="S3863">
        <f t="shared" si="275"/>
        <v>10</v>
      </c>
      <c r="T3863">
        <f t="shared" si="280"/>
        <v>25</v>
      </c>
      <c r="U3863" t="s">
        <v>1482</v>
      </c>
      <c r="V3863" t="s">
        <v>1481</v>
      </c>
      <c r="W3863" t="s">
        <v>1471</v>
      </c>
      <c r="X3863" t="s">
        <v>1479</v>
      </c>
      <c r="Z3863" t="str" cm="1">
        <f t="array" ref="Z3863">IF(ISBLANK(AK3863),_xlfn.LET(
    _xlpm.nameBeforeSlash, IF(ISNUMBER(SEARCH("/", Y3863)), LEFT(Y3863, SEARCH("/", Y3863)-1), Y3863),
    _xlpm.matchRow, IFERROR(MATCH(_xlpm.nameBeforeSlash, AA:AA, 0), ""),
    _xlpm.difference, IF(_xlpm.matchRow="", "", ABS((R3863 + S3863)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),IF(ISBLANK(Y3863),"","Hidden"))</f>
        <v/>
      </c>
      <c r="AA3863" t="s">
        <v>3375</v>
      </c>
      <c r="AB3863" t="s">
        <v>1477</v>
      </c>
      <c r="AC3863" t="s">
        <v>6555</v>
      </c>
      <c r="AD3863" t="str">
        <f>_xlfn.XLOOKUP(AC3863,moves!A:A,moves!B:B)</f>
        <v>dragon</v>
      </c>
      <c r="AE3863">
        <f>_xlfn.XLOOKUP(AC3863,moves!A:A,moves!D:D)</f>
        <v>3</v>
      </c>
      <c r="AF3863" t="str">
        <f>_xlfn.XLOOKUP(AC3863,moves!A:A,moves!E:E)</f>
        <v>The user may deal 2 damage to any number of Pokémon in the user's party. For each Pokémon that was dealt damage to in this way: Deal 4 damage to any Pokémon in the target's party.</v>
      </c>
      <c r="AG3863">
        <v>0</v>
      </c>
      <c r="AH3863">
        <v>0</v>
      </c>
      <c r="AI3863">
        <f t="shared" si="281"/>
        <v>0</v>
      </c>
      <c r="AJ3863" t="s">
        <v>525</v>
      </c>
      <c r="AK3863" t="s">
        <v>8927</v>
      </c>
      <c r="AL3863">
        <v>0</v>
      </c>
      <c r="AM3863" cm="1">
        <f t="array" ref="AM3863">IF(AL3863=1,1,
   IF(ISTEXT(AK3863),1,
   IF(AO3863&gt;1,AM3862,
   IF(AI3863=1,
      IF(SUMPRODUCT((LEN($Y$2:$Y$4096)-LEN(SUBSTITUTE($Y$2:$Y$4096,AA3863,"")))/LEN(AA3863))&gt;0,2,1),
      IF(
         SUMPRODUCT((LEN($Y$2:$Y$4096)-LEN(SUBSTITUTE($Y$2:$Y$4096,AA3863,"")))/LEN(AA3863))
         - SUMPRODUCT((LEN($Y$2:$Y$4096)-LEN(SUBSTITUTE($Y$2:$Y$4096,"Alolan "&amp;AA3863,"")))/LEN("Alolan "&amp;AA3863))
         - SUMPRODUCT((LEN($Y$2:$Y$4096)-LEN(SUBSTITUTE($Y$2:$Y$4096,"Galarian "&amp;AA3863,"")))/LEN("Galarian "&amp;AA3863))
         - SUMPRODUCT((LEN($Y$2:$Y$4096)-LEN(SUBSTITUTE($Y$2:$Y$4096,"Hisuian "&amp;AA3863,"")))/LEN("Hisuian "&amp;AA3863))
         - SUMPRODUCT((LEN($Y$2:$Y$4096)-LEN(SUBSTITUTE($Y$2:$Y$4096,"Paldean "&amp;AA3863,"")))/LEN("Paldean "&amp;AA3863))
      &gt;0,2,1)
   ))))</f>
        <v>1</v>
      </c>
      <c r="AN3863">
        <v>0</v>
      </c>
      <c r="AO3863">
        <v>2</v>
      </c>
    </row>
    <row r="3864" spans="1:41" x14ac:dyDescent="0.25">
      <c r="A3864">
        <v>715</v>
      </c>
      <c r="B3864" t="s">
        <v>2545</v>
      </c>
      <c r="C3864" t="s">
        <v>1481</v>
      </c>
      <c r="D3864" t="s">
        <v>1482</v>
      </c>
      <c r="E3864">
        <v>85</v>
      </c>
      <c r="F3864">
        <v>70</v>
      </c>
      <c r="G3864">
        <v>80</v>
      </c>
      <c r="H3864">
        <v>97</v>
      </c>
      <c r="I3864">
        <v>80</v>
      </c>
      <c r="J3864">
        <v>123</v>
      </c>
      <c r="K3864" t="s">
        <v>2544</v>
      </c>
      <c r="M3864" t="s">
        <v>8927</v>
      </c>
      <c r="N3864">
        <v>10.47</v>
      </c>
      <c r="O3864">
        <v>8.1999999999999993</v>
      </c>
      <c r="P3864">
        <v>2</v>
      </c>
      <c r="R3864">
        <f t="shared" si="274"/>
        <v>12</v>
      </c>
      <c r="S3864">
        <f t="shared" si="275"/>
        <v>8</v>
      </c>
      <c r="T3864">
        <f t="shared" si="280"/>
        <v>20</v>
      </c>
      <c r="U3864" t="s">
        <v>1481</v>
      </c>
      <c r="V3864" t="s">
        <v>1482</v>
      </c>
      <c r="W3864" t="s">
        <v>1471</v>
      </c>
      <c r="X3864" t="s">
        <v>1512</v>
      </c>
      <c r="Z3864" t="str" cm="1">
        <f t="array" ref="Z3864">IF(ISBLANK(AK3864),_xlfn.LET(
    _xlpm.nameBeforeSlash, IF(ISNUMBER(SEARCH("/", Y3864)), LEFT(Y3864, SEARCH("/", Y3864)-1), Y3864),
    _xlpm.matchRow, IFERROR(MATCH(_xlpm.nameBeforeSlash, AA:AA, 0), ""),
    _xlpm.difference, IF(_xlpm.matchRow="", "", ABS((R3864 + S3864)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),IF(ISBLANK(Y3864),"","Hidden"))</f>
        <v/>
      </c>
      <c r="AA3864" t="s">
        <v>2545</v>
      </c>
      <c r="AB3864" t="s">
        <v>8928</v>
      </c>
      <c r="AC3864" t="s">
        <v>1222</v>
      </c>
      <c r="AD3864" t="str">
        <f>_xlfn.XLOOKUP(AC3864,moves!A:A,moves!B:B)</f>
        <v>normal</v>
      </c>
      <c r="AE3864">
        <f>_xlfn.XLOOKUP(AC3864,moves!A:A,moves!D:D)</f>
        <v>7</v>
      </c>
      <c r="AF3864" t="str">
        <f>_xlfn.XLOOKUP(AC3864,moves!A:A,moves!E:E)</f>
        <v xml:space="preserve"> </v>
      </c>
      <c r="AG3864">
        <v>0</v>
      </c>
      <c r="AH3864">
        <v>0</v>
      </c>
      <c r="AI3864">
        <f t="shared" si="281"/>
        <v>0</v>
      </c>
      <c r="AJ3864" t="s">
        <v>525</v>
      </c>
      <c r="AK3864" t="s">
        <v>8927</v>
      </c>
      <c r="AL3864">
        <v>0</v>
      </c>
      <c r="AM3864" cm="1">
        <f t="array" ref="AM3864">IF(AL3864=1,1,
   IF(ISTEXT(AK3864),1,
   IF(AO3864&gt;1,AM3863,
   IF(AI3864=1,
      IF(SUMPRODUCT((LEN($Y$2:$Y$4096)-LEN(SUBSTITUTE($Y$2:$Y$4096,AA3864,"")))/LEN(AA3864))&gt;0,2,1),
      IF(
         SUMPRODUCT((LEN($Y$2:$Y$4096)-LEN(SUBSTITUTE($Y$2:$Y$4096,AA3864,"")))/LEN(AA3864))
         - SUMPRODUCT((LEN($Y$2:$Y$4096)-LEN(SUBSTITUTE($Y$2:$Y$4096,"Alolan "&amp;AA3864,"")))/LEN("Alolan "&amp;AA3864))
         - SUMPRODUCT((LEN($Y$2:$Y$4096)-LEN(SUBSTITUTE($Y$2:$Y$4096,"Galarian "&amp;AA3864,"")))/LEN("Galarian "&amp;AA3864))
         - SUMPRODUCT((LEN($Y$2:$Y$4096)-LEN(SUBSTITUTE($Y$2:$Y$4096,"Hisuian "&amp;AA3864,"")))/LEN("Hisuian "&amp;AA3864))
         - SUMPRODUCT((LEN($Y$2:$Y$4096)-LEN(SUBSTITUTE($Y$2:$Y$4096,"Paldean "&amp;AA3864,"")))/LEN("Paldean "&amp;AA3864))
      &gt;0,2,1)
   ))))</f>
        <v>1</v>
      </c>
      <c r="AN3864">
        <v>0</v>
      </c>
      <c r="AO3864">
        <v>0</v>
      </c>
    </row>
    <row r="3865" spans="1:41" x14ac:dyDescent="0.25">
      <c r="A3865">
        <v>706</v>
      </c>
      <c r="B3865" t="s">
        <v>687</v>
      </c>
      <c r="C3865" t="s">
        <v>1482</v>
      </c>
      <c r="D3865"/>
      <c r="E3865">
        <v>90</v>
      </c>
      <c r="F3865">
        <v>100</v>
      </c>
      <c r="G3865">
        <v>70</v>
      </c>
      <c r="H3865">
        <v>110</v>
      </c>
      <c r="I3865">
        <v>150</v>
      </c>
      <c r="J3865">
        <v>80</v>
      </c>
      <c r="K3865" t="s">
        <v>1704</v>
      </c>
      <c r="M3865" t="s">
        <v>8927</v>
      </c>
      <c r="N3865">
        <v>9.6999999999999993</v>
      </c>
      <c r="O3865">
        <v>10.199999999999999</v>
      </c>
      <c r="R3865">
        <f t="shared" si="274"/>
        <v>10</v>
      </c>
      <c r="S3865">
        <f t="shared" si="275"/>
        <v>10</v>
      </c>
      <c r="T3865">
        <f t="shared" si="280"/>
        <v>20</v>
      </c>
      <c r="U3865" t="s">
        <v>1482</v>
      </c>
      <c r="V3865" t="s">
        <v>1490</v>
      </c>
      <c r="W3865" t="s">
        <v>1468</v>
      </c>
      <c r="X3865" t="s">
        <v>1469</v>
      </c>
      <c r="Z3865" t="str" cm="1">
        <f t="array" ref="Z3865">IF(ISBLANK(AK3865),_xlfn.LET(
    _xlpm.nameBeforeSlash, IF(ISNUMBER(SEARCH("/", Y3865)), LEFT(Y3865, SEARCH("/", Y3865)-1), Y3865),
    _xlpm.matchRow, IFERROR(MATCH(_xlpm.nameBeforeSlash, AA:AA, 0), ""),
    _xlpm.difference, IF(_xlpm.matchRow="", "", ABS((R3865 + S3865)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),IF(ISBLANK(Y3865),"","Hidden"))</f>
        <v/>
      </c>
      <c r="AA3865" t="s">
        <v>687</v>
      </c>
      <c r="AB3865" t="s">
        <v>8928</v>
      </c>
      <c r="AC3865" t="s">
        <v>877</v>
      </c>
      <c r="AD3865" t="str">
        <f>_xlfn.XLOOKUP(AC3865,moves!A:A,moves!B:B)</f>
        <v>grass</v>
      </c>
      <c r="AE3865">
        <f>_xlfn.XLOOKUP(AC3865,moves!A:A,moves!D:D)</f>
        <v>5</v>
      </c>
      <c r="AF3865" t="str">
        <f>_xlfn.XLOOKUP(AC3865,moves!A:A,moves!E:E)</f>
        <v>Heal for half the damage dealt, rounded down.</v>
      </c>
      <c r="AG3865">
        <v>0</v>
      </c>
      <c r="AH3865">
        <v>0</v>
      </c>
      <c r="AI3865">
        <f t="shared" si="281"/>
        <v>0</v>
      </c>
      <c r="AJ3865" t="s">
        <v>525</v>
      </c>
      <c r="AK3865" t="s">
        <v>8927</v>
      </c>
      <c r="AL3865">
        <v>0</v>
      </c>
      <c r="AM3865" cm="1">
        <f t="array" ref="AM3865">IF(AL3865=1,1,
   IF(ISTEXT(AK3865),1,
   IF(AO3865&gt;1,AM3864,
   IF(AI3865=1,
      IF(SUMPRODUCT((LEN($Y$2:$Y$4096)-LEN(SUBSTITUTE($Y$2:$Y$4096,AA3865,"")))/LEN(AA3865))&gt;0,2,1),
      IF(
         SUMPRODUCT((LEN($Y$2:$Y$4096)-LEN(SUBSTITUTE($Y$2:$Y$4096,AA3865,"")))/LEN(AA3865))
         - SUMPRODUCT((LEN($Y$2:$Y$4096)-LEN(SUBSTITUTE($Y$2:$Y$4096,"Alolan "&amp;AA3865,"")))/LEN("Alolan "&amp;AA3865))
         - SUMPRODUCT((LEN($Y$2:$Y$4096)-LEN(SUBSTITUTE($Y$2:$Y$4096,"Galarian "&amp;AA3865,"")))/LEN("Galarian "&amp;AA3865))
         - SUMPRODUCT((LEN($Y$2:$Y$4096)-LEN(SUBSTITUTE($Y$2:$Y$4096,"Hisuian "&amp;AA3865,"")))/LEN("Hisuian "&amp;AA3865))
         - SUMPRODUCT((LEN($Y$2:$Y$4096)-LEN(SUBSTITUTE($Y$2:$Y$4096,"Paldean "&amp;AA3865,"")))/LEN("Paldean "&amp;AA3865))
      &gt;0,2,1)
   ))))</f>
        <v>1</v>
      </c>
      <c r="AN3865">
        <v>0</v>
      </c>
      <c r="AO3865">
        <v>0</v>
      </c>
    </row>
    <row r="3866" spans="1:41" x14ac:dyDescent="0.25">
      <c r="A3866">
        <v>697</v>
      </c>
      <c r="B3866" t="s">
        <v>2515</v>
      </c>
      <c r="C3866" t="s">
        <v>1546</v>
      </c>
      <c r="D3866" t="s">
        <v>1482</v>
      </c>
      <c r="E3866">
        <v>82</v>
      </c>
      <c r="F3866">
        <v>121</v>
      </c>
      <c r="G3866">
        <v>119</v>
      </c>
      <c r="H3866">
        <v>69</v>
      </c>
      <c r="I3866">
        <v>59</v>
      </c>
      <c r="J3866">
        <v>71</v>
      </c>
      <c r="K3866" t="s">
        <v>2516</v>
      </c>
      <c r="M3866" t="s">
        <v>8927</v>
      </c>
      <c r="N3866">
        <v>9.5800000000000018</v>
      </c>
      <c r="O3866">
        <v>8.620000000000001</v>
      </c>
      <c r="P3866">
        <v>1</v>
      </c>
      <c r="Q3866">
        <v>2</v>
      </c>
      <c r="R3866">
        <f t="shared" si="274"/>
        <v>11</v>
      </c>
      <c r="S3866">
        <f t="shared" si="275"/>
        <v>11</v>
      </c>
      <c r="T3866">
        <f t="shared" si="280"/>
        <v>22</v>
      </c>
      <c r="U3866" t="s">
        <v>1546</v>
      </c>
      <c r="V3866" t="s">
        <v>1482</v>
      </c>
      <c r="W3866" t="s">
        <v>1472</v>
      </c>
      <c r="X3866" t="s">
        <v>1471</v>
      </c>
      <c r="Z3866" t="str" cm="1">
        <f t="array" ref="Z3866">IF(ISBLANK(AK3866),_xlfn.LET(
    _xlpm.nameBeforeSlash, IF(ISNUMBER(SEARCH("/", Y3866)), LEFT(Y3866, SEARCH("/", Y3866)-1), Y3866),
    _xlpm.matchRow, IFERROR(MATCH(_xlpm.nameBeforeSlash, AA:AA, 0), ""),
    _xlpm.difference, IF(_xlpm.matchRow="", "", ABS((R3866 + S3866) - (INDEX(R:R, _xlpm.matchRow) + INDEX(S:S, _xlpm.matchRow)))),
    _xlpm.category, IF(_xlpm.matchRow="", "", INDEX(AJ:AJ, _xlpm.matchRow)),
    _xlpm.adjustment, IF(_xlpm.matchRow="", "", IF(_xlpm.category="weak", 2, IF(_xlpm.category="moderate", 4, IF(_xlpm.category="strong", 8, IF(_xlpm.category="legendary", _xlpm.difference + 12, IF(_xlpm.category="warp", _xlpm.difference + 12, 0)))))),
    _xlpm.result, IF(_xlpm.matchRow="", "", IF(_xlpm.category="legendary", _xlpm.adjustment, _xlpm.difference + _xlpm.adjustment)),
    _xlpm.result
),IF(ISBLANK(Y3866),"","Hidden"))</f>
        <v/>
      </c>
      <c r="AA3866" t="s">
        <v>2515</v>
      </c>
      <c r="AB3866" t="s">
        <v>8928</v>
      </c>
      <c r="AC3866" t="s">
        <v>447</v>
      </c>
      <c r="AD3866" t="str">
        <f>_xlfn.XLOOKUP(AC3866,moves!A:A,moves!B:B)</f>
        <v>rock</v>
      </c>
      <c r="AE3866">
        <f>_xlfn.XLOOKUP(AC3866,moves!A:A,moves!D:D)</f>
        <v>6</v>
      </c>
      <c r="AF3866" t="str">
        <f>_xlfn.XLOOKUP(AC3866,moves!A:A,moves!E:E)</f>
        <v>Critical hits deal +2 damage. For each critical hit rolled: The user takes 3 damage.</v>
      </c>
      <c r="AG3866">
        <v>0</v>
      </c>
      <c r="AH3866">
        <v>0</v>
      </c>
      <c r="AI3866">
        <f t="shared" si="281"/>
        <v>0</v>
      </c>
      <c r="AJ3866" t="s">
        <v>525</v>
      </c>
      <c r="AK3866" t="s">
        <v>8927</v>
      </c>
      <c r="AL3866">
        <v>0</v>
      </c>
      <c r="AM3866" cm="1">
        <f t="array" ref="AM3866">IF(AL3866=1,1,
   IF(ISTEXT(AK3866),1,
   IF(AO3866&gt;1,AM3865,
   IF(AI3866=1,
      IF(SUMPRODUCT((LEN($Y$2:$Y$4096)-LEN(SUBSTITUTE($Y$2:$Y$4096,AA3866,"")))/LEN(AA3866))&gt;0,2,1),
      IF(
         SUMPRODUCT((LEN($Y$2:$Y$4096)-LEN(SUBSTITUTE($Y$2:$Y$4096,AA3866,"")))/LEN(AA3866))
         - SUMPRODUCT((LEN($Y$2:$Y$4096)-LEN(SUBSTITUTE($Y$2:$Y$4096,"Alolan "&amp;AA3866,"")))/LEN("Alolan "&amp;AA3866))
         - SUMPRODUCT((LEN($Y$2:$Y$4096)-LEN(SUBSTITUTE($Y$2:$Y$4096,"Galarian "&amp;AA3866,"")))/LEN("Galarian "&amp;AA3866))
         - SUMPRODUCT((LEN($Y$2:$Y$4096)-LEN(SUBSTITUTE($Y$2:$Y$4096,"Hisuian "&amp;AA3866,"")))/LEN("Hisuian "&amp;AA3866))
         - SUMPRODUCT((LEN($Y$2:$Y$4096)-LEN(SUBSTITUTE($Y$2:$Y$4096,"Paldean "&amp;AA3866,"")))/LEN("Paldean "&amp;AA3866))
      &gt;0,2,1)
   ))))</f>
        <v>1</v>
      </c>
      <c r="AN3866">
        <v>0</v>
      </c>
      <c r="AO3866">
        <v>0</v>
      </c>
    </row>
  </sheetData>
  <autoFilter ref="A1:AO3866" xr:uid="{00000000-0001-0000-0000-000000000000}"/>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F625C-F9FA-42D6-A0B3-21764E3166C5}">
  <dimension ref="A1:K1140"/>
  <sheetViews>
    <sheetView zoomScale="70" zoomScaleNormal="70" workbookViewId="0">
      <pane ySplit="1" topLeftCell="A852" activePane="bottomLeft" state="frozen"/>
      <selection pane="bottomLeft" activeCell="D872" sqref="D872"/>
    </sheetView>
  </sheetViews>
  <sheetFormatPr defaultRowHeight="15" x14ac:dyDescent="0.25"/>
  <cols>
    <col min="1" max="1" width="21.85546875" bestFit="1" customWidth="1"/>
    <col min="2" max="2" width="11.28515625" customWidth="1"/>
    <col min="3" max="3" width="12.85546875" bestFit="1" customWidth="1"/>
    <col min="4" max="4" width="8" bestFit="1" customWidth="1"/>
    <col min="5" max="5" width="100.5703125" bestFit="1" customWidth="1"/>
    <col min="6" max="8" width="22.85546875" customWidth="1"/>
    <col min="9" max="9" width="9.5703125" bestFit="1" customWidth="1"/>
    <col min="12" max="12" width="10" bestFit="1" customWidth="1"/>
  </cols>
  <sheetData>
    <row r="1" spans="1:11" x14ac:dyDescent="0.25">
      <c r="A1" s="3" t="s">
        <v>443</v>
      </c>
      <c r="B1" s="3" t="s">
        <v>795</v>
      </c>
      <c r="C1" s="3" t="s">
        <v>8421</v>
      </c>
      <c r="D1" s="3" t="s">
        <v>796</v>
      </c>
      <c r="E1" s="3" t="s">
        <v>807</v>
      </c>
      <c r="F1" s="3" t="s">
        <v>6240</v>
      </c>
      <c r="G1" s="3" t="s">
        <v>6238</v>
      </c>
      <c r="H1" s="3" t="s">
        <v>6239</v>
      </c>
      <c r="I1" s="3" t="s">
        <v>7844</v>
      </c>
      <c r="J1" s="3" t="s">
        <v>400</v>
      </c>
      <c r="K1" s="3" t="s">
        <v>794</v>
      </c>
    </row>
    <row r="2" spans="1:11" x14ac:dyDescent="0.25">
      <c r="A2" t="s">
        <v>7332</v>
      </c>
      <c r="B2" s="27" t="s">
        <v>8320</v>
      </c>
      <c r="C2" t="s">
        <v>9016</v>
      </c>
      <c r="D2">
        <v>0</v>
      </c>
      <c r="E2" t="s">
        <v>8324</v>
      </c>
      <c r="F2" t="s">
        <v>6253</v>
      </c>
      <c r="I2">
        <f t="shared" ref="I2:I22" si="0">COUNTA(F2:H2)</f>
        <v>1</v>
      </c>
      <c r="J2">
        <v>1</v>
      </c>
      <c r="K2">
        <v>0</v>
      </c>
    </row>
    <row r="3" spans="1:11" x14ac:dyDescent="0.25">
      <c r="A3" t="s">
        <v>7333</v>
      </c>
      <c r="B3" s="27" t="s">
        <v>8320</v>
      </c>
      <c r="C3" t="s">
        <v>9016</v>
      </c>
      <c r="D3">
        <v>1</v>
      </c>
      <c r="E3" t="s">
        <v>6988</v>
      </c>
      <c r="I3">
        <f t="shared" si="0"/>
        <v>0</v>
      </c>
      <c r="J3">
        <v>1</v>
      </c>
      <c r="K3">
        <v>0</v>
      </c>
    </row>
    <row r="4" spans="1:11" x14ac:dyDescent="0.25">
      <c r="A4" t="s">
        <v>7342</v>
      </c>
      <c r="B4" s="27" t="s">
        <v>8320</v>
      </c>
      <c r="C4" t="s">
        <v>9016</v>
      </c>
      <c r="D4">
        <v>1</v>
      </c>
      <c r="E4" t="s">
        <v>8321</v>
      </c>
      <c r="F4" t="s">
        <v>6244</v>
      </c>
      <c r="G4" t="s">
        <v>6241</v>
      </c>
      <c r="I4">
        <f t="shared" si="0"/>
        <v>2</v>
      </c>
      <c r="J4">
        <v>1</v>
      </c>
      <c r="K4">
        <v>0</v>
      </c>
    </row>
    <row r="5" spans="1:11" x14ac:dyDescent="0.25">
      <c r="A5" t="s">
        <v>7337</v>
      </c>
      <c r="B5" s="27" t="s">
        <v>8320</v>
      </c>
      <c r="C5" t="s">
        <v>9016</v>
      </c>
      <c r="D5">
        <v>1</v>
      </c>
      <c r="E5" t="s">
        <v>8322</v>
      </c>
      <c r="F5" t="s">
        <v>6244</v>
      </c>
      <c r="G5" t="s">
        <v>6241</v>
      </c>
      <c r="I5">
        <f t="shared" si="0"/>
        <v>2</v>
      </c>
      <c r="J5">
        <v>1</v>
      </c>
      <c r="K5">
        <v>0</v>
      </c>
    </row>
    <row r="6" spans="1:11" x14ac:dyDescent="0.25">
      <c r="A6" t="s">
        <v>7335</v>
      </c>
      <c r="B6" s="27" t="s">
        <v>8320</v>
      </c>
      <c r="C6" t="s">
        <v>9016</v>
      </c>
      <c r="D6">
        <v>2</v>
      </c>
      <c r="E6" t="s">
        <v>8323</v>
      </c>
      <c r="I6">
        <f t="shared" si="0"/>
        <v>0</v>
      </c>
      <c r="J6">
        <v>1</v>
      </c>
      <c r="K6">
        <v>0</v>
      </c>
    </row>
    <row r="7" spans="1:11" x14ac:dyDescent="0.25">
      <c r="A7" t="s">
        <v>7338</v>
      </c>
      <c r="B7" s="27" t="s">
        <v>8320</v>
      </c>
      <c r="C7" t="s">
        <v>9016</v>
      </c>
      <c r="D7">
        <v>3</v>
      </c>
      <c r="E7" t="s">
        <v>7381</v>
      </c>
      <c r="F7" t="s">
        <v>6241</v>
      </c>
      <c r="I7">
        <f t="shared" si="0"/>
        <v>1</v>
      </c>
      <c r="J7">
        <v>1</v>
      </c>
      <c r="K7">
        <v>0</v>
      </c>
    </row>
    <row r="8" spans="1:11" x14ac:dyDescent="0.25">
      <c r="A8" t="s">
        <v>7334</v>
      </c>
      <c r="B8" s="27" t="s">
        <v>8320</v>
      </c>
      <c r="C8" t="s">
        <v>9016</v>
      </c>
      <c r="D8">
        <v>3</v>
      </c>
      <c r="E8" t="s">
        <v>6293</v>
      </c>
      <c r="F8" t="s">
        <v>6241</v>
      </c>
      <c r="I8">
        <f t="shared" si="0"/>
        <v>1</v>
      </c>
      <c r="J8">
        <v>1</v>
      </c>
      <c r="K8">
        <v>0</v>
      </c>
    </row>
    <row r="9" spans="1:11" x14ac:dyDescent="0.25">
      <c r="A9" t="s">
        <v>7346</v>
      </c>
      <c r="B9" s="27" t="s">
        <v>8320</v>
      </c>
      <c r="C9" t="s">
        <v>9016</v>
      </c>
      <c r="D9">
        <v>3</v>
      </c>
      <c r="E9" t="s">
        <v>1160</v>
      </c>
      <c r="F9" t="s">
        <v>6241</v>
      </c>
      <c r="I9">
        <f t="shared" si="0"/>
        <v>1</v>
      </c>
      <c r="J9">
        <v>1</v>
      </c>
      <c r="K9">
        <v>0</v>
      </c>
    </row>
    <row r="10" spans="1:11" x14ac:dyDescent="0.25">
      <c r="A10" t="s">
        <v>7347</v>
      </c>
      <c r="B10" s="27" t="s">
        <v>8320</v>
      </c>
      <c r="C10" t="s">
        <v>9016</v>
      </c>
      <c r="D10">
        <v>4</v>
      </c>
      <c r="E10" t="s">
        <v>498</v>
      </c>
      <c r="F10" t="s">
        <v>6244</v>
      </c>
      <c r="I10">
        <f t="shared" si="0"/>
        <v>1</v>
      </c>
      <c r="J10">
        <v>1</v>
      </c>
      <c r="K10">
        <v>0</v>
      </c>
    </row>
    <row r="11" spans="1:11" x14ac:dyDescent="0.25">
      <c r="A11" t="s">
        <v>7330</v>
      </c>
      <c r="B11" s="27" t="s">
        <v>8320</v>
      </c>
      <c r="C11" t="s">
        <v>9016</v>
      </c>
      <c r="D11">
        <v>4</v>
      </c>
      <c r="E11" t="s">
        <v>7380</v>
      </c>
      <c r="I11">
        <f t="shared" si="0"/>
        <v>0</v>
      </c>
      <c r="J11">
        <v>1</v>
      </c>
      <c r="K11">
        <v>0</v>
      </c>
    </row>
    <row r="12" spans="1:11" x14ac:dyDescent="0.25">
      <c r="A12" t="s">
        <v>7340</v>
      </c>
      <c r="B12" s="27" t="s">
        <v>8320</v>
      </c>
      <c r="C12" t="s">
        <v>9016</v>
      </c>
      <c r="D12">
        <v>4</v>
      </c>
      <c r="E12" t="s">
        <v>904</v>
      </c>
      <c r="I12">
        <f t="shared" si="0"/>
        <v>0</v>
      </c>
      <c r="J12">
        <v>1</v>
      </c>
      <c r="K12">
        <v>0</v>
      </c>
    </row>
    <row r="13" spans="1:11" x14ac:dyDescent="0.25">
      <c r="A13" t="s">
        <v>7336</v>
      </c>
      <c r="B13" s="27" t="s">
        <v>8320</v>
      </c>
      <c r="C13" t="s">
        <v>9016</v>
      </c>
      <c r="D13">
        <v>4</v>
      </c>
      <c r="E13" t="s">
        <v>910</v>
      </c>
      <c r="I13">
        <f t="shared" si="0"/>
        <v>0</v>
      </c>
      <c r="J13">
        <v>1</v>
      </c>
      <c r="K13">
        <v>0</v>
      </c>
    </row>
    <row r="14" spans="1:11" x14ac:dyDescent="0.25">
      <c r="A14" t="s">
        <v>7343</v>
      </c>
      <c r="B14" s="27" t="s">
        <v>8320</v>
      </c>
      <c r="C14" t="s">
        <v>9016</v>
      </c>
      <c r="D14">
        <v>4</v>
      </c>
      <c r="E14" t="s">
        <v>906</v>
      </c>
      <c r="I14">
        <f t="shared" si="0"/>
        <v>0</v>
      </c>
      <c r="J14">
        <v>1</v>
      </c>
      <c r="K14">
        <v>0</v>
      </c>
    </row>
    <row r="15" spans="1:11" x14ac:dyDescent="0.25">
      <c r="A15" t="s">
        <v>7345</v>
      </c>
      <c r="B15" s="27" t="s">
        <v>8320</v>
      </c>
      <c r="C15" t="s">
        <v>9016</v>
      </c>
      <c r="D15">
        <v>4</v>
      </c>
      <c r="E15" t="s">
        <v>918</v>
      </c>
      <c r="I15">
        <f t="shared" si="0"/>
        <v>0</v>
      </c>
      <c r="J15">
        <v>1</v>
      </c>
      <c r="K15">
        <v>0</v>
      </c>
    </row>
    <row r="16" spans="1:11" x14ac:dyDescent="0.25">
      <c r="A16" t="s">
        <v>7344</v>
      </c>
      <c r="B16" s="27" t="s">
        <v>8320</v>
      </c>
      <c r="C16" t="s">
        <v>9016</v>
      </c>
      <c r="D16">
        <v>4</v>
      </c>
      <c r="E16" t="s">
        <v>6259</v>
      </c>
      <c r="I16">
        <f t="shared" si="0"/>
        <v>0</v>
      </c>
      <c r="J16">
        <v>1</v>
      </c>
      <c r="K16">
        <v>0</v>
      </c>
    </row>
    <row r="17" spans="1:11" x14ac:dyDescent="0.25">
      <c r="A17" t="s">
        <v>7331</v>
      </c>
      <c r="B17" s="27" t="s">
        <v>8320</v>
      </c>
      <c r="C17" t="s">
        <v>9016</v>
      </c>
      <c r="D17">
        <v>5</v>
      </c>
      <c r="E17" t="s">
        <v>3515</v>
      </c>
      <c r="I17">
        <f t="shared" si="0"/>
        <v>0</v>
      </c>
      <c r="J17">
        <v>1</v>
      </c>
      <c r="K17">
        <v>0</v>
      </c>
    </row>
    <row r="18" spans="1:11" x14ac:dyDescent="0.25">
      <c r="A18" t="s">
        <v>7341</v>
      </c>
      <c r="B18" s="27" t="s">
        <v>8320</v>
      </c>
      <c r="C18" t="s">
        <v>9016</v>
      </c>
      <c r="D18">
        <v>8</v>
      </c>
      <c r="E18" t="s">
        <v>8426</v>
      </c>
      <c r="I18">
        <f t="shared" si="0"/>
        <v>0</v>
      </c>
      <c r="J18">
        <v>1</v>
      </c>
      <c r="K18">
        <v>0</v>
      </c>
    </row>
    <row r="19" spans="1:11" x14ac:dyDescent="0.25">
      <c r="A19" t="s">
        <v>7339</v>
      </c>
      <c r="B19" s="27" t="s">
        <v>8320</v>
      </c>
      <c r="C19" t="s">
        <v>9016</v>
      </c>
      <c r="D19" t="s">
        <v>3092</v>
      </c>
      <c r="E19" t="s">
        <v>7382</v>
      </c>
      <c r="I19">
        <f t="shared" si="0"/>
        <v>0</v>
      </c>
      <c r="J19">
        <v>1</v>
      </c>
      <c r="K19">
        <v>0</v>
      </c>
    </row>
    <row r="20" spans="1:11" x14ac:dyDescent="0.25">
      <c r="A20" t="s">
        <v>8639</v>
      </c>
      <c r="B20" s="16" t="s">
        <v>26</v>
      </c>
      <c r="C20" t="s">
        <v>9024</v>
      </c>
      <c r="D20">
        <v>2</v>
      </c>
      <c r="E20" t="s">
        <v>9026</v>
      </c>
      <c r="F20" t="s">
        <v>6244</v>
      </c>
      <c r="G20" t="s">
        <v>6241</v>
      </c>
      <c r="I20">
        <f t="shared" si="0"/>
        <v>2</v>
      </c>
      <c r="J20">
        <v>1</v>
      </c>
      <c r="K20">
        <v>0</v>
      </c>
    </row>
    <row r="21" spans="1:11" x14ac:dyDescent="0.25">
      <c r="A21" t="s">
        <v>8640</v>
      </c>
      <c r="B21" t="s">
        <v>482</v>
      </c>
      <c r="C21" t="s">
        <v>9024</v>
      </c>
      <c r="D21" t="s">
        <v>446</v>
      </c>
      <c r="E21" t="s">
        <v>8641</v>
      </c>
      <c r="I21">
        <f t="shared" si="0"/>
        <v>0</v>
      </c>
      <c r="J21">
        <v>1</v>
      </c>
      <c r="K21">
        <v>0</v>
      </c>
    </row>
    <row r="22" spans="1:11" x14ac:dyDescent="0.25">
      <c r="A22" t="s">
        <v>8642</v>
      </c>
      <c r="B22" s="12" t="s">
        <v>14</v>
      </c>
      <c r="C22" t="s">
        <v>9024</v>
      </c>
      <c r="D22">
        <v>4</v>
      </c>
      <c r="E22" t="s">
        <v>8643</v>
      </c>
      <c r="F22" t="s">
        <v>6241</v>
      </c>
      <c r="I22">
        <f t="shared" si="0"/>
        <v>1</v>
      </c>
      <c r="J22">
        <v>1</v>
      </c>
      <c r="K22">
        <v>0</v>
      </c>
    </row>
    <row r="23" spans="1:11" x14ac:dyDescent="0.25">
      <c r="A23" t="s">
        <v>933</v>
      </c>
      <c r="B23" s="17" t="s">
        <v>7</v>
      </c>
      <c r="C23" t="s">
        <v>9024</v>
      </c>
      <c r="D23">
        <v>1</v>
      </c>
      <c r="E23" t="s">
        <v>7052</v>
      </c>
      <c r="F23" t="s">
        <v>6233</v>
      </c>
      <c r="I23">
        <f t="shared" ref="I23:I37" si="1">COUNTA(F23:H23)</f>
        <v>1</v>
      </c>
      <c r="J23">
        <v>1</v>
      </c>
      <c r="K23">
        <v>0</v>
      </c>
    </row>
    <row r="24" spans="1:11" x14ac:dyDescent="0.25">
      <c r="A24" t="s">
        <v>958</v>
      </c>
      <c r="B24" s="21" t="s">
        <v>9</v>
      </c>
      <c r="C24" t="s">
        <v>9024</v>
      </c>
      <c r="D24">
        <v>2</v>
      </c>
      <c r="E24" t="s">
        <v>8629</v>
      </c>
      <c r="F24" t="s">
        <v>6241</v>
      </c>
      <c r="I24">
        <f t="shared" si="1"/>
        <v>1</v>
      </c>
      <c r="J24">
        <v>1</v>
      </c>
      <c r="K24">
        <v>0</v>
      </c>
    </row>
    <row r="25" spans="1:11" x14ac:dyDescent="0.25">
      <c r="A25" t="s">
        <v>729</v>
      </c>
      <c r="B25" s="10" t="s">
        <v>11</v>
      </c>
      <c r="C25" t="s">
        <v>9024</v>
      </c>
      <c r="D25">
        <v>2</v>
      </c>
      <c r="E25" t="s">
        <v>7018</v>
      </c>
      <c r="I25">
        <f t="shared" si="1"/>
        <v>0</v>
      </c>
      <c r="J25">
        <v>1</v>
      </c>
      <c r="K25">
        <v>0</v>
      </c>
    </row>
    <row r="26" spans="1:11" x14ac:dyDescent="0.25">
      <c r="A26" t="s">
        <v>442</v>
      </c>
      <c r="B26" s="23" t="s">
        <v>16</v>
      </c>
      <c r="C26" t="s">
        <v>9024</v>
      </c>
      <c r="D26">
        <v>4</v>
      </c>
      <c r="E26" t="s">
        <v>1019</v>
      </c>
      <c r="F26" t="s">
        <v>6241</v>
      </c>
      <c r="I26">
        <f t="shared" si="1"/>
        <v>1</v>
      </c>
      <c r="J26">
        <v>1</v>
      </c>
      <c r="K26">
        <v>0</v>
      </c>
    </row>
    <row r="27" spans="1:11" x14ac:dyDescent="0.25">
      <c r="A27" t="s">
        <v>1038</v>
      </c>
      <c r="B27" s="6" t="s">
        <v>22</v>
      </c>
      <c r="C27" t="s">
        <v>9024</v>
      </c>
      <c r="D27">
        <v>6</v>
      </c>
      <c r="E27" t="s">
        <v>1039</v>
      </c>
      <c r="I27">
        <f t="shared" si="1"/>
        <v>0</v>
      </c>
      <c r="J27">
        <v>1</v>
      </c>
      <c r="K27">
        <v>0</v>
      </c>
    </row>
    <row r="28" spans="1:11" x14ac:dyDescent="0.25">
      <c r="A28" t="s">
        <v>414</v>
      </c>
      <c r="B28" s="8" t="s">
        <v>4</v>
      </c>
      <c r="C28" t="s">
        <v>9024</v>
      </c>
      <c r="D28">
        <v>4</v>
      </c>
      <c r="E28" t="s">
        <v>904</v>
      </c>
      <c r="I28">
        <f t="shared" si="1"/>
        <v>0</v>
      </c>
      <c r="J28">
        <v>1</v>
      </c>
      <c r="K28">
        <v>0</v>
      </c>
    </row>
    <row r="29" spans="1:11" x14ac:dyDescent="0.25">
      <c r="A29" t="s">
        <v>6357</v>
      </c>
      <c r="B29" s="15" t="s">
        <v>5</v>
      </c>
      <c r="C29" t="s">
        <v>9024</v>
      </c>
      <c r="D29">
        <v>1</v>
      </c>
      <c r="E29" t="s">
        <v>7092</v>
      </c>
      <c r="I29">
        <f t="shared" si="1"/>
        <v>0</v>
      </c>
      <c r="J29">
        <v>1</v>
      </c>
      <c r="K29">
        <v>0</v>
      </c>
    </row>
    <row r="30" spans="1:11" x14ac:dyDescent="0.25">
      <c r="A30" t="s">
        <v>889</v>
      </c>
      <c r="B30" s="19" t="s">
        <v>42</v>
      </c>
      <c r="C30" t="s">
        <v>9024</v>
      </c>
      <c r="D30">
        <v>1</v>
      </c>
      <c r="E30" t="s">
        <v>1124</v>
      </c>
      <c r="I30">
        <f t="shared" si="1"/>
        <v>0</v>
      </c>
      <c r="J30">
        <v>1</v>
      </c>
      <c r="K30">
        <v>0</v>
      </c>
    </row>
    <row r="31" spans="1:11" x14ac:dyDescent="0.25">
      <c r="A31" t="s">
        <v>6658</v>
      </c>
      <c r="B31" s="11" t="s">
        <v>2</v>
      </c>
      <c r="C31" t="s">
        <v>9024</v>
      </c>
      <c r="D31">
        <v>4</v>
      </c>
      <c r="E31" t="s">
        <v>6953</v>
      </c>
      <c r="I31">
        <f t="shared" si="1"/>
        <v>0</v>
      </c>
      <c r="J31">
        <v>1</v>
      </c>
      <c r="K31">
        <v>0</v>
      </c>
    </row>
    <row r="32" spans="1:11" x14ac:dyDescent="0.25">
      <c r="A32" t="s">
        <v>1185</v>
      </c>
      <c r="B32" s="14" t="s">
        <v>13</v>
      </c>
      <c r="C32" t="s">
        <v>9024</v>
      </c>
      <c r="D32">
        <v>3</v>
      </c>
      <c r="E32" t="s">
        <v>1186</v>
      </c>
      <c r="I32">
        <f t="shared" si="1"/>
        <v>0</v>
      </c>
      <c r="J32">
        <v>1</v>
      </c>
      <c r="K32">
        <v>0</v>
      </c>
    </row>
    <row r="33" spans="1:11" x14ac:dyDescent="0.25">
      <c r="A33" t="s">
        <v>1253</v>
      </c>
      <c r="B33" s="7" t="s">
        <v>8</v>
      </c>
      <c r="C33" t="s">
        <v>9024</v>
      </c>
      <c r="D33">
        <v>1</v>
      </c>
      <c r="E33" t="s">
        <v>9021</v>
      </c>
      <c r="F33" t="s">
        <v>6272</v>
      </c>
      <c r="G33" t="s">
        <v>6241</v>
      </c>
      <c r="I33">
        <f t="shared" si="1"/>
        <v>2</v>
      </c>
      <c r="J33">
        <v>1</v>
      </c>
      <c r="K33">
        <v>0</v>
      </c>
    </row>
    <row r="34" spans="1:11" x14ac:dyDescent="0.25">
      <c r="A34" t="s">
        <v>743</v>
      </c>
      <c r="B34" s="13" t="s">
        <v>3</v>
      </c>
      <c r="C34" t="s">
        <v>9024</v>
      </c>
      <c r="D34">
        <v>4</v>
      </c>
      <c r="E34" t="s">
        <v>3457</v>
      </c>
      <c r="I34">
        <f t="shared" si="1"/>
        <v>0</v>
      </c>
      <c r="J34">
        <v>1</v>
      </c>
      <c r="K34">
        <v>0</v>
      </c>
    </row>
    <row r="35" spans="1:11" x14ac:dyDescent="0.25">
      <c r="A35" t="s">
        <v>447</v>
      </c>
      <c r="B35" s="18" t="s">
        <v>33</v>
      </c>
      <c r="C35" t="s">
        <v>9024</v>
      </c>
      <c r="D35">
        <v>6</v>
      </c>
      <c r="E35" t="s">
        <v>1074</v>
      </c>
      <c r="I35">
        <f t="shared" si="1"/>
        <v>0</v>
      </c>
      <c r="J35">
        <v>1</v>
      </c>
      <c r="K35">
        <v>0</v>
      </c>
    </row>
    <row r="36" spans="1:11" x14ac:dyDescent="0.25">
      <c r="A36" t="s">
        <v>1350</v>
      </c>
      <c r="B36" s="22" t="s">
        <v>39</v>
      </c>
      <c r="C36" t="s">
        <v>9024</v>
      </c>
      <c r="D36" t="s">
        <v>446</v>
      </c>
      <c r="E36" t="s">
        <v>6336</v>
      </c>
      <c r="I36">
        <f t="shared" si="1"/>
        <v>0</v>
      </c>
      <c r="J36">
        <v>1</v>
      </c>
      <c r="K36">
        <v>0</v>
      </c>
    </row>
    <row r="37" spans="1:11" x14ac:dyDescent="0.25">
      <c r="A37" t="s">
        <v>1405</v>
      </c>
      <c r="B37" s="9" t="s">
        <v>6</v>
      </c>
      <c r="C37" t="s">
        <v>9024</v>
      </c>
      <c r="D37">
        <v>4</v>
      </c>
      <c r="E37" t="s">
        <v>925</v>
      </c>
      <c r="F37" t="s">
        <v>6241</v>
      </c>
      <c r="I37">
        <f t="shared" si="1"/>
        <v>1</v>
      </c>
      <c r="J37">
        <v>1</v>
      </c>
      <c r="K37">
        <v>0</v>
      </c>
    </row>
    <row r="38" spans="1:11" x14ac:dyDescent="0.25">
      <c r="A38" t="s">
        <v>8384</v>
      </c>
      <c r="B38" t="s">
        <v>3446</v>
      </c>
      <c r="C38" t="s">
        <v>9024</v>
      </c>
      <c r="D38" t="s">
        <v>3446</v>
      </c>
      <c r="E38" t="s">
        <v>8644</v>
      </c>
      <c r="I38">
        <f t="shared" ref="I38" si="2">COUNTA(F38:H38)</f>
        <v>0</v>
      </c>
      <c r="J38">
        <v>2</v>
      </c>
      <c r="K38">
        <v>0</v>
      </c>
    </row>
    <row r="39" spans="1:11" x14ac:dyDescent="0.25">
      <c r="A39" t="s">
        <v>8645</v>
      </c>
      <c r="B39" t="s">
        <v>3446</v>
      </c>
      <c r="C39" t="s">
        <v>9024</v>
      </c>
      <c r="D39" t="s">
        <v>3446</v>
      </c>
      <c r="E39" t="s">
        <v>8646</v>
      </c>
      <c r="I39">
        <f t="shared" ref="I39:I43" si="3">COUNTA(F39:H39)</f>
        <v>0</v>
      </c>
      <c r="J39">
        <v>2</v>
      </c>
      <c r="K39">
        <v>0</v>
      </c>
    </row>
    <row r="40" spans="1:11" x14ac:dyDescent="0.25">
      <c r="A40" t="s">
        <v>8647</v>
      </c>
      <c r="B40" t="s">
        <v>3446</v>
      </c>
      <c r="C40" t="s">
        <v>9024</v>
      </c>
      <c r="D40" t="s">
        <v>3446</v>
      </c>
      <c r="E40" t="s">
        <v>8648</v>
      </c>
      <c r="I40">
        <f t="shared" si="3"/>
        <v>0</v>
      </c>
      <c r="J40">
        <v>2</v>
      </c>
      <c r="K40">
        <v>0</v>
      </c>
    </row>
    <row r="41" spans="1:11" x14ac:dyDescent="0.25">
      <c r="A41" t="s">
        <v>8649</v>
      </c>
      <c r="B41" t="s">
        <v>3446</v>
      </c>
      <c r="C41" t="s">
        <v>9024</v>
      </c>
      <c r="D41" t="s">
        <v>3446</v>
      </c>
      <c r="E41" t="s">
        <v>8650</v>
      </c>
      <c r="I41">
        <f t="shared" si="3"/>
        <v>0</v>
      </c>
      <c r="J41">
        <v>2</v>
      </c>
      <c r="K41">
        <v>0</v>
      </c>
    </row>
    <row r="42" spans="1:11" x14ac:dyDescent="0.25">
      <c r="A42" t="s">
        <v>8651</v>
      </c>
      <c r="B42" t="s">
        <v>3446</v>
      </c>
      <c r="C42" t="s">
        <v>9024</v>
      </c>
      <c r="D42" t="s">
        <v>3446</v>
      </c>
      <c r="E42" t="s">
        <v>8652</v>
      </c>
      <c r="I42">
        <f t="shared" si="3"/>
        <v>0</v>
      </c>
      <c r="J42">
        <v>2</v>
      </c>
      <c r="K42">
        <v>0</v>
      </c>
    </row>
    <row r="43" spans="1:11" x14ac:dyDescent="0.25">
      <c r="A43" t="s">
        <v>8653</v>
      </c>
      <c r="B43" t="s">
        <v>3446</v>
      </c>
      <c r="C43" t="s">
        <v>9024</v>
      </c>
      <c r="D43" t="s">
        <v>3446</v>
      </c>
      <c r="E43" t="s">
        <v>8654</v>
      </c>
      <c r="I43">
        <f t="shared" si="3"/>
        <v>0</v>
      </c>
      <c r="J43">
        <v>2</v>
      </c>
      <c r="K43">
        <v>0</v>
      </c>
    </row>
    <row r="44" spans="1:11" x14ac:dyDescent="0.25">
      <c r="A44" t="s">
        <v>3121</v>
      </c>
      <c r="B44" t="s">
        <v>3446</v>
      </c>
      <c r="C44" t="s">
        <v>3446</v>
      </c>
      <c r="D44" t="s">
        <v>3446</v>
      </c>
      <c r="E44" t="s">
        <v>7089</v>
      </c>
      <c r="I44">
        <f t="shared" ref="I44" si="4">COUNTA(F44:H44)</f>
        <v>0</v>
      </c>
      <c r="J44">
        <v>1</v>
      </c>
      <c r="K44">
        <v>0</v>
      </c>
    </row>
    <row r="45" spans="1:11" x14ac:dyDescent="0.25">
      <c r="A45" t="s">
        <v>3122</v>
      </c>
      <c r="B45" t="s">
        <v>3446</v>
      </c>
      <c r="C45" t="s">
        <v>3446</v>
      </c>
      <c r="D45" t="s">
        <v>3446</v>
      </c>
      <c r="E45" t="s">
        <v>3123</v>
      </c>
      <c r="I45">
        <f t="shared" ref="I45:I108" si="5">COUNTA(F45:H45)</f>
        <v>0</v>
      </c>
      <c r="J45">
        <v>1</v>
      </c>
      <c r="K45">
        <v>0</v>
      </c>
    </row>
    <row r="46" spans="1:11" x14ac:dyDescent="0.25">
      <c r="A46" t="s">
        <v>6771</v>
      </c>
      <c r="B46" s="17" t="s">
        <v>7</v>
      </c>
      <c r="C46" t="s">
        <v>867</v>
      </c>
      <c r="D46">
        <v>4</v>
      </c>
      <c r="E46" t="s">
        <v>6979</v>
      </c>
      <c r="I46">
        <f t="shared" si="5"/>
        <v>0</v>
      </c>
      <c r="J46">
        <v>1</v>
      </c>
      <c r="K46">
        <v>0</v>
      </c>
    </row>
    <row r="47" spans="1:11" x14ac:dyDescent="0.25">
      <c r="A47" t="s">
        <v>914</v>
      </c>
      <c r="B47" s="17" t="s">
        <v>7</v>
      </c>
      <c r="C47" t="s">
        <v>867</v>
      </c>
      <c r="D47">
        <v>5</v>
      </c>
      <c r="E47" t="s">
        <v>911</v>
      </c>
      <c r="I47">
        <f t="shared" si="5"/>
        <v>0</v>
      </c>
      <c r="J47">
        <v>1</v>
      </c>
      <c r="K47">
        <v>0</v>
      </c>
    </row>
    <row r="48" spans="1:11" x14ac:dyDescent="0.25">
      <c r="A48" t="s">
        <v>6772</v>
      </c>
      <c r="B48" s="17" t="s">
        <v>7</v>
      </c>
      <c r="C48" t="s">
        <v>867</v>
      </c>
      <c r="D48">
        <v>7</v>
      </c>
      <c r="E48" t="s">
        <v>7842</v>
      </c>
      <c r="F48" t="s">
        <v>6328</v>
      </c>
      <c r="I48">
        <f t="shared" si="5"/>
        <v>1</v>
      </c>
      <c r="J48">
        <v>1</v>
      </c>
      <c r="K48">
        <v>0</v>
      </c>
    </row>
    <row r="49" spans="1:11" x14ac:dyDescent="0.25">
      <c r="A49" t="s">
        <v>934</v>
      </c>
      <c r="B49" s="17" t="s">
        <v>7</v>
      </c>
      <c r="C49" t="s">
        <v>524</v>
      </c>
      <c r="D49">
        <v>0</v>
      </c>
      <c r="E49" t="s">
        <v>7003</v>
      </c>
      <c r="F49" t="s">
        <v>6241</v>
      </c>
      <c r="G49" t="s">
        <v>7095</v>
      </c>
      <c r="I49">
        <f t="shared" si="5"/>
        <v>2</v>
      </c>
      <c r="J49">
        <v>1</v>
      </c>
      <c r="K49">
        <v>0</v>
      </c>
    </row>
    <row r="50" spans="1:11" x14ac:dyDescent="0.25">
      <c r="A50" t="s">
        <v>926</v>
      </c>
      <c r="B50" s="17" t="s">
        <v>7</v>
      </c>
      <c r="C50" t="s">
        <v>524</v>
      </c>
      <c r="D50">
        <v>1</v>
      </c>
      <c r="E50" t="s">
        <v>6236</v>
      </c>
      <c r="I50">
        <f t="shared" si="5"/>
        <v>0</v>
      </c>
      <c r="J50">
        <v>1</v>
      </c>
      <c r="K50">
        <v>0</v>
      </c>
    </row>
    <row r="51" spans="1:11" x14ac:dyDescent="0.25">
      <c r="A51" t="s">
        <v>6358</v>
      </c>
      <c r="B51" s="17" t="s">
        <v>7</v>
      </c>
      <c r="C51" t="s">
        <v>524</v>
      </c>
      <c r="D51">
        <v>2</v>
      </c>
      <c r="E51" t="s">
        <v>6359</v>
      </c>
      <c r="I51">
        <f t="shared" si="5"/>
        <v>0</v>
      </c>
      <c r="J51">
        <v>1</v>
      </c>
      <c r="K51">
        <v>0</v>
      </c>
    </row>
    <row r="52" spans="1:11" x14ac:dyDescent="0.25">
      <c r="A52" t="s">
        <v>6587</v>
      </c>
      <c r="B52" s="17" t="s">
        <v>7</v>
      </c>
      <c r="C52" t="s">
        <v>524</v>
      </c>
      <c r="D52">
        <v>3</v>
      </c>
      <c r="E52" t="s">
        <v>6977</v>
      </c>
      <c r="F52" t="s">
        <v>6260</v>
      </c>
      <c r="G52" t="s">
        <v>7095</v>
      </c>
      <c r="I52">
        <f t="shared" si="5"/>
        <v>2</v>
      </c>
      <c r="J52">
        <v>1</v>
      </c>
      <c r="K52">
        <v>0</v>
      </c>
    </row>
    <row r="53" spans="1:11" x14ac:dyDescent="0.25">
      <c r="A53" t="s">
        <v>916</v>
      </c>
      <c r="B53" s="17" t="s">
        <v>7</v>
      </c>
      <c r="C53" t="s">
        <v>524</v>
      </c>
      <c r="D53">
        <v>4</v>
      </c>
      <c r="E53" t="s">
        <v>6237</v>
      </c>
      <c r="F53" s="25" t="s">
        <v>6243</v>
      </c>
      <c r="G53" s="25"/>
      <c r="H53" s="25"/>
      <c r="I53">
        <f t="shared" si="5"/>
        <v>1</v>
      </c>
      <c r="J53">
        <v>1</v>
      </c>
      <c r="K53">
        <v>0</v>
      </c>
    </row>
    <row r="54" spans="1:11" x14ac:dyDescent="0.25">
      <c r="A54" t="s">
        <v>920</v>
      </c>
      <c r="B54" s="17" t="s">
        <v>7</v>
      </c>
      <c r="C54" t="s">
        <v>524</v>
      </c>
      <c r="D54">
        <v>4</v>
      </c>
      <c r="E54" t="s">
        <v>3453</v>
      </c>
      <c r="F54" s="25"/>
      <c r="G54" s="25"/>
      <c r="H54" s="25"/>
      <c r="I54">
        <f t="shared" si="5"/>
        <v>0</v>
      </c>
      <c r="J54">
        <v>1</v>
      </c>
      <c r="K54">
        <v>0</v>
      </c>
    </row>
    <row r="55" spans="1:11" x14ac:dyDescent="0.25">
      <c r="A55" t="s">
        <v>566</v>
      </c>
      <c r="B55" s="17" t="s">
        <v>7</v>
      </c>
      <c r="C55" t="s">
        <v>524</v>
      </c>
      <c r="D55">
        <v>4</v>
      </c>
      <c r="E55" t="s">
        <v>498</v>
      </c>
      <c r="I55">
        <f t="shared" si="5"/>
        <v>0</v>
      </c>
      <c r="J55">
        <v>1</v>
      </c>
      <c r="K55">
        <v>0</v>
      </c>
    </row>
    <row r="56" spans="1:11" x14ac:dyDescent="0.25">
      <c r="A56" t="s">
        <v>919</v>
      </c>
      <c r="B56" s="17" t="s">
        <v>7</v>
      </c>
      <c r="C56" t="s">
        <v>524</v>
      </c>
      <c r="D56">
        <v>4</v>
      </c>
      <c r="E56" t="s">
        <v>888</v>
      </c>
      <c r="I56">
        <f t="shared" si="5"/>
        <v>0</v>
      </c>
      <c r="J56">
        <v>1</v>
      </c>
      <c r="K56">
        <v>0</v>
      </c>
    </row>
    <row r="57" spans="1:11" x14ac:dyDescent="0.25">
      <c r="A57" t="s">
        <v>6590</v>
      </c>
      <c r="B57" s="17" t="s">
        <v>7</v>
      </c>
      <c r="C57" t="s">
        <v>524</v>
      </c>
      <c r="D57">
        <v>4</v>
      </c>
      <c r="E57" t="s">
        <v>6980</v>
      </c>
      <c r="I57">
        <f t="shared" si="5"/>
        <v>0</v>
      </c>
      <c r="J57">
        <v>1</v>
      </c>
      <c r="K57">
        <v>0</v>
      </c>
    </row>
    <row r="58" spans="1:11" x14ac:dyDescent="0.25">
      <c r="A58" t="s">
        <v>519</v>
      </c>
      <c r="B58" s="17" t="s">
        <v>7</v>
      </c>
      <c r="C58" t="s">
        <v>524</v>
      </c>
      <c r="D58">
        <v>4</v>
      </c>
      <c r="E58" t="s">
        <v>918</v>
      </c>
      <c r="F58" t="s">
        <v>6260</v>
      </c>
      <c r="I58">
        <f t="shared" si="5"/>
        <v>1</v>
      </c>
      <c r="J58">
        <v>1</v>
      </c>
      <c r="K58">
        <v>0</v>
      </c>
    </row>
    <row r="59" spans="1:11" x14ac:dyDescent="0.25">
      <c r="A59" t="s">
        <v>6356</v>
      </c>
      <c r="B59" s="17" t="s">
        <v>7</v>
      </c>
      <c r="C59" t="s">
        <v>867</v>
      </c>
      <c r="D59">
        <v>4</v>
      </c>
      <c r="E59" t="s">
        <v>6981</v>
      </c>
      <c r="I59">
        <f t="shared" si="5"/>
        <v>0</v>
      </c>
      <c r="J59">
        <v>1</v>
      </c>
      <c r="K59">
        <v>0</v>
      </c>
    </row>
    <row r="60" spans="1:11" x14ac:dyDescent="0.25">
      <c r="A60" t="s">
        <v>6680</v>
      </c>
      <c r="B60" s="17" t="s">
        <v>7</v>
      </c>
      <c r="C60" t="s">
        <v>524</v>
      </c>
      <c r="D60">
        <v>4</v>
      </c>
      <c r="E60" t="s">
        <v>6962</v>
      </c>
      <c r="I60">
        <f t="shared" si="5"/>
        <v>0</v>
      </c>
      <c r="J60">
        <v>1</v>
      </c>
      <c r="K60">
        <v>0</v>
      </c>
    </row>
    <row r="61" spans="1:11" x14ac:dyDescent="0.25">
      <c r="A61" t="s">
        <v>6870</v>
      </c>
      <c r="B61" s="17" t="s">
        <v>7</v>
      </c>
      <c r="C61" t="s">
        <v>524</v>
      </c>
      <c r="D61">
        <v>4</v>
      </c>
      <c r="E61" t="s">
        <v>1019</v>
      </c>
      <c r="F61" t="s">
        <v>6241</v>
      </c>
      <c r="I61">
        <f t="shared" si="5"/>
        <v>1</v>
      </c>
      <c r="J61">
        <v>1</v>
      </c>
      <c r="K61">
        <v>0</v>
      </c>
    </row>
    <row r="62" spans="1:11" x14ac:dyDescent="0.25">
      <c r="A62" t="s">
        <v>3305</v>
      </c>
      <c r="B62" s="17" t="s">
        <v>7</v>
      </c>
      <c r="C62" t="s">
        <v>867</v>
      </c>
      <c r="D62">
        <v>5</v>
      </c>
      <c r="E62" t="s">
        <v>6985</v>
      </c>
      <c r="I62">
        <f t="shared" si="5"/>
        <v>0</v>
      </c>
      <c r="J62">
        <v>1</v>
      </c>
      <c r="K62">
        <v>0</v>
      </c>
    </row>
    <row r="63" spans="1:11" x14ac:dyDescent="0.25">
      <c r="A63" t="s">
        <v>913</v>
      </c>
      <c r="B63" s="17" t="s">
        <v>7</v>
      </c>
      <c r="C63" t="s">
        <v>524</v>
      </c>
      <c r="D63" t="s">
        <v>3092</v>
      </c>
      <c r="E63" t="s">
        <v>6975</v>
      </c>
      <c r="F63" s="25" t="s">
        <v>6234</v>
      </c>
      <c r="G63" s="25" t="s">
        <v>6249</v>
      </c>
      <c r="H63" t="s">
        <v>6241</v>
      </c>
      <c r="I63">
        <f t="shared" si="5"/>
        <v>3</v>
      </c>
      <c r="J63">
        <v>1</v>
      </c>
      <c r="K63">
        <v>0</v>
      </c>
    </row>
    <row r="64" spans="1:11" x14ac:dyDescent="0.25">
      <c r="A64" t="s">
        <v>933</v>
      </c>
      <c r="B64" s="17" t="s">
        <v>7</v>
      </c>
      <c r="C64" t="s">
        <v>525</v>
      </c>
      <c r="D64">
        <v>1</v>
      </c>
      <c r="E64" t="s">
        <v>7052</v>
      </c>
      <c r="F64" t="s">
        <v>6233</v>
      </c>
      <c r="I64">
        <f t="shared" si="5"/>
        <v>1</v>
      </c>
      <c r="J64">
        <v>1</v>
      </c>
      <c r="K64">
        <v>0</v>
      </c>
    </row>
    <row r="65" spans="1:11" x14ac:dyDescent="0.25">
      <c r="A65" t="s">
        <v>932</v>
      </c>
      <c r="B65" s="17" t="s">
        <v>7</v>
      </c>
      <c r="C65" t="s">
        <v>525</v>
      </c>
      <c r="D65">
        <v>1</v>
      </c>
      <c r="E65" t="s">
        <v>6952</v>
      </c>
      <c r="F65" t="s">
        <v>6241</v>
      </c>
      <c r="I65">
        <f t="shared" si="5"/>
        <v>1</v>
      </c>
      <c r="J65">
        <v>1</v>
      </c>
      <c r="K65">
        <v>0</v>
      </c>
    </row>
    <row r="66" spans="1:11" x14ac:dyDescent="0.25">
      <c r="A66" t="s">
        <v>922</v>
      </c>
      <c r="B66" s="17" t="s">
        <v>7</v>
      </c>
      <c r="C66" t="s">
        <v>525</v>
      </c>
      <c r="D66">
        <v>2</v>
      </c>
      <c r="E66" t="s">
        <v>7054</v>
      </c>
      <c r="F66" t="s">
        <v>6241</v>
      </c>
      <c r="I66">
        <f t="shared" si="5"/>
        <v>1</v>
      </c>
      <c r="J66">
        <v>1</v>
      </c>
      <c r="K66">
        <v>0</v>
      </c>
    </row>
    <row r="67" spans="1:11" x14ac:dyDescent="0.25">
      <c r="A67" t="s">
        <v>6787</v>
      </c>
      <c r="B67" s="17" t="s">
        <v>7</v>
      </c>
      <c r="C67" t="s">
        <v>525</v>
      </c>
      <c r="D67">
        <v>2</v>
      </c>
      <c r="E67" t="s">
        <v>7054</v>
      </c>
      <c r="F67" t="s">
        <v>6233</v>
      </c>
      <c r="G67" t="s">
        <v>6241</v>
      </c>
      <c r="I67">
        <f t="shared" si="5"/>
        <v>2</v>
      </c>
      <c r="J67">
        <v>1</v>
      </c>
      <c r="K67">
        <v>0</v>
      </c>
    </row>
    <row r="68" spans="1:11" x14ac:dyDescent="0.25">
      <c r="A68" t="s">
        <v>6762</v>
      </c>
      <c r="B68" s="17" t="s">
        <v>7</v>
      </c>
      <c r="C68" t="s">
        <v>525</v>
      </c>
      <c r="D68">
        <v>4</v>
      </c>
      <c r="E68" t="s">
        <v>7842</v>
      </c>
      <c r="F68" t="s">
        <v>6242</v>
      </c>
      <c r="I68">
        <f t="shared" si="5"/>
        <v>1</v>
      </c>
      <c r="J68">
        <v>1</v>
      </c>
      <c r="K68">
        <v>0</v>
      </c>
    </row>
    <row r="69" spans="1:11" x14ac:dyDescent="0.25">
      <c r="A69" t="s">
        <v>917</v>
      </c>
      <c r="B69" s="17" t="s">
        <v>7</v>
      </c>
      <c r="C69" t="s">
        <v>525</v>
      </c>
      <c r="D69">
        <v>4</v>
      </c>
      <c r="E69" t="s">
        <v>7842</v>
      </c>
      <c r="F69" t="s">
        <v>6233</v>
      </c>
      <c r="I69">
        <f t="shared" si="5"/>
        <v>1</v>
      </c>
      <c r="J69">
        <v>1</v>
      </c>
      <c r="K69">
        <v>0</v>
      </c>
    </row>
    <row r="70" spans="1:11" x14ac:dyDescent="0.25">
      <c r="A70" t="s">
        <v>6478</v>
      </c>
      <c r="B70" s="17" t="s">
        <v>7</v>
      </c>
      <c r="C70" t="s">
        <v>525</v>
      </c>
      <c r="D70">
        <v>4</v>
      </c>
      <c r="E70" t="s">
        <v>6982</v>
      </c>
      <c r="I70">
        <f t="shared" si="5"/>
        <v>0</v>
      </c>
      <c r="J70">
        <v>1</v>
      </c>
      <c r="K70">
        <v>0</v>
      </c>
    </row>
    <row r="71" spans="1:11" x14ac:dyDescent="0.25">
      <c r="A71" t="s">
        <v>6476</v>
      </c>
      <c r="B71" s="17" t="s">
        <v>7</v>
      </c>
      <c r="C71" t="s">
        <v>525</v>
      </c>
      <c r="D71">
        <v>4</v>
      </c>
      <c r="E71" t="s">
        <v>6477</v>
      </c>
      <c r="I71">
        <f t="shared" si="5"/>
        <v>0</v>
      </c>
      <c r="J71">
        <v>1</v>
      </c>
      <c r="K71">
        <v>0</v>
      </c>
    </row>
    <row r="72" spans="1:11" x14ac:dyDescent="0.25">
      <c r="A72" t="s">
        <v>431</v>
      </c>
      <c r="B72" s="17" t="s">
        <v>7</v>
      </c>
      <c r="C72" t="s">
        <v>525</v>
      </c>
      <c r="D72">
        <v>5</v>
      </c>
      <c r="E72" t="s">
        <v>6983</v>
      </c>
      <c r="I72">
        <f t="shared" si="5"/>
        <v>0</v>
      </c>
      <c r="J72">
        <v>1</v>
      </c>
      <c r="K72">
        <v>0</v>
      </c>
    </row>
    <row r="73" spans="1:11" x14ac:dyDescent="0.25">
      <c r="A73" t="s">
        <v>930</v>
      </c>
      <c r="B73" s="17" t="s">
        <v>7</v>
      </c>
      <c r="C73" t="s">
        <v>523</v>
      </c>
      <c r="D73">
        <v>1</v>
      </c>
      <c r="E73" t="s">
        <v>6961</v>
      </c>
      <c r="I73">
        <f t="shared" si="5"/>
        <v>0</v>
      </c>
      <c r="J73">
        <v>1</v>
      </c>
      <c r="K73">
        <v>0</v>
      </c>
    </row>
    <row r="74" spans="1:11" x14ac:dyDescent="0.25">
      <c r="A74" t="s">
        <v>931</v>
      </c>
      <c r="B74" s="17" t="s">
        <v>7</v>
      </c>
      <c r="C74" t="s">
        <v>523</v>
      </c>
      <c r="D74">
        <v>1</v>
      </c>
      <c r="E74" t="s">
        <v>6510</v>
      </c>
      <c r="F74" t="s">
        <v>6241</v>
      </c>
      <c r="I74">
        <f t="shared" si="5"/>
        <v>1</v>
      </c>
      <c r="J74">
        <v>1</v>
      </c>
      <c r="K74">
        <v>0</v>
      </c>
    </row>
    <row r="75" spans="1:11" x14ac:dyDescent="0.25">
      <c r="A75" t="s">
        <v>929</v>
      </c>
      <c r="B75" s="17" t="s">
        <v>7</v>
      </c>
      <c r="C75" t="s">
        <v>523</v>
      </c>
      <c r="D75">
        <v>1</v>
      </c>
      <c r="E75" t="s">
        <v>6976</v>
      </c>
      <c r="F75" s="25"/>
      <c r="G75" s="25"/>
      <c r="H75" s="25"/>
      <c r="I75">
        <f t="shared" si="5"/>
        <v>0</v>
      </c>
      <c r="J75">
        <v>1</v>
      </c>
      <c r="K75">
        <v>0</v>
      </c>
    </row>
    <row r="76" spans="1:11" x14ac:dyDescent="0.25">
      <c r="A76" t="s">
        <v>927</v>
      </c>
      <c r="B76" s="17" t="s">
        <v>7</v>
      </c>
      <c r="C76" t="s">
        <v>523</v>
      </c>
      <c r="D76">
        <v>1</v>
      </c>
      <c r="E76" t="s">
        <v>928</v>
      </c>
      <c r="F76" t="s">
        <v>6241</v>
      </c>
      <c r="I76">
        <f t="shared" si="5"/>
        <v>1</v>
      </c>
      <c r="J76">
        <v>1</v>
      </c>
      <c r="K76">
        <v>0</v>
      </c>
    </row>
    <row r="77" spans="1:11" x14ac:dyDescent="0.25">
      <c r="A77" t="s">
        <v>924</v>
      </c>
      <c r="B77" s="17" t="s">
        <v>7</v>
      </c>
      <c r="C77" t="s">
        <v>523</v>
      </c>
      <c r="D77">
        <v>2</v>
      </c>
      <c r="E77" t="s">
        <v>925</v>
      </c>
      <c r="F77" t="s">
        <v>6241</v>
      </c>
      <c r="I77">
        <f t="shared" si="5"/>
        <v>1</v>
      </c>
      <c r="J77">
        <v>1</v>
      </c>
      <c r="K77">
        <v>0</v>
      </c>
    </row>
    <row r="78" spans="1:11" x14ac:dyDescent="0.25">
      <c r="A78" t="s">
        <v>6532</v>
      </c>
      <c r="B78" s="17" t="s">
        <v>7</v>
      </c>
      <c r="C78" t="s">
        <v>523</v>
      </c>
      <c r="D78">
        <v>2</v>
      </c>
      <c r="E78" t="s">
        <v>6533</v>
      </c>
      <c r="F78" t="s">
        <v>6241</v>
      </c>
      <c r="I78">
        <f t="shared" si="5"/>
        <v>1</v>
      </c>
      <c r="J78">
        <v>1</v>
      </c>
      <c r="K78">
        <v>0</v>
      </c>
    </row>
    <row r="79" spans="1:11" x14ac:dyDescent="0.25">
      <c r="A79" t="s">
        <v>740</v>
      </c>
      <c r="B79" s="17" t="s">
        <v>7</v>
      </c>
      <c r="C79" t="s">
        <v>523</v>
      </c>
      <c r="D79">
        <v>2</v>
      </c>
      <c r="E79" t="s">
        <v>923</v>
      </c>
      <c r="F79" t="s">
        <v>6241</v>
      </c>
      <c r="I79">
        <f t="shared" si="5"/>
        <v>1</v>
      </c>
      <c r="J79">
        <v>1</v>
      </c>
      <c r="K79">
        <v>0</v>
      </c>
    </row>
    <row r="80" spans="1:11" x14ac:dyDescent="0.25">
      <c r="A80" t="s">
        <v>416</v>
      </c>
      <c r="B80" s="17" t="s">
        <v>7</v>
      </c>
      <c r="C80" t="s">
        <v>523</v>
      </c>
      <c r="D80">
        <v>3</v>
      </c>
      <c r="E80" t="s">
        <v>7842</v>
      </c>
      <c r="F80" t="s">
        <v>6242</v>
      </c>
      <c r="I80">
        <f t="shared" si="5"/>
        <v>1</v>
      </c>
      <c r="J80">
        <v>1</v>
      </c>
      <c r="K80">
        <v>0</v>
      </c>
    </row>
    <row r="81" spans="1:11" x14ac:dyDescent="0.25">
      <c r="A81" t="s">
        <v>921</v>
      </c>
      <c r="B81" s="17" t="s">
        <v>7</v>
      </c>
      <c r="C81" t="s">
        <v>523</v>
      </c>
      <c r="D81">
        <v>2</v>
      </c>
      <c r="E81" t="s">
        <v>671</v>
      </c>
      <c r="I81">
        <f t="shared" si="5"/>
        <v>0</v>
      </c>
      <c r="J81">
        <v>1</v>
      </c>
      <c r="K81">
        <v>0</v>
      </c>
    </row>
    <row r="82" spans="1:11" x14ac:dyDescent="0.25">
      <c r="A82" t="s">
        <v>448</v>
      </c>
      <c r="B82" s="17" t="s">
        <v>7</v>
      </c>
      <c r="C82" t="s">
        <v>523</v>
      </c>
      <c r="D82">
        <v>3</v>
      </c>
      <c r="E82" t="s">
        <v>6978</v>
      </c>
      <c r="I82">
        <f t="shared" si="5"/>
        <v>0</v>
      </c>
      <c r="J82">
        <v>1</v>
      </c>
      <c r="K82">
        <v>0</v>
      </c>
    </row>
    <row r="83" spans="1:11" x14ac:dyDescent="0.25">
      <c r="A83" t="s">
        <v>876</v>
      </c>
      <c r="B83" s="17" t="s">
        <v>7</v>
      </c>
      <c r="C83" t="s">
        <v>523</v>
      </c>
      <c r="D83">
        <v>3</v>
      </c>
      <c r="E83" t="s">
        <v>911</v>
      </c>
      <c r="I83">
        <f t="shared" si="5"/>
        <v>0</v>
      </c>
      <c r="J83">
        <v>1</v>
      </c>
      <c r="K83">
        <v>0</v>
      </c>
    </row>
    <row r="84" spans="1:11" x14ac:dyDescent="0.25">
      <c r="A84" t="s">
        <v>6732</v>
      </c>
      <c r="B84" s="21" t="s">
        <v>9</v>
      </c>
      <c r="C84" t="s">
        <v>867</v>
      </c>
      <c r="D84">
        <v>0</v>
      </c>
      <c r="E84" t="s">
        <v>6733</v>
      </c>
      <c r="I84">
        <f t="shared" si="5"/>
        <v>0</v>
      </c>
      <c r="J84">
        <v>1</v>
      </c>
      <c r="K84">
        <v>0</v>
      </c>
    </row>
    <row r="85" spans="1:11" x14ac:dyDescent="0.25">
      <c r="A85" t="s">
        <v>955</v>
      </c>
      <c r="B85" s="21" t="s">
        <v>9</v>
      </c>
      <c r="C85" t="s">
        <v>867</v>
      </c>
      <c r="D85">
        <v>3</v>
      </c>
      <c r="E85" t="s">
        <v>956</v>
      </c>
      <c r="I85">
        <f t="shared" si="5"/>
        <v>0</v>
      </c>
      <c r="J85">
        <v>1</v>
      </c>
      <c r="K85">
        <v>0</v>
      </c>
    </row>
    <row r="86" spans="1:11" x14ac:dyDescent="0.25">
      <c r="A86" t="s">
        <v>439</v>
      </c>
      <c r="B86" s="21" t="s">
        <v>9</v>
      </c>
      <c r="C86" t="s">
        <v>867</v>
      </c>
      <c r="D86">
        <v>3</v>
      </c>
      <c r="E86" t="s">
        <v>7000</v>
      </c>
      <c r="I86">
        <f t="shared" si="5"/>
        <v>0</v>
      </c>
      <c r="J86">
        <v>1</v>
      </c>
      <c r="K86">
        <v>0</v>
      </c>
    </row>
    <row r="87" spans="1:11" x14ac:dyDescent="0.25">
      <c r="A87" t="s">
        <v>6441</v>
      </c>
      <c r="B87" s="21" t="s">
        <v>9</v>
      </c>
      <c r="C87" t="s">
        <v>867</v>
      </c>
      <c r="D87">
        <v>4</v>
      </c>
      <c r="E87" t="s">
        <v>6442</v>
      </c>
      <c r="F87" t="s">
        <v>6241</v>
      </c>
      <c r="I87">
        <f t="shared" si="5"/>
        <v>1</v>
      </c>
      <c r="J87">
        <v>1</v>
      </c>
      <c r="K87">
        <v>0</v>
      </c>
    </row>
    <row r="88" spans="1:11" x14ac:dyDescent="0.25">
      <c r="A88" t="s">
        <v>6628</v>
      </c>
      <c r="B88" s="21" t="s">
        <v>9</v>
      </c>
      <c r="C88" t="s">
        <v>867</v>
      </c>
      <c r="D88">
        <v>4</v>
      </c>
      <c r="E88" t="s">
        <v>6629</v>
      </c>
      <c r="I88">
        <f t="shared" si="5"/>
        <v>0</v>
      </c>
      <c r="J88">
        <v>1</v>
      </c>
      <c r="K88">
        <v>0</v>
      </c>
    </row>
    <row r="89" spans="1:11" x14ac:dyDescent="0.25">
      <c r="A89" t="s">
        <v>940</v>
      </c>
      <c r="B89" s="21" t="s">
        <v>9</v>
      </c>
      <c r="C89" t="s">
        <v>867</v>
      </c>
      <c r="D89">
        <v>4</v>
      </c>
      <c r="E89" t="s">
        <v>7012</v>
      </c>
      <c r="F89" t="s">
        <v>6244</v>
      </c>
      <c r="G89" t="s">
        <v>6241</v>
      </c>
      <c r="I89">
        <f t="shared" si="5"/>
        <v>2</v>
      </c>
      <c r="J89">
        <v>1</v>
      </c>
      <c r="K89">
        <v>0</v>
      </c>
    </row>
    <row r="90" spans="1:11" x14ac:dyDescent="0.25">
      <c r="A90" t="s">
        <v>6743</v>
      </c>
      <c r="B90" s="21" t="s">
        <v>9</v>
      </c>
      <c r="C90" t="s">
        <v>867</v>
      </c>
      <c r="D90">
        <v>5</v>
      </c>
      <c r="E90" t="s">
        <v>7240</v>
      </c>
      <c r="F90" s="25"/>
      <c r="G90" s="25"/>
      <c r="H90" s="25"/>
      <c r="I90">
        <f t="shared" si="5"/>
        <v>0</v>
      </c>
      <c r="J90">
        <v>1</v>
      </c>
      <c r="K90">
        <v>0</v>
      </c>
    </row>
    <row r="91" spans="1:11" x14ac:dyDescent="0.25">
      <c r="A91" t="s">
        <v>3360</v>
      </c>
      <c r="B91" s="21" t="s">
        <v>9</v>
      </c>
      <c r="C91" t="s">
        <v>867</v>
      </c>
      <c r="D91">
        <v>6</v>
      </c>
      <c r="E91" t="s">
        <v>6949</v>
      </c>
      <c r="I91">
        <f t="shared" si="5"/>
        <v>0</v>
      </c>
      <c r="J91">
        <v>1</v>
      </c>
      <c r="K91">
        <v>0</v>
      </c>
    </row>
    <row r="92" spans="1:11" x14ac:dyDescent="0.25">
      <c r="A92" t="s">
        <v>937</v>
      </c>
      <c r="B92" s="21" t="s">
        <v>9</v>
      </c>
      <c r="C92" t="s">
        <v>867</v>
      </c>
      <c r="D92">
        <v>6</v>
      </c>
      <c r="E92" t="s">
        <v>6248</v>
      </c>
      <c r="I92">
        <f t="shared" si="5"/>
        <v>0</v>
      </c>
      <c r="J92">
        <v>1</v>
      </c>
      <c r="K92">
        <v>0</v>
      </c>
    </row>
    <row r="93" spans="1:11" x14ac:dyDescent="0.25">
      <c r="A93" t="s">
        <v>6777</v>
      </c>
      <c r="B93" s="21" t="s">
        <v>9</v>
      </c>
      <c r="C93" t="s">
        <v>867</v>
      </c>
      <c r="D93">
        <v>7</v>
      </c>
      <c r="E93" t="s">
        <v>7002</v>
      </c>
      <c r="I93">
        <f t="shared" si="5"/>
        <v>0</v>
      </c>
      <c r="J93">
        <v>1</v>
      </c>
      <c r="K93">
        <v>0</v>
      </c>
    </row>
    <row r="94" spans="1:11" x14ac:dyDescent="0.25">
      <c r="A94" t="s">
        <v>6924</v>
      </c>
      <c r="B94" s="21" t="s">
        <v>9</v>
      </c>
      <c r="C94" t="s">
        <v>867</v>
      </c>
      <c r="D94" t="s">
        <v>3092</v>
      </c>
      <c r="E94" t="s">
        <v>8423</v>
      </c>
      <c r="I94">
        <f t="shared" si="5"/>
        <v>0</v>
      </c>
      <c r="J94">
        <v>1</v>
      </c>
      <c r="K94">
        <v>0</v>
      </c>
    </row>
    <row r="95" spans="1:11" x14ac:dyDescent="0.25">
      <c r="A95" t="s">
        <v>936</v>
      </c>
      <c r="B95" s="21" t="s">
        <v>9</v>
      </c>
      <c r="C95" t="s">
        <v>867</v>
      </c>
      <c r="D95" t="s">
        <v>446</v>
      </c>
      <c r="E95" t="s">
        <v>9049</v>
      </c>
      <c r="F95" t="s">
        <v>6253</v>
      </c>
      <c r="I95">
        <f t="shared" si="5"/>
        <v>1</v>
      </c>
      <c r="J95">
        <v>1</v>
      </c>
      <c r="K95">
        <v>0</v>
      </c>
    </row>
    <row r="96" spans="1:11" x14ac:dyDescent="0.25">
      <c r="A96" t="s">
        <v>6363</v>
      </c>
      <c r="B96" s="21" t="s">
        <v>9</v>
      </c>
      <c r="C96" t="s">
        <v>524</v>
      </c>
      <c r="D96">
        <v>0</v>
      </c>
      <c r="E96" t="s">
        <v>7001</v>
      </c>
      <c r="I96">
        <f t="shared" si="5"/>
        <v>0</v>
      </c>
      <c r="J96">
        <v>1</v>
      </c>
      <c r="K96">
        <v>0</v>
      </c>
    </row>
    <row r="97" spans="1:11" x14ac:dyDescent="0.25">
      <c r="A97" t="s">
        <v>722</v>
      </c>
      <c r="B97" s="21" t="s">
        <v>9</v>
      </c>
      <c r="C97" t="s">
        <v>524</v>
      </c>
      <c r="D97">
        <v>2</v>
      </c>
      <c r="E97" t="s">
        <v>6998</v>
      </c>
      <c r="I97">
        <f t="shared" si="5"/>
        <v>0</v>
      </c>
      <c r="J97">
        <v>1</v>
      </c>
      <c r="K97">
        <v>0</v>
      </c>
    </row>
    <row r="98" spans="1:11" x14ac:dyDescent="0.25">
      <c r="A98" t="s">
        <v>957</v>
      </c>
      <c r="B98" s="21" t="s">
        <v>9</v>
      </c>
      <c r="C98" t="s">
        <v>524</v>
      </c>
      <c r="D98">
        <v>2</v>
      </c>
      <c r="E98" t="s">
        <v>6636</v>
      </c>
      <c r="F98" t="s">
        <v>6244</v>
      </c>
      <c r="G98" t="s">
        <v>6241</v>
      </c>
      <c r="H98" t="s">
        <v>6260</v>
      </c>
      <c r="I98">
        <f t="shared" si="5"/>
        <v>3</v>
      </c>
      <c r="J98">
        <v>1</v>
      </c>
      <c r="K98">
        <v>0</v>
      </c>
    </row>
    <row r="99" spans="1:11" x14ac:dyDescent="0.25">
      <c r="A99" t="s">
        <v>948</v>
      </c>
      <c r="B99" s="21" t="s">
        <v>9</v>
      </c>
      <c r="C99" t="s">
        <v>524</v>
      </c>
      <c r="D99">
        <v>3</v>
      </c>
      <c r="E99" t="s">
        <v>7842</v>
      </c>
      <c r="F99" t="s">
        <v>6233</v>
      </c>
      <c r="I99">
        <f t="shared" si="5"/>
        <v>1</v>
      </c>
      <c r="J99">
        <v>1</v>
      </c>
      <c r="K99">
        <v>0</v>
      </c>
    </row>
    <row r="100" spans="1:11" x14ac:dyDescent="0.25">
      <c r="A100" t="s">
        <v>849</v>
      </c>
      <c r="B100" s="21" t="s">
        <v>9</v>
      </c>
      <c r="C100" t="s">
        <v>524</v>
      </c>
      <c r="D100">
        <v>3</v>
      </c>
      <c r="E100" t="s">
        <v>7048</v>
      </c>
      <c r="F100" t="s">
        <v>6245</v>
      </c>
      <c r="I100">
        <f t="shared" si="5"/>
        <v>1</v>
      </c>
      <c r="J100">
        <v>1</v>
      </c>
      <c r="K100">
        <v>0</v>
      </c>
    </row>
    <row r="101" spans="1:11" x14ac:dyDescent="0.25">
      <c r="A101" t="s">
        <v>6388</v>
      </c>
      <c r="B101" s="21" t="s">
        <v>9</v>
      </c>
      <c r="C101" t="s">
        <v>524</v>
      </c>
      <c r="D101">
        <v>3</v>
      </c>
      <c r="E101" t="s">
        <v>7239</v>
      </c>
      <c r="I101">
        <f t="shared" si="5"/>
        <v>0</v>
      </c>
      <c r="J101">
        <v>1</v>
      </c>
      <c r="K101">
        <v>0</v>
      </c>
    </row>
    <row r="102" spans="1:11" x14ac:dyDescent="0.25">
      <c r="A102" t="s">
        <v>454</v>
      </c>
      <c r="B102" s="21" t="s">
        <v>9</v>
      </c>
      <c r="C102" t="s">
        <v>524</v>
      </c>
      <c r="D102">
        <v>4</v>
      </c>
      <c r="E102" t="s">
        <v>498</v>
      </c>
      <c r="I102">
        <f t="shared" si="5"/>
        <v>0</v>
      </c>
      <c r="J102">
        <v>1</v>
      </c>
      <c r="K102">
        <v>0</v>
      </c>
    </row>
    <row r="103" spans="1:11" x14ac:dyDescent="0.25">
      <c r="A103" t="s">
        <v>6511</v>
      </c>
      <c r="B103" s="21" t="s">
        <v>9</v>
      </c>
      <c r="C103" t="s">
        <v>524</v>
      </c>
      <c r="D103">
        <v>4</v>
      </c>
      <c r="E103" t="s">
        <v>8424</v>
      </c>
      <c r="I103">
        <f t="shared" si="5"/>
        <v>0</v>
      </c>
      <c r="J103">
        <v>1</v>
      </c>
      <c r="K103">
        <v>0</v>
      </c>
    </row>
    <row r="104" spans="1:11" x14ac:dyDescent="0.25">
      <c r="A104" t="s">
        <v>947</v>
      </c>
      <c r="B104" s="21" t="s">
        <v>9</v>
      </c>
      <c r="C104" t="s">
        <v>524</v>
      </c>
      <c r="D104">
        <v>4</v>
      </c>
      <c r="E104" t="s">
        <v>499</v>
      </c>
      <c r="I104">
        <f t="shared" si="5"/>
        <v>0</v>
      </c>
      <c r="J104">
        <v>1</v>
      </c>
      <c r="K104">
        <v>0</v>
      </c>
    </row>
    <row r="105" spans="1:11" x14ac:dyDescent="0.25">
      <c r="A105" t="s">
        <v>945</v>
      </c>
      <c r="B105" s="21" t="s">
        <v>9</v>
      </c>
      <c r="C105" t="s">
        <v>524</v>
      </c>
      <c r="D105">
        <v>4</v>
      </c>
      <c r="E105" t="s">
        <v>499</v>
      </c>
      <c r="I105">
        <f t="shared" si="5"/>
        <v>0</v>
      </c>
      <c r="J105">
        <v>1</v>
      </c>
      <c r="K105">
        <v>0</v>
      </c>
    </row>
    <row r="106" spans="1:11" x14ac:dyDescent="0.25">
      <c r="A106" t="s">
        <v>944</v>
      </c>
      <c r="B106" s="21" t="s">
        <v>9</v>
      </c>
      <c r="C106" t="s">
        <v>524</v>
      </c>
      <c r="D106">
        <v>4</v>
      </c>
      <c r="E106" t="s">
        <v>6247</v>
      </c>
      <c r="I106">
        <f t="shared" si="5"/>
        <v>0</v>
      </c>
      <c r="J106">
        <v>1</v>
      </c>
      <c r="K106">
        <v>0</v>
      </c>
    </row>
    <row r="107" spans="1:11" x14ac:dyDescent="0.25">
      <c r="A107" t="s">
        <v>438</v>
      </c>
      <c r="B107" s="21" t="s">
        <v>9</v>
      </c>
      <c r="C107" t="s">
        <v>524</v>
      </c>
      <c r="D107">
        <v>4</v>
      </c>
      <c r="E107" t="s">
        <v>946</v>
      </c>
      <c r="F107" t="s">
        <v>6241</v>
      </c>
      <c r="I107">
        <f t="shared" si="5"/>
        <v>1</v>
      </c>
      <c r="J107">
        <v>1</v>
      </c>
      <c r="K107">
        <v>0</v>
      </c>
    </row>
    <row r="108" spans="1:11" x14ac:dyDescent="0.25">
      <c r="A108" t="s">
        <v>6751</v>
      </c>
      <c r="B108" s="21" t="s">
        <v>9</v>
      </c>
      <c r="C108" t="s">
        <v>525</v>
      </c>
      <c r="D108">
        <v>0</v>
      </c>
      <c r="E108" t="s">
        <v>6995</v>
      </c>
      <c r="F108" t="s">
        <v>6313</v>
      </c>
      <c r="I108">
        <f t="shared" si="5"/>
        <v>1</v>
      </c>
      <c r="J108">
        <v>1</v>
      </c>
      <c r="K108">
        <v>0</v>
      </c>
    </row>
    <row r="109" spans="1:11" x14ac:dyDescent="0.25">
      <c r="A109" t="s">
        <v>963</v>
      </c>
      <c r="B109" s="21" t="s">
        <v>9</v>
      </c>
      <c r="C109" t="s">
        <v>525</v>
      </c>
      <c r="D109">
        <v>0</v>
      </c>
      <c r="E109" t="s">
        <v>7090</v>
      </c>
      <c r="F109" t="s">
        <v>6242</v>
      </c>
      <c r="G109" t="s">
        <v>6241</v>
      </c>
      <c r="H109" t="s">
        <v>6260</v>
      </c>
      <c r="I109">
        <f t="shared" ref="I109:I172" si="6">COUNTA(F109:H109)</f>
        <v>3</v>
      </c>
      <c r="J109">
        <v>1</v>
      </c>
      <c r="K109">
        <v>0</v>
      </c>
    </row>
    <row r="110" spans="1:11" x14ac:dyDescent="0.25">
      <c r="A110" t="s">
        <v>962</v>
      </c>
      <c r="B110" s="21" t="s">
        <v>9</v>
      </c>
      <c r="C110" t="s">
        <v>525</v>
      </c>
      <c r="D110">
        <v>1</v>
      </c>
      <c r="E110" t="s">
        <v>6997</v>
      </c>
      <c r="I110">
        <f t="shared" si="6"/>
        <v>0</v>
      </c>
      <c r="J110">
        <v>1</v>
      </c>
      <c r="K110">
        <v>0</v>
      </c>
    </row>
    <row r="111" spans="1:11" x14ac:dyDescent="0.25">
      <c r="A111" t="s">
        <v>6456</v>
      </c>
      <c r="B111" s="21" t="s">
        <v>9</v>
      </c>
      <c r="C111" t="s">
        <v>525</v>
      </c>
      <c r="D111">
        <v>1</v>
      </c>
      <c r="E111" t="s">
        <v>7237</v>
      </c>
      <c r="I111">
        <f t="shared" si="6"/>
        <v>0</v>
      </c>
      <c r="J111">
        <v>1</v>
      </c>
      <c r="K111">
        <v>0</v>
      </c>
    </row>
    <row r="112" spans="1:11" x14ac:dyDescent="0.25">
      <c r="A112" t="s">
        <v>6689</v>
      </c>
      <c r="B112" s="21" t="s">
        <v>9</v>
      </c>
      <c r="C112" t="s">
        <v>525</v>
      </c>
      <c r="D112">
        <v>3</v>
      </c>
      <c r="E112" t="s">
        <v>6992</v>
      </c>
      <c r="I112">
        <f t="shared" si="6"/>
        <v>0</v>
      </c>
      <c r="J112">
        <v>1</v>
      </c>
      <c r="K112">
        <v>0</v>
      </c>
    </row>
    <row r="113" spans="1:11" x14ac:dyDescent="0.25">
      <c r="A113" t="s">
        <v>6827</v>
      </c>
      <c r="B113" s="21" t="s">
        <v>9</v>
      </c>
      <c r="C113" t="s">
        <v>867</v>
      </c>
      <c r="D113">
        <v>3</v>
      </c>
      <c r="E113" t="s">
        <v>7238</v>
      </c>
      <c r="I113">
        <f t="shared" si="6"/>
        <v>0</v>
      </c>
      <c r="J113">
        <v>1</v>
      </c>
      <c r="K113">
        <v>0</v>
      </c>
    </row>
    <row r="114" spans="1:11" x14ac:dyDescent="0.25">
      <c r="A114" t="s">
        <v>6748</v>
      </c>
      <c r="B114" s="21" t="s">
        <v>9</v>
      </c>
      <c r="C114" t="s">
        <v>525</v>
      </c>
      <c r="D114">
        <v>3</v>
      </c>
      <c r="E114" t="s">
        <v>6749</v>
      </c>
      <c r="F114" t="s">
        <v>6246</v>
      </c>
      <c r="I114">
        <f t="shared" si="6"/>
        <v>1</v>
      </c>
      <c r="J114">
        <v>1</v>
      </c>
      <c r="K114">
        <v>0</v>
      </c>
    </row>
    <row r="115" spans="1:11" x14ac:dyDescent="0.25">
      <c r="A115" t="s">
        <v>949</v>
      </c>
      <c r="B115" s="21" t="s">
        <v>9</v>
      </c>
      <c r="C115" t="s">
        <v>525</v>
      </c>
      <c r="D115">
        <v>3</v>
      </c>
      <c r="E115" t="s">
        <v>6955</v>
      </c>
      <c r="I115">
        <f t="shared" si="6"/>
        <v>0</v>
      </c>
      <c r="J115">
        <v>1</v>
      </c>
      <c r="K115">
        <v>0</v>
      </c>
    </row>
    <row r="116" spans="1:11" x14ac:dyDescent="0.25">
      <c r="A116" t="s">
        <v>6410</v>
      </c>
      <c r="B116" s="21" t="s">
        <v>9</v>
      </c>
      <c r="C116" t="s">
        <v>525</v>
      </c>
      <c r="D116">
        <v>3</v>
      </c>
      <c r="E116" t="s">
        <v>574</v>
      </c>
      <c r="F116" t="s">
        <v>6242</v>
      </c>
      <c r="I116">
        <f t="shared" si="6"/>
        <v>1</v>
      </c>
      <c r="J116">
        <v>1</v>
      </c>
      <c r="K116">
        <v>0</v>
      </c>
    </row>
    <row r="117" spans="1:11" x14ac:dyDescent="0.25">
      <c r="A117" t="s">
        <v>6608</v>
      </c>
      <c r="B117" s="21" t="s">
        <v>9</v>
      </c>
      <c r="C117" t="s">
        <v>525</v>
      </c>
      <c r="D117">
        <v>3</v>
      </c>
      <c r="E117" t="s">
        <v>7235</v>
      </c>
      <c r="F117" t="s">
        <v>6233</v>
      </c>
      <c r="I117">
        <f t="shared" si="6"/>
        <v>1</v>
      </c>
      <c r="J117">
        <v>1</v>
      </c>
      <c r="K117">
        <v>0</v>
      </c>
    </row>
    <row r="118" spans="1:11" x14ac:dyDescent="0.25">
      <c r="A118" t="s">
        <v>6830</v>
      </c>
      <c r="B118" s="21" t="s">
        <v>9</v>
      </c>
      <c r="C118" t="s">
        <v>525</v>
      </c>
      <c r="D118">
        <v>3</v>
      </c>
      <c r="E118" t="s">
        <v>6636</v>
      </c>
      <c r="F118" t="s">
        <v>6244</v>
      </c>
      <c r="G118" t="s">
        <v>6241</v>
      </c>
      <c r="H118" t="s">
        <v>6260</v>
      </c>
      <c r="I118">
        <f t="shared" si="6"/>
        <v>3</v>
      </c>
      <c r="J118">
        <v>1</v>
      </c>
      <c r="K118">
        <v>0</v>
      </c>
    </row>
    <row r="119" spans="1:11" x14ac:dyDescent="0.25">
      <c r="A119" t="s">
        <v>6552</v>
      </c>
      <c r="B119" s="21" t="s">
        <v>9</v>
      </c>
      <c r="C119" t="s">
        <v>525</v>
      </c>
      <c r="D119">
        <v>4</v>
      </c>
      <c r="E119" t="s">
        <v>6637</v>
      </c>
      <c r="I119">
        <f t="shared" si="6"/>
        <v>0</v>
      </c>
      <c r="J119">
        <v>1</v>
      </c>
      <c r="K119">
        <v>0</v>
      </c>
    </row>
    <row r="120" spans="1:11" x14ac:dyDescent="0.25">
      <c r="A120" t="s">
        <v>3356</v>
      </c>
      <c r="B120" s="21" t="s">
        <v>9</v>
      </c>
      <c r="C120" t="s">
        <v>867</v>
      </c>
      <c r="D120">
        <v>4</v>
      </c>
      <c r="E120" t="s">
        <v>9027</v>
      </c>
      <c r="I120">
        <f t="shared" si="6"/>
        <v>0</v>
      </c>
      <c r="J120">
        <v>1</v>
      </c>
      <c r="K120">
        <v>0</v>
      </c>
    </row>
    <row r="121" spans="1:11" x14ac:dyDescent="0.25">
      <c r="A121" t="s">
        <v>6660</v>
      </c>
      <c r="B121" s="21" t="s">
        <v>9</v>
      </c>
      <c r="C121" t="s">
        <v>525</v>
      </c>
      <c r="D121">
        <v>4</v>
      </c>
      <c r="E121" t="s">
        <v>6529</v>
      </c>
      <c r="I121">
        <f t="shared" si="6"/>
        <v>0</v>
      </c>
      <c r="J121">
        <v>1</v>
      </c>
      <c r="K121">
        <v>0</v>
      </c>
    </row>
    <row r="122" spans="1:11" x14ac:dyDescent="0.25">
      <c r="A122" t="s">
        <v>6525</v>
      </c>
      <c r="B122" s="21" t="s">
        <v>9</v>
      </c>
      <c r="C122" t="s">
        <v>525</v>
      </c>
      <c r="D122">
        <v>4</v>
      </c>
      <c r="E122" t="s">
        <v>6994</v>
      </c>
      <c r="F122" t="s">
        <v>6253</v>
      </c>
      <c r="I122">
        <f t="shared" si="6"/>
        <v>1</v>
      </c>
      <c r="J122">
        <v>1</v>
      </c>
      <c r="K122">
        <v>0</v>
      </c>
    </row>
    <row r="123" spans="1:11" x14ac:dyDescent="0.25">
      <c r="A123" t="s">
        <v>6463</v>
      </c>
      <c r="B123" s="21" t="s">
        <v>9</v>
      </c>
      <c r="C123" t="s">
        <v>525</v>
      </c>
      <c r="D123">
        <v>4</v>
      </c>
      <c r="E123" t="s">
        <v>6521</v>
      </c>
      <c r="I123">
        <f t="shared" si="6"/>
        <v>0</v>
      </c>
      <c r="J123">
        <v>1</v>
      </c>
      <c r="K123">
        <v>0</v>
      </c>
    </row>
    <row r="124" spans="1:11" x14ac:dyDescent="0.25">
      <c r="A124" t="s">
        <v>941</v>
      </c>
      <c r="B124" s="21" t="s">
        <v>9</v>
      </c>
      <c r="C124" t="s">
        <v>525</v>
      </c>
      <c r="D124">
        <v>4</v>
      </c>
      <c r="E124" t="s">
        <v>6749</v>
      </c>
      <c r="I124">
        <f t="shared" si="6"/>
        <v>0</v>
      </c>
      <c r="J124">
        <v>1</v>
      </c>
      <c r="K124">
        <v>0</v>
      </c>
    </row>
    <row r="125" spans="1:11" x14ac:dyDescent="0.25">
      <c r="A125" t="s">
        <v>942</v>
      </c>
      <c r="B125" s="21" t="s">
        <v>9</v>
      </c>
      <c r="C125" t="s">
        <v>525</v>
      </c>
      <c r="D125">
        <v>4</v>
      </c>
      <c r="E125" t="s">
        <v>943</v>
      </c>
      <c r="F125" t="s">
        <v>6241</v>
      </c>
      <c r="I125">
        <f t="shared" si="6"/>
        <v>1</v>
      </c>
      <c r="J125">
        <v>1</v>
      </c>
      <c r="K125">
        <v>0</v>
      </c>
    </row>
    <row r="126" spans="1:11" x14ac:dyDescent="0.25">
      <c r="A126" t="s">
        <v>6828</v>
      </c>
      <c r="B126" s="21" t="s">
        <v>9</v>
      </c>
      <c r="C126" t="s">
        <v>525</v>
      </c>
      <c r="D126">
        <v>4</v>
      </c>
      <c r="E126" t="s">
        <v>6829</v>
      </c>
      <c r="F126" t="s">
        <v>6241</v>
      </c>
      <c r="I126">
        <f t="shared" si="6"/>
        <v>1</v>
      </c>
      <c r="J126">
        <v>1</v>
      </c>
      <c r="K126">
        <v>0</v>
      </c>
    </row>
    <row r="127" spans="1:11" x14ac:dyDescent="0.25">
      <c r="A127" t="s">
        <v>6496</v>
      </c>
      <c r="B127" s="21" t="s">
        <v>9</v>
      </c>
      <c r="C127" t="s">
        <v>525</v>
      </c>
      <c r="D127">
        <v>5</v>
      </c>
      <c r="E127" t="s">
        <v>7091</v>
      </c>
      <c r="I127">
        <f t="shared" si="6"/>
        <v>0</v>
      </c>
      <c r="J127">
        <v>1</v>
      </c>
      <c r="K127">
        <v>0</v>
      </c>
    </row>
    <row r="128" spans="1:11" x14ac:dyDescent="0.25">
      <c r="A128" t="s">
        <v>579</v>
      </c>
      <c r="B128" s="21" t="s">
        <v>9</v>
      </c>
      <c r="C128" t="s">
        <v>525</v>
      </c>
      <c r="D128">
        <v>5</v>
      </c>
      <c r="E128" t="s">
        <v>829</v>
      </c>
      <c r="I128">
        <f t="shared" si="6"/>
        <v>0</v>
      </c>
      <c r="J128">
        <v>1</v>
      </c>
      <c r="K128">
        <v>0</v>
      </c>
    </row>
    <row r="129" spans="1:11" x14ac:dyDescent="0.25">
      <c r="A129" t="s">
        <v>939</v>
      </c>
      <c r="B129" s="21" t="s">
        <v>9</v>
      </c>
      <c r="C129" t="s">
        <v>525</v>
      </c>
      <c r="D129">
        <v>5</v>
      </c>
      <c r="E129" t="s">
        <v>7059</v>
      </c>
      <c r="I129">
        <f t="shared" si="6"/>
        <v>0</v>
      </c>
      <c r="J129">
        <v>1</v>
      </c>
      <c r="K129">
        <v>0</v>
      </c>
    </row>
    <row r="130" spans="1:11" x14ac:dyDescent="0.25">
      <c r="A130" t="s">
        <v>938</v>
      </c>
      <c r="B130" s="21" t="s">
        <v>9</v>
      </c>
      <c r="C130" t="s">
        <v>525</v>
      </c>
      <c r="D130">
        <v>5</v>
      </c>
      <c r="E130" t="s">
        <v>499</v>
      </c>
      <c r="I130">
        <f t="shared" si="6"/>
        <v>0</v>
      </c>
      <c r="J130">
        <v>1</v>
      </c>
      <c r="K130">
        <v>0</v>
      </c>
    </row>
    <row r="131" spans="1:11" x14ac:dyDescent="0.25">
      <c r="A131" t="s">
        <v>935</v>
      </c>
      <c r="B131" s="21" t="s">
        <v>9</v>
      </c>
      <c r="C131" t="s">
        <v>525</v>
      </c>
      <c r="D131" t="s">
        <v>3092</v>
      </c>
      <c r="E131" t="s">
        <v>6996</v>
      </c>
      <c r="F131" s="25" t="s">
        <v>6234</v>
      </c>
      <c r="G131" s="25" t="s">
        <v>6249</v>
      </c>
      <c r="H131" t="s">
        <v>6241</v>
      </c>
      <c r="I131">
        <f t="shared" si="6"/>
        <v>3</v>
      </c>
      <c r="J131">
        <v>1</v>
      </c>
      <c r="K131">
        <v>0</v>
      </c>
    </row>
    <row r="132" spans="1:11" x14ac:dyDescent="0.25">
      <c r="A132" t="s">
        <v>6497</v>
      </c>
      <c r="B132" s="21" t="s">
        <v>9</v>
      </c>
      <c r="C132" t="s">
        <v>525</v>
      </c>
      <c r="D132">
        <v>0</v>
      </c>
      <c r="E132" t="s">
        <v>6397</v>
      </c>
      <c r="I132">
        <f t="shared" si="6"/>
        <v>0</v>
      </c>
      <c r="J132">
        <v>1</v>
      </c>
      <c r="K132">
        <v>0</v>
      </c>
    </row>
    <row r="133" spans="1:11" x14ac:dyDescent="0.25">
      <c r="A133" t="s">
        <v>6385</v>
      </c>
      <c r="B133" s="21" t="s">
        <v>9</v>
      </c>
      <c r="C133" t="s">
        <v>523</v>
      </c>
      <c r="D133">
        <v>0</v>
      </c>
      <c r="E133" t="s">
        <v>7004</v>
      </c>
      <c r="F133" t="s">
        <v>6241</v>
      </c>
      <c r="I133">
        <f t="shared" si="6"/>
        <v>1</v>
      </c>
      <c r="J133">
        <v>1</v>
      </c>
      <c r="K133">
        <v>0</v>
      </c>
    </row>
    <row r="134" spans="1:11" x14ac:dyDescent="0.25">
      <c r="A134" t="s">
        <v>522</v>
      </c>
      <c r="B134" s="21" t="s">
        <v>9</v>
      </c>
      <c r="C134" t="s">
        <v>523</v>
      </c>
      <c r="D134">
        <v>0</v>
      </c>
      <c r="E134" t="s">
        <v>7032</v>
      </c>
      <c r="I134">
        <f t="shared" si="6"/>
        <v>0</v>
      </c>
      <c r="J134">
        <v>1</v>
      </c>
      <c r="K134">
        <v>0</v>
      </c>
    </row>
    <row r="135" spans="1:11" x14ac:dyDescent="0.25">
      <c r="A135" t="s">
        <v>6671</v>
      </c>
      <c r="B135" s="21" t="s">
        <v>9</v>
      </c>
      <c r="C135" t="s">
        <v>523</v>
      </c>
      <c r="D135">
        <v>1</v>
      </c>
      <c r="E135" t="s">
        <v>7236</v>
      </c>
      <c r="I135">
        <f t="shared" si="6"/>
        <v>0</v>
      </c>
      <c r="J135">
        <v>1</v>
      </c>
      <c r="K135">
        <v>0</v>
      </c>
    </row>
    <row r="136" spans="1:11" x14ac:dyDescent="0.25">
      <c r="A136" t="s">
        <v>960</v>
      </c>
      <c r="B136" s="21" t="s">
        <v>9</v>
      </c>
      <c r="C136" t="s">
        <v>523</v>
      </c>
      <c r="D136">
        <v>1</v>
      </c>
      <c r="E136" t="s">
        <v>961</v>
      </c>
      <c r="F136" t="s">
        <v>6241</v>
      </c>
      <c r="I136">
        <f t="shared" si="6"/>
        <v>1</v>
      </c>
      <c r="J136">
        <v>1</v>
      </c>
      <c r="K136">
        <v>0</v>
      </c>
    </row>
    <row r="137" spans="1:11" x14ac:dyDescent="0.25">
      <c r="A137" t="s">
        <v>6387</v>
      </c>
      <c r="B137" s="21" t="s">
        <v>9</v>
      </c>
      <c r="C137" t="s">
        <v>523</v>
      </c>
      <c r="D137">
        <v>1</v>
      </c>
      <c r="E137" t="s">
        <v>6991</v>
      </c>
      <c r="F137" t="s">
        <v>6241</v>
      </c>
      <c r="I137">
        <f t="shared" si="6"/>
        <v>1</v>
      </c>
      <c r="J137">
        <v>1</v>
      </c>
      <c r="K137">
        <v>0</v>
      </c>
    </row>
    <row r="138" spans="1:11" x14ac:dyDescent="0.25">
      <c r="A138" t="s">
        <v>959</v>
      </c>
      <c r="B138" s="21" t="s">
        <v>9</v>
      </c>
      <c r="C138" t="s">
        <v>523</v>
      </c>
      <c r="D138">
        <v>2</v>
      </c>
      <c r="E138" t="s">
        <v>6635</v>
      </c>
      <c r="I138">
        <f t="shared" si="6"/>
        <v>0</v>
      </c>
      <c r="J138">
        <v>1</v>
      </c>
      <c r="K138">
        <v>0</v>
      </c>
    </row>
    <row r="139" spans="1:11" x14ac:dyDescent="0.25">
      <c r="A139" t="s">
        <v>958</v>
      </c>
      <c r="B139" s="21" t="s">
        <v>9</v>
      </c>
      <c r="C139" t="s">
        <v>523</v>
      </c>
      <c r="D139">
        <v>2</v>
      </c>
      <c r="E139" t="s">
        <v>8629</v>
      </c>
      <c r="F139" t="s">
        <v>6241</v>
      </c>
      <c r="I139">
        <f t="shared" si="6"/>
        <v>1</v>
      </c>
      <c r="J139">
        <v>1</v>
      </c>
      <c r="K139">
        <v>0</v>
      </c>
    </row>
    <row r="140" spans="1:11" x14ac:dyDescent="0.25">
      <c r="A140" t="s">
        <v>950</v>
      </c>
      <c r="B140" s="21" t="s">
        <v>9</v>
      </c>
      <c r="C140" t="s">
        <v>523</v>
      </c>
      <c r="D140">
        <v>3</v>
      </c>
      <c r="E140" t="s">
        <v>7842</v>
      </c>
      <c r="F140" t="s">
        <v>6246</v>
      </c>
      <c r="I140">
        <f t="shared" si="6"/>
        <v>1</v>
      </c>
      <c r="J140">
        <v>1</v>
      </c>
      <c r="K140">
        <v>0</v>
      </c>
    </row>
    <row r="141" spans="1:11" x14ac:dyDescent="0.25">
      <c r="A141" t="s">
        <v>953</v>
      </c>
      <c r="B141" s="21" t="s">
        <v>9</v>
      </c>
      <c r="C141" t="s">
        <v>523</v>
      </c>
      <c r="D141">
        <v>3</v>
      </c>
      <c r="E141" t="s">
        <v>954</v>
      </c>
      <c r="I141">
        <f t="shared" si="6"/>
        <v>0</v>
      </c>
      <c r="J141">
        <v>1</v>
      </c>
      <c r="K141">
        <v>0</v>
      </c>
    </row>
    <row r="142" spans="1:11" x14ac:dyDescent="0.25">
      <c r="A142" t="s">
        <v>951</v>
      </c>
      <c r="B142" s="21" t="s">
        <v>9</v>
      </c>
      <c r="C142" t="s">
        <v>523</v>
      </c>
      <c r="D142">
        <v>3</v>
      </c>
      <c r="E142" t="s">
        <v>6993</v>
      </c>
      <c r="F142" t="s">
        <v>6253</v>
      </c>
      <c r="I142">
        <f t="shared" si="6"/>
        <v>1</v>
      </c>
      <c r="J142">
        <v>1</v>
      </c>
      <c r="K142">
        <v>0</v>
      </c>
    </row>
    <row r="143" spans="1:11" x14ac:dyDescent="0.25">
      <c r="A143" t="s">
        <v>460</v>
      </c>
      <c r="B143" s="21" t="s">
        <v>9</v>
      </c>
      <c r="C143" t="s">
        <v>523</v>
      </c>
      <c r="D143">
        <v>3</v>
      </c>
      <c r="E143" t="s">
        <v>946</v>
      </c>
      <c r="F143" t="s">
        <v>6241</v>
      </c>
      <c r="I143">
        <f t="shared" si="6"/>
        <v>1</v>
      </c>
      <c r="J143">
        <v>1</v>
      </c>
      <c r="K143">
        <v>0</v>
      </c>
    </row>
    <row r="144" spans="1:11" x14ac:dyDescent="0.25">
      <c r="A144" t="s">
        <v>713</v>
      </c>
      <c r="B144" s="21" t="s">
        <v>9</v>
      </c>
      <c r="C144" t="s">
        <v>523</v>
      </c>
      <c r="D144" t="s">
        <v>446</v>
      </c>
      <c r="E144" t="s">
        <v>6657</v>
      </c>
      <c r="I144">
        <f t="shared" si="6"/>
        <v>0</v>
      </c>
      <c r="J144">
        <v>1</v>
      </c>
      <c r="K144">
        <v>0</v>
      </c>
    </row>
    <row r="145" spans="1:11" x14ac:dyDescent="0.25">
      <c r="A145" t="s">
        <v>6563</v>
      </c>
      <c r="B145" s="20" t="s">
        <v>67</v>
      </c>
      <c r="C145" t="s">
        <v>867</v>
      </c>
      <c r="D145">
        <v>4</v>
      </c>
      <c r="E145" t="s">
        <v>6953</v>
      </c>
      <c r="I145">
        <f t="shared" si="6"/>
        <v>0</v>
      </c>
      <c r="J145">
        <v>1</v>
      </c>
      <c r="K145">
        <v>0</v>
      </c>
    </row>
    <row r="146" spans="1:11" x14ac:dyDescent="0.25">
      <c r="A146" t="s">
        <v>3618</v>
      </c>
      <c r="B146" s="20" t="s">
        <v>67</v>
      </c>
      <c r="C146" t="s">
        <v>867</v>
      </c>
      <c r="D146">
        <v>4</v>
      </c>
      <c r="E146" t="s">
        <v>6736</v>
      </c>
      <c r="I146">
        <f t="shared" si="6"/>
        <v>0</v>
      </c>
      <c r="J146">
        <v>1</v>
      </c>
      <c r="K146">
        <v>0</v>
      </c>
    </row>
    <row r="147" spans="1:11" x14ac:dyDescent="0.25">
      <c r="A147" t="s">
        <v>976</v>
      </c>
      <c r="B147" s="20" t="s">
        <v>67</v>
      </c>
      <c r="C147" t="s">
        <v>867</v>
      </c>
      <c r="D147">
        <v>4</v>
      </c>
      <c r="E147" t="s">
        <v>6320</v>
      </c>
      <c r="F147" t="s">
        <v>6244</v>
      </c>
      <c r="G147" t="s">
        <v>6241</v>
      </c>
      <c r="I147">
        <f t="shared" si="6"/>
        <v>2</v>
      </c>
      <c r="J147">
        <v>1</v>
      </c>
      <c r="K147">
        <v>0</v>
      </c>
    </row>
    <row r="148" spans="1:11" x14ac:dyDescent="0.25">
      <c r="A148" t="s">
        <v>6562</v>
      </c>
      <c r="B148" s="20" t="s">
        <v>67</v>
      </c>
      <c r="C148" t="s">
        <v>867</v>
      </c>
      <c r="D148">
        <v>4</v>
      </c>
      <c r="E148" t="s">
        <v>6999</v>
      </c>
      <c r="F148" t="s">
        <v>6241</v>
      </c>
      <c r="I148">
        <f t="shared" si="6"/>
        <v>1</v>
      </c>
      <c r="J148">
        <v>1</v>
      </c>
      <c r="K148">
        <v>0</v>
      </c>
    </row>
    <row r="149" spans="1:11" x14ac:dyDescent="0.25">
      <c r="A149" t="s">
        <v>971</v>
      </c>
      <c r="B149" s="20" t="s">
        <v>67</v>
      </c>
      <c r="C149" t="s">
        <v>867</v>
      </c>
      <c r="D149">
        <v>5</v>
      </c>
      <c r="E149" t="s">
        <v>6252</v>
      </c>
      <c r="F149" t="s">
        <v>6253</v>
      </c>
      <c r="I149">
        <f t="shared" si="6"/>
        <v>1</v>
      </c>
      <c r="J149">
        <v>1</v>
      </c>
      <c r="K149">
        <v>0</v>
      </c>
    </row>
    <row r="150" spans="1:11" x14ac:dyDescent="0.25">
      <c r="A150" t="s">
        <v>411</v>
      </c>
      <c r="B150" s="20" t="s">
        <v>67</v>
      </c>
      <c r="C150" t="s">
        <v>867</v>
      </c>
      <c r="D150">
        <v>5</v>
      </c>
      <c r="E150" t="s">
        <v>827</v>
      </c>
      <c r="I150">
        <f t="shared" si="6"/>
        <v>0</v>
      </c>
      <c r="J150">
        <v>1</v>
      </c>
      <c r="K150">
        <v>0</v>
      </c>
    </row>
    <row r="151" spans="1:11" x14ac:dyDescent="0.25">
      <c r="A151" t="s">
        <v>6575</v>
      </c>
      <c r="B151" s="20" t="s">
        <v>67</v>
      </c>
      <c r="C151" t="s">
        <v>867</v>
      </c>
      <c r="D151">
        <v>5</v>
      </c>
      <c r="E151" t="s">
        <v>7008</v>
      </c>
      <c r="I151">
        <f t="shared" si="6"/>
        <v>0</v>
      </c>
      <c r="J151">
        <v>1</v>
      </c>
      <c r="K151">
        <v>0</v>
      </c>
    </row>
    <row r="152" spans="1:11" x14ac:dyDescent="0.25">
      <c r="A152" t="s">
        <v>6849</v>
      </c>
      <c r="B152" s="20" t="s">
        <v>67</v>
      </c>
      <c r="C152" t="s">
        <v>867</v>
      </c>
      <c r="D152">
        <v>6</v>
      </c>
      <c r="E152" t="s">
        <v>7243</v>
      </c>
      <c r="I152">
        <f t="shared" si="6"/>
        <v>0</v>
      </c>
      <c r="J152">
        <v>1</v>
      </c>
      <c r="K152">
        <v>0</v>
      </c>
    </row>
    <row r="153" spans="1:11" x14ac:dyDescent="0.25">
      <c r="A153" t="s">
        <v>869</v>
      </c>
      <c r="B153" s="20" t="s">
        <v>67</v>
      </c>
      <c r="C153" t="s">
        <v>867</v>
      </c>
      <c r="D153">
        <v>6</v>
      </c>
      <c r="E153" t="s">
        <v>968</v>
      </c>
      <c r="I153">
        <f t="shared" si="6"/>
        <v>0</v>
      </c>
      <c r="J153">
        <v>1</v>
      </c>
      <c r="K153">
        <v>0</v>
      </c>
    </row>
    <row r="154" spans="1:11" x14ac:dyDescent="0.25">
      <c r="A154" t="s">
        <v>437</v>
      </c>
      <c r="B154" s="20" t="s">
        <v>67</v>
      </c>
      <c r="C154" t="s">
        <v>867</v>
      </c>
      <c r="D154">
        <v>8</v>
      </c>
      <c r="E154" t="s">
        <v>7842</v>
      </c>
      <c r="F154" t="s">
        <v>6328</v>
      </c>
      <c r="I154">
        <f t="shared" si="6"/>
        <v>1</v>
      </c>
      <c r="J154">
        <v>1</v>
      </c>
      <c r="K154">
        <v>0</v>
      </c>
    </row>
    <row r="155" spans="1:11" x14ac:dyDescent="0.25">
      <c r="A155" t="s">
        <v>965</v>
      </c>
      <c r="B155" s="20" t="s">
        <v>67</v>
      </c>
      <c r="C155" t="s">
        <v>867</v>
      </c>
      <c r="D155">
        <v>9</v>
      </c>
      <c r="E155" t="s">
        <v>6329</v>
      </c>
      <c r="F155" t="s">
        <v>6330</v>
      </c>
      <c r="I155">
        <f t="shared" si="6"/>
        <v>1</v>
      </c>
      <c r="J155">
        <v>1</v>
      </c>
      <c r="K155">
        <v>0</v>
      </c>
    </row>
    <row r="156" spans="1:11" x14ac:dyDescent="0.25">
      <c r="A156" t="s">
        <v>964</v>
      </c>
      <c r="B156" s="20" t="s">
        <v>67</v>
      </c>
      <c r="C156" t="s">
        <v>867</v>
      </c>
      <c r="D156" t="s">
        <v>446</v>
      </c>
      <c r="E156" t="s">
        <v>6641</v>
      </c>
      <c r="F156" t="s">
        <v>6244</v>
      </c>
      <c r="I156">
        <f t="shared" si="6"/>
        <v>1</v>
      </c>
      <c r="J156">
        <v>1</v>
      </c>
      <c r="K156">
        <v>0</v>
      </c>
    </row>
    <row r="157" spans="1:11" x14ac:dyDescent="0.25">
      <c r="A157" t="s">
        <v>981</v>
      </c>
      <c r="B157" s="20" t="s">
        <v>67</v>
      </c>
      <c r="C157" t="s">
        <v>524</v>
      </c>
      <c r="D157">
        <v>0</v>
      </c>
      <c r="E157" t="s">
        <v>7005</v>
      </c>
      <c r="F157" t="s">
        <v>6241</v>
      </c>
      <c r="G157" t="s">
        <v>7095</v>
      </c>
      <c r="I157">
        <f t="shared" si="6"/>
        <v>2</v>
      </c>
      <c r="J157">
        <v>1</v>
      </c>
      <c r="K157">
        <v>0</v>
      </c>
    </row>
    <row r="158" spans="1:11" x14ac:dyDescent="0.25">
      <c r="A158" t="s">
        <v>862</v>
      </c>
      <c r="B158" s="20" t="s">
        <v>67</v>
      </c>
      <c r="C158" t="s">
        <v>524</v>
      </c>
      <c r="D158">
        <v>3</v>
      </c>
      <c r="E158" t="s">
        <v>918</v>
      </c>
      <c r="I158">
        <f t="shared" si="6"/>
        <v>0</v>
      </c>
      <c r="J158">
        <v>1</v>
      </c>
      <c r="K158">
        <v>0</v>
      </c>
    </row>
    <row r="159" spans="1:11" x14ac:dyDescent="0.25">
      <c r="A159" t="s">
        <v>685</v>
      </c>
      <c r="B159" s="20" t="s">
        <v>67</v>
      </c>
      <c r="C159" t="s">
        <v>524</v>
      </c>
      <c r="D159">
        <v>4</v>
      </c>
      <c r="E159" t="s">
        <v>499</v>
      </c>
      <c r="I159">
        <f t="shared" si="6"/>
        <v>0</v>
      </c>
      <c r="J159">
        <v>1</v>
      </c>
      <c r="K159">
        <v>0</v>
      </c>
    </row>
    <row r="160" spans="1:11" x14ac:dyDescent="0.25">
      <c r="A160" t="s">
        <v>975</v>
      </c>
      <c r="B160" s="20" t="s">
        <v>67</v>
      </c>
      <c r="C160" t="s">
        <v>524</v>
      </c>
      <c r="D160">
        <v>4</v>
      </c>
      <c r="E160" t="s">
        <v>946</v>
      </c>
      <c r="F160" t="s">
        <v>6241</v>
      </c>
      <c r="I160">
        <f t="shared" si="6"/>
        <v>1</v>
      </c>
      <c r="J160">
        <v>1</v>
      </c>
      <c r="K160">
        <v>0</v>
      </c>
    </row>
    <row r="161" spans="1:11" x14ac:dyDescent="0.25">
      <c r="A161" t="s">
        <v>508</v>
      </c>
      <c r="B161" s="20" t="s">
        <v>67</v>
      </c>
      <c r="C161" t="s">
        <v>524</v>
      </c>
      <c r="D161">
        <v>5</v>
      </c>
      <c r="E161" t="s">
        <v>970</v>
      </c>
      <c r="I161">
        <f t="shared" si="6"/>
        <v>0</v>
      </c>
      <c r="J161">
        <v>1</v>
      </c>
      <c r="K161">
        <v>0</v>
      </c>
    </row>
    <row r="162" spans="1:11" x14ac:dyDescent="0.25">
      <c r="A162" t="s">
        <v>7145</v>
      </c>
      <c r="B162" s="20" t="s">
        <v>67</v>
      </c>
      <c r="C162" t="s">
        <v>525</v>
      </c>
      <c r="D162">
        <v>0</v>
      </c>
      <c r="E162" t="s">
        <v>8425</v>
      </c>
      <c r="F162" t="s">
        <v>6241</v>
      </c>
      <c r="G162" t="s">
        <v>6260</v>
      </c>
      <c r="H162" t="s">
        <v>7095</v>
      </c>
      <c r="I162">
        <f t="shared" si="6"/>
        <v>3</v>
      </c>
      <c r="J162">
        <v>1</v>
      </c>
      <c r="K162">
        <v>0</v>
      </c>
    </row>
    <row r="163" spans="1:11" x14ac:dyDescent="0.25">
      <c r="A163" t="s">
        <v>6555</v>
      </c>
      <c r="B163" s="20" t="s">
        <v>67</v>
      </c>
      <c r="C163" t="s">
        <v>525</v>
      </c>
      <c r="D163">
        <v>3</v>
      </c>
      <c r="E163" t="s">
        <v>7241</v>
      </c>
      <c r="I163">
        <f t="shared" si="6"/>
        <v>0</v>
      </c>
      <c r="J163">
        <v>1</v>
      </c>
      <c r="K163">
        <v>0</v>
      </c>
    </row>
    <row r="164" spans="1:11" x14ac:dyDescent="0.25">
      <c r="A164" t="s">
        <v>6685</v>
      </c>
      <c r="B164" s="20" t="s">
        <v>67</v>
      </c>
      <c r="C164" t="s">
        <v>525</v>
      </c>
      <c r="D164">
        <v>3</v>
      </c>
      <c r="E164" t="s">
        <v>1021</v>
      </c>
      <c r="F164" t="s">
        <v>6244</v>
      </c>
      <c r="G164" t="s">
        <v>6241</v>
      </c>
      <c r="I164">
        <f t="shared" si="6"/>
        <v>2</v>
      </c>
      <c r="J164">
        <v>1</v>
      </c>
      <c r="K164">
        <v>0</v>
      </c>
    </row>
    <row r="165" spans="1:11" x14ac:dyDescent="0.25">
      <c r="A165" t="s">
        <v>978</v>
      </c>
      <c r="B165" s="20" t="s">
        <v>67</v>
      </c>
      <c r="C165" t="s">
        <v>525</v>
      </c>
      <c r="D165">
        <v>4</v>
      </c>
      <c r="E165" t="s">
        <v>3454</v>
      </c>
      <c r="F165" s="25" t="s">
        <v>6241</v>
      </c>
      <c r="G165" s="25"/>
      <c r="H165" s="25"/>
      <c r="I165">
        <f t="shared" si="6"/>
        <v>1</v>
      </c>
      <c r="J165">
        <v>1</v>
      </c>
      <c r="K165">
        <v>0</v>
      </c>
    </row>
    <row r="166" spans="1:11" x14ac:dyDescent="0.25">
      <c r="A166" t="s">
        <v>6542</v>
      </c>
      <c r="B166" s="20" t="s">
        <v>67</v>
      </c>
      <c r="C166" t="s">
        <v>525</v>
      </c>
      <c r="D166">
        <v>4</v>
      </c>
      <c r="E166" t="s">
        <v>7242</v>
      </c>
      <c r="I166">
        <f t="shared" si="6"/>
        <v>0</v>
      </c>
      <c r="J166">
        <v>1</v>
      </c>
      <c r="K166">
        <v>0</v>
      </c>
    </row>
    <row r="167" spans="1:11" x14ac:dyDescent="0.25">
      <c r="A167" t="s">
        <v>977</v>
      </c>
      <c r="B167" s="20" t="s">
        <v>67</v>
      </c>
      <c r="C167" t="s">
        <v>525</v>
      </c>
      <c r="D167">
        <v>4</v>
      </c>
      <c r="E167" t="s">
        <v>6250</v>
      </c>
      <c r="I167">
        <f t="shared" si="6"/>
        <v>0</v>
      </c>
      <c r="J167">
        <v>1</v>
      </c>
      <c r="K167">
        <v>0</v>
      </c>
    </row>
    <row r="168" spans="1:11" x14ac:dyDescent="0.25">
      <c r="A168" t="s">
        <v>6892</v>
      </c>
      <c r="B168" s="20" t="s">
        <v>67</v>
      </c>
      <c r="C168" t="s">
        <v>525</v>
      </c>
      <c r="D168">
        <v>4</v>
      </c>
      <c r="E168" t="s">
        <v>7007</v>
      </c>
      <c r="F168" t="s">
        <v>6241</v>
      </c>
      <c r="I168">
        <f t="shared" si="6"/>
        <v>1</v>
      </c>
      <c r="J168">
        <v>1</v>
      </c>
      <c r="K168">
        <v>0</v>
      </c>
    </row>
    <row r="169" spans="1:11" x14ac:dyDescent="0.25">
      <c r="A169" t="s">
        <v>6889</v>
      </c>
      <c r="B169" s="20" t="s">
        <v>67</v>
      </c>
      <c r="C169" t="s">
        <v>525</v>
      </c>
      <c r="D169">
        <v>4</v>
      </c>
      <c r="E169" t="s">
        <v>6293</v>
      </c>
      <c r="F169" t="s">
        <v>6241</v>
      </c>
      <c r="I169">
        <f t="shared" si="6"/>
        <v>1</v>
      </c>
      <c r="J169">
        <v>1</v>
      </c>
      <c r="K169">
        <v>0</v>
      </c>
    </row>
    <row r="170" spans="1:11" x14ac:dyDescent="0.25">
      <c r="A170" t="s">
        <v>6543</v>
      </c>
      <c r="B170" s="20" t="s">
        <v>67</v>
      </c>
      <c r="C170" t="s">
        <v>525</v>
      </c>
      <c r="D170">
        <v>4</v>
      </c>
      <c r="E170" t="s">
        <v>6544</v>
      </c>
      <c r="I170">
        <f t="shared" si="6"/>
        <v>0</v>
      </c>
      <c r="J170">
        <v>1</v>
      </c>
      <c r="K170">
        <v>0</v>
      </c>
    </row>
    <row r="171" spans="1:11" x14ac:dyDescent="0.25">
      <c r="A171" t="s">
        <v>973</v>
      </c>
      <c r="B171" s="20" t="s">
        <v>67</v>
      </c>
      <c r="C171" t="s">
        <v>525</v>
      </c>
      <c r="D171">
        <v>4</v>
      </c>
      <c r="E171" t="s">
        <v>974</v>
      </c>
      <c r="F171" t="s">
        <v>6241</v>
      </c>
      <c r="I171">
        <f t="shared" si="6"/>
        <v>1</v>
      </c>
      <c r="J171">
        <v>1</v>
      </c>
      <c r="K171">
        <v>0</v>
      </c>
    </row>
    <row r="172" spans="1:11" x14ac:dyDescent="0.25">
      <c r="A172" t="s">
        <v>969</v>
      </c>
      <c r="B172" s="20" t="s">
        <v>67</v>
      </c>
      <c r="C172" t="s">
        <v>525</v>
      </c>
      <c r="D172">
        <v>4</v>
      </c>
      <c r="E172" t="s">
        <v>6251</v>
      </c>
      <c r="F172" t="s">
        <v>6244</v>
      </c>
      <c r="G172" t="s">
        <v>6241</v>
      </c>
      <c r="H172" t="s">
        <v>6260</v>
      </c>
      <c r="I172">
        <f t="shared" si="6"/>
        <v>3</v>
      </c>
      <c r="J172">
        <v>1</v>
      </c>
      <c r="K172">
        <v>0</v>
      </c>
    </row>
    <row r="173" spans="1:11" x14ac:dyDescent="0.25">
      <c r="A173" t="s">
        <v>6595</v>
      </c>
      <c r="B173" s="20" t="s">
        <v>67</v>
      </c>
      <c r="C173" t="s">
        <v>525</v>
      </c>
      <c r="D173">
        <v>4</v>
      </c>
      <c r="E173" t="s">
        <v>6953</v>
      </c>
      <c r="I173">
        <f t="shared" ref="I173:I236" si="7">COUNTA(F173:H173)</f>
        <v>0</v>
      </c>
      <c r="J173">
        <v>1</v>
      </c>
      <c r="K173">
        <v>0</v>
      </c>
    </row>
    <row r="174" spans="1:11" x14ac:dyDescent="0.25">
      <c r="A174" t="s">
        <v>972</v>
      </c>
      <c r="B174" s="20" t="s">
        <v>67</v>
      </c>
      <c r="C174" t="s">
        <v>525</v>
      </c>
      <c r="D174">
        <v>5</v>
      </c>
      <c r="E174" t="s">
        <v>7049</v>
      </c>
      <c r="F174" t="s">
        <v>6241</v>
      </c>
      <c r="I174">
        <f t="shared" si="7"/>
        <v>1</v>
      </c>
      <c r="J174">
        <v>1</v>
      </c>
      <c r="K174">
        <v>0</v>
      </c>
    </row>
    <row r="175" spans="1:11" x14ac:dyDescent="0.25">
      <c r="A175" t="s">
        <v>979</v>
      </c>
      <c r="B175" s="20" t="s">
        <v>67</v>
      </c>
      <c r="C175" t="s">
        <v>525</v>
      </c>
      <c r="D175">
        <v>5</v>
      </c>
      <c r="E175" t="s">
        <v>8375</v>
      </c>
      <c r="I175">
        <f t="shared" si="7"/>
        <v>0</v>
      </c>
      <c r="J175">
        <v>1</v>
      </c>
      <c r="K175">
        <v>0</v>
      </c>
    </row>
    <row r="176" spans="1:11" x14ac:dyDescent="0.25">
      <c r="A176" t="s">
        <v>6840</v>
      </c>
      <c r="B176" s="20" t="s">
        <v>67</v>
      </c>
      <c r="C176" t="s">
        <v>867</v>
      </c>
      <c r="D176">
        <v>5</v>
      </c>
      <c r="E176" t="s">
        <v>6953</v>
      </c>
      <c r="I176">
        <f t="shared" si="7"/>
        <v>0</v>
      </c>
      <c r="J176">
        <v>1</v>
      </c>
      <c r="K176">
        <v>0</v>
      </c>
    </row>
    <row r="177" spans="1:11" x14ac:dyDescent="0.25">
      <c r="A177" t="s">
        <v>436</v>
      </c>
      <c r="B177" s="20" t="s">
        <v>67</v>
      </c>
      <c r="C177" t="s">
        <v>525</v>
      </c>
      <c r="D177">
        <v>5</v>
      </c>
      <c r="E177" t="s">
        <v>884</v>
      </c>
      <c r="I177">
        <f t="shared" si="7"/>
        <v>0</v>
      </c>
      <c r="J177">
        <v>1</v>
      </c>
      <c r="K177">
        <v>0</v>
      </c>
    </row>
    <row r="178" spans="1:11" x14ac:dyDescent="0.25">
      <c r="A178" t="s">
        <v>6596</v>
      </c>
      <c r="B178" s="20" t="s">
        <v>67</v>
      </c>
      <c r="C178" t="s">
        <v>525</v>
      </c>
      <c r="D178">
        <v>6</v>
      </c>
      <c r="E178" t="s">
        <v>6597</v>
      </c>
      <c r="I178">
        <f t="shared" si="7"/>
        <v>0</v>
      </c>
      <c r="J178">
        <v>1</v>
      </c>
      <c r="K178">
        <v>0</v>
      </c>
    </row>
    <row r="179" spans="1:11" x14ac:dyDescent="0.25">
      <c r="A179" t="s">
        <v>3359</v>
      </c>
      <c r="B179" s="20" t="s">
        <v>67</v>
      </c>
      <c r="C179" t="s">
        <v>867</v>
      </c>
      <c r="D179">
        <v>6</v>
      </c>
      <c r="E179" t="s">
        <v>3362</v>
      </c>
      <c r="I179">
        <f t="shared" si="7"/>
        <v>0</v>
      </c>
      <c r="J179">
        <v>1</v>
      </c>
      <c r="K179">
        <v>0</v>
      </c>
    </row>
    <row r="180" spans="1:11" x14ac:dyDescent="0.25">
      <c r="A180" t="s">
        <v>966</v>
      </c>
      <c r="B180" s="20" t="s">
        <v>67</v>
      </c>
      <c r="C180" t="s">
        <v>525</v>
      </c>
      <c r="D180">
        <v>6</v>
      </c>
      <c r="E180" t="s">
        <v>1091</v>
      </c>
      <c r="F180" t="s">
        <v>6241</v>
      </c>
      <c r="I180">
        <f t="shared" si="7"/>
        <v>1</v>
      </c>
      <c r="J180">
        <v>1</v>
      </c>
      <c r="K180">
        <v>0</v>
      </c>
    </row>
    <row r="181" spans="1:11" x14ac:dyDescent="0.25">
      <c r="A181" t="s">
        <v>861</v>
      </c>
      <c r="B181" s="20" t="s">
        <v>67</v>
      </c>
      <c r="C181" t="s">
        <v>525</v>
      </c>
      <c r="D181">
        <v>7</v>
      </c>
      <c r="E181" t="s">
        <v>7006</v>
      </c>
      <c r="F181" t="s">
        <v>6241</v>
      </c>
      <c r="I181">
        <f t="shared" si="7"/>
        <v>1</v>
      </c>
      <c r="J181">
        <v>1</v>
      </c>
      <c r="K181">
        <v>0</v>
      </c>
    </row>
    <row r="182" spans="1:11" x14ac:dyDescent="0.25">
      <c r="A182" t="s">
        <v>507</v>
      </c>
      <c r="B182" s="20" t="s">
        <v>67</v>
      </c>
      <c r="C182" t="s">
        <v>523</v>
      </c>
      <c r="D182">
        <v>2</v>
      </c>
      <c r="E182" t="s">
        <v>980</v>
      </c>
      <c r="I182">
        <f t="shared" si="7"/>
        <v>0</v>
      </c>
      <c r="J182">
        <v>1</v>
      </c>
      <c r="K182">
        <v>0</v>
      </c>
    </row>
    <row r="183" spans="1:11" x14ac:dyDescent="0.25">
      <c r="A183" t="s">
        <v>824</v>
      </c>
      <c r="B183" s="20" t="s">
        <v>67</v>
      </c>
      <c r="C183" t="s">
        <v>523</v>
      </c>
      <c r="D183">
        <v>2</v>
      </c>
      <c r="E183" t="s">
        <v>671</v>
      </c>
      <c r="I183">
        <f t="shared" si="7"/>
        <v>0</v>
      </c>
      <c r="J183">
        <v>1</v>
      </c>
      <c r="K183">
        <v>0</v>
      </c>
    </row>
    <row r="184" spans="1:11" x14ac:dyDescent="0.25">
      <c r="A184" t="s">
        <v>6793</v>
      </c>
      <c r="B184" s="10" t="s">
        <v>11</v>
      </c>
      <c r="C184" t="s">
        <v>867</v>
      </c>
      <c r="D184">
        <v>1</v>
      </c>
      <c r="E184" t="s">
        <v>9028</v>
      </c>
      <c r="I184">
        <f t="shared" si="7"/>
        <v>0</v>
      </c>
      <c r="J184">
        <v>1</v>
      </c>
      <c r="K184">
        <v>0</v>
      </c>
    </row>
    <row r="185" spans="1:11" x14ac:dyDescent="0.25">
      <c r="A185" t="s">
        <v>6493</v>
      </c>
      <c r="B185" s="10" t="s">
        <v>11</v>
      </c>
      <c r="C185" t="s">
        <v>867</v>
      </c>
      <c r="D185">
        <v>3</v>
      </c>
      <c r="E185" t="s">
        <v>7236</v>
      </c>
      <c r="I185">
        <f t="shared" si="7"/>
        <v>0</v>
      </c>
      <c r="J185">
        <v>1</v>
      </c>
      <c r="K185">
        <v>0</v>
      </c>
    </row>
    <row r="186" spans="1:11" x14ac:dyDescent="0.25">
      <c r="A186" t="s">
        <v>626</v>
      </c>
      <c r="B186" s="10" t="s">
        <v>11</v>
      </c>
      <c r="C186" t="s">
        <v>867</v>
      </c>
      <c r="D186">
        <v>3</v>
      </c>
      <c r="E186" t="s">
        <v>6258</v>
      </c>
      <c r="F186" t="s">
        <v>6241</v>
      </c>
      <c r="I186">
        <f t="shared" si="7"/>
        <v>1</v>
      </c>
      <c r="J186">
        <v>1</v>
      </c>
      <c r="K186">
        <v>0</v>
      </c>
    </row>
    <row r="187" spans="1:11" x14ac:dyDescent="0.25">
      <c r="A187" t="s">
        <v>6909</v>
      </c>
      <c r="B187" s="10" t="s">
        <v>11</v>
      </c>
      <c r="C187" t="s">
        <v>867</v>
      </c>
      <c r="D187">
        <v>2</v>
      </c>
      <c r="E187" t="s">
        <v>8760</v>
      </c>
      <c r="I187">
        <f t="shared" si="7"/>
        <v>0</v>
      </c>
      <c r="J187">
        <v>1</v>
      </c>
      <c r="K187">
        <v>0</v>
      </c>
    </row>
    <row r="188" spans="1:11" x14ac:dyDescent="0.25">
      <c r="A188" t="s">
        <v>1002</v>
      </c>
      <c r="B188" s="10" t="s">
        <v>11</v>
      </c>
      <c r="C188" t="s">
        <v>867</v>
      </c>
      <c r="D188">
        <v>4</v>
      </c>
      <c r="E188" t="s">
        <v>7842</v>
      </c>
      <c r="F188" t="s">
        <v>6233</v>
      </c>
      <c r="I188">
        <f t="shared" si="7"/>
        <v>1</v>
      </c>
      <c r="J188">
        <v>1</v>
      </c>
      <c r="K188">
        <v>0</v>
      </c>
    </row>
    <row r="189" spans="1:11" x14ac:dyDescent="0.25">
      <c r="A189" t="s">
        <v>6852</v>
      </c>
      <c r="B189" s="10" t="s">
        <v>11</v>
      </c>
      <c r="C189" t="s">
        <v>867</v>
      </c>
      <c r="D189">
        <v>4</v>
      </c>
      <c r="E189" t="s">
        <v>6853</v>
      </c>
      <c r="F189" t="s">
        <v>6241</v>
      </c>
      <c r="I189">
        <f t="shared" si="7"/>
        <v>1</v>
      </c>
      <c r="J189">
        <v>1</v>
      </c>
      <c r="K189">
        <v>0</v>
      </c>
    </row>
    <row r="190" spans="1:11" x14ac:dyDescent="0.25">
      <c r="A190" t="s">
        <v>996</v>
      </c>
      <c r="B190" s="10" t="s">
        <v>11</v>
      </c>
      <c r="C190" t="s">
        <v>867</v>
      </c>
      <c r="D190">
        <v>4</v>
      </c>
      <c r="E190" t="s">
        <v>997</v>
      </c>
      <c r="I190">
        <f t="shared" si="7"/>
        <v>0</v>
      </c>
      <c r="J190">
        <v>1</v>
      </c>
      <c r="K190">
        <v>0</v>
      </c>
    </row>
    <row r="191" spans="1:11" x14ac:dyDescent="0.25">
      <c r="A191" t="s">
        <v>995</v>
      </c>
      <c r="B191" s="10" t="s">
        <v>11</v>
      </c>
      <c r="C191" t="s">
        <v>867</v>
      </c>
      <c r="D191">
        <v>4</v>
      </c>
      <c r="E191" t="s">
        <v>7060</v>
      </c>
      <c r="I191">
        <f t="shared" si="7"/>
        <v>0</v>
      </c>
      <c r="J191">
        <v>1</v>
      </c>
      <c r="K191">
        <v>0</v>
      </c>
    </row>
    <row r="192" spans="1:11" x14ac:dyDescent="0.25">
      <c r="A192" t="s">
        <v>6927</v>
      </c>
      <c r="B192" s="10" t="s">
        <v>11</v>
      </c>
      <c r="C192" t="s">
        <v>867</v>
      </c>
      <c r="D192">
        <v>4</v>
      </c>
      <c r="E192" t="s">
        <v>6928</v>
      </c>
      <c r="I192">
        <f t="shared" si="7"/>
        <v>0</v>
      </c>
      <c r="J192">
        <v>1</v>
      </c>
      <c r="K192">
        <v>0</v>
      </c>
    </row>
    <row r="193" spans="1:11" x14ac:dyDescent="0.25">
      <c r="A193" t="s">
        <v>1000</v>
      </c>
      <c r="B193" s="10" t="s">
        <v>11</v>
      </c>
      <c r="C193" t="s">
        <v>867</v>
      </c>
      <c r="D193">
        <v>4</v>
      </c>
      <c r="E193" t="s">
        <v>6261</v>
      </c>
      <c r="F193" t="s">
        <v>6241</v>
      </c>
      <c r="I193">
        <f t="shared" si="7"/>
        <v>1</v>
      </c>
      <c r="J193">
        <v>1</v>
      </c>
      <c r="K193">
        <v>0</v>
      </c>
    </row>
    <row r="194" spans="1:11" x14ac:dyDescent="0.25">
      <c r="A194" t="s">
        <v>6440</v>
      </c>
      <c r="B194" s="10" t="s">
        <v>11</v>
      </c>
      <c r="C194" t="s">
        <v>867</v>
      </c>
      <c r="D194">
        <v>4</v>
      </c>
      <c r="E194" t="s">
        <v>7247</v>
      </c>
      <c r="I194">
        <f t="shared" si="7"/>
        <v>0</v>
      </c>
      <c r="J194">
        <v>1</v>
      </c>
      <c r="K194">
        <v>0</v>
      </c>
    </row>
    <row r="195" spans="1:11" x14ac:dyDescent="0.25">
      <c r="A195" t="s">
        <v>6701</v>
      </c>
      <c r="B195" s="10" t="s">
        <v>11</v>
      </c>
      <c r="C195" t="s">
        <v>867</v>
      </c>
      <c r="D195">
        <v>5</v>
      </c>
      <c r="E195" t="s">
        <v>6499</v>
      </c>
      <c r="I195">
        <f t="shared" si="7"/>
        <v>0</v>
      </c>
      <c r="J195">
        <v>1</v>
      </c>
      <c r="K195">
        <v>0</v>
      </c>
    </row>
    <row r="196" spans="1:11" x14ac:dyDescent="0.25">
      <c r="A196" t="s">
        <v>6790</v>
      </c>
      <c r="B196" s="10" t="s">
        <v>11</v>
      </c>
      <c r="C196" t="s">
        <v>867</v>
      </c>
      <c r="D196">
        <v>5</v>
      </c>
      <c r="E196" t="s">
        <v>7244</v>
      </c>
      <c r="F196" t="s">
        <v>6244</v>
      </c>
      <c r="I196">
        <f t="shared" si="7"/>
        <v>1</v>
      </c>
      <c r="J196">
        <v>1</v>
      </c>
      <c r="K196">
        <v>0</v>
      </c>
    </row>
    <row r="197" spans="1:11" x14ac:dyDescent="0.25">
      <c r="A197" t="s">
        <v>886</v>
      </c>
      <c r="B197" s="10" t="s">
        <v>11</v>
      </c>
      <c r="C197" t="s">
        <v>867</v>
      </c>
      <c r="D197">
        <v>5</v>
      </c>
      <c r="E197" t="s">
        <v>7042</v>
      </c>
      <c r="F197" s="25" t="s">
        <v>6260</v>
      </c>
      <c r="G197" s="25"/>
      <c r="H197" s="25"/>
      <c r="I197">
        <f t="shared" si="7"/>
        <v>1</v>
      </c>
      <c r="J197">
        <v>1</v>
      </c>
      <c r="K197">
        <v>0</v>
      </c>
    </row>
    <row r="198" spans="1:11" x14ac:dyDescent="0.25">
      <c r="A198" t="s">
        <v>993</v>
      </c>
      <c r="B198" s="10" t="s">
        <v>11</v>
      </c>
      <c r="C198" t="s">
        <v>867</v>
      </c>
      <c r="D198">
        <v>5</v>
      </c>
      <c r="E198" t="s">
        <v>6264</v>
      </c>
      <c r="I198">
        <f t="shared" si="7"/>
        <v>0</v>
      </c>
      <c r="J198">
        <v>1</v>
      </c>
      <c r="K198">
        <v>0</v>
      </c>
    </row>
    <row r="199" spans="1:11" x14ac:dyDescent="0.25">
      <c r="A199" t="s">
        <v>6773</v>
      </c>
      <c r="B199" s="10" t="s">
        <v>11</v>
      </c>
      <c r="C199" t="s">
        <v>867</v>
      </c>
      <c r="D199">
        <v>5</v>
      </c>
      <c r="E199" t="s">
        <v>6297</v>
      </c>
      <c r="F199" t="s">
        <v>6246</v>
      </c>
      <c r="I199">
        <f t="shared" si="7"/>
        <v>1</v>
      </c>
      <c r="J199">
        <v>1</v>
      </c>
      <c r="K199">
        <v>0</v>
      </c>
    </row>
    <row r="200" spans="1:11" x14ac:dyDescent="0.25">
      <c r="A200" t="s">
        <v>1001</v>
      </c>
      <c r="B200" s="10" t="s">
        <v>11</v>
      </c>
      <c r="C200" t="s">
        <v>867</v>
      </c>
      <c r="D200">
        <v>5</v>
      </c>
      <c r="E200" t="s">
        <v>7249</v>
      </c>
      <c r="I200">
        <f t="shared" si="7"/>
        <v>0</v>
      </c>
      <c r="J200">
        <v>1</v>
      </c>
      <c r="K200">
        <v>0</v>
      </c>
    </row>
    <row r="201" spans="1:11" x14ac:dyDescent="0.25">
      <c r="A201" t="s">
        <v>991</v>
      </c>
      <c r="B201" s="10" t="s">
        <v>11</v>
      </c>
      <c r="C201" t="s">
        <v>867</v>
      </c>
      <c r="D201">
        <v>5</v>
      </c>
      <c r="E201" t="s">
        <v>7020</v>
      </c>
      <c r="I201">
        <f t="shared" si="7"/>
        <v>0</v>
      </c>
      <c r="J201">
        <v>1</v>
      </c>
      <c r="K201">
        <v>0</v>
      </c>
    </row>
    <row r="202" spans="1:11" x14ac:dyDescent="0.25">
      <c r="A202" t="s">
        <v>6914</v>
      </c>
      <c r="B202" s="10" t="s">
        <v>11</v>
      </c>
      <c r="C202" t="s">
        <v>867</v>
      </c>
      <c r="D202">
        <v>5</v>
      </c>
      <c r="E202" t="s">
        <v>6749</v>
      </c>
      <c r="I202">
        <f t="shared" si="7"/>
        <v>0</v>
      </c>
      <c r="J202">
        <v>1</v>
      </c>
      <c r="K202">
        <v>0</v>
      </c>
    </row>
    <row r="203" spans="1:11" x14ac:dyDescent="0.25">
      <c r="A203" t="s">
        <v>989</v>
      </c>
      <c r="B203" s="10" t="s">
        <v>11</v>
      </c>
      <c r="C203" t="s">
        <v>867</v>
      </c>
      <c r="D203">
        <v>5</v>
      </c>
      <c r="E203" t="s">
        <v>6263</v>
      </c>
      <c r="F203" t="s">
        <v>6244</v>
      </c>
      <c r="I203">
        <f t="shared" si="7"/>
        <v>1</v>
      </c>
      <c r="J203">
        <v>1</v>
      </c>
      <c r="K203">
        <v>0</v>
      </c>
    </row>
    <row r="204" spans="1:11" x14ac:dyDescent="0.25">
      <c r="A204" t="s">
        <v>6712</v>
      </c>
      <c r="B204" s="10" t="s">
        <v>11</v>
      </c>
      <c r="C204" t="s">
        <v>867</v>
      </c>
      <c r="D204">
        <v>6</v>
      </c>
      <c r="E204" t="s">
        <v>6953</v>
      </c>
      <c r="F204" t="s">
        <v>6713</v>
      </c>
      <c r="G204" t="s">
        <v>6243</v>
      </c>
      <c r="I204">
        <f t="shared" si="7"/>
        <v>2</v>
      </c>
      <c r="J204">
        <v>1</v>
      </c>
      <c r="K204">
        <v>0</v>
      </c>
    </row>
    <row r="205" spans="1:11" x14ac:dyDescent="0.25">
      <c r="A205" t="s">
        <v>6706</v>
      </c>
      <c r="B205" s="10" t="s">
        <v>11</v>
      </c>
      <c r="C205" t="s">
        <v>867</v>
      </c>
      <c r="D205">
        <v>7</v>
      </c>
      <c r="E205" t="s">
        <v>7250</v>
      </c>
      <c r="I205">
        <f t="shared" si="7"/>
        <v>0</v>
      </c>
      <c r="J205">
        <v>1</v>
      </c>
      <c r="K205">
        <v>0</v>
      </c>
    </row>
    <row r="206" spans="1:11" x14ac:dyDescent="0.25">
      <c r="A206" t="s">
        <v>982</v>
      </c>
      <c r="B206" s="10" t="s">
        <v>11</v>
      </c>
      <c r="C206" t="s">
        <v>867</v>
      </c>
      <c r="D206">
        <v>7</v>
      </c>
      <c r="E206" t="s">
        <v>983</v>
      </c>
      <c r="I206">
        <f t="shared" si="7"/>
        <v>0</v>
      </c>
      <c r="J206">
        <v>1</v>
      </c>
      <c r="K206">
        <v>0</v>
      </c>
    </row>
    <row r="207" spans="1:11" x14ac:dyDescent="0.25">
      <c r="A207" t="s">
        <v>415</v>
      </c>
      <c r="B207" s="10" t="s">
        <v>11</v>
      </c>
      <c r="C207" t="s">
        <v>524</v>
      </c>
      <c r="D207">
        <v>3</v>
      </c>
      <c r="E207" t="s">
        <v>7842</v>
      </c>
      <c r="F207" t="s">
        <v>6242</v>
      </c>
      <c r="I207">
        <f t="shared" si="7"/>
        <v>1</v>
      </c>
      <c r="J207">
        <v>1</v>
      </c>
      <c r="K207">
        <v>0</v>
      </c>
    </row>
    <row r="208" spans="1:11" x14ac:dyDescent="0.25">
      <c r="A208" t="s">
        <v>6663</v>
      </c>
      <c r="B208" s="10" t="s">
        <v>11</v>
      </c>
      <c r="C208" t="s">
        <v>524</v>
      </c>
      <c r="D208">
        <v>3</v>
      </c>
      <c r="E208" t="s">
        <v>918</v>
      </c>
      <c r="I208">
        <f t="shared" si="7"/>
        <v>0</v>
      </c>
      <c r="J208">
        <v>1</v>
      </c>
      <c r="K208">
        <v>0</v>
      </c>
    </row>
    <row r="209" spans="1:11" x14ac:dyDescent="0.25">
      <c r="A209" t="s">
        <v>990</v>
      </c>
      <c r="B209" s="10" t="s">
        <v>11</v>
      </c>
      <c r="C209" t="s">
        <v>524</v>
      </c>
      <c r="D209">
        <v>4</v>
      </c>
      <c r="E209" t="s">
        <v>7842</v>
      </c>
      <c r="F209" t="s">
        <v>6246</v>
      </c>
      <c r="I209">
        <f t="shared" si="7"/>
        <v>1</v>
      </c>
      <c r="J209">
        <v>1</v>
      </c>
      <c r="K209">
        <v>0</v>
      </c>
    </row>
    <row r="210" spans="1:11" x14ac:dyDescent="0.25">
      <c r="A210" t="s">
        <v>1005</v>
      </c>
      <c r="B210" s="10" t="s">
        <v>11</v>
      </c>
      <c r="C210" t="s">
        <v>524</v>
      </c>
      <c r="D210">
        <v>4</v>
      </c>
      <c r="E210" t="s">
        <v>918</v>
      </c>
      <c r="I210">
        <f t="shared" si="7"/>
        <v>0</v>
      </c>
      <c r="J210">
        <v>1</v>
      </c>
      <c r="K210">
        <v>0</v>
      </c>
    </row>
    <row r="211" spans="1:11" x14ac:dyDescent="0.25">
      <c r="A211" t="s">
        <v>419</v>
      </c>
      <c r="B211" s="10" t="s">
        <v>11</v>
      </c>
      <c r="C211" t="s">
        <v>524</v>
      </c>
      <c r="D211">
        <v>4</v>
      </c>
      <c r="E211" t="s">
        <v>918</v>
      </c>
      <c r="I211">
        <f t="shared" si="7"/>
        <v>0</v>
      </c>
      <c r="J211">
        <v>1</v>
      </c>
      <c r="K211">
        <v>0</v>
      </c>
    </row>
    <row r="212" spans="1:11" x14ac:dyDescent="0.25">
      <c r="A212" t="s">
        <v>587</v>
      </c>
      <c r="B212" s="10" t="s">
        <v>11</v>
      </c>
      <c r="C212" t="s">
        <v>524</v>
      </c>
      <c r="D212">
        <v>4</v>
      </c>
      <c r="E212" t="s">
        <v>994</v>
      </c>
      <c r="I212">
        <f t="shared" si="7"/>
        <v>0</v>
      </c>
      <c r="J212">
        <v>1</v>
      </c>
      <c r="K212">
        <v>0</v>
      </c>
    </row>
    <row r="213" spans="1:11" x14ac:dyDescent="0.25">
      <c r="A213" t="s">
        <v>998</v>
      </c>
      <c r="B213" s="10" t="s">
        <v>11</v>
      </c>
      <c r="C213" t="s">
        <v>524</v>
      </c>
      <c r="D213">
        <v>4</v>
      </c>
      <c r="E213" t="s">
        <v>999</v>
      </c>
      <c r="I213">
        <f t="shared" si="7"/>
        <v>0</v>
      </c>
      <c r="J213">
        <v>1</v>
      </c>
      <c r="K213">
        <v>0</v>
      </c>
    </row>
    <row r="214" spans="1:11" x14ac:dyDescent="0.25">
      <c r="A214" t="s">
        <v>988</v>
      </c>
      <c r="B214" s="10" t="s">
        <v>11</v>
      </c>
      <c r="C214" t="s">
        <v>524</v>
      </c>
      <c r="D214">
        <v>5</v>
      </c>
      <c r="E214" t="s">
        <v>6265</v>
      </c>
      <c r="F214" t="s">
        <v>6241</v>
      </c>
      <c r="G214" t="s">
        <v>6245</v>
      </c>
      <c r="I214">
        <f t="shared" si="7"/>
        <v>2</v>
      </c>
      <c r="J214">
        <v>1</v>
      </c>
      <c r="K214">
        <v>0</v>
      </c>
    </row>
    <row r="215" spans="1:11" x14ac:dyDescent="0.25">
      <c r="A215" t="s">
        <v>1010</v>
      </c>
      <c r="B215" s="10" t="s">
        <v>11</v>
      </c>
      <c r="C215" t="s">
        <v>525</v>
      </c>
      <c r="D215">
        <v>2</v>
      </c>
      <c r="E215" t="s">
        <v>1011</v>
      </c>
      <c r="F215" t="s">
        <v>6241</v>
      </c>
      <c r="I215">
        <f t="shared" si="7"/>
        <v>1</v>
      </c>
      <c r="J215">
        <v>1</v>
      </c>
      <c r="K215">
        <v>0</v>
      </c>
    </row>
    <row r="216" spans="1:11" x14ac:dyDescent="0.25">
      <c r="A216" t="s">
        <v>729</v>
      </c>
      <c r="B216" s="10" t="s">
        <v>11</v>
      </c>
      <c r="C216" t="s">
        <v>525</v>
      </c>
      <c r="D216">
        <v>2</v>
      </c>
      <c r="E216" t="s">
        <v>7018</v>
      </c>
      <c r="I216">
        <f t="shared" si="7"/>
        <v>0</v>
      </c>
      <c r="J216">
        <v>1</v>
      </c>
      <c r="K216">
        <v>0</v>
      </c>
    </row>
    <row r="217" spans="1:11" x14ac:dyDescent="0.25">
      <c r="A217" t="s">
        <v>6366</v>
      </c>
      <c r="B217" s="10" t="s">
        <v>11</v>
      </c>
      <c r="C217" t="s">
        <v>525</v>
      </c>
      <c r="D217">
        <v>3</v>
      </c>
      <c r="E217" t="s">
        <v>7246</v>
      </c>
      <c r="I217">
        <f t="shared" si="7"/>
        <v>0</v>
      </c>
      <c r="J217">
        <v>1</v>
      </c>
      <c r="K217">
        <v>0</v>
      </c>
    </row>
    <row r="218" spans="1:11" x14ac:dyDescent="0.25">
      <c r="A218" t="s">
        <v>1008</v>
      </c>
      <c r="B218" s="10" t="s">
        <v>11</v>
      </c>
      <c r="C218" t="s">
        <v>525</v>
      </c>
      <c r="D218">
        <v>3</v>
      </c>
      <c r="E218" t="s">
        <v>888</v>
      </c>
      <c r="F218" t="s">
        <v>6246</v>
      </c>
      <c r="I218">
        <f t="shared" si="7"/>
        <v>1</v>
      </c>
      <c r="J218">
        <v>1</v>
      </c>
      <c r="K218">
        <v>0</v>
      </c>
    </row>
    <row r="219" spans="1:11" x14ac:dyDescent="0.25">
      <c r="A219" t="s">
        <v>6588</v>
      </c>
      <c r="B219" s="10" t="s">
        <v>11</v>
      </c>
      <c r="C219" t="s">
        <v>525</v>
      </c>
      <c r="D219">
        <v>3</v>
      </c>
      <c r="E219" t="s">
        <v>7013</v>
      </c>
      <c r="F219" t="s">
        <v>6244</v>
      </c>
      <c r="I219">
        <f t="shared" si="7"/>
        <v>1</v>
      </c>
      <c r="J219">
        <v>1</v>
      </c>
      <c r="K219">
        <v>0</v>
      </c>
    </row>
    <row r="220" spans="1:11" x14ac:dyDescent="0.25">
      <c r="A220" t="s">
        <v>1003</v>
      </c>
      <c r="B220" s="10" t="s">
        <v>11</v>
      </c>
      <c r="C220" t="s">
        <v>525</v>
      </c>
      <c r="D220">
        <v>3</v>
      </c>
      <c r="E220" t="s">
        <v>7060</v>
      </c>
      <c r="I220">
        <f t="shared" si="7"/>
        <v>0</v>
      </c>
      <c r="J220">
        <v>1</v>
      </c>
      <c r="K220">
        <v>0</v>
      </c>
    </row>
    <row r="221" spans="1:11" x14ac:dyDescent="0.25">
      <c r="A221" t="s">
        <v>6428</v>
      </c>
      <c r="B221" s="10" t="s">
        <v>11</v>
      </c>
      <c r="C221" t="s">
        <v>525</v>
      </c>
      <c r="D221">
        <v>3</v>
      </c>
      <c r="E221" t="s">
        <v>7043</v>
      </c>
      <c r="I221">
        <f t="shared" si="7"/>
        <v>0</v>
      </c>
      <c r="J221">
        <v>1</v>
      </c>
      <c r="K221">
        <v>0</v>
      </c>
    </row>
    <row r="222" spans="1:11" x14ac:dyDescent="0.25">
      <c r="A222" t="s">
        <v>6367</v>
      </c>
      <c r="B222" s="10" t="s">
        <v>11</v>
      </c>
      <c r="C222" t="s">
        <v>525</v>
      </c>
      <c r="D222">
        <v>3</v>
      </c>
      <c r="E222" t="s">
        <v>7245</v>
      </c>
      <c r="F222" t="s">
        <v>6242</v>
      </c>
      <c r="I222">
        <f t="shared" si="7"/>
        <v>1</v>
      </c>
      <c r="J222">
        <v>1</v>
      </c>
      <c r="K222">
        <v>0</v>
      </c>
    </row>
    <row r="223" spans="1:11" x14ac:dyDescent="0.25">
      <c r="A223" t="s">
        <v>984</v>
      </c>
      <c r="B223" s="10" t="s">
        <v>11</v>
      </c>
      <c r="C223" t="s">
        <v>525</v>
      </c>
      <c r="D223">
        <v>4</v>
      </c>
      <c r="E223" t="s">
        <v>6311</v>
      </c>
      <c r="F223" t="s">
        <v>6280</v>
      </c>
      <c r="G223" t="s">
        <v>6241</v>
      </c>
      <c r="I223">
        <f t="shared" si="7"/>
        <v>2</v>
      </c>
      <c r="J223">
        <v>1</v>
      </c>
      <c r="K223">
        <v>0</v>
      </c>
    </row>
    <row r="224" spans="1:11" x14ac:dyDescent="0.25">
      <c r="A224" t="s">
        <v>1004</v>
      </c>
      <c r="B224" s="10" t="s">
        <v>11</v>
      </c>
      <c r="C224" t="s">
        <v>525</v>
      </c>
      <c r="D224">
        <v>4</v>
      </c>
      <c r="E224" t="s">
        <v>6259</v>
      </c>
      <c r="F224" s="25" t="s">
        <v>6244</v>
      </c>
      <c r="G224" s="25" t="s">
        <v>6260</v>
      </c>
      <c r="H224" s="25"/>
      <c r="I224">
        <f t="shared" si="7"/>
        <v>2</v>
      </c>
      <c r="J224">
        <v>1</v>
      </c>
      <c r="K224">
        <v>0</v>
      </c>
    </row>
    <row r="225" spans="1:11" x14ac:dyDescent="0.25">
      <c r="A225" t="s">
        <v>6531</v>
      </c>
      <c r="B225" s="10" t="s">
        <v>11</v>
      </c>
      <c r="C225" t="s">
        <v>525</v>
      </c>
      <c r="D225">
        <v>4</v>
      </c>
      <c r="E225" t="s">
        <v>7009</v>
      </c>
      <c r="F225" s="25" t="s">
        <v>6241</v>
      </c>
      <c r="G225" s="25"/>
      <c r="H225" s="25"/>
      <c r="I225">
        <f t="shared" si="7"/>
        <v>1</v>
      </c>
      <c r="J225">
        <v>1</v>
      </c>
      <c r="K225">
        <v>0</v>
      </c>
    </row>
    <row r="226" spans="1:11" x14ac:dyDescent="0.25">
      <c r="A226" t="s">
        <v>6609</v>
      </c>
      <c r="B226" s="10" t="s">
        <v>11</v>
      </c>
      <c r="C226" t="s">
        <v>525</v>
      </c>
      <c r="D226">
        <v>4</v>
      </c>
      <c r="E226" t="s">
        <v>7248</v>
      </c>
      <c r="I226">
        <f t="shared" si="7"/>
        <v>0</v>
      </c>
      <c r="J226">
        <v>1</v>
      </c>
      <c r="K226">
        <v>0</v>
      </c>
    </row>
    <row r="227" spans="1:11" x14ac:dyDescent="0.25">
      <c r="A227" t="s">
        <v>6457</v>
      </c>
      <c r="B227" s="10" t="s">
        <v>11</v>
      </c>
      <c r="C227" t="s">
        <v>525</v>
      </c>
      <c r="D227">
        <v>4</v>
      </c>
      <c r="E227" t="s">
        <v>7019</v>
      </c>
      <c r="I227">
        <f t="shared" si="7"/>
        <v>0</v>
      </c>
      <c r="J227">
        <v>1</v>
      </c>
      <c r="K227">
        <v>0</v>
      </c>
    </row>
    <row r="228" spans="1:11" x14ac:dyDescent="0.25">
      <c r="A228" t="s">
        <v>420</v>
      </c>
      <c r="B228" s="10" t="s">
        <v>11</v>
      </c>
      <c r="C228" t="s">
        <v>525</v>
      </c>
      <c r="D228">
        <v>5</v>
      </c>
      <c r="E228" t="s">
        <v>970</v>
      </c>
      <c r="I228">
        <f t="shared" si="7"/>
        <v>0</v>
      </c>
      <c r="J228">
        <v>1</v>
      </c>
      <c r="K228">
        <v>0</v>
      </c>
    </row>
    <row r="229" spans="1:11" x14ac:dyDescent="0.25">
      <c r="A229" t="s">
        <v>986</v>
      </c>
      <c r="B229" s="10" t="s">
        <v>11</v>
      </c>
      <c r="C229" t="s">
        <v>525</v>
      </c>
      <c r="D229">
        <v>6</v>
      </c>
      <c r="E229" t="s">
        <v>987</v>
      </c>
      <c r="I229">
        <f t="shared" si="7"/>
        <v>0</v>
      </c>
      <c r="J229">
        <v>1</v>
      </c>
      <c r="K229">
        <v>0</v>
      </c>
    </row>
    <row r="230" spans="1:11" x14ac:dyDescent="0.25">
      <c r="A230" t="s">
        <v>496</v>
      </c>
      <c r="B230" s="10" t="s">
        <v>11</v>
      </c>
      <c r="C230" t="s">
        <v>525</v>
      </c>
      <c r="D230">
        <v>6</v>
      </c>
      <c r="E230" t="s">
        <v>6266</v>
      </c>
      <c r="F230" s="25" t="s">
        <v>6243</v>
      </c>
      <c r="G230" s="25"/>
      <c r="H230" s="25"/>
      <c r="I230">
        <f t="shared" si="7"/>
        <v>1</v>
      </c>
      <c r="J230">
        <v>1</v>
      </c>
      <c r="K230">
        <v>0</v>
      </c>
    </row>
    <row r="231" spans="1:11" x14ac:dyDescent="0.25">
      <c r="A231" t="s">
        <v>3353</v>
      </c>
      <c r="B231" s="10" t="s">
        <v>11</v>
      </c>
      <c r="C231" t="s">
        <v>867</v>
      </c>
      <c r="D231">
        <v>6</v>
      </c>
      <c r="E231" t="s">
        <v>7022</v>
      </c>
      <c r="I231">
        <f t="shared" si="7"/>
        <v>0</v>
      </c>
      <c r="J231">
        <v>1</v>
      </c>
      <c r="K231">
        <v>0</v>
      </c>
    </row>
    <row r="232" spans="1:11" x14ac:dyDescent="0.25">
      <c r="A232" t="s">
        <v>985</v>
      </c>
      <c r="B232" s="10" t="s">
        <v>11</v>
      </c>
      <c r="C232" t="s">
        <v>525</v>
      </c>
      <c r="D232">
        <v>7</v>
      </c>
      <c r="E232" t="s">
        <v>7010</v>
      </c>
      <c r="F232" t="s">
        <v>6241</v>
      </c>
      <c r="I232">
        <f t="shared" si="7"/>
        <v>1</v>
      </c>
      <c r="J232">
        <v>1</v>
      </c>
      <c r="K232">
        <v>0</v>
      </c>
    </row>
    <row r="233" spans="1:11" x14ac:dyDescent="0.25">
      <c r="A233" t="s">
        <v>553</v>
      </c>
      <c r="B233" s="10" t="s">
        <v>11</v>
      </c>
      <c r="C233" t="s">
        <v>523</v>
      </c>
      <c r="D233">
        <v>1</v>
      </c>
      <c r="E233" t="s">
        <v>9028</v>
      </c>
      <c r="I233">
        <f t="shared" si="7"/>
        <v>0</v>
      </c>
      <c r="J233">
        <v>1</v>
      </c>
      <c r="K233">
        <v>0</v>
      </c>
    </row>
    <row r="234" spans="1:11" x14ac:dyDescent="0.25">
      <c r="A234" t="s">
        <v>728</v>
      </c>
      <c r="B234" s="10" t="s">
        <v>11</v>
      </c>
      <c r="C234" t="s">
        <v>523</v>
      </c>
      <c r="D234">
        <v>1</v>
      </c>
      <c r="E234" t="s">
        <v>961</v>
      </c>
      <c r="F234" t="s">
        <v>6241</v>
      </c>
      <c r="I234">
        <f t="shared" si="7"/>
        <v>1</v>
      </c>
      <c r="J234">
        <v>1</v>
      </c>
      <c r="K234">
        <v>0</v>
      </c>
    </row>
    <row r="235" spans="1:11" x14ac:dyDescent="0.25">
      <c r="A235" t="s">
        <v>493</v>
      </c>
      <c r="B235" s="10" t="s">
        <v>11</v>
      </c>
      <c r="C235" t="s">
        <v>523</v>
      </c>
      <c r="D235">
        <v>2</v>
      </c>
      <c r="E235" t="s">
        <v>980</v>
      </c>
      <c r="I235">
        <f t="shared" si="7"/>
        <v>0</v>
      </c>
      <c r="J235">
        <v>1</v>
      </c>
      <c r="K235">
        <v>0</v>
      </c>
    </row>
    <row r="236" spans="1:11" x14ac:dyDescent="0.25">
      <c r="A236" t="s">
        <v>1009</v>
      </c>
      <c r="B236" s="10" t="s">
        <v>11</v>
      </c>
      <c r="C236" t="s">
        <v>523</v>
      </c>
      <c r="D236">
        <v>3</v>
      </c>
      <c r="E236" t="s">
        <v>6257</v>
      </c>
      <c r="F236" t="s">
        <v>6244</v>
      </c>
      <c r="G236" t="s">
        <v>6241</v>
      </c>
      <c r="I236">
        <f t="shared" si="7"/>
        <v>2</v>
      </c>
      <c r="J236">
        <v>1</v>
      </c>
      <c r="K236">
        <v>0</v>
      </c>
    </row>
    <row r="237" spans="1:11" x14ac:dyDescent="0.25">
      <c r="A237" t="s">
        <v>1006</v>
      </c>
      <c r="B237" s="10" t="s">
        <v>11</v>
      </c>
      <c r="C237" t="s">
        <v>523</v>
      </c>
      <c r="D237">
        <v>3</v>
      </c>
      <c r="E237" t="s">
        <v>918</v>
      </c>
      <c r="I237">
        <f t="shared" ref="I237:I300" si="8">COUNTA(F237:H237)</f>
        <v>0</v>
      </c>
      <c r="J237">
        <v>1</v>
      </c>
      <c r="K237">
        <v>0</v>
      </c>
    </row>
    <row r="238" spans="1:11" x14ac:dyDescent="0.25">
      <c r="A238" t="s">
        <v>1007</v>
      </c>
      <c r="B238" s="10" t="s">
        <v>11</v>
      </c>
      <c r="C238" t="s">
        <v>523</v>
      </c>
      <c r="D238">
        <v>2</v>
      </c>
      <c r="E238" t="s">
        <v>671</v>
      </c>
      <c r="I238">
        <f t="shared" si="8"/>
        <v>0</v>
      </c>
      <c r="J238">
        <v>1</v>
      </c>
      <c r="K238">
        <v>0</v>
      </c>
    </row>
    <row r="239" spans="1:11" x14ac:dyDescent="0.25">
      <c r="A239" t="s">
        <v>6364</v>
      </c>
      <c r="B239" s="10" t="s">
        <v>11</v>
      </c>
      <c r="C239" t="s">
        <v>867</v>
      </c>
      <c r="D239">
        <v>5</v>
      </c>
      <c r="E239" t="s">
        <v>7021</v>
      </c>
      <c r="I239">
        <f t="shared" si="8"/>
        <v>0</v>
      </c>
      <c r="J239">
        <v>1</v>
      </c>
      <c r="K239">
        <v>0</v>
      </c>
    </row>
    <row r="240" spans="1:11" x14ac:dyDescent="0.25">
      <c r="A240" t="s">
        <v>3306</v>
      </c>
      <c r="B240" s="10" t="s">
        <v>11</v>
      </c>
      <c r="C240" t="s">
        <v>867</v>
      </c>
      <c r="D240">
        <v>6</v>
      </c>
      <c r="E240" t="s">
        <v>6365</v>
      </c>
      <c r="I240">
        <f t="shared" si="8"/>
        <v>0</v>
      </c>
      <c r="J240">
        <v>1</v>
      </c>
      <c r="K240">
        <v>0</v>
      </c>
    </row>
    <row r="241" spans="1:11" x14ac:dyDescent="0.25">
      <c r="A241" t="s">
        <v>6401</v>
      </c>
      <c r="B241" s="10" t="s">
        <v>11</v>
      </c>
      <c r="C241" t="s">
        <v>523</v>
      </c>
      <c r="D241" t="s">
        <v>3092</v>
      </c>
      <c r="E241" t="s">
        <v>6402</v>
      </c>
      <c r="F241" t="s">
        <v>6241</v>
      </c>
      <c r="I241">
        <f t="shared" si="8"/>
        <v>1</v>
      </c>
      <c r="J241">
        <v>1</v>
      </c>
      <c r="K241">
        <v>0</v>
      </c>
    </row>
    <row r="242" spans="1:11" x14ac:dyDescent="0.25">
      <c r="A242" t="s">
        <v>573</v>
      </c>
      <c r="B242" s="10" t="s">
        <v>11</v>
      </c>
      <c r="C242" t="s">
        <v>523</v>
      </c>
      <c r="D242" t="s">
        <v>446</v>
      </c>
      <c r="E242" t="s">
        <v>6654</v>
      </c>
      <c r="F242" s="25" t="s">
        <v>6243</v>
      </c>
      <c r="G242" s="25"/>
      <c r="H242" s="25"/>
      <c r="I242">
        <f t="shared" si="8"/>
        <v>1</v>
      </c>
      <c r="J242">
        <v>1</v>
      </c>
      <c r="K242">
        <v>0</v>
      </c>
    </row>
    <row r="243" spans="1:11" x14ac:dyDescent="0.25">
      <c r="A243" t="s">
        <v>1029</v>
      </c>
      <c r="B243" s="23" t="s">
        <v>16</v>
      </c>
      <c r="C243" t="s">
        <v>867</v>
      </c>
      <c r="D243">
        <v>0</v>
      </c>
      <c r="E243" t="s">
        <v>9108</v>
      </c>
      <c r="F243" t="s">
        <v>6280</v>
      </c>
      <c r="G243" t="s">
        <v>6241</v>
      </c>
      <c r="I243">
        <f t="shared" si="8"/>
        <v>2</v>
      </c>
      <c r="J243">
        <v>1</v>
      </c>
      <c r="K243">
        <v>0</v>
      </c>
    </row>
    <row r="244" spans="1:11" x14ac:dyDescent="0.25">
      <c r="A244" t="s">
        <v>6731</v>
      </c>
      <c r="B244" s="23" t="s">
        <v>16</v>
      </c>
      <c r="C244" t="s">
        <v>867</v>
      </c>
      <c r="D244">
        <v>0</v>
      </c>
      <c r="E244" t="s">
        <v>7252</v>
      </c>
      <c r="I244">
        <f t="shared" si="8"/>
        <v>0</v>
      </c>
      <c r="J244">
        <v>1</v>
      </c>
      <c r="K244">
        <v>0</v>
      </c>
    </row>
    <row r="245" spans="1:11" x14ac:dyDescent="0.25">
      <c r="A245" t="s">
        <v>1012</v>
      </c>
      <c r="B245" s="23" t="s">
        <v>16</v>
      </c>
      <c r="C245" t="s">
        <v>867</v>
      </c>
      <c r="D245">
        <v>0</v>
      </c>
      <c r="E245" t="s">
        <v>6268</v>
      </c>
      <c r="I245">
        <f t="shared" si="8"/>
        <v>0</v>
      </c>
      <c r="J245">
        <v>1</v>
      </c>
      <c r="K245">
        <v>0</v>
      </c>
    </row>
    <row r="246" spans="1:11" x14ac:dyDescent="0.25">
      <c r="A246" t="s">
        <v>6844</v>
      </c>
      <c r="B246" s="23" t="s">
        <v>16</v>
      </c>
      <c r="C246" t="s">
        <v>867</v>
      </c>
      <c r="D246">
        <v>1</v>
      </c>
      <c r="E246" t="s">
        <v>6845</v>
      </c>
      <c r="F246" t="s">
        <v>6241</v>
      </c>
      <c r="I246">
        <f t="shared" si="8"/>
        <v>1</v>
      </c>
      <c r="J246">
        <v>1</v>
      </c>
      <c r="K246">
        <v>0</v>
      </c>
    </row>
    <row r="247" spans="1:11" x14ac:dyDescent="0.25">
      <c r="A247" t="s">
        <v>6863</v>
      </c>
      <c r="B247" s="23" t="s">
        <v>16</v>
      </c>
      <c r="C247" t="s">
        <v>867</v>
      </c>
      <c r="D247">
        <v>3</v>
      </c>
      <c r="E247" t="s">
        <v>7251</v>
      </c>
      <c r="F247" t="s">
        <v>6241</v>
      </c>
      <c r="I247">
        <f t="shared" si="8"/>
        <v>1</v>
      </c>
      <c r="J247">
        <v>1</v>
      </c>
      <c r="K247">
        <v>0</v>
      </c>
    </row>
    <row r="248" spans="1:11" x14ac:dyDescent="0.25">
      <c r="A248" t="s">
        <v>6864</v>
      </c>
      <c r="B248" s="23" t="s">
        <v>16</v>
      </c>
      <c r="C248" t="s">
        <v>867</v>
      </c>
      <c r="D248">
        <v>3</v>
      </c>
      <c r="E248" t="s">
        <v>6865</v>
      </c>
      <c r="I248">
        <f t="shared" si="8"/>
        <v>0</v>
      </c>
      <c r="J248">
        <v>1</v>
      </c>
      <c r="K248">
        <v>0</v>
      </c>
    </row>
    <row r="249" spans="1:11" x14ac:dyDescent="0.25">
      <c r="A249" t="s">
        <v>6740</v>
      </c>
      <c r="B249" s="23" t="s">
        <v>16</v>
      </c>
      <c r="C249" t="s">
        <v>867</v>
      </c>
      <c r="D249">
        <v>3</v>
      </c>
      <c r="E249" t="s">
        <v>6741</v>
      </c>
      <c r="F249" t="s">
        <v>6244</v>
      </c>
      <c r="I249">
        <f t="shared" si="8"/>
        <v>1</v>
      </c>
      <c r="J249">
        <v>1</v>
      </c>
      <c r="K249">
        <v>0</v>
      </c>
    </row>
    <row r="250" spans="1:11" x14ac:dyDescent="0.25">
      <c r="A250" t="s">
        <v>6935</v>
      </c>
      <c r="B250" s="23" t="s">
        <v>16</v>
      </c>
      <c r="C250" t="s">
        <v>867</v>
      </c>
      <c r="D250">
        <v>4</v>
      </c>
      <c r="E250" t="s">
        <v>7240</v>
      </c>
      <c r="I250">
        <f t="shared" si="8"/>
        <v>0</v>
      </c>
      <c r="J250">
        <v>1</v>
      </c>
      <c r="K250">
        <v>0</v>
      </c>
    </row>
    <row r="251" spans="1:11" x14ac:dyDescent="0.25">
      <c r="A251" t="s">
        <v>1016</v>
      </c>
      <c r="B251" s="23" t="s">
        <v>16</v>
      </c>
      <c r="C251" t="s">
        <v>867</v>
      </c>
      <c r="D251">
        <v>5</v>
      </c>
      <c r="E251" t="s">
        <v>7023</v>
      </c>
      <c r="F251" t="s">
        <v>6244</v>
      </c>
      <c r="G251" t="s">
        <v>6241</v>
      </c>
      <c r="I251">
        <f t="shared" si="8"/>
        <v>2</v>
      </c>
      <c r="J251">
        <v>1</v>
      </c>
      <c r="K251">
        <v>0</v>
      </c>
    </row>
    <row r="252" spans="1:11" x14ac:dyDescent="0.25">
      <c r="A252" t="s">
        <v>1015</v>
      </c>
      <c r="B252" s="23" t="s">
        <v>16</v>
      </c>
      <c r="C252" t="s">
        <v>867</v>
      </c>
      <c r="D252">
        <v>6</v>
      </c>
      <c r="E252" t="s">
        <v>499</v>
      </c>
      <c r="F252" t="s">
        <v>6332</v>
      </c>
      <c r="I252">
        <f t="shared" si="8"/>
        <v>1</v>
      </c>
      <c r="J252">
        <v>1</v>
      </c>
      <c r="K252">
        <v>0</v>
      </c>
    </row>
    <row r="253" spans="1:11" x14ac:dyDescent="0.25">
      <c r="A253" t="s">
        <v>6925</v>
      </c>
      <c r="B253" s="23" t="s">
        <v>16</v>
      </c>
      <c r="C253" t="s">
        <v>867</v>
      </c>
      <c r="D253" t="s">
        <v>3092</v>
      </c>
      <c r="E253" t="s">
        <v>7253</v>
      </c>
      <c r="I253">
        <f t="shared" si="8"/>
        <v>0</v>
      </c>
      <c r="J253">
        <v>1</v>
      </c>
      <c r="K253">
        <v>0</v>
      </c>
    </row>
    <row r="254" spans="1:11" x14ac:dyDescent="0.25">
      <c r="A254" t="s">
        <v>8529</v>
      </c>
      <c r="B254" s="23" t="s">
        <v>16</v>
      </c>
      <c r="C254" t="s">
        <v>867</v>
      </c>
      <c r="D254">
        <v>0</v>
      </c>
      <c r="E254" t="s">
        <v>8527</v>
      </c>
      <c r="I254">
        <f t="shared" si="8"/>
        <v>0</v>
      </c>
      <c r="J254">
        <v>1</v>
      </c>
      <c r="K254">
        <v>0</v>
      </c>
    </row>
    <row r="255" spans="1:11" x14ac:dyDescent="0.25">
      <c r="A255" t="s">
        <v>738</v>
      </c>
      <c r="B255" s="23" t="s">
        <v>16</v>
      </c>
      <c r="C255" t="s">
        <v>524</v>
      </c>
      <c r="D255">
        <v>2</v>
      </c>
      <c r="E255" t="s">
        <v>6269</v>
      </c>
      <c r="F255" t="s">
        <v>6241</v>
      </c>
      <c r="I255">
        <f t="shared" si="8"/>
        <v>1</v>
      </c>
      <c r="J255">
        <v>1</v>
      </c>
      <c r="K255">
        <v>0</v>
      </c>
    </row>
    <row r="256" spans="1:11" x14ac:dyDescent="0.25">
      <c r="A256" t="s">
        <v>883</v>
      </c>
      <c r="B256" s="23" t="s">
        <v>16</v>
      </c>
      <c r="C256" t="s">
        <v>524</v>
      </c>
      <c r="D256">
        <v>3</v>
      </c>
      <c r="E256" t="s">
        <v>6271</v>
      </c>
      <c r="F256" t="s">
        <v>6253</v>
      </c>
      <c r="I256">
        <f t="shared" si="8"/>
        <v>1</v>
      </c>
      <c r="J256">
        <v>1</v>
      </c>
      <c r="K256">
        <v>0</v>
      </c>
    </row>
    <row r="257" spans="1:11" x14ac:dyDescent="0.25">
      <c r="A257" t="s">
        <v>1017</v>
      </c>
      <c r="B257" s="23" t="s">
        <v>16</v>
      </c>
      <c r="C257" t="s">
        <v>524</v>
      </c>
      <c r="D257">
        <v>4</v>
      </c>
      <c r="E257" t="s">
        <v>910</v>
      </c>
      <c r="I257">
        <f t="shared" si="8"/>
        <v>0</v>
      </c>
      <c r="J257">
        <v>1</v>
      </c>
      <c r="K257">
        <v>0</v>
      </c>
    </row>
    <row r="258" spans="1:11" x14ac:dyDescent="0.25">
      <c r="A258" t="s">
        <v>442</v>
      </c>
      <c r="B258" s="23" t="s">
        <v>16</v>
      </c>
      <c r="C258" t="s">
        <v>524</v>
      </c>
      <c r="D258">
        <v>4</v>
      </c>
      <c r="E258" t="s">
        <v>1019</v>
      </c>
      <c r="F258" t="s">
        <v>6241</v>
      </c>
      <c r="I258">
        <f t="shared" si="8"/>
        <v>1</v>
      </c>
      <c r="J258">
        <v>1</v>
      </c>
      <c r="K258">
        <v>0</v>
      </c>
    </row>
    <row r="259" spans="1:11" x14ac:dyDescent="0.25">
      <c r="A259" t="s">
        <v>628</v>
      </c>
      <c r="B259" s="23" t="s">
        <v>16</v>
      </c>
      <c r="C259" t="s">
        <v>524</v>
      </c>
      <c r="D259">
        <v>4</v>
      </c>
      <c r="E259" t="s">
        <v>999</v>
      </c>
      <c r="I259">
        <f t="shared" si="8"/>
        <v>0</v>
      </c>
      <c r="J259">
        <v>1</v>
      </c>
      <c r="K259">
        <v>0</v>
      </c>
    </row>
    <row r="260" spans="1:11" x14ac:dyDescent="0.25">
      <c r="A260" t="s">
        <v>6414</v>
      </c>
      <c r="B260" s="23" t="s">
        <v>16</v>
      </c>
      <c r="C260" t="s">
        <v>524</v>
      </c>
      <c r="D260">
        <v>6</v>
      </c>
      <c r="E260" t="s">
        <v>1074</v>
      </c>
      <c r="I260">
        <f t="shared" si="8"/>
        <v>0</v>
      </c>
      <c r="J260">
        <v>1</v>
      </c>
      <c r="K260">
        <v>0</v>
      </c>
    </row>
    <row r="261" spans="1:11" x14ac:dyDescent="0.25">
      <c r="A261" t="s">
        <v>1028</v>
      </c>
      <c r="B261" s="23" t="s">
        <v>16</v>
      </c>
      <c r="C261" t="s">
        <v>525</v>
      </c>
      <c r="D261">
        <v>0</v>
      </c>
      <c r="E261" t="s">
        <v>6267</v>
      </c>
      <c r="F261" t="s">
        <v>6241</v>
      </c>
      <c r="I261">
        <f t="shared" si="8"/>
        <v>1</v>
      </c>
      <c r="J261">
        <v>1</v>
      </c>
      <c r="K261">
        <v>0</v>
      </c>
    </row>
    <row r="262" spans="1:11" x14ac:dyDescent="0.25">
      <c r="A262" t="s">
        <v>6526</v>
      </c>
      <c r="B262" s="23" t="s">
        <v>16</v>
      </c>
      <c r="C262" t="s">
        <v>525</v>
      </c>
      <c r="D262">
        <v>3</v>
      </c>
      <c r="E262" t="s">
        <v>7011</v>
      </c>
      <c r="F262" t="s">
        <v>6244</v>
      </c>
      <c r="G262" t="s">
        <v>6241</v>
      </c>
      <c r="I262">
        <f t="shared" si="8"/>
        <v>2</v>
      </c>
      <c r="J262">
        <v>1</v>
      </c>
      <c r="K262">
        <v>0</v>
      </c>
    </row>
    <row r="263" spans="1:11" x14ac:dyDescent="0.25">
      <c r="A263" t="s">
        <v>6883</v>
      </c>
      <c r="B263" s="23" t="s">
        <v>16</v>
      </c>
      <c r="C263" t="s">
        <v>525</v>
      </c>
      <c r="D263">
        <v>3</v>
      </c>
      <c r="E263" t="s">
        <v>7014</v>
      </c>
      <c r="F263" t="s">
        <v>6244</v>
      </c>
      <c r="G263" t="s">
        <v>6241</v>
      </c>
      <c r="I263">
        <f t="shared" si="8"/>
        <v>2</v>
      </c>
      <c r="J263">
        <v>1</v>
      </c>
      <c r="K263">
        <v>0</v>
      </c>
    </row>
    <row r="264" spans="1:11" x14ac:dyDescent="0.25">
      <c r="A264" t="s">
        <v>1024</v>
      </c>
      <c r="B264" s="23" t="s">
        <v>16</v>
      </c>
      <c r="C264" t="s">
        <v>525</v>
      </c>
      <c r="D264">
        <v>4</v>
      </c>
      <c r="E264" t="s">
        <v>6984</v>
      </c>
      <c r="I264">
        <f t="shared" si="8"/>
        <v>0</v>
      </c>
      <c r="J264">
        <v>1</v>
      </c>
      <c r="K264">
        <v>0</v>
      </c>
    </row>
    <row r="265" spans="1:11" x14ac:dyDescent="0.25">
      <c r="A265" t="s">
        <v>6884</v>
      </c>
      <c r="B265" s="23" t="s">
        <v>16</v>
      </c>
      <c r="C265" t="s">
        <v>525</v>
      </c>
      <c r="D265">
        <v>4</v>
      </c>
      <c r="E265" t="s">
        <v>6953</v>
      </c>
      <c r="I265">
        <f t="shared" si="8"/>
        <v>0</v>
      </c>
      <c r="J265">
        <v>1</v>
      </c>
      <c r="K265">
        <v>0</v>
      </c>
    </row>
    <row r="266" spans="1:11" x14ac:dyDescent="0.25">
      <c r="A266" t="s">
        <v>6728</v>
      </c>
      <c r="B266" s="23" t="s">
        <v>16</v>
      </c>
      <c r="C266" t="s">
        <v>525</v>
      </c>
      <c r="D266">
        <v>4</v>
      </c>
      <c r="E266" t="s">
        <v>6729</v>
      </c>
      <c r="F266" t="s">
        <v>6253</v>
      </c>
      <c r="I266">
        <f t="shared" si="8"/>
        <v>1</v>
      </c>
      <c r="J266">
        <v>1</v>
      </c>
      <c r="K266">
        <v>0</v>
      </c>
    </row>
    <row r="267" spans="1:11" x14ac:dyDescent="0.25">
      <c r="A267" t="s">
        <v>1018</v>
      </c>
      <c r="B267" s="23" t="s">
        <v>16</v>
      </c>
      <c r="C267" t="s">
        <v>525</v>
      </c>
      <c r="D267">
        <v>4</v>
      </c>
      <c r="E267" t="s">
        <v>554</v>
      </c>
      <c r="F267" s="25" t="s">
        <v>6260</v>
      </c>
      <c r="G267" s="25"/>
      <c r="H267" s="25"/>
      <c r="I267">
        <f t="shared" si="8"/>
        <v>1</v>
      </c>
      <c r="J267">
        <v>1</v>
      </c>
      <c r="K267">
        <v>0</v>
      </c>
    </row>
    <row r="268" spans="1:11" x14ac:dyDescent="0.25">
      <c r="A268" t="s">
        <v>1020</v>
      </c>
      <c r="B268" s="23" t="s">
        <v>16</v>
      </c>
      <c r="C268" t="s">
        <v>525</v>
      </c>
      <c r="D268">
        <v>4</v>
      </c>
      <c r="E268" t="s">
        <v>1021</v>
      </c>
      <c r="F268" t="s">
        <v>6241</v>
      </c>
      <c r="I268">
        <f t="shared" si="8"/>
        <v>1</v>
      </c>
      <c r="J268">
        <v>1</v>
      </c>
      <c r="K268">
        <v>0</v>
      </c>
    </row>
    <row r="269" spans="1:11" x14ac:dyDescent="0.25">
      <c r="A269" t="s">
        <v>6667</v>
      </c>
      <c r="B269" s="23" t="s">
        <v>16</v>
      </c>
      <c r="C269" t="s">
        <v>525</v>
      </c>
      <c r="D269">
        <v>5</v>
      </c>
      <c r="E269" t="s">
        <v>7042</v>
      </c>
      <c r="F269" t="s">
        <v>6260</v>
      </c>
      <c r="I269">
        <f t="shared" si="8"/>
        <v>1</v>
      </c>
      <c r="J269">
        <v>1</v>
      </c>
      <c r="K269">
        <v>0</v>
      </c>
    </row>
    <row r="270" spans="1:11" ht="15.75" customHeight="1" x14ac:dyDescent="0.25">
      <c r="A270" t="s">
        <v>3357</v>
      </c>
      <c r="B270" s="23" t="s">
        <v>16</v>
      </c>
      <c r="C270" t="s">
        <v>867</v>
      </c>
      <c r="D270">
        <v>5</v>
      </c>
      <c r="E270" t="s">
        <v>7024</v>
      </c>
      <c r="I270">
        <f t="shared" si="8"/>
        <v>0</v>
      </c>
      <c r="J270">
        <v>1</v>
      </c>
      <c r="K270">
        <v>0</v>
      </c>
    </row>
    <row r="271" spans="1:11" ht="15.75" customHeight="1" x14ac:dyDescent="0.25">
      <c r="A271" t="s">
        <v>468</v>
      </c>
      <c r="B271" s="23" t="s">
        <v>16</v>
      </c>
      <c r="C271" t="s">
        <v>525</v>
      </c>
      <c r="D271">
        <v>5</v>
      </c>
      <c r="E271" t="s">
        <v>829</v>
      </c>
      <c r="I271">
        <f t="shared" si="8"/>
        <v>0</v>
      </c>
      <c r="J271">
        <v>1</v>
      </c>
      <c r="K271">
        <v>0</v>
      </c>
    </row>
    <row r="272" spans="1:11" ht="15.75" customHeight="1" x14ac:dyDescent="0.25">
      <c r="A272" t="s">
        <v>3355</v>
      </c>
      <c r="B272" s="23" t="s">
        <v>16</v>
      </c>
      <c r="C272" t="s">
        <v>867</v>
      </c>
      <c r="D272">
        <v>5</v>
      </c>
      <c r="E272" t="s">
        <v>7025</v>
      </c>
      <c r="I272">
        <f t="shared" si="8"/>
        <v>0</v>
      </c>
      <c r="J272">
        <v>1</v>
      </c>
      <c r="K272">
        <v>0</v>
      </c>
    </row>
    <row r="273" spans="1:11" ht="15.75" customHeight="1" x14ac:dyDescent="0.25">
      <c r="A273" t="s">
        <v>1013</v>
      </c>
      <c r="B273" s="23" t="s">
        <v>16</v>
      </c>
      <c r="C273" t="s">
        <v>525</v>
      </c>
      <c r="D273">
        <v>8</v>
      </c>
      <c r="E273" t="s">
        <v>8426</v>
      </c>
      <c r="I273">
        <f t="shared" si="8"/>
        <v>0</v>
      </c>
      <c r="J273">
        <v>1</v>
      </c>
      <c r="K273">
        <v>0</v>
      </c>
    </row>
    <row r="274" spans="1:11" x14ac:dyDescent="0.25">
      <c r="A274" t="s">
        <v>744</v>
      </c>
      <c r="B274" s="23" t="s">
        <v>16</v>
      </c>
      <c r="C274" t="s">
        <v>523</v>
      </c>
      <c r="D274">
        <v>1</v>
      </c>
      <c r="E274" t="s">
        <v>9029</v>
      </c>
      <c r="I274">
        <f t="shared" si="8"/>
        <v>0</v>
      </c>
      <c r="J274">
        <v>1</v>
      </c>
      <c r="K274">
        <v>0</v>
      </c>
    </row>
    <row r="275" spans="1:11" x14ac:dyDescent="0.25">
      <c r="A275" t="s">
        <v>6480</v>
      </c>
      <c r="B275" s="23" t="s">
        <v>16</v>
      </c>
      <c r="C275" t="s">
        <v>523</v>
      </c>
      <c r="D275">
        <v>1</v>
      </c>
      <c r="E275" t="s">
        <v>1021</v>
      </c>
      <c r="F275" t="s">
        <v>6313</v>
      </c>
      <c r="G275" t="s">
        <v>6241</v>
      </c>
      <c r="I275">
        <f t="shared" si="8"/>
        <v>2</v>
      </c>
      <c r="J275">
        <v>1</v>
      </c>
      <c r="K275">
        <v>0</v>
      </c>
    </row>
    <row r="276" spans="1:11" x14ac:dyDescent="0.25">
      <c r="A276" t="s">
        <v>1026</v>
      </c>
      <c r="B276" s="23" t="s">
        <v>16</v>
      </c>
      <c r="C276" t="s">
        <v>523</v>
      </c>
      <c r="D276">
        <v>1</v>
      </c>
      <c r="E276" t="s">
        <v>923</v>
      </c>
      <c r="F276" t="s">
        <v>6241</v>
      </c>
      <c r="I276">
        <f t="shared" si="8"/>
        <v>1</v>
      </c>
      <c r="J276">
        <v>1</v>
      </c>
      <c r="K276">
        <v>0</v>
      </c>
    </row>
    <row r="277" spans="1:11" x14ac:dyDescent="0.25">
      <c r="A277" t="s">
        <v>840</v>
      </c>
      <c r="B277" s="23" t="s">
        <v>16</v>
      </c>
      <c r="C277" t="s">
        <v>523</v>
      </c>
      <c r="D277">
        <v>2</v>
      </c>
      <c r="E277" t="s">
        <v>1022</v>
      </c>
      <c r="I277">
        <f t="shared" si="8"/>
        <v>0</v>
      </c>
      <c r="J277">
        <v>1</v>
      </c>
      <c r="K277">
        <v>0</v>
      </c>
    </row>
    <row r="278" spans="1:11" x14ac:dyDescent="0.25">
      <c r="A278" t="s">
        <v>1025</v>
      </c>
      <c r="B278" s="23" t="s">
        <v>16</v>
      </c>
      <c r="C278" t="s">
        <v>523</v>
      </c>
      <c r="D278">
        <v>2</v>
      </c>
      <c r="E278" t="s">
        <v>946</v>
      </c>
      <c r="F278" t="s">
        <v>6241</v>
      </c>
      <c r="I278">
        <f t="shared" si="8"/>
        <v>1</v>
      </c>
      <c r="J278">
        <v>1</v>
      </c>
      <c r="K278">
        <v>0</v>
      </c>
    </row>
    <row r="279" spans="1:11" x14ac:dyDescent="0.25">
      <c r="A279" t="s">
        <v>1023</v>
      </c>
      <c r="B279" s="23" t="s">
        <v>16</v>
      </c>
      <c r="C279" t="s">
        <v>523</v>
      </c>
      <c r="D279">
        <v>2</v>
      </c>
      <c r="E279" t="s">
        <v>6270</v>
      </c>
      <c r="F279" s="25" t="s">
        <v>6241</v>
      </c>
      <c r="G279" s="25" t="s">
        <v>6260</v>
      </c>
      <c r="H279" s="25"/>
      <c r="I279">
        <f t="shared" si="8"/>
        <v>2</v>
      </c>
      <c r="J279">
        <v>1</v>
      </c>
      <c r="K279">
        <v>0</v>
      </c>
    </row>
    <row r="280" spans="1:11" x14ac:dyDescent="0.25">
      <c r="A280" t="s">
        <v>625</v>
      </c>
      <c r="B280" s="6" t="s">
        <v>22</v>
      </c>
      <c r="C280" t="s">
        <v>867</v>
      </c>
      <c r="D280">
        <v>4</v>
      </c>
      <c r="E280" t="s">
        <v>1054</v>
      </c>
      <c r="I280">
        <f t="shared" si="8"/>
        <v>0</v>
      </c>
      <c r="J280">
        <v>1</v>
      </c>
      <c r="K280">
        <v>0</v>
      </c>
    </row>
    <row r="281" spans="1:11" x14ac:dyDescent="0.25">
      <c r="A281" t="s">
        <v>6926</v>
      </c>
      <c r="B281" s="6" t="s">
        <v>22</v>
      </c>
      <c r="C281" t="s">
        <v>867</v>
      </c>
      <c r="D281">
        <v>4</v>
      </c>
      <c r="E281" t="s">
        <v>7046</v>
      </c>
      <c r="I281">
        <f t="shared" si="8"/>
        <v>0</v>
      </c>
      <c r="J281">
        <v>1</v>
      </c>
      <c r="K281">
        <v>0</v>
      </c>
    </row>
    <row r="282" spans="1:11" x14ac:dyDescent="0.25">
      <c r="A282" t="s">
        <v>6718</v>
      </c>
      <c r="B282" s="6" t="s">
        <v>22</v>
      </c>
      <c r="C282" t="s">
        <v>867</v>
      </c>
      <c r="D282">
        <v>4</v>
      </c>
      <c r="E282" t="s">
        <v>7254</v>
      </c>
      <c r="F282" t="s">
        <v>6244</v>
      </c>
      <c r="G282" t="s">
        <v>6245</v>
      </c>
      <c r="H282" t="s">
        <v>7095</v>
      </c>
      <c r="I282">
        <f t="shared" si="8"/>
        <v>3</v>
      </c>
      <c r="J282">
        <v>1</v>
      </c>
      <c r="K282">
        <v>0</v>
      </c>
    </row>
    <row r="283" spans="1:11" x14ac:dyDescent="0.25">
      <c r="A283" t="s">
        <v>6439</v>
      </c>
      <c r="B283" s="6" t="s">
        <v>22</v>
      </c>
      <c r="C283" t="s">
        <v>867</v>
      </c>
      <c r="D283">
        <v>4</v>
      </c>
      <c r="E283" t="s">
        <v>7061</v>
      </c>
      <c r="I283">
        <f t="shared" si="8"/>
        <v>0</v>
      </c>
      <c r="J283">
        <v>1</v>
      </c>
      <c r="K283">
        <v>0</v>
      </c>
    </row>
    <row r="284" spans="1:11" x14ac:dyDescent="0.25">
      <c r="A284" t="s">
        <v>6561</v>
      </c>
      <c r="B284" s="6" t="s">
        <v>22</v>
      </c>
      <c r="C284" t="s">
        <v>867</v>
      </c>
      <c r="D284">
        <v>4</v>
      </c>
      <c r="E284" t="s">
        <v>9030</v>
      </c>
      <c r="F284" t="s">
        <v>6241</v>
      </c>
      <c r="I284">
        <f t="shared" si="8"/>
        <v>1</v>
      </c>
      <c r="J284">
        <v>1</v>
      </c>
      <c r="K284">
        <v>0</v>
      </c>
    </row>
    <row r="285" spans="1:11" x14ac:dyDescent="0.25">
      <c r="A285" t="s">
        <v>1040</v>
      </c>
      <c r="B285" s="6" t="s">
        <v>22</v>
      </c>
      <c r="C285" t="s">
        <v>867</v>
      </c>
      <c r="D285">
        <v>5</v>
      </c>
      <c r="E285" t="s">
        <v>992</v>
      </c>
      <c r="I285">
        <f t="shared" si="8"/>
        <v>0</v>
      </c>
      <c r="J285">
        <v>1</v>
      </c>
      <c r="K285">
        <v>0</v>
      </c>
    </row>
    <row r="286" spans="1:11" x14ac:dyDescent="0.25">
      <c r="A286" t="s">
        <v>1046</v>
      </c>
      <c r="B286" s="6" t="s">
        <v>22</v>
      </c>
      <c r="C286" t="s">
        <v>867</v>
      </c>
      <c r="D286">
        <v>5</v>
      </c>
      <c r="E286" t="s">
        <v>961</v>
      </c>
      <c r="F286" t="s">
        <v>6241</v>
      </c>
      <c r="I286">
        <f t="shared" si="8"/>
        <v>1</v>
      </c>
      <c r="J286">
        <v>1</v>
      </c>
      <c r="K286">
        <v>0</v>
      </c>
    </row>
    <row r="287" spans="1:11" x14ac:dyDescent="0.25">
      <c r="A287" t="s">
        <v>6843</v>
      </c>
      <c r="B287" s="6" t="s">
        <v>22</v>
      </c>
      <c r="C287" t="s">
        <v>867</v>
      </c>
      <c r="D287">
        <v>5</v>
      </c>
      <c r="E287" t="s">
        <v>6846</v>
      </c>
      <c r="F287" t="s">
        <v>6241</v>
      </c>
      <c r="I287">
        <f t="shared" si="8"/>
        <v>1</v>
      </c>
      <c r="J287">
        <v>1</v>
      </c>
      <c r="K287">
        <v>0</v>
      </c>
    </row>
    <row r="288" spans="1:11" x14ac:dyDescent="0.25">
      <c r="A288" t="s">
        <v>1037</v>
      </c>
      <c r="B288" s="6" t="s">
        <v>22</v>
      </c>
      <c r="C288" t="s">
        <v>867</v>
      </c>
      <c r="D288">
        <v>6</v>
      </c>
      <c r="E288" t="s">
        <v>6953</v>
      </c>
      <c r="F288" t="s">
        <v>7029</v>
      </c>
      <c r="I288">
        <f t="shared" si="8"/>
        <v>1</v>
      </c>
      <c r="J288">
        <v>1</v>
      </c>
      <c r="K288">
        <v>0</v>
      </c>
    </row>
    <row r="289" spans="1:11" x14ac:dyDescent="0.25">
      <c r="A289" t="s">
        <v>8530</v>
      </c>
      <c r="B289" s="6" t="s">
        <v>22</v>
      </c>
      <c r="C289" t="s">
        <v>867</v>
      </c>
      <c r="D289">
        <v>0</v>
      </c>
      <c r="E289" t="s">
        <v>8527</v>
      </c>
      <c r="I289">
        <f t="shared" si="8"/>
        <v>0</v>
      </c>
      <c r="J289">
        <v>1</v>
      </c>
      <c r="K289">
        <v>0</v>
      </c>
    </row>
    <row r="290" spans="1:11" x14ac:dyDescent="0.25">
      <c r="A290" t="s">
        <v>1065</v>
      </c>
      <c r="B290" s="6" t="s">
        <v>22</v>
      </c>
      <c r="C290" t="s">
        <v>524</v>
      </c>
      <c r="D290">
        <v>0</v>
      </c>
      <c r="E290" t="s">
        <v>6638</v>
      </c>
      <c r="F290" t="s">
        <v>6241</v>
      </c>
      <c r="I290">
        <f t="shared" si="8"/>
        <v>1</v>
      </c>
      <c r="J290">
        <v>1</v>
      </c>
      <c r="K290">
        <v>0</v>
      </c>
    </row>
    <row r="291" spans="1:11" x14ac:dyDescent="0.25">
      <c r="A291" t="s">
        <v>6837</v>
      </c>
      <c r="B291" s="6" t="s">
        <v>22</v>
      </c>
      <c r="C291" t="s">
        <v>524</v>
      </c>
      <c r="D291">
        <v>0</v>
      </c>
      <c r="E291" t="s">
        <v>7026</v>
      </c>
      <c r="F291" t="s">
        <v>6241</v>
      </c>
      <c r="I291">
        <f t="shared" si="8"/>
        <v>1</v>
      </c>
      <c r="J291">
        <v>1</v>
      </c>
      <c r="K291">
        <v>0</v>
      </c>
    </row>
    <row r="292" spans="1:11" x14ac:dyDescent="0.25">
      <c r="A292" t="s">
        <v>639</v>
      </c>
      <c r="B292" s="6" t="s">
        <v>22</v>
      </c>
      <c r="C292" t="s">
        <v>524</v>
      </c>
      <c r="D292">
        <v>2</v>
      </c>
      <c r="E292" t="s">
        <v>7842</v>
      </c>
      <c r="F292" t="s">
        <v>6233</v>
      </c>
      <c r="I292">
        <f t="shared" si="8"/>
        <v>1</v>
      </c>
      <c r="J292">
        <v>1</v>
      </c>
      <c r="K292">
        <v>0</v>
      </c>
    </row>
    <row r="293" spans="1:11" x14ac:dyDescent="0.25">
      <c r="A293" t="s">
        <v>825</v>
      </c>
      <c r="B293" s="6" t="s">
        <v>22</v>
      </c>
      <c r="C293" t="s">
        <v>524</v>
      </c>
      <c r="D293">
        <v>2</v>
      </c>
      <c r="E293" t="s">
        <v>7044</v>
      </c>
      <c r="F293" t="s">
        <v>6241</v>
      </c>
      <c r="I293">
        <f t="shared" si="8"/>
        <v>1</v>
      </c>
      <c r="J293">
        <v>1</v>
      </c>
      <c r="K293">
        <v>0</v>
      </c>
    </row>
    <row r="294" spans="1:11" x14ac:dyDescent="0.25">
      <c r="A294" t="s">
        <v>1061</v>
      </c>
      <c r="B294" s="6" t="s">
        <v>22</v>
      </c>
      <c r="C294" t="s">
        <v>524</v>
      </c>
      <c r="D294">
        <v>2</v>
      </c>
      <c r="E294" t="s">
        <v>7045</v>
      </c>
      <c r="I294">
        <f t="shared" si="8"/>
        <v>0</v>
      </c>
      <c r="J294">
        <v>1</v>
      </c>
      <c r="K294">
        <v>0</v>
      </c>
    </row>
    <row r="295" spans="1:11" x14ac:dyDescent="0.25">
      <c r="A295" t="s">
        <v>1056</v>
      </c>
      <c r="B295" s="6" t="s">
        <v>22</v>
      </c>
      <c r="C295" t="s">
        <v>524</v>
      </c>
      <c r="D295">
        <v>3</v>
      </c>
      <c r="E295" t="s">
        <v>888</v>
      </c>
      <c r="I295">
        <f t="shared" si="8"/>
        <v>0</v>
      </c>
      <c r="J295">
        <v>1</v>
      </c>
      <c r="K295">
        <v>0</v>
      </c>
    </row>
    <row r="296" spans="1:11" x14ac:dyDescent="0.25">
      <c r="A296" t="s">
        <v>491</v>
      </c>
      <c r="B296" s="6" t="s">
        <v>22</v>
      </c>
      <c r="C296" t="s">
        <v>524</v>
      </c>
      <c r="D296">
        <v>3</v>
      </c>
      <c r="E296" t="s">
        <v>671</v>
      </c>
      <c r="I296">
        <f t="shared" si="8"/>
        <v>0</v>
      </c>
      <c r="J296">
        <v>1</v>
      </c>
      <c r="K296">
        <v>0</v>
      </c>
    </row>
    <row r="297" spans="1:11" x14ac:dyDescent="0.25">
      <c r="A297" t="s">
        <v>1053</v>
      </c>
      <c r="B297" s="6" t="s">
        <v>22</v>
      </c>
      <c r="C297" t="s">
        <v>524</v>
      </c>
      <c r="D297">
        <v>4</v>
      </c>
      <c r="E297" t="s">
        <v>6259</v>
      </c>
      <c r="I297">
        <f t="shared" si="8"/>
        <v>0</v>
      </c>
      <c r="J297">
        <v>1</v>
      </c>
      <c r="K297">
        <v>0</v>
      </c>
    </row>
    <row r="298" spans="1:11" x14ac:dyDescent="0.25">
      <c r="A298" t="s">
        <v>1049</v>
      </c>
      <c r="B298" s="6" t="s">
        <v>22</v>
      </c>
      <c r="C298" t="s">
        <v>524</v>
      </c>
      <c r="D298">
        <v>4</v>
      </c>
      <c r="E298" t="s">
        <v>1050</v>
      </c>
      <c r="I298">
        <f t="shared" si="8"/>
        <v>0</v>
      </c>
      <c r="J298">
        <v>1</v>
      </c>
      <c r="K298">
        <v>0</v>
      </c>
    </row>
    <row r="299" spans="1:11" x14ac:dyDescent="0.25">
      <c r="A299" t="s">
        <v>490</v>
      </c>
      <c r="B299" s="6" t="s">
        <v>22</v>
      </c>
      <c r="C299" t="s">
        <v>524</v>
      </c>
      <c r="D299">
        <v>5</v>
      </c>
      <c r="E299" t="s">
        <v>878</v>
      </c>
      <c r="I299">
        <f t="shared" si="8"/>
        <v>0</v>
      </c>
      <c r="J299">
        <v>1</v>
      </c>
      <c r="K299">
        <v>0</v>
      </c>
    </row>
    <row r="300" spans="1:11" x14ac:dyDescent="0.25">
      <c r="A300" t="s">
        <v>6394</v>
      </c>
      <c r="B300" s="6" t="s">
        <v>22</v>
      </c>
      <c r="C300" t="s">
        <v>525</v>
      </c>
      <c r="D300">
        <v>1</v>
      </c>
      <c r="E300" t="s">
        <v>6640</v>
      </c>
      <c r="I300">
        <f t="shared" si="8"/>
        <v>0</v>
      </c>
      <c r="J300">
        <v>1</v>
      </c>
      <c r="K300">
        <v>0</v>
      </c>
    </row>
    <row r="301" spans="1:11" x14ac:dyDescent="0.25">
      <c r="A301" t="s">
        <v>1063</v>
      </c>
      <c r="B301" s="6" t="s">
        <v>22</v>
      </c>
      <c r="C301" t="s">
        <v>525</v>
      </c>
      <c r="D301">
        <v>1</v>
      </c>
      <c r="E301" t="s">
        <v>6201</v>
      </c>
      <c r="F301" t="s">
        <v>6241</v>
      </c>
      <c r="G301" t="s">
        <v>7095</v>
      </c>
      <c r="I301">
        <f t="shared" ref="I301:I364" si="9">COUNTA(F301:H301)</f>
        <v>2</v>
      </c>
      <c r="J301">
        <v>1</v>
      </c>
      <c r="K301">
        <v>0</v>
      </c>
    </row>
    <row r="302" spans="1:11" x14ac:dyDescent="0.25">
      <c r="A302" t="s">
        <v>6530</v>
      </c>
      <c r="B302" s="6" t="s">
        <v>22</v>
      </c>
      <c r="C302" t="s">
        <v>525</v>
      </c>
      <c r="D302">
        <v>2</v>
      </c>
      <c r="E302" t="s">
        <v>7256</v>
      </c>
      <c r="I302">
        <f t="shared" si="9"/>
        <v>0</v>
      </c>
      <c r="J302">
        <v>1</v>
      </c>
      <c r="K302">
        <v>0</v>
      </c>
    </row>
    <row r="303" spans="1:11" x14ac:dyDescent="0.25">
      <c r="A303" t="s">
        <v>6833</v>
      </c>
      <c r="B303" s="6" t="s">
        <v>22</v>
      </c>
      <c r="C303" t="s">
        <v>525</v>
      </c>
      <c r="D303">
        <v>2</v>
      </c>
      <c r="E303" t="s">
        <v>7255</v>
      </c>
      <c r="I303">
        <f t="shared" si="9"/>
        <v>0</v>
      </c>
      <c r="J303">
        <v>1</v>
      </c>
      <c r="K303">
        <v>0</v>
      </c>
    </row>
    <row r="304" spans="1:11" x14ac:dyDescent="0.25">
      <c r="A304" t="s">
        <v>6398</v>
      </c>
      <c r="B304" s="6" t="s">
        <v>22</v>
      </c>
      <c r="C304" t="s">
        <v>867</v>
      </c>
      <c r="D304">
        <v>2</v>
      </c>
      <c r="E304" t="s">
        <v>7257</v>
      </c>
      <c r="I304">
        <f t="shared" si="9"/>
        <v>0</v>
      </c>
      <c r="J304">
        <v>1</v>
      </c>
      <c r="K304">
        <v>0</v>
      </c>
    </row>
    <row r="305" spans="1:11" x14ac:dyDescent="0.25">
      <c r="A305" t="s">
        <v>6557</v>
      </c>
      <c r="B305" s="6" t="s">
        <v>22</v>
      </c>
      <c r="C305" t="s">
        <v>525</v>
      </c>
      <c r="D305">
        <v>3</v>
      </c>
      <c r="E305" t="s">
        <v>6655</v>
      </c>
      <c r="I305">
        <f t="shared" si="9"/>
        <v>0</v>
      </c>
      <c r="J305">
        <v>1</v>
      </c>
      <c r="K305">
        <v>0</v>
      </c>
    </row>
    <row r="306" spans="1:11" x14ac:dyDescent="0.25">
      <c r="A306" t="s">
        <v>6600</v>
      </c>
      <c r="B306" s="6" t="s">
        <v>22</v>
      </c>
      <c r="C306" t="s">
        <v>525</v>
      </c>
      <c r="D306">
        <v>3</v>
      </c>
      <c r="E306" t="s">
        <v>7258</v>
      </c>
      <c r="I306">
        <f t="shared" si="9"/>
        <v>0</v>
      </c>
      <c r="J306">
        <v>1</v>
      </c>
      <c r="K306">
        <v>0</v>
      </c>
    </row>
    <row r="307" spans="1:11" x14ac:dyDescent="0.25">
      <c r="A307" t="s">
        <v>6613</v>
      </c>
      <c r="B307" s="6" t="s">
        <v>22</v>
      </c>
      <c r="C307" t="s">
        <v>525</v>
      </c>
      <c r="D307">
        <v>3</v>
      </c>
      <c r="E307" t="s">
        <v>911</v>
      </c>
      <c r="F307" t="s">
        <v>6313</v>
      </c>
      <c r="I307">
        <f t="shared" si="9"/>
        <v>1</v>
      </c>
      <c r="J307">
        <v>1</v>
      </c>
      <c r="K307">
        <v>0</v>
      </c>
    </row>
    <row r="308" spans="1:11" x14ac:dyDescent="0.25">
      <c r="A308" t="s">
        <v>1057</v>
      </c>
      <c r="B308" s="6" t="s">
        <v>22</v>
      </c>
      <c r="C308" t="s">
        <v>525</v>
      </c>
      <c r="D308">
        <v>3</v>
      </c>
      <c r="E308" t="s">
        <v>1058</v>
      </c>
      <c r="F308" t="s">
        <v>6241</v>
      </c>
      <c r="I308">
        <f t="shared" si="9"/>
        <v>1</v>
      </c>
      <c r="J308">
        <v>1</v>
      </c>
      <c r="K308">
        <v>0</v>
      </c>
    </row>
    <row r="309" spans="1:11" x14ac:dyDescent="0.25">
      <c r="A309" t="s">
        <v>1055</v>
      </c>
      <c r="B309" s="6" t="s">
        <v>22</v>
      </c>
      <c r="C309" t="s">
        <v>525</v>
      </c>
      <c r="D309">
        <v>3</v>
      </c>
      <c r="E309" t="s">
        <v>6656</v>
      </c>
      <c r="I309">
        <f t="shared" si="9"/>
        <v>0</v>
      </c>
      <c r="J309">
        <v>1</v>
      </c>
      <c r="K309">
        <v>0</v>
      </c>
    </row>
    <row r="310" spans="1:11" x14ac:dyDescent="0.25">
      <c r="A310" t="s">
        <v>6391</v>
      </c>
      <c r="B310" s="6" t="s">
        <v>22</v>
      </c>
      <c r="C310" t="s">
        <v>525</v>
      </c>
      <c r="D310">
        <v>4</v>
      </c>
      <c r="E310" t="s">
        <v>1097</v>
      </c>
      <c r="I310">
        <f t="shared" si="9"/>
        <v>0</v>
      </c>
      <c r="J310">
        <v>1</v>
      </c>
      <c r="K310">
        <v>0</v>
      </c>
    </row>
    <row r="311" spans="1:11" x14ac:dyDescent="0.25">
      <c r="A311" t="s">
        <v>1047</v>
      </c>
      <c r="B311" s="6" t="s">
        <v>22</v>
      </c>
      <c r="C311" t="s">
        <v>525</v>
      </c>
      <c r="D311">
        <v>4</v>
      </c>
      <c r="E311" t="s">
        <v>1048</v>
      </c>
      <c r="I311">
        <f t="shared" si="9"/>
        <v>0</v>
      </c>
      <c r="J311">
        <v>1</v>
      </c>
      <c r="K311">
        <v>0</v>
      </c>
    </row>
    <row r="312" spans="1:11" x14ac:dyDescent="0.25">
      <c r="A312" t="s">
        <v>6659</v>
      </c>
      <c r="B312" s="6" t="s">
        <v>22</v>
      </c>
      <c r="C312" t="s">
        <v>525</v>
      </c>
      <c r="D312">
        <v>4</v>
      </c>
      <c r="E312" t="s">
        <v>9031</v>
      </c>
      <c r="I312">
        <f t="shared" si="9"/>
        <v>0</v>
      </c>
      <c r="J312">
        <v>1</v>
      </c>
      <c r="K312">
        <v>0</v>
      </c>
    </row>
    <row r="313" spans="1:11" x14ac:dyDescent="0.25">
      <c r="A313" t="s">
        <v>6614</v>
      </c>
      <c r="B313" s="6" t="s">
        <v>22</v>
      </c>
      <c r="C313" t="s">
        <v>525</v>
      </c>
      <c r="D313">
        <v>4</v>
      </c>
      <c r="E313" t="s">
        <v>6639</v>
      </c>
      <c r="I313">
        <f t="shared" si="9"/>
        <v>0</v>
      </c>
      <c r="J313">
        <v>1</v>
      </c>
      <c r="K313">
        <v>0</v>
      </c>
    </row>
    <row r="314" spans="1:11" x14ac:dyDescent="0.25">
      <c r="A314" t="s">
        <v>6746</v>
      </c>
      <c r="B314" s="6" t="s">
        <v>22</v>
      </c>
      <c r="C314" t="s">
        <v>525</v>
      </c>
      <c r="D314">
        <v>4</v>
      </c>
      <c r="E314" t="s">
        <v>6747</v>
      </c>
      <c r="I314">
        <f t="shared" si="9"/>
        <v>0</v>
      </c>
      <c r="J314">
        <v>1</v>
      </c>
      <c r="K314">
        <v>0</v>
      </c>
    </row>
    <row r="315" spans="1:11" x14ac:dyDescent="0.25">
      <c r="A315" t="s">
        <v>425</v>
      </c>
      <c r="B315" s="6" t="s">
        <v>22</v>
      </c>
      <c r="C315" t="s">
        <v>525</v>
      </c>
      <c r="D315">
        <v>4</v>
      </c>
      <c r="E315" t="s">
        <v>499</v>
      </c>
      <c r="F315" s="25" t="s">
        <v>6243</v>
      </c>
      <c r="G315" s="25"/>
      <c r="H315" s="25"/>
      <c r="I315">
        <f t="shared" si="9"/>
        <v>1</v>
      </c>
      <c r="J315">
        <v>1</v>
      </c>
      <c r="K315">
        <v>0</v>
      </c>
    </row>
    <row r="316" spans="1:11" x14ac:dyDescent="0.25">
      <c r="A316" t="s">
        <v>6591</v>
      </c>
      <c r="B316" s="6" t="s">
        <v>22</v>
      </c>
      <c r="C316" t="s">
        <v>525</v>
      </c>
      <c r="D316">
        <v>4</v>
      </c>
      <c r="E316" t="s">
        <v>7028</v>
      </c>
      <c r="F316" t="s">
        <v>6234</v>
      </c>
      <c r="G316" t="s">
        <v>6241</v>
      </c>
      <c r="I316">
        <f t="shared" si="9"/>
        <v>2</v>
      </c>
      <c r="J316">
        <v>1</v>
      </c>
      <c r="K316">
        <v>0</v>
      </c>
    </row>
    <row r="317" spans="1:11" x14ac:dyDescent="0.25">
      <c r="A317" t="s">
        <v>803</v>
      </c>
      <c r="B317" s="6" t="s">
        <v>22</v>
      </c>
      <c r="C317" t="s">
        <v>525</v>
      </c>
      <c r="D317">
        <v>4</v>
      </c>
      <c r="E317" t="s">
        <v>6749</v>
      </c>
      <c r="I317">
        <f t="shared" si="9"/>
        <v>0</v>
      </c>
      <c r="J317">
        <v>1</v>
      </c>
      <c r="K317">
        <v>0</v>
      </c>
    </row>
    <row r="318" spans="1:11" x14ac:dyDescent="0.25">
      <c r="A318" t="s">
        <v>426</v>
      </c>
      <c r="B318" s="6" t="s">
        <v>22</v>
      </c>
      <c r="C318" t="s">
        <v>525</v>
      </c>
      <c r="D318">
        <v>5</v>
      </c>
      <c r="E318" t="s">
        <v>1041</v>
      </c>
      <c r="I318">
        <f t="shared" si="9"/>
        <v>0</v>
      </c>
      <c r="J318">
        <v>1</v>
      </c>
      <c r="K318">
        <v>0</v>
      </c>
    </row>
    <row r="319" spans="1:11" x14ac:dyDescent="0.25">
      <c r="A319" t="s">
        <v>1044</v>
      </c>
      <c r="B319" s="6" t="s">
        <v>22</v>
      </c>
      <c r="C319" t="s">
        <v>525</v>
      </c>
      <c r="D319">
        <v>5</v>
      </c>
      <c r="E319" t="s">
        <v>1045</v>
      </c>
      <c r="F319" t="s">
        <v>6241</v>
      </c>
      <c r="I319">
        <f t="shared" si="9"/>
        <v>1</v>
      </c>
      <c r="J319">
        <v>1</v>
      </c>
      <c r="K319">
        <v>0</v>
      </c>
    </row>
    <row r="320" spans="1:11" x14ac:dyDescent="0.25">
      <c r="A320" t="s">
        <v>1042</v>
      </c>
      <c r="B320" s="6" t="s">
        <v>22</v>
      </c>
      <c r="C320" t="s">
        <v>525</v>
      </c>
      <c r="D320">
        <v>5</v>
      </c>
      <c r="E320" t="s">
        <v>1043</v>
      </c>
      <c r="I320">
        <f t="shared" si="9"/>
        <v>0</v>
      </c>
      <c r="J320">
        <v>1</v>
      </c>
      <c r="K320">
        <v>0</v>
      </c>
    </row>
    <row r="321" spans="1:11" x14ac:dyDescent="0.25">
      <c r="A321" t="s">
        <v>6508</v>
      </c>
      <c r="B321" s="6" t="s">
        <v>22</v>
      </c>
      <c r="C321" t="s">
        <v>525</v>
      </c>
      <c r="D321">
        <v>5</v>
      </c>
      <c r="E321" t="s">
        <v>7027</v>
      </c>
      <c r="F321" t="s">
        <v>6241</v>
      </c>
      <c r="I321">
        <f t="shared" si="9"/>
        <v>1</v>
      </c>
      <c r="J321">
        <v>1</v>
      </c>
      <c r="K321">
        <v>0</v>
      </c>
    </row>
    <row r="322" spans="1:11" x14ac:dyDescent="0.25">
      <c r="A322" t="s">
        <v>6598</v>
      </c>
      <c r="B322" s="6" t="s">
        <v>22</v>
      </c>
      <c r="C322" t="s">
        <v>525</v>
      </c>
      <c r="D322">
        <v>5</v>
      </c>
      <c r="E322" t="s">
        <v>6599</v>
      </c>
      <c r="F322" t="s">
        <v>6241</v>
      </c>
      <c r="I322">
        <f t="shared" si="9"/>
        <v>1</v>
      </c>
      <c r="J322">
        <v>1</v>
      </c>
      <c r="K322">
        <v>0</v>
      </c>
    </row>
    <row r="323" spans="1:11" x14ac:dyDescent="0.25">
      <c r="A323" t="s">
        <v>3336</v>
      </c>
      <c r="B323" s="6" t="s">
        <v>22</v>
      </c>
      <c r="C323" t="s">
        <v>867</v>
      </c>
      <c r="D323">
        <v>5</v>
      </c>
      <c r="E323" t="s">
        <v>6605</v>
      </c>
      <c r="I323">
        <f t="shared" si="9"/>
        <v>0</v>
      </c>
      <c r="J323">
        <v>1</v>
      </c>
      <c r="K323">
        <v>0</v>
      </c>
    </row>
    <row r="324" spans="1:11" x14ac:dyDescent="0.25">
      <c r="A324" t="s">
        <v>6753</v>
      </c>
      <c r="B324" s="6" t="s">
        <v>22</v>
      </c>
      <c r="C324" t="s">
        <v>525</v>
      </c>
      <c r="D324">
        <v>6</v>
      </c>
      <c r="E324" t="s">
        <v>7842</v>
      </c>
      <c r="F324" t="s">
        <v>6713</v>
      </c>
      <c r="I324">
        <f t="shared" si="9"/>
        <v>1</v>
      </c>
      <c r="J324">
        <v>1</v>
      </c>
      <c r="K324">
        <v>0</v>
      </c>
    </row>
    <row r="325" spans="1:11" x14ac:dyDescent="0.25">
      <c r="A325" t="s">
        <v>1038</v>
      </c>
      <c r="B325" s="6" t="s">
        <v>22</v>
      </c>
      <c r="C325" t="s">
        <v>525</v>
      </c>
      <c r="D325">
        <v>6</v>
      </c>
      <c r="E325" t="s">
        <v>1039</v>
      </c>
      <c r="I325">
        <f t="shared" si="9"/>
        <v>0</v>
      </c>
      <c r="J325">
        <v>1</v>
      </c>
      <c r="K325">
        <v>0</v>
      </c>
    </row>
    <row r="326" spans="1:11" x14ac:dyDescent="0.25">
      <c r="A326" t="s">
        <v>1034</v>
      </c>
      <c r="B326" s="6" t="s">
        <v>22</v>
      </c>
      <c r="C326" t="s">
        <v>525</v>
      </c>
      <c r="D326">
        <v>7</v>
      </c>
      <c r="E326" t="s">
        <v>7842</v>
      </c>
      <c r="F326" t="s">
        <v>6328</v>
      </c>
      <c r="I326">
        <f t="shared" si="9"/>
        <v>1</v>
      </c>
      <c r="J326">
        <v>1</v>
      </c>
      <c r="K326">
        <v>0</v>
      </c>
    </row>
    <row r="327" spans="1:11" x14ac:dyDescent="0.25">
      <c r="A327" t="s">
        <v>1035</v>
      </c>
      <c r="B327" s="6" t="s">
        <v>22</v>
      </c>
      <c r="C327" t="s">
        <v>525</v>
      </c>
      <c r="D327">
        <v>7</v>
      </c>
      <c r="E327" t="s">
        <v>1036</v>
      </c>
      <c r="I327">
        <f t="shared" si="9"/>
        <v>0</v>
      </c>
      <c r="J327">
        <v>1</v>
      </c>
      <c r="K327">
        <v>0</v>
      </c>
    </row>
    <row r="328" spans="1:11" x14ac:dyDescent="0.25">
      <c r="A328" t="s">
        <v>1030</v>
      </c>
      <c r="B328" s="6" t="s">
        <v>22</v>
      </c>
      <c r="C328" t="s">
        <v>525</v>
      </c>
      <c r="D328" t="s">
        <v>446</v>
      </c>
      <c r="E328" t="s">
        <v>1031</v>
      </c>
      <c r="I328">
        <f t="shared" si="9"/>
        <v>0</v>
      </c>
      <c r="J328">
        <v>1</v>
      </c>
      <c r="K328">
        <v>0</v>
      </c>
    </row>
    <row r="329" spans="1:11" x14ac:dyDescent="0.25">
      <c r="A329" t="s">
        <v>1064</v>
      </c>
      <c r="B329" s="6" t="s">
        <v>22</v>
      </c>
      <c r="C329" t="s">
        <v>523</v>
      </c>
      <c r="D329">
        <v>0</v>
      </c>
      <c r="E329" t="s">
        <v>7030</v>
      </c>
      <c r="I329">
        <f t="shared" si="9"/>
        <v>0</v>
      </c>
      <c r="J329">
        <v>1</v>
      </c>
      <c r="K329">
        <v>0</v>
      </c>
    </row>
    <row r="330" spans="1:11" x14ac:dyDescent="0.25">
      <c r="A330" t="s">
        <v>6507</v>
      </c>
      <c r="B330" s="6" t="s">
        <v>22</v>
      </c>
      <c r="C330" t="s">
        <v>523</v>
      </c>
      <c r="D330">
        <v>2</v>
      </c>
      <c r="E330" t="s">
        <v>7031</v>
      </c>
      <c r="I330">
        <f t="shared" si="9"/>
        <v>0</v>
      </c>
      <c r="J330">
        <v>1</v>
      </c>
      <c r="K330">
        <v>0</v>
      </c>
    </row>
    <row r="331" spans="1:11" x14ac:dyDescent="0.25">
      <c r="A331" t="s">
        <v>1060</v>
      </c>
      <c r="B331" s="6" t="s">
        <v>22</v>
      </c>
      <c r="C331" t="s">
        <v>523</v>
      </c>
      <c r="D331">
        <v>2</v>
      </c>
      <c r="E331" t="s">
        <v>925</v>
      </c>
      <c r="F331" t="s">
        <v>6241</v>
      </c>
      <c r="I331">
        <f t="shared" si="9"/>
        <v>1</v>
      </c>
      <c r="J331">
        <v>1</v>
      </c>
      <c r="K331">
        <v>0</v>
      </c>
    </row>
    <row r="332" spans="1:11" x14ac:dyDescent="0.25">
      <c r="A332" t="s">
        <v>461</v>
      </c>
      <c r="B332" s="6" t="s">
        <v>22</v>
      </c>
      <c r="C332" t="s">
        <v>523</v>
      </c>
      <c r="D332">
        <v>2</v>
      </c>
      <c r="E332" t="s">
        <v>7045</v>
      </c>
      <c r="I332">
        <f t="shared" si="9"/>
        <v>0</v>
      </c>
      <c r="J332">
        <v>1</v>
      </c>
      <c r="K332">
        <v>0</v>
      </c>
    </row>
    <row r="333" spans="1:11" x14ac:dyDescent="0.25">
      <c r="A333" t="s">
        <v>1062</v>
      </c>
      <c r="B333" s="6" t="s">
        <v>22</v>
      </c>
      <c r="C333" t="s">
        <v>523</v>
      </c>
      <c r="D333">
        <v>2</v>
      </c>
      <c r="E333" t="s">
        <v>671</v>
      </c>
      <c r="I333">
        <f t="shared" si="9"/>
        <v>0</v>
      </c>
      <c r="J333">
        <v>1</v>
      </c>
      <c r="K333">
        <v>0</v>
      </c>
    </row>
    <row r="334" spans="1:11" x14ac:dyDescent="0.25">
      <c r="A334" t="s">
        <v>501</v>
      </c>
      <c r="B334" s="6" t="s">
        <v>22</v>
      </c>
      <c r="C334" t="s">
        <v>523</v>
      </c>
      <c r="D334">
        <v>3</v>
      </c>
      <c r="E334" t="s">
        <v>7033</v>
      </c>
      <c r="I334">
        <f t="shared" si="9"/>
        <v>0</v>
      </c>
      <c r="J334">
        <v>1</v>
      </c>
      <c r="K334">
        <v>0</v>
      </c>
    </row>
    <row r="335" spans="1:11" x14ac:dyDescent="0.25">
      <c r="A335" t="s">
        <v>1051</v>
      </c>
      <c r="B335" s="6" t="s">
        <v>22</v>
      </c>
      <c r="C335" t="s">
        <v>523</v>
      </c>
      <c r="D335">
        <v>4</v>
      </c>
      <c r="E335" t="s">
        <v>1052</v>
      </c>
      <c r="I335">
        <f t="shared" si="9"/>
        <v>0</v>
      </c>
      <c r="J335">
        <v>1</v>
      </c>
      <c r="K335">
        <v>0</v>
      </c>
    </row>
    <row r="336" spans="1:11" x14ac:dyDescent="0.25">
      <c r="A336" t="s">
        <v>6409</v>
      </c>
      <c r="B336" s="6" t="s">
        <v>22</v>
      </c>
      <c r="C336" t="s">
        <v>523</v>
      </c>
      <c r="D336" t="s">
        <v>3092</v>
      </c>
      <c r="E336" t="s">
        <v>7842</v>
      </c>
      <c r="F336" t="s">
        <v>6234</v>
      </c>
      <c r="G336" s="25" t="s">
        <v>6249</v>
      </c>
      <c r="I336">
        <f t="shared" si="9"/>
        <v>2</v>
      </c>
      <c r="J336">
        <v>1</v>
      </c>
      <c r="K336">
        <v>0</v>
      </c>
    </row>
    <row r="337" spans="1:11" x14ac:dyDescent="0.25">
      <c r="A337" t="s">
        <v>6390</v>
      </c>
      <c r="B337" s="6" t="s">
        <v>22</v>
      </c>
      <c r="C337" t="s">
        <v>523</v>
      </c>
      <c r="D337">
        <v>0</v>
      </c>
      <c r="E337" t="s">
        <v>6285</v>
      </c>
      <c r="I337">
        <f t="shared" si="9"/>
        <v>0</v>
      </c>
      <c r="J337">
        <v>1</v>
      </c>
      <c r="K337">
        <v>0</v>
      </c>
    </row>
    <row r="338" spans="1:11" x14ac:dyDescent="0.25">
      <c r="A338" t="s">
        <v>1032</v>
      </c>
      <c r="B338" s="6" t="s">
        <v>22</v>
      </c>
      <c r="C338" t="s">
        <v>523</v>
      </c>
      <c r="D338" t="s">
        <v>446</v>
      </c>
      <c r="E338" t="s">
        <v>1033</v>
      </c>
      <c r="I338">
        <f t="shared" si="9"/>
        <v>0</v>
      </c>
      <c r="J338">
        <v>1</v>
      </c>
      <c r="K338">
        <v>0</v>
      </c>
    </row>
    <row r="339" spans="1:11" x14ac:dyDescent="0.25">
      <c r="A339" t="s">
        <v>6633</v>
      </c>
      <c r="B339" s="8" t="s">
        <v>4</v>
      </c>
      <c r="C339" t="s">
        <v>867</v>
      </c>
      <c r="D339">
        <v>2</v>
      </c>
      <c r="E339" t="s">
        <v>7054</v>
      </c>
      <c r="F339" t="s">
        <v>6246</v>
      </c>
      <c r="G339" t="s">
        <v>6241</v>
      </c>
      <c r="I339">
        <f t="shared" si="9"/>
        <v>2</v>
      </c>
      <c r="J339">
        <v>1</v>
      </c>
      <c r="K339">
        <v>0</v>
      </c>
    </row>
    <row r="340" spans="1:11" x14ac:dyDescent="0.25">
      <c r="A340" t="s">
        <v>6494</v>
      </c>
      <c r="B340" s="8" t="s">
        <v>4</v>
      </c>
      <c r="C340" t="s">
        <v>867</v>
      </c>
      <c r="D340">
        <v>3</v>
      </c>
      <c r="E340" t="s">
        <v>7236</v>
      </c>
      <c r="I340">
        <f t="shared" si="9"/>
        <v>0</v>
      </c>
      <c r="J340">
        <v>1</v>
      </c>
      <c r="K340">
        <v>0</v>
      </c>
    </row>
    <row r="341" spans="1:11" x14ac:dyDescent="0.25">
      <c r="A341" t="s">
        <v>6922</v>
      </c>
      <c r="B341" s="8" t="s">
        <v>4</v>
      </c>
      <c r="C341" t="s">
        <v>867</v>
      </c>
      <c r="D341">
        <v>3</v>
      </c>
      <c r="E341" t="s">
        <v>7261</v>
      </c>
      <c r="F341" t="s">
        <v>6241</v>
      </c>
      <c r="I341">
        <f t="shared" si="9"/>
        <v>1</v>
      </c>
      <c r="J341">
        <v>1</v>
      </c>
      <c r="K341">
        <v>0</v>
      </c>
    </row>
    <row r="342" spans="1:11" x14ac:dyDescent="0.25">
      <c r="A342" t="s">
        <v>1081</v>
      </c>
      <c r="B342" s="8" t="s">
        <v>4</v>
      </c>
      <c r="C342" t="s">
        <v>867</v>
      </c>
      <c r="D342">
        <v>4</v>
      </c>
      <c r="E342" t="s">
        <v>1082</v>
      </c>
      <c r="F342" t="s">
        <v>6241</v>
      </c>
      <c r="I342">
        <f t="shared" si="9"/>
        <v>1</v>
      </c>
      <c r="J342">
        <v>1</v>
      </c>
      <c r="K342">
        <v>0</v>
      </c>
    </row>
    <row r="343" spans="1:11" x14ac:dyDescent="0.25">
      <c r="A343" t="s">
        <v>410</v>
      </c>
      <c r="B343" s="8" t="s">
        <v>4</v>
      </c>
      <c r="C343" t="s">
        <v>867</v>
      </c>
      <c r="D343">
        <v>4</v>
      </c>
      <c r="E343" t="s">
        <v>905</v>
      </c>
      <c r="I343">
        <f t="shared" si="9"/>
        <v>0</v>
      </c>
      <c r="J343">
        <v>1</v>
      </c>
      <c r="K343">
        <v>0</v>
      </c>
    </row>
    <row r="344" spans="1:11" x14ac:dyDescent="0.25">
      <c r="A344" t="s">
        <v>6573</v>
      </c>
      <c r="B344" s="8" t="s">
        <v>4</v>
      </c>
      <c r="C344" t="s">
        <v>867</v>
      </c>
      <c r="D344">
        <v>4</v>
      </c>
      <c r="E344" t="s">
        <v>6574</v>
      </c>
      <c r="F344" t="s">
        <v>6241</v>
      </c>
      <c r="I344">
        <f t="shared" si="9"/>
        <v>1</v>
      </c>
      <c r="J344">
        <v>1</v>
      </c>
      <c r="K344">
        <v>0</v>
      </c>
    </row>
    <row r="345" spans="1:11" x14ac:dyDescent="0.25">
      <c r="A345" t="s">
        <v>6570</v>
      </c>
      <c r="B345" s="8" t="s">
        <v>4</v>
      </c>
      <c r="C345" t="s">
        <v>867</v>
      </c>
      <c r="D345">
        <v>4</v>
      </c>
      <c r="E345" t="s">
        <v>7063</v>
      </c>
      <c r="I345">
        <f t="shared" si="9"/>
        <v>0</v>
      </c>
      <c r="J345">
        <v>1</v>
      </c>
      <c r="K345">
        <v>0</v>
      </c>
    </row>
    <row r="346" spans="1:11" x14ac:dyDescent="0.25">
      <c r="A346" t="s">
        <v>6911</v>
      </c>
      <c r="B346" s="8" t="s">
        <v>4</v>
      </c>
      <c r="C346" t="s">
        <v>867</v>
      </c>
      <c r="D346">
        <v>4</v>
      </c>
      <c r="E346" t="s">
        <v>6912</v>
      </c>
      <c r="I346">
        <f t="shared" si="9"/>
        <v>0</v>
      </c>
      <c r="J346">
        <v>1</v>
      </c>
      <c r="K346">
        <v>0</v>
      </c>
    </row>
    <row r="347" spans="1:11" x14ac:dyDescent="0.25">
      <c r="A347" t="s">
        <v>6622</v>
      </c>
      <c r="B347" s="8" t="s">
        <v>4</v>
      </c>
      <c r="C347" t="s">
        <v>867</v>
      </c>
      <c r="D347">
        <v>4</v>
      </c>
      <c r="E347" t="s">
        <v>8889</v>
      </c>
      <c r="I347">
        <f t="shared" si="9"/>
        <v>0</v>
      </c>
      <c r="J347">
        <v>1</v>
      </c>
      <c r="K347">
        <v>0</v>
      </c>
    </row>
    <row r="348" spans="1:11" x14ac:dyDescent="0.25">
      <c r="A348" t="s">
        <v>6744</v>
      </c>
      <c r="B348" s="8" t="s">
        <v>4</v>
      </c>
      <c r="C348" t="s">
        <v>867</v>
      </c>
      <c r="D348">
        <v>4</v>
      </c>
      <c r="E348" t="s">
        <v>7264</v>
      </c>
      <c r="I348">
        <f t="shared" si="9"/>
        <v>0</v>
      </c>
      <c r="J348">
        <v>1</v>
      </c>
      <c r="K348">
        <v>0</v>
      </c>
    </row>
    <row r="349" spans="1:11" x14ac:dyDescent="0.25">
      <c r="A349" t="s">
        <v>1067</v>
      </c>
      <c r="B349" s="8" t="s">
        <v>4</v>
      </c>
      <c r="C349" t="s">
        <v>867</v>
      </c>
      <c r="D349">
        <v>5</v>
      </c>
      <c r="E349" t="s">
        <v>6278</v>
      </c>
      <c r="F349" t="s">
        <v>6253</v>
      </c>
      <c r="I349">
        <f t="shared" si="9"/>
        <v>1</v>
      </c>
      <c r="J349">
        <v>1</v>
      </c>
      <c r="K349">
        <v>0</v>
      </c>
    </row>
    <row r="350" spans="1:11" x14ac:dyDescent="0.25">
      <c r="A350" t="s">
        <v>6789</v>
      </c>
      <c r="B350" s="8" t="s">
        <v>4</v>
      </c>
      <c r="C350" t="s">
        <v>867</v>
      </c>
      <c r="D350">
        <v>5</v>
      </c>
      <c r="E350" t="s">
        <v>7260</v>
      </c>
      <c r="F350" t="s">
        <v>6244</v>
      </c>
      <c r="G350" t="s">
        <v>6243</v>
      </c>
      <c r="I350">
        <f t="shared" si="9"/>
        <v>2</v>
      </c>
      <c r="J350">
        <v>1</v>
      </c>
      <c r="K350">
        <v>0</v>
      </c>
    </row>
    <row r="351" spans="1:11" x14ac:dyDescent="0.25">
      <c r="A351" t="s">
        <v>6500</v>
      </c>
      <c r="B351" s="8" t="s">
        <v>4</v>
      </c>
      <c r="C351" t="s">
        <v>867</v>
      </c>
      <c r="D351">
        <v>5</v>
      </c>
      <c r="E351" t="s">
        <v>7265</v>
      </c>
      <c r="I351">
        <f t="shared" si="9"/>
        <v>0</v>
      </c>
      <c r="J351">
        <v>1</v>
      </c>
      <c r="K351">
        <v>0</v>
      </c>
    </row>
    <row r="352" spans="1:11" x14ac:dyDescent="0.25">
      <c r="A352" t="s">
        <v>887</v>
      </c>
      <c r="B352" s="8" t="s">
        <v>4</v>
      </c>
      <c r="C352" t="s">
        <v>867</v>
      </c>
      <c r="D352">
        <v>5</v>
      </c>
      <c r="E352" t="s">
        <v>6262</v>
      </c>
      <c r="F352" s="25" t="s">
        <v>6260</v>
      </c>
      <c r="G352" s="25"/>
      <c r="H352" s="25"/>
      <c r="I352">
        <f t="shared" si="9"/>
        <v>1</v>
      </c>
      <c r="J352">
        <v>1</v>
      </c>
      <c r="K352">
        <v>0</v>
      </c>
    </row>
    <row r="353" spans="1:11" x14ac:dyDescent="0.25">
      <c r="A353" t="s">
        <v>6711</v>
      </c>
      <c r="B353" s="8" t="s">
        <v>4</v>
      </c>
      <c r="C353" t="s">
        <v>867</v>
      </c>
      <c r="D353">
        <v>5</v>
      </c>
      <c r="E353" t="s">
        <v>7053</v>
      </c>
      <c r="F353" t="s">
        <v>6244</v>
      </c>
      <c r="I353">
        <f t="shared" si="9"/>
        <v>1</v>
      </c>
      <c r="J353">
        <v>1</v>
      </c>
      <c r="K353">
        <v>0</v>
      </c>
    </row>
    <row r="354" spans="1:11" x14ac:dyDescent="0.25">
      <c r="A354" t="s">
        <v>1076</v>
      </c>
      <c r="B354" s="8" t="s">
        <v>4</v>
      </c>
      <c r="C354" t="s">
        <v>867</v>
      </c>
      <c r="D354">
        <v>4</v>
      </c>
      <c r="E354" t="s">
        <v>6277</v>
      </c>
      <c r="F354" t="s">
        <v>6244</v>
      </c>
      <c r="I354">
        <f t="shared" si="9"/>
        <v>1</v>
      </c>
      <c r="J354">
        <v>1</v>
      </c>
      <c r="K354">
        <v>0</v>
      </c>
    </row>
    <row r="355" spans="1:11" x14ac:dyDescent="0.25">
      <c r="A355" t="s">
        <v>469</v>
      </c>
      <c r="B355" s="8" t="s">
        <v>4</v>
      </c>
      <c r="C355" t="s">
        <v>867</v>
      </c>
      <c r="D355">
        <v>5</v>
      </c>
      <c r="E355" t="s">
        <v>695</v>
      </c>
      <c r="F355" t="s">
        <v>6241</v>
      </c>
      <c r="I355">
        <f t="shared" si="9"/>
        <v>1</v>
      </c>
      <c r="J355">
        <v>1</v>
      </c>
      <c r="K355">
        <v>0</v>
      </c>
    </row>
    <row r="356" spans="1:11" x14ac:dyDescent="0.25">
      <c r="A356" t="s">
        <v>624</v>
      </c>
      <c r="B356" s="8" t="s">
        <v>4</v>
      </c>
      <c r="C356" t="s">
        <v>867</v>
      </c>
      <c r="D356">
        <v>6</v>
      </c>
      <c r="E356" t="s">
        <v>1074</v>
      </c>
      <c r="F356" t="s">
        <v>6246</v>
      </c>
      <c r="I356">
        <f t="shared" si="9"/>
        <v>1</v>
      </c>
      <c r="J356">
        <v>1</v>
      </c>
      <c r="K356">
        <v>0</v>
      </c>
    </row>
    <row r="357" spans="1:11" x14ac:dyDescent="0.25">
      <c r="A357" t="s">
        <v>6904</v>
      </c>
      <c r="B357" s="8" t="s">
        <v>4</v>
      </c>
      <c r="C357" t="s">
        <v>867</v>
      </c>
      <c r="D357">
        <v>6</v>
      </c>
      <c r="E357" t="s">
        <v>6905</v>
      </c>
      <c r="I357">
        <f t="shared" si="9"/>
        <v>0</v>
      </c>
      <c r="J357">
        <v>1</v>
      </c>
      <c r="K357">
        <v>0</v>
      </c>
    </row>
    <row r="358" spans="1:11" x14ac:dyDescent="0.25">
      <c r="A358" t="s">
        <v>6704</v>
      </c>
      <c r="B358" s="8" t="s">
        <v>4</v>
      </c>
      <c r="C358" t="s">
        <v>867</v>
      </c>
      <c r="D358">
        <v>7</v>
      </c>
      <c r="E358" t="s">
        <v>6705</v>
      </c>
      <c r="I358">
        <f t="shared" si="9"/>
        <v>0</v>
      </c>
      <c r="J358">
        <v>1</v>
      </c>
      <c r="K358">
        <v>0</v>
      </c>
    </row>
    <row r="359" spans="1:11" x14ac:dyDescent="0.25">
      <c r="A359" t="s">
        <v>1070</v>
      </c>
      <c r="B359" s="8" t="s">
        <v>4</v>
      </c>
      <c r="C359" t="s">
        <v>867</v>
      </c>
      <c r="D359">
        <v>7</v>
      </c>
      <c r="E359" t="s">
        <v>1071</v>
      </c>
      <c r="I359">
        <f t="shared" si="9"/>
        <v>0</v>
      </c>
      <c r="J359">
        <v>1</v>
      </c>
      <c r="K359">
        <v>0</v>
      </c>
    </row>
    <row r="360" spans="1:11" x14ac:dyDescent="0.25">
      <c r="A360" t="s">
        <v>1066</v>
      </c>
      <c r="B360" s="8" t="s">
        <v>4</v>
      </c>
      <c r="C360" t="s">
        <v>867</v>
      </c>
      <c r="D360" t="s">
        <v>3092</v>
      </c>
      <c r="E360" t="s">
        <v>7056</v>
      </c>
      <c r="F360" s="25" t="s">
        <v>6234</v>
      </c>
      <c r="G360" s="25" t="s">
        <v>6249</v>
      </c>
      <c r="H360" s="25"/>
      <c r="I360">
        <f t="shared" si="9"/>
        <v>2</v>
      </c>
      <c r="J360">
        <v>1</v>
      </c>
      <c r="K360">
        <v>0</v>
      </c>
    </row>
    <row r="361" spans="1:11" x14ac:dyDescent="0.25">
      <c r="A361" t="s">
        <v>1087</v>
      </c>
      <c r="B361" s="8" t="s">
        <v>4</v>
      </c>
      <c r="C361" t="s">
        <v>524</v>
      </c>
      <c r="D361">
        <v>2</v>
      </c>
      <c r="E361" t="s">
        <v>1088</v>
      </c>
      <c r="I361">
        <f t="shared" si="9"/>
        <v>0</v>
      </c>
      <c r="J361">
        <v>1</v>
      </c>
      <c r="K361">
        <v>0</v>
      </c>
    </row>
    <row r="362" spans="1:11" x14ac:dyDescent="0.25">
      <c r="A362" t="s">
        <v>602</v>
      </c>
      <c r="B362" s="8" t="s">
        <v>4</v>
      </c>
      <c r="C362" t="s">
        <v>524</v>
      </c>
      <c r="D362">
        <v>2</v>
      </c>
      <c r="E362" t="s">
        <v>1086</v>
      </c>
      <c r="I362">
        <f t="shared" si="9"/>
        <v>0</v>
      </c>
      <c r="J362">
        <v>1</v>
      </c>
      <c r="K362">
        <v>0</v>
      </c>
    </row>
    <row r="363" spans="1:11" x14ac:dyDescent="0.25">
      <c r="A363" t="s">
        <v>1085</v>
      </c>
      <c r="B363" s="8" t="s">
        <v>4</v>
      </c>
      <c r="C363" t="s">
        <v>524</v>
      </c>
      <c r="D363">
        <v>3</v>
      </c>
      <c r="E363" t="s">
        <v>6978</v>
      </c>
      <c r="I363">
        <f t="shared" si="9"/>
        <v>0</v>
      </c>
      <c r="J363">
        <v>1</v>
      </c>
      <c r="K363">
        <v>0</v>
      </c>
    </row>
    <row r="364" spans="1:11" x14ac:dyDescent="0.25">
      <c r="A364" t="s">
        <v>1084</v>
      </c>
      <c r="B364" s="8" t="s">
        <v>4</v>
      </c>
      <c r="C364" t="s">
        <v>524</v>
      </c>
      <c r="D364">
        <v>3</v>
      </c>
      <c r="E364" t="s">
        <v>6274</v>
      </c>
      <c r="F364" t="s">
        <v>6241</v>
      </c>
      <c r="I364">
        <f t="shared" si="9"/>
        <v>1</v>
      </c>
      <c r="J364">
        <v>1</v>
      </c>
      <c r="K364">
        <v>0</v>
      </c>
    </row>
    <row r="365" spans="1:11" x14ac:dyDescent="0.25">
      <c r="A365" t="s">
        <v>6540</v>
      </c>
      <c r="B365" s="8" t="s">
        <v>4</v>
      </c>
      <c r="C365" t="s">
        <v>524</v>
      </c>
      <c r="D365">
        <v>3</v>
      </c>
      <c r="E365" t="s">
        <v>6343</v>
      </c>
      <c r="I365">
        <f t="shared" ref="I365:I428" si="10">COUNTA(F365:H365)</f>
        <v>0</v>
      </c>
      <c r="J365">
        <v>1</v>
      </c>
      <c r="K365">
        <v>0</v>
      </c>
    </row>
    <row r="366" spans="1:11" x14ac:dyDescent="0.25">
      <c r="A366" t="s">
        <v>712</v>
      </c>
      <c r="B366" s="8" t="s">
        <v>4</v>
      </c>
      <c r="C366" t="s">
        <v>524</v>
      </c>
      <c r="D366">
        <v>4</v>
      </c>
      <c r="E366" t="s">
        <v>6419</v>
      </c>
      <c r="F366" t="s">
        <v>6244</v>
      </c>
      <c r="I366">
        <f t="shared" si="10"/>
        <v>1</v>
      </c>
      <c r="J366">
        <v>1</v>
      </c>
      <c r="K366">
        <v>0</v>
      </c>
    </row>
    <row r="367" spans="1:11" x14ac:dyDescent="0.25">
      <c r="A367" t="s">
        <v>6823</v>
      </c>
      <c r="B367" s="8" t="s">
        <v>4</v>
      </c>
      <c r="C367" t="s">
        <v>867</v>
      </c>
      <c r="D367">
        <v>0</v>
      </c>
      <c r="E367" t="s">
        <v>7057</v>
      </c>
      <c r="I367">
        <f t="shared" si="10"/>
        <v>0</v>
      </c>
      <c r="J367">
        <v>1</v>
      </c>
      <c r="K367">
        <v>0</v>
      </c>
    </row>
    <row r="368" spans="1:11" x14ac:dyDescent="0.25">
      <c r="A368" t="s">
        <v>6690</v>
      </c>
      <c r="B368" s="8" t="s">
        <v>4</v>
      </c>
      <c r="C368" t="s">
        <v>525</v>
      </c>
      <c r="D368">
        <v>2</v>
      </c>
      <c r="E368" t="s">
        <v>6691</v>
      </c>
      <c r="I368">
        <f t="shared" si="10"/>
        <v>0</v>
      </c>
      <c r="J368">
        <v>1</v>
      </c>
      <c r="K368">
        <v>0</v>
      </c>
    </row>
    <row r="369" spans="1:11" x14ac:dyDescent="0.25">
      <c r="A369" t="s">
        <v>850</v>
      </c>
      <c r="B369" s="8" t="s">
        <v>4</v>
      </c>
      <c r="C369" t="s">
        <v>525</v>
      </c>
      <c r="D369">
        <v>2</v>
      </c>
      <c r="E369" t="s">
        <v>7058</v>
      </c>
      <c r="I369">
        <f t="shared" si="10"/>
        <v>0</v>
      </c>
      <c r="J369">
        <v>1</v>
      </c>
      <c r="K369">
        <v>0</v>
      </c>
    </row>
    <row r="370" spans="1:11" x14ac:dyDescent="0.25">
      <c r="A370" t="s">
        <v>6539</v>
      </c>
      <c r="B370" s="8" t="s">
        <v>4</v>
      </c>
      <c r="C370" t="s">
        <v>525</v>
      </c>
      <c r="D370">
        <v>3</v>
      </c>
      <c r="E370" t="s">
        <v>7055</v>
      </c>
      <c r="F370" t="s">
        <v>6246</v>
      </c>
      <c r="I370">
        <f t="shared" si="10"/>
        <v>1</v>
      </c>
      <c r="J370">
        <v>1</v>
      </c>
      <c r="K370">
        <v>0</v>
      </c>
    </row>
    <row r="371" spans="1:11" x14ac:dyDescent="0.25">
      <c r="A371" t="s">
        <v>6665</v>
      </c>
      <c r="B371" s="8" t="s">
        <v>4</v>
      </c>
      <c r="C371" t="s">
        <v>525</v>
      </c>
      <c r="D371">
        <v>3</v>
      </c>
      <c r="E371" t="s">
        <v>7262</v>
      </c>
      <c r="I371">
        <f t="shared" si="10"/>
        <v>0</v>
      </c>
      <c r="J371">
        <v>1</v>
      </c>
      <c r="K371">
        <v>0</v>
      </c>
    </row>
    <row r="372" spans="1:11" x14ac:dyDescent="0.25">
      <c r="A372" t="s">
        <v>6429</v>
      </c>
      <c r="B372" s="8" t="s">
        <v>4</v>
      </c>
      <c r="C372" t="s">
        <v>525</v>
      </c>
      <c r="D372">
        <v>3</v>
      </c>
      <c r="E372" t="s">
        <v>6430</v>
      </c>
      <c r="F372" t="s">
        <v>6243</v>
      </c>
      <c r="I372">
        <f t="shared" si="10"/>
        <v>1</v>
      </c>
      <c r="J372">
        <v>1</v>
      </c>
      <c r="K372">
        <v>0</v>
      </c>
    </row>
    <row r="373" spans="1:11" x14ac:dyDescent="0.25">
      <c r="A373" t="s">
        <v>6876</v>
      </c>
      <c r="B373" s="8" t="s">
        <v>4</v>
      </c>
      <c r="C373" t="s">
        <v>525</v>
      </c>
      <c r="D373">
        <v>3</v>
      </c>
      <c r="E373" t="s">
        <v>1059</v>
      </c>
      <c r="F373" s="25"/>
      <c r="G373" s="25"/>
      <c r="H373" s="25"/>
      <c r="I373">
        <f t="shared" si="10"/>
        <v>0</v>
      </c>
      <c r="J373">
        <v>1</v>
      </c>
      <c r="K373">
        <v>0</v>
      </c>
    </row>
    <row r="374" spans="1:11" x14ac:dyDescent="0.25">
      <c r="A374" t="s">
        <v>6867</v>
      </c>
      <c r="B374" s="8" t="s">
        <v>4</v>
      </c>
      <c r="C374" t="s">
        <v>525</v>
      </c>
      <c r="D374">
        <v>3</v>
      </c>
      <c r="E374" t="s">
        <v>6419</v>
      </c>
      <c r="F374" s="25" t="s">
        <v>6244</v>
      </c>
      <c r="G374" s="25" t="s">
        <v>6260</v>
      </c>
      <c r="H374" s="25"/>
      <c r="I374">
        <f t="shared" si="10"/>
        <v>2</v>
      </c>
      <c r="J374">
        <v>1</v>
      </c>
      <c r="K374">
        <v>0</v>
      </c>
    </row>
    <row r="375" spans="1:11" x14ac:dyDescent="0.25">
      <c r="A375" t="s">
        <v>6583</v>
      </c>
      <c r="B375" s="8" t="s">
        <v>4</v>
      </c>
      <c r="C375" t="s">
        <v>525</v>
      </c>
      <c r="D375">
        <v>3</v>
      </c>
      <c r="E375" t="s">
        <v>7259</v>
      </c>
      <c r="F375" t="s">
        <v>6241</v>
      </c>
      <c r="G375" t="s">
        <v>7095</v>
      </c>
      <c r="I375">
        <f t="shared" si="10"/>
        <v>2</v>
      </c>
      <c r="J375">
        <v>1</v>
      </c>
      <c r="K375">
        <v>0</v>
      </c>
    </row>
    <row r="376" spans="1:11" x14ac:dyDescent="0.25">
      <c r="A376" t="s">
        <v>6722</v>
      </c>
      <c r="B376" s="8" t="s">
        <v>4</v>
      </c>
      <c r="C376" t="s">
        <v>525</v>
      </c>
      <c r="D376">
        <v>3</v>
      </c>
      <c r="E376" t="s">
        <v>9047</v>
      </c>
      <c r="I376">
        <f t="shared" si="10"/>
        <v>0</v>
      </c>
      <c r="J376">
        <v>1</v>
      </c>
      <c r="K376">
        <v>0</v>
      </c>
    </row>
    <row r="377" spans="1:11" x14ac:dyDescent="0.25">
      <c r="A377" t="s">
        <v>504</v>
      </c>
      <c r="B377" s="8" t="s">
        <v>4</v>
      </c>
      <c r="C377" t="s">
        <v>525</v>
      </c>
      <c r="D377">
        <v>3</v>
      </c>
      <c r="E377" t="s">
        <v>9032</v>
      </c>
      <c r="I377">
        <f t="shared" si="10"/>
        <v>0</v>
      </c>
      <c r="J377">
        <v>1</v>
      </c>
      <c r="K377">
        <v>0</v>
      </c>
    </row>
    <row r="378" spans="1:11" x14ac:dyDescent="0.25">
      <c r="A378" t="s">
        <v>6554</v>
      </c>
      <c r="B378" s="8" t="s">
        <v>4</v>
      </c>
      <c r="C378" t="s">
        <v>525</v>
      </c>
      <c r="D378">
        <v>4</v>
      </c>
      <c r="E378" t="s">
        <v>7842</v>
      </c>
      <c r="F378" s="25" t="s">
        <v>6233</v>
      </c>
      <c r="G378" s="25"/>
      <c r="H378" s="25"/>
      <c r="I378">
        <f t="shared" si="10"/>
        <v>1</v>
      </c>
      <c r="J378">
        <v>1</v>
      </c>
      <c r="K378">
        <v>0</v>
      </c>
    </row>
    <row r="379" spans="1:11" x14ac:dyDescent="0.25">
      <c r="A379" t="s">
        <v>874</v>
      </c>
      <c r="B379" s="8" t="s">
        <v>4</v>
      </c>
      <c r="C379" t="s">
        <v>525</v>
      </c>
      <c r="D379">
        <v>4</v>
      </c>
      <c r="E379" t="s">
        <v>7047</v>
      </c>
      <c r="F379" t="s">
        <v>6241</v>
      </c>
      <c r="G379" t="s">
        <v>7095</v>
      </c>
      <c r="I379">
        <f t="shared" si="10"/>
        <v>2</v>
      </c>
      <c r="J379">
        <v>1</v>
      </c>
      <c r="K379">
        <v>0</v>
      </c>
    </row>
    <row r="380" spans="1:11" x14ac:dyDescent="0.25">
      <c r="A380" t="s">
        <v>1078</v>
      </c>
      <c r="B380" s="8" t="s">
        <v>4</v>
      </c>
      <c r="C380" t="s">
        <v>525</v>
      </c>
      <c r="D380">
        <v>4</v>
      </c>
      <c r="E380" t="s">
        <v>1079</v>
      </c>
      <c r="I380">
        <f t="shared" si="10"/>
        <v>0</v>
      </c>
      <c r="J380">
        <v>1</v>
      </c>
      <c r="K380">
        <v>0</v>
      </c>
    </row>
    <row r="381" spans="1:11" x14ac:dyDescent="0.25">
      <c r="A381" t="s">
        <v>6875</v>
      </c>
      <c r="B381" s="8" t="s">
        <v>4</v>
      </c>
      <c r="C381" t="s">
        <v>525</v>
      </c>
      <c r="D381">
        <v>4</v>
      </c>
      <c r="E381" t="s">
        <v>827</v>
      </c>
      <c r="F381" s="25" t="s">
        <v>6243</v>
      </c>
      <c r="G381" s="25"/>
      <c r="H381" s="25"/>
      <c r="I381">
        <f t="shared" si="10"/>
        <v>1</v>
      </c>
      <c r="J381">
        <v>1</v>
      </c>
      <c r="K381">
        <v>0</v>
      </c>
    </row>
    <row r="382" spans="1:11" x14ac:dyDescent="0.25">
      <c r="A382" t="s">
        <v>1083</v>
      </c>
      <c r="B382" s="8" t="s">
        <v>4</v>
      </c>
      <c r="C382" t="s">
        <v>525</v>
      </c>
      <c r="D382">
        <v>4</v>
      </c>
      <c r="E382" t="s">
        <v>6275</v>
      </c>
      <c r="F382" s="25" t="s">
        <v>6241</v>
      </c>
      <c r="G382" s="25" t="s">
        <v>6260</v>
      </c>
      <c r="H382" s="25"/>
      <c r="I382">
        <f t="shared" si="10"/>
        <v>2</v>
      </c>
      <c r="J382">
        <v>1</v>
      </c>
      <c r="K382">
        <v>0</v>
      </c>
    </row>
    <row r="383" spans="1:11" x14ac:dyDescent="0.25">
      <c r="A383" t="s">
        <v>6504</v>
      </c>
      <c r="B383" s="8" t="s">
        <v>4</v>
      </c>
      <c r="C383" t="s">
        <v>525</v>
      </c>
      <c r="D383">
        <v>4</v>
      </c>
      <c r="E383" t="s">
        <v>7263</v>
      </c>
      <c r="I383">
        <f t="shared" si="10"/>
        <v>0</v>
      </c>
      <c r="J383">
        <v>1</v>
      </c>
      <c r="K383">
        <v>0</v>
      </c>
    </row>
    <row r="384" spans="1:11" x14ac:dyDescent="0.25">
      <c r="A384" t="s">
        <v>1077</v>
      </c>
      <c r="B384" s="8" t="s">
        <v>4</v>
      </c>
      <c r="C384" t="s">
        <v>525</v>
      </c>
      <c r="D384">
        <v>4</v>
      </c>
      <c r="E384" t="s">
        <v>888</v>
      </c>
      <c r="I384">
        <f t="shared" si="10"/>
        <v>0</v>
      </c>
      <c r="J384">
        <v>1</v>
      </c>
      <c r="K384">
        <v>0</v>
      </c>
    </row>
    <row r="385" spans="1:11" x14ac:dyDescent="0.25">
      <c r="A385" t="s">
        <v>414</v>
      </c>
      <c r="B385" s="8" t="s">
        <v>4</v>
      </c>
      <c r="C385" t="s">
        <v>525</v>
      </c>
      <c r="D385">
        <v>4</v>
      </c>
      <c r="E385" t="s">
        <v>904</v>
      </c>
      <c r="I385">
        <f t="shared" si="10"/>
        <v>0</v>
      </c>
      <c r="J385">
        <v>1</v>
      </c>
      <c r="K385">
        <v>0</v>
      </c>
    </row>
    <row r="386" spans="1:11" x14ac:dyDescent="0.25">
      <c r="A386" t="s">
        <v>6537</v>
      </c>
      <c r="B386" s="8" t="s">
        <v>4</v>
      </c>
      <c r="C386" t="s">
        <v>525</v>
      </c>
      <c r="D386">
        <v>4</v>
      </c>
      <c r="E386" t="s">
        <v>6538</v>
      </c>
      <c r="F386" t="s">
        <v>6241</v>
      </c>
      <c r="I386">
        <f t="shared" si="10"/>
        <v>1</v>
      </c>
      <c r="J386">
        <v>1</v>
      </c>
      <c r="K386">
        <v>0</v>
      </c>
    </row>
    <row r="387" spans="1:11" x14ac:dyDescent="0.25">
      <c r="A387" t="s">
        <v>1080</v>
      </c>
      <c r="B387" s="8" t="s">
        <v>4</v>
      </c>
      <c r="C387" t="s">
        <v>525</v>
      </c>
      <c r="D387">
        <v>4</v>
      </c>
      <c r="E387" t="s">
        <v>7062</v>
      </c>
      <c r="I387">
        <f t="shared" si="10"/>
        <v>0</v>
      </c>
      <c r="J387">
        <v>1</v>
      </c>
      <c r="K387">
        <v>0</v>
      </c>
    </row>
    <row r="388" spans="1:11" x14ac:dyDescent="0.25">
      <c r="A388" t="s">
        <v>6796</v>
      </c>
      <c r="B388" s="8" t="s">
        <v>4</v>
      </c>
      <c r="C388" t="s">
        <v>525</v>
      </c>
      <c r="D388">
        <v>4</v>
      </c>
      <c r="E388" t="s">
        <v>7240</v>
      </c>
      <c r="I388">
        <f t="shared" si="10"/>
        <v>0</v>
      </c>
      <c r="J388">
        <v>1</v>
      </c>
      <c r="K388">
        <v>0</v>
      </c>
    </row>
    <row r="389" spans="1:11" x14ac:dyDescent="0.25">
      <c r="A389" t="s">
        <v>3303</v>
      </c>
      <c r="B389" s="8" t="s">
        <v>4</v>
      </c>
      <c r="C389" t="s">
        <v>867</v>
      </c>
      <c r="D389">
        <v>5</v>
      </c>
      <c r="E389" t="s">
        <v>6954</v>
      </c>
      <c r="F389" t="s">
        <v>6241</v>
      </c>
      <c r="I389">
        <f t="shared" si="10"/>
        <v>1</v>
      </c>
      <c r="J389">
        <v>1</v>
      </c>
      <c r="K389">
        <v>0</v>
      </c>
    </row>
    <row r="390" spans="1:11" x14ac:dyDescent="0.25">
      <c r="A390" t="s">
        <v>597</v>
      </c>
      <c r="B390" s="8" t="s">
        <v>4</v>
      </c>
      <c r="C390" t="s">
        <v>525</v>
      </c>
      <c r="D390">
        <v>5</v>
      </c>
      <c r="E390" t="s">
        <v>987</v>
      </c>
      <c r="I390">
        <f t="shared" si="10"/>
        <v>0</v>
      </c>
      <c r="J390">
        <v>1</v>
      </c>
      <c r="K390">
        <v>0</v>
      </c>
    </row>
    <row r="391" spans="1:11" x14ac:dyDescent="0.25">
      <c r="A391" t="s">
        <v>412</v>
      </c>
      <c r="B391" s="8" t="s">
        <v>4</v>
      </c>
      <c r="C391" t="s">
        <v>525</v>
      </c>
      <c r="D391">
        <v>5</v>
      </c>
      <c r="E391" t="s">
        <v>828</v>
      </c>
      <c r="I391">
        <f t="shared" si="10"/>
        <v>0</v>
      </c>
      <c r="J391">
        <v>1</v>
      </c>
      <c r="K391">
        <v>0</v>
      </c>
    </row>
    <row r="392" spans="1:11" x14ac:dyDescent="0.25">
      <c r="A392" t="s">
        <v>6482</v>
      </c>
      <c r="B392" s="8" t="s">
        <v>4</v>
      </c>
      <c r="C392" t="s">
        <v>525</v>
      </c>
      <c r="D392">
        <v>5</v>
      </c>
      <c r="E392" t="s">
        <v>9033</v>
      </c>
      <c r="I392">
        <f t="shared" si="10"/>
        <v>0</v>
      </c>
      <c r="J392">
        <v>1</v>
      </c>
      <c r="K392">
        <v>0</v>
      </c>
    </row>
    <row r="393" spans="1:11" x14ac:dyDescent="0.25">
      <c r="A393" t="s">
        <v>1075</v>
      </c>
      <c r="B393" s="8" t="s">
        <v>4</v>
      </c>
      <c r="C393" t="s">
        <v>525</v>
      </c>
      <c r="D393">
        <v>5</v>
      </c>
      <c r="E393" t="s">
        <v>8890</v>
      </c>
      <c r="F393" s="25" t="s">
        <v>6243</v>
      </c>
      <c r="G393" s="25"/>
      <c r="H393" s="25"/>
      <c r="I393">
        <f t="shared" si="10"/>
        <v>1</v>
      </c>
      <c r="J393">
        <v>1</v>
      </c>
      <c r="K393">
        <v>0</v>
      </c>
    </row>
    <row r="394" spans="1:11" x14ac:dyDescent="0.25">
      <c r="A394" t="s">
        <v>6505</v>
      </c>
      <c r="B394" s="8" t="s">
        <v>4</v>
      </c>
      <c r="C394" t="s">
        <v>525</v>
      </c>
      <c r="D394">
        <v>5</v>
      </c>
      <c r="E394" t="s">
        <v>6506</v>
      </c>
      <c r="I394">
        <f t="shared" si="10"/>
        <v>0</v>
      </c>
      <c r="J394">
        <v>1</v>
      </c>
      <c r="K394">
        <v>0</v>
      </c>
    </row>
    <row r="395" spans="1:11" x14ac:dyDescent="0.25">
      <c r="A395" t="s">
        <v>3345</v>
      </c>
      <c r="B395" s="8" t="s">
        <v>4</v>
      </c>
      <c r="C395" t="s">
        <v>867</v>
      </c>
      <c r="D395">
        <v>5</v>
      </c>
      <c r="E395" t="s">
        <v>6964</v>
      </c>
      <c r="F395" t="s">
        <v>6243</v>
      </c>
      <c r="I395">
        <f t="shared" si="10"/>
        <v>1</v>
      </c>
      <c r="J395">
        <v>1</v>
      </c>
      <c r="K395">
        <v>0</v>
      </c>
    </row>
    <row r="396" spans="1:11" x14ac:dyDescent="0.25">
      <c r="A396" t="s">
        <v>6350</v>
      </c>
      <c r="B396" s="8" t="s">
        <v>4</v>
      </c>
      <c r="C396" t="s">
        <v>867</v>
      </c>
      <c r="D396">
        <v>5</v>
      </c>
      <c r="E396" t="s">
        <v>6963</v>
      </c>
      <c r="I396">
        <f t="shared" si="10"/>
        <v>0</v>
      </c>
      <c r="J396">
        <v>1</v>
      </c>
      <c r="K396">
        <v>0</v>
      </c>
    </row>
    <row r="397" spans="1:11" x14ac:dyDescent="0.25">
      <c r="A397" t="s">
        <v>3354</v>
      </c>
      <c r="B397" s="8" t="s">
        <v>4</v>
      </c>
      <c r="C397" t="s">
        <v>867</v>
      </c>
      <c r="D397">
        <v>5</v>
      </c>
      <c r="E397" t="s">
        <v>6261</v>
      </c>
      <c r="F397" t="s">
        <v>6241</v>
      </c>
      <c r="I397">
        <f t="shared" si="10"/>
        <v>1</v>
      </c>
      <c r="J397">
        <v>1</v>
      </c>
      <c r="K397">
        <v>0</v>
      </c>
    </row>
    <row r="398" spans="1:11" x14ac:dyDescent="0.25">
      <c r="A398" t="s">
        <v>694</v>
      </c>
      <c r="B398" s="8" t="s">
        <v>4</v>
      </c>
      <c r="C398" t="s">
        <v>525</v>
      </c>
      <c r="D398">
        <v>5</v>
      </c>
      <c r="E398" t="s">
        <v>884</v>
      </c>
      <c r="I398">
        <f t="shared" si="10"/>
        <v>0</v>
      </c>
      <c r="J398">
        <v>1</v>
      </c>
      <c r="K398">
        <v>0</v>
      </c>
    </row>
    <row r="399" spans="1:11" x14ac:dyDescent="0.25">
      <c r="A399" t="s">
        <v>647</v>
      </c>
      <c r="B399" s="8" t="s">
        <v>4</v>
      </c>
      <c r="C399" t="s">
        <v>525</v>
      </c>
      <c r="D399">
        <v>6</v>
      </c>
      <c r="E399" t="s">
        <v>856</v>
      </c>
      <c r="I399">
        <f t="shared" si="10"/>
        <v>0</v>
      </c>
      <c r="J399">
        <v>1</v>
      </c>
      <c r="K399">
        <v>0</v>
      </c>
    </row>
    <row r="400" spans="1:11" x14ac:dyDescent="0.25">
      <c r="A400" t="s">
        <v>1072</v>
      </c>
      <c r="B400" s="8" t="s">
        <v>4</v>
      </c>
      <c r="C400" t="s">
        <v>525</v>
      </c>
      <c r="D400">
        <v>6</v>
      </c>
      <c r="E400" t="s">
        <v>6851</v>
      </c>
      <c r="F400" t="s">
        <v>6246</v>
      </c>
      <c r="G400" t="s">
        <v>6245</v>
      </c>
      <c r="I400">
        <f t="shared" si="10"/>
        <v>2</v>
      </c>
      <c r="J400">
        <v>1</v>
      </c>
      <c r="K400">
        <v>0</v>
      </c>
    </row>
    <row r="401" spans="1:11" x14ac:dyDescent="0.25">
      <c r="A401" t="s">
        <v>1073</v>
      </c>
      <c r="B401" s="8" t="s">
        <v>4</v>
      </c>
      <c r="C401" t="s">
        <v>525</v>
      </c>
      <c r="D401">
        <v>6</v>
      </c>
      <c r="E401" t="s">
        <v>967</v>
      </c>
      <c r="I401">
        <f t="shared" si="10"/>
        <v>0</v>
      </c>
      <c r="J401">
        <v>1</v>
      </c>
      <c r="K401">
        <v>0</v>
      </c>
    </row>
    <row r="402" spans="1:11" x14ac:dyDescent="0.25">
      <c r="A402" t="s">
        <v>797</v>
      </c>
      <c r="B402" s="8" t="s">
        <v>4</v>
      </c>
      <c r="C402" t="s">
        <v>525</v>
      </c>
      <c r="D402">
        <v>6</v>
      </c>
      <c r="E402" t="s">
        <v>1041</v>
      </c>
      <c r="I402">
        <f t="shared" si="10"/>
        <v>0</v>
      </c>
      <c r="J402">
        <v>1</v>
      </c>
      <c r="K402">
        <v>0</v>
      </c>
    </row>
    <row r="403" spans="1:11" x14ac:dyDescent="0.25">
      <c r="A403" t="s">
        <v>6392</v>
      </c>
      <c r="B403" s="8" t="s">
        <v>4</v>
      </c>
      <c r="C403" t="s">
        <v>525</v>
      </c>
      <c r="D403">
        <v>7</v>
      </c>
      <c r="E403" t="s">
        <v>6393</v>
      </c>
      <c r="I403">
        <f t="shared" si="10"/>
        <v>0</v>
      </c>
      <c r="J403">
        <v>1</v>
      </c>
      <c r="K403">
        <v>0</v>
      </c>
    </row>
    <row r="404" spans="1:11" x14ac:dyDescent="0.25">
      <c r="A404" t="s">
        <v>837</v>
      </c>
      <c r="B404" s="8" t="s">
        <v>4</v>
      </c>
      <c r="C404" t="s">
        <v>525</v>
      </c>
      <c r="D404">
        <v>7</v>
      </c>
      <c r="E404" t="s">
        <v>7050</v>
      </c>
      <c r="F404" t="s">
        <v>6245</v>
      </c>
      <c r="I404">
        <f t="shared" si="10"/>
        <v>1</v>
      </c>
      <c r="J404">
        <v>1</v>
      </c>
      <c r="K404">
        <v>0</v>
      </c>
    </row>
    <row r="405" spans="1:11" x14ac:dyDescent="0.25">
      <c r="A405" t="s">
        <v>6824</v>
      </c>
      <c r="B405" s="8" t="s">
        <v>4</v>
      </c>
      <c r="C405" t="s">
        <v>525</v>
      </c>
      <c r="D405">
        <v>7</v>
      </c>
      <c r="E405" t="s">
        <v>7051</v>
      </c>
      <c r="F405" t="s">
        <v>6241</v>
      </c>
      <c r="I405">
        <f t="shared" si="10"/>
        <v>1</v>
      </c>
      <c r="J405">
        <v>1</v>
      </c>
      <c r="K405">
        <v>0</v>
      </c>
    </row>
    <row r="406" spans="1:11" x14ac:dyDescent="0.25">
      <c r="A406" t="s">
        <v>1068</v>
      </c>
      <c r="B406" s="8" t="s">
        <v>4</v>
      </c>
      <c r="C406" t="s">
        <v>525</v>
      </c>
      <c r="D406">
        <v>8</v>
      </c>
      <c r="E406" t="s">
        <v>7842</v>
      </c>
      <c r="F406" t="s">
        <v>6328</v>
      </c>
      <c r="I406">
        <f t="shared" si="10"/>
        <v>1</v>
      </c>
      <c r="J406">
        <v>1</v>
      </c>
      <c r="K406">
        <v>0</v>
      </c>
    </row>
    <row r="407" spans="1:11" x14ac:dyDescent="0.25">
      <c r="A407" t="s">
        <v>6351</v>
      </c>
      <c r="B407" s="8" t="s">
        <v>4</v>
      </c>
      <c r="C407" t="s">
        <v>525</v>
      </c>
      <c r="D407">
        <v>8</v>
      </c>
      <c r="E407" t="s">
        <v>8427</v>
      </c>
      <c r="I407">
        <f t="shared" si="10"/>
        <v>0</v>
      </c>
      <c r="J407">
        <v>1</v>
      </c>
      <c r="K407">
        <v>0</v>
      </c>
    </row>
    <row r="408" spans="1:11" x14ac:dyDescent="0.25">
      <c r="A408" t="s">
        <v>6352</v>
      </c>
      <c r="B408" s="8" t="s">
        <v>4</v>
      </c>
      <c r="C408" t="s">
        <v>525</v>
      </c>
      <c r="D408">
        <v>8</v>
      </c>
      <c r="E408" t="s">
        <v>8477</v>
      </c>
      <c r="I408">
        <f t="shared" si="10"/>
        <v>0</v>
      </c>
      <c r="J408">
        <v>1</v>
      </c>
      <c r="K408">
        <v>0</v>
      </c>
    </row>
    <row r="409" spans="1:11" x14ac:dyDescent="0.25">
      <c r="A409" t="s">
        <v>649</v>
      </c>
      <c r="B409" s="8" t="s">
        <v>4</v>
      </c>
      <c r="C409" t="s">
        <v>525</v>
      </c>
      <c r="D409" t="s">
        <v>446</v>
      </c>
      <c r="E409" t="s">
        <v>6641</v>
      </c>
      <c r="I409">
        <f t="shared" si="10"/>
        <v>0</v>
      </c>
      <c r="J409">
        <v>1</v>
      </c>
      <c r="K409">
        <v>0</v>
      </c>
    </row>
    <row r="410" spans="1:11" x14ac:dyDescent="0.25">
      <c r="A410" t="s">
        <v>3100</v>
      </c>
      <c r="B410" s="8" t="s">
        <v>4</v>
      </c>
      <c r="C410" t="s">
        <v>523</v>
      </c>
      <c r="D410">
        <v>0</v>
      </c>
      <c r="E410" t="s">
        <v>6273</v>
      </c>
      <c r="I410">
        <f t="shared" si="10"/>
        <v>0</v>
      </c>
      <c r="J410">
        <v>1</v>
      </c>
      <c r="K410">
        <v>0</v>
      </c>
    </row>
    <row r="411" spans="1:11" x14ac:dyDescent="0.25">
      <c r="A411" t="s">
        <v>646</v>
      </c>
      <c r="B411" s="8" t="s">
        <v>4</v>
      </c>
      <c r="C411" t="s">
        <v>523</v>
      </c>
      <c r="D411">
        <v>1</v>
      </c>
      <c r="E411" t="s">
        <v>9034</v>
      </c>
      <c r="I411">
        <f t="shared" si="10"/>
        <v>0</v>
      </c>
      <c r="J411">
        <v>1</v>
      </c>
      <c r="K411">
        <v>0</v>
      </c>
    </row>
    <row r="412" spans="1:11" x14ac:dyDescent="0.25">
      <c r="A412" t="s">
        <v>6874</v>
      </c>
      <c r="B412" s="8" t="s">
        <v>4</v>
      </c>
      <c r="C412" t="s">
        <v>523</v>
      </c>
      <c r="D412">
        <v>2</v>
      </c>
      <c r="E412" t="s">
        <v>6444</v>
      </c>
      <c r="F412" t="s">
        <v>6241</v>
      </c>
      <c r="I412">
        <f t="shared" si="10"/>
        <v>1</v>
      </c>
      <c r="J412">
        <v>1</v>
      </c>
      <c r="K412">
        <v>0</v>
      </c>
    </row>
    <row r="413" spans="1:11" x14ac:dyDescent="0.25">
      <c r="A413" t="s">
        <v>711</v>
      </c>
      <c r="B413" s="8" t="s">
        <v>4</v>
      </c>
      <c r="C413" t="s">
        <v>523</v>
      </c>
      <c r="D413">
        <v>2</v>
      </c>
      <c r="E413" t="s">
        <v>588</v>
      </c>
      <c r="I413">
        <f t="shared" si="10"/>
        <v>0</v>
      </c>
      <c r="J413">
        <v>1</v>
      </c>
      <c r="K413">
        <v>0</v>
      </c>
    </row>
    <row r="414" spans="1:11" x14ac:dyDescent="0.25">
      <c r="A414" t="s">
        <v>644</v>
      </c>
      <c r="B414" s="8" t="s">
        <v>4</v>
      </c>
      <c r="C414" t="s">
        <v>523</v>
      </c>
      <c r="D414">
        <v>3</v>
      </c>
      <c r="E414" t="s">
        <v>8890</v>
      </c>
      <c r="I414">
        <f t="shared" si="10"/>
        <v>0</v>
      </c>
      <c r="J414">
        <v>1</v>
      </c>
      <c r="K414">
        <v>0</v>
      </c>
    </row>
    <row r="415" spans="1:11" x14ac:dyDescent="0.25">
      <c r="A415" t="s">
        <v>596</v>
      </c>
      <c r="B415" s="8" t="s">
        <v>4</v>
      </c>
      <c r="C415" t="s">
        <v>523</v>
      </c>
      <c r="D415">
        <v>3</v>
      </c>
      <c r="E415" t="s">
        <v>904</v>
      </c>
      <c r="I415">
        <f t="shared" si="10"/>
        <v>0</v>
      </c>
      <c r="J415">
        <v>1</v>
      </c>
      <c r="K415">
        <v>0</v>
      </c>
    </row>
    <row r="416" spans="1:11" x14ac:dyDescent="0.25">
      <c r="A416" t="s">
        <v>6910</v>
      </c>
      <c r="B416" s="15" t="s">
        <v>5</v>
      </c>
      <c r="C416" t="s">
        <v>867</v>
      </c>
      <c r="D416">
        <v>2</v>
      </c>
      <c r="E416" t="s">
        <v>7267</v>
      </c>
      <c r="I416">
        <f t="shared" si="10"/>
        <v>0</v>
      </c>
      <c r="J416">
        <v>1</v>
      </c>
      <c r="K416">
        <v>0</v>
      </c>
    </row>
    <row r="417" spans="1:11" x14ac:dyDescent="0.25">
      <c r="A417" t="s">
        <v>6630</v>
      </c>
      <c r="B417" s="15" t="s">
        <v>5</v>
      </c>
      <c r="C417" t="s">
        <v>867</v>
      </c>
      <c r="D417">
        <v>3</v>
      </c>
      <c r="E417" t="s">
        <v>7266</v>
      </c>
      <c r="F417" t="s">
        <v>6313</v>
      </c>
      <c r="G417" t="s">
        <v>6241</v>
      </c>
      <c r="I417">
        <f t="shared" si="10"/>
        <v>2</v>
      </c>
      <c r="J417">
        <v>1</v>
      </c>
      <c r="K417">
        <v>0</v>
      </c>
    </row>
    <row r="418" spans="1:11" x14ac:dyDescent="0.25">
      <c r="A418" t="s">
        <v>6699</v>
      </c>
      <c r="B418" s="15" t="s">
        <v>5</v>
      </c>
      <c r="C418" t="s">
        <v>867</v>
      </c>
      <c r="D418">
        <v>4</v>
      </c>
      <c r="E418" t="s">
        <v>7842</v>
      </c>
      <c r="F418" t="s">
        <v>6233</v>
      </c>
      <c r="I418">
        <f t="shared" si="10"/>
        <v>1</v>
      </c>
      <c r="J418">
        <v>1</v>
      </c>
      <c r="K418">
        <v>0</v>
      </c>
    </row>
    <row r="419" spans="1:11" x14ac:dyDescent="0.25">
      <c r="A419" t="s">
        <v>6702</v>
      </c>
      <c r="B419" s="15" t="s">
        <v>5</v>
      </c>
      <c r="C419" t="s">
        <v>867</v>
      </c>
      <c r="D419">
        <v>4</v>
      </c>
      <c r="E419" t="s">
        <v>6703</v>
      </c>
      <c r="I419">
        <f t="shared" si="10"/>
        <v>0</v>
      </c>
      <c r="J419">
        <v>1</v>
      </c>
      <c r="K419">
        <v>0</v>
      </c>
    </row>
    <row r="420" spans="1:11" x14ac:dyDescent="0.25">
      <c r="A420" t="s">
        <v>1099</v>
      </c>
      <c r="B420" s="15" t="s">
        <v>5</v>
      </c>
      <c r="C420" t="s">
        <v>867</v>
      </c>
      <c r="D420">
        <v>4</v>
      </c>
      <c r="E420" t="s">
        <v>1100</v>
      </c>
      <c r="I420">
        <f t="shared" si="10"/>
        <v>0</v>
      </c>
      <c r="J420">
        <v>1</v>
      </c>
      <c r="K420">
        <v>0</v>
      </c>
    </row>
    <row r="421" spans="1:11" x14ac:dyDescent="0.25">
      <c r="A421" t="s">
        <v>6564</v>
      </c>
      <c r="B421" s="15" t="s">
        <v>5</v>
      </c>
      <c r="C421" t="s">
        <v>867</v>
      </c>
      <c r="D421">
        <v>4</v>
      </c>
      <c r="E421" t="s">
        <v>6565</v>
      </c>
      <c r="F421" t="s">
        <v>6272</v>
      </c>
      <c r="I421">
        <f t="shared" si="10"/>
        <v>1</v>
      </c>
      <c r="J421">
        <v>1</v>
      </c>
      <c r="K421">
        <v>0</v>
      </c>
    </row>
    <row r="422" spans="1:11" x14ac:dyDescent="0.25">
      <c r="A422" t="s">
        <v>6708</v>
      </c>
      <c r="B422" s="15" t="s">
        <v>5</v>
      </c>
      <c r="C422" t="s">
        <v>867</v>
      </c>
      <c r="D422">
        <v>4</v>
      </c>
      <c r="E422" t="s">
        <v>6749</v>
      </c>
      <c r="I422">
        <f t="shared" si="10"/>
        <v>0</v>
      </c>
      <c r="J422">
        <v>1</v>
      </c>
      <c r="K422">
        <v>0</v>
      </c>
    </row>
    <row r="423" spans="1:11" x14ac:dyDescent="0.25">
      <c r="A423" t="s">
        <v>6698</v>
      </c>
      <c r="B423" s="15" t="s">
        <v>5</v>
      </c>
      <c r="C423" t="s">
        <v>867</v>
      </c>
      <c r="D423">
        <v>4</v>
      </c>
      <c r="E423" t="s">
        <v>6700</v>
      </c>
      <c r="I423">
        <f t="shared" si="10"/>
        <v>0</v>
      </c>
      <c r="J423">
        <v>1</v>
      </c>
      <c r="K423">
        <v>0</v>
      </c>
    </row>
    <row r="424" spans="1:11" x14ac:dyDescent="0.25">
      <c r="A424" t="s">
        <v>1092</v>
      </c>
      <c r="B424" s="15" t="s">
        <v>5</v>
      </c>
      <c r="C424" t="s">
        <v>867</v>
      </c>
      <c r="D424">
        <v>4</v>
      </c>
      <c r="E424" t="s">
        <v>827</v>
      </c>
      <c r="F424" t="s">
        <v>6244</v>
      </c>
      <c r="I424">
        <f t="shared" si="10"/>
        <v>1</v>
      </c>
      <c r="J424">
        <v>1</v>
      </c>
      <c r="K424">
        <v>0</v>
      </c>
    </row>
    <row r="425" spans="1:11" x14ac:dyDescent="0.25">
      <c r="A425" t="s">
        <v>6498</v>
      </c>
      <c r="B425" s="15" t="s">
        <v>5</v>
      </c>
      <c r="C425" t="s">
        <v>867</v>
      </c>
      <c r="D425">
        <v>5</v>
      </c>
      <c r="E425" t="s">
        <v>3515</v>
      </c>
      <c r="I425">
        <f t="shared" si="10"/>
        <v>0</v>
      </c>
      <c r="J425">
        <v>1</v>
      </c>
      <c r="K425">
        <v>0</v>
      </c>
    </row>
    <row r="426" spans="1:11" x14ac:dyDescent="0.25">
      <c r="A426" t="s">
        <v>6776</v>
      </c>
      <c r="B426" s="15" t="s">
        <v>5</v>
      </c>
      <c r="C426" t="s">
        <v>867</v>
      </c>
      <c r="D426">
        <v>5</v>
      </c>
      <c r="E426" t="s">
        <v>968</v>
      </c>
      <c r="I426">
        <f t="shared" si="10"/>
        <v>0</v>
      </c>
      <c r="J426">
        <v>1</v>
      </c>
      <c r="K426">
        <v>0</v>
      </c>
    </row>
    <row r="427" spans="1:11" x14ac:dyDescent="0.25">
      <c r="A427" t="s">
        <v>1094</v>
      </c>
      <c r="B427" s="15" t="s">
        <v>5</v>
      </c>
      <c r="C427" t="s">
        <v>867</v>
      </c>
      <c r="D427">
        <v>5</v>
      </c>
      <c r="E427" t="s">
        <v>6283</v>
      </c>
      <c r="F427" t="s">
        <v>6244</v>
      </c>
      <c r="I427">
        <f t="shared" si="10"/>
        <v>1</v>
      </c>
      <c r="J427">
        <v>1</v>
      </c>
      <c r="K427">
        <v>0</v>
      </c>
    </row>
    <row r="428" spans="1:11" x14ac:dyDescent="0.25">
      <c r="A428" t="s">
        <v>1090</v>
      </c>
      <c r="B428" s="15" t="s">
        <v>5</v>
      </c>
      <c r="C428" t="s">
        <v>867</v>
      </c>
      <c r="D428">
        <v>6</v>
      </c>
      <c r="E428" t="s">
        <v>1091</v>
      </c>
      <c r="I428">
        <f t="shared" si="10"/>
        <v>0</v>
      </c>
      <c r="J428">
        <v>1</v>
      </c>
      <c r="K428">
        <v>0</v>
      </c>
    </row>
    <row r="429" spans="1:11" x14ac:dyDescent="0.25">
      <c r="A429" t="s">
        <v>6381</v>
      </c>
      <c r="B429" s="15" t="s">
        <v>5</v>
      </c>
      <c r="C429" t="s">
        <v>524</v>
      </c>
      <c r="D429">
        <v>0</v>
      </c>
      <c r="E429" t="s">
        <v>7072</v>
      </c>
      <c r="I429">
        <f t="shared" ref="I429:I492" si="11">COUNTA(F429:H429)</f>
        <v>0</v>
      </c>
      <c r="J429">
        <v>1</v>
      </c>
      <c r="K429">
        <v>0</v>
      </c>
    </row>
    <row r="430" spans="1:11" x14ac:dyDescent="0.25">
      <c r="A430" t="s">
        <v>6357</v>
      </c>
      <c r="B430" s="15" t="s">
        <v>5</v>
      </c>
      <c r="C430" t="s">
        <v>524</v>
      </c>
      <c r="D430">
        <v>1</v>
      </c>
      <c r="E430" t="s">
        <v>7092</v>
      </c>
      <c r="I430">
        <f t="shared" si="11"/>
        <v>0</v>
      </c>
      <c r="J430">
        <v>1</v>
      </c>
      <c r="K430">
        <v>0</v>
      </c>
    </row>
    <row r="431" spans="1:11" x14ac:dyDescent="0.25">
      <c r="A431" t="s">
        <v>457</v>
      </c>
      <c r="B431" s="15" t="s">
        <v>5</v>
      </c>
      <c r="C431" t="s">
        <v>524</v>
      </c>
      <c r="D431">
        <v>3</v>
      </c>
      <c r="E431" t="s">
        <v>9035</v>
      </c>
      <c r="F431" t="s">
        <v>6260</v>
      </c>
      <c r="I431">
        <f t="shared" si="11"/>
        <v>1</v>
      </c>
      <c r="J431">
        <v>1</v>
      </c>
      <c r="K431">
        <v>0</v>
      </c>
    </row>
    <row r="432" spans="1:11" x14ac:dyDescent="0.25">
      <c r="A432" t="s">
        <v>6688</v>
      </c>
      <c r="B432" s="15" t="s">
        <v>5</v>
      </c>
      <c r="C432" t="s">
        <v>524</v>
      </c>
      <c r="D432">
        <v>3</v>
      </c>
      <c r="E432" t="s">
        <v>499</v>
      </c>
      <c r="I432">
        <f t="shared" si="11"/>
        <v>0</v>
      </c>
      <c r="J432">
        <v>1</v>
      </c>
      <c r="K432">
        <v>0</v>
      </c>
    </row>
    <row r="433" spans="1:11" x14ac:dyDescent="0.25">
      <c r="A433" t="s">
        <v>502</v>
      </c>
      <c r="B433" s="15" t="s">
        <v>5</v>
      </c>
      <c r="C433" t="s">
        <v>524</v>
      </c>
      <c r="D433">
        <v>3</v>
      </c>
      <c r="E433" t="s">
        <v>911</v>
      </c>
      <c r="I433">
        <f t="shared" si="11"/>
        <v>0</v>
      </c>
      <c r="J433">
        <v>1</v>
      </c>
      <c r="K433">
        <v>0</v>
      </c>
    </row>
    <row r="434" spans="1:11" x14ac:dyDescent="0.25">
      <c r="A434" t="s">
        <v>880</v>
      </c>
      <c r="B434" s="15" t="s">
        <v>5</v>
      </c>
      <c r="C434" t="s">
        <v>524</v>
      </c>
      <c r="D434">
        <v>3</v>
      </c>
      <c r="E434" t="s">
        <v>961</v>
      </c>
      <c r="F434" t="s">
        <v>6241</v>
      </c>
      <c r="I434">
        <f t="shared" si="11"/>
        <v>1</v>
      </c>
      <c r="J434">
        <v>1</v>
      </c>
      <c r="K434">
        <v>0</v>
      </c>
    </row>
    <row r="435" spans="1:11" x14ac:dyDescent="0.25">
      <c r="A435" t="s">
        <v>449</v>
      </c>
      <c r="B435" s="15" t="s">
        <v>5</v>
      </c>
      <c r="C435" t="s">
        <v>524</v>
      </c>
      <c r="D435">
        <v>4</v>
      </c>
      <c r="E435" t="s">
        <v>498</v>
      </c>
      <c r="I435">
        <f t="shared" si="11"/>
        <v>0</v>
      </c>
      <c r="J435">
        <v>1</v>
      </c>
      <c r="K435">
        <v>0</v>
      </c>
    </row>
    <row r="436" spans="1:11" x14ac:dyDescent="0.25">
      <c r="A436" t="s">
        <v>1098</v>
      </c>
      <c r="B436" s="15" t="s">
        <v>5</v>
      </c>
      <c r="C436" t="s">
        <v>524</v>
      </c>
      <c r="D436">
        <v>4</v>
      </c>
      <c r="E436" t="s">
        <v>6281</v>
      </c>
      <c r="F436" t="s">
        <v>6280</v>
      </c>
      <c r="G436" t="s">
        <v>6249</v>
      </c>
      <c r="I436">
        <f t="shared" si="11"/>
        <v>2</v>
      </c>
      <c r="J436">
        <v>1</v>
      </c>
      <c r="K436">
        <v>0</v>
      </c>
    </row>
    <row r="437" spans="1:11" x14ac:dyDescent="0.25">
      <c r="A437" t="s">
        <v>584</v>
      </c>
      <c r="B437" s="15" t="s">
        <v>5</v>
      </c>
      <c r="C437" t="s">
        <v>524</v>
      </c>
      <c r="D437">
        <v>5</v>
      </c>
      <c r="E437" t="s">
        <v>987</v>
      </c>
      <c r="I437">
        <f t="shared" si="11"/>
        <v>0</v>
      </c>
      <c r="J437">
        <v>1</v>
      </c>
      <c r="K437">
        <v>0</v>
      </c>
    </row>
    <row r="438" spans="1:11" x14ac:dyDescent="0.25">
      <c r="A438" t="s">
        <v>6585</v>
      </c>
      <c r="B438" s="15" t="s">
        <v>5</v>
      </c>
      <c r="C438" t="s">
        <v>525</v>
      </c>
      <c r="D438">
        <v>3</v>
      </c>
      <c r="E438" t="s">
        <v>6279</v>
      </c>
      <c r="F438" t="s">
        <v>6241</v>
      </c>
      <c r="I438">
        <f t="shared" si="11"/>
        <v>1</v>
      </c>
      <c r="J438">
        <v>1</v>
      </c>
      <c r="K438">
        <v>0</v>
      </c>
    </row>
    <row r="439" spans="1:11" x14ac:dyDescent="0.25">
      <c r="A439" t="s">
        <v>1101</v>
      </c>
      <c r="B439" s="15" t="s">
        <v>5</v>
      </c>
      <c r="C439" t="s">
        <v>525</v>
      </c>
      <c r="D439">
        <v>3</v>
      </c>
      <c r="E439" t="s">
        <v>6310</v>
      </c>
      <c r="F439" t="s">
        <v>6249</v>
      </c>
      <c r="G439" t="s">
        <v>6241</v>
      </c>
      <c r="I439">
        <f t="shared" si="11"/>
        <v>2</v>
      </c>
      <c r="J439">
        <v>1</v>
      </c>
      <c r="K439">
        <v>0</v>
      </c>
    </row>
    <row r="440" spans="1:11" x14ac:dyDescent="0.25">
      <c r="A440" t="s">
        <v>6943</v>
      </c>
      <c r="B440" s="15" t="s">
        <v>5</v>
      </c>
      <c r="C440" t="s">
        <v>525</v>
      </c>
      <c r="D440">
        <v>3</v>
      </c>
      <c r="E440" t="s">
        <v>7268</v>
      </c>
      <c r="F440" t="s">
        <v>6242</v>
      </c>
      <c r="G440" t="s">
        <v>6241</v>
      </c>
      <c r="I440">
        <f t="shared" si="11"/>
        <v>2</v>
      </c>
      <c r="J440">
        <v>1</v>
      </c>
      <c r="K440">
        <v>0</v>
      </c>
    </row>
    <row r="441" spans="1:11" x14ac:dyDescent="0.25">
      <c r="A441" t="s">
        <v>1095</v>
      </c>
      <c r="B441" s="15" t="s">
        <v>5</v>
      </c>
      <c r="C441" t="s">
        <v>525</v>
      </c>
      <c r="D441">
        <v>4</v>
      </c>
      <c r="E441" t="s">
        <v>7842</v>
      </c>
      <c r="F441" t="s">
        <v>6280</v>
      </c>
      <c r="G441" t="s">
        <v>6249</v>
      </c>
      <c r="I441">
        <f t="shared" si="11"/>
        <v>2</v>
      </c>
      <c r="J441">
        <v>1</v>
      </c>
      <c r="K441">
        <v>0</v>
      </c>
    </row>
    <row r="442" spans="1:11" x14ac:dyDescent="0.25">
      <c r="A442" t="s">
        <v>6361</v>
      </c>
      <c r="B442" s="15" t="s">
        <v>5</v>
      </c>
      <c r="C442" t="s">
        <v>525</v>
      </c>
      <c r="D442">
        <v>4</v>
      </c>
      <c r="E442" t="s">
        <v>6362</v>
      </c>
      <c r="I442">
        <f t="shared" si="11"/>
        <v>0</v>
      </c>
      <c r="J442">
        <v>1</v>
      </c>
      <c r="K442">
        <v>0</v>
      </c>
    </row>
    <row r="443" spans="1:11" x14ac:dyDescent="0.25">
      <c r="A443" t="s">
        <v>6803</v>
      </c>
      <c r="B443" s="15" t="s">
        <v>5</v>
      </c>
      <c r="C443" t="s">
        <v>867</v>
      </c>
      <c r="D443">
        <v>5</v>
      </c>
      <c r="E443" t="s">
        <v>6499</v>
      </c>
      <c r="F443" t="s">
        <v>6246</v>
      </c>
      <c r="I443">
        <f t="shared" si="11"/>
        <v>1</v>
      </c>
      <c r="J443">
        <v>1</v>
      </c>
      <c r="K443">
        <v>0</v>
      </c>
    </row>
    <row r="444" spans="1:11" x14ac:dyDescent="0.25">
      <c r="A444" t="s">
        <v>1093</v>
      </c>
      <c r="B444" s="15" t="s">
        <v>5</v>
      </c>
      <c r="C444" t="s">
        <v>525</v>
      </c>
      <c r="D444">
        <v>5</v>
      </c>
      <c r="E444" t="s">
        <v>6499</v>
      </c>
      <c r="I444">
        <f t="shared" si="11"/>
        <v>0</v>
      </c>
      <c r="J444">
        <v>1</v>
      </c>
      <c r="K444">
        <v>0</v>
      </c>
    </row>
    <row r="445" spans="1:11" x14ac:dyDescent="0.25">
      <c r="A445" t="s">
        <v>495</v>
      </c>
      <c r="B445" s="15" t="s">
        <v>5</v>
      </c>
      <c r="C445" t="s">
        <v>525</v>
      </c>
      <c r="D445">
        <v>6</v>
      </c>
      <c r="E445" t="s">
        <v>498</v>
      </c>
      <c r="F445" t="s">
        <v>6332</v>
      </c>
      <c r="I445">
        <f t="shared" si="11"/>
        <v>1</v>
      </c>
      <c r="J445">
        <v>1</v>
      </c>
      <c r="K445">
        <v>0</v>
      </c>
    </row>
    <row r="446" spans="1:11" x14ac:dyDescent="0.25">
      <c r="A446" t="s">
        <v>3347</v>
      </c>
      <c r="B446" s="15" t="s">
        <v>5</v>
      </c>
      <c r="C446" t="s">
        <v>867</v>
      </c>
      <c r="D446">
        <v>7</v>
      </c>
      <c r="E446" t="s">
        <v>6284</v>
      </c>
      <c r="I446">
        <f t="shared" si="11"/>
        <v>0</v>
      </c>
      <c r="J446">
        <v>1</v>
      </c>
      <c r="K446">
        <v>0</v>
      </c>
    </row>
    <row r="447" spans="1:11" x14ac:dyDescent="0.25">
      <c r="A447" t="s">
        <v>1089</v>
      </c>
      <c r="B447" s="15" t="s">
        <v>5</v>
      </c>
      <c r="C447" t="s">
        <v>525</v>
      </c>
      <c r="D447">
        <v>7</v>
      </c>
      <c r="E447" t="s">
        <v>8368</v>
      </c>
      <c r="F447" s="25" t="s">
        <v>6280</v>
      </c>
      <c r="G447" s="25" t="s">
        <v>6243</v>
      </c>
      <c r="H447" s="25"/>
      <c r="I447">
        <f t="shared" si="11"/>
        <v>2</v>
      </c>
      <c r="J447">
        <v>1</v>
      </c>
      <c r="K447">
        <v>0</v>
      </c>
    </row>
    <row r="448" spans="1:11" x14ac:dyDescent="0.25">
      <c r="A448" t="s">
        <v>1103</v>
      </c>
      <c r="B448" s="15" t="s">
        <v>5</v>
      </c>
      <c r="C448" t="s">
        <v>523</v>
      </c>
      <c r="D448">
        <v>1</v>
      </c>
      <c r="E448" t="s">
        <v>7073</v>
      </c>
      <c r="I448">
        <f t="shared" si="11"/>
        <v>0</v>
      </c>
      <c r="J448">
        <v>1</v>
      </c>
      <c r="K448">
        <v>0</v>
      </c>
    </row>
    <row r="449" spans="1:11" x14ac:dyDescent="0.25">
      <c r="A449" t="s">
        <v>652</v>
      </c>
      <c r="B449" s="15" t="s">
        <v>5</v>
      </c>
      <c r="C449" t="s">
        <v>523</v>
      </c>
      <c r="D449">
        <v>2</v>
      </c>
      <c r="E449" t="s">
        <v>961</v>
      </c>
      <c r="F449" t="s">
        <v>6241</v>
      </c>
      <c r="I449">
        <f t="shared" si="11"/>
        <v>1</v>
      </c>
      <c r="J449">
        <v>1</v>
      </c>
      <c r="K449">
        <v>0</v>
      </c>
    </row>
    <row r="450" spans="1:11" x14ac:dyDescent="0.25">
      <c r="A450" t="s">
        <v>6377</v>
      </c>
      <c r="B450" s="15" t="s">
        <v>5</v>
      </c>
      <c r="C450" t="s">
        <v>523</v>
      </c>
      <c r="D450">
        <v>2</v>
      </c>
      <c r="E450" t="s">
        <v>923</v>
      </c>
      <c r="F450" t="s">
        <v>6241</v>
      </c>
      <c r="I450">
        <f t="shared" si="11"/>
        <v>1</v>
      </c>
      <c r="J450">
        <v>1</v>
      </c>
      <c r="K450">
        <v>0</v>
      </c>
    </row>
    <row r="451" spans="1:11" x14ac:dyDescent="0.25">
      <c r="A451" t="s">
        <v>1102</v>
      </c>
      <c r="B451" s="15" t="s">
        <v>5</v>
      </c>
      <c r="C451" t="s">
        <v>523</v>
      </c>
      <c r="D451">
        <v>3</v>
      </c>
      <c r="E451" t="s">
        <v>6978</v>
      </c>
      <c r="I451">
        <f t="shared" si="11"/>
        <v>0</v>
      </c>
      <c r="J451">
        <v>1</v>
      </c>
      <c r="K451">
        <v>0</v>
      </c>
    </row>
    <row r="452" spans="1:11" x14ac:dyDescent="0.25">
      <c r="A452" t="s">
        <v>428</v>
      </c>
      <c r="B452" s="15" t="s">
        <v>5</v>
      </c>
      <c r="C452" t="s">
        <v>523</v>
      </c>
      <c r="D452">
        <v>3</v>
      </c>
      <c r="E452" t="s">
        <v>1019</v>
      </c>
      <c r="F452" t="s">
        <v>6241</v>
      </c>
      <c r="I452">
        <f t="shared" si="11"/>
        <v>1</v>
      </c>
      <c r="J452">
        <v>1</v>
      </c>
      <c r="K452">
        <v>0</v>
      </c>
    </row>
    <row r="453" spans="1:11" x14ac:dyDescent="0.25">
      <c r="A453" t="s">
        <v>1096</v>
      </c>
      <c r="B453" s="15" t="s">
        <v>5</v>
      </c>
      <c r="C453" t="s">
        <v>523</v>
      </c>
      <c r="D453">
        <v>4</v>
      </c>
      <c r="E453" t="s">
        <v>1097</v>
      </c>
      <c r="I453">
        <f t="shared" si="11"/>
        <v>0</v>
      </c>
      <c r="J453">
        <v>1</v>
      </c>
      <c r="K453">
        <v>0</v>
      </c>
    </row>
    <row r="454" spans="1:11" x14ac:dyDescent="0.25">
      <c r="A454" t="s">
        <v>6856</v>
      </c>
      <c r="B454" s="19" t="s">
        <v>42</v>
      </c>
      <c r="C454" t="s">
        <v>867</v>
      </c>
      <c r="D454">
        <v>2</v>
      </c>
      <c r="E454" t="s">
        <v>8428</v>
      </c>
      <c r="I454">
        <f t="shared" si="11"/>
        <v>0</v>
      </c>
      <c r="J454">
        <v>1</v>
      </c>
      <c r="K454">
        <v>0</v>
      </c>
    </row>
    <row r="455" spans="1:11" x14ac:dyDescent="0.25">
      <c r="A455" t="s">
        <v>6593</v>
      </c>
      <c r="B455" s="19" t="s">
        <v>42</v>
      </c>
      <c r="C455" t="s">
        <v>867</v>
      </c>
      <c r="D455">
        <v>2</v>
      </c>
      <c r="E455" t="s">
        <v>6594</v>
      </c>
      <c r="I455">
        <f t="shared" si="11"/>
        <v>0</v>
      </c>
      <c r="J455">
        <v>1</v>
      </c>
      <c r="K455">
        <v>0</v>
      </c>
    </row>
    <row r="456" spans="1:11" x14ac:dyDescent="0.25">
      <c r="A456" t="s">
        <v>6742</v>
      </c>
      <c r="B456" s="19" t="s">
        <v>42</v>
      </c>
      <c r="C456" t="s">
        <v>867</v>
      </c>
      <c r="D456">
        <v>2</v>
      </c>
      <c r="E456" t="s">
        <v>7270</v>
      </c>
      <c r="I456">
        <f t="shared" si="11"/>
        <v>0</v>
      </c>
      <c r="J456">
        <v>1</v>
      </c>
      <c r="K456">
        <v>0</v>
      </c>
    </row>
    <row r="457" spans="1:11" x14ac:dyDescent="0.25">
      <c r="A457" t="s">
        <v>1105</v>
      </c>
      <c r="B457" s="19" t="s">
        <v>42</v>
      </c>
      <c r="C457" t="s">
        <v>867</v>
      </c>
      <c r="D457">
        <v>4</v>
      </c>
      <c r="E457" t="s">
        <v>7842</v>
      </c>
      <c r="F457" t="s">
        <v>6244</v>
      </c>
      <c r="G457" t="s">
        <v>6243</v>
      </c>
      <c r="I457">
        <f t="shared" si="11"/>
        <v>2</v>
      </c>
      <c r="J457">
        <v>1</v>
      </c>
      <c r="K457">
        <v>0</v>
      </c>
    </row>
    <row r="458" spans="1:11" x14ac:dyDescent="0.25">
      <c r="A458" t="s">
        <v>1110</v>
      </c>
      <c r="B458" s="19" t="s">
        <v>42</v>
      </c>
      <c r="C458" t="s">
        <v>867</v>
      </c>
      <c r="D458">
        <v>4</v>
      </c>
      <c r="E458" t="s">
        <v>7074</v>
      </c>
      <c r="I458">
        <f t="shared" si="11"/>
        <v>0</v>
      </c>
      <c r="J458">
        <v>1</v>
      </c>
      <c r="K458">
        <v>0</v>
      </c>
    </row>
    <row r="459" spans="1:11" x14ac:dyDescent="0.25">
      <c r="A459" t="s">
        <v>1113</v>
      </c>
      <c r="B459" s="19" t="s">
        <v>42</v>
      </c>
      <c r="C459" t="s">
        <v>867</v>
      </c>
      <c r="D459">
        <v>4</v>
      </c>
      <c r="E459" t="s">
        <v>6642</v>
      </c>
      <c r="F459" t="s">
        <v>6241</v>
      </c>
      <c r="I459">
        <f t="shared" si="11"/>
        <v>1</v>
      </c>
      <c r="J459">
        <v>1</v>
      </c>
      <c r="K459">
        <v>0</v>
      </c>
    </row>
    <row r="460" spans="1:11" x14ac:dyDescent="0.25">
      <c r="A460" t="s">
        <v>6902</v>
      </c>
      <c r="B460" s="19" t="s">
        <v>42</v>
      </c>
      <c r="C460" t="s">
        <v>867</v>
      </c>
      <c r="D460">
        <v>4</v>
      </c>
      <c r="E460" t="s">
        <v>6903</v>
      </c>
      <c r="F460" t="s">
        <v>6241</v>
      </c>
      <c r="I460">
        <f t="shared" si="11"/>
        <v>1</v>
      </c>
      <c r="J460">
        <v>1</v>
      </c>
      <c r="K460">
        <v>0</v>
      </c>
    </row>
    <row r="461" spans="1:11" x14ac:dyDescent="0.25">
      <c r="A461" t="s">
        <v>6625</v>
      </c>
      <c r="B461" s="19" t="s">
        <v>42</v>
      </c>
      <c r="C461" t="s">
        <v>867</v>
      </c>
      <c r="D461">
        <v>4</v>
      </c>
      <c r="E461" t="s">
        <v>8599</v>
      </c>
      <c r="I461">
        <f t="shared" si="11"/>
        <v>0</v>
      </c>
      <c r="J461">
        <v>1</v>
      </c>
      <c r="K461">
        <v>0</v>
      </c>
    </row>
    <row r="462" spans="1:11" x14ac:dyDescent="0.25">
      <c r="A462" t="s">
        <v>455</v>
      </c>
      <c r="B462" s="19" t="s">
        <v>42</v>
      </c>
      <c r="C462" t="s">
        <v>867</v>
      </c>
      <c r="D462">
        <v>5</v>
      </c>
      <c r="E462" t="s">
        <v>7842</v>
      </c>
      <c r="F462" t="s">
        <v>6280</v>
      </c>
      <c r="G462" t="s">
        <v>6249</v>
      </c>
      <c r="I462">
        <f t="shared" si="11"/>
        <v>2</v>
      </c>
      <c r="J462">
        <v>1</v>
      </c>
      <c r="K462">
        <v>0</v>
      </c>
    </row>
    <row r="463" spans="1:11" x14ac:dyDescent="0.25">
      <c r="A463" t="s">
        <v>6769</v>
      </c>
      <c r="B463" s="19" t="s">
        <v>42</v>
      </c>
      <c r="C463" t="s">
        <v>867</v>
      </c>
      <c r="D463">
        <v>5</v>
      </c>
      <c r="E463" t="s">
        <v>6578</v>
      </c>
      <c r="I463">
        <f t="shared" si="11"/>
        <v>0</v>
      </c>
      <c r="J463">
        <v>1</v>
      </c>
      <c r="K463">
        <v>0</v>
      </c>
    </row>
    <row r="464" spans="1:11" x14ac:dyDescent="0.25">
      <c r="A464" t="s">
        <v>1108</v>
      </c>
      <c r="B464" s="19" t="s">
        <v>42</v>
      </c>
      <c r="C464" t="s">
        <v>867</v>
      </c>
      <c r="D464">
        <v>5</v>
      </c>
      <c r="E464" t="s">
        <v>6967</v>
      </c>
      <c r="I464">
        <f t="shared" si="11"/>
        <v>0</v>
      </c>
      <c r="J464">
        <v>1</v>
      </c>
      <c r="K464">
        <v>0</v>
      </c>
    </row>
    <row r="465" spans="1:11" x14ac:dyDescent="0.25">
      <c r="A465" t="s">
        <v>1115</v>
      </c>
      <c r="B465" s="19" t="s">
        <v>42</v>
      </c>
      <c r="C465" t="s">
        <v>867</v>
      </c>
      <c r="D465">
        <v>5</v>
      </c>
      <c r="E465" t="s">
        <v>6289</v>
      </c>
      <c r="F465" t="s">
        <v>6241</v>
      </c>
      <c r="I465">
        <f t="shared" si="11"/>
        <v>1</v>
      </c>
      <c r="J465">
        <v>1</v>
      </c>
      <c r="K465">
        <v>0</v>
      </c>
    </row>
    <row r="466" spans="1:11" x14ac:dyDescent="0.25">
      <c r="A466" t="s">
        <v>1109</v>
      </c>
      <c r="B466" s="19" t="s">
        <v>42</v>
      </c>
      <c r="C466" t="s">
        <v>867</v>
      </c>
      <c r="D466">
        <v>5</v>
      </c>
      <c r="E466" t="s">
        <v>6248</v>
      </c>
      <c r="I466">
        <f t="shared" si="11"/>
        <v>0</v>
      </c>
      <c r="J466">
        <v>1</v>
      </c>
      <c r="K466">
        <v>0</v>
      </c>
    </row>
    <row r="467" spans="1:11" x14ac:dyDescent="0.25">
      <c r="A467" t="s">
        <v>6778</v>
      </c>
      <c r="B467" s="19" t="s">
        <v>42</v>
      </c>
      <c r="C467" t="s">
        <v>867</v>
      </c>
      <c r="D467">
        <v>6</v>
      </c>
      <c r="E467" t="s">
        <v>6781</v>
      </c>
      <c r="I467">
        <f t="shared" si="11"/>
        <v>0</v>
      </c>
      <c r="J467">
        <v>1</v>
      </c>
      <c r="K467">
        <v>0</v>
      </c>
    </row>
    <row r="468" spans="1:11" x14ac:dyDescent="0.25">
      <c r="A468" t="s">
        <v>6784</v>
      </c>
      <c r="B468" s="19" t="s">
        <v>42</v>
      </c>
      <c r="C468" t="s">
        <v>867</v>
      </c>
      <c r="D468">
        <v>7</v>
      </c>
      <c r="E468" t="s">
        <v>6785</v>
      </c>
      <c r="F468" t="s">
        <v>6786</v>
      </c>
      <c r="I468">
        <f t="shared" si="11"/>
        <v>1</v>
      </c>
      <c r="J468">
        <v>1</v>
      </c>
      <c r="K468">
        <v>0</v>
      </c>
    </row>
    <row r="469" spans="1:11" x14ac:dyDescent="0.25">
      <c r="A469" t="s">
        <v>1104</v>
      </c>
      <c r="B469" s="19" t="s">
        <v>42</v>
      </c>
      <c r="C469" t="s">
        <v>867</v>
      </c>
      <c r="D469">
        <v>8</v>
      </c>
      <c r="E469" t="s">
        <v>6966</v>
      </c>
      <c r="F469" t="s">
        <v>6331</v>
      </c>
      <c r="I469">
        <f t="shared" si="11"/>
        <v>1</v>
      </c>
      <c r="J469">
        <v>1</v>
      </c>
      <c r="K469">
        <v>0</v>
      </c>
    </row>
    <row r="470" spans="1:11" x14ac:dyDescent="0.25">
      <c r="A470" t="s">
        <v>6763</v>
      </c>
      <c r="B470" s="19" t="s">
        <v>42</v>
      </c>
      <c r="C470" t="s">
        <v>524</v>
      </c>
      <c r="D470">
        <v>0</v>
      </c>
      <c r="E470" t="s">
        <v>6764</v>
      </c>
      <c r="I470">
        <f t="shared" si="11"/>
        <v>0</v>
      </c>
      <c r="J470">
        <v>1</v>
      </c>
      <c r="K470">
        <v>0</v>
      </c>
    </row>
    <row r="471" spans="1:11" x14ac:dyDescent="0.25">
      <c r="A471" t="s">
        <v>889</v>
      </c>
      <c r="B471" s="19" t="s">
        <v>42</v>
      </c>
      <c r="C471" t="s">
        <v>524</v>
      </c>
      <c r="D471">
        <v>1</v>
      </c>
      <c r="E471" t="s">
        <v>1124</v>
      </c>
      <c r="I471">
        <f t="shared" si="11"/>
        <v>0</v>
      </c>
      <c r="J471">
        <v>1</v>
      </c>
      <c r="K471">
        <v>0</v>
      </c>
    </row>
    <row r="472" spans="1:11" x14ac:dyDescent="0.25">
      <c r="A472" t="s">
        <v>435</v>
      </c>
      <c r="B472" s="19" t="s">
        <v>42</v>
      </c>
      <c r="C472" t="s">
        <v>524</v>
      </c>
      <c r="D472">
        <v>3</v>
      </c>
      <c r="E472" t="s">
        <v>7064</v>
      </c>
      <c r="I472">
        <f t="shared" si="11"/>
        <v>0</v>
      </c>
      <c r="J472">
        <v>1</v>
      </c>
      <c r="K472">
        <v>0</v>
      </c>
    </row>
    <row r="473" spans="1:11" x14ac:dyDescent="0.25">
      <c r="A473" t="s">
        <v>1120</v>
      </c>
      <c r="B473" s="19" t="s">
        <v>42</v>
      </c>
      <c r="C473" t="s">
        <v>524</v>
      </c>
      <c r="D473">
        <v>3</v>
      </c>
      <c r="E473" t="s">
        <v>671</v>
      </c>
      <c r="I473">
        <f t="shared" si="11"/>
        <v>0</v>
      </c>
      <c r="J473">
        <v>1</v>
      </c>
      <c r="K473">
        <v>0</v>
      </c>
    </row>
    <row r="474" spans="1:11" x14ac:dyDescent="0.25">
      <c r="A474" t="s">
        <v>1112</v>
      </c>
      <c r="B474" s="19" t="s">
        <v>42</v>
      </c>
      <c r="C474" t="s">
        <v>524</v>
      </c>
      <c r="D474">
        <v>4</v>
      </c>
      <c r="E474" t="s">
        <v>961</v>
      </c>
      <c r="F474" t="s">
        <v>6241</v>
      </c>
      <c r="I474">
        <f t="shared" si="11"/>
        <v>1</v>
      </c>
      <c r="J474">
        <v>1</v>
      </c>
      <c r="K474">
        <v>0</v>
      </c>
    </row>
    <row r="475" spans="1:11" x14ac:dyDescent="0.25">
      <c r="A475" t="s">
        <v>1114</v>
      </c>
      <c r="B475" s="19" t="s">
        <v>42</v>
      </c>
      <c r="C475" t="s">
        <v>524</v>
      </c>
      <c r="D475">
        <v>4</v>
      </c>
      <c r="E475" t="s">
        <v>946</v>
      </c>
      <c r="F475" s="25" t="s">
        <v>6241</v>
      </c>
      <c r="G475" s="25" t="s">
        <v>6243</v>
      </c>
      <c r="H475" s="25"/>
      <c r="I475">
        <f t="shared" si="11"/>
        <v>2</v>
      </c>
      <c r="J475">
        <v>1</v>
      </c>
      <c r="K475">
        <v>0</v>
      </c>
    </row>
    <row r="476" spans="1:11" x14ac:dyDescent="0.25">
      <c r="A476" t="s">
        <v>6466</v>
      </c>
      <c r="B476" s="19" t="s">
        <v>42</v>
      </c>
      <c r="C476" t="s">
        <v>525</v>
      </c>
      <c r="D476">
        <v>0</v>
      </c>
      <c r="E476" t="s">
        <v>8429</v>
      </c>
      <c r="F476" t="s">
        <v>6241</v>
      </c>
      <c r="I476">
        <f t="shared" si="11"/>
        <v>1</v>
      </c>
      <c r="J476">
        <v>1</v>
      </c>
      <c r="K476">
        <v>0</v>
      </c>
    </row>
    <row r="477" spans="1:11" x14ac:dyDescent="0.25">
      <c r="A477" t="s">
        <v>6893</v>
      </c>
      <c r="B477" s="19" t="s">
        <v>42</v>
      </c>
      <c r="C477" t="s">
        <v>525</v>
      </c>
      <c r="D477">
        <v>2</v>
      </c>
      <c r="E477" t="s">
        <v>8465</v>
      </c>
      <c r="I477">
        <f t="shared" si="11"/>
        <v>0</v>
      </c>
      <c r="J477">
        <v>1</v>
      </c>
      <c r="K477">
        <v>0</v>
      </c>
    </row>
    <row r="478" spans="1:11" x14ac:dyDescent="0.25">
      <c r="A478" t="s">
        <v>1122</v>
      </c>
      <c r="B478" s="19" t="s">
        <v>42</v>
      </c>
      <c r="C478" t="s">
        <v>525</v>
      </c>
      <c r="D478">
        <v>3</v>
      </c>
      <c r="E478" t="s">
        <v>6479</v>
      </c>
      <c r="I478">
        <f t="shared" si="11"/>
        <v>0</v>
      </c>
      <c r="J478">
        <v>1</v>
      </c>
      <c r="K478">
        <v>0</v>
      </c>
    </row>
    <row r="479" spans="1:11" x14ac:dyDescent="0.25">
      <c r="A479" t="s">
        <v>1121</v>
      </c>
      <c r="B479" s="19" t="s">
        <v>42</v>
      </c>
      <c r="C479" t="s">
        <v>525</v>
      </c>
      <c r="D479">
        <v>3</v>
      </c>
      <c r="E479" t="s">
        <v>1059</v>
      </c>
      <c r="I479">
        <f t="shared" si="11"/>
        <v>0</v>
      </c>
      <c r="J479">
        <v>1</v>
      </c>
      <c r="K479">
        <v>0</v>
      </c>
    </row>
    <row r="480" spans="1:11" x14ac:dyDescent="0.25">
      <c r="A480" t="s">
        <v>6766</v>
      </c>
      <c r="B480" s="19" t="s">
        <v>42</v>
      </c>
      <c r="C480" t="s">
        <v>525</v>
      </c>
      <c r="D480">
        <v>3</v>
      </c>
      <c r="E480" t="s">
        <v>7271</v>
      </c>
      <c r="I480">
        <f t="shared" si="11"/>
        <v>0</v>
      </c>
      <c r="J480">
        <v>1</v>
      </c>
      <c r="K480">
        <v>0</v>
      </c>
    </row>
    <row r="481" spans="1:11" x14ac:dyDescent="0.25">
      <c r="A481" t="s">
        <v>1119</v>
      </c>
      <c r="B481" s="19" t="s">
        <v>42</v>
      </c>
      <c r="C481" t="s">
        <v>525</v>
      </c>
      <c r="D481">
        <v>3</v>
      </c>
      <c r="E481" t="s">
        <v>9036</v>
      </c>
      <c r="I481">
        <f t="shared" si="11"/>
        <v>0</v>
      </c>
      <c r="J481">
        <v>1</v>
      </c>
      <c r="K481">
        <v>0</v>
      </c>
    </row>
    <row r="482" spans="1:11" x14ac:dyDescent="0.25">
      <c r="A482" t="s">
        <v>1117</v>
      </c>
      <c r="B482" s="19" t="s">
        <v>42</v>
      </c>
      <c r="C482" t="s">
        <v>525</v>
      </c>
      <c r="D482">
        <v>3</v>
      </c>
      <c r="E482" t="s">
        <v>9037</v>
      </c>
      <c r="I482">
        <f t="shared" si="11"/>
        <v>0</v>
      </c>
      <c r="J482">
        <v>1</v>
      </c>
      <c r="K482">
        <v>0</v>
      </c>
    </row>
    <row r="483" spans="1:11" x14ac:dyDescent="0.25">
      <c r="A483" t="s">
        <v>6453</v>
      </c>
      <c r="B483" s="19" t="s">
        <v>42</v>
      </c>
      <c r="C483" t="s">
        <v>525</v>
      </c>
      <c r="D483">
        <v>3</v>
      </c>
      <c r="E483" t="s">
        <v>8801</v>
      </c>
      <c r="F483" t="s">
        <v>6253</v>
      </c>
      <c r="I483">
        <f t="shared" si="11"/>
        <v>1</v>
      </c>
      <c r="J483">
        <v>1</v>
      </c>
      <c r="K483">
        <v>0</v>
      </c>
    </row>
    <row r="484" spans="1:11" x14ac:dyDescent="0.25">
      <c r="A484" t="s">
        <v>1118</v>
      </c>
      <c r="B484" s="19" t="s">
        <v>42</v>
      </c>
      <c r="C484" t="s">
        <v>525</v>
      </c>
      <c r="D484">
        <v>3</v>
      </c>
      <c r="E484" t="s">
        <v>6288</v>
      </c>
      <c r="F484" t="s">
        <v>6253</v>
      </c>
      <c r="I484">
        <f t="shared" si="11"/>
        <v>1</v>
      </c>
      <c r="J484">
        <v>1</v>
      </c>
      <c r="K484">
        <v>0</v>
      </c>
    </row>
    <row r="485" spans="1:11" x14ac:dyDescent="0.25">
      <c r="A485" t="s">
        <v>6860</v>
      </c>
      <c r="B485" s="19" t="s">
        <v>42</v>
      </c>
      <c r="C485" t="s">
        <v>525</v>
      </c>
      <c r="D485">
        <v>3</v>
      </c>
      <c r="E485" t="s">
        <v>7269</v>
      </c>
      <c r="F485" t="s">
        <v>6280</v>
      </c>
      <c r="G485" t="s">
        <v>6249</v>
      </c>
      <c r="I485">
        <f t="shared" si="11"/>
        <v>2</v>
      </c>
      <c r="J485">
        <v>1</v>
      </c>
      <c r="K485">
        <v>0</v>
      </c>
    </row>
    <row r="486" spans="1:11" x14ac:dyDescent="0.25">
      <c r="A486" t="s">
        <v>1111</v>
      </c>
      <c r="B486" s="19" t="s">
        <v>42</v>
      </c>
      <c r="C486" t="s">
        <v>525</v>
      </c>
      <c r="D486">
        <v>4</v>
      </c>
      <c r="E486" t="s">
        <v>7842</v>
      </c>
      <c r="F486" t="s">
        <v>6280</v>
      </c>
      <c r="G486" t="s">
        <v>6249</v>
      </c>
      <c r="I486">
        <f t="shared" si="11"/>
        <v>2</v>
      </c>
      <c r="J486">
        <v>1</v>
      </c>
      <c r="K486">
        <v>0</v>
      </c>
    </row>
    <row r="487" spans="1:11" x14ac:dyDescent="0.25">
      <c r="A487" t="s">
        <v>6412</v>
      </c>
      <c r="B487" s="19" t="s">
        <v>42</v>
      </c>
      <c r="C487" t="s">
        <v>867</v>
      </c>
      <c r="D487">
        <v>4</v>
      </c>
      <c r="E487" t="s">
        <v>7076</v>
      </c>
      <c r="I487">
        <f t="shared" si="11"/>
        <v>0</v>
      </c>
      <c r="J487">
        <v>1</v>
      </c>
      <c r="K487">
        <v>0</v>
      </c>
    </row>
    <row r="488" spans="1:11" x14ac:dyDescent="0.25">
      <c r="A488" t="s">
        <v>6825</v>
      </c>
      <c r="B488" s="19" t="s">
        <v>42</v>
      </c>
      <c r="C488" t="s">
        <v>867</v>
      </c>
      <c r="D488">
        <v>4</v>
      </c>
      <c r="E488" t="s">
        <v>1059</v>
      </c>
      <c r="I488">
        <f t="shared" si="11"/>
        <v>0</v>
      </c>
      <c r="J488">
        <v>1</v>
      </c>
      <c r="K488">
        <v>0</v>
      </c>
    </row>
    <row r="489" spans="1:11" x14ac:dyDescent="0.25">
      <c r="A489" t="s">
        <v>657</v>
      </c>
      <c r="B489" s="19" t="s">
        <v>42</v>
      </c>
      <c r="C489" t="s">
        <v>525</v>
      </c>
      <c r="D489">
        <v>4</v>
      </c>
      <c r="E489" t="s">
        <v>7034</v>
      </c>
      <c r="F489" t="s">
        <v>6241</v>
      </c>
      <c r="I489">
        <f t="shared" si="11"/>
        <v>1</v>
      </c>
      <c r="J489">
        <v>1</v>
      </c>
      <c r="K489">
        <v>0</v>
      </c>
    </row>
    <row r="490" spans="1:11" x14ac:dyDescent="0.25">
      <c r="A490" t="s">
        <v>6549</v>
      </c>
      <c r="B490" s="19" t="s">
        <v>42</v>
      </c>
      <c r="C490" t="s">
        <v>525</v>
      </c>
      <c r="D490">
        <v>4</v>
      </c>
      <c r="E490" t="s">
        <v>7075</v>
      </c>
      <c r="F490" t="s">
        <v>6253</v>
      </c>
      <c r="I490">
        <f t="shared" si="11"/>
        <v>1</v>
      </c>
      <c r="J490">
        <v>1</v>
      </c>
      <c r="K490">
        <v>0</v>
      </c>
    </row>
    <row r="491" spans="1:11" x14ac:dyDescent="0.25">
      <c r="A491" t="s">
        <v>6551</v>
      </c>
      <c r="B491" s="19" t="s">
        <v>42</v>
      </c>
      <c r="C491" t="s">
        <v>525</v>
      </c>
      <c r="D491">
        <v>4</v>
      </c>
      <c r="E491" t="s">
        <v>7272</v>
      </c>
      <c r="F491" t="s">
        <v>6243</v>
      </c>
      <c r="I491">
        <f t="shared" si="11"/>
        <v>1</v>
      </c>
      <c r="J491">
        <v>1</v>
      </c>
      <c r="K491">
        <v>0</v>
      </c>
    </row>
    <row r="492" spans="1:11" x14ac:dyDescent="0.25">
      <c r="A492" t="s">
        <v>480</v>
      </c>
      <c r="B492" s="19" t="s">
        <v>42</v>
      </c>
      <c r="C492" t="s">
        <v>525</v>
      </c>
      <c r="D492">
        <v>4</v>
      </c>
      <c r="E492" t="s">
        <v>1116</v>
      </c>
      <c r="I492">
        <f t="shared" si="11"/>
        <v>0</v>
      </c>
      <c r="J492">
        <v>1</v>
      </c>
      <c r="K492">
        <v>0</v>
      </c>
    </row>
    <row r="493" spans="1:11" x14ac:dyDescent="0.25">
      <c r="A493" t="s">
        <v>3337</v>
      </c>
      <c r="B493" s="19" t="s">
        <v>42</v>
      </c>
      <c r="C493" t="s">
        <v>867</v>
      </c>
      <c r="D493">
        <v>5</v>
      </c>
      <c r="E493" t="s">
        <v>6965</v>
      </c>
      <c r="F493" t="s">
        <v>6253</v>
      </c>
      <c r="I493">
        <f t="shared" ref="I493:I556" si="12">COUNTA(F493:H493)</f>
        <v>1</v>
      </c>
      <c r="J493">
        <v>1</v>
      </c>
      <c r="K493">
        <v>0</v>
      </c>
    </row>
    <row r="494" spans="1:11" x14ac:dyDescent="0.25">
      <c r="A494" t="s">
        <v>6411</v>
      </c>
      <c r="B494" s="19" t="s">
        <v>42</v>
      </c>
      <c r="C494" t="s">
        <v>525</v>
      </c>
      <c r="D494">
        <v>5</v>
      </c>
      <c r="E494" t="s">
        <v>6981</v>
      </c>
      <c r="I494">
        <f t="shared" si="12"/>
        <v>0</v>
      </c>
      <c r="J494">
        <v>1</v>
      </c>
      <c r="K494">
        <v>0</v>
      </c>
    </row>
    <row r="495" spans="1:11" x14ac:dyDescent="0.25">
      <c r="A495" t="s">
        <v>1106</v>
      </c>
      <c r="B495" s="19" t="s">
        <v>42</v>
      </c>
      <c r="C495" t="s">
        <v>525</v>
      </c>
      <c r="D495">
        <v>6</v>
      </c>
      <c r="E495" t="s">
        <v>1107</v>
      </c>
      <c r="F495" t="s">
        <v>6241</v>
      </c>
      <c r="I495">
        <f t="shared" si="12"/>
        <v>1</v>
      </c>
      <c r="J495">
        <v>1</v>
      </c>
      <c r="K495">
        <v>0</v>
      </c>
    </row>
    <row r="496" spans="1:11" x14ac:dyDescent="0.25">
      <c r="A496" t="s">
        <v>1127</v>
      </c>
      <c r="B496" s="19" t="s">
        <v>42</v>
      </c>
      <c r="C496" t="s">
        <v>523</v>
      </c>
      <c r="D496">
        <v>0</v>
      </c>
      <c r="E496" t="s">
        <v>8596</v>
      </c>
      <c r="I496">
        <f t="shared" si="12"/>
        <v>0</v>
      </c>
      <c r="J496">
        <v>1</v>
      </c>
      <c r="K496">
        <v>0</v>
      </c>
    </row>
    <row r="497" spans="1:11" x14ac:dyDescent="0.25">
      <c r="A497" t="s">
        <v>481</v>
      </c>
      <c r="B497" s="19" t="s">
        <v>42</v>
      </c>
      <c r="C497" t="s">
        <v>523</v>
      </c>
      <c r="D497">
        <v>1</v>
      </c>
      <c r="E497" t="s">
        <v>9029</v>
      </c>
      <c r="I497">
        <f t="shared" si="12"/>
        <v>0</v>
      </c>
      <c r="J497">
        <v>1</v>
      </c>
      <c r="K497">
        <v>0</v>
      </c>
    </row>
    <row r="498" spans="1:11" x14ac:dyDescent="0.25">
      <c r="A498" t="s">
        <v>1125</v>
      </c>
      <c r="B498" s="19" t="s">
        <v>42</v>
      </c>
      <c r="C498" t="s">
        <v>523</v>
      </c>
      <c r="D498">
        <v>1</v>
      </c>
      <c r="E498" t="s">
        <v>9038</v>
      </c>
      <c r="I498">
        <f t="shared" si="12"/>
        <v>0</v>
      </c>
      <c r="J498">
        <v>1</v>
      </c>
      <c r="K498">
        <v>0</v>
      </c>
    </row>
    <row r="499" spans="1:11" x14ac:dyDescent="0.25">
      <c r="A499" t="s">
        <v>717</v>
      </c>
      <c r="B499" s="19" t="s">
        <v>42</v>
      </c>
      <c r="C499" t="s">
        <v>523</v>
      </c>
      <c r="D499">
        <v>2</v>
      </c>
      <c r="E499" t="s">
        <v>7842</v>
      </c>
      <c r="F499" t="s">
        <v>6233</v>
      </c>
      <c r="I499">
        <f t="shared" si="12"/>
        <v>1</v>
      </c>
      <c r="J499">
        <v>1</v>
      </c>
      <c r="K499">
        <v>0</v>
      </c>
    </row>
    <row r="500" spans="1:11" x14ac:dyDescent="0.25">
      <c r="A500" t="s">
        <v>595</v>
      </c>
      <c r="B500" s="19" t="s">
        <v>42</v>
      </c>
      <c r="C500" t="s">
        <v>523</v>
      </c>
      <c r="D500">
        <v>2</v>
      </c>
      <c r="E500" t="s">
        <v>8532</v>
      </c>
      <c r="F500" t="s">
        <v>6241</v>
      </c>
      <c r="I500">
        <f t="shared" si="12"/>
        <v>1</v>
      </c>
      <c r="J500">
        <v>1</v>
      </c>
      <c r="K500">
        <v>0</v>
      </c>
    </row>
    <row r="501" spans="1:11" x14ac:dyDescent="0.25">
      <c r="A501" t="s">
        <v>788</v>
      </c>
      <c r="B501" s="19" t="s">
        <v>42</v>
      </c>
      <c r="C501" t="s">
        <v>523</v>
      </c>
      <c r="D501">
        <v>2</v>
      </c>
      <c r="E501" t="s">
        <v>980</v>
      </c>
      <c r="I501">
        <f t="shared" si="12"/>
        <v>0</v>
      </c>
      <c r="J501">
        <v>1</v>
      </c>
      <c r="K501">
        <v>0</v>
      </c>
    </row>
    <row r="502" spans="1:11" x14ac:dyDescent="0.25">
      <c r="A502" t="s">
        <v>1123</v>
      </c>
      <c r="B502" s="19" t="s">
        <v>42</v>
      </c>
      <c r="C502" t="s">
        <v>523</v>
      </c>
      <c r="D502">
        <v>2</v>
      </c>
      <c r="E502" t="s">
        <v>8430</v>
      </c>
      <c r="F502" t="s">
        <v>6253</v>
      </c>
      <c r="I502">
        <f t="shared" si="12"/>
        <v>1</v>
      </c>
      <c r="J502">
        <v>1</v>
      </c>
      <c r="K502">
        <v>0</v>
      </c>
    </row>
    <row r="503" spans="1:11" x14ac:dyDescent="0.25">
      <c r="A503" t="s">
        <v>6550</v>
      </c>
      <c r="B503" s="19" t="s">
        <v>42</v>
      </c>
      <c r="C503" t="s">
        <v>523</v>
      </c>
      <c r="D503">
        <v>4</v>
      </c>
      <c r="E503" t="s">
        <v>499</v>
      </c>
      <c r="I503">
        <f t="shared" si="12"/>
        <v>0</v>
      </c>
      <c r="J503">
        <v>1</v>
      </c>
      <c r="K503">
        <v>0</v>
      </c>
    </row>
    <row r="504" spans="1:11" x14ac:dyDescent="0.25">
      <c r="A504" t="s">
        <v>6631</v>
      </c>
      <c r="B504" s="11" t="s">
        <v>2</v>
      </c>
      <c r="C504" t="s">
        <v>867</v>
      </c>
      <c r="D504">
        <v>0</v>
      </c>
      <c r="E504" t="s">
        <v>7273</v>
      </c>
      <c r="I504">
        <f t="shared" si="12"/>
        <v>0</v>
      </c>
      <c r="J504">
        <v>1</v>
      </c>
      <c r="K504">
        <v>0</v>
      </c>
    </row>
    <row r="505" spans="1:11" x14ac:dyDescent="0.25">
      <c r="A505" t="s">
        <v>1168</v>
      </c>
      <c r="B505" s="11" t="s">
        <v>2</v>
      </c>
      <c r="C505" t="s">
        <v>867</v>
      </c>
      <c r="D505">
        <v>1</v>
      </c>
      <c r="E505" t="s">
        <v>7080</v>
      </c>
      <c r="I505">
        <f t="shared" si="12"/>
        <v>0</v>
      </c>
      <c r="J505">
        <v>1</v>
      </c>
      <c r="K505">
        <v>0</v>
      </c>
    </row>
    <row r="506" spans="1:11" x14ac:dyDescent="0.25">
      <c r="A506" t="s">
        <v>1152</v>
      </c>
      <c r="B506" s="11" t="s">
        <v>2</v>
      </c>
      <c r="C506" t="s">
        <v>867</v>
      </c>
      <c r="D506">
        <v>4</v>
      </c>
      <c r="E506" t="s">
        <v>1153</v>
      </c>
      <c r="I506">
        <f t="shared" si="12"/>
        <v>0</v>
      </c>
      <c r="J506">
        <v>1</v>
      </c>
      <c r="K506">
        <v>0</v>
      </c>
    </row>
    <row r="507" spans="1:11" x14ac:dyDescent="0.25">
      <c r="A507" t="s">
        <v>6919</v>
      </c>
      <c r="B507" s="11" t="s">
        <v>2</v>
      </c>
      <c r="C507" t="s">
        <v>867</v>
      </c>
      <c r="D507">
        <v>4</v>
      </c>
      <c r="E507" t="s">
        <v>6920</v>
      </c>
      <c r="I507">
        <f t="shared" si="12"/>
        <v>0</v>
      </c>
      <c r="J507">
        <v>1</v>
      </c>
      <c r="K507">
        <v>0</v>
      </c>
    </row>
    <row r="508" spans="1:11" x14ac:dyDescent="0.25">
      <c r="A508" t="s">
        <v>6694</v>
      </c>
      <c r="B508" s="11" t="s">
        <v>2</v>
      </c>
      <c r="C508" t="s">
        <v>867</v>
      </c>
      <c r="D508">
        <v>4</v>
      </c>
      <c r="E508" t="s">
        <v>6695</v>
      </c>
      <c r="I508">
        <f t="shared" si="12"/>
        <v>0</v>
      </c>
      <c r="J508">
        <v>1</v>
      </c>
      <c r="K508">
        <v>0</v>
      </c>
    </row>
    <row r="509" spans="1:11" x14ac:dyDescent="0.25">
      <c r="A509" t="s">
        <v>6930</v>
      </c>
      <c r="B509" s="11" t="s">
        <v>2</v>
      </c>
      <c r="C509" t="s">
        <v>867</v>
      </c>
      <c r="D509">
        <v>4</v>
      </c>
      <c r="E509" t="s">
        <v>7276</v>
      </c>
      <c r="I509">
        <f t="shared" si="12"/>
        <v>0</v>
      </c>
      <c r="J509">
        <v>1</v>
      </c>
      <c r="K509">
        <v>0</v>
      </c>
    </row>
    <row r="510" spans="1:11" x14ac:dyDescent="0.25">
      <c r="A510" t="s">
        <v>1145</v>
      </c>
      <c r="B510" s="11" t="s">
        <v>2</v>
      </c>
      <c r="C510" t="s">
        <v>867</v>
      </c>
      <c r="D510">
        <v>4</v>
      </c>
      <c r="E510" t="s">
        <v>1146</v>
      </c>
      <c r="F510" t="s">
        <v>6241</v>
      </c>
      <c r="I510">
        <f t="shared" si="12"/>
        <v>1</v>
      </c>
      <c r="J510">
        <v>1</v>
      </c>
      <c r="K510">
        <v>0</v>
      </c>
    </row>
    <row r="511" spans="1:11" x14ac:dyDescent="0.25">
      <c r="A511" t="s">
        <v>471</v>
      </c>
      <c r="B511" s="11" t="s">
        <v>2</v>
      </c>
      <c r="C511" t="s">
        <v>867</v>
      </c>
      <c r="D511">
        <v>5</v>
      </c>
      <c r="E511" t="s">
        <v>904</v>
      </c>
      <c r="I511">
        <f t="shared" si="12"/>
        <v>0</v>
      </c>
      <c r="J511">
        <v>1</v>
      </c>
      <c r="K511">
        <v>0</v>
      </c>
    </row>
    <row r="512" spans="1:11" x14ac:dyDescent="0.25">
      <c r="A512" t="s">
        <v>1130</v>
      </c>
      <c r="B512" s="11" t="s">
        <v>2</v>
      </c>
      <c r="C512" t="s">
        <v>867</v>
      </c>
      <c r="D512">
        <v>5</v>
      </c>
      <c r="E512" t="s">
        <v>968</v>
      </c>
      <c r="I512">
        <f t="shared" si="12"/>
        <v>0</v>
      </c>
      <c r="J512">
        <v>1</v>
      </c>
      <c r="K512">
        <v>0</v>
      </c>
    </row>
    <row r="513" spans="1:11" x14ac:dyDescent="0.25">
      <c r="A513" t="s">
        <v>1131</v>
      </c>
      <c r="B513" s="11" t="s">
        <v>2</v>
      </c>
      <c r="C513" t="s">
        <v>867</v>
      </c>
      <c r="D513">
        <v>5</v>
      </c>
      <c r="E513" t="s">
        <v>1132</v>
      </c>
      <c r="I513">
        <f t="shared" si="12"/>
        <v>0</v>
      </c>
      <c r="J513">
        <v>1</v>
      </c>
      <c r="K513">
        <v>0</v>
      </c>
    </row>
    <row r="514" spans="1:11" x14ac:dyDescent="0.25">
      <c r="A514" t="s">
        <v>6850</v>
      </c>
      <c r="B514" s="11" t="s">
        <v>2</v>
      </c>
      <c r="C514" t="s">
        <v>867</v>
      </c>
      <c r="D514">
        <v>5</v>
      </c>
      <c r="E514" t="s">
        <v>6851</v>
      </c>
      <c r="F514" t="s">
        <v>6244</v>
      </c>
      <c r="I514">
        <f t="shared" si="12"/>
        <v>1</v>
      </c>
      <c r="J514">
        <v>1</v>
      </c>
      <c r="K514">
        <v>0</v>
      </c>
    </row>
    <row r="515" spans="1:11" x14ac:dyDescent="0.25">
      <c r="A515" t="s">
        <v>6232</v>
      </c>
      <c r="B515" s="11" t="s">
        <v>2</v>
      </c>
      <c r="C515" t="s">
        <v>867</v>
      </c>
      <c r="D515" t="s">
        <v>3092</v>
      </c>
      <c r="E515" t="s">
        <v>6290</v>
      </c>
      <c r="I515">
        <f t="shared" si="12"/>
        <v>0</v>
      </c>
      <c r="J515">
        <v>1</v>
      </c>
      <c r="K515">
        <v>0</v>
      </c>
    </row>
    <row r="516" spans="1:11" x14ac:dyDescent="0.25">
      <c r="A516" t="s">
        <v>6857</v>
      </c>
      <c r="B516" s="11" t="s">
        <v>2</v>
      </c>
      <c r="C516" t="s">
        <v>867</v>
      </c>
      <c r="D516" t="s">
        <v>3092</v>
      </c>
      <c r="E516" t="s">
        <v>6759</v>
      </c>
      <c r="I516">
        <f t="shared" si="12"/>
        <v>0</v>
      </c>
      <c r="J516">
        <v>1</v>
      </c>
      <c r="K516">
        <v>0</v>
      </c>
    </row>
    <row r="517" spans="1:11" x14ac:dyDescent="0.25">
      <c r="A517" t="s">
        <v>1171</v>
      </c>
      <c r="B517" s="11" t="s">
        <v>2</v>
      </c>
      <c r="C517" t="s">
        <v>524</v>
      </c>
      <c r="D517">
        <v>0</v>
      </c>
      <c r="E517" t="s">
        <v>1172</v>
      </c>
      <c r="F517" t="s">
        <v>6241</v>
      </c>
      <c r="I517">
        <f t="shared" si="12"/>
        <v>1</v>
      </c>
      <c r="J517">
        <v>1</v>
      </c>
      <c r="K517">
        <v>0</v>
      </c>
    </row>
    <row r="518" spans="1:11" x14ac:dyDescent="0.25">
      <c r="A518" t="s">
        <v>1166</v>
      </c>
      <c r="B518" s="11" t="s">
        <v>2</v>
      </c>
      <c r="C518" t="s">
        <v>524</v>
      </c>
      <c r="D518">
        <v>1</v>
      </c>
      <c r="E518" t="s">
        <v>1167</v>
      </c>
      <c r="F518" t="s">
        <v>6241</v>
      </c>
      <c r="I518">
        <f t="shared" si="12"/>
        <v>1</v>
      </c>
      <c r="J518">
        <v>1</v>
      </c>
      <c r="K518">
        <v>0</v>
      </c>
    </row>
    <row r="519" spans="1:11" x14ac:dyDescent="0.25">
      <c r="A519" t="s">
        <v>816</v>
      </c>
      <c r="B519" s="11" t="s">
        <v>2</v>
      </c>
      <c r="C519" t="s">
        <v>524</v>
      </c>
      <c r="D519">
        <v>2</v>
      </c>
      <c r="E519" t="s">
        <v>7078</v>
      </c>
      <c r="F519" s="25" t="s">
        <v>6245</v>
      </c>
      <c r="I519">
        <f t="shared" si="12"/>
        <v>1</v>
      </c>
      <c r="J519">
        <v>1</v>
      </c>
      <c r="K519">
        <v>0</v>
      </c>
    </row>
    <row r="520" spans="1:11" x14ac:dyDescent="0.25">
      <c r="A520" t="s">
        <v>679</v>
      </c>
      <c r="B520" s="11" t="s">
        <v>2</v>
      </c>
      <c r="C520" t="s">
        <v>524</v>
      </c>
      <c r="D520">
        <v>2</v>
      </c>
      <c r="E520" t="s">
        <v>635</v>
      </c>
      <c r="I520">
        <f t="shared" si="12"/>
        <v>0</v>
      </c>
      <c r="J520">
        <v>1</v>
      </c>
      <c r="K520">
        <v>0</v>
      </c>
    </row>
    <row r="521" spans="1:11" x14ac:dyDescent="0.25">
      <c r="A521" t="s">
        <v>1158</v>
      </c>
      <c r="B521" s="11" t="s">
        <v>2</v>
      </c>
      <c r="C521" t="s">
        <v>524</v>
      </c>
      <c r="D521">
        <v>2</v>
      </c>
      <c r="E521" t="s">
        <v>6261</v>
      </c>
      <c r="F521" t="s">
        <v>6241</v>
      </c>
      <c r="I521">
        <f t="shared" si="12"/>
        <v>1</v>
      </c>
      <c r="J521">
        <v>1</v>
      </c>
      <c r="K521">
        <v>0</v>
      </c>
    </row>
    <row r="522" spans="1:11" x14ac:dyDescent="0.25">
      <c r="A522" t="s">
        <v>1151</v>
      </c>
      <c r="B522" s="11" t="s">
        <v>2</v>
      </c>
      <c r="C522" t="s">
        <v>524</v>
      </c>
      <c r="D522">
        <v>3</v>
      </c>
      <c r="E522" t="s">
        <v>9059</v>
      </c>
      <c r="F522" s="25" t="s">
        <v>6243</v>
      </c>
      <c r="G522" s="25" t="s">
        <v>6241</v>
      </c>
      <c r="H522" s="25"/>
      <c r="I522">
        <f t="shared" si="12"/>
        <v>2</v>
      </c>
      <c r="J522">
        <v>1</v>
      </c>
      <c r="K522">
        <v>0</v>
      </c>
    </row>
    <row r="523" spans="1:11" x14ac:dyDescent="0.25">
      <c r="A523" t="s">
        <v>6881</v>
      </c>
      <c r="B523" s="11" t="s">
        <v>2</v>
      </c>
      <c r="C523" t="s">
        <v>524</v>
      </c>
      <c r="D523">
        <v>3</v>
      </c>
      <c r="E523" t="s">
        <v>6882</v>
      </c>
      <c r="I523">
        <f t="shared" si="12"/>
        <v>0</v>
      </c>
      <c r="J523">
        <v>1</v>
      </c>
      <c r="K523">
        <v>0</v>
      </c>
    </row>
    <row r="524" spans="1:11" x14ac:dyDescent="0.25">
      <c r="A524" t="s">
        <v>6815</v>
      </c>
      <c r="B524" s="11" t="s">
        <v>2</v>
      </c>
      <c r="C524" t="s">
        <v>524</v>
      </c>
      <c r="D524">
        <v>3</v>
      </c>
      <c r="E524" t="s">
        <v>7035</v>
      </c>
      <c r="F524" t="s">
        <v>6241</v>
      </c>
      <c r="I524">
        <f t="shared" si="12"/>
        <v>1</v>
      </c>
      <c r="J524">
        <v>1</v>
      </c>
      <c r="K524">
        <v>0</v>
      </c>
    </row>
    <row r="525" spans="1:11" x14ac:dyDescent="0.25">
      <c r="A525" t="s">
        <v>1149</v>
      </c>
      <c r="B525" s="11" t="s">
        <v>2</v>
      </c>
      <c r="C525" t="s">
        <v>524</v>
      </c>
      <c r="D525">
        <v>3</v>
      </c>
      <c r="E525" t="s">
        <v>499</v>
      </c>
      <c r="I525">
        <f t="shared" si="12"/>
        <v>0</v>
      </c>
      <c r="J525">
        <v>1</v>
      </c>
      <c r="K525">
        <v>0</v>
      </c>
    </row>
    <row r="526" spans="1:11" x14ac:dyDescent="0.25">
      <c r="A526" t="s">
        <v>1155</v>
      </c>
      <c r="B526" s="11" t="s">
        <v>2</v>
      </c>
      <c r="C526" t="s">
        <v>524</v>
      </c>
      <c r="D526">
        <v>3</v>
      </c>
      <c r="E526" t="s">
        <v>499</v>
      </c>
      <c r="I526">
        <f t="shared" si="12"/>
        <v>0</v>
      </c>
      <c r="J526">
        <v>1</v>
      </c>
      <c r="K526">
        <v>0</v>
      </c>
    </row>
    <row r="527" spans="1:11" x14ac:dyDescent="0.25">
      <c r="A527" t="s">
        <v>6382</v>
      </c>
      <c r="B527" s="11" t="s">
        <v>2</v>
      </c>
      <c r="C527" t="s">
        <v>524</v>
      </c>
      <c r="D527">
        <v>4</v>
      </c>
      <c r="E527" t="s">
        <v>6380</v>
      </c>
      <c r="F527" t="s">
        <v>6241</v>
      </c>
      <c r="I527">
        <f t="shared" si="12"/>
        <v>1</v>
      </c>
      <c r="J527">
        <v>1</v>
      </c>
      <c r="K527">
        <v>0</v>
      </c>
    </row>
    <row r="528" spans="1:11" x14ac:dyDescent="0.25">
      <c r="A528" t="s">
        <v>653</v>
      </c>
      <c r="B528" s="11" t="s">
        <v>2</v>
      </c>
      <c r="C528" t="s">
        <v>524</v>
      </c>
      <c r="D528">
        <v>4</v>
      </c>
      <c r="E528" t="s">
        <v>498</v>
      </c>
      <c r="I528">
        <f t="shared" si="12"/>
        <v>0</v>
      </c>
      <c r="J528">
        <v>1</v>
      </c>
      <c r="K528">
        <v>0</v>
      </c>
    </row>
    <row r="529" spans="1:11" x14ac:dyDescent="0.25">
      <c r="A529" t="s">
        <v>1135</v>
      </c>
      <c r="B529" s="11" t="s">
        <v>2</v>
      </c>
      <c r="C529" t="s">
        <v>524</v>
      </c>
      <c r="D529">
        <v>4</v>
      </c>
      <c r="E529" t="s">
        <v>1136</v>
      </c>
      <c r="I529">
        <f t="shared" si="12"/>
        <v>0</v>
      </c>
      <c r="J529">
        <v>1</v>
      </c>
      <c r="K529">
        <v>0</v>
      </c>
    </row>
    <row r="530" spans="1:11" x14ac:dyDescent="0.25">
      <c r="A530" t="s">
        <v>1142</v>
      </c>
      <c r="B530" s="11" t="s">
        <v>2</v>
      </c>
      <c r="C530" t="s">
        <v>524</v>
      </c>
      <c r="D530">
        <v>4</v>
      </c>
      <c r="E530" t="s">
        <v>6235</v>
      </c>
      <c r="F530" t="s">
        <v>6241</v>
      </c>
      <c r="I530">
        <f t="shared" si="12"/>
        <v>1</v>
      </c>
      <c r="J530">
        <v>1</v>
      </c>
      <c r="K530">
        <v>0</v>
      </c>
    </row>
    <row r="531" spans="1:11" x14ac:dyDescent="0.25">
      <c r="A531" t="s">
        <v>1144</v>
      </c>
      <c r="B531" s="11" t="s">
        <v>2</v>
      </c>
      <c r="C531" t="s">
        <v>524</v>
      </c>
      <c r="D531">
        <v>4</v>
      </c>
      <c r="E531" t="s">
        <v>6294</v>
      </c>
      <c r="F531" s="25" t="s">
        <v>6243</v>
      </c>
      <c r="G531" s="25"/>
      <c r="H531" s="25"/>
      <c r="I531">
        <f t="shared" si="12"/>
        <v>1</v>
      </c>
      <c r="J531">
        <v>1</v>
      </c>
      <c r="K531">
        <v>0</v>
      </c>
    </row>
    <row r="532" spans="1:11" x14ac:dyDescent="0.25">
      <c r="A532" t="s">
        <v>6813</v>
      </c>
      <c r="B532" s="11" t="s">
        <v>2</v>
      </c>
      <c r="C532" t="s">
        <v>524</v>
      </c>
      <c r="D532">
        <v>4</v>
      </c>
      <c r="E532" t="s">
        <v>6816</v>
      </c>
      <c r="I532">
        <f t="shared" si="12"/>
        <v>0</v>
      </c>
      <c r="J532">
        <v>1</v>
      </c>
      <c r="K532">
        <v>0</v>
      </c>
    </row>
    <row r="533" spans="1:11" x14ac:dyDescent="0.25">
      <c r="A533" t="s">
        <v>421</v>
      </c>
      <c r="B533" s="11" t="s">
        <v>2</v>
      </c>
      <c r="C533" t="s">
        <v>524</v>
      </c>
      <c r="D533">
        <v>4</v>
      </c>
      <c r="E533" t="s">
        <v>888</v>
      </c>
      <c r="I533">
        <f t="shared" si="12"/>
        <v>0</v>
      </c>
      <c r="J533">
        <v>1</v>
      </c>
      <c r="K533">
        <v>0</v>
      </c>
    </row>
    <row r="534" spans="1:11" x14ac:dyDescent="0.25">
      <c r="A534" t="s">
        <v>1147</v>
      </c>
      <c r="B534" s="11" t="s">
        <v>2</v>
      </c>
      <c r="C534" t="s">
        <v>524</v>
      </c>
      <c r="D534">
        <v>4</v>
      </c>
      <c r="E534" t="s">
        <v>888</v>
      </c>
      <c r="I534">
        <f t="shared" si="12"/>
        <v>0</v>
      </c>
      <c r="J534">
        <v>1</v>
      </c>
      <c r="K534">
        <v>0</v>
      </c>
    </row>
    <row r="535" spans="1:11" x14ac:dyDescent="0.25">
      <c r="A535" t="s">
        <v>3351</v>
      </c>
      <c r="B535" s="11" t="s">
        <v>2</v>
      </c>
      <c r="C535" t="s">
        <v>867</v>
      </c>
      <c r="D535">
        <v>4</v>
      </c>
      <c r="E535" t="s">
        <v>6986</v>
      </c>
      <c r="I535">
        <f t="shared" si="12"/>
        <v>0</v>
      </c>
      <c r="J535">
        <v>1</v>
      </c>
      <c r="K535">
        <v>0</v>
      </c>
    </row>
    <row r="536" spans="1:11" x14ac:dyDescent="0.25">
      <c r="A536" t="s">
        <v>1140</v>
      </c>
      <c r="B536" s="11" t="s">
        <v>2</v>
      </c>
      <c r="C536" t="s">
        <v>524</v>
      </c>
      <c r="D536">
        <v>4</v>
      </c>
      <c r="E536" t="s">
        <v>946</v>
      </c>
      <c r="F536" t="s">
        <v>6241</v>
      </c>
      <c r="I536">
        <f t="shared" si="12"/>
        <v>1</v>
      </c>
      <c r="J536">
        <v>1</v>
      </c>
      <c r="K536">
        <v>0</v>
      </c>
    </row>
    <row r="537" spans="1:11" x14ac:dyDescent="0.25">
      <c r="A537" t="s">
        <v>6664</v>
      </c>
      <c r="B537" s="11" t="s">
        <v>2</v>
      </c>
      <c r="C537" t="s">
        <v>524</v>
      </c>
      <c r="D537">
        <v>4</v>
      </c>
      <c r="E537" t="s">
        <v>946</v>
      </c>
      <c r="F537" s="25" t="s">
        <v>6241</v>
      </c>
      <c r="G537" s="25" t="s">
        <v>6243</v>
      </c>
      <c r="H537" s="25"/>
      <c r="I537">
        <f t="shared" si="12"/>
        <v>2</v>
      </c>
      <c r="J537">
        <v>1</v>
      </c>
      <c r="K537">
        <v>0</v>
      </c>
    </row>
    <row r="538" spans="1:11" x14ac:dyDescent="0.25">
      <c r="A538" t="s">
        <v>1133</v>
      </c>
      <c r="B538" s="11" t="s">
        <v>2</v>
      </c>
      <c r="C538" t="s">
        <v>524</v>
      </c>
      <c r="D538">
        <v>5</v>
      </c>
      <c r="E538" t="s">
        <v>7842</v>
      </c>
      <c r="F538" t="s">
        <v>6246</v>
      </c>
      <c r="I538">
        <f t="shared" si="12"/>
        <v>1</v>
      </c>
      <c r="J538">
        <v>1</v>
      </c>
      <c r="K538">
        <v>0</v>
      </c>
    </row>
    <row r="539" spans="1:11" x14ac:dyDescent="0.25">
      <c r="A539" t="s">
        <v>877</v>
      </c>
      <c r="B539" s="11" t="s">
        <v>2</v>
      </c>
      <c r="C539" t="s">
        <v>524</v>
      </c>
      <c r="D539">
        <v>5</v>
      </c>
      <c r="E539" t="s">
        <v>888</v>
      </c>
      <c r="F539" t="s">
        <v>6332</v>
      </c>
      <c r="I539">
        <f t="shared" si="12"/>
        <v>1</v>
      </c>
      <c r="J539">
        <v>1</v>
      </c>
      <c r="K539">
        <v>0</v>
      </c>
    </row>
    <row r="540" spans="1:11" x14ac:dyDescent="0.25">
      <c r="A540" t="s">
        <v>3350</v>
      </c>
      <c r="B540" s="11" t="s">
        <v>2</v>
      </c>
      <c r="C540" t="s">
        <v>867</v>
      </c>
      <c r="D540">
        <v>5</v>
      </c>
      <c r="E540" t="s">
        <v>6811</v>
      </c>
      <c r="F540" t="s">
        <v>6241</v>
      </c>
      <c r="I540">
        <f t="shared" si="12"/>
        <v>1</v>
      </c>
      <c r="J540">
        <v>1</v>
      </c>
      <c r="K540">
        <v>0</v>
      </c>
    </row>
    <row r="541" spans="1:11" x14ac:dyDescent="0.25">
      <c r="A541" t="s">
        <v>742</v>
      </c>
      <c r="B541" s="11" t="s">
        <v>2</v>
      </c>
      <c r="C541" t="s">
        <v>524</v>
      </c>
      <c r="D541">
        <v>6</v>
      </c>
      <c r="E541" t="s">
        <v>6645</v>
      </c>
      <c r="F541" t="s">
        <v>6280</v>
      </c>
      <c r="I541">
        <f t="shared" si="12"/>
        <v>1</v>
      </c>
      <c r="J541">
        <v>1</v>
      </c>
      <c r="K541">
        <v>0</v>
      </c>
    </row>
    <row r="542" spans="1:11" x14ac:dyDescent="0.25">
      <c r="A542" t="s">
        <v>1134</v>
      </c>
      <c r="B542" s="11" t="s">
        <v>2</v>
      </c>
      <c r="C542" t="s">
        <v>524</v>
      </c>
      <c r="D542">
        <v>7</v>
      </c>
      <c r="E542" t="s">
        <v>6644</v>
      </c>
      <c r="F542" t="s">
        <v>6280</v>
      </c>
      <c r="I542">
        <f t="shared" si="12"/>
        <v>1</v>
      </c>
      <c r="J542">
        <v>1</v>
      </c>
      <c r="K542">
        <v>0</v>
      </c>
    </row>
    <row r="543" spans="1:11" x14ac:dyDescent="0.25">
      <c r="A543" t="s">
        <v>6814</v>
      </c>
      <c r="B543" s="11" t="s">
        <v>2</v>
      </c>
      <c r="C543" t="s">
        <v>867</v>
      </c>
      <c r="D543">
        <v>9</v>
      </c>
      <c r="E543" t="s">
        <v>6817</v>
      </c>
      <c r="I543">
        <f t="shared" si="12"/>
        <v>0</v>
      </c>
      <c r="J543">
        <v>1</v>
      </c>
      <c r="K543">
        <v>0</v>
      </c>
    </row>
    <row r="544" spans="1:11" x14ac:dyDescent="0.25">
      <c r="A544" t="s">
        <v>1128</v>
      </c>
      <c r="B544" s="11" t="s">
        <v>2</v>
      </c>
      <c r="C544" t="s">
        <v>524</v>
      </c>
      <c r="D544" t="s">
        <v>3092</v>
      </c>
      <c r="E544" t="s">
        <v>6296</v>
      </c>
      <c r="F544" s="25" t="s">
        <v>6234</v>
      </c>
      <c r="G544" s="25" t="s">
        <v>6249</v>
      </c>
      <c r="H544" s="25"/>
      <c r="I544">
        <f t="shared" si="12"/>
        <v>2</v>
      </c>
      <c r="J544">
        <v>1</v>
      </c>
      <c r="K544">
        <v>0</v>
      </c>
    </row>
    <row r="545" spans="1:11" x14ac:dyDescent="0.25">
      <c r="A545" t="s">
        <v>6395</v>
      </c>
      <c r="B545" s="11" t="s">
        <v>2</v>
      </c>
      <c r="C545" t="s">
        <v>524</v>
      </c>
      <c r="D545" t="s">
        <v>446</v>
      </c>
      <c r="E545" t="s">
        <v>1033</v>
      </c>
      <c r="I545">
        <f t="shared" si="12"/>
        <v>0</v>
      </c>
      <c r="J545">
        <v>1</v>
      </c>
      <c r="K545">
        <v>0</v>
      </c>
    </row>
    <row r="546" spans="1:11" x14ac:dyDescent="0.25">
      <c r="A546" t="s">
        <v>6931</v>
      </c>
      <c r="B546" s="11" t="s">
        <v>2</v>
      </c>
      <c r="C546" t="s">
        <v>525</v>
      </c>
      <c r="D546">
        <v>0</v>
      </c>
      <c r="E546" t="s">
        <v>7274</v>
      </c>
      <c r="I546">
        <f t="shared" si="12"/>
        <v>0</v>
      </c>
      <c r="J546">
        <v>1</v>
      </c>
      <c r="K546">
        <v>0</v>
      </c>
    </row>
    <row r="547" spans="1:11" x14ac:dyDescent="0.25">
      <c r="A547" t="s">
        <v>1169</v>
      </c>
      <c r="B547" s="11" t="s">
        <v>2</v>
      </c>
      <c r="C547" t="s">
        <v>525</v>
      </c>
      <c r="D547">
        <v>0</v>
      </c>
      <c r="E547" t="s">
        <v>1170</v>
      </c>
      <c r="F547" t="s">
        <v>6241</v>
      </c>
      <c r="I547">
        <f t="shared" si="12"/>
        <v>1</v>
      </c>
      <c r="J547">
        <v>1</v>
      </c>
      <c r="K547">
        <v>0</v>
      </c>
    </row>
    <row r="548" spans="1:11" x14ac:dyDescent="0.25">
      <c r="A548" t="s">
        <v>1164</v>
      </c>
      <c r="B548" s="11" t="s">
        <v>2</v>
      </c>
      <c r="C548" t="s">
        <v>525</v>
      </c>
      <c r="D548">
        <v>1</v>
      </c>
      <c r="E548" t="s">
        <v>7079</v>
      </c>
      <c r="F548" t="s">
        <v>6241</v>
      </c>
      <c r="I548">
        <f t="shared" si="12"/>
        <v>1</v>
      </c>
      <c r="J548">
        <v>1</v>
      </c>
      <c r="K548">
        <v>0</v>
      </c>
    </row>
    <row r="549" spans="1:11" x14ac:dyDescent="0.25">
      <c r="A549" t="s">
        <v>6794</v>
      </c>
      <c r="B549" s="11" t="s">
        <v>2</v>
      </c>
      <c r="C549" t="s">
        <v>525</v>
      </c>
      <c r="D549">
        <v>3</v>
      </c>
      <c r="E549" t="s">
        <v>1153</v>
      </c>
      <c r="I549">
        <f t="shared" si="12"/>
        <v>0</v>
      </c>
      <c r="J549">
        <v>1</v>
      </c>
      <c r="K549">
        <v>0</v>
      </c>
    </row>
    <row r="550" spans="1:11" x14ac:dyDescent="0.25">
      <c r="A550" t="s">
        <v>1138</v>
      </c>
      <c r="B550" s="11" t="s">
        <v>2</v>
      </c>
      <c r="C550" t="s">
        <v>525</v>
      </c>
      <c r="D550">
        <v>3</v>
      </c>
      <c r="E550" t="s">
        <v>7015</v>
      </c>
      <c r="F550" t="s">
        <v>6244</v>
      </c>
      <c r="I550">
        <f t="shared" si="12"/>
        <v>1</v>
      </c>
      <c r="J550">
        <v>1</v>
      </c>
      <c r="K550">
        <v>0</v>
      </c>
    </row>
    <row r="551" spans="1:11" x14ac:dyDescent="0.25">
      <c r="A551" t="s">
        <v>6795</v>
      </c>
      <c r="B551" s="11" t="s">
        <v>2</v>
      </c>
      <c r="C551" t="s">
        <v>867</v>
      </c>
      <c r="D551">
        <v>3</v>
      </c>
      <c r="E551" t="s">
        <v>8465</v>
      </c>
      <c r="I551">
        <f t="shared" si="12"/>
        <v>0</v>
      </c>
      <c r="J551">
        <v>1</v>
      </c>
      <c r="K551">
        <v>0</v>
      </c>
    </row>
    <row r="552" spans="1:11" x14ac:dyDescent="0.25">
      <c r="A552" t="s">
        <v>6745</v>
      </c>
      <c r="B552" s="11" t="s">
        <v>2</v>
      </c>
      <c r="C552" t="s">
        <v>525</v>
      </c>
      <c r="D552">
        <v>3</v>
      </c>
      <c r="E552" t="s">
        <v>7275</v>
      </c>
      <c r="I552">
        <f t="shared" si="12"/>
        <v>0</v>
      </c>
      <c r="J552">
        <v>1</v>
      </c>
      <c r="K552">
        <v>0</v>
      </c>
    </row>
    <row r="553" spans="1:11" x14ac:dyDescent="0.25">
      <c r="A553" t="s">
        <v>6502</v>
      </c>
      <c r="B553" s="11" t="s">
        <v>2</v>
      </c>
      <c r="C553" t="s">
        <v>525</v>
      </c>
      <c r="D553">
        <v>4</v>
      </c>
      <c r="E553" t="s">
        <v>7842</v>
      </c>
      <c r="F553" t="s">
        <v>6244</v>
      </c>
      <c r="I553">
        <f t="shared" si="12"/>
        <v>1</v>
      </c>
      <c r="J553">
        <v>1</v>
      </c>
      <c r="K553">
        <v>0</v>
      </c>
    </row>
    <row r="554" spans="1:11" x14ac:dyDescent="0.25">
      <c r="A554" t="s">
        <v>746</v>
      </c>
      <c r="B554" s="11" t="s">
        <v>2</v>
      </c>
      <c r="C554" t="s">
        <v>525</v>
      </c>
      <c r="D554">
        <v>4</v>
      </c>
      <c r="E554" t="s">
        <v>1141</v>
      </c>
      <c r="F554" t="s">
        <v>6241</v>
      </c>
      <c r="I554">
        <f t="shared" si="12"/>
        <v>1</v>
      </c>
      <c r="J554">
        <v>1</v>
      </c>
      <c r="K554">
        <v>0</v>
      </c>
    </row>
    <row r="555" spans="1:11" x14ac:dyDescent="0.25">
      <c r="A555" t="s">
        <v>6670</v>
      </c>
      <c r="B555" s="11" t="s">
        <v>2</v>
      </c>
      <c r="C555" t="s">
        <v>525</v>
      </c>
      <c r="D555">
        <v>4</v>
      </c>
      <c r="E555" t="s">
        <v>6255</v>
      </c>
      <c r="F555" t="s">
        <v>6241</v>
      </c>
      <c r="I555">
        <f t="shared" si="12"/>
        <v>1</v>
      </c>
      <c r="J555">
        <v>1</v>
      </c>
      <c r="K555">
        <v>0</v>
      </c>
    </row>
    <row r="556" spans="1:11" x14ac:dyDescent="0.25">
      <c r="A556" t="s">
        <v>6582</v>
      </c>
      <c r="B556" s="11" t="s">
        <v>2</v>
      </c>
      <c r="C556" t="s">
        <v>525</v>
      </c>
      <c r="D556">
        <v>4</v>
      </c>
      <c r="E556" t="s">
        <v>6643</v>
      </c>
      <c r="F556" t="s">
        <v>7095</v>
      </c>
      <c r="I556">
        <f t="shared" si="12"/>
        <v>1</v>
      </c>
      <c r="J556">
        <v>1</v>
      </c>
      <c r="K556">
        <v>0</v>
      </c>
    </row>
    <row r="557" spans="1:11" x14ac:dyDescent="0.25">
      <c r="A557" t="s">
        <v>1137</v>
      </c>
      <c r="B557" s="11" t="s">
        <v>2</v>
      </c>
      <c r="C557" t="s">
        <v>525</v>
      </c>
      <c r="D557">
        <v>4</v>
      </c>
      <c r="E557" t="s">
        <v>7082</v>
      </c>
      <c r="I557">
        <f t="shared" ref="I557:I620" si="13">COUNTA(F557:H557)</f>
        <v>0</v>
      </c>
      <c r="J557">
        <v>1</v>
      </c>
      <c r="K557">
        <v>0</v>
      </c>
    </row>
    <row r="558" spans="1:11" x14ac:dyDescent="0.25">
      <c r="A558" t="s">
        <v>6458</v>
      </c>
      <c r="B558" s="11" t="s">
        <v>2</v>
      </c>
      <c r="C558" t="s">
        <v>525</v>
      </c>
      <c r="D558">
        <v>4</v>
      </c>
      <c r="E558" t="s">
        <v>968</v>
      </c>
      <c r="I558">
        <f t="shared" si="13"/>
        <v>0</v>
      </c>
      <c r="J558">
        <v>1</v>
      </c>
      <c r="K558">
        <v>0</v>
      </c>
    </row>
    <row r="559" spans="1:11" x14ac:dyDescent="0.25">
      <c r="A559" t="s">
        <v>6658</v>
      </c>
      <c r="B559" s="11" t="s">
        <v>2</v>
      </c>
      <c r="C559" t="s">
        <v>525</v>
      </c>
      <c r="D559">
        <v>4</v>
      </c>
      <c r="E559" t="s">
        <v>6953</v>
      </c>
      <c r="I559">
        <f t="shared" si="13"/>
        <v>0</v>
      </c>
      <c r="J559">
        <v>1</v>
      </c>
      <c r="K559">
        <v>0</v>
      </c>
    </row>
    <row r="560" spans="1:11" x14ac:dyDescent="0.25">
      <c r="A560" t="s">
        <v>6721</v>
      </c>
      <c r="B560" s="11" t="s">
        <v>2</v>
      </c>
      <c r="C560" t="s">
        <v>525</v>
      </c>
      <c r="D560">
        <v>4</v>
      </c>
      <c r="E560" t="s">
        <v>6749</v>
      </c>
      <c r="I560">
        <f t="shared" si="13"/>
        <v>0</v>
      </c>
      <c r="J560">
        <v>1</v>
      </c>
      <c r="K560">
        <v>0</v>
      </c>
    </row>
    <row r="561" spans="1:11" x14ac:dyDescent="0.25">
      <c r="A561" t="s">
        <v>6346</v>
      </c>
      <c r="B561" s="11" t="s">
        <v>2</v>
      </c>
      <c r="C561" t="s">
        <v>525</v>
      </c>
      <c r="D561">
        <v>4</v>
      </c>
      <c r="E561" t="s">
        <v>7081</v>
      </c>
      <c r="I561">
        <f t="shared" si="13"/>
        <v>0</v>
      </c>
      <c r="J561">
        <v>1</v>
      </c>
      <c r="K561">
        <v>0</v>
      </c>
    </row>
    <row r="562" spans="1:11" x14ac:dyDescent="0.25">
      <c r="A562" t="s">
        <v>1143</v>
      </c>
      <c r="B562" s="11" t="s">
        <v>2</v>
      </c>
      <c r="C562" t="s">
        <v>525</v>
      </c>
      <c r="D562">
        <v>4</v>
      </c>
      <c r="E562" t="s">
        <v>6295</v>
      </c>
      <c r="F562" t="s">
        <v>6241</v>
      </c>
      <c r="I562">
        <f t="shared" si="13"/>
        <v>1</v>
      </c>
      <c r="J562">
        <v>1</v>
      </c>
      <c r="K562">
        <v>0</v>
      </c>
    </row>
    <row r="563" spans="1:11" x14ac:dyDescent="0.25">
      <c r="A563" t="s">
        <v>1139</v>
      </c>
      <c r="B563" s="11" t="s">
        <v>2</v>
      </c>
      <c r="C563" t="s">
        <v>525</v>
      </c>
      <c r="D563">
        <v>4</v>
      </c>
      <c r="E563" t="s">
        <v>1021</v>
      </c>
      <c r="F563" t="s">
        <v>6241</v>
      </c>
      <c r="I563">
        <f t="shared" si="13"/>
        <v>1</v>
      </c>
      <c r="J563">
        <v>1</v>
      </c>
      <c r="K563">
        <v>0</v>
      </c>
    </row>
    <row r="564" spans="1:11" x14ac:dyDescent="0.25">
      <c r="A564" t="s">
        <v>3302</v>
      </c>
      <c r="B564" s="11" t="s">
        <v>2</v>
      </c>
      <c r="C564" t="s">
        <v>867</v>
      </c>
      <c r="D564">
        <v>5</v>
      </c>
      <c r="E564" t="s">
        <v>6972</v>
      </c>
      <c r="F564" t="s">
        <v>6241</v>
      </c>
      <c r="I564">
        <f t="shared" si="13"/>
        <v>1</v>
      </c>
      <c r="J564">
        <v>1</v>
      </c>
      <c r="K564">
        <v>0</v>
      </c>
    </row>
    <row r="565" spans="1:11" x14ac:dyDescent="0.25">
      <c r="A565" t="s">
        <v>6937</v>
      </c>
      <c r="B565" s="11" t="s">
        <v>2</v>
      </c>
      <c r="C565" t="s">
        <v>525</v>
      </c>
      <c r="D565">
        <v>5</v>
      </c>
      <c r="E565" t="s">
        <v>6938</v>
      </c>
      <c r="F565" t="s">
        <v>6246</v>
      </c>
      <c r="G565" s="25"/>
      <c r="H565" s="25"/>
      <c r="I565">
        <f t="shared" si="13"/>
        <v>1</v>
      </c>
      <c r="J565">
        <v>1</v>
      </c>
      <c r="K565">
        <v>0</v>
      </c>
    </row>
    <row r="566" spans="1:11" x14ac:dyDescent="0.25">
      <c r="A566" t="s">
        <v>463</v>
      </c>
      <c r="B566" s="11" t="s">
        <v>2</v>
      </c>
      <c r="C566" t="s">
        <v>525</v>
      </c>
      <c r="D566">
        <v>5</v>
      </c>
      <c r="E566" t="s">
        <v>987</v>
      </c>
      <c r="I566">
        <f t="shared" si="13"/>
        <v>0</v>
      </c>
      <c r="J566">
        <v>1</v>
      </c>
      <c r="K566">
        <v>0</v>
      </c>
    </row>
    <row r="567" spans="1:11" x14ac:dyDescent="0.25">
      <c r="A567" t="s">
        <v>517</v>
      </c>
      <c r="B567" s="11" t="s">
        <v>2</v>
      </c>
      <c r="C567" t="s">
        <v>525</v>
      </c>
      <c r="D567">
        <v>5</v>
      </c>
      <c r="E567" t="s">
        <v>1041</v>
      </c>
      <c r="F567" t="s">
        <v>6241</v>
      </c>
      <c r="I567">
        <f t="shared" si="13"/>
        <v>1</v>
      </c>
      <c r="J567">
        <v>1</v>
      </c>
      <c r="K567">
        <v>0</v>
      </c>
    </row>
    <row r="568" spans="1:11" x14ac:dyDescent="0.25">
      <c r="A568" t="s">
        <v>6348</v>
      </c>
      <c r="B568" s="11" t="s">
        <v>2</v>
      </c>
      <c r="C568" t="s">
        <v>867</v>
      </c>
      <c r="D568">
        <v>5</v>
      </c>
      <c r="E568" t="s">
        <v>6349</v>
      </c>
      <c r="I568">
        <f t="shared" si="13"/>
        <v>0</v>
      </c>
      <c r="J568">
        <v>1</v>
      </c>
      <c r="K568">
        <v>0</v>
      </c>
    </row>
    <row r="569" spans="1:11" x14ac:dyDescent="0.25">
      <c r="A569" t="s">
        <v>6452</v>
      </c>
      <c r="B569" s="11" t="s">
        <v>2</v>
      </c>
      <c r="C569" t="s">
        <v>525</v>
      </c>
      <c r="D569">
        <v>5</v>
      </c>
      <c r="E569" t="s">
        <v>888</v>
      </c>
      <c r="I569">
        <f t="shared" si="13"/>
        <v>0</v>
      </c>
      <c r="J569">
        <v>1</v>
      </c>
      <c r="K569">
        <v>0</v>
      </c>
    </row>
    <row r="570" spans="1:11" x14ac:dyDescent="0.25">
      <c r="A570" t="s">
        <v>6347</v>
      </c>
      <c r="B570" s="11" t="s">
        <v>2</v>
      </c>
      <c r="C570" t="s">
        <v>525</v>
      </c>
      <c r="D570">
        <v>5</v>
      </c>
      <c r="E570" t="s">
        <v>832</v>
      </c>
      <c r="F570" t="s">
        <v>6246</v>
      </c>
      <c r="I570">
        <f t="shared" si="13"/>
        <v>1</v>
      </c>
      <c r="J570">
        <v>1</v>
      </c>
      <c r="K570">
        <v>0</v>
      </c>
    </row>
    <row r="571" spans="1:11" x14ac:dyDescent="0.25">
      <c r="A571" t="s">
        <v>6501</v>
      </c>
      <c r="B571" s="11" t="s">
        <v>2</v>
      </c>
      <c r="C571" t="s">
        <v>525</v>
      </c>
      <c r="D571">
        <v>5</v>
      </c>
      <c r="E571" t="s">
        <v>6503</v>
      </c>
      <c r="I571">
        <f t="shared" si="13"/>
        <v>0</v>
      </c>
      <c r="J571">
        <v>1</v>
      </c>
      <c r="K571">
        <v>0</v>
      </c>
    </row>
    <row r="572" spans="1:11" x14ac:dyDescent="0.25">
      <c r="A572" t="s">
        <v>879</v>
      </c>
      <c r="B572" s="11" t="s">
        <v>2</v>
      </c>
      <c r="C572" t="s">
        <v>525</v>
      </c>
      <c r="D572">
        <v>5</v>
      </c>
      <c r="E572" t="s">
        <v>884</v>
      </c>
      <c r="F572" t="s">
        <v>7095</v>
      </c>
      <c r="I572">
        <f t="shared" si="13"/>
        <v>1</v>
      </c>
      <c r="J572">
        <v>1</v>
      </c>
      <c r="K572">
        <v>0</v>
      </c>
    </row>
    <row r="573" spans="1:11" x14ac:dyDescent="0.25">
      <c r="A573" t="s">
        <v>3344</v>
      </c>
      <c r="B573" s="11" t="s">
        <v>2</v>
      </c>
      <c r="C573" t="s">
        <v>867</v>
      </c>
      <c r="D573">
        <v>6</v>
      </c>
      <c r="E573" t="s">
        <v>6953</v>
      </c>
      <c r="I573">
        <f t="shared" si="13"/>
        <v>0</v>
      </c>
      <c r="J573">
        <v>1</v>
      </c>
      <c r="K573">
        <v>0</v>
      </c>
    </row>
    <row r="574" spans="1:11" x14ac:dyDescent="0.25">
      <c r="A574" t="s">
        <v>1129</v>
      </c>
      <c r="B574" s="11" t="s">
        <v>2</v>
      </c>
      <c r="C574" t="s">
        <v>525</v>
      </c>
      <c r="D574">
        <v>8</v>
      </c>
      <c r="E574" t="s">
        <v>8426</v>
      </c>
      <c r="I574">
        <f t="shared" si="13"/>
        <v>0</v>
      </c>
      <c r="J574">
        <v>1</v>
      </c>
      <c r="K574">
        <v>0</v>
      </c>
    </row>
    <row r="575" spans="1:11" x14ac:dyDescent="0.25">
      <c r="A575" t="s">
        <v>6866</v>
      </c>
      <c r="B575" s="11" t="s">
        <v>2</v>
      </c>
      <c r="C575" t="s">
        <v>525</v>
      </c>
      <c r="D575" t="s">
        <v>3092</v>
      </c>
      <c r="E575" t="s">
        <v>7084</v>
      </c>
      <c r="I575">
        <f t="shared" si="13"/>
        <v>0</v>
      </c>
      <c r="J575">
        <v>1</v>
      </c>
      <c r="K575">
        <v>0</v>
      </c>
    </row>
    <row r="576" spans="1:11" x14ac:dyDescent="0.25">
      <c r="A576" t="s">
        <v>6760</v>
      </c>
      <c r="B576" s="11" t="s">
        <v>2</v>
      </c>
      <c r="C576" t="s">
        <v>525</v>
      </c>
      <c r="D576" t="s">
        <v>3092</v>
      </c>
      <c r="E576" t="s">
        <v>6759</v>
      </c>
      <c r="I576">
        <f t="shared" si="13"/>
        <v>0</v>
      </c>
      <c r="J576">
        <v>1</v>
      </c>
      <c r="K576">
        <v>0</v>
      </c>
    </row>
    <row r="577" spans="1:11" x14ac:dyDescent="0.25">
      <c r="A577" t="s">
        <v>6450</v>
      </c>
      <c r="B577" s="11" t="s">
        <v>2</v>
      </c>
      <c r="C577" t="s">
        <v>523</v>
      </c>
      <c r="D577">
        <v>0</v>
      </c>
      <c r="E577" t="s">
        <v>6451</v>
      </c>
      <c r="I577">
        <f t="shared" si="13"/>
        <v>0</v>
      </c>
      <c r="J577">
        <v>1</v>
      </c>
      <c r="K577">
        <v>0</v>
      </c>
    </row>
    <row r="578" spans="1:11" x14ac:dyDescent="0.25">
      <c r="A578" t="s">
        <v>6379</v>
      </c>
      <c r="B578" s="11" t="s">
        <v>2</v>
      </c>
      <c r="C578" t="s">
        <v>523</v>
      </c>
      <c r="D578">
        <v>1</v>
      </c>
      <c r="E578" t="s">
        <v>6380</v>
      </c>
      <c r="F578" t="s">
        <v>6241</v>
      </c>
      <c r="I578">
        <f t="shared" si="13"/>
        <v>1</v>
      </c>
      <c r="J578">
        <v>1</v>
      </c>
      <c r="K578">
        <v>0</v>
      </c>
    </row>
    <row r="579" spans="1:11" x14ac:dyDescent="0.25">
      <c r="A579" t="s">
        <v>1165</v>
      </c>
      <c r="B579" s="11" t="s">
        <v>2</v>
      </c>
      <c r="C579" t="s">
        <v>523</v>
      </c>
      <c r="D579">
        <v>1</v>
      </c>
      <c r="E579" t="s">
        <v>7083</v>
      </c>
      <c r="I579">
        <f t="shared" si="13"/>
        <v>0</v>
      </c>
      <c r="J579">
        <v>1</v>
      </c>
      <c r="K579">
        <v>0</v>
      </c>
    </row>
    <row r="580" spans="1:11" x14ac:dyDescent="0.25">
      <c r="A580" t="s">
        <v>1162</v>
      </c>
      <c r="B580" s="11" t="s">
        <v>2</v>
      </c>
      <c r="C580" t="s">
        <v>523</v>
      </c>
      <c r="D580">
        <v>1</v>
      </c>
      <c r="E580" t="s">
        <v>8531</v>
      </c>
      <c r="I580">
        <f t="shared" si="13"/>
        <v>0</v>
      </c>
      <c r="J580">
        <v>1</v>
      </c>
      <c r="K580">
        <v>0</v>
      </c>
    </row>
    <row r="581" spans="1:11" x14ac:dyDescent="0.25">
      <c r="A581" t="s">
        <v>453</v>
      </c>
      <c r="B581" s="11" t="s">
        <v>2</v>
      </c>
      <c r="C581" t="s">
        <v>523</v>
      </c>
      <c r="D581">
        <v>1</v>
      </c>
      <c r="E581" t="s">
        <v>9039</v>
      </c>
      <c r="F581" s="25" t="s">
        <v>6260</v>
      </c>
      <c r="G581" s="25"/>
      <c r="H581" s="25"/>
      <c r="I581">
        <f t="shared" si="13"/>
        <v>1</v>
      </c>
      <c r="J581">
        <v>1</v>
      </c>
      <c r="K581">
        <v>0</v>
      </c>
    </row>
    <row r="582" spans="1:11" x14ac:dyDescent="0.25">
      <c r="A582" t="s">
        <v>1163</v>
      </c>
      <c r="B582" s="11" t="s">
        <v>2</v>
      </c>
      <c r="C582" t="s">
        <v>523</v>
      </c>
      <c r="D582">
        <v>1</v>
      </c>
      <c r="E582" t="s">
        <v>9039</v>
      </c>
      <c r="I582">
        <f t="shared" si="13"/>
        <v>0</v>
      </c>
      <c r="J582">
        <v>1</v>
      </c>
      <c r="K582">
        <v>0</v>
      </c>
    </row>
    <row r="583" spans="1:11" x14ac:dyDescent="0.25">
      <c r="A583" t="s">
        <v>692</v>
      </c>
      <c r="B583" s="11" t="s">
        <v>2</v>
      </c>
      <c r="C583" t="s">
        <v>523</v>
      </c>
      <c r="D583">
        <v>1</v>
      </c>
      <c r="E583" t="s">
        <v>9028</v>
      </c>
      <c r="I583">
        <f t="shared" si="13"/>
        <v>0</v>
      </c>
      <c r="J583">
        <v>1</v>
      </c>
      <c r="K583">
        <v>0</v>
      </c>
    </row>
    <row r="584" spans="1:11" x14ac:dyDescent="0.25">
      <c r="A584" t="s">
        <v>1161</v>
      </c>
      <c r="B584" s="11" t="s">
        <v>2</v>
      </c>
      <c r="C584" t="s">
        <v>523</v>
      </c>
      <c r="D584">
        <v>2</v>
      </c>
      <c r="E584" t="s">
        <v>6291</v>
      </c>
      <c r="F584" t="s">
        <v>6241</v>
      </c>
      <c r="I584">
        <f t="shared" si="13"/>
        <v>1</v>
      </c>
      <c r="J584">
        <v>1</v>
      </c>
      <c r="K584">
        <v>0</v>
      </c>
    </row>
    <row r="585" spans="1:11" x14ac:dyDescent="0.25">
      <c r="A585" t="s">
        <v>1157</v>
      </c>
      <c r="B585" s="11" t="s">
        <v>2</v>
      </c>
      <c r="C585" t="s">
        <v>523</v>
      </c>
      <c r="D585">
        <v>2</v>
      </c>
      <c r="E585" t="s">
        <v>671</v>
      </c>
      <c r="I585">
        <f t="shared" si="13"/>
        <v>0</v>
      </c>
      <c r="J585">
        <v>1</v>
      </c>
      <c r="K585">
        <v>0</v>
      </c>
    </row>
    <row r="586" spans="1:11" x14ac:dyDescent="0.25">
      <c r="A586" t="s">
        <v>1156</v>
      </c>
      <c r="B586" s="11" t="s">
        <v>2</v>
      </c>
      <c r="C586" t="s">
        <v>523</v>
      </c>
      <c r="D586">
        <v>2</v>
      </c>
      <c r="E586" t="s">
        <v>499</v>
      </c>
      <c r="I586">
        <f t="shared" si="13"/>
        <v>0</v>
      </c>
      <c r="J586">
        <v>1</v>
      </c>
      <c r="K586">
        <v>0</v>
      </c>
    </row>
    <row r="587" spans="1:11" x14ac:dyDescent="0.25">
      <c r="A587" t="s">
        <v>1159</v>
      </c>
      <c r="B587" s="11" t="s">
        <v>2</v>
      </c>
      <c r="C587" t="s">
        <v>523</v>
      </c>
      <c r="D587">
        <v>2</v>
      </c>
      <c r="E587" t="s">
        <v>1160</v>
      </c>
      <c r="F587" t="s">
        <v>6241</v>
      </c>
      <c r="I587">
        <f t="shared" si="13"/>
        <v>1</v>
      </c>
      <c r="J587">
        <v>1</v>
      </c>
      <c r="K587">
        <v>0</v>
      </c>
    </row>
    <row r="588" spans="1:11" x14ac:dyDescent="0.25">
      <c r="A588" t="s">
        <v>1154</v>
      </c>
      <c r="B588" s="11" t="s">
        <v>2</v>
      </c>
      <c r="C588" t="s">
        <v>523</v>
      </c>
      <c r="D588">
        <v>3</v>
      </c>
      <c r="E588" t="s">
        <v>888</v>
      </c>
      <c r="I588">
        <f t="shared" si="13"/>
        <v>0</v>
      </c>
      <c r="J588">
        <v>1</v>
      </c>
      <c r="K588">
        <v>0</v>
      </c>
    </row>
    <row r="589" spans="1:11" x14ac:dyDescent="0.25">
      <c r="A589" t="s">
        <v>1150</v>
      </c>
      <c r="B589" s="11" t="s">
        <v>2</v>
      </c>
      <c r="C589" t="s">
        <v>523</v>
      </c>
      <c r="D589">
        <v>3</v>
      </c>
      <c r="E589" t="s">
        <v>6293</v>
      </c>
      <c r="F589" t="s">
        <v>6241</v>
      </c>
      <c r="I589">
        <f t="shared" si="13"/>
        <v>1</v>
      </c>
      <c r="J589">
        <v>1</v>
      </c>
      <c r="K589">
        <v>0</v>
      </c>
    </row>
    <row r="590" spans="1:11" x14ac:dyDescent="0.25">
      <c r="A590" t="s">
        <v>1148</v>
      </c>
      <c r="B590" s="11" t="s">
        <v>2</v>
      </c>
      <c r="C590" t="s">
        <v>523</v>
      </c>
      <c r="D590">
        <v>3</v>
      </c>
      <c r="E590" t="s">
        <v>6292</v>
      </c>
      <c r="F590" s="25" t="s">
        <v>6243</v>
      </c>
      <c r="G590" s="25"/>
      <c r="H590" s="25"/>
      <c r="I590">
        <f t="shared" si="13"/>
        <v>1</v>
      </c>
      <c r="J590">
        <v>1</v>
      </c>
      <c r="K590">
        <v>0</v>
      </c>
    </row>
    <row r="591" spans="1:11" x14ac:dyDescent="0.25">
      <c r="A591" t="s">
        <v>520</v>
      </c>
      <c r="B591" s="11" t="s">
        <v>2</v>
      </c>
      <c r="C591" t="s">
        <v>523</v>
      </c>
      <c r="D591">
        <v>3</v>
      </c>
      <c r="E591" t="s">
        <v>498</v>
      </c>
      <c r="I591">
        <f t="shared" si="13"/>
        <v>0</v>
      </c>
      <c r="J591">
        <v>1</v>
      </c>
      <c r="K591">
        <v>0</v>
      </c>
    </row>
    <row r="592" spans="1:11" x14ac:dyDescent="0.25">
      <c r="A592" t="s">
        <v>6923</v>
      </c>
      <c r="B592" s="14" t="s">
        <v>13</v>
      </c>
      <c r="C592" t="s">
        <v>867</v>
      </c>
      <c r="D592">
        <v>3</v>
      </c>
      <c r="E592" t="s">
        <v>7277</v>
      </c>
      <c r="I592">
        <f t="shared" si="13"/>
        <v>0</v>
      </c>
      <c r="J592">
        <v>1</v>
      </c>
      <c r="K592">
        <v>0</v>
      </c>
    </row>
    <row r="593" spans="1:11" x14ac:dyDescent="0.25">
      <c r="A593" t="s">
        <v>6906</v>
      </c>
      <c r="B593" s="14" t="s">
        <v>13</v>
      </c>
      <c r="C593" t="s">
        <v>867</v>
      </c>
      <c r="D593">
        <v>3</v>
      </c>
      <c r="E593" t="s">
        <v>6956</v>
      </c>
      <c r="I593">
        <f t="shared" si="13"/>
        <v>0</v>
      </c>
      <c r="J593">
        <v>1</v>
      </c>
      <c r="K593">
        <v>0</v>
      </c>
    </row>
    <row r="594" spans="1:11" x14ac:dyDescent="0.25">
      <c r="A594" t="s">
        <v>1180</v>
      </c>
      <c r="B594" s="14" t="s">
        <v>13</v>
      </c>
      <c r="C594" t="s">
        <v>867</v>
      </c>
      <c r="D594">
        <v>4</v>
      </c>
      <c r="E594" t="s">
        <v>7842</v>
      </c>
      <c r="F594" t="s">
        <v>6244</v>
      </c>
      <c r="I594">
        <f t="shared" si="13"/>
        <v>1</v>
      </c>
      <c r="J594">
        <v>1</v>
      </c>
      <c r="K594">
        <v>0</v>
      </c>
    </row>
    <row r="595" spans="1:11" x14ac:dyDescent="0.25">
      <c r="A595" t="s">
        <v>6571</v>
      </c>
      <c r="B595" s="14" t="s">
        <v>13</v>
      </c>
      <c r="C595" t="s">
        <v>867</v>
      </c>
      <c r="D595">
        <v>4</v>
      </c>
      <c r="E595" t="s">
        <v>6572</v>
      </c>
      <c r="I595">
        <f t="shared" si="13"/>
        <v>0</v>
      </c>
      <c r="J595">
        <v>1</v>
      </c>
      <c r="K595">
        <v>0</v>
      </c>
    </row>
    <row r="596" spans="1:11" x14ac:dyDescent="0.25">
      <c r="A596" t="s">
        <v>6898</v>
      </c>
      <c r="B596" s="14" t="s">
        <v>13</v>
      </c>
      <c r="C596" t="s">
        <v>867</v>
      </c>
      <c r="D596">
        <v>4</v>
      </c>
      <c r="E596" t="s">
        <v>6899</v>
      </c>
      <c r="I596">
        <f t="shared" si="13"/>
        <v>0</v>
      </c>
      <c r="J596">
        <v>1</v>
      </c>
      <c r="K596">
        <v>0</v>
      </c>
    </row>
    <row r="597" spans="1:11" x14ac:dyDescent="0.25">
      <c r="A597" t="s">
        <v>6707</v>
      </c>
      <c r="B597" s="14" t="s">
        <v>13</v>
      </c>
      <c r="C597" t="s">
        <v>867</v>
      </c>
      <c r="D597">
        <v>4</v>
      </c>
      <c r="E597" t="s">
        <v>6709</v>
      </c>
      <c r="I597">
        <f t="shared" si="13"/>
        <v>0</v>
      </c>
      <c r="J597">
        <v>1</v>
      </c>
      <c r="K597">
        <v>0</v>
      </c>
    </row>
    <row r="598" spans="1:11" x14ac:dyDescent="0.25">
      <c r="A598" t="s">
        <v>1181</v>
      </c>
      <c r="B598" s="14" t="s">
        <v>13</v>
      </c>
      <c r="C598" t="s">
        <v>867</v>
      </c>
      <c r="D598">
        <v>4</v>
      </c>
      <c r="E598" t="s">
        <v>1182</v>
      </c>
      <c r="F598" t="s">
        <v>6241</v>
      </c>
      <c r="I598">
        <f t="shared" si="13"/>
        <v>1</v>
      </c>
      <c r="J598">
        <v>1</v>
      </c>
      <c r="K598">
        <v>0</v>
      </c>
    </row>
    <row r="599" spans="1:11" x14ac:dyDescent="0.25">
      <c r="A599" t="s">
        <v>1174</v>
      </c>
      <c r="B599" s="14" t="s">
        <v>13</v>
      </c>
      <c r="C599" t="s">
        <v>867</v>
      </c>
      <c r="D599">
        <v>5</v>
      </c>
      <c r="E599" t="s">
        <v>6298</v>
      </c>
      <c r="F599" t="s">
        <v>6244</v>
      </c>
      <c r="I599">
        <f t="shared" si="13"/>
        <v>1</v>
      </c>
      <c r="J599">
        <v>1</v>
      </c>
      <c r="K599">
        <v>0</v>
      </c>
    </row>
    <row r="600" spans="1:11" x14ac:dyDescent="0.25">
      <c r="A600" t="s">
        <v>6734</v>
      </c>
      <c r="B600" s="14" t="s">
        <v>13</v>
      </c>
      <c r="C600" t="s">
        <v>867</v>
      </c>
      <c r="D600">
        <v>5</v>
      </c>
      <c r="E600" t="s">
        <v>6737</v>
      </c>
      <c r="F600" t="s">
        <v>6253</v>
      </c>
      <c r="I600">
        <f t="shared" si="13"/>
        <v>1</v>
      </c>
      <c r="J600">
        <v>1</v>
      </c>
      <c r="K600">
        <v>0</v>
      </c>
    </row>
    <row r="601" spans="1:11" x14ac:dyDescent="0.25">
      <c r="A601" t="s">
        <v>1177</v>
      </c>
      <c r="B601" s="14" t="s">
        <v>13</v>
      </c>
      <c r="C601" t="s">
        <v>867</v>
      </c>
      <c r="D601">
        <v>5</v>
      </c>
      <c r="E601" t="s">
        <v>1178</v>
      </c>
      <c r="I601">
        <f t="shared" si="13"/>
        <v>0</v>
      </c>
      <c r="J601">
        <v>1</v>
      </c>
      <c r="K601">
        <v>0</v>
      </c>
    </row>
    <row r="602" spans="1:11" x14ac:dyDescent="0.25">
      <c r="A602" t="s">
        <v>1173</v>
      </c>
      <c r="B602" s="14" t="s">
        <v>13</v>
      </c>
      <c r="C602" t="s">
        <v>867</v>
      </c>
      <c r="D602">
        <v>5</v>
      </c>
      <c r="E602" t="s">
        <v>7086</v>
      </c>
      <c r="F602" t="s">
        <v>6241</v>
      </c>
      <c r="I602">
        <f t="shared" si="13"/>
        <v>1</v>
      </c>
      <c r="J602">
        <v>1</v>
      </c>
      <c r="K602">
        <v>0</v>
      </c>
    </row>
    <row r="603" spans="1:11" x14ac:dyDescent="0.25">
      <c r="A603" t="s">
        <v>1185</v>
      </c>
      <c r="B603" s="14" t="s">
        <v>13</v>
      </c>
      <c r="C603" t="s">
        <v>524</v>
      </c>
      <c r="D603">
        <v>3</v>
      </c>
      <c r="E603" t="s">
        <v>1186</v>
      </c>
      <c r="I603">
        <f t="shared" si="13"/>
        <v>0</v>
      </c>
      <c r="J603">
        <v>1</v>
      </c>
      <c r="K603">
        <v>0</v>
      </c>
    </row>
    <row r="604" spans="1:11" x14ac:dyDescent="0.25">
      <c r="A604" t="s">
        <v>1183</v>
      </c>
      <c r="B604" s="14" t="s">
        <v>13</v>
      </c>
      <c r="C604" t="s">
        <v>524</v>
      </c>
      <c r="D604">
        <v>4</v>
      </c>
      <c r="E604" t="s">
        <v>498</v>
      </c>
      <c r="I604">
        <f t="shared" si="13"/>
        <v>0</v>
      </c>
      <c r="J604">
        <v>1</v>
      </c>
      <c r="K604">
        <v>0</v>
      </c>
    </row>
    <row r="605" spans="1:11" x14ac:dyDescent="0.25">
      <c r="A605" t="s">
        <v>6894</v>
      </c>
      <c r="B605" s="14" t="s">
        <v>13</v>
      </c>
      <c r="C605" t="s">
        <v>524</v>
      </c>
      <c r="D605">
        <v>5</v>
      </c>
      <c r="E605" t="s">
        <v>1045</v>
      </c>
      <c r="F605" t="s">
        <v>6241</v>
      </c>
      <c r="I605">
        <f t="shared" si="13"/>
        <v>1</v>
      </c>
      <c r="J605">
        <v>1</v>
      </c>
      <c r="K605">
        <v>0</v>
      </c>
    </row>
    <row r="606" spans="1:11" x14ac:dyDescent="0.25">
      <c r="A606" t="s">
        <v>1175</v>
      </c>
      <c r="B606" s="14" t="s">
        <v>13</v>
      </c>
      <c r="C606" t="s">
        <v>524</v>
      </c>
      <c r="D606">
        <v>5</v>
      </c>
      <c r="E606" t="s">
        <v>1176</v>
      </c>
      <c r="I606">
        <f t="shared" si="13"/>
        <v>0</v>
      </c>
      <c r="J606">
        <v>1</v>
      </c>
      <c r="K606">
        <v>0</v>
      </c>
    </row>
    <row r="607" spans="1:11" x14ac:dyDescent="0.25">
      <c r="A607" t="s">
        <v>897</v>
      </c>
      <c r="B607" s="14" t="s">
        <v>13</v>
      </c>
      <c r="C607" t="s">
        <v>524</v>
      </c>
      <c r="D607">
        <v>5</v>
      </c>
      <c r="E607" t="s">
        <v>672</v>
      </c>
      <c r="I607">
        <f t="shared" si="13"/>
        <v>0</v>
      </c>
      <c r="J607">
        <v>1</v>
      </c>
      <c r="K607">
        <v>0</v>
      </c>
    </row>
    <row r="608" spans="1:11" x14ac:dyDescent="0.25">
      <c r="A608" t="s">
        <v>902</v>
      </c>
      <c r="B608" s="14" t="s">
        <v>13</v>
      </c>
      <c r="C608" t="s">
        <v>524</v>
      </c>
      <c r="D608">
        <v>6</v>
      </c>
      <c r="E608" t="s">
        <v>903</v>
      </c>
      <c r="I608">
        <f t="shared" si="13"/>
        <v>0</v>
      </c>
      <c r="J608">
        <v>1</v>
      </c>
      <c r="K608">
        <v>0</v>
      </c>
    </row>
    <row r="609" spans="1:11" x14ac:dyDescent="0.25">
      <c r="A609" t="s">
        <v>1189</v>
      </c>
      <c r="B609" s="14" t="s">
        <v>13</v>
      </c>
      <c r="C609" t="s">
        <v>525</v>
      </c>
      <c r="D609">
        <v>3</v>
      </c>
      <c r="E609" t="s">
        <v>7035</v>
      </c>
      <c r="F609" t="s">
        <v>6241</v>
      </c>
      <c r="I609">
        <f t="shared" si="13"/>
        <v>1</v>
      </c>
      <c r="J609">
        <v>1</v>
      </c>
      <c r="K609">
        <v>0</v>
      </c>
    </row>
    <row r="610" spans="1:11" x14ac:dyDescent="0.25">
      <c r="A610" t="s">
        <v>6818</v>
      </c>
      <c r="B610" s="14" t="s">
        <v>13</v>
      </c>
      <c r="C610" t="s">
        <v>867</v>
      </c>
      <c r="D610">
        <v>3</v>
      </c>
      <c r="E610" t="s">
        <v>7077</v>
      </c>
      <c r="F610" t="s">
        <v>6244</v>
      </c>
      <c r="G610" t="s">
        <v>6241</v>
      </c>
      <c r="I610">
        <f t="shared" si="13"/>
        <v>2</v>
      </c>
      <c r="J610">
        <v>1</v>
      </c>
      <c r="K610">
        <v>0</v>
      </c>
    </row>
    <row r="611" spans="1:11" x14ac:dyDescent="0.25">
      <c r="A611" t="s">
        <v>418</v>
      </c>
      <c r="B611" s="14" t="s">
        <v>13</v>
      </c>
      <c r="C611" t="s">
        <v>525</v>
      </c>
      <c r="D611">
        <v>4</v>
      </c>
      <c r="E611" t="s">
        <v>6297</v>
      </c>
      <c r="F611" t="s">
        <v>6246</v>
      </c>
      <c r="I611">
        <f t="shared" si="13"/>
        <v>1</v>
      </c>
      <c r="J611">
        <v>1</v>
      </c>
      <c r="K611">
        <v>0</v>
      </c>
    </row>
    <row r="612" spans="1:11" x14ac:dyDescent="0.25">
      <c r="A612" t="s">
        <v>1179</v>
      </c>
      <c r="B612" s="14" t="s">
        <v>13</v>
      </c>
      <c r="C612" t="s">
        <v>525</v>
      </c>
      <c r="D612">
        <v>5</v>
      </c>
      <c r="E612" t="s">
        <v>499</v>
      </c>
      <c r="I612">
        <f t="shared" si="13"/>
        <v>0</v>
      </c>
      <c r="J612">
        <v>1</v>
      </c>
      <c r="K612">
        <v>0</v>
      </c>
    </row>
    <row r="613" spans="1:11" x14ac:dyDescent="0.25">
      <c r="A613" t="s">
        <v>3352</v>
      </c>
      <c r="B613" s="14" t="s">
        <v>13</v>
      </c>
      <c r="C613" t="s">
        <v>867</v>
      </c>
      <c r="D613">
        <v>5</v>
      </c>
      <c r="E613" t="s">
        <v>6261</v>
      </c>
      <c r="F613" t="s">
        <v>6241</v>
      </c>
      <c r="I613">
        <f t="shared" si="13"/>
        <v>1</v>
      </c>
      <c r="J613">
        <v>1</v>
      </c>
      <c r="K613">
        <v>0</v>
      </c>
    </row>
    <row r="614" spans="1:11" x14ac:dyDescent="0.25">
      <c r="A614" t="s">
        <v>638</v>
      </c>
      <c r="B614" s="14" t="s">
        <v>13</v>
      </c>
      <c r="C614" t="s">
        <v>525</v>
      </c>
      <c r="D614">
        <v>6</v>
      </c>
      <c r="E614" t="s">
        <v>1041</v>
      </c>
      <c r="F614" t="s">
        <v>6241</v>
      </c>
      <c r="I614">
        <f t="shared" si="13"/>
        <v>1</v>
      </c>
      <c r="J614">
        <v>1</v>
      </c>
      <c r="K614">
        <v>0</v>
      </c>
    </row>
    <row r="615" spans="1:11" x14ac:dyDescent="0.25">
      <c r="A615" t="s">
        <v>6858</v>
      </c>
      <c r="B615" s="14" t="s">
        <v>13</v>
      </c>
      <c r="C615" t="s">
        <v>525</v>
      </c>
      <c r="D615" t="s">
        <v>446</v>
      </c>
      <c r="E615" t="s">
        <v>6641</v>
      </c>
      <c r="I615">
        <f t="shared" si="13"/>
        <v>0</v>
      </c>
      <c r="J615">
        <v>1</v>
      </c>
      <c r="K615">
        <v>0</v>
      </c>
    </row>
    <row r="616" spans="1:11" x14ac:dyDescent="0.25">
      <c r="A616" t="s">
        <v>1193</v>
      </c>
      <c r="B616" s="14" t="s">
        <v>13</v>
      </c>
      <c r="C616" t="s">
        <v>523</v>
      </c>
      <c r="D616">
        <v>1</v>
      </c>
      <c r="E616" t="s">
        <v>6955</v>
      </c>
      <c r="I616">
        <f t="shared" si="13"/>
        <v>0</v>
      </c>
      <c r="J616">
        <v>1</v>
      </c>
      <c r="K616">
        <v>0</v>
      </c>
    </row>
    <row r="617" spans="1:11" x14ac:dyDescent="0.25">
      <c r="A617" t="s">
        <v>1194</v>
      </c>
      <c r="B617" s="14" t="s">
        <v>13</v>
      </c>
      <c r="C617" t="s">
        <v>523</v>
      </c>
      <c r="D617">
        <v>1</v>
      </c>
      <c r="E617" t="s">
        <v>1021</v>
      </c>
      <c r="F617" t="s">
        <v>6241</v>
      </c>
      <c r="I617">
        <f t="shared" si="13"/>
        <v>1</v>
      </c>
      <c r="J617">
        <v>1</v>
      </c>
      <c r="K617">
        <v>0</v>
      </c>
    </row>
    <row r="618" spans="1:11" x14ac:dyDescent="0.25">
      <c r="A618" t="s">
        <v>1191</v>
      </c>
      <c r="B618" s="14" t="s">
        <v>13</v>
      </c>
      <c r="C618" t="s">
        <v>523</v>
      </c>
      <c r="D618">
        <v>1</v>
      </c>
      <c r="E618" t="s">
        <v>1192</v>
      </c>
      <c r="F618" t="s">
        <v>6241</v>
      </c>
      <c r="I618">
        <f t="shared" si="13"/>
        <v>1</v>
      </c>
      <c r="J618">
        <v>1</v>
      </c>
      <c r="K618">
        <v>0</v>
      </c>
    </row>
    <row r="619" spans="1:11" x14ac:dyDescent="0.25">
      <c r="A619" t="s">
        <v>458</v>
      </c>
      <c r="B619" s="14" t="s">
        <v>13</v>
      </c>
      <c r="C619" t="s">
        <v>523</v>
      </c>
      <c r="D619">
        <v>2</v>
      </c>
      <c r="E619" t="s">
        <v>7035</v>
      </c>
      <c r="F619" t="s">
        <v>6241</v>
      </c>
      <c r="I619">
        <f t="shared" si="13"/>
        <v>1</v>
      </c>
      <c r="J619">
        <v>1</v>
      </c>
      <c r="K619">
        <v>0</v>
      </c>
    </row>
    <row r="620" spans="1:11" x14ac:dyDescent="0.25">
      <c r="A620" t="s">
        <v>1184</v>
      </c>
      <c r="B620" s="14" t="s">
        <v>13</v>
      </c>
      <c r="C620" t="s">
        <v>523</v>
      </c>
      <c r="D620">
        <v>3</v>
      </c>
      <c r="E620" t="s">
        <v>7842</v>
      </c>
      <c r="F620" t="s">
        <v>6280</v>
      </c>
      <c r="G620" t="s">
        <v>6249</v>
      </c>
      <c r="I620">
        <f t="shared" si="13"/>
        <v>2</v>
      </c>
      <c r="J620">
        <v>1</v>
      </c>
      <c r="K620">
        <v>0</v>
      </c>
    </row>
    <row r="621" spans="1:11" x14ac:dyDescent="0.25">
      <c r="A621" t="s">
        <v>1188</v>
      </c>
      <c r="B621" s="14" t="s">
        <v>13</v>
      </c>
      <c r="C621" t="s">
        <v>523</v>
      </c>
      <c r="D621">
        <v>3</v>
      </c>
      <c r="E621" t="s">
        <v>7085</v>
      </c>
      <c r="I621">
        <f t="shared" ref="I621:I684" si="14">COUNTA(F621:H621)</f>
        <v>0</v>
      </c>
      <c r="J621">
        <v>1</v>
      </c>
      <c r="K621">
        <v>0</v>
      </c>
    </row>
    <row r="622" spans="1:11" x14ac:dyDescent="0.25">
      <c r="A622" t="s">
        <v>900</v>
      </c>
      <c r="B622" s="14" t="s">
        <v>13</v>
      </c>
      <c r="C622" t="s">
        <v>523</v>
      </c>
      <c r="D622">
        <v>2</v>
      </c>
      <c r="E622" t="s">
        <v>671</v>
      </c>
      <c r="I622">
        <f t="shared" si="14"/>
        <v>0</v>
      </c>
      <c r="J622">
        <v>1</v>
      </c>
      <c r="K622">
        <v>0</v>
      </c>
    </row>
    <row r="623" spans="1:11" x14ac:dyDescent="0.25">
      <c r="A623" t="s">
        <v>506</v>
      </c>
      <c r="B623" s="14" t="s">
        <v>13</v>
      </c>
      <c r="C623" t="s">
        <v>523</v>
      </c>
      <c r="D623">
        <v>3</v>
      </c>
      <c r="E623" t="s">
        <v>1187</v>
      </c>
      <c r="F623" t="s">
        <v>6241</v>
      </c>
      <c r="I623">
        <f t="shared" si="14"/>
        <v>1</v>
      </c>
      <c r="J623">
        <v>1</v>
      </c>
      <c r="K623">
        <v>0</v>
      </c>
    </row>
    <row r="624" spans="1:11" x14ac:dyDescent="0.25">
      <c r="A624" t="s">
        <v>637</v>
      </c>
      <c r="B624" s="14" t="s">
        <v>13</v>
      </c>
      <c r="C624" t="s">
        <v>523</v>
      </c>
      <c r="D624">
        <v>3</v>
      </c>
      <c r="E624" t="s">
        <v>999</v>
      </c>
      <c r="F624" s="25" t="s">
        <v>6243</v>
      </c>
      <c r="G624" s="25"/>
      <c r="H624" s="25"/>
      <c r="I624">
        <f t="shared" si="14"/>
        <v>1</v>
      </c>
      <c r="J624">
        <v>1</v>
      </c>
      <c r="K624">
        <v>0</v>
      </c>
    </row>
    <row r="625" spans="1:11" x14ac:dyDescent="0.25">
      <c r="A625" t="s">
        <v>1190</v>
      </c>
      <c r="B625" s="14" t="s">
        <v>13</v>
      </c>
      <c r="C625" t="s">
        <v>523</v>
      </c>
      <c r="D625">
        <v>3</v>
      </c>
      <c r="E625" t="s">
        <v>999</v>
      </c>
      <c r="I625">
        <f t="shared" si="14"/>
        <v>0</v>
      </c>
      <c r="J625">
        <v>1</v>
      </c>
      <c r="K625">
        <v>0</v>
      </c>
    </row>
    <row r="626" spans="1:11" x14ac:dyDescent="0.25">
      <c r="A626" t="s">
        <v>6559</v>
      </c>
      <c r="B626" s="12" t="s">
        <v>14</v>
      </c>
      <c r="C626" t="s">
        <v>867</v>
      </c>
      <c r="D626">
        <v>2</v>
      </c>
      <c r="E626" t="s">
        <v>1330</v>
      </c>
      <c r="F626" t="s">
        <v>6241</v>
      </c>
      <c r="I626">
        <f t="shared" si="14"/>
        <v>1</v>
      </c>
      <c r="J626">
        <v>1</v>
      </c>
      <c r="K626">
        <v>0</v>
      </c>
    </row>
    <row r="627" spans="1:11" x14ac:dyDescent="0.25">
      <c r="A627" t="s">
        <v>809</v>
      </c>
      <c r="B627" s="12" t="s">
        <v>14</v>
      </c>
      <c r="C627" t="s">
        <v>867</v>
      </c>
      <c r="D627">
        <v>3</v>
      </c>
      <c r="E627" t="s">
        <v>6300</v>
      </c>
      <c r="F627" t="s">
        <v>6253</v>
      </c>
      <c r="I627">
        <f t="shared" si="14"/>
        <v>1</v>
      </c>
      <c r="J627">
        <v>1</v>
      </c>
      <c r="K627">
        <v>0</v>
      </c>
    </row>
    <row r="628" spans="1:11" x14ac:dyDescent="0.25">
      <c r="A628" t="s">
        <v>1208</v>
      </c>
      <c r="B628" s="12" t="s">
        <v>1209</v>
      </c>
      <c r="C628" t="s">
        <v>867</v>
      </c>
      <c r="D628">
        <v>3</v>
      </c>
      <c r="E628" t="s">
        <v>6301</v>
      </c>
      <c r="F628" t="s">
        <v>6244</v>
      </c>
      <c r="G628" t="s">
        <v>6241</v>
      </c>
      <c r="I628">
        <f t="shared" si="14"/>
        <v>2</v>
      </c>
      <c r="J628">
        <v>1</v>
      </c>
      <c r="K628">
        <v>0</v>
      </c>
    </row>
    <row r="629" spans="1:11" x14ac:dyDescent="0.25">
      <c r="A629" t="s">
        <v>6855</v>
      </c>
      <c r="B629" s="12" t="s">
        <v>14</v>
      </c>
      <c r="C629" t="s">
        <v>867</v>
      </c>
      <c r="D629">
        <v>3</v>
      </c>
      <c r="E629" t="s">
        <v>7255</v>
      </c>
      <c r="I629">
        <f t="shared" si="14"/>
        <v>0</v>
      </c>
      <c r="J629">
        <v>1</v>
      </c>
      <c r="K629">
        <v>0</v>
      </c>
    </row>
    <row r="630" spans="1:11" x14ac:dyDescent="0.25">
      <c r="A630" t="s">
        <v>6495</v>
      </c>
      <c r="B630" s="12" t="s">
        <v>14</v>
      </c>
      <c r="C630" t="s">
        <v>867</v>
      </c>
      <c r="D630">
        <v>3</v>
      </c>
      <c r="E630" t="s">
        <v>7236</v>
      </c>
      <c r="I630">
        <f t="shared" si="14"/>
        <v>0</v>
      </c>
      <c r="J630">
        <v>1</v>
      </c>
      <c r="K630">
        <v>0</v>
      </c>
    </row>
    <row r="631" spans="1:11" x14ac:dyDescent="0.25">
      <c r="A631" t="s">
        <v>6908</v>
      </c>
      <c r="B631" s="12" t="s">
        <v>14</v>
      </c>
      <c r="C631" t="s">
        <v>867</v>
      </c>
      <c r="D631">
        <v>3</v>
      </c>
      <c r="E631" t="s">
        <v>6869</v>
      </c>
      <c r="F631" t="s">
        <v>6242</v>
      </c>
      <c r="I631">
        <f t="shared" si="14"/>
        <v>1</v>
      </c>
      <c r="J631">
        <v>1</v>
      </c>
      <c r="K631">
        <v>0</v>
      </c>
    </row>
    <row r="632" spans="1:11" x14ac:dyDescent="0.25">
      <c r="A632" t="s">
        <v>1197</v>
      </c>
      <c r="B632" s="12" t="s">
        <v>14</v>
      </c>
      <c r="C632" t="s">
        <v>867</v>
      </c>
      <c r="D632">
        <v>4</v>
      </c>
      <c r="E632" t="s">
        <v>7842</v>
      </c>
      <c r="F632" t="s">
        <v>6244</v>
      </c>
      <c r="I632">
        <f t="shared" si="14"/>
        <v>1</v>
      </c>
      <c r="J632">
        <v>1</v>
      </c>
      <c r="K632">
        <v>0</v>
      </c>
    </row>
    <row r="633" spans="1:11" x14ac:dyDescent="0.25">
      <c r="A633" t="s">
        <v>1204</v>
      </c>
      <c r="B633" s="12" t="s">
        <v>14</v>
      </c>
      <c r="C633" t="s">
        <v>867</v>
      </c>
      <c r="D633">
        <v>4</v>
      </c>
      <c r="E633" t="s">
        <v>1205</v>
      </c>
      <c r="F633" t="s">
        <v>6241</v>
      </c>
      <c r="I633">
        <f t="shared" si="14"/>
        <v>1</v>
      </c>
      <c r="J633">
        <v>1</v>
      </c>
      <c r="K633">
        <v>0</v>
      </c>
    </row>
    <row r="634" spans="1:11" x14ac:dyDescent="0.25">
      <c r="A634" t="s">
        <v>6921</v>
      </c>
      <c r="B634" s="12" t="s">
        <v>14</v>
      </c>
      <c r="C634" t="s">
        <v>867</v>
      </c>
      <c r="D634">
        <v>4</v>
      </c>
      <c r="E634" t="s">
        <v>7281</v>
      </c>
      <c r="F634" t="s">
        <v>6241</v>
      </c>
      <c r="I634">
        <f t="shared" si="14"/>
        <v>1</v>
      </c>
      <c r="J634">
        <v>1</v>
      </c>
      <c r="K634">
        <v>0</v>
      </c>
    </row>
    <row r="635" spans="1:11" x14ac:dyDescent="0.25">
      <c r="A635" t="s">
        <v>1203</v>
      </c>
      <c r="B635" s="12" t="s">
        <v>14</v>
      </c>
      <c r="C635" t="s">
        <v>867</v>
      </c>
      <c r="D635">
        <v>4</v>
      </c>
      <c r="E635" t="s">
        <v>907</v>
      </c>
      <c r="I635">
        <f t="shared" si="14"/>
        <v>0</v>
      </c>
      <c r="J635">
        <v>1</v>
      </c>
      <c r="K635">
        <v>0</v>
      </c>
    </row>
    <row r="636" spans="1:11" x14ac:dyDescent="0.25">
      <c r="A636" t="s">
        <v>1207</v>
      </c>
      <c r="B636" s="12" t="s">
        <v>14</v>
      </c>
      <c r="C636" t="s">
        <v>867</v>
      </c>
      <c r="D636">
        <v>4</v>
      </c>
      <c r="E636" t="s">
        <v>6642</v>
      </c>
      <c r="F636" t="s">
        <v>6241</v>
      </c>
      <c r="I636">
        <f t="shared" si="14"/>
        <v>1</v>
      </c>
      <c r="J636">
        <v>1</v>
      </c>
      <c r="K636">
        <v>0</v>
      </c>
    </row>
    <row r="637" spans="1:11" x14ac:dyDescent="0.25">
      <c r="A637" t="s">
        <v>6710</v>
      </c>
      <c r="B637" s="12" t="s">
        <v>1209</v>
      </c>
      <c r="C637" t="s">
        <v>867</v>
      </c>
      <c r="D637">
        <v>5</v>
      </c>
      <c r="E637" t="s">
        <v>7278</v>
      </c>
      <c r="F637" t="s">
        <v>6253</v>
      </c>
      <c r="I637">
        <f t="shared" si="14"/>
        <v>1</v>
      </c>
      <c r="J637">
        <v>1</v>
      </c>
      <c r="K637">
        <v>0</v>
      </c>
    </row>
    <row r="638" spans="1:11" x14ac:dyDescent="0.25">
      <c r="A638" t="s">
        <v>885</v>
      </c>
      <c r="B638" s="12" t="s">
        <v>14</v>
      </c>
      <c r="C638" t="s">
        <v>867</v>
      </c>
      <c r="D638">
        <v>5</v>
      </c>
      <c r="E638" t="s">
        <v>6262</v>
      </c>
      <c r="F638" s="25" t="s">
        <v>6260</v>
      </c>
      <c r="G638" s="25"/>
      <c r="H638" s="25"/>
      <c r="I638">
        <f t="shared" si="14"/>
        <v>1</v>
      </c>
      <c r="J638">
        <v>1</v>
      </c>
      <c r="K638">
        <v>0</v>
      </c>
    </row>
    <row r="639" spans="1:11" x14ac:dyDescent="0.25">
      <c r="A639" t="s">
        <v>6436</v>
      </c>
      <c r="B639" s="12" t="s">
        <v>14</v>
      </c>
      <c r="C639" t="s">
        <v>867</v>
      </c>
      <c r="D639">
        <v>5</v>
      </c>
      <c r="E639" t="s">
        <v>6437</v>
      </c>
      <c r="I639">
        <f t="shared" si="14"/>
        <v>0</v>
      </c>
      <c r="J639">
        <v>1</v>
      </c>
      <c r="K639">
        <v>0</v>
      </c>
    </row>
    <row r="640" spans="1:11" x14ac:dyDescent="0.25">
      <c r="A640" t="s">
        <v>1202</v>
      </c>
      <c r="B640" s="12" t="s">
        <v>14</v>
      </c>
      <c r="C640" t="s">
        <v>867</v>
      </c>
      <c r="D640">
        <v>5</v>
      </c>
      <c r="E640" t="s">
        <v>6289</v>
      </c>
      <c r="F640" t="s">
        <v>6241</v>
      </c>
      <c r="I640">
        <f t="shared" si="14"/>
        <v>1</v>
      </c>
      <c r="J640">
        <v>1</v>
      </c>
      <c r="K640">
        <v>0</v>
      </c>
    </row>
    <row r="641" spans="1:11" x14ac:dyDescent="0.25">
      <c r="A641" t="s">
        <v>1196</v>
      </c>
      <c r="B641" s="12" t="s">
        <v>14</v>
      </c>
      <c r="C641" t="s">
        <v>867</v>
      </c>
      <c r="D641">
        <v>7</v>
      </c>
      <c r="E641" t="s">
        <v>7087</v>
      </c>
      <c r="F641" t="s">
        <v>6331</v>
      </c>
      <c r="I641">
        <f t="shared" si="14"/>
        <v>1</v>
      </c>
      <c r="J641">
        <v>1</v>
      </c>
      <c r="K641">
        <v>0</v>
      </c>
    </row>
    <row r="642" spans="1:11" x14ac:dyDescent="0.25">
      <c r="A642" t="s">
        <v>1195</v>
      </c>
      <c r="B642" s="12" t="s">
        <v>14</v>
      </c>
      <c r="C642" t="s">
        <v>867</v>
      </c>
      <c r="D642">
        <v>7</v>
      </c>
      <c r="E642" t="s">
        <v>7088</v>
      </c>
      <c r="F642" t="s">
        <v>6331</v>
      </c>
      <c r="I642">
        <f t="shared" si="14"/>
        <v>1</v>
      </c>
      <c r="J642">
        <v>1</v>
      </c>
      <c r="K642">
        <v>0</v>
      </c>
    </row>
    <row r="643" spans="1:11" x14ac:dyDescent="0.25">
      <c r="A643" t="s">
        <v>8525</v>
      </c>
      <c r="B643" s="12" t="s">
        <v>14</v>
      </c>
      <c r="C643" t="s">
        <v>867</v>
      </c>
      <c r="D643">
        <v>0</v>
      </c>
      <c r="E643" t="s">
        <v>8527</v>
      </c>
      <c r="I643">
        <f t="shared" si="14"/>
        <v>0</v>
      </c>
      <c r="J643">
        <v>1</v>
      </c>
      <c r="K643">
        <v>0</v>
      </c>
    </row>
    <row r="644" spans="1:11" x14ac:dyDescent="0.25">
      <c r="A644" t="s">
        <v>6615</v>
      </c>
      <c r="B644" s="12" t="s">
        <v>14</v>
      </c>
      <c r="C644" t="s">
        <v>524</v>
      </c>
      <c r="D644">
        <v>0</v>
      </c>
      <c r="E644" t="s">
        <v>7279</v>
      </c>
      <c r="F644" t="s">
        <v>6241</v>
      </c>
      <c r="I644">
        <f t="shared" si="14"/>
        <v>1</v>
      </c>
      <c r="J644">
        <v>1</v>
      </c>
      <c r="K644">
        <v>0</v>
      </c>
    </row>
    <row r="645" spans="1:11" x14ac:dyDescent="0.25">
      <c r="A645" t="s">
        <v>1216</v>
      </c>
      <c r="B645" s="12" t="s">
        <v>14</v>
      </c>
      <c r="C645" t="s">
        <v>524</v>
      </c>
      <c r="D645">
        <v>1</v>
      </c>
      <c r="E645" t="s">
        <v>6299</v>
      </c>
      <c r="F645" t="s">
        <v>6245</v>
      </c>
      <c r="G645" t="s">
        <v>6241</v>
      </c>
      <c r="I645">
        <f t="shared" si="14"/>
        <v>2</v>
      </c>
      <c r="J645">
        <v>1</v>
      </c>
      <c r="K645">
        <v>0</v>
      </c>
    </row>
    <row r="646" spans="1:11" x14ac:dyDescent="0.25">
      <c r="A646" t="s">
        <v>1211</v>
      </c>
      <c r="B646" s="12" t="s">
        <v>14</v>
      </c>
      <c r="C646" t="s">
        <v>524</v>
      </c>
      <c r="D646">
        <v>3</v>
      </c>
      <c r="E646" t="s">
        <v>7842</v>
      </c>
      <c r="F646" t="s">
        <v>6233</v>
      </c>
      <c r="I646">
        <f t="shared" si="14"/>
        <v>1</v>
      </c>
      <c r="J646">
        <v>1</v>
      </c>
      <c r="K646">
        <v>0</v>
      </c>
    </row>
    <row r="647" spans="1:11" x14ac:dyDescent="0.25">
      <c r="A647" t="s">
        <v>557</v>
      </c>
      <c r="B647" s="12" t="s">
        <v>14</v>
      </c>
      <c r="C647" t="s">
        <v>524</v>
      </c>
      <c r="D647">
        <v>3</v>
      </c>
      <c r="E647" t="s">
        <v>906</v>
      </c>
      <c r="I647">
        <f t="shared" si="14"/>
        <v>0</v>
      </c>
      <c r="J647">
        <v>1</v>
      </c>
      <c r="K647">
        <v>0</v>
      </c>
    </row>
    <row r="648" spans="1:11" x14ac:dyDescent="0.25">
      <c r="A648" t="s">
        <v>518</v>
      </c>
      <c r="B648" s="12" t="s">
        <v>14</v>
      </c>
      <c r="C648" t="s">
        <v>524</v>
      </c>
      <c r="D648">
        <v>4</v>
      </c>
      <c r="E648" t="s">
        <v>906</v>
      </c>
      <c r="I648">
        <f t="shared" si="14"/>
        <v>0</v>
      </c>
      <c r="J648">
        <v>1</v>
      </c>
      <c r="K648">
        <v>0</v>
      </c>
    </row>
    <row r="649" spans="1:11" x14ac:dyDescent="0.25">
      <c r="A649" t="s">
        <v>423</v>
      </c>
      <c r="B649" s="12" t="s">
        <v>14</v>
      </c>
      <c r="C649" t="s">
        <v>524</v>
      </c>
      <c r="D649">
        <v>4</v>
      </c>
      <c r="E649" t="s">
        <v>906</v>
      </c>
      <c r="I649">
        <f t="shared" si="14"/>
        <v>0</v>
      </c>
      <c r="J649">
        <v>1</v>
      </c>
      <c r="K649">
        <v>0</v>
      </c>
    </row>
    <row r="650" spans="1:11" x14ac:dyDescent="0.25">
      <c r="A650" t="s">
        <v>1206</v>
      </c>
      <c r="B650" s="12" t="s">
        <v>14</v>
      </c>
      <c r="C650" t="s">
        <v>524</v>
      </c>
      <c r="D650">
        <v>4</v>
      </c>
      <c r="E650" t="s">
        <v>6303</v>
      </c>
      <c r="I650">
        <f t="shared" si="14"/>
        <v>0</v>
      </c>
      <c r="J650">
        <v>1</v>
      </c>
      <c r="K650">
        <v>0</v>
      </c>
    </row>
    <row r="651" spans="1:11" x14ac:dyDescent="0.25">
      <c r="A651" t="s">
        <v>1199</v>
      </c>
      <c r="B651" s="12" t="s">
        <v>14</v>
      </c>
      <c r="C651" t="s">
        <v>524</v>
      </c>
      <c r="D651">
        <v>5</v>
      </c>
      <c r="E651" t="s">
        <v>915</v>
      </c>
      <c r="I651">
        <f t="shared" si="14"/>
        <v>0</v>
      </c>
      <c r="J651">
        <v>1</v>
      </c>
      <c r="K651">
        <v>0</v>
      </c>
    </row>
    <row r="652" spans="1:11" x14ac:dyDescent="0.25">
      <c r="A652" t="s">
        <v>1217</v>
      </c>
      <c r="B652" s="12" t="s">
        <v>14</v>
      </c>
      <c r="C652" t="s">
        <v>525</v>
      </c>
      <c r="D652">
        <v>0</v>
      </c>
      <c r="E652" t="s">
        <v>7108</v>
      </c>
      <c r="F652" t="s">
        <v>6242</v>
      </c>
      <c r="I652">
        <f t="shared" si="14"/>
        <v>1</v>
      </c>
      <c r="J652">
        <v>1</v>
      </c>
      <c r="K652">
        <v>0</v>
      </c>
    </row>
    <row r="653" spans="1:11" x14ac:dyDescent="0.25">
      <c r="A653" t="s">
        <v>6611</v>
      </c>
      <c r="B653" s="12" t="s">
        <v>14</v>
      </c>
      <c r="C653" t="s">
        <v>525</v>
      </c>
      <c r="D653">
        <v>1</v>
      </c>
      <c r="E653" t="s">
        <v>7280</v>
      </c>
      <c r="F653" t="s">
        <v>6241</v>
      </c>
      <c r="I653">
        <f t="shared" si="14"/>
        <v>1</v>
      </c>
      <c r="J653">
        <v>1</v>
      </c>
      <c r="K653">
        <v>0</v>
      </c>
    </row>
    <row r="654" spans="1:11" x14ac:dyDescent="0.25">
      <c r="A654" t="s">
        <v>1214</v>
      </c>
      <c r="B654" s="12" t="s">
        <v>14</v>
      </c>
      <c r="C654" t="s">
        <v>525</v>
      </c>
      <c r="D654">
        <v>2</v>
      </c>
      <c r="E654" t="s">
        <v>923</v>
      </c>
      <c r="F654" t="s">
        <v>6245</v>
      </c>
      <c r="G654" t="s">
        <v>6241</v>
      </c>
      <c r="I654">
        <f t="shared" si="14"/>
        <v>2</v>
      </c>
      <c r="J654">
        <v>1</v>
      </c>
      <c r="K654">
        <v>0</v>
      </c>
    </row>
    <row r="655" spans="1:11" x14ac:dyDescent="0.25">
      <c r="A655" t="s">
        <v>3339</v>
      </c>
      <c r="B655" s="12" t="s">
        <v>14</v>
      </c>
      <c r="C655" t="s">
        <v>867</v>
      </c>
      <c r="D655">
        <v>3</v>
      </c>
      <c r="E655" t="s">
        <v>6606</v>
      </c>
      <c r="F655" t="s">
        <v>6241</v>
      </c>
      <c r="I655">
        <f t="shared" si="14"/>
        <v>1</v>
      </c>
      <c r="J655">
        <v>1</v>
      </c>
      <c r="K655">
        <v>0</v>
      </c>
    </row>
    <row r="656" spans="1:11" x14ac:dyDescent="0.25">
      <c r="A656" t="s">
        <v>1210</v>
      </c>
      <c r="B656" s="12" t="s">
        <v>14</v>
      </c>
      <c r="C656" t="s">
        <v>525</v>
      </c>
      <c r="D656">
        <v>4</v>
      </c>
      <c r="E656" t="s">
        <v>6302</v>
      </c>
      <c r="I656">
        <f t="shared" si="14"/>
        <v>0</v>
      </c>
      <c r="J656">
        <v>1</v>
      </c>
      <c r="K656">
        <v>0</v>
      </c>
    </row>
    <row r="657" spans="1:11" x14ac:dyDescent="0.25">
      <c r="A657" t="s">
        <v>422</v>
      </c>
      <c r="B657" s="12" t="s">
        <v>14</v>
      </c>
      <c r="C657" t="s">
        <v>525</v>
      </c>
      <c r="D657">
        <v>4</v>
      </c>
      <c r="E657" t="s">
        <v>830</v>
      </c>
      <c r="F657" t="s">
        <v>6244</v>
      </c>
      <c r="I657">
        <f t="shared" si="14"/>
        <v>1</v>
      </c>
      <c r="J657">
        <v>1</v>
      </c>
      <c r="K657">
        <v>0</v>
      </c>
    </row>
    <row r="658" spans="1:11" x14ac:dyDescent="0.25">
      <c r="A658" t="s">
        <v>1201</v>
      </c>
      <c r="B658" s="12" t="s">
        <v>14</v>
      </c>
      <c r="C658" t="s">
        <v>525</v>
      </c>
      <c r="D658">
        <v>4</v>
      </c>
      <c r="E658" t="s">
        <v>7036</v>
      </c>
      <c r="I658">
        <f t="shared" si="14"/>
        <v>0</v>
      </c>
      <c r="J658">
        <v>1</v>
      </c>
      <c r="K658">
        <v>0</v>
      </c>
    </row>
    <row r="659" spans="1:11" x14ac:dyDescent="0.25">
      <c r="A659" t="s">
        <v>6915</v>
      </c>
      <c r="B659" s="12" t="s">
        <v>14</v>
      </c>
      <c r="C659" t="s">
        <v>525</v>
      </c>
      <c r="D659">
        <v>4</v>
      </c>
      <c r="E659" t="s">
        <v>7282</v>
      </c>
      <c r="F659" t="s">
        <v>6241</v>
      </c>
      <c r="I659">
        <f t="shared" si="14"/>
        <v>1</v>
      </c>
      <c r="J659">
        <v>1</v>
      </c>
      <c r="K659">
        <v>0</v>
      </c>
    </row>
    <row r="660" spans="1:11" x14ac:dyDescent="0.25">
      <c r="A660" t="s">
        <v>6607</v>
      </c>
      <c r="B660" s="12" t="s">
        <v>14</v>
      </c>
      <c r="C660" t="s">
        <v>525</v>
      </c>
      <c r="D660">
        <v>4</v>
      </c>
      <c r="E660" t="s">
        <v>7016</v>
      </c>
      <c r="F660" t="s">
        <v>6246</v>
      </c>
      <c r="G660" t="s">
        <v>6253</v>
      </c>
      <c r="I660">
        <f t="shared" si="14"/>
        <v>2</v>
      </c>
      <c r="J660">
        <v>1</v>
      </c>
      <c r="K660">
        <v>0</v>
      </c>
    </row>
    <row r="661" spans="1:11" x14ac:dyDescent="0.25">
      <c r="A661" t="s">
        <v>875</v>
      </c>
      <c r="B661" s="12" t="s">
        <v>14</v>
      </c>
      <c r="C661" t="s">
        <v>525</v>
      </c>
      <c r="D661">
        <v>5</v>
      </c>
      <c r="E661" t="s">
        <v>1200</v>
      </c>
      <c r="F661" t="s">
        <v>6241</v>
      </c>
      <c r="I661">
        <f t="shared" si="14"/>
        <v>1</v>
      </c>
      <c r="J661">
        <v>1</v>
      </c>
      <c r="K661">
        <v>0</v>
      </c>
    </row>
    <row r="662" spans="1:11" x14ac:dyDescent="0.25">
      <c r="A662" t="s">
        <v>1198</v>
      </c>
      <c r="B662" s="12" t="s">
        <v>14</v>
      </c>
      <c r="C662" t="s">
        <v>525</v>
      </c>
      <c r="D662">
        <v>5</v>
      </c>
      <c r="E662" t="s">
        <v>1045</v>
      </c>
      <c r="F662" t="s">
        <v>6241</v>
      </c>
      <c r="I662">
        <f t="shared" si="14"/>
        <v>1</v>
      </c>
      <c r="J662">
        <v>1</v>
      </c>
      <c r="K662">
        <v>0</v>
      </c>
    </row>
    <row r="663" spans="1:11" x14ac:dyDescent="0.25">
      <c r="A663" t="s">
        <v>6553</v>
      </c>
      <c r="B663" s="12" t="s">
        <v>14</v>
      </c>
      <c r="C663" t="s">
        <v>525</v>
      </c>
      <c r="D663">
        <v>5</v>
      </c>
      <c r="E663" t="s">
        <v>7065</v>
      </c>
      <c r="I663">
        <f t="shared" si="14"/>
        <v>0</v>
      </c>
      <c r="J663">
        <v>1</v>
      </c>
      <c r="K663">
        <v>0</v>
      </c>
    </row>
    <row r="664" spans="1:11" x14ac:dyDescent="0.25">
      <c r="A664" t="s">
        <v>494</v>
      </c>
      <c r="B664" s="12" t="s">
        <v>14</v>
      </c>
      <c r="C664" t="s">
        <v>525</v>
      </c>
      <c r="D664">
        <v>6</v>
      </c>
      <c r="E664" t="s">
        <v>903</v>
      </c>
      <c r="I664">
        <f t="shared" si="14"/>
        <v>0</v>
      </c>
      <c r="J664">
        <v>1</v>
      </c>
      <c r="K664">
        <v>0</v>
      </c>
    </row>
    <row r="665" spans="1:11" x14ac:dyDescent="0.25">
      <c r="A665" t="s">
        <v>3532</v>
      </c>
      <c r="B665" s="12" t="s">
        <v>14</v>
      </c>
      <c r="C665" t="s">
        <v>523</v>
      </c>
      <c r="D665">
        <v>0</v>
      </c>
      <c r="E665" t="s">
        <v>6916</v>
      </c>
      <c r="I665">
        <f t="shared" si="14"/>
        <v>0</v>
      </c>
      <c r="J665">
        <v>1</v>
      </c>
      <c r="K665">
        <v>0</v>
      </c>
    </row>
    <row r="666" spans="1:11" x14ac:dyDescent="0.25">
      <c r="A666" t="s">
        <v>6802</v>
      </c>
      <c r="B666" s="12" t="s">
        <v>14</v>
      </c>
      <c r="C666" t="s">
        <v>523</v>
      </c>
      <c r="D666">
        <v>0</v>
      </c>
      <c r="E666" t="s">
        <v>6950</v>
      </c>
      <c r="I666">
        <f t="shared" si="14"/>
        <v>0</v>
      </c>
      <c r="J666">
        <v>1</v>
      </c>
      <c r="K666">
        <v>0</v>
      </c>
    </row>
    <row r="667" spans="1:11" x14ac:dyDescent="0.25">
      <c r="A667" t="s">
        <v>6603</v>
      </c>
      <c r="B667" s="12" t="s">
        <v>14</v>
      </c>
      <c r="C667" t="s">
        <v>523</v>
      </c>
      <c r="D667">
        <v>1</v>
      </c>
      <c r="E667" t="s">
        <v>6604</v>
      </c>
      <c r="F667" t="s">
        <v>6241</v>
      </c>
      <c r="I667">
        <f t="shared" si="14"/>
        <v>1</v>
      </c>
      <c r="J667">
        <v>1</v>
      </c>
      <c r="K667">
        <v>0</v>
      </c>
    </row>
    <row r="668" spans="1:11" x14ac:dyDescent="0.25">
      <c r="A668" t="s">
        <v>594</v>
      </c>
      <c r="B668" s="12" t="s">
        <v>14</v>
      </c>
      <c r="C668" t="s">
        <v>523</v>
      </c>
      <c r="D668">
        <v>2</v>
      </c>
      <c r="E668" t="s">
        <v>7094</v>
      </c>
      <c r="I668">
        <f t="shared" si="14"/>
        <v>0</v>
      </c>
      <c r="J668">
        <v>1</v>
      </c>
      <c r="K668">
        <v>0</v>
      </c>
    </row>
    <row r="669" spans="1:11" x14ac:dyDescent="0.25">
      <c r="A669" t="s">
        <v>1215</v>
      </c>
      <c r="B669" s="12" t="s">
        <v>14</v>
      </c>
      <c r="C669" t="s">
        <v>523</v>
      </c>
      <c r="D669">
        <v>2</v>
      </c>
      <c r="E669" t="s">
        <v>6235</v>
      </c>
      <c r="F669" t="s">
        <v>6244</v>
      </c>
      <c r="G669" t="s">
        <v>6241</v>
      </c>
      <c r="I669">
        <f t="shared" si="14"/>
        <v>2</v>
      </c>
      <c r="J669">
        <v>1</v>
      </c>
      <c r="K669">
        <v>0</v>
      </c>
    </row>
    <row r="670" spans="1:11" x14ac:dyDescent="0.25">
      <c r="A670" t="s">
        <v>424</v>
      </c>
      <c r="B670" s="12" t="s">
        <v>14</v>
      </c>
      <c r="C670" t="s">
        <v>523</v>
      </c>
      <c r="D670">
        <v>2</v>
      </c>
      <c r="E670" t="s">
        <v>636</v>
      </c>
      <c r="I670">
        <f t="shared" si="14"/>
        <v>0</v>
      </c>
      <c r="J670">
        <v>1</v>
      </c>
      <c r="K670">
        <v>0</v>
      </c>
    </row>
    <row r="671" spans="1:11" x14ac:dyDescent="0.25">
      <c r="A671" t="s">
        <v>1212</v>
      </c>
      <c r="B671" s="12" t="s">
        <v>14</v>
      </c>
      <c r="C671" t="s">
        <v>523</v>
      </c>
      <c r="D671">
        <v>3</v>
      </c>
      <c r="E671" t="s">
        <v>1213</v>
      </c>
      <c r="I671">
        <f t="shared" si="14"/>
        <v>0</v>
      </c>
      <c r="J671">
        <v>1</v>
      </c>
      <c r="K671">
        <v>0</v>
      </c>
    </row>
    <row r="672" spans="1:11" x14ac:dyDescent="0.25">
      <c r="A672" t="s">
        <v>549</v>
      </c>
      <c r="B672" s="12" t="s">
        <v>14</v>
      </c>
      <c r="C672" t="s">
        <v>523</v>
      </c>
      <c r="D672">
        <v>3</v>
      </c>
      <c r="E672" t="s">
        <v>1019</v>
      </c>
      <c r="F672" t="s">
        <v>6241</v>
      </c>
      <c r="I672">
        <f t="shared" si="14"/>
        <v>1</v>
      </c>
      <c r="J672">
        <v>1</v>
      </c>
      <c r="K672">
        <v>0</v>
      </c>
    </row>
    <row r="673" spans="1:11" x14ac:dyDescent="0.25">
      <c r="A673" t="s">
        <v>6623</v>
      </c>
      <c r="B673" s="7" t="s">
        <v>8</v>
      </c>
      <c r="C673" t="s">
        <v>867</v>
      </c>
      <c r="D673">
        <v>0</v>
      </c>
      <c r="E673" t="s">
        <v>6624</v>
      </c>
      <c r="I673">
        <f t="shared" si="14"/>
        <v>0</v>
      </c>
      <c r="J673">
        <v>1</v>
      </c>
      <c r="K673">
        <v>0</v>
      </c>
    </row>
    <row r="674" spans="1:11" x14ac:dyDescent="0.25">
      <c r="A674" t="s">
        <v>6715</v>
      </c>
      <c r="B674" s="7" t="s">
        <v>8</v>
      </c>
      <c r="C674" t="s">
        <v>867</v>
      </c>
      <c r="D674">
        <v>2</v>
      </c>
      <c r="E674" t="s">
        <v>6716</v>
      </c>
      <c r="I674">
        <f t="shared" si="14"/>
        <v>0</v>
      </c>
      <c r="J674">
        <v>1</v>
      </c>
      <c r="K674">
        <v>0</v>
      </c>
    </row>
    <row r="675" spans="1:11" x14ac:dyDescent="0.25">
      <c r="A675" t="s">
        <v>1241</v>
      </c>
      <c r="B675" s="7" t="s">
        <v>8</v>
      </c>
      <c r="C675" t="s">
        <v>867</v>
      </c>
      <c r="D675">
        <v>4</v>
      </c>
      <c r="E675" t="s">
        <v>6308</v>
      </c>
      <c r="F675" s="25" t="s">
        <v>6244</v>
      </c>
      <c r="G675" s="25" t="s">
        <v>6245</v>
      </c>
      <c r="H675" s="25" t="s">
        <v>6260</v>
      </c>
      <c r="I675">
        <f t="shared" si="14"/>
        <v>3</v>
      </c>
      <c r="J675">
        <v>1</v>
      </c>
      <c r="K675">
        <v>0</v>
      </c>
    </row>
    <row r="676" spans="1:11" x14ac:dyDescent="0.25">
      <c r="A676" t="s">
        <v>470</v>
      </c>
      <c r="B676" s="7" t="s">
        <v>8</v>
      </c>
      <c r="C676" t="s">
        <v>867</v>
      </c>
      <c r="D676">
        <v>4</v>
      </c>
      <c r="E676" t="s">
        <v>1236</v>
      </c>
      <c r="F676" t="s">
        <v>6241</v>
      </c>
      <c r="I676">
        <f t="shared" si="14"/>
        <v>1</v>
      </c>
      <c r="J676">
        <v>1</v>
      </c>
      <c r="K676">
        <v>0</v>
      </c>
    </row>
    <row r="677" spans="1:11" x14ac:dyDescent="0.25">
      <c r="A677" t="s">
        <v>1219</v>
      </c>
      <c r="B677" s="7" t="s">
        <v>8</v>
      </c>
      <c r="C677" t="s">
        <v>867</v>
      </c>
      <c r="D677" t="s">
        <v>3092</v>
      </c>
      <c r="E677" t="s">
        <v>7100</v>
      </c>
      <c r="F677" t="s">
        <v>6313</v>
      </c>
      <c r="I677">
        <f t="shared" si="14"/>
        <v>1</v>
      </c>
      <c r="J677">
        <v>1</v>
      </c>
      <c r="K677">
        <v>0</v>
      </c>
    </row>
    <row r="678" spans="1:11" x14ac:dyDescent="0.25">
      <c r="A678" t="s">
        <v>8526</v>
      </c>
      <c r="B678" s="7" t="s">
        <v>8</v>
      </c>
      <c r="C678" t="s">
        <v>867</v>
      </c>
      <c r="D678">
        <v>0</v>
      </c>
      <c r="E678" t="s">
        <v>8527</v>
      </c>
      <c r="I678">
        <f t="shared" si="14"/>
        <v>0</v>
      </c>
      <c r="J678">
        <v>1</v>
      </c>
      <c r="K678">
        <v>0</v>
      </c>
    </row>
    <row r="679" spans="1:11" x14ac:dyDescent="0.25">
      <c r="A679" t="s">
        <v>6756</v>
      </c>
      <c r="B679" s="7" t="s">
        <v>8</v>
      </c>
      <c r="C679" t="s">
        <v>524</v>
      </c>
      <c r="D679">
        <v>0</v>
      </c>
      <c r="E679" t="s">
        <v>7842</v>
      </c>
      <c r="F679" t="s">
        <v>6272</v>
      </c>
      <c r="G679" t="s">
        <v>6242</v>
      </c>
      <c r="H679" t="s">
        <v>6245</v>
      </c>
      <c r="I679">
        <f t="shared" si="14"/>
        <v>3</v>
      </c>
      <c r="J679">
        <v>1</v>
      </c>
      <c r="K679">
        <v>0</v>
      </c>
    </row>
    <row r="680" spans="1:11" x14ac:dyDescent="0.25">
      <c r="A680" t="s">
        <v>1285</v>
      </c>
      <c r="B680" s="7" t="s">
        <v>8</v>
      </c>
      <c r="C680" t="s">
        <v>524</v>
      </c>
      <c r="D680">
        <v>0</v>
      </c>
      <c r="E680" t="s">
        <v>1286</v>
      </c>
      <c r="I680">
        <f t="shared" si="14"/>
        <v>0</v>
      </c>
      <c r="J680">
        <v>1</v>
      </c>
      <c r="K680">
        <v>0</v>
      </c>
    </row>
    <row r="681" spans="1:11" x14ac:dyDescent="0.25">
      <c r="A681" t="s">
        <v>6668</v>
      </c>
      <c r="B681" s="7" t="s">
        <v>8</v>
      </c>
      <c r="C681" t="s">
        <v>524</v>
      </c>
      <c r="D681">
        <v>0</v>
      </c>
      <c r="E681" t="s">
        <v>7097</v>
      </c>
      <c r="F681" t="s">
        <v>6241</v>
      </c>
      <c r="I681">
        <f t="shared" si="14"/>
        <v>1</v>
      </c>
      <c r="J681">
        <v>1</v>
      </c>
      <c r="K681">
        <v>0</v>
      </c>
    </row>
    <row r="682" spans="1:11" x14ac:dyDescent="0.25">
      <c r="A682" t="s">
        <v>6368</v>
      </c>
      <c r="B682" s="7" t="s">
        <v>8</v>
      </c>
      <c r="C682" t="s">
        <v>524</v>
      </c>
      <c r="D682">
        <v>0</v>
      </c>
      <c r="E682" t="s">
        <v>6386</v>
      </c>
      <c r="F682" t="s">
        <v>6241</v>
      </c>
      <c r="G682" t="s">
        <v>7095</v>
      </c>
      <c r="I682">
        <f t="shared" si="14"/>
        <v>2</v>
      </c>
      <c r="J682">
        <v>1</v>
      </c>
      <c r="K682">
        <v>0</v>
      </c>
    </row>
    <row r="683" spans="1:11" x14ac:dyDescent="0.25">
      <c r="A683" t="s">
        <v>6677</v>
      </c>
      <c r="B683" s="7" t="s">
        <v>8</v>
      </c>
      <c r="C683" t="s">
        <v>524</v>
      </c>
      <c r="D683">
        <v>0</v>
      </c>
      <c r="E683" t="s">
        <v>6349</v>
      </c>
      <c r="I683">
        <f t="shared" si="14"/>
        <v>0</v>
      </c>
      <c r="J683">
        <v>1</v>
      </c>
      <c r="K683">
        <v>0</v>
      </c>
    </row>
    <row r="684" spans="1:11" x14ac:dyDescent="0.25">
      <c r="A684" t="s">
        <v>1282</v>
      </c>
      <c r="B684" s="7" t="s">
        <v>8</v>
      </c>
      <c r="C684" t="s">
        <v>524</v>
      </c>
      <c r="D684">
        <v>0</v>
      </c>
      <c r="E684" t="s">
        <v>8431</v>
      </c>
      <c r="F684" t="s">
        <v>6241</v>
      </c>
      <c r="I684">
        <f t="shared" si="14"/>
        <v>1</v>
      </c>
      <c r="J684">
        <v>1</v>
      </c>
      <c r="K684">
        <v>0</v>
      </c>
    </row>
    <row r="685" spans="1:11" x14ac:dyDescent="0.25">
      <c r="A685" t="s">
        <v>1283</v>
      </c>
      <c r="B685" s="7" t="s">
        <v>8</v>
      </c>
      <c r="C685" t="s">
        <v>524</v>
      </c>
      <c r="D685">
        <v>0</v>
      </c>
      <c r="E685" t="s">
        <v>9053</v>
      </c>
      <c r="I685">
        <f t="shared" ref="I685:I748" si="15">COUNTA(F685:H685)</f>
        <v>0</v>
      </c>
      <c r="J685">
        <v>1</v>
      </c>
      <c r="K685">
        <v>0</v>
      </c>
    </row>
    <row r="686" spans="1:11" x14ac:dyDescent="0.25">
      <c r="A686" t="s">
        <v>1278</v>
      </c>
      <c r="B686" s="7" t="s">
        <v>8</v>
      </c>
      <c r="C686" t="s">
        <v>524</v>
      </c>
      <c r="D686">
        <v>1</v>
      </c>
      <c r="E686" t="s">
        <v>7098</v>
      </c>
      <c r="F686" t="s">
        <v>6241</v>
      </c>
      <c r="G686" t="s">
        <v>6260</v>
      </c>
      <c r="I686">
        <f t="shared" si="15"/>
        <v>2</v>
      </c>
      <c r="J686">
        <v>1</v>
      </c>
      <c r="K686">
        <v>0</v>
      </c>
    </row>
    <row r="687" spans="1:11" x14ac:dyDescent="0.25">
      <c r="A687" t="s">
        <v>1279</v>
      </c>
      <c r="B687" s="7" t="s">
        <v>8</v>
      </c>
      <c r="C687" t="s">
        <v>524</v>
      </c>
      <c r="D687">
        <v>1</v>
      </c>
      <c r="E687" t="s">
        <v>6304</v>
      </c>
      <c r="I687">
        <f t="shared" si="15"/>
        <v>0</v>
      </c>
      <c r="J687">
        <v>1</v>
      </c>
      <c r="K687">
        <v>0</v>
      </c>
    </row>
    <row r="688" spans="1:11" x14ac:dyDescent="0.25">
      <c r="A688" t="s">
        <v>1276</v>
      </c>
      <c r="B688" s="7" t="s">
        <v>8</v>
      </c>
      <c r="C688" t="s">
        <v>524</v>
      </c>
      <c r="D688">
        <v>1</v>
      </c>
      <c r="E688" t="s">
        <v>8432</v>
      </c>
      <c r="F688" t="s">
        <v>6253</v>
      </c>
      <c r="I688">
        <f t="shared" si="15"/>
        <v>1</v>
      </c>
      <c r="J688">
        <v>1</v>
      </c>
      <c r="K688">
        <v>0</v>
      </c>
    </row>
    <row r="689" spans="1:11" x14ac:dyDescent="0.25">
      <c r="A689" t="s">
        <v>451</v>
      </c>
      <c r="B689" s="7" t="s">
        <v>8</v>
      </c>
      <c r="C689" t="s">
        <v>524</v>
      </c>
      <c r="D689">
        <v>1</v>
      </c>
      <c r="E689" t="s">
        <v>6988</v>
      </c>
      <c r="F689" t="s">
        <v>6260</v>
      </c>
      <c r="I689">
        <f t="shared" si="15"/>
        <v>1</v>
      </c>
      <c r="J689">
        <v>1</v>
      </c>
      <c r="K689">
        <v>0</v>
      </c>
    </row>
    <row r="690" spans="1:11" x14ac:dyDescent="0.25">
      <c r="A690" t="s">
        <v>456</v>
      </c>
      <c r="B690" s="7" t="s">
        <v>8</v>
      </c>
      <c r="C690" t="s">
        <v>524</v>
      </c>
      <c r="D690">
        <v>1</v>
      </c>
      <c r="E690" t="s">
        <v>7287</v>
      </c>
      <c r="I690">
        <f t="shared" si="15"/>
        <v>0</v>
      </c>
      <c r="J690">
        <v>1</v>
      </c>
      <c r="K690">
        <v>0</v>
      </c>
    </row>
    <row r="691" spans="1:11" x14ac:dyDescent="0.25">
      <c r="A691" t="s">
        <v>6455</v>
      </c>
      <c r="B691" s="7" t="s">
        <v>8</v>
      </c>
      <c r="C691" t="s">
        <v>524</v>
      </c>
      <c r="D691">
        <v>1</v>
      </c>
      <c r="E691" t="s">
        <v>7285</v>
      </c>
      <c r="F691" t="s">
        <v>6242</v>
      </c>
      <c r="I691">
        <f t="shared" si="15"/>
        <v>1</v>
      </c>
      <c r="J691">
        <v>1</v>
      </c>
      <c r="K691">
        <v>0</v>
      </c>
    </row>
    <row r="692" spans="1:11" x14ac:dyDescent="0.25">
      <c r="A692" t="s">
        <v>1255</v>
      </c>
      <c r="B692" s="7" t="s">
        <v>8</v>
      </c>
      <c r="C692" t="s">
        <v>524</v>
      </c>
      <c r="D692">
        <v>2</v>
      </c>
      <c r="E692" t="s">
        <v>6306</v>
      </c>
      <c r="I692">
        <f t="shared" si="15"/>
        <v>0</v>
      </c>
      <c r="J692">
        <v>1</v>
      </c>
      <c r="K692">
        <v>0</v>
      </c>
    </row>
    <row r="693" spans="1:11" x14ac:dyDescent="0.25">
      <c r="A693" t="s">
        <v>1254</v>
      </c>
      <c r="B693" s="7" t="s">
        <v>8</v>
      </c>
      <c r="C693" t="s">
        <v>524</v>
      </c>
      <c r="D693">
        <v>2</v>
      </c>
      <c r="E693" t="s">
        <v>9040</v>
      </c>
      <c r="I693">
        <f t="shared" si="15"/>
        <v>0</v>
      </c>
      <c r="J693">
        <v>1</v>
      </c>
      <c r="K693">
        <v>0</v>
      </c>
    </row>
    <row r="694" spans="1:11" x14ac:dyDescent="0.25">
      <c r="A694" t="s">
        <v>6415</v>
      </c>
      <c r="B694" s="7" t="s">
        <v>8</v>
      </c>
      <c r="C694" t="s">
        <v>524</v>
      </c>
      <c r="D694">
        <v>2</v>
      </c>
      <c r="E694" t="s">
        <v>9041</v>
      </c>
      <c r="F694" s="25" t="s">
        <v>6243</v>
      </c>
      <c r="G694" s="25"/>
      <c r="H694" s="25"/>
      <c r="I694">
        <f t="shared" si="15"/>
        <v>1</v>
      </c>
      <c r="J694">
        <v>1</v>
      </c>
      <c r="K694">
        <v>0</v>
      </c>
    </row>
    <row r="695" spans="1:11" x14ac:dyDescent="0.25">
      <c r="A695" t="s">
        <v>1232</v>
      </c>
      <c r="B695" s="7" t="s">
        <v>8</v>
      </c>
      <c r="C695" t="s">
        <v>524</v>
      </c>
      <c r="D695">
        <v>3</v>
      </c>
      <c r="E695" t="s">
        <v>7842</v>
      </c>
      <c r="F695" s="25" t="s">
        <v>6244</v>
      </c>
      <c r="G695" s="25" t="s">
        <v>6260</v>
      </c>
      <c r="H695" s="25"/>
      <c r="I695">
        <f t="shared" si="15"/>
        <v>2</v>
      </c>
      <c r="J695">
        <v>1</v>
      </c>
      <c r="K695">
        <v>0</v>
      </c>
    </row>
    <row r="696" spans="1:11" x14ac:dyDescent="0.25">
      <c r="A696" t="s">
        <v>6485</v>
      </c>
      <c r="B696" s="7" t="s">
        <v>8</v>
      </c>
      <c r="C696" t="s">
        <v>524</v>
      </c>
      <c r="D696">
        <v>3</v>
      </c>
      <c r="E696" t="s">
        <v>6486</v>
      </c>
      <c r="I696">
        <f t="shared" si="15"/>
        <v>0</v>
      </c>
      <c r="J696">
        <v>1</v>
      </c>
      <c r="K696">
        <v>0</v>
      </c>
    </row>
    <row r="697" spans="1:11" x14ac:dyDescent="0.25">
      <c r="A697" t="s">
        <v>505</v>
      </c>
      <c r="B697" s="7" t="s">
        <v>8</v>
      </c>
      <c r="C697" t="s">
        <v>524</v>
      </c>
      <c r="D697">
        <v>3</v>
      </c>
      <c r="E697" t="s">
        <v>918</v>
      </c>
      <c r="I697">
        <f t="shared" si="15"/>
        <v>0</v>
      </c>
      <c r="J697">
        <v>1</v>
      </c>
      <c r="K697">
        <v>0</v>
      </c>
    </row>
    <row r="698" spans="1:11" x14ac:dyDescent="0.25">
      <c r="A698" t="s">
        <v>6522</v>
      </c>
      <c r="B698" s="7" t="s">
        <v>8</v>
      </c>
      <c r="C698" t="s">
        <v>524</v>
      </c>
      <c r="D698">
        <v>3</v>
      </c>
      <c r="E698" t="s">
        <v>6523</v>
      </c>
      <c r="F698" t="s">
        <v>6260</v>
      </c>
      <c r="I698">
        <f t="shared" si="15"/>
        <v>1</v>
      </c>
      <c r="J698">
        <v>1</v>
      </c>
      <c r="K698">
        <v>0</v>
      </c>
    </row>
    <row r="699" spans="1:11" x14ac:dyDescent="0.25">
      <c r="A699" t="s">
        <v>675</v>
      </c>
      <c r="B699" s="7" t="s">
        <v>8</v>
      </c>
      <c r="C699" t="s">
        <v>524</v>
      </c>
      <c r="D699">
        <v>3</v>
      </c>
      <c r="E699" t="s">
        <v>1243</v>
      </c>
      <c r="I699">
        <f t="shared" si="15"/>
        <v>0</v>
      </c>
      <c r="J699">
        <v>1</v>
      </c>
      <c r="K699">
        <v>0</v>
      </c>
    </row>
    <row r="700" spans="1:11" x14ac:dyDescent="0.25">
      <c r="A700" t="s">
        <v>6389</v>
      </c>
      <c r="B700" s="7" t="s">
        <v>8</v>
      </c>
      <c r="C700" t="s">
        <v>524</v>
      </c>
      <c r="D700">
        <v>4</v>
      </c>
      <c r="E700" t="s">
        <v>7842</v>
      </c>
      <c r="F700" t="s">
        <v>6242</v>
      </c>
      <c r="I700">
        <f t="shared" si="15"/>
        <v>1</v>
      </c>
      <c r="J700">
        <v>1</v>
      </c>
      <c r="K700">
        <v>0</v>
      </c>
    </row>
    <row r="701" spans="1:11" x14ac:dyDescent="0.25">
      <c r="A701" t="s">
        <v>464</v>
      </c>
      <c r="B701" s="7" t="s">
        <v>8</v>
      </c>
      <c r="C701" t="s">
        <v>524</v>
      </c>
      <c r="D701">
        <v>4</v>
      </c>
      <c r="E701" t="s">
        <v>498</v>
      </c>
      <c r="I701">
        <f t="shared" si="15"/>
        <v>0</v>
      </c>
      <c r="J701">
        <v>1</v>
      </c>
      <c r="K701">
        <v>0</v>
      </c>
    </row>
    <row r="702" spans="1:11" x14ac:dyDescent="0.25">
      <c r="A702" t="s">
        <v>445</v>
      </c>
      <c r="B702" s="7" t="s">
        <v>8</v>
      </c>
      <c r="C702" t="s">
        <v>524</v>
      </c>
      <c r="D702">
        <v>4</v>
      </c>
      <c r="E702" t="s">
        <v>1233</v>
      </c>
      <c r="I702">
        <f t="shared" si="15"/>
        <v>0</v>
      </c>
      <c r="J702">
        <v>1</v>
      </c>
      <c r="K702">
        <v>0</v>
      </c>
    </row>
    <row r="703" spans="1:11" x14ac:dyDescent="0.25">
      <c r="A703" t="s">
        <v>533</v>
      </c>
      <c r="B703" s="7" t="s">
        <v>8</v>
      </c>
      <c r="C703" t="s">
        <v>524</v>
      </c>
      <c r="D703">
        <v>4</v>
      </c>
      <c r="E703" t="s">
        <v>7105</v>
      </c>
      <c r="I703">
        <f t="shared" si="15"/>
        <v>0</v>
      </c>
      <c r="J703">
        <v>1</v>
      </c>
      <c r="K703">
        <v>0</v>
      </c>
    </row>
    <row r="704" spans="1:11" x14ac:dyDescent="0.25">
      <c r="A704" t="s">
        <v>459</v>
      </c>
      <c r="B704" s="7" t="s">
        <v>8</v>
      </c>
      <c r="C704" t="s">
        <v>524</v>
      </c>
      <c r="D704">
        <v>4</v>
      </c>
      <c r="E704" t="s">
        <v>918</v>
      </c>
      <c r="I704">
        <f t="shared" si="15"/>
        <v>0</v>
      </c>
      <c r="J704">
        <v>1</v>
      </c>
      <c r="K704">
        <v>0</v>
      </c>
    </row>
    <row r="705" spans="1:11" x14ac:dyDescent="0.25">
      <c r="A705" t="s">
        <v>465</v>
      </c>
      <c r="B705" s="7" t="s">
        <v>8</v>
      </c>
      <c r="C705" t="s">
        <v>524</v>
      </c>
      <c r="D705">
        <v>4</v>
      </c>
      <c r="E705" t="s">
        <v>908</v>
      </c>
      <c r="I705">
        <f t="shared" si="15"/>
        <v>0</v>
      </c>
      <c r="J705">
        <v>1</v>
      </c>
      <c r="K705">
        <v>0</v>
      </c>
    </row>
    <row r="706" spans="1:11" x14ac:dyDescent="0.25">
      <c r="A706" t="s">
        <v>6661</v>
      </c>
      <c r="B706" s="7" t="s">
        <v>8</v>
      </c>
      <c r="C706" t="s">
        <v>524</v>
      </c>
      <c r="D706">
        <v>4</v>
      </c>
      <c r="E706" t="s">
        <v>6662</v>
      </c>
      <c r="I706">
        <f t="shared" si="15"/>
        <v>0</v>
      </c>
      <c r="J706">
        <v>1</v>
      </c>
      <c r="K706">
        <v>0</v>
      </c>
    </row>
    <row r="707" spans="1:11" x14ac:dyDescent="0.25">
      <c r="A707" t="s">
        <v>6586</v>
      </c>
      <c r="B707" s="7" t="s">
        <v>8</v>
      </c>
      <c r="C707" t="s">
        <v>524</v>
      </c>
      <c r="D707">
        <v>4</v>
      </c>
      <c r="E707" t="s">
        <v>7104</v>
      </c>
      <c r="I707">
        <f t="shared" si="15"/>
        <v>0</v>
      </c>
      <c r="J707">
        <v>1</v>
      </c>
      <c r="K707">
        <v>0</v>
      </c>
    </row>
    <row r="708" spans="1:11" x14ac:dyDescent="0.25">
      <c r="A708" t="s">
        <v>503</v>
      </c>
      <c r="B708" s="7" t="s">
        <v>8</v>
      </c>
      <c r="C708" t="s">
        <v>524</v>
      </c>
      <c r="D708">
        <v>5</v>
      </c>
      <c r="E708" t="s">
        <v>987</v>
      </c>
      <c r="I708">
        <f t="shared" si="15"/>
        <v>0</v>
      </c>
      <c r="J708">
        <v>1</v>
      </c>
      <c r="K708">
        <v>0</v>
      </c>
    </row>
    <row r="709" spans="1:11" x14ac:dyDescent="0.25">
      <c r="A709" t="s">
        <v>450</v>
      </c>
      <c r="B709" s="7" t="s">
        <v>8</v>
      </c>
      <c r="C709" t="s">
        <v>524</v>
      </c>
      <c r="D709">
        <v>6</v>
      </c>
      <c r="E709" t="s">
        <v>1074</v>
      </c>
      <c r="I709">
        <f t="shared" si="15"/>
        <v>0</v>
      </c>
      <c r="J709">
        <v>1</v>
      </c>
      <c r="K709">
        <v>0</v>
      </c>
    </row>
    <row r="710" spans="1:11" x14ac:dyDescent="0.25">
      <c r="A710" t="s">
        <v>1229</v>
      </c>
      <c r="B710" s="7" t="s">
        <v>8</v>
      </c>
      <c r="C710" t="s">
        <v>524</v>
      </c>
      <c r="D710">
        <v>6</v>
      </c>
      <c r="E710" t="s">
        <v>1230</v>
      </c>
      <c r="I710">
        <f t="shared" si="15"/>
        <v>0</v>
      </c>
      <c r="J710">
        <v>1</v>
      </c>
      <c r="K710">
        <v>0</v>
      </c>
    </row>
    <row r="711" spans="1:11" x14ac:dyDescent="0.25">
      <c r="A711" t="s">
        <v>1287</v>
      </c>
      <c r="B711" s="7" t="s">
        <v>8</v>
      </c>
      <c r="C711" t="s">
        <v>525</v>
      </c>
      <c r="D711">
        <v>0</v>
      </c>
      <c r="E711" t="s">
        <v>7101</v>
      </c>
      <c r="I711">
        <f t="shared" si="15"/>
        <v>0</v>
      </c>
      <c r="J711">
        <v>1</v>
      </c>
      <c r="K711">
        <v>0</v>
      </c>
    </row>
    <row r="712" spans="1:11" x14ac:dyDescent="0.25">
      <c r="A712" t="s">
        <v>6674</v>
      </c>
      <c r="B712" s="7" t="s">
        <v>8</v>
      </c>
      <c r="C712" t="s">
        <v>525</v>
      </c>
      <c r="D712">
        <v>0</v>
      </c>
      <c r="E712" t="s">
        <v>6675</v>
      </c>
      <c r="F712" t="s">
        <v>6272</v>
      </c>
      <c r="I712">
        <f t="shared" si="15"/>
        <v>1</v>
      </c>
      <c r="J712">
        <v>1</v>
      </c>
      <c r="K712">
        <v>0</v>
      </c>
    </row>
    <row r="713" spans="1:11" x14ac:dyDescent="0.25">
      <c r="A713" t="s">
        <v>1288</v>
      </c>
      <c r="B713" s="7" t="s">
        <v>8</v>
      </c>
      <c r="C713" t="s">
        <v>525</v>
      </c>
      <c r="D713">
        <v>0</v>
      </c>
      <c r="E713" t="s">
        <v>8433</v>
      </c>
      <c r="F713" t="s">
        <v>6241</v>
      </c>
      <c r="I713">
        <f t="shared" si="15"/>
        <v>1</v>
      </c>
      <c r="J713">
        <v>1</v>
      </c>
      <c r="K713">
        <v>0</v>
      </c>
    </row>
    <row r="714" spans="1:11" x14ac:dyDescent="0.25">
      <c r="A714" t="s">
        <v>6492</v>
      </c>
      <c r="B714" s="7" t="s">
        <v>8</v>
      </c>
      <c r="C714" t="s">
        <v>525</v>
      </c>
      <c r="D714">
        <v>0</v>
      </c>
      <c r="E714" t="s">
        <v>7286</v>
      </c>
      <c r="I714">
        <f t="shared" si="15"/>
        <v>0</v>
      </c>
      <c r="J714">
        <v>1</v>
      </c>
      <c r="K714">
        <v>0</v>
      </c>
    </row>
    <row r="715" spans="1:11" x14ac:dyDescent="0.25">
      <c r="A715" t="s">
        <v>6871</v>
      </c>
      <c r="B715" s="7" t="s">
        <v>8</v>
      </c>
      <c r="C715" t="s">
        <v>525</v>
      </c>
      <c r="D715">
        <v>1</v>
      </c>
      <c r="E715" t="s">
        <v>7288</v>
      </c>
      <c r="I715">
        <f t="shared" si="15"/>
        <v>0</v>
      </c>
      <c r="J715">
        <v>1</v>
      </c>
      <c r="K715">
        <v>0</v>
      </c>
    </row>
    <row r="716" spans="1:11" x14ac:dyDescent="0.25">
      <c r="A716" t="s">
        <v>1281</v>
      </c>
      <c r="B716" s="7" t="s">
        <v>8</v>
      </c>
      <c r="C716" t="s">
        <v>525</v>
      </c>
      <c r="D716">
        <v>1</v>
      </c>
      <c r="E716" t="s">
        <v>8963</v>
      </c>
      <c r="I716">
        <f t="shared" si="15"/>
        <v>0</v>
      </c>
      <c r="J716">
        <v>1</v>
      </c>
      <c r="K716">
        <v>0</v>
      </c>
    </row>
    <row r="717" spans="1:11" x14ac:dyDescent="0.25">
      <c r="A717" t="s">
        <v>1280</v>
      </c>
      <c r="B717" s="7" t="s">
        <v>8</v>
      </c>
      <c r="C717" t="s">
        <v>525</v>
      </c>
      <c r="D717">
        <v>1</v>
      </c>
      <c r="E717" t="s">
        <v>6305</v>
      </c>
      <c r="F717" t="s">
        <v>6253</v>
      </c>
      <c r="I717">
        <f t="shared" si="15"/>
        <v>1</v>
      </c>
      <c r="J717">
        <v>1</v>
      </c>
      <c r="K717">
        <v>0</v>
      </c>
    </row>
    <row r="718" spans="1:11" x14ac:dyDescent="0.25">
      <c r="A718" t="s">
        <v>1263</v>
      </c>
      <c r="B718" s="7" t="s">
        <v>8</v>
      </c>
      <c r="C718" t="s">
        <v>525</v>
      </c>
      <c r="D718">
        <v>2</v>
      </c>
      <c r="E718" t="s">
        <v>7099</v>
      </c>
      <c r="F718" t="s">
        <v>6253</v>
      </c>
      <c r="I718">
        <f t="shared" si="15"/>
        <v>1</v>
      </c>
      <c r="J718">
        <v>1</v>
      </c>
      <c r="K718">
        <v>0</v>
      </c>
    </row>
    <row r="719" spans="1:11" x14ac:dyDescent="0.25">
      <c r="A719" t="s">
        <v>1256</v>
      </c>
      <c r="B719" s="7" t="s">
        <v>8</v>
      </c>
      <c r="C719" t="s">
        <v>525</v>
      </c>
      <c r="D719">
        <v>2</v>
      </c>
      <c r="E719" t="s">
        <v>6307</v>
      </c>
      <c r="F719" t="s">
        <v>6241</v>
      </c>
      <c r="I719">
        <f t="shared" si="15"/>
        <v>1</v>
      </c>
      <c r="J719">
        <v>1</v>
      </c>
      <c r="K719">
        <v>0</v>
      </c>
    </row>
    <row r="720" spans="1:11" x14ac:dyDescent="0.25">
      <c r="A720" t="s">
        <v>6416</v>
      </c>
      <c r="B720" s="7" t="s">
        <v>8</v>
      </c>
      <c r="C720" t="s">
        <v>525</v>
      </c>
      <c r="D720">
        <v>2</v>
      </c>
      <c r="E720" t="s">
        <v>8965</v>
      </c>
      <c r="F720" s="25" t="s">
        <v>6243</v>
      </c>
      <c r="G720" s="25"/>
      <c r="H720" s="25"/>
      <c r="I720">
        <f t="shared" si="15"/>
        <v>1</v>
      </c>
      <c r="J720">
        <v>1</v>
      </c>
      <c r="K720">
        <v>0</v>
      </c>
    </row>
    <row r="721" spans="1:11" x14ac:dyDescent="0.25">
      <c r="A721" t="s">
        <v>6433</v>
      </c>
      <c r="B721" s="7" t="s">
        <v>8</v>
      </c>
      <c r="C721" t="s">
        <v>867</v>
      </c>
      <c r="D721">
        <v>3</v>
      </c>
      <c r="E721" t="s">
        <v>7236</v>
      </c>
      <c r="I721">
        <f t="shared" si="15"/>
        <v>0</v>
      </c>
      <c r="J721">
        <v>1</v>
      </c>
      <c r="K721">
        <v>0</v>
      </c>
    </row>
    <row r="722" spans="1:11" x14ac:dyDescent="0.25">
      <c r="A722" t="s">
        <v>6895</v>
      </c>
      <c r="B722" s="7" t="s">
        <v>8</v>
      </c>
      <c r="C722" t="s">
        <v>525</v>
      </c>
      <c r="D722">
        <v>4</v>
      </c>
      <c r="E722" t="s">
        <v>671</v>
      </c>
      <c r="I722">
        <f t="shared" si="15"/>
        <v>0</v>
      </c>
      <c r="J722">
        <v>1</v>
      </c>
      <c r="K722">
        <v>0</v>
      </c>
    </row>
    <row r="723" spans="1:11" x14ac:dyDescent="0.25">
      <c r="A723" t="s">
        <v>1246</v>
      </c>
      <c r="B723" s="7" t="s">
        <v>8</v>
      </c>
      <c r="C723" t="s">
        <v>525</v>
      </c>
      <c r="D723">
        <v>3</v>
      </c>
      <c r="E723" t="s">
        <v>1247</v>
      </c>
      <c r="F723" t="s">
        <v>6241</v>
      </c>
      <c r="I723">
        <f t="shared" si="15"/>
        <v>1</v>
      </c>
      <c r="J723">
        <v>1</v>
      </c>
      <c r="K723">
        <v>0</v>
      </c>
    </row>
    <row r="724" spans="1:11" x14ac:dyDescent="0.25">
      <c r="A724" t="s">
        <v>6491</v>
      </c>
      <c r="B724" s="7" t="s">
        <v>8</v>
      </c>
      <c r="C724" t="s">
        <v>525</v>
      </c>
      <c r="D724">
        <v>3</v>
      </c>
      <c r="E724" t="s">
        <v>6648</v>
      </c>
      <c r="I724">
        <f t="shared" si="15"/>
        <v>0</v>
      </c>
      <c r="J724">
        <v>1</v>
      </c>
      <c r="K724">
        <v>0</v>
      </c>
    </row>
    <row r="725" spans="1:11" x14ac:dyDescent="0.25">
      <c r="A725" t="s">
        <v>751</v>
      </c>
      <c r="B725" s="7" t="s">
        <v>8</v>
      </c>
      <c r="C725" t="s">
        <v>525</v>
      </c>
      <c r="D725">
        <v>3</v>
      </c>
      <c r="E725" t="s">
        <v>7842</v>
      </c>
      <c r="F725" t="s">
        <v>6233</v>
      </c>
      <c r="I725">
        <f t="shared" si="15"/>
        <v>1</v>
      </c>
      <c r="J725">
        <v>1</v>
      </c>
      <c r="K725">
        <v>0</v>
      </c>
    </row>
    <row r="726" spans="1:11" x14ac:dyDescent="0.25">
      <c r="A726" t="s">
        <v>6228</v>
      </c>
      <c r="B726" s="7" t="s">
        <v>8</v>
      </c>
      <c r="C726" t="s">
        <v>525</v>
      </c>
      <c r="D726">
        <v>4</v>
      </c>
      <c r="E726" t="s">
        <v>7290</v>
      </c>
      <c r="I726">
        <f t="shared" si="15"/>
        <v>0</v>
      </c>
      <c r="J726">
        <v>1</v>
      </c>
      <c r="K726">
        <v>0</v>
      </c>
    </row>
    <row r="727" spans="1:11" x14ac:dyDescent="0.25">
      <c r="A727" t="s">
        <v>1237</v>
      </c>
      <c r="B727" s="7" t="s">
        <v>8</v>
      </c>
      <c r="C727" t="s">
        <v>525</v>
      </c>
      <c r="D727">
        <v>4</v>
      </c>
      <c r="E727" t="s">
        <v>910</v>
      </c>
      <c r="I727">
        <f t="shared" si="15"/>
        <v>0</v>
      </c>
      <c r="J727">
        <v>1</v>
      </c>
      <c r="K727">
        <v>0</v>
      </c>
    </row>
    <row r="728" spans="1:11" x14ac:dyDescent="0.25">
      <c r="A728" t="s">
        <v>6592</v>
      </c>
      <c r="B728" s="7" t="s">
        <v>8</v>
      </c>
      <c r="C728" t="s">
        <v>525</v>
      </c>
      <c r="D728">
        <v>4</v>
      </c>
      <c r="E728" t="s">
        <v>6646</v>
      </c>
      <c r="I728">
        <f t="shared" si="15"/>
        <v>0</v>
      </c>
      <c r="J728">
        <v>1</v>
      </c>
      <c r="K728">
        <v>0</v>
      </c>
    </row>
    <row r="729" spans="1:11" x14ac:dyDescent="0.25">
      <c r="A729" t="s">
        <v>1238</v>
      </c>
      <c r="B729" s="7" t="s">
        <v>8</v>
      </c>
      <c r="C729" t="s">
        <v>525</v>
      </c>
      <c r="D729">
        <v>4</v>
      </c>
      <c r="E729" t="s">
        <v>7066</v>
      </c>
      <c r="I729">
        <f t="shared" si="15"/>
        <v>0</v>
      </c>
      <c r="J729">
        <v>1</v>
      </c>
      <c r="K729">
        <v>0</v>
      </c>
    </row>
    <row r="730" spans="1:11" x14ac:dyDescent="0.25">
      <c r="A730" t="s">
        <v>1235</v>
      </c>
      <c r="B730" s="7" t="s">
        <v>8</v>
      </c>
      <c r="C730" t="s">
        <v>525</v>
      </c>
      <c r="D730">
        <v>4</v>
      </c>
      <c r="E730" t="s">
        <v>961</v>
      </c>
      <c r="F730" t="s">
        <v>6241</v>
      </c>
      <c r="I730">
        <f t="shared" si="15"/>
        <v>1</v>
      </c>
      <c r="J730">
        <v>1</v>
      </c>
      <c r="K730">
        <v>0</v>
      </c>
    </row>
    <row r="731" spans="1:11" x14ac:dyDescent="0.25">
      <c r="A731" t="s">
        <v>1234</v>
      </c>
      <c r="B731" s="7" t="s">
        <v>8</v>
      </c>
      <c r="C731" t="s">
        <v>525</v>
      </c>
      <c r="D731">
        <v>4</v>
      </c>
      <c r="E731" t="s">
        <v>6987</v>
      </c>
      <c r="F731" t="s">
        <v>6241</v>
      </c>
      <c r="I731">
        <f t="shared" si="15"/>
        <v>1</v>
      </c>
      <c r="J731">
        <v>1</v>
      </c>
      <c r="K731">
        <v>0</v>
      </c>
    </row>
    <row r="732" spans="1:11" x14ac:dyDescent="0.25">
      <c r="A732" t="s">
        <v>6524</v>
      </c>
      <c r="B732" s="7" t="s">
        <v>8</v>
      </c>
      <c r="C732" t="s">
        <v>525</v>
      </c>
      <c r="D732">
        <v>5</v>
      </c>
      <c r="E732" t="s">
        <v>7842</v>
      </c>
      <c r="F732" t="s">
        <v>6313</v>
      </c>
      <c r="G732" t="s">
        <v>6246</v>
      </c>
      <c r="H732" t="s">
        <v>6260</v>
      </c>
      <c r="I732">
        <f t="shared" si="15"/>
        <v>3</v>
      </c>
      <c r="J732">
        <v>1</v>
      </c>
      <c r="K732">
        <v>0</v>
      </c>
    </row>
    <row r="733" spans="1:11" x14ac:dyDescent="0.25">
      <c r="A733" t="s">
        <v>6612</v>
      </c>
      <c r="B733" s="7" t="s">
        <v>8</v>
      </c>
      <c r="C733" t="s">
        <v>525</v>
      </c>
      <c r="D733">
        <v>5</v>
      </c>
      <c r="E733" t="s">
        <v>7106</v>
      </c>
      <c r="I733">
        <f t="shared" si="15"/>
        <v>0</v>
      </c>
      <c r="J733">
        <v>1</v>
      </c>
      <c r="K733">
        <v>0</v>
      </c>
    </row>
    <row r="734" spans="1:11" x14ac:dyDescent="0.25">
      <c r="A734" t="s">
        <v>1231</v>
      </c>
      <c r="B734" s="7" t="s">
        <v>8</v>
      </c>
      <c r="C734" t="s">
        <v>525</v>
      </c>
      <c r="D734">
        <v>5</v>
      </c>
      <c r="E734" t="s">
        <v>6309</v>
      </c>
      <c r="I734">
        <f t="shared" si="15"/>
        <v>0</v>
      </c>
      <c r="J734">
        <v>1</v>
      </c>
      <c r="K734">
        <v>0</v>
      </c>
    </row>
    <row r="735" spans="1:11" x14ac:dyDescent="0.25">
      <c r="A735" t="s">
        <v>492</v>
      </c>
      <c r="B735" s="7" t="s">
        <v>8</v>
      </c>
      <c r="C735" t="s">
        <v>525</v>
      </c>
      <c r="D735">
        <v>5</v>
      </c>
      <c r="E735" t="s">
        <v>884</v>
      </c>
      <c r="I735">
        <f t="shared" si="15"/>
        <v>0</v>
      </c>
      <c r="J735">
        <v>1</v>
      </c>
      <c r="K735">
        <v>0</v>
      </c>
    </row>
    <row r="736" spans="1:11" x14ac:dyDescent="0.25">
      <c r="A736" t="s">
        <v>1227</v>
      </c>
      <c r="B736" s="7" t="s">
        <v>8</v>
      </c>
      <c r="C736" t="s">
        <v>525</v>
      </c>
      <c r="D736">
        <v>6</v>
      </c>
      <c r="E736" t="s">
        <v>1228</v>
      </c>
      <c r="I736">
        <f t="shared" si="15"/>
        <v>0</v>
      </c>
      <c r="J736">
        <v>1</v>
      </c>
      <c r="K736">
        <v>0</v>
      </c>
    </row>
    <row r="737" spans="1:11" x14ac:dyDescent="0.25">
      <c r="A737" t="s">
        <v>6517</v>
      </c>
      <c r="B737" s="7" t="s">
        <v>8</v>
      </c>
      <c r="C737" t="s">
        <v>525</v>
      </c>
      <c r="D737">
        <v>6</v>
      </c>
      <c r="E737" t="s">
        <v>6518</v>
      </c>
      <c r="I737">
        <f t="shared" si="15"/>
        <v>0</v>
      </c>
      <c r="J737">
        <v>1</v>
      </c>
      <c r="K737">
        <v>0</v>
      </c>
    </row>
    <row r="738" spans="1:11" x14ac:dyDescent="0.25">
      <c r="A738" t="s">
        <v>1226</v>
      </c>
      <c r="B738" s="7" t="s">
        <v>8</v>
      </c>
      <c r="C738" t="s">
        <v>525</v>
      </c>
      <c r="D738">
        <v>6</v>
      </c>
      <c r="E738" t="s">
        <v>903</v>
      </c>
      <c r="I738">
        <f t="shared" si="15"/>
        <v>0</v>
      </c>
      <c r="J738">
        <v>1</v>
      </c>
      <c r="K738">
        <v>0</v>
      </c>
    </row>
    <row r="739" spans="1:11" x14ac:dyDescent="0.25">
      <c r="A739" t="s">
        <v>1225</v>
      </c>
      <c r="B739" s="7" t="s">
        <v>8</v>
      </c>
      <c r="C739" t="s">
        <v>525</v>
      </c>
      <c r="D739">
        <v>6</v>
      </c>
      <c r="E739" t="s">
        <v>1178</v>
      </c>
      <c r="F739" t="s">
        <v>6332</v>
      </c>
      <c r="I739">
        <f t="shared" si="15"/>
        <v>1</v>
      </c>
      <c r="J739">
        <v>1</v>
      </c>
      <c r="K739">
        <v>0</v>
      </c>
    </row>
    <row r="740" spans="1:11" x14ac:dyDescent="0.25">
      <c r="A740" t="s">
        <v>1222</v>
      </c>
      <c r="B740" s="7" t="s">
        <v>8</v>
      </c>
      <c r="C740" t="s">
        <v>525</v>
      </c>
      <c r="D740">
        <v>7</v>
      </c>
      <c r="E740" t="s">
        <v>7842</v>
      </c>
      <c r="F740" s="25" t="s">
        <v>6246</v>
      </c>
      <c r="G740" s="25" t="s">
        <v>6260</v>
      </c>
      <c r="H740" s="25"/>
      <c r="I740">
        <f t="shared" si="15"/>
        <v>2</v>
      </c>
      <c r="J740">
        <v>1</v>
      </c>
      <c r="K740">
        <v>0</v>
      </c>
    </row>
    <row r="741" spans="1:11" x14ac:dyDescent="0.25">
      <c r="A741" t="s">
        <v>1221</v>
      </c>
      <c r="B741" s="7" t="s">
        <v>8</v>
      </c>
      <c r="C741" t="s">
        <v>525</v>
      </c>
      <c r="D741">
        <v>7</v>
      </c>
      <c r="E741" t="s">
        <v>7842</v>
      </c>
      <c r="F741" t="s">
        <v>6328</v>
      </c>
      <c r="I741">
        <f t="shared" si="15"/>
        <v>1</v>
      </c>
      <c r="J741">
        <v>1</v>
      </c>
      <c r="K741">
        <v>0</v>
      </c>
    </row>
    <row r="742" spans="1:11" x14ac:dyDescent="0.25">
      <c r="A742" t="s">
        <v>826</v>
      </c>
      <c r="B742" s="7" t="s">
        <v>8</v>
      </c>
      <c r="C742" t="s">
        <v>525</v>
      </c>
      <c r="D742">
        <v>7</v>
      </c>
      <c r="E742" t="s">
        <v>7842</v>
      </c>
      <c r="F742" t="s">
        <v>6328</v>
      </c>
      <c r="I742">
        <f t="shared" si="15"/>
        <v>1</v>
      </c>
      <c r="J742">
        <v>1</v>
      </c>
      <c r="K742">
        <v>0</v>
      </c>
    </row>
    <row r="743" spans="1:11" x14ac:dyDescent="0.25">
      <c r="A743" t="s">
        <v>3341</v>
      </c>
      <c r="B743" s="7" t="s">
        <v>8</v>
      </c>
      <c r="C743" t="s">
        <v>867</v>
      </c>
      <c r="D743">
        <v>7</v>
      </c>
      <c r="E743" t="s">
        <v>6312</v>
      </c>
      <c r="I743">
        <f t="shared" si="15"/>
        <v>0</v>
      </c>
      <c r="J743">
        <v>1</v>
      </c>
      <c r="K743">
        <v>0</v>
      </c>
    </row>
    <row r="744" spans="1:11" x14ac:dyDescent="0.25">
      <c r="A744" t="s">
        <v>6434</v>
      </c>
      <c r="B744" s="7" t="s">
        <v>8</v>
      </c>
      <c r="C744" t="s">
        <v>525</v>
      </c>
      <c r="D744">
        <v>7</v>
      </c>
      <c r="E744" t="s">
        <v>6435</v>
      </c>
      <c r="F744" t="s">
        <v>6260</v>
      </c>
      <c r="I744">
        <f t="shared" si="15"/>
        <v>1</v>
      </c>
      <c r="J744">
        <v>1</v>
      </c>
      <c r="K744">
        <v>0</v>
      </c>
    </row>
    <row r="745" spans="1:11" x14ac:dyDescent="0.25">
      <c r="A745" t="s">
        <v>1220</v>
      </c>
      <c r="B745" s="7" t="s">
        <v>8</v>
      </c>
      <c r="C745" t="s">
        <v>525</v>
      </c>
      <c r="D745">
        <v>8</v>
      </c>
      <c r="E745" t="s">
        <v>6199</v>
      </c>
      <c r="I745">
        <f t="shared" si="15"/>
        <v>0</v>
      </c>
      <c r="J745">
        <v>1</v>
      </c>
      <c r="K745">
        <v>0</v>
      </c>
    </row>
    <row r="746" spans="1:11" x14ac:dyDescent="0.25">
      <c r="A746" t="s">
        <v>1223</v>
      </c>
      <c r="B746" s="7" t="s">
        <v>8</v>
      </c>
      <c r="C746" t="s">
        <v>525</v>
      </c>
      <c r="D746">
        <v>8</v>
      </c>
      <c r="E746" t="s">
        <v>1224</v>
      </c>
      <c r="F746" t="s">
        <v>6241</v>
      </c>
      <c r="I746">
        <f t="shared" si="15"/>
        <v>1</v>
      </c>
      <c r="J746">
        <v>1</v>
      </c>
      <c r="K746">
        <v>0</v>
      </c>
    </row>
    <row r="747" spans="1:11" x14ac:dyDescent="0.25">
      <c r="A747" t="s">
        <v>1272</v>
      </c>
      <c r="B747" s="7" t="s">
        <v>8</v>
      </c>
      <c r="C747" t="s">
        <v>523</v>
      </c>
      <c r="D747">
        <v>0</v>
      </c>
      <c r="E747" t="s">
        <v>7096</v>
      </c>
      <c r="F747" t="s">
        <v>6241</v>
      </c>
      <c r="I747">
        <f t="shared" si="15"/>
        <v>1</v>
      </c>
      <c r="J747">
        <v>1</v>
      </c>
      <c r="K747">
        <v>0</v>
      </c>
    </row>
    <row r="748" spans="1:11" x14ac:dyDescent="0.25">
      <c r="A748" t="s">
        <v>6459</v>
      </c>
      <c r="B748" s="7" t="s">
        <v>8</v>
      </c>
      <c r="C748" t="s">
        <v>523</v>
      </c>
      <c r="D748">
        <v>0</v>
      </c>
      <c r="E748" t="s">
        <v>6460</v>
      </c>
      <c r="I748">
        <f t="shared" si="15"/>
        <v>0</v>
      </c>
      <c r="J748">
        <v>1</v>
      </c>
      <c r="K748">
        <v>0</v>
      </c>
    </row>
    <row r="749" spans="1:11" x14ac:dyDescent="0.25">
      <c r="A749" t="s">
        <v>1284</v>
      </c>
      <c r="B749" s="7" t="s">
        <v>8</v>
      </c>
      <c r="C749" t="s">
        <v>523</v>
      </c>
      <c r="D749">
        <v>0</v>
      </c>
      <c r="E749" t="s">
        <v>8597</v>
      </c>
      <c r="F749" t="s">
        <v>6272</v>
      </c>
      <c r="G749" t="s">
        <v>6241</v>
      </c>
      <c r="I749">
        <f t="shared" ref="I749:I812" si="16">COUNTA(F749:H749)</f>
        <v>2</v>
      </c>
      <c r="J749">
        <v>1</v>
      </c>
      <c r="K749">
        <v>0</v>
      </c>
    </row>
    <row r="750" spans="1:11" x14ac:dyDescent="0.25">
      <c r="A750" t="s">
        <v>6801</v>
      </c>
      <c r="B750" s="7" t="s">
        <v>8</v>
      </c>
      <c r="C750" t="s">
        <v>523</v>
      </c>
      <c r="D750">
        <v>1</v>
      </c>
      <c r="E750" t="s">
        <v>1021</v>
      </c>
      <c r="F750" t="s">
        <v>6313</v>
      </c>
      <c r="G750" t="s">
        <v>6241</v>
      </c>
      <c r="I750">
        <f t="shared" si="16"/>
        <v>2</v>
      </c>
      <c r="J750">
        <v>1</v>
      </c>
      <c r="K750">
        <v>0</v>
      </c>
    </row>
    <row r="751" spans="1:11" x14ac:dyDescent="0.25">
      <c r="A751" t="s">
        <v>6509</v>
      </c>
      <c r="B751" s="7" t="s">
        <v>8</v>
      </c>
      <c r="C751" t="s">
        <v>523</v>
      </c>
      <c r="D751">
        <v>1</v>
      </c>
      <c r="E751" t="s">
        <v>6510</v>
      </c>
      <c r="F751" t="s">
        <v>6241</v>
      </c>
      <c r="I751">
        <f t="shared" si="16"/>
        <v>1</v>
      </c>
      <c r="J751">
        <v>1</v>
      </c>
      <c r="K751">
        <v>0</v>
      </c>
    </row>
    <row r="752" spans="1:11" x14ac:dyDescent="0.25">
      <c r="A752" t="s">
        <v>1269</v>
      </c>
      <c r="B752" s="7" t="s">
        <v>8</v>
      </c>
      <c r="C752" t="s">
        <v>523</v>
      </c>
      <c r="D752">
        <v>1</v>
      </c>
      <c r="E752" t="s">
        <v>1270</v>
      </c>
      <c r="F752" s="25"/>
      <c r="G752" s="25"/>
      <c r="H752" s="25"/>
      <c r="I752">
        <f t="shared" si="16"/>
        <v>0</v>
      </c>
      <c r="J752">
        <v>1</v>
      </c>
      <c r="K752">
        <v>0</v>
      </c>
    </row>
    <row r="753" spans="1:11" x14ac:dyDescent="0.25">
      <c r="A753" t="s">
        <v>745</v>
      </c>
      <c r="B753" s="7" t="s">
        <v>8</v>
      </c>
      <c r="C753" t="s">
        <v>523</v>
      </c>
      <c r="D753">
        <v>1</v>
      </c>
      <c r="E753" t="s">
        <v>1266</v>
      </c>
      <c r="I753">
        <f t="shared" si="16"/>
        <v>0</v>
      </c>
      <c r="J753">
        <v>1</v>
      </c>
      <c r="K753">
        <v>0</v>
      </c>
    </row>
    <row r="754" spans="1:11" x14ac:dyDescent="0.25">
      <c r="A754" t="s">
        <v>6541</v>
      </c>
      <c r="B754" s="7" t="s">
        <v>8</v>
      </c>
      <c r="C754" t="s">
        <v>523</v>
      </c>
      <c r="D754">
        <v>1</v>
      </c>
      <c r="E754" t="s">
        <v>7289</v>
      </c>
      <c r="I754">
        <f t="shared" si="16"/>
        <v>0</v>
      </c>
      <c r="J754">
        <v>1</v>
      </c>
      <c r="K754">
        <v>0</v>
      </c>
    </row>
    <row r="755" spans="1:11" x14ac:dyDescent="0.25">
      <c r="A755" t="s">
        <v>6519</v>
      </c>
      <c r="B755" s="7" t="s">
        <v>8</v>
      </c>
      <c r="C755" t="s">
        <v>523</v>
      </c>
      <c r="D755">
        <v>1</v>
      </c>
      <c r="E755" t="s">
        <v>6520</v>
      </c>
      <c r="I755">
        <f t="shared" si="16"/>
        <v>0</v>
      </c>
      <c r="J755">
        <v>1</v>
      </c>
      <c r="K755">
        <v>0</v>
      </c>
    </row>
    <row r="756" spans="1:11" x14ac:dyDescent="0.25">
      <c r="A756" t="s">
        <v>477</v>
      </c>
      <c r="B756" s="7" t="s">
        <v>8</v>
      </c>
      <c r="C756" t="s">
        <v>523</v>
      </c>
      <c r="D756">
        <v>1</v>
      </c>
      <c r="E756" t="s">
        <v>7037</v>
      </c>
      <c r="F756" s="25" t="s">
        <v>6246</v>
      </c>
      <c r="G756" s="25" t="s">
        <v>6260</v>
      </c>
      <c r="H756" s="25"/>
      <c r="I756">
        <f t="shared" si="16"/>
        <v>2</v>
      </c>
      <c r="J756">
        <v>1</v>
      </c>
      <c r="K756">
        <v>0</v>
      </c>
    </row>
    <row r="757" spans="1:11" x14ac:dyDescent="0.25">
      <c r="A757" t="s">
        <v>6408</v>
      </c>
      <c r="B757" s="7" t="s">
        <v>8</v>
      </c>
      <c r="C757" t="s">
        <v>523</v>
      </c>
      <c r="D757">
        <v>1</v>
      </c>
      <c r="E757" t="s">
        <v>9042</v>
      </c>
      <c r="F757" t="s">
        <v>6260</v>
      </c>
      <c r="I757">
        <f t="shared" si="16"/>
        <v>1</v>
      </c>
      <c r="J757">
        <v>1</v>
      </c>
      <c r="K757">
        <v>0</v>
      </c>
    </row>
    <row r="758" spans="1:11" x14ac:dyDescent="0.25">
      <c r="A758" t="s">
        <v>1273</v>
      </c>
      <c r="B758" s="7" t="s">
        <v>8</v>
      </c>
      <c r="C758" t="s">
        <v>523</v>
      </c>
      <c r="D758">
        <v>1</v>
      </c>
      <c r="E758" t="s">
        <v>9039</v>
      </c>
      <c r="F758" s="25" t="s">
        <v>6260</v>
      </c>
      <c r="G758" s="25"/>
      <c r="H758" s="25"/>
      <c r="I758">
        <f t="shared" si="16"/>
        <v>1</v>
      </c>
      <c r="J758">
        <v>1</v>
      </c>
      <c r="K758">
        <v>0</v>
      </c>
    </row>
    <row r="759" spans="1:11" x14ac:dyDescent="0.25">
      <c r="A759" t="s">
        <v>1277</v>
      </c>
      <c r="B759" s="7" t="s">
        <v>8</v>
      </c>
      <c r="C759" t="s">
        <v>523</v>
      </c>
      <c r="D759">
        <v>1</v>
      </c>
      <c r="E759" t="s">
        <v>9039</v>
      </c>
      <c r="I759">
        <f t="shared" si="16"/>
        <v>0</v>
      </c>
      <c r="J759">
        <v>1</v>
      </c>
      <c r="K759">
        <v>0</v>
      </c>
    </row>
    <row r="760" spans="1:11" x14ac:dyDescent="0.25">
      <c r="A760" t="s">
        <v>1267</v>
      </c>
      <c r="B760" s="7" t="s">
        <v>8</v>
      </c>
      <c r="C760" t="s">
        <v>523</v>
      </c>
      <c r="D760">
        <v>1</v>
      </c>
      <c r="E760" t="s">
        <v>1268</v>
      </c>
      <c r="I760">
        <f t="shared" si="16"/>
        <v>0</v>
      </c>
      <c r="J760">
        <v>1</v>
      </c>
      <c r="K760">
        <v>0</v>
      </c>
    </row>
    <row r="761" spans="1:11" x14ac:dyDescent="0.25">
      <c r="A761" t="s">
        <v>1271</v>
      </c>
      <c r="B761" s="7" t="s">
        <v>8</v>
      </c>
      <c r="C761" t="s">
        <v>523</v>
      </c>
      <c r="D761">
        <v>1</v>
      </c>
      <c r="E761" t="s">
        <v>7102</v>
      </c>
      <c r="I761">
        <f t="shared" si="16"/>
        <v>0</v>
      </c>
      <c r="J761">
        <v>1</v>
      </c>
      <c r="K761">
        <v>0</v>
      </c>
    </row>
    <row r="762" spans="1:11" x14ac:dyDescent="0.25">
      <c r="A762" t="s">
        <v>484</v>
      </c>
      <c r="B762" s="7" t="s">
        <v>8</v>
      </c>
      <c r="C762" t="s">
        <v>523</v>
      </c>
      <c r="D762">
        <v>1</v>
      </c>
      <c r="E762" t="s">
        <v>668</v>
      </c>
      <c r="I762">
        <f t="shared" si="16"/>
        <v>0</v>
      </c>
      <c r="J762">
        <v>1</v>
      </c>
      <c r="K762">
        <v>0</v>
      </c>
    </row>
    <row r="763" spans="1:11" x14ac:dyDescent="0.25">
      <c r="A763" t="s">
        <v>6754</v>
      </c>
      <c r="B763" s="7" t="s">
        <v>8</v>
      </c>
      <c r="C763" t="s">
        <v>523</v>
      </c>
      <c r="D763">
        <v>1</v>
      </c>
      <c r="E763" t="s">
        <v>7092</v>
      </c>
      <c r="F763" t="s">
        <v>6260</v>
      </c>
      <c r="I763">
        <f t="shared" si="16"/>
        <v>1</v>
      </c>
      <c r="J763">
        <v>1</v>
      </c>
      <c r="K763">
        <v>0</v>
      </c>
    </row>
    <row r="764" spans="1:11" x14ac:dyDescent="0.25">
      <c r="A764" t="s">
        <v>1264</v>
      </c>
      <c r="B764" s="7" t="s">
        <v>8</v>
      </c>
      <c r="C764" t="s">
        <v>523</v>
      </c>
      <c r="D764">
        <v>1</v>
      </c>
      <c r="E764" t="s">
        <v>8964</v>
      </c>
      <c r="F764" s="25" t="s">
        <v>6243</v>
      </c>
      <c r="G764" s="25"/>
      <c r="H764" s="25"/>
      <c r="I764">
        <f t="shared" si="16"/>
        <v>1</v>
      </c>
      <c r="J764">
        <v>1</v>
      </c>
      <c r="K764">
        <v>0</v>
      </c>
    </row>
    <row r="765" spans="1:11" x14ac:dyDescent="0.25">
      <c r="A765" t="s">
        <v>1253</v>
      </c>
      <c r="B765" s="7" t="s">
        <v>8</v>
      </c>
      <c r="C765" t="s">
        <v>523</v>
      </c>
      <c r="D765">
        <v>1</v>
      </c>
      <c r="E765" t="s">
        <v>9021</v>
      </c>
      <c r="F765" t="s">
        <v>6272</v>
      </c>
      <c r="G765" t="s">
        <v>6241</v>
      </c>
      <c r="I765">
        <f t="shared" si="16"/>
        <v>2</v>
      </c>
      <c r="J765">
        <v>1</v>
      </c>
      <c r="K765">
        <v>0</v>
      </c>
    </row>
    <row r="766" spans="1:11" x14ac:dyDescent="0.25">
      <c r="A766" t="s">
        <v>1274</v>
      </c>
      <c r="B766" s="7" t="s">
        <v>8</v>
      </c>
      <c r="C766" t="s">
        <v>523</v>
      </c>
      <c r="D766">
        <v>1</v>
      </c>
      <c r="E766" t="s">
        <v>1275</v>
      </c>
      <c r="F766" s="25" t="s">
        <v>6241</v>
      </c>
      <c r="G766" s="25"/>
      <c r="H766" s="25"/>
      <c r="I766">
        <f t="shared" si="16"/>
        <v>1</v>
      </c>
      <c r="J766">
        <v>1</v>
      </c>
      <c r="K766">
        <v>0</v>
      </c>
    </row>
    <row r="767" spans="1:11" x14ac:dyDescent="0.25">
      <c r="A767" t="s">
        <v>1265</v>
      </c>
      <c r="B767" s="7" t="s">
        <v>8</v>
      </c>
      <c r="C767" t="s">
        <v>523</v>
      </c>
      <c r="D767">
        <v>1</v>
      </c>
      <c r="E767" t="s">
        <v>928</v>
      </c>
      <c r="F767" t="s">
        <v>6241</v>
      </c>
      <c r="I767">
        <f t="shared" si="16"/>
        <v>1</v>
      </c>
      <c r="J767">
        <v>1</v>
      </c>
      <c r="K767">
        <v>0</v>
      </c>
    </row>
    <row r="768" spans="1:11" x14ac:dyDescent="0.25">
      <c r="A768" t="s">
        <v>1249</v>
      </c>
      <c r="B768" s="7" t="s">
        <v>8</v>
      </c>
      <c r="C768" t="s">
        <v>523</v>
      </c>
      <c r="D768">
        <v>2</v>
      </c>
      <c r="E768" t="s">
        <v>6270</v>
      </c>
      <c r="F768" s="25" t="s">
        <v>6241</v>
      </c>
      <c r="G768" s="25" t="s">
        <v>6260</v>
      </c>
      <c r="H768" s="25"/>
      <c r="I768">
        <f t="shared" si="16"/>
        <v>2</v>
      </c>
      <c r="J768">
        <v>1</v>
      </c>
      <c r="K768">
        <v>0</v>
      </c>
    </row>
    <row r="769" spans="1:11" x14ac:dyDescent="0.25">
      <c r="A769" t="s">
        <v>406</v>
      </c>
      <c r="B769" s="7" t="s">
        <v>8</v>
      </c>
      <c r="C769" t="s">
        <v>523</v>
      </c>
      <c r="D769">
        <v>2</v>
      </c>
      <c r="E769" t="s">
        <v>671</v>
      </c>
      <c r="I769">
        <f t="shared" si="16"/>
        <v>0</v>
      </c>
      <c r="J769">
        <v>1</v>
      </c>
      <c r="K769">
        <v>0</v>
      </c>
    </row>
    <row r="770" spans="1:11" x14ac:dyDescent="0.25">
      <c r="A770" t="s">
        <v>6370</v>
      </c>
      <c r="B770" s="7" t="s">
        <v>8</v>
      </c>
      <c r="C770" t="s">
        <v>523</v>
      </c>
      <c r="D770">
        <v>2</v>
      </c>
      <c r="E770" t="s">
        <v>1398</v>
      </c>
      <c r="I770">
        <f t="shared" si="16"/>
        <v>0</v>
      </c>
      <c r="J770">
        <v>1</v>
      </c>
      <c r="K770">
        <v>0</v>
      </c>
    </row>
    <row r="771" spans="1:11" x14ac:dyDescent="0.25">
      <c r="A771" t="s">
        <v>645</v>
      </c>
      <c r="B771" s="7" t="s">
        <v>8</v>
      </c>
      <c r="C771" t="s">
        <v>523</v>
      </c>
      <c r="D771">
        <v>2</v>
      </c>
      <c r="E771" t="s">
        <v>7842</v>
      </c>
      <c r="F771" t="s">
        <v>6233</v>
      </c>
      <c r="I771">
        <f t="shared" si="16"/>
        <v>1</v>
      </c>
      <c r="J771">
        <v>1</v>
      </c>
      <c r="K771">
        <v>0</v>
      </c>
    </row>
    <row r="772" spans="1:11" x14ac:dyDescent="0.25">
      <c r="A772" t="s">
        <v>674</v>
      </c>
      <c r="B772" s="7" t="s">
        <v>8</v>
      </c>
      <c r="C772" t="s">
        <v>523</v>
      </c>
      <c r="D772">
        <v>2</v>
      </c>
      <c r="E772" t="s">
        <v>6287</v>
      </c>
      <c r="F772" t="s">
        <v>6241</v>
      </c>
      <c r="I772">
        <f t="shared" si="16"/>
        <v>1</v>
      </c>
      <c r="J772">
        <v>1</v>
      </c>
      <c r="K772">
        <v>0</v>
      </c>
    </row>
    <row r="773" spans="1:11" x14ac:dyDescent="0.25">
      <c r="A773" t="s">
        <v>6443</v>
      </c>
      <c r="B773" s="7" t="s">
        <v>8</v>
      </c>
      <c r="C773" t="s">
        <v>523</v>
      </c>
      <c r="D773">
        <v>2</v>
      </c>
      <c r="E773" t="s">
        <v>6444</v>
      </c>
      <c r="F773" t="s">
        <v>6241</v>
      </c>
      <c r="I773">
        <f t="shared" si="16"/>
        <v>1</v>
      </c>
      <c r="J773">
        <v>1</v>
      </c>
      <c r="K773">
        <v>0</v>
      </c>
    </row>
    <row r="774" spans="1:11" x14ac:dyDescent="0.25">
      <c r="A774" t="s">
        <v>6431</v>
      </c>
      <c r="B774" s="7" t="s">
        <v>8</v>
      </c>
      <c r="C774" t="s">
        <v>523</v>
      </c>
      <c r="D774">
        <v>2</v>
      </c>
      <c r="E774" t="s">
        <v>6432</v>
      </c>
      <c r="F774" t="s">
        <v>6241</v>
      </c>
      <c r="I774">
        <f t="shared" si="16"/>
        <v>1</v>
      </c>
      <c r="J774">
        <v>1</v>
      </c>
      <c r="K774">
        <v>0</v>
      </c>
    </row>
    <row r="775" spans="1:11" x14ac:dyDescent="0.25">
      <c r="A775" t="s">
        <v>6666</v>
      </c>
      <c r="B775" s="7" t="s">
        <v>8</v>
      </c>
      <c r="C775" t="s">
        <v>523</v>
      </c>
      <c r="D775">
        <v>2</v>
      </c>
      <c r="E775" t="s">
        <v>7038</v>
      </c>
      <c r="I775">
        <f t="shared" si="16"/>
        <v>0</v>
      </c>
      <c r="J775">
        <v>1</v>
      </c>
      <c r="K775">
        <v>0</v>
      </c>
    </row>
    <row r="776" spans="1:11" x14ac:dyDescent="0.25">
      <c r="A776" t="s">
        <v>1251</v>
      </c>
      <c r="B776" s="7" t="s">
        <v>8</v>
      </c>
      <c r="C776" t="s">
        <v>523</v>
      </c>
      <c r="D776">
        <v>2</v>
      </c>
      <c r="E776" t="s">
        <v>952</v>
      </c>
      <c r="I776">
        <f t="shared" si="16"/>
        <v>0</v>
      </c>
      <c r="J776">
        <v>1</v>
      </c>
      <c r="K776">
        <v>0</v>
      </c>
    </row>
    <row r="777" spans="1:11" x14ac:dyDescent="0.25">
      <c r="A777" t="s">
        <v>601</v>
      </c>
      <c r="B777" s="7" t="s">
        <v>8</v>
      </c>
      <c r="C777" t="s">
        <v>523</v>
      </c>
      <c r="D777">
        <v>2</v>
      </c>
      <c r="E777" t="s">
        <v>1252</v>
      </c>
      <c r="F777" t="s">
        <v>6241</v>
      </c>
      <c r="I777">
        <f t="shared" si="16"/>
        <v>1</v>
      </c>
      <c r="J777">
        <v>1</v>
      </c>
      <c r="K777">
        <v>0</v>
      </c>
    </row>
    <row r="778" spans="1:11" x14ac:dyDescent="0.25">
      <c r="A778" t="s">
        <v>1250</v>
      </c>
      <c r="B778" s="7" t="s">
        <v>8</v>
      </c>
      <c r="C778" t="s">
        <v>523</v>
      </c>
      <c r="D778">
        <v>2</v>
      </c>
      <c r="E778" t="s">
        <v>7035</v>
      </c>
      <c r="F778" t="s">
        <v>6241</v>
      </c>
      <c r="I778">
        <f t="shared" si="16"/>
        <v>1</v>
      </c>
      <c r="J778">
        <v>1</v>
      </c>
      <c r="K778">
        <v>0</v>
      </c>
    </row>
    <row r="779" spans="1:11" x14ac:dyDescent="0.25">
      <c r="A779" t="s">
        <v>1262</v>
      </c>
      <c r="B779" s="7" t="s">
        <v>8</v>
      </c>
      <c r="C779" t="s">
        <v>523</v>
      </c>
      <c r="D779">
        <v>2</v>
      </c>
      <c r="E779" t="s">
        <v>9043</v>
      </c>
      <c r="F779" t="s">
        <v>7095</v>
      </c>
      <c r="I779">
        <f t="shared" si="16"/>
        <v>1</v>
      </c>
      <c r="J779">
        <v>1</v>
      </c>
      <c r="K779">
        <v>0</v>
      </c>
    </row>
    <row r="780" spans="1:11" x14ac:dyDescent="0.25">
      <c r="A780" t="s">
        <v>741</v>
      </c>
      <c r="B780" s="7" t="s">
        <v>8</v>
      </c>
      <c r="C780" t="s">
        <v>523</v>
      </c>
      <c r="D780">
        <v>2</v>
      </c>
      <c r="E780" t="s">
        <v>1257</v>
      </c>
      <c r="F780" t="s">
        <v>6241</v>
      </c>
      <c r="I780">
        <f t="shared" si="16"/>
        <v>1</v>
      </c>
      <c r="J780">
        <v>1</v>
      </c>
      <c r="K780">
        <v>0</v>
      </c>
    </row>
    <row r="781" spans="1:11" x14ac:dyDescent="0.25">
      <c r="A781" t="s">
        <v>6376</v>
      </c>
      <c r="B781" s="7" t="s">
        <v>8</v>
      </c>
      <c r="C781" t="s">
        <v>523</v>
      </c>
      <c r="D781">
        <v>2</v>
      </c>
      <c r="E781" t="s">
        <v>671</v>
      </c>
      <c r="I781">
        <f t="shared" si="16"/>
        <v>0</v>
      </c>
      <c r="J781">
        <v>1</v>
      </c>
      <c r="K781">
        <v>0</v>
      </c>
    </row>
    <row r="782" spans="1:11" x14ac:dyDescent="0.25">
      <c r="A782" t="s">
        <v>1261</v>
      </c>
      <c r="B782" s="7" t="s">
        <v>8</v>
      </c>
      <c r="C782" t="s">
        <v>523</v>
      </c>
      <c r="D782">
        <v>2</v>
      </c>
      <c r="E782" t="s">
        <v>671</v>
      </c>
      <c r="I782">
        <f t="shared" si="16"/>
        <v>0</v>
      </c>
      <c r="J782">
        <v>1</v>
      </c>
      <c r="K782">
        <v>0</v>
      </c>
    </row>
    <row r="783" spans="1:11" x14ac:dyDescent="0.25">
      <c r="A783" t="s">
        <v>6878</v>
      </c>
      <c r="B783" s="7" t="s">
        <v>8</v>
      </c>
      <c r="C783" t="s">
        <v>523</v>
      </c>
      <c r="D783">
        <v>2</v>
      </c>
      <c r="E783" t="s">
        <v>6879</v>
      </c>
      <c r="I783">
        <f t="shared" si="16"/>
        <v>0</v>
      </c>
      <c r="J783">
        <v>1</v>
      </c>
      <c r="K783">
        <v>0</v>
      </c>
    </row>
    <row r="784" spans="1:11" x14ac:dyDescent="0.25">
      <c r="A784" t="s">
        <v>1248</v>
      </c>
      <c r="B784" s="7" t="s">
        <v>8</v>
      </c>
      <c r="C784" t="s">
        <v>523</v>
      </c>
      <c r="D784">
        <v>2</v>
      </c>
      <c r="E784" t="s">
        <v>7103</v>
      </c>
      <c r="I784">
        <f t="shared" si="16"/>
        <v>0</v>
      </c>
      <c r="J784">
        <v>1</v>
      </c>
      <c r="K784">
        <v>0</v>
      </c>
    </row>
    <row r="785" spans="1:11" x14ac:dyDescent="0.25">
      <c r="A785" t="s">
        <v>1258</v>
      </c>
      <c r="B785" s="7" t="s">
        <v>8</v>
      </c>
      <c r="C785" t="s">
        <v>523</v>
      </c>
      <c r="D785">
        <v>2</v>
      </c>
      <c r="E785" t="s">
        <v>1259</v>
      </c>
      <c r="F785" t="s">
        <v>6241</v>
      </c>
      <c r="I785">
        <f t="shared" si="16"/>
        <v>1</v>
      </c>
      <c r="J785">
        <v>1</v>
      </c>
      <c r="K785">
        <v>0</v>
      </c>
    </row>
    <row r="786" spans="1:11" x14ac:dyDescent="0.25">
      <c r="A786" t="s">
        <v>1260</v>
      </c>
      <c r="B786" s="7" t="s">
        <v>8</v>
      </c>
      <c r="C786" t="s">
        <v>523</v>
      </c>
      <c r="D786">
        <v>2</v>
      </c>
      <c r="E786" t="s">
        <v>946</v>
      </c>
      <c r="F786" t="s">
        <v>6241</v>
      </c>
      <c r="I786">
        <f t="shared" si="16"/>
        <v>1</v>
      </c>
      <c r="J786">
        <v>1</v>
      </c>
      <c r="K786">
        <v>0</v>
      </c>
    </row>
    <row r="787" spans="1:11" x14ac:dyDescent="0.25">
      <c r="A787" t="s">
        <v>444</v>
      </c>
      <c r="B787" s="7" t="s">
        <v>8</v>
      </c>
      <c r="C787" t="s">
        <v>523</v>
      </c>
      <c r="D787">
        <v>2</v>
      </c>
      <c r="E787" t="s">
        <v>1019</v>
      </c>
      <c r="F787" t="s">
        <v>6241</v>
      </c>
      <c r="I787">
        <f t="shared" si="16"/>
        <v>1</v>
      </c>
      <c r="J787">
        <v>1</v>
      </c>
      <c r="K787">
        <v>0</v>
      </c>
    </row>
    <row r="788" spans="1:11" x14ac:dyDescent="0.25">
      <c r="A788" t="s">
        <v>6489</v>
      </c>
      <c r="B788" s="7" t="s">
        <v>8</v>
      </c>
      <c r="C788" t="s">
        <v>523</v>
      </c>
      <c r="D788">
        <v>3</v>
      </c>
      <c r="E788" t="s">
        <v>6490</v>
      </c>
      <c r="I788">
        <f t="shared" si="16"/>
        <v>0</v>
      </c>
      <c r="J788">
        <v>1</v>
      </c>
      <c r="K788">
        <v>0</v>
      </c>
    </row>
    <row r="789" spans="1:11" x14ac:dyDescent="0.25">
      <c r="A789" t="s">
        <v>1242</v>
      </c>
      <c r="B789" s="7" t="s">
        <v>8</v>
      </c>
      <c r="C789" t="s">
        <v>523</v>
      </c>
      <c r="D789">
        <v>3</v>
      </c>
      <c r="E789" t="s">
        <v>498</v>
      </c>
      <c r="I789">
        <f t="shared" si="16"/>
        <v>0</v>
      </c>
      <c r="J789">
        <v>1</v>
      </c>
      <c r="K789">
        <v>0</v>
      </c>
    </row>
    <row r="790" spans="1:11" x14ac:dyDescent="0.25">
      <c r="A790" t="s">
        <v>6761</v>
      </c>
      <c r="B790" s="7" t="s">
        <v>8</v>
      </c>
      <c r="C790" t="s">
        <v>523</v>
      </c>
      <c r="D790">
        <v>3</v>
      </c>
      <c r="E790" t="s">
        <v>7039</v>
      </c>
      <c r="I790">
        <f t="shared" si="16"/>
        <v>0</v>
      </c>
      <c r="J790">
        <v>1</v>
      </c>
      <c r="K790">
        <v>0</v>
      </c>
    </row>
    <row r="791" spans="1:11" x14ac:dyDescent="0.25">
      <c r="A791" t="s">
        <v>6678</v>
      </c>
      <c r="B791" s="7" t="s">
        <v>8</v>
      </c>
      <c r="C791" t="s">
        <v>523</v>
      </c>
      <c r="D791">
        <v>3</v>
      </c>
      <c r="E791" t="s">
        <v>6679</v>
      </c>
      <c r="F791" t="s">
        <v>6243</v>
      </c>
      <c r="I791">
        <f t="shared" si="16"/>
        <v>1</v>
      </c>
      <c r="J791">
        <v>1</v>
      </c>
      <c r="K791">
        <v>0</v>
      </c>
    </row>
    <row r="792" spans="1:11" x14ac:dyDescent="0.25">
      <c r="A792" t="s">
        <v>901</v>
      </c>
      <c r="B792" s="7" t="s">
        <v>8</v>
      </c>
      <c r="C792" t="s">
        <v>523</v>
      </c>
      <c r="D792">
        <v>2</v>
      </c>
      <c r="E792" t="s">
        <v>499</v>
      </c>
      <c r="F792" t="s">
        <v>6244</v>
      </c>
      <c r="I792">
        <f t="shared" si="16"/>
        <v>1</v>
      </c>
      <c r="J792">
        <v>1</v>
      </c>
      <c r="K792">
        <v>0</v>
      </c>
    </row>
    <row r="793" spans="1:11" x14ac:dyDescent="0.25">
      <c r="A793" t="s">
        <v>839</v>
      </c>
      <c r="B793" s="7" t="s">
        <v>8</v>
      </c>
      <c r="C793" t="s">
        <v>523</v>
      </c>
      <c r="D793">
        <v>3</v>
      </c>
      <c r="E793" t="s">
        <v>8891</v>
      </c>
      <c r="F793" t="s">
        <v>6260</v>
      </c>
      <c r="I793">
        <f t="shared" si="16"/>
        <v>1</v>
      </c>
      <c r="J793">
        <v>1</v>
      </c>
      <c r="K793">
        <v>0</v>
      </c>
    </row>
    <row r="794" spans="1:11" x14ac:dyDescent="0.25">
      <c r="A794" t="s">
        <v>1244</v>
      </c>
      <c r="B794" s="7" t="s">
        <v>8</v>
      </c>
      <c r="C794" t="s">
        <v>523</v>
      </c>
      <c r="D794">
        <v>3</v>
      </c>
      <c r="E794" t="s">
        <v>1245</v>
      </c>
      <c r="I794">
        <f t="shared" si="16"/>
        <v>0</v>
      </c>
      <c r="J794">
        <v>1</v>
      </c>
      <c r="K794">
        <v>0</v>
      </c>
    </row>
    <row r="795" spans="1:11" x14ac:dyDescent="0.25">
      <c r="A795" t="s">
        <v>3335</v>
      </c>
      <c r="B795" s="7" t="s">
        <v>8</v>
      </c>
      <c r="C795" t="s">
        <v>867</v>
      </c>
      <c r="D795">
        <v>4</v>
      </c>
      <c r="E795" t="s">
        <v>3363</v>
      </c>
      <c r="I795">
        <f t="shared" si="16"/>
        <v>0</v>
      </c>
      <c r="J795">
        <v>1</v>
      </c>
      <c r="K795">
        <v>0</v>
      </c>
    </row>
    <row r="796" spans="1:11" x14ac:dyDescent="0.25">
      <c r="A796" t="s">
        <v>1239</v>
      </c>
      <c r="B796" s="7" t="s">
        <v>8</v>
      </c>
      <c r="C796" t="s">
        <v>523</v>
      </c>
      <c r="D796">
        <v>4</v>
      </c>
      <c r="E796" t="s">
        <v>1240</v>
      </c>
      <c r="I796">
        <f t="shared" si="16"/>
        <v>0</v>
      </c>
      <c r="J796">
        <v>1</v>
      </c>
      <c r="K796">
        <v>0</v>
      </c>
    </row>
    <row r="797" spans="1:11" x14ac:dyDescent="0.25">
      <c r="A797" t="s">
        <v>6383</v>
      </c>
      <c r="B797" s="7" t="s">
        <v>8</v>
      </c>
      <c r="C797" t="s">
        <v>867</v>
      </c>
      <c r="D797">
        <v>5</v>
      </c>
      <c r="E797" t="s">
        <v>6384</v>
      </c>
      <c r="I797">
        <f t="shared" si="16"/>
        <v>0</v>
      </c>
      <c r="J797">
        <v>1</v>
      </c>
      <c r="K797">
        <v>0</v>
      </c>
    </row>
    <row r="798" spans="1:11" x14ac:dyDescent="0.25">
      <c r="A798" t="s">
        <v>3340</v>
      </c>
      <c r="B798" s="7" t="s">
        <v>8</v>
      </c>
      <c r="C798" t="s">
        <v>867</v>
      </c>
      <c r="D798">
        <v>5</v>
      </c>
      <c r="E798" t="s">
        <v>7093</v>
      </c>
      <c r="F798" t="s">
        <v>6241</v>
      </c>
      <c r="I798">
        <f t="shared" si="16"/>
        <v>1</v>
      </c>
      <c r="J798">
        <v>1</v>
      </c>
      <c r="K798">
        <v>0</v>
      </c>
    </row>
    <row r="799" spans="1:11" x14ac:dyDescent="0.25">
      <c r="A799" t="s">
        <v>6372</v>
      </c>
      <c r="B799" s="7" t="s">
        <v>8</v>
      </c>
      <c r="C799" t="s">
        <v>523</v>
      </c>
      <c r="D799" t="s">
        <v>3092</v>
      </c>
      <c r="E799" t="s">
        <v>7284</v>
      </c>
      <c r="F799" t="s">
        <v>6234</v>
      </c>
      <c r="I799">
        <f t="shared" si="16"/>
        <v>1</v>
      </c>
      <c r="J799">
        <v>1</v>
      </c>
      <c r="K799">
        <v>0</v>
      </c>
    </row>
    <row r="800" spans="1:11" x14ac:dyDescent="0.25">
      <c r="A800" t="s">
        <v>1218</v>
      </c>
      <c r="B800" s="7" t="s">
        <v>8</v>
      </c>
      <c r="C800" t="s">
        <v>523</v>
      </c>
      <c r="D800" t="s">
        <v>3092</v>
      </c>
      <c r="E800" t="s">
        <v>7842</v>
      </c>
      <c r="F800" s="25" t="s">
        <v>6234</v>
      </c>
      <c r="G800" s="25" t="s">
        <v>6249</v>
      </c>
      <c r="H800" s="25"/>
      <c r="I800">
        <f t="shared" si="16"/>
        <v>2</v>
      </c>
      <c r="J800">
        <v>1</v>
      </c>
      <c r="K800">
        <v>0</v>
      </c>
    </row>
    <row r="801" spans="1:11" x14ac:dyDescent="0.25">
      <c r="A801" t="s">
        <v>6426</v>
      </c>
      <c r="B801" s="7" t="s">
        <v>8</v>
      </c>
      <c r="C801" t="s">
        <v>523</v>
      </c>
      <c r="D801" t="s">
        <v>446</v>
      </c>
      <c r="E801" t="s">
        <v>6647</v>
      </c>
      <c r="I801">
        <f t="shared" si="16"/>
        <v>0</v>
      </c>
      <c r="J801">
        <v>1</v>
      </c>
      <c r="K801">
        <v>0</v>
      </c>
    </row>
    <row r="802" spans="1:11" x14ac:dyDescent="0.25">
      <c r="A802" t="s">
        <v>6941</v>
      </c>
      <c r="B802" s="13" t="s">
        <v>3</v>
      </c>
      <c r="C802" t="s">
        <v>867</v>
      </c>
      <c r="D802">
        <v>0</v>
      </c>
      <c r="E802" t="s">
        <v>7291</v>
      </c>
      <c r="I802">
        <f t="shared" si="16"/>
        <v>0</v>
      </c>
      <c r="J802">
        <v>1</v>
      </c>
      <c r="K802">
        <v>0</v>
      </c>
    </row>
    <row r="803" spans="1:11" x14ac:dyDescent="0.25">
      <c r="A803" t="s">
        <v>6770</v>
      </c>
      <c r="B803" s="13" t="s">
        <v>3</v>
      </c>
      <c r="C803" t="s">
        <v>867</v>
      </c>
      <c r="D803">
        <v>2</v>
      </c>
      <c r="E803" t="s">
        <v>6981</v>
      </c>
      <c r="F803" t="s">
        <v>6242</v>
      </c>
      <c r="I803">
        <f t="shared" si="16"/>
        <v>1</v>
      </c>
      <c r="J803">
        <v>1</v>
      </c>
      <c r="K803">
        <v>0</v>
      </c>
    </row>
    <row r="804" spans="1:11" x14ac:dyDescent="0.25">
      <c r="A804" t="s">
        <v>6848</v>
      </c>
      <c r="B804" s="13" t="s">
        <v>3</v>
      </c>
      <c r="C804" t="s">
        <v>867</v>
      </c>
      <c r="D804">
        <v>3</v>
      </c>
      <c r="E804" t="s">
        <v>7054</v>
      </c>
      <c r="F804" t="s">
        <v>6241</v>
      </c>
      <c r="I804">
        <f t="shared" si="16"/>
        <v>1</v>
      </c>
      <c r="J804">
        <v>1</v>
      </c>
      <c r="K804">
        <v>0</v>
      </c>
    </row>
    <row r="805" spans="1:11" x14ac:dyDescent="0.25">
      <c r="A805" t="s">
        <v>6932</v>
      </c>
      <c r="B805" s="13" t="s">
        <v>3</v>
      </c>
      <c r="C805" t="s">
        <v>867</v>
      </c>
      <c r="D805">
        <v>4</v>
      </c>
      <c r="E805" t="s">
        <v>6933</v>
      </c>
      <c r="I805">
        <f t="shared" si="16"/>
        <v>0</v>
      </c>
      <c r="J805">
        <v>1</v>
      </c>
      <c r="K805">
        <v>0</v>
      </c>
    </row>
    <row r="806" spans="1:11" x14ac:dyDescent="0.25">
      <c r="A806" t="s">
        <v>1291</v>
      </c>
      <c r="B806" s="13" t="s">
        <v>3</v>
      </c>
      <c r="C806" t="s">
        <v>867</v>
      </c>
      <c r="D806">
        <v>4</v>
      </c>
      <c r="E806" t="s">
        <v>1292</v>
      </c>
      <c r="F806" t="s">
        <v>6241</v>
      </c>
      <c r="I806">
        <f t="shared" si="16"/>
        <v>1</v>
      </c>
      <c r="J806">
        <v>1</v>
      </c>
      <c r="K806">
        <v>0</v>
      </c>
    </row>
    <row r="807" spans="1:11" x14ac:dyDescent="0.25">
      <c r="A807" t="s">
        <v>1293</v>
      </c>
      <c r="B807" s="13" t="s">
        <v>3</v>
      </c>
      <c r="C807" t="s">
        <v>867</v>
      </c>
      <c r="D807">
        <v>5</v>
      </c>
      <c r="E807" t="s">
        <v>6316</v>
      </c>
      <c r="F807" t="s">
        <v>6241</v>
      </c>
      <c r="I807">
        <f t="shared" si="16"/>
        <v>1</v>
      </c>
      <c r="J807">
        <v>1</v>
      </c>
      <c r="K807">
        <v>0</v>
      </c>
    </row>
    <row r="808" spans="1:11" x14ac:dyDescent="0.25">
      <c r="A808" t="s">
        <v>8475</v>
      </c>
      <c r="B808" s="13" t="s">
        <v>3</v>
      </c>
      <c r="C808" t="s">
        <v>867</v>
      </c>
      <c r="D808">
        <v>6</v>
      </c>
      <c r="E808" t="s">
        <v>8476</v>
      </c>
      <c r="I808">
        <f t="shared" si="16"/>
        <v>0</v>
      </c>
      <c r="J808">
        <v>1</v>
      </c>
      <c r="K808">
        <v>0</v>
      </c>
    </row>
    <row r="809" spans="1:11" x14ac:dyDescent="0.25">
      <c r="A809" t="s">
        <v>6901</v>
      </c>
      <c r="B809" s="13" t="s">
        <v>3</v>
      </c>
      <c r="C809" t="s">
        <v>867</v>
      </c>
      <c r="D809" t="s">
        <v>3092</v>
      </c>
      <c r="E809" t="s">
        <v>7113</v>
      </c>
      <c r="I809">
        <f t="shared" si="16"/>
        <v>0</v>
      </c>
      <c r="J809">
        <v>1</v>
      </c>
      <c r="K809">
        <v>0</v>
      </c>
    </row>
    <row r="810" spans="1:11" x14ac:dyDescent="0.25">
      <c r="A810" t="s">
        <v>1304</v>
      </c>
      <c r="B810" s="13" t="s">
        <v>3</v>
      </c>
      <c r="C810" t="s">
        <v>524</v>
      </c>
      <c r="D810">
        <v>1</v>
      </c>
      <c r="E810" t="s">
        <v>6957</v>
      </c>
      <c r="I810">
        <f t="shared" si="16"/>
        <v>0</v>
      </c>
      <c r="J810">
        <v>1</v>
      </c>
      <c r="K810">
        <v>0</v>
      </c>
    </row>
    <row r="811" spans="1:11" x14ac:dyDescent="0.25">
      <c r="A811" t="s">
        <v>844</v>
      </c>
      <c r="B811" s="13" t="s">
        <v>3</v>
      </c>
      <c r="C811" t="s">
        <v>524</v>
      </c>
      <c r="D811">
        <v>2</v>
      </c>
      <c r="E811" t="s">
        <v>845</v>
      </c>
      <c r="I811">
        <f t="shared" si="16"/>
        <v>0</v>
      </c>
      <c r="J811">
        <v>1</v>
      </c>
      <c r="K811">
        <v>0</v>
      </c>
    </row>
    <row r="812" spans="1:11" x14ac:dyDescent="0.25">
      <c r="A812" t="s">
        <v>743</v>
      </c>
      <c r="B812" s="13" t="s">
        <v>3</v>
      </c>
      <c r="C812" t="s">
        <v>524</v>
      </c>
      <c r="D812">
        <v>4</v>
      </c>
      <c r="E812" t="s">
        <v>3457</v>
      </c>
      <c r="I812">
        <f t="shared" si="16"/>
        <v>0</v>
      </c>
      <c r="J812">
        <v>1</v>
      </c>
      <c r="K812">
        <v>0</v>
      </c>
    </row>
    <row r="813" spans="1:11" x14ac:dyDescent="0.25">
      <c r="A813" t="s">
        <v>6672</v>
      </c>
      <c r="B813" s="13" t="s">
        <v>3</v>
      </c>
      <c r="C813" t="s">
        <v>867</v>
      </c>
      <c r="D813">
        <v>5</v>
      </c>
      <c r="E813" t="s">
        <v>7111</v>
      </c>
      <c r="I813">
        <f t="shared" ref="I813:I876" si="17">COUNTA(F813:H813)</f>
        <v>0</v>
      </c>
      <c r="J813">
        <v>1</v>
      </c>
      <c r="K813">
        <v>0</v>
      </c>
    </row>
    <row r="814" spans="1:11" x14ac:dyDescent="0.25">
      <c r="A814" t="s">
        <v>1290</v>
      </c>
      <c r="B814" s="13" t="s">
        <v>3</v>
      </c>
      <c r="C814" t="s">
        <v>524</v>
      </c>
      <c r="D814">
        <v>5</v>
      </c>
      <c r="E814" t="s">
        <v>831</v>
      </c>
      <c r="I814">
        <f t="shared" si="17"/>
        <v>0</v>
      </c>
      <c r="J814">
        <v>1</v>
      </c>
      <c r="K814">
        <v>0</v>
      </c>
    </row>
    <row r="815" spans="1:11" x14ac:dyDescent="0.25">
      <c r="A815" t="s">
        <v>3342</v>
      </c>
      <c r="B815" s="13" t="s">
        <v>3</v>
      </c>
      <c r="C815" t="s">
        <v>867</v>
      </c>
      <c r="D815">
        <v>5</v>
      </c>
      <c r="E815" t="s">
        <v>6968</v>
      </c>
      <c r="I815">
        <f t="shared" si="17"/>
        <v>0</v>
      </c>
      <c r="J815">
        <v>1</v>
      </c>
      <c r="K815">
        <v>0</v>
      </c>
    </row>
    <row r="816" spans="1:11" x14ac:dyDescent="0.25">
      <c r="A816" t="s">
        <v>1305</v>
      </c>
      <c r="B816" s="13" t="s">
        <v>3</v>
      </c>
      <c r="C816" t="s">
        <v>524</v>
      </c>
      <c r="D816" t="s">
        <v>3092</v>
      </c>
      <c r="E816" t="s">
        <v>7112</v>
      </c>
      <c r="I816">
        <f t="shared" si="17"/>
        <v>0</v>
      </c>
      <c r="J816">
        <v>1</v>
      </c>
      <c r="K816">
        <v>0</v>
      </c>
    </row>
    <row r="817" spans="1:11" x14ac:dyDescent="0.25">
      <c r="A817" t="s">
        <v>1289</v>
      </c>
      <c r="B817" s="13" t="s">
        <v>3</v>
      </c>
      <c r="C817" t="s">
        <v>524</v>
      </c>
      <c r="D817" t="s">
        <v>3092</v>
      </c>
      <c r="E817" t="s">
        <v>6317</v>
      </c>
      <c r="F817" s="25" t="s">
        <v>6234</v>
      </c>
      <c r="G817" s="25" t="s">
        <v>6249</v>
      </c>
      <c r="H817" s="25"/>
      <c r="I817">
        <f t="shared" si="17"/>
        <v>2</v>
      </c>
      <c r="J817">
        <v>1</v>
      </c>
      <c r="K817">
        <v>0</v>
      </c>
    </row>
    <row r="818" spans="1:11" x14ac:dyDescent="0.25">
      <c r="A818" t="s">
        <v>6758</v>
      </c>
      <c r="B818" s="13" t="s">
        <v>3</v>
      </c>
      <c r="C818" t="s">
        <v>524</v>
      </c>
      <c r="D818" t="s">
        <v>3092</v>
      </c>
      <c r="E818" t="s">
        <v>7107</v>
      </c>
      <c r="F818" s="25" t="s">
        <v>6234</v>
      </c>
      <c r="G818" s="25" t="s">
        <v>6249</v>
      </c>
      <c r="H818" s="25"/>
      <c r="I818">
        <f t="shared" si="17"/>
        <v>2</v>
      </c>
      <c r="J818">
        <v>1</v>
      </c>
      <c r="K818">
        <v>0</v>
      </c>
    </row>
    <row r="819" spans="1:11" x14ac:dyDescent="0.25">
      <c r="A819" t="s">
        <v>1302</v>
      </c>
      <c r="B819" s="13" t="s">
        <v>3</v>
      </c>
      <c r="C819" t="s">
        <v>525</v>
      </c>
      <c r="D819">
        <v>1</v>
      </c>
      <c r="E819" t="s">
        <v>6314</v>
      </c>
      <c r="F819" t="s">
        <v>6241</v>
      </c>
      <c r="I819">
        <f t="shared" si="17"/>
        <v>1</v>
      </c>
      <c r="J819">
        <v>1</v>
      </c>
      <c r="K819">
        <v>0</v>
      </c>
    </row>
    <row r="820" spans="1:11" x14ac:dyDescent="0.25">
      <c r="A820" t="s">
        <v>6474</v>
      </c>
      <c r="B820" s="13" t="s">
        <v>3</v>
      </c>
      <c r="C820" t="s">
        <v>525</v>
      </c>
      <c r="D820">
        <v>1</v>
      </c>
      <c r="E820" t="s">
        <v>6475</v>
      </c>
      <c r="F820" t="s">
        <v>6241</v>
      </c>
      <c r="I820">
        <f t="shared" si="17"/>
        <v>1</v>
      </c>
      <c r="J820">
        <v>1</v>
      </c>
      <c r="K820">
        <v>0</v>
      </c>
    </row>
    <row r="821" spans="1:11" x14ac:dyDescent="0.25">
      <c r="A821" t="s">
        <v>6589</v>
      </c>
      <c r="B821" s="13" t="s">
        <v>3</v>
      </c>
      <c r="C821" t="s">
        <v>525</v>
      </c>
      <c r="D821">
        <v>1</v>
      </c>
      <c r="E821" t="s">
        <v>7292</v>
      </c>
      <c r="I821">
        <f t="shared" si="17"/>
        <v>0</v>
      </c>
      <c r="J821">
        <v>1</v>
      </c>
      <c r="K821">
        <v>0</v>
      </c>
    </row>
    <row r="822" spans="1:11" x14ac:dyDescent="0.25">
      <c r="A822" t="s">
        <v>6360</v>
      </c>
      <c r="B822" s="13" t="s">
        <v>3</v>
      </c>
      <c r="C822" t="s">
        <v>525</v>
      </c>
      <c r="D822">
        <v>2</v>
      </c>
      <c r="E822" t="s">
        <v>7109</v>
      </c>
      <c r="F822" t="s">
        <v>6241</v>
      </c>
      <c r="I822">
        <f t="shared" si="17"/>
        <v>1</v>
      </c>
      <c r="J822">
        <v>1</v>
      </c>
      <c r="K822">
        <v>0</v>
      </c>
    </row>
    <row r="823" spans="1:11" x14ac:dyDescent="0.25">
      <c r="A823" t="s">
        <v>607</v>
      </c>
      <c r="B823" s="13" t="s">
        <v>3</v>
      </c>
      <c r="C823" t="s">
        <v>525</v>
      </c>
      <c r="D823">
        <v>3</v>
      </c>
      <c r="E823" t="s">
        <v>7110</v>
      </c>
      <c r="I823">
        <f t="shared" si="17"/>
        <v>0</v>
      </c>
      <c r="J823">
        <v>1</v>
      </c>
      <c r="K823">
        <v>0</v>
      </c>
    </row>
    <row r="824" spans="1:11" x14ac:dyDescent="0.25">
      <c r="A824" t="s">
        <v>6877</v>
      </c>
      <c r="B824" s="13" t="s">
        <v>3</v>
      </c>
      <c r="C824" t="s">
        <v>525</v>
      </c>
      <c r="D824">
        <v>3</v>
      </c>
      <c r="E824" t="s">
        <v>6880</v>
      </c>
      <c r="I824">
        <f t="shared" si="17"/>
        <v>0</v>
      </c>
      <c r="J824">
        <v>1</v>
      </c>
      <c r="K824">
        <v>0</v>
      </c>
    </row>
    <row r="825" spans="1:11" x14ac:dyDescent="0.25">
      <c r="A825" t="s">
        <v>6862</v>
      </c>
      <c r="B825" s="13" t="s">
        <v>3</v>
      </c>
      <c r="C825" t="s">
        <v>525</v>
      </c>
      <c r="D825">
        <v>3</v>
      </c>
      <c r="E825" t="s">
        <v>1292</v>
      </c>
      <c r="F825" t="s">
        <v>6241</v>
      </c>
      <c r="I825">
        <f t="shared" si="17"/>
        <v>1</v>
      </c>
      <c r="J825">
        <v>1</v>
      </c>
      <c r="K825">
        <v>0</v>
      </c>
    </row>
    <row r="826" spans="1:11" x14ac:dyDescent="0.25">
      <c r="A826" t="s">
        <v>405</v>
      </c>
      <c r="B826" s="13" t="s">
        <v>3</v>
      </c>
      <c r="C826" t="s">
        <v>525</v>
      </c>
      <c r="D826">
        <v>4</v>
      </c>
      <c r="E826" t="s">
        <v>498</v>
      </c>
      <c r="I826">
        <f t="shared" si="17"/>
        <v>0</v>
      </c>
      <c r="J826">
        <v>1</v>
      </c>
      <c r="K826">
        <v>0</v>
      </c>
    </row>
    <row r="827" spans="1:11" x14ac:dyDescent="0.25">
      <c r="A827" t="s">
        <v>539</v>
      </c>
      <c r="B827" s="13" t="s">
        <v>3</v>
      </c>
      <c r="C827" t="s">
        <v>525</v>
      </c>
      <c r="D827">
        <v>4</v>
      </c>
      <c r="E827" t="s">
        <v>6371</v>
      </c>
      <c r="F827" t="s">
        <v>6246</v>
      </c>
      <c r="I827">
        <f t="shared" si="17"/>
        <v>1</v>
      </c>
      <c r="J827">
        <v>1</v>
      </c>
      <c r="K827">
        <v>0</v>
      </c>
    </row>
    <row r="828" spans="1:11" x14ac:dyDescent="0.25">
      <c r="A828" t="s">
        <v>747</v>
      </c>
      <c r="B828" s="13" t="s">
        <v>3</v>
      </c>
      <c r="C828" t="s">
        <v>525</v>
      </c>
      <c r="D828">
        <v>4</v>
      </c>
      <c r="E828" t="s">
        <v>909</v>
      </c>
      <c r="I828">
        <f t="shared" si="17"/>
        <v>0</v>
      </c>
      <c r="J828">
        <v>1</v>
      </c>
      <c r="K828">
        <v>0</v>
      </c>
    </row>
    <row r="829" spans="1:11" x14ac:dyDescent="0.25">
      <c r="A829" t="s">
        <v>1296</v>
      </c>
      <c r="B829" s="13" t="s">
        <v>3</v>
      </c>
      <c r="C829" t="s">
        <v>525</v>
      </c>
      <c r="D829">
        <v>4</v>
      </c>
      <c r="E829" t="s">
        <v>908</v>
      </c>
      <c r="I829">
        <f t="shared" si="17"/>
        <v>0</v>
      </c>
      <c r="J829">
        <v>1</v>
      </c>
      <c r="K829">
        <v>0</v>
      </c>
    </row>
    <row r="830" spans="1:11" x14ac:dyDescent="0.25">
      <c r="A830" t="s">
        <v>6405</v>
      </c>
      <c r="B830" s="13" t="s">
        <v>3</v>
      </c>
      <c r="C830" t="s">
        <v>525</v>
      </c>
      <c r="D830">
        <v>4</v>
      </c>
      <c r="E830" t="s">
        <v>7293</v>
      </c>
      <c r="I830">
        <f t="shared" si="17"/>
        <v>0</v>
      </c>
      <c r="J830">
        <v>1</v>
      </c>
      <c r="K830">
        <v>0</v>
      </c>
    </row>
    <row r="831" spans="1:11" x14ac:dyDescent="0.25">
      <c r="A831" t="s">
        <v>1295</v>
      </c>
      <c r="B831" s="13" t="s">
        <v>3</v>
      </c>
      <c r="C831" t="s">
        <v>525</v>
      </c>
      <c r="D831">
        <v>4</v>
      </c>
      <c r="E831" t="s">
        <v>845</v>
      </c>
      <c r="I831">
        <f t="shared" si="17"/>
        <v>0</v>
      </c>
      <c r="J831">
        <v>1</v>
      </c>
      <c r="K831">
        <v>0</v>
      </c>
    </row>
    <row r="832" spans="1:11" x14ac:dyDescent="0.25">
      <c r="A832" t="s">
        <v>6890</v>
      </c>
      <c r="B832" s="13" t="s">
        <v>3</v>
      </c>
      <c r="C832" t="s">
        <v>525</v>
      </c>
      <c r="D832">
        <v>4</v>
      </c>
      <c r="E832" t="s">
        <v>6891</v>
      </c>
      <c r="I832">
        <f t="shared" si="17"/>
        <v>0</v>
      </c>
      <c r="J832">
        <v>1</v>
      </c>
      <c r="K832">
        <v>0</v>
      </c>
    </row>
    <row r="833" spans="1:11" x14ac:dyDescent="0.25">
      <c r="A833" t="s">
        <v>6369</v>
      </c>
      <c r="B833" s="13" t="s">
        <v>3</v>
      </c>
      <c r="C833" t="s">
        <v>525</v>
      </c>
      <c r="D833">
        <v>5</v>
      </c>
      <c r="E833" t="s">
        <v>831</v>
      </c>
      <c r="I833">
        <f t="shared" si="17"/>
        <v>0</v>
      </c>
      <c r="J833">
        <v>1</v>
      </c>
      <c r="K833">
        <v>0</v>
      </c>
    </row>
    <row r="834" spans="1:11" x14ac:dyDescent="0.25">
      <c r="A834" t="s">
        <v>6821</v>
      </c>
      <c r="B834" s="13" t="s">
        <v>3</v>
      </c>
      <c r="C834" t="s">
        <v>867</v>
      </c>
      <c r="D834">
        <v>5</v>
      </c>
      <c r="E834" t="s">
        <v>6822</v>
      </c>
      <c r="F834" s="25"/>
      <c r="G834" s="25"/>
      <c r="H834" s="25"/>
      <c r="I834">
        <f t="shared" si="17"/>
        <v>0</v>
      </c>
      <c r="J834">
        <v>1</v>
      </c>
      <c r="K834">
        <v>0</v>
      </c>
    </row>
    <row r="835" spans="1:11" x14ac:dyDescent="0.25">
      <c r="A835" t="s">
        <v>1294</v>
      </c>
      <c r="B835" s="13" t="s">
        <v>3</v>
      </c>
      <c r="C835" t="s">
        <v>525</v>
      </c>
      <c r="D835">
        <v>5</v>
      </c>
      <c r="E835" t="s">
        <v>6315</v>
      </c>
      <c r="F835" s="25" t="s">
        <v>6243</v>
      </c>
      <c r="G835" s="25"/>
      <c r="H835" s="25"/>
      <c r="I835">
        <f t="shared" si="17"/>
        <v>1</v>
      </c>
      <c r="J835">
        <v>1</v>
      </c>
      <c r="K835">
        <v>0</v>
      </c>
    </row>
    <row r="836" spans="1:11" x14ac:dyDescent="0.25">
      <c r="A836" t="s">
        <v>6634</v>
      </c>
      <c r="B836" s="13" t="s">
        <v>3</v>
      </c>
      <c r="C836" t="s">
        <v>523</v>
      </c>
      <c r="D836">
        <v>0</v>
      </c>
      <c r="E836" t="s">
        <v>8886</v>
      </c>
      <c r="F836" t="s">
        <v>6241</v>
      </c>
      <c r="I836">
        <f t="shared" si="17"/>
        <v>1</v>
      </c>
      <c r="J836">
        <v>1</v>
      </c>
      <c r="K836">
        <v>0</v>
      </c>
    </row>
    <row r="837" spans="1:11" x14ac:dyDescent="0.25">
      <c r="A837" t="s">
        <v>748</v>
      </c>
      <c r="B837" s="13" t="s">
        <v>3</v>
      </c>
      <c r="C837" t="s">
        <v>523</v>
      </c>
      <c r="D837">
        <v>1</v>
      </c>
      <c r="E837" t="s">
        <v>6202</v>
      </c>
      <c r="F837" t="s">
        <v>6241</v>
      </c>
      <c r="I837">
        <f t="shared" si="17"/>
        <v>1</v>
      </c>
      <c r="J837">
        <v>1</v>
      </c>
      <c r="K837">
        <v>0</v>
      </c>
    </row>
    <row r="838" spans="1:11" x14ac:dyDescent="0.25">
      <c r="A838" t="s">
        <v>1303</v>
      </c>
      <c r="B838" s="13" t="s">
        <v>3</v>
      </c>
      <c r="C838" t="s">
        <v>523</v>
      </c>
      <c r="D838">
        <v>1</v>
      </c>
      <c r="E838" t="s">
        <v>6958</v>
      </c>
      <c r="I838">
        <f t="shared" si="17"/>
        <v>0</v>
      </c>
      <c r="J838">
        <v>1</v>
      </c>
      <c r="K838">
        <v>0</v>
      </c>
    </row>
    <row r="839" spans="1:11" x14ac:dyDescent="0.25">
      <c r="A839" t="s">
        <v>427</v>
      </c>
      <c r="B839" s="13" t="s">
        <v>3</v>
      </c>
      <c r="C839" t="s">
        <v>523</v>
      </c>
      <c r="D839">
        <v>1</v>
      </c>
      <c r="E839" t="s">
        <v>1292</v>
      </c>
      <c r="F839" t="s">
        <v>6241</v>
      </c>
      <c r="I839">
        <f t="shared" si="17"/>
        <v>1</v>
      </c>
      <c r="J839">
        <v>1</v>
      </c>
      <c r="K839">
        <v>0</v>
      </c>
    </row>
    <row r="840" spans="1:11" x14ac:dyDescent="0.25">
      <c r="A840" t="s">
        <v>681</v>
      </c>
      <c r="B840" s="13" t="s">
        <v>3</v>
      </c>
      <c r="C840" t="s">
        <v>523</v>
      </c>
      <c r="D840">
        <v>2</v>
      </c>
      <c r="E840" t="s">
        <v>9044</v>
      </c>
      <c r="I840">
        <f t="shared" si="17"/>
        <v>0</v>
      </c>
      <c r="J840">
        <v>1</v>
      </c>
      <c r="K840">
        <v>0</v>
      </c>
    </row>
    <row r="841" spans="1:11" x14ac:dyDescent="0.25">
      <c r="A841" t="s">
        <v>1301</v>
      </c>
      <c r="B841" s="13" t="s">
        <v>3</v>
      </c>
      <c r="C841" t="s">
        <v>523</v>
      </c>
      <c r="D841">
        <v>2</v>
      </c>
      <c r="E841" t="s">
        <v>574</v>
      </c>
      <c r="I841">
        <f t="shared" si="17"/>
        <v>0</v>
      </c>
      <c r="J841">
        <v>1</v>
      </c>
      <c r="K841">
        <v>0</v>
      </c>
    </row>
    <row r="842" spans="1:11" x14ac:dyDescent="0.25">
      <c r="A842" t="s">
        <v>1299</v>
      </c>
      <c r="B842" s="13" t="s">
        <v>3</v>
      </c>
      <c r="C842" t="s">
        <v>523</v>
      </c>
      <c r="D842">
        <v>2</v>
      </c>
      <c r="E842" t="s">
        <v>6950</v>
      </c>
      <c r="I842">
        <f t="shared" si="17"/>
        <v>0</v>
      </c>
      <c r="J842">
        <v>1</v>
      </c>
      <c r="K842">
        <v>0</v>
      </c>
    </row>
    <row r="843" spans="1:11" x14ac:dyDescent="0.25">
      <c r="A843" t="s">
        <v>1300</v>
      </c>
      <c r="B843" s="13" t="s">
        <v>3</v>
      </c>
      <c r="C843" t="s">
        <v>523</v>
      </c>
      <c r="D843">
        <v>2</v>
      </c>
      <c r="E843" t="s">
        <v>961</v>
      </c>
      <c r="F843" s="25" t="s">
        <v>6241</v>
      </c>
      <c r="G843" s="25" t="s">
        <v>6243</v>
      </c>
      <c r="H843" s="25"/>
      <c r="I843">
        <f t="shared" si="17"/>
        <v>2</v>
      </c>
      <c r="J843">
        <v>1</v>
      </c>
      <c r="K843">
        <v>0</v>
      </c>
    </row>
    <row r="844" spans="1:11" x14ac:dyDescent="0.25">
      <c r="A844" t="s">
        <v>1298</v>
      </c>
      <c r="B844" s="13" t="s">
        <v>3</v>
      </c>
      <c r="C844" t="s">
        <v>523</v>
      </c>
      <c r="D844">
        <v>2</v>
      </c>
      <c r="E844" t="s">
        <v>1019</v>
      </c>
      <c r="F844" t="s">
        <v>6241</v>
      </c>
      <c r="I844">
        <f t="shared" si="17"/>
        <v>1</v>
      </c>
      <c r="J844">
        <v>1</v>
      </c>
      <c r="K844">
        <v>0</v>
      </c>
    </row>
    <row r="845" spans="1:11" x14ac:dyDescent="0.25">
      <c r="A845" t="s">
        <v>6378</v>
      </c>
      <c r="B845" s="13" t="s">
        <v>3</v>
      </c>
      <c r="C845" t="s">
        <v>523</v>
      </c>
      <c r="D845">
        <v>3</v>
      </c>
      <c r="E845" t="s">
        <v>909</v>
      </c>
      <c r="I845">
        <f t="shared" si="17"/>
        <v>0</v>
      </c>
      <c r="J845">
        <v>1</v>
      </c>
      <c r="K845">
        <v>0</v>
      </c>
    </row>
    <row r="846" spans="1:11" x14ac:dyDescent="0.25">
      <c r="A846" t="s">
        <v>665</v>
      </c>
      <c r="B846" s="13" t="s">
        <v>3</v>
      </c>
      <c r="C846" t="s">
        <v>523</v>
      </c>
      <c r="D846">
        <v>3</v>
      </c>
      <c r="E846" t="s">
        <v>7064</v>
      </c>
      <c r="I846">
        <f t="shared" si="17"/>
        <v>0</v>
      </c>
      <c r="J846">
        <v>1</v>
      </c>
      <c r="K846">
        <v>0</v>
      </c>
    </row>
    <row r="847" spans="1:11" x14ac:dyDescent="0.25">
      <c r="A847" t="s">
        <v>1297</v>
      </c>
      <c r="B847" s="13" t="s">
        <v>3</v>
      </c>
      <c r="C847" t="s">
        <v>523</v>
      </c>
      <c r="D847">
        <v>3</v>
      </c>
      <c r="E847" t="s">
        <v>574</v>
      </c>
      <c r="I847">
        <f t="shared" si="17"/>
        <v>0</v>
      </c>
      <c r="J847">
        <v>1</v>
      </c>
      <c r="K847">
        <v>0</v>
      </c>
    </row>
    <row r="848" spans="1:11" x14ac:dyDescent="0.25">
      <c r="A848" t="s">
        <v>6616</v>
      </c>
      <c r="B848" s="16" t="s">
        <v>26</v>
      </c>
      <c r="C848" t="s">
        <v>867</v>
      </c>
      <c r="D848">
        <v>0</v>
      </c>
      <c r="E848" t="s">
        <v>7299</v>
      </c>
      <c r="I848">
        <f t="shared" si="17"/>
        <v>0</v>
      </c>
      <c r="J848">
        <v>1</v>
      </c>
      <c r="K848">
        <v>0</v>
      </c>
    </row>
    <row r="849" spans="1:11" x14ac:dyDescent="0.25">
      <c r="A849" t="s">
        <v>6900</v>
      </c>
      <c r="B849" s="16" t="s">
        <v>26</v>
      </c>
      <c r="C849" t="s">
        <v>867</v>
      </c>
      <c r="D849">
        <v>0</v>
      </c>
      <c r="E849" t="s">
        <v>7300</v>
      </c>
      <c r="F849" t="s">
        <v>6260</v>
      </c>
      <c r="I849">
        <f t="shared" si="17"/>
        <v>1</v>
      </c>
      <c r="J849">
        <v>1</v>
      </c>
      <c r="K849">
        <v>0</v>
      </c>
    </row>
    <row r="850" spans="1:11" x14ac:dyDescent="0.25">
      <c r="A850" t="s">
        <v>6618</v>
      </c>
      <c r="B850" s="16" t="s">
        <v>26</v>
      </c>
      <c r="C850" t="s">
        <v>867</v>
      </c>
      <c r="D850">
        <v>0</v>
      </c>
      <c r="E850" t="s">
        <v>8434</v>
      </c>
      <c r="I850">
        <f t="shared" si="17"/>
        <v>0</v>
      </c>
      <c r="J850">
        <v>1</v>
      </c>
      <c r="K850">
        <v>0</v>
      </c>
    </row>
    <row r="851" spans="1:11" x14ac:dyDescent="0.25">
      <c r="A851" t="s">
        <v>6934</v>
      </c>
      <c r="B851" s="16" t="s">
        <v>26</v>
      </c>
      <c r="C851" t="s">
        <v>867</v>
      </c>
      <c r="D851">
        <v>0</v>
      </c>
      <c r="E851" t="s">
        <v>7297</v>
      </c>
      <c r="I851">
        <f t="shared" si="17"/>
        <v>0</v>
      </c>
      <c r="J851">
        <v>1</v>
      </c>
      <c r="K851">
        <v>0</v>
      </c>
    </row>
    <row r="852" spans="1:11" x14ac:dyDescent="0.25">
      <c r="A852" t="s">
        <v>6617</v>
      </c>
      <c r="B852" s="16" t="s">
        <v>26</v>
      </c>
      <c r="C852" t="s">
        <v>867</v>
      </c>
      <c r="D852">
        <v>0</v>
      </c>
      <c r="E852" t="s">
        <v>9045</v>
      </c>
      <c r="I852">
        <f t="shared" si="17"/>
        <v>0</v>
      </c>
      <c r="J852">
        <v>1</v>
      </c>
      <c r="K852">
        <v>0</v>
      </c>
    </row>
    <row r="853" spans="1:11" x14ac:dyDescent="0.25">
      <c r="A853" t="s">
        <v>6566</v>
      </c>
      <c r="B853" s="16" t="s">
        <v>26</v>
      </c>
      <c r="C853" t="s">
        <v>867</v>
      </c>
      <c r="D853">
        <v>1</v>
      </c>
      <c r="E853" t="s">
        <v>7294</v>
      </c>
      <c r="F853" t="s">
        <v>6241</v>
      </c>
      <c r="I853">
        <f t="shared" si="17"/>
        <v>1</v>
      </c>
      <c r="J853">
        <v>1</v>
      </c>
      <c r="K853">
        <v>0</v>
      </c>
    </row>
    <row r="854" spans="1:11" x14ac:dyDescent="0.25">
      <c r="A854" t="s">
        <v>6576</v>
      </c>
      <c r="B854" s="16" t="s">
        <v>26</v>
      </c>
      <c r="C854" t="s">
        <v>867</v>
      </c>
      <c r="D854">
        <v>1</v>
      </c>
      <c r="E854" t="s">
        <v>7040</v>
      </c>
      <c r="I854">
        <f t="shared" si="17"/>
        <v>0</v>
      </c>
      <c r="J854">
        <v>1</v>
      </c>
      <c r="K854">
        <v>0</v>
      </c>
    </row>
    <row r="855" spans="1:11" x14ac:dyDescent="0.25">
      <c r="A855" t="s">
        <v>6579</v>
      </c>
      <c r="B855" s="16" t="s">
        <v>26</v>
      </c>
      <c r="C855" t="s">
        <v>867</v>
      </c>
      <c r="D855">
        <v>2</v>
      </c>
      <c r="E855" t="s">
        <v>498</v>
      </c>
      <c r="F855" t="s">
        <v>6233</v>
      </c>
      <c r="I855">
        <f t="shared" si="17"/>
        <v>1</v>
      </c>
      <c r="J855">
        <v>1</v>
      </c>
      <c r="K855">
        <v>0</v>
      </c>
    </row>
    <row r="856" spans="1:11" x14ac:dyDescent="0.25">
      <c r="A856" t="s">
        <v>6445</v>
      </c>
      <c r="B856" s="16" t="s">
        <v>26</v>
      </c>
      <c r="C856" t="s">
        <v>867</v>
      </c>
      <c r="D856">
        <v>2</v>
      </c>
      <c r="E856" t="s">
        <v>7301</v>
      </c>
      <c r="I856">
        <f t="shared" si="17"/>
        <v>0</v>
      </c>
      <c r="J856">
        <v>1</v>
      </c>
      <c r="K856">
        <v>0</v>
      </c>
    </row>
    <row r="857" spans="1:11" x14ac:dyDescent="0.25">
      <c r="A857" t="s">
        <v>1331</v>
      </c>
      <c r="B857" s="16" t="s">
        <v>26</v>
      </c>
      <c r="C857" t="s">
        <v>867</v>
      </c>
      <c r="D857">
        <v>3</v>
      </c>
      <c r="E857" t="s">
        <v>6989</v>
      </c>
      <c r="I857">
        <f t="shared" si="17"/>
        <v>0</v>
      </c>
      <c r="J857">
        <v>1</v>
      </c>
      <c r="K857">
        <v>0</v>
      </c>
    </row>
    <row r="858" spans="1:11" x14ac:dyDescent="0.25">
      <c r="A858" t="s">
        <v>6446</v>
      </c>
      <c r="B858" s="16" t="s">
        <v>26</v>
      </c>
      <c r="C858" t="s">
        <v>867</v>
      </c>
      <c r="D858">
        <v>3</v>
      </c>
      <c r="E858" t="s">
        <v>7302</v>
      </c>
      <c r="I858">
        <f t="shared" si="17"/>
        <v>0</v>
      </c>
      <c r="J858">
        <v>1</v>
      </c>
      <c r="K858">
        <v>0</v>
      </c>
    </row>
    <row r="859" spans="1:11" x14ac:dyDescent="0.25">
      <c r="A859" t="s">
        <v>1325</v>
      </c>
      <c r="B859" s="16" t="s">
        <v>26</v>
      </c>
      <c r="C859" t="s">
        <v>867</v>
      </c>
      <c r="D859">
        <v>4</v>
      </c>
      <c r="E859" t="s">
        <v>498</v>
      </c>
      <c r="I859">
        <f t="shared" si="17"/>
        <v>0</v>
      </c>
      <c r="J859">
        <v>1</v>
      </c>
      <c r="K859">
        <v>0</v>
      </c>
    </row>
    <row r="860" spans="1:11" x14ac:dyDescent="0.25">
      <c r="A860" t="s">
        <v>6717</v>
      </c>
      <c r="B860" s="16" t="s">
        <v>26</v>
      </c>
      <c r="C860" t="s">
        <v>867</v>
      </c>
      <c r="D860">
        <v>4</v>
      </c>
      <c r="E860" t="s">
        <v>7017</v>
      </c>
      <c r="F860" t="s">
        <v>6244</v>
      </c>
      <c r="G860" t="s">
        <v>6245</v>
      </c>
      <c r="H860" t="s">
        <v>6260</v>
      </c>
      <c r="I860">
        <f t="shared" si="17"/>
        <v>3</v>
      </c>
      <c r="J860">
        <v>1</v>
      </c>
      <c r="K860">
        <v>0</v>
      </c>
    </row>
    <row r="861" spans="1:11" x14ac:dyDescent="0.25">
      <c r="A861" t="s">
        <v>6438</v>
      </c>
      <c r="B861" s="16" t="s">
        <v>26</v>
      </c>
      <c r="C861" t="s">
        <v>867</v>
      </c>
      <c r="D861">
        <v>4</v>
      </c>
      <c r="E861" t="s">
        <v>7276</v>
      </c>
      <c r="I861">
        <f t="shared" si="17"/>
        <v>0</v>
      </c>
      <c r="J861">
        <v>1</v>
      </c>
      <c r="K861">
        <v>0</v>
      </c>
    </row>
    <row r="862" spans="1:11" x14ac:dyDescent="0.25">
      <c r="A862" t="s">
        <v>6581</v>
      </c>
      <c r="B862" s="16" t="s">
        <v>26</v>
      </c>
      <c r="C862" t="s">
        <v>867</v>
      </c>
      <c r="D862">
        <v>5</v>
      </c>
      <c r="E862" t="s">
        <v>1097</v>
      </c>
      <c r="I862">
        <f t="shared" si="17"/>
        <v>0</v>
      </c>
      <c r="J862">
        <v>1</v>
      </c>
      <c r="K862">
        <v>0</v>
      </c>
    </row>
    <row r="863" spans="1:11" x14ac:dyDescent="0.25">
      <c r="A863" t="s">
        <v>6577</v>
      </c>
      <c r="B863" s="16" t="s">
        <v>26</v>
      </c>
      <c r="C863" t="s">
        <v>867</v>
      </c>
      <c r="D863">
        <v>5</v>
      </c>
      <c r="E863" t="s">
        <v>6578</v>
      </c>
      <c r="I863">
        <f t="shared" si="17"/>
        <v>0</v>
      </c>
      <c r="J863">
        <v>1</v>
      </c>
      <c r="K863">
        <v>0</v>
      </c>
    </row>
    <row r="864" spans="1:11" x14ac:dyDescent="0.25">
      <c r="A864" t="s">
        <v>1312</v>
      </c>
      <c r="B864" s="16" t="s">
        <v>26</v>
      </c>
      <c r="C864" t="s">
        <v>867</v>
      </c>
      <c r="D864">
        <v>5</v>
      </c>
      <c r="E864" t="s">
        <v>1313</v>
      </c>
      <c r="F864" t="s">
        <v>6241</v>
      </c>
      <c r="G864" t="s">
        <v>7095</v>
      </c>
      <c r="I864">
        <f t="shared" si="17"/>
        <v>2</v>
      </c>
      <c r="J864">
        <v>1</v>
      </c>
      <c r="K864">
        <v>0</v>
      </c>
    </row>
    <row r="865" spans="1:11" x14ac:dyDescent="0.25">
      <c r="A865" t="s">
        <v>6447</v>
      </c>
      <c r="B865" s="16" t="s">
        <v>26</v>
      </c>
      <c r="C865" t="s">
        <v>867</v>
      </c>
      <c r="D865">
        <v>5</v>
      </c>
      <c r="E865" t="s">
        <v>6953</v>
      </c>
      <c r="I865">
        <f t="shared" si="17"/>
        <v>0</v>
      </c>
      <c r="J865">
        <v>1</v>
      </c>
      <c r="K865">
        <v>0</v>
      </c>
    </row>
    <row r="866" spans="1:11" x14ac:dyDescent="0.25">
      <c r="A866" t="s">
        <v>1319</v>
      </c>
      <c r="B866" s="16" t="s">
        <v>26</v>
      </c>
      <c r="C866" t="s">
        <v>867</v>
      </c>
      <c r="D866">
        <v>5</v>
      </c>
      <c r="E866" t="s">
        <v>636</v>
      </c>
      <c r="I866">
        <f t="shared" si="17"/>
        <v>0</v>
      </c>
      <c r="J866">
        <v>1</v>
      </c>
      <c r="K866">
        <v>0</v>
      </c>
    </row>
    <row r="867" spans="1:11" x14ac:dyDescent="0.25">
      <c r="A867" t="s">
        <v>1316</v>
      </c>
      <c r="B867" s="16" t="s">
        <v>26</v>
      </c>
      <c r="C867" t="s">
        <v>867</v>
      </c>
      <c r="D867">
        <v>5</v>
      </c>
      <c r="E867" t="s">
        <v>6324</v>
      </c>
      <c r="F867" s="25" t="s">
        <v>6241</v>
      </c>
      <c r="G867" s="25" t="s">
        <v>6243</v>
      </c>
      <c r="H867" s="25"/>
      <c r="I867">
        <f t="shared" si="17"/>
        <v>2</v>
      </c>
      <c r="J867">
        <v>1</v>
      </c>
      <c r="K867">
        <v>0</v>
      </c>
    </row>
    <row r="868" spans="1:11" x14ac:dyDescent="0.25">
      <c r="A868" t="s">
        <v>1317</v>
      </c>
      <c r="B868" s="16" t="s">
        <v>26</v>
      </c>
      <c r="C868" t="s">
        <v>867</v>
      </c>
      <c r="D868">
        <v>5</v>
      </c>
      <c r="E868" t="s">
        <v>1318</v>
      </c>
      <c r="F868" t="s">
        <v>6241</v>
      </c>
      <c r="I868">
        <f t="shared" si="17"/>
        <v>1</v>
      </c>
      <c r="J868">
        <v>1</v>
      </c>
      <c r="K868">
        <v>0</v>
      </c>
    </row>
    <row r="869" spans="1:11" x14ac:dyDescent="0.25">
      <c r="A869" t="s">
        <v>1309</v>
      </c>
      <c r="B869" s="16" t="s">
        <v>26</v>
      </c>
      <c r="C869" t="s">
        <v>867</v>
      </c>
      <c r="D869">
        <v>6</v>
      </c>
      <c r="E869" t="s">
        <v>1310</v>
      </c>
      <c r="I869">
        <f t="shared" si="17"/>
        <v>0</v>
      </c>
      <c r="J869">
        <v>1</v>
      </c>
      <c r="K869">
        <v>0</v>
      </c>
    </row>
    <row r="870" spans="1:11" x14ac:dyDescent="0.25">
      <c r="A870" t="s">
        <v>1307</v>
      </c>
      <c r="B870" s="16" t="s">
        <v>26</v>
      </c>
      <c r="C870" t="s">
        <v>867</v>
      </c>
      <c r="D870">
        <v>7</v>
      </c>
      <c r="E870" t="s">
        <v>6256</v>
      </c>
      <c r="F870" t="s">
        <v>6241</v>
      </c>
      <c r="I870">
        <f t="shared" si="17"/>
        <v>1</v>
      </c>
      <c r="J870">
        <v>1</v>
      </c>
      <c r="K870">
        <v>0</v>
      </c>
    </row>
    <row r="871" spans="1:11" x14ac:dyDescent="0.25">
      <c r="A871" t="s">
        <v>670</v>
      </c>
      <c r="B871" s="16" t="s">
        <v>26</v>
      </c>
      <c r="C871" t="s">
        <v>867</v>
      </c>
      <c r="D871">
        <v>7</v>
      </c>
      <c r="E871" t="s">
        <v>832</v>
      </c>
      <c r="F871" t="s">
        <v>6331</v>
      </c>
      <c r="I871">
        <f t="shared" si="17"/>
        <v>1</v>
      </c>
      <c r="J871">
        <v>1</v>
      </c>
      <c r="K871">
        <v>0</v>
      </c>
    </row>
    <row r="872" spans="1:11" x14ac:dyDescent="0.25">
      <c r="A872" t="s">
        <v>8471</v>
      </c>
      <c r="B872" s="16" t="s">
        <v>26</v>
      </c>
      <c r="C872" t="s">
        <v>867</v>
      </c>
      <c r="D872">
        <v>6</v>
      </c>
      <c r="E872" t="s">
        <v>8473</v>
      </c>
      <c r="I872">
        <f t="shared" si="17"/>
        <v>0</v>
      </c>
      <c r="J872">
        <v>1</v>
      </c>
      <c r="K872">
        <v>0</v>
      </c>
    </row>
    <row r="873" spans="1:11" x14ac:dyDescent="0.25">
      <c r="A873" t="s">
        <v>1306</v>
      </c>
      <c r="B873" s="16" t="s">
        <v>26</v>
      </c>
      <c r="C873" t="s">
        <v>867</v>
      </c>
      <c r="D873">
        <v>9</v>
      </c>
      <c r="E873" t="s">
        <v>9060</v>
      </c>
      <c r="F873" t="s">
        <v>9061</v>
      </c>
      <c r="I873">
        <f t="shared" si="17"/>
        <v>1</v>
      </c>
      <c r="J873">
        <v>1</v>
      </c>
      <c r="K873">
        <v>0</v>
      </c>
    </row>
    <row r="874" spans="1:11" x14ac:dyDescent="0.25">
      <c r="A874" t="s">
        <v>6580</v>
      </c>
      <c r="B874" s="16" t="s">
        <v>26</v>
      </c>
      <c r="C874" t="s">
        <v>867</v>
      </c>
      <c r="D874" t="s">
        <v>3092</v>
      </c>
      <c r="E874" t="s">
        <v>7296</v>
      </c>
      <c r="F874" t="s">
        <v>6234</v>
      </c>
      <c r="G874" t="s">
        <v>6249</v>
      </c>
      <c r="I874">
        <f t="shared" si="17"/>
        <v>2</v>
      </c>
      <c r="J874">
        <v>1</v>
      </c>
      <c r="K874">
        <v>0</v>
      </c>
    </row>
    <row r="875" spans="1:11" x14ac:dyDescent="0.25">
      <c r="A875" t="s">
        <v>6418</v>
      </c>
      <c r="B875" s="16" t="s">
        <v>26</v>
      </c>
      <c r="C875" t="s">
        <v>524</v>
      </c>
      <c r="D875">
        <v>0</v>
      </c>
      <c r="E875" t="s">
        <v>7114</v>
      </c>
      <c r="I875">
        <f t="shared" si="17"/>
        <v>0</v>
      </c>
      <c r="J875">
        <v>1</v>
      </c>
      <c r="K875">
        <v>0</v>
      </c>
    </row>
    <row r="876" spans="1:11" x14ac:dyDescent="0.25">
      <c r="A876" t="s">
        <v>6417</v>
      </c>
      <c r="B876" s="16" t="s">
        <v>26</v>
      </c>
      <c r="C876" t="s">
        <v>524</v>
      </c>
      <c r="D876">
        <v>0</v>
      </c>
      <c r="E876" t="s">
        <v>8435</v>
      </c>
      <c r="I876">
        <f t="shared" si="17"/>
        <v>0</v>
      </c>
      <c r="J876">
        <v>1</v>
      </c>
      <c r="K876">
        <v>0</v>
      </c>
    </row>
    <row r="877" spans="1:11" x14ac:dyDescent="0.25">
      <c r="A877" t="s">
        <v>6682</v>
      </c>
      <c r="B877" s="16" t="s">
        <v>26</v>
      </c>
      <c r="C877" t="s">
        <v>524</v>
      </c>
      <c r="D877">
        <v>1</v>
      </c>
      <c r="E877" t="s">
        <v>6683</v>
      </c>
      <c r="F877" t="s">
        <v>6241</v>
      </c>
      <c r="I877">
        <f t="shared" ref="I877:I940" si="18">COUNTA(F877:H877)</f>
        <v>1</v>
      </c>
      <c r="J877">
        <v>1</v>
      </c>
      <c r="K877">
        <v>0</v>
      </c>
    </row>
    <row r="878" spans="1:11" x14ac:dyDescent="0.25">
      <c r="A878" t="s">
        <v>6726</v>
      </c>
      <c r="B878" s="16" t="s">
        <v>26</v>
      </c>
      <c r="C878" t="s">
        <v>524</v>
      </c>
      <c r="D878">
        <v>2</v>
      </c>
      <c r="E878" t="s">
        <v>6727</v>
      </c>
      <c r="F878" t="s">
        <v>6241</v>
      </c>
      <c r="I878">
        <f t="shared" si="18"/>
        <v>1</v>
      </c>
      <c r="J878">
        <v>1</v>
      </c>
      <c r="K878">
        <v>0</v>
      </c>
    </row>
    <row r="879" spans="1:11" x14ac:dyDescent="0.25">
      <c r="A879" t="s">
        <v>6467</v>
      </c>
      <c r="B879" s="16" t="s">
        <v>26</v>
      </c>
      <c r="C879" t="s">
        <v>524</v>
      </c>
      <c r="D879">
        <v>2</v>
      </c>
      <c r="E879" t="s">
        <v>6468</v>
      </c>
      <c r="F879" t="s">
        <v>6253</v>
      </c>
      <c r="I879">
        <f t="shared" si="18"/>
        <v>1</v>
      </c>
      <c r="J879">
        <v>1</v>
      </c>
      <c r="K879">
        <v>0</v>
      </c>
    </row>
    <row r="880" spans="1:11" x14ac:dyDescent="0.25">
      <c r="A880" t="s">
        <v>739</v>
      </c>
      <c r="B880" s="16" t="s">
        <v>26</v>
      </c>
      <c r="C880" t="s">
        <v>524</v>
      </c>
      <c r="D880">
        <v>2</v>
      </c>
      <c r="E880" t="s">
        <v>1330</v>
      </c>
      <c r="F880" t="s">
        <v>6241</v>
      </c>
      <c r="I880">
        <f t="shared" si="18"/>
        <v>1</v>
      </c>
      <c r="J880">
        <v>1</v>
      </c>
      <c r="K880">
        <v>0</v>
      </c>
    </row>
    <row r="881" spans="1:11" x14ac:dyDescent="0.25">
      <c r="A881" t="s">
        <v>709</v>
      </c>
      <c r="B881" s="16" t="s">
        <v>26</v>
      </c>
      <c r="C881" t="s">
        <v>524</v>
      </c>
      <c r="D881">
        <v>3</v>
      </c>
      <c r="E881" t="s">
        <v>710</v>
      </c>
      <c r="I881">
        <f t="shared" si="18"/>
        <v>0</v>
      </c>
      <c r="J881">
        <v>1</v>
      </c>
      <c r="K881">
        <v>0</v>
      </c>
    </row>
    <row r="882" spans="1:11" x14ac:dyDescent="0.25">
      <c r="A882" t="s">
        <v>6546</v>
      </c>
      <c r="B882" s="16" t="s">
        <v>26</v>
      </c>
      <c r="C882" t="s">
        <v>524</v>
      </c>
      <c r="D882">
        <v>3</v>
      </c>
      <c r="E882" t="s">
        <v>7068</v>
      </c>
      <c r="I882">
        <f t="shared" si="18"/>
        <v>0</v>
      </c>
      <c r="J882">
        <v>1</v>
      </c>
      <c r="K882">
        <v>0</v>
      </c>
    </row>
    <row r="883" spans="1:11" x14ac:dyDescent="0.25">
      <c r="A883" t="s">
        <v>6545</v>
      </c>
      <c r="B883" s="16" t="s">
        <v>26</v>
      </c>
      <c r="C883" t="s">
        <v>524</v>
      </c>
      <c r="D883">
        <v>3</v>
      </c>
      <c r="E883" t="s">
        <v>7069</v>
      </c>
      <c r="I883">
        <f t="shared" si="18"/>
        <v>0</v>
      </c>
      <c r="J883">
        <v>1</v>
      </c>
      <c r="K883">
        <v>0</v>
      </c>
    </row>
    <row r="884" spans="1:11" x14ac:dyDescent="0.25">
      <c r="A884" t="s">
        <v>1321</v>
      </c>
      <c r="B884" s="16" t="s">
        <v>26</v>
      </c>
      <c r="C884" t="s">
        <v>524</v>
      </c>
      <c r="D884">
        <v>4</v>
      </c>
      <c r="E884" t="s">
        <v>1019</v>
      </c>
      <c r="F884" t="s">
        <v>6241</v>
      </c>
      <c r="I884">
        <f t="shared" si="18"/>
        <v>1</v>
      </c>
      <c r="J884">
        <v>1</v>
      </c>
      <c r="K884">
        <v>0</v>
      </c>
    </row>
    <row r="885" spans="1:11" x14ac:dyDescent="0.25">
      <c r="A885" t="s">
        <v>6404</v>
      </c>
      <c r="B885" s="16" t="s">
        <v>26</v>
      </c>
      <c r="C885" t="s">
        <v>524</v>
      </c>
      <c r="D885" t="s">
        <v>3092</v>
      </c>
      <c r="E885" t="s">
        <v>7304</v>
      </c>
      <c r="I885">
        <f t="shared" si="18"/>
        <v>0</v>
      </c>
      <c r="J885">
        <v>1</v>
      </c>
      <c r="K885">
        <v>0</v>
      </c>
    </row>
    <row r="886" spans="1:11" x14ac:dyDescent="0.25">
      <c r="A886" t="s">
        <v>1445</v>
      </c>
      <c r="B886" s="16" t="s">
        <v>26</v>
      </c>
      <c r="C886" t="s">
        <v>524</v>
      </c>
      <c r="D886" t="s">
        <v>446</v>
      </c>
      <c r="E886" t="s">
        <v>6647</v>
      </c>
      <c r="I886">
        <f t="shared" si="18"/>
        <v>0</v>
      </c>
      <c r="J886">
        <v>1</v>
      </c>
      <c r="K886">
        <v>0</v>
      </c>
    </row>
    <row r="887" spans="1:11" x14ac:dyDescent="0.25">
      <c r="A887" t="s">
        <v>1336</v>
      </c>
      <c r="B887" s="16" t="s">
        <v>26</v>
      </c>
      <c r="C887" t="s">
        <v>525</v>
      </c>
      <c r="D887">
        <v>0</v>
      </c>
      <c r="E887" t="s">
        <v>7115</v>
      </c>
      <c r="I887">
        <f t="shared" si="18"/>
        <v>0</v>
      </c>
      <c r="J887">
        <v>1</v>
      </c>
      <c r="K887">
        <v>0</v>
      </c>
    </row>
    <row r="888" spans="1:11" x14ac:dyDescent="0.25">
      <c r="A888" t="s">
        <v>6687</v>
      </c>
      <c r="B888" s="16" t="s">
        <v>26</v>
      </c>
      <c r="C888" t="s">
        <v>525</v>
      </c>
      <c r="D888">
        <v>0</v>
      </c>
      <c r="E888" t="s">
        <v>7298</v>
      </c>
      <c r="F888" t="s">
        <v>6260</v>
      </c>
      <c r="I888">
        <f t="shared" si="18"/>
        <v>1</v>
      </c>
      <c r="J888">
        <v>1</v>
      </c>
      <c r="K888">
        <v>0</v>
      </c>
    </row>
    <row r="889" spans="1:11" x14ac:dyDescent="0.25">
      <c r="A889" t="s">
        <v>1338</v>
      </c>
      <c r="B889" s="16" t="s">
        <v>26</v>
      </c>
      <c r="C889" t="s">
        <v>525</v>
      </c>
      <c r="D889">
        <v>0</v>
      </c>
      <c r="E889" t="s">
        <v>7030</v>
      </c>
      <c r="I889">
        <f t="shared" si="18"/>
        <v>0</v>
      </c>
      <c r="J889">
        <v>1</v>
      </c>
      <c r="K889">
        <v>0</v>
      </c>
    </row>
    <row r="890" spans="1:11" x14ac:dyDescent="0.25">
      <c r="A890" t="s">
        <v>6684</v>
      </c>
      <c r="B890" s="16" t="s">
        <v>26</v>
      </c>
      <c r="C890" t="s">
        <v>525</v>
      </c>
      <c r="D890">
        <v>0</v>
      </c>
      <c r="E890" t="s">
        <v>7126</v>
      </c>
      <c r="F890" t="s">
        <v>6253</v>
      </c>
      <c r="I890">
        <f t="shared" si="18"/>
        <v>1</v>
      </c>
      <c r="J890">
        <v>1</v>
      </c>
      <c r="K890">
        <v>0</v>
      </c>
    </row>
    <row r="891" spans="1:11" x14ac:dyDescent="0.25">
      <c r="A891" t="s">
        <v>1337</v>
      </c>
      <c r="B891" s="16" t="s">
        <v>26</v>
      </c>
      <c r="C891" t="s">
        <v>525</v>
      </c>
      <c r="D891">
        <v>0</v>
      </c>
      <c r="E891" t="s">
        <v>6318</v>
      </c>
      <c r="F891" t="s">
        <v>6241</v>
      </c>
      <c r="I891">
        <f t="shared" si="18"/>
        <v>1</v>
      </c>
      <c r="J891">
        <v>1</v>
      </c>
      <c r="K891">
        <v>0</v>
      </c>
    </row>
    <row r="892" spans="1:11" x14ac:dyDescent="0.25">
      <c r="A892" t="s">
        <v>838</v>
      </c>
      <c r="B892" s="16" t="s">
        <v>26</v>
      </c>
      <c r="C892" t="s">
        <v>525</v>
      </c>
      <c r="D892">
        <v>1</v>
      </c>
      <c r="E892" t="s">
        <v>6319</v>
      </c>
      <c r="F892" t="s">
        <v>6245</v>
      </c>
      <c r="I892">
        <f t="shared" si="18"/>
        <v>1</v>
      </c>
      <c r="J892">
        <v>1</v>
      </c>
      <c r="K892">
        <v>0</v>
      </c>
    </row>
    <row r="893" spans="1:11" x14ac:dyDescent="0.25">
      <c r="A893" t="s">
        <v>6373</v>
      </c>
      <c r="B893" s="16" t="s">
        <v>26</v>
      </c>
      <c r="C893" t="s">
        <v>525</v>
      </c>
      <c r="D893">
        <v>1</v>
      </c>
      <c r="E893" t="s">
        <v>7287</v>
      </c>
      <c r="I893">
        <f t="shared" si="18"/>
        <v>0</v>
      </c>
      <c r="J893">
        <v>1</v>
      </c>
      <c r="K893">
        <v>0</v>
      </c>
    </row>
    <row r="894" spans="1:11" x14ac:dyDescent="0.25">
      <c r="A894" t="s">
        <v>6804</v>
      </c>
      <c r="B894" s="16" t="s">
        <v>26</v>
      </c>
      <c r="C894" t="s">
        <v>867</v>
      </c>
      <c r="D894">
        <v>3</v>
      </c>
      <c r="E894" t="s">
        <v>6806</v>
      </c>
      <c r="F894" t="s">
        <v>6244</v>
      </c>
      <c r="I894">
        <f t="shared" si="18"/>
        <v>1</v>
      </c>
      <c r="J894">
        <v>1</v>
      </c>
      <c r="K894">
        <v>0</v>
      </c>
    </row>
    <row r="895" spans="1:11" x14ac:dyDescent="0.25">
      <c r="A895" t="s">
        <v>6826</v>
      </c>
      <c r="B895" s="16" t="s">
        <v>26</v>
      </c>
      <c r="C895" t="s">
        <v>525</v>
      </c>
      <c r="D895">
        <v>3</v>
      </c>
      <c r="E895" t="s">
        <v>7303</v>
      </c>
      <c r="I895">
        <f t="shared" si="18"/>
        <v>0</v>
      </c>
      <c r="J895">
        <v>1</v>
      </c>
      <c r="K895">
        <v>0</v>
      </c>
    </row>
    <row r="896" spans="1:11" x14ac:dyDescent="0.25">
      <c r="A896" t="s">
        <v>1322</v>
      </c>
      <c r="B896" s="16" t="s">
        <v>26</v>
      </c>
      <c r="C896" t="s">
        <v>525</v>
      </c>
      <c r="D896">
        <v>3</v>
      </c>
      <c r="E896" t="s">
        <v>6913</v>
      </c>
      <c r="I896">
        <f t="shared" si="18"/>
        <v>0</v>
      </c>
      <c r="J896">
        <v>1</v>
      </c>
      <c r="K896">
        <v>0</v>
      </c>
    </row>
    <row r="897" spans="1:11" x14ac:dyDescent="0.25">
      <c r="A897" t="s">
        <v>1328</v>
      </c>
      <c r="B897" s="16" t="s">
        <v>26</v>
      </c>
      <c r="C897" t="s">
        <v>525</v>
      </c>
      <c r="D897">
        <v>4</v>
      </c>
      <c r="E897" t="s">
        <v>1329</v>
      </c>
      <c r="F897" t="s">
        <v>6253</v>
      </c>
      <c r="I897">
        <f t="shared" si="18"/>
        <v>1</v>
      </c>
      <c r="J897">
        <v>1</v>
      </c>
      <c r="K897">
        <v>0</v>
      </c>
    </row>
    <row r="898" spans="1:11" x14ac:dyDescent="0.25">
      <c r="A898" t="s">
        <v>1323</v>
      </c>
      <c r="B898" s="16" t="s">
        <v>26</v>
      </c>
      <c r="C898" t="s">
        <v>525</v>
      </c>
      <c r="D898">
        <v>4</v>
      </c>
      <c r="E898" t="s">
        <v>6322</v>
      </c>
      <c r="I898">
        <f t="shared" si="18"/>
        <v>0</v>
      </c>
      <c r="J898">
        <v>1</v>
      </c>
      <c r="K898">
        <v>0</v>
      </c>
    </row>
    <row r="899" spans="1:11" x14ac:dyDescent="0.25">
      <c r="A899" t="s">
        <v>6464</v>
      </c>
      <c r="B899" s="16" t="s">
        <v>26</v>
      </c>
      <c r="C899" t="s">
        <v>525</v>
      </c>
      <c r="D899">
        <v>4</v>
      </c>
      <c r="E899" t="s">
        <v>6465</v>
      </c>
      <c r="F899" t="s">
        <v>6241</v>
      </c>
      <c r="I899">
        <f t="shared" si="18"/>
        <v>1</v>
      </c>
      <c r="J899">
        <v>1</v>
      </c>
      <c r="K899">
        <v>0</v>
      </c>
    </row>
    <row r="900" spans="1:11" x14ac:dyDescent="0.25">
      <c r="A900" t="s">
        <v>723</v>
      </c>
      <c r="B900" s="16" t="s">
        <v>26</v>
      </c>
      <c r="C900" t="s">
        <v>525</v>
      </c>
      <c r="D900">
        <v>4</v>
      </c>
      <c r="E900" t="s">
        <v>498</v>
      </c>
      <c r="I900">
        <f t="shared" si="18"/>
        <v>0</v>
      </c>
      <c r="J900">
        <v>1</v>
      </c>
      <c r="K900">
        <v>0</v>
      </c>
    </row>
    <row r="901" spans="1:11" x14ac:dyDescent="0.25">
      <c r="A901" t="s">
        <v>1327</v>
      </c>
      <c r="B901" s="16" t="s">
        <v>26</v>
      </c>
      <c r="C901" t="s">
        <v>525</v>
      </c>
      <c r="D901">
        <v>4</v>
      </c>
      <c r="E901" t="s">
        <v>6321</v>
      </c>
      <c r="F901" t="s">
        <v>6241</v>
      </c>
      <c r="I901">
        <f t="shared" si="18"/>
        <v>1</v>
      </c>
      <c r="J901">
        <v>1</v>
      </c>
      <c r="K901">
        <v>0</v>
      </c>
    </row>
    <row r="902" spans="1:11" x14ac:dyDescent="0.25">
      <c r="A902" t="s">
        <v>6374</v>
      </c>
      <c r="B902" s="16" t="s">
        <v>26</v>
      </c>
      <c r="C902" t="s">
        <v>525</v>
      </c>
      <c r="D902">
        <v>4</v>
      </c>
      <c r="E902" t="s">
        <v>6375</v>
      </c>
      <c r="F902" t="s">
        <v>6241</v>
      </c>
      <c r="I902">
        <f t="shared" si="18"/>
        <v>1</v>
      </c>
      <c r="J902">
        <v>1</v>
      </c>
      <c r="K902">
        <v>0</v>
      </c>
    </row>
    <row r="903" spans="1:11" x14ac:dyDescent="0.25">
      <c r="A903" t="s">
        <v>6722</v>
      </c>
      <c r="B903" s="16" t="s">
        <v>26</v>
      </c>
      <c r="C903" t="s">
        <v>525</v>
      </c>
      <c r="D903">
        <v>4</v>
      </c>
      <c r="E903" t="s">
        <v>9048</v>
      </c>
      <c r="I903">
        <f t="shared" si="18"/>
        <v>0</v>
      </c>
      <c r="J903">
        <v>1</v>
      </c>
      <c r="K903">
        <v>0</v>
      </c>
    </row>
    <row r="904" spans="1:11" x14ac:dyDescent="0.25">
      <c r="A904" t="s">
        <v>1326</v>
      </c>
      <c r="B904" s="16" t="s">
        <v>26</v>
      </c>
      <c r="C904" t="s">
        <v>525</v>
      </c>
      <c r="D904">
        <v>4</v>
      </c>
      <c r="E904" t="s">
        <v>3362</v>
      </c>
      <c r="F904" s="25" t="s">
        <v>6260</v>
      </c>
      <c r="G904" s="25"/>
      <c r="H904" s="25"/>
      <c r="I904">
        <f t="shared" si="18"/>
        <v>1</v>
      </c>
      <c r="J904">
        <v>1</v>
      </c>
      <c r="K904">
        <v>0</v>
      </c>
    </row>
    <row r="905" spans="1:11" x14ac:dyDescent="0.25">
      <c r="A905" t="s">
        <v>1320</v>
      </c>
      <c r="B905" s="16" t="s">
        <v>26</v>
      </c>
      <c r="C905" t="s">
        <v>525</v>
      </c>
      <c r="D905">
        <v>4</v>
      </c>
      <c r="E905" t="s">
        <v>6323</v>
      </c>
      <c r="I905">
        <f t="shared" si="18"/>
        <v>0</v>
      </c>
      <c r="J905">
        <v>1</v>
      </c>
      <c r="K905">
        <v>0</v>
      </c>
    </row>
    <row r="906" spans="1:11" x14ac:dyDescent="0.25">
      <c r="A906" t="s">
        <v>1324</v>
      </c>
      <c r="B906" s="16" t="s">
        <v>26</v>
      </c>
      <c r="C906" t="s">
        <v>525</v>
      </c>
      <c r="D906">
        <v>4</v>
      </c>
      <c r="E906" t="s">
        <v>961</v>
      </c>
      <c r="F906" t="s">
        <v>6241</v>
      </c>
      <c r="I906">
        <f t="shared" si="18"/>
        <v>1</v>
      </c>
      <c r="J906">
        <v>1</v>
      </c>
      <c r="K906">
        <v>0</v>
      </c>
    </row>
    <row r="907" spans="1:11" x14ac:dyDescent="0.25">
      <c r="A907" t="s">
        <v>716</v>
      </c>
      <c r="B907" s="16" t="s">
        <v>26</v>
      </c>
      <c r="C907" t="s">
        <v>525</v>
      </c>
      <c r="D907">
        <v>4</v>
      </c>
      <c r="E907" t="s">
        <v>1160</v>
      </c>
      <c r="F907" t="s">
        <v>6241</v>
      </c>
      <c r="I907">
        <f t="shared" si="18"/>
        <v>1</v>
      </c>
      <c r="J907">
        <v>1</v>
      </c>
      <c r="K907">
        <v>0</v>
      </c>
    </row>
    <row r="908" spans="1:11" x14ac:dyDescent="0.25">
      <c r="A908" t="s">
        <v>3348</v>
      </c>
      <c r="B908" s="16" t="s">
        <v>26</v>
      </c>
      <c r="C908" t="s">
        <v>867</v>
      </c>
      <c r="D908">
        <v>5</v>
      </c>
      <c r="E908" t="s">
        <v>7295</v>
      </c>
      <c r="F908" t="s">
        <v>6253</v>
      </c>
      <c r="I908">
        <f t="shared" si="18"/>
        <v>1</v>
      </c>
      <c r="J908">
        <v>1</v>
      </c>
      <c r="K908">
        <v>0</v>
      </c>
    </row>
    <row r="909" spans="1:11" x14ac:dyDescent="0.25">
      <c r="A909" t="s">
        <v>6515</v>
      </c>
      <c r="B909" s="16" t="s">
        <v>26</v>
      </c>
      <c r="C909" t="s">
        <v>525</v>
      </c>
      <c r="D909">
        <v>5</v>
      </c>
      <c r="E909" t="s">
        <v>6516</v>
      </c>
      <c r="I909">
        <f t="shared" si="18"/>
        <v>0</v>
      </c>
      <c r="J909">
        <v>1</v>
      </c>
      <c r="K909">
        <v>0</v>
      </c>
    </row>
    <row r="910" spans="1:11" x14ac:dyDescent="0.25">
      <c r="A910" t="s">
        <v>429</v>
      </c>
      <c r="B910" s="16" t="s">
        <v>26</v>
      </c>
      <c r="C910" t="s">
        <v>525</v>
      </c>
      <c r="D910">
        <v>5</v>
      </c>
      <c r="E910" t="s">
        <v>854</v>
      </c>
      <c r="I910">
        <f t="shared" si="18"/>
        <v>0</v>
      </c>
      <c r="J910">
        <v>1</v>
      </c>
      <c r="K910">
        <v>0</v>
      </c>
    </row>
    <row r="911" spans="1:11" x14ac:dyDescent="0.25">
      <c r="A911" t="s">
        <v>1311</v>
      </c>
      <c r="B911" s="16" t="s">
        <v>26</v>
      </c>
      <c r="C911" t="s">
        <v>525</v>
      </c>
      <c r="D911">
        <v>5</v>
      </c>
      <c r="E911" t="s">
        <v>9046</v>
      </c>
      <c r="I911">
        <f t="shared" si="18"/>
        <v>0</v>
      </c>
      <c r="J911">
        <v>1</v>
      </c>
      <c r="K911">
        <v>0</v>
      </c>
    </row>
    <row r="912" spans="1:11" x14ac:dyDescent="0.25">
      <c r="A912" t="s">
        <v>6513</v>
      </c>
      <c r="B912" s="16" t="s">
        <v>26</v>
      </c>
      <c r="C912" t="s">
        <v>525</v>
      </c>
      <c r="D912">
        <v>5</v>
      </c>
      <c r="E912" t="s">
        <v>6514</v>
      </c>
      <c r="I912">
        <f t="shared" si="18"/>
        <v>0</v>
      </c>
      <c r="J912">
        <v>1</v>
      </c>
      <c r="K912">
        <v>0</v>
      </c>
    </row>
    <row r="913" spans="1:11" x14ac:dyDescent="0.25">
      <c r="A913" t="s">
        <v>6461</v>
      </c>
      <c r="B913" s="16" t="s">
        <v>26</v>
      </c>
      <c r="C913" t="s">
        <v>525</v>
      </c>
      <c r="D913">
        <v>5</v>
      </c>
      <c r="E913" t="s">
        <v>6462</v>
      </c>
      <c r="F913" t="s">
        <v>6241</v>
      </c>
      <c r="I913">
        <f t="shared" si="18"/>
        <v>1</v>
      </c>
      <c r="J913">
        <v>1</v>
      </c>
      <c r="K913">
        <v>0</v>
      </c>
    </row>
    <row r="914" spans="1:11" x14ac:dyDescent="0.25">
      <c r="A914" t="s">
        <v>1314</v>
      </c>
      <c r="B914" s="16" t="s">
        <v>26</v>
      </c>
      <c r="C914" t="s">
        <v>525</v>
      </c>
      <c r="D914">
        <v>5</v>
      </c>
      <c r="E914" t="s">
        <v>1315</v>
      </c>
      <c r="I914">
        <f t="shared" si="18"/>
        <v>0</v>
      </c>
      <c r="J914">
        <v>1</v>
      </c>
      <c r="K914">
        <v>0</v>
      </c>
    </row>
    <row r="915" spans="1:11" x14ac:dyDescent="0.25">
      <c r="A915" t="s">
        <v>734</v>
      </c>
      <c r="B915" s="16" t="s">
        <v>26</v>
      </c>
      <c r="C915" t="s">
        <v>525</v>
      </c>
      <c r="D915">
        <v>7</v>
      </c>
      <c r="E915" t="s">
        <v>1308</v>
      </c>
      <c r="I915">
        <f t="shared" si="18"/>
        <v>0</v>
      </c>
      <c r="J915">
        <v>1</v>
      </c>
      <c r="K915">
        <v>0</v>
      </c>
    </row>
    <row r="916" spans="1:11" x14ac:dyDescent="0.25">
      <c r="A916" t="s">
        <v>6805</v>
      </c>
      <c r="B916" s="16" t="s">
        <v>26</v>
      </c>
      <c r="C916" t="s">
        <v>525</v>
      </c>
      <c r="D916" t="s">
        <v>3092</v>
      </c>
      <c r="E916" t="s">
        <v>7084</v>
      </c>
      <c r="I916">
        <f t="shared" si="18"/>
        <v>0</v>
      </c>
      <c r="J916">
        <v>1</v>
      </c>
      <c r="K916">
        <v>0</v>
      </c>
    </row>
    <row r="917" spans="1:11" x14ac:dyDescent="0.25">
      <c r="A917" t="s">
        <v>6396</v>
      </c>
      <c r="B917" s="16" t="s">
        <v>26</v>
      </c>
      <c r="C917" t="s">
        <v>525</v>
      </c>
      <c r="D917">
        <v>0</v>
      </c>
      <c r="E917" t="s">
        <v>8436</v>
      </c>
      <c r="I917">
        <f t="shared" si="18"/>
        <v>0</v>
      </c>
      <c r="J917">
        <v>1</v>
      </c>
      <c r="K917">
        <v>0</v>
      </c>
    </row>
    <row r="918" spans="1:11" x14ac:dyDescent="0.25">
      <c r="A918" t="s">
        <v>6601</v>
      </c>
      <c r="B918" s="16" t="s">
        <v>26</v>
      </c>
      <c r="C918" t="s">
        <v>523</v>
      </c>
      <c r="D918">
        <v>0</v>
      </c>
      <c r="E918" t="s">
        <v>6602</v>
      </c>
      <c r="F918" t="s">
        <v>6241</v>
      </c>
      <c r="I918">
        <f t="shared" si="18"/>
        <v>1</v>
      </c>
      <c r="J918">
        <v>1</v>
      </c>
      <c r="K918">
        <v>0</v>
      </c>
    </row>
    <row r="919" spans="1:11" x14ac:dyDescent="0.25">
      <c r="A919" t="s">
        <v>473</v>
      </c>
      <c r="B919" s="16" t="s">
        <v>26</v>
      </c>
      <c r="C919" t="s">
        <v>523</v>
      </c>
      <c r="D919">
        <v>1</v>
      </c>
      <c r="E919" t="s">
        <v>1275</v>
      </c>
      <c r="F919" t="s">
        <v>6241</v>
      </c>
      <c r="G919" t="s">
        <v>6242</v>
      </c>
      <c r="I919">
        <f t="shared" si="18"/>
        <v>2</v>
      </c>
      <c r="J919">
        <v>1</v>
      </c>
      <c r="K919">
        <v>0</v>
      </c>
    </row>
    <row r="920" spans="1:11" x14ac:dyDescent="0.25">
      <c r="A920" t="s">
        <v>1335</v>
      </c>
      <c r="B920" s="16" t="s">
        <v>26</v>
      </c>
      <c r="C920" t="s">
        <v>523</v>
      </c>
      <c r="D920">
        <v>2</v>
      </c>
      <c r="E920" t="s">
        <v>7067</v>
      </c>
      <c r="I920">
        <f t="shared" si="18"/>
        <v>0</v>
      </c>
      <c r="J920">
        <v>1</v>
      </c>
      <c r="K920">
        <v>0</v>
      </c>
    </row>
    <row r="921" spans="1:11" x14ac:dyDescent="0.25">
      <c r="A921" t="s">
        <v>749</v>
      </c>
      <c r="B921" s="16" t="s">
        <v>26</v>
      </c>
      <c r="C921" t="s">
        <v>523</v>
      </c>
      <c r="D921">
        <v>2</v>
      </c>
      <c r="E921" t="s">
        <v>7041</v>
      </c>
      <c r="I921">
        <f t="shared" si="18"/>
        <v>0</v>
      </c>
      <c r="J921">
        <v>1</v>
      </c>
      <c r="K921">
        <v>0</v>
      </c>
    </row>
    <row r="922" spans="1:11" x14ac:dyDescent="0.25">
      <c r="A922" t="s">
        <v>430</v>
      </c>
      <c r="B922" s="16" t="s">
        <v>26</v>
      </c>
      <c r="C922" t="s">
        <v>523</v>
      </c>
      <c r="D922">
        <v>2</v>
      </c>
      <c r="E922" t="s">
        <v>554</v>
      </c>
      <c r="I922">
        <f t="shared" si="18"/>
        <v>0</v>
      </c>
      <c r="J922">
        <v>1</v>
      </c>
      <c r="K922">
        <v>0</v>
      </c>
    </row>
    <row r="923" spans="1:11" x14ac:dyDescent="0.25">
      <c r="A923" t="s">
        <v>1334</v>
      </c>
      <c r="B923" s="16" t="s">
        <v>26</v>
      </c>
      <c r="C923" t="s">
        <v>523</v>
      </c>
      <c r="D923">
        <v>2</v>
      </c>
      <c r="E923" t="s">
        <v>7116</v>
      </c>
      <c r="F923" t="s">
        <v>6241</v>
      </c>
      <c r="I923">
        <f t="shared" si="18"/>
        <v>1</v>
      </c>
      <c r="J923">
        <v>1</v>
      </c>
      <c r="K923">
        <v>0</v>
      </c>
    </row>
    <row r="924" spans="1:11" x14ac:dyDescent="0.25">
      <c r="A924" t="s">
        <v>733</v>
      </c>
      <c r="B924" s="16" t="s">
        <v>26</v>
      </c>
      <c r="C924" t="s">
        <v>523</v>
      </c>
      <c r="D924">
        <v>2</v>
      </c>
      <c r="E924" t="s">
        <v>1247</v>
      </c>
      <c r="F924" t="s">
        <v>6241</v>
      </c>
      <c r="I924">
        <f t="shared" si="18"/>
        <v>1</v>
      </c>
      <c r="J924">
        <v>1</v>
      </c>
      <c r="K924">
        <v>0</v>
      </c>
    </row>
    <row r="925" spans="1:11" x14ac:dyDescent="0.25">
      <c r="A925" t="s">
        <v>1333</v>
      </c>
      <c r="B925" s="16" t="s">
        <v>26</v>
      </c>
      <c r="C925" t="s">
        <v>523</v>
      </c>
      <c r="D925">
        <v>3</v>
      </c>
      <c r="E925" t="s">
        <v>910</v>
      </c>
      <c r="I925">
        <f t="shared" si="18"/>
        <v>0</v>
      </c>
      <c r="J925">
        <v>1</v>
      </c>
      <c r="K925">
        <v>0</v>
      </c>
    </row>
    <row r="926" spans="1:11" x14ac:dyDescent="0.25">
      <c r="A926" t="s">
        <v>1332</v>
      </c>
      <c r="B926" s="16" t="s">
        <v>26</v>
      </c>
      <c r="C926" t="s">
        <v>523</v>
      </c>
      <c r="D926">
        <v>3</v>
      </c>
      <c r="E926" t="s">
        <v>7117</v>
      </c>
      <c r="I926">
        <f t="shared" si="18"/>
        <v>0</v>
      </c>
      <c r="J926">
        <v>1</v>
      </c>
      <c r="K926">
        <v>0</v>
      </c>
    </row>
    <row r="927" spans="1:11" x14ac:dyDescent="0.25">
      <c r="A927" t="s">
        <v>6696</v>
      </c>
      <c r="B927" s="18" t="s">
        <v>33</v>
      </c>
      <c r="C927" t="s">
        <v>867</v>
      </c>
      <c r="D927">
        <v>0</v>
      </c>
      <c r="E927" t="s">
        <v>6697</v>
      </c>
      <c r="I927">
        <f t="shared" si="18"/>
        <v>0</v>
      </c>
      <c r="J927">
        <v>1</v>
      </c>
      <c r="K927">
        <v>0</v>
      </c>
    </row>
    <row r="928" spans="1:11" x14ac:dyDescent="0.25">
      <c r="A928" t="s">
        <v>6939</v>
      </c>
      <c r="B928" s="18" t="s">
        <v>33</v>
      </c>
      <c r="C928" t="s">
        <v>867</v>
      </c>
      <c r="D928">
        <v>2</v>
      </c>
      <c r="E928" t="s">
        <v>7305</v>
      </c>
      <c r="F928" t="s">
        <v>6241</v>
      </c>
      <c r="I928">
        <f t="shared" si="18"/>
        <v>1</v>
      </c>
      <c r="J928">
        <v>1</v>
      </c>
      <c r="K928">
        <v>0</v>
      </c>
    </row>
    <row r="929" spans="1:11" x14ac:dyDescent="0.25">
      <c r="A929" t="s">
        <v>810</v>
      </c>
      <c r="B929" s="18" t="s">
        <v>33</v>
      </c>
      <c r="C929" t="s">
        <v>867</v>
      </c>
      <c r="D929">
        <v>3</v>
      </c>
      <c r="E929" t="s">
        <v>6326</v>
      </c>
      <c r="F929" t="s">
        <v>6241</v>
      </c>
      <c r="I929">
        <f t="shared" si="18"/>
        <v>1</v>
      </c>
      <c r="J929">
        <v>1</v>
      </c>
      <c r="K929">
        <v>0</v>
      </c>
    </row>
    <row r="930" spans="1:11" x14ac:dyDescent="0.25">
      <c r="A930" t="s">
        <v>6739</v>
      </c>
      <c r="B930" s="18" t="s">
        <v>33</v>
      </c>
      <c r="C930" t="s">
        <v>867</v>
      </c>
      <c r="D930">
        <v>5</v>
      </c>
      <c r="E930" t="s">
        <v>8761</v>
      </c>
      <c r="F930" t="s">
        <v>6246</v>
      </c>
      <c r="I930">
        <f t="shared" si="18"/>
        <v>1</v>
      </c>
      <c r="J930">
        <v>1</v>
      </c>
      <c r="K930">
        <v>0</v>
      </c>
    </row>
    <row r="931" spans="1:11" x14ac:dyDescent="0.25">
      <c r="A931" t="s">
        <v>1339</v>
      </c>
      <c r="B931" s="18" t="s">
        <v>33</v>
      </c>
      <c r="C931" t="s">
        <v>867</v>
      </c>
      <c r="D931">
        <v>5</v>
      </c>
      <c r="E931" t="s">
        <v>6327</v>
      </c>
      <c r="F931" t="s">
        <v>6244</v>
      </c>
      <c r="G931" t="s">
        <v>6241</v>
      </c>
      <c r="I931">
        <f t="shared" si="18"/>
        <v>2</v>
      </c>
      <c r="J931">
        <v>1</v>
      </c>
      <c r="K931">
        <v>0</v>
      </c>
    </row>
    <row r="932" spans="1:11" x14ac:dyDescent="0.25">
      <c r="A932" t="s">
        <v>6788</v>
      </c>
      <c r="B932" s="18" t="s">
        <v>33</v>
      </c>
      <c r="C932" t="s">
        <v>867</v>
      </c>
      <c r="D932">
        <v>7</v>
      </c>
      <c r="E932" t="s">
        <v>1069</v>
      </c>
      <c r="F932" t="s">
        <v>6713</v>
      </c>
      <c r="I932">
        <f t="shared" si="18"/>
        <v>1</v>
      </c>
      <c r="J932">
        <v>1</v>
      </c>
      <c r="K932">
        <v>0</v>
      </c>
    </row>
    <row r="933" spans="1:11" x14ac:dyDescent="0.25">
      <c r="A933" t="s">
        <v>1346</v>
      </c>
      <c r="B933" s="18" t="s">
        <v>33</v>
      </c>
      <c r="C933" t="s">
        <v>524</v>
      </c>
      <c r="D933">
        <v>2</v>
      </c>
      <c r="E933" t="s">
        <v>7119</v>
      </c>
      <c r="F933" t="s">
        <v>6241</v>
      </c>
      <c r="I933">
        <f t="shared" si="18"/>
        <v>1</v>
      </c>
      <c r="J933">
        <v>1</v>
      </c>
      <c r="K933">
        <v>0</v>
      </c>
    </row>
    <row r="934" spans="1:11" x14ac:dyDescent="0.25">
      <c r="A934" t="s">
        <v>1342</v>
      </c>
      <c r="B934" s="18" t="s">
        <v>33</v>
      </c>
      <c r="C934" t="s">
        <v>524</v>
      </c>
      <c r="D934">
        <v>3</v>
      </c>
      <c r="E934" t="s">
        <v>7842</v>
      </c>
      <c r="F934" t="s">
        <v>6244</v>
      </c>
      <c r="I934">
        <f t="shared" si="18"/>
        <v>1</v>
      </c>
      <c r="J934">
        <v>1</v>
      </c>
      <c r="K934">
        <v>0</v>
      </c>
    </row>
    <row r="935" spans="1:11" x14ac:dyDescent="0.25">
      <c r="A935" t="s">
        <v>894</v>
      </c>
      <c r="B935" s="18" t="s">
        <v>33</v>
      </c>
      <c r="C935" t="s">
        <v>524</v>
      </c>
      <c r="D935">
        <v>3</v>
      </c>
      <c r="E935" t="s">
        <v>908</v>
      </c>
      <c r="I935">
        <f t="shared" si="18"/>
        <v>0</v>
      </c>
      <c r="J935">
        <v>1</v>
      </c>
      <c r="K935">
        <v>0</v>
      </c>
    </row>
    <row r="936" spans="1:11" x14ac:dyDescent="0.25">
      <c r="A936" t="s">
        <v>434</v>
      </c>
      <c r="B936" s="18" t="s">
        <v>33</v>
      </c>
      <c r="C936" t="s">
        <v>524</v>
      </c>
      <c r="D936">
        <v>5</v>
      </c>
      <c r="E936" t="s">
        <v>672</v>
      </c>
      <c r="F936" s="25" t="s">
        <v>6243</v>
      </c>
      <c r="G936" s="25"/>
      <c r="H936" s="25"/>
      <c r="I936">
        <f t="shared" si="18"/>
        <v>1</v>
      </c>
      <c r="J936">
        <v>1</v>
      </c>
      <c r="K936">
        <v>0</v>
      </c>
    </row>
    <row r="937" spans="1:11" x14ac:dyDescent="0.25">
      <c r="A937" t="s">
        <v>1349</v>
      </c>
      <c r="B937" s="18" t="s">
        <v>33</v>
      </c>
      <c r="C937" t="s">
        <v>525</v>
      </c>
      <c r="D937">
        <v>1</v>
      </c>
      <c r="E937" t="s">
        <v>7118</v>
      </c>
      <c r="F937" t="s">
        <v>6241</v>
      </c>
      <c r="I937">
        <f t="shared" si="18"/>
        <v>1</v>
      </c>
      <c r="J937">
        <v>1</v>
      </c>
      <c r="K937">
        <v>0</v>
      </c>
    </row>
    <row r="938" spans="1:11" x14ac:dyDescent="0.25">
      <c r="A938" t="s">
        <v>1347</v>
      </c>
      <c r="B938" s="18" t="s">
        <v>33</v>
      </c>
      <c r="C938" t="s">
        <v>525</v>
      </c>
      <c r="D938">
        <v>2</v>
      </c>
      <c r="E938" t="s">
        <v>7842</v>
      </c>
      <c r="F938" t="s">
        <v>6233</v>
      </c>
      <c r="I938">
        <f t="shared" si="18"/>
        <v>1</v>
      </c>
      <c r="J938">
        <v>1</v>
      </c>
      <c r="K938">
        <v>0</v>
      </c>
    </row>
    <row r="939" spans="1:11" x14ac:dyDescent="0.25">
      <c r="A939" t="s">
        <v>6752</v>
      </c>
      <c r="B939" s="18" t="s">
        <v>33</v>
      </c>
      <c r="C939" t="s">
        <v>525</v>
      </c>
      <c r="D939">
        <v>3</v>
      </c>
      <c r="E939" t="s">
        <v>7275</v>
      </c>
      <c r="I939">
        <f t="shared" si="18"/>
        <v>0</v>
      </c>
      <c r="J939">
        <v>1</v>
      </c>
      <c r="K939">
        <v>0</v>
      </c>
    </row>
    <row r="940" spans="1:11" x14ac:dyDescent="0.25">
      <c r="A940" t="s">
        <v>1341</v>
      </c>
      <c r="B940" s="18" t="s">
        <v>33</v>
      </c>
      <c r="C940" t="s">
        <v>525</v>
      </c>
      <c r="D940">
        <v>4</v>
      </c>
      <c r="E940" t="s">
        <v>6959</v>
      </c>
      <c r="I940">
        <f t="shared" si="18"/>
        <v>0</v>
      </c>
      <c r="J940">
        <v>1</v>
      </c>
      <c r="K940">
        <v>0</v>
      </c>
    </row>
    <row r="941" spans="1:11" x14ac:dyDescent="0.25">
      <c r="A941" t="s">
        <v>6810</v>
      </c>
      <c r="B941" s="18" t="s">
        <v>33</v>
      </c>
      <c r="C941" t="s">
        <v>525</v>
      </c>
      <c r="D941">
        <v>4</v>
      </c>
      <c r="E941" t="s">
        <v>6812</v>
      </c>
      <c r="I941">
        <f t="shared" ref="I941:I1006" si="19">COUNTA(F941:H941)</f>
        <v>0</v>
      </c>
      <c r="J941">
        <v>1</v>
      </c>
      <c r="K941">
        <v>0</v>
      </c>
    </row>
    <row r="942" spans="1:11" x14ac:dyDescent="0.25">
      <c r="A942" t="s">
        <v>6872</v>
      </c>
      <c r="B942" s="18" t="s">
        <v>33</v>
      </c>
      <c r="C942" t="s">
        <v>525</v>
      </c>
      <c r="D942">
        <v>4</v>
      </c>
      <c r="E942" t="s">
        <v>6873</v>
      </c>
      <c r="F942" t="s">
        <v>6241</v>
      </c>
      <c r="I942">
        <f t="shared" si="19"/>
        <v>1</v>
      </c>
      <c r="J942">
        <v>1</v>
      </c>
      <c r="K942">
        <v>0</v>
      </c>
    </row>
    <row r="943" spans="1:11" x14ac:dyDescent="0.25">
      <c r="A943" t="s">
        <v>6807</v>
      </c>
      <c r="B943" s="18" t="s">
        <v>33</v>
      </c>
      <c r="C943" t="s">
        <v>867</v>
      </c>
      <c r="D943">
        <v>4</v>
      </c>
      <c r="E943" t="s">
        <v>6808</v>
      </c>
      <c r="I943">
        <f t="shared" si="19"/>
        <v>0</v>
      </c>
      <c r="J943">
        <v>1</v>
      </c>
      <c r="K943">
        <v>0</v>
      </c>
    </row>
    <row r="944" spans="1:11" x14ac:dyDescent="0.25">
      <c r="A944" t="s">
        <v>3364</v>
      </c>
      <c r="B944" s="18" t="s">
        <v>33</v>
      </c>
      <c r="C944" t="s">
        <v>867</v>
      </c>
      <c r="D944">
        <v>5</v>
      </c>
      <c r="E944" t="s">
        <v>6973</v>
      </c>
      <c r="F944" t="s">
        <v>6241</v>
      </c>
      <c r="I944">
        <f t="shared" si="19"/>
        <v>1</v>
      </c>
      <c r="J944">
        <v>1</v>
      </c>
      <c r="K944">
        <v>0</v>
      </c>
    </row>
    <row r="945" spans="1:11" x14ac:dyDescent="0.25">
      <c r="A945" t="s">
        <v>432</v>
      </c>
      <c r="B945" s="18" t="s">
        <v>33</v>
      </c>
      <c r="C945" t="s">
        <v>525</v>
      </c>
      <c r="D945">
        <v>5</v>
      </c>
      <c r="E945" t="s">
        <v>6983</v>
      </c>
      <c r="I945">
        <f t="shared" si="19"/>
        <v>0</v>
      </c>
      <c r="J945">
        <v>1</v>
      </c>
      <c r="K945">
        <v>0</v>
      </c>
    </row>
    <row r="946" spans="1:11" x14ac:dyDescent="0.25">
      <c r="A946" t="s">
        <v>1340</v>
      </c>
      <c r="B946" s="18" t="s">
        <v>33</v>
      </c>
      <c r="C946" t="s">
        <v>525</v>
      </c>
      <c r="D946">
        <v>5</v>
      </c>
      <c r="E946" t="s">
        <v>6259</v>
      </c>
      <c r="I946">
        <f t="shared" si="19"/>
        <v>0</v>
      </c>
      <c r="J946">
        <v>1</v>
      </c>
      <c r="K946">
        <v>0</v>
      </c>
    </row>
    <row r="947" spans="1:11" x14ac:dyDescent="0.25">
      <c r="A947" t="s">
        <v>433</v>
      </c>
      <c r="B947" s="18" t="s">
        <v>33</v>
      </c>
      <c r="C947" t="s">
        <v>525</v>
      </c>
      <c r="D947">
        <v>6</v>
      </c>
      <c r="E947" t="s">
        <v>7842</v>
      </c>
      <c r="F947" s="25" t="s">
        <v>6243</v>
      </c>
      <c r="G947" s="25" t="s">
        <v>6713</v>
      </c>
      <c r="H947" s="25"/>
      <c r="I947">
        <f t="shared" si="19"/>
        <v>2</v>
      </c>
      <c r="J947">
        <v>1</v>
      </c>
      <c r="K947">
        <v>0</v>
      </c>
    </row>
    <row r="948" spans="1:11" x14ac:dyDescent="0.25">
      <c r="A948" t="s">
        <v>6809</v>
      </c>
      <c r="B948" s="18" t="s">
        <v>33</v>
      </c>
      <c r="C948" t="s">
        <v>867</v>
      </c>
      <c r="D948">
        <v>6</v>
      </c>
      <c r="E948" t="s">
        <v>3101</v>
      </c>
      <c r="I948">
        <f t="shared" si="19"/>
        <v>0</v>
      </c>
      <c r="J948">
        <v>1</v>
      </c>
      <c r="K948">
        <v>0</v>
      </c>
    </row>
    <row r="949" spans="1:11" x14ac:dyDescent="0.25">
      <c r="A949" t="s">
        <v>447</v>
      </c>
      <c r="B949" s="18" t="s">
        <v>33</v>
      </c>
      <c r="C949" t="s">
        <v>525</v>
      </c>
      <c r="D949">
        <v>6</v>
      </c>
      <c r="E949" t="s">
        <v>1074</v>
      </c>
      <c r="I949">
        <f t="shared" si="19"/>
        <v>0</v>
      </c>
      <c r="J949">
        <v>1</v>
      </c>
      <c r="K949">
        <v>0</v>
      </c>
    </row>
    <row r="950" spans="1:11" x14ac:dyDescent="0.25">
      <c r="A950" t="s">
        <v>6942</v>
      </c>
      <c r="B950" s="18" t="s">
        <v>33</v>
      </c>
      <c r="C950" t="s">
        <v>525</v>
      </c>
      <c r="D950">
        <v>6</v>
      </c>
      <c r="E950" t="s">
        <v>7306</v>
      </c>
      <c r="I950">
        <f t="shared" si="19"/>
        <v>0</v>
      </c>
      <c r="J950">
        <v>1</v>
      </c>
      <c r="K950">
        <v>0</v>
      </c>
    </row>
    <row r="951" spans="1:11" x14ac:dyDescent="0.25">
      <c r="A951" t="s">
        <v>6610</v>
      </c>
      <c r="B951" s="18" t="s">
        <v>33</v>
      </c>
      <c r="C951" t="s">
        <v>525</v>
      </c>
      <c r="D951">
        <v>6</v>
      </c>
      <c r="E951" t="s">
        <v>967</v>
      </c>
      <c r="F951" t="s">
        <v>6241</v>
      </c>
      <c r="I951">
        <f t="shared" si="19"/>
        <v>1</v>
      </c>
      <c r="J951">
        <v>1</v>
      </c>
      <c r="K951">
        <v>0</v>
      </c>
    </row>
    <row r="952" spans="1:11" x14ac:dyDescent="0.25">
      <c r="A952" t="s">
        <v>1343</v>
      </c>
      <c r="B952" s="18" t="s">
        <v>33</v>
      </c>
      <c r="C952" t="s">
        <v>523</v>
      </c>
      <c r="D952">
        <v>0</v>
      </c>
      <c r="E952" t="s">
        <v>3101</v>
      </c>
      <c r="I952">
        <f t="shared" si="19"/>
        <v>0</v>
      </c>
      <c r="J952">
        <v>1</v>
      </c>
      <c r="K952">
        <v>0</v>
      </c>
    </row>
    <row r="953" spans="1:11" x14ac:dyDescent="0.25">
      <c r="A953" t="s">
        <v>6399</v>
      </c>
      <c r="B953" s="18" t="s">
        <v>33</v>
      </c>
      <c r="C953" t="s">
        <v>523</v>
      </c>
      <c r="D953">
        <v>0</v>
      </c>
      <c r="E953" t="s">
        <v>6400</v>
      </c>
      <c r="F953" t="s">
        <v>6241</v>
      </c>
      <c r="I953">
        <f t="shared" si="19"/>
        <v>1</v>
      </c>
      <c r="J953">
        <v>1</v>
      </c>
      <c r="K953">
        <v>0</v>
      </c>
    </row>
    <row r="954" spans="1:11" x14ac:dyDescent="0.25">
      <c r="A954" t="s">
        <v>1348</v>
      </c>
      <c r="B954" s="18" t="s">
        <v>33</v>
      </c>
      <c r="C954" t="s">
        <v>523</v>
      </c>
      <c r="D954">
        <v>1</v>
      </c>
      <c r="E954" t="s">
        <v>6959</v>
      </c>
      <c r="I954">
        <f t="shared" si="19"/>
        <v>0</v>
      </c>
      <c r="J954">
        <v>1</v>
      </c>
      <c r="K954">
        <v>0</v>
      </c>
    </row>
    <row r="955" spans="1:11" x14ac:dyDescent="0.25">
      <c r="A955" t="s">
        <v>558</v>
      </c>
      <c r="B955" s="18" t="s">
        <v>33</v>
      </c>
      <c r="C955" t="s">
        <v>523</v>
      </c>
      <c r="D955">
        <v>2</v>
      </c>
      <c r="E955" t="s">
        <v>1344</v>
      </c>
      <c r="I955">
        <f t="shared" si="19"/>
        <v>0</v>
      </c>
      <c r="J955">
        <v>1</v>
      </c>
      <c r="K955">
        <v>0</v>
      </c>
    </row>
    <row r="956" spans="1:11" x14ac:dyDescent="0.25">
      <c r="A956" t="s">
        <v>1345</v>
      </c>
      <c r="B956" s="18" t="s">
        <v>33</v>
      </c>
      <c r="C956" t="s">
        <v>523</v>
      </c>
      <c r="D956">
        <v>2</v>
      </c>
      <c r="E956" t="s">
        <v>1019</v>
      </c>
      <c r="F956" t="s">
        <v>6241</v>
      </c>
      <c r="I956">
        <f t="shared" si="19"/>
        <v>1</v>
      </c>
      <c r="J956">
        <v>1</v>
      </c>
      <c r="K956">
        <v>0</v>
      </c>
    </row>
    <row r="957" spans="1:11" x14ac:dyDescent="0.25">
      <c r="A957" t="s">
        <v>467</v>
      </c>
      <c r="B957" s="18" t="s">
        <v>33</v>
      </c>
      <c r="C957" t="s">
        <v>523</v>
      </c>
      <c r="D957">
        <v>3</v>
      </c>
      <c r="E957" t="s">
        <v>6325</v>
      </c>
      <c r="F957" t="s">
        <v>6241</v>
      </c>
      <c r="I957">
        <f t="shared" si="19"/>
        <v>1</v>
      </c>
      <c r="J957">
        <v>1</v>
      </c>
      <c r="K957">
        <v>0</v>
      </c>
    </row>
    <row r="958" spans="1:11" x14ac:dyDescent="0.25">
      <c r="A958" t="s">
        <v>466</v>
      </c>
      <c r="B958" s="18" t="s">
        <v>33</v>
      </c>
      <c r="C958" t="s">
        <v>523</v>
      </c>
      <c r="D958">
        <v>3</v>
      </c>
      <c r="E958" t="s">
        <v>925</v>
      </c>
      <c r="F958" t="s">
        <v>6241</v>
      </c>
      <c r="I958">
        <f t="shared" si="19"/>
        <v>1</v>
      </c>
      <c r="J958">
        <v>1</v>
      </c>
      <c r="K958">
        <v>0</v>
      </c>
    </row>
    <row r="959" spans="1:11" x14ac:dyDescent="0.25">
      <c r="A959" t="s">
        <v>6669</v>
      </c>
      <c r="B959" s="18" t="s">
        <v>33</v>
      </c>
      <c r="C959" t="s">
        <v>523</v>
      </c>
      <c r="D959" t="s">
        <v>3092</v>
      </c>
      <c r="E959" t="s">
        <v>7120</v>
      </c>
      <c r="F959" t="s">
        <v>6272</v>
      </c>
      <c r="G959" t="s">
        <v>6241</v>
      </c>
      <c r="I959">
        <f t="shared" si="19"/>
        <v>2</v>
      </c>
      <c r="J959">
        <v>1</v>
      </c>
      <c r="K959">
        <v>0</v>
      </c>
    </row>
    <row r="960" spans="1:11" x14ac:dyDescent="0.25">
      <c r="A960" t="s">
        <v>1366</v>
      </c>
      <c r="B960" s="22" t="s">
        <v>39</v>
      </c>
      <c r="C960" t="s">
        <v>867</v>
      </c>
      <c r="D960">
        <v>3</v>
      </c>
      <c r="E960" t="s">
        <v>6254</v>
      </c>
      <c r="F960" t="s">
        <v>6241</v>
      </c>
      <c r="I960">
        <f t="shared" si="19"/>
        <v>1</v>
      </c>
      <c r="J960">
        <v>1</v>
      </c>
      <c r="K960">
        <v>0</v>
      </c>
    </row>
    <row r="961" spans="1:11" x14ac:dyDescent="0.25">
      <c r="A961" t="s">
        <v>808</v>
      </c>
      <c r="B961" s="22" t="s">
        <v>39</v>
      </c>
      <c r="C961" t="s">
        <v>867</v>
      </c>
      <c r="D961">
        <v>3</v>
      </c>
      <c r="E961" t="s">
        <v>6333</v>
      </c>
      <c r="F961" t="s">
        <v>6241</v>
      </c>
      <c r="I961">
        <f t="shared" si="19"/>
        <v>1</v>
      </c>
      <c r="J961">
        <v>1</v>
      </c>
      <c r="K961">
        <v>0</v>
      </c>
    </row>
    <row r="962" spans="1:11" x14ac:dyDescent="0.25">
      <c r="A962" t="s">
        <v>6767</v>
      </c>
      <c r="B962" s="22" t="s">
        <v>39</v>
      </c>
      <c r="C962" t="s">
        <v>867</v>
      </c>
      <c r="D962">
        <v>3</v>
      </c>
      <c r="E962" t="s">
        <v>6768</v>
      </c>
      <c r="F962" t="s">
        <v>6241</v>
      </c>
      <c r="I962">
        <f t="shared" si="19"/>
        <v>1</v>
      </c>
      <c r="J962">
        <v>1</v>
      </c>
      <c r="K962">
        <v>0</v>
      </c>
    </row>
    <row r="963" spans="1:11" x14ac:dyDescent="0.25">
      <c r="A963" t="s">
        <v>1368</v>
      </c>
      <c r="B963" s="22" t="s">
        <v>39</v>
      </c>
      <c r="C963" t="s">
        <v>867</v>
      </c>
      <c r="D963">
        <v>3</v>
      </c>
      <c r="E963" t="s">
        <v>1369</v>
      </c>
      <c r="I963">
        <f t="shared" si="19"/>
        <v>0</v>
      </c>
      <c r="J963">
        <v>1</v>
      </c>
      <c r="K963">
        <v>0</v>
      </c>
    </row>
    <row r="964" spans="1:11" x14ac:dyDescent="0.25">
      <c r="A964" t="s">
        <v>1360</v>
      </c>
      <c r="B964" s="22" t="s">
        <v>39</v>
      </c>
      <c r="C964" t="s">
        <v>867</v>
      </c>
      <c r="D964">
        <v>4</v>
      </c>
      <c r="E964" t="s">
        <v>7063</v>
      </c>
      <c r="I964">
        <f t="shared" si="19"/>
        <v>0</v>
      </c>
      <c r="J964">
        <v>1</v>
      </c>
      <c r="K964">
        <v>0</v>
      </c>
    </row>
    <row r="965" spans="1:11" x14ac:dyDescent="0.25">
      <c r="A965" t="s">
        <v>1359</v>
      </c>
      <c r="B965" s="22" t="s">
        <v>39</v>
      </c>
      <c r="C965" t="s">
        <v>867</v>
      </c>
      <c r="D965">
        <v>4</v>
      </c>
      <c r="E965" t="s">
        <v>7063</v>
      </c>
      <c r="I965">
        <f t="shared" si="19"/>
        <v>0</v>
      </c>
      <c r="J965">
        <v>1</v>
      </c>
      <c r="K965">
        <v>0</v>
      </c>
    </row>
    <row r="966" spans="1:11" x14ac:dyDescent="0.25">
      <c r="A966" t="s">
        <v>6791</v>
      </c>
      <c r="B966" s="22" t="s">
        <v>39</v>
      </c>
      <c r="C966" t="s">
        <v>867</v>
      </c>
      <c r="D966">
        <v>4</v>
      </c>
      <c r="E966" t="s">
        <v>7308</v>
      </c>
      <c r="I966">
        <f t="shared" si="19"/>
        <v>0</v>
      </c>
      <c r="J966">
        <v>1</v>
      </c>
      <c r="K966">
        <v>0</v>
      </c>
    </row>
    <row r="967" spans="1:11" x14ac:dyDescent="0.25">
      <c r="A967" t="s">
        <v>6692</v>
      </c>
      <c r="B967" s="22" t="s">
        <v>39</v>
      </c>
      <c r="C967" t="s">
        <v>867</v>
      </c>
      <c r="D967">
        <v>4</v>
      </c>
      <c r="E967" t="s">
        <v>6693</v>
      </c>
      <c r="F967" t="s">
        <v>6241</v>
      </c>
      <c r="I967">
        <f t="shared" si="19"/>
        <v>1</v>
      </c>
      <c r="J967">
        <v>1</v>
      </c>
      <c r="K967">
        <v>0</v>
      </c>
    </row>
    <row r="968" spans="1:11" x14ac:dyDescent="0.25">
      <c r="A968" t="s">
        <v>6940</v>
      </c>
      <c r="B968" s="22" t="s">
        <v>39</v>
      </c>
      <c r="C968" t="s">
        <v>867</v>
      </c>
      <c r="D968">
        <v>4</v>
      </c>
      <c r="E968" t="s">
        <v>7307</v>
      </c>
      <c r="I968">
        <f t="shared" si="19"/>
        <v>0</v>
      </c>
      <c r="J968">
        <v>1</v>
      </c>
      <c r="K968">
        <v>0</v>
      </c>
    </row>
    <row r="969" spans="1:11" x14ac:dyDescent="0.25">
      <c r="A969" t="s">
        <v>1365</v>
      </c>
      <c r="B969" s="22" t="s">
        <v>39</v>
      </c>
      <c r="C969" t="s">
        <v>867</v>
      </c>
      <c r="D969">
        <v>4</v>
      </c>
      <c r="E969" t="s">
        <v>671</v>
      </c>
      <c r="I969">
        <f t="shared" si="19"/>
        <v>0</v>
      </c>
      <c r="J969">
        <v>1</v>
      </c>
      <c r="K969">
        <v>0</v>
      </c>
    </row>
    <row r="970" spans="1:11" x14ac:dyDescent="0.25">
      <c r="A970" t="s">
        <v>6907</v>
      </c>
      <c r="B970" s="22" t="s">
        <v>39</v>
      </c>
      <c r="C970" t="s">
        <v>867</v>
      </c>
      <c r="D970">
        <v>5</v>
      </c>
      <c r="E970" t="s">
        <v>7842</v>
      </c>
      <c r="F970" t="s">
        <v>6242</v>
      </c>
      <c r="I970">
        <f t="shared" si="19"/>
        <v>1</v>
      </c>
      <c r="J970">
        <v>1</v>
      </c>
      <c r="K970">
        <v>0</v>
      </c>
    </row>
    <row r="971" spans="1:11" x14ac:dyDescent="0.25">
      <c r="A971" t="s">
        <v>6792</v>
      </c>
      <c r="B971" s="22" t="s">
        <v>39</v>
      </c>
      <c r="C971" t="s">
        <v>867</v>
      </c>
      <c r="D971">
        <v>5</v>
      </c>
      <c r="E971" t="s">
        <v>8464</v>
      </c>
      <c r="I971">
        <f t="shared" si="19"/>
        <v>0</v>
      </c>
      <c r="J971">
        <v>1</v>
      </c>
      <c r="K971">
        <v>0</v>
      </c>
    </row>
    <row r="972" spans="1:11" x14ac:dyDescent="0.25">
      <c r="A972" t="s">
        <v>1362</v>
      </c>
      <c r="B972" s="22" t="s">
        <v>39</v>
      </c>
      <c r="C972" t="s">
        <v>867</v>
      </c>
      <c r="D972">
        <v>5</v>
      </c>
      <c r="E972" t="s">
        <v>6967</v>
      </c>
      <c r="I972">
        <f t="shared" si="19"/>
        <v>0</v>
      </c>
      <c r="J972">
        <v>1</v>
      </c>
      <c r="K972">
        <v>0</v>
      </c>
    </row>
    <row r="973" spans="1:11" x14ac:dyDescent="0.25">
      <c r="A973" t="s">
        <v>6619</v>
      </c>
      <c r="B973" s="22" t="s">
        <v>39</v>
      </c>
      <c r="C973" t="s">
        <v>867</v>
      </c>
      <c r="D973">
        <v>6</v>
      </c>
      <c r="E973" t="s">
        <v>7125</v>
      </c>
      <c r="I973">
        <f t="shared" si="19"/>
        <v>0</v>
      </c>
      <c r="J973">
        <v>1</v>
      </c>
      <c r="K973">
        <v>0</v>
      </c>
    </row>
    <row r="974" spans="1:11" x14ac:dyDescent="0.25">
      <c r="A974" t="s">
        <v>6774</v>
      </c>
      <c r="B974" s="22" t="s">
        <v>39</v>
      </c>
      <c r="C974" t="s">
        <v>867</v>
      </c>
      <c r="D974">
        <v>6</v>
      </c>
      <c r="E974" t="s">
        <v>6775</v>
      </c>
      <c r="I974">
        <f t="shared" si="19"/>
        <v>0</v>
      </c>
      <c r="J974">
        <v>1</v>
      </c>
      <c r="K974">
        <v>0</v>
      </c>
    </row>
    <row r="975" spans="1:11" x14ac:dyDescent="0.25">
      <c r="A975" t="s">
        <v>1357</v>
      </c>
      <c r="B975" s="22" t="s">
        <v>39</v>
      </c>
      <c r="C975" t="s">
        <v>867</v>
      </c>
      <c r="D975">
        <v>6</v>
      </c>
      <c r="E975" t="s">
        <v>1358</v>
      </c>
      <c r="I975">
        <f t="shared" si="19"/>
        <v>0</v>
      </c>
      <c r="J975">
        <v>1</v>
      </c>
      <c r="K975">
        <v>0</v>
      </c>
    </row>
    <row r="976" spans="1:11" x14ac:dyDescent="0.25">
      <c r="A976" t="s">
        <v>1355</v>
      </c>
      <c r="B976" s="22" t="s">
        <v>39</v>
      </c>
      <c r="C976" t="s">
        <v>867</v>
      </c>
      <c r="D976">
        <v>6</v>
      </c>
      <c r="E976" t="s">
        <v>6334</v>
      </c>
      <c r="I976">
        <f t="shared" si="19"/>
        <v>0</v>
      </c>
      <c r="J976">
        <v>1</v>
      </c>
      <c r="K976">
        <v>0</v>
      </c>
    </row>
    <row r="977" spans="1:11" x14ac:dyDescent="0.25">
      <c r="A977" t="s">
        <v>6779</v>
      </c>
      <c r="B977" s="22" t="s">
        <v>39</v>
      </c>
      <c r="C977" t="s">
        <v>867</v>
      </c>
      <c r="D977">
        <v>6</v>
      </c>
      <c r="E977" t="s">
        <v>6780</v>
      </c>
      <c r="I977">
        <f t="shared" si="19"/>
        <v>0</v>
      </c>
      <c r="J977">
        <v>1</v>
      </c>
      <c r="K977">
        <v>0</v>
      </c>
    </row>
    <row r="978" spans="1:11" x14ac:dyDescent="0.25">
      <c r="A978" t="s">
        <v>3343</v>
      </c>
      <c r="B978" s="22" t="s">
        <v>39</v>
      </c>
      <c r="C978" t="s">
        <v>867</v>
      </c>
      <c r="D978">
        <v>7</v>
      </c>
      <c r="E978" t="s">
        <v>6969</v>
      </c>
      <c r="F978" t="s">
        <v>6241</v>
      </c>
      <c r="I978">
        <f t="shared" si="19"/>
        <v>1</v>
      </c>
      <c r="J978">
        <v>1</v>
      </c>
      <c r="K978">
        <v>0</v>
      </c>
    </row>
    <row r="979" spans="1:11" x14ac:dyDescent="0.25">
      <c r="A979" t="s">
        <v>6782</v>
      </c>
      <c r="B979" s="22" t="s">
        <v>39</v>
      </c>
      <c r="C979" t="s">
        <v>867</v>
      </c>
      <c r="D979">
        <v>7</v>
      </c>
      <c r="E979" t="s">
        <v>6783</v>
      </c>
      <c r="F979" t="s">
        <v>6328</v>
      </c>
      <c r="I979">
        <f t="shared" si="19"/>
        <v>1</v>
      </c>
      <c r="J979">
        <v>1</v>
      </c>
      <c r="K979">
        <v>0</v>
      </c>
    </row>
    <row r="980" spans="1:11" x14ac:dyDescent="0.25">
      <c r="A980" t="s">
        <v>1354</v>
      </c>
      <c r="B980" s="22" t="s">
        <v>39</v>
      </c>
      <c r="C980" t="s">
        <v>867</v>
      </c>
      <c r="D980">
        <v>7</v>
      </c>
      <c r="E980" t="s">
        <v>8630</v>
      </c>
      <c r="F980" t="s">
        <v>6282</v>
      </c>
      <c r="I980">
        <f t="shared" si="19"/>
        <v>1</v>
      </c>
      <c r="J980">
        <v>1</v>
      </c>
      <c r="K980">
        <v>0</v>
      </c>
    </row>
    <row r="981" spans="1:11" x14ac:dyDescent="0.25">
      <c r="A981" t="s">
        <v>1353</v>
      </c>
      <c r="B981" s="22" t="s">
        <v>39</v>
      </c>
      <c r="C981" t="s">
        <v>867</v>
      </c>
      <c r="D981">
        <v>8</v>
      </c>
      <c r="E981" t="s">
        <v>6966</v>
      </c>
      <c r="F981" t="s">
        <v>6331</v>
      </c>
      <c r="I981">
        <f t="shared" si="19"/>
        <v>1</v>
      </c>
      <c r="J981">
        <v>1</v>
      </c>
      <c r="K981">
        <v>0</v>
      </c>
    </row>
    <row r="982" spans="1:11" x14ac:dyDescent="0.25">
      <c r="A982" t="s">
        <v>6842</v>
      </c>
      <c r="B982" s="22" t="s">
        <v>39</v>
      </c>
      <c r="C982" t="s">
        <v>867</v>
      </c>
      <c r="D982" t="s">
        <v>3092</v>
      </c>
      <c r="E982" t="s">
        <v>6847</v>
      </c>
      <c r="F982" t="s">
        <v>6241</v>
      </c>
      <c r="I982">
        <f t="shared" si="19"/>
        <v>1</v>
      </c>
      <c r="J982">
        <v>1</v>
      </c>
      <c r="K982">
        <v>0</v>
      </c>
    </row>
    <row r="983" spans="1:11" x14ac:dyDescent="0.25">
      <c r="A983" t="s">
        <v>6841</v>
      </c>
      <c r="B983" s="22" t="s">
        <v>39</v>
      </c>
      <c r="C983" t="s">
        <v>867</v>
      </c>
      <c r="D983" t="s">
        <v>3092</v>
      </c>
      <c r="E983" t="s">
        <v>7122</v>
      </c>
      <c r="F983" t="s">
        <v>6241</v>
      </c>
      <c r="I983">
        <f t="shared" si="19"/>
        <v>1</v>
      </c>
      <c r="J983">
        <v>1</v>
      </c>
      <c r="K983">
        <v>0</v>
      </c>
    </row>
    <row r="984" spans="1:11" x14ac:dyDescent="0.25">
      <c r="A984" t="s">
        <v>8528</v>
      </c>
      <c r="B984" s="22" t="s">
        <v>39</v>
      </c>
      <c r="C984" t="s">
        <v>867</v>
      </c>
      <c r="D984">
        <v>0</v>
      </c>
      <c r="E984" t="s">
        <v>8527</v>
      </c>
      <c r="I984">
        <f t="shared" si="19"/>
        <v>0</v>
      </c>
      <c r="J984">
        <v>1</v>
      </c>
      <c r="K984">
        <v>0</v>
      </c>
    </row>
    <row r="985" spans="1:11" x14ac:dyDescent="0.25">
      <c r="A985" t="s">
        <v>6681</v>
      </c>
      <c r="B985" s="22" t="s">
        <v>39</v>
      </c>
      <c r="C985" t="s">
        <v>524</v>
      </c>
      <c r="D985">
        <v>1</v>
      </c>
      <c r="E985" t="s">
        <v>961</v>
      </c>
      <c r="F985" t="s">
        <v>6241</v>
      </c>
      <c r="G985" t="s">
        <v>6260</v>
      </c>
      <c r="I985">
        <f t="shared" si="19"/>
        <v>2</v>
      </c>
      <c r="J985">
        <v>1</v>
      </c>
      <c r="K985">
        <v>0</v>
      </c>
    </row>
    <row r="986" spans="1:11" x14ac:dyDescent="0.25">
      <c r="A986" t="s">
        <v>684</v>
      </c>
      <c r="B986" s="22" t="s">
        <v>39</v>
      </c>
      <c r="C986" t="s">
        <v>524</v>
      </c>
      <c r="D986">
        <v>1</v>
      </c>
      <c r="E986" t="s">
        <v>1275</v>
      </c>
      <c r="F986" t="s">
        <v>6242</v>
      </c>
      <c r="G986" t="s">
        <v>6241</v>
      </c>
      <c r="I986">
        <f t="shared" si="19"/>
        <v>2</v>
      </c>
      <c r="J986">
        <v>1</v>
      </c>
      <c r="K986">
        <v>0</v>
      </c>
    </row>
    <row r="987" spans="1:11" x14ac:dyDescent="0.25">
      <c r="A987" t="s">
        <v>1371</v>
      </c>
      <c r="B987" s="22" t="s">
        <v>39</v>
      </c>
      <c r="C987" t="s">
        <v>524</v>
      </c>
      <c r="D987">
        <v>2</v>
      </c>
      <c r="E987" t="s">
        <v>1372</v>
      </c>
      <c r="F987" t="s">
        <v>6241</v>
      </c>
      <c r="I987">
        <f t="shared" si="19"/>
        <v>1</v>
      </c>
      <c r="J987">
        <v>1</v>
      </c>
      <c r="K987">
        <v>0</v>
      </c>
    </row>
    <row r="988" spans="1:11" x14ac:dyDescent="0.25">
      <c r="A988" t="s">
        <v>1370</v>
      </c>
      <c r="B988" s="22" t="s">
        <v>39</v>
      </c>
      <c r="C988" t="s">
        <v>524</v>
      </c>
      <c r="D988">
        <v>2</v>
      </c>
      <c r="E988" t="s">
        <v>6649</v>
      </c>
      <c r="F988" s="25" t="s">
        <v>6243</v>
      </c>
      <c r="G988" s="25"/>
      <c r="H988" s="25"/>
      <c r="I988">
        <f t="shared" si="19"/>
        <v>1</v>
      </c>
      <c r="J988">
        <v>1</v>
      </c>
      <c r="K988">
        <v>0</v>
      </c>
    </row>
    <row r="989" spans="1:11" x14ac:dyDescent="0.25">
      <c r="A989" t="s">
        <v>6831</v>
      </c>
      <c r="B989" s="22" t="s">
        <v>39</v>
      </c>
      <c r="C989" t="s">
        <v>524</v>
      </c>
      <c r="D989">
        <v>2</v>
      </c>
      <c r="E989" t="s">
        <v>6832</v>
      </c>
      <c r="I989">
        <f t="shared" si="19"/>
        <v>0</v>
      </c>
      <c r="J989">
        <v>1</v>
      </c>
      <c r="K989">
        <v>0</v>
      </c>
    </row>
    <row r="990" spans="1:11" x14ac:dyDescent="0.25">
      <c r="A990" t="s">
        <v>567</v>
      </c>
      <c r="B990" s="22" t="s">
        <v>39</v>
      </c>
      <c r="C990" t="s">
        <v>524</v>
      </c>
      <c r="D990">
        <v>3</v>
      </c>
      <c r="E990" t="s">
        <v>7842</v>
      </c>
      <c r="F990" t="s">
        <v>6233</v>
      </c>
      <c r="I990">
        <f t="shared" si="19"/>
        <v>1</v>
      </c>
      <c r="J990">
        <v>1</v>
      </c>
      <c r="K990">
        <v>0</v>
      </c>
    </row>
    <row r="991" spans="1:11" x14ac:dyDescent="0.25">
      <c r="A991" t="s">
        <v>715</v>
      </c>
      <c r="B991" s="22" t="s">
        <v>39</v>
      </c>
      <c r="C991" t="s">
        <v>524</v>
      </c>
      <c r="D991">
        <v>3</v>
      </c>
      <c r="E991" t="s">
        <v>1160</v>
      </c>
      <c r="F991" t="s">
        <v>6241</v>
      </c>
      <c r="I991">
        <f t="shared" si="19"/>
        <v>1</v>
      </c>
      <c r="J991">
        <v>1</v>
      </c>
      <c r="K991">
        <v>0</v>
      </c>
    </row>
    <row r="992" spans="1:11" x14ac:dyDescent="0.25">
      <c r="A992" t="s">
        <v>1361</v>
      </c>
      <c r="B992" s="22" t="s">
        <v>39</v>
      </c>
      <c r="C992" t="s">
        <v>524</v>
      </c>
      <c r="D992">
        <v>5</v>
      </c>
      <c r="E992" t="s">
        <v>499</v>
      </c>
      <c r="I992">
        <f t="shared" si="19"/>
        <v>0</v>
      </c>
      <c r="J992">
        <v>1</v>
      </c>
      <c r="K992">
        <v>0</v>
      </c>
    </row>
    <row r="993" spans="1:11" x14ac:dyDescent="0.25">
      <c r="A993" t="s">
        <v>488</v>
      </c>
      <c r="B993" s="22" t="s">
        <v>39</v>
      </c>
      <c r="C993" t="s">
        <v>524</v>
      </c>
      <c r="D993" t="s">
        <v>446</v>
      </c>
      <c r="E993" t="s">
        <v>6650</v>
      </c>
      <c r="I993">
        <f t="shared" si="19"/>
        <v>0</v>
      </c>
      <c r="J993">
        <v>1</v>
      </c>
      <c r="K993">
        <v>0</v>
      </c>
    </row>
    <row r="994" spans="1:11" x14ac:dyDescent="0.25">
      <c r="A994" t="s">
        <v>1350</v>
      </c>
      <c r="B994" s="22" t="s">
        <v>39</v>
      </c>
      <c r="C994" t="s">
        <v>524</v>
      </c>
      <c r="D994" t="s">
        <v>446</v>
      </c>
      <c r="E994" t="s">
        <v>6336</v>
      </c>
      <c r="I994">
        <f t="shared" si="19"/>
        <v>0</v>
      </c>
      <c r="J994">
        <v>1</v>
      </c>
      <c r="K994">
        <v>0</v>
      </c>
    </row>
    <row r="995" spans="1:11" x14ac:dyDescent="0.25">
      <c r="A995" t="s">
        <v>806</v>
      </c>
      <c r="B995" s="22" t="s">
        <v>39</v>
      </c>
      <c r="C995" t="s">
        <v>525</v>
      </c>
      <c r="D995">
        <v>1</v>
      </c>
      <c r="E995" t="s">
        <v>1167</v>
      </c>
      <c r="F995" t="s">
        <v>6241</v>
      </c>
      <c r="G995" t="s">
        <v>6245</v>
      </c>
      <c r="I995">
        <f t="shared" si="19"/>
        <v>2</v>
      </c>
      <c r="J995">
        <v>1</v>
      </c>
      <c r="K995">
        <v>0</v>
      </c>
    </row>
    <row r="996" spans="1:11" x14ac:dyDescent="0.25">
      <c r="A996" t="s">
        <v>1367</v>
      </c>
      <c r="B996" s="22" t="s">
        <v>39</v>
      </c>
      <c r="C996" t="s">
        <v>525</v>
      </c>
      <c r="D996">
        <v>2</v>
      </c>
      <c r="E996" t="s">
        <v>7123</v>
      </c>
      <c r="I996">
        <f t="shared" si="19"/>
        <v>0</v>
      </c>
      <c r="J996">
        <v>1</v>
      </c>
      <c r="K996">
        <v>0</v>
      </c>
    </row>
    <row r="997" spans="1:11" x14ac:dyDescent="0.25">
      <c r="A997" t="s">
        <v>6560</v>
      </c>
      <c r="B997" s="22" t="s">
        <v>39</v>
      </c>
      <c r="C997" t="s">
        <v>525</v>
      </c>
      <c r="D997">
        <v>2</v>
      </c>
      <c r="E997" t="s">
        <v>7842</v>
      </c>
      <c r="F997" t="s">
        <v>6272</v>
      </c>
      <c r="G997" t="s">
        <v>6249</v>
      </c>
      <c r="I997">
        <f t="shared" si="19"/>
        <v>2</v>
      </c>
      <c r="J997">
        <v>1</v>
      </c>
      <c r="K997">
        <v>0</v>
      </c>
    </row>
    <row r="998" spans="1:11" x14ac:dyDescent="0.25">
      <c r="A998" t="s">
        <v>6839</v>
      </c>
      <c r="B998" s="22" t="s">
        <v>39</v>
      </c>
      <c r="C998" t="s">
        <v>525</v>
      </c>
      <c r="D998">
        <v>3</v>
      </c>
      <c r="E998" t="s">
        <v>6656</v>
      </c>
      <c r="I998">
        <f t="shared" si="19"/>
        <v>0</v>
      </c>
      <c r="J998">
        <v>1</v>
      </c>
      <c r="K998">
        <v>0</v>
      </c>
    </row>
    <row r="999" spans="1:11" x14ac:dyDescent="0.25">
      <c r="A999" t="s">
        <v>6896</v>
      </c>
      <c r="B999" s="22" t="s">
        <v>39</v>
      </c>
      <c r="C999" t="s">
        <v>525</v>
      </c>
      <c r="D999">
        <v>3</v>
      </c>
      <c r="E999" t="s">
        <v>6897</v>
      </c>
      <c r="I999">
        <f t="shared" si="19"/>
        <v>0</v>
      </c>
      <c r="J999">
        <v>1</v>
      </c>
      <c r="K999">
        <v>0</v>
      </c>
    </row>
    <row r="1000" spans="1:11" x14ac:dyDescent="0.25">
      <c r="A1000" s="29" t="s">
        <v>9054</v>
      </c>
      <c r="B1000" s="22" t="s">
        <v>39</v>
      </c>
      <c r="C1000" t="s">
        <v>525</v>
      </c>
      <c r="D1000">
        <v>4</v>
      </c>
      <c r="E1000" t="s">
        <v>9057</v>
      </c>
      <c r="F1000" t="s">
        <v>6253</v>
      </c>
      <c r="I1000">
        <f t="shared" si="19"/>
        <v>1</v>
      </c>
      <c r="J1000">
        <v>1</v>
      </c>
      <c r="K1000">
        <v>0</v>
      </c>
    </row>
    <row r="1001" spans="1:11" x14ac:dyDescent="0.25">
      <c r="A1001" s="29" t="s">
        <v>9055</v>
      </c>
      <c r="B1001" s="22" t="s">
        <v>39</v>
      </c>
      <c r="C1001" t="s">
        <v>525</v>
      </c>
      <c r="D1001">
        <v>3</v>
      </c>
      <c r="E1001" t="s">
        <v>9056</v>
      </c>
      <c r="I1001">
        <f t="shared" ref="I1001" si="20">COUNTA(F1001:H1001)</f>
        <v>0</v>
      </c>
      <c r="J1001">
        <v>1</v>
      </c>
      <c r="K1001">
        <v>0</v>
      </c>
    </row>
    <row r="1002" spans="1:11" x14ac:dyDescent="0.25">
      <c r="A1002" t="s">
        <v>6888</v>
      </c>
      <c r="B1002" s="22" t="s">
        <v>39</v>
      </c>
      <c r="C1002" t="s">
        <v>525</v>
      </c>
      <c r="D1002">
        <v>4</v>
      </c>
      <c r="E1002" t="s">
        <v>7842</v>
      </c>
      <c r="F1002" t="s">
        <v>6233</v>
      </c>
      <c r="I1002">
        <f t="shared" si="19"/>
        <v>1</v>
      </c>
      <c r="J1002">
        <v>1</v>
      </c>
      <c r="K1002">
        <v>0</v>
      </c>
    </row>
    <row r="1003" spans="1:11" x14ac:dyDescent="0.25">
      <c r="A1003" t="s">
        <v>805</v>
      </c>
      <c r="B1003" s="22" t="s">
        <v>39</v>
      </c>
      <c r="C1003" t="s">
        <v>525</v>
      </c>
      <c r="D1003">
        <v>4</v>
      </c>
      <c r="E1003" t="s">
        <v>498</v>
      </c>
      <c r="F1003" t="s">
        <v>6245</v>
      </c>
      <c r="I1003">
        <f t="shared" si="19"/>
        <v>1</v>
      </c>
      <c r="J1003">
        <v>1</v>
      </c>
      <c r="K1003">
        <v>0</v>
      </c>
    </row>
    <row r="1004" spans="1:11" x14ac:dyDescent="0.25">
      <c r="A1004" t="s">
        <v>600</v>
      </c>
      <c r="B1004" s="22" t="s">
        <v>39</v>
      </c>
      <c r="C1004" t="s">
        <v>525</v>
      </c>
      <c r="D1004">
        <v>4</v>
      </c>
      <c r="E1004" t="s">
        <v>1363</v>
      </c>
      <c r="F1004" t="s">
        <v>6241</v>
      </c>
      <c r="I1004">
        <f t="shared" si="19"/>
        <v>1</v>
      </c>
      <c r="J1004">
        <v>1</v>
      </c>
      <c r="K1004">
        <v>0</v>
      </c>
    </row>
    <row r="1005" spans="1:11" x14ac:dyDescent="0.25">
      <c r="A1005" t="s">
        <v>6556</v>
      </c>
      <c r="B1005" s="22" t="s">
        <v>39</v>
      </c>
      <c r="C1005" t="s">
        <v>525</v>
      </c>
      <c r="D1005">
        <v>4</v>
      </c>
      <c r="E1005" t="s">
        <v>6558</v>
      </c>
      <c r="I1005">
        <f t="shared" si="19"/>
        <v>0</v>
      </c>
      <c r="J1005">
        <v>1</v>
      </c>
      <c r="K1005">
        <v>0</v>
      </c>
    </row>
    <row r="1006" spans="1:11" x14ac:dyDescent="0.25">
      <c r="A1006" t="s">
        <v>6936</v>
      </c>
      <c r="B1006" s="22" t="s">
        <v>39</v>
      </c>
      <c r="C1006" t="s">
        <v>525</v>
      </c>
      <c r="D1006">
        <v>4</v>
      </c>
      <c r="E1006" t="s">
        <v>7124</v>
      </c>
      <c r="F1006" t="s">
        <v>6241</v>
      </c>
      <c r="I1006">
        <f t="shared" si="19"/>
        <v>1</v>
      </c>
      <c r="J1006">
        <v>1</v>
      </c>
      <c r="K1006">
        <v>0</v>
      </c>
    </row>
    <row r="1007" spans="1:11" x14ac:dyDescent="0.25">
      <c r="A1007" t="s">
        <v>1364</v>
      </c>
      <c r="B1007" s="22" t="s">
        <v>39</v>
      </c>
      <c r="C1007" t="s">
        <v>525</v>
      </c>
      <c r="D1007">
        <v>4</v>
      </c>
      <c r="E1007" t="s">
        <v>7036</v>
      </c>
      <c r="F1007" t="s">
        <v>6241</v>
      </c>
      <c r="I1007">
        <f t="shared" ref="I1007:I1070" si="21">COUNTA(F1007:H1007)</f>
        <v>1</v>
      </c>
      <c r="J1007">
        <v>1</v>
      </c>
      <c r="K1007">
        <v>0</v>
      </c>
    </row>
    <row r="1008" spans="1:11" x14ac:dyDescent="0.25">
      <c r="A1008" t="s">
        <v>6527</v>
      </c>
      <c r="B1008" s="22" t="s">
        <v>39</v>
      </c>
      <c r="C1008" t="s">
        <v>525</v>
      </c>
      <c r="D1008">
        <v>4</v>
      </c>
      <c r="E1008" t="s">
        <v>6529</v>
      </c>
      <c r="I1008">
        <f t="shared" si="21"/>
        <v>0</v>
      </c>
      <c r="J1008">
        <v>1</v>
      </c>
      <c r="K1008">
        <v>0</v>
      </c>
    </row>
    <row r="1009" spans="1:11" x14ac:dyDescent="0.25">
      <c r="A1009" t="s">
        <v>6403</v>
      </c>
      <c r="B1009" s="22" t="s">
        <v>39</v>
      </c>
      <c r="C1009" t="s">
        <v>525</v>
      </c>
      <c r="D1009">
        <v>4</v>
      </c>
      <c r="E1009" t="s">
        <v>499</v>
      </c>
      <c r="I1009">
        <f t="shared" si="21"/>
        <v>0</v>
      </c>
      <c r="J1009">
        <v>1</v>
      </c>
      <c r="K1009">
        <v>0</v>
      </c>
    </row>
    <row r="1010" spans="1:11" x14ac:dyDescent="0.25">
      <c r="A1010" t="s">
        <v>6471</v>
      </c>
      <c r="B1010" s="22" t="s">
        <v>39</v>
      </c>
      <c r="C1010" t="s">
        <v>525</v>
      </c>
      <c r="D1010">
        <v>4</v>
      </c>
      <c r="E1010" t="s">
        <v>6472</v>
      </c>
      <c r="I1010">
        <f t="shared" si="21"/>
        <v>0</v>
      </c>
      <c r="J1010">
        <v>1</v>
      </c>
      <c r="K1010">
        <v>0</v>
      </c>
    </row>
    <row r="1011" spans="1:11" x14ac:dyDescent="0.25">
      <c r="A1011" t="s">
        <v>440</v>
      </c>
      <c r="B1011" s="22" t="s">
        <v>39</v>
      </c>
      <c r="C1011" t="s">
        <v>525</v>
      </c>
      <c r="D1011">
        <v>4</v>
      </c>
      <c r="E1011" t="s">
        <v>946</v>
      </c>
      <c r="F1011" t="s">
        <v>6241</v>
      </c>
      <c r="I1011">
        <f t="shared" si="21"/>
        <v>1</v>
      </c>
      <c r="J1011">
        <v>1</v>
      </c>
      <c r="K1011">
        <v>0</v>
      </c>
    </row>
    <row r="1012" spans="1:11" x14ac:dyDescent="0.25">
      <c r="A1012" t="s">
        <v>441</v>
      </c>
      <c r="B1012" s="22" t="s">
        <v>39</v>
      </c>
      <c r="C1012" t="s">
        <v>525</v>
      </c>
      <c r="D1012">
        <v>4</v>
      </c>
      <c r="E1012" t="s">
        <v>999</v>
      </c>
      <c r="F1012" t="s">
        <v>6241</v>
      </c>
      <c r="I1012">
        <f t="shared" si="21"/>
        <v>1</v>
      </c>
      <c r="J1012">
        <v>1</v>
      </c>
      <c r="K1012">
        <v>0</v>
      </c>
    </row>
    <row r="1013" spans="1:11" x14ac:dyDescent="0.25">
      <c r="A1013" t="s">
        <v>6765</v>
      </c>
      <c r="B1013" s="22" t="s">
        <v>39</v>
      </c>
      <c r="C1013" t="s">
        <v>525</v>
      </c>
      <c r="D1013">
        <v>4</v>
      </c>
      <c r="E1013" t="s">
        <v>7061</v>
      </c>
      <c r="I1013">
        <f t="shared" si="21"/>
        <v>0</v>
      </c>
      <c r="J1013">
        <v>1</v>
      </c>
      <c r="K1013">
        <v>0</v>
      </c>
    </row>
    <row r="1014" spans="1:11" x14ac:dyDescent="0.25">
      <c r="A1014" t="s">
        <v>6473</v>
      </c>
      <c r="B1014" s="22" t="s">
        <v>39</v>
      </c>
      <c r="C1014" t="s">
        <v>525</v>
      </c>
      <c r="D1014">
        <v>5</v>
      </c>
      <c r="E1014" t="s">
        <v>7309</v>
      </c>
      <c r="I1014">
        <f t="shared" si="21"/>
        <v>0</v>
      </c>
      <c r="J1014">
        <v>1</v>
      </c>
      <c r="K1014">
        <v>0</v>
      </c>
    </row>
    <row r="1015" spans="1:11" x14ac:dyDescent="0.25">
      <c r="A1015" t="s">
        <v>6838</v>
      </c>
      <c r="B1015" s="22" t="s">
        <v>39</v>
      </c>
      <c r="C1015" t="s">
        <v>867</v>
      </c>
      <c r="D1015">
        <v>5</v>
      </c>
      <c r="E1015" t="s">
        <v>7038</v>
      </c>
      <c r="F1015" t="s">
        <v>6241</v>
      </c>
      <c r="I1015">
        <f t="shared" si="21"/>
        <v>1</v>
      </c>
      <c r="J1015">
        <v>1</v>
      </c>
      <c r="K1015">
        <v>0</v>
      </c>
    </row>
    <row r="1016" spans="1:11" x14ac:dyDescent="0.25">
      <c r="A1016" t="s">
        <v>6528</v>
      </c>
      <c r="B1016" s="22" t="s">
        <v>39</v>
      </c>
      <c r="C1016" t="s">
        <v>525</v>
      </c>
      <c r="D1016">
        <v>5</v>
      </c>
      <c r="E1016" t="s">
        <v>7310</v>
      </c>
      <c r="I1016">
        <f t="shared" si="21"/>
        <v>0</v>
      </c>
      <c r="J1016">
        <v>1</v>
      </c>
      <c r="K1016">
        <v>0</v>
      </c>
    </row>
    <row r="1017" spans="1:11" x14ac:dyDescent="0.25">
      <c r="A1017" t="s">
        <v>3358</v>
      </c>
      <c r="B1017" s="22" t="s">
        <v>39</v>
      </c>
      <c r="C1017" t="s">
        <v>867</v>
      </c>
      <c r="D1017">
        <v>5</v>
      </c>
      <c r="E1017" t="s">
        <v>6335</v>
      </c>
      <c r="I1017">
        <f t="shared" si="21"/>
        <v>0</v>
      </c>
      <c r="J1017">
        <v>1</v>
      </c>
      <c r="K1017">
        <v>0</v>
      </c>
    </row>
    <row r="1018" spans="1:11" x14ac:dyDescent="0.25">
      <c r="A1018" t="s">
        <v>1356</v>
      </c>
      <c r="B1018" s="22" t="s">
        <v>39</v>
      </c>
      <c r="C1018" t="s">
        <v>525</v>
      </c>
      <c r="D1018">
        <v>6</v>
      </c>
      <c r="E1018" t="s">
        <v>6276</v>
      </c>
      <c r="F1018" t="s">
        <v>6241</v>
      </c>
      <c r="I1018">
        <f t="shared" si="21"/>
        <v>1</v>
      </c>
      <c r="J1018">
        <v>1</v>
      </c>
      <c r="K1018">
        <v>0</v>
      </c>
    </row>
    <row r="1019" spans="1:11" x14ac:dyDescent="0.25">
      <c r="A1019" t="s">
        <v>1351</v>
      </c>
      <c r="B1019" s="22" t="s">
        <v>39</v>
      </c>
      <c r="C1019" t="s">
        <v>525</v>
      </c>
      <c r="D1019">
        <v>7</v>
      </c>
      <c r="E1019" t="s">
        <v>1069</v>
      </c>
      <c r="F1019" t="s">
        <v>6713</v>
      </c>
      <c r="I1019">
        <f t="shared" si="21"/>
        <v>1</v>
      </c>
      <c r="J1019">
        <v>1</v>
      </c>
      <c r="K1019">
        <v>0</v>
      </c>
    </row>
    <row r="1020" spans="1:11" x14ac:dyDescent="0.25">
      <c r="A1020" t="s">
        <v>1352</v>
      </c>
      <c r="B1020" s="22" t="s">
        <v>39</v>
      </c>
      <c r="C1020" t="s">
        <v>525</v>
      </c>
      <c r="D1020">
        <v>8</v>
      </c>
      <c r="E1020" t="s">
        <v>8426</v>
      </c>
      <c r="I1020">
        <f t="shared" si="21"/>
        <v>0</v>
      </c>
      <c r="J1020">
        <v>1</v>
      </c>
      <c r="K1020">
        <v>0</v>
      </c>
    </row>
    <row r="1021" spans="1:11" x14ac:dyDescent="0.25">
      <c r="A1021" t="s">
        <v>6917</v>
      </c>
      <c r="B1021" s="22" t="s">
        <v>39</v>
      </c>
      <c r="C1021" t="s">
        <v>525</v>
      </c>
      <c r="D1021" t="s">
        <v>3092</v>
      </c>
      <c r="E1021" t="s">
        <v>7127</v>
      </c>
      <c r="F1021" t="s">
        <v>6241</v>
      </c>
      <c r="I1021">
        <f t="shared" si="21"/>
        <v>1</v>
      </c>
      <c r="J1021">
        <v>1</v>
      </c>
      <c r="K1021">
        <v>0</v>
      </c>
    </row>
    <row r="1022" spans="1:11" x14ac:dyDescent="0.25">
      <c r="A1022" t="s">
        <v>6469</v>
      </c>
      <c r="B1022" s="22" t="s">
        <v>39</v>
      </c>
      <c r="C1022" t="s">
        <v>523</v>
      </c>
      <c r="D1022">
        <v>0</v>
      </c>
      <c r="E1022" t="s">
        <v>6470</v>
      </c>
      <c r="F1022" t="s">
        <v>6241</v>
      </c>
      <c r="I1022">
        <f t="shared" si="21"/>
        <v>1</v>
      </c>
      <c r="J1022">
        <v>1</v>
      </c>
      <c r="K1022">
        <v>0</v>
      </c>
    </row>
    <row r="1023" spans="1:11" x14ac:dyDescent="0.25">
      <c r="A1023" t="s">
        <v>1373</v>
      </c>
      <c r="B1023" s="22" t="s">
        <v>39</v>
      </c>
      <c r="C1023" t="s">
        <v>523</v>
      </c>
      <c r="D1023">
        <v>2</v>
      </c>
      <c r="E1023" t="s">
        <v>7121</v>
      </c>
      <c r="F1023" t="s">
        <v>6241</v>
      </c>
      <c r="I1023">
        <f t="shared" si="21"/>
        <v>1</v>
      </c>
      <c r="J1023">
        <v>1</v>
      </c>
      <c r="K1023">
        <v>0</v>
      </c>
    </row>
    <row r="1024" spans="1:11" x14ac:dyDescent="0.25">
      <c r="A1024" t="s">
        <v>516</v>
      </c>
      <c r="B1024" s="22" t="s">
        <v>39</v>
      </c>
      <c r="C1024" t="s">
        <v>523</v>
      </c>
      <c r="D1024">
        <v>3</v>
      </c>
      <c r="E1024" t="s">
        <v>499</v>
      </c>
      <c r="I1024">
        <f t="shared" si="21"/>
        <v>0</v>
      </c>
      <c r="J1024">
        <v>1</v>
      </c>
      <c r="K1024">
        <v>0</v>
      </c>
    </row>
    <row r="1025" spans="1:11" x14ac:dyDescent="0.25">
      <c r="A1025" t="s">
        <v>1390</v>
      </c>
      <c r="B1025" t="s">
        <v>482</v>
      </c>
      <c r="C1025" t="s">
        <v>867</v>
      </c>
      <c r="D1025">
        <v>0</v>
      </c>
      <c r="E1025" t="s">
        <v>7842</v>
      </c>
      <c r="F1025" t="s">
        <v>6245</v>
      </c>
      <c r="I1025">
        <f t="shared" si="21"/>
        <v>1</v>
      </c>
      <c r="J1025">
        <v>1</v>
      </c>
      <c r="K1025">
        <v>0</v>
      </c>
    </row>
    <row r="1026" spans="1:11" x14ac:dyDescent="0.25">
      <c r="A1026" t="s">
        <v>6735</v>
      </c>
      <c r="B1026" t="s">
        <v>482</v>
      </c>
      <c r="C1026" t="s">
        <v>867</v>
      </c>
      <c r="D1026">
        <v>0</v>
      </c>
      <c r="E1026" t="s">
        <v>6738</v>
      </c>
      <c r="F1026" t="s">
        <v>6241</v>
      </c>
      <c r="I1026">
        <f t="shared" si="21"/>
        <v>1</v>
      </c>
      <c r="J1026">
        <v>1</v>
      </c>
      <c r="K1026">
        <v>0</v>
      </c>
    </row>
    <row r="1027" spans="1:11" x14ac:dyDescent="0.25">
      <c r="A1027" t="s">
        <v>1388</v>
      </c>
      <c r="B1027" t="s">
        <v>482</v>
      </c>
      <c r="C1027" t="s">
        <v>867</v>
      </c>
      <c r="D1027">
        <v>2</v>
      </c>
      <c r="E1027" t="s">
        <v>7131</v>
      </c>
      <c r="I1027">
        <f t="shared" si="21"/>
        <v>0</v>
      </c>
      <c r="J1027">
        <v>1</v>
      </c>
      <c r="K1027">
        <v>0</v>
      </c>
    </row>
    <row r="1028" spans="1:11" x14ac:dyDescent="0.25">
      <c r="A1028" t="s">
        <v>698</v>
      </c>
      <c r="B1028" t="s">
        <v>482</v>
      </c>
      <c r="C1028" t="s">
        <v>867</v>
      </c>
      <c r="D1028">
        <v>4</v>
      </c>
      <c r="E1028" t="s">
        <v>556</v>
      </c>
      <c r="I1028">
        <f t="shared" si="21"/>
        <v>0</v>
      </c>
      <c r="J1028">
        <v>1</v>
      </c>
      <c r="K1028">
        <v>0</v>
      </c>
    </row>
    <row r="1029" spans="1:11" x14ac:dyDescent="0.25">
      <c r="A1029" t="s">
        <v>6719</v>
      </c>
      <c r="B1029" t="s">
        <v>482</v>
      </c>
      <c r="C1029" t="s">
        <v>867</v>
      </c>
      <c r="D1029">
        <v>4</v>
      </c>
      <c r="E1029" t="s">
        <v>7132</v>
      </c>
      <c r="F1029" t="s">
        <v>6241</v>
      </c>
      <c r="I1029">
        <f t="shared" si="21"/>
        <v>1</v>
      </c>
      <c r="J1029">
        <v>1</v>
      </c>
      <c r="K1029">
        <v>0</v>
      </c>
    </row>
    <row r="1030" spans="1:11" x14ac:dyDescent="0.25">
      <c r="A1030" t="s">
        <v>1381</v>
      </c>
      <c r="B1030" t="s">
        <v>482</v>
      </c>
      <c r="C1030" t="s">
        <v>867</v>
      </c>
      <c r="D1030">
        <v>4</v>
      </c>
      <c r="E1030" t="s">
        <v>7134</v>
      </c>
      <c r="I1030">
        <f t="shared" si="21"/>
        <v>0</v>
      </c>
      <c r="J1030">
        <v>1</v>
      </c>
      <c r="K1030">
        <v>0</v>
      </c>
    </row>
    <row r="1031" spans="1:11" x14ac:dyDescent="0.25">
      <c r="A1031" t="s">
        <v>479</v>
      </c>
      <c r="B1031" t="s">
        <v>482</v>
      </c>
      <c r="C1031" t="s">
        <v>867</v>
      </c>
      <c r="D1031">
        <v>5</v>
      </c>
      <c r="E1031" t="s">
        <v>7135</v>
      </c>
      <c r="I1031">
        <f t="shared" si="21"/>
        <v>0</v>
      </c>
      <c r="J1031">
        <v>1</v>
      </c>
      <c r="K1031">
        <v>0</v>
      </c>
    </row>
    <row r="1032" spans="1:11" x14ac:dyDescent="0.25">
      <c r="A1032" t="s">
        <v>1377</v>
      </c>
      <c r="B1032" t="s">
        <v>482</v>
      </c>
      <c r="C1032" t="s">
        <v>867</v>
      </c>
      <c r="D1032">
        <v>5</v>
      </c>
      <c r="E1032" t="s">
        <v>6720</v>
      </c>
      <c r="I1032">
        <f t="shared" si="21"/>
        <v>0</v>
      </c>
      <c r="J1032">
        <v>1</v>
      </c>
      <c r="K1032">
        <v>0</v>
      </c>
    </row>
    <row r="1033" spans="1:11" x14ac:dyDescent="0.25">
      <c r="A1033" t="s">
        <v>708</v>
      </c>
      <c r="B1033" t="s">
        <v>482</v>
      </c>
      <c r="C1033" t="s">
        <v>867</v>
      </c>
      <c r="D1033">
        <v>5</v>
      </c>
      <c r="E1033" t="s">
        <v>6990</v>
      </c>
      <c r="I1033">
        <f t="shared" si="21"/>
        <v>0</v>
      </c>
      <c r="J1033">
        <v>1</v>
      </c>
      <c r="K1033">
        <v>0</v>
      </c>
    </row>
    <row r="1034" spans="1:11" x14ac:dyDescent="0.25">
      <c r="A1034" t="s">
        <v>1376</v>
      </c>
      <c r="B1034" t="s">
        <v>482</v>
      </c>
      <c r="C1034" t="s">
        <v>867</v>
      </c>
      <c r="D1034">
        <v>7</v>
      </c>
      <c r="E1034" t="s">
        <v>7136</v>
      </c>
      <c r="I1034">
        <f t="shared" si="21"/>
        <v>0</v>
      </c>
      <c r="J1034">
        <v>1</v>
      </c>
      <c r="K1034">
        <v>0</v>
      </c>
    </row>
    <row r="1035" spans="1:11" x14ac:dyDescent="0.25">
      <c r="A1035" t="s">
        <v>6854</v>
      </c>
      <c r="B1035" t="s">
        <v>482</v>
      </c>
      <c r="C1035" t="s">
        <v>867</v>
      </c>
      <c r="D1035" t="s">
        <v>446</v>
      </c>
      <c r="E1035" t="s">
        <v>7312</v>
      </c>
      <c r="I1035">
        <f t="shared" si="21"/>
        <v>0</v>
      </c>
      <c r="J1035">
        <v>1</v>
      </c>
      <c r="K1035">
        <v>0</v>
      </c>
    </row>
    <row r="1036" spans="1:11" x14ac:dyDescent="0.25">
      <c r="A1036" t="s">
        <v>6448</v>
      </c>
      <c r="B1036" t="s">
        <v>482</v>
      </c>
      <c r="C1036" t="s">
        <v>867</v>
      </c>
      <c r="D1036" t="s">
        <v>446</v>
      </c>
      <c r="E1036" t="s">
        <v>6449</v>
      </c>
      <c r="I1036">
        <f t="shared" si="21"/>
        <v>0</v>
      </c>
      <c r="J1036">
        <v>1</v>
      </c>
      <c r="K1036">
        <v>0</v>
      </c>
    </row>
    <row r="1037" spans="1:11" x14ac:dyDescent="0.25">
      <c r="A1037" t="s">
        <v>6632</v>
      </c>
      <c r="B1037" t="s">
        <v>482</v>
      </c>
      <c r="C1037" t="s">
        <v>867</v>
      </c>
      <c r="D1037" t="s">
        <v>446</v>
      </c>
      <c r="E1037" t="s">
        <v>7137</v>
      </c>
      <c r="I1037">
        <f t="shared" si="21"/>
        <v>0</v>
      </c>
      <c r="J1037">
        <v>1</v>
      </c>
      <c r="K1037">
        <v>0</v>
      </c>
    </row>
    <row r="1038" spans="1:11" x14ac:dyDescent="0.25">
      <c r="A1038" t="s">
        <v>1382</v>
      </c>
      <c r="B1038" t="s">
        <v>482</v>
      </c>
      <c r="C1038" t="s">
        <v>524</v>
      </c>
      <c r="D1038">
        <v>3</v>
      </c>
      <c r="E1038" t="s">
        <v>7132</v>
      </c>
      <c r="F1038" t="s">
        <v>6241</v>
      </c>
      <c r="I1038">
        <f t="shared" si="21"/>
        <v>1</v>
      </c>
      <c r="J1038">
        <v>1</v>
      </c>
      <c r="K1038">
        <v>0</v>
      </c>
    </row>
    <row r="1039" spans="1:11" x14ac:dyDescent="0.25">
      <c r="A1039" t="s">
        <v>6548</v>
      </c>
      <c r="B1039" t="s">
        <v>482</v>
      </c>
      <c r="C1039" t="s">
        <v>524</v>
      </c>
      <c r="D1039">
        <v>3</v>
      </c>
      <c r="E1039" t="s">
        <v>7130</v>
      </c>
      <c r="F1039" t="s">
        <v>6241</v>
      </c>
      <c r="I1039">
        <f t="shared" si="21"/>
        <v>1</v>
      </c>
      <c r="J1039">
        <v>1</v>
      </c>
      <c r="K1039">
        <v>0</v>
      </c>
    </row>
    <row r="1040" spans="1:11" x14ac:dyDescent="0.25">
      <c r="A1040" t="s">
        <v>472</v>
      </c>
      <c r="B1040" t="s">
        <v>482</v>
      </c>
      <c r="C1040" t="s">
        <v>524</v>
      </c>
      <c r="D1040">
        <v>3</v>
      </c>
      <c r="E1040" t="s">
        <v>7129</v>
      </c>
      <c r="F1040" t="s">
        <v>6241</v>
      </c>
      <c r="I1040">
        <f t="shared" si="21"/>
        <v>1</v>
      </c>
      <c r="J1040">
        <v>1</v>
      </c>
      <c r="K1040">
        <v>0</v>
      </c>
    </row>
    <row r="1041" spans="1:11" x14ac:dyDescent="0.25">
      <c r="A1041" t="s">
        <v>1383</v>
      </c>
      <c r="B1041" t="s">
        <v>482</v>
      </c>
      <c r="C1041" t="s">
        <v>867</v>
      </c>
      <c r="D1041">
        <v>4</v>
      </c>
      <c r="E1041" t="s">
        <v>8657</v>
      </c>
      <c r="F1041" t="s">
        <v>6245</v>
      </c>
      <c r="G1041" t="s">
        <v>7095</v>
      </c>
      <c r="I1041">
        <f t="shared" si="21"/>
        <v>2</v>
      </c>
      <c r="J1041">
        <v>1</v>
      </c>
      <c r="K1041">
        <v>0</v>
      </c>
    </row>
    <row r="1042" spans="1:11" x14ac:dyDescent="0.25">
      <c r="A1042" t="s">
        <v>627</v>
      </c>
      <c r="B1042" t="s">
        <v>482</v>
      </c>
      <c r="C1042" t="s">
        <v>524</v>
      </c>
      <c r="D1042">
        <v>4</v>
      </c>
      <c r="E1042" t="s">
        <v>489</v>
      </c>
      <c r="I1042">
        <f t="shared" si="21"/>
        <v>0</v>
      </c>
      <c r="J1042">
        <v>1</v>
      </c>
      <c r="K1042">
        <v>0</v>
      </c>
    </row>
    <row r="1043" spans="1:11" x14ac:dyDescent="0.25">
      <c r="A1043" t="s">
        <v>812</v>
      </c>
      <c r="B1043" t="s">
        <v>482</v>
      </c>
      <c r="C1043" t="s">
        <v>867</v>
      </c>
      <c r="D1043">
        <v>4</v>
      </c>
      <c r="E1043" t="s">
        <v>6338</v>
      </c>
      <c r="F1043" t="s">
        <v>6245</v>
      </c>
      <c r="I1043">
        <f t="shared" si="21"/>
        <v>1</v>
      </c>
      <c r="J1043">
        <v>1</v>
      </c>
      <c r="K1043">
        <v>0</v>
      </c>
    </row>
    <row r="1044" spans="1:11" x14ac:dyDescent="0.25">
      <c r="A1044" t="s">
        <v>6724</v>
      </c>
      <c r="B1044" t="s">
        <v>482</v>
      </c>
      <c r="C1044" t="s">
        <v>524</v>
      </c>
      <c r="D1044">
        <v>4</v>
      </c>
      <c r="E1044" t="s">
        <v>6725</v>
      </c>
      <c r="I1044">
        <f t="shared" si="21"/>
        <v>0</v>
      </c>
      <c r="J1044">
        <v>1</v>
      </c>
      <c r="K1044">
        <v>0</v>
      </c>
    </row>
    <row r="1045" spans="1:11" x14ac:dyDescent="0.25">
      <c r="A1045" t="s">
        <v>1387</v>
      </c>
      <c r="B1045" t="s">
        <v>482</v>
      </c>
      <c r="C1045" t="s">
        <v>867</v>
      </c>
      <c r="D1045">
        <v>4</v>
      </c>
      <c r="E1045" t="s">
        <v>7128</v>
      </c>
      <c r="F1045" t="s">
        <v>6245</v>
      </c>
      <c r="I1045">
        <f t="shared" si="21"/>
        <v>1</v>
      </c>
      <c r="J1045">
        <v>1</v>
      </c>
      <c r="K1045">
        <v>0</v>
      </c>
    </row>
    <row r="1046" spans="1:11" x14ac:dyDescent="0.25">
      <c r="A1046" t="s">
        <v>1378</v>
      </c>
      <c r="B1046" t="s">
        <v>482</v>
      </c>
      <c r="C1046" t="s">
        <v>524</v>
      </c>
      <c r="D1046">
        <v>5</v>
      </c>
      <c r="E1046" t="s">
        <v>1379</v>
      </c>
      <c r="I1046">
        <f t="shared" si="21"/>
        <v>0</v>
      </c>
      <c r="J1046">
        <v>1</v>
      </c>
      <c r="K1046">
        <v>0</v>
      </c>
    </row>
    <row r="1047" spans="1:11" x14ac:dyDescent="0.25">
      <c r="A1047" t="s">
        <v>6835</v>
      </c>
      <c r="B1047" t="s">
        <v>482</v>
      </c>
      <c r="C1047" t="s">
        <v>525</v>
      </c>
      <c r="D1047">
        <v>3</v>
      </c>
      <c r="E1047" t="s">
        <v>7133</v>
      </c>
      <c r="I1047">
        <f t="shared" si="21"/>
        <v>0</v>
      </c>
      <c r="J1047">
        <v>1</v>
      </c>
      <c r="K1047">
        <v>0</v>
      </c>
    </row>
    <row r="1048" spans="1:11" x14ac:dyDescent="0.25">
      <c r="A1048" t="s">
        <v>6834</v>
      </c>
      <c r="B1048" t="s">
        <v>482</v>
      </c>
      <c r="C1048" t="s">
        <v>867</v>
      </c>
      <c r="D1048">
        <v>4</v>
      </c>
      <c r="E1048" t="s">
        <v>6836</v>
      </c>
      <c r="F1048" t="s">
        <v>6244</v>
      </c>
      <c r="I1048">
        <f t="shared" si="21"/>
        <v>1</v>
      </c>
      <c r="J1048">
        <v>1</v>
      </c>
      <c r="K1048">
        <v>0</v>
      </c>
    </row>
    <row r="1049" spans="1:11" x14ac:dyDescent="0.25">
      <c r="A1049" t="s">
        <v>1386</v>
      </c>
      <c r="B1049" t="s">
        <v>482</v>
      </c>
      <c r="C1049" t="s">
        <v>867</v>
      </c>
      <c r="D1049">
        <v>4</v>
      </c>
      <c r="E1049" t="s">
        <v>6339</v>
      </c>
      <c r="I1049">
        <f t="shared" si="21"/>
        <v>0</v>
      </c>
      <c r="J1049">
        <v>1</v>
      </c>
      <c r="K1049">
        <v>0</v>
      </c>
    </row>
    <row r="1050" spans="1:11" x14ac:dyDescent="0.25">
      <c r="A1050" t="s">
        <v>1384</v>
      </c>
      <c r="B1050" t="s">
        <v>482</v>
      </c>
      <c r="C1050" t="s">
        <v>525</v>
      </c>
      <c r="D1050">
        <v>4</v>
      </c>
      <c r="E1050" t="s">
        <v>1385</v>
      </c>
      <c r="I1050">
        <f t="shared" si="21"/>
        <v>0</v>
      </c>
      <c r="J1050">
        <v>1</v>
      </c>
      <c r="K1050">
        <v>0</v>
      </c>
    </row>
    <row r="1051" spans="1:11" x14ac:dyDescent="0.25">
      <c r="A1051" t="s">
        <v>1380</v>
      </c>
      <c r="B1051" t="s">
        <v>482</v>
      </c>
      <c r="C1051" t="s">
        <v>525</v>
      </c>
      <c r="D1051">
        <v>4</v>
      </c>
      <c r="E1051" t="s">
        <v>6951</v>
      </c>
      <c r="I1051">
        <f t="shared" si="21"/>
        <v>0</v>
      </c>
      <c r="J1051">
        <v>1</v>
      </c>
      <c r="K1051">
        <v>0</v>
      </c>
    </row>
    <row r="1052" spans="1:11" x14ac:dyDescent="0.25">
      <c r="A1052" t="s">
        <v>6420</v>
      </c>
      <c r="B1052" t="s">
        <v>482</v>
      </c>
      <c r="C1052" t="s">
        <v>525</v>
      </c>
      <c r="D1052">
        <v>4</v>
      </c>
      <c r="E1052" t="s">
        <v>6651</v>
      </c>
      <c r="I1052">
        <f t="shared" si="21"/>
        <v>0</v>
      </c>
      <c r="J1052">
        <v>1</v>
      </c>
      <c r="K1052">
        <v>0</v>
      </c>
    </row>
    <row r="1053" spans="1:11" x14ac:dyDescent="0.25">
      <c r="A1053" t="s">
        <v>6797</v>
      </c>
      <c r="B1053" t="s">
        <v>482</v>
      </c>
      <c r="C1053" t="s">
        <v>867</v>
      </c>
      <c r="D1053">
        <v>5</v>
      </c>
      <c r="E1053" t="s">
        <v>7132</v>
      </c>
      <c r="F1053" t="s">
        <v>6241</v>
      </c>
      <c r="I1053">
        <f t="shared" si="21"/>
        <v>1</v>
      </c>
      <c r="J1053">
        <v>1</v>
      </c>
      <c r="K1053">
        <v>0</v>
      </c>
    </row>
    <row r="1054" spans="1:11" x14ac:dyDescent="0.25">
      <c r="A1054" t="s">
        <v>6673</v>
      </c>
      <c r="B1054" t="s">
        <v>482</v>
      </c>
      <c r="C1054" t="s">
        <v>525</v>
      </c>
      <c r="D1054" t="s">
        <v>446</v>
      </c>
      <c r="E1054" t="s">
        <v>7311</v>
      </c>
      <c r="I1054">
        <f t="shared" si="21"/>
        <v>0</v>
      </c>
      <c r="J1054">
        <v>1</v>
      </c>
      <c r="K1054">
        <v>0</v>
      </c>
    </row>
    <row r="1055" spans="1:11" x14ac:dyDescent="0.25">
      <c r="A1055" t="s">
        <v>1389</v>
      </c>
      <c r="B1055" t="s">
        <v>482</v>
      </c>
      <c r="C1055" t="s">
        <v>867</v>
      </c>
      <c r="D1055">
        <v>0</v>
      </c>
      <c r="E1055" t="s">
        <v>6337</v>
      </c>
      <c r="F1055" t="s">
        <v>6253</v>
      </c>
      <c r="I1055">
        <f t="shared" si="21"/>
        <v>1</v>
      </c>
      <c r="J1055">
        <v>1</v>
      </c>
      <c r="K1055">
        <v>0</v>
      </c>
    </row>
    <row r="1056" spans="1:11" x14ac:dyDescent="0.25">
      <c r="A1056" t="s">
        <v>6487</v>
      </c>
      <c r="B1056" t="s">
        <v>482</v>
      </c>
      <c r="C1056" t="s">
        <v>523</v>
      </c>
      <c r="D1056">
        <v>4</v>
      </c>
      <c r="E1056" t="s">
        <v>6488</v>
      </c>
      <c r="I1056">
        <f t="shared" si="21"/>
        <v>0</v>
      </c>
      <c r="J1056">
        <v>1</v>
      </c>
      <c r="K1056">
        <v>0</v>
      </c>
    </row>
    <row r="1057" spans="1:11" x14ac:dyDescent="0.25">
      <c r="A1057" t="s">
        <v>6425</v>
      </c>
      <c r="B1057" t="s">
        <v>482</v>
      </c>
      <c r="C1057" t="s">
        <v>867</v>
      </c>
      <c r="D1057">
        <v>6</v>
      </c>
      <c r="E1057" t="s">
        <v>8524</v>
      </c>
      <c r="I1057">
        <f t="shared" si="21"/>
        <v>0</v>
      </c>
      <c r="J1057">
        <v>1</v>
      </c>
      <c r="K1057">
        <v>0</v>
      </c>
    </row>
    <row r="1058" spans="1:11" x14ac:dyDescent="0.25">
      <c r="A1058" t="s">
        <v>474</v>
      </c>
      <c r="B1058" t="s">
        <v>482</v>
      </c>
      <c r="C1058" t="s">
        <v>523</v>
      </c>
      <c r="D1058" t="s">
        <v>446</v>
      </c>
      <c r="E1058" t="s">
        <v>6340</v>
      </c>
      <c r="I1058">
        <f t="shared" si="21"/>
        <v>0</v>
      </c>
      <c r="J1058">
        <v>1</v>
      </c>
      <c r="K1058">
        <v>0</v>
      </c>
    </row>
    <row r="1059" spans="1:11" x14ac:dyDescent="0.25">
      <c r="A1059" t="s">
        <v>1375</v>
      </c>
      <c r="B1059" t="s">
        <v>482</v>
      </c>
      <c r="C1059" t="s">
        <v>524</v>
      </c>
      <c r="D1059" t="s">
        <v>446</v>
      </c>
      <c r="E1059" t="s">
        <v>7138</v>
      </c>
      <c r="I1059">
        <f t="shared" si="21"/>
        <v>0</v>
      </c>
      <c r="J1059">
        <v>1</v>
      </c>
      <c r="K1059">
        <v>0</v>
      </c>
    </row>
    <row r="1060" spans="1:11" x14ac:dyDescent="0.25">
      <c r="A1060" t="s">
        <v>452</v>
      </c>
      <c r="B1060" t="s">
        <v>482</v>
      </c>
      <c r="C1060" t="s">
        <v>523</v>
      </c>
      <c r="D1060" t="s">
        <v>446</v>
      </c>
      <c r="E1060" t="s">
        <v>1374</v>
      </c>
      <c r="I1060">
        <f t="shared" si="21"/>
        <v>0</v>
      </c>
      <c r="J1060">
        <v>1</v>
      </c>
      <c r="K1060">
        <v>0</v>
      </c>
    </row>
    <row r="1061" spans="1:11" x14ac:dyDescent="0.25">
      <c r="A1061" t="s">
        <v>6714</v>
      </c>
      <c r="B1061" s="9" t="s">
        <v>6</v>
      </c>
      <c r="C1061" t="s">
        <v>867</v>
      </c>
      <c r="D1061">
        <v>3</v>
      </c>
      <c r="E1061" t="s">
        <v>7255</v>
      </c>
      <c r="I1061">
        <f t="shared" si="21"/>
        <v>0</v>
      </c>
      <c r="J1061">
        <v>1</v>
      </c>
      <c r="K1061">
        <v>0</v>
      </c>
    </row>
    <row r="1062" spans="1:11" x14ac:dyDescent="0.25">
      <c r="A1062" t="s">
        <v>6627</v>
      </c>
      <c r="B1062" s="9" t="s">
        <v>6</v>
      </c>
      <c r="C1062" t="s">
        <v>867</v>
      </c>
      <c r="D1062">
        <v>3</v>
      </c>
      <c r="E1062" t="s">
        <v>7317</v>
      </c>
      <c r="F1062" t="s">
        <v>6244</v>
      </c>
      <c r="I1062">
        <f t="shared" si="21"/>
        <v>1</v>
      </c>
      <c r="J1062">
        <v>1</v>
      </c>
      <c r="K1062">
        <v>0</v>
      </c>
    </row>
    <row r="1063" spans="1:11" x14ac:dyDescent="0.25">
      <c r="A1063" t="s">
        <v>6626</v>
      </c>
      <c r="B1063" s="9" t="s">
        <v>6</v>
      </c>
      <c r="C1063" t="s">
        <v>867</v>
      </c>
      <c r="D1063">
        <v>3</v>
      </c>
      <c r="E1063" t="s">
        <v>7316</v>
      </c>
      <c r="F1063" t="s">
        <v>6244</v>
      </c>
      <c r="I1063">
        <f t="shared" si="21"/>
        <v>1</v>
      </c>
      <c r="J1063">
        <v>1</v>
      </c>
      <c r="K1063">
        <v>0</v>
      </c>
    </row>
    <row r="1064" spans="1:11" x14ac:dyDescent="0.25">
      <c r="A1064" t="s">
        <v>6567</v>
      </c>
      <c r="B1064" s="9" t="s">
        <v>6</v>
      </c>
      <c r="C1064" t="s">
        <v>867</v>
      </c>
      <c r="D1064">
        <v>4</v>
      </c>
      <c r="E1064" t="s">
        <v>6568</v>
      </c>
      <c r="I1064">
        <f t="shared" si="21"/>
        <v>0</v>
      </c>
      <c r="J1064">
        <v>1</v>
      </c>
      <c r="K1064">
        <v>0</v>
      </c>
    </row>
    <row r="1065" spans="1:11" x14ac:dyDescent="0.25">
      <c r="A1065" t="s">
        <v>8458</v>
      </c>
      <c r="B1065" s="9" t="s">
        <v>6</v>
      </c>
      <c r="C1065" t="s">
        <v>867</v>
      </c>
      <c r="D1065">
        <v>4</v>
      </c>
      <c r="E1065" t="s">
        <v>8459</v>
      </c>
      <c r="F1065" t="s">
        <v>6246</v>
      </c>
      <c r="G1065" t="s">
        <v>6241</v>
      </c>
      <c r="I1065">
        <f t="shared" si="21"/>
        <v>2</v>
      </c>
      <c r="J1065">
        <v>1</v>
      </c>
      <c r="K1065">
        <v>0</v>
      </c>
    </row>
    <row r="1066" spans="1:11" x14ac:dyDescent="0.25">
      <c r="A1066" t="s">
        <v>6929</v>
      </c>
      <c r="B1066" s="9" t="s">
        <v>6</v>
      </c>
      <c r="C1066" t="s">
        <v>867</v>
      </c>
      <c r="D1066">
        <v>4</v>
      </c>
      <c r="E1066" t="s">
        <v>7064</v>
      </c>
      <c r="I1066">
        <f t="shared" si="21"/>
        <v>0</v>
      </c>
      <c r="J1066">
        <v>1</v>
      </c>
      <c r="K1066">
        <v>0</v>
      </c>
    </row>
    <row r="1067" spans="1:11" x14ac:dyDescent="0.25">
      <c r="A1067" t="s">
        <v>6569</v>
      </c>
      <c r="B1067" s="9" t="s">
        <v>6</v>
      </c>
      <c r="C1067" t="s">
        <v>867</v>
      </c>
      <c r="D1067">
        <v>4</v>
      </c>
      <c r="E1067" t="s">
        <v>7063</v>
      </c>
      <c r="I1067">
        <f t="shared" si="21"/>
        <v>0</v>
      </c>
      <c r="J1067">
        <v>1</v>
      </c>
      <c r="K1067">
        <v>0</v>
      </c>
    </row>
    <row r="1068" spans="1:11" x14ac:dyDescent="0.25">
      <c r="A1068" t="s">
        <v>1397</v>
      </c>
      <c r="B1068" s="9" t="s">
        <v>6</v>
      </c>
      <c r="C1068" t="s">
        <v>867</v>
      </c>
      <c r="D1068">
        <v>4</v>
      </c>
      <c r="E1068" t="s">
        <v>1398</v>
      </c>
      <c r="I1068">
        <f t="shared" si="21"/>
        <v>0</v>
      </c>
      <c r="J1068">
        <v>1</v>
      </c>
      <c r="K1068">
        <v>0</v>
      </c>
    </row>
    <row r="1069" spans="1:11" x14ac:dyDescent="0.25">
      <c r="A1069" t="s">
        <v>3361</v>
      </c>
      <c r="B1069" s="9" t="s">
        <v>6</v>
      </c>
      <c r="C1069" t="s">
        <v>867</v>
      </c>
      <c r="D1069">
        <v>5</v>
      </c>
      <c r="E1069" t="s">
        <v>6345</v>
      </c>
      <c r="I1069">
        <f t="shared" si="21"/>
        <v>0</v>
      </c>
      <c r="J1069">
        <v>1</v>
      </c>
      <c r="K1069">
        <v>0</v>
      </c>
    </row>
    <row r="1070" spans="1:11" x14ac:dyDescent="0.25">
      <c r="A1070" t="s">
        <v>6620</v>
      </c>
      <c r="B1070" s="9" t="s">
        <v>6</v>
      </c>
      <c r="C1070" t="s">
        <v>867</v>
      </c>
      <c r="D1070">
        <v>5</v>
      </c>
      <c r="E1070" t="s">
        <v>7320</v>
      </c>
      <c r="F1070" s="25"/>
      <c r="G1070" s="25"/>
      <c r="H1070" s="25"/>
      <c r="I1070">
        <f t="shared" si="21"/>
        <v>0</v>
      </c>
      <c r="J1070">
        <v>1</v>
      </c>
      <c r="K1070">
        <v>0</v>
      </c>
    </row>
    <row r="1071" spans="1:11" x14ac:dyDescent="0.25">
      <c r="A1071" t="s">
        <v>1393</v>
      </c>
      <c r="B1071" s="9" t="s">
        <v>6</v>
      </c>
      <c r="C1071" t="s">
        <v>867</v>
      </c>
      <c r="D1071">
        <v>5</v>
      </c>
      <c r="E1071" t="s">
        <v>8892</v>
      </c>
      <c r="I1071">
        <f t="shared" ref="I1071:I1134" si="22">COUNTA(F1071:H1071)</f>
        <v>0</v>
      </c>
      <c r="J1071">
        <v>1</v>
      </c>
      <c r="K1071">
        <v>0</v>
      </c>
    </row>
    <row r="1072" spans="1:11" x14ac:dyDescent="0.25">
      <c r="A1072" t="s">
        <v>1394</v>
      </c>
      <c r="B1072" s="9" t="s">
        <v>6</v>
      </c>
      <c r="C1072" t="s">
        <v>867</v>
      </c>
      <c r="D1072">
        <v>5</v>
      </c>
      <c r="E1072" t="s">
        <v>6343</v>
      </c>
      <c r="I1072">
        <f t="shared" si="22"/>
        <v>0</v>
      </c>
      <c r="J1072">
        <v>1</v>
      </c>
      <c r="K1072">
        <v>0</v>
      </c>
    </row>
    <row r="1073" spans="1:11" x14ac:dyDescent="0.25">
      <c r="A1073" t="s">
        <v>1392</v>
      </c>
      <c r="B1073" s="9" t="s">
        <v>6</v>
      </c>
      <c r="C1073" t="s">
        <v>867</v>
      </c>
      <c r="D1073">
        <v>5</v>
      </c>
      <c r="E1073" t="s">
        <v>6344</v>
      </c>
      <c r="F1073" t="s">
        <v>6244</v>
      </c>
      <c r="G1073" t="s">
        <v>6241</v>
      </c>
      <c r="I1073">
        <f t="shared" si="22"/>
        <v>2</v>
      </c>
      <c r="J1073">
        <v>1</v>
      </c>
      <c r="K1073">
        <v>0</v>
      </c>
    </row>
    <row r="1074" spans="1:11" x14ac:dyDescent="0.25">
      <c r="A1074" t="s">
        <v>868</v>
      </c>
      <c r="B1074" s="9" t="s">
        <v>6</v>
      </c>
      <c r="C1074" t="s">
        <v>867</v>
      </c>
      <c r="D1074">
        <v>6</v>
      </c>
      <c r="E1074" t="s">
        <v>7143</v>
      </c>
      <c r="I1074">
        <f t="shared" si="22"/>
        <v>0</v>
      </c>
      <c r="J1074">
        <v>1</v>
      </c>
      <c r="K1074">
        <v>0</v>
      </c>
    </row>
    <row r="1075" spans="1:11" x14ac:dyDescent="0.25">
      <c r="A1075" t="s">
        <v>6621</v>
      </c>
      <c r="B1075" s="9" t="s">
        <v>6</v>
      </c>
      <c r="C1075" t="s">
        <v>867</v>
      </c>
      <c r="D1075">
        <v>8</v>
      </c>
      <c r="E1075" t="s">
        <v>6199</v>
      </c>
      <c r="I1075">
        <f t="shared" si="22"/>
        <v>0</v>
      </c>
      <c r="J1075">
        <v>1</v>
      </c>
      <c r="K1075">
        <v>0</v>
      </c>
    </row>
    <row r="1076" spans="1:11" x14ac:dyDescent="0.25">
      <c r="A1076" t="s">
        <v>6885</v>
      </c>
      <c r="B1076" s="9" t="s">
        <v>6</v>
      </c>
      <c r="C1076" t="s">
        <v>524</v>
      </c>
      <c r="D1076">
        <v>0</v>
      </c>
      <c r="E1076" t="s">
        <v>6886</v>
      </c>
      <c r="F1076" t="s">
        <v>6234</v>
      </c>
      <c r="G1076" t="s">
        <v>6249</v>
      </c>
      <c r="I1076">
        <f t="shared" si="22"/>
        <v>2</v>
      </c>
      <c r="J1076">
        <v>1</v>
      </c>
      <c r="K1076">
        <v>0</v>
      </c>
    </row>
    <row r="1077" spans="1:11" x14ac:dyDescent="0.25">
      <c r="A1077" t="s">
        <v>6755</v>
      </c>
      <c r="B1077" s="9" t="s">
        <v>6</v>
      </c>
      <c r="C1077" t="s">
        <v>524</v>
      </c>
      <c r="D1077">
        <v>0</v>
      </c>
      <c r="E1077" t="s">
        <v>7139</v>
      </c>
      <c r="F1077" t="s">
        <v>6245</v>
      </c>
      <c r="I1077">
        <f t="shared" si="22"/>
        <v>1</v>
      </c>
      <c r="J1077">
        <v>1</v>
      </c>
      <c r="K1077">
        <v>0</v>
      </c>
    </row>
    <row r="1078" spans="1:11" x14ac:dyDescent="0.25">
      <c r="A1078" t="s">
        <v>1413</v>
      </c>
      <c r="B1078" s="9" t="s">
        <v>6</v>
      </c>
      <c r="C1078" t="s">
        <v>524</v>
      </c>
      <c r="D1078">
        <v>1</v>
      </c>
      <c r="E1078" t="s">
        <v>1414</v>
      </c>
      <c r="I1078">
        <f t="shared" si="22"/>
        <v>0</v>
      </c>
      <c r="J1078">
        <v>1</v>
      </c>
      <c r="K1078">
        <v>0</v>
      </c>
    </row>
    <row r="1079" spans="1:11" x14ac:dyDescent="0.25">
      <c r="A1079" t="s">
        <v>6730</v>
      </c>
      <c r="B1079" s="9" t="s">
        <v>6</v>
      </c>
      <c r="C1079" t="s">
        <v>524</v>
      </c>
      <c r="D1079">
        <v>3</v>
      </c>
      <c r="E1079" t="s">
        <v>906</v>
      </c>
      <c r="I1079">
        <f t="shared" si="22"/>
        <v>0</v>
      </c>
      <c r="J1079">
        <v>1</v>
      </c>
      <c r="K1079">
        <v>0</v>
      </c>
    </row>
    <row r="1080" spans="1:11" x14ac:dyDescent="0.25">
      <c r="A1080" t="s">
        <v>1410</v>
      </c>
      <c r="B1080" s="9" t="s">
        <v>6</v>
      </c>
      <c r="C1080" t="s">
        <v>524</v>
      </c>
      <c r="D1080">
        <v>3</v>
      </c>
      <c r="E1080" t="s">
        <v>8437</v>
      </c>
      <c r="I1080">
        <f t="shared" si="22"/>
        <v>0</v>
      </c>
      <c r="J1080">
        <v>1</v>
      </c>
      <c r="K1080">
        <v>0</v>
      </c>
    </row>
    <row r="1081" spans="1:11" x14ac:dyDescent="0.25">
      <c r="A1081" t="s">
        <v>3093</v>
      </c>
      <c r="B1081" s="9" t="s">
        <v>6</v>
      </c>
      <c r="C1081" t="s">
        <v>524</v>
      </c>
      <c r="D1081">
        <v>3</v>
      </c>
      <c r="E1081" t="s">
        <v>7141</v>
      </c>
      <c r="F1081" t="s">
        <v>6242</v>
      </c>
      <c r="I1081">
        <f t="shared" si="22"/>
        <v>1</v>
      </c>
      <c r="J1081">
        <v>1</v>
      </c>
      <c r="K1081">
        <v>0</v>
      </c>
    </row>
    <row r="1082" spans="1:11" x14ac:dyDescent="0.25">
      <c r="A1082" t="s">
        <v>750</v>
      </c>
      <c r="B1082" s="9" t="s">
        <v>6</v>
      </c>
      <c r="C1082" t="s">
        <v>524</v>
      </c>
      <c r="D1082">
        <v>3</v>
      </c>
      <c r="E1082" t="s">
        <v>7035</v>
      </c>
      <c r="F1082" t="s">
        <v>6241</v>
      </c>
      <c r="I1082">
        <f t="shared" si="22"/>
        <v>1</v>
      </c>
      <c r="J1082">
        <v>1</v>
      </c>
      <c r="K1082">
        <v>0</v>
      </c>
    </row>
    <row r="1083" spans="1:11" x14ac:dyDescent="0.25">
      <c r="A1083" t="s">
        <v>1411</v>
      </c>
      <c r="B1083" s="9" t="s">
        <v>6</v>
      </c>
      <c r="C1083" t="s">
        <v>524</v>
      </c>
      <c r="D1083">
        <v>3</v>
      </c>
      <c r="E1083" t="s">
        <v>671</v>
      </c>
      <c r="I1083">
        <f t="shared" si="22"/>
        <v>0</v>
      </c>
      <c r="J1083">
        <v>1</v>
      </c>
      <c r="K1083">
        <v>0</v>
      </c>
    </row>
    <row r="1084" spans="1:11" x14ac:dyDescent="0.25">
      <c r="A1084" t="s">
        <v>1402</v>
      </c>
      <c r="B1084" s="9" t="s">
        <v>6</v>
      </c>
      <c r="C1084" t="s">
        <v>524</v>
      </c>
      <c r="D1084">
        <v>4</v>
      </c>
      <c r="E1084" t="s">
        <v>7842</v>
      </c>
      <c r="F1084" t="s">
        <v>6280</v>
      </c>
      <c r="G1084" t="s">
        <v>6249</v>
      </c>
      <c r="I1084">
        <f t="shared" si="22"/>
        <v>2</v>
      </c>
      <c r="J1084">
        <v>1</v>
      </c>
      <c r="K1084">
        <v>0</v>
      </c>
    </row>
    <row r="1085" spans="1:11" x14ac:dyDescent="0.25">
      <c r="A1085" t="s">
        <v>462</v>
      </c>
      <c r="B1085" s="9" t="s">
        <v>6</v>
      </c>
      <c r="C1085" t="s">
        <v>524</v>
      </c>
      <c r="D1085">
        <v>4</v>
      </c>
      <c r="E1085" t="s">
        <v>827</v>
      </c>
      <c r="F1085" s="25" t="s">
        <v>6243</v>
      </c>
      <c r="G1085" s="25"/>
      <c r="H1085" s="25"/>
      <c r="I1085">
        <f t="shared" si="22"/>
        <v>1</v>
      </c>
      <c r="J1085">
        <v>1</v>
      </c>
      <c r="K1085">
        <v>0</v>
      </c>
    </row>
    <row r="1086" spans="1:11" x14ac:dyDescent="0.25">
      <c r="A1086" t="s">
        <v>500</v>
      </c>
      <c r="B1086" s="9" t="s">
        <v>6</v>
      </c>
      <c r="C1086" t="s">
        <v>524</v>
      </c>
      <c r="D1086">
        <v>4</v>
      </c>
      <c r="E1086" t="s">
        <v>6653</v>
      </c>
      <c r="F1086" t="s">
        <v>6246</v>
      </c>
      <c r="I1086">
        <f t="shared" si="22"/>
        <v>1</v>
      </c>
      <c r="J1086">
        <v>1</v>
      </c>
      <c r="K1086">
        <v>0</v>
      </c>
    </row>
    <row r="1087" spans="1:11" x14ac:dyDescent="0.25">
      <c r="A1087" t="s">
        <v>6406</v>
      </c>
      <c r="B1087" s="9" t="s">
        <v>6</v>
      </c>
      <c r="C1087" t="s">
        <v>524</v>
      </c>
      <c r="D1087">
        <v>4</v>
      </c>
      <c r="E1087" t="s">
        <v>888</v>
      </c>
      <c r="I1087">
        <f t="shared" si="22"/>
        <v>0</v>
      </c>
      <c r="J1087">
        <v>1</v>
      </c>
      <c r="K1087">
        <v>0</v>
      </c>
    </row>
    <row r="1088" spans="1:11" x14ac:dyDescent="0.25">
      <c r="A1088" t="s">
        <v>1399</v>
      </c>
      <c r="B1088" s="9" t="s">
        <v>6</v>
      </c>
      <c r="C1088" t="s">
        <v>524</v>
      </c>
      <c r="D1088">
        <v>4</v>
      </c>
      <c r="E1088" t="s">
        <v>1400</v>
      </c>
      <c r="F1088" t="s">
        <v>6241</v>
      </c>
      <c r="I1088">
        <f t="shared" si="22"/>
        <v>1</v>
      </c>
      <c r="J1088">
        <v>1</v>
      </c>
      <c r="K1088">
        <v>0</v>
      </c>
    </row>
    <row r="1089" spans="1:11" x14ac:dyDescent="0.25">
      <c r="A1089" t="s">
        <v>6481</v>
      </c>
      <c r="B1089" s="9" t="s">
        <v>6</v>
      </c>
      <c r="C1089" t="s">
        <v>524</v>
      </c>
      <c r="D1089">
        <v>4</v>
      </c>
      <c r="E1089" t="s">
        <v>7318</v>
      </c>
      <c r="I1089">
        <f t="shared" si="22"/>
        <v>0</v>
      </c>
      <c r="J1089">
        <v>1</v>
      </c>
      <c r="K1089">
        <v>0</v>
      </c>
    </row>
    <row r="1090" spans="1:11" x14ac:dyDescent="0.25">
      <c r="A1090" t="s">
        <v>6819</v>
      </c>
      <c r="B1090" s="9" t="s">
        <v>6</v>
      </c>
      <c r="C1090" t="s">
        <v>524</v>
      </c>
      <c r="D1090">
        <v>4</v>
      </c>
      <c r="E1090" t="s">
        <v>6820</v>
      </c>
      <c r="I1090">
        <f t="shared" si="22"/>
        <v>0</v>
      </c>
      <c r="J1090">
        <v>1</v>
      </c>
      <c r="K1090">
        <v>0</v>
      </c>
    </row>
    <row r="1091" spans="1:11" x14ac:dyDescent="0.25">
      <c r="A1091" t="s">
        <v>6757</v>
      </c>
      <c r="B1091" s="9" t="s">
        <v>6</v>
      </c>
      <c r="C1091" t="s">
        <v>524</v>
      </c>
      <c r="D1091">
        <v>4</v>
      </c>
      <c r="E1091" t="s">
        <v>7035</v>
      </c>
      <c r="F1091" t="s">
        <v>6241</v>
      </c>
      <c r="I1091">
        <f t="shared" si="22"/>
        <v>1</v>
      </c>
      <c r="J1091">
        <v>1</v>
      </c>
      <c r="K1091">
        <v>0</v>
      </c>
    </row>
    <row r="1092" spans="1:11" x14ac:dyDescent="0.25">
      <c r="A1092" t="s">
        <v>714</v>
      </c>
      <c r="B1092" s="9" t="s">
        <v>6</v>
      </c>
      <c r="C1092" t="s">
        <v>524</v>
      </c>
      <c r="D1092">
        <v>4</v>
      </c>
      <c r="E1092" t="s">
        <v>999</v>
      </c>
      <c r="F1092" t="s">
        <v>6246</v>
      </c>
      <c r="G1092" t="s">
        <v>6241</v>
      </c>
      <c r="I1092">
        <f t="shared" si="22"/>
        <v>2</v>
      </c>
      <c r="J1092">
        <v>1</v>
      </c>
      <c r="K1092">
        <v>0</v>
      </c>
    </row>
    <row r="1093" spans="1:11" x14ac:dyDescent="0.25">
      <c r="A1093" t="s">
        <v>6868</v>
      </c>
      <c r="B1093" s="9" t="s">
        <v>6</v>
      </c>
      <c r="C1093" t="s">
        <v>525</v>
      </c>
      <c r="D1093">
        <v>2</v>
      </c>
      <c r="E1093" t="s">
        <v>6869</v>
      </c>
      <c r="F1093" t="s">
        <v>6242</v>
      </c>
      <c r="G1093" t="s">
        <v>7095</v>
      </c>
      <c r="I1093">
        <f t="shared" si="22"/>
        <v>2</v>
      </c>
      <c r="J1093">
        <v>1</v>
      </c>
      <c r="K1093">
        <v>0</v>
      </c>
    </row>
    <row r="1094" spans="1:11" x14ac:dyDescent="0.25">
      <c r="A1094" t="s">
        <v>6723</v>
      </c>
      <c r="B1094" s="9" t="s">
        <v>6</v>
      </c>
      <c r="C1094" t="s">
        <v>525</v>
      </c>
      <c r="D1094">
        <v>2</v>
      </c>
      <c r="E1094" t="s">
        <v>8963</v>
      </c>
      <c r="F1094" s="25" t="s">
        <v>6243</v>
      </c>
      <c r="I1094">
        <f t="shared" si="22"/>
        <v>1</v>
      </c>
      <c r="J1094">
        <v>1</v>
      </c>
      <c r="K1094">
        <v>0</v>
      </c>
    </row>
    <row r="1095" spans="1:11" x14ac:dyDescent="0.25">
      <c r="A1095" t="s">
        <v>6799</v>
      </c>
      <c r="B1095" s="9" t="s">
        <v>6</v>
      </c>
      <c r="C1095" t="s">
        <v>525</v>
      </c>
      <c r="D1095">
        <v>2</v>
      </c>
      <c r="E1095" s="29" t="s">
        <v>7240</v>
      </c>
      <c r="F1095" t="s">
        <v>6272</v>
      </c>
      <c r="I1095">
        <f t="shared" si="22"/>
        <v>1</v>
      </c>
      <c r="J1095">
        <v>1</v>
      </c>
      <c r="K1095">
        <v>0</v>
      </c>
    </row>
    <row r="1096" spans="1:11" x14ac:dyDescent="0.25">
      <c r="A1096" t="s">
        <v>1409</v>
      </c>
      <c r="B1096" s="9" t="s">
        <v>6</v>
      </c>
      <c r="C1096" t="s">
        <v>525</v>
      </c>
      <c r="D1096">
        <v>3</v>
      </c>
      <c r="E1096" t="s">
        <v>7842</v>
      </c>
      <c r="F1096" t="s">
        <v>6233</v>
      </c>
      <c r="I1096">
        <f t="shared" si="22"/>
        <v>1</v>
      </c>
      <c r="J1096">
        <v>1</v>
      </c>
      <c r="K1096">
        <v>0</v>
      </c>
    </row>
    <row r="1097" spans="1:11" x14ac:dyDescent="0.25">
      <c r="A1097" t="s">
        <v>6536</v>
      </c>
      <c r="B1097" s="9" t="s">
        <v>6</v>
      </c>
      <c r="C1097" t="s">
        <v>525</v>
      </c>
      <c r="D1097">
        <v>3</v>
      </c>
      <c r="E1097" t="s">
        <v>7313</v>
      </c>
      <c r="F1097" s="25" t="s">
        <v>6244</v>
      </c>
      <c r="G1097" s="25"/>
      <c r="H1097" s="25"/>
      <c r="I1097">
        <f t="shared" si="22"/>
        <v>1</v>
      </c>
      <c r="J1097">
        <v>1</v>
      </c>
      <c r="K1097">
        <v>0</v>
      </c>
    </row>
    <row r="1098" spans="1:11" x14ac:dyDescent="0.25">
      <c r="A1098" t="s">
        <v>6750</v>
      </c>
      <c r="B1098" s="9" t="s">
        <v>6</v>
      </c>
      <c r="C1098" t="s">
        <v>525</v>
      </c>
      <c r="D1098">
        <v>3</v>
      </c>
      <c r="E1098" t="s">
        <v>6254</v>
      </c>
      <c r="F1098" t="s">
        <v>6246</v>
      </c>
      <c r="G1098" t="s">
        <v>6260</v>
      </c>
      <c r="H1098" t="s">
        <v>6241</v>
      </c>
      <c r="I1098">
        <f t="shared" si="22"/>
        <v>3</v>
      </c>
      <c r="J1098">
        <v>1</v>
      </c>
      <c r="K1098">
        <v>0</v>
      </c>
    </row>
    <row r="1099" spans="1:11" x14ac:dyDescent="0.25">
      <c r="A1099" t="s">
        <v>6859</v>
      </c>
      <c r="B1099" s="9" t="s">
        <v>6</v>
      </c>
      <c r="C1099" t="s">
        <v>525</v>
      </c>
      <c r="D1099">
        <v>3</v>
      </c>
      <c r="E1099" t="s">
        <v>6861</v>
      </c>
      <c r="I1099">
        <f t="shared" si="22"/>
        <v>0</v>
      </c>
      <c r="J1099">
        <v>1</v>
      </c>
      <c r="K1099">
        <v>0</v>
      </c>
    </row>
    <row r="1100" spans="1:11" x14ac:dyDescent="0.25">
      <c r="A1100" t="s">
        <v>6421</v>
      </c>
      <c r="B1100" s="9" t="s">
        <v>6</v>
      </c>
      <c r="C1100" t="s">
        <v>525</v>
      </c>
      <c r="D1100">
        <v>3</v>
      </c>
      <c r="E1100" t="s">
        <v>6422</v>
      </c>
      <c r="F1100" t="s">
        <v>6244</v>
      </c>
      <c r="I1100">
        <f t="shared" si="22"/>
        <v>1</v>
      </c>
      <c r="J1100">
        <v>1</v>
      </c>
      <c r="K1100">
        <v>0</v>
      </c>
    </row>
    <row r="1101" spans="1:11" x14ac:dyDescent="0.25">
      <c r="A1101" t="s">
        <v>6584</v>
      </c>
      <c r="B1101" s="9" t="s">
        <v>6</v>
      </c>
      <c r="C1101" t="s">
        <v>525</v>
      </c>
      <c r="D1101">
        <v>3</v>
      </c>
      <c r="E1101" t="s">
        <v>911</v>
      </c>
      <c r="F1101" t="s">
        <v>6233</v>
      </c>
      <c r="I1101">
        <f t="shared" si="22"/>
        <v>1</v>
      </c>
      <c r="J1101">
        <v>1</v>
      </c>
      <c r="K1101">
        <v>0</v>
      </c>
    </row>
    <row r="1102" spans="1:11" x14ac:dyDescent="0.25">
      <c r="A1102" t="s">
        <v>6887</v>
      </c>
      <c r="B1102" s="9" t="s">
        <v>6</v>
      </c>
      <c r="C1102" t="s">
        <v>525</v>
      </c>
      <c r="D1102">
        <v>3</v>
      </c>
      <c r="E1102" t="s">
        <v>9020</v>
      </c>
      <c r="F1102" t="s">
        <v>6241</v>
      </c>
      <c r="I1102">
        <f t="shared" si="22"/>
        <v>1</v>
      </c>
      <c r="J1102">
        <v>1</v>
      </c>
      <c r="K1102">
        <v>0</v>
      </c>
    </row>
    <row r="1103" spans="1:11" x14ac:dyDescent="0.25">
      <c r="A1103" t="s">
        <v>6423</v>
      </c>
      <c r="B1103" s="9" t="s">
        <v>6</v>
      </c>
      <c r="C1103" t="s">
        <v>525</v>
      </c>
      <c r="D1103">
        <v>3</v>
      </c>
      <c r="E1103" t="s">
        <v>7302</v>
      </c>
      <c r="I1103">
        <f t="shared" si="22"/>
        <v>0</v>
      </c>
      <c r="J1103">
        <v>1</v>
      </c>
      <c r="K1103">
        <v>0</v>
      </c>
    </row>
    <row r="1104" spans="1:11" x14ac:dyDescent="0.25">
      <c r="A1104" t="s">
        <v>1395</v>
      </c>
      <c r="B1104" s="9" t="s">
        <v>6</v>
      </c>
      <c r="C1104" t="s">
        <v>525</v>
      </c>
      <c r="D1104">
        <v>4</v>
      </c>
      <c r="E1104" t="s">
        <v>1097</v>
      </c>
      <c r="I1104">
        <f t="shared" si="22"/>
        <v>0</v>
      </c>
      <c r="J1104">
        <v>1</v>
      </c>
      <c r="K1104">
        <v>0</v>
      </c>
    </row>
    <row r="1105" spans="1:11" x14ac:dyDescent="0.25">
      <c r="A1105" t="s">
        <v>1405</v>
      </c>
      <c r="B1105" s="9" t="s">
        <v>6</v>
      </c>
      <c r="C1105" t="s">
        <v>525</v>
      </c>
      <c r="D1105">
        <v>4</v>
      </c>
      <c r="E1105" t="s">
        <v>925</v>
      </c>
      <c r="F1105" t="s">
        <v>6241</v>
      </c>
      <c r="I1105">
        <f t="shared" si="22"/>
        <v>1</v>
      </c>
      <c r="J1105">
        <v>1</v>
      </c>
      <c r="K1105">
        <v>0</v>
      </c>
    </row>
    <row r="1106" spans="1:11" x14ac:dyDescent="0.25">
      <c r="A1106" t="s">
        <v>1403</v>
      </c>
      <c r="B1106" s="9" t="s">
        <v>6</v>
      </c>
      <c r="C1106" t="s">
        <v>525</v>
      </c>
      <c r="D1106">
        <v>4</v>
      </c>
      <c r="E1106" t="s">
        <v>6255</v>
      </c>
      <c r="F1106" t="s">
        <v>6241</v>
      </c>
      <c r="G1106" t="s">
        <v>7095</v>
      </c>
      <c r="I1106">
        <f t="shared" si="22"/>
        <v>2</v>
      </c>
      <c r="J1106">
        <v>1</v>
      </c>
      <c r="K1106">
        <v>0</v>
      </c>
    </row>
    <row r="1107" spans="1:11" x14ac:dyDescent="0.25">
      <c r="A1107" t="s">
        <v>1407</v>
      </c>
      <c r="B1107" s="9" t="s">
        <v>6</v>
      </c>
      <c r="C1107" t="s">
        <v>525</v>
      </c>
      <c r="D1107">
        <v>4</v>
      </c>
      <c r="E1107" t="s">
        <v>6652</v>
      </c>
      <c r="F1107" t="s">
        <v>6241</v>
      </c>
      <c r="I1107">
        <f t="shared" si="22"/>
        <v>1</v>
      </c>
      <c r="J1107">
        <v>1</v>
      </c>
      <c r="K1107">
        <v>0</v>
      </c>
    </row>
    <row r="1108" spans="1:11" x14ac:dyDescent="0.25">
      <c r="A1108" t="s">
        <v>6483</v>
      </c>
      <c r="B1108" s="9" t="s">
        <v>6</v>
      </c>
      <c r="C1108" t="s">
        <v>525</v>
      </c>
      <c r="D1108">
        <v>4</v>
      </c>
      <c r="E1108" t="s">
        <v>6484</v>
      </c>
      <c r="I1108">
        <f t="shared" si="22"/>
        <v>0</v>
      </c>
      <c r="J1108">
        <v>1</v>
      </c>
      <c r="K1108">
        <v>0</v>
      </c>
    </row>
    <row r="1109" spans="1:11" x14ac:dyDescent="0.25">
      <c r="A1109" t="s">
        <v>1401</v>
      </c>
      <c r="B1109" s="9" t="s">
        <v>6</v>
      </c>
      <c r="C1109" t="s">
        <v>525</v>
      </c>
      <c r="D1109">
        <v>4</v>
      </c>
      <c r="E1109" t="s">
        <v>7071</v>
      </c>
      <c r="I1109">
        <f t="shared" si="22"/>
        <v>0</v>
      </c>
      <c r="J1109">
        <v>1</v>
      </c>
      <c r="K1109">
        <v>0</v>
      </c>
    </row>
    <row r="1110" spans="1:11" x14ac:dyDescent="0.25">
      <c r="A1110" t="s">
        <v>1404</v>
      </c>
      <c r="B1110" s="9" t="s">
        <v>6</v>
      </c>
      <c r="C1110" t="s">
        <v>525</v>
      </c>
      <c r="D1110">
        <v>4</v>
      </c>
      <c r="E1110" t="s">
        <v>6971</v>
      </c>
      <c r="I1110">
        <f t="shared" si="22"/>
        <v>0</v>
      </c>
      <c r="J1110">
        <v>1</v>
      </c>
      <c r="K1110">
        <v>0</v>
      </c>
    </row>
    <row r="1111" spans="1:11" x14ac:dyDescent="0.25">
      <c r="A1111" t="s">
        <v>6407</v>
      </c>
      <c r="B1111" s="9" t="s">
        <v>6</v>
      </c>
      <c r="C1111" t="s">
        <v>525</v>
      </c>
      <c r="D1111">
        <v>4</v>
      </c>
      <c r="E1111" t="s">
        <v>7070</v>
      </c>
      <c r="I1111">
        <f t="shared" si="22"/>
        <v>0</v>
      </c>
      <c r="J1111">
        <v>1</v>
      </c>
      <c r="K1111">
        <v>0</v>
      </c>
    </row>
    <row r="1112" spans="1:11" x14ac:dyDescent="0.25">
      <c r="A1112" t="s">
        <v>1406</v>
      </c>
      <c r="B1112" s="9" t="s">
        <v>6</v>
      </c>
      <c r="C1112" t="s">
        <v>525</v>
      </c>
      <c r="D1112">
        <v>4</v>
      </c>
      <c r="E1112" t="s">
        <v>499</v>
      </c>
      <c r="F1112" t="s">
        <v>6245</v>
      </c>
      <c r="I1112">
        <f t="shared" si="22"/>
        <v>1</v>
      </c>
      <c r="J1112">
        <v>1</v>
      </c>
      <c r="K1112">
        <v>0</v>
      </c>
    </row>
    <row r="1113" spans="1:11" x14ac:dyDescent="0.25">
      <c r="A1113" t="s">
        <v>6547</v>
      </c>
      <c r="B1113" s="9" t="s">
        <v>6</v>
      </c>
      <c r="C1113" t="s">
        <v>525</v>
      </c>
      <c r="D1113">
        <v>4</v>
      </c>
      <c r="E1113" t="s">
        <v>7319</v>
      </c>
      <c r="F1113" t="s">
        <v>6241</v>
      </c>
      <c r="I1113">
        <f t="shared" si="22"/>
        <v>1</v>
      </c>
      <c r="J1113">
        <v>1</v>
      </c>
      <c r="K1113">
        <v>0</v>
      </c>
    </row>
    <row r="1114" spans="1:11" x14ac:dyDescent="0.25">
      <c r="A1114" t="s">
        <v>6427</v>
      </c>
      <c r="B1114" s="9" t="s">
        <v>6</v>
      </c>
      <c r="C1114" t="s">
        <v>525</v>
      </c>
      <c r="D1114">
        <v>4</v>
      </c>
      <c r="E1114" t="s">
        <v>7315</v>
      </c>
      <c r="F1114" t="s">
        <v>6253</v>
      </c>
      <c r="I1114">
        <f t="shared" si="22"/>
        <v>1</v>
      </c>
      <c r="J1114">
        <v>1</v>
      </c>
      <c r="K1114">
        <v>0</v>
      </c>
    </row>
    <row r="1115" spans="1:11" x14ac:dyDescent="0.25">
      <c r="A1115" t="s">
        <v>417</v>
      </c>
      <c r="B1115" s="9" t="s">
        <v>6</v>
      </c>
      <c r="C1115" t="s">
        <v>525</v>
      </c>
      <c r="D1115">
        <v>4</v>
      </c>
      <c r="E1115" t="s">
        <v>904</v>
      </c>
      <c r="I1115">
        <f t="shared" si="22"/>
        <v>0</v>
      </c>
      <c r="J1115">
        <v>1</v>
      </c>
      <c r="K1115">
        <v>0</v>
      </c>
    </row>
    <row r="1116" spans="1:11" x14ac:dyDescent="0.25">
      <c r="A1116" t="s">
        <v>3304</v>
      </c>
      <c r="B1116" s="9" t="s">
        <v>6</v>
      </c>
      <c r="C1116" t="s">
        <v>867</v>
      </c>
      <c r="D1116">
        <v>5</v>
      </c>
      <c r="E1116" t="s">
        <v>6974</v>
      </c>
      <c r="F1116" t="s">
        <v>6241</v>
      </c>
      <c r="I1116">
        <f t="shared" si="22"/>
        <v>1</v>
      </c>
      <c r="J1116">
        <v>1</v>
      </c>
      <c r="K1116">
        <v>0</v>
      </c>
    </row>
    <row r="1117" spans="1:11" x14ac:dyDescent="0.25">
      <c r="A1117" t="s">
        <v>693</v>
      </c>
      <c r="B1117" s="9" t="s">
        <v>6</v>
      </c>
      <c r="C1117" t="s">
        <v>525</v>
      </c>
      <c r="D1117">
        <v>5</v>
      </c>
      <c r="E1117" t="s">
        <v>987</v>
      </c>
      <c r="I1117">
        <f t="shared" si="22"/>
        <v>0</v>
      </c>
      <c r="J1117">
        <v>1</v>
      </c>
      <c r="K1117">
        <v>0</v>
      </c>
    </row>
    <row r="1118" spans="1:11" x14ac:dyDescent="0.25">
      <c r="A1118" t="s">
        <v>3338</v>
      </c>
      <c r="B1118" s="9" t="s">
        <v>6</v>
      </c>
      <c r="C1118" t="s">
        <v>867</v>
      </c>
      <c r="D1118">
        <v>5</v>
      </c>
      <c r="E1118" t="s">
        <v>6970</v>
      </c>
      <c r="F1118" t="s">
        <v>6241</v>
      </c>
      <c r="I1118">
        <f t="shared" si="22"/>
        <v>1</v>
      </c>
      <c r="J1118">
        <v>1</v>
      </c>
      <c r="K1118">
        <v>0</v>
      </c>
    </row>
    <row r="1119" spans="1:11" x14ac:dyDescent="0.25">
      <c r="A1119" t="s">
        <v>6534</v>
      </c>
      <c r="B1119" s="9" t="s">
        <v>6</v>
      </c>
      <c r="C1119" t="s">
        <v>525</v>
      </c>
      <c r="D1119">
        <v>5</v>
      </c>
      <c r="E1119" t="s">
        <v>6535</v>
      </c>
      <c r="I1119">
        <f t="shared" si="22"/>
        <v>0</v>
      </c>
      <c r="J1119">
        <v>1</v>
      </c>
      <c r="K1119">
        <v>0</v>
      </c>
    </row>
    <row r="1120" spans="1:11" x14ac:dyDescent="0.25">
      <c r="A1120" t="s">
        <v>6353</v>
      </c>
      <c r="B1120" s="9" t="s">
        <v>6</v>
      </c>
      <c r="C1120" t="s">
        <v>525</v>
      </c>
      <c r="D1120">
        <v>5</v>
      </c>
      <c r="E1120" t="s">
        <v>6250</v>
      </c>
      <c r="F1120" s="25" t="s">
        <v>6243</v>
      </c>
      <c r="G1120" s="25"/>
      <c r="H1120" s="25"/>
      <c r="I1120">
        <f t="shared" si="22"/>
        <v>1</v>
      </c>
      <c r="J1120">
        <v>1</v>
      </c>
      <c r="K1120">
        <v>0</v>
      </c>
    </row>
    <row r="1121" spans="1:11" x14ac:dyDescent="0.25">
      <c r="A1121" t="s">
        <v>413</v>
      </c>
      <c r="B1121" s="9" t="s">
        <v>6</v>
      </c>
      <c r="C1121" t="s">
        <v>525</v>
      </c>
      <c r="D1121">
        <v>5</v>
      </c>
      <c r="E1121" t="s">
        <v>854</v>
      </c>
      <c r="I1121">
        <f t="shared" si="22"/>
        <v>0</v>
      </c>
      <c r="J1121">
        <v>1</v>
      </c>
      <c r="K1121">
        <v>0</v>
      </c>
    </row>
    <row r="1122" spans="1:11" x14ac:dyDescent="0.25">
      <c r="A1122" t="s">
        <v>6798</v>
      </c>
      <c r="B1122" s="9" t="s">
        <v>6</v>
      </c>
      <c r="C1122" t="s">
        <v>867</v>
      </c>
      <c r="D1122">
        <v>5</v>
      </c>
      <c r="E1122" t="s">
        <v>6800</v>
      </c>
      <c r="I1122">
        <f t="shared" si="22"/>
        <v>0</v>
      </c>
      <c r="J1122">
        <v>1</v>
      </c>
      <c r="K1122">
        <v>0</v>
      </c>
    </row>
    <row r="1123" spans="1:11" x14ac:dyDescent="0.25">
      <c r="A1123" t="s">
        <v>3346</v>
      </c>
      <c r="B1123" s="9" t="s">
        <v>6</v>
      </c>
      <c r="C1123" t="s">
        <v>867</v>
      </c>
      <c r="D1123">
        <v>5</v>
      </c>
      <c r="E1123" t="s">
        <v>6953</v>
      </c>
      <c r="I1123">
        <f t="shared" si="22"/>
        <v>0</v>
      </c>
      <c r="J1123">
        <v>1</v>
      </c>
      <c r="K1123">
        <v>0</v>
      </c>
    </row>
    <row r="1124" spans="1:11" x14ac:dyDescent="0.25">
      <c r="A1124" t="s">
        <v>1396</v>
      </c>
      <c r="B1124" s="9" t="s">
        <v>6</v>
      </c>
      <c r="C1124" t="s">
        <v>525</v>
      </c>
      <c r="D1124">
        <v>5</v>
      </c>
      <c r="E1124" t="s">
        <v>8888</v>
      </c>
      <c r="F1124" s="25" t="s">
        <v>6260</v>
      </c>
      <c r="G1124" s="25"/>
      <c r="H1124" s="25"/>
      <c r="I1124">
        <f t="shared" si="22"/>
        <v>1</v>
      </c>
      <c r="J1124">
        <v>1</v>
      </c>
      <c r="K1124">
        <v>0</v>
      </c>
    </row>
    <row r="1125" spans="1:11" x14ac:dyDescent="0.25">
      <c r="A1125" t="s">
        <v>6355</v>
      </c>
      <c r="B1125" s="9" t="s">
        <v>6</v>
      </c>
      <c r="C1125" t="s">
        <v>525</v>
      </c>
      <c r="D1125">
        <v>5</v>
      </c>
      <c r="E1125" t="s">
        <v>7142</v>
      </c>
      <c r="I1125">
        <f t="shared" si="22"/>
        <v>0</v>
      </c>
      <c r="J1125">
        <v>1</v>
      </c>
      <c r="K1125">
        <v>0</v>
      </c>
    </row>
    <row r="1126" spans="1:11" x14ac:dyDescent="0.25">
      <c r="A1126" t="s">
        <v>6424</v>
      </c>
      <c r="B1126" s="9" t="s">
        <v>6</v>
      </c>
      <c r="C1126" t="s">
        <v>867</v>
      </c>
      <c r="D1126">
        <v>6</v>
      </c>
      <c r="E1126" t="s">
        <v>7314</v>
      </c>
      <c r="F1126" t="s">
        <v>6246</v>
      </c>
      <c r="I1126">
        <f t="shared" si="22"/>
        <v>1</v>
      </c>
      <c r="J1126">
        <v>1</v>
      </c>
      <c r="K1126">
        <v>0</v>
      </c>
    </row>
    <row r="1127" spans="1:11" x14ac:dyDescent="0.25">
      <c r="A1127" t="s">
        <v>6354</v>
      </c>
      <c r="B1127" s="9" t="s">
        <v>6</v>
      </c>
      <c r="C1127" t="s">
        <v>867</v>
      </c>
      <c r="D1127">
        <v>6</v>
      </c>
      <c r="E1127" s="29" t="s">
        <v>6250</v>
      </c>
      <c r="I1127">
        <f t="shared" si="22"/>
        <v>0</v>
      </c>
      <c r="J1127">
        <v>1</v>
      </c>
      <c r="K1127">
        <v>0</v>
      </c>
    </row>
    <row r="1128" spans="1:11" x14ac:dyDescent="0.25">
      <c r="A1128" t="s">
        <v>3349</v>
      </c>
      <c r="B1128" s="9" t="s">
        <v>6</v>
      </c>
      <c r="C1128" t="s">
        <v>867</v>
      </c>
      <c r="D1128">
        <v>6</v>
      </c>
      <c r="E1128" t="s">
        <v>6960</v>
      </c>
      <c r="I1128">
        <f t="shared" si="22"/>
        <v>0</v>
      </c>
      <c r="J1128">
        <v>1</v>
      </c>
      <c r="K1128">
        <v>0</v>
      </c>
    </row>
    <row r="1129" spans="1:11" x14ac:dyDescent="0.25">
      <c r="A1129" t="s">
        <v>6413</v>
      </c>
      <c r="B1129" s="9" t="s">
        <v>6</v>
      </c>
      <c r="C1129" t="s">
        <v>867</v>
      </c>
      <c r="D1129">
        <v>8</v>
      </c>
      <c r="E1129" t="s">
        <v>6393</v>
      </c>
      <c r="I1129">
        <f t="shared" si="22"/>
        <v>0</v>
      </c>
      <c r="J1129">
        <v>1</v>
      </c>
      <c r="K1129">
        <v>0</v>
      </c>
    </row>
    <row r="1130" spans="1:11" x14ac:dyDescent="0.25">
      <c r="A1130" t="s">
        <v>6454</v>
      </c>
      <c r="B1130" s="9" t="s">
        <v>6</v>
      </c>
      <c r="C1130" t="s">
        <v>525</v>
      </c>
      <c r="D1130" t="s">
        <v>3092</v>
      </c>
      <c r="E1130" t="s">
        <v>7144</v>
      </c>
      <c r="F1130" t="s">
        <v>6241</v>
      </c>
      <c r="I1130">
        <f t="shared" si="22"/>
        <v>1</v>
      </c>
      <c r="J1130">
        <v>1</v>
      </c>
      <c r="K1130">
        <v>0</v>
      </c>
    </row>
    <row r="1131" spans="1:11" x14ac:dyDescent="0.25">
      <c r="A1131" t="s">
        <v>1391</v>
      </c>
      <c r="B1131" s="9" t="s">
        <v>6</v>
      </c>
      <c r="C1131" t="s">
        <v>525</v>
      </c>
      <c r="D1131" t="s">
        <v>446</v>
      </c>
      <c r="E1131" t="s">
        <v>6641</v>
      </c>
      <c r="I1131">
        <f t="shared" si="22"/>
        <v>0</v>
      </c>
      <c r="J1131">
        <v>1</v>
      </c>
      <c r="K1131">
        <v>0</v>
      </c>
    </row>
    <row r="1132" spans="1:11" x14ac:dyDescent="0.25">
      <c r="A1132" t="s">
        <v>1416</v>
      </c>
      <c r="B1132" s="9" t="s">
        <v>6</v>
      </c>
      <c r="C1132" t="s">
        <v>523</v>
      </c>
      <c r="D1132">
        <v>0</v>
      </c>
      <c r="E1132" t="s">
        <v>6341</v>
      </c>
      <c r="I1132">
        <f t="shared" si="22"/>
        <v>0</v>
      </c>
      <c r="J1132">
        <v>1</v>
      </c>
      <c r="K1132">
        <v>0</v>
      </c>
    </row>
    <row r="1133" spans="1:11" x14ac:dyDescent="0.25">
      <c r="A1133" t="s">
        <v>1415</v>
      </c>
      <c r="B1133" s="9" t="s">
        <v>6</v>
      </c>
      <c r="C1133" t="s">
        <v>523</v>
      </c>
      <c r="D1133">
        <v>1</v>
      </c>
      <c r="E1133" t="s">
        <v>6342</v>
      </c>
      <c r="F1133" t="s">
        <v>6241</v>
      </c>
      <c r="I1133">
        <f t="shared" si="22"/>
        <v>1</v>
      </c>
      <c r="J1133">
        <v>1</v>
      </c>
      <c r="K1133">
        <v>0</v>
      </c>
    </row>
    <row r="1134" spans="1:11" x14ac:dyDescent="0.25">
      <c r="A1134" t="s">
        <v>1412</v>
      </c>
      <c r="B1134" s="9" t="s">
        <v>6</v>
      </c>
      <c r="C1134" t="s">
        <v>523</v>
      </c>
      <c r="D1134">
        <v>2</v>
      </c>
      <c r="E1134" t="s">
        <v>7140</v>
      </c>
      <c r="F1134" t="s">
        <v>6241</v>
      </c>
      <c r="I1134">
        <f t="shared" si="22"/>
        <v>1</v>
      </c>
      <c r="J1134">
        <v>1</v>
      </c>
      <c r="K1134">
        <v>0</v>
      </c>
    </row>
    <row r="1135" spans="1:11" x14ac:dyDescent="0.25">
      <c r="A1135" t="s">
        <v>561</v>
      </c>
      <c r="B1135" s="9" t="s">
        <v>6</v>
      </c>
      <c r="C1135" t="s">
        <v>523</v>
      </c>
      <c r="D1135">
        <v>2</v>
      </c>
      <c r="E1135" t="s">
        <v>7842</v>
      </c>
      <c r="F1135" t="s">
        <v>6233</v>
      </c>
      <c r="I1135">
        <f t="shared" ref="I1135:I1140" si="23">COUNTA(F1135:H1135)</f>
        <v>1</v>
      </c>
      <c r="J1135">
        <v>1</v>
      </c>
      <c r="K1135">
        <v>0</v>
      </c>
    </row>
    <row r="1136" spans="1:11" x14ac:dyDescent="0.25">
      <c r="A1136" t="s">
        <v>521</v>
      </c>
      <c r="B1136" s="9" t="s">
        <v>6</v>
      </c>
      <c r="C1136" t="s">
        <v>523</v>
      </c>
      <c r="D1136">
        <v>2</v>
      </c>
      <c r="E1136" t="s">
        <v>1019</v>
      </c>
      <c r="F1136" t="s">
        <v>6241</v>
      </c>
      <c r="I1136">
        <f t="shared" si="23"/>
        <v>1</v>
      </c>
      <c r="J1136">
        <v>1</v>
      </c>
      <c r="K1136">
        <v>0</v>
      </c>
    </row>
    <row r="1137" spans="1:11" x14ac:dyDescent="0.25">
      <c r="A1137" t="s">
        <v>555</v>
      </c>
      <c r="B1137" s="9" t="s">
        <v>6</v>
      </c>
      <c r="C1137" t="s">
        <v>523</v>
      </c>
      <c r="D1137">
        <v>3</v>
      </c>
      <c r="E1137" t="s">
        <v>7842</v>
      </c>
      <c r="F1137" t="s">
        <v>6242</v>
      </c>
      <c r="I1137">
        <f t="shared" si="23"/>
        <v>1</v>
      </c>
      <c r="J1137">
        <v>1</v>
      </c>
      <c r="K1137">
        <v>0</v>
      </c>
    </row>
    <row r="1138" spans="1:11" x14ac:dyDescent="0.25">
      <c r="A1138" t="s">
        <v>475</v>
      </c>
      <c r="B1138" s="9" t="s">
        <v>6</v>
      </c>
      <c r="C1138" t="s">
        <v>523</v>
      </c>
      <c r="D1138">
        <v>3</v>
      </c>
      <c r="E1138" t="s">
        <v>910</v>
      </c>
      <c r="I1138">
        <f t="shared" si="23"/>
        <v>0</v>
      </c>
      <c r="J1138">
        <v>1</v>
      </c>
      <c r="K1138">
        <v>0</v>
      </c>
    </row>
    <row r="1139" spans="1:11" x14ac:dyDescent="0.25">
      <c r="A1139" t="s">
        <v>787</v>
      </c>
      <c r="B1139" s="9" t="s">
        <v>6</v>
      </c>
      <c r="C1139" t="s">
        <v>523</v>
      </c>
      <c r="D1139">
        <v>3</v>
      </c>
      <c r="E1139" t="s">
        <v>1408</v>
      </c>
      <c r="F1139" t="s">
        <v>6241</v>
      </c>
      <c r="I1139">
        <f t="shared" si="23"/>
        <v>1</v>
      </c>
      <c r="J1139">
        <v>1</v>
      </c>
      <c r="K1139">
        <v>0</v>
      </c>
    </row>
    <row r="1140" spans="1:11" x14ac:dyDescent="0.25">
      <c r="A1140" t="s">
        <v>664</v>
      </c>
      <c r="B1140" s="9" t="s">
        <v>6</v>
      </c>
      <c r="C1140" t="s">
        <v>523</v>
      </c>
      <c r="D1140">
        <v>3</v>
      </c>
      <c r="E1140" t="s">
        <v>498</v>
      </c>
      <c r="I1140">
        <f t="shared" si="23"/>
        <v>0</v>
      </c>
      <c r="J1140">
        <v>1</v>
      </c>
      <c r="K1140">
        <v>0</v>
      </c>
    </row>
  </sheetData>
  <autoFilter ref="A1:K1140" xr:uid="{D41F625C-F9FA-42D6-A0B3-21764E3166C5}"/>
  <sortState xmlns:xlrd2="http://schemas.microsoft.com/office/spreadsheetml/2017/richdata2" ref="A44:I1140">
    <sortCondition ref="B44:B1140"/>
    <sortCondition ref="D44:D1140"/>
    <sortCondition ref="E44:E1140"/>
    <sortCondition ref="A44:A1140"/>
  </sortState>
  <phoneticPr fontId="18"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E3CEB-487A-4D8A-B20D-20F496CC0CBE}">
  <dimension ref="A1:G231"/>
  <sheetViews>
    <sheetView topLeftCell="A181" zoomScale="70" zoomScaleNormal="70" workbookViewId="0">
      <selection activeCell="E232" sqref="E232"/>
    </sheetView>
  </sheetViews>
  <sheetFormatPr defaultRowHeight="15" x14ac:dyDescent="0.25"/>
  <cols>
    <col min="1" max="1" width="14.85546875" bestFit="1" customWidth="1"/>
    <col min="2" max="2" width="22.42578125" customWidth="1"/>
    <col min="3" max="4" width="13.28515625" bestFit="1" customWidth="1"/>
    <col min="5" max="5" width="149.140625" customWidth="1"/>
    <col min="6" max="7" width="6" customWidth="1"/>
  </cols>
  <sheetData>
    <row r="1" spans="1:7" x14ac:dyDescent="0.25">
      <c r="A1" s="3" t="s">
        <v>7841</v>
      </c>
      <c r="B1" s="3" t="s">
        <v>266</v>
      </c>
      <c r="C1" s="3" t="s">
        <v>795</v>
      </c>
      <c r="D1" s="3" t="s">
        <v>8226</v>
      </c>
      <c r="E1" s="3" t="s">
        <v>807</v>
      </c>
      <c r="F1" s="3" t="s">
        <v>400</v>
      </c>
      <c r="G1" s="3" t="s">
        <v>794</v>
      </c>
    </row>
    <row r="2" spans="1:7" x14ac:dyDescent="0.25">
      <c r="A2" t="s">
        <v>7662</v>
      </c>
      <c r="B2" t="s">
        <v>7584</v>
      </c>
      <c r="C2" t="s">
        <v>1469</v>
      </c>
      <c r="D2" t="s">
        <v>1536</v>
      </c>
      <c r="E2" t="s">
        <v>8231</v>
      </c>
      <c r="F2">
        <v>1</v>
      </c>
      <c r="G2">
        <v>1</v>
      </c>
    </row>
    <row r="3" spans="1:7" x14ac:dyDescent="0.25">
      <c r="A3" t="s">
        <v>8762</v>
      </c>
      <c r="B3" t="s">
        <v>7584</v>
      </c>
      <c r="C3" t="s">
        <v>1469</v>
      </c>
      <c r="D3" t="s">
        <v>1469</v>
      </c>
      <c r="E3" t="s">
        <v>8763</v>
      </c>
      <c r="F3">
        <v>1</v>
      </c>
      <c r="G3">
        <v>1</v>
      </c>
    </row>
    <row r="4" spans="1:7" x14ac:dyDescent="0.25">
      <c r="A4" t="s">
        <v>8764</v>
      </c>
      <c r="B4" t="s">
        <v>7584</v>
      </c>
      <c r="C4" t="s">
        <v>1524</v>
      </c>
      <c r="D4" t="s">
        <v>1471</v>
      </c>
      <c r="E4" t="s">
        <v>8768</v>
      </c>
      <c r="F4">
        <v>1</v>
      </c>
      <c r="G4">
        <v>1</v>
      </c>
    </row>
    <row r="5" spans="1:7" x14ac:dyDescent="0.25">
      <c r="A5" t="s">
        <v>8765</v>
      </c>
      <c r="B5" t="s">
        <v>7584</v>
      </c>
      <c r="C5" t="s">
        <v>6200</v>
      </c>
      <c r="D5" t="s">
        <v>6200</v>
      </c>
      <c r="E5" t="s">
        <v>8766</v>
      </c>
      <c r="F5">
        <v>1</v>
      </c>
      <c r="G5">
        <v>1</v>
      </c>
    </row>
    <row r="6" spans="1:7" x14ac:dyDescent="0.25">
      <c r="A6" t="s">
        <v>8769</v>
      </c>
      <c r="B6" t="s">
        <v>7584</v>
      </c>
      <c r="C6" t="s">
        <v>1536</v>
      </c>
      <c r="D6" t="s">
        <v>1536</v>
      </c>
      <c r="E6" t="s">
        <v>8932</v>
      </c>
      <c r="F6">
        <v>1</v>
      </c>
      <c r="G6">
        <v>1</v>
      </c>
    </row>
    <row r="7" spans="1:7" x14ac:dyDescent="0.25">
      <c r="A7" t="s">
        <v>7622</v>
      </c>
      <c r="B7" t="s">
        <v>7584</v>
      </c>
      <c r="C7" t="s">
        <v>1471</v>
      </c>
      <c r="D7" t="s">
        <v>1471</v>
      </c>
      <c r="E7" t="s">
        <v>7804</v>
      </c>
      <c r="F7">
        <v>1</v>
      </c>
      <c r="G7">
        <v>1</v>
      </c>
    </row>
    <row r="8" spans="1:7" x14ac:dyDescent="0.25">
      <c r="A8" t="s">
        <v>7631</v>
      </c>
      <c r="B8" t="s">
        <v>7584</v>
      </c>
      <c r="C8" t="s">
        <v>1481</v>
      </c>
      <c r="D8" t="s">
        <v>1499</v>
      </c>
      <c r="E8" t="s">
        <v>8232</v>
      </c>
      <c r="F8">
        <v>1</v>
      </c>
      <c r="G8">
        <v>1</v>
      </c>
    </row>
    <row r="9" spans="1:7" x14ac:dyDescent="0.25">
      <c r="A9" t="s">
        <v>7766</v>
      </c>
      <c r="B9" t="s">
        <v>7584</v>
      </c>
      <c r="C9" t="s">
        <v>1521</v>
      </c>
      <c r="D9" t="s">
        <v>1521</v>
      </c>
      <c r="E9" t="s">
        <v>7833</v>
      </c>
      <c r="F9">
        <v>1</v>
      </c>
      <c r="G9">
        <v>1</v>
      </c>
    </row>
    <row r="10" spans="1:7" x14ac:dyDescent="0.25">
      <c r="A10" t="s">
        <v>7624</v>
      </c>
      <c r="B10" t="s">
        <v>7584</v>
      </c>
      <c r="C10" t="s">
        <v>1468</v>
      </c>
      <c r="D10" t="s">
        <v>1481</v>
      </c>
      <c r="E10" t="s">
        <v>7805</v>
      </c>
      <c r="F10">
        <v>1</v>
      </c>
      <c r="G10">
        <v>1</v>
      </c>
    </row>
    <row r="11" spans="1:7" x14ac:dyDescent="0.25">
      <c r="A11" t="s">
        <v>7627</v>
      </c>
      <c r="B11" t="s">
        <v>7584</v>
      </c>
      <c r="C11" t="s">
        <v>1512</v>
      </c>
      <c r="D11" t="s">
        <v>1512</v>
      </c>
      <c r="E11" t="s">
        <v>7807</v>
      </c>
      <c r="F11">
        <v>1</v>
      </c>
      <c r="G11">
        <v>1</v>
      </c>
    </row>
    <row r="12" spans="1:7" x14ac:dyDescent="0.25">
      <c r="A12" t="s">
        <v>7698</v>
      </c>
      <c r="B12" t="s">
        <v>7584</v>
      </c>
      <c r="C12" t="s">
        <v>429</v>
      </c>
      <c r="D12" t="s">
        <v>429</v>
      </c>
      <c r="E12" t="s">
        <v>9062</v>
      </c>
      <c r="F12">
        <v>1</v>
      </c>
      <c r="G12">
        <v>1</v>
      </c>
    </row>
    <row r="13" spans="1:7" x14ac:dyDescent="0.25">
      <c r="A13" t="s">
        <v>7625</v>
      </c>
      <c r="B13" t="s">
        <v>7584</v>
      </c>
      <c r="C13" t="s">
        <v>1490</v>
      </c>
      <c r="D13" t="s">
        <v>1472</v>
      </c>
      <c r="E13" t="s">
        <v>8233</v>
      </c>
      <c r="F13">
        <v>1</v>
      </c>
      <c r="G13">
        <v>1</v>
      </c>
    </row>
    <row r="14" spans="1:7" x14ac:dyDescent="0.25">
      <c r="A14" t="s">
        <v>7630</v>
      </c>
      <c r="B14" t="s">
        <v>7584</v>
      </c>
      <c r="C14" t="s">
        <v>1499</v>
      </c>
      <c r="D14" t="s">
        <v>1482</v>
      </c>
      <c r="E14" t="s">
        <v>7808</v>
      </c>
      <c r="F14">
        <v>1</v>
      </c>
      <c r="G14">
        <v>1</v>
      </c>
    </row>
    <row r="15" spans="1:7" x14ac:dyDescent="0.25">
      <c r="A15" t="s">
        <v>7626</v>
      </c>
      <c r="B15" t="s">
        <v>7584</v>
      </c>
      <c r="C15" t="s">
        <v>6200</v>
      </c>
      <c r="D15" t="s">
        <v>6200</v>
      </c>
      <c r="E15" t="s">
        <v>7806</v>
      </c>
      <c r="F15">
        <v>1</v>
      </c>
      <c r="G15">
        <v>1</v>
      </c>
    </row>
    <row r="16" spans="1:7" x14ac:dyDescent="0.25">
      <c r="A16" t="s">
        <v>7678</v>
      </c>
      <c r="B16" t="s">
        <v>7584</v>
      </c>
      <c r="C16" t="s">
        <v>1546</v>
      </c>
      <c r="D16" t="s">
        <v>1499</v>
      </c>
      <c r="E16" t="s">
        <v>8234</v>
      </c>
      <c r="F16">
        <v>1</v>
      </c>
      <c r="G16">
        <v>1</v>
      </c>
    </row>
    <row r="17" spans="1:7" x14ac:dyDescent="0.25">
      <c r="A17" t="s">
        <v>7677</v>
      </c>
      <c r="B17" t="s">
        <v>7584</v>
      </c>
      <c r="C17" t="s">
        <v>1546</v>
      </c>
      <c r="D17" t="s">
        <v>1469</v>
      </c>
      <c r="E17" t="s">
        <v>8235</v>
      </c>
      <c r="F17">
        <v>1</v>
      </c>
      <c r="G17">
        <v>1</v>
      </c>
    </row>
    <row r="18" spans="1:7" x14ac:dyDescent="0.25">
      <c r="A18" t="s">
        <v>7790</v>
      </c>
      <c r="B18" t="s">
        <v>7584</v>
      </c>
      <c r="C18" t="s">
        <v>1514</v>
      </c>
      <c r="D18" t="s">
        <v>1536</v>
      </c>
      <c r="E18" t="s">
        <v>7835</v>
      </c>
      <c r="F18">
        <v>1</v>
      </c>
      <c r="G18">
        <v>1</v>
      </c>
    </row>
    <row r="19" spans="1:7" x14ac:dyDescent="0.25">
      <c r="A19" t="s">
        <v>7791</v>
      </c>
      <c r="B19" t="s">
        <v>7584</v>
      </c>
      <c r="C19" t="s">
        <v>1482</v>
      </c>
      <c r="D19" t="s">
        <v>1546</v>
      </c>
      <c r="E19" t="s">
        <v>7835</v>
      </c>
      <c r="F19">
        <v>1</v>
      </c>
      <c r="G19">
        <v>1</v>
      </c>
    </row>
    <row r="20" spans="1:7" x14ac:dyDescent="0.25">
      <c r="A20" t="s">
        <v>7792</v>
      </c>
      <c r="B20" t="s">
        <v>7584</v>
      </c>
      <c r="C20" t="s">
        <v>1492</v>
      </c>
      <c r="D20" t="s">
        <v>1471</v>
      </c>
      <c r="E20" t="s">
        <v>7835</v>
      </c>
      <c r="F20">
        <v>1</v>
      </c>
      <c r="G20">
        <v>1</v>
      </c>
    </row>
    <row r="21" spans="1:7" x14ac:dyDescent="0.25">
      <c r="A21" t="s">
        <v>7787</v>
      </c>
      <c r="B21" t="s">
        <v>7584</v>
      </c>
      <c r="C21" t="s">
        <v>1514</v>
      </c>
      <c r="D21" t="s">
        <v>1481</v>
      </c>
      <c r="E21" t="s">
        <v>8236</v>
      </c>
      <c r="F21">
        <v>1</v>
      </c>
      <c r="G21">
        <v>1</v>
      </c>
    </row>
    <row r="22" spans="1:7" x14ac:dyDescent="0.25">
      <c r="A22" t="s">
        <v>7801</v>
      </c>
      <c r="B22" t="s">
        <v>7584</v>
      </c>
      <c r="C22" t="s">
        <v>1468</v>
      </c>
      <c r="D22" t="s">
        <v>1468</v>
      </c>
      <c r="E22" t="s">
        <v>8237</v>
      </c>
      <c r="F22">
        <v>1</v>
      </c>
      <c r="G22">
        <v>1</v>
      </c>
    </row>
    <row r="23" spans="1:7" x14ac:dyDescent="0.25">
      <c r="A23" t="s">
        <v>7629</v>
      </c>
      <c r="B23" t="s">
        <v>7584</v>
      </c>
      <c r="C23" t="s">
        <v>1490</v>
      </c>
      <c r="D23" t="s">
        <v>1490</v>
      </c>
      <c r="E23" t="s">
        <v>8770</v>
      </c>
      <c r="F23">
        <v>1</v>
      </c>
      <c r="G23">
        <v>1</v>
      </c>
    </row>
    <row r="24" spans="1:7" x14ac:dyDescent="0.25">
      <c r="A24" t="s">
        <v>7658</v>
      </c>
      <c r="B24" t="s">
        <v>7584</v>
      </c>
      <c r="C24" t="s">
        <v>1471</v>
      </c>
      <c r="D24" t="s">
        <v>1514</v>
      </c>
      <c r="E24" t="s">
        <v>7812</v>
      </c>
      <c r="F24">
        <v>1</v>
      </c>
      <c r="G24">
        <v>1</v>
      </c>
    </row>
    <row r="25" spans="1:7" x14ac:dyDescent="0.25">
      <c r="A25" t="s">
        <v>7623</v>
      </c>
      <c r="B25" t="s">
        <v>7584</v>
      </c>
      <c r="C25" t="s">
        <v>1512</v>
      </c>
      <c r="D25" t="s">
        <v>1536</v>
      </c>
      <c r="E25" t="s">
        <v>8238</v>
      </c>
      <c r="F25">
        <v>1</v>
      </c>
      <c r="G25">
        <v>1</v>
      </c>
    </row>
    <row r="26" spans="1:7" x14ac:dyDescent="0.25">
      <c r="A26" t="s">
        <v>7759</v>
      </c>
      <c r="B26" t="s">
        <v>7584</v>
      </c>
      <c r="C26" t="s">
        <v>1521</v>
      </c>
      <c r="D26" t="s">
        <v>1514</v>
      </c>
      <c r="E26" t="s">
        <v>9063</v>
      </c>
      <c r="F26">
        <v>1</v>
      </c>
      <c r="G26">
        <v>1</v>
      </c>
    </row>
    <row r="27" spans="1:7" x14ac:dyDescent="0.25">
      <c r="A27" t="s">
        <v>7758</v>
      </c>
      <c r="B27" t="s">
        <v>7584</v>
      </c>
      <c r="C27" t="s">
        <v>1521</v>
      </c>
      <c r="D27" t="s">
        <v>1514</v>
      </c>
      <c r="E27" t="s">
        <v>9064</v>
      </c>
      <c r="F27">
        <v>1</v>
      </c>
      <c r="G27">
        <v>1</v>
      </c>
    </row>
    <row r="28" spans="1:7" x14ac:dyDescent="0.25">
      <c r="A28" t="s">
        <v>7751</v>
      </c>
      <c r="B28" t="s">
        <v>7584</v>
      </c>
      <c r="C28" t="s">
        <v>1471</v>
      </c>
      <c r="D28" t="s">
        <v>1499</v>
      </c>
      <c r="E28" t="s">
        <v>7830</v>
      </c>
      <c r="F28">
        <v>1</v>
      </c>
      <c r="G28">
        <v>1</v>
      </c>
    </row>
    <row r="29" spans="1:7" x14ac:dyDescent="0.25">
      <c r="A29" t="s">
        <v>7705</v>
      </c>
      <c r="B29" t="s">
        <v>7584</v>
      </c>
      <c r="C29" t="s">
        <v>1492</v>
      </c>
      <c r="D29" t="s">
        <v>1490</v>
      </c>
      <c r="E29" t="s">
        <v>7824</v>
      </c>
      <c r="F29">
        <v>1</v>
      </c>
      <c r="G29">
        <v>1</v>
      </c>
    </row>
    <row r="30" spans="1:7" x14ac:dyDescent="0.25">
      <c r="A30" t="s">
        <v>7694</v>
      </c>
      <c r="B30" t="s">
        <v>7584</v>
      </c>
      <c r="C30" t="s">
        <v>1521</v>
      </c>
      <c r="D30" t="s">
        <v>1512</v>
      </c>
      <c r="E30" t="s">
        <v>8771</v>
      </c>
      <c r="F30">
        <v>1</v>
      </c>
      <c r="G30">
        <v>1</v>
      </c>
    </row>
    <row r="31" spans="1:7" x14ac:dyDescent="0.25">
      <c r="A31" t="s">
        <v>7786</v>
      </c>
      <c r="B31" t="s">
        <v>7584</v>
      </c>
      <c r="C31" t="s">
        <v>1482</v>
      </c>
      <c r="D31" t="s">
        <v>1490</v>
      </c>
      <c r="E31" t="s">
        <v>7834</v>
      </c>
      <c r="F31">
        <v>1</v>
      </c>
      <c r="G31">
        <v>1</v>
      </c>
    </row>
    <row r="32" spans="1:7" x14ac:dyDescent="0.25">
      <c r="A32" t="s">
        <v>7793</v>
      </c>
      <c r="B32" t="s">
        <v>7584</v>
      </c>
      <c r="C32" t="s">
        <v>6200</v>
      </c>
      <c r="D32" t="s">
        <v>6200</v>
      </c>
      <c r="E32" t="s">
        <v>7836</v>
      </c>
      <c r="F32">
        <v>1</v>
      </c>
      <c r="G32">
        <v>1</v>
      </c>
    </row>
    <row r="33" spans="1:7" x14ac:dyDescent="0.25">
      <c r="A33" t="s">
        <v>7753</v>
      </c>
      <c r="B33" t="s">
        <v>7584</v>
      </c>
      <c r="C33" t="s">
        <v>6200</v>
      </c>
      <c r="D33" t="s">
        <v>6200</v>
      </c>
      <c r="E33" t="s">
        <v>8239</v>
      </c>
      <c r="F33">
        <v>1</v>
      </c>
      <c r="G33">
        <v>1</v>
      </c>
    </row>
    <row r="34" spans="1:7" x14ac:dyDescent="0.25">
      <c r="A34" t="s">
        <v>7752</v>
      </c>
      <c r="B34" t="s">
        <v>7584</v>
      </c>
      <c r="C34" t="s">
        <v>6200</v>
      </c>
      <c r="D34" t="s">
        <v>6200</v>
      </c>
      <c r="E34" t="s">
        <v>9058</v>
      </c>
      <c r="F34">
        <v>1</v>
      </c>
      <c r="G34">
        <v>1</v>
      </c>
    </row>
    <row r="35" spans="1:7" x14ac:dyDescent="0.25">
      <c r="A35" t="s">
        <v>7628</v>
      </c>
      <c r="B35" t="s">
        <v>7584</v>
      </c>
      <c r="C35" t="s">
        <v>1468</v>
      </c>
      <c r="D35" t="s">
        <v>1472</v>
      </c>
      <c r="E35" t="s">
        <v>8772</v>
      </c>
      <c r="F35">
        <v>1</v>
      </c>
      <c r="G35">
        <v>1</v>
      </c>
    </row>
    <row r="36" spans="1:7" x14ac:dyDescent="0.25">
      <c r="A36" t="s">
        <v>7794</v>
      </c>
      <c r="B36" t="s">
        <v>7584</v>
      </c>
      <c r="C36" t="s">
        <v>6200</v>
      </c>
      <c r="D36" t="s">
        <v>6200</v>
      </c>
      <c r="E36" t="s">
        <v>7837</v>
      </c>
      <c r="F36">
        <v>1</v>
      </c>
      <c r="G36">
        <v>1</v>
      </c>
    </row>
    <row r="37" spans="1:7" x14ac:dyDescent="0.25">
      <c r="A37" t="s">
        <v>7767</v>
      </c>
      <c r="B37" t="s">
        <v>7584</v>
      </c>
      <c r="C37" t="s">
        <v>6200</v>
      </c>
      <c r="D37" t="s">
        <v>6200</v>
      </c>
      <c r="E37" t="s">
        <v>8240</v>
      </c>
      <c r="F37">
        <v>1</v>
      </c>
      <c r="G37">
        <v>1</v>
      </c>
    </row>
    <row r="38" spans="1:7" x14ac:dyDescent="0.25">
      <c r="A38" t="s">
        <v>7666</v>
      </c>
      <c r="B38" t="s">
        <v>7584</v>
      </c>
      <c r="C38" t="s">
        <v>1492</v>
      </c>
      <c r="D38" t="s">
        <v>1479</v>
      </c>
      <c r="E38" t="s">
        <v>7815</v>
      </c>
      <c r="F38">
        <v>1</v>
      </c>
      <c r="G38">
        <v>1</v>
      </c>
    </row>
    <row r="39" spans="1:7" x14ac:dyDescent="0.25">
      <c r="A39" t="s">
        <v>7672</v>
      </c>
      <c r="B39" t="s">
        <v>7584</v>
      </c>
      <c r="C39" t="s">
        <v>1512</v>
      </c>
      <c r="D39" t="s">
        <v>1536</v>
      </c>
      <c r="E39" t="s">
        <v>9065</v>
      </c>
      <c r="F39">
        <v>1</v>
      </c>
      <c r="G39">
        <v>1</v>
      </c>
    </row>
    <row r="40" spans="1:7" x14ac:dyDescent="0.25">
      <c r="A40" t="s">
        <v>7671</v>
      </c>
      <c r="B40" t="s">
        <v>7584</v>
      </c>
      <c r="C40" t="s">
        <v>1492</v>
      </c>
      <c r="D40" t="s">
        <v>1479</v>
      </c>
      <c r="E40" t="s">
        <v>8241</v>
      </c>
      <c r="F40">
        <v>1</v>
      </c>
      <c r="G40">
        <v>1</v>
      </c>
    </row>
    <row r="41" spans="1:7" x14ac:dyDescent="0.25">
      <c r="A41" t="s">
        <v>7675</v>
      </c>
      <c r="B41" t="s">
        <v>7584</v>
      </c>
      <c r="C41" t="s">
        <v>1546</v>
      </c>
      <c r="D41" t="s">
        <v>1479</v>
      </c>
      <c r="E41" t="s">
        <v>8242</v>
      </c>
      <c r="F41">
        <v>1</v>
      </c>
      <c r="G41">
        <v>1</v>
      </c>
    </row>
    <row r="42" spans="1:7" x14ac:dyDescent="0.25">
      <c r="A42" t="s">
        <v>7676</v>
      </c>
      <c r="B42" t="s">
        <v>7584</v>
      </c>
      <c r="C42" t="s">
        <v>1482</v>
      </c>
      <c r="D42" t="s">
        <v>1209</v>
      </c>
      <c r="E42" t="s">
        <v>8243</v>
      </c>
      <c r="F42">
        <v>1</v>
      </c>
      <c r="G42">
        <v>1</v>
      </c>
    </row>
    <row r="43" spans="1:7" x14ac:dyDescent="0.25">
      <c r="A43" t="s">
        <v>7583</v>
      </c>
      <c r="B43" t="s">
        <v>7584</v>
      </c>
      <c r="C43" t="s">
        <v>1514</v>
      </c>
      <c r="D43" t="s">
        <v>1514</v>
      </c>
      <c r="E43" t="s">
        <v>8227</v>
      </c>
      <c r="F43">
        <v>1</v>
      </c>
      <c r="G43">
        <v>1</v>
      </c>
    </row>
    <row r="44" spans="1:7" x14ac:dyDescent="0.25">
      <c r="A44" t="s">
        <v>7703</v>
      </c>
      <c r="B44" t="s">
        <v>7584</v>
      </c>
      <c r="C44" t="s">
        <v>1536</v>
      </c>
      <c r="D44" t="s">
        <v>1468</v>
      </c>
      <c r="E44" t="s">
        <v>8244</v>
      </c>
      <c r="F44">
        <v>1</v>
      </c>
      <c r="G44">
        <v>1</v>
      </c>
    </row>
    <row r="45" spans="1:7" x14ac:dyDescent="0.25">
      <c r="A45" t="s">
        <v>7684</v>
      </c>
      <c r="B45" t="s">
        <v>7584</v>
      </c>
      <c r="C45" t="s">
        <v>1472</v>
      </c>
      <c r="D45" t="s">
        <v>1472</v>
      </c>
      <c r="E45" t="s">
        <v>8767</v>
      </c>
      <c r="F45">
        <v>1</v>
      </c>
      <c r="G45">
        <v>1</v>
      </c>
    </row>
    <row r="46" spans="1:7" x14ac:dyDescent="0.25">
      <c r="A46" t="s">
        <v>7685</v>
      </c>
      <c r="B46" t="s">
        <v>7584</v>
      </c>
      <c r="C46" t="s">
        <v>1524</v>
      </c>
      <c r="D46" t="s">
        <v>1524</v>
      </c>
      <c r="E46" t="s">
        <v>8767</v>
      </c>
      <c r="F46">
        <v>1</v>
      </c>
      <c r="G46">
        <v>1</v>
      </c>
    </row>
    <row r="47" spans="1:7" x14ac:dyDescent="0.25">
      <c r="A47" t="s">
        <v>7692</v>
      </c>
      <c r="B47" t="s">
        <v>7584</v>
      </c>
      <c r="C47" t="s">
        <v>1521</v>
      </c>
      <c r="D47" t="s">
        <v>1514</v>
      </c>
      <c r="E47" t="s">
        <v>8767</v>
      </c>
      <c r="F47">
        <v>1</v>
      </c>
      <c r="G47">
        <v>1</v>
      </c>
    </row>
    <row r="48" spans="1:7" x14ac:dyDescent="0.25">
      <c r="A48" t="s">
        <v>7789</v>
      </c>
      <c r="B48" t="s">
        <v>7584</v>
      </c>
      <c r="C48" t="s">
        <v>1471</v>
      </c>
      <c r="D48" t="s">
        <v>1492</v>
      </c>
      <c r="E48" t="s">
        <v>9023</v>
      </c>
      <c r="F48">
        <v>1</v>
      </c>
      <c r="G48">
        <v>1</v>
      </c>
    </row>
    <row r="49" spans="1:7" x14ac:dyDescent="0.25">
      <c r="A49" t="s">
        <v>7719</v>
      </c>
      <c r="B49" t="s">
        <v>7584</v>
      </c>
      <c r="C49" t="s">
        <v>6200</v>
      </c>
      <c r="D49" t="s">
        <v>6200</v>
      </c>
      <c r="E49" t="s">
        <v>8245</v>
      </c>
      <c r="F49">
        <v>1</v>
      </c>
      <c r="G49">
        <v>1</v>
      </c>
    </row>
    <row r="50" spans="1:7" x14ac:dyDescent="0.25">
      <c r="A50" t="s">
        <v>7711</v>
      </c>
      <c r="B50" t="s">
        <v>7584</v>
      </c>
      <c r="C50" t="s">
        <v>1514</v>
      </c>
      <c r="D50" t="s">
        <v>1546</v>
      </c>
      <c r="E50" t="s">
        <v>8246</v>
      </c>
      <c r="F50">
        <v>1</v>
      </c>
      <c r="G50">
        <v>1</v>
      </c>
    </row>
    <row r="51" spans="1:7" x14ac:dyDescent="0.25">
      <c r="A51" t="s">
        <v>7799</v>
      </c>
      <c r="B51" t="s">
        <v>7584</v>
      </c>
      <c r="C51" t="s">
        <v>1469</v>
      </c>
      <c r="D51" t="s">
        <v>1469</v>
      </c>
      <c r="E51" t="s">
        <v>8274</v>
      </c>
      <c r="F51">
        <v>1</v>
      </c>
      <c r="G51">
        <v>1</v>
      </c>
    </row>
    <row r="52" spans="1:7" x14ac:dyDescent="0.25">
      <c r="A52" t="s">
        <v>7707</v>
      </c>
      <c r="B52" t="s">
        <v>7584</v>
      </c>
      <c r="C52" t="s">
        <v>1468</v>
      </c>
      <c r="D52" t="s">
        <v>1482</v>
      </c>
      <c r="E52" t="s">
        <v>7826</v>
      </c>
      <c r="F52">
        <v>1</v>
      </c>
      <c r="G52">
        <v>1</v>
      </c>
    </row>
    <row r="53" spans="1:7" x14ac:dyDescent="0.25">
      <c r="A53" t="s">
        <v>7708</v>
      </c>
      <c r="B53" t="s">
        <v>7584</v>
      </c>
      <c r="C53" t="s">
        <v>1512</v>
      </c>
      <c r="D53" t="s">
        <v>1546</v>
      </c>
      <c r="E53" t="s">
        <v>7827</v>
      </c>
      <c r="F53">
        <v>1</v>
      </c>
      <c r="G53">
        <v>1</v>
      </c>
    </row>
    <row r="54" spans="1:7" x14ac:dyDescent="0.25">
      <c r="A54" t="s">
        <v>8247</v>
      </c>
      <c r="B54" t="s">
        <v>7584</v>
      </c>
      <c r="C54" t="s">
        <v>1481</v>
      </c>
      <c r="D54" t="s">
        <v>1512</v>
      </c>
      <c r="E54" t="s">
        <v>8248</v>
      </c>
      <c r="F54">
        <v>1</v>
      </c>
      <c r="G54">
        <v>1</v>
      </c>
    </row>
    <row r="55" spans="1:7" x14ac:dyDescent="0.25">
      <c r="A55" t="s">
        <v>7725</v>
      </c>
      <c r="B55" t="s">
        <v>7584</v>
      </c>
      <c r="C55" t="s">
        <v>6200</v>
      </c>
      <c r="D55" t="s">
        <v>6200</v>
      </c>
      <c r="E55" t="s">
        <v>8249</v>
      </c>
      <c r="F55">
        <v>1</v>
      </c>
      <c r="G55">
        <v>1</v>
      </c>
    </row>
    <row r="56" spans="1:7" x14ac:dyDescent="0.25">
      <c r="A56" t="s">
        <v>7727</v>
      </c>
      <c r="B56" t="s">
        <v>7584</v>
      </c>
      <c r="C56" t="s">
        <v>6200</v>
      </c>
      <c r="D56" t="s">
        <v>6200</v>
      </c>
      <c r="E56" t="s">
        <v>8250</v>
      </c>
      <c r="F56">
        <v>1</v>
      </c>
      <c r="G56">
        <v>1</v>
      </c>
    </row>
    <row r="57" spans="1:7" x14ac:dyDescent="0.25">
      <c r="A57" t="s">
        <v>7723</v>
      </c>
      <c r="B57" t="s">
        <v>7584</v>
      </c>
      <c r="C57" t="s">
        <v>6200</v>
      </c>
      <c r="D57" t="s">
        <v>6200</v>
      </c>
      <c r="E57" t="s">
        <v>8251</v>
      </c>
      <c r="F57">
        <v>1</v>
      </c>
      <c r="G57">
        <v>1</v>
      </c>
    </row>
    <row r="58" spans="1:7" x14ac:dyDescent="0.25">
      <c r="A58" t="s">
        <v>7726</v>
      </c>
      <c r="B58" t="s">
        <v>7584</v>
      </c>
      <c r="C58" t="s">
        <v>6200</v>
      </c>
      <c r="D58" t="s">
        <v>6200</v>
      </c>
      <c r="E58" t="s">
        <v>8252</v>
      </c>
      <c r="F58">
        <v>1</v>
      </c>
      <c r="G58">
        <v>1</v>
      </c>
    </row>
    <row r="59" spans="1:7" x14ac:dyDescent="0.25">
      <c r="A59" t="s">
        <v>7724</v>
      </c>
      <c r="B59" t="s">
        <v>7584</v>
      </c>
      <c r="C59" t="s">
        <v>6200</v>
      </c>
      <c r="D59" t="s">
        <v>6200</v>
      </c>
      <c r="E59" t="s">
        <v>8253</v>
      </c>
      <c r="F59">
        <v>1</v>
      </c>
      <c r="G59">
        <v>1</v>
      </c>
    </row>
    <row r="60" spans="1:7" x14ac:dyDescent="0.25">
      <c r="A60" t="s">
        <v>7728</v>
      </c>
      <c r="B60" t="s">
        <v>7584</v>
      </c>
      <c r="C60" t="s">
        <v>6200</v>
      </c>
      <c r="D60" t="s">
        <v>6200</v>
      </c>
      <c r="E60" t="s">
        <v>8254</v>
      </c>
      <c r="F60">
        <v>1</v>
      </c>
      <c r="G60">
        <v>1</v>
      </c>
    </row>
    <row r="61" spans="1:7" x14ac:dyDescent="0.25">
      <c r="A61" t="s">
        <v>7651</v>
      </c>
      <c r="B61" t="s">
        <v>7584</v>
      </c>
      <c r="C61" t="s">
        <v>1490</v>
      </c>
      <c r="D61" t="s">
        <v>1481</v>
      </c>
      <c r="E61" t="s">
        <v>7811</v>
      </c>
      <c r="F61">
        <v>1</v>
      </c>
      <c r="G61">
        <v>1</v>
      </c>
    </row>
    <row r="62" spans="1:7" x14ac:dyDescent="0.25">
      <c r="A62" t="s">
        <v>7729</v>
      </c>
      <c r="B62" t="s">
        <v>7584</v>
      </c>
      <c r="C62" t="s">
        <v>1512</v>
      </c>
      <c r="D62" t="s">
        <v>1512</v>
      </c>
      <c r="E62" t="s">
        <v>7829</v>
      </c>
      <c r="F62">
        <v>1</v>
      </c>
      <c r="G62">
        <v>1</v>
      </c>
    </row>
    <row r="63" spans="1:7" x14ac:dyDescent="0.25">
      <c r="A63" t="s">
        <v>7760</v>
      </c>
      <c r="B63" t="s">
        <v>7584</v>
      </c>
      <c r="C63" t="s">
        <v>429</v>
      </c>
      <c r="D63" t="s">
        <v>1482</v>
      </c>
      <c r="E63" t="s">
        <v>7832</v>
      </c>
      <c r="F63">
        <v>1</v>
      </c>
      <c r="G63">
        <v>1</v>
      </c>
    </row>
    <row r="64" spans="1:7" x14ac:dyDescent="0.25">
      <c r="A64" t="s">
        <v>7613</v>
      </c>
      <c r="B64" t="s">
        <v>7584</v>
      </c>
      <c r="C64" t="s">
        <v>1499</v>
      </c>
      <c r="D64" t="s">
        <v>1492</v>
      </c>
      <c r="E64" t="s">
        <v>8255</v>
      </c>
      <c r="F64">
        <v>1</v>
      </c>
      <c r="G64">
        <v>1</v>
      </c>
    </row>
    <row r="65" spans="1:7" x14ac:dyDescent="0.25">
      <c r="A65" t="s">
        <v>7695</v>
      </c>
      <c r="B65" t="s">
        <v>7584</v>
      </c>
      <c r="C65" t="s">
        <v>1469</v>
      </c>
      <c r="D65" t="s">
        <v>1490</v>
      </c>
      <c r="E65" t="s">
        <v>9066</v>
      </c>
      <c r="F65">
        <v>1</v>
      </c>
      <c r="G65">
        <v>1</v>
      </c>
    </row>
    <row r="66" spans="1:7" x14ac:dyDescent="0.25">
      <c r="A66" t="s">
        <v>7596</v>
      </c>
      <c r="B66" t="s">
        <v>7584</v>
      </c>
      <c r="C66" t="s">
        <v>1499</v>
      </c>
      <c r="D66" t="s">
        <v>1499</v>
      </c>
      <c r="E66" t="s">
        <v>8256</v>
      </c>
      <c r="F66">
        <v>1</v>
      </c>
      <c r="G66">
        <v>1</v>
      </c>
    </row>
    <row r="67" spans="1:7" x14ac:dyDescent="0.25">
      <c r="A67" t="s">
        <v>7603</v>
      </c>
      <c r="B67" t="s">
        <v>7584</v>
      </c>
      <c r="C67" t="s">
        <v>1471</v>
      </c>
      <c r="D67" t="s">
        <v>1471</v>
      </c>
      <c r="E67" t="s">
        <v>8257</v>
      </c>
      <c r="F67">
        <v>1</v>
      </c>
      <c r="G67">
        <v>1</v>
      </c>
    </row>
    <row r="68" spans="1:7" x14ac:dyDescent="0.25">
      <c r="A68" t="s">
        <v>7602</v>
      </c>
      <c r="B68" t="s">
        <v>7584</v>
      </c>
      <c r="C68" t="s">
        <v>1482</v>
      </c>
      <c r="D68" t="s">
        <v>1482</v>
      </c>
      <c r="E68" t="s">
        <v>8258</v>
      </c>
      <c r="F68">
        <v>1</v>
      </c>
      <c r="G68">
        <v>1</v>
      </c>
    </row>
    <row r="69" spans="1:7" x14ac:dyDescent="0.25">
      <c r="A69" t="s">
        <v>7588</v>
      </c>
      <c r="B69" t="s">
        <v>7584</v>
      </c>
      <c r="C69" t="s">
        <v>1521</v>
      </c>
      <c r="D69" t="s">
        <v>1521</v>
      </c>
      <c r="E69" t="s">
        <v>8259</v>
      </c>
      <c r="F69">
        <v>1</v>
      </c>
      <c r="G69">
        <v>1</v>
      </c>
    </row>
    <row r="70" spans="1:7" x14ac:dyDescent="0.25">
      <c r="A70" t="s">
        <v>7590</v>
      </c>
      <c r="B70" t="s">
        <v>7584</v>
      </c>
      <c r="C70" t="s">
        <v>1536</v>
      </c>
      <c r="D70" t="s">
        <v>1536</v>
      </c>
      <c r="E70" t="s">
        <v>8260</v>
      </c>
      <c r="F70">
        <v>1</v>
      </c>
      <c r="G70">
        <v>1</v>
      </c>
    </row>
    <row r="71" spans="1:7" x14ac:dyDescent="0.25">
      <c r="A71" t="s">
        <v>7592</v>
      </c>
      <c r="B71" t="s">
        <v>7584</v>
      </c>
      <c r="C71" t="s">
        <v>1492</v>
      </c>
      <c r="D71" t="s">
        <v>1492</v>
      </c>
      <c r="E71" t="s">
        <v>8261</v>
      </c>
      <c r="F71">
        <v>1</v>
      </c>
      <c r="G71">
        <v>1</v>
      </c>
    </row>
    <row r="72" spans="1:7" x14ac:dyDescent="0.25">
      <c r="A72" t="s">
        <v>7599</v>
      </c>
      <c r="B72" t="s">
        <v>7584</v>
      </c>
      <c r="C72" t="s">
        <v>1479</v>
      </c>
      <c r="D72" t="s">
        <v>1479</v>
      </c>
      <c r="E72" t="s">
        <v>8262</v>
      </c>
      <c r="F72">
        <v>1</v>
      </c>
      <c r="G72">
        <v>1</v>
      </c>
    </row>
    <row r="73" spans="1:7" x14ac:dyDescent="0.25">
      <c r="A73" t="s">
        <v>7587</v>
      </c>
      <c r="B73" t="s">
        <v>7584</v>
      </c>
      <c r="C73" t="s">
        <v>1481</v>
      </c>
      <c r="D73" t="s">
        <v>1481</v>
      </c>
      <c r="E73" t="s">
        <v>8263</v>
      </c>
      <c r="F73">
        <v>1</v>
      </c>
      <c r="G73">
        <v>1</v>
      </c>
    </row>
    <row r="74" spans="1:7" x14ac:dyDescent="0.25">
      <c r="A74" t="s">
        <v>7597</v>
      </c>
      <c r="B74" t="s">
        <v>7584</v>
      </c>
      <c r="C74" t="s">
        <v>1524</v>
      </c>
      <c r="D74" t="s">
        <v>1524</v>
      </c>
      <c r="E74" t="s">
        <v>8264</v>
      </c>
      <c r="F74">
        <v>1</v>
      </c>
      <c r="G74">
        <v>1</v>
      </c>
    </row>
    <row r="75" spans="1:7" x14ac:dyDescent="0.25">
      <c r="A75" t="s">
        <v>7600</v>
      </c>
      <c r="B75" t="s">
        <v>7584</v>
      </c>
      <c r="C75" t="s">
        <v>1468</v>
      </c>
      <c r="D75" t="s">
        <v>1468</v>
      </c>
      <c r="E75" t="s">
        <v>8265</v>
      </c>
      <c r="F75">
        <v>1</v>
      </c>
      <c r="G75">
        <v>1</v>
      </c>
    </row>
    <row r="76" spans="1:7" x14ac:dyDescent="0.25">
      <c r="A76" t="s">
        <v>7594</v>
      </c>
      <c r="B76" t="s">
        <v>7584</v>
      </c>
      <c r="C76" t="s">
        <v>1472</v>
      </c>
      <c r="D76" t="s">
        <v>1472</v>
      </c>
      <c r="E76" t="s">
        <v>8266</v>
      </c>
      <c r="F76">
        <v>1</v>
      </c>
      <c r="G76">
        <v>1</v>
      </c>
    </row>
    <row r="77" spans="1:7" x14ac:dyDescent="0.25">
      <c r="A77" t="s">
        <v>7591</v>
      </c>
      <c r="B77" t="s">
        <v>7584</v>
      </c>
      <c r="C77" t="s">
        <v>1209</v>
      </c>
      <c r="D77" t="s">
        <v>1209</v>
      </c>
      <c r="E77" t="s">
        <v>8267</v>
      </c>
      <c r="F77">
        <v>1</v>
      </c>
      <c r="G77">
        <v>1</v>
      </c>
    </row>
    <row r="78" spans="1:7" x14ac:dyDescent="0.25">
      <c r="A78" t="s">
        <v>7586</v>
      </c>
      <c r="B78" t="s">
        <v>7584</v>
      </c>
      <c r="C78" t="s">
        <v>1512</v>
      </c>
      <c r="D78" t="s">
        <v>1512</v>
      </c>
      <c r="E78" t="s">
        <v>8268</v>
      </c>
      <c r="F78">
        <v>1</v>
      </c>
      <c r="G78">
        <v>1</v>
      </c>
    </row>
    <row r="79" spans="1:7" x14ac:dyDescent="0.25">
      <c r="A79" t="s">
        <v>7593</v>
      </c>
      <c r="B79" t="s">
        <v>7584</v>
      </c>
      <c r="C79" t="s">
        <v>1469</v>
      </c>
      <c r="D79" t="s">
        <v>1469</v>
      </c>
      <c r="E79" t="s">
        <v>8269</v>
      </c>
      <c r="F79">
        <v>1</v>
      </c>
      <c r="G79">
        <v>1</v>
      </c>
    </row>
    <row r="80" spans="1:7" x14ac:dyDescent="0.25">
      <c r="A80" t="s">
        <v>7601</v>
      </c>
      <c r="B80" t="s">
        <v>7584</v>
      </c>
      <c r="C80" t="s">
        <v>429</v>
      </c>
      <c r="D80" t="s">
        <v>429</v>
      </c>
      <c r="E80" t="s">
        <v>8270</v>
      </c>
      <c r="F80">
        <v>1</v>
      </c>
      <c r="G80">
        <v>1</v>
      </c>
    </row>
    <row r="81" spans="1:7" x14ac:dyDescent="0.25">
      <c r="A81" t="s">
        <v>7595</v>
      </c>
      <c r="B81" t="s">
        <v>7584</v>
      </c>
      <c r="C81" t="s">
        <v>1546</v>
      </c>
      <c r="D81" t="s">
        <v>1546</v>
      </c>
      <c r="E81" t="s">
        <v>8271</v>
      </c>
      <c r="F81">
        <v>1</v>
      </c>
      <c r="G81">
        <v>1</v>
      </c>
    </row>
    <row r="82" spans="1:7" x14ac:dyDescent="0.25">
      <c r="A82" t="s">
        <v>7598</v>
      </c>
      <c r="B82" t="s">
        <v>7584</v>
      </c>
      <c r="C82" t="s">
        <v>1514</v>
      </c>
      <c r="D82" t="s">
        <v>1514</v>
      </c>
      <c r="E82" t="s">
        <v>8272</v>
      </c>
      <c r="F82">
        <v>1</v>
      </c>
      <c r="G82">
        <v>1</v>
      </c>
    </row>
    <row r="83" spans="1:7" x14ac:dyDescent="0.25">
      <c r="A83" t="s">
        <v>7589</v>
      </c>
      <c r="B83" t="s">
        <v>7584</v>
      </c>
      <c r="C83" t="s">
        <v>1490</v>
      </c>
      <c r="D83" t="s">
        <v>1490</v>
      </c>
      <c r="E83" t="s">
        <v>8273</v>
      </c>
      <c r="F83">
        <v>1</v>
      </c>
      <c r="G83">
        <v>1</v>
      </c>
    </row>
    <row r="84" spans="1:7" x14ac:dyDescent="0.25">
      <c r="A84" t="s">
        <v>7690</v>
      </c>
      <c r="B84" t="s">
        <v>7584</v>
      </c>
      <c r="C84" t="s">
        <v>1512</v>
      </c>
      <c r="D84" t="s">
        <v>1481</v>
      </c>
      <c r="E84" t="s">
        <v>8773</v>
      </c>
      <c r="F84">
        <v>1</v>
      </c>
      <c r="G84">
        <v>1</v>
      </c>
    </row>
    <row r="85" spans="1:7" x14ac:dyDescent="0.25">
      <c r="A85" t="s">
        <v>7800</v>
      </c>
      <c r="B85" t="s">
        <v>7584</v>
      </c>
      <c r="C85" t="s">
        <v>1499</v>
      </c>
      <c r="D85" t="s">
        <v>1481</v>
      </c>
      <c r="E85" t="s">
        <v>7840</v>
      </c>
      <c r="F85">
        <v>1</v>
      </c>
      <c r="G85">
        <v>1</v>
      </c>
    </row>
    <row r="86" spans="1:7" x14ac:dyDescent="0.25">
      <c r="A86" t="s">
        <v>7710</v>
      </c>
      <c r="B86" t="s">
        <v>7584</v>
      </c>
      <c r="C86" t="s">
        <v>1514</v>
      </c>
      <c r="D86" t="s">
        <v>429</v>
      </c>
      <c r="E86" t="s">
        <v>7828</v>
      </c>
      <c r="F86">
        <v>1</v>
      </c>
      <c r="G86">
        <v>1</v>
      </c>
    </row>
    <row r="87" spans="1:7" x14ac:dyDescent="0.25">
      <c r="A87" t="s">
        <v>7718</v>
      </c>
      <c r="B87" t="s">
        <v>7584</v>
      </c>
      <c r="C87" t="s">
        <v>1546</v>
      </c>
      <c r="D87" t="s">
        <v>1472</v>
      </c>
      <c r="E87" t="s">
        <v>7828</v>
      </c>
      <c r="F87">
        <v>1</v>
      </c>
      <c r="G87">
        <v>1</v>
      </c>
    </row>
    <row r="88" spans="1:7" x14ac:dyDescent="0.25">
      <c r="A88" t="s">
        <v>7621</v>
      </c>
      <c r="B88" t="s">
        <v>7584</v>
      </c>
      <c r="C88" t="s">
        <v>1481</v>
      </c>
      <c r="D88" t="s">
        <v>1468</v>
      </c>
      <c r="E88" t="s">
        <v>8275</v>
      </c>
      <c r="F88">
        <v>1</v>
      </c>
      <c r="G88">
        <v>1</v>
      </c>
    </row>
    <row r="89" spans="1:7" x14ac:dyDescent="0.25">
      <c r="A89" t="s">
        <v>7755</v>
      </c>
      <c r="B89" t="s">
        <v>7584</v>
      </c>
      <c r="C89" t="s">
        <v>1469</v>
      </c>
      <c r="D89" t="s">
        <v>1524</v>
      </c>
      <c r="E89" t="s">
        <v>8303</v>
      </c>
      <c r="F89">
        <v>1</v>
      </c>
      <c r="G89">
        <v>1</v>
      </c>
    </row>
    <row r="90" spans="1:7" x14ac:dyDescent="0.25">
      <c r="A90" t="s">
        <v>7661</v>
      </c>
      <c r="B90" t="s">
        <v>7584</v>
      </c>
      <c r="C90" t="s">
        <v>6200</v>
      </c>
      <c r="D90" t="s">
        <v>6200</v>
      </c>
      <c r="E90" t="s">
        <v>8304</v>
      </c>
      <c r="F90">
        <v>1</v>
      </c>
      <c r="G90">
        <v>1</v>
      </c>
    </row>
    <row r="91" spans="1:7" x14ac:dyDescent="0.25">
      <c r="A91" t="s">
        <v>7743</v>
      </c>
      <c r="B91" t="s">
        <v>7584</v>
      </c>
      <c r="C91" t="s">
        <v>1499</v>
      </c>
      <c r="D91" t="s">
        <v>1499</v>
      </c>
      <c r="E91" t="s">
        <v>8276</v>
      </c>
      <c r="F91">
        <v>1</v>
      </c>
      <c r="G91">
        <v>1</v>
      </c>
    </row>
    <row r="92" spans="1:7" x14ac:dyDescent="0.25">
      <c r="A92" t="s">
        <v>7750</v>
      </c>
      <c r="B92" t="s">
        <v>7584</v>
      </c>
      <c r="C92" t="s">
        <v>1471</v>
      </c>
      <c r="D92" t="s">
        <v>1471</v>
      </c>
      <c r="E92" t="s">
        <v>8277</v>
      </c>
      <c r="F92">
        <v>1</v>
      </c>
      <c r="G92">
        <v>1</v>
      </c>
    </row>
    <row r="93" spans="1:7" x14ac:dyDescent="0.25">
      <c r="A93" t="s">
        <v>7749</v>
      </c>
      <c r="B93" t="s">
        <v>7584</v>
      </c>
      <c r="C93" t="s">
        <v>1482</v>
      </c>
      <c r="D93" t="s">
        <v>1482</v>
      </c>
      <c r="E93" t="s">
        <v>8278</v>
      </c>
      <c r="F93">
        <v>1</v>
      </c>
      <c r="G93">
        <v>1</v>
      </c>
    </row>
    <row r="94" spans="1:7" x14ac:dyDescent="0.25">
      <c r="A94" t="s">
        <v>7735</v>
      </c>
      <c r="B94" t="s">
        <v>7584</v>
      </c>
      <c r="C94" t="s">
        <v>1521</v>
      </c>
      <c r="D94" t="s">
        <v>1521</v>
      </c>
      <c r="E94" t="s">
        <v>8279</v>
      </c>
      <c r="F94">
        <v>1</v>
      </c>
      <c r="G94">
        <v>1</v>
      </c>
    </row>
    <row r="95" spans="1:7" x14ac:dyDescent="0.25">
      <c r="A95" t="s">
        <v>7737</v>
      </c>
      <c r="B95" t="s">
        <v>7584</v>
      </c>
      <c r="C95" t="s">
        <v>1536</v>
      </c>
      <c r="D95" t="s">
        <v>1536</v>
      </c>
      <c r="E95" t="s">
        <v>8280</v>
      </c>
      <c r="F95">
        <v>1</v>
      </c>
      <c r="G95">
        <v>1</v>
      </c>
    </row>
    <row r="96" spans="1:7" x14ac:dyDescent="0.25">
      <c r="A96" t="s">
        <v>7739</v>
      </c>
      <c r="B96" t="s">
        <v>7584</v>
      </c>
      <c r="C96" t="s">
        <v>1492</v>
      </c>
      <c r="D96" t="s">
        <v>1492</v>
      </c>
      <c r="E96" t="s">
        <v>8281</v>
      </c>
      <c r="F96">
        <v>1</v>
      </c>
      <c r="G96">
        <v>1</v>
      </c>
    </row>
    <row r="97" spans="1:7" x14ac:dyDescent="0.25">
      <c r="A97" t="s">
        <v>7746</v>
      </c>
      <c r="B97" t="s">
        <v>7584</v>
      </c>
      <c r="C97" t="s">
        <v>1479</v>
      </c>
      <c r="D97" t="s">
        <v>1479</v>
      </c>
      <c r="E97" t="s">
        <v>8282</v>
      </c>
      <c r="F97">
        <v>1</v>
      </c>
      <c r="G97">
        <v>1</v>
      </c>
    </row>
    <row r="98" spans="1:7" x14ac:dyDescent="0.25">
      <c r="A98" t="s">
        <v>7734</v>
      </c>
      <c r="B98" t="s">
        <v>7584</v>
      </c>
      <c r="C98" t="s">
        <v>1481</v>
      </c>
      <c r="D98" t="s">
        <v>1481</v>
      </c>
      <c r="E98" t="s">
        <v>8283</v>
      </c>
      <c r="F98">
        <v>1</v>
      </c>
      <c r="G98">
        <v>1</v>
      </c>
    </row>
    <row r="99" spans="1:7" x14ac:dyDescent="0.25">
      <c r="A99" t="s">
        <v>7744</v>
      </c>
      <c r="B99" t="s">
        <v>7584</v>
      </c>
      <c r="C99" t="s">
        <v>1524</v>
      </c>
      <c r="D99" t="s">
        <v>1524</v>
      </c>
      <c r="E99" t="s">
        <v>8284</v>
      </c>
      <c r="F99">
        <v>1</v>
      </c>
      <c r="G99">
        <v>1</v>
      </c>
    </row>
    <row r="100" spans="1:7" x14ac:dyDescent="0.25">
      <c r="A100" t="s">
        <v>7747</v>
      </c>
      <c r="B100" t="s">
        <v>7584</v>
      </c>
      <c r="C100" t="s">
        <v>1468</v>
      </c>
      <c r="D100" t="s">
        <v>1468</v>
      </c>
      <c r="E100" t="s">
        <v>8285</v>
      </c>
      <c r="F100">
        <v>1</v>
      </c>
      <c r="G100">
        <v>1</v>
      </c>
    </row>
    <row r="101" spans="1:7" x14ac:dyDescent="0.25">
      <c r="A101" t="s">
        <v>7741</v>
      </c>
      <c r="B101" t="s">
        <v>7584</v>
      </c>
      <c r="C101" t="s">
        <v>1472</v>
      </c>
      <c r="D101" t="s">
        <v>1472</v>
      </c>
      <c r="E101" t="s">
        <v>8286</v>
      </c>
      <c r="F101">
        <v>1</v>
      </c>
      <c r="G101">
        <v>1</v>
      </c>
    </row>
    <row r="102" spans="1:7" x14ac:dyDescent="0.25">
      <c r="A102" t="s">
        <v>7738</v>
      </c>
      <c r="B102" t="s">
        <v>7584</v>
      </c>
      <c r="C102" t="s">
        <v>1209</v>
      </c>
      <c r="D102" t="s">
        <v>1209</v>
      </c>
      <c r="E102" t="s">
        <v>8287</v>
      </c>
      <c r="F102">
        <v>1</v>
      </c>
      <c r="G102">
        <v>1</v>
      </c>
    </row>
    <row r="103" spans="1:7" x14ac:dyDescent="0.25">
      <c r="A103" t="s">
        <v>7733</v>
      </c>
      <c r="B103" t="s">
        <v>7584</v>
      </c>
      <c r="C103" t="s">
        <v>1512</v>
      </c>
      <c r="D103" t="s">
        <v>1512</v>
      </c>
      <c r="E103" t="s">
        <v>8288</v>
      </c>
      <c r="F103">
        <v>1</v>
      </c>
      <c r="G103">
        <v>1</v>
      </c>
    </row>
    <row r="104" spans="1:7" x14ac:dyDescent="0.25">
      <c r="A104" t="s">
        <v>7740</v>
      </c>
      <c r="B104" t="s">
        <v>7584</v>
      </c>
      <c r="C104" t="s">
        <v>1469</v>
      </c>
      <c r="D104" t="s">
        <v>1469</v>
      </c>
      <c r="E104" t="s">
        <v>8289</v>
      </c>
      <c r="F104">
        <v>1</v>
      </c>
      <c r="G104">
        <v>1</v>
      </c>
    </row>
    <row r="105" spans="1:7" x14ac:dyDescent="0.25">
      <c r="A105" t="s">
        <v>7748</v>
      </c>
      <c r="B105" t="s">
        <v>7584</v>
      </c>
      <c r="C105" t="s">
        <v>429</v>
      </c>
      <c r="D105" t="s">
        <v>429</v>
      </c>
      <c r="E105" t="s">
        <v>8290</v>
      </c>
      <c r="F105">
        <v>1</v>
      </c>
      <c r="G105">
        <v>1</v>
      </c>
    </row>
    <row r="106" spans="1:7" x14ac:dyDescent="0.25">
      <c r="A106" t="s">
        <v>7742</v>
      </c>
      <c r="B106" t="s">
        <v>7584</v>
      </c>
      <c r="C106" t="s">
        <v>1546</v>
      </c>
      <c r="D106" t="s">
        <v>1546</v>
      </c>
      <c r="E106" t="s">
        <v>8291</v>
      </c>
      <c r="F106">
        <v>1</v>
      </c>
      <c r="G106">
        <v>1</v>
      </c>
    </row>
    <row r="107" spans="1:7" x14ac:dyDescent="0.25">
      <c r="A107" t="s">
        <v>7745</v>
      </c>
      <c r="B107" t="s">
        <v>7584</v>
      </c>
      <c r="C107" t="s">
        <v>1514</v>
      </c>
      <c r="D107" t="s">
        <v>1514</v>
      </c>
      <c r="E107" t="s">
        <v>8292</v>
      </c>
      <c r="F107">
        <v>1</v>
      </c>
      <c r="G107">
        <v>1</v>
      </c>
    </row>
    <row r="108" spans="1:7" x14ac:dyDescent="0.25">
      <c r="A108" t="s">
        <v>7736</v>
      </c>
      <c r="B108" t="s">
        <v>7584</v>
      </c>
      <c r="C108" t="s">
        <v>1490</v>
      </c>
      <c r="D108" t="s">
        <v>1490</v>
      </c>
      <c r="E108" t="s">
        <v>8293</v>
      </c>
      <c r="F108">
        <v>1</v>
      </c>
      <c r="G108">
        <v>1</v>
      </c>
    </row>
    <row r="109" spans="1:7" x14ac:dyDescent="0.25">
      <c r="A109" t="s">
        <v>7701</v>
      </c>
      <c r="B109" t="s">
        <v>7584</v>
      </c>
      <c r="C109" t="s">
        <v>1471</v>
      </c>
      <c r="D109" t="s">
        <v>1536</v>
      </c>
      <c r="E109" t="s">
        <v>8305</v>
      </c>
      <c r="F109">
        <v>1</v>
      </c>
      <c r="G109">
        <v>1</v>
      </c>
    </row>
    <row r="110" spans="1:7" x14ac:dyDescent="0.25">
      <c r="A110" t="s">
        <v>7702</v>
      </c>
      <c r="B110" t="s">
        <v>7584</v>
      </c>
      <c r="C110" t="s">
        <v>6200</v>
      </c>
      <c r="D110" t="s">
        <v>6200</v>
      </c>
      <c r="E110" t="s">
        <v>7823</v>
      </c>
      <c r="F110">
        <v>1</v>
      </c>
      <c r="G110">
        <v>1</v>
      </c>
    </row>
    <row r="111" spans="1:7" x14ac:dyDescent="0.25">
      <c r="A111" t="s">
        <v>7732</v>
      </c>
      <c r="B111" t="s">
        <v>7584</v>
      </c>
      <c r="C111" t="s">
        <v>1492</v>
      </c>
      <c r="D111" t="s">
        <v>1546</v>
      </c>
      <c r="E111" t="s">
        <v>8306</v>
      </c>
      <c r="F111">
        <v>1</v>
      </c>
      <c r="G111">
        <v>1</v>
      </c>
    </row>
    <row r="112" spans="1:7" x14ac:dyDescent="0.25">
      <c r="A112" t="s">
        <v>9067</v>
      </c>
      <c r="B112" t="s">
        <v>7584</v>
      </c>
      <c r="C112" t="s">
        <v>6200</v>
      </c>
      <c r="D112" t="s">
        <v>6200</v>
      </c>
      <c r="E112" t="s">
        <v>9069</v>
      </c>
      <c r="F112">
        <v>1</v>
      </c>
      <c r="G112">
        <v>1</v>
      </c>
    </row>
    <row r="113" spans="1:7" x14ac:dyDescent="0.25">
      <c r="A113" t="s">
        <v>7714</v>
      </c>
      <c r="B113" t="s">
        <v>7584</v>
      </c>
      <c r="C113" t="s">
        <v>6200</v>
      </c>
      <c r="D113" t="s">
        <v>6200</v>
      </c>
      <c r="E113" t="s">
        <v>9068</v>
      </c>
      <c r="F113">
        <v>1</v>
      </c>
      <c r="G113">
        <v>1</v>
      </c>
    </row>
    <row r="114" spans="1:7" x14ac:dyDescent="0.25">
      <c r="A114" t="s">
        <v>7756</v>
      </c>
      <c r="B114" t="s">
        <v>7584</v>
      </c>
      <c r="C114" t="s">
        <v>1512</v>
      </c>
      <c r="D114" t="s">
        <v>1472</v>
      </c>
      <c r="E114" t="s">
        <v>8294</v>
      </c>
      <c r="F114">
        <v>1</v>
      </c>
      <c r="G114">
        <v>1</v>
      </c>
    </row>
    <row r="115" spans="1:7" x14ac:dyDescent="0.25">
      <c r="A115" t="s">
        <v>7757</v>
      </c>
      <c r="B115" t="s">
        <v>7584</v>
      </c>
      <c r="C115" t="s">
        <v>1492</v>
      </c>
      <c r="D115" t="s">
        <v>1481</v>
      </c>
      <c r="E115" t="s">
        <v>8294</v>
      </c>
      <c r="F115">
        <v>1</v>
      </c>
      <c r="G115">
        <v>1</v>
      </c>
    </row>
    <row r="116" spans="1:7" x14ac:dyDescent="0.25">
      <c r="A116" t="s">
        <v>7697</v>
      </c>
      <c r="B116" t="s">
        <v>7584</v>
      </c>
      <c r="C116" t="s">
        <v>1471</v>
      </c>
      <c r="D116" t="s">
        <v>1481</v>
      </c>
      <c r="E116" t="s">
        <v>7822</v>
      </c>
      <c r="F116">
        <v>1</v>
      </c>
      <c r="G116">
        <v>1</v>
      </c>
    </row>
    <row r="117" spans="1:7" x14ac:dyDescent="0.25">
      <c r="A117" t="s">
        <v>7798</v>
      </c>
      <c r="B117" t="s">
        <v>7584</v>
      </c>
      <c r="C117" t="s">
        <v>1490</v>
      </c>
      <c r="D117" t="s">
        <v>1469</v>
      </c>
      <c r="E117" t="s">
        <v>7822</v>
      </c>
      <c r="F117">
        <v>1</v>
      </c>
      <c r="G117">
        <v>1</v>
      </c>
    </row>
    <row r="118" spans="1:7" x14ac:dyDescent="0.25">
      <c r="A118" t="s">
        <v>7754</v>
      </c>
      <c r="B118" t="s">
        <v>7584</v>
      </c>
      <c r="C118" t="s">
        <v>1469</v>
      </c>
      <c r="D118" t="s">
        <v>1469</v>
      </c>
      <c r="E118" t="s">
        <v>7831</v>
      </c>
      <c r="F118">
        <v>1</v>
      </c>
      <c r="G118">
        <v>1</v>
      </c>
    </row>
    <row r="119" spans="1:7" x14ac:dyDescent="0.25">
      <c r="A119" t="s">
        <v>7642</v>
      </c>
      <c r="B119" t="s">
        <v>7584</v>
      </c>
      <c r="C119" t="s">
        <v>1471</v>
      </c>
      <c r="D119" t="s">
        <v>1471</v>
      </c>
      <c r="E119" t="s">
        <v>7810</v>
      </c>
      <c r="F119">
        <v>1</v>
      </c>
      <c r="G119">
        <v>1</v>
      </c>
    </row>
    <row r="120" spans="1:7" x14ac:dyDescent="0.25">
      <c r="A120" t="s">
        <v>7638</v>
      </c>
      <c r="B120" t="s">
        <v>7584</v>
      </c>
      <c r="C120" t="s">
        <v>1468</v>
      </c>
      <c r="D120" t="s">
        <v>1481</v>
      </c>
      <c r="E120" t="s">
        <v>8307</v>
      </c>
      <c r="F120">
        <v>1</v>
      </c>
      <c r="G120">
        <v>1</v>
      </c>
    </row>
    <row r="121" spans="1:7" x14ac:dyDescent="0.25">
      <c r="A121" t="s">
        <v>7663</v>
      </c>
      <c r="B121" t="s">
        <v>7584</v>
      </c>
      <c r="C121" t="s">
        <v>1546</v>
      </c>
      <c r="D121" t="s">
        <v>1492</v>
      </c>
      <c r="E121" t="s">
        <v>8307</v>
      </c>
      <c r="F121">
        <v>1</v>
      </c>
      <c r="G121">
        <v>1</v>
      </c>
    </row>
    <row r="122" spans="1:7" x14ac:dyDescent="0.25">
      <c r="A122" t="s">
        <v>7689</v>
      </c>
      <c r="B122" t="s">
        <v>7584</v>
      </c>
      <c r="C122" t="s">
        <v>1524</v>
      </c>
      <c r="D122" t="s">
        <v>1482</v>
      </c>
      <c r="E122" t="s">
        <v>8307</v>
      </c>
      <c r="F122">
        <v>1</v>
      </c>
      <c r="G122">
        <v>1</v>
      </c>
    </row>
    <row r="123" spans="1:7" x14ac:dyDescent="0.25">
      <c r="A123" t="s">
        <v>7699</v>
      </c>
      <c r="B123" t="s">
        <v>7584</v>
      </c>
      <c r="C123" t="s">
        <v>1479</v>
      </c>
      <c r="D123" t="s">
        <v>1479</v>
      </c>
      <c r="E123" t="s">
        <v>8307</v>
      </c>
      <c r="F123">
        <v>1</v>
      </c>
      <c r="G123">
        <v>1</v>
      </c>
    </row>
    <row r="124" spans="1:7" x14ac:dyDescent="0.25">
      <c r="A124" t="s">
        <v>7843</v>
      </c>
      <c r="B124" t="s">
        <v>7584</v>
      </c>
      <c r="C124" t="s">
        <v>6200</v>
      </c>
      <c r="D124" t="s">
        <v>6200</v>
      </c>
      <c r="E124" t="s">
        <v>8308</v>
      </c>
      <c r="F124">
        <v>1</v>
      </c>
      <c r="G124">
        <v>1</v>
      </c>
    </row>
    <row r="125" spans="1:7" x14ac:dyDescent="0.25">
      <c r="A125" t="s">
        <v>7688</v>
      </c>
      <c r="B125" t="s">
        <v>7584</v>
      </c>
      <c r="C125" t="s">
        <v>1512</v>
      </c>
      <c r="D125" t="s">
        <v>1471</v>
      </c>
      <c r="E125" t="s">
        <v>8309</v>
      </c>
      <c r="F125">
        <v>1</v>
      </c>
      <c r="G125">
        <v>1</v>
      </c>
    </row>
    <row r="126" spans="1:7" x14ac:dyDescent="0.25">
      <c r="A126" t="s">
        <v>7693</v>
      </c>
      <c r="B126" t="s">
        <v>7584</v>
      </c>
      <c r="C126" t="s">
        <v>1492</v>
      </c>
      <c r="D126" t="s">
        <v>1492</v>
      </c>
      <c r="E126" t="s">
        <v>7821</v>
      </c>
      <c r="F126">
        <v>1</v>
      </c>
      <c r="G126">
        <v>1</v>
      </c>
    </row>
    <row r="127" spans="1:7" x14ac:dyDescent="0.25">
      <c r="A127" t="s">
        <v>7686</v>
      </c>
      <c r="B127" t="s">
        <v>7584</v>
      </c>
      <c r="C127" t="s">
        <v>1499</v>
      </c>
      <c r="D127" t="s">
        <v>1499</v>
      </c>
      <c r="E127" t="s">
        <v>8618</v>
      </c>
      <c r="F127">
        <v>1</v>
      </c>
      <c r="G127">
        <v>1</v>
      </c>
    </row>
    <row r="128" spans="1:7" x14ac:dyDescent="0.25">
      <c r="A128" t="s">
        <v>7650</v>
      </c>
      <c r="B128" t="s">
        <v>7584</v>
      </c>
      <c r="C128" t="s">
        <v>1482</v>
      </c>
      <c r="D128" t="s">
        <v>1481</v>
      </c>
      <c r="E128" t="s">
        <v>9025</v>
      </c>
      <c r="F128">
        <v>1</v>
      </c>
      <c r="G128">
        <v>1</v>
      </c>
    </row>
    <row r="129" spans="1:7" x14ac:dyDescent="0.25">
      <c r="A129" t="s">
        <v>7604</v>
      </c>
      <c r="B129" t="s">
        <v>7584</v>
      </c>
      <c r="C129" t="s">
        <v>1479</v>
      </c>
      <c r="D129" t="s">
        <v>1472</v>
      </c>
      <c r="E129" t="s">
        <v>8774</v>
      </c>
      <c r="F129">
        <v>1</v>
      </c>
      <c r="G129">
        <v>1</v>
      </c>
    </row>
    <row r="130" spans="1:7" x14ac:dyDescent="0.25">
      <c r="A130" t="s">
        <v>7605</v>
      </c>
      <c r="B130" t="s">
        <v>7584</v>
      </c>
      <c r="C130" t="s">
        <v>1490</v>
      </c>
      <c r="D130" t="s">
        <v>1481</v>
      </c>
      <c r="E130" t="s">
        <v>8775</v>
      </c>
      <c r="F130">
        <v>1</v>
      </c>
      <c r="G130">
        <v>1</v>
      </c>
    </row>
    <row r="131" spans="1:7" x14ac:dyDescent="0.25">
      <c r="A131" t="s">
        <v>7606</v>
      </c>
      <c r="B131" t="s">
        <v>7584</v>
      </c>
      <c r="C131" t="s">
        <v>1546</v>
      </c>
      <c r="D131" t="s">
        <v>1472</v>
      </c>
      <c r="E131" t="s">
        <v>8776</v>
      </c>
      <c r="F131">
        <v>1</v>
      </c>
      <c r="G131">
        <v>1</v>
      </c>
    </row>
    <row r="132" spans="1:7" x14ac:dyDescent="0.25">
      <c r="A132" t="s">
        <v>7607</v>
      </c>
      <c r="B132" t="s">
        <v>7584</v>
      </c>
      <c r="C132" t="s">
        <v>1209</v>
      </c>
      <c r="D132" t="s">
        <v>1209</v>
      </c>
      <c r="E132" t="s">
        <v>8777</v>
      </c>
      <c r="F132">
        <v>1</v>
      </c>
      <c r="G132">
        <v>1</v>
      </c>
    </row>
    <row r="133" spans="1:7" x14ac:dyDescent="0.25">
      <c r="A133" t="s">
        <v>7608</v>
      </c>
      <c r="B133" t="s">
        <v>7584</v>
      </c>
      <c r="C133" t="s">
        <v>1481</v>
      </c>
      <c r="D133" t="s">
        <v>1481</v>
      </c>
      <c r="E133" t="s">
        <v>8778</v>
      </c>
      <c r="F133">
        <v>1</v>
      </c>
      <c r="G133">
        <v>1</v>
      </c>
    </row>
    <row r="134" spans="1:7" x14ac:dyDescent="0.25">
      <c r="A134" t="s">
        <v>7657</v>
      </c>
      <c r="B134" t="s">
        <v>7584</v>
      </c>
      <c r="C134" t="s">
        <v>429</v>
      </c>
      <c r="D134" t="s">
        <v>1512</v>
      </c>
      <c r="E134" t="s">
        <v>9070</v>
      </c>
      <c r="F134">
        <v>1</v>
      </c>
      <c r="G134">
        <v>1</v>
      </c>
    </row>
    <row r="135" spans="1:7" x14ac:dyDescent="0.25">
      <c r="A135" t="s">
        <v>7659</v>
      </c>
      <c r="B135" t="s">
        <v>7584</v>
      </c>
      <c r="C135" t="s">
        <v>1468</v>
      </c>
      <c r="D135" t="s">
        <v>1482</v>
      </c>
      <c r="E135" t="s">
        <v>8779</v>
      </c>
      <c r="F135">
        <v>1</v>
      </c>
      <c r="G135">
        <v>1</v>
      </c>
    </row>
    <row r="136" spans="1:7" x14ac:dyDescent="0.25">
      <c r="A136" t="s">
        <v>7764</v>
      </c>
      <c r="B136" t="s">
        <v>7584</v>
      </c>
      <c r="C136" t="s">
        <v>1512</v>
      </c>
      <c r="D136" t="s">
        <v>1514</v>
      </c>
      <c r="E136" t="s">
        <v>9071</v>
      </c>
      <c r="F136">
        <v>1</v>
      </c>
      <c r="G136">
        <v>1</v>
      </c>
    </row>
    <row r="137" spans="1:7" x14ac:dyDescent="0.25">
      <c r="A137" t="s">
        <v>7660</v>
      </c>
      <c r="B137" t="s">
        <v>7584</v>
      </c>
      <c r="C137" t="s">
        <v>1209</v>
      </c>
      <c r="D137" t="s">
        <v>429</v>
      </c>
      <c r="E137" t="s">
        <v>8780</v>
      </c>
      <c r="F137">
        <v>1</v>
      </c>
      <c r="G137">
        <v>1</v>
      </c>
    </row>
    <row r="138" spans="1:7" x14ac:dyDescent="0.25">
      <c r="A138" t="s">
        <v>7654</v>
      </c>
      <c r="B138" t="s">
        <v>7584</v>
      </c>
      <c r="C138" t="s">
        <v>1468</v>
      </c>
      <c r="D138" t="s">
        <v>1524</v>
      </c>
      <c r="E138" t="s">
        <v>8781</v>
      </c>
      <c r="F138">
        <v>1</v>
      </c>
      <c r="G138">
        <v>1</v>
      </c>
    </row>
    <row r="139" spans="1:7" x14ac:dyDescent="0.25">
      <c r="A139" t="s">
        <v>7655</v>
      </c>
      <c r="B139" t="s">
        <v>7584</v>
      </c>
      <c r="C139" t="s">
        <v>1471</v>
      </c>
      <c r="D139" t="s">
        <v>1469</v>
      </c>
      <c r="E139" t="s">
        <v>8782</v>
      </c>
      <c r="F139">
        <v>1</v>
      </c>
      <c r="G139">
        <v>1</v>
      </c>
    </row>
    <row r="140" spans="1:7" x14ac:dyDescent="0.25">
      <c r="A140" t="s">
        <v>7652</v>
      </c>
      <c r="B140" t="s">
        <v>7584</v>
      </c>
      <c r="C140" t="s">
        <v>1492</v>
      </c>
      <c r="D140" t="s">
        <v>1514</v>
      </c>
      <c r="E140" t="s">
        <v>8783</v>
      </c>
      <c r="F140">
        <v>1</v>
      </c>
      <c r="G140">
        <v>1</v>
      </c>
    </row>
    <row r="141" spans="1:7" x14ac:dyDescent="0.25">
      <c r="A141" t="s">
        <v>7656</v>
      </c>
      <c r="B141" t="s">
        <v>7584</v>
      </c>
      <c r="C141" t="s">
        <v>1536</v>
      </c>
      <c r="D141" t="s">
        <v>1514</v>
      </c>
      <c r="E141" t="s">
        <v>8785</v>
      </c>
      <c r="F141">
        <v>1</v>
      </c>
      <c r="G141">
        <v>1</v>
      </c>
    </row>
    <row r="142" spans="1:7" x14ac:dyDescent="0.25">
      <c r="A142" t="s">
        <v>7653</v>
      </c>
      <c r="B142" t="s">
        <v>7584</v>
      </c>
      <c r="C142" t="s">
        <v>1512</v>
      </c>
      <c r="D142" t="s">
        <v>1514</v>
      </c>
      <c r="E142" t="s">
        <v>8786</v>
      </c>
      <c r="F142">
        <v>1</v>
      </c>
      <c r="G142">
        <v>1</v>
      </c>
    </row>
    <row r="143" spans="1:7" x14ac:dyDescent="0.25">
      <c r="A143" t="s">
        <v>7795</v>
      </c>
      <c r="B143" t="s">
        <v>7584</v>
      </c>
      <c r="C143" t="s">
        <v>1469</v>
      </c>
      <c r="D143" t="s">
        <v>429</v>
      </c>
      <c r="E143" t="s">
        <v>8784</v>
      </c>
      <c r="F143">
        <v>1</v>
      </c>
      <c r="G143">
        <v>1</v>
      </c>
    </row>
    <row r="144" spans="1:7" x14ac:dyDescent="0.25">
      <c r="A144" t="s">
        <v>7632</v>
      </c>
      <c r="B144" t="s">
        <v>7584</v>
      </c>
      <c r="C144" t="s">
        <v>1521</v>
      </c>
      <c r="D144" t="s">
        <v>1524</v>
      </c>
      <c r="E144" t="s">
        <v>8310</v>
      </c>
      <c r="F144">
        <v>1</v>
      </c>
      <c r="G144">
        <v>1</v>
      </c>
    </row>
    <row r="145" spans="1:7" x14ac:dyDescent="0.25">
      <c r="A145" t="s">
        <v>7670</v>
      </c>
      <c r="B145" t="s">
        <v>7584</v>
      </c>
      <c r="C145" t="s">
        <v>1490</v>
      </c>
      <c r="D145" t="s">
        <v>1490</v>
      </c>
      <c r="E145" t="s">
        <v>8310</v>
      </c>
      <c r="F145">
        <v>1</v>
      </c>
      <c r="G145">
        <v>1</v>
      </c>
    </row>
    <row r="146" spans="1:7" x14ac:dyDescent="0.25">
      <c r="A146" t="s">
        <v>7713</v>
      </c>
      <c r="B146" t="s">
        <v>7584</v>
      </c>
      <c r="C146" t="s">
        <v>1482</v>
      </c>
      <c r="D146" t="s">
        <v>1481</v>
      </c>
      <c r="E146" t="s">
        <v>8787</v>
      </c>
      <c r="F146">
        <v>1</v>
      </c>
      <c r="G146">
        <v>1</v>
      </c>
    </row>
    <row r="147" spans="1:7" x14ac:dyDescent="0.25">
      <c r="A147" t="s">
        <v>7717</v>
      </c>
      <c r="B147" t="s">
        <v>7584</v>
      </c>
      <c r="C147" t="s">
        <v>429</v>
      </c>
      <c r="D147" t="s">
        <v>1524</v>
      </c>
      <c r="E147" t="s">
        <v>8787</v>
      </c>
      <c r="F147">
        <v>1</v>
      </c>
      <c r="G147">
        <v>1</v>
      </c>
    </row>
    <row r="148" spans="1:7" x14ac:dyDescent="0.25">
      <c r="A148" t="s">
        <v>7778</v>
      </c>
      <c r="B148" t="s">
        <v>7584</v>
      </c>
      <c r="C148" t="s">
        <v>1499</v>
      </c>
      <c r="D148" t="s">
        <v>1499</v>
      </c>
      <c r="E148" t="s">
        <v>9072</v>
      </c>
      <c r="F148">
        <v>1</v>
      </c>
      <c r="G148">
        <v>1</v>
      </c>
    </row>
    <row r="149" spans="1:7" x14ac:dyDescent="0.25">
      <c r="A149" t="s">
        <v>7785</v>
      </c>
      <c r="B149" t="s">
        <v>7584</v>
      </c>
      <c r="C149" t="s">
        <v>1471</v>
      </c>
      <c r="D149" t="s">
        <v>1471</v>
      </c>
      <c r="E149" t="s">
        <v>9073</v>
      </c>
      <c r="F149">
        <v>1</v>
      </c>
      <c r="G149">
        <v>1</v>
      </c>
    </row>
    <row r="150" spans="1:7" x14ac:dyDescent="0.25">
      <c r="A150" t="s">
        <v>7784</v>
      </c>
      <c r="B150" t="s">
        <v>7584</v>
      </c>
      <c r="C150" t="s">
        <v>1482</v>
      </c>
      <c r="D150" t="s">
        <v>1482</v>
      </c>
      <c r="E150" t="s">
        <v>9074</v>
      </c>
      <c r="F150">
        <v>1</v>
      </c>
      <c r="G150">
        <v>1</v>
      </c>
    </row>
    <row r="151" spans="1:7" x14ac:dyDescent="0.25">
      <c r="A151" t="s">
        <v>7770</v>
      </c>
      <c r="B151" t="s">
        <v>7584</v>
      </c>
      <c r="C151" t="s">
        <v>1521</v>
      </c>
      <c r="D151" t="s">
        <v>1521</v>
      </c>
      <c r="E151" t="s">
        <v>9075</v>
      </c>
      <c r="F151">
        <v>1</v>
      </c>
      <c r="G151">
        <v>1</v>
      </c>
    </row>
    <row r="152" spans="1:7" x14ac:dyDescent="0.25">
      <c r="A152" t="s">
        <v>7772</v>
      </c>
      <c r="B152" t="s">
        <v>7584</v>
      </c>
      <c r="C152" t="s">
        <v>1536</v>
      </c>
      <c r="D152" t="s">
        <v>1536</v>
      </c>
      <c r="E152" t="s">
        <v>9076</v>
      </c>
      <c r="F152">
        <v>1</v>
      </c>
      <c r="G152">
        <v>1</v>
      </c>
    </row>
    <row r="153" spans="1:7" x14ac:dyDescent="0.25">
      <c r="A153" t="s">
        <v>7774</v>
      </c>
      <c r="B153" t="s">
        <v>7584</v>
      </c>
      <c r="C153" t="s">
        <v>1492</v>
      </c>
      <c r="D153" t="s">
        <v>1492</v>
      </c>
      <c r="E153" t="s">
        <v>9077</v>
      </c>
      <c r="F153">
        <v>1</v>
      </c>
      <c r="G153">
        <v>1</v>
      </c>
    </row>
    <row r="154" spans="1:7" x14ac:dyDescent="0.25">
      <c r="A154" t="s">
        <v>7781</v>
      </c>
      <c r="B154" t="s">
        <v>7584</v>
      </c>
      <c r="C154" t="s">
        <v>1479</v>
      </c>
      <c r="D154" t="s">
        <v>1479</v>
      </c>
      <c r="E154" t="s">
        <v>9078</v>
      </c>
      <c r="F154">
        <v>1</v>
      </c>
      <c r="G154">
        <v>1</v>
      </c>
    </row>
    <row r="155" spans="1:7" x14ac:dyDescent="0.25">
      <c r="A155" t="s">
        <v>7769</v>
      </c>
      <c r="B155" t="s">
        <v>7584</v>
      </c>
      <c r="C155" t="s">
        <v>1481</v>
      </c>
      <c r="D155" t="s">
        <v>1481</v>
      </c>
      <c r="E155" t="s">
        <v>9079</v>
      </c>
      <c r="F155">
        <v>1</v>
      </c>
      <c r="G155">
        <v>1</v>
      </c>
    </row>
    <row r="156" spans="1:7" x14ac:dyDescent="0.25">
      <c r="A156" t="s">
        <v>7779</v>
      </c>
      <c r="B156" t="s">
        <v>7584</v>
      </c>
      <c r="C156" t="s">
        <v>1524</v>
      </c>
      <c r="D156" t="s">
        <v>1524</v>
      </c>
      <c r="E156" t="s">
        <v>9080</v>
      </c>
      <c r="F156">
        <v>1</v>
      </c>
      <c r="G156">
        <v>1</v>
      </c>
    </row>
    <row r="157" spans="1:7" x14ac:dyDescent="0.25">
      <c r="A157" t="s">
        <v>7782</v>
      </c>
      <c r="B157" t="s">
        <v>7584</v>
      </c>
      <c r="C157" t="s">
        <v>1468</v>
      </c>
      <c r="D157" t="s">
        <v>1468</v>
      </c>
      <c r="E157" t="s">
        <v>9081</v>
      </c>
      <c r="F157">
        <v>1</v>
      </c>
      <c r="G157">
        <v>1</v>
      </c>
    </row>
    <row r="158" spans="1:7" x14ac:dyDescent="0.25">
      <c r="A158" t="s">
        <v>7776</v>
      </c>
      <c r="B158" t="s">
        <v>7584</v>
      </c>
      <c r="C158" t="s">
        <v>1472</v>
      </c>
      <c r="D158" t="s">
        <v>1472</v>
      </c>
      <c r="E158" t="s">
        <v>9082</v>
      </c>
      <c r="F158">
        <v>1</v>
      </c>
      <c r="G158">
        <v>1</v>
      </c>
    </row>
    <row r="159" spans="1:7" x14ac:dyDescent="0.25">
      <c r="A159" t="s">
        <v>7773</v>
      </c>
      <c r="B159" t="s">
        <v>7584</v>
      </c>
      <c r="C159" t="s">
        <v>1209</v>
      </c>
      <c r="D159" t="s">
        <v>1209</v>
      </c>
      <c r="E159" t="s">
        <v>9083</v>
      </c>
      <c r="F159">
        <v>1</v>
      </c>
      <c r="G159">
        <v>1</v>
      </c>
    </row>
    <row r="160" spans="1:7" x14ac:dyDescent="0.25">
      <c r="A160" t="s">
        <v>7768</v>
      </c>
      <c r="B160" t="s">
        <v>7584</v>
      </c>
      <c r="C160" t="s">
        <v>1512</v>
      </c>
      <c r="D160" t="s">
        <v>1512</v>
      </c>
      <c r="E160" t="s">
        <v>9084</v>
      </c>
      <c r="F160">
        <v>1</v>
      </c>
      <c r="G160">
        <v>1</v>
      </c>
    </row>
    <row r="161" spans="1:7" x14ac:dyDescent="0.25">
      <c r="A161" t="s">
        <v>7775</v>
      </c>
      <c r="B161" t="s">
        <v>7584</v>
      </c>
      <c r="C161" t="s">
        <v>1469</v>
      </c>
      <c r="D161" t="s">
        <v>1469</v>
      </c>
      <c r="E161" t="s">
        <v>9085</v>
      </c>
      <c r="F161">
        <v>1</v>
      </c>
      <c r="G161">
        <v>1</v>
      </c>
    </row>
    <row r="162" spans="1:7" x14ac:dyDescent="0.25">
      <c r="A162" t="s">
        <v>7783</v>
      </c>
      <c r="B162" t="s">
        <v>7584</v>
      </c>
      <c r="C162" t="s">
        <v>429</v>
      </c>
      <c r="D162" t="s">
        <v>429</v>
      </c>
      <c r="E162" t="s">
        <v>9086</v>
      </c>
      <c r="F162">
        <v>1</v>
      </c>
      <c r="G162">
        <v>1</v>
      </c>
    </row>
    <row r="163" spans="1:7" x14ac:dyDescent="0.25">
      <c r="A163" t="s">
        <v>7777</v>
      </c>
      <c r="B163" t="s">
        <v>7584</v>
      </c>
      <c r="C163" t="s">
        <v>1546</v>
      </c>
      <c r="D163" t="s">
        <v>1546</v>
      </c>
      <c r="E163" t="s">
        <v>9087</v>
      </c>
      <c r="F163">
        <v>1</v>
      </c>
      <c r="G163">
        <v>1</v>
      </c>
    </row>
    <row r="164" spans="1:7" x14ac:dyDescent="0.25">
      <c r="A164" t="s">
        <v>7780</v>
      </c>
      <c r="B164" t="s">
        <v>7584</v>
      </c>
      <c r="C164" t="s">
        <v>1514</v>
      </c>
      <c r="D164" t="s">
        <v>1514</v>
      </c>
      <c r="E164" t="s">
        <v>9088</v>
      </c>
      <c r="F164">
        <v>1</v>
      </c>
      <c r="G164">
        <v>1</v>
      </c>
    </row>
    <row r="165" spans="1:7" x14ac:dyDescent="0.25">
      <c r="A165" t="s">
        <v>7771</v>
      </c>
      <c r="B165" t="s">
        <v>7584</v>
      </c>
      <c r="C165" t="s">
        <v>1490</v>
      </c>
      <c r="D165" t="s">
        <v>1490</v>
      </c>
      <c r="E165" t="s">
        <v>9089</v>
      </c>
      <c r="F165">
        <v>1</v>
      </c>
      <c r="G165">
        <v>1</v>
      </c>
    </row>
    <row r="166" spans="1:7" x14ac:dyDescent="0.25">
      <c r="A166" t="s">
        <v>7788</v>
      </c>
      <c r="B166" t="s">
        <v>7584</v>
      </c>
      <c r="C166" t="s">
        <v>1546</v>
      </c>
      <c r="D166" t="s">
        <v>1546</v>
      </c>
      <c r="E166" t="s">
        <v>9090</v>
      </c>
      <c r="F166">
        <v>1</v>
      </c>
      <c r="G166">
        <v>1</v>
      </c>
    </row>
    <row r="167" spans="1:7" x14ac:dyDescent="0.25">
      <c r="A167" t="s">
        <v>7765</v>
      </c>
      <c r="B167" t="s">
        <v>7584</v>
      </c>
      <c r="C167" t="s">
        <v>6200</v>
      </c>
      <c r="D167" t="s">
        <v>6200</v>
      </c>
      <c r="E167" t="s">
        <v>8944</v>
      </c>
      <c r="F167">
        <v>1</v>
      </c>
      <c r="G167">
        <v>1</v>
      </c>
    </row>
    <row r="168" spans="1:7" x14ac:dyDescent="0.25">
      <c r="A168" t="s">
        <v>7720</v>
      </c>
      <c r="B168" t="s">
        <v>7584</v>
      </c>
      <c r="C168" t="s">
        <v>1521</v>
      </c>
      <c r="D168" t="s">
        <v>1521</v>
      </c>
      <c r="E168" t="s">
        <v>8295</v>
      </c>
      <c r="F168">
        <v>1</v>
      </c>
      <c r="G168">
        <v>1</v>
      </c>
    </row>
    <row r="169" spans="1:7" x14ac:dyDescent="0.25">
      <c r="A169" t="s">
        <v>7722</v>
      </c>
      <c r="B169" t="s">
        <v>7584</v>
      </c>
      <c r="C169" t="s">
        <v>1536</v>
      </c>
      <c r="D169" t="s">
        <v>1479</v>
      </c>
      <c r="E169" t="s">
        <v>8311</v>
      </c>
      <c r="F169">
        <v>1</v>
      </c>
      <c r="G169">
        <v>1</v>
      </c>
    </row>
    <row r="170" spans="1:7" x14ac:dyDescent="0.25">
      <c r="A170" t="s">
        <v>7687</v>
      </c>
      <c r="B170" t="s">
        <v>7584</v>
      </c>
      <c r="C170" t="s">
        <v>1479</v>
      </c>
      <c r="D170" t="s">
        <v>1479</v>
      </c>
      <c r="E170" t="s">
        <v>8296</v>
      </c>
      <c r="F170">
        <v>1</v>
      </c>
      <c r="G170">
        <v>1</v>
      </c>
    </row>
    <row r="171" spans="1:7" x14ac:dyDescent="0.25">
      <c r="A171" t="s">
        <v>7716</v>
      </c>
      <c r="B171" t="s">
        <v>7584</v>
      </c>
      <c r="C171" t="s">
        <v>1468</v>
      </c>
      <c r="D171" t="s">
        <v>1490</v>
      </c>
      <c r="E171" t="s">
        <v>8297</v>
      </c>
      <c r="F171">
        <v>1</v>
      </c>
      <c r="G171">
        <v>1</v>
      </c>
    </row>
    <row r="172" spans="1:7" x14ac:dyDescent="0.25">
      <c r="A172" t="s">
        <v>7709</v>
      </c>
      <c r="B172" t="s">
        <v>7584</v>
      </c>
      <c r="C172" t="s">
        <v>1514</v>
      </c>
      <c r="D172" t="s">
        <v>1472</v>
      </c>
      <c r="E172" t="s">
        <v>8298</v>
      </c>
      <c r="F172">
        <v>1</v>
      </c>
      <c r="G172">
        <v>1</v>
      </c>
    </row>
    <row r="173" spans="1:7" x14ac:dyDescent="0.25">
      <c r="A173" t="s">
        <v>7712</v>
      </c>
      <c r="B173" t="s">
        <v>7584</v>
      </c>
      <c r="C173" t="s">
        <v>1524</v>
      </c>
      <c r="D173" t="s">
        <v>429</v>
      </c>
      <c r="E173" t="s">
        <v>8299</v>
      </c>
      <c r="F173">
        <v>1</v>
      </c>
      <c r="G173">
        <v>1</v>
      </c>
    </row>
    <row r="174" spans="1:7" x14ac:dyDescent="0.25">
      <c r="A174" t="s">
        <v>7721</v>
      </c>
      <c r="B174" t="s">
        <v>7584</v>
      </c>
      <c r="C174" t="s">
        <v>1490</v>
      </c>
      <c r="D174" t="s">
        <v>1490</v>
      </c>
      <c r="E174" t="s">
        <v>8300</v>
      </c>
      <c r="F174">
        <v>1</v>
      </c>
      <c r="G174">
        <v>1</v>
      </c>
    </row>
    <row r="175" spans="1:7" x14ac:dyDescent="0.25">
      <c r="A175" t="s">
        <v>7696</v>
      </c>
      <c r="B175" t="s">
        <v>7584</v>
      </c>
      <c r="C175" t="s">
        <v>1472</v>
      </c>
      <c r="D175" t="s">
        <v>1490</v>
      </c>
      <c r="E175" t="s">
        <v>8301</v>
      </c>
      <c r="F175">
        <v>1</v>
      </c>
      <c r="G175">
        <v>1</v>
      </c>
    </row>
    <row r="176" spans="1:7" x14ac:dyDescent="0.25">
      <c r="A176" t="s">
        <v>7691</v>
      </c>
      <c r="B176" t="s">
        <v>7584</v>
      </c>
      <c r="C176" t="s">
        <v>1521</v>
      </c>
      <c r="D176" t="s">
        <v>1521</v>
      </c>
      <c r="E176" t="s">
        <v>8302</v>
      </c>
      <c r="F176">
        <v>1</v>
      </c>
      <c r="G176">
        <v>1</v>
      </c>
    </row>
    <row r="177" spans="1:7" x14ac:dyDescent="0.25">
      <c r="A177" t="s">
        <v>9100</v>
      </c>
      <c r="B177" t="s">
        <v>7584</v>
      </c>
      <c r="C177" t="s">
        <v>1521</v>
      </c>
      <c r="D177" t="s">
        <v>1521</v>
      </c>
      <c r="E177" t="s">
        <v>9101</v>
      </c>
      <c r="F177">
        <v>1</v>
      </c>
      <c r="G177">
        <v>1</v>
      </c>
    </row>
    <row r="178" spans="1:7" x14ac:dyDescent="0.25">
      <c r="A178" t="s">
        <v>7796</v>
      </c>
      <c r="B178" t="s">
        <v>7584</v>
      </c>
      <c r="C178" t="s">
        <v>1469</v>
      </c>
      <c r="D178" t="s">
        <v>1490</v>
      </c>
      <c r="E178" t="s">
        <v>7838</v>
      </c>
      <c r="F178">
        <v>1</v>
      </c>
      <c r="G178">
        <v>1</v>
      </c>
    </row>
    <row r="179" spans="1:7" x14ac:dyDescent="0.25">
      <c r="A179" t="s">
        <v>7761</v>
      </c>
      <c r="B179" t="s">
        <v>7584</v>
      </c>
      <c r="C179" t="s">
        <v>6200</v>
      </c>
      <c r="D179" t="s">
        <v>6200</v>
      </c>
      <c r="E179" t="s">
        <v>8312</v>
      </c>
      <c r="F179">
        <v>1</v>
      </c>
      <c r="G179">
        <v>1</v>
      </c>
    </row>
    <row r="180" spans="1:7" x14ac:dyDescent="0.25">
      <c r="A180" t="s">
        <v>7637</v>
      </c>
      <c r="B180" t="s">
        <v>7584</v>
      </c>
      <c r="C180" t="s">
        <v>1512</v>
      </c>
      <c r="D180" t="s">
        <v>1512</v>
      </c>
      <c r="E180" t="s">
        <v>8788</v>
      </c>
      <c r="F180">
        <v>1</v>
      </c>
      <c r="G180">
        <v>1</v>
      </c>
    </row>
    <row r="181" spans="1:7" x14ac:dyDescent="0.25">
      <c r="A181" t="s">
        <v>7639</v>
      </c>
      <c r="B181" t="s">
        <v>7584</v>
      </c>
      <c r="C181" t="s">
        <v>1524</v>
      </c>
      <c r="D181" t="s">
        <v>1524</v>
      </c>
      <c r="E181" t="s">
        <v>8788</v>
      </c>
      <c r="F181">
        <v>1</v>
      </c>
      <c r="G181">
        <v>1</v>
      </c>
    </row>
    <row r="182" spans="1:7" x14ac:dyDescent="0.25">
      <c r="A182" t="s">
        <v>7585</v>
      </c>
      <c r="B182" t="s">
        <v>7584</v>
      </c>
      <c r="C182" t="s">
        <v>1490</v>
      </c>
      <c r="D182" t="s">
        <v>1546</v>
      </c>
      <c r="E182" t="s">
        <v>7839</v>
      </c>
      <c r="F182">
        <v>1</v>
      </c>
      <c r="G182">
        <v>1</v>
      </c>
    </row>
    <row r="183" spans="1:7" x14ac:dyDescent="0.25">
      <c r="A183" t="s">
        <v>7667</v>
      </c>
      <c r="B183" t="s">
        <v>7584</v>
      </c>
      <c r="C183" t="s">
        <v>1512</v>
      </c>
      <c r="D183" t="s">
        <v>1512</v>
      </c>
      <c r="E183" t="s">
        <v>8313</v>
      </c>
      <c r="F183">
        <v>1</v>
      </c>
      <c r="G183">
        <v>1</v>
      </c>
    </row>
    <row r="184" spans="1:7" x14ac:dyDescent="0.25">
      <c r="A184" t="s">
        <v>7673</v>
      </c>
      <c r="B184" t="s">
        <v>7584</v>
      </c>
      <c r="C184" t="s">
        <v>1472</v>
      </c>
      <c r="D184" t="s">
        <v>1472</v>
      </c>
      <c r="E184" t="s">
        <v>7817</v>
      </c>
      <c r="F184">
        <v>1</v>
      </c>
      <c r="G184">
        <v>1</v>
      </c>
    </row>
    <row r="185" spans="1:7" x14ac:dyDescent="0.25">
      <c r="A185" t="s">
        <v>7797</v>
      </c>
      <c r="B185" t="s">
        <v>7584</v>
      </c>
      <c r="C185" t="s">
        <v>1546</v>
      </c>
      <c r="D185" t="s">
        <v>1492</v>
      </c>
      <c r="E185" t="s">
        <v>7839</v>
      </c>
      <c r="F185">
        <v>1</v>
      </c>
      <c r="G185">
        <v>1</v>
      </c>
    </row>
    <row r="186" spans="1:7" x14ac:dyDescent="0.25">
      <c r="A186" t="s">
        <v>7636</v>
      </c>
      <c r="B186" t="s">
        <v>7584</v>
      </c>
      <c r="C186" t="s">
        <v>1468</v>
      </c>
      <c r="D186" t="s">
        <v>1514</v>
      </c>
      <c r="E186" t="s">
        <v>8314</v>
      </c>
      <c r="F186">
        <v>1</v>
      </c>
      <c r="G186">
        <v>1</v>
      </c>
    </row>
    <row r="187" spans="1:7" x14ac:dyDescent="0.25">
      <c r="A187" t="s">
        <v>7644</v>
      </c>
      <c r="B187" t="s">
        <v>7584</v>
      </c>
      <c r="C187" t="s">
        <v>1482</v>
      </c>
      <c r="D187" t="s">
        <v>1472</v>
      </c>
      <c r="E187" t="s">
        <v>8314</v>
      </c>
      <c r="F187">
        <v>1</v>
      </c>
      <c r="G187">
        <v>1</v>
      </c>
    </row>
    <row r="188" spans="1:7" x14ac:dyDescent="0.25">
      <c r="A188" t="s">
        <v>7763</v>
      </c>
      <c r="B188" t="s">
        <v>7584</v>
      </c>
      <c r="C188" t="s">
        <v>6200</v>
      </c>
      <c r="D188" t="s">
        <v>6200</v>
      </c>
      <c r="E188" t="s">
        <v>8942</v>
      </c>
      <c r="F188">
        <v>1</v>
      </c>
      <c r="G188">
        <v>1</v>
      </c>
    </row>
    <row r="189" spans="1:7" x14ac:dyDescent="0.25">
      <c r="A189" t="s">
        <v>7640</v>
      </c>
      <c r="B189" t="s">
        <v>7584</v>
      </c>
      <c r="C189" t="s">
        <v>1524</v>
      </c>
      <c r="D189" t="s">
        <v>1524</v>
      </c>
      <c r="E189" t="s">
        <v>8789</v>
      </c>
      <c r="F189">
        <v>1</v>
      </c>
      <c r="G189">
        <v>1</v>
      </c>
    </row>
    <row r="190" spans="1:7" x14ac:dyDescent="0.25">
      <c r="A190" t="s">
        <v>7634</v>
      </c>
      <c r="B190" t="s">
        <v>7584</v>
      </c>
      <c r="C190" t="s">
        <v>1479</v>
      </c>
      <c r="D190" t="s">
        <v>1479</v>
      </c>
      <c r="E190" t="s">
        <v>8790</v>
      </c>
      <c r="F190">
        <v>1</v>
      </c>
      <c r="G190">
        <v>1</v>
      </c>
    </row>
    <row r="191" spans="1:7" x14ac:dyDescent="0.25">
      <c r="A191" t="s">
        <v>7648</v>
      </c>
      <c r="B191" t="s">
        <v>7584</v>
      </c>
      <c r="C191" t="s">
        <v>429</v>
      </c>
      <c r="D191" t="s">
        <v>429</v>
      </c>
      <c r="E191" t="s">
        <v>8791</v>
      </c>
      <c r="F191">
        <v>1</v>
      </c>
      <c r="G191">
        <v>1</v>
      </c>
    </row>
    <row r="192" spans="1:7" x14ac:dyDescent="0.25">
      <c r="A192" t="s">
        <v>7646</v>
      </c>
      <c r="B192" t="s">
        <v>7584</v>
      </c>
      <c r="C192" t="s">
        <v>1471</v>
      </c>
      <c r="D192" t="s">
        <v>1471</v>
      </c>
      <c r="E192" t="s">
        <v>8792</v>
      </c>
      <c r="F192">
        <v>1</v>
      </c>
      <c r="G192">
        <v>1</v>
      </c>
    </row>
    <row r="193" spans="1:7" x14ac:dyDescent="0.25">
      <c r="A193" t="s">
        <v>7647</v>
      </c>
      <c r="B193" t="s">
        <v>7584</v>
      </c>
      <c r="C193" t="s">
        <v>1209</v>
      </c>
      <c r="D193" t="s">
        <v>1209</v>
      </c>
      <c r="E193" t="s">
        <v>8793</v>
      </c>
      <c r="F193">
        <v>1</v>
      </c>
      <c r="G193">
        <v>1</v>
      </c>
    </row>
    <row r="194" spans="1:7" x14ac:dyDescent="0.25">
      <c r="A194" t="s">
        <v>7645</v>
      </c>
      <c r="B194" t="s">
        <v>7584</v>
      </c>
      <c r="C194" t="s">
        <v>1521</v>
      </c>
      <c r="D194" t="s">
        <v>1521</v>
      </c>
      <c r="E194" t="s">
        <v>8794</v>
      </c>
      <c r="F194">
        <v>1</v>
      </c>
      <c r="G194">
        <v>1</v>
      </c>
    </row>
    <row r="195" spans="1:7" x14ac:dyDescent="0.25">
      <c r="A195" t="s">
        <v>7643</v>
      </c>
      <c r="B195" t="s">
        <v>7584</v>
      </c>
      <c r="C195" t="s">
        <v>1469</v>
      </c>
      <c r="D195" t="s">
        <v>1469</v>
      </c>
      <c r="E195" t="s">
        <v>8795</v>
      </c>
      <c r="F195">
        <v>1</v>
      </c>
      <c r="G195">
        <v>1</v>
      </c>
    </row>
    <row r="196" spans="1:7" x14ac:dyDescent="0.25">
      <c r="A196" t="s">
        <v>7633</v>
      </c>
      <c r="B196" t="s">
        <v>7584</v>
      </c>
      <c r="C196" t="s">
        <v>1468</v>
      </c>
      <c r="D196" t="s">
        <v>1469</v>
      </c>
      <c r="E196" t="s">
        <v>7809</v>
      </c>
      <c r="F196">
        <v>1</v>
      </c>
      <c r="G196">
        <v>1</v>
      </c>
    </row>
    <row r="197" spans="1:7" x14ac:dyDescent="0.25">
      <c r="A197" t="s">
        <v>7641</v>
      </c>
      <c r="B197" t="s">
        <v>7584</v>
      </c>
      <c r="C197" t="s">
        <v>1524</v>
      </c>
      <c r="D197" t="s">
        <v>1524</v>
      </c>
      <c r="E197" t="s">
        <v>8315</v>
      </c>
      <c r="F197">
        <v>1</v>
      </c>
      <c r="G197">
        <v>1</v>
      </c>
    </row>
    <row r="198" spans="1:7" x14ac:dyDescent="0.25">
      <c r="A198" t="s">
        <v>7706</v>
      </c>
      <c r="B198" t="s">
        <v>7584</v>
      </c>
      <c r="C198" t="s">
        <v>1499</v>
      </c>
      <c r="D198" t="s">
        <v>1209</v>
      </c>
      <c r="E198" t="s">
        <v>7825</v>
      </c>
      <c r="F198">
        <v>1</v>
      </c>
      <c r="G198">
        <v>1</v>
      </c>
    </row>
    <row r="199" spans="1:7" x14ac:dyDescent="0.25">
      <c r="A199" t="s">
        <v>7635</v>
      </c>
      <c r="B199" t="s">
        <v>7584</v>
      </c>
      <c r="C199" t="s">
        <v>1482</v>
      </c>
      <c r="D199" t="s">
        <v>1490</v>
      </c>
      <c r="E199" t="s">
        <v>9091</v>
      </c>
      <c r="F199">
        <v>1</v>
      </c>
      <c r="G199">
        <v>1</v>
      </c>
    </row>
    <row r="200" spans="1:7" x14ac:dyDescent="0.25">
      <c r="A200" t="s">
        <v>7649</v>
      </c>
      <c r="B200" t="s">
        <v>7584</v>
      </c>
      <c r="C200" t="s">
        <v>1472</v>
      </c>
      <c r="D200" t="s">
        <v>1514</v>
      </c>
      <c r="E200" t="s">
        <v>9091</v>
      </c>
      <c r="F200">
        <v>1</v>
      </c>
      <c r="G200">
        <v>1</v>
      </c>
    </row>
    <row r="201" spans="1:7" x14ac:dyDescent="0.25">
      <c r="A201" t="s">
        <v>7668</v>
      </c>
      <c r="B201" t="s">
        <v>7584</v>
      </c>
      <c r="C201" t="s">
        <v>1468</v>
      </c>
      <c r="D201" t="s">
        <v>1468</v>
      </c>
      <c r="E201" t="s">
        <v>9091</v>
      </c>
      <c r="F201">
        <v>1</v>
      </c>
      <c r="G201">
        <v>1</v>
      </c>
    </row>
    <row r="202" spans="1:7" x14ac:dyDescent="0.25">
      <c r="A202" t="s">
        <v>7674</v>
      </c>
      <c r="B202" t="s">
        <v>7584</v>
      </c>
      <c r="C202" t="s">
        <v>1472</v>
      </c>
      <c r="D202" t="s">
        <v>1514</v>
      </c>
      <c r="E202" t="s">
        <v>8316</v>
      </c>
      <c r="F202">
        <v>1</v>
      </c>
      <c r="G202">
        <v>1</v>
      </c>
    </row>
    <row r="203" spans="1:7" x14ac:dyDescent="0.25">
      <c r="A203" t="s">
        <v>7715</v>
      </c>
      <c r="B203" t="s">
        <v>7584</v>
      </c>
      <c r="C203" t="s">
        <v>1546</v>
      </c>
      <c r="D203" t="s">
        <v>1546</v>
      </c>
      <c r="E203" t="s">
        <v>8317</v>
      </c>
      <c r="F203">
        <v>1</v>
      </c>
      <c r="G203">
        <v>1</v>
      </c>
    </row>
    <row r="204" spans="1:7" x14ac:dyDescent="0.25">
      <c r="A204" t="s">
        <v>7669</v>
      </c>
      <c r="B204" t="s">
        <v>7584</v>
      </c>
      <c r="C204" t="s">
        <v>1524</v>
      </c>
      <c r="D204" t="s">
        <v>1536</v>
      </c>
      <c r="E204" t="s">
        <v>7816</v>
      </c>
      <c r="F204">
        <v>1</v>
      </c>
      <c r="G204">
        <v>1</v>
      </c>
    </row>
    <row r="205" spans="1:7" x14ac:dyDescent="0.25">
      <c r="A205" t="s">
        <v>7704</v>
      </c>
      <c r="B205" t="s">
        <v>7584</v>
      </c>
      <c r="C205" t="s">
        <v>1536</v>
      </c>
      <c r="D205" t="s">
        <v>1481</v>
      </c>
      <c r="E205" t="s">
        <v>9092</v>
      </c>
      <c r="F205">
        <v>1</v>
      </c>
      <c r="G205">
        <v>1</v>
      </c>
    </row>
    <row r="206" spans="1:7" x14ac:dyDescent="0.25">
      <c r="A206" t="s">
        <v>7730</v>
      </c>
      <c r="B206" t="s">
        <v>7584</v>
      </c>
      <c r="C206" t="s">
        <v>1471</v>
      </c>
      <c r="D206" t="s">
        <v>1469</v>
      </c>
      <c r="E206" t="s">
        <v>8796</v>
      </c>
      <c r="F206">
        <v>1</v>
      </c>
      <c r="G206">
        <v>1</v>
      </c>
    </row>
    <row r="207" spans="1:7" x14ac:dyDescent="0.25">
      <c r="A207" t="s">
        <v>7731</v>
      </c>
      <c r="B207" t="s">
        <v>7584</v>
      </c>
      <c r="C207" t="s">
        <v>1492</v>
      </c>
      <c r="D207" t="s">
        <v>1492</v>
      </c>
      <c r="E207" t="s">
        <v>8796</v>
      </c>
      <c r="F207">
        <v>1</v>
      </c>
      <c r="G207">
        <v>1</v>
      </c>
    </row>
    <row r="208" spans="1:7" x14ac:dyDescent="0.25">
      <c r="A208" t="s">
        <v>7665</v>
      </c>
      <c r="B208" t="s">
        <v>7584</v>
      </c>
      <c r="C208" t="s">
        <v>429</v>
      </c>
      <c r="D208" t="s">
        <v>1512</v>
      </c>
      <c r="E208" t="s">
        <v>7814</v>
      </c>
      <c r="F208">
        <v>1</v>
      </c>
      <c r="G208">
        <v>1</v>
      </c>
    </row>
    <row r="209" spans="1:7" x14ac:dyDescent="0.25">
      <c r="A209" t="s">
        <v>7664</v>
      </c>
      <c r="B209" t="s">
        <v>7584</v>
      </c>
      <c r="C209" t="s">
        <v>1468</v>
      </c>
      <c r="D209" t="s">
        <v>1512</v>
      </c>
      <c r="E209" t="s">
        <v>7813</v>
      </c>
      <c r="F209">
        <v>1</v>
      </c>
      <c r="G209">
        <v>1</v>
      </c>
    </row>
    <row r="210" spans="1:7" x14ac:dyDescent="0.25">
      <c r="A210" t="s">
        <v>7762</v>
      </c>
      <c r="B210" t="s">
        <v>7584</v>
      </c>
      <c r="C210" t="s">
        <v>1499</v>
      </c>
      <c r="D210" t="s">
        <v>1490</v>
      </c>
      <c r="E210" t="s">
        <v>9093</v>
      </c>
      <c r="F210">
        <v>1</v>
      </c>
      <c r="G210">
        <v>1</v>
      </c>
    </row>
    <row r="211" spans="1:7" x14ac:dyDescent="0.25">
      <c r="A211" t="s">
        <v>7679</v>
      </c>
      <c r="B211" t="s">
        <v>7584</v>
      </c>
      <c r="C211" t="s">
        <v>1499</v>
      </c>
      <c r="D211" t="s">
        <v>1521</v>
      </c>
      <c r="E211" t="s">
        <v>7818</v>
      </c>
      <c r="F211">
        <v>1</v>
      </c>
      <c r="G211">
        <v>1</v>
      </c>
    </row>
    <row r="212" spans="1:7" x14ac:dyDescent="0.25">
      <c r="A212" t="s">
        <v>7683</v>
      </c>
      <c r="B212" t="s">
        <v>7584</v>
      </c>
      <c r="C212" t="s">
        <v>1514</v>
      </c>
      <c r="D212" t="s">
        <v>1514</v>
      </c>
      <c r="E212" t="s">
        <v>9094</v>
      </c>
      <c r="F212">
        <v>1</v>
      </c>
      <c r="G212">
        <v>1</v>
      </c>
    </row>
    <row r="213" spans="1:7" x14ac:dyDescent="0.25">
      <c r="A213" t="s">
        <v>7682</v>
      </c>
      <c r="B213" t="s">
        <v>7584</v>
      </c>
      <c r="C213" t="s">
        <v>1546</v>
      </c>
      <c r="D213" t="s">
        <v>1546</v>
      </c>
      <c r="E213" t="s">
        <v>7820</v>
      </c>
      <c r="F213">
        <v>1</v>
      </c>
      <c r="G213">
        <v>1</v>
      </c>
    </row>
    <row r="214" spans="1:7" x14ac:dyDescent="0.25">
      <c r="A214" t="s">
        <v>7680</v>
      </c>
      <c r="B214" t="s">
        <v>7584</v>
      </c>
      <c r="C214" t="s">
        <v>1536</v>
      </c>
      <c r="D214" t="s">
        <v>1512</v>
      </c>
      <c r="E214" t="s">
        <v>9095</v>
      </c>
      <c r="F214">
        <v>1</v>
      </c>
      <c r="G214">
        <v>1</v>
      </c>
    </row>
    <row r="215" spans="1:7" x14ac:dyDescent="0.25">
      <c r="A215" t="s">
        <v>7610</v>
      </c>
      <c r="B215" t="s">
        <v>7584</v>
      </c>
      <c r="C215" t="s">
        <v>1479</v>
      </c>
      <c r="D215" t="s">
        <v>1468</v>
      </c>
      <c r="E215" t="s">
        <v>9096</v>
      </c>
      <c r="F215">
        <v>1</v>
      </c>
      <c r="G215">
        <v>1</v>
      </c>
    </row>
    <row r="216" spans="1:7" x14ac:dyDescent="0.25">
      <c r="A216" t="s">
        <v>7609</v>
      </c>
      <c r="B216" t="s">
        <v>7584</v>
      </c>
      <c r="C216" t="s">
        <v>1468</v>
      </c>
      <c r="D216" t="s">
        <v>1468</v>
      </c>
      <c r="E216" t="s">
        <v>8228</v>
      </c>
      <c r="F216">
        <v>1</v>
      </c>
      <c r="G216">
        <v>1</v>
      </c>
    </row>
    <row r="217" spans="1:7" x14ac:dyDescent="0.25">
      <c r="A217" t="s">
        <v>7611</v>
      </c>
      <c r="B217" t="s">
        <v>7584</v>
      </c>
      <c r="C217" t="s">
        <v>1468</v>
      </c>
      <c r="D217" t="s">
        <v>1468</v>
      </c>
      <c r="E217" t="s">
        <v>9097</v>
      </c>
      <c r="F217">
        <v>1</v>
      </c>
      <c r="G217">
        <v>1</v>
      </c>
    </row>
    <row r="218" spans="1:7" x14ac:dyDescent="0.25">
      <c r="A218" t="s">
        <v>7612</v>
      </c>
      <c r="B218" t="s">
        <v>7584</v>
      </c>
      <c r="C218" t="s">
        <v>1490</v>
      </c>
      <c r="D218" t="s">
        <v>1468</v>
      </c>
      <c r="E218" t="s">
        <v>8229</v>
      </c>
      <c r="F218">
        <v>1</v>
      </c>
      <c r="G218">
        <v>1</v>
      </c>
    </row>
    <row r="219" spans="1:7" x14ac:dyDescent="0.25">
      <c r="A219" t="s">
        <v>3527</v>
      </c>
      <c r="B219" t="s">
        <v>7584</v>
      </c>
      <c r="C219" t="s">
        <v>1490</v>
      </c>
      <c r="D219" t="s">
        <v>1209</v>
      </c>
      <c r="E219" t="s">
        <v>8230</v>
      </c>
      <c r="F219">
        <v>1</v>
      </c>
      <c r="G219">
        <v>1</v>
      </c>
    </row>
    <row r="220" spans="1:7" x14ac:dyDescent="0.25">
      <c r="A220" t="s">
        <v>7616</v>
      </c>
      <c r="B220" t="s">
        <v>7584</v>
      </c>
      <c r="C220" t="s">
        <v>1472</v>
      </c>
      <c r="D220" t="s">
        <v>1514</v>
      </c>
      <c r="E220" t="s">
        <v>8798</v>
      </c>
      <c r="F220">
        <v>1</v>
      </c>
      <c r="G220">
        <v>1</v>
      </c>
    </row>
    <row r="221" spans="1:7" x14ac:dyDescent="0.25">
      <c r="A221" t="s">
        <v>7615</v>
      </c>
      <c r="B221" t="s">
        <v>7584</v>
      </c>
      <c r="C221" t="s">
        <v>1546</v>
      </c>
      <c r="D221" t="s">
        <v>1472</v>
      </c>
      <c r="E221" t="s">
        <v>8318</v>
      </c>
      <c r="F221">
        <v>1</v>
      </c>
      <c r="G221">
        <v>1</v>
      </c>
    </row>
    <row r="222" spans="1:7" x14ac:dyDescent="0.25">
      <c r="A222" t="s">
        <v>7614</v>
      </c>
      <c r="B222" t="s">
        <v>7584</v>
      </c>
      <c r="C222" t="s">
        <v>1546</v>
      </c>
      <c r="D222" t="s">
        <v>1472</v>
      </c>
      <c r="E222" t="s">
        <v>7802</v>
      </c>
      <c r="F222">
        <v>1</v>
      </c>
      <c r="G222">
        <v>1</v>
      </c>
    </row>
    <row r="223" spans="1:7" x14ac:dyDescent="0.25">
      <c r="A223" t="s">
        <v>7617</v>
      </c>
      <c r="B223" t="s">
        <v>7584</v>
      </c>
      <c r="C223" t="s">
        <v>1209</v>
      </c>
      <c r="D223" t="s">
        <v>1209</v>
      </c>
      <c r="E223" t="s">
        <v>9098</v>
      </c>
      <c r="F223">
        <v>1</v>
      </c>
      <c r="G223">
        <v>1</v>
      </c>
    </row>
    <row r="224" spans="1:7" x14ac:dyDescent="0.25">
      <c r="A224" t="s">
        <v>7619</v>
      </c>
      <c r="B224" t="s">
        <v>7584</v>
      </c>
      <c r="C224" t="s">
        <v>1209</v>
      </c>
      <c r="D224" t="s">
        <v>1490</v>
      </c>
      <c r="E224" t="s">
        <v>8319</v>
      </c>
      <c r="F224">
        <v>1</v>
      </c>
      <c r="G224">
        <v>1</v>
      </c>
    </row>
    <row r="225" spans="1:7" x14ac:dyDescent="0.25">
      <c r="A225" t="s">
        <v>7618</v>
      </c>
      <c r="B225" t="s">
        <v>7584</v>
      </c>
      <c r="C225" t="s">
        <v>1209</v>
      </c>
      <c r="D225" t="s">
        <v>1514</v>
      </c>
      <c r="E225" t="s">
        <v>7803</v>
      </c>
      <c r="F225">
        <v>1</v>
      </c>
      <c r="G225">
        <v>1</v>
      </c>
    </row>
    <row r="226" spans="1:7" x14ac:dyDescent="0.25">
      <c r="A226" t="s">
        <v>7700</v>
      </c>
      <c r="B226" t="s">
        <v>7584</v>
      </c>
      <c r="C226" t="s">
        <v>1481</v>
      </c>
      <c r="D226" t="s">
        <v>1481</v>
      </c>
      <c r="E226" t="s">
        <v>9099</v>
      </c>
      <c r="F226">
        <v>1</v>
      </c>
      <c r="G226">
        <v>1</v>
      </c>
    </row>
    <row r="227" spans="1:7" x14ac:dyDescent="0.25">
      <c r="A227" t="s">
        <v>7620</v>
      </c>
      <c r="B227" t="s">
        <v>7584</v>
      </c>
      <c r="C227" t="s">
        <v>1521</v>
      </c>
      <c r="D227" t="s">
        <v>1481</v>
      </c>
      <c r="E227" t="s">
        <v>8797</v>
      </c>
      <c r="F227">
        <v>1</v>
      </c>
      <c r="G227">
        <v>1</v>
      </c>
    </row>
    <row r="228" spans="1:7" x14ac:dyDescent="0.25">
      <c r="A228" t="s">
        <v>7681</v>
      </c>
      <c r="B228" t="s">
        <v>7584</v>
      </c>
      <c r="C228" t="s">
        <v>429</v>
      </c>
      <c r="D228" t="s">
        <v>1536</v>
      </c>
      <c r="E228" t="s">
        <v>7819</v>
      </c>
      <c r="F228">
        <v>1</v>
      </c>
      <c r="G228">
        <v>1</v>
      </c>
    </row>
    <row r="229" spans="1:7" x14ac:dyDescent="0.25">
      <c r="A229" t="s">
        <v>9102</v>
      </c>
      <c r="B229" t="s">
        <v>7584</v>
      </c>
      <c r="C229" t="s">
        <v>6200</v>
      </c>
      <c r="D229" t="s">
        <v>6200</v>
      </c>
      <c r="E229" t="s">
        <v>9103</v>
      </c>
      <c r="F229">
        <v>1</v>
      </c>
      <c r="G229">
        <v>1</v>
      </c>
    </row>
    <row r="230" spans="1:7" x14ac:dyDescent="0.25">
      <c r="A230" t="s">
        <v>9104</v>
      </c>
      <c r="B230" t="s">
        <v>7584</v>
      </c>
      <c r="C230" t="s">
        <v>429</v>
      </c>
      <c r="D230" t="s">
        <v>429</v>
      </c>
      <c r="E230" t="s">
        <v>9105</v>
      </c>
      <c r="F230">
        <v>1</v>
      </c>
      <c r="G230">
        <v>1</v>
      </c>
    </row>
    <row r="231" spans="1:7" x14ac:dyDescent="0.25">
      <c r="A231" t="s">
        <v>9106</v>
      </c>
      <c r="B231" t="s">
        <v>7584</v>
      </c>
      <c r="C231" t="s">
        <v>1492</v>
      </c>
      <c r="D231" t="s">
        <v>429</v>
      </c>
      <c r="E231" t="s">
        <v>9107</v>
      </c>
      <c r="F231">
        <v>1</v>
      </c>
      <c r="G231">
        <v>1</v>
      </c>
    </row>
  </sheetData>
  <autoFilter ref="A1:G228" xr:uid="{00000000-0001-0000-0000-000000000000}">
    <sortState xmlns:xlrd2="http://schemas.microsoft.com/office/spreadsheetml/2017/richdata2" ref="A2:G227">
      <sortCondition ref="E1:E2"/>
    </sortState>
  </autoFilter>
  <conditionalFormatting sqref="A2:A231">
    <cfRule type="duplicateValues" dxfId="250" priority="1"/>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09B1F-277C-4045-9797-232766E1FC87}">
  <dimension ref="A1:F85"/>
  <sheetViews>
    <sheetView zoomScale="70" zoomScaleNormal="70" workbookViewId="0">
      <selection activeCell="C23" sqref="C23"/>
    </sheetView>
  </sheetViews>
  <sheetFormatPr defaultRowHeight="15" x14ac:dyDescent="0.25"/>
  <cols>
    <col min="1" max="1" width="22.140625" customWidth="1"/>
    <col min="2" max="2" width="11.7109375" customWidth="1"/>
    <col min="3" max="3" width="33.7109375" customWidth="1"/>
    <col min="4" max="4" width="34.7109375" customWidth="1"/>
    <col min="5" max="5" width="9.140625" customWidth="1"/>
  </cols>
  <sheetData>
    <row r="1" spans="1:6" x14ac:dyDescent="0.25">
      <c r="A1" s="3" t="s">
        <v>8386</v>
      </c>
      <c r="B1" s="3" t="s">
        <v>407</v>
      </c>
      <c r="C1" s="3" t="s">
        <v>443</v>
      </c>
      <c r="D1" s="3" t="s">
        <v>7841</v>
      </c>
      <c r="E1" s="3" t="s">
        <v>400</v>
      </c>
      <c r="F1" s="3" t="s">
        <v>794</v>
      </c>
    </row>
    <row r="2" spans="1:6" x14ac:dyDescent="0.25">
      <c r="A2" t="s">
        <v>8462</v>
      </c>
      <c r="B2" t="s">
        <v>8463</v>
      </c>
      <c r="C2" t="s">
        <v>7842</v>
      </c>
      <c r="D2" t="s">
        <v>7842</v>
      </c>
      <c r="E2">
        <v>1</v>
      </c>
      <c r="F2">
        <v>1</v>
      </c>
    </row>
    <row r="3" spans="1:6" x14ac:dyDescent="0.25">
      <c r="A3" t="s">
        <v>8326</v>
      </c>
      <c r="B3" t="s">
        <v>8326</v>
      </c>
      <c r="C3" t="s">
        <v>8330</v>
      </c>
      <c r="D3" t="s">
        <v>7791</v>
      </c>
      <c r="E3">
        <v>1</v>
      </c>
      <c r="F3">
        <v>2</v>
      </c>
    </row>
    <row r="4" spans="1:6" x14ac:dyDescent="0.25">
      <c r="A4" t="s">
        <v>8332</v>
      </c>
      <c r="B4" t="s">
        <v>3464</v>
      </c>
      <c r="C4" t="s">
        <v>1102</v>
      </c>
      <c r="D4" t="s">
        <v>1103</v>
      </c>
      <c r="E4">
        <v>1</v>
      </c>
      <c r="F4">
        <v>3</v>
      </c>
    </row>
    <row r="5" spans="1:6" x14ac:dyDescent="0.25">
      <c r="A5" t="s">
        <v>8333</v>
      </c>
      <c r="B5" t="s">
        <v>3466</v>
      </c>
      <c r="C5" t="s">
        <v>924</v>
      </c>
      <c r="D5" t="s">
        <v>931</v>
      </c>
      <c r="E5">
        <v>1</v>
      </c>
      <c r="F5">
        <v>4</v>
      </c>
    </row>
    <row r="6" spans="1:6" x14ac:dyDescent="0.25">
      <c r="A6" t="s">
        <v>8334</v>
      </c>
      <c r="B6" t="s">
        <v>3468</v>
      </c>
      <c r="C6" t="s">
        <v>645</v>
      </c>
      <c r="D6" t="s">
        <v>1265</v>
      </c>
      <c r="E6">
        <v>1</v>
      </c>
      <c r="F6">
        <v>5</v>
      </c>
    </row>
    <row r="7" spans="1:6" x14ac:dyDescent="0.25">
      <c r="A7" t="s">
        <v>8335</v>
      </c>
      <c r="B7" t="s">
        <v>3470</v>
      </c>
      <c r="C7" t="s">
        <v>1125</v>
      </c>
      <c r="D7" t="s">
        <v>1123</v>
      </c>
      <c r="E7">
        <v>1</v>
      </c>
      <c r="F7">
        <v>6</v>
      </c>
    </row>
    <row r="8" spans="1:6" x14ac:dyDescent="0.25">
      <c r="A8" t="s">
        <v>8336</v>
      </c>
      <c r="B8" t="s">
        <v>3472</v>
      </c>
      <c r="C8" t="s">
        <v>639</v>
      </c>
      <c r="D8" t="s">
        <v>1064</v>
      </c>
      <c r="E8">
        <v>1</v>
      </c>
      <c r="F8">
        <v>7</v>
      </c>
    </row>
    <row r="9" spans="1:6" x14ac:dyDescent="0.25">
      <c r="A9" t="s">
        <v>8337</v>
      </c>
      <c r="B9" t="s">
        <v>3474</v>
      </c>
      <c r="C9" t="s">
        <v>1373</v>
      </c>
      <c r="D9" t="s">
        <v>1350</v>
      </c>
      <c r="E9">
        <v>1</v>
      </c>
      <c r="F9">
        <v>8</v>
      </c>
    </row>
    <row r="10" spans="1:6" x14ac:dyDescent="0.25">
      <c r="A10" t="s">
        <v>8338</v>
      </c>
      <c r="B10" t="s">
        <v>3476</v>
      </c>
      <c r="C10" t="s">
        <v>549</v>
      </c>
      <c r="D10" t="s">
        <v>1211</v>
      </c>
      <c r="E10">
        <v>1</v>
      </c>
      <c r="F10">
        <v>9</v>
      </c>
    </row>
    <row r="11" spans="1:6" x14ac:dyDescent="0.25">
      <c r="A11" t="s">
        <v>8339</v>
      </c>
      <c r="B11" t="s">
        <v>3478</v>
      </c>
      <c r="C11" t="s">
        <v>507</v>
      </c>
      <c r="D11" t="s">
        <v>6874</v>
      </c>
      <c r="E11">
        <v>1</v>
      </c>
      <c r="F11">
        <v>10</v>
      </c>
    </row>
    <row r="12" spans="1:6" x14ac:dyDescent="0.25">
      <c r="A12" t="s">
        <v>8340</v>
      </c>
      <c r="B12" t="s">
        <v>3464</v>
      </c>
      <c r="C12" t="s">
        <v>502</v>
      </c>
      <c r="D12" t="s">
        <v>6381</v>
      </c>
      <c r="E12">
        <v>1</v>
      </c>
      <c r="F12">
        <v>11</v>
      </c>
    </row>
    <row r="13" spans="1:6" x14ac:dyDescent="0.25">
      <c r="A13" t="s">
        <v>8341</v>
      </c>
      <c r="B13" t="s">
        <v>3466</v>
      </c>
      <c r="C13" t="s">
        <v>930</v>
      </c>
      <c r="D13" t="s">
        <v>933</v>
      </c>
      <c r="E13">
        <v>1</v>
      </c>
      <c r="F13">
        <v>12</v>
      </c>
    </row>
    <row r="14" spans="1:6" x14ac:dyDescent="0.25">
      <c r="A14" t="s">
        <v>8342</v>
      </c>
      <c r="B14" t="s">
        <v>3468</v>
      </c>
      <c r="C14" t="s">
        <v>1253</v>
      </c>
      <c r="D14" t="s">
        <v>601</v>
      </c>
      <c r="E14">
        <v>1</v>
      </c>
      <c r="F14">
        <v>13</v>
      </c>
    </row>
    <row r="15" spans="1:6" x14ac:dyDescent="0.25">
      <c r="A15" t="s">
        <v>8343</v>
      </c>
      <c r="B15" t="s">
        <v>3470</v>
      </c>
      <c r="C15" t="s">
        <v>717</v>
      </c>
      <c r="D15" t="s">
        <v>1120</v>
      </c>
      <c r="E15">
        <v>1</v>
      </c>
      <c r="F15">
        <v>14</v>
      </c>
    </row>
    <row r="16" spans="1:6" x14ac:dyDescent="0.25">
      <c r="A16" t="s">
        <v>8344</v>
      </c>
      <c r="B16" t="s">
        <v>3472</v>
      </c>
      <c r="C16" t="s">
        <v>1056</v>
      </c>
      <c r="D16" t="s">
        <v>825</v>
      </c>
      <c r="E16">
        <v>1</v>
      </c>
      <c r="F16">
        <v>15</v>
      </c>
    </row>
    <row r="17" spans="1:6" x14ac:dyDescent="0.25">
      <c r="A17" t="s">
        <v>8345</v>
      </c>
      <c r="B17" t="s">
        <v>3474</v>
      </c>
      <c r="C17" t="s">
        <v>567</v>
      </c>
      <c r="D17" t="s">
        <v>6469</v>
      </c>
      <c r="E17">
        <v>1</v>
      </c>
      <c r="F17">
        <v>16</v>
      </c>
    </row>
    <row r="18" spans="1:6" x14ac:dyDescent="0.25">
      <c r="A18" t="s">
        <v>8346</v>
      </c>
      <c r="B18" t="s">
        <v>3476</v>
      </c>
      <c r="C18" t="s">
        <v>1212</v>
      </c>
      <c r="D18" t="s">
        <v>6802</v>
      </c>
      <c r="E18">
        <v>1</v>
      </c>
      <c r="F18">
        <v>17</v>
      </c>
    </row>
    <row r="19" spans="1:6" x14ac:dyDescent="0.25">
      <c r="A19" t="s">
        <v>8347</v>
      </c>
      <c r="B19" t="s">
        <v>3478</v>
      </c>
      <c r="C19" t="s">
        <v>685</v>
      </c>
      <c r="D19" t="s">
        <v>1084</v>
      </c>
      <c r="E19">
        <v>1</v>
      </c>
      <c r="F19">
        <v>18</v>
      </c>
    </row>
    <row r="20" spans="1:6" x14ac:dyDescent="0.25">
      <c r="A20" t="s">
        <v>8348</v>
      </c>
      <c r="B20" t="s">
        <v>3464</v>
      </c>
      <c r="C20" t="s">
        <v>1093</v>
      </c>
      <c r="D20" t="s">
        <v>6943</v>
      </c>
      <c r="E20">
        <v>1</v>
      </c>
      <c r="F20">
        <v>19</v>
      </c>
    </row>
    <row r="21" spans="1:6" x14ac:dyDescent="0.25">
      <c r="A21" t="s">
        <v>8349</v>
      </c>
      <c r="B21" t="s">
        <v>3466</v>
      </c>
      <c r="C21" t="s">
        <v>917</v>
      </c>
      <c r="D21" t="s">
        <v>934</v>
      </c>
      <c r="E21">
        <v>1</v>
      </c>
      <c r="F21">
        <v>20</v>
      </c>
    </row>
    <row r="22" spans="1:6" x14ac:dyDescent="0.25">
      <c r="A22" t="s">
        <v>8350</v>
      </c>
      <c r="B22" t="s">
        <v>3468</v>
      </c>
      <c r="C22" t="s">
        <v>1238</v>
      </c>
      <c r="D22" t="s">
        <v>533</v>
      </c>
      <c r="E22">
        <v>1</v>
      </c>
      <c r="F22">
        <v>21</v>
      </c>
    </row>
    <row r="23" spans="1:6" x14ac:dyDescent="0.25">
      <c r="A23" t="s">
        <v>8351</v>
      </c>
      <c r="B23" t="s">
        <v>3470</v>
      </c>
      <c r="C23" t="s">
        <v>480</v>
      </c>
      <c r="D23" t="s">
        <v>657</v>
      </c>
      <c r="E23">
        <v>1</v>
      </c>
      <c r="F23">
        <v>22</v>
      </c>
    </row>
    <row r="24" spans="1:6" x14ac:dyDescent="0.25">
      <c r="A24" t="s">
        <v>8352</v>
      </c>
      <c r="B24" t="s">
        <v>3472</v>
      </c>
      <c r="C24" t="s">
        <v>1053</v>
      </c>
      <c r="D24" t="s">
        <v>490</v>
      </c>
      <c r="E24">
        <v>1</v>
      </c>
      <c r="F24">
        <v>23</v>
      </c>
    </row>
    <row r="25" spans="1:6" x14ac:dyDescent="0.25">
      <c r="A25" t="s">
        <v>8353</v>
      </c>
      <c r="B25" t="s">
        <v>3474</v>
      </c>
      <c r="C25" t="s">
        <v>1352</v>
      </c>
      <c r="D25" t="s">
        <v>6560</v>
      </c>
      <c r="E25">
        <v>1</v>
      </c>
      <c r="F25">
        <v>24</v>
      </c>
    </row>
    <row r="26" spans="1:6" x14ac:dyDescent="0.25">
      <c r="A26" t="s">
        <v>8354</v>
      </c>
      <c r="B26" t="s">
        <v>3476</v>
      </c>
      <c r="C26" t="s">
        <v>422</v>
      </c>
      <c r="D26" t="s">
        <v>1206</v>
      </c>
      <c r="E26">
        <v>1</v>
      </c>
      <c r="F26">
        <v>25</v>
      </c>
    </row>
    <row r="27" spans="1:6" x14ac:dyDescent="0.25">
      <c r="A27" t="s">
        <v>8355</v>
      </c>
      <c r="B27" t="s">
        <v>3478</v>
      </c>
      <c r="C27" t="s">
        <v>6595</v>
      </c>
      <c r="D27" t="s">
        <v>414</v>
      </c>
      <c r="E27">
        <v>1</v>
      </c>
      <c r="F27">
        <v>26</v>
      </c>
    </row>
    <row r="28" spans="1:6" x14ac:dyDescent="0.25">
      <c r="A28" t="s">
        <v>3500</v>
      </c>
      <c r="B28" t="s">
        <v>8327</v>
      </c>
      <c r="C28" t="s">
        <v>481</v>
      </c>
      <c r="D28" t="s">
        <v>7354</v>
      </c>
      <c r="E28">
        <v>1</v>
      </c>
      <c r="F28">
        <v>27</v>
      </c>
    </row>
    <row r="29" spans="1:6" x14ac:dyDescent="0.25">
      <c r="A29" t="s">
        <v>3502</v>
      </c>
      <c r="B29" t="s">
        <v>8327</v>
      </c>
      <c r="C29" t="s">
        <v>958</v>
      </c>
      <c r="D29" t="s">
        <v>7367</v>
      </c>
      <c r="E29">
        <v>1</v>
      </c>
      <c r="F29">
        <v>28</v>
      </c>
    </row>
    <row r="30" spans="1:6" x14ac:dyDescent="0.25">
      <c r="A30" t="s">
        <v>3504</v>
      </c>
      <c r="B30" t="s">
        <v>8327</v>
      </c>
      <c r="C30" t="s">
        <v>454</v>
      </c>
      <c r="D30" t="s">
        <v>7369</v>
      </c>
      <c r="E30">
        <v>1</v>
      </c>
      <c r="F30">
        <v>29</v>
      </c>
    </row>
    <row r="31" spans="1:6" x14ac:dyDescent="0.25">
      <c r="A31" t="s">
        <v>3492</v>
      </c>
      <c r="B31" t="s">
        <v>3492</v>
      </c>
      <c r="C31" t="s">
        <v>850</v>
      </c>
      <c r="D31" t="s">
        <v>7361</v>
      </c>
      <c r="E31">
        <v>1</v>
      </c>
      <c r="F31">
        <v>30</v>
      </c>
    </row>
    <row r="32" spans="1:6" x14ac:dyDescent="0.25">
      <c r="A32" t="s">
        <v>3493</v>
      </c>
      <c r="B32" t="s">
        <v>3493</v>
      </c>
      <c r="C32" t="s">
        <v>995</v>
      </c>
      <c r="D32" t="s">
        <v>7350</v>
      </c>
      <c r="E32">
        <v>1</v>
      </c>
      <c r="F32">
        <v>31</v>
      </c>
    </row>
    <row r="33" spans="1:6" x14ac:dyDescent="0.25">
      <c r="A33" t="s">
        <v>3497</v>
      </c>
      <c r="B33" t="s">
        <v>3497</v>
      </c>
      <c r="C33" t="s">
        <v>495</v>
      </c>
      <c r="D33" t="s">
        <v>7348</v>
      </c>
      <c r="E33">
        <v>1</v>
      </c>
      <c r="F33">
        <v>32</v>
      </c>
    </row>
    <row r="34" spans="1:6" x14ac:dyDescent="0.25">
      <c r="A34" t="s">
        <v>3496</v>
      </c>
      <c r="B34" t="s">
        <v>3496</v>
      </c>
      <c r="C34" t="s">
        <v>6524</v>
      </c>
      <c r="D34" t="s">
        <v>7356</v>
      </c>
      <c r="E34">
        <v>1</v>
      </c>
      <c r="F34">
        <v>33</v>
      </c>
    </row>
    <row r="35" spans="1:6" x14ac:dyDescent="0.25">
      <c r="A35" t="s">
        <v>3494</v>
      </c>
      <c r="B35" t="s">
        <v>3494</v>
      </c>
      <c r="C35" t="s">
        <v>500</v>
      </c>
      <c r="D35" t="s">
        <v>7360</v>
      </c>
      <c r="E35">
        <v>1</v>
      </c>
      <c r="F35">
        <v>34</v>
      </c>
    </row>
    <row r="36" spans="1:6" x14ac:dyDescent="0.25">
      <c r="A36" t="s">
        <v>3495</v>
      </c>
      <c r="B36" t="s">
        <v>3495</v>
      </c>
      <c r="C36" t="s">
        <v>6828</v>
      </c>
      <c r="D36" t="s">
        <v>7352</v>
      </c>
      <c r="E36">
        <v>1</v>
      </c>
      <c r="F36">
        <v>35</v>
      </c>
    </row>
    <row r="37" spans="1:6" x14ac:dyDescent="0.25">
      <c r="A37" t="s">
        <v>8329</v>
      </c>
      <c r="B37" t="s">
        <v>8329</v>
      </c>
      <c r="C37" t="s">
        <v>6849</v>
      </c>
      <c r="D37" t="s">
        <v>8365</v>
      </c>
      <c r="E37">
        <v>1</v>
      </c>
      <c r="F37">
        <v>36</v>
      </c>
    </row>
    <row r="38" spans="1:6" x14ac:dyDescent="0.25">
      <c r="A38" t="s">
        <v>3486</v>
      </c>
      <c r="B38" t="s">
        <v>3486</v>
      </c>
      <c r="C38" t="s">
        <v>8367</v>
      </c>
      <c r="D38" t="s">
        <v>7362</v>
      </c>
      <c r="E38">
        <v>1</v>
      </c>
      <c r="F38">
        <v>37</v>
      </c>
    </row>
    <row r="39" spans="1:6" x14ac:dyDescent="0.25">
      <c r="A39" t="s">
        <v>3488</v>
      </c>
      <c r="B39" t="s">
        <v>3488</v>
      </c>
      <c r="C39" t="s">
        <v>1089</v>
      </c>
      <c r="D39" t="s">
        <v>7368</v>
      </c>
      <c r="E39">
        <v>1</v>
      </c>
      <c r="F39">
        <v>38</v>
      </c>
    </row>
    <row r="40" spans="1:6" x14ac:dyDescent="0.25">
      <c r="A40" t="s">
        <v>3480</v>
      </c>
      <c r="B40" t="s">
        <v>3480</v>
      </c>
      <c r="C40" t="s">
        <v>1341</v>
      </c>
      <c r="D40" t="s">
        <v>7355</v>
      </c>
      <c r="E40">
        <v>1</v>
      </c>
      <c r="F40">
        <v>39</v>
      </c>
    </row>
    <row r="41" spans="1:6" x14ac:dyDescent="0.25">
      <c r="A41" t="s">
        <v>3482</v>
      </c>
      <c r="B41" t="s">
        <v>3482</v>
      </c>
      <c r="C41" t="s">
        <v>6473</v>
      </c>
      <c r="D41" t="s">
        <v>7351</v>
      </c>
      <c r="E41">
        <v>1</v>
      </c>
      <c r="F41">
        <v>40</v>
      </c>
    </row>
    <row r="42" spans="1:6" x14ac:dyDescent="0.25">
      <c r="A42" t="s">
        <v>3484</v>
      </c>
      <c r="B42" t="s">
        <v>3484</v>
      </c>
      <c r="C42" t="s">
        <v>8373</v>
      </c>
      <c r="D42" t="s">
        <v>7363</v>
      </c>
      <c r="E42">
        <v>1</v>
      </c>
      <c r="F42">
        <v>41</v>
      </c>
    </row>
    <row r="43" spans="1:6" x14ac:dyDescent="0.25">
      <c r="A43" t="s">
        <v>3490</v>
      </c>
      <c r="B43" t="s">
        <v>3490</v>
      </c>
      <c r="C43" t="s">
        <v>6464</v>
      </c>
      <c r="D43" t="s">
        <v>7366</v>
      </c>
      <c r="E43">
        <v>1</v>
      </c>
      <c r="F43">
        <v>42</v>
      </c>
    </row>
    <row r="44" spans="1:6" x14ac:dyDescent="0.25">
      <c r="A44" t="s">
        <v>3513</v>
      </c>
      <c r="B44" t="s">
        <v>8328</v>
      </c>
      <c r="C44" t="s">
        <v>7365</v>
      </c>
      <c r="D44" t="s">
        <v>7364</v>
      </c>
      <c r="E44">
        <v>1</v>
      </c>
      <c r="F44">
        <v>43</v>
      </c>
    </row>
    <row r="45" spans="1:6" x14ac:dyDescent="0.25">
      <c r="A45" t="s">
        <v>3511</v>
      </c>
      <c r="B45" t="s">
        <v>3511</v>
      </c>
      <c r="C45" t="s">
        <v>6385</v>
      </c>
      <c r="D45" t="s">
        <v>7353</v>
      </c>
      <c r="E45">
        <v>1</v>
      </c>
      <c r="F45">
        <v>44</v>
      </c>
    </row>
    <row r="46" spans="1:6" x14ac:dyDescent="0.25">
      <c r="A46" t="s">
        <v>3509</v>
      </c>
      <c r="B46" t="s">
        <v>3509</v>
      </c>
      <c r="C46" t="s">
        <v>6573</v>
      </c>
      <c r="D46" t="s">
        <v>7357</v>
      </c>
      <c r="E46">
        <v>1</v>
      </c>
      <c r="F46">
        <v>45</v>
      </c>
    </row>
    <row r="47" spans="1:6" x14ac:dyDescent="0.25">
      <c r="A47" t="s">
        <v>3505</v>
      </c>
      <c r="B47" t="s">
        <v>3505</v>
      </c>
      <c r="C47" t="s">
        <v>739</v>
      </c>
      <c r="D47" t="s">
        <v>7349</v>
      </c>
      <c r="E47">
        <v>1</v>
      </c>
      <c r="F47">
        <v>46</v>
      </c>
    </row>
    <row r="48" spans="1:6" x14ac:dyDescent="0.25">
      <c r="A48" t="s">
        <v>3507</v>
      </c>
      <c r="B48" t="s">
        <v>3507</v>
      </c>
      <c r="C48" t="s">
        <v>6591</v>
      </c>
      <c r="D48" t="s">
        <v>8380</v>
      </c>
      <c r="E48">
        <v>1</v>
      </c>
      <c r="F48">
        <v>47</v>
      </c>
    </row>
    <row r="49" spans="1:6" x14ac:dyDescent="0.25">
      <c r="A49" t="s">
        <v>3506</v>
      </c>
      <c r="B49" t="s">
        <v>3506</v>
      </c>
      <c r="C49" t="s">
        <v>6890</v>
      </c>
      <c r="D49" t="s">
        <v>7358</v>
      </c>
      <c r="E49">
        <v>1</v>
      </c>
      <c r="F49">
        <v>48</v>
      </c>
    </row>
    <row r="50" spans="1:6" x14ac:dyDescent="0.25">
      <c r="A50" t="s">
        <v>3508</v>
      </c>
      <c r="B50" t="s">
        <v>3508</v>
      </c>
      <c r="C50" t="s">
        <v>6511</v>
      </c>
      <c r="D50" t="s">
        <v>7359</v>
      </c>
      <c r="E50">
        <v>1</v>
      </c>
      <c r="F50">
        <v>49</v>
      </c>
    </row>
    <row r="51" spans="1:6" x14ac:dyDescent="0.25">
      <c r="A51" t="s">
        <v>8387</v>
      </c>
      <c r="B51" t="s">
        <v>8327</v>
      </c>
      <c r="C51" t="s">
        <v>960</v>
      </c>
      <c r="D51" t="s">
        <v>7379</v>
      </c>
      <c r="E51">
        <v>1</v>
      </c>
      <c r="F51">
        <v>50</v>
      </c>
    </row>
    <row r="52" spans="1:6" x14ac:dyDescent="0.25">
      <c r="A52" t="s">
        <v>8388</v>
      </c>
      <c r="B52" t="s">
        <v>8327</v>
      </c>
      <c r="C52" t="s">
        <v>960</v>
      </c>
      <c r="D52" t="s">
        <v>7378</v>
      </c>
      <c r="E52">
        <v>1</v>
      </c>
      <c r="F52">
        <v>51</v>
      </c>
    </row>
    <row r="53" spans="1:6" x14ac:dyDescent="0.25">
      <c r="A53" t="s">
        <v>8389</v>
      </c>
      <c r="B53" t="s">
        <v>8327</v>
      </c>
      <c r="C53" t="s">
        <v>960</v>
      </c>
      <c r="D53" t="s">
        <v>7377</v>
      </c>
      <c r="E53">
        <v>1</v>
      </c>
      <c r="F53">
        <v>52</v>
      </c>
    </row>
    <row r="54" spans="1:6" x14ac:dyDescent="0.25">
      <c r="A54" t="s">
        <v>8390</v>
      </c>
      <c r="B54" t="s">
        <v>8327</v>
      </c>
      <c r="C54" t="s">
        <v>960</v>
      </c>
      <c r="D54" t="s">
        <v>7376</v>
      </c>
      <c r="E54">
        <v>1</v>
      </c>
      <c r="F54">
        <v>53</v>
      </c>
    </row>
    <row r="55" spans="1:6" x14ac:dyDescent="0.25">
      <c r="A55" t="s">
        <v>8391</v>
      </c>
      <c r="B55" t="s">
        <v>8327</v>
      </c>
      <c r="C55" t="s">
        <v>960</v>
      </c>
      <c r="D55" t="s">
        <v>7375</v>
      </c>
      <c r="E55">
        <v>1</v>
      </c>
      <c r="F55">
        <v>54</v>
      </c>
    </row>
    <row r="56" spans="1:6" x14ac:dyDescent="0.25">
      <c r="A56" t="s">
        <v>8392</v>
      </c>
      <c r="B56" t="s">
        <v>8327</v>
      </c>
      <c r="C56" t="s">
        <v>960</v>
      </c>
      <c r="D56" t="s">
        <v>7374</v>
      </c>
      <c r="E56">
        <v>1</v>
      </c>
      <c r="F56">
        <v>55</v>
      </c>
    </row>
    <row r="57" spans="1:6" x14ac:dyDescent="0.25">
      <c r="A57" t="s">
        <v>8393</v>
      </c>
      <c r="B57" t="s">
        <v>8327</v>
      </c>
      <c r="C57" t="s">
        <v>960</v>
      </c>
      <c r="D57" t="s">
        <v>7373</v>
      </c>
      <c r="E57">
        <v>1</v>
      </c>
      <c r="F57">
        <v>56</v>
      </c>
    </row>
    <row r="58" spans="1:6" x14ac:dyDescent="0.25">
      <c r="A58" t="s">
        <v>8394</v>
      </c>
      <c r="B58" t="s">
        <v>8327</v>
      </c>
      <c r="C58" t="s">
        <v>960</v>
      </c>
      <c r="D58" t="s">
        <v>7372</v>
      </c>
      <c r="E58">
        <v>1</v>
      </c>
      <c r="F58">
        <v>57</v>
      </c>
    </row>
    <row r="59" spans="1:6" x14ac:dyDescent="0.25">
      <c r="A59" t="s">
        <v>8395</v>
      </c>
      <c r="B59" t="s">
        <v>8327</v>
      </c>
      <c r="C59" t="s">
        <v>960</v>
      </c>
      <c r="D59" t="s">
        <v>7371</v>
      </c>
      <c r="E59">
        <v>1</v>
      </c>
      <c r="F59">
        <v>58</v>
      </c>
    </row>
    <row r="60" spans="1:6" x14ac:dyDescent="0.25">
      <c r="A60" t="s">
        <v>8396</v>
      </c>
      <c r="B60" t="s">
        <v>8327</v>
      </c>
      <c r="C60" t="s">
        <v>960</v>
      </c>
      <c r="D60" t="s">
        <v>7370</v>
      </c>
      <c r="E60">
        <v>1</v>
      </c>
      <c r="F60">
        <v>59</v>
      </c>
    </row>
    <row r="61" spans="1:6" x14ac:dyDescent="0.25">
      <c r="A61" t="s">
        <v>8397</v>
      </c>
      <c r="B61" t="s">
        <v>8327</v>
      </c>
      <c r="C61" t="s">
        <v>957</v>
      </c>
      <c r="D61" t="s">
        <v>7379</v>
      </c>
      <c r="E61">
        <v>1</v>
      </c>
      <c r="F61">
        <v>60</v>
      </c>
    </row>
    <row r="62" spans="1:6" x14ac:dyDescent="0.25">
      <c r="A62" t="s">
        <v>8398</v>
      </c>
      <c r="B62" t="s">
        <v>8327</v>
      </c>
      <c r="C62" t="s">
        <v>957</v>
      </c>
      <c r="D62" t="s">
        <v>7378</v>
      </c>
      <c r="E62">
        <v>1</v>
      </c>
      <c r="F62">
        <v>61</v>
      </c>
    </row>
    <row r="63" spans="1:6" x14ac:dyDescent="0.25">
      <c r="A63" t="s">
        <v>8399</v>
      </c>
      <c r="B63" t="s">
        <v>8327</v>
      </c>
      <c r="C63" t="s">
        <v>957</v>
      </c>
      <c r="D63" t="s">
        <v>7377</v>
      </c>
      <c r="E63">
        <v>1</v>
      </c>
      <c r="F63">
        <v>62</v>
      </c>
    </row>
    <row r="64" spans="1:6" x14ac:dyDescent="0.25">
      <c r="A64" t="s">
        <v>8400</v>
      </c>
      <c r="B64" t="s">
        <v>8327</v>
      </c>
      <c r="C64" t="s">
        <v>957</v>
      </c>
      <c r="D64" t="s">
        <v>7376</v>
      </c>
      <c r="E64">
        <v>1</v>
      </c>
      <c r="F64">
        <v>63</v>
      </c>
    </row>
    <row r="65" spans="1:6" x14ac:dyDescent="0.25">
      <c r="A65" t="s">
        <v>8401</v>
      </c>
      <c r="B65" t="s">
        <v>8327</v>
      </c>
      <c r="C65" t="s">
        <v>957</v>
      </c>
      <c r="D65" t="s">
        <v>7375</v>
      </c>
      <c r="E65">
        <v>1</v>
      </c>
      <c r="F65">
        <v>64</v>
      </c>
    </row>
    <row r="66" spans="1:6" x14ac:dyDescent="0.25">
      <c r="A66" t="s">
        <v>8402</v>
      </c>
      <c r="B66" t="s">
        <v>8327</v>
      </c>
      <c r="C66" t="s">
        <v>957</v>
      </c>
      <c r="D66" t="s">
        <v>7374</v>
      </c>
      <c r="E66">
        <v>1</v>
      </c>
      <c r="F66">
        <v>65</v>
      </c>
    </row>
    <row r="67" spans="1:6" x14ac:dyDescent="0.25">
      <c r="A67" t="s">
        <v>8403</v>
      </c>
      <c r="B67" t="s">
        <v>8327</v>
      </c>
      <c r="C67" t="s">
        <v>957</v>
      </c>
      <c r="D67" t="s">
        <v>7373</v>
      </c>
      <c r="E67">
        <v>1</v>
      </c>
      <c r="F67">
        <v>66</v>
      </c>
    </row>
    <row r="68" spans="1:6" x14ac:dyDescent="0.25">
      <c r="A68" t="s">
        <v>8404</v>
      </c>
      <c r="B68" t="s">
        <v>8327</v>
      </c>
      <c r="C68" t="s">
        <v>957</v>
      </c>
      <c r="D68" t="s">
        <v>7372</v>
      </c>
      <c r="E68">
        <v>1</v>
      </c>
      <c r="F68">
        <v>67</v>
      </c>
    </row>
    <row r="69" spans="1:6" x14ac:dyDescent="0.25">
      <c r="A69" t="s">
        <v>8405</v>
      </c>
      <c r="B69" t="s">
        <v>8327</v>
      </c>
      <c r="C69" t="s">
        <v>957</v>
      </c>
      <c r="D69" t="s">
        <v>7371</v>
      </c>
      <c r="E69">
        <v>1</v>
      </c>
      <c r="F69">
        <v>68</v>
      </c>
    </row>
    <row r="70" spans="1:6" x14ac:dyDescent="0.25">
      <c r="A70" t="s">
        <v>8406</v>
      </c>
      <c r="B70" t="s">
        <v>8327</v>
      </c>
      <c r="C70" t="s">
        <v>957</v>
      </c>
      <c r="D70" t="s">
        <v>7370</v>
      </c>
      <c r="E70">
        <v>1</v>
      </c>
      <c r="F70">
        <v>69</v>
      </c>
    </row>
    <row r="71" spans="1:6" x14ac:dyDescent="0.25">
      <c r="A71" t="s">
        <v>8407</v>
      </c>
      <c r="B71" t="s">
        <v>8327</v>
      </c>
      <c r="C71" t="s">
        <v>6405</v>
      </c>
      <c r="D71" t="s">
        <v>7379</v>
      </c>
      <c r="E71">
        <v>1</v>
      </c>
      <c r="F71">
        <v>70</v>
      </c>
    </row>
    <row r="72" spans="1:6" x14ac:dyDescent="0.25">
      <c r="A72" t="s">
        <v>8408</v>
      </c>
      <c r="B72" t="s">
        <v>8327</v>
      </c>
      <c r="C72" t="s">
        <v>6405</v>
      </c>
      <c r="D72" t="s">
        <v>7378</v>
      </c>
      <c r="E72">
        <v>1</v>
      </c>
      <c r="F72">
        <v>71</v>
      </c>
    </row>
    <row r="73" spans="1:6" x14ac:dyDescent="0.25">
      <c r="A73" t="s">
        <v>8409</v>
      </c>
      <c r="B73" t="s">
        <v>8327</v>
      </c>
      <c r="C73" t="s">
        <v>6405</v>
      </c>
      <c r="D73" t="s">
        <v>7377</v>
      </c>
      <c r="E73">
        <v>1</v>
      </c>
      <c r="F73">
        <v>72</v>
      </c>
    </row>
    <row r="74" spans="1:6" x14ac:dyDescent="0.25">
      <c r="A74" t="s">
        <v>8410</v>
      </c>
      <c r="B74" t="s">
        <v>8327</v>
      </c>
      <c r="C74" t="s">
        <v>6405</v>
      </c>
      <c r="D74" t="s">
        <v>7376</v>
      </c>
      <c r="E74">
        <v>1</v>
      </c>
      <c r="F74">
        <v>73</v>
      </c>
    </row>
    <row r="75" spans="1:6" x14ac:dyDescent="0.25">
      <c r="A75" t="s">
        <v>8411</v>
      </c>
      <c r="B75" t="s">
        <v>8327</v>
      </c>
      <c r="C75" t="s">
        <v>6405</v>
      </c>
      <c r="D75" t="s">
        <v>7375</v>
      </c>
      <c r="E75">
        <v>1</v>
      </c>
      <c r="F75">
        <v>74</v>
      </c>
    </row>
    <row r="76" spans="1:6" x14ac:dyDescent="0.25">
      <c r="A76" t="s">
        <v>8412</v>
      </c>
      <c r="B76" t="s">
        <v>8327</v>
      </c>
      <c r="C76" t="s">
        <v>6405</v>
      </c>
      <c r="D76" t="s">
        <v>7374</v>
      </c>
      <c r="E76">
        <v>1</v>
      </c>
      <c r="F76">
        <v>75</v>
      </c>
    </row>
    <row r="77" spans="1:6" x14ac:dyDescent="0.25">
      <c r="A77" t="s">
        <v>8413</v>
      </c>
      <c r="B77" t="s">
        <v>8327</v>
      </c>
      <c r="C77" t="s">
        <v>6405</v>
      </c>
      <c r="D77" t="s">
        <v>7373</v>
      </c>
      <c r="E77">
        <v>1</v>
      </c>
      <c r="F77">
        <v>76</v>
      </c>
    </row>
    <row r="78" spans="1:6" x14ac:dyDescent="0.25">
      <c r="A78" t="s">
        <v>8414</v>
      </c>
      <c r="B78" t="s">
        <v>8327</v>
      </c>
      <c r="C78" t="s">
        <v>6405</v>
      </c>
      <c r="D78" t="s">
        <v>7372</v>
      </c>
      <c r="E78">
        <v>1</v>
      </c>
      <c r="F78">
        <v>77</v>
      </c>
    </row>
    <row r="79" spans="1:6" x14ac:dyDescent="0.25">
      <c r="A79" t="s">
        <v>8415</v>
      </c>
      <c r="B79" t="s">
        <v>8327</v>
      </c>
      <c r="C79" t="s">
        <v>6405</v>
      </c>
      <c r="D79" t="s">
        <v>7371</v>
      </c>
      <c r="E79">
        <v>1</v>
      </c>
      <c r="F79">
        <v>78</v>
      </c>
    </row>
    <row r="80" spans="1:6" x14ac:dyDescent="0.25">
      <c r="A80" t="s">
        <v>8416</v>
      </c>
      <c r="B80" t="s">
        <v>8327</v>
      </c>
      <c r="C80" t="s">
        <v>6405</v>
      </c>
      <c r="D80" t="s">
        <v>7370</v>
      </c>
      <c r="E80">
        <v>1</v>
      </c>
      <c r="F80">
        <v>79</v>
      </c>
    </row>
    <row r="81" spans="1:6" x14ac:dyDescent="0.25">
      <c r="A81" t="s">
        <v>8417</v>
      </c>
      <c r="B81" t="s">
        <v>8328</v>
      </c>
      <c r="C81" t="s">
        <v>1285</v>
      </c>
      <c r="D81" t="s">
        <v>8384</v>
      </c>
      <c r="E81">
        <v>1</v>
      </c>
      <c r="F81">
        <v>80</v>
      </c>
    </row>
    <row r="82" spans="1:6" x14ac:dyDescent="0.25">
      <c r="A82" t="s">
        <v>8418</v>
      </c>
      <c r="B82" t="s">
        <v>8328</v>
      </c>
      <c r="C82" t="s">
        <v>415</v>
      </c>
      <c r="D82" t="s">
        <v>8384</v>
      </c>
      <c r="E82">
        <v>1</v>
      </c>
      <c r="F82">
        <v>81</v>
      </c>
    </row>
    <row r="83" spans="1:6" x14ac:dyDescent="0.25">
      <c r="A83" t="s">
        <v>8419</v>
      </c>
      <c r="B83" t="s">
        <v>8328</v>
      </c>
      <c r="C83" t="s">
        <v>1364</v>
      </c>
      <c r="D83" t="s">
        <v>8384</v>
      </c>
      <c r="E83">
        <v>1</v>
      </c>
      <c r="F83">
        <v>82</v>
      </c>
    </row>
    <row r="84" spans="1:6" x14ac:dyDescent="0.25">
      <c r="A84" t="s">
        <v>8927</v>
      </c>
      <c r="B84" t="s">
        <v>8927</v>
      </c>
      <c r="C84" t="s">
        <v>1090</v>
      </c>
      <c r="D84" t="s">
        <v>8930</v>
      </c>
      <c r="E84">
        <v>1</v>
      </c>
      <c r="F84">
        <v>83</v>
      </c>
    </row>
    <row r="85" spans="1:6" x14ac:dyDescent="0.25">
      <c r="A85" t="s">
        <v>8461</v>
      </c>
      <c r="B85" t="s">
        <v>8326</v>
      </c>
      <c r="C85" t="s">
        <v>8330</v>
      </c>
      <c r="D85" t="s">
        <v>7791</v>
      </c>
      <c r="E85">
        <v>1</v>
      </c>
      <c r="F85">
        <v>0</v>
      </c>
    </row>
  </sheetData>
  <autoFilter ref="A1:F83" xr:uid="{FDA09B1F-277C-4045-9797-232766E1FC87}"/>
  <phoneticPr fontId="18" type="noConversion"/>
  <conditionalFormatting sqref="C4 C6:C12 C14:C20 C22:C50">
    <cfRule type="duplicateValues" dxfId="249" priority="591"/>
  </conditionalFormatting>
  <conditionalFormatting sqref="D50">
    <cfRule type="duplicateValues" dxfId="248" priority="1"/>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19A16B0-DBD4-412F-851A-5ED627EB5CEB}">
          <x14:formula1>
            <xm:f>tactic_moves!$A:$A</xm:f>
          </x14:formula1>
          <xm:sqref>D84:D85 C1:C85 D2:D50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4AA42-EC62-4679-B23B-02F22A23C81B}">
  <dimension ref="A1:H117"/>
  <sheetViews>
    <sheetView zoomScale="85" zoomScaleNormal="85" workbookViewId="0">
      <pane ySplit="1" topLeftCell="A90" activePane="bottomLeft" state="frozen"/>
      <selection pane="bottomLeft" activeCell="D103" sqref="D103"/>
    </sheetView>
  </sheetViews>
  <sheetFormatPr defaultRowHeight="15" x14ac:dyDescent="0.25"/>
  <cols>
    <col min="1" max="1" width="21.85546875" bestFit="1" customWidth="1"/>
    <col min="2" max="2" width="8.42578125" bestFit="1" customWidth="1"/>
    <col min="3" max="3" width="8" bestFit="1" customWidth="1"/>
    <col min="4" max="4" width="100.5703125" bestFit="1" customWidth="1"/>
    <col min="5" max="7" width="22.85546875" customWidth="1"/>
    <col min="8" max="8" width="9.5703125" bestFit="1" customWidth="1"/>
    <col min="10" max="10" width="10" bestFit="1" customWidth="1"/>
  </cols>
  <sheetData>
    <row r="1" spans="1:8" x14ac:dyDescent="0.25">
      <c r="A1" s="3" t="s">
        <v>443</v>
      </c>
      <c r="B1" s="3" t="s">
        <v>795</v>
      </c>
      <c r="C1" s="3" t="s">
        <v>796</v>
      </c>
      <c r="D1" s="3" t="s">
        <v>807</v>
      </c>
      <c r="E1" s="3" t="s">
        <v>6240</v>
      </c>
      <c r="F1" s="3" t="s">
        <v>6238</v>
      </c>
      <c r="G1" s="3" t="s">
        <v>6239</v>
      </c>
      <c r="H1" s="3" t="s">
        <v>7844</v>
      </c>
    </row>
    <row r="2" spans="1:8" x14ac:dyDescent="0.25">
      <c r="A2" t="s">
        <v>8330</v>
      </c>
      <c r="B2" s="28" t="s">
        <v>1809</v>
      </c>
      <c r="C2">
        <v>4</v>
      </c>
      <c r="D2" t="s">
        <v>489</v>
      </c>
      <c r="E2" t="s">
        <v>7029</v>
      </c>
      <c r="H2">
        <f>COUNTA(E2:G2)</f>
        <v>1</v>
      </c>
    </row>
    <row r="3" spans="1:8" x14ac:dyDescent="0.25">
      <c r="A3" t="s">
        <v>7791</v>
      </c>
      <c r="B3" t="s">
        <v>3446</v>
      </c>
      <c r="C3" t="s">
        <v>3446</v>
      </c>
      <c r="D3" t="s">
        <v>8331</v>
      </c>
      <c r="H3">
        <f t="shared" ref="H3:H72" si="0">COUNTA(E3:G3)</f>
        <v>0</v>
      </c>
    </row>
    <row r="4" spans="1:8" x14ac:dyDescent="0.25">
      <c r="A4" t="s">
        <v>1103</v>
      </c>
      <c r="B4" s="15" t="s">
        <v>5</v>
      </c>
      <c r="C4">
        <v>1</v>
      </c>
      <c r="D4" t="s">
        <v>7073</v>
      </c>
      <c r="H4">
        <f t="shared" si="0"/>
        <v>0</v>
      </c>
    </row>
    <row r="5" spans="1:8" x14ac:dyDescent="0.25">
      <c r="A5" t="s">
        <v>1102</v>
      </c>
      <c r="B5" s="15" t="s">
        <v>5</v>
      </c>
      <c r="C5">
        <v>3</v>
      </c>
      <c r="D5" t="s">
        <v>6978</v>
      </c>
      <c r="H5">
        <f t="shared" si="0"/>
        <v>0</v>
      </c>
    </row>
    <row r="6" spans="1:8" x14ac:dyDescent="0.25">
      <c r="A6" t="s">
        <v>924</v>
      </c>
      <c r="B6" s="17" t="s">
        <v>7</v>
      </c>
      <c r="C6">
        <v>2</v>
      </c>
      <c r="D6" t="s">
        <v>925</v>
      </c>
      <c r="E6" t="s">
        <v>6241</v>
      </c>
      <c r="H6">
        <f t="shared" si="0"/>
        <v>1</v>
      </c>
    </row>
    <row r="7" spans="1:8" x14ac:dyDescent="0.25">
      <c r="A7" t="s">
        <v>931</v>
      </c>
      <c r="B7" s="17" t="s">
        <v>7</v>
      </c>
      <c r="C7">
        <v>1</v>
      </c>
      <c r="D7" s="25" t="s">
        <v>6510</v>
      </c>
      <c r="E7" t="s">
        <v>6241</v>
      </c>
      <c r="H7">
        <f t="shared" si="0"/>
        <v>1</v>
      </c>
    </row>
    <row r="8" spans="1:8" x14ac:dyDescent="0.25">
      <c r="A8" t="s">
        <v>645</v>
      </c>
      <c r="B8" s="7" t="s">
        <v>8</v>
      </c>
      <c r="C8">
        <v>2</v>
      </c>
      <c r="D8" t="s">
        <v>7842</v>
      </c>
      <c r="E8" t="s">
        <v>6233</v>
      </c>
      <c r="H8">
        <f t="shared" si="0"/>
        <v>1</v>
      </c>
    </row>
    <row r="9" spans="1:8" x14ac:dyDescent="0.25">
      <c r="A9" t="s">
        <v>1265</v>
      </c>
      <c r="B9" s="7" t="s">
        <v>8</v>
      </c>
      <c r="C9">
        <v>1</v>
      </c>
      <c r="D9" t="s">
        <v>928</v>
      </c>
      <c r="E9" t="s">
        <v>6241</v>
      </c>
      <c r="H9">
        <f t="shared" si="0"/>
        <v>1</v>
      </c>
    </row>
    <row r="10" spans="1:8" x14ac:dyDescent="0.25">
      <c r="A10" t="s">
        <v>1125</v>
      </c>
      <c r="B10" s="19" t="s">
        <v>42</v>
      </c>
      <c r="C10">
        <v>1</v>
      </c>
      <c r="D10" t="s">
        <v>1126</v>
      </c>
      <c r="H10">
        <f t="shared" si="0"/>
        <v>0</v>
      </c>
    </row>
    <row r="11" spans="1:8" x14ac:dyDescent="0.25">
      <c r="A11" t="s">
        <v>1123</v>
      </c>
      <c r="B11" s="19" t="s">
        <v>42</v>
      </c>
      <c r="C11">
        <v>2</v>
      </c>
      <c r="D11" t="s">
        <v>6286</v>
      </c>
      <c r="E11" t="s">
        <v>6253</v>
      </c>
      <c r="H11">
        <f t="shared" si="0"/>
        <v>1</v>
      </c>
    </row>
    <row r="12" spans="1:8" x14ac:dyDescent="0.25">
      <c r="A12" t="s">
        <v>639</v>
      </c>
      <c r="B12" s="6" t="s">
        <v>22</v>
      </c>
      <c r="C12">
        <v>2</v>
      </c>
      <c r="D12" t="s">
        <v>7842</v>
      </c>
      <c r="E12" t="s">
        <v>6233</v>
      </c>
      <c r="H12">
        <f t="shared" si="0"/>
        <v>1</v>
      </c>
    </row>
    <row r="13" spans="1:8" x14ac:dyDescent="0.25">
      <c r="A13" t="s">
        <v>1064</v>
      </c>
      <c r="B13" s="6" t="s">
        <v>22</v>
      </c>
      <c r="C13">
        <v>0</v>
      </c>
      <c r="D13" t="s">
        <v>7030</v>
      </c>
      <c r="H13">
        <f t="shared" si="0"/>
        <v>0</v>
      </c>
    </row>
    <row r="14" spans="1:8" x14ac:dyDescent="0.25">
      <c r="A14" t="s">
        <v>1350</v>
      </c>
      <c r="B14" s="22" t="s">
        <v>39</v>
      </c>
      <c r="C14" t="s">
        <v>446</v>
      </c>
      <c r="D14" t="s">
        <v>6336</v>
      </c>
      <c r="H14">
        <f t="shared" si="0"/>
        <v>0</v>
      </c>
    </row>
    <row r="15" spans="1:8" x14ac:dyDescent="0.25">
      <c r="A15" t="s">
        <v>1373</v>
      </c>
      <c r="B15" s="22" t="s">
        <v>39</v>
      </c>
      <c r="C15">
        <v>2</v>
      </c>
      <c r="D15" t="s">
        <v>7121</v>
      </c>
      <c r="E15" t="s">
        <v>6241</v>
      </c>
      <c r="H15">
        <f t="shared" si="0"/>
        <v>1</v>
      </c>
    </row>
    <row r="16" spans="1:8" x14ac:dyDescent="0.25">
      <c r="A16" t="s">
        <v>549</v>
      </c>
      <c r="B16" s="12" t="s">
        <v>14</v>
      </c>
      <c r="C16">
        <v>3</v>
      </c>
      <c r="D16" t="s">
        <v>1019</v>
      </c>
      <c r="E16" t="s">
        <v>6241</v>
      </c>
      <c r="H16">
        <f t="shared" si="0"/>
        <v>1</v>
      </c>
    </row>
    <row r="17" spans="1:8" x14ac:dyDescent="0.25">
      <c r="A17" t="s">
        <v>1211</v>
      </c>
      <c r="B17" s="12" t="s">
        <v>14</v>
      </c>
      <c r="C17">
        <v>3</v>
      </c>
      <c r="D17" t="s">
        <v>7842</v>
      </c>
      <c r="E17" t="s">
        <v>6233</v>
      </c>
      <c r="H17">
        <f t="shared" si="0"/>
        <v>1</v>
      </c>
    </row>
    <row r="18" spans="1:8" x14ac:dyDescent="0.25">
      <c r="A18" t="s">
        <v>507</v>
      </c>
      <c r="B18" s="20" t="s">
        <v>67</v>
      </c>
      <c r="C18">
        <v>2</v>
      </c>
      <c r="D18" t="s">
        <v>980</v>
      </c>
      <c r="H18">
        <f t="shared" si="0"/>
        <v>0</v>
      </c>
    </row>
    <row r="19" spans="1:8" x14ac:dyDescent="0.25">
      <c r="A19" t="s">
        <v>6874</v>
      </c>
      <c r="B19" s="8" t="s">
        <v>4</v>
      </c>
      <c r="C19">
        <v>2</v>
      </c>
      <c r="D19" t="s">
        <v>6444</v>
      </c>
      <c r="E19" t="s">
        <v>6241</v>
      </c>
      <c r="H19">
        <f t="shared" si="0"/>
        <v>1</v>
      </c>
    </row>
    <row r="20" spans="1:8" x14ac:dyDescent="0.25">
      <c r="A20" t="s">
        <v>6381</v>
      </c>
      <c r="B20" s="15" t="s">
        <v>5</v>
      </c>
      <c r="C20">
        <v>0</v>
      </c>
      <c r="D20" t="s">
        <v>7072</v>
      </c>
      <c r="E20" t="s">
        <v>6241</v>
      </c>
      <c r="H20">
        <f t="shared" ref="H20:H51" si="1">COUNTA(E20:G20)</f>
        <v>1</v>
      </c>
    </row>
    <row r="21" spans="1:8" x14ac:dyDescent="0.25">
      <c r="A21" t="s">
        <v>502</v>
      </c>
      <c r="B21" s="15" t="s">
        <v>5</v>
      </c>
      <c r="C21">
        <v>3</v>
      </c>
      <c r="D21" t="s">
        <v>911</v>
      </c>
      <c r="H21">
        <f t="shared" si="1"/>
        <v>0</v>
      </c>
    </row>
    <row r="22" spans="1:8" x14ac:dyDescent="0.25">
      <c r="A22" t="s">
        <v>933</v>
      </c>
      <c r="B22" s="17" t="s">
        <v>7</v>
      </c>
      <c r="C22">
        <v>1</v>
      </c>
      <c r="D22" t="s">
        <v>7052</v>
      </c>
      <c r="E22" t="s">
        <v>6233</v>
      </c>
      <c r="H22">
        <f t="shared" si="1"/>
        <v>1</v>
      </c>
    </row>
    <row r="23" spans="1:8" x14ac:dyDescent="0.25">
      <c r="A23" t="s">
        <v>930</v>
      </c>
      <c r="B23" s="17" t="s">
        <v>7</v>
      </c>
      <c r="C23">
        <v>1</v>
      </c>
      <c r="D23" t="s">
        <v>6961</v>
      </c>
      <c r="E23" s="25"/>
      <c r="F23" s="25"/>
      <c r="H23">
        <f t="shared" si="1"/>
        <v>0</v>
      </c>
    </row>
    <row r="24" spans="1:8" x14ac:dyDescent="0.25">
      <c r="A24" t="s">
        <v>1253</v>
      </c>
      <c r="B24" s="7" t="s">
        <v>8</v>
      </c>
      <c r="C24">
        <v>1</v>
      </c>
      <c r="D24" t="s">
        <v>7283</v>
      </c>
      <c r="E24" t="s">
        <v>6272</v>
      </c>
      <c r="F24" t="s">
        <v>6241</v>
      </c>
      <c r="H24">
        <f t="shared" si="1"/>
        <v>2</v>
      </c>
    </row>
    <row r="25" spans="1:8" x14ac:dyDescent="0.25">
      <c r="A25" t="s">
        <v>601</v>
      </c>
      <c r="B25" s="7" t="s">
        <v>8</v>
      </c>
      <c r="C25">
        <v>2</v>
      </c>
      <c r="D25" t="s">
        <v>1252</v>
      </c>
      <c r="E25" t="s">
        <v>6241</v>
      </c>
      <c r="H25">
        <f t="shared" si="1"/>
        <v>1</v>
      </c>
    </row>
    <row r="26" spans="1:8" x14ac:dyDescent="0.25">
      <c r="A26" t="s">
        <v>717</v>
      </c>
      <c r="B26" s="19" t="s">
        <v>42</v>
      </c>
      <c r="C26">
        <v>2</v>
      </c>
      <c r="D26" t="s">
        <v>7842</v>
      </c>
      <c r="E26" t="s">
        <v>6233</v>
      </c>
      <c r="H26">
        <f t="shared" si="1"/>
        <v>1</v>
      </c>
    </row>
    <row r="27" spans="1:8" x14ac:dyDescent="0.25">
      <c r="A27" t="s">
        <v>1120</v>
      </c>
      <c r="B27" s="19" t="s">
        <v>42</v>
      </c>
      <c r="C27">
        <v>3</v>
      </c>
      <c r="D27" t="s">
        <v>671</v>
      </c>
      <c r="H27">
        <f t="shared" si="1"/>
        <v>0</v>
      </c>
    </row>
    <row r="28" spans="1:8" x14ac:dyDescent="0.25">
      <c r="A28" t="s">
        <v>1056</v>
      </c>
      <c r="B28" s="6" t="s">
        <v>22</v>
      </c>
      <c r="C28">
        <v>3</v>
      </c>
      <c r="D28" t="s">
        <v>888</v>
      </c>
      <c r="E28" s="25"/>
      <c r="H28">
        <f t="shared" si="1"/>
        <v>0</v>
      </c>
    </row>
    <row r="29" spans="1:8" x14ac:dyDescent="0.25">
      <c r="A29" t="s">
        <v>825</v>
      </c>
      <c r="B29" s="6" t="s">
        <v>22</v>
      </c>
      <c r="C29">
        <v>2</v>
      </c>
      <c r="D29" t="s">
        <v>7044</v>
      </c>
      <c r="E29" t="s">
        <v>6241</v>
      </c>
      <c r="H29">
        <f t="shared" si="1"/>
        <v>1</v>
      </c>
    </row>
    <row r="30" spans="1:8" x14ac:dyDescent="0.25">
      <c r="A30" t="s">
        <v>6469</v>
      </c>
      <c r="B30" s="22" t="s">
        <v>39</v>
      </c>
      <c r="C30">
        <v>0</v>
      </c>
      <c r="D30" t="s">
        <v>6470</v>
      </c>
      <c r="E30" t="s">
        <v>6241</v>
      </c>
      <c r="H30">
        <f t="shared" si="1"/>
        <v>1</v>
      </c>
    </row>
    <row r="31" spans="1:8" x14ac:dyDescent="0.25">
      <c r="A31" t="s">
        <v>567</v>
      </c>
      <c r="B31" s="22" t="s">
        <v>39</v>
      </c>
      <c r="C31">
        <v>3</v>
      </c>
      <c r="D31" t="s">
        <v>7842</v>
      </c>
      <c r="E31" t="s">
        <v>6233</v>
      </c>
      <c r="H31">
        <f t="shared" si="1"/>
        <v>1</v>
      </c>
    </row>
    <row r="32" spans="1:8" x14ac:dyDescent="0.25">
      <c r="A32" t="s">
        <v>6802</v>
      </c>
      <c r="B32" s="12" t="s">
        <v>14</v>
      </c>
      <c r="C32">
        <v>0</v>
      </c>
      <c r="D32" t="s">
        <v>6950</v>
      </c>
      <c r="H32">
        <f t="shared" si="1"/>
        <v>0</v>
      </c>
    </row>
    <row r="33" spans="1:8" x14ac:dyDescent="0.25">
      <c r="A33" t="s">
        <v>1212</v>
      </c>
      <c r="B33" s="12" t="s">
        <v>14</v>
      </c>
      <c r="C33">
        <v>3</v>
      </c>
      <c r="D33" t="s">
        <v>1213</v>
      </c>
      <c r="H33">
        <f t="shared" si="1"/>
        <v>0</v>
      </c>
    </row>
    <row r="34" spans="1:8" x14ac:dyDescent="0.25">
      <c r="A34" t="s">
        <v>685</v>
      </c>
      <c r="B34" s="20" t="s">
        <v>67</v>
      </c>
      <c r="C34">
        <v>4</v>
      </c>
      <c r="D34" t="s">
        <v>499</v>
      </c>
      <c r="H34">
        <f t="shared" si="1"/>
        <v>0</v>
      </c>
    </row>
    <row r="35" spans="1:8" x14ac:dyDescent="0.25">
      <c r="A35" t="s">
        <v>1084</v>
      </c>
      <c r="B35" s="8" t="s">
        <v>4</v>
      </c>
      <c r="C35">
        <v>3</v>
      </c>
      <c r="D35" t="s">
        <v>6274</v>
      </c>
      <c r="E35" t="s">
        <v>6241</v>
      </c>
      <c r="H35">
        <f t="shared" si="1"/>
        <v>1</v>
      </c>
    </row>
    <row r="36" spans="1:8" x14ac:dyDescent="0.25">
      <c r="A36" t="s">
        <v>6943</v>
      </c>
      <c r="B36" s="15" t="s">
        <v>5</v>
      </c>
      <c r="C36">
        <v>3</v>
      </c>
      <c r="D36" t="s">
        <v>7268</v>
      </c>
      <c r="E36" t="s">
        <v>6242</v>
      </c>
      <c r="F36" t="s">
        <v>6241</v>
      </c>
      <c r="H36">
        <f t="shared" si="1"/>
        <v>2</v>
      </c>
    </row>
    <row r="37" spans="1:8" x14ac:dyDescent="0.25">
      <c r="A37" t="s">
        <v>1093</v>
      </c>
      <c r="B37" s="15" t="s">
        <v>5</v>
      </c>
      <c r="C37">
        <v>5</v>
      </c>
      <c r="D37" t="s">
        <v>6499</v>
      </c>
      <c r="H37">
        <f t="shared" si="1"/>
        <v>0</v>
      </c>
    </row>
    <row r="38" spans="1:8" x14ac:dyDescent="0.25">
      <c r="A38" t="s">
        <v>934</v>
      </c>
      <c r="B38" s="17" t="s">
        <v>7</v>
      </c>
      <c r="C38">
        <v>0</v>
      </c>
      <c r="D38" t="s">
        <v>7003</v>
      </c>
      <c r="E38" t="s">
        <v>6241</v>
      </c>
      <c r="F38" t="s">
        <v>7095</v>
      </c>
      <c r="H38">
        <f t="shared" si="1"/>
        <v>2</v>
      </c>
    </row>
    <row r="39" spans="1:8" x14ac:dyDescent="0.25">
      <c r="A39" t="s">
        <v>917</v>
      </c>
      <c r="B39" s="17" t="s">
        <v>7</v>
      </c>
      <c r="C39">
        <v>4</v>
      </c>
      <c r="D39" t="s">
        <v>7842</v>
      </c>
      <c r="E39" t="s">
        <v>6233</v>
      </c>
      <c r="H39">
        <f t="shared" si="1"/>
        <v>1</v>
      </c>
    </row>
    <row r="40" spans="1:8" x14ac:dyDescent="0.25">
      <c r="A40" t="s">
        <v>1238</v>
      </c>
      <c r="B40" s="7" t="s">
        <v>8</v>
      </c>
      <c r="C40">
        <v>4</v>
      </c>
      <c r="D40" t="s">
        <v>7066</v>
      </c>
      <c r="H40">
        <f t="shared" si="1"/>
        <v>0</v>
      </c>
    </row>
    <row r="41" spans="1:8" x14ac:dyDescent="0.25">
      <c r="A41" t="s">
        <v>533</v>
      </c>
      <c r="B41" s="7" t="s">
        <v>8</v>
      </c>
      <c r="C41">
        <v>4</v>
      </c>
      <c r="D41" t="s">
        <v>7105</v>
      </c>
      <c r="H41">
        <f t="shared" si="1"/>
        <v>0</v>
      </c>
    </row>
    <row r="42" spans="1:8" x14ac:dyDescent="0.25">
      <c r="A42" t="s">
        <v>480</v>
      </c>
      <c r="B42" s="19" t="s">
        <v>42</v>
      </c>
      <c r="C42">
        <v>4</v>
      </c>
      <c r="D42" t="s">
        <v>1116</v>
      </c>
      <c r="H42">
        <f t="shared" si="1"/>
        <v>0</v>
      </c>
    </row>
    <row r="43" spans="1:8" x14ac:dyDescent="0.25">
      <c r="A43" t="s">
        <v>657</v>
      </c>
      <c r="B43" s="19" t="s">
        <v>42</v>
      </c>
      <c r="C43">
        <v>4</v>
      </c>
      <c r="D43" t="s">
        <v>7034</v>
      </c>
      <c r="E43" t="s">
        <v>6241</v>
      </c>
      <c r="H43">
        <f t="shared" si="1"/>
        <v>1</v>
      </c>
    </row>
    <row r="44" spans="1:8" x14ac:dyDescent="0.25">
      <c r="A44" t="s">
        <v>1053</v>
      </c>
      <c r="B44" s="6" t="s">
        <v>22</v>
      </c>
      <c r="C44">
        <v>4</v>
      </c>
      <c r="D44" t="s">
        <v>6259</v>
      </c>
      <c r="H44">
        <f t="shared" si="1"/>
        <v>0</v>
      </c>
    </row>
    <row r="45" spans="1:8" x14ac:dyDescent="0.25">
      <c r="A45" t="s">
        <v>490</v>
      </c>
      <c r="B45" s="6" t="s">
        <v>22</v>
      </c>
      <c r="C45">
        <v>5</v>
      </c>
      <c r="D45" t="s">
        <v>878</v>
      </c>
      <c r="H45">
        <f t="shared" si="1"/>
        <v>0</v>
      </c>
    </row>
    <row r="46" spans="1:8" x14ac:dyDescent="0.25">
      <c r="A46" t="s">
        <v>6560</v>
      </c>
      <c r="B46" s="22" t="s">
        <v>39</v>
      </c>
      <c r="C46">
        <v>2</v>
      </c>
      <c r="D46" t="s">
        <v>7842</v>
      </c>
      <c r="E46" t="s">
        <v>6272</v>
      </c>
      <c r="F46" t="s">
        <v>6249</v>
      </c>
      <c r="H46">
        <f t="shared" si="1"/>
        <v>2</v>
      </c>
    </row>
    <row r="47" spans="1:8" x14ac:dyDescent="0.25">
      <c r="A47" t="s">
        <v>1352</v>
      </c>
      <c r="B47" s="22" t="s">
        <v>39</v>
      </c>
      <c r="C47">
        <v>8</v>
      </c>
      <c r="D47" t="s">
        <v>1014</v>
      </c>
      <c r="H47">
        <f t="shared" si="1"/>
        <v>0</v>
      </c>
    </row>
    <row r="48" spans="1:8" x14ac:dyDescent="0.25">
      <c r="A48" t="s">
        <v>422</v>
      </c>
      <c r="B48" s="12" t="s">
        <v>14</v>
      </c>
      <c r="C48">
        <v>4</v>
      </c>
      <c r="D48" t="s">
        <v>830</v>
      </c>
      <c r="E48" t="s">
        <v>6244</v>
      </c>
      <c r="H48">
        <f t="shared" si="1"/>
        <v>1</v>
      </c>
    </row>
    <row r="49" spans="1:8" x14ac:dyDescent="0.25">
      <c r="A49" t="s">
        <v>1206</v>
      </c>
      <c r="B49" s="12" t="s">
        <v>14</v>
      </c>
      <c r="C49">
        <v>4</v>
      </c>
      <c r="D49" t="s">
        <v>6303</v>
      </c>
      <c r="H49">
        <f t="shared" si="1"/>
        <v>0</v>
      </c>
    </row>
    <row r="50" spans="1:8" x14ac:dyDescent="0.25">
      <c r="A50" t="s">
        <v>6595</v>
      </c>
      <c r="B50" s="20" t="s">
        <v>67</v>
      </c>
      <c r="C50">
        <v>4</v>
      </c>
      <c r="D50" t="s">
        <v>6953</v>
      </c>
      <c r="H50">
        <f t="shared" si="1"/>
        <v>0</v>
      </c>
    </row>
    <row r="51" spans="1:8" x14ac:dyDescent="0.25">
      <c r="A51" t="s">
        <v>414</v>
      </c>
      <c r="B51" s="8" t="s">
        <v>4</v>
      </c>
      <c r="C51">
        <v>4</v>
      </c>
      <c r="D51" t="s">
        <v>904</v>
      </c>
      <c r="H51">
        <f t="shared" si="1"/>
        <v>0</v>
      </c>
    </row>
    <row r="52" spans="1:8" x14ac:dyDescent="0.25">
      <c r="A52" t="s">
        <v>481</v>
      </c>
      <c r="B52" s="19" t="s">
        <v>42</v>
      </c>
      <c r="C52">
        <v>1</v>
      </c>
      <c r="D52" t="s">
        <v>1027</v>
      </c>
      <c r="H52">
        <f t="shared" ref="H52:H57" si="2">COUNTA(E52:G52)</f>
        <v>0</v>
      </c>
    </row>
    <row r="53" spans="1:8" x14ac:dyDescent="0.25">
      <c r="A53" t="s">
        <v>7354</v>
      </c>
      <c r="B53" s="28" t="s">
        <v>3446</v>
      </c>
      <c r="C53" t="s">
        <v>3446</v>
      </c>
      <c r="D53" t="s">
        <v>8356</v>
      </c>
      <c r="H53">
        <f t="shared" si="2"/>
        <v>0</v>
      </c>
    </row>
    <row r="54" spans="1:8" x14ac:dyDescent="0.25">
      <c r="A54" t="s">
        <v>958</v>
      </c>
      <c r="B54" s="21" t="s">
        <v>9</v>
      </c>
      <c r="C54">
        <v>2</v>
      </c>
      <c r="D54" t="s">
        <v>6999</v>
      </c>
      <c r="E54" t="s">
        <v>6241</v>
      </c>
      <c r="H54">
        <f t="shared" si="2"/>
        <v>1</v>
      </c>
    </row>
    <row r="55" spans="1:8" x14ac:dyDescent="0.25">
      <c r="A55" t="s">
        <v>7367</v>
      </c>
      <c r="B55" s="28" t="s">
        <v>3446</v>
      </c>
      <c r="C55" t="s">
        <v>3446</v>
      </c>
      <c r="D55" t="s">
        <v>8357</v>
      </c>
      <c r="H55">
        <f t="shared" si="2"/>
        <v>0</v>
      </c>
    </row>
    <row r="56" spans="1:8" x14ac:dyDescent="0.25">
      <c r="A56" t="s">
        <v>454</v>
      </c>
      <c r="B56" s="21" t="s">
        <v>9</v>
      </c>
      <c r="C56">
        <v>4</v>
      </c>
      <c r="D56" t="s">
        <v>498</v>
      </c>
      <c r="H56">
        <f t="shared" si="2"/>
        <v>0</v>
      </c>
    </row>
    <row r="57" spans="1:8" x14ac:dyDescent="0.25">
      <c r="A57" t="s">
        <v>7369</v>
      </c>
      <c r="B57" s="28" t="s">
        <v>3446</v>
      </c>
      <c r="C57" t="s">
        <v>3446</v>
      </c>
      <c r="D57" t="s">
        <v>8358</v>
      </c>
      <c r="H57">
        <f t="shared" si="2"/>
        <v>0</v>
      </c>
    </row>
    <row r="58" spans="1:8" x14ac:dyDescent="0.25">
      <c r="A58" t="s">
        <v>850</v>
      </c>
      <c r="B58" s="8" t="s">
        <v>4</v>
      </c>
      <c r="C58">
        <v>4</v>
      </c>
      <c r="D58" t="s">
        <v>7058</v>
      </c>
      <c r="H58">
        <f t="shared" si="0"/>
        <v>0</v>
      </c>
    </row>
    <row r="59" spans="1:8" x14ac:dyDescent="0.25">
      <c r="A59" t="s">
        <v>7361</v>
      </c>
      <c r="B59" s="28" t="s">
        <v>3446</v>
      </c>
      <c r="C59" t="s">
        <v>3446</v>
      </c>
      <c r="D59" t="s">
        <v>8359</v>
      </c>
      <c r="H59">
        <f t="shared" si="0"/>
        <v>0</v>
      </c>
    </row>
    <row r="60" spans="1:8" x14ac:dyDescent="0.25">
      <c r="A60" t="s">
        <v>995</v>
      </c>
      <c r="B60" s="10" t="s">
        <v>11</v>
      </c>
      <c r="C60">
        <v>5</v>
      </c>
      <c r="D60" t="s">
        <v>7060</v>
      </c>
      <c r="H60">
        <f t="shared" si="0"/>
        <v>0</v>
      </c>
    </row>
    <row r="61" spans="1:8" x14ac:dyDescent="0.25">
      <c r="A61" t="s">
        <v>7350</v>
      </c>
      <c r="B61" s="28" t="s">
        <v>3446</v>
      </c>
      <c r="C61" t="s">
        <v>3446</v>
      </c>
      <c r="D61" t="s">
        <v>8360</v>
      </c>
      <c r="H61">
        <f t="shared" si="0"/>
        <v>0</v>
      </c>
    </row>
    <row r="62" spans="1:8" x14ac:dyDescent="0.25">
      <c r="A62" t="s">
        <v>495</v>
      </c>
      <c r="B62" s="15" t="s">
        <v>5</v>
      </c>
      <c r="C62">
        <v>6</v>
      </c>
      <c r="D62" t="s">
        <v>498</v>
      </c>
      <c r="E62" t="s">
        <v>6713</v>
      </c>
      <c r="H62">
        <f t="shared" si="0"/>
        <v>1</v>
      </c>
    </row>
    <row r="63" spans="1:8" x14ac:dyDescent="0.25">
      <c r="A63" t="s">
        <v>7348</v>
      </c>
      <c r="B63" s="28" t="s">
        <v>3446</v>
      </c>
      <c r="C63" t="s">
        <v>3446</v>
      </c>
      <c r="D63" t="s">
        <v>8361</v>
      </c>
      <c r="H63">
        <f t="shared" si="0"/>
        <v>0</v>
      </c>
    </row>
    <row r="64" spans="1:8" x14ac:dyDescent="0.25">
      <c r="A64" t="s">
        <v>6524</v>
      </c>
      <c r="B64" s="7" t="s">
        <v>8</v>
      </c>
      <c r="C64">
        <v>4</v>
      </c>
      <c r="D64" t="s">
        <v>7842</v>
      </c>
      <c r="E64" t="s">
        <v>6313</v>
      </c>
      <c r="F64" t="s">
        <v>6244</v>
      </c>
      <c r="H64">
        <f t="shared" si="0"/>
        <v>2</v>
      </c>
    </row>
    <row r="65" spans="1:8" x14ac:dyDescent="0.25">
      <c r="A65" t="s">
        <v>7356</v>
      </c>
      <c r="B65" s="28" t="s">
        <v>3446</v>
      </c>
      <c r="C65" t="s">
        <v>3446</v>
      </c>
      <c r="D65" t="s">
        <v>8362</v>
      </c>
      <c r="H65">
        <f t="shared" si="0"/>
        <v>0</v>
      </c>
    </row>
    <row r="66" spans="1:8" x14ac:dyDescent="0.25">
      <c r="A66" t="s">
        <v>500</v>
      </c>
      <c r="B66" s="9" t="s">
        <v>6</v>
      </c>
      <c r="C66">
        <v>4</v>
      </c>
      <c r="D66" t="s">
        <v>6653</v>
      </c>
      <c r="E66" t="s">
        <v>6246</v>
      </c>
      <c r="H66">
        <f t="shared" si="0"/>
        <v>1</v>
      </c>
    </row>
    <row r="67" spans="1:8" x14ac:dyDescent="0.25">
      <c r="A67" t="s">
        <v>7360</v>
      </c>
      <c r="B67" s="28" t="s">
        <v>3446</v>
      </c>
      <c r="C67" t="s">
        <v>3446</v>
      </c>
      <c r="D67" t="s">
        <v>8363</v>
      </c>
      <c r="H67">
        <f t="shared" si="0"/>
        <v>0</v>
      </c>
    </row>
    <row r="68" spans="1:8" x14ac:dyDescent="0.25">
      <c r="A68" t="s">
        <v>6828</v>
      </c>
      <c r="B68" s="21" t="s">
        <v>9</v>
      </c>
      <c r="C68">
        <v>5</v>
      </c>
      <c r="D68" t="s">
        <v>6829</v>
      </c>
      <c r="E68" t="s">
        <v>6241</v>
      </c>
      <c r="H68">
        <f t="shared" si="0"/>
        <v>1</v>
      </c>
    </row>
    <row r="69" spans="1:8" x14ac:dyDescent="0.25">
      <c r="A69" t="s">
        <v>7352</v>
      </c>
      <c r="B69" s="28" t="s">
        <v>3446</v>
      </c>
      <c r="C69" t="s">
        <v>3446</v>
      </c>
      <c r="D69" t="s">
        <v>8364</v>
      </c>
      <c r="H69">
        <f t="shared" si="0"/>
        <v>0</v>
      </c>
    </row>
    <row r="70" spans="1:8" x14ac:dyDescent="0.25">
      <c r="A70" t="s">
        <v>6849</v>
      </c>
      <c r="B70" s="20" t="s">
        <v>67</v>
      </c>
      <c r="C70">
        <v>6</v>
      </c>
      <c r="D70" t="s">
        <v>7243</v>
      </c>
      <c r="H70">
        <f t="shared" si="0"/>
        <v>0</v>
      </c>
    </row>
    <row r="71" spans="1:8" x14ac:dyDescent="0.25">
      <c r="A71" t="s">
        <v>8365</v>
      </c>
      <c r="B71" t="s">
        <v>3446</v>
      </c>
      <c r="C71" t="s">
        <v>3446</v>
      </c>
      <c r="D71" t="s">
        <v>8655</v>
      </c>
      <c r="H71">
        <f t="shared" si="0"/>
        <v>0</v>
      </c>
    </row>
    <row r="72" spans="1:8" x14ac:dyDescent="0.25">
      <c r="A72" t="s">
        <v>8367</v>
      </c>
      <c r="B72" s="14" t="s">
        <v>13</v>
      </c>
      <c r="C72">
        <v>0</v>
      </c>
      <c r="D72" t="s">
        <v>6886</v>
      </c>
      <c r="E72" t="s">
        <v>6234</v>
      </c>
      <c r="F72" t="s">
        <v>6249</v>
      </c>
      <c r="H72">
        <f t="shared" si="0"/>
        <v>2</v>
      </c>
    </row>
    <row r="73" spans="1:8" x14ac:dyDescent="0.25">
      <c r="A73" t="s">
        <v>7362</v>
      </c>
      <c r="B73" s="28" t="s">
        <v>3446</v>
      </c>
      <c r="C73" s="28" t="s">
        <v>3446</v>
      </c>
      <c r="D73" t="s">
        <v>8366</v>
      </c>
      <c r="H73">
        <f t="shared" ref="H73:H117" si="3">COUNTA(E73:G73)</f>
        <v>0</v>
      </c>
    </row>
    <row r="74" spans="1:8" x14ac:dyDescent="0.25">
      <c r="A74" t="s">
        <v>1089</v>
      </c>
      <c r="B74" s="15" t="s">
        <v>5</v>
      </c>
      <c r="C74">
        <v>7</v>
      </c>
      <c r="D74" s="25" t="s">
        <v>8368</v>
      </c>
      <c r="E74" s="25" t="s">
        <v>6280</v>
      </c>
      <c r="F74" s="25" t="s">
        <v>6243</v>
      </c>
      <c r="H74">
        <f t="shared" si="3"/>
        <v>2</v>
      </c>
    </row>
    <row r="75" spans="1:8" x14ac:dyDescent="0.25">
      <c r="A75" t="s">
        <v>7368</v>
      </c>
      <c r="B75" t="s">
        <v>3446</v>
      </c>
      <c r="C75" t="s">
        <v>3446</v>
      </c>
      <c r="D75" t="s">
        <v>8369</v>
      </c>
      <c r="H75">
        <f t="shared" si="3"/>
        <v>0</v>
      </c>
    </row>
    <row r="76" spans="1:8" x14ac:dyDescent="0.25">
      <c r="A76" t="s">
        <v>1341</v>
      </c>
      <c r="B76" s="18" t="s">
        <v>33</v>
      </c>
      <c r="C76">
        <v>4</v>
      </c>
      <c r="D76" t="s">
        <v>6959</v>
      </c>
      <c r="H76">
        <f t="shared" si="3"/>
        <v>0</v>
      </c>
    </row>
    <row r="77" spans="1:8" x14ac:dyDescent="0.25">
      <c r="A77" t="s">
        <v>7355</v>
      </c>
      <c r="B77" s="28" t="s">
        <v>3446</v>
      </c>
      <c r="C77" s="28" t="s">
        <v>3446</v>
      </c>
      <c r="D77" t="s">
        <v>8370</v>
      </c>
      <c r="H77">
        <f t="shared" si="3"/>
        <v>0</v>
      </c>
    </row>
    <row r="78" spans="1:8" x14ac:dyDescent="0.25">
      <c r="A78" t="s">
        <v>6473</v>
      </c>
      <c r="B78" s="22" t="s">
        <v>39</v>
      </c>
      <c r="C78">
        <v>5</v>
      </c>
      <c r="D78" t="s">
        <v>7309</v>
      </c>
      <c r="H78">
        <f t="shared" si="3"/>
        <v>0</v>
      </c>
    </row>
    <row r="79" spans="1:8" x14ac:dyDescent="0.25">
      <c r="A79" t="s">
        <v>7351</v>
      </c>
      <c r="B79" s="28" t="s">
        <v>3446</v>
      </c>
      <c r="C79" s="28" t="s">
        <v>3446</v>
      </c>
      <c r="D79" t="s">
        <v>8371</v>
      </c>
      <c r="H79">
        <f t="shared" si="3"/>
        <v>0</v>
      </c>
    </row>
    <row r="80" spans="1:8" x14ac:dyDescent="0.25">
      <c r="A80" t="s">
        <v>8373</v>
      </c>
      <c r="B80" s="28" t="s">
        <v>1809</v>
      </c>
      <c r="C80">
        <v>7</v>
      </c>
      <c r="D80" t="s">
        <v>1308</v>
      </c>
      <c r="H80">
        <f t="shared" si="3"/>
        <v>0</v>
      </c>
    </row>
    <row r="81" spans="1:8" x14ac:dyDescent="0.25">
      <c r="A81" t="s">
        <v>7363</v>
      </c>
      <c r="B81" s="28" t="s">
        <v>3446</v>
      </c>
      <c r="C81" s="28" t="s">
        <v>3446</v>
      </c>
      <c r="D81" t="s">
        <v>8372</v>
      </c>
      <c r="H81">
        <f t="shared" si="3"/>
        <v>0</v>
      </c>
    </row>
    <row r="82" spans="1:8" x14ac:dyDescent="0.25">
      <c r="A82" t="s">
        <v>6464</v>
      </c>
      <c r="B82" s="16" t="s">
        <v>26</v>
      </c>
      <c r="C82">
        <v>4</v>
      </c>
      <c r="D82" t="s">
        <v>6465</v>
      </c>
      <c r="E82" t="s">
        <v>6241</v>
      </c>
      <c r="H82">
        <f t="shared" si="3"/>
        <v>1</v>
      </c>
    </row>
    <row r="83" spans="1:8" x14ac:dyDescent="0.25">
      <c r="A83" t="s">
        <v>7366</v>
      </c>
      <c r="B83" s="28" t="s">
        <v>3446</v>
      </c>
      <c r="C83" s="28" t="s">
        <v>3446</v>
      </c>
      <c r="D83" t="s">
        <v>8374</v>
      </c>
      <c r="H83">
        <f t="shared" si="3"/>
        <v>0</v>
      </c>
    </row>
    <row r="84" spans="1:8" x14ac:dyDescent="0.25">
      <c r="A84" t="s">
        <v>7365</v>
      </c>
      <c r="B84" s="28" t="s">
        <v>1809</v>
      </c>
      <c r="C84" t="s">
        <v>446</v>
      </c>
      <c r="D84" t="s">
        <v>8377</v>
      </c>
      <c r="H84">
        <f t="shared" si="3"/>
        <v>0</v>
      </c>
    </row>
    <row r="85" spans="1:8" ht="45" x14ac:dyDescent="0.25">
      <c r="A85" t="s">
        <v>7364</v>
      </c>
      <c r="B85" s="28" t="s">
        <v>3446</v>
      </c>
      <c r="C85" s="28" t="s">
        <v>3446</v>
      </c>
      <c r="D85" s="25" t="s">
        <v>8376</v>
      </c>
      <c r="H85">
        <f t="shared" si="3"/>
        <v>0</v>
      </c>
    </row>
    <row r="86" spans="1:8" x14ac:dyDescent="0.25">
      <c r="A86" t="s">
        <v>6385</v>
      </c>
      <c r="B86" s="21" t="s">
        <v>9</v>
      </c>
      <c r="C86">
        <v>0</v>
      </c>
      <c r="D86" t="s">
        <v>8660</v>
      </c>
      <c r="E86" t="s">
        <v>6241</v>
      </c>
      <c r="H86">
        <f t="shared" si="3"/>
        <v>1</v>
      </c>
    </row>
    <row r="87" spans="1:8" x14ac:dyDescent="0.25">
      <c r="A87" t="s">
        <v>7353</v>
      </c>
      <c r="B87" s="28" t="s">
        <v>3446</v>
      </c>
      <c r="C87" s="28" t="s">
        <v>3446</v>
      </c>
      <c r="D87" t="s">
        <v>8378</v>
      </c>
      <c r="H87">
        <f t="shared" si="3"/>
        <v>0</v>
      </c>
    </row>
    <row r="88" spans="1:8" x14ac:dyDescent="0.25">
      <c r="A88" t="s">
        <v>6573</v>
      </c>
      <c r="B88" s="8" t="s">
        <v>4</v>
      </c>
      <c r="C88">
        <v>4</v>
      </c>
      <c r="D88" t="s">
        <v>6574</v>
      </c>
      <c r="E88" t="s">
        <v>6241</v>
      </c>
      <c r="H88">
        <f t="shared" si="3"/>
        <v>1</v>
      </c>
    </row>
    <row r="89" spans="1:8" x14ac:dyDescent="0.25">
      <c r="A89" t="s">
        <v>7357</v>
      </c>
      <c r="B89" s="28" t="s">
        <v>3446</v>
      </c>
      <c r="C89" s="28" t="s">
        <v>3446</v>
      </c>
      <c r="D89" t="s">
        <v>8379</v>
      </c>
      <c r="H89">
        <f t="shared" si="3"/>
        <v>0</v>
      </c>
    </row>
    <row r="90" spans="1:8" x14ac:dyDescent="0.25">
      <c r="A90" t="s">
        <v>739</v>
      </c>
      <c r="B90" s="16" t="s">
        <v>26</v>
      </c>
      <c r="C90">
        <v>2</v>
      </c>
      <c r="D90" t="s">
        <v>1330</v>
      </c>
      <c r="E90" t="s">
        <v>6241</v>
      </c>
      <c r="H90">
        <f t="shared" si="3"/>
        <v>1</v>
      </c>
    </row>
    <row r="91" spans="1:8" x14ac:dyDescent="0.25">
      <c r="A91" t="s">
        <v>7349</v>
      </c>
      <c r="B91" s="28" t="s">
        <v>3446</v>
      </c>
      <c r="C91" s="28" t="s">
        <v>3446</v>
      </c>
      <c r="D91" t="s">
        <v>9050</v>
      </c>
      <c r="H91">
        <f t="shared" si="3"/>
        <v>0</v>
      </c>
    </row>
    <row r="92" spans="1:8" x14ac:dyDescent="0.25">
      <c r="A92" t="s">
        <v>6591</v>
      </c>
      <c r="B92" s="6" t="s">
        <v>22</v>
      </c>
      <c r="C92">
        <v>4</v>
      </c>
      <c r="D92" t="s">
        <v>7028</v>
      </c>
      <c r="E92" t="s">
        <v>6234</v>
      </c>
      <c r="F92" t="s">
        <v>6241</v>
      </c>
      <c r="H92">
        <f t="shared" si="3"/>
        <v>2</v>
      </c>
    </row>
    <row r="93" spans="1:8" x14ac:dyDescent="0.25">
      <c r="A93" t="s">
        <v>8380</v>
      </c>
      <c r="B93" s="28" t="s">
        <v>3446</v>
      </c>
      <c r="C93" t="s">
        <v>3446</v>
      </c>
      <c r="D93" t="s">
        <v>7383</v>
      </c>
      <c r="H93">
        <f t="shared" si="3"/>
        <v>0</v>
      </c>
    </row>
    <row r="94" spans="1:8" x14ac:dyDescent="0.25">
      <c r="A94" t="s">
        <v>6890</v>
      </c>
      <c r="B94" s="13" t="s">
        <v>3</v>
      </c>
      <c r="C94">
        <v>5</v>
      </c>
      <c r="D94" t="s">
        <v>6891</v>
      </c>
      <c r="H94">
        <f t="shared" si="3"/>
        <v>0</v>
      </c>
    </row>
    <row r="95" spans="1:8" x14ac:dyDescent="0.25">
      <c r="A95" t="s">
        <v>7358</v>
      </c>
      <c r="B95" s="28" t="s">
        <v>3446</v>
      </c>
      <c r="C95" s="28" t="s">
        <v>3446</v>
      </c>
      <c r="D95" t="s">
        <v>8381</v>
      </c>
      <c r="H95">
        <f t="shared" si="3"/>
        <v>0</v>
      </c>
    </row>
    <row r="96" spans="1:8" x14ac:dyDescent="0.25">
      <c r="A96" t="s">
        <v>6511</v>
      </c>
      <c r="B96" s="21" t="s">
        <v>9</v>
      </c>
      <c r="C96">
        <v>4</v>
      </c>
      <c r="D96" t="s">
        <v>6512</v>
      </c>
      <c r="H96">
        <f t="shared" si="3"/>
        <v>0</v>
      </c>
    </row>
    <row r="97" spans="1:8" ht="60" x14ac:dyDescent="0.25">
      <c r="A97" t="s">
        <v>7359</v>
      </c>
      <c r="B97" s="28" t="s">
        <v>3446</v>
      </c>
      <c r="C97" s="28" t="s">
        <v>3446</v>
      </c>
      <c r="D97" s="25" t="s">
        <v>8382</v>
      </c>
      <c r="H97">
        <f t="shared" si="3"/>
        <v>0</v>
      </c>
    </row>
    <row r="98" spans="1:8" x14ac:dyDescent="0.25">
      <c r="A98" t="s">
        <v>7379</v>
      </c>
      <c r="B98" s="28" t="s">
        <v>3446</v>
      </c>
      <c r="C98" s="28" t="s">
        <v>3446</v>
      </c>
      <c r="D98" t="s">
        <v>8631</v>
      </c>
      <c r="H98">
        <f t="shared" si="3"/>
        <v>0</v>
      </c>
    </row>
    <row r="99" spans="1:8" x14ac:dyDescent="0.25">
      <c r="A99" t="s">
        <v>7378</v>
      </c>
      <c r="B99" s="28" t="s">
        <v>3446</v>
      </c>
      <c r="C99" s="28" t="s">
        <v>3446</v>
      </c>
      <c r="D99" t="s">
        <v>8632</v>
      </c>
      <c r="H99">
        <f t="shared" si="3"/>
        <v>0</v>
      </c>
    </row>
    <row r="100" spans="1:8" x14ac:dyDescent="0.25">
      <c r="A100" t="s">
        <v>7377</v>
      </c>
      <c r="B100" s="28" t="s">
        <v>3446</v>
      </c>
      <c r="C100" s="28" t="s">
        <v>3446</v>
      </c>
      <c r="D100" t="s">
        <v>8633</v>
      </c>
      <c r="H100">
        <f t="shared" si="3"/>
        <v>0</v>
      </c>
    </row>
    <row r="101" spans="1:8" x14ac:dyDescent="0.25">
      <c r="A101" t="s">
        <v>7376</v>
      </c>
      <c r="B101" s="28" t="s">
        <v>3446</v>
      </c>
      <c r="C101" s="28" t="s">
        <v>3446</v>
      </c>
      <c r="D101" t="s">
        <v>8634</v>
      </c>
      <c r="H101">
        <f t="shared" si="3"/>
        <v>0</v>
      </c>
    </row>
    <row r="102" spans="1:8" x14ac:dyDescent="0.25">
      <c r="A102" t="s">
        <v>7375</v>
      </c>
      <c r="B102" s="28" t="s">
        <v>3446</v>
      </c>
      <c r="C102" s="28" t="s">
        <v>3446</v>
      </c>
      <c r="D102" t="s">
        <v>9118</v>
      </c>
      <c r="H102">
        <f t="shared" si="3"/>
        <v>0</v>
      </c>
    </row>
    <row r="103" spans="1:8" x14ac:dyDescent="0.25">
      <c r="A103" t="s">
        <v>7374</v>
      </c>
      <c r="B103" s="28" t="s">
        <v>3446</v>
      </c>
      <c r="C103" s="28" t="s">
        <v>3446</v>
      </c>
      <c r="D103" t="s">
        <v>8635</v>
      </c>
      <c r="H103">
        <f t="shared" si="3"/>
        <v>0</v>
      </c>
    </row>
    <row r="104" spans="1:8" x14ac:dyDescent="0.25">
      <c r="A104" t="s">
        <v>7373</v>
      </c>
      <c r="B104" s="28" t="s">
        <v>3446</v>
      </c>
      <c r="C104" s="28" t="s">
        <v>3446</v>
      </c>
      <c r="D104" t="s">
        <v>8636</v>
      </c>
      <c r="H104">
        <f t="shared" si="3"/>
        <v>0</v>
      </c>
    </row>
    <row r="105" spans="1:8" x14ac:dyDescent="0.25">
      <c r="A105" t="s">
        <v>7372</v>
      </c>
      <c r="B105" s="28" t="s">
        <v>3446</v>
      </c>
      <c r="C105" s="28" t="s">
        <v>3446</v>
      </c>
      <c r="D105" t="s">
        <v>8637</v>
      </c>
      <c r="H105">
        <f t="shared" si="3"/>
        <v>0</v>
      </c>
    </row>
    <row r="106" spans="1:8" x14ac:dyDescent="0.25">
      <c r="A106" t="s">
        <v>7371</v>
      </c>
      <c r="B106" s="28" t="s">
        <v>3446</v>
      </c>
      <c r="C106" s="28" t="s">
        <v>3446</v>
      </c>
      <c r="D106" t="s">
        <v>8638</v>
      </c>
      <c r="H106">
        <f t="shared" si="3"/>
        <v>0</v>
      </c>
    </row>
    <row r="107" spans="1:8" x14ac:dyDescent="0.25">
      <c r="A107" t="s">
        <v>7370</v>
      </c>
      <c r="B107" s="28" t="s">
        <v>3446</v>
      </c>
      <c r="C107" s="28" t="s">
        <v>3446</v>
      </c>
      <c r="D107" t="s">
        <v>8383</v>
      </c>
      <c r="H107">
        <f t="shared" si="3"/>
        <v>0</v>
      </c>
    </row>
    <row r="108" spans="1:8" x14ac:dyDescent="0.25">
      <c r="A108" t="s">
        <v>960</v>
      </c>
      <c r="B108" s="21" t="s">
        <v>9</v>
      </c>
      <c r="C108">
        <v>1</v>
      </c>
      <c r="D108" t="s">
        <v>961</v>
      </c>
      <c r="E108" t="s">
        <v>6241</v>
      </c>
      <c r="H108">
        <f t="shared" si="3"/>
        <v>1</v>
      </c>
    </row>
    <row r="109" spans="1:8" x14ac:dyDescent="0.25">
      <c r="A109" t="s">
        <v>957</v>
      </c>
      <c r="B109" s="21" t="s">
        <v>9</v>
      </c>
      <c r="C109">
        <v>2</v>
      </c>
      <c r="D109" t="s">
        <v>6636</v>
      </c>
      <c r="E109" t="s">
        <v>6244</v>
      </c>
      <c r="F109" t="s">
        <v>6241</v>
      </c>
      <c r="G109" t="s">
        <v>6260</v>
      </c>
      <c r="H109">
        <f t="shared" si="3"/>
        <v>3</v>
      </c>
    </row>
    <row r="110" spans="1:8" x14ac:dyDescent="0.25">
      <c r="A110" t="s">
        <v>6405</v>
      </c>
      <c r="B110" s="13" t="s">
        <v>3</v>
      </c>
      <c r="C110">
        <v>4</v>
      </c>
      <c r="D110" t="s">
        <v>7293</v>
      </c>
      <c r="H110">
        <f t="shared" si="3"/>
        <v>0</v>
      </c>
    </row>
    <row r="111" spans="1:8" x14ac:dyDescent="0.25">
      <c r="A111" t="s">
        <v>8384</v>
      </c>
      <c r="B111" t="s">
        <v>3446</v>
      </c>
      <c r="C111" t="s">
        <v>3446</v>
      </c>
      <c r="D111" t="s">
        <v>8385</v>
      </c>
      <c r="H111">
        <f t="shared" si="3"/>
        <v>0</v>
      </c>
    </row>
    <row r="112" spans="1:8" x14ac:dyDescent="0.25">
      <c r="A112" t="s">
        <v>1285</v>
      </c>
      <c r="B112" s="7" t="s">
        <v>8</v>
      </c>
      <c r="C112">
        <v>0</v>
      </c>
      <c r="D112" t="s">
        <v>1286</v>
      </c>
      <c r="H112">
        <f t="shared" si="3"/>
        <v>0</v>
      </c>
    </row>
    <row r="113" spans="1:8" x14ac:dyDescent="0.25">
      <c r="A113" t="s">
        <v>415</v>
      </c>
      <c r="B113" s="10" t="s">
        <v>11</v>
      </c>
      <c r="C113">
        <v>3</v>
      </c>
      <c r="D113" t="s">
        <v>7842</v>
      </c>
      <c r="E113" t="s">
        <v>6242</v>
      </c>
      <c r="H113">
        <f t="shared" si="3"/>
        <v>1</v>
      </c>
    </row>
    <row r="114" spans="1:8" x14ac:dyDescent="0.25">
      <c r="A114" t="s">
        <v>1364</v>
      </c>
      <c r="B114" s="22" t="s">
        <v>39</v>
      </c>
      <c r="C114">
        <v>4</v>
      </c>
      <c r="D114" t="s">
        <v>7036</v>
      </c>
      <c r="E114" t="s">
        <v>6241</v>
      </c>
      <c r="H114">
        <f t="shared" si="3"/>
        <v>1</v>
      </c>
    </row>
    <row r="115" spans="1:8" x14ac:dyDescent="0.25">
      <c r="A115" t="s">
        <v>1090</v>
      </c>
      <c r="B115" s="15" t="s">
        <v>5</v>
      </c>
      <c r="C115">
        <v>6</v>
      </c>
      <c r="D115" t="s">
        <v>1091</v>
      </c>
      <c r="H115">
        <f t="shared" si="3"/>
        <v>0</v>
      </c>
    </row>
    <row r="116" spans="1:8" x14ac:dyDescent="0.25">
      <c r="A116" t="s">
        <v>8930</v>
      </c>
      <c r="B116" t="s">
        <v>3446</v>
      </c>
      <c r="C116" t="s">
        <v>3446</v>
      </c>
      <c r="D116" t="s">
        <v>8931</v>
      </c>
      <c r="H116">
        <f>COUNTA(E116:G116)</f>
        <v>0</v>
      </c>
    </row>
    <row r="117" spans="1:8" x14ac:dyDescent="0.25">
      <c r="A117" t="s">
        <v>7842</v>
      </c>
      <c r="B117" t="s">
        <v>3446</v>
      </c>
      <c r="C117" t="s">
        <v>3446</v>
      </c>
      <c r="D117" t="s">
        <v>7842</v>
      </c>
      <c r="H117">
        <f t="shared" si="3"/>
        <v>0</v>
      </c>
    </row>
  </sheetData>
  <autoFilter ref="A1:H114" xr:uid="{98C4AA42-EC62-4679-B23B-02F22A23C81B}"/>
  <conditionalFormatting sqref="B2">
    <cfRule type="containsText" dxfId="247" priority="172" operator="containsText" text="Grass">
      <formula>NOT(ISERROR(SEARCH("Grass",B2)))</formula>
    </cfRule>
    <cfRule type="containsText" dxfId="246" priority="173" operator="containsText" text="Fire">
      <formula>NOT(ISERROR(SEARCH("Fire",B2)))</formula>
    </cfRule>
    <cfRule type="containsText" dxfId="245" priority="174" operator="containsText" text="Water">
      <formula>NOT(ISERROR(SEARCH("Water",B2)))</formula>
    </cfRule>
    <cfRule type="containsText" dxfId="244" priority="175" operator="containsText" text="Poison">
      <formula>NOT(ISERROR(SEARCH("Poison",B2)))</formula>
    </cfRule>
    <cfRule type="containsText" dxfId="243" priority="176" operator="containsText" text="Psychic">
      <formula>NOT(ISERROR(SEARCH("Psychic",B2)))</formula>
    </cfRule>
    <cfRule type="containsText" dxfId="242" priority="177" operator="containsText" text="Fairy">
      <formula>NOT(ISERROR(SEARCH("Fairy",B2)))</formula>
    </cfRule>
    <cfRule type="containsText" dxfId="241" priority="178" operator="containsText" text="Ghost">
      <formula>NOT(ISERROR(SEARCH("Ghost",B2)))</formula>
    </cfRule>
    <cfRule type="containsText" dxfId="240" priority="179" operator="containsText" text="Dark">
      <formula>NOT(ISERROR(SEARCH("Dark",B2)))</formula>
    </cfRule>
    <cfRule type="containsText" dxfId="239" priority="180" operator="containsText" text="Steel">
      <formula>NOT(ISERROR(SEARCH("Steel",B2)))</formula>
    </cfRule>
    <cfRule type="containsText" dxfId="238" priority="181" operator="containsText" text="Flying">
      <formula>NOT(ISERROR(SEARCH("Flying",B2)))</formula>
    </cfRule>
    <cfRule type="containsText" dxfId="237" priority="182" operator="containsText" text="Ice">
      <formula>NOT(ISERROR(SEARCH("Ice",B2)))</formula>
    </cfRule>
    <cfRule type="containsText" dxfId="236" priority="183" operator="containsText" text="Ground">
      <formula>NOT(ISERROR(SEARCH("Ground",B2)))</formula>
    </cfRule>
    <cfRule type="containsText" dxfId="235" priority="184" operator="containsText" text="Rock">
      <formula>NOT(ISERROR(SEARCH("Rock",B2)))</formula>
    </cfRule>
    <cfRule type="containsText" dxfId="234" priority="185" operator="containsText" text="Fighting">
      <formula>NOT(ISERROR(SEARCH("Fighting",B2)))</formula>
    </cfRule>
    <cfRule type="containsText" dxfId="233" priority="186" operator="containsText" text="Normal">
      <formula>NOT(ISERROR(SEARCH("Normal",B2)))</formula>
    </cfRule>
    <cfRule type="containsText" dxfId="232" priority="187" operator="containsText" text="Electric">
      <formula>NOT(ISERROR(SEARCH("Electric",B2)))</formula>
    </cfRule>
    <cfRule type="containsText" dxfId="231" priority="188" operator="containsText" text="Dragon">
      <formula>NOT(ISERROR(SEARCH("Dragon",B2)))</formula>
    </cfRule>
    <cfRule type="containsText" dxfId="230" priority="189" operator="containsText" text="Bug">
      <formula>NOT(ISERROR(SEARCH("Bug",B2)))</formula>
    </cfRule>
    <cfRule type="containsText" dxfId="229" priority="190" operator="containsText" text="Typeless">
      <formula>NOT(ISERROR(SEARCH("Typeless",B2)))</formula>
    </cfRule>
  </conditionalFormatting>
  <conditionalFormatting sqref="B55 B57 B52:C52 B53 B54:C54 B56:C56 B69 B73:C73 B77:C77 B79:C79 B81:C81 B83:C83 B85:C85 B87:C87 B89:C89 B91:C91 B95:C95">
    <cfRule type="containsText" dxfId="228" priority="571" operator="containsText" text="Grass">
      <formula>NOT(ISERROR(SEARCH("Grass",B52)))</formula>
    </cfRule>
  </conditionalFormatting>
  <conditionalFormatting sqref="B55">
    <cfRule type="containsText" dxfId="227" priority="552" operator="containsText" text="Grass">
      <formula>NOT(ISERROR(SEARCH("Grass",B55)))</formula>
    </cfRule>
    <cfRule type="containsText" dxfId="226" priority="553" operator="containsText" text="Fire">
      <formula>NOT(ISERROR(SEARCH("Fire",B55)))</formula>
    </cfRule>
    <cfRule type="containsText" dxfId="225" priority="554" operator="containsText" text="Water">
      <formula>NOT(ISERROR(SEARCH("Water",B55)))</formula>
    </cfRule>
    <cfRule type="containsText" dxfId="224" priority="555" operator="containsText" text="Poison">
      <formula>NOT(ISERROR(SEARCH("Poison",B55)))</formula>
    </cfRule>
    <cfRule type="containsText" dxfId="223" priority="556" operator="containsText" text="Psychic">
      <formula>NOT(ISERROR(SEARCH("Psychic",B55)))</formula>
    </cfRule>
    <cfRule type="containsText" dxfId="222" priority="557" operator="containsText" text="Fairy">
      <formula>NOT(ISERROR(SEARCH("Fairy",B55)))</formula>
    </cfRule>
    <cfRule type="containsText" dxfId="221" priority="558" operator="containsText" text="Ghost">
      <formula>NOT(ISERROR(SEARCH("Ghost",B55)))</formula>
    </cfRule>
    <cfRule type="containsText" dxfId="220" priority="559" operator="containsText" text="Dark">
      <formula>NOT(ISERROR(SEARCH("Dark",B55)))</formula>
    </cfRule>
    <cfRule type="containsText" dxfId="219" priority="560" operator="containsText" text="Steel">
      <formula>NOT(ISERROR(SEARCH("Steel",B55)))</formula>
    </cfRule>
    <cfRule type="containsText" dxfId="218" priority="561" operator="containsText" text="Flying">
      <formula>NOT(ISERROR(SEARCH("Flying",B55)))</formula>
    </cfRule>
    <cfRule type="containsText" dxfId="217" priority="562" operator="containsText" text="Ice">
      <formula>NOT(ISERROR(SEARCH("Ice",B55)))</formula>
    </cfRule>
    <cfRule type="containsText" dxfId="216" priority="563" operator="containsText" text="Ground">
      <formula>NOT(ISERROR(SEARCH("Ground",B55)))</formula>
    </cfRule>
    <cfRule type="containsText" dxfId="215" priority="564" operator="containsText" text="Rock">
      <formula>NOT(ISERROR(SEARCH("Rock",B55)))</formula>
    </cfRule>
    <cfRule type="containsText" dxfId="214" priority="565" operator="containsText" text="Fighting">
      <formula>NOT(ISERROR(SEARCH("Fighting",B55)))</formula>
    </cfRule>
    <cfRule type="containsText" dxfId="213" priority="566" operator="containsText" text="Normal">
      <formula>NOT(ISERROR(SEARCH("Normal",B55)))</formula>
    </cfRule>
    <cfRule type="containsText" dxfId="212" priority="567" operator="containsText" text="Electric">
      <formula>NOT(ISERROR(SEARCH("Electric",B55)))</formula>
    </cfRule>
    <cfRule type="containsText" dxfId="211" priority="568" operator="containsText" text="Dragon">
      <formula>NOT(ISERROR(SEARCH("Dragon",B55)))</formula>
    </cfRule>
    <cfRule type="containsText" dxfId="210" priority="569" operator="containsText" text="Bug">
      <formula>NOT(ISERROR(SEARCH("Bug",B55)))</formula>
    </cfRule>
    <cfRule type="containsText" dxfId="209" priority="570" operator="containsText" text="Typeless">
      <formula>NOT(ISERROR(SEARCH("Typeless",B55)))</formula>
    </cfRule>
  </conditionalFormatting>
  <conditionalFormatting sqref="B57">
    <cfRule type="containsText" dxfId="208" priority="533" operator="containsText" text="Grass">
      <formula>NOT(ISERROR(SEARCH("Grass",B57)))</formula>
    </cfRule>
    <cfRule type="containsText" dxfId="207" priority="534" operator="containsText" text="Fire">
      <formula>NOT(ISERROR(SEARCH("Fire",B57)))</formula>
    </cfRule>
    <cfRule type="containsText" dxfId="206" priority="535" operator="containsText" text="Water">
      <formula>NOT(ISERROR(SEARCH("Water",B57)))</formula>
    </cfRule>
    <cfRule type="containsText" dxfId="205" priority="536" operator="containsText" text="Poison">
      <formula>NOT(ISERROR(SEARCH("Poison",B57)))</formula>
    </cfRule>
    <cfRule type="containsText" dxfId="204" priority="537" operator="containsText" text="Psychic">
      <formula>NOT(ISERROR(SEARCH("Psychic",B57)))</formula>
    </cfRule>
    <cfRule type="containsText" dxfId="203" priority="538" operator="containsText" text="Fairy">
      <formula>NOT(ISERROR(SEARCH("Fairy",B57)))</formula>
    </cfRule>
    <cfRule type="containsText" dxfId="202" priority="539" operator="containsText" text="Ghost">
      <formula>NOT(ISERROR(SEARCH("Ghost",B57)))</formula>
    </cfRule>
    <cfRule type="containsText" dxfId="201" priority="540" operator="containsText" text="Dark">
      <formula>NOT(ISERROR(SEARCH("Dark",B57)))</formula>
    </cfRule>
    <cfRule type="containsText" dxfId="200" priority="541" operator="containsText" text="Steel">
      <formula>NOT(ISERROR(SEARCH("Steel",B57)))</formula>
    </cfRule>
    <cfRule type="containsText" dxfId="199" priority="542" operator="containsText" text="Flying">
      <formula>NOT(ISERROR(SEARCH("Flying",B57)))</formula>
    </cfRule>
    <cfRule type="containsText" dxfId="198" priority="543" operator="containsText" text="Ice">
      <formula>NOT(ISERROR(SEARCH("Ice",B57)))</formula>
    </cfRule>
    <cfRule type="containsText" dxfId="197" priority="544" operator="containsText" text="Ground">
      <formula>NOT(ISERROR(SEARCH("Ground",B57)))</formula>
    </cfRule>
    <cfRule type="containsText" dxfId="196" priority="545" operator="containsText" text="Rock">
      <formula>NOT(ISERROR(SEARCH("Rock",B57)))</formula>
    </cfRule>
    <cfRule type="containsText" dxfId="195" priority="546" operator="containsText" text="Fighting">
      <formula>NOT(ISERROR(SEARCH("Fighting",B57)))</formula>
    </cfRule>
    <cfRule type="containsText" dxfId="194" priority="547" operator="containsText" text="Normal">
      <formula>NOT(ISERROR(SEARCH("Normal",B57)))</formula>
    </cfRule>
    <cfRule type="containsText" dxfId="193" priority="548" operator="containsText" text="Electric">
      <formula>NOT(ISERROR(SEARCH("Electric",B57)))</formula>
    </cfRule>
    <cfRule type="containsText" dxfId="192" priority="549" operator="containsText" text="Dragon">
      <formula>NOT(ISERROR(SEARCH("Dragon",B57)))</formula>
    </cfRule>
    <cfRule type="containsText" dxfId="191" priority="550" operator="containsText" text="Bug">
      <formula>NOT(ISERROR(SEARCH("Bug",B57)))</formula>
    </cfRule>
    <cfRule type="containsText" dxfId="190" priority="551" operator="containsText" text="Typeless">
      <formula>NOT(ISERROR(SEARCH("Typeless",B57)))</formula>
    </cfRule>
  </conditionalFormatting>
  <conditionalFormatting sqref="B59">
    <cfRule type="containsText" dxfId="189" priority="495" operator="containsText" text="Grass">
      <formula>NOT(ISERROR(SEARCH("Grass",B59)))</formula>
    </cfRule>
    <cfRule type="containsText" dxfId="188" priority="496" operator="containsText" text="Fire">
      <formula>NOT(ISERROR(SEARCH("Fire",B59)))</formula>
    </cfRule>
    <cfRule type="containsText" dxfId="187" priority="497" operator="containsText" text="Water">
      <formula>NOT(ISERROR(SEARCH("Water",B59)))</formula>
    </cfRule>
    <cfRule type="containsText" dxfId="186" priority="498" operator="containsText" text="Poison">
      <formula>NOT(ISERROR(SEARCH("Poison",B59)))</formula>
    </cfRule>
    <cfRule type="containsText" dxfId="185" priority="499" operator="containsText" text="Psychic">
      <formula>NOT(ISERROR(SEARCH("Psychic",B59)))</formula>
    </cfRule>
    <cfRule type="containsText" dxfId="184" priority="500" operator="containsText" text="Fairy">
      <formula>NOT(ISERROR(SEARCH("Fairy",B59)))</formula>
    </cfRule>
    <cfRule type="containsText" dxfId="183" priority="501" operator="containsText" text="Ghost">
      <formula>NOT(ISERROR(SEARCH("Ghost",B59)))</formula>
    </cfRule>
    <cfRule type="containsText" dxfId="182" priority="502" operator="containsText" text="Dark">
      <formula>NOT(ISERROR(SEARCH("Dark",B59)))</formula>
    </cfRule>
    <cfRule type="containsText" dxfId="181" priority="503" operator="containsText" text="Steel">
      <formula>NOT(ISERROR(SEARCH("Steel",B59)))</formula>
    </cfRule>
    <cfRule type="containsText" dxfId="180" priority="504" operator="containsText" text="Flying">
      <formula>NOT(ISERROR(SEARCH("Flying",B59)))</formula>
    </cfRule>
    <cfRule type="containsText" dxfId="179" priority="505" operator="containsText" text="Ice">
      <formula>NOT(ISERROR(SEARCH("Ice",B59)))</formula>
    </cfRule>
    <cfRule type="containsText" dxfId="178" priority="506" operator="containsText" text="Ground">
      <formula>NOT(ISERROR(SEARCH("Ground",B59)))</formula>
    </cfRule>
    <cfRule type="containsText" dxfId="177" priority="507" operator="containsText" text="Rock">
      <formula>NOT(ISERROR(SEARCH("Rock",B59)))</formula>
    </cfRule>
    <cfRule type="containsText" dxfId="176" priority="508" operator="containsText" text="Fighting">
      <formula>NOT(ISERROR(SEARCH("Fighting",B59)))</formula>
    </cfRule>
    <cfRule type="containsText" dxfId="175" priority="509" operator="containsText" text="Normal">
      <formula>NOT(ISERROR(SEARCH("Normal",B59)))</formula>
    </cfRule>
    <cfRule type="containsText" dxfId="174" priority="510" operator="containsText" text="Electric">
      <formula>NOT(ISERROR(SEARCH("Electric",B59)))</formula>
    </cfRule>
    <cfRule type="containsText" dxfId="173" priority="511" operator="containsText" text="Dragon">
      <formula>NOT(ISERROR(SEARCH("Dragon",B59)))</formula>
    </cfRule>
    <cfRule type="containsText" dxfId="172" priority="512" operator="containsText" text="Bug">
      <formula>NOT(ISERROR(SEARCH("Bug",B59)))</formula>
    </cfRule>
    <cfRule type="containsText" dxfId="171" priority="513" operator="containsText" text="Typeless">
      <formula>NOT(ISERROR(SEARCH("Typeless",B59)))</formula>
    </cfRule>
  </conditionalFormatting>
  <conditionalFormatting sqref="B61">
    <cfRule type="containsText" dxfId="170" priority="476" operator="containsText" text="Grass">
      <formula>NOT(ISERROR(SEARCH("Grass",B61)))</formula>
    </cfRule>
    <cfRule type="containsText" dxfId="169" priority="477" operator="containsText" text="Fire">
      <formula>NOT(ISERROR(SEARCH("Fire",B61)))</formula>
    </cfRule>
    <cfRule type="containsText" dxfId="168" priority="478" operator="containsText" text="Water">
      <formula>NOT(ISERROR(SEARCH("Water",B61)))</formula>
    </cfRule>
    <cfRule type="containsText" dxfId="167" priority="479" operator="containsText" text="Poison">
      <formula>NOT(ISERROR(SEARCH("Poison",B61)))</formula>
    </cfRule>
    <cfRule type="containsText" dxfId="166" priority="480" operator="containsText" text="Psychic">
      <formula>NOT(ISERROR(SEARCH("Psychic",B61)))</formula>
    </cfRule>
    <cfRule type="containsText" dxfId="165" priority="481" operator="containsText" text="Fairy">
      <formula>NOT(ISERROR(SEARCH("Fairy",B61)))</formula>
    </cfRule>
    <cfRule type="containsText" dxfId="164" priority="482" operator="containsText" text="Ghost">
      <formula>NOT(ISERROR(SEARCH("Ghost",B61)))</formula>
    </cfRule>
    <cfRule type="containsText" dxfId="163" priority="483" operator="containsText" text="Dark">
      <formula>NOT(ISERROR(SEARCH("Dark",B61)))</formula>
    </cfRule>
    <cfRule type="containsText" dxfId="162" priority="484" operator="containsText" text="Steel">
      <formula>NOT(ISERROR(SEARCH("Steel",B61)))</formula>
    </cfRule>
    <cfRule type="containsText" dxfId="161" priority="485" operator="containsText" text="Flying">
      <formula>NOT(ISERROR(SEARCH("Flying",B61)))</formula>
    </cfRule>
    <cfRule type="containsText" dxfId="160" priority="486" operator="containsText" text="Ice">
      <formula>NOT(ISERROR(SEARCH("Ice",B61)))</formula>
    </cfRule>
    <cfRule type="containsText" dxfId="159" priority="487" operator="containsText" text="Ground">
      <formula>NOT(ISERROR(SEARCH("Ground",B61)))</formula>
    </cfRule>
    <cfRule type="containsText" dxfId="158" priority="488" operator="containsText" text="Rock">
      <formula>NOT(ISERROR(SEARCH("Rock",B61)))</formula>
    </cfRule>
    <cfRule type="containsText" dxfId="157" priority="489" operator="containsText" text="Fighting">
      <formula>NOT(ISERROR(SEARCH("Fighting",B61)))</formula>
    </cfRule>
    <cfRule type="containsText" dxfId="156" priority="490" operator="containsText" text="Normal">
      <formula>NOT(ISERROR(SEARCH("Normal",B61)))</formula>
    </cfRule>
    <cfRule type="containsText" dxfId="155" priority="491" operator="containsText" text="Electric">
      <formula>NOT(ISERROR(SEARCH("Electric",B61)))</formula>
    </cfRule>
    <cfRule type="containsText" dxfId="154" priority="492" operator="containsText" text="Dragon">
      <formula>NOT(ISERROR(SEARCH("Dragon",B61)))</formula>
    </cfRule>
    <cfRule type="containsText" dxfId="153" priority="493" operator="containsText" text="Bug">
      <formula>NOT(ISERROR(SEARCH("Bug",B61)))</formula>
    </cfRule>
    <cfRule type="containsText" dxfId="152" priority="494" operator="containsText" text="Typeless">
      <formula>NOT(ISERROR(SEARCH("Typeless",B61)))</formula>
    </cfRule>
  </conditionalFormatting>
  <conditionalFormatting sqref="B63">
    <cfRule type="containsText" dxfId="151" priority="438" operator="containsText" text="Grass">
      <formula>NOT(ISERROR(SEARCH("Grass",B63)))</formula>
    </cfRule>
    <cfRule type="containsText" dxfId="150" priority="439" operator="containsText" text="Fire">
      <formula>NOT(ISERROR(SEARCH("Fire",B63)))</formula>
    </cfRule>
    <cfRule type="containsText" dxfId="149" priority="440" operator="containsText" text="Water">
      <formula>NOT(ISERROR(SEARCH("Water",B63)))</formula>
    </cfRule>
    <cfRule type="containsText" dxfId="148" priority="441" operator="containsText" text="Poison">
      <formula>NOT(ISERROR(SEARCH("Poison",B63)))</formula>
    </cfRule>
    <cfRule type="containsText" dxfId="147" priority="442" operator="containsText" text="Psychic">
      <formula>NOT(ISERROR(SEARCH("Psychic",B63)))</formula>
    </cfRule>
    <cfRule type="containsText" dxfId="146" priority="443" operator="containsText" text="Fairy">
      <formula>NOT(ISERROR(SEARCH("Fairy",B63)))</formula>
    </cfRule>
    <cfRule type="containsText" dxfId="145" priority="444" operator="containsText" text="Ghost">
      <formula>NOT(ISERROR(SEARCH("Ghost",B63)))</formula>
    </cfRule>
    <cfRule type="containsText" dxfId="144" priority="445" operator="containsText" text="Dark">
      <formula>NOT(ISERROR(SEARCH("Dark",B63)))</formula>
    </cfRule>
    <cfRule type="containsText" dxfId="143" priority="446" operator="containsText" text="Steel">
      <formula>NOT(ISERROR(SEARCH("Steel",B63)))</formula>
    </cfRule>
    <cfRule type="containsText" dxfId="142" priority="447" operator="containsText" text="Flying">
      <formula>NOT(ISERROR(SEARCH("Flying",B63)))</formula>
    </cfRule>
    <cfRule type="containsText" dxfId="141" priority="448" operator="containsText" text="Ice">
      <formula>NOT(ISERROR(SEARCH("Ice",B63)))</formula>
    </cfRule>
    <cfRule type="containsText" dxfId="140" priority="449" operator="containsText" text="Ground">
      <formula>NOT(ISERROR(SEARCH("Ground",B63)))</formula>
    </cfRule>
    <cfRule type="containsText" dxfId="139" priority="450" operator="containsText" text="Rock">
      <formula>NOT(ISERROR(SEARCH("Rock",B63)))</formula>
    </cfRule>
    <cfRule type="containsText" dxfId="138" priority="451" operator="containsText" text="Fighting">
      <formula>NOT(ISERROR(SEARCH("Fighting",B63)))</formula>
    </cfRule>
    <cfRule type="containsText" dxfId="137" priority="452" operator="containsText" text="Normal">
      <formula>NOT(ISERROR(SEARCH("Normal",B63)))</formula>
    </cfRule>
    <cfRule type="containsText" dxfId="136" priority="453" operator="containsText" text="Electric">
      <formula>NOT(ISERROR(SEARCH("Electric",B63)))</formula>
    </cfRule>
    <cfRule type="containsText" dxfId="135" priority="454" operator="containsText" text="Dragon">
      <formula>NOT(ISERROR(SEARCH("Dragon",B63)))</formula>
    </cfRule>
    <cfRule type="containsText" dxfId="134" priority="455" operator="containsText" text="Bug">
      <formula>NOT(ISERROR(SEARCH("Bug",B63)))</formula>
    </cfRule>
    <cfRule type="containsText" dxfId="133" priority="456" operator="containsText" text="Typeless">
      <formula>NOT(ISERROR(SEARCH("Typeless",B63)))</formula>
    </cfRule>
  </conditionalFormatting>
  <conditionalFormatting sqref="B65">
    <cfRule type="containsText" dxfId="132" priority="419" operator="containsText" text="Grass">
      <formula>NOT(ISERROR(SEARCH("Grass",B65)))</formula>
    </cfRule>
    <cfRule type="containsText" dxfId="131" priority="420" operator="containsText" text="Fire">
      <formula>NOT(ISERROR(SEARCH("Fire",B65)))</formula>
    </cfRule>
    <cfRule type="containsText" dxfId="130" priority="421" operator="containsText" text="Water">
      <formula>NOT(ISERROR(SEARCH("Water",B65)))</formula>
    </cfRule>
    <cfRule type="containsText" dxfId="129" priority="422" operator="containsText" text="Poison">
      <formula>NOT(ISERROR(SEARCH("Poison",B65)))</formula>
    </cfRule>
    <cfRule type="containsText" dxfId="128" priority="423" operator="containsText" text="Psychic">
      <formula>NOT(ISERROR(SEARCH("Psychic",B65)))</formula>
    </cfRule>
    <cfRule type="containsText" dxfId="127" priority="424" operator="containsText" text="Fairy">
      <formula>NOT(ISERROR(SEARCH("Fairy",B65)))</formula>
    </cfRule>
    <cfRule type="containsText" dxfId="126" priority="425" operator="containsText" text="Ghost">
      <formula>NOT(ISERROR(SEARCH("Ghost",B65)))</formula>
    </cfRule>
    <cfRule type="containsText" dxfId="125" priority="426" operator="containsText" text="Dark">
      <formula>NOT(ISERROR(SEARCH("Dark",B65)))</formula>
    </cfRule>
    <cfRule type="containsText" dxfId="124" priority="427" operator="containsText" text="Steel">
      <formula>NOT(ISERROR(SEARCH("Steel",B65)))</formula>
    </cfRule>
    <cfRule type="containsText" dxfId="123" priority="428" operator="containsText" text="Flying">
      <formula>NOT(ISERROR(SEARCH("Flying",B65)))</formula>
    </cfRule>
    <cfRule type="containsText" dxfId="122" priority="429" operator="containsText" text="Ice">
      <formula>NOT(ISERROR(SEARCH("Ice",B65)))</formula>
    </cfRule>
    <cfRule type="containsText" dxfId="121" priority="430" operator="containsText" text="Ground">
      <formula>NOT(ISERROR(SEARCH("Ground",B65)))</formula>
    </cfRule>
    <cfRule type="containsText" dxfId="120" priority="431" operator="containsText" text="Rock">
      <formula>NOT(ISERROR(SEARCH("Rock",B65)))</formula>
    </cfRule>
    <cfRule type="containsText" dxfId="119" priority="432" operator="containsText" text="Fighting">
      <formula>NOT(ISERROR(SEARCH("Fighting",B65)))</formula>
    </cfRule>
    <cfRule type="containsText" dxfId="118" priority="433" operator="containsText" text="Normal">
      <formula>NOT(ISERROR(SEARCH("Normal",B65)))</formula>
    </cfRule>
    <cfRule type="containsText" dxfId="117" priority="434" operator="containsText" text="Electric">
      <formula>NOT(ISERROR(SEARCH("Electric",B65)))</formula>
    </cfRule>
    <cfRule type="containsText" dxfId="116" priority="435" operator="containsText" text="Dragon">
      <formula>NOT(ISERROR(SEARCH("Dragon",B65)))</formula>
    </cfRule>
    <cfRule type="containsText" dxfId="115" priority="436" operator="containsText" text="Bug">
      <formula>NOT(ISERROR(SEARCH("Bug",B65)))</formula>
    </cfRule>
    <cfRule type="containsText" dxfId="114" priority="437" operator="containsText" text="Typeless">
      <formula>NOT(ISERROR(SEARCH("Typeless",B65)))</formula>
    </cfRule>
  </conditionalFormatting>
  <conditionalFormatting sqref="B67">
    <cfRule type="containsText" dxfId="113" priority="381" operator="containsText" text="Grass">
      <formula>NOT(ISERROR(SEARCH("Grass",B67)))</formula>
    </cfRule>
    <cfRule type="containsText" dxfId="112" priority="382" operator="containsText" text="Fire">
      <formula>NOT(ISERROR(SEARCH("Fire",B67)))</formula>
    </cfRule>
    <cfRule type="containsText" dxfId="111" priority="383" operator="containsText" text="Water">
      <formula>NOT(ISERROR(SEARCH("Water",B67)))</formula>
    </cfRule>
    <cfRule type="containsText" dxfId="110" priority="384" operator="containsText" text="Poison">
      <formula>NOT(ISERROR(SEARCH("Poison",B67)))</formula>
    </cfRule>
    <cfRule type="containsText" dxfId="109" priority="385" operator="containsText" text="Psychic">
      <formula>NOT(ISERROR(SEARCH("Psychic",B67)))</formula>
    </cfRule>
    <cfRule type="containsText" dxfId="108" priority="386" operator="containsText" text="Fairy">
      <formula>NOT(ISERROR(SEARCH("Fairy",B67)))</formula>
    </cfRule>
    <cfRule type="containsText" dxfId="107" priority="387" operator="containsText" text="Ghost">
      <formula>NOT(ISERROR(SEARCH("Ghost",B67)))</formula>
    </cfRule>
    <cfRule type="containsText" dxfId="106" priority="388" operator="containsText" text="Dark">
      <formula>NOT(ISERROR(SEARCH("Dark",B67)))</formula>
    </cfRule>
    <cfRule type="containsText" dxfId="105" priority="389" operator="containsText" text="Steel">
      <formula>NOT(ISERROR(SEARCH("Steel",B67)))</formula>
    </cfRule>
    <cfRule type="containsText" dxfId="104" priority="390" operator="containsText" text="Flying">
      <formula>NOT(ISERROR(SEARCH("Flying",B67)))</formula>
    </cfRule>
    <cfRule type="containsText" dxfId="103" priority="391" operator="containsText" text="Ice">
      <formula>NOT(ISERROR(SEARCH("Ice",B67)))</formula>
    </cfRule>
    <cfRule type="containsText" dxfId="102" priority="392" operator="containsText" text="Ground">
      <formula>NOT(ISERROR(SEARCH("Ground",B67)))</formula>
    </cfRule>
    <cfRule type="containsText" dxfId="101" priority="393" operator="containsText" text="Rock">
      <formula>NOT(ISERROR(SEARCH("Rock",B67)))</formula>
    </cfRule>
    <cfRule type="containsText" dxfId="100" priority="394" operator="containsText" text="Fighting">
      <formula>NOT(ISERROR(SEARCH("Fighting",B67)))</formula>
    </cfRule>
    <cfRule type="containsText" dxfId="99" priority="395" operator="containsText" text="Normal">
      <formula>NOT(ISERROR(SEARCH("Normal",B67)))</formula>
    </cfRule>
    <cfRule type="containsText" dxfId="98" priority="396" operator="containsText" text="Electric">
      <formula>NOT(ISERROR(SEARCH("Electric",B67)))</formula>
    </cfRule>
    <cfRule type="containsText" dxfId="97" priority="397" operator="containsText" text="Dragon">
      <formula>NOT(ISERROR(SEARCH("Dragon",B67)))</formula>
    </cfRule>
    <cfRule type="containsText" dxfId="96" priority="398" operator="containsText" text="Bug">
      <formula>NOT(ISERROR(SEARCH("Bug",B67)))</formula>
    </cfRule>
    <cfRule type="containsText" dxfId="95" priority="399" operator="containsText" text="Typeless">
      <formula>NOT(ISERROR(SEARCH("Typeless",B67)))</formula>
    </cfRule>
  </conditionalFormatting>
  <conditionalFormatting sqref="B80">
    <cfRule type="containsText" dxfId="94" priority="153" operator="containsText" text="Grass">
      <formula>NOT(ISERROR(SEARCH("Grass",B80)))</formula>
    </cfRule>
    <cfRule type="containsText" dxfId="93" priority="154" operator="containsText" text="Fire">
      <formula>NOT(ISERROR(SEARCH("Fire",B80)))</formula>
    </cfRule>
    <cfRule type="containsText" dxfId="92" priority="155" operator="containsText" text="Water">
      <formula>NOT(ISERROR(SEARCH("Water",B80)))</formula>
    </cfRule>
    <cfRule type="containsText" dxfId="91" priority="156" operator="containsText" text="Poison">
      <formula>NOT(ISERROR(SEARCH("Poison",B80)))</formula>
    </cfRule>
    <cfRule type="containsText" dxfId="90" priority="157" operator="containsText" text="Psychic">
      <formula>NOT(ISERROR(SEARCH("Psychic",B80)))</formula>
    </cfRule>
    <cfRule type="containsText" dxfId="89" priority="158" operator="containsText" text="Fairy">
      <formula>NOT(ISERROR(SEARCH("Fairy",B80)))</formula>
    </cfRule>
    <cfRule type="containsText" dxfId="88" priority="159" operator="containsText" text="Ghost">
      <formula>NOT(ISERROR(SEARCH("Ghost",B80)))</formula>
    </cfRule>
    <cfRule type="containsText" dxfId="87" priority="160" operator="containsText" text="Dark">
      <formula>NOT(ISERROR(SEARCH("Dark",B80)))</formula>
    </cfRule>
    <cfRule type="containsText" dxfId="86" priority="161" operator="containsText" text="Steel">
      <formula>NOT(ISERROR(SEARCH("Steel",B80)))</formula>
    </cfRule>
    <cfRule type="containsText" dxfId="85" priority="162" operator="containsText" text="Flying">
      <formula>NOT(ISERROR(SEARCH("Flying",B80)))</formula>
    </cfRule>
    <cfRule type="containsText" dxfId="84" priority="163" operator="containsText" text="Ice">
      <formula>NOT(ISERROR(SEARCH("Ice",B80)))</formula>
    </cfRule>
    <cfRule type="containsText" dxfId="83" priority="164" operator="containsText" text="Ground">
      <formula>NOT(ISERROR(SEARCH("Ground",B80)))</formula>
    </cfRule>
    <cfRule type="containsText" dxfId="82" priority="165" operator="containsText" text="Rock">
      <formula>NOT(ISERROR(SEARCH("Rock",B80)))</formula>
    </cfRule>
    <cfRule type="containsText" dxfId="81" priority="166" operator="containsText" text="Fighting">
      <formula>NOT(ISERROR(SEARCH("Fighting",B80)))</formula>
    </cfRule>
    <cfRule type="containsText" dxfId="80" priority="167" operator="containsText" text="Normal">
      <formula>NOT(ISERROR(SEARCH("Normal",B80)))</formula>
    </cfRule>
    <cfRule type="containsText" dxfId="79" priority="168" operator="containsText" text="Electric">
      <formula>NOT(ISERROR(SEARCH("Electric",B80)))</formula>
    </cfRule>
    <cfRule type="containsText" dxfId="78" priority="169" operator="containsText" text="Dragon">
      <formula>NOT(ISERROR(SEARCH("Dragon",B80)))</formula>
    </cfRule>
    <cfRule type="containsText" dxfId="77" priority="170" operator="containsText" text="Bug">
      <formula>NOT(ISERROR(SEARCH("Bug",B80)))</formula>
    </cfRule>
    <cfRule type="containsText" dxfId="76" priority="171" operator="containsText" text="Typeless">
      <formula>NOT(ISERROR(SEARCH("Typeless",B80)))</formula>
    </cfRule>
  </conditionalFormatting>
  <conditionalFormatting sqref="B84">
    <cfRule type="containsText" dxfId="75" priority="191" operator="containsText" text="Grass">
      <formula>NOT(ISERROR(SEARCH("Grass",B84)))</formula>
    </cfRule>
    <cfRule type="containsText" dxfId="74" priority="192" operator="containsText" text="Fire">
      <formula>NOT(ISERROR(SEARCH("Fire",B84)))</formula>
    </cfRule>
    <cfRule type="containsText" dxfId="73" priority="193" operator="containsText" text="Water">
      <formula>NOT(ISERROR(SEARCH("Water",B84)))</formula>
    </cfRule>
    <cfRule type="containsText" dxfId="72" priority="194" operator="containsText" text="Poison">
      <formula>NOT(ISERROR(SEARCH("Poison",B84)))</formula>
    </cfRule>
    <cfRule type="containsText" dxfId="71" priority="195" operator="containsText" text="Psychic">
      <formula>NOT(ISERROR(SEARCH("Psychic",B84)))</formula>
    </cfRule>
    <cfRule type="containsText" dxfId="70" priority="196" operator="containsText" text="Fairy">
      <formula>NOT(ISERROR(SEARCH("Fairy",B84)))</formula>
    </cfRule>
    <cfRule type="containsText" dxfId="69" priority="197" operator="containsText" text="Ghost">
      <formula>NOT(ISERROR(SEARCH("Ghost",B84)))</formula>
    </cfRule>
    <cfRule type="containsText" dxfId="68" priority="198" operator="containsText" text="Dark">
      <formula>NOT(ISERROR(SEARCH("Dark",B84)))</formula>
    </cfRule>
    <cfRule type="containsText" dxfId="67" priority="199" operator="containsText" text="Steel">
      <formula>NOT(ISERROR(SEARCH("Steel",B84)))</formula>
    </cfRule>
    <cfRule type="containsText" dxfId="66" priority="200" operator="containsText" text="Flying">
      <formula>NOT(ISERROR(SEARCH("Flying",B84)))</formula>
    </cfRule>
    <cfRule type="containsText" dxfId="65" priority="201" operator="containsText" text="Ice">
      <formula>NOT(ISERROR(SEARCH("Ice",B84)))</formula>
    </cfRule>
    <cfRule type="containsText" dxfId="64" priority="202" operator="containsText" text="Ground">
      <formula>NOT(ISERROR(SEARCH("Ground",B84)))</formula>
    </cfRule>
    <cfRule type="containsText" dxfId="63" priority="203" operator="containsText" text="Rock">
      <formula>NOT(ISERROR(SEARCH("Rock",B84)))</formula>
    </cfRule>
    <cfRule type="containsText" dxfId="62" priority="204" operator="containsText" text="Fighting">
      <formula>NOT(ISERROR(SEARCH("Fighting",B84)))</formula>
    </cfRule>
    <cfRule type="containsText" dxfId="61" priority="205" operator="containsText" text="Normal">
      <formula>NOT(ISERROR(SEARCH("Normal",B84)))</formula>
    </cfRule>
    <cfRule type="containsText" dxfId="60" priority="206" operator="containsText" text="Electric">
      <formula>NOT(ISERROR(SEARCH("Electric",B84)))</formula>
    </cfRule>
    <cfRule type="containsText" dxfId="59" priority="207" operator="containsText" text="Dragon">
      <formula>NOT(ISERROR(SEARCH("Dragon",B84)))</formula>
    </cfRule>
    <cfRule type="containsText" dxfId="58" priority="208" operator="containsText" text="Bug">
      <formula>NOT(ISERROR(SEARCH("Bug",B84)))</formula>
    </cfRule>
    <cfRule type="containsText" dxfId="57" priority="209" operator="containsText" text="Typeless">
      <formula>NOT(ISERROR(SEARCH("Typeless",B84)))</formula>
    </cfRule>
  </conditionalFormatting>
  <conditionalFormatting sqref="B93">
    <cfRule type="containsText" dxfId="56" priority="77" operator="containsText" text="Grass">
      <formula>NOT(ISERROR(SEARCH("Grass",B93)))</formula>
    </cfRule>
    <cfRule type="containsText" dxfId="55" priority="78" operator="containsText" text="Fire">
      <formula>NOT(ISERROR(SEARCH("Fire",B93)))</formula>
    </cfRule>
    <cfRule type="containsText" dxfId="54" priority="79" operator="containsText" text="Water">
      <formula>NOT(ISERROR(SEARCH("Water",B93)))</formula>
    </cfRule>
    <cfRule type="containsText" dxfId="53" priority="80" operator="containsText" text="Poison">
      <formula>NOT(ISERROR(SEARCH("Poison",B93)))</formula>
    </cfRule>
    <cfRule type="containsText" dxfId="52" priority="81" operator="containsText" text="Psychic">
      <formula>NOT(ISERROR(SEARCH("Psychic",B93)))</formula>
    </cfRule>
    <cfRule type="containsText" dxfId="51" priority="82" operator="containsText" text="Fairy">
      <formula>NOT(ISERROR(SEARCH("Fairy",B93)))</formula>
    </cfRule>
    <cfRule type="containsText" dxfId="50" priority="83" operator="containsText" text="Ghost">
      <formula>NOT(ISERROR(SEARCH("Ghost",B93)))</formula>
    </cfRule>
    <cfRule type="containsText" dxfId="49" priority="84" operator="containsText" text="Dark">
      <formula>NOT(ISERROR(SEARCH("Dark",B93)))</formula>
    </cfRule>
    <cfRule type="containsText" dxfId="48" priority="85" operator="containsText" text="Steel">
      <formula>NOT(ISERROR(SEARCH("Steel",B93)))</formula>
    </cfRule>
    <cfRule type="containsText" dxfId="47" priority="86" operator="containsText" text="Flying">
      <formula>NOT(ISERROR(SEARCH("Flying",B93)))</formula>
    </cfRule>
    <cfRule type="containsText" dxfId="46" priority="87" operator="containsText" text="Ice">
      <formula>NOT(ISERROR(SEARCH("Ice",B93)))</formula>
    </cfRule>
    <cfRule type="containsText" dxfId="45" priority="88" operator="containsText" text="Ground">
      <formula>NOT(ISERROR(SEARCH("Ground",B93)))</formula>
    </cfRule>
    <cfRule type="containsText" dxfId="44" priority="89" operator="containsText" text="Rock">
      <formula>NOT(ISERROR(SEARCH("Rock",B93)))</formula>
    </cfRule>
    <cfRule type="containsText" dxfId="43" priority="90" operator="containsText" text="Fighting">
      <formula>NOT(ISERROR(SEARCH("Fighting",B93)))</formula>
    </cfRule>
    <cfRule type="containsText" dxfId="42" priority="91" operator="containsText" text="Normal">
      <formula>NOT(ISERROR(SEARCH("Normal",B93)))</formula>
    </cfRule>
    <cfRule type="containsText" dxfId="41" priority="92" operator="containsText" text="Electric">
      <formula>NOT(ISERROR(SEARCH("Electric",B93)))</formula>
    </cfRule>
    <cfRule type="containsText" dxfId="40" priority="93" operator="containsText" text="Dragon">
      <formula>NOT(ISERROR(SEARCH("Dragon",B93)))</formula>
    </cfRule>
    <cfRule type="containsText" dxfId="39" priority="94" operator="containsText" text="Bug">
      <formula>NOT(ISERROR(SEARCH("Bug",B93)))</formula>
    </cfRule>
    <cfRule type="containsText" dxfId="38" priority="95" operator="containsText" text="Typeless">
      <formula>NOT(ISERROR(SEARCH("Typeless",B93)))</formula>
    </cfRule>
  </conditionalFormatting>
  <conditionalFormatting sqref="B52:C52 B53 B54:C54 B55 B56:C56 B57 B69 B73:C73 B77:C77 B79:C79 B81:C81 B83:C83 B85:C85 B87:C87 B89:C89 B91:C91 B95:C95">
    <cfRule type="containsText" dxfId="37" priority="572" operator="containsText" text="Fire">
      <formula>NOT(ISERROR(SEARCH("Fire",B52)))</formula>
    </cfRule>
    <cfRule type="containsText" dxfId="36" priority="573" operator="containsText" text="Water">
      <formula>NOT(ISERROR(SEARCH("Water",B52)))</formula>
    </cfRule>
    <cfRule type="containsText" dxfId="35" priority="574" operator="containsText" text="Poison">
      <formula>NOT(ISERROR(SEARCH("Poison",B52)))</formula>
    </cfRule>
    <cfRule type="containsText" dxfId="34" priority="575" operator="containsText" text="Psychic">
      <formula>NOT(ISERROR(SEARCH("Psychic",B52)))</formula>
    </cfRule>
    <cfRule type="containsText" dxfId="33" priority="576" operator="containsText" text="Fairy">
      <formula>NOT(ISERROR(SEARCH("Fairy",B52)))</formula>
    </cfRule>
    <cfRule type="containsText" dxfId="32" priority="577" operator="containsText" text="Ghost">
      <formula>NOT(ISERROR(SEARCH("Ghost",B52)))</formula>
    </cfRule>
    <cfRule type="containsText" dxfId="31" priority="578" operator="containsText" text="Dark">
      <formula>NOT(ISERROR(SEARCH("Dark",B52)))</formula>
    </cfRule>
    <cfRule type="containsText" dxfId="30" priority="579" operator="containsText" text="Steel">
      <formula>NOT(ISERROR(SEARCH("Steel",B52)))</formula>
    </cfRule>
    <cfRule type="containsText" dxfId="29" priority="580" operator="containsText" text="Flying">
      <formula>NOT(ISERROR(SEARCH("Flying",B52)))</formula>
    </cfRule>
    <cfRule type="containsText" dxfId="28" priority="581" operator="containsText" text="Ice">
      <formula>NOT(ISERROR(SEARCH("Ice",B52)))</formula>
    </cfRule>
    <cfRule type="containsText" dxfId="27" priority="582" operator="containsText" text="Ground">
      <formula>NOT(ISERROR(SEARCH("Ground",B52)))</formula>
    </cfRule>
    <cfRule type="containsText" dxfId="26" priority="583" operator="containsText" text="Rock">
      <formula>NOT(ISERROR(SEARCH("Rock",B52)))</formula>
    </cfRule>
    <cfRule type="containsText" dxfId="25" priority="584" operator="containsText" text="Fighting">
      <formula>NOT(ISERROR(SEARCH("Fighting",B52)))</formula>
    </cfRule>
    <cfRule type="containsText" dxfId="24" priority="585" operator="containsText" text="Normal">
      <formula>NOT(ISERROR(SEARCH("Normal",B52)))</formula>
    </cfRule>
    <cfRule type="containsText" dxfId="23" priority="586" operator="containsText" text="Electric">
      <formula>NOT(ISERROR(SEARCH("Electric",B52)))</formula>
    </cfRule>
    <cfRule type="containsText" dxfId="22" priority="587" operator="containsText" text="Dragon">
      <formula>NOT(ISERROR(SEARCH("Dragon",B52)))</formula>
    </cfRule>
    <cfRule type="containsText" dxfId="21" priority="588" operator="containsText" text="Bug">
      <formula>NOT(ISERROR(SEARCH("Bug",B52)))</formula>
    </cfRule>
    <cfRule type="containsText" dxfId="20" priority="589" operator="containsText" text="Typeless">
      <formula>NOT(ISERROR(SEARCH("Typeless",B52)))</formula>
    </cfRule>
  </conditionalFormatting>
  <conditionalFormatting sqref="B97:C107">
    <cfRule type="containsText" dxfId="19" priority="1" operator="containsText" text="Grass">
      <formula>NOT(ISERROR(SEARCH("Grass",B97)))</formula>
    </cfRule>
    <cfRule type="containsText" dxfId="18" priority="2" operator="containsText" text="Fire">
      <formula>NOT(ISERROR(SEARCH("Fire",B97)))</formula>
    </cfRule>
    <cfRule type="containsText" dxfId="17" priority="3" operator="containsText" text="Water">
      <formula>NOT(ISERROR(SEARCH("Water",B97)))</formula>
    </cfRule>
    <cfRule type="containsText" dxfId="16" priority="4" operator="containsText" text="Poison">
      <formula>NOT(ISERROR(SEARCH("Poison",B97)))</formula>
    </cfRule>
    <cfRule type="containsText" dxfId="15" priority="5" operator="containsText" text="Psychic">
      <formula>NOT(ISERROR(SEARCH("Psychic",B97)))</formula>
    </cfRule>
    <cfRule type="containsText" dxfId="14" priority="6" operator="containsText" text="Fairy">
      <formula>NOT(ISERROR(SEARCH("Fairy",B97)))</formula>
    </cfRule>
    <cfRule type="containsText" dxfId="13" priority="7" operator="containsText" text="Ghost">
      <formula>NOT(ISERROR(SEARCH("Ghost",B97)))</formula>
    </cfRule>
    <cfRule type="containsText" dxfId="12" priority="8" operator="containsText" text="Dark">
      <formula>NOT(ISERROR(SEARCH("Dark",B97)))</formula>
    </cfRule>
    <cfRule type="containsText" dxfId="11" priority="9" operator="containsText" text="Steel">
      <formula>NOT(ISERROR(SEARCH("Steel",B97)))</formula>
    </cfRule>
    <cfRule type="containsText" dxfId="10" priority="10" operator="containsText" text="Flying">
      <formula>NOT(ISERROR(SEARCH("Flying",B97)))</formula>
    </cfRule>
    <cfRule type="containsText" dxfId="9" priority="11" operator="containsText" text="Ice">
      <formula>NOT(ISERROR(SEARCH("Ice",B97)))</formula>
    </cfRule>
    <cfRule type="containsText" dxfId="8" priority="12" operator="containsText" text="Ground">
      <formula>NOT(ISERROR(SEARCH("Ground",B97)))</formula>
    </cfRule>
    <cfRule type="containsText" dxfId="7" priority="13" operator="containsText" text="Rock">
      <formula>NOT(ISERROR(SEARCH("Rock",B97)))</formula>
    </cfRule>
    <cfRule type="containsText" dxfId="6" priority="14" operator="containsText" text="Fighting">
      <formula>NOT(ISERROR(SEARCH("Fighting",B97)))</formula>
    </cfRule>
    <cfRule type="containsText" dxfId="5" priority="15" operator="containsText" text="Normal">
      <formula>NOT(ISERROR(SEARCH("Normal",B97)))</formula>
    </cfRule>
    <cfRule type="containsText" dxfId="4" priority="16" operator="containsText" text="Electric">
      <formula>NOT(ISERROR(SEARCH("Electric",B97)))</formula>
    </cfRule>
    <cfRule type="containsText" dxfId="3" priority="17" operator="containsText" text="Dragon">
      <formula>NOT(ISERROR(SEARCH("Dragon",B97)))</formula>
    </cfRule>
    <cfRule type="containsText" dxfId="2" priority="18" operator="containsText" text="Bug">
      <formula>NOT(ISERROR(SEARCH("Bug",B97)))</formula>
    </cfRule>
    <cfRule type="containsText" dxfId="1" priority="19" operator="containsText" text="Typeless">
      <formula>NOT(ISERROR(SEARCH("Typeless",B97)))</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07854-7A72-4DCF-BC05-F3F7F1D562CC}">
  <dimension ref="A1:F10"/>
  <sheetViews>
    <sheetView zoomScale="85" zoomScaleNormal="85" workbookViewId="0">
      <pane ySplit="1" topLeftCell="A6" activePane="bottomLeft" state="frozen"/>
      <selection pane="bottomLeft" activeCell="D11" sqref="D11"/>
    </sheetView>
  </sheetViews>
  <sheetFormatPr defaultRowHeight="15" x14ac:dyDescent="0.25"/>
  <cols>
    <col min="1" max="1" width="19.28515625" customWidth="1"/>
    <col min="2" max="2" width="27.28515625" customWidth="1"/>
    <col min="3" max="3" width="14.85546875" bestFit="1" customWidth="1"/>
    <col min="4" max="4" width="81.5703125" customWidth="1"/>
    <col min="5" max="6" width="6" customWidth="1"/>
  </cols>
  <sheetData>
    <row r="1" spans="1:6" x14ac:dyDescent="0.25">
      <c r="A1" s="3" t="s">
        <v>7871</v>
      </c>
      <c r="B1" s="3" t="s">
        <v>7866</v>
      </c>
      <c r="C1" s="3" t="s">
        <v>384</v>
      </c>
      <c r="D1" s="3" t="s">
        <v>7869</v>
      </c>
      <c r="E1" s="3" t="s">
        <v>400</v>
      </c>
      <c r="F1" s="3" t="s">
        <v>794</v>
      </c>
    </row>
    <row r="2" spans="1:6" ht="30" x14ac:dyDescent="0.25">
      <c r="A2" t="s">
        <v>8887</v>
      </c>
      <c r="B2" t="str">
        <f t="shared" ref="B2:B10" si="0">SUBSTITUTE(SUBSTITUTE(SUBSTITUTE(SUBSTITUTE(SUBSTITUTE(LOWER(C2), " ", "_"), "(", ""), ")", ""), "'", ""), ".", "")</f>
        <v>ancient_wisdom</v>
      </c>
      <c r="C2" t="s">
        <v>7469</v>
      </c>
      <c r="D2" s="25" t="s">
        <v>7997</v>
      </c>
      <c r="E2">
        <v>5</v>
      </c>
      <c r="F2">
        <v>1</v>
      </c>
    </row>
    <row r="3" spans="1:6" x14ac:dyDescent="0.25">
      <c r="A3" t="s">
        <v>8887</v>
      </c>
      <c r="B3" t="str">
        <f t="shared" si="0"/>
        <v>chance_encounter</v>
      </c>
      <c r="C3" t="s">
        <v>7470</v>
      </c>
      <c r="D3" s="25" t="s">
        <v>7992</v>
      </c>
      <c r="E3">
        <v>11</v>
      </c>
      <c r="F3">
        <v>1</v>
      </c>
    </row>
    <row r="4" spans="1:6" x14ac:dyDescent="0.25">
      <c r="A4" t="s">
        <v>8887</v>
      </c>
      <c r="B4" t="str">
        <f t="shared" si="0"/>
        <v>disastrous_encounter</v>
      </c>
      <c r="C4" t="s">
        <v>7471</v>
      </c>
      <c r="D4" s="25" t="s">
        <v>7995</v>
      </c>
      <c r="E4">
        <v>8</v>
      </c>
      <c r="F4">
        <v>1</v>
      </c>
    </row>
    <row r="5" spans="1:6" x14ac:dyDescent="0.25">
      <c r="A5" t="s">
        <v>8887</v>
      </c>
      <c r="B5" t="str">
        <f t="shared" si="0"/>
        <v>fortunate_encounter</v>
      </c>
      <c r="C5" t="s">
        <v>7472</v>
      </c>
      <c r="D5" s="25" t="s">
        <v>7991</v>
      </c>
      <c r="E5">
        <v>8</v>
      </c>
      <c r="F5">
        <v>1</v>
      </c>
    </row>
    <row r="6" spans="1:6" ht="30" x14ac:dyDescent="0.25">
      <c r="A6" t="s">
        <v>8887</v>
      </c>
      <c r="B6" t="str">
        <f t="shared" si="0"/>
        <v>journey_reward</v>
      </c>
      <c r="C6" t="s">
        <v>7473</v>
      </c>
      <c r="D6" s="25" t="s">
        <v>7996</v>
      </c>
      <c r="E6">
        <v>4</v>
      </c>
      <c r="F6">
        <v>1</v>
      </c>
    </row>
    <row r="7" spans="1:6" ht="30" x14ac:dyDescent="0.25">
      <c r="A7" t="s">
        <v>8887</v>
      </c>
      <c r="B7" t="str">
        <f t="shared" si="0"/>
        <v>splendid_banquet</v>
      </c>
      <c r="C7" t="s">
        <v>7474</v>
      </c>
      <c r="D7" s="25" t="s">
        <v>7994</v>
      </c>
      <c r="E7">
        <v>7</v>
      </c>
      <c r="F7">
        <v>1</v>
      </c>
    </row>
    <row r="8" spans="1:6" x14ac:dyDescent="0.25">
      <c r="A8" t="s">
        <v>8887</v>
      </c>
      <c r="B8" t="str">
        <f t="shared" si="0"/>
        <v>unexpected_gift</v>
      </c>
      <c r="C8" t="s">
        <v>7475</v>
      </c>
      <c r="D8" s="25" t="s">
        <v>7998</v>
      </c>
      <c r="E8">
        <v>6</v>
      </c>
      <c r="F8">
        <v>1</v>
      </c>
    </row>
    <row r="9" spans="1:6" x14ac:dyDescent="0.25">
      <c r="A9" t="s">
        <v>8887</v>
      </c>
      <c r="B9" t="str">
        <f t="shared" si="0"/>
        <v>utility_encounter</v>
      </c>
      <c r="C9" t="s">
        <v>7476</v>
      </c>
      <c r="D9" s="25" t="s">
        <v>7993</v>
      </c>
      <c r="E9">
        <v>11</v>
      </c>
      <c r="F9">
        <v>1</v>
      </c>
    </row>
    <row r="10" spans="1:6" ht="45" x14ac:dyDescent="0.25">
      <c r="A10" t="s">
        <v>8887</v>
      </c>
      <c r="B10" t="str">
        <f t="shared" si="0"/>
        <v>wild_encounter</v>
      </c>
      <c r="C10" t="s">
        <v>7477</v>
      </c>
      <c r="D10" s="25" t="s">
        <v>9019</v>
      </c>
      <c r="E10">
        <v>8</v>
      </c>
      <c r="F10">
        <v>1</v>
      </c>
    </row>
  </sheetData>
  <autoFilter ref="B1:F1" xr:uid="{00000000-0001-0000-0000-000000000000}"/>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D7E4E-5E8F-485B-A655-AAECABE071B6}">
  <dimension ref="A1:M146"/>
  <sheetViews>
    <sheetView topLeftCell="F1" zoomScale="60" zoomScaleNormal="60" workbookViewId="0">
      <pane ySplit="1" topLeftCell="A2" activePane="bottomLeft" state="frozen"/>
      <selection pane="bottomLeft" activeCell="J2" sqref="J2"/>
    </sheetView>
  </sheetViews>
  <sheetFormatPr defaultRowHeight="15" x14ac:dyDescent="0.25"/>
  <cols>
    <col min="1" max="3" width="14.85546875" customWidth="1"/>
    <col min="4" max="4" width="21.5703125" customWidth="1"/>
    <col min="5" max="5" width="22.42578125" customWidth="1"/>
    <col min="6" max="6" width="22.5703125" customWidth="1"/>
    <col min="7" max="7" width="64" customWidth="1"/>
    <col min="8" max="8" width="62.42578125" customWidth="1"/>
    <col min="9" max="9" width="45.42578125" customWidth="1"/>
    <col min="10" max="10" width="41.85546875" customWidth="1"/>
    <col min="11" max="12" width="6" customWidth="1"/>
  </cols>
  <sheetData>
    <row r="1" spans="1:13" x14ac:dyDescent="0.25">
      <c r="A1" s="3" t="s">
        <v>7871</v>
      </c>
      <c r="B1" s="3" t="s">
        <v>7988</v>
      </c>
      <c r="C1" s="3" t="s">
        <v>256</v>
      </c>
      <c r="D1" s="3" t="s">
        <v>8067</v>
      </c>
      <c r="E1" s="3" t="s">
        <v>266</v>
      </c>
      <c r="F1" s="3" t="s">
        <v>263</v>
      </c>
      <c r="G1" s="3" t="s">
        <v>8118</v>
      </c>
      <c r="H1" s="3" t="s">
        <v>8119</v>
      </c>
      <c r="I1" s="3" t="s">
        <v>8205</v>
      </c>
      <c r="J1" s="3" t="s">
        <v>8068</v>
      </c>
      <c r="K1" s="3" t="s">
        <v>400</v>
      </c>
      <c r="L1" s="3" t="s">
        <v>794</v>
      </c>
      <c r="M1" s="3" t="s">
        <v>8943</v>
      </c>
    </row>
    <row r="2" spans="1:13" ht="379.5" customHeight="1" x14ac:dyDescent="0.25">
      <c r="A2" t="s">
        <v>8087</v>
      </c>
      <c r="B2" t="str">
        <f>PROPER(C2)</f>
        <v>Arceus</v>
      </c>
      <c r="C2" t="s">
        <v>8088</v>
      </c>
      <c r="D2" t="str">
        <f t="shared" ref="D2:D33" si="0">"legend_"&amp;LOWER(SUBSTITUTE(SUBSTITUTE(C2," ","_"),":",""))</f>
        <v>legend_arceus</v>
      </c>
      <c r="E2" t="s">
        <v>7462</v>
      </c>
      <c r="G2" s="25" t="s">
        <v>8191</v>
      </c>
      <c r="H2" s="25" t="s">
        <v>8120</v>
      </c>
      <c r="I2" t="s">
        <v>8080</v>
      </c>
      <c r="J2" s="25"/>
      <c r="K2">
        <v>1</v>
      </c>
      <c r="L2">
        <v>1</v>
      </c>
    </row>
    <row r="3" spans="1:13" ht="150" x14ac:dyDescent="0.25">
      <c r="A3" t="s">
        <v>8087</v>
      </c>
      <c r="B3" t="str">
        <f t="shared" ref="B3:B66" si="1">PROPER(C3)</f>
        <v>Arceus</v>
      </c>
      <c r="C3" t="s">
        <v>8088</v>
      </c>
      <c r="D3" t="str">
        <f t="shared" si="0"/>
        <v>legend_arceus</v>
      </c>
      <c r="E3" t="s">
        <v>7462</v>
      </c>
      <c r="G3" s="25" t="s">
        <v>8192</v>
      </c>
      <c r="H3" s="25" t="s">
        <v>8121</v>
      </c>
      <c r="I3" t="s">
        <v>8122</v>
      </c>
      <c r="J3" s="25"/>
      <c r="K3">
        <v>1</v>
      </c>
      <c r="L3">
        <v>2</v>
      </c>
    </row>
    <row r="4" spans="1:13" ht="135" x14ac:dyDescent="0.25">
      <c r="A4" t="s">
        <v>8087</v>
      </c>
      <c r="B4" t="str">
        <f t="shared" si="1"/>
        <v>Arceus</v>
      </c>
      <c r="C4" t="s">
        <v>8088</v>
      </c>
      <c r="D4" t="str">
        <f t="shared" si="0"/>
        <v>legend_arceus</v>
      </c>
      <c r="E4" t="s">
        <v>7462</v>
      </c>
      <c r="G4" s="25" t="s">
        <v>8193</v>
      </c>
      <c r="H4" s="25" t="s">
        <v>8123</v>
      </c>
      <c r="I4" t="s">
        <v>8124</v>
      </c>
      <c r="J4" s="25"/>
      <c r="K4">
        <v>1</v>
      </c>
      <c r="L4">
        <v>3</v>
      </c>
    </row>
    <row r="5" spans="1:13" ht="105" x14ac:dyDescent="0.25">
      <c r="A5" t="s">
        <v>8087</v>
      </c>
      <c r="B5" t="str">
        <f t="shared" si="1"/>
        <v>Arceus</v>
      </c>
      <c r="C5" t="s">
        <v>8088</v>
      </c>
      <c r="D5" t="str">
        <f t="shared" si="0"/>
        <v>legend_arceus</v>
      </c>
      <c r="E5" t="s">
        <v>7462</v>
      </c>
      <c r="G5" s="25" t="s">
        <v>8194</v>
      </c>
      <c r="H5" s="25" t="s">
        <v>8125</v>
      </c>
      <c r="I5" t="s">
        <v>8126</v>
      </c>
      <c r="J5" s="25"/>
      <c r="K5">
        <v>1</v>
      </c>
      <c r="L5">
        <v>4</v>
      </c>
    </row>
    <row r="6" spans="1:13" ht="285" x14ac:dyDescent="0.25">
      <c r="A6" t="s">
        <v>8087</v>
      </c>
      <c r="B6" t="str">
        <f t="shared" si="1"/>
        <v>Arceus</v>
      </c>
      <c r="C6" t="s">
        <v>8088</v>
      </c>
      <c r="D6" t="str">
        <f t="shared" si="0"/>
        <v>legend_arceus</v>
      </c>
      <c r="E6" t="s">
        <v>7462</v>
      </c>
      <c r="G6" s="25" t="s">
        <v>8933</v>
      </c>
      <c r="H6" s="25" t="s">
        <v>8206</v>
      </c>
      <c r="I6" s="25" t="s">
        <v>8206</v>
      </c>
      <c r="J6" s="25" t="s">
        <v>8455</v>
      </c>
      <c r="K6">
        <v>1</v>
      </c>
      <c r="L6">
        <v>5</v>
      </c>
    </row>
    <row r="7" spans="1:13" ht="165" x14ac:dyDescent="0.25">
      <c r="A7" t="s">
        <v>8087</v>
      </c>
      <c r="B7" t="str">
        <f t="shared" si="1"/>
        <v>Articuno</v>
      </c>
      <c r="C7" t="s">
        <v>8089</v>
      </c>
      <c r="D7" t="str">
        <f t="shared" si="0"/>
        <v>legend_articuno</v>
      </c>
      <c r="E7" t="s">
        <v>7462</v>
      </c>
      <c r="G7" s="25" t="s">
        <v>8191</v>
      </c>
      <c r="H7" s="25" t="s">
        <v>8127</v>
      </c>
      <c r="I7" t="s">
        <v>8080</v>
      </c>
      <c r="J7" s="25"/>
      <c r="K7">
        <v>1</v>
      </c>
      <c r="L7">
        <v>1</v>
      </c>
    </row>
    <row r="8" spans="1:13" ht="150" x14ac:dyDescent="0.25">
      <c r="A8" t="s">
        <v>8087</v>
      </c>
      <c r="B8" t="str">
        <f t="shared" si="1"/>
        <v>Articuno</v>
      </c>
      <c r="C8" t="s">
        <v>8089</v>
      </c>
      <c r="D8" t="str">
        <f t="shared" si="0"/>
        <v>legend_articuno</v>
      </c>
      <c r="E8" t="s">
        <v>7462</v>
      </c>
      <c r="G8" s="25" t="s">
        <v>8192</v>
      </c>
      <c r="H8" s="25" t="s">
        <v>8128</v>
      </c>
      <c r="I8" t="s">
        <v>8122</v>
      </c>
      <c r="J8" s="25"/>
      <c r="K8">
        <v>1</v>
      </c>
      <c r="L8">
        <v>2</v>
      </c>
    </row>
    <row r="9" spans="1:13" ht="135" x14ac:dyDescent="0.25">
      <c r="A9" t="s">
        <v>8087</v>
      </c>
      <c r="B9" t="str">
        <f t="shared" si="1"/>
        <v>Articuno</v>
      </c>
      <c r="C9" t="s">
        <v>8089</v>
      </c>
      <c r="D9" t="str">
        <f t="shared" si="0"/>
        <v>legend_articuno</v>
      </c>
      <c r="E9" t="s">
        <v>7462</v>
      </c>
      <c r="G9" s="25" t="s">
        <v>8193</v>
      </c>
      <c r="H9" s="25" t="s">
        <v>8129</v>
      </c>
      <c r="I9" t="s">
        <v>8124</v>
      </c>
      <c r="J9" s="25"/>
      <c r="K9">
        <v>1</v>
      </c>
      <c r="L9">
        <v>3</v>
      </c>
    </row>
    <row r="10" spans="1:13" ht="409.5" x14ac:dyDescent="0.25">
      <c r="A10" t="s">
        <v>8087</v>
      </c>
      <c r="B10" t="str">
        <f t="shared" si="1"/>
        <v>Articuno</v>
      </c>
      <c r="C10" t="s">
        <v>8089</v>
      </c>
      <c r="D10" t="str">
        <f t="shared" si="0"/>
        <v>legend_articuno</v>
      </c>
      <c r="E10" t="s">
        <v>7462</v>
      </c>
      <c r="G10" s="25" t="s">
        <v>8665</v>
      </c>
      <c r="H10" s="25" t="s">
        <v>8130</v>
      </c>
      <c r="I10" t="s">
        <v>8126</v>
      </c>
      <c r="J10" s="25" t="s">
        <v>8456</v>
      </c>
      <c r="K10">
        <v>1</v>
      </c>
      <c r="L10">
        <v>4</v>
      </c>
      <c r="M10" s="25" t="s">
        <v>8947</v>
      </c>
    </row>
    <row r="11" spans="1:13" ht="330" x14ac:dyDescent="0.25">
      <c r="A11" t="s">
        <v>8087</v>
      </c>
      <c r="B11" t="str">
        <f t="shared" si="1"/>
        <v>Articuno</v>
      </c>
      <c r="C11" t="s">
        <v>8089</v>
      </c>
      <c r="D11" t="str">
        <f t="shared" si="0"/>
        <v>legend_articuno</v>
      </c>
      <c r="E11" t="s">
        <v>7462</v>
      </c>
      <c r="G11" s="25" t="s">
        <v>8215</v>
      </c>
      <c r="H11" s="25" t="s">
        <v>8206</v>
      </c>
      <c r="I11" s="25" t="s">
        <v>8206</v>
      </c>
      <c r="J11" s="25"/>
      <c r="K11">
        <v>1</v>
      </c>
      <c r="L11">
        <v>5</v>
      </c>
    </row>
    <row r="12" spans="1:13" ht="165" x14ac:dyDescent="0.25">
      <c r="A12" t="s">
        <v>8087</v>
      </c>
      <c r="B12" t="str">
        <f t="shared" si="1"/>
        <v>Celebi</v>
      </c>
      <c r="C12" t="s">
        <v>8090</v>
      </c>
      <c r="D12" t="str">
        <f t="shared" si="0"/>
        <v>legend_celebi</v>
      </c>
      <c r="E12" t="s">
        <v>7462</v>
      </c>
      <c r="G12" s="25" t="s">
        <v>8191</v>
      </c>
      <c r="H12" s="25" t="s">
        <v>8127</v>
      </c>
      <c r="I12" t="s">
        <v>8080</v>
      </c>
      <c r="J12" s="25"/>
      <c r="K12">
        <v>1</v>
      </c>
      <c r="L12">
        <v>1</v>
      </c>
    </row>
    <row r="13" spans="1:13" ht="150" x14ac:dyDescent="0.25">
      <c r="A13" t="s">
        <v>8087</v>
      </c>
      <c r="B13" t="str">
        <f t="shared" si="1"/>
        <v>Celebi</v>
      </c>
      <c r="C13" t="s">
        <v>8090</v>
      </c>
      <c r="D13" t="str">
        <f t="shared" si="0"/>
        <v>legend_celebi</v>
      </c>
      <c r="E13" t="s">
        <v>7462</v>
      </c>
      <c r="G13" s="25" t="s">
        <v>8192</v>
      </c>
      <c r="H13" s="25" t="s">
        <v>8131</v>
      </c>
      <c r="I13" t="s">
        <v>8122</v>
      </c>
      <c r="J13" s="25"/>
      <c r="K13">
        <v>1</v>
      </c>
      <c r="L13">
        <v>2</v>
      </c>
    </row>
    <row r="14" spans="1:13" ht="135" x14ac:dyDescent="0.25">
      <c r="A14" t="s">
        <v>8087</v>
      </c>
      <c r="B14" t="str">
        <f t="shared" si="1"/>
        <v>Celebi</v>
      </c>
      <c r="C14" t="s">
        <v>8090</v>
      </c>
      <c r="D14" t="str">
        <f t="shared" si="0"/>
        <v>legend_celebi</v>
      </c>
      <c r="E14" t="s">
        <v>7462</v>
      </c>
      <c r="G14" s="25" t="s">
        <v>8193</v>
      </c>
      <c r="H14" s="25" t="s">
        <v>8132</v>
      </c>
      <c r="I14" t="s">
        <v>8124</v>
      </c>
      <c r="J14" s="25"/>
      <c r="K14">
        <v>1</v>
      </c>
      <c r="L14">
        <v>3</v>
      </c>
    </row>
    <row r="15" spans="1:13" ht="409.5" x14ac:dyDescent="0.25">
      <c r="A15" t="s">
        <v>8087</v>
      </c>
      <c r="B15" t="str">
        <f t="shared" si="1"/>
        <v>Celebi</v>
      </c>
      <c r="C15" t="s">
        <v>8090</v>
      </c>
      <c r="D15" t="str">
        <f t="shared" si="0"/>
        <v>legend_celebi</v>
      </c>
      <c r="E15" t="s">
        <v>7462</v>
      </c>
      <c r="G15" s="25" t="s">
        <v>8934</v>
      </c>
      <c r="H15" s="25" t="s">
        <v>8133</v>
      </c>
      <c r="I15" t="s">
        <v>8126</v>
      </c>
      <c r="J15" s="25"/>
      <c r="K15">
        <v>1</v>
      </c>
      <c r="L15">
        <v>4</v>
      </c>
      <c r="M15" s="25" t="s">
        <v>8948</v>
      </c>
    </row>
    <row r="16" spans="1:13" ht="240" x14ac:dyDescent="0.25">
      <c r="A16" t="s">
        <v>8087</v>
      </c>
      <c r="B16" t="str">
        <f t="shared" si="1"/>
        <v>Celebi</v>
      </c>
      <c r="C16" t="s">
        <v>8090</v>
      </c>
      <c r="D16" t="str">
        <f t="shared" si="0"/>
        <v>legend_celebi</v>
      </c>
      <c r="E16" t="s">
        <v>7462</v>
      </c>
      <c r="G16" s="25" t="s">
        <v>8935</v>
      </c>
      <c r="H16" s="25" t="s">
        <v>8206</v>
      </c>
      <c r="I16" s="25" t="s">
        <v>8206</v>
      </c>
      <c r="J16" s="25" t="s">
        <v>8070</v>
      </c>
      <c r="K16">
        <v>1</v>
      </c>
      <c r="L16">
        <v>5</v>
      </c>
    </row>
    <row r="17" spans="1:12" ht="165" x14ac:dyDescent="0.25">
      <c r="A17" t="s">
        <v>8087</v>
      </c>
      <c r="B17" t="str">
        <f t="shared" si="1"/>
        <v>Cresselia</v>
      </c>
      <c r="C17" t="s">
        <v>8091</v>
      </c>
      <c r="D17" t="str">
        <f t="shared" si="0"/>
        <v>legend_cresselia</v>
      </c>
      <c r="E17" t="s">
        <v>7462</v>
      </c>
      <c r="G17" s="25" t="s">
        <v>8191</v>
      </c>
      <c r="H17" s="25" t="s">
        <v>8127</v>
      </c>
      <c r="I17" t="s">
        <v>8080</v>
      </c>
      <c r="J17" s="25"/>
      <c r="K17">
        <v>1</v>
      </c>
      <c r="L17">
        <v>1</v>
      </c>
    </row>
    <row r="18" spans="1:12" ht="150" x14ac:dyDescent="0.25">
      <c r="A18" t="s">
        <v>8087</v>
      </c>
      <c r="B18" t="str">
        <f t="shared" si="1"/>
        <v>Cresselia</v>
      </c>
      <c r="C18" t="s">
        <v>8091</v>
      </c>
      <c r="D18" t="str">
        <f t="shared" si="0"/>
        <v>legend_cresselia</v>
      </c>
      <c r="E18" t="s">
        <v>7462</v>
      </c>
      <c r="G18" s="25" t="s">
        <v>8192</v>
      </c>
      <c r="H18" s="25" t="s">
        <v>8134</v>
      </c>
      <c r="I18" t="s">
        <v>8122</v>
      </c>
      <c r="J18" s="25"/>
      <c r="K18">
        <v>1</v>
      </c>
      <c r="L18">
        <v>2</v>
      </c>
    </row>
    <row r="19" spans="1:12" ht="135" x14ac:dyDescent="0.25">
      <c r="A19" t="s">
        <v>8087</v>
      </c>
      <c r="B19" t="str">
        <f t="shared" si="1"/>
        <v>Cresselia</v>
      </c>
      <c r="C19" t="s">
        <v>8091</v>
      </c>
      <c r="D19" t="str">
        <f t="shared" si="0"/>
        <v>legend_cresselia</v>
      </c>
      <c r="E19" t="s">
        <v>7462</v>
      </c>
      <c r="G19" s="25" t="s">
        <v>8193</v>
      </c>
      <c r="H19" s="25" t="s">
        <v>8135</v>
      </c>
      <c r="I19" t="s">
        <v>8124</v>
      </c>
      <c r="J19" s="25"/>
      <c r="K19">
        <v>1</v>
      </c>
      <c r="L19">
        <v>3</v>
      </c>
    </row>
    <row r="20" spans="1:12" ht="120" x14ac:dyDescent="0.25">
      <c r="A20" t="s">
        <v>8087</v>
      </c>
      <c r="B20" t="str">
        <f t="shared" si="1"/>
        <v>Cresselia</v>
      </c>
      <c r="C20" t="s">
        <v>8091</v>
      </c>
      <c r="D20" t="str">
        <f t="shared" si="0"/>
        <v>legend_cresselia</v>
      </c>
      <c r="E20" t="s">
        <v>7462</v>
      </c>
      <c r="G20" s="25" t="s">
        <v>8195</v>
      </c>
      <c r="H20" s="25" t="s">
        <v>8136</v>
      </c>
      <c r="I20" t="s">
        <v>8126</v>
      </c>
      <c r="J20" s="25"/>
      <c r="K20">
        <v>1</v>
      </c>
      <c r="L20">
        <v>4</v>
      </c>
    </row>
    <row r="21" spans="1:12" ht="285" x14ac:dyDescent="0.25">
      <c r="A21" t="s">
        <v>8087</v>
      </c>
      <c r="B21" t="str">
        <f t="shared" si="1"/>
        <v>Cresselia</v>
      </c>
      <c r="C21" t="s">
        <v>8091</v>
      </c>
      <c r="D21" t="str">
        <f t="shared" si="0"/>
        <v>legend_cresselia</v>
      </c>
      <c r="E21" t="s">
        <v>7462</v>
      </c>
      <c r="G21" s="25" t="s">
        <v>8216</v>
      </c>
      <c r="H21" s="25" t="s">
        <v>8206</v>
      </c>
      <c r="I21" s="25" t="s">
        <v>8206</v>
      </c>
      <c r="J21" s="25" t="s">
        <v>8936</v>
      </c>
      <c r="K21">
        <v>1</v>
      </c>
      <c r="L21">
        <v>5</v>
      </c>
    </row>
    <row r="22" spans="1:12" ht="165" x14ac:dyDescent="0.25">
      <c r="A22" t="s">
        <v>8087</v>
      </c>
      <c r="B22" t="str">
        <f t="shared" si="1"/>
        <v>Darkrai</v>
      </c>
      <c r="C22" t="s">
        <v>8092</v>
      </c>
      <c r="D22" t="str">
        <f t="shared" si="0"/>
        <v>legend_darkrai</v>
      </c>
      <c r="E22" t="s">
        <v>7462</v>
      </c>
      <c r="G22" s="25" t="s">
        <v>8191</v>
      </c>
      <c r="H22" s="25" t="s">
        <v>8127</v>
      </c>
      <c r="I22" t="s">
        <v>8080</v>
      </c>
      <c r="J22" s="25"/>
      <c r="K22">
        <v>1</v>
      </c>
      <c r="L22">
        <v>1</v>
      </c>
    </row>
    <row r="23" spans="1:12" ht="165" x14ac:dyDescent="0.25">
      <c r="A23" t="s">
        <v>8087</v>
      </c>
      <c r="B23" t="str">
        <f t="shared" si="1"/>
        <v>Darkrai</v>
      </c>
      <c r="C23" t="s">
        <v>8092</v>
      </c>
      <c r="D23" t="str">
        <f t="shared" si="0"/>
        <v>legend_darkrai</v>
      </c>
      <c r="E23" t="s">
        <v>7462</v>
      </c>
      <c r="G23" s="25" t="s">
        <v>8196</v>
      </c>
      <c r="H23" s="25" t="s">
        <v>8137</v>
      </c>
      <c r="I23" t="s">
        <v>8122</v>
      </c>
      <c r="J23" s="25"/>
      <c r="K23">
        <v>1</v>
      </c>
      <c r="L23">
        <v>2</v>
      </c>
    </row>
    <row r="24" spans="1:12" ht="135" x14ac:dyDescent="0.25">
      <c r="A24" t="s">
        <v>8087</v>
      </c>
      <c r="B24" t="str">
        <f t="shared" si="1"/>
        <v>Darkrai</v>
      </c>
      <c r="C24" t="s">
        <v>8092</v>
      </c>
      <c r="D24" t="str">
        <f t="shared" si="0"/>
        <v>legend_darkrai</v>
      </c>
      <c r="E24" t="s">
        <v>7462</v>
      </c>
      <c r="G24" s="25" t="s">
        <v>8193</v>
      </c>
      <c r="H24" s="25" t="s">
        <v>8138</v>
      </c>
      <c r="I24" t="s">
        <v>8124</v>
      </c>
      <c r="J24" s="25"/>
      <c r="K24">
        <v>1</v>
      </c>
      <c r="L24">
        <v>3</v>
      </c>
    </row>
    <row r="25" spans="1:12" ht="135" x14ac:dyDescent="0.25">
      <c r="A25" t="s">
        <v>8087</v>
      </c>
      <c r="B25" t="str">
        <f t="shared" si="1"/>
        <v>Darkrai</v>
      </c>
      <c r="C25" t="s">
        <v>8092</v>
      </c>
      <c r="D25" t="str">
        <f t="shared" si="0"/>
        <v>legend_darkrai</v>
      </c>
      <c r="E25" t="s">
        <v>7462</v>
      </c>
      <c r="G25" s="25" t="s">
        <v>8682</v>
      </c>
      <c r="H25" s="25" t="s">
        <v>8681</v>
      </c>
      <c r="I25" t="s">
        <v>8126</v>
      </c>
      <c r="J25" s="25"/>
      <c r="K25">
        <v>1</v>
      </c>
      <c r="L25">
        <v>4</v>
      </c>
    </row>
    <row r="26" spans="1:12" ht="270" x14ac:dyDescent="0.25">
      <c r="A26" t="s">
        <v>8087</v>
      </c>
      <c r="B26" t="str">
        <f t="shared" si="1"/>
        <v>Darkrai</v>
      </c>
      <c r="C26" t="s">
        <v>8092</v>
      </c>
      <c r="D26" t="str">
        <f t="shared" si="0"/>
        <v>legend_darkrai</v>
      </c>
      <c r="E26" t="s">
        <v>7462</v>
      </c>
      <c r="G26" s="25" t="s">
        <v>8217</v>
      </c>
      <c r="H26" s="25" t="s">
        <v>8206</v>
      </c>
      <c r="I26" s="25" t="s">
        <v>8206</v>
      </c>
      <c r="J26" s="25" t="s">
        <v>8069</v>
      </c>
      <c r="K26">
        <v>1</v>
      </c>
      <c r="L26">
        <v>5</v>
      </c>
    </row>
    <row r="27" spans="1:12" ht="165" x14ac:dyDescent="0.25">
      <c r="A27" t="s">
        <v>8087</v>
      </c>
      <c r="B27" t="str">
        <f t="shared" si="1"/>
        <v>Dialga</v>
      </c>
      <c r="C27" t="s">
        <v>8093</v>
      </c>
      <c r="D27" t="str">
        <f t="shared" si="0"/>
        <v>legend_dialga</v>
      </c>
      <c r="E27" t="s">
        <v>7462</v>
      </c>
      <c r="G27" s="25" t="s">
        <v>8191</v>
      </c>
      <c r="H27" s="25" t="s">
        <v>8127</v>
      </c>
      <c r="I27" t="s">
        <v>8080</v>
      </c>
      <c r="J27" s="25"/>
      <c r="K27">
        <v>1</v>
      </c>
      <c r="L27">
        <v>1</v>
      </c>
    </row>
    <row r="28" spans="1:12" ht="150" x14ac:dyDescent="0.25">
      <c r="A28" t="s">
        <v>8087</v>
      </c>
      <c r="B28" t="str">
        <f t="shared" si="1"/>
        <v>Dialga</v>
      </c>
      <c r="C28" t="s">
        <v>8093</v>
      </c>
      <c r="D28" t="str">
        <f t="shared" si="0"/>
        <v>legend_dialga</v>
      </c>
      <c r="E28" t="s">
        <v>7462</v>
      </c>
      <c r="G28" s="25" t="s">
        <v>8192</v>
      </c>
      <c r="H28" s="25" t="s">
        <v>8139</v>
      </c>
      <c r="I28" t="s">
        <v>8122</v>
      </c>
      <c r="J28" s="25"/>
      <c r="K28">
        <v>1</v>
      </c>
      <c r="L28">
        <v>2</v>
      </c>
    </row>
    <row r="29" spans="1:12" ht="135" x14ac:dyDescent="0.25">
      <c r="A29" t="s">
        <v>8087</v>
      </c>
      <c r="B29" t="str">
        <f t="shared" si="1"/>
        <v>Dialga</v>
      </c>
      <c r="C29" t="s">
        <v>8093</v>
      </c>
      <c r="D29" t="str">
        <f t="shared" si="0"/>
        <v>legend_dialga</v>
      </c>
      <c r="E29" t="s">
        <v>7462</v>
      </c>
      <c r="G29" s="25" t="s">
        <v>8193</v>
      </c>
      <c r="H29" s="25" t="s">
        <v>8140</v>
      </c>
      <c r="I29" t="s">
        <v>8124</v>
      </c>
      <c r="J29" s="25"/>
      <c r="K29">
        <v>1</v>
      </c>
      <c r="L29">
        <v>3</v>
      </c>
    </row>
    <row r="30" spans="1:12" ht="105" x14ac:dyDescent="0.25">
      <c r="A30" t="s">
        <v>8087</v>
      </c>
      <c r="B30" t="str">
        <f t="shared" si="1"/>
        <v>Dialga</v>
      </c>
      <c r="C30" t="s">
        <v>8093</v>
      </c>
      <c r="D30" t="str">
        <f t="shared" si="0"/>
        <v>legend_dialga</v>
      </c>
      <c r="E30" t="s">
        <v>7462</v>
      </c>
      <c r="G30" s="25" t="s">
        <v>8197</v>
      </c>
      <c r="H30" s="25" t="s">
        <v>8141</v>
      </c>
      <c r="I30" t="s">
        <v>8126</v>
      </c>
      <c r="J30" s="25"/>
      <c r="K30">
        <v>1</v>
      </c>
      <c r="L30">
        <v>4</v>
      </c>
    </row>
    <row r="31" spans="1:12" ht="285" x14ac:dyDescent="0.25">
      <c r="A31" t="s">
        <v>8087</v>
      </c>
      <c r="B31" t="str">
        <f t="shared" si="1"/>
        <v>Dialga</v>
      </c>
      <c r="C31" t="s">
        <v>8093</v>
      </c>
      <c r="D31" t="str">
        <f t="shared" si="0"/>
        <v>legend_dialga</v>
      </c>
      <c r="E31" t="s">
        <v>7462</v>
      </c>
      <c r="G31" s="25" t="s">
        <v>8209</v>
      </c>
      <c r="H31" s="25" t="s">
        <v>8206</v>
      </c>
      <c r="I31" s="25" t="s">
        <v>8206</v>
      </c>
      <c r="J31" s="25" t="s">
        <v>8072</v>
      </c>
      <c r="K31">
        <v>1</v>
      </c>
      <c r="L31">
        <v>5</v>
      </c>
    </row>
    <row r="32" spans="1:12" ht="165" x14ac:dyDescent="0.25">
      <c r="A32" t="s">
        <v>8087</v>
      </c>
      <c r="B32" t="str">
        <f t="shared" si="1"/>
        <v>Entei</v>
      </c>
      <c r="C32" t="s">
        <v>8094</v>
      </c>
      <c r="D32" t="str">
        <f t="shared" si="0"/>
        <v>legend_entei</v>
      </c>
      <c r="E32" t="s">
        <v>7462</v>
      </c>
      <c r="G32" s="25" t="s">
        <v>8191</v>
      </c>
      <c r="H32" s="25" t="s">
        <v>8127</v>
      </c>
      <c r="I32" t="s">
        <v>8080</v>
      </c>
      <c r="J32" s="25"/>
      <c r="K32">
        <v>1</v>
      </c>
      <c r="L32">
        <v>1</v>
      </c>
    </row>
    <row r="33" spans="1:13" ht="150" x14ac:dyDescent="0.25">
      <c r="A33" t="s">
        <v>8087</v>
      </c>
      <c r="B33" t="str">
        <f t="shared" si="1"/>
        <v>Entei</v>
      </c>
      <c r="C33" t="s">
        <v>8094</v>
      </c>
      <c r="D33" t="str">
        <f t="shared" si="0"/>
        <v>legend_entei</v>
      </c>
      <c r="E33" t="s">
        <v>7462</v>
      </c>
      <c r="G33" s="25" t="s">
        <v>8192</v>
      </c>
      <c r="H33" s="25" t="s">
        <v>8142</v>
      </c>
      <c r="I33" t="s">
        <v>8122</v>
      </c>
      <c r="J33" s="25"/>
      <c r="K33">
        <v>1</v>
      </c>
      <c r="L33">
        <v>2</v>
      </c>
    </row>
    <row r="34" spans="1:13" ht="135" x14ac:dyDescent="0.25">
      <c r="A34" t="s">
        <v>8087</v>
      </c>
      <c r="B34" t="str">
        <f t="shared" si="1"/>
        <v>Entei</v>
      </c>
      <c r="C34" t="s">
        <v>8094</v>
      </c>
      <c r="D34" t="str">
        <f t="shared" ref="D34:D65" si="2">"legend_"&amp;LOWER(SUBSTITUTE(SUBSTITUTE(C34," ","_"),":",""))</f>
        <v>legend_entei</v>
      </c>
      <c r="E34" t="s">
        <v>7462</v>
      </c>
      <c r="G34" s="25" t="s">
        <v>8193</v>
      </c>
      <c r="H34" s="25" t="s">
        <v>8143</v>
      </c>
      <c r="I34" t="s">
        <v>8124</v>
      </c>
      <c r="J34" s="25"/>
      <c r="K34">
        <v>1</v>
      </c>
      <c r="L34">
        <v>3</v>
      </c>
    </row>
    <row r="35" spans="1:13" ht="135" x14ac:dyDescent="0.25">
      <c r="A35" t="s">
        <v>8087</v>
      </c>
      <c r="B35" t="str">
        <f t="shared" si="1"/>
        <v>Entei</v>
      </c>
      <c r="C35" t="s">
        <v>8094</v>
      </c>
      <c r="D35" t="str">
        <f t="shared" si="2"/>
        <v>legend_entei</v>
      </c>
      <c r="E35" t="s">
        <v>7462</v>
      </c>
      <c r="G35" s="25" t="s">
        <v>8198</v>
      </c>
      <c r="H35" s="25" t="s">
        <v>8144</v>
      </c>
      <c r="I35" t="s">
        <v>8126</v>
      </c>
      <c r="J35" s="25"/>
      <c r="K35">
        <v>1</v>
      </c>
      <c r="L35">
        <v>4</v>
      </c>
    </row>
    <row r="36" spans="1:13" ht="315" x14ac:dyDescent="0.25">
      <c r="A36" t="s">
        <v>8087</v>
      </c>
      <c r="B36" t="str">
        <f t="shared" si="1"/>
        <v>Entei</v>
      </c>
      <c r="C36" t="s">
        <v>8094</v>
      </c>
      <c r="D36" t="str">
        <f t="shared" si="2"/>
        <v>legend_entei</v>
      </c>
      <c r="E36" t="s">
        <v>7462</v>
      </c>
      <c r="G36" s="25" t="s">
        <v>8079</v>
      </c>
      <c r="H36" s="25" t="s">
        <v>8206</v>
      </c>
      <c r="I36" s="25" t="s">
        <v>8206</v>
      </c>
      <c r="J36" s="25" t="s">
        <v>8510</v>
      </c>
      <c r="K36">
        <v>1</v>
      </c>
      <c r="L36">
        <v>5</v>
      </c>
    </row>
    <row r="37" spans="1:13" ht="165" x14ac:dyDescent="0.25">
      <c r="A37" t="s">
        <v>8087</v>
      </c>
      <c r="B37" t="str">
        <f t="shared" si="1"/>
        <v>Eternatus</v>
      </c>
      <c r="C37" t="s">
        <v>8095</v>
      </c>
      <c r="D37" t="str">
        <f t="shared" si="2"/>
        <v>legend_eternatus</v>
      </c>
      <c r="E37" t="s">
        <v>7462</v>
      </c>
      <c r="G37" s="25" t="s">
        <v>8191</v>
      </c>
      <c r="H37" s="25" t="s">
        <v>8127</v>
      </c>
      <c r="I37" t="s">
        <v>8080</v>
      </c>
      <c r="J37" s="25"/>
      <c r="K37">
        <v>1</v>
      </c>
      <c r="L37">
        <v>1</v>
      </c>
    </row>
    <row r="38" spans="1:13" ht="150" x14ac:dyDescent="0.25">
      <c r="A38" t="s">
        <v>8087</v>
      </c>
      <c r="B38" t="str">
        <f t="shared" si="1"/>
        <v>Eternatus</v>
      </c>
      <c r="C38" t="s">
        <v>8095</v>
      </c>
      <c r="D38" t="str">
        <f t="shared" si="2"/>
        <v>legend_eternatus</v>
      </c>
      <c r="E38" t="s">
        <v>7462</v>
      </c>
      <c r="G38" s="25" t="s">
        <v>8192</v>
      </c>
      <c r="H38" s="25" t="s">
        <v>8145</v>
      </c>
      <c r="I38" t="s">
        <v>8122</v>
      </c>
      <c r="J38" s="25"/>
      <c r="K38">
        <v>1</v>
      </c>
      <c r="L38">
        <v>2</v>
      </c>
    </row>
    <row r="39" spans="1:13" ht="135" x14ac:dyDescent="0.25">
      <c r="A39" t="s">
        <v>8087</v>
      </c>
      <c r="B39" t="str">
        <f t="shared" si="1"/>
        <v>Eternatus</v>
      </c>
      <c r="C39" t="s">
        <v>8095</v>
      </c>
      <c r="D39" t="str">
        <f t="shared" si="2"/>
        <v>legend_eternatus</v>
      </c>
      <c r="E39" t="s">
        <v>7462</v>
      </c>
      <c r="G39" s="25" t="s">
        <v>8193</v>
      </c>
      <c r="H39" s="25" t="s">
        <v>8146</v>
      </c>
      <c r="I39" t="s">
        <v>8124</v>
      </c>
      <c r="J39" s="25"/>
      <c r="K39">
        <v>1</v>
      </c>
      <c r="L39">
        <v>3</v>
      </c>
    </row>
    <row r="40" spans="1:13" ht="135" x14ac:dyDescent="0.25">
      <c r="A40" t="s">
        <v>8087</v>
      </c>
      <c r="B40" t="str">
        <f t="shared" si="1"/>
        <v>Eternatus</v>
      </c>
      <c r="C40" t="s">
        <v>8095</v>
      </c>
      <c r="D40" t="str">
        <f t="shared" si="2"/>
        <v>legend_eternatus</v>
      </c>
      <c r="E40" t="s">
        <v>7462</v>
      </c>
      <c r="G40" s="25" t="s">
        <v>8937</v>
      </c>
      <c r="H40" s="25" t="s">
        <v>8147</v>
      </c>
      <c r="I40" t="s">
        <v>8126</v>
      </c>
      <c r="J40" s="25"/>
      <c r="K40">
        <v>1</v>
      </c>
      <c r="L40">
        <v>4</v>
      </c>
    </row>
    <row r="41" spans="1:13" ht="285" x14ac:dyDescent="0.25">
      <c r="A41" t="s">
        <v>8087</v>
      </c>
      <c r="B41" t="str">
        <f t="shared" si="1"/>
        <v>Eternatus</v>
      </c>
      <c r="C41" t="s">
        <v>8095</v>
      </c>
      <c r="D41" t="str">
        <f t="shared" si="2"/>
        <v>legend_eternatus</v>
      </c>
      <c r="E41" t="s">
        <v>7462</v>
      </c>
      <c r="G41" s="25" t="s">
        <v>8210</v>
      </c>
      <c r="H41" s="25" t="s">
        <v>8206</v>
      </c>
      <c r="I41" s="25" t="s">
        <v>8206</v>
      </c>
      <c r="J41" s="25" t="s">
        <v>8454</v>
      </c>
      <c r="K41">
        <v>1</v>
      </c>
      <c r="L41">
        <v>5</v>
      </c>
    </row>
    <row r="42" spans="1:13" ht="165" x14ac:dyDescent="0.25">
      <c r="A42" t="s">
        <v>8087</v>
      </c>
      <c r="B42" t="str">
        <f t="shared" si="1"/>
        <v>Galarian Articuno</v>
      </c>
      <c r="C42" t="s">
        <v>8096</v>
      </c>
      <c r="D42" t="str">
        <f t="shared" si="2"/>
        <v>legend_galarian_articuno</v>
      </c>
      <c r="E42" t="s">
        <v>7462</v>
      </c>
      <c r="G42" s="25" t="s">
        <v>8191</v>
      </c>
      <c r="H42" s="25" t="s">
        <v>8127</v>
      </c>
      <c r="I42" t="s">
        <v>8080</v>
      </c>
      <c r="J42" s="25"/>
      <c r="K42">
        <v>1</v>
      </c>
      <c r="L42">
        <v>1</v>
      </c>
    </row>
    <row r="43" spans="1:13" ht="150" x14ac:dyDescent="0.25">
      <c r="A43" t="s">
        <v>8087</v>
      </c>
      <c r="B43" t="str">
        <f t="shared" si="1"/>
        <v>Galarian Articuno</v>
      </c>
      <c r="C43" t="s">
        <v>8096</v>
      </c>
      <c r="D43" t="str">
        <f t="shared" si="2"/>
        <v>legend_galarian_articuno</v>
      </c>
      <c r="E43" t="s">
        <v>7462</v>
      </c>
      <c r="G43" s="25" t="s">
        <v>8192</v>
      </c>
      <c r="H43" s="25" t="s">
        <v>8128</v>
      </c>
      <c r="I43" t="s">
        <v>8122</v>
      </c>
      <c r="J43" s="25"/>
      <c r="K43">
        <v>1</v>
      </c>
      <c r="L43">
        <v>2</v>
      </c>
    </row>
    <row r="44" spans="1:13" ht="135" x14ac:dyDescent="0.25">
      <c r="A44" t="s">
        <v>8087</v>
      </c>
      <c r="B44" t="str">
        <f t="shared" si="1"/>
        <v>Galarian Articuno</v>
      </c>
      <c r="C44" t="s">
        <v>8096</v>
      </c>
      <c r="D44" t="str">
        <f t="shared" si="2"/>
        <v>legend_galarian_articuno</v>
      </c>
      <c r="E44" t="s">
        <v>7462</v>
      </c>
      <c r="G44" s="25" t="s">
        <v>8193</v>
      </c>
      <c r="H44" s="25" t="s">
        <v>8129</v>
      </c>
      <c r="I44" t="s">
        <v>8124</v>
      </c>
      <c r="J44" s="25"/>
      <c r="K44">
        <v>1</v>
      </c>
      <c r="L44">
        <v>3</v>
      </c>
    </row>
    <row r="45" spans="1:13" ht="409.5" x14ac:dyDescent="0.25">
      <c r="A45" t="s">
        <v>8087</v>
      </c>
      <c r="B45" t="str">
        <f t="shared" si="1"/>
        <v>Galarian Articuno</v>
      </c>
      <c r="C45" t="s">
        <v>8096</v>
      </c>
      <c r="D45" t="str">
        <f t="shared" si="2"/>
        <v>legend_galarian_articuno</v>
      </c>
      <c r="E45" t="s">
        <v>7462</v>
      </c>
      <c r="G45" s="25" t="s">
        <v>8666</v>
      </c>
      <c r="H45" s="25" t="s">
        <v>8148</v>
      </c>
      <c r="I45" t="s">
        <v>8126</v>
      </c>
      <c r="J45" s="25"/>
      <c r="K45">
        <v>1</v>
      </c>
      <c r="L45">
        <v>4</v>
      </c>
      <c r="M45" s="25" t="s">
        <v>8949</v>
      </c>
    </row>
    <row r="46" spans="1:13" ht="330" x14ac:dyDescent="0.25">
      <c r="A46" t="s">
        <v>8087</v>
      </c>
      <c r="B46" t="str">
        <f t="shared" si="1"/>
        <v>Galarian Articuno</v>
      </c>
      <c r="C46" t="s">
        <v>8096</v>
      </c>
      <c r="D46" t="str">
        <f t="shared" si="2"/>
        <v>legend_galarian_articuno</v>
      </c>
      <c r="E46" t="s">
        <v>7462</v>
      </c>
      <c r="G46" s="25" t="s">
        <v>8218</v>
      </c>
      <c r="H46" s="25" t="s">
        <v>8206</v>
      </c>
      <c r="I46" s="25" t="s">
        <v>8206</v>
      </c>
      <c r="J46" s="25"/>
      <c r="K46">
        <v>1</v>
      </c>
      <c r="L46">
        <v>5</v>
      </c>
    </row>
    <row r="47" spans="1:13" ht="165" x14ac:dyDescent="0.25">
      <c r="A47" t="s">
        <v>8087</v>
      </c>
      <c r="B47" t="str">
        <f t="shared" si="1"/>
        <v>Galarian Moltres</v>
      </c>
      <c r="C47" t="s">
        <v>8097</v>
      </c>
      <c r="D47" t="str">
        <f t="shared" si="2"/>
        <v>legend_galarian_moltres</v>
      </c>
      <c r="E47" t="s">
        <v>7462</v>
      </c>
      <c r="G47" s="25" t="s">
        <v>8191</v>
      </c>
      <c r="H47" s="25" t="s">
        <v>8127</v>
      </c>
      <c r="I47" t="s">
        <v>8080</v>
      </c>
      <c r="J47" s="25"/>
      <c r="K47">
        <v>1</v>
      </c>
      <c r="L47">
        <v>1</v>
      </c>
    </row>
    <row r="48" spans="1:13" ht="150" x14ac:dyDescent="0.25">
      <c r="A48" t="s">
        <v>8087</v>
      </c>
      <c r="B48" t="str">
        <f t="shared" si="1"/>
        <v>Galarian Moltres</v>
      </c>
      <c r="C48" t="s">
        <v>8097</v>
      </c>
      <c r="D48" t="str">
        <f t="shared" si="2"/>
        <v>legend_galarian_moltres</v>
      </c>
      <c r="E48" t="s">
        <v>7462</v>
      </c>
      <c r="G48" s="25" t="s">
        <v>8192</v>
      </c>
      <c r="H48" s="25" t="s">
        <v>8149</v>
      </c>
      <c r="I48" t="s">
        <v>8122</v>
      </c>
      <c r="J48" s="25"/>
      <c r="K48">
        <v>1</v>
      </c>
      <c r="L48">
        <v>2</v>
      </c>
    </row>
    <row r="49" spans="1:13" ht="135" x14ac:dyDescent="0.25">
      <c r="A49" t="s">
        <v>8087</v>
      </c>
      <c r="B49" t="str">
        <f t="shared" si="1"/>
        <v>Galarian Moltres</v>
      </c>
      <c r="C49" t="s">
        <v>8097</v>
      </c>
      <c r="D49" t="str">
        <f t="shared" si="2"/>
        <v>legend_galarian_moltres</v>
      </c>
      <c r="E49" t="s">
        <v>7462</v>
      </c>
      <c r="G49" s="25" t="s">
        <v>8193</v>
      </c>
      <c r="H49" s="25" t="s">
        <v>8150</v>
      </c>
      <c r="I49" t="s">
        <v>8124</v>
      </c>
      <c r="J49" s="25"/>
      <c r="K49">
        <v>1</v>
      </c>
      <c r="L49">
        <v>3</v>
      </c>
    </row>
    <row r="50" spans="1:13" ht="409.5" x14ac:dyDescent="0.25">
      <c r="A50" t="s">
        <v>8087</v>
      </c>
      <c r="B50" t="str">
        <f t="shared" si="1"/>
        <v>Galarian Moltres</v>
      </c>
      <c r="C50" t="s">
        <v>8097</v>
      </c>
      <c r="D50" t="str">
        <f t="shared" si="2"/>
        <v>legend_galarian_moltres</v>
      </c>
      <c r="E50" t="s">
        <v>7462</v>
      </c>
      <c r="G50" s="25" t="s">
        <v>8667</v>
      </c>
      <c r="H50" s="25" t="s">
        <v>8151</v>
      </c>
      <c r="I50" t="s">
        <v>8126</v>
      </c>
      <c r="J50" s="25"/>
      <c r="K50">
        <v>1</v>
      </c>
      <c r="L50">
        <v>4</v>
      </c>
      <c r="M50" s="25" t="s">
        <v>8950</v>
      </c>
    </row>
    <row r="51" spans="1:13" ht="300" x14ac:dyDescent="0.25">
      <c r="A51" t="s">
        <v>8087</v>
      </c>
      <c r="B51" t="str">
        <f t="shared" si="1"/>
        <v>Galarian Moltres</v>
      </c>
      <c r="C51" t="s">
        <v>8097</v>
      </c>
      <c r="D51" t="str">
        <f t="shared" si="2"/>
        <v>legend_galarian_moltres</v>
      </c>
      <c r="E51" t="s">
        <v>7462</v>
      </c>
      <c r="G51" s="25" t="s">
        <v>8219</v>
      </c>
      <c r="H51" s="25" t="s">
        <v>8206</v>
      </c>
      <c r="I51" s="25" t="s">
        <v>8206</v>
      </c>
      <c r="J51" s="25"/>
      <c r="K51">
        <v>1</v>
      </c>
      <c r="L51">
        <v>5</v>
      </c>
    </row>
    <row r="52" spans="1:13" ht="165" x14ac:dyDescent="0.25">
      <c r="A52" t="s">
        <v>8087</v>
      </c>
      <c r="B52" t="str">
        <f t="shared" si="1"/>
        <v>Galarian Zapdos</v>
      </c>
      <c r="C52" t="s">
        <v>8098</v>
      </c>
      <c r="D52" t="str">
        <f t="shared" si="2"/>
        <v>legend_galarian_zapdos</v>
      </c>
      <c r="E52" t="s">
        <v>7462</v>
      </c>
      <c r="G52" s="25" t="s">
        <v>8191</v>
      </c>
      <c r="H52" s="25" t="s">
        <v>8127</v>
      </c>
      <c r="I52" t="s">
        <v>8080</v>
      </c>
      <c r="J52" s="25"/>
      <c r="K52">
        <v>1</v>
      </c>
      <c r="L52">
        <v>1</v>
      </c>
    </row>
    <row r="53" spans="1:13" ht="150" x14ac:dyDescent="0.25">
      <c r="A53" t="s">
        <v>8087</v>
      </c>
      <c r="B53" t="str">
        <f t="shared" si="1"/>
        <v>Galarian Zapdos</v>
      </c>
      <c r="C53" t="s">
        <v>8098</v>
      </c>
      <c r="D53" t="str">
        <f t="shared" si="2"/>
        <v>legend_galarian_zapdos</v>
      </c>
      <c r="E53" t="s">
        <v>7462</v>
      </c>
      <c r="G53" s="25" t="s">
        <v>8192</v>
      </c>
      <c r="H53" s="25" t="s">
        <v>8152</v>
      </c>
      <c r="I53" t="s">
        <v>8122</v>
      </c>
      <c r="J53" s="25"/>
      <c r="K53">
        <v>1</v>
      </c>
      <c r="L53">
        <v>2</v>
      </c>
    </row>
    <row r="54" spans="1:13" ht="135" x14ac:dyDescent="0.25">
      <c r="A54" t="s">
        <v>8087</v>
      </c>
      <c r="B54" t="str">
        <f t="shared" si="1"/>
        <v>Galarian Zapdos</v>
      </c>
      <c r="C54" t="s">
        <v>8098</v>
      </c>
      <c r="D54" t="str">
        <f t="shared" si="2"/>
        <v>legend_galarian_zapdos</v>
      </c>
      <c r="E54" t="s">
        <v>7462</v>
      </c>
      <c r="G54" s="25" t="s">
        <v>8193</v>
      </c>
      <c r="H54" s="25" t="s">
        <v>8153</v>
      </c>
      <c r="I54" t="s">
        <v>8124</v>
      </c>
      <c r="J54" s="25"/>
      <c r="K54">
        <v>1</v>
      </c>
      <c r="L54">
        <v>3</v>
      </c>
    </row>
    <row r="55" spans="1:13" ht="409.5" x14ac:dyDescent="0.25">
      <c r="A55" t="s">
        <v>8087</v>
      </c>
      <c r="B55" t="str">
        <f t="shared" si="1"/>
        <v>Galarian Zapdos</v>
      </c>
      <c r="C55" t="s">
        <v>8098</v>
      </c>
      <c r="D55" t="str">
        <f t="shared" si="2"/>
        <v>legend_galarian_zapdos</v>
      </c>
      <c r="E55" t="s">
        <v>7462</v>
      </c>
      <c r="G55" s="25" t="s">
        <v>8668</v>
      </c>
      <c r="H55" s="25" t="s">
        <v>8154</v>
      </c>
      <c r="I55" t="s">
        <v>8126</v>
      </c>
      <c r="J55" s="25"/>
      <c r="K55">
        <v>1</v>
      </c>
      <c r="L55">
        <v>4</v>
      </c>
      <c r="M55" s="25" t="s">
        <v>8951</v>
      </c>
    </row>
    <row r="56" spans="1:13" ht="315" x14ac:dyDescent="0.25">
      <c r="A56" t="s">
        <v>8087</v>
      </c>
      <c r="B56" t="str">
        <f t="shared" si="1"/>
        <v>Galarian Zapdos</v>
      </c>
      <c r="C56" t="s">
        <v>8098</v>
      </c>
      <c r="D56" t="str">
        <f t="shared" si="2"/>
        <v>legend_galarian_zapdos</v>
      </c>
      <c r="E56" t="s">
        <v>7462</v>
      </c>
      <c r="G56" s="25" t="s">
        <v>8220</v>
      </c>
      <c r="H56" s="25" t="s">
        <v>8206</v>
      </c>
      <c r="I56" s="25" t="s">
        <v>8206</v>
      </c>
      <c r="J56" s="25"/>
      <c r="K56">
        <v>1</v>
      </c>
      <c r="L56">
        <v>5</v>
      </c>
    </row>
    <row r="57" spans="1:13" ht="165" x14ac:dyDescent="0.25">
      <c r="A57" t="s">
        <v>8087</v>
      </c>
      <c r="B57" t="str">
        <f t="shared" si="1"/>
        <v>Giratina</v>
      </c>
      <c r="C57" t="s">
        <v>8099</v>
      </c>
      <c r="D57" t="str">
        <f t="shared" si="2"/>
        <v>legend_giratina</v>
      </c>
      <c r="E57" t="s">
        <v>7462</v>
      </c>
      <c r="G57" s="25" t="s">
        <v>8191</v>
      </c>
      <c r="H57" s="25" t="s">
        <v>8127</v>
      </c>
      <c r="I57" t="s">
        <v>8080</v>
      </c>
      <c r="J57" s="25"/>
      <c r="K57">
        <v>1</v>
      </c>
      <c r="L57">
        <v>1</v>
      </c>
    </row>
    <row r="58" spans="1:13" ht="150" x14ac:dyDescent="0.25">
      <c r="A58" t="s">
        <v>8087</v>
      </c>
      <c r="B58" t="str">
        <f t="shared" si="1"/>
        <v>Giratina</v>
      </c>
      <c r="C58" t="s">
        <v>8099</v>
      </c>
      <c r="D58" t="str">
        <f t="shared" si="2"/>
        <v>legend_giratina</v>
      </c>
      <c r="E58" t="s">
        <v>7462</v>
      </c>
      <c r="G58" s="25" t="s">
        <v>8192</v>
      </c>
      <c r="H58" s="25" t="s">
        <v>8137</v>
      </c>
      <c r="I58" t="s">
        <v>8122</v>
      </c>
      <c r="J58" s="25"/>
      <c r="K58">
        <v>1</v>
      </c>
      <c r="L58">
        <v>2</v>
      </c>
    </row>
    <row r="59" spans="1:13" ht="135" x14ac:dyDescent="0.25">
      <c r="A59" t="s">
        <v>8087</v>
      </c>
      <c r="B59" t="str">
        <f t="shared" si="1"/>
        <v>Giratina</v>
      </c>
      <c r="C59" t="s">
        <v>8099</v>
      </c>
      <c r="D59" t="str">
        <f t="shared" si="2"/>
        <v>legend_giratina</v>
      </c>
      <c r="E59" t="s">
        <v>7462</v>
      </c>
      <c r="G59" s="25" t="s">
        <v>8193</v>
      </c>
      <c r="H59" s="25" t="s">
        <v>8138</v>
      </c>
      <c r="I59" t="s">
        <v>8124</v>
      </c>
      <c r="J59" s="25"/>
      <c r="K59">
        <v>1</v>
      </c>
      <c r="L59">
        <v>3</v>
      </c>
    </row>
    <row r="60" spans="1:13" ht="105" x14ac:dyDescent="0.25">
      <c r="A60" t="s">
        <v>8087</v>
      </c>
      <c r="B60" t="str">
        <f t="shared" si="1"/>
        <v>Giratina</v>
      </c>
      <c r="C60" t="s">
        <v>8099</v>
      </c>
      <c r="D60" t="str">
        <f t="shared" si="2"/>
        <v>legend_giratina</v>
      </c>
      <c r="E60" t="s">
        <v>7462</v>
      </c>
      <c r="G60" s="25" t="s">
        <v>8197</v>
      </c>
      <c r="H60" s="25" t="s">
        <v>8155</v>
      </c>
      <c r="I60" t="s">
        <v>8126</v>
      </c>
      <c r="J60" s="25"/>
      <c r="K60">
        <v>1</v>
      </c>
      <c r="L60">
        <v>4</v>
      </c>
    </row>
    <row r="61" spans="1:13" ht="315" x14ac:dyDescent="0.25">
      <c r="A61" t="s">
        <v>8087</v>
      </c>
      <c r="B61" t="str">
        <f t="shared" si="1"/>
        <v>Giratina</v>
      </c>
      <c r="C61" t="s">
        <v>8099</v>
      </c>
      <c r="D61" t="str">
        <f t="shared" si="2"/>
        <v>legend_giratina</v>
      </c>
      <c r="E61" t="s">
        <v>7462</v>
      </c>
      <c r="G61" s="25" t="s">
        <v>8595</v>
      </c>
      <c r="H61" s="25" t="s">
        <v>8206</v>
      </c>
      <c r="I61" s="25" t="s">
        <v>8206</v>
      </c>
      <c r="J61" s="25" t="s">
        <v>8074</v>
      </c>
      <c r="K61">
        <v>1</v>
      </c>
      <c r="L61">
        <v>5</v>
      </c>
    </row>
    <row r="62" spans="1:13" ht="165" x14ac:dyDescent="0.25">
      <c r="A62" t="s">
        <v>8087</v>
      </c>
      <c r="B62" t="str">
        <f t="shared" si="1"/>
        <v>Groudon</v>
      </c>
      <c r="C62" t="s">
        <v>8100</v>
      </c>
      <c r="D62" t="str">
        <f t="shared" si="2"/>
        <v>legend_groudon</v>
      </c>
      <c r="E62" t="s">
        <v>7462</v>
      </c>
      <c r="G62" s="25" t="s">
        <v>8191</v>
      </c>
      <c r="H62" s="25" t="s">
        <v>8127</v>
      </c>
      <c r="I62" t="s">
        <v>8080</v>
      </c>
      <c r="J62" s="25"/>
      <c r="K62">
        <v>1</v>
      </c>
      <c r="L62">
        <v>1</v>
      </c>
    </row>
    <row r="63" spans="1:13" ht="150" x14ac:dyDescent="0.25">
      <c r="A63" t="s">
        <v>8087</v>
      </c>
      <c r="B63" t="str">
        <f t="shared" si="1"/>
        <v>Groudon</v>
      </c>
      <c r="C63" t="s">
        <v>8100</v>
      </c>
      <c r="D63" t="str">
        <f t="shared" si="2"/>
        <v>legend_groudon</v>
      </c>
      <c r="E63" t="s">
        <v>7462</v>
      </c>
      <c r="G63" s="25" t="s">
        <v>8192</v>
      </c>
      <c r="H63" s="25" t="s">
        <v>8156</v>
      </c>
      <c r="I63" t="s">
        <v>8122</v>
      </c>
      <c r="J63" s="25"/>
      <c r="K63">
        <v>1</v>
      </c>
      <c r="L63">
        <v>2</v>
      </c>
    </row>
    <row r="64" spans="1:13" ht="135" x14ac:dyDescent="0.25">
      <c r="A64" t="s">
        <v>8087</v>
      </c>
      <c r="B64" t="str">
        <f t="shared" si="1"/>
        <v>Groudon</v>
      </c>
      <c r="C64" t="s">
        <v>8100</v>
      </c>
      <c r="D64" t="str">
        <f t="shared" si="2"/>
        <v>legend_groudon</v>
      </c>
      <c r="E64" t="s">
        <v>7462</v>
      </c>
      <c r="G64" s="25" t="s">
        <v>8193</v>
      </c>
      <c r="H64" s="25" t="s">
        <v>8157</v>
      </c>
      <c r="I64" t="s">
        <v>8124</v>
      </c>
      <c r="J64" s="25"/>
      <c r="K64">
        <v>1</v>
      </c>
      <c r="L64">
        <v>3</v>
      </c>
    </row>
    <row r="65" spans="1:13" ht="105" x14ac:dyDescent="0.25">
      <c r="A65" t="s">
        <v>8087</v>
      </c>
      <c r="B65" t="str">
        <f t="shared" si="1"/>
        <v>Groudon</v>
      </c>
      <c r="C65" t="s">
        <v>8100</v>
      </c>
      <c r="D65" t="str">
        <f t="shared" si="2"/>
        <v>legend_groudon</v>
      </c>
      <c r="E65" t="s">
        <v>7462</v>
      </c>
      <c r="G65" s="25" t="s">
        <v>8197</v>
      </c>
      <c r="H65" s="25" t="s">
        <v>8158</v>
      </c>
      <c r="I65" t="s">
        <v>8126</v>
      </c>
      <c r="J65" s="25"/>
      <c r="K65">
        <v>1</v>
      </c>
      <c r="L65">
        <v>4</v>
      </c>
    </row>
    <row r="66" spans="1:13" ht="285" x14ac:dyDescent="0.25">
      <c r="A66" t="s">
        <v>8087</v>
      </c>
      <c r="B66" t="str">
        <f t="shared" si="1"/>
        <v>Groudon</v>
      </c>
      <c r="C66" t="s">
        <v>8100</v>
      </c>
      <c r="D66" t="str">
        <f t="shared" ref="D66:D97" si="3">"legend_"&amp;LOWER(SUBSTITUTE(SUBSTITUTE(C66," ","_"),":",""))</f>
        <v>legend_groudon</v>
      </c>
      <c r="E66" t="s">
        <v>7462</v>
      </c>
      <c r="G66" s="25" t="s">
        <v>8211</v>
      </c>
      <c r="H66" s="25" t="s">
        <v>8206</v>
      </c>
      <c r="I66" s="25" t="s">
        <v>8206</v>
      </c>
      <c r="J66" s="25" t="s">
        <v>8076</v>
      </c>
      <c r="K66">
        <v>1</v>
      </c>
      <c r="L66">
        <v>5</v>
      </c>
    </row>
    <row r="67" spans="1:13" ht="165" x14ac:dyDescent="0.25">
      <c r="A67" t="s">
        <v>8087</v>
      </c>
      <c r="B67" t="str">
        <f t="shared" ref="B67:B136" si="4">PROPER(C67)</f>
        <v>Ho-Oh</v>
      </c>
      <c r="C67" t="s">
        <v>8101</v>
      </c>
      <c r="D67" t="str">
        <f t="shared" si="3"/>
        <v>legend_ho-oh</v>
      </c>
      <c r="E67" t="s">
        <v>7462</v>
      </c>
      <c r="G67" s="25" t="s">
        <v>8199</v>
      </c>
      <c r="H67" s="25" t="s">
        <v>8127</v>
      </c>
      <c r="I67" t="s">
        <v>8080</v>
      </c>
      <c r="J67" s="25"/>
      <c r="K67">
        <v>1</v>
      </c>
      <c r="L67">
        <v>1</v>
      </c>
    </row>
    <row r="68" spans="1:13" ht="150" x14ac:dyDescent="0.25">
      <c r="A68" t="s">
        <v>8087</v>
      </c>
      <c r="B68" t="str">
        <f t="shared" si="4"/>
        <v>Ho-Oh</v>
      </c>
      <c r="C68" t="s">
        <v>8101</v>
      </c>
      <c r="D68" t="str">
        <f t="shared" si="3"/>
        <v>legend_ho-oh</v>
      </c>
      <c r="E68" t="s">
        <v>7462</v>
      </c>
      <c r="G68" s="25" t="s">
        <v>8200</v>
      </c>
      <c r="H68" s="25" t="s">
        <v>8159</v>
      </c>
      <c r="I68" t="s">
        <v>8122</v>
      </c>
      <c r="J68" s="25"/>
      <c r="K68">
        <v>1</v>
      </c>
      <c r="L68">
        <v>2</v>
      </c>
    </row>
    <row r="69" spans="1:13" ht="135" x14ac:dyDescent="0.25">
      <c r="A69" t="s">
        <v>8087</v>
      </c>
      <c r="B69" t="str">
        <f t="shared" si="4"/>
        <v>Ho-Oh</v>
      </c>
      <c r="C69" t="s">
        <v>8101</v>
      </c>
      <c r="D69" t="str">
        <f t="shared" si="3"/>
        <v>legend_ho-oh</v>
      </c>
      <c r="E69" t="s">
        <v>7462</v>
      </c>
      <c r="G69" s="25" t="s">
        <v>8201</v>
      </c>
      <c r="H69" s="25" t="s">
        <v>8160</v>
      </c>
      <c r="I69" t="s">
        <v>8124</v>
      </c>
      <c r="J69" s="25"/>
      <c r="K69">
        <v>1</v>
      </c>
      <c r="L69">
        <v>3</v>
      </c>
    </row>
    <row r="70" spans="1:13" ht="409.5" x14ac:dyDescent="0.25">
      <c r="A70" t="s">
        <v>8087</v>
      </c>
      <c r="B70" t="str">
        <f t="shared" si="4"/>
        <v>Ho-Oh</v>
      </c>
      <c r="C70" t="s">
        <v>8101</v>
      </c>
      <c r="D70" t="str">
        <f t="shared" si="3"/>
        <v>legend_ho-oh</v>
      </c>
      <c r="E70" t="s">
        <v>7462</v>
      </c>
      <c r="G70" s="25" t="s">
        <v>8680</v>
      </c>
      <c r="H70" s="25" t="s">
        <v>8161</v>
      </c>
      <c r="I70" t="s">
        <v>8126</v>
      </c>
      <c r="J70" s="25"/>
      <c r="K70">
        <v>1</v>
      </c>
      <c r="L70">
        <v>4</v>
      </c>
      <c r="M70" s="25" t="s">
        <v>8959</v>
      </c>
    </row>
    <row r="71" spans="1:13" ht="315" x14ac:dyDescent="0.25">
      <c r="A71" t="s">
        <v>8087</v>
      </c>
      <c r="B71" t="str">
        <f t="shared" si="4"/>
        <v>Ho-Oh</v>
      </c>
      <c r="C71" t="s">
        <v>8101</v>
      </c>
      <c r="D71" t="str">
        <f t="shared" si="3"/>
        <v>legend_ho-oh</v>
      </c>
      <c r="E71" t="s">
        <v>7462</v>
      </c>
      <c r="G71" s="25" t="s">
        <v>8221</v>
      </c>
      <c r="H71" s="25" t="s">
        <v>8206</v>
      </c>
      <c r="I71" s="25" t="s">
        <v>8206</v>
      </c>
      <c r="J71" s="25" t="s">
        <v>8081</v>
      </c>
      <c r="K71">
        <v>1</v>
      </c>
      <c r="L71">
        <v>5</v>
      </c>
    </row>
    <row r="72" spans="1:13" ht="165" x14ac:dyDescent="0.25">
      <c r="A72" t="s">
        <v>8087</v>
      </c>
      <c r="B72" t="str">
        <f t="shared" si="4"/>
        <v>Keldeo</v>
      </c>
      <c r="C72" t="s">
        <v>8102</v>
      </c>
      <c r="D72" t="str">
        <f t="shared" si="3"/>
        <v>legend_keldeo</v>
      </c>
      <c r="E72" t="s">
        <v>7462</v>
      </c>
      <c r="G72" s="25" t="s">
        <v>8191</v>
      </c>
      <c r="H72" s="25" t="s">
        <v>8127</v>
      </c>
      <c r="I72" t="s">
        <v>8080</v>
      </c>
      <c r="J72" s="25"/>
      <c r="K72">
        <v>1</v>
      </c>
      <c r="L72">
        <v>1</v>
      </c>
    </row>
    <row r="73" spans="1:13" ht="150" x14ac:dyDescent="0.25">
      <c r="A73" t="s">
        <v>8087</v>
      </c>
      <c r="B73" t="str">
        <f t="shared" si="4"/>
        <v>Keldeo</v>
      </c>
      <c r="C73" t="s">
        <v>8102</v>
      </c>
      <c r="D73" t="str">
        <f t="shared" si="3"/>
        <v>legend_keldeo</v>
      </c>
      <c r="E73" t="s">
        <v>7462</v>
      </c>
      <c r="G73" s="25" t="s">
        <v>8192</v>
      </c>
      <c r="H73" s="25" t="s">
        <v>8162</v>
      </c>
      <c r="I73" t="s">
        <v>8122</v>
      </c>
      <c r="J73" s="25"/>
      <c r="K73">
        <v>1</v>
      </c>
      <c r="L73">
        <v>2</v>
      </c>
    </row>
    <row r="74" spans="1:13" ht="135" x14ac:dyDescent="0.25">
      <c r="A74" t="s">
        <v>8087</v>
      </c>
      <c r="B74" t="str">
        <f t="shared" si="4"/>
        <v>Keldeo</v>
      </c>
      <c r="C74" t="s">
        <v>8102</v>
      </c>
      <c r="D74" t="str">
        <f t="shared" si="3"/>
        <v>legend_keldeo</v>
      </c>
      <c r="E74" t="s">
        <v>7462</v>
      </c>
      <c r="G74" s="25" t="s">
        <v>8193</v>
      </c>
      <c r="H74" s="25" t="s">
        <v>8163</v>
      </c>
      <c r="I74" t="s">
        <v>8124</v>
      </c>
      <c r="J74" s="25"/>
      <c r="K74">
        <v>1</v>
      </c>
      <c r="L74">
        <v>3</v>
      </c>
    </row>
    <row r="75" spans="1:13" ht="150" x14ac:dyDescent="0.25">
      <c r="A75" t="s">
        <v>8087</v>
      </c>
      <c r="B75" t="str">
        <f t="shared" si="4"/>
        <v>Keldeo</v>
      </c>
      <c r="C75" t="s">
        <v>8102</v>
      </c>
      <c r="D75" t="str">
        <f t="shared" si="3"/>
        <v>legend_keldeo</v>
      </c>
      <c r="E75" t="s">
        <v>7462</v>
      </c>
      <c r="G75" s="25" t="s">
        <v>8202</v>
      </c>
      <c r="H75" s="25" t="s">
        <v>8164</v>
      </c>
      <c r="I75" t="s">
        <v>8126</v>
      </c>
      <c r="J75" s="25"/>
      <c r="K75">
        <v>1</v>
      </c>
      <c r="L75">
        <v>4</v>
      </c>
    </row>
    <row r="76" spans="1:13" ht="300" x14ac:dyDescent="0.25">
      <c r="A76" t="s">
        <v>8087</v>
      </c>
      <c r="B76" t="str">
        <f t="shared" si="4"/>
        <v>Keldeo</v>
      </c>
      <c r="C76" t="s">
        <v>8102</v>
      </c>
      <c r="D76" t="str">
        <f t="shared" si="3"/>
        <v>legend_keldeo</v>
      </c>
      <c r="E76" t="s">
        <v>7462</v>
      </c>
      <c r="G76" s="25" t="s">
        <v>8938</v>
      </c>
      <c r="H76" s="25" t="s">
        <v>8206</v>
      </c>
      <c r="I76" s="25" t="s">
        <v>8206</v>
      </c>
      <c r="J76" s="25" t="s">
        <v>8084</v>
      </c>
      <c r="K76">
        <v>1</v>
      </c>
      <c r="L76">
        <v>5</v>
      </c>
    </row>
    <row r="77" spans="1:13" ht="165" x14ac:dyDescent="0.25">
      <c r="A77" t="s">
        <v>8087</v>
      </c>
      <c r="B77" t="str">
        <f t="shared" si="4"/>
        <v>Kyogre</v>
      </c>
      <c r="C77" t="s">
        <v>8103</v>
      </c>
      <c r="D77" t="str">
        <f t="shared" si="3"/>
        <v>legend_kyogre</v>
      </c>
      <c r="E77" t="s">
        <v>7462</v>
      </c>
      <c r="G77" s="25" t="s">
        <v>8191</v>
      </c>
      <c r="H77" s="25" t="s">
        <v>8127</v>
      </c>
      <c r="I77" t="s">
        <v>8080</v>
      </c>
      <c r="J77" s="25"/>
      <c r="K77">
        <v>1</v>
      </c>
      <c r="L77">
        <v>1</v>
      </c>
    </row>
    <row r="78" spans="1:13" ht="150" x14ac:dyDescent="0.25">
      <c r="A78" t="s">
        <v>8087</v>
      </c>
      <c r="B78" t="str">
        <f t="shared" si="4"/>
        <v>Kyogre</v>
      </c>
      <c r="C78" t="s">
        <v>8103</v>
      </c>
      <c r="D78" t="str">
        <f t="shared" si="3"/>
        <v>legend_kyogre</v>
      </c>
      <c r="E78" t="s">
        <v>7462</v>
      </c>
      <c r="G78" s="25" t="s">
        <v>8192</v>
      </c>
      <c r="H78" s="25" t="s">
        <v>8139</v>
      </c>
      <c r="I78" t="s">
        <v>8122</v>
      </c>
      <c r="J78" s="25"/>
      <c r="K78">
        <v>1</v>
      </c>
      <c r="L78">
        <v>2</v>
      </c>
    </row>
    <row r="79" spans="1:13" ht="135" x14ac:dyDescent="0.25">
      <c r="A79" t="s">
        <v>8087</v>
      </c>
      <c r="B79" t="str">
        <f t="shared" si="4"/>
        <v>Kyogre</v>
      </c>
      <c r="C79" t="s">
        <v>8103</v>
      </c>
      <c r="D79" t="str">
        <f t="shared" si="3"/>
        <v>legend_kyogre</v>
      </c>
      <c r="E79" t="s">
        <v>7462</v>
      </c>
      <c r="G79" s="25" t="s">
        <v>8193</v>
      </c>
      <c r="H79" s="25" t="s">
        <v>8140</v>
      </c>
      <c r="I79" t="s">
        <v>8124</v>
      </c>
      <c r="J79" s="25"/>
      <c r="K79">
        <v>1</v>
      </c>
      <c r="L79">
        <v>3</v>
      </c>
    </row>
    <row r="80" spans="1:13" ht="105" x14ac:dyDescent="0.25">
      <c r="A80" t="s">
        <v>8087</v>
      </c>
      <c r="B80" t="str">
        <f t="shared" si="4"/>
        <v>Kyogre</v>
      </c>
      <c r="C80" t="s">
        <v>8103</v>
      </c>
      <c r="D80" t="str">
        <f t="shared" si="3"/>
        <v>legend_kyogre</v>
      </c>
      <c r="E80" t="s">
        <v>7462</v>
      </c>
      <c r="G80" s="25" t="s">
        <v>8197</v>
      </c>
      <c r="H80" s="25" t="s">
        <v>8165</v>
      </c>
      <c r="I80" t="s">
        <v>8126</v>
      </c>
      <c r="J80" s="25"/>
      <c r="K80">
        <v>1</v>
      </c>
      <c r="L80">
        <v>4</v>
      </c>
    </row>
    <row r="81" spans="1:13" ht="285" x14ac:dyDescent="0.25">
      <c r="A81" t="s">
        <v>8087</v>
      </c>
      <c r="B81" t="str">
        <f t="shared" si="4"/>
        <v>Kyogre</v>
      </c>
      <c r="C81" t="s">
        <v>8103</v>
      </c>
      <c r="D81" t="str">
        <f t="shared" si="3"/>
        <v>legend_kyogre</v>
      </c>
      <c r="E81" t="s">
        <v>7462</v>
      </c>
      <c r="G81" s="25" t="s">
        <v>8212</v>
      </c>
      <c r="H81" s="25" t="s">
        <v>8206</v>
      </c>
      <c r="I81" s="25" t="s">
        <v>8206</v>
      </c>
      <c r="J81" s="25" t="s">
        <v>8075</v>
      </c>
      <c r="K81">
        <v>1</v>
      </c>
      <c r="L81">
        <v>5</v>
      </c>
    </row>
    <row r="82" spans="1:13" ht="165" x14ac:dyDescent="0.25">
      <c r="A82" t="s">
        <v>8087</v>
      </c>
      <c r="B82" t="str">
        <f t="shared" si="4"/>
        <v>Latias</v>
      </c>
      <c r="C82" t="s">
        <v>8104</v>
      </c>
      <c r="D82" t="str">
        <f t="shared" si="3"/>
        <v>legend_latias</v>
      </c>
      <c r="E82" t="s">
        <v>7462</v>
      </c>
      <c r="G82" s="25" t="s">
        <v>8191</v>
      </c>
      <c r="H82" s="25" t="s">
        <v>8127</v>
      </c>
      <c r="I82" t="s">
        <v>8080</v>
      </c>
      <c r="J82" s="25"/>
      <c r="K82">
        <v>1</v>
      </c>
      <c r="L82">
        <v>1</v>
      </c>
    </row>
    <row r="83" spans="1:13" ht="150" x14ac:dyDescent="0.25">
      <c r="A83" t="s">
        <v>8087</v>
      </c>
      <c r="B83" t="str">
        <f t="shared" si="4"/>
        <v>Latias</v>
      </c>
      <c r="C83" t="s">
        <v>8104</v>
      </c>
      <c r="D83" t="str">
        <f t="shared" si="3"/>
        <v>legend_latias</v>
      </c>
      <c r="E83" t="s">
        <v>7462</v>
      </c>
      <c r="G83" s="25" t="s">
        <v>8192</v>
      </c>
      <c r="H83" s="25" t="s">
        <v>8149</v>
      </c>
      <c r="I83" t="s">
        <v>8122</v>
      </c>
      <c r="J83" s="25"/>
      <c r="K83">
        <v>1</v>
      </c>
      <c r="L83">
        <v>2</v>
      </c>
    </row>
    <row r="84" spans="1:13" ht="135" x14ac:dyDescent="0.25">
      <c r="A84" t="s">
        <v>8087</v>
      </c>
      <c r="B84" t="str">
        <f t="shared" si="4"/>
        <v>Latias</v>
      </c>
      <c r="C84" t="s">
        <v>8104</v>
      </c>
      <c r="D84" t="str">
        <f t="shared" si="3"/>
        <v>legend_latias</v>
      </c>
      <c r="E84" t="s">
        <v>7462</v>
      </c>
      <c r="G84" s="25" t="s">
        <v>8193</v>
      </c>
      <c r="H84" s="25" t="s">
        <v>8150</v>
      </c>
      <c r="I84" t="s">
        <v>8124</v>
      </c>
      <c r="J84" s="25"/>
      <c r="K84">
        <v>1</v>
      </c>
      <c r="L84">
        <v>3</v>
      </c>
    </row>
    <row r="85" spans="1:13" ht="409.5" x14ac:dyDescent="0.25">
      <c r="A85" t="s">
        <v>8087</v>
      </c>
      <c r="B85" t="str">
        <f t="shared" si="4"/>
        <v>Latias</v>
      </c>
      <c r="C85" t="s">
        <v>8104</v>
      </c>
      <c r="D85" t="str">
        <f t="shared" si="3"/>
        <v>legend_latias</v>
      </c>
      <c r="E85" t="s">
        <v>7462</v>
      </c>
      <c r="G85" s="25" t="s">
        <v>8675</v>
      </c>
      <c r="H85" s="25" t="s">
        <v>8166</v>
      </c>
      <c r="I85" t="s">
        <v>8126</v>
      </c>
      <c r="J85" s="25"/>
      <c r="K85">
        <v>1</v>
      </c>
      <c r="L85">
        <v>4</v>
      </c>
      <c r="M85" s="25" t="s">
        <v>8952</v>
      </c>
    </row>
    <row r="86" spans="1:13" ht="300" x14ac:dyDescent="0.25">
      <c r="A86" t="s">
        <v>8087</v>
      </c>
      <c r="B86" t="str">
        <f t="shared" si="4"/>
        <v>Latias</v>
      </c>
      <c r="C86" t="s">
        <v>8104</v>
      </c>
      <c r="D86" t="str">
        <f t="shared" si="3"/>
        <v>legend_latias</v>
      </c>
      <c r="E86" t="s">
        <v>7462</v>
      </c>
      <c r="G86" s="25" t="s">
        <v>8222</v>
      </c>
      <c r="H86" s="25" t="s">
        <v>8206</v>
      </c>
      <c r="I86" s="25" t="s">
        <v>8206</v>
      </c>
      <c r="J86" s="25"/>
      <c r="K86">
        <v>1</v>
      </c>
      <c r="L86">
        <v>5</v>
      </c>
    </row>
    <row r="87" spans="1:13" ht="165" x14ac:dyDescent="0.25">
      <c r="A87" t="s">
        <v>8087</v>
      </c>
      <c r="B87" t="str">
        <f t="shared" si="4"/>
        <v>Latios</v>
      </c>
      <c r="C87" t="s">
        <v>8105</v>
      </c>
      <c r="D87" t="str">
        <f t="shared" si="3"/>
        <v>legend_latios</v>
      </c>
      <c r="E87" t="s">
        <v>7462</v>
      </c>
      <c r="G87" s="25" t="s">
        <v>8191</v>
      </c>
      <c r="H87" s="25" t="s">
        <v>8127</v>
      </c>
      <c r="I87" t="s">
        <v>8080</v>
      </c>
      <c r="J87" s="25"/>
      <c r="K87">
        <v>1</v>
      </c>
      <c r="L87">
        <v>1</v>
      </c>
    </row>
    <row r="88" spans="1:13" ht="150" x14ac:dyDescent="0.25">
      <c r="A88" t="s">
        <v>8087</v>
      </c>
      <c r="B88" t="str">
        <f t="shared" si="4"/>
        <v>Latios</v>
      </c>
      <c r="C88" t="s">
        <v>8105</v>
      </c>
      <c r="D88" t="str">
        <f t="shared" si="3"/>
        <v>legend_latios</v>
      </c>
      <c r="E88" t="s">
        <v>7462</v>
      </c>
      <c r="G88" s="25" t="s">
        <v>8192</v>
      </c>
      <c r="H88" s="25" t="s">
        <v>8128</v>
      </c>
      <c r="I88" t="s">
        <v>8122</v>
      </c>
      <c r="J88" s="25"/>
      <c r="K88">
        <v>1</v>
      </c>
      <c r="L88">
        <v>2</v>
      </c>
    </row>
    <row r="89" spans="1:13" ht="135" x14ac:dyDescent="0.25">
      <c r="A89" t="s">
        <v>8087</v>
      </c>
      <c r="B89" t="str">
        <f t="shared" si="4"/>
        <v>Latios</v>
      </c>
      <c r="C89" t="s">
        <v>8105</v>
      </c>
      <c r="D89" t="str">
        <f t="shared" si="3"/>
        <v>legend_latios</v>
      </c>
      <c r="E89" t="s">
        <v>7462</v>
      </c>
      <c r="G89" s="25" t="s">
        <v>8193</v>
      </c>
      <c r="H89" s="25" t="s">
        <v>8129</v>
      </c>
      <c r="I89" t="s">
        <v>8124</v>
      </c>
      <c r="J89" s="25"/>
      <c r="K89">
        <v>1</v>
      </c>
      <c r="L89">
        <v>3</v>
      </c>
    </row>
    <row r="90" spans="1:13" ht="409.5" x14ac:dyDescent="0.25">
      <c r="A90" t="s">
        <v>8087</v>
      </c>
      <c r="B90" t="str">
        <f t="shared" si="4"/>
        <v>Latios</v>
      </c>
      <c r="C90" t="s">
        <v>8105</v>
      </c>
      <c r="D90" t="str">
        <f t="shared" si="3"/>
        <v>legend_latios</v>
      </c>
      <c r="E90" t="s">
        <v>7462</v>
      </c>
      <c r="G90" s="25" t="s">
        <v>8676</v>
      </c>
      <c r="H90" s="25" t="s">
        <v>8167</v>
      </c>
      <c r="I90" t="s">
        <v>8126</v>
      </c>
      <c r="J90" s="25"/>
      <c r="K90">
        <v>1</v>
      </c>
      <c r="L90">
        <v>4</v>
      </c>
      <c r="M90" s="25" t="s">
        <v>8953</v>
      </c>
    </row>
    <row r="91" spans="1:13" ht="300" x14ac:dyDescent="0.25">
      <c r="A91" t="s">
        <v>8087</v>
      </c>
      <c r="B91" t="str">
        <f t="shared" si="4"/>
        <v>Latios</v>
      </c>
      <c r="C91" t="s">
        <v>8105</v>
      </c>
      <c r="D91" t="str">
        <f t="shared" si="3"/>
        <v>legend_latios</v>
      </c>
      <c r="E91" t="s">
        <v>7462</v>
      </c>
      <c r="G91" s="25" t="s">
        <v>8223</v>
      </c>
      <c r="H91" s="25" t="s">
        <v>8206</v>
      </c>
      <c r="I91" s="25" t="s">
        <v>8206</v>
      </c>
      <c r="J91" s="25"/>
      <c r="K91">
        <v>1</v>
      </c>
      <c r="L91">
        <v>5</v>
      </c>
    </row>
    <row r="92" spans="1:13" ht="165" x14ac:dyDescent="0.25">
      <c r="A92" t="s">
        <v>8087</v>
      </c>
      <c r="B92" t="str">
        <f t="shared" si="4"/>
        <v>Lugia</v>
      </c>
      <c r="C92" t="s">
        <v>8106</v>
      </c>
      <c r="D92" t="str">
        <f t="shared" si="3"/>
        <v>legend_lugia</v>
      </c>
      <c r="E92" t="s">
        <v>7462</v>
      </c>
      <c r="G92" s="25" t="s">
        <v>8199</v>
      </c>
      <c r="H92" s="25" t="s">
        <v>8127</v>
      </c>
      <c r="I92" t="s">
        <v>8080</v>
      </c>
      <c r="J92" s="25"/>
      <c r="K92">
        <v>1</v>
      </c>
      <c r="L92">
        <v>1</v>
      </c>
    </row>
    <row r="93" spans="1:13" ht="150" x14ac:dyDescent="0.25">
      <c r="A93" t="s">
        <v>8087</v>
      </c>
      <c r="B93" t="str">
        <f t="shared" si="4"/>
        <v>Lugia</v>
      </c>
      <c r="C93" t="s">
        <v>8106</v>
      </c>
      <c r="D93" t="str">
        <f t="shared" si="3"/>
        <v>legend_lugia</v>
      </c>
      <c r="E93" t="s">
        <v>7462</v>
      </c>
      <c r="G93" s="25" t="s">
        <v>8200</v>
      </c>
      <c r="H93" s="25" t="s">
        <v>8159</v>
      </c>
      <c r="I93" t="s">
        <v>8122</v>
      </c>
      <c r="J93" s="25"/>
      <c r="K93">
        <v>1</v>
      </c>
      <c r="L93">
        <v>2</v>
      </c>
    </row>
    <row r="94" spans="1:13" ht="135" x14ac:dyDescent="0.25">
      <c r="A94" t="s">
        <v>8087</v>
      </c>
      <c r="B94" t="str">
        <f t="shared" si="4"/>
        <v>Lugia</v>
      </c>
      <c r="C94" t="s">
        <v>8106</v>
      </c>
      <c r="D94" t="str">
        <f t="shared" si="3"/>
        <v>legend_lugia</v>
      </c>
      <c r="E94" t="s">
        <v>7462</v>
      </c>
      <c r="G94" s="25" t="s">
        <v>8201</v>
      </c>
      <c r="H94" s="25" t="s">
        <v>8168</v>
      </c>
      <c r="I94" t="s">
        <v>8124</v>
      </c>
      <c r="J94" s="25"/>
      <c r="K94">
        <v>1</v>
      </c>
      <c r="L94">
        <v>3</v>
      </c>
    </row>
    <row r="95" spans="1:13" ht="135" x14ac:dyDescent="0.25">
      <c r="A95" t="s">
        <v>8087</v>
      </c>
      <c r="B95" t="str">
        <f t="shared" si="4"/>
        <v>Lugia</v>
      </c>
      <c r="C95" t="s">
        <v>8106</v>
      </c>
      <c r="D95" t="str">
        <f t="shared" si="3"/>
        <v>legend_lugia</v>
      </c>
      <c r="E95" t="s">
        <v>7462</v>
      </c>
      <c r="G95" s="25" t="s">
        <v>8679</v>
      </c>
      <c r="H95" s="25" t="s">
        <v>8169</v>
      </c>
      <c r="I95" t="s">
        <v>8126</v>
      </c>
      <c r="J95" s="25"/>
      <c r="K95">
        <v>1</v>
      </c>
      <c r="L95">
        <v>4</v>
      </c>
    </row>
    <row r="96" spans="1:13" ht="330" x14ac:dyDescent="0.25">
      <c r="A96" t="s">
        <v>8087</v>
      </c>
      <c r="B96" t="str">
        <f t="shared" si="4"/>
        <v>Lugia</v>
      </c>
      <c r="C96" t="s">
        <v>8106</v>
      </c>
      <c r="D96" t="str">
        <f t="shared" si="3"/>
        <v>legend_lugia</v>
      </c>
      <c r="E96" t="s">
        <v>7462</v>
      </c>
      <c r="G96" s="25" t="s">
        <v>8213</v>
      </c>
      <c r="H96" s="25" t="s">
        <v>8206</v>
      </c>
      <c r="I96" s="25" t="s">
        <v>8206</v>
      </c>
      <c r="J96" s="25" t="s">
        <v>8082</v>
      </c>
      <c r="K96">
        <v>1</v>
      </c>
      <c r="L96">
        <v>5</v>
      </c>
    </row>
    <row r="97" spans="1:13" ht="165" x14ac:dyDescent="0.25">
      <c r="A97" t="s">
        <v>8087</v>
      </c>
      <c r="B97" t="str">
        <f t="shared" si="4"/>
        <v>Mew</v>
      </c>
      <c r="C97" t="s">
        <v>8107</v>
      </c>
      <c r="D97" t="str">
        <f t="shared" si="3"/>
        <v>legend_mew</v>
      </c>
      <c r="E97" t="s">
        <v>7462</v>
      </c>
      <c r="G97" s="25" t="s">
        <v>8191</v>
      </c>
      <c r="H97" s="25" t="s">
        <v>8127</v>
      </c>
      <c r="I97" t="s">
        <v>8080</v>
      </c>
      <c r="J97" s="25"/>
      <c r="K97">
        <v>1</v>
      </c>
      <c r="L97">
        <v>1</v>
      </c>
    </row>
    <row r="98" spans="1:13" ht="150" x14ac:dyDescent="0.25">
      <c r="A98" t="s">
        <v>8087</v>
      </c>
      <c r="B98" t="str">
        <f t="shared" si="4"/>
        <v>Mew</v>
      </c>
      <c r="C98" t="s">
        <v>8107</v>
      </c>
      <c r="D98" t="str">
        <f t="shared" ref="D98:D135" si="5">"legend_"&amp;LOWER(SUBSTITUTE(SUBSTITUTE(C98," ","_"),":",""))</f>
        <v>legend_mew</v>
      </c>
      <c r="E98" t="s">
        <v>7462</v>
      </c>
      <c r="G98" s="25" t="s">
        <v>8192</v>
      </c>
      <c r="H98" s="25" t="s">
        <v>8170</v>
      </c>
      <c r="I98" t="s">
        <v>8122</v>
      </c>
      <c r="J98" s="25"/>
      <c r="K98">
        <v>1</v>
      </c>
      <c r="L98">
        <v>2</v>
      </c>
    </row>
    <row r="99" spans="1:13" ht="135" x14ac:dyDescent="0.25">
      <c r="A99" t="s">
        <v>8087</v>
      </c>
      <c r="B99" t="str">
        <f t="shared" si="4"/>
        <v>Mew</v>
      </c>
      <c r="C99" t="s">
        <v>8107</v>
      </c>
      <c r="D99" t="str">
        <f t="shared" si="5"/>
        <v>legend_mew</v>
      </c>
      <c r="E99" t="s">
        <v>7462</v>
      </c>
      <c r="G99" s="25" t="s">
        <v>8193</v>
      </c>
      <c r="H99" s="25" t="s">
        <v>8171</v>
      </c>
      <c r="I99" t="s">
        <v>8124</v>
      </c>
      <c r="J99" s="25"/>
      <c r="K99">
        <v>1</v>
      </c>
      <c r="L99">
        <v>3</v>
      </c>
    </row>
    <row r="100" spans="1:13" ht="409.5" x14ac:dyDescent="0.25">
      <c r="A100" t="s">
        <v>8087</v>
      </c>
      <c r="B100" t="str">
        <f t="shared" si="4"/>
        <v>Mew</v>
      </c>
      <c r="C100" t="s">
        <v>8107</v>
      </c>
      <c r="D100" t="str">
        <f t="shared" si="5"/>
        <v>legend_mew</v>
      </c>
      <c r="E100" t="s">
        <v>7462</v>
      </c>
      <c r="G100" s="25" t="s">
        <v>8671</v>
      </c>
      <c r="H100" s="25" t="s">
        <v>8172</v>
      </c>
      <c r="I100" t="s">
        <v>8126</v>
      </c>
      <c r="J100" s="25"/>
      <c r="K100">
        <v>1</v>
      </c>
      <c r="L100">
        <v>4</v>
      </c>
      <c r="M100" s="25" t="s">
        <v>8954</v>
      </c>
    </row>
    <row r="101" spans="1:13" ht="330" x14ac:dyDescent="0.25">
      <c r="A101" t="s">
        <v>8087</v>
      </c>
      <c r="B101" t="str">
        <f t="shared" si="4"/>
        <v>Mew</v>
      </c>
      <c r="C101" t="s">
        <v>8107</v>
      </c>
      <c r="D101" t="str">
        <f t="shared" si="5"/>
        <v>legend_mew</v>
      </c>
      <c r="E101" t="s">
        <v>7462</v>
      </c>
      <c r="G101" s="25" t="s">
        <v>8207</v>
      </c>
      <c r="H101" s="25" t="s">
        <v>8206</v>
      </c>
      <c r="I101" s="25" t="s">
        <v>8206</v>
      </c>
      <c r="J101" s="25" t="s">
        <v>8071</v>
      </c>
      <c r="K101">
        <v>1</v>
      </c>
      <c r="L101">
        <v>5</v>
      </c>
    </row>
    <row r="102" spans="1:13" ht="165" x14ac:dyDescent="0.25">
      <c r="A102" t="s">
        <v>8087</v>
      </c>
      <c r="B102" t="str">
        <f t="shared" si="4"/>
        <v>Moltres</v>
      </c>
      <c r="C102" t="s">
        <v>8108</v>
      </c>
      <c r="D102" t="str">
        <f t="shared" si="5"/>
        <v>legend_moltres</v>
      </c>
      <c r="E102" t="s">
        <v>7462</v>
      </c>
      <c r="G102" s="25" t="s">
        <v>8191</v>
      </c>
      <c r="H102" s="25" t="s">
        <v>8127</v>
      </c>
      <c r="I102" t="s">
        <v>8080</v>
      </c>
      <c r="J102" s="25"/>
      <c r="K102">
        <v>1</v>
      </c>
      <c r="L102">
        <v>1</v>
      </c>
    </row>
    <row r="103" spans="1:13" ht="150" x14ac:dyDescent="0.25">
      <c r="A103" t="s">
        <v>8087</v>
      </c>
      <c r="B103" t="str">
        <f t="shared" si="4"/>
        <v>Moltres</v>
      </c>
      <c r="C103" t="s">
        <v>8108</v>
      </c>
      <c r="D103" t="str">
        <f t="shared" si="5"/>
        <v>legend_moltres</v>
      </c>
      <c r="E103" t="s">
        <v>7462</v>
      </c>
      <c r="G103" s="25" t="s">
        <v>8192</v>
      </c>
      <c r="H103" s="25" t="s">
        <v>8149</v>
      </c>
      <c r="I103" t="s">
        <v>8122</v>
      </c>
      <c r="J103" s="25"/>
      <c r="K103">
        <v>1</v>
      </c>
      <c r="L103">
        <v>2</v>
      </c>
    </row>
    <row r="104" spans="1:13" ht="135" x14ac:dyDescent="0.25">
      <c r="A104" t="s">
        <v>8087</v>
      </c>
      <c r="B104" t="str">
        <f t="shared" si="4"/>
        <v>Moltres</v>
      </c>
      <c r="C104" t="s">
        <v>8108</v>
      </c>
      <c r="D104" t="str">
        <f t="shared" si="5"/>
        <v>legend_moltres</v>
      </c>
      <c r="E104" t="s">
        <v>7462</v>
      </c>
      <c r="G104" s="25" t="s">
        <v>8193</v>
      </c>
      <c r="H104" s="25" t="s">
        <v>8150</v>
      </c>
      <c r="I104" t="s">
        <v>8124</v>
      </c>
      <c r="J104" s="25"/>
      <c r="K104">
        <v>1</v>
      </c>
      <c r="L104">
        <v>3</v>
      </c>
    </row>
    <row r="105" spans="1:13" ht="409.5" x14ac:dyDescent="0.25">
      <c r="A105" t="s">
        <v>8087</v>
      </c>
      <c r="B105" t="str">
        <f t="shared" si="4"/>
        <v>Moltres</v>
      </c>
      <c r="C105" t="s">
        <v>8108</v>
      </c>
      <c r="D105" t="str">
        <f t="shared" si="5"/>
        <v>legend_moltres</v>
      </c>
      <c r="E105" t="s">
        <v>7462</v>
      </c>
      <c r="G105" s="25" t="s">
        <v>8669</v>
      </c>
      <c r="H105" s="25" t="s">
        <v>8173</v>
      </c>
      <c r="I105" t="s">
        <v>8126</v>
      </c>
      <c r="J105" s="25"/>
      <c r="K105">
        <v>1</v>
      </c>
      <c r="L105">
        <v>4</v>
      </c>
      <c r="M105" s="25" t="s">
        <v>8955</v>
      </c>
    </row>
    <row r="106" spans="1:13" ht="330" x14ac:dyDescent="0.25">
      <c r="A106" t="s">
        <v>8087</v>
      </c>
      <c r="B106" t="str">
        <f t="shared" si="4"/>
        <v>Moltres</v>
      </c>
      <c r="C106" t="s">
        <v>8108</v>
      </c>
      <c r="D106" t="str">
        <f t="shared" si="5"/>
        <v>legend_moltres</v>
      </c>
      <c r="E106" t="s">
        <v>7462</v>
      </c>
      <c r="G106" s="25" t="s">
        <v>8224</v>
      </c>
      <c r="H106" s="25" t="s">
        <v>8206</v>
      </c>
      <c r="I106" s="25" t="s">
        <v>8206</v>
      </c>
      <c r="J106" s="25"/>
      <c r="K106">
        <v>1</v>
      </c>
      <c r="L106">
        <v>5</v>
      </c>
    </row>
    <row r="107" spans="1:13" ht="165" x14ac:dyDescent="0.25">
      <c r="A107" t="s">
        <v>8087</v>
      </c>
      <c r="B107" t="str">
        <f t="shared" si="4"/>
        <v>Necrozma</v>
      </c>
      <c r="C107" t="s">
        <v>8109</v>
      </c>
      <c r="D107" t="str">
        <f t="shared" si="5"/>
        <v>legend_necrozma</v>
      </c>
      <c r="E107" t="s">
        <v>7462</v>
      </c>
      <c r="G107" s="25" t="s">
        <v>8191</v>
      </c>
      <c r="H107" s="25" t="s">
        <v>8127</v>
      </c>
      <c r="I107" t="s">
        <v>8080</v>
      </c>
      <c r="J107" s="25"/>
      <c r="K107">
        <v>1</v>
      </c>
      <c r="L107">
        <v>1</v>
      </c>
    </row>
    <row r="108" spans="1:13" ht="150" x14ac:dyDescent="0.25">
      <c r="A108" t="s">
        <v>8087</v>
      </c>
      <c r="B108" t="str">
        <f t="shared" si="4"/>
        <v>Necrozma</v>
      </c>
      <c r="C108" t="s">
        <v>8109</v>
      </c>
      <c r="D108" t="str">
        <f t="shared" si="5"/>
        <v>legend_necrozma</v>
      </c>
      <c r="E108" t="s">
        <v>7462</v>
      </c>
      <c r="G108" s="25" t="s">
        <v>8192</v>
      </c>
      <c r="H108" s="25" t="s">
        <v>8174</v>
      </c>
      <c r="I108" t="s">
        <v>8122</v>
      </c>
      <c r="J108" s="25"/>
      <c r="K108">
        <v>1</v>
      </c>
      <c r="L108">
        <v>2</v>
      </c>
    </row>
    <row r="109" spans="1:13" ht="135" x14ac:dyDescent="0.25">
      <c r="A109" t="s">
        <v>8087</v>
      </c>
      <c r="B109" t="str">
        <f t="shared" si="4"/>
        <v>Necrozma</v>
      </c>
      <c r="C109" t="s">
        <v>8109</v>
      </c>
      <c r="D109" t="str">
        <f t="shared" si="5"/>
        <v>legend_necrozma</v>
      </c>
      <c r="E109" t="s">
        <v>7462</v>
      </c>
      <c r="G109" s="25" t="s">
        <v>8193</v>
      </c>
      <c r="H109" s="25" t="s">
        <v>8175</v>
      </c>
      <c r="I109" t="s">
        <v>8124</v>
      </c>
      <c r="J109" s="25"/>
      <c r="K109">
        <v>1</v>
      </c>
      <c r="L109">
        <v>3</v>
      </c>
    </row>
    <row r="110" spans="1:13" ht="409.5" x14ac:dyDescent="0.25">
      <c r="A110" t="s">
        <v>8087</v>
      </c>
      <c r="B110" t="str">
        <f t="shared" si="4"/>
        <v>Necrozma</v>
      </c>
      <c r="C110" t="s">
        <v>8109</v>
      </c>
      <c r="D110" t="str">
        <f t="shared" si="5"/>
        <v>legend_necrozma</v>
      </c>
      <c r="E110" t="s">
        <v>7462</v>
      </c>
      <c r="G110" s="25" t="s">
        <v>8672</v>
      </c>
      <c r="H110" s="25" t="s">
        <v>8176</v>
      </c>
      <c r="I110" t="s">
        <v>8126</v>
      </c>
      <c r="J110" s="25"/>
      <c r="K110">
        <v>1</v>
      </c>
      <c r="L110">
        <v>4</v>
      </c>
      <c r="M110" s="25" t="s">
        <v>8956</v>
      </c>
    </row>
    <row r="111" spans="1:13" ht="409.5" x14ac:dyDescent="0.25">
      <c r="A111" t="s">
        <v>8087</v>
      </c>
      <c r="B111" t="str">
        <f t="shared" si="4"/>
        <v>Necrozma</v>
      </c>
      <c r="C111" t="s">
        <v>8109</v>
      </c>
      <c r="D111" t="str">
        <f t="shared" si="5"/>
        <v>legend_necrozma</v>
      </c>
      <c r="E111" t="s">
        <v>7462</v>
      </c>
      <c r="G111" s="25" t="s">
        <v>8673</v>
      </c>
      <c r="H111" s="25" t="s">
        <v>8206</v>
      </c>
      <c r="I111" s="25" t="s">
        <v>8206</v>
      </c>
      <c r="J111" s="25" t="s">
        <v>8085</v>
      </c>
      <c r="K111">
        <v>1</v>
      </c>
      <c r="L111">
        <v>5</v>
      </c>
      <c r="M111" s="25" t="s">
        <v>8960</v>
      </c>
    </row>
    <row r="112" spans="1:13" ht="165" x14ac:dyDescent="0.25">
      <c r="A112" t="s">
        <v>8087</v>
      </c>
      <c r="B112" t="str">
        <f t="shared" si="4"/>
        <v>Palkia</v>
      </c>
      <c r="C112" t="s">
        <v>8110</v>
      </c>
      <c r="D112" t="str">
        <f t="shared" si="5"/>
        <v>legend_palkia</v>
      </c>
      <c r="E112" t="s">
        <v>7462</v>
      </c>
      <c r="G112" s="25" t="s">
        <v>8191</v>
      </c>
      <c r="H112" s="25" t="s">
        <v>8127</v>
      </c>
      <c r="I112" t="s">
        <v>8080</v>
      </c>
      <c r="J112" s="25"/>
      <c r="K112">
        <v>1</v>
      </c>
      <c r="L112">
        <v>1</v>
      </c>
    </row>
    <row r="113" spans="1:12" ht="150" x14ac:dyDescent="0.25">
      <c r="A113" t="s">
        <v>8087</v>
      </c>
      <c r="B113" t="str">
        <f t="shared" si="4"/>
        <v>Palkia</v>
      </c>
      <c r="C113" t="s">
        <v>8110</v>
      </c>
      <c r="D113" t="str">
        <f t="shared" si="5"/>
        <v>legend_palkia</v>
      </c>
      <c r="E113" t="s">
        <v>7462</v>
      </c>
      <c r="G113" s="25" t="s">
        <v>8192</v>
      </c>
      <c r="H113" s="25" t="s">
        <v>8170</v>
      </c>
      <c r="I113" t="s">
        <v>8122</v>
      </c>
      <c r="J113" s="25"/>
      <c r="K113">
        <v>1</v>
      </c>
      <c r="L113">
        <v>2</v>
      </c>
    </row>
    <row r="114" spans="1:12" ht="135" x14ac:dyDescent="0.25">
      <c r="A114" t="s">
        <v>8087</v>
      </c>
      <c r="B114" t="str">
        <f t="shared" si="4"/>
        <v>Palkia</v>
      </c>
      <c r="C114" t="s">
        <v>8110</v>
      </c>
      <c r="D114" t="str">
        <f t="shared" si="5"/>
        <v>legend_palkia</v>
      </c>
      <c r="E114" t="s">
        <v>7462</v>
      </c>
      <c r="G114" s="25" t="s">
        <v>8193</v>
      </c>
      <c r="H114" s="25" t="s">
        <v>8171</v>
      </c>
      <c r="I114" t="s">
        <v>8124</v>
      </c>
      <c r="J114" s="25"/>
      <c r="K114">
        <v>1</v>
      </c>
      <c r="L114">
        <v>3</v>
      </c>
    </row>
    <row r="115" spans="1:12" ht="105" x14ac:dyDescent="0.25">
      <c r="A115" t="s">
        <v>8087</v>
      </c>
      <c r="B115" t="str">
        <f t="shared" si="4"/>
        <v>Palkia</v>
      </c>
      <c r="C115" t="s">
        <v>8110</v>
      </c>
      <c r="D115" t="str">
        <f t="shared" si="5"/>
        <v>legend_palkia</v>
      </c>
      <c r="E115" t="s">
        <v>7462</v>
      </c>
      <c r="G115" s="25" t="s">
        <v>8197</v>
      </c>
      <c r="H115" s="25" t="s">
        <v>8177</v>
      </c>
      <c r="I115" t="s">
        <v>8126</v>
      </c>
      <c r="J115" s="25"/>
      <c r="K115">
        <v>1</v>
      </c>
      <c r="L115">
        <v>4</v>
      </c>
    </row>
    <row r="116" spans="1:12" ht="300" x14ac:dyDescent="0.25">
      <c r="A116" t="s">
        <v>8087</v>
      </c>
      <c r="B116" t="str">
        <f t="shared" si="4"/>
        <v>Palkia</v>
      </c>
      <c r="C116" t="s">
        <v>8110</v>
      </c>
      <c r="D116" t="str">
        <f t="shared" si="5"/>
        <v>legend_palkia</v>
      </c>
      <c r="E116" t="s">
        <v>7462</v>
      </c>
      <c r="G116" s="25" t="s">
        <v>8214</v>
      </c>
      <c r="H116" s="25" t="s">
        <v>8206</v>
      </c>
      <c r="I116" s="25" t="s">
        <v>8206</v>
      </c>
      <c r="J116" s="25" t="s">
        <v>8073</v>
      </c>
      <c r="K116">
        <v>1</v>
      </c>
      <c r="L116">
        <v>5</v>
      </c>
    </row>
    <row r="117" spans="1:12" ht="165" x14ac:dyDescent="0.25">
      <c r="A117" t="s">
        <v>8087</v>
      </c>
      <c r="B117" t="str">
        <f t="shared" si="4"/>
        <v>Raikou</v>
      </c>
      <c r="C117" t="s">
        <v>8111</v>
      </c>
      <c r="D117" t="str">
        <f t="shared" si="5"/>
        <v>legend_raikou</v>
      </c>
      <c r="E117" t="s">
        <v>7462</v>
      </c>
      <c r="G117" s="25" t="s">
        <v>8191</v>
      </c>
      <c r="H117" s="25" t="s">
        <v>8127</v>
      </c>
      <c r="I117" t="s">
        <v>8080</v>
      </c>
      <c r="J117" s="25"/>
      <c r="K117">
        <v>1</v>
      </c>
      <c r="L117">
        <v>1</v>
      </c>
    </row>
    <row r="118" spans="1:12" ht="150" x14ac:dyDescent="0.25">
      <c r="A118" t="s">
        <v>8087</v>
      </c>
      <c r="B118" t="str">
        <f t="shared" si="4"/>
        <v>Raikou</v>
      </c>
      <c r="C118" t="s">
        <v>8111</v>
      </c>
      <c r="D118" t="str">
        <f t="shared" si="5"/>
        <v>legend_raikou</v>
      </c>
      <c r="E118" t="s">
        <v>7462</v>
      </c>
      <c r="G118" s="25" t="s">
        <v>8192</v>
      </c>
      <c r="H118" s="25" t="s">
        <v>8178</v>
      </c>
      <c r="I118" t="s">
        <v>8122</v>
      </c>
      <c r="J118" s="25"/>
      <c r="K118">
        <v>1</v>
      </c>
      <c r="L118">
        <v>2</v>
      </c>
    </row>
    <row r="119" spans="1:12" ht="135" x14ac:dyDescent="0.25">
      <c r="A119" t="s">
        <v>8087</v>
      </c>
      <c r="B119" t="str">
        <f t="shared" si="4"/>
        <v>Raikou</v>
      </c>
      <c r="C119" t="s">
        <v>8111</v>
      </c>
      <c r="D119" t="str">
        <f t="shared" si="5"/>
        <v>legend_raikou</v>
      </c>
      <c r="E119" t="s">
        <v>7462</v>
      </c>
      <c r="G119" s="25" t="s">
        <v>8193</v>
      </c>
      <c r="H119" s="25" t="s">
        <v>8179</v>
      </c>
      <c r="I119" t="s">
        <v>8124</v>
      </c>
      <c r="J119" s="25"/>
      <c r="K119">
        <v>1</v>
      </c>
      <c r="L119">
        <v>3</v>
      </c>
    </row>
    <row r="120" spans="1:12" ht="135" x14ac:dyDescent="0.25">
      <c r="A120" t="s">
        <v>8087</v>
      </c>
      <c r="B120" t="str">
        <f t="shared" si="4"/>
        <v>Raikou</v>
      </c>
      <c r="C120" t="s">
        <v>8111</v>
      </c>
      <c r="D120" t="str">
        <f t="shared" si="5"/>
        <v>legend_raikou</v>
      </c>
      <c r="E120" t="s">
        <v>7462</v>
      </c>
      <c r="G120" s="25" t="s">
        <v>8203</v>
      </c>
      <c r="H120" s="25" t="s">
        <v>8180</v>
      </c>
      <c r="I120" t="s">
        <v>8126</v>
      </c>
      <c r="J120" s="25"/>
      <c r="K120">
        <v>1</v>
      </c>
      <c r="L120">
        <v>4</v>
      </c>
    </row>
    <row r="121" spans="1:12" ht="300" x14ac:dyDescent="0.25">
      <c r="A121" t="s">
        <v>8087</v>
      </c>
      <c r="B121" t="str">
        <f t="shared" si="4"/>
        <v>Raikou</v>
      </c>
      <c r="C121" t="s">
        <v>8111</v>
      </c>
      <c r="D121" t="str">
        <f t="shared" si="5"/>
        <v>legend_raikou</v>
      </c>
      <c r="E121" t="s">
        <v>7462</v>
      </c>
      <c r="G121" s="25" t="s">
        <v>8077</v>
      </c>
      <c r="H121" s="25" t="s">
        <v>8206</v>
      </c>
      <c r="I121" s="25" t="s">
        <v>8206</v>
      </c>
      <c r="J121" s="25" t="s">
        <v>8509</v>
      </c>
      <c r="K121">
        <v>1</v>
      </c>
      <c r="L121">
        <v>5</v>
      </c>
    </row>
    <row r="122" spans="1:12" ht="165" x14ac:dyDescent="0.25">
      <c r="A122" t="s">
        <v>8087</v>
      </c>
      <c r="B122" t="str">
        <f t="shared" ref="B122:B126" si="6">PROPER(C122)</f>
        <v>Rayquaza</v>
      </c>
      <c r="C122" t="s">
        <v>8921</v>
      </c>
      <c r="D122" t="str">
        <f t="shared" si="5"/>
        <v>legend_rayquaza</v>
      </c>
      <c r="E122" t="s">
        <v>7462</v>
      </c>
      <c r="G122" s="25" t="s">
        <v>8191</v>
      </c>
      <c r="H122" s="25" t="s">
        <v>8127</v>
      </c>
      <c r="I122" t="s">
        <v>8080</v>
      </c>
      <c r="J122" s="25"/>
      <c r="K122">
        <v>1</v>
      </c>
      <c r="L122">
        <v>1</v>
      </c>
    </row>
    <row r="123" spans="1:12" ht="150" x14ac:dyDescent="0.25">
      <c r="A123" t="s">
        <v>8087</v>
      </c>
      <c r="B123" t="str">
        <f t="shared" si="6"/>
        <v>Rayquaza</v>
      </c>
      <c r="C123" t="s">
        <v>8921</v>
      </c>
      <c r="D123" t="str">
        <f t="shared" si="5"/>
        <v>legend_rayquaza</v>
      </c>
      <c r="E123" t="s">
        <v>7462</v>
      </c>
      <c r="G123" s="25" t="s">
        <v>8192</v>
      </c>
      <c r="H123" s="25" t="s">
        <v>8922</v>
      </c>
      <c r="I123" t="s">
        <v>8122</v>
      </c>
      <c r="J123" s="25"/>
      <c r="K123">
        <v>1</v>
      </c>
      <c r="L123">
        <v>2</v>
      </c>
    </row>
    <row r="124" spans="1:12" ht="135" x14ac:dyDescent="0.25">
      <c r="A124" t="s">
        <v>8087</v>
      </c>
      <c r="B124" t="str">
        <f t="shared" si="6"/>
        <v>Rayquaza</v>
      </c>
      <c r="C124" t="s">
        <v>8921</v>
      </c>
      <c r="D124" t="str">
        <f t="shared" si="5"/>
        <v>legend_rayquaza</v>
      </c>
      <c r="E124" t="s">
        <v>7462</v>
      </c>
      <c r="G124" s="25" t="s">
        <v>8193</v>
      </c>
      <c r="H124" s="25" t="s">
        <v>8923</v>
      </c>
      <c r="I124" t="s">
        <v>8124</v>
      </c>
      <c r="J124" s="25"/>
      <c r="K124">
        <v>1</v>
      </c>
      <c r="L124">
        <v>3</v>
      </c>
    </row>
    <row r="125" spans="1:12" ht="150" x14ac:dyDescent="0.25">
      <c r="A125" t="s">
        <v>8087</v>
      </c>
      <c r="B125" t="str">
        <f t="shared" si="6"/>
        <v>Rayquaza</v>
      </c>
      <c r="C125" t="s">
        <v>8921</v>
      </c>
      <c r="D125" t="str">
        <f t="shared" si="5"/>
        <v>legend_rayquaza</v>
      </c>
      <c r="E125" t="s">
        <v>7462</v>
      </c>
      <c r="G125" s="25" t="s">
        <v>8924</v>
      </c>
      <c r="H125" s="25" t="s">
        <v>8925</v>
      </c>
      <c r="I125" t="s">
        <v>8126</v>
      </c>
      <c r="J125" s="25"/>
      <c r="K125">
        <v>1</v>
      </c>
      <c r="L125">
        <v>4</v>
      </c>
    </row>
    <row r="126" spans="1:12" ht="330" x14ac:dyDescent="0.25">
      <c r="A126" t="s">
        <v>8087</v>
      </c>
      <c r="B126" t="str">
        <f t="shared" si="6"/>
        <v>Rayquaza</v>
      </c>
      <c r="C126" t="s">
        <v>8921</v>
      </c>
      <c r="D126" t="str">
        <f t="shared" si="5"/>
        <v>legend_rayquaza</v>
      </c>
      <c r="E126" t="s">
        <v>7462</v>
      </c>
      <c r="G126" s="25" t="s">
        <v>8926</v>
      </c>
      <c r="H126" s="25" t="s">
        <v>8206</v>
      </c>
      <c r="I126" s="25" t="s">
        <v>8206</v>
      </c>
      <c r="J126" s="25" t="s">
        <v>8929</v>
      </c>
      <c r="K126">
        <v>1</v>
      </c>
      <c r="L126">
        <v>5</v>
      </c>
    </row>
    <row r="127" spans="1:12" ht="165" x14ac:dyDescent="0.25">
      <c r="A127" t="s">
        <v>8087</v>
      </c>
      <c r="B127" t="str">
        <f t="shared" si="4"/>
        <v>Suicune</v>
      </c>
      <c r="C127" t="s">
        <v>8112</v>
      </c>
      <c r="D127" t="str">
        <f t="shared" si="5"/>
        <v>legend_suicune</v>
      </c>
      <c r="E127" t="s">
        <v>7462</v>
      </c>
      <c r="G127" s="25" t="s">
        <v>8191</v>
      </c>
      <c r="H127" s="25" t="s">
        <v>8127</v>
      </c>
      <c r="I127" t="s">
        <v>8080</v>
      </c>
      <c r="J127" s="25"/>
      <c r="K127">
        <v>1</v>
      </c>
      <c r="L127">
        <v>1</v>
      </c>
    </row>
    <row r="128" spans="1:12" ht="150" x14ac:dyDescent="0.25">
      <c r="A128" t="s">
        <v>8087</v>
      </c>
      <c r="B128" t="str">
        <f t="shared" si="4"/>
        <v>Suicune</v>
      </c>
      <c r="C128" t="s">
        <v>8112</v>
      </c>
      <c r="D128" t="str">
        <f t="shared" si="5"/>
        <v>legend_suicune</v>
      </c>
      <c r="E128" t="s">
        <v>7462</v>
      </c>
      <c r="G128" s="25" t="s">
        <v>8192</v>
      </c>
      <c r="H128" s="25" t="s">
        <v>8181</v>
      </c>
      <c r="I128" t="s">
        <v>8122</v>
      </c>
      <c r="J128" s="25"/>
      <c r="K128">
        <v>1</v>
      </c>
      <c r="L128">
        <v>2</v>
      </c>
    </row>
    <row r="129" spans="1:13" ht="135" x14ac:dyDescent="0.25">
      <c r="A129" t="s">
        <v>8087</v>
      </c>
      <c r="B129" t="str">
        <f t="shared" si="4"/>
        <v>Suicune</v>
      </c>
      <c r="C129" t="s">
        <v>8112</v>
      </c>
      <c r="D129" t="str">
        <f t="shared" si="5"/>
        <v>legend_suicune</v>
      </c>
      <c r="E129" t="s">
        <v>7462</v>
      </c>
      <c r="G129" s="25" t="s">
        <v>8193</v>
      </c>
      <c r="H129" s="25" t="s">
        <v>8182</v>
      </c>
      <c r="I129" t="s">
        <v>8124</v>
      </c>
      <c r="J129" s="25"/>
      <c r="K129">
        <v>1</v>
      </c>
      <c r="L129">
        <v>3</v>
      </c>
    </row>
    <row r="130" spans="1:13" ht="135" x14ac:dyDescent="0.25">
      <c r="A130" t="s">
        <v>8087</v>
      </c>
      <c r="B130" t="str">
        <f t="shared" si="4"/>
        <v>Suicune</v>
      </c>
      <c r="C130" t="s">
        <v>8112</v>
      </c>
      <c r="D130" t="str">
        <f t="shared" si="5"/>
        <v>legend_suicune</v>
      </c>
      <c r="E130" t="s">
        <v>7462</v>
      </c>
      <c r="G130" s="25" t="s">
        <v>8204</v>
      </c>
      <c r="H130" s="25" t="s">
        <v>8183</v>
      </c>
      <c r="I130" t="s">
        <v>8126</v>
      </c>
      <c r="J130" s="25"/>
      <c r="K130">
        <v>1</v>
      </c>
      <c r="L130">
        <v>4</v>
      </c>
    </row>
    <row r="131" spans="1:13" ht="315" x14ac:dyDescent="0.25">
      <c r="A131" t="s">
        <v>8087</v>
      </c>
      <c r="B131" t="str">
        <f t="shared" si="4"/>
        <v>Suicune</v>
      </c>
      <c r="C131" t="s">
        <v>8112</v>
      </c>
      <c r="D131" t="str">
        <f t="shared" si="5"/>
        <v>legend_suicune</v>
      </c>
      <c r="E131" t="s">
        <v>7462</v>
      </c>
      <c r="G131" s="25" t="s">
        <v>8078</v>
      </c>
      <c r="H131" s="25" t="s">
        <v>8206</v>
      </c>
      <c r="I131" s="25" t="s">
        <v>8206</v>
      </c>
      <c r="J131" s="25" t="s">
        <v>8508</v>
      </c>
      <c r="K131">
        <v>1</v>
      </c>
      <c r="L131">
        <v>5</v>
      </c>
    </row>
    <row r="132" spans="1:13" ht="165" x14ac:dyDescent="0.25">
      <c r="A132" t="s">
        <v>8087</v>
      </c>
      <c r="B132" t="str">
        <f>PROPER(C132)</f>
        <v>Type: Null</v>
      </c>
      <c r="C132" t="s">
        <v>8113</v>
      </c>
      <c r="D132" t="str">
        <f>"legend_"&amp;LOWER(SUBSTITUTE(SUBSTITUTE(C132," ","_"),":",""))</f>
        <v>legend_type_null</v>
      </c>
      <c r="E132" t="s">
        <v>7462</v>
      </c>
      <c r="G132" s="25" t="s">
        <v>8191</v>
      </c>
      <c r="H132" s="25" t="s">
        <v>8127</v>
      </c>
      <c r="I132" t="s">
        <v>8080</v>
      </c>
      <c r="J132" s="25"/>
      <c r="K132">
        <v>1</v>
      </c>
      <c r="L132">
        <v>1</v>
      </c>
    </row>
    <row r="133" spans="1:13" ht="150" x14ac:dyDescent="0.25">
      <c r="A133" t="s">
        <v>8087</v>
      </c>
      <c r="B133" t="str">
        <f t="shared" si="4"/>
        <v>Type: Null</v>
      </c>
      <c r="C133" t="s">
        <v>8113</v>
      </c>
      <c r="D133" t="str">
        <f t="shared" si="5"/>
        <v>legend_type_null</v>
      </c>
      <c r="E133" t="s">
        <v>7462</v>
      </c>
      <c r="G133" s="25" t="s">
        <v>8192</v>
      </c>
      <c r="H133" s="25" t="s">
        <v>8184</v>
      </c>
      <c r="I133" t="s">
        <v>8122</v>
      </c>
      <c r="J133" s="25"/>
      <c r="K133">
        <v>1</v>
      </c>
      <c r="L133">
        <v>2</v>
      </c>
    </row>
    <row r="134" spans="1:13" ht="135" x14ac:dyDescent="0.25">
      <c r="A134" t="s">
        <v>8087</v>
      </c>
      <c r="B134" t="str">
        <f t="shared" si="4"/>
        <v>Type: Null</v>
      </c>
      <c r="C134" t="s">
        <v>8113</v>
      </c>
      <c r="D134" t="str">
        <f t="shared" si="5"/>
        <v>legend_type_null</v>
      </c>
      <c r="E134" t="s">
        <v>7462</v>
      </c>
      <c r="G134" s="25" t="s">
        <v>8193</v>
      </c>
      <c r="H134" s="25" t="s">
        <v>8185</v>
      </c>
      <c r="I134" t="s">
        <v>8124</v>
      </c>
      <c r="J134" s="25"/>
      <c r="K134">
        <v>1</v>
      </c>
      <c r="L134">
        <v>3</v>
      </c>
    </row>
    <row r="135" spans="1:13" ht="409.5" x14ac:dyDescent="0.25">
      <c r="A135" t="s">
        <v>8087</v>
      </c>
      <c r="B135" t="str">
        <f t="shared" si="4"/>
        <v>Type: Null</v>
      </c>
      <c r="C135" t="s">
        <v>8113</v>
      </c>
      <c r="D135" t="str">
        <f t="shared" si="5"/>
        <v>legend_type_null</v>
      </c>
      <c r="E135" t="s">
        <v>7462</v>
      </c>
      <c r="G135" s="25" t="s">
        <v>8678</v>
      </c>
      <c r="H135" s="25" t="s">
        <v>8186</v>
      </c>
      <c r="I135" t="s">
        <v>8126</v>
      </c>
      <c r="J135" s="25"/>
      <c r="K135">
        <v>1</v>
      </c>
      <c r="L135">
        <v>4</v>
      </c>
      <c r="M135" s="25" t="s">
        <v>8946</v>
      </c>
    </row>
    <row r="136" spans="1:13" ht="315" x14ac:dyDescent="0.25">
      <c r="A136" t="s">
        <v>8087</v>
      </c>
      <c r="B136" t="str">
        <f t="shared" si="4"/>
        <v>Type: Null</v>
      </c>
      <c r="C136" t="s">
        <v>8113</v>
      </c>
      <c r="D136" t="str">
        <f t="shared" ref="D136:D144" si="7">"legend_"&amp;LOWER(SUBSTITUTE(SUBSTITUTE(C136," ","_"),":",""))</f>
        <v>legend_type_null</v>
      </c>
      <c r="E136" t="s">
        <v>7462</v>
      </c>
      <c r="F136" s="25"/>
      <c r="G136" s="25" t="s">
        <v>8677</v>
      </c>
      <c r="H136" s="25" t="s">
        <v>8206</v>
      </c>
      <c r="I136" s="25" t="s">
        <v>8206</v>
      </c>
      <c r="J136" s="25" t="s">
        <v>8083</v>
      </c>
      <c r="K136">
        <v>1</v>
      </c>
      <c r="L136">
        <v>5</v>
      </c>
    </row>
    <row r="137" spans="1:13" ht="165" x14ac:dyDescent="0.25">
      <c r="A137" t="s">
        <v>8087</v>
      </c>
      <c r="B137" t="str">
        <f t="shared" ref="B137:B146" si="8">PROPER(C137)</f>
        <v>Zapdos</v>
      </c>
      <c r="C137" t="s">
        <v>8114</v>
      </c>
      <c r="D137" t="str">
        <f t="shared" si="7"/>
        <v>legend_zapdos</v>
      </c>
      <c r="E137" t="s">
        <v>7462</v>
      </c>
      <c r="G137" s="25" t="s">
        <v>8191</v>
      </c>
      <c r="H137" s="25" t="s">
        <v>8127</v>
      </c>
      <c r="I137" t="s">
        <v>8080</v>
      </c>
      <c r="J137" s="25"/>
      <c r="K137">
        <v>1</v>
      </c>
      <c r="L137">
        <v>1</v>
      </c>
    </row>
    <row r="138" spans="1:13" ht="150" x14ac:dyDescent="0.25">
      <c r="A138" t="s">
        <v>8087</v>
      </c>
      <c r="B138" t="str">
        <f t="shared" si="8"/>
        <v>Zapdos</v>
      </c>
      <c r="C138" t="s">
        <v>8114</v>
      </c>
      <c r="D138" t="str">
        <f t="shared" si="7"/>
        <v>legend_zapdos</v>
      </c>
      <c r="E138" t="s">
        <v>7462</v>
      </c>
      <c r="G138" s="25" t="s">
        <v>8192</v>
      </c>
      <c r="H138" s="25" t="s">
        <v>8152</v>
      </c>
      <c r="I138" t="s">
        <v>8122</v>
      </c>
      <c r="J138" s="25"/>
      <c r="K138">
        <v>1</v>
      </c>
      <c r="L138">
        <v>2</v>
      </c>
    </row>
    <row r="139" spans="1:13" ht="135" x14ac:dyDescent="0.25">
      <c r="A139" t="s">
        <v>8087</v>
      </c>
      <c r="B139" t="str">
        <f t="shared" si="8"/>
        <v>Zapdos</v>
      </c>
      <c r="C139" t="s">
        <v>8114</v>
      </c>
      <c r="D139" t="str">
        <f t="shared" si="7"/>
        <v>legend_zapdos</v>
      </c>
      <c r="E139" t="s">
        <v>7462</v>
      </c>
      <c r="G139" s="25" t="s">
        <v>8193</v>
      </c>
      <c r="H139" s="25" t="s">
        <v>8153</v>
      </c>
      <c r="I139" t="s">
        <v>8124</v>
      </c>
      <c r="J139" s="25"/>
      <c r="K139">
        <v>1</v>
      </c>
      <c r="L139">
        <v>3</v>
      </c>
    </row>
    <row r="140" spans="1:13" ht="409.5" x14ac:dyDescent="0.25">
      <c r="A140" t="s">
        <v>8087</v>
      </c>
      <c r="B140" t="str">
        <f t="shared" si="8"/>
        <v>Zapdos</v>
      </c>
      <c r="C140" t="s">
        <v>8114</v>
      </c>
      <c r="D140" t="str">
        <f t="shared" si="7"/>
        <v>legend_zapdos</v>
      </c>
      <c r="E140" t="s">
        <v>7462</v>
      </c>
      <c r="G140" s="25" t="s">
        <v>8670</v>
      </c>
      <c r="H140" s="25" t="s">
        <v>8187</v>
      </c>
      <c r="I140" t="s">
        <v>8126</v>
      </c>
      <c r="J140" s="25"/>
      <c r="K140">
        <v>1</v>
      </c>
      <c r="L140">
        <v>4</v>
      </c>
      <c r="M140" s="25" t="s">
        <v>8957</v>
      </c>
    </row>
    <row r="141" spans="1:13" ht="315" x14ac:dyDescent="0.25">
      <c r="A141" t="s">
        <v>8087</v>
      </c>
      <c r="B141" t="str">
        <f t="shared" si="8"/>
        <v>Zapdos</v>
      </c>
      <c r="C141" t="s">
        <v>8114</v>
      </c>
      <c r="D141" t="str">
        <f t="shared" si="7"/>
        <v>legend_zapdos</v>
      </c>
      <c r="E141" t="s">
        <v>7462</v>
      </c>
      <c r="G141" s="25" t="s">
        <v>8225</v>
      </c>
      <c r="H141" s="25" t="s">
        <v>8206</v>
      </c>
      <c r="I141" s="25" t="s">
        <v>8206</v>
      </c>
      <c r="J141" s="25"/>
      <c r="K141">
        <v>1</v>
      </c>
      <c r="L141">
        <v>5</v>
      </c>
    </row>
    <row r="142" spans="1:13" ht="165" x14ac:dyDescent="0.25">
      <c r="A142" t="s">
        <v>8087</v>
      </c>
      <c r="B142" t="str">
        <f t="shared" si="8"/>
        <v>Zygarde</v>
      </c>
      <c r="C142" t="s">
        <v>8115</v>
      </c>
      <c r="D142" t="str">
        <f t="shared" si="7"/>
        <v>legend_zygarde</v>
      </c>
      <c r="E142" t="s">
        <v>7462</v>
      </c>
      <c r="G142" s="25" t="s">
        <v>8191</v>
      </c>
      <c r="H142" s="25" t="s">
        <v>8127</v>
      </c>
      <c r="I142" t="s">
        <v>8080</v>
      </c>
      <c r="J142" s="25"/>
      <c r="K142">
        <v>1</v>
      </c>
      <c r="L142">
        <v>1</v>
      </c>
    </row>
    <row r="143" spans="1:13" ht="150" x14ac:dyDescent="0.25">
      <c r="A143" t="s">
        <v>8087</v>
      </c>
      <c r="B143" t="str">
        <f t="shared" si="8"/>
        <v>Zygarde</v>
      </c>
      <c r="C143" t="s">
        <v>8115</v>
      </c>
      <c r="D143" t="str">
        <f t="shared" si="7"/>
        <v>legend_zygarde</v>
      </c>
      <c r="E143" t="s">
        <v>7462</v>
      </c>
      <c r="G143" s="25" t="s">
        <v>8192</v>
      </c>
      <c r="H143" s="25" t="s">
        <v>8188</v>
      </c>
      <c r="I143" t="s">
        <v>8122</v>
      </c>
      <c r="J143" s="25"/>
      <c r="K143">
        <v>1</v>
      </c>
      <c r="L143">
        <v>2</v>
      </c>
    </row>
    <row r="144" spans="1:13" ht="135" x14ac:dyDescent="0.25">
      <c r="A144" t="s">
        <v>8087</v>
      </c>
      <c r="B144" t="str">
        <f t="shared" si="8"/>
        <v>Zygarde</v>
      </c>
      <c r="C144" t="s">
        <v>8115</v>
      </c>
      <c r="D144" t="str">
        <f t="shared" si="7"/>
        <v>legend_zygarde</v>
      </c>
      <c r="E144" t="s">
        <v>7462</v>
      </c>
      <c r="G144" s="25" t="s">
        <v>8193</v>
      </c>
      <c r="H144" s="25" t="s">
        <v>8189</v>
      </c>
      <c r="I144" t="s">
        <v>8124</v>
      </c>
      <c r="J144" s="25"/>
      <c r="K144">
        <v>1</v>
      </c>
      <c r="L144">
        <v>3</v>
      </c>
    </row>
    <row r="145" spans="1:13" ht="409.5" x14ac:dyDescent="0.25">
      <c r="A145" t="s">
        <v>8087</v>
      </c>
      <c r="B145" t="str">
        <f t="shared" si="8"/>
        <v>Zygarde</v>
      </c>
      <c r="C145" t="s">
        <v>8115</v>
      </c>
      <c r="D145" t="s">
        <v>8116</v>
      </c>
      <c r="E145" t="s">
        <v>7462</v>
      </c>
      <c r="G145" s="25" t="s">
        <v>8674</v>
      </c>
      <c r="H145" s="25" t="s">
        <v>8190</v>
      </c>
      <c r="I145" t="s">
        <v>8126</v>
      </c>
      <c r="J145" s="25"/>
      <c r="K145">
        <v>1</v>
      </c>
      <c r="L145">
        <v>4</v>
      </c>
      <c r="M145" s="25" t="s">
        <v>8958</v>
      </c>
    </row>
    <row r="146" spans="1:13" ht="345" x14ac:dyDescent="0.25">
      <c r="A146" t="s">
        <v>8087</v>
      </c>
      <c r="B146" t="str">
        <f t="shared" si="8"/>
        <v>Zygarde</v>
      </c>
      <c r="C146" t="s">
        <v>8115</v>
      </c>
      <c r="D146" t="s">
        <v>8117</v>
      </c>
      <c r="E146" t="s">
        <v>7462</v>
      </c>
      <c r="G146" s="25" t="s">
        <v>8208</v>
      </c>
      <c r="H146" s="25" t="s">
        <v>8206</v>
      </c>
      <c r="I146" s="25" t="s">
        <v>8206</v>
      </c>
      <c r="J146" s="25" t="s">
        <v>8086</v>
      </c>
      <c r="K146">
        <v>1</v>
      </c>
      <c r="L146">
        <v>5</v>
      </c>
    </row>
  </sheetData>
  <autoFilter ref="A1:M146" xr:uid="{A53D7E4E-5E8F-485B-A655-AAECABE071B6}"/>
  <conditionalFormatting sqref="J2:J146">
    <cfRule type="containsBlanks" dxfId="0" priority="1">
      <formula>LEN(TRIM(J2))=0</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4D343-31B6-4087-BE40-0CBE1FE98AC0}">
  <dimension ref="A1:K229"/>
  <sheetViews>
    <sheetView topLeftCell="D1" zoomScale="70" zoomScaleNormal="70" workbookViewId="0">
      <pane ySplit="1" topLeftCell="A14" activePane="bottomLeft" state="frozen"/>
      <selection pane="bottomLeft" activeCell="G19" sqref="G19"/>
    </sheetView>
  </sheetViews>
  <sheetFormatPr defaultRowHeight="15" x14ac:dyDescent="0.25"/>
  <cols>
    <col min="1" max="1" width="19.28515625" customWidth="1"/>
    <col min="2" max="3" width="27.28515625" customWidth="1"/>
    <col min="4" max="4" width="36" bestFit="1" customWidth="1"/>
    <col min="5" max="7" width="22.42578125" customWidth="1"/>
    <col min="8" max="8" width="81.5703125" customWidth="1"/>
    <col min="9" max="10" width="6" customWidth="1"/>
  </cols>
  <sheetData>
    <row r="1" spans="1:11" x14ac:dyDescent="0.25">
      <c r="A1" s="3" t="s">
        <v>7871</v>
      </c>
      <c r="B1" s="3" t="s">
        <v>7866</v>
      </c>
      <c r="C1" s="3" t="s">
        <v>7988</v>
      </c>
      <c r="D1" s="3" t="s">
        <v>384</v>
      </c>
      <c r="E1" s="3" t="s">
        <v>7870</v>
      </c>
      <c r="F1" s="3" t="s">
        <v>8704</v>
      </c>
      <c r="G1" s="3" t="s">
        <v>266</v>
      </c>
      <c r="H1" s="3" t="s">
        <v>7869</v>
      </c>
      <c r="I1" s="3" t="s">
        <v>400</v>
      </c>
      <c r="J1" s="3" t="s">
        <v>794</v>
      </c>
      <c r="K1" s="3" t="s">
        <v>8943</v>
      </c>
    </row>
    <row r="2" spans="1:11" ht="45" x14ac:dyDescent="0.25">
      <c r="A2" t="str">
        <f>LEFT(G2,SEARCH(" ",G2)-1)</f>
        <v>Excavated</v>
      </c>
      <c r="B2" t="str">
        <f>SUBSTITUTE(SUBSTITUTE(SUBSTITUTE(SUBSTITUTE(SUBSTITUTE(LOWER(D2), " ", "_"), "(", ""), ")", ""), "'", ""), ".", "")</f>
        <v>ancient_fossil</v>
      </c>
      <c r="C2" t="str">
        <f>UPPER(LEFT(D2,IFERROR(SEARCH(" (",D2)-1,LEN(D2))))</f>
        <v>ANCIENT FOSSIL</v>
      </c>
      <c r="D2" t="s">
        <v>7384</v>
      </c>
      <c r="E2" t="s">
        <v>8057</v>
      </c>
      <c r="G2" t="s">
        <v>7487</v>
      </c>
      <c r="H2" s="25" t="s">
        <v>9116</v>
      </c>
      <c r="I2">
        <v>10</v>
      </c>
      <c r="J2">
        <v>0</v>
      </c>
    </row>
    <row r="3" spans="1:11" ht="45" x14ac:dyDescent="0.25">
      <c r="A3" t="str">
        <f t="shared" ref="A3:A51" si="0">LEFT(G3,SEARCH(" ",G3)-1)</f>
        <v>Excavated</v>
      </c>
      <c r="B3" t="str">
        <f>SUBSTITUTE(SUBSTITUTE(SUBSTITUTE(SUBSTITUTE(SUBSTITUTE(LOWER(D3), " ", "_"), "(", ""), ")", ""), "'", ""), ".", "")</f>
        <v>rare_bone</v>
      </c>
      <c r="C3" t="str">
        <f t="shared" ref="C3:C66" si="1">UPPER(LEFT(D3,IFERROR(SEARCH(" (",D3)-1,LEN(D3))))</f>
        <v>RARE BONE</v>
      </c>
      <c r="D3" t="s">
        <v>7385</v>
      </c>
      <c r="E3" t="s">
        <v>8057</v>
      </c>
      <c r="G3" t="s">
        <v>7487</v>
      </c>
      <c r="H3" s="25" t="s">
        <v>9117</v>
      </c>
      <c r="I3">
        <v>18</v>
      </c>
      <c r="J3">
        <v>0</v>
      </c>
    </row>
    <row r="4" spans="1:11" ht="45" x14ac:dyDescent="0.25">
      <c r="A4" t="str">
        <f t="shared" si="0"/>
        <v>Excavated</v>
      </c>
      <c r="B4" t="str">
        <f t="shared" ref="B4:B68" si="2">SUBSTITUTE(SUBSTITUTE(SUBSTITUTE(SUBSTITUTE(SUBSTITUTE(LOWER(D4), " ", "_"), "(", ""), ")", ""), "'", ""), ".", "")</f>
        <v>relic_band</v>
      </c>
      <c r="C4" t="str">
        <f t="shared" si="1"/>
        <v>RELIC BAND</v>
      </c>
      <c r="D4" t="s">
        <v>7386</v>
      </c>
      <c r="E4" t="s">
        <v>8057</v>
      </c>
      <c r="G4" t="s">
        <v>7487</v>
      </c>
      <c r="H4" s="25" t="s">
        <v>7999</v>
      </c>
      <c r="I4">
        <v>6</v>
      </c>
      <c r="J4">
        <v>0</v>
      </c>
    </row>
    <row r="5" spans="1:11" ht="45" x14ac:dyDescent="0.25">
      <c r="A5" t="str">
        <f t="shared" si="0"/>
        <v>Excavated</v>
      </c>
      <c r="B5" t="str">
        <f t="shared" si="2"/>
        <v>relic_copper</v>
      </c>
      <c r="C5" t="str">
        <f t="shared" si="1"/>
        <v>RELIC COPPER</v>
      </c>
      <c r="D5" t="s">
        <v>7387</v>
      </c>
      <c r="E5" t="s">
        <v>8057</v>
      </c>
      <c r="G5" t="s">
        <v>7487</v>
      </c>
      <c r="H5" s="25" t="s">
        <v>8000</v>
      </c>
      <c r="I5">
        <v>10</v>
      </c>
      <c r="J5">
        <v>0</v>
      </c>
    </row>
    <row r="6" spans="1:11" ht="45" x14ac:dyDescent="0.25">
      <c r="A6" t="str">
        <f t="shared" si="0"/>
        <v>Excavated</v>
      </c>
      <c r="B6" t="str">
        <f t="shared" si="2"/>
        <v>relic_crown</v>
      </c>
      <c r="C6" t="str">
        <f t="shared" si="1"/>
        <v>RELIC CROWN</v>
      </c>
      <c r="D6" t="s">
        <v>7388</v>
      </c>
      <c r="E6" t="s">
        <v>8057</v>
      </c>
      <c r="G6" t="s">
        <v>7487</v>
      </c>
      <c r="H6" s="25" t="s">
        <v>8001</v>
      </c>
      <c r="I6">
        <v>3</v>
      </c>
      <c r="J6">
        <v>0</v>
      </c>
    </row>
    <row r="7" spans="1:11" ht="45" x14ac:dyDescent="0.25">
      <c r="A7" t="str">
        <f t="shared" si="0"/>
        <v>Excavated</v>
      </c>
      <c r="B7" t="str">
        <f t="shared" si="2"/>
        <v>relic_gold</v>
      </c>
      <c r="C7" t="str">
        <f t="shared" si="1"/>
        <v>RELIC GOLD</v>
      </c>
      <c r="D7" t="s">
        <v>7389</v>
      </c>
      <c r="E7" t="s">
        <v>8057</v>
      </c>
      <c r="G7" t="s">
        <v>7487</v>
      </c>
      <c r="H7" s="25" t="s">
        <v>8002</v>
      </c>
      <c r="I7">
        <v>4</v>
      </c>
      <c r="J7">
        <v>0</v>
      </c>
    </row>
    <row r="8" spans="1:11" ht="45" x14ac:dyDescent="0.25">
      <c r="A8" t="str">
        <f t="shared" si="0"/>
        <v>Excavated</v>
      </c>
      <c r="B8" t="str">
        <f t="shared" si="2"/>
        <v>relic_silver</v>
      </c>
      <c r="C8" t="str">
        <f t="shared" si="1"/>
        <v>RELIC SILVER</v>
      </c>
      <c r="D8" t="s">
        <v>7390</v>
      </c>
      <c r="E8" t="s">
        <v>8057</v>
      </c>
      <c r="G8" t="s">
        <v>7487</v>
      </c>
      <c r="H8" s="25" t="s">
        <v>8003</v>
      </c>
      <c r="I8">
        <v>10</v>
      </c>
      <c r="J8">
        <v>0</v>
      </c>
    </row>
    <row r="9" spans="1:11" ht="45" x14ac:dyDescent="0.25">
      <c r="A9" t="str">
        <f t="shared" si="0"/>
        <v>Excavated</v>
      </c>
      <c r="B9" t="str">
        <f t="shared" si="2"/>
        <v>relic_statue</v>
      </c>
      <c r="C9" t="str">
        <f t="shared" si="1"/>
        <v>RELIC STATUE</v>
      </c>
      <c r="D9" t="s">
        <v>7391</v>
      </c>
      <c r="E9" t="s">
        <v>8057</v>
      </c>
      <c r="G9" t="s">
        <v>7487</v>
      </c>
      <c r="H9" s="25" t="s">
        <v>8004</v>
      </c>
      <c r="I9">
        <v>4</v>
      </c>
      <c r="J9">
        <v>0</v>
      </c>
    </row>
    <row r="10" spans="1:11" ht="45" x14ac:dyDescent="0.25">
      <c r="A10" t="str">
        <f t="shared" si="0"/>
        <v>Excavated</v>
      </c>
      <c r="B10" t="str">
        <f t="shared" si="2"/>
        <v>relic_vase</v>
      </c>
      <c r="C10" t="str">
        <f t="shared" si="1"/>
        <v>RELIC VASE</v>
      </c>
      <c r="D10" t="s">
        <v>7392</v>
      </c>
      <c r="E10" t="s">
        <v>8057</v>
      </c>
      <c r="G10" t="s">
        <v>7487</v>
      </c>
      <c r="H10" s="25" t="s">
        <v>8005</v>
      </c>
      <c r="I10">
        <v>5</v>
      </c>
      <c r="J10">
        <v>0</v>
      </c>
    </row>
    <row r="11" spans="1:11" x14ac:dyDescent="0.25">
      <c r="A11" t="str">
        <f t="shared" si="0"/>
        <v>Disaster</v>
      </c>
      <c r="B11" t="str">
        <f t="shared" si="2"/>
        <v>capture_trap</v>
      </c>
      <c r="C11" t="str">
        <f t="shared" si="1"/>
        <v>CAPTURE TRAP</v>
      </c>
      <c r="D11" t="s">
        <v>7393</v>
      </c>
      <c r="E11" t="s">
        <v>8058</v>
      </c>
      <c r="G11" t="s">
        <v>7394</v>
      </c>
      <c r="H11" s="25" t="s">
        <v>7902</v>
      </c>
      <c r="I11">
        <v>1</v>
      </c>
      <c r="J11">
        <v>0</v>
      </c>
    </row>
    <row r="12" spans="1:11" ht="60" x14ac:dyDescent="0.25">
      <c r="A12" t="str">
        <f t="shared" si="0"/>
        <v>Disaster</v>
      </c>
      <c r="B12" t="str">
        <f>SUBSTITUTE(SUBSTITUTE(SUBSTITUTE(SUBSTITUTE(SUBSTITUTE(LOWER(D12), " ", "_"), "(", ""), ")", ""), "'", ""), ".", "")</f>
        <v>dining_voucher</v>
      </c>
      <c r="C12" t="str">
        <f t="shared" si="1"/>
        <v>DINING VOUCHER</v>
      </c>
      <c r="D12" t="s">
        <v>7906</v>
      </c>
      <c r="E12" t="s">
        <v>8058</v>
      </c>
      <c r="G12" t="s">
        <v>7394</v>
      </c>
      <c r="H12" s="25" t="s">
        <v>7907</v>
      </c>
      <c r="I12">
        <v>2</v>
      </c>
      <c r="J12">
        <v>0</v>
      </c>
    </row>
    <row r="13" spans="1:11" ht="409.5" x14ac:dyDescent="0.25">
      <c r="A13" t="str">
        <f t="shared" si="0"/>
        <v>Disaster</v>
      </c>
      <c r="B13" t="str">
        <f t="shared" si="2"/>
        <v>giovannis_leadership</v>
      </c>
      <c r="C13" t="str">
        <f t="shared" si="1"/>
        <v>GIOVANNI'S LEADERSHIP</v>
      </c>
      <c r="D13" t="s">
        <v>7395</v>
      </c>
      <c r="E13" t="s">
        <v>8058</v>
      </c>
      <c r="G13" t="s">
        <v>7394</v>
      </c>
      <c r="H13" s="25" t="s">
        <v>7899</v>
      </c>
      <c r="I13">
        <v>2</v>
      </c>
      <c r="J13">
        <v>0</v>
      </c>
      <c r="K13" s="25" t="s">
        <v>9017</v>
      </c>
    </row>
    <row r="14" spans="1:11" ht="45" x14ac:dyDescent="0.25">
      <c r="A14" t="str">
        <f t="shared" si="0"/>
        <v>Disaster</v>
      </c>
      <c r="B14" t="str">
        <f t="shared" si="2"/>
        <v>grunt_explosion</v>
      </c>
      <c r="C14" t="str">
        <f t="shared" si="1"/>
        <v>GRUNT EXPLOSION</v>
      </c>
      <c r="D14" t="s">
        <v>7396</v>
      </c>
      <c r="E14" t="s">
        <v>8058</v>
      </c>
      <c r="G14" t="s">
        <v>7394</v>
      </c>
      <c r="H14" s="25" t="s">
        <v>7900</v>
      </c>
      <c r="I14">
        <v>6</v>
      </c>
      <c r="J14">
        <v>0</v>
      </c>
    </row>
    <row r="15" spans="1:11" ht="45" x14ac:dyDescent="0.25">
      <c r="A15" t="str">
        <f t="shared" si="0"/>
        <v>Disaster</v>
      </c>
      <c r="B15" t="str">
        <f t="shared" si="2"/>
        <v>hangry_angry</v>
      </c>
      <c r="C15" t="str">
        <f t="shared" si="1"/>
        <v>HANGRY ANGRY</v>
      </c>
      <c r="D15" t="s">
        <v>7397</v>
      </c>
      <c r="E15" t="s">
        <v>8058</v>
      </c>
      <c r="G15" t="s">
        <v>7394</v>
      </c>
      <c r="H15" s="25" t="s">
        <v>8007</v>
      </c>
      <c r="I15">
        <v>1</v>
      </c>
      <c r="J15">
        <v>0</v>
      </c>
    </row>
    <row r="16" spans="1:11" ht="75" x14ac:dyDescent="0.25">
      <c r="A16" t="str">
        <f t="shared" si="0"/>
        <v>Disaster</v>
      </c>
      <c r="B16" t="str">
        <f t="shared" si="2"/>
        <v>haunter_haunting</v>
      </c>
      <c r="C16" t="str">
        <f t="shared" si="1"/>
        <v>HAUNTER HAUNTING</v>
      </c>
      <c r="D16" t="s">
        <v>7398</v>
      </c>
      <c r="E16" t="s">
        <v>8058</v>
      </c>
      <c r="G16" t="s">
        <v>7394</v>
      </c>
      <c r="H16" s="25" t="s">
        <v>8008</v>
      </c>
      <c r="I16">
        <v>3</v>
      </c>
      <c r="J16">
        <v>0</v>
      </c>
    </row>
    <row r="17" spans="1:10" ht="105" x14ac:dyDescent="0.25">
      <c r="A17" t="str">
        <f t="shared" si="0"/>
        <v>Disaster</v>
      </c>
      <c r="B17" t="str">
        <f t="shared" si="2"/>
        <v>hidden_treasure</v>
      </c>
      <c r="C17" t="str">
        <f t="shared" si="1"/>
        <v>HIDDEN TREASURE</v>
      </c>
      <c r="D17" t="s">
        <v>7399</v>
      </c>
      <c r="E17" t="s">
        <v>8058</v>
      </c>
      <c r="G17" t="s">
        <v>7394</v>
      </c>
      <c r="H17" s="25" t="s">
        <v>8006</v>
      </c>
      <c r="I17">
        <v>1</v>
      </c>
      <c r="J17">
        <v>0</v>
      </c>
    </row>
    <row r="18" spans="1:10" ht="90" x14ac:dyDescent="0.25">
      <c r="A18" t="str">
        <f t="shared" si="0"/>
        <v>Disaster</v>
      </c>
      <c r="B18" t="str">
        <f t="shared" si="2"/>
        <v>high_stakes_gambling</v>
      </c>
      <c r="C18" t="str">
        <f t="shared" si="1"/>
        <v>HIGH STAKES GAMBLING</v>
      </c>
      <c r="D18" t="s">
        <v>7400</v>
      </c>
      <c r="E18" t="s">
        <v>8058</v>
      </c>
      <c r="G18" t="s">
        <v>7394</v>
      </c>
      <c r="H18" s="25" t="s">
        <v>8009</v>
      </c>
      <c r="I18">
        <v>6</v>
      </c>
      <c r="J18">
        <v>0</v>
      </c>
    </row>
    <row r="19" spans="1:10" ht="75" x14ac:dyDescent="0.25">
      <c r="A19" t="str">
        <f t="shared" si="0"/>
        <v>Disaster</v>
      </c>
      <c r="B19" t="str">
        <f t="shared" si="2"/>
        <v>kidnapping</v>
      </c>
      <c r="C19" t="str">
        <f t="shared" si="1"/>
        <v>KIDNAPPING</v>
      </c>
      <c r="D19" t="s">
        <v>7401</v>
      </c>
      <c r="E19" t="s">
        <v>8058</v>
      </c>
      <c r="G19" t="s">
        <v>7394</v>
      </c>
      <c r="H19" s="25" t="s">
        <v>8010</v>
      </c>
      <c r="I19">
        <v>5</v>
      </c>
      <c r="J19">
        <v>0</v>
      </c>
    </row>
    <row r="20" spans="1:10" ht="90" x14ac:dyDescent="0.25">
      <c r="A20" t="str">
        <f t="shared" si="0"/>
        <v>Disaster</v>
      </c>
      <c r="B20" t="str">
        <f t="shared" si="2"/>
        <v>kogas_trap</v>
      </c>
      <c r="C20" t="str">
        <f t="shared" si="1"/>
        <v>KOGA'S TRAP</v>
      </c>
      <c r="D20" t="s">
        <v>7402</v>
      </c>
      <c r="E20" t="s">
        <v>8058</v>
      </c>
      <c r="G20" t="s">
        <v>7394</v>
      </c>
      <c r="H20" s="25" t="s">
        <v>8011</v>
      </c>
      <c r="I20">
        <v>2</v>
      </c>
      <c r="J20">
        <v>0</v>
      </c>
    </row>
    <row r="21" spans="1:10" x14ac:dyDescent="0.25">
      <c r="A21" t="str">
        <f t="shared" si="0"/>
        <v>Disaster</v>
      </c>
      <c r="B21" t="str">
        <f t="shared" si="2"/>
        <v>lances_influence</v>
      </c>
      <c r="C21" t="str">
        <f t="shared" si="1"/>
        <v>LANCE'S INFLUENCE</v>
      </c>
      <c r="D21" t="s">
        <v>7403</v>
      </c>
      <c r="E21" t="s">
        <v>8058</v>
      </c>
      <c r="G21" t="s">
        <v>7394</v>
      </c>
      <c r="H21" t="s">
        <v>7901</v>
      </c>
      <c r="I21">
        <v>1</v>
      </c>
      <c r="J21">
        <v>0</v>
      </c>
    </row>
    <row r="22" spans="1:10" ht="60" x14ac:dyDescent="0.25">
      <c r="A22" t="str">
        <f t="shared" si="0"/>
        <v>Disaster</v>
      </c>
      <c r="B22" t="str">
        <f t="shared" si="2"/>
        <v>lt_surges_plot</v>
      </c>
      <c r="C22" t="str">
        <f t="shared" si="1"/>
        <v>LT. SURGE'S PLOT</v>
      </c>
      <c r="D22" t="s">
        <v>7404</v>
      </c>
      <c r="E22" t="s">
        <v>8058</v>
      </c>
      <c r="G22" t="s">
        <v>7394</v>
      </c>
      <c r="H22" s="25" t="s">
        <v>8012</v>
      </c>
      <c r="I22">
        <v>2</v>
      </c>
      <c r="J22">
        <v>0</v>
      </c>
    </row>
    <row r="23" spans="1:10" x14ac:dyDescent="0.25">
      <c r="A23" t="str">
        <f t="shared" si="0"/>
        <v>Disaster</v>
      </c>
      <c r="B23" t="str">
        <f t="shared" si="2"/>
        <v>new_grunt</v>
      </c>
      <c r="C23" t="str">
        <f t="shared" si="1"/>
        <v>NEW GRUNT</v>
      </c>
      <c r="D23" t="s">
        <v>7405</v>
      </c>
      <c r="E23" t="s">
        <v>8058</v>
      </c>
      <c r="G23" t="s">
        <v>7394</v>
      </c>
      <c r="H23" t="s">
        <v>7904</v>
      </c>
      <c r="I23">
        <v>10</v>
      </c>
      <c r="J23">
        <v>0</v>
      </c>
    </row>
    <row r="24" spans="1:10" ht="45" x14ac:dyDescent="0.25">
      <c r="A24" t="str">
        <f t="shared" si="0"/>
        <v>Disaster</v>
      </c>
      <c r="B24" t="str">
        <f t="shared" si="2"/>
        <v>oaks_interference</v>
      </c>
      <c r="C24" t="str">
        <f t="shared" si="1"/>
        <v>OAK'S INTERFERENCE</v>
      </c>
      <c r="D24" t="s">
        <v>7406</v>
      </c>
      <c r="E24" t="s">
        <v>8058</v>
      </c>
      <c r="G24" t="s">
        <v>7394</v>
      </c>
      <c r="H24" s="25" t="s">
        <v>8013</v>
      </c>
      <c r="I24">
        <v>2</v>
      </c>
      <c r="J24">
        <v>0</v>
      </c>
    </row>
    <row r="25" spans="1:10" ht="45" x14ac:dyDescent="0.25">
      <c r="A25" t="str">
        <f t="shared" si="0"/>
        <v>Disaster</v>
      </c>
      <c r="B25" t="str">
        <f t="shared" si="2"/>
        <v>overeating</v>
      </c>
      <c r="C25" t="str">
        <f t="shared" si="1"/>
        <v>OVEREATING</v>
      </c>
      <c r="D25" t="s">
        <v>7407</v>
      </c>
      <c r="E25" t="s">
        <v>8058</v>
      </c>
      <c r="G25" t="s">
        <v>7394</v>
      </c>
      <c r="H25" s="25" t="s">
        <v>8014</v>
      </c>
      <c r="I25">
        <v>4</v>
      </c>
      <c r="J25">
        <v>0</v>
      </c>
    </row>
    <row r="26" spans="1:10" x14ac:dyDescent="0.25">
      <c r="A26" t="str">
        <f t="shared" si="0"/>
        <v>Disaster</v>
      </c>
      <c r="B26" t="str">
        <f t="shared" si="2"/>
        <v>pokémon_swarm</v>
      </c>
      <c r="C26" t="str">
        <f t="shared" si="1"/>
        <v>POKÉMON SWARM</v>
      </c>
      <c r="D26" t="s">
        <v>7408</v>
      </c>
      <c r="E26" t="s">
        <v>8058</v>
      </c>
      <c r="G26" t="s">
        <v>7394</v>
      </c>
      <c r="H26" t="s">
        <v>7903</v>
      </c>
      <c r="I26">
        <v>6</v>
      </c>
      <c r="J26">
        <v>0</v>
      </c>
    </row>
    <row r="27" spans="1:10" x14ac:dyDescent="0.25">
      <c r="A27" t="str">
        <f t="shared" si="0"/>
        <v>Disaster</v>
      </c>
      <c r="B27" t="str">
        <f t="shared" si="2"/>
        <v>rough_waters</v>
      </c>
      <c r="C27" t="str">
        <f t="shared" si="1"/>
        <v>ROUGH WATERS</v>
      </c>
      <c r="D27" t="s">
        <v>7409</v>
      </c>
      <c r="E27" t="s">
        <v>8058</v>
      </c>
      <c r="G27" t="s">
        <v>7394</v>
      </c>
      <c r="H27" t="s">
        <v>7897</v>
      </c>
      <c r="I27">
        <v>1</v>
      </c>
      <c r="J27">
        <v>0</v>
      </c>
    </row>
    <row r="28" spans="1:10" ht="75" x14ac:dyDescent="0.25">
      <c r="A28" t="str">
        <f t="shared" si="0"/>
        <v>Disaster</v>
      </c>
      <c r="B28" t="str">
        <f t="shared" si="2"/>
        <v>stolen_treasure</v>
      </c>
      <c r="C28" t="str">
        <f t="shared" si="1"/>
        <v>STOLEN TREASURE</v>
      </c>
      <c r="D28" t="s">
        <v>7410</v>
      </c>
      <c r="E28" t="s">
        <v>8058</v>
      </c>
      <c r="G28" t="s">
        <v>7394</v>
      </c>
      <c r="H28" s="25" t="s">
        <v>8015</v>
      </c>
      <c r="I28">
        <v>3</v>
      </c>
      <c r="J28">
        <v>0</v>
      </c>
    </row>
    <row r="29" spans="1:10" x14ac:dyDescent="0.25">
      <c r="A29" t="str">
        <f t="shared" si="0"/>
        <v>Disaster</v>
      </c>
      <c r="B29" t="str">
        <f t="shared" si="2"/>
        <v>sudden_disappearance</v>
      </c>
      <c r="C29" t="str">
        <f t="shared" si="1"/>
        <v>SUDDEN DISAPPEARANCE</v>
      </c>
      <c r="D29" t="s">
        <v>7411</v>
      </c>
      <c r="E29" t="s">
        <v>8058</v>
      </c>
      <c r="G29" t="s">
        <v>7394</v>
      </c>
      <c r="H29" t="s">
        <v>7905</v>
      </c>
      <c r="I29">
        <v>3</v>
      </c>
      <c r="J29">
        <v>0</v>
      </c>
    </row>
    <row r="30" spans="1:10" ht="105" x14ac:dyDescent="0.25">
      <c r="A30" t="str">
        <f t="shared" si="0"/>
        <v>Disaster</v>
      </c>
      <c r="B30" t="str">
        <f t="shared" si="2"/>
        <v>time_for_trouble</v>
      </c>
      <c r="C30" t="str">
        <f t="shared" si="1"/>
        <v>TIME FOR TROUBLE</v>
      </c>
      <c r="D30" t="s">
        <v>7412</v>
      </c>
      <c r="E30" t="s">
        <v>8058</v>
      </c>
      <c r="G30" t="s">
        <v>7394</v>
      </c>
      <c r="H30" s="25" t="s">
        <v>8016</v>
      </c>
      <c r="I30">
        <v>3</v>
      </c>
      <c r="J30">
        <v>0</v>
      </c>
    </row>
    <row r="31" spans="1:10" x14ac:dyDescent="0.25">
      <c r="A31" t="str">
        <f t="shared" si="0"/>
        <v>Disaster</v>
      </c>
      <c r="B31" t="str">
        <f t="shared" si="2"/>
        <v>volcanic_eruption</v>
      </c>
      <c r="C31" t="str">
        <f t="shared" si="1"/>
        <v>VOLCANIC ERUPTION</v>
      </c>
      <c r="D31" t="s">
        <v>7413</v>
      </c>
      <c r="E31" t="s">
        <v>8058</v>
      </c>
      <c r="G31" t="s">
        <v>7394</v>
      </c>
      <c r="H31" t="s">
        <v>7898</v>
      </c>
      <c r="I31">
        <v>1</v>
      </c>
      <c r="J31">
        <v>0</v>
      </c>
    </row>
    <row r="32" spans="1:10" x14ac:dyDescent="0.25">
      <c r="A32" t="str">
        <f t="shared" si="0"/>
        <v>Fortune</v>
      </c>
      <c r="B32" t="str">
        <f t="shared" si="2"/>
        <v>artificial_soul</v>
      </c>
      <c r="C32" t="str">
        <f t="shared" si="1"/>
        <v>ARTIFICIAL SOUL</v>
      </c>
      <c r="D32" t="s">
        <v>7414</v>
      </c>
      <c r="E32" t="s">
        <v>8059</v>
      </c>
      <c r="G32" t="s">
        <v>7415</v>
      </c>
      <c r="H32" t="s">
        <v>7917</v>
      </c>
      <c r="I32">
        <v>1</v>
      </c>
      <c r="J32">
        <v>0</v>
      </c>
    </row>
    <row r="33" spans="1:10" x14ac:dyDescent="0.25">
      <c r="A33" t="str">
        <f t="shared" si="0"/>
        <v>Fortune</v>
      </c>
      <c r="B33" t="str">
        <f t="shared" si="2"/>
        <v>calling_all_companions</v>
      </c>
      <c r="C33" t="str">
        <f t="shared" si="1"/>
        <v>CALLING ALL COMPANIONS</v>
      </c>
      <c r="D33" t="s">
        <v>7416</v>
      </c>
      <c r="E33" t="s">
        <v>8059</v>
      </c>
      <c r="G33" t="s">
        <v>7415</v>
      </c>
      <c r="H33" t="s">
        <v>7918</v>
      </c>
      <c r="I33">
        <v>2</v>
      </c>
      <c r="J33">
        <v>0</v>
      </c>
    </row>
    <row r="34" spans="1:10" x14ac:dyDescent="0.25">
      <c r="A34" t="str">
        <f t="shared" si="0"/>
        <v>Fortune</v>
      </c>
      <c r="B34" t="str">
        <f t="shared" si="2"/>
        <v>crime_crackdown</v>
      </c>
      <c r="C34" t="str">
        <f t="shared" si="1"/>
        <v>CRIME CRACKDOWN</v>
      </c>
      <c r="D34" t="s">
        <v>7417</v>
      </c>
      <c r="E34" t="s">
        <v>8059</v>
      </c>
      <c r="G34" t="s">
        <v>7415</v>
      </c>
      <c r="H34" t="s">
        <v>7919</v>
      </c>
      <c r="I34">
        <v>2</v>
      </c>
      <c r="J34">
        <v>0</v>
      </c>
    </row>
    <row r="35" spans="1:10" x14ac:dyDescent="0.25">
      <c r="A35" t="str">
        <f t="shared" si="0"/>
        <v>Fortune</v>
      </c>
      <c r="B35" t="str">
        <f t="shared" si="2"/>
        <v>eon_express</v>
      </c>
      <c r="C35" t="str">
        <f t="shared" si="1"/>
        <v>EON EXPRESS</v>
      </c>
      <c r="D35" t="s">
        <v>7418</v>
      </c>
      <c r="E35" t="s">
        <v>8059</v>
      </c>
      <c r="G35" t="s">
        <v>7415</v>
      </c>
      <c r="H35" t="s">
        <v>7915</v>
      </c>
      <c r="I35">
        <v>2</v>
      </c>
      <c r="J35">
        <v>0</v>
      </c>
    </row>
    <row r="36" spans="1:10" x14ac:dyDescent="0.25">
      <c r="A36" t="str">
        <f t="shared" si="0"/>
        <v>Fortune</v>
      </c>
      <c r="B36" t="str">
        <f t="shared" si="2"/>
        <v>fleet-footing</v>
      </c>
      <c r="C36" t="str">
        <f t="shared" si="1"/>
        <v>FLEET-FOOTING</v>
      </c>
      <c r="D36" t="s">
        <v>7419</v>
      </c>
      <c r="E36" t="s">
        <v>8059</v>
      </c>
      <c r="G36" t="s">
        <v>7415</v>
      </c>
      <c r="H36" t="s">
        <v>7921</v>
      </c>
      <c r="I36">
        <v>6</v>
      </c>
      <c r="J36">
        <v>0</v>
      </c>
    </row>
    <row r="37" spans="1:10" x14ac:dyDescent="0.25">
      <c r="A37" t="str">
        <f t="shared" si="0"/>
        <v>Fortune</v>
      </c>
      <c r="B37" t="str">
        <f t="shared" si="2"/>
        <v>fruitful_harvest</v>
      </c>
      <c r="C37" t="str">
        <f t="shared" si="1"/>
        <v>FRUITFUL HARVEST</v>
      </c>
      <c r="D37" t="s">
        <v>7420</v>
      </c>
      <c r="E37" t="s">
        <v>8059</v>
      </c>
      <c r="G37" t="s">
        <v>7415</v>
      </c>
      <c r="H37" t="s">
        <v>7913</v>
      </c>
      <c r="I37">
        <v>3</v>
      </c>
      <c r="J37">
        <v>0</v>
      </c>
    </row>
    <row r="38" spans="1:10" x14ac:dyDescent="0.25">
      <c r="A38" t="str">
        <f t="shared" si="0"/>
        <v>Fortune</v>
      </c>
      <c r="B38" t="str">
        <f t="shared" si="2"/>
        <v>hit_the_jackpot</v>
      </c>
      <c r="C38" t="str">
        <f t="shared" si="1"/>
        <v>HIT THE JACKPOT</v>
      </c>
      <c r="D38" t="s">
        <v>7421</v>
      </c>
      <c r="E38" t="s">
        <v>8059</v>
      </c>
      <c r="G38" t="s">
        <v>7415</v>
      </c>
      <c r="H38" t="s">
        <v>7911</v>
      </c>
      <c r="I38">
        <v>4</v>
      </c>
      <c r="J38">
        <v>0</v>
      </c>
    </row>
    <row r="39" spans="1:10" x14ac:dyDescent="0.25">
      <c r="A39" t="str">
        <f t="shared" si="0"/>
        <v>Fortune</v>
      </c>
      <c r="B39" t="str">
        <f t="shared" si="2"/>
        <v>its_him_officer</v>
      </c>
      <c r="C39" t="str">
        <f t="shared" si="1"/>
        <v>IT'S HIM OFFICER</v>
      </c>
      <c r="D39" t="s">
        <v>7910</v>
      </c>
      <c r="E39" t="s">
        <v>8059</v>
      </c>
      <c r="G39" t="s">
        <v>7415</v>
      </c>
      <c r="H39" t="s">
        <v>7912</v>
      </c>
      <c r="I39">
        <v>6</v>
      </c>
      <c r="J39">
        <v>0</v>
      </c>
    </row>
    <row r="40" spans="1:10" ht="75" x14ac:dyDescent="0.25">
      <c r="A40" t="str">
        <f t="shared" si="0"/>
        <v>Fortune</v>
      </c>
      <c r="B40" t="str">
        <f t="shared" si="2"/>
        <v>land_of_flowers</v>
      </c>
      <c r="C40" t="str">
        <f t="shared" si="1"/>
        <v>LAND OF FLOWERS</v>
      </c>
      <c r="D40" t="s">
        <v>7422</v>
      </c>
      <c r="E40" t="s">
        <v>8059</v>
      </c>
      <c r="G40" t="s">
        <v>7415</v>
      </c>
      <c r="H40" s="25" t="s">
        <v>8017</v>
      </c>
      <c r="I40">
        <v>4</v>
      </c>
      <c r="J40">
        <v>0</v>
      </c>
    </row>
    <row r="41" spans="1:10" ht="75" x14ac:dyDescent="0.25">
      <c r="A41" t="str">
        <f t="shared" si="0"/>
        <v>Fortune</v>
      </c>
      <c r="B41" t="str">
        <f t="shared" si="2"/>
        <v>land_of_mystery</v>
      </c>
      <c r="C41" t="str">
        <f t="shared" si="1"/>
        <v>LAND OF MYSTERY</v>
      </c>
      <c r="D41" t="s">
        <v>7423</v>
      </c>
      <c r="E41" t="s">
        <v>8059</v>
      </c>
      <c r="G41" t="s">
        <v>7415</v>
      </c>
      <c r="H41" s="25" t="s">
        <v>8018</v>
      </c>
      <c r="I41">
        <v>4</v>
      </c>
      <c r="J41">
        <v>0</v>
      </c>
    </row>
    <row r="42" spans="1:10" ht="75" x14ac:dyDescent="0.25">
      <c r="A42" t="str">
        <f t="shared" si="0"/>
        <v>Fortune</v>
      </c>
      <c r="B42" t="str">
        <f t="shared" si="2"/>
        <v>land_of_songs</v>
      </c>
      <c r="C42" t="str">
        <f t="shared" si="1"/>
        <v>LAND OF SONGS</v>
      </c>
      <c r="D42" t="s">
        <v>7424</v>
      </c>
      <c r="E42" t="s">
        <v>8059</v>
      </c>
      <c r="G42" t="s">
        <v>7415</v>
      </c>
      <c r="H42" s="25" t="s">
        <v>8019</v>
      </c>
      <c r="I42">
        <v>4</v>
      </c>
      <c r="J42">
        <v>0</v>
      </c>
    </row>
    <row r="43" spans="1:10" x14ac:dyDescent="0.25">
      <c r="A43" t="str">
        <f t="shared" si="0"/>
        <v>Fortune</v>
      </c>
      <c r="B43" t="str">
        <f t="shared" si="2"/>
        <v>lucky_trash</v>
      </c>
      <c r="C43" t="str">
        <f t="shared" si="1"/>
        <v>LUCKY TRASH</v>
      </c>
      <c r="D43" t="s">
        <v>7425</v>
      </c>
      <c r="E43" t="s">
        <v>8059</v>
      </c>
      <c r="G43" t="s">
        <v>7415</v>
      </c>
      <c r="H43" t="s">
        <v>7916</v>
      </c>
      <c r="I43">
        <v>3</v>
      </c>
      <c r="J43">
        <v>0</v>
      </c>
    </row>
    <row r="44" spans="1:10" x14ac:dyDescent="0.25">
      <c r="A44" t="str">
        <f t="shared" si="0"/>
        <v>Fortune</v>
      </c>
      <c r="B44" t="str">
        <f t="shared" si="2"/>
        <v>need_a_nurse</v>
      </c>
      <c r="C44" t="str">
        <f t="shared" si="1"/>
        <v>NEED A NURSE</v>
      </c>
      <c r="D44" t="s">
        <v>7426</v>
      </c>
      <c r="E44" t="s">
        <v>8059</v>
      </c>
      <c r="G44" t="s">
        <v>7415</v>
      </c>
      <c r="H44" s="25" t="s">
        <v>7920</v>
      </c>
      <c r="I44">
        <v>4</v>
      </c>
      <c r="J44">
        <v>0</v>
      </c>
    </row>
    <row r="45" spans="1:10" ht="60" x14ac:dyDescent="0.25">
      <c r="A45" t="str">
        <f t="shared" si="0"/>
        <v>Fortune</v>
      </c>
      <c r="B45" t="str">
        <f t="shared" si="2"/>
        <v>reclaim_johto</v>
      </c>
      <c r="C45" t="str">
        <f t="shared" si="1"/>
        <v>RECLAIM JOHTO</v>
      </c>
      <c r="D45" t="s">
        <v>7427</v>
      </c>
      <c r="E45" t="s">
        <v>8059</v>
      </c>
      <c r="G45" t="s">
        <v>7415</v>
      </c>
      <c r="H45" s="25" t="s">
        <v>8893</v>
      </c>
      <c r="I45">
        <v>1</v>
      </c>
      <c r="J45">
        <v>0</v>
      </c>
    </row>
    <row r="46" spans="1:10" ht="45" x14ac:dyDescent="0.25">
      <c r="A46" t="str">
        <f t="shared" ref="A46" si="3">LEFT(G46,SEARCH(" ",G46)-1)</f>
        <v>Fortune</v>
      </c>
      <c r="B46" t="str">
        <f t="shared" ref="B46" si="4">SUBSTITUTE(SUBSTITUTE(SUBSTITUTE(SUBSTITUTE(SUBSTITUTE(LOWER(D46), " ", "_"), "(", ""), ")", ""), "'", ""), ".", "")</f>
        <v>sacred_ash</v>
      </c>
      <c r="C46" t="str">
        <f t="shared" si="1"/>
        <v>SACRED ASH</v>
      </c>
      <c r="D46" t="s">
        <v>7909</v>
      </c>
      <c r="E46" t="s">
        <v>8059</v>
      </c>
      <c r="G46" t="s">
        <v>7415</v>
      </c>
      <c r="H46" s="25" t="s">
        <v>8020</v>
      </c>
      <c r="I46">
        <v>3</v>
      </c>
      <c r="J46">
        <v>0</v>
      </c>
    </row>
    <row r="47" spans="1:10" ht="75" x14ac:dyDescent="0.25">
      <c r="A47" t="str">
        <f t="shared" si="0"/>
        <v>Fortune</v>
      </c>
      <c r="B47" t="str">
        <f t="shared" si="2"/>
        <v>sky_of_fire</v>
      </c>
      <c r="C47" t="str">
        <f t="shared" si="1"/>
        <v>SKY OF FIRE</v>
      </c>
      <c r="D47" t="s">
        <v>7428</v>
      </c>
      <c r="E47" t="s">
        <v>8059</v>
      </c>
      <c r="G47" t="s">
        <v>7415</v>
      </c>
      <c r="H47" s="25" t="s">
        <v>8021</v>
      </c>
      <c r="I47">
        <v>5</v>
      </c>
      <c r="J47">
        <v>0</v>
      </c>
    </row>
    <row r="48" spans="1:10" ht="75" x14ac:dyDescent="0.25">
      <c r="A48" t="str">
        <f t="shared" si="0"/>
        <v>Fortune</v>
      </c>
      <c r="B48" t="str">
        <f t="shared" si="2"/>
        <v>sky_of_ice</v>
      </c>
      <c r="C48" t="str">
        <f t="shared" si="1"/>
        <v>SKY OF ICE</v>
      </c>
      <c r="D48" t="s">
        <v>7429</v>
      </c>
      <c r="E48" t="s">
        <v>8059</v>
      </c>
      <c r="G48" t="s">
        <v>7415</v>
      </c>
      <c r="H48" s="25" t="s">
        <v>8022</v>
      </c>
      <c r="I48">
        <v>5</v>
      </c>
      <c r="J48">
        <v>0</v>
      </c>
    </row>
    <row r="49" spans="1:10" ht="75" x14ac:dyDescent="0.25">
      <c r="A49" t="str">
        <f t="shared" si="0"/>
        <v>Fortune</v>
      </c>
      <c r="B49" t="str">
        <f t="shared" si="2"/>
        <v>sky_of_lightning</v>
      </c>
      <c r="C49" t="str">
        <f t="shared" si="1"/>
        <v>SKY OF LIGHTNING</v>
      </c>
      <c r="D49" t="s">
        <v>7430</v>
      </c>
      <c r="E49" t="s">
        <v>8059</v>
      </c>
      <c r="G49" t="s">
        <v>7415</v>
      </c>
      <c r="H49" s="25" t="s">
        <v>8023</v>
      </c>
      <c r="I49">
        <v>5</v>
      </c>
      <c r="J49">
        <v>0</v>
      </c>
    </row>
    <row r="50" spans="1:10" ht="75" x14ac:dyDescent="0.25">
      <c r="A50" t="str">
        <f t="shared" si="0"/>
        <v>Fortune</v>
      </c>
      <c r="B50" t="str">
        <f t="shared" si="2"/>
        <v>whos_that_pokémon</v>
      </c>
      <c r="C50" t="str">
        <f t="shared" si="1"/>
        <v>WHOS THAT POKÉMON</v>
      </c>
      <c r="D50" t="s">
        <v>7431</v>
      </c>
      <c r="E50" t="s">
        <v>8059</v>
      </c>
      <c r="G50" t="s">
        <v>7415</v>
      </c>
      <c r="H50" s="25" t="s">
        <v>8024</v>
      </c>
      <c r="I50">
        <v>10</v>
      </c>
      <c r="J50">
        <v>0</v>
      </c>
    </row>
    <row r="51" spans="1:10" x14ac:dyDescent="0.25">
      <c r="A51" t="str">
        <f t="shared" si="0"/>
        <v>Fortune</v>
      </c>
      <c r="B51" t="str">
        <f t="shared" si="2"/>
        <v>wish_granting</v>
      </c>
      <c r="C51" t="str">
        <f t="shared" si="1"/>
        <v>WISH GRANTING</v>
      </c>
      <c r="D51" t="s">
        <v>7432</v>
      </c>
      <c r="E51" t="s">
        <v>8059</v>
      </c>
      <c r="G51" t="s">
        <v>7415</v>
      </c>
      <c r="H51" t="s">
        <v>7914</v>
      </c>
      <c r="I51">
        <v>1</v>
      </c>
      <c r="J51">
        <v>0</v>
      </c>
    </row>
    <row r="52" spans="1:10" ht="60" x14ac:dyDescent="0.25">
      <c r="A52" t="s">
        <v>7867</v>
      </c>
      <c r="B52" t="str">
        <f t="shared" si="2"/>
        <v>security_threat</v>
      </c>
      <c r="C52" t="str">
        <f t="shared" si="1"/>
        <v>SECURITY THREAT</v>
      </c>
      <c r="D52" t="s">
        <v>7433</v>
      </c>
      <c r="E52" t="s">
        <v>8060</v>
      </c>
      <c r="F52">
        <v>1</v>
      </c>
      <c r="G52" t="s">
        <v>7434</v>
      </c>
      <c r="H52" s="25" t="s">
        <v>7873</v>
      </c>
      <c r="I52">
        <v>1</v>
      </c>
      <c r="J52">
        <v>1</v>
      </c>
    </row>
    <row r="53" spans="1:10" ht="60" x14ac:dyDescent="0.25">
      <c r="A53" t="s">
        <v>7867</v>
      </c>
      <c r="B53" t="str">
        <f t="shared" si="2"/>
        <v>security_check</v>
      </c>
      <c r="C53" t="str">
        <f t="shared" si="1"/>
        <v>SECURITY CHECK</v>
      </c>
      <c r="D53" t="s">
        <v>7875</v>
      </c>
      <c r="E53" t="s">
        <v>8061</v>
      </c>
      <c r="F53">
        <v>1</v>
      </c>
      <c r="G53" t="s">
        <v>7435</v>
      </c>
      <c r="H53" s="25" t="s">
        <v>7874</v>
      </c>
      <c r="I53">
        <v>1</v>
      </c>
      <c r="J53">
        <v>2</v>
      </c>
    </row>
    <row r="54" spans="1:10" ht="105" x14ac:dyDescent="0.25">
      <c r="A54" t="s">
        <v>7867</v>
      </c>
      <c r="B54" t="str">
        <f t="shared" si="2"/>
        <v>closed_borders</v>
      </c>
      <c r="C54" t="str">
        <f t="shared" si="1"/>
        <v>CLOSED BORDERS</v>
      </c>
      <c r="D54" t="s">
        <v>7876</v>
      </c>
      <c r="E54" t="s">
        <v>8061</v>
      </c>
      <c r="F54">
        <v>1</v>
      </c>
      <c r="G54" t="s">
        <v>7435</v>
      </c>
      <c r="H54" s="25" t="s">
        <v>7877</v>
      </c>
      <c r="I54">
        <v>1</v>
      </c>
      <c r="J54">
        <v>3</v>
      </c>
    </row>
    <row r="55" spans="1:10" ht="75" x14ac:dyDescent="0.25">
      <c r="A55" t="s">
        <v>7867</v>
      </c>
      <c r="B55" t="str">
        <f t="shared" si="2"/>
        <v>hostile_forces</v>
      </c>
      <c r="C55" t="str">
        <f t="shared" si="1"/>
        <v>HOSTILE FORCES</v>
      </c>
      <c r="D55" t="s">
        <v>7436</v>
      </c>
      <c r="E55" t="s">
        <v>8060</v>
      </c>
      <c r="F55">
        <v>0</v>
      </c>
      <c r="G55" t="s">
        <v>7434</v>
      </c>
      <c r="H55" s="25" t="s">
        <v>7878</v>
      </c>
      <c r="I55">
        <v>1</v>
      </c>
      <c r="J55">
        <v>1</v>
      </c>
    </row>
    <row r="56" spans="1:10" ht="30" x14ac:dyDescent="0.25">
      <c r="A56" t="s">
        <v>7867</v>
      </c>
      <c r="B56" t="str">
        <f t="shared" si="2"/>
        <v>active_enemy</v>
      </c>
      <c r="C56" t="str">
        <f t="shared" si="1"/>
        <v>ACTIVE ENEMY</v>
      </c>
      <c r="D56" t="s">
        <v>7437</v>
      </c>
      <c r="E56" t="s">
        <v>8061</v>
      </c>
      <c r="F56">
        <v>0</v>
      </c>
      <c r="G56" t="s">
        <v>7435</v>
      </c>
      <c r="H56" s="25" t="s">
        <v>7879</v>
      </c>
      <c r="I56">
        <v>1</v>
      </c>
      <c r="J56">
        <v>2</v>
      </c>
    </row>
    <row r="57" spans="1:10" ht="60" x14ac:dyDescent="0.25">
      <c r="A57" t="s">
        <v>7867</v>
      </c>
      <c r="B57" t="str">
        <f t="shared" si="2"/>
        <v>crime_syndicate</v>
      </c>
      <c r="C57" t="str">
        <f t="shared" si="1"/>
        <v>CRIME SYNDICATE</v>
      </c>
      <c r="D57" t="s">
        <v>7438</v>
      </c>
      <c r="E57" t="s">
        <v>8061</v>
      </c>
      <c r="F57">
        <v>0</v>
      </c>
      <c r="G57" t="s">
        <v>7435</v>
      </c>
      <c r="H57" s="25" t="s">
        <v>7880</v>
      </c>
      <c r="I57">
        <v>1</v>
      </c>
      <c r="J57">
        <v>3</v>
      </c>
    </row>
    <row r="58" spans="1:10" ht="60" x14ac:dyDescent="0.25">
      <c r="A58" t="s">
        <v>7867</v>
      </c>
      <c r="B58" t="str">
        <f t="shared" si="2"/>
        <v>technology_shutdown</v>
      </c>
      <c r="C58" t="str">
        <f t="shared" si="1"/>
        <v>TECHNOLOGY SHUTDOWN</v>
      </c>
      <c r="D58" t="s">
        <v>7439</v>
      </c>
      <c r="E58" t="s">
        <v>8060</v>
      </c>
      <c r="F58">
        <v>0</v>
      </c>
      <c r="G58" t="s">
        <v>7434</v>
      </c>
      <c r="H58" s="25" t="s">
        <v>7881</v>
      </c>
      <c r="I58">
        <v>1</v>
      </c>
      <c r="J58">
        <v>1</v>
      </c>
    </row>
    <row r="59" spans="1:10" x14ac:dyDescent="0.25">
      <c r="A59" t="s">
        <v>7867</v>
      </c>
      <c r="B59" t="str">
        <f t="shared" si="2"/>
        <v>broken_technology</v>
      </c>
      <c r="C59" t="str">
        <f t="shared" si="1"/>
        <v>BROKEN TECHNOLOGY</v>
      </c>
      <c r="D59" t="s">
        <v>7440</v>
      </c>
      <c r="E59" t="s">
        <v>8061</v>
      </c>
      <c r="F59">
        <v>0</v>
      </c>
      <c r="G59" t="s">
        <v>7435</v>
      </c>
      <c r="H59" s="25" t="s">
        <v>7882</v>
      </c>
      <c r="I59">
        <v>1</v>
      </c>
      <c r="J59">
        <v>2</v>
      </c>
    </row>
    <row r="60" spans="1:10" ht="45" x14ac:dyDescent="0.25">
      <c r="A60" t="s">
        <v>7867</v>
      </c>
      <c r="B60" t="str">
        <f t="shared" si="2"/>
        <v>back_to_basics</v>
      </c>
      <c r="C60" t="str">
        <f t="shared" si="1"/>
        <v>BACK TO BASICS</v>
      </c>
      <c r="D60" t="s">
        <v>7441</v>
      </c>
      <c r="E60" t="s">
        <v>8061</v>
      </c>
      <c r="F60">
        <v>0</v>
      </c>
      <c r="G60" t="s">
        <v>7435</v>
      </c>
      <c r="H60" s="25" t="s">
        <v>7883</v>
      </c>
      <c r="I60">
        <v>1</v>
      </c>
      <c r="J60">
        <v>3</v>
      </c>
    </row>
    <row r="61" spans="1:10" ht="45" x14ac:dyDescent="0.25">
      <c r="A61" t="s">
        <v>7867</v>
      </c>
      <c r="B61" t="str">
        <f t="shared" si="2"/>
        <v>pokémon_poaching</v>
      </c>
      <c r="C61" t="str">
        <f t="shared" si="1"/>
        <v>POKÉMON POACHING</v>
      </c>
      <c r="D61" t="s">
        <v>7442</v>
      </c>
      <c r="E61" t="s">
        <v>8060</v>
      </c>
      <c r="F61">
        <v>0</v>
      </c>
      <c r="G61" t="s">
        <v>7434</v>
      </c>
      <c r="H61" s="25" t="s">
        <v>7884</v>
      </c>
      <c r="I61">
        <v>1</v>
      </c>
      <c r="J61">
        <v>1</v>
      </c>
    </row>
    <row r="62" spans="1:10" ht="45" x14ac:dyDescent="0.25">
      <c r="A62" t="s">
        <v>7867</v>
      </c>
      <c r="B62" t="str">
        <f t="shared" si="2"/>
        <v>lower_populations</v>
      </c>
      <c r="C62" t="str">
        <f t="shared" si="1"/>
        <v>LOWER POPULATIONS</v>
      </c>
      <c r="D62" t="s">
        <v>7443</v>
      </c>
      <c r="E62" t="s">
        <v>8061</v>
      </c>
      <c r="F62">
        <v>0</v>
      </c>
      <c r="G62" t="s">
        <v>7435</v>
      </c>
      <c r="H62" s="25" t="s">
        <v>7884</v>
      </c>
      <c r="I62">
        <v>1</v>
      </c>
      <c r="J62">
        <v>2</v>
      </c>
    </row>
    <row r="63" spans="1:10" ht="75" x14ac:dyDescent="0.25">
      <c r="A63" t="s">
        <v>7867</v>
      </c>
      <c r="B63" t="str">
        <f t="shared" si="2"/>
        <v>overhunted</v>
      </c>
      <c r="C63" t="str">
        <f t="shared" si="1"/>
        <v>OVERHUNTED</v>
      </c>
      <c r="D63" t="s">
        <v>7444</v>
      </c>
      <c r="E63" t="s">
        <v>8061</v>
      </c>
      <c r="F63">
        <v>0</v>
      </c>
      <c r="G63" t="s">
        <v>7435</v>
      </c>
      <c r="H63" s="25" t="s">
        <v>8025</v>
      </c>
      <c r="I63">
        <v>1</v>
      </c>
      <c r="J63">
        <v>3</v>
      </c>
    </row>
    <row r="64" spans="1:10" ht="45" x14ac:dyDescent="0.25">
      <c r="A64" t="s">
        <v>7867</v>
      </c>
      <c r="B64" t="str">
        <f t="shared" si="2"/>
        <v>supply_chain_issues</v>
      </c>
      <c r="C64" t="str">
        <f t="shared" si="1"/>
        <v>SUPPLY CHAIN ISSUES</v>
      </c>
      <c r="D64" t="s">
        <v>7445</v>
      </c>
      <c r="E64" t="s">
        <v>8060</v>
      </c>
      <c r="F64">
        <v>1</v>
      </c>
      <c r="G64" t="s">
        <v>7434</v>
      </c>
      <c r="H64" s="25" t="s">
        <v>7885</v>
      </c>
      <c r="I64">
        <v>1</v>
      </c>
      <c r="J64">
        <v>1</v>
      </c>
    </row>
    <row r="65" spans="1:10" ht="30" x14ac:dyDescent="0.25">
      <c r="A65" t="s">
        <v>7867</v>
      </c>
      <c r="B65" t="str">
        <f t="shared" si="2"/>
        <v>inflation</v>
      </c>
      <c r="C65" t="str">
        <f t="shared" si="1"/>
        <v>INFLATION</v>
      </c>
      <c r="D65" t="s">
        <v>7446</v>
      </c>
      <c r="E65" t="s">
        <v>8061</v>
      </c>
      <c r="F65">
        <v>1</v>
      </c>
      <c r="G65" t="s">
        <v>7435</v>
      </c>
      <c r="H65" s="25" t="s">
        <v>7886</v>
      </c>
      <c r="I65">
        <v>1</v>
      </c>
      <c r="J65">
        <v>2</v>
      </c>
    </row>
    <row r="66" spans="1:10" ht="30" x14ac:dyDescent="0.25">
      <c r="A66" t="s">
        <v>7867</v>
      </c>
      <c r="B66" t="str">
        <f t="shared" si="2"/>
        <v>economic_collapse</v>
      </c>
      <c r="C66" t="str">
        <f t="shared" si="1"/>
        <v>ECONOMIC COLLAPSE</v>
      </c>
      <c r="D66" t="s">
        <v>7447</v>
      </c>
      <c r="E66" t="s">
        <v>8061</v>
      </c>
      <c r="F66">
        <v>1</v>
      </c>
      <c r="G66" t="s">
        <v>7435</v>
      </c>
      <c r="H66" s="25" t="s">
        <v>7887</v>
      </c>
      <c r="I66">
        <v>1</v>
      </c>
      <c r="J66">
        <v>3</v>
      </c>
    </row>
    <row r="67" spans="1:10" ht="75" x14ac:dyDescent="0.25">
      <c r="A67" t="s">
        <v>7867</v>
      </c>
      <c r="B67" t="str">
        <f t="shared" si="2"/>
        <v>famine</v>
      </c>
      <c r="C67" t="str">
        <f t="shared" ref="C67:C142" si="5">UPPER(LEFT(D67,IFERROR(SEARCH(" (",D67)-1,LEN(D67))))</f>
        <v>FAMINE</v>
      </c>
      <c r="D67" t="s">
        <v>7448</v>
      </c>
      <c r="E67" t="s">
        <v>8060</v>
      </c>
      <c r="F67">
        <v>1</v>
      </c>
      <c r="G67" t="s">
        <v>7434</v>
      </c>
      <c r="H67" s="25" t="s">
        <v>7890</v>
      </c>
      <c r="I67">
        <v>1</v>
      </c>
      <c r="J67">
        <v>1</v>
      </c>
    </row>
    <row r="68" spans="1:10" ht="75" x14ac:dyDescent="0.25">
      <c r="A68" t="s">
        <v>7867</v>
      </c>
      <c r="B68" t="str">
        <f t="shared" si="2"/>
        <v>food_reliance</v>
      </c>
      <c r="C68" t="str">
        <f t="shared" si="5"/>
        <v>FOOD RELIANCE</v>
      </c>
      <c r="D68" t="s">
        <v>7449</v>
      </c>
      <c r="E68" t="s">
        <v>8061</v>
      </c>
      <c r="F68">
        <v>1</v>
      </c>
      <c r="G68" t="s">
        <v>7435</v>
      </c>
      <c r="H68" s="25" t="s">
        <v>7889</v>
      </c>
      <c r="I68">
        <v>1</v>
      </c>
      <c r="J68">
        <v>2</v>
      </c>
    </row>
    <row r="69" spans="1:10" ht="75" x14ac:dyDescent="0.25">
      <c r="A69" t="s">
        <v>7867</v>
      </c>
      <c r="B69" t="str">
        <f t="shared" ref="B69:B128" si="6">SUBSTITUTE(SUBSTITUTE(SUBSTITUTE(SUBSTITUTE(SUBSTITUTE(LOWER(D69), " ", "_"), "(", ""), ")", ""), "'", ""), ".", "")</f>
        <v>hunger_strike</v>
      </c>
      <c r="C69" t="str">
        <f t="shared" si="5"/>
        <v>HUNGER STRIKE</v>
      </c>
      <c r="D69" t="s">
        <v>7450</v>
      </c>
      <c r="E69" t="s">
        <v>8061</v>
      </c>
      <c r="F69">
        <v>1</v>
      </c>
      <c r="G69" t="s">
        <v>7435</v>
      </c>
      <c r="H69" s="25" t="s">
        <v>7888</v>
      </c>
      <c r="I69">
        <v>1</v>
      </c>
      <c r="J69">
        <v>3</v>
      </c>
    </row>
    <row r="70" spans="1:10" ht="60" x14ac:dyDescent="0.25">
      <c r="A70" t="s">
        <v>7867</v>
      </c>
      <c r="B70" t="str">
        <f t="shared" si="6"/>
        <v>powerful_foes</v>
      </c>
      <c r="C70" t="str">
        <f t="shared" si="5"/>
        <v>POWERFUL FOES</v>
      </c>
      <c r="D70" t="s">
        <v>7451</v>
      </c>
      <c r="E70" t="s">
        <v>8060</v>
      </c>
      <c r="F70">
        <v>1</v>
      </c>
      <c r="G70" t="s">
        <v>7434</v>
      </c>
      <c r="H70" s="25" t="s">
        <v>8026</v>
      </c>
      <c r="I70">
        <v>1</v>
      </c>
      <c r="J70">
        <v>1</v>
      </c>
    </row>
    <row r="71" spans="1:10" ht="30" x14ac:dyDescent="0.25">
      <c r="A71" t="s">
        <v>7867</v>
      </c>
      <c r="B71" t="str">
        <f t="shared" si="6"/>
        <v>power_creep</v>
      </c>
      <c r="C71" t="str">
        <f t="shared" si="5"/>
        <v>POWER CREEP</v>
      </c>
      <c r="D71" t="s">
        <v>7452</v>
      </c>
      <c r="E71" t="s">
        <v>8061</v>
      </c>
      <c r="F71">
        <v>1</v>
      </c>
      <c r="G71" t="s">
        <v>7435</v>
      </c>
      <c r="H71" s="25" t="s">
        <v>7891</v>
      </c>
      <c r="I71">
        <v>1</v>
      </c>
      <c r="J71">
        <v>2</v>
      </c>
    </row>
    <row r="72" spans="1:10" ht="60" x14ac:dyDescent="0.25">
      <c r="A72" t="s">
        <v>7867</v>
      </c>
      <c r="B72" t="str">
        <f t="shared" si="6"/>
        <v>stored_power</v>
      </c>
      <c r="C72" t="str">
        <f t="shared" si="5"/>
        <v>STORED POWER</v>
      </c>
      <c r="D72" t="s">
        <v>1445</v>
      </c>
      <c r="E72" t="s">
        <v>8061</v>
      </c>
      <c r="F72">
        <v>1</v>
      </c>
      <c r="G72" t="s">
        <v>7435</v>
      </c>
      <c r="H72" s="25" t="s">
        <v>8026</v>
      </c>
      <c r="I72">
        <v>1</v>
      </c>
      <c r="J72">
        <v>3</v>
      </c>
    </row>
    <row r="73" spans="1:10" ht="30" x14ac:dyDescent="0.25">
      <c r="A73" t="s">
        <v>7867</v>
      </c>
      <c r="B73" t="str">
        <f t="shared" si="6"/>
        <v>man-made_toxins</v>
      </c>
      <c r="C73" t="str">
        <f t="shared" si="5"/>
        <v>MAN-MADE TOXINS</v>
      </c>
      <c r="D73" t="s">
        <v>7453</v>
      </c>
      <c r="E73" t="s">
        <v>8060</v>
      </c>
      <c r="F73">
        <v>0</v>
      </c>
      <c r="G73" t="s">
        <v>7434</v>
      </c>
      <c r="H73" s="25" t="s">
        <v>7892</v>
      </c>
      <c r="I73">
        <v>1</v>
      </c>
      <c r="J73">
        <v>1</v>
      </c>
    </row>
    <row r="74" spans="1:10" ht="30" x14ac:dyDescent="0.25">
      <c r="A74" t="s">
        <v>7867</v>
      </c>
      <c r="B74" t="str">
        <f t="shared" si="6"/>
        <v>toxic_remnants</v>
      </c>
      <c r="C74" t="str">
        <f t="shared" si="5"/>
        <v>TOXIC REMNANTS</v>
      </c>
      <c r="D74" t="s">
        <v>7454</v>
      </c>
      <c r="E74" t="s">
        <v>8061</v>
      </c>
      <c r="F74">
        <v>0</v>
      </c>
      <c r="G74" t="s">
        <v>7435</v>
      </c>
      <c r="H74" s="25" t="s">
        <v>7893</v>
      </c>
      <c r="I74">
        <v>1</v>
      </c>
      <c r="J74">
        <v>2</v>
      </c>
    </row>
    <row r="75" spans="1:10" ht="30" x14ac:dyDescent="0.25">
      <c r="A75" t="s">
        <v>7867</v>
      </c>
      <c r="B75" t="str">
        <f t="shared" si="6"/>
        <v>wasteland</v>
      </c>
      <c r="C75" t="str">
        <f t="shared" si="5"/>
        <v>WASTELAND</v>
      </c>
      <c r="D75" t="s">
        <v>7455</v>
      </c>
      <c r="E75" t="s">
        <v>8061</v>
      </c>
      <c r="F75">
        <v>0</v>
      </c>
      <c r="G75" t="s">
        <v>7435</v>
      </c>
      <c r="H75" s="25" t="s">
        <v>7894</v>
      </c>
      <c r="I75">
        <v>1</v>
      </c>
      <c r="J75">
        <v>3</v>
      </c>
    </row>
    <row r="76" spans="1:10" ht="30" x14ac:dyDescent="0.25">
      <c r="A76" t="s">
        <v>7867</v>
      </c>
      <c r="B76" t="str">
        <f t="shared" si="6"/>
        <v>weakening_gas</v>
      </c>
      <c r="C76" t="str">
        <f t="shared" si="5"/>
        <v>WEAKENING GAS</v>
      </c>
      <c r="D76" t="s">
        <v>7456</v>
      </c>
      <c r="E76" t="s">
        <v>8060</v>
      </c>
      <c r="F76">
        <v>0</v>
      </c>
      <c r="G76" t="s">
        <v>7434</v>
      </c>
      <c r="H76" s="25" t="s">
        <v>7895</v>
      </c>
      <c r="I76">
        <v>1</v>
      </c>
      <c r="J76">
        <v>1</v>
      </c>
    </row>
    <row r="77" spans="1:10" ht="30" x14ac:dyDescent="0.25">
      <c r="A77" t="s">
        <v>7867</v>
      </c>
      <c r="B77" t="str">
        <f t="shared" si="6"/>
        <v>long_term_weakness</v>
      </c>
      <c r="C77" t="str">
        <f t="shared" si="5"/>
        <v>LONG TERM WEAKNESS</v>
      </c>
      <c r="D77" t="s">
        <v>7457</v>
      </c>
      <c r="E77" t="s">
        <v>8061</v>
      </c>
      <c r="F77">
        <v>0</v>
      </c>
      <c r="G77" t="s">
        <v>7435</v>
      </c>
      <c r="H77" s="25" t="s">
        <v>7895</v>
      </c>
      <c r="I77">
        <v>1</v>
      </c>
      <c r="J77">
        <v>2</v>
      </c>
    </row>
    <row r="78" spans="1:10" ht="60" x14ac:dyDescent="0.25">
      <c r="A78" t="s">
        <v>7867</v>
      </c>
      <c r="B78" t="str">
        <f t="shared" si="6"/>
        <v>decline_in_health</v>
      </c>
      <c r="C78" t="str">
        <f t="shared" si="5"/>
        <v>DECLINE IN HEALTH</v>
      </c>
      <c r="D78" t="s">
        <v>7458</v>
      </c>
      <c r="E78" t="s">
        <v>8061</v>
      </c>
      <c r="F78">
        <v>0</v>
      </c>
      <c r="G78" t="s">
        <v>7435</v>
      </c>
      <c r="H78" s="25" t="s">
        <v>7896</v>
      </c>
      <c r="I78">
        <v>1</v>
      </c>
      <c r="J78">
        <v>3</v>
      </c>
    </row>
    <row r="79" spans="1:10" ht="60" x14ac:dyDescent="0.25">
      <c r="A79" t="s">
        <v>7867</v>
      </c>
      <c r="B79" t="str">
        <f t="shared" si="6"/>
        <v>carpet_bombing</v>
      </c>
      <c r="C79" t="str">
        <f t="shared" si="5"/>
        <v>CARPET BOMBING</v>
      </c>
      <c r="D79" t="s">
        <v>7459</v>
      </c>
      <c r="E79" t="s">
        <v>8060</v>
      </c>
      <c r="F79">
        <v>0</v>
      </c>
      <c r="G79" t="s">
        <v>7434</v>
      </c>
      <c r="H79" s="25" t="s">
        <v>8027</v>
      </c>
      <c r="I79">
        <v>1</v>
      </c>
      <c r="J79">
        <v>1</v>
      </c>
    </row>
    <row r="80" spans="1:10" ht="45" x14ac:dyDescent="0.25">
      <c r="A80" t="s">
        <v>7867</v>
      </c>
      <c r="B80" t="str">
        <f t="shared" si="6"/>
        <v>stray_mine</v>
      </c>
      <c r="C80" t="str">
        <f t="shared" si="5"/>
        <v>STRAY MINE</v>
      </c>
      <c r="D80" t="s">
        <v>7460</v>
      </c>
      <c r="E80" t="s">
        <v>8061</v>
      </c>
      <c r="F80">
        <v>0</v>
      </c>
      <c r="G80" t="s">
        <v>7435</v>
      </c>
      <c r="H80" s="25" t="s">
        <v>8028</v>
      </c>
      <c r="I80">
        <v>1</v>
      </c>
      <c r="J80">
        <v>2</v>
      </c>
    </row>
    <row r="81" spans="1:10" ht="60" x14ac:dyDescent="0.25">
      <c r="A81" t="s">
        <v>7867</v>
      </c>
      <c r="B81" t="str">
        <f t="shared" si="6"/>
        <v>rough_battlefield</v>
      </c>
      <c r="C81" t="str">
        <f t="shared" si="5"/>
        <v>ROUGH BATTLEFIELD</v>
      </c>
      <c r="D81" t="s">
        <v>7461</v>
      </c>
      <c r="E81" t="s">
        <v>8061</v>
      </c>
      <c r="F81">
        <v>0</v>
      </c>
      <c r="G81" t="s">
        <v>7435</v>
      </c>
      <c r="H81" s="25" t="s">
        <v>8029</v>
      </c>
      <c r="I81">
        <v>1</v>
      </c>
      <c r="J81">
        <v>3</v>
      </c>
    </row>
    <row r="82" spans="1:10" ht="45" x14ac:dyDescent="0.25">
      <c r="A82" t="str">
        <f t="shared" ref="A82:A89" si="7">LEFT(G82,SEARCH(" ",G82)-1)</f>
        <v>Sunken</v>
      </c>
      <c r="B82" t="str">
        <f t="shared" si="6"/>
        <v>big_nugget</v>
      </c>
      <c r="C82" t="str">
        <f t="shared" si="5"/>
        <v>BIG NUGGET</v>
      </c>
      <c r="D82" t="s">
        <v>7479</v>
      </c>
      <c r="E82" t="s">
        <v>8062</v>
      </c>
      <c r="G82" t="s">
        <v>7486</v>
      </c>
      <c r="H82" s="25" t="s">
        <v>8030</v>
      </c>
      <c r="I82">
        <v>10</v>
      </c>
      <c r="J82">
        <v>0</v>
      </c>
    </row>
    <row r="83" spans="1:10" ht="45" x14ac:dyDescent="0.25">
      <c r="A83" t="str">
        <f t="shared" si="7"/>
        <v>Sunken</v>
      </c>
      <c r="B83" t="str">
        <f t="shared" si="6"/>
        <v>big_pearl</v>
      </c>
      <c r="C83" t="str">
        <f t="shared" si="5"/>
        <v>BIG PEARL</v>
      </c>
      <c r="D83" t="s">
        <v>7480</v>
      </c>
      <c r="E83" t="s">
        <v>8062</v>
      </c>
      <c r="G83" t="s">
        <v>7486</v>
      </c>
      <c r="H83" s="25" t="s">
        <v>8031</v>
      </c>
      <c r="I83">
        <v>10</v>
      </c>
      <c r="J83">
        <v>0</v>
      </c>
    </row>
    <row r="84" spans="1:10" ht="60" x14ac:dyDescent="0.25">
      <c r="A84" t="str">
        <f t="shared" si="7"/>
        <v>Sunken</v>
      </c>
      <c r="B84" t="str">
        <f t="shared" si="6"/>
        <v>heart_scale</v>
      </c>
      <c r="C84" t="str">
        <f t="shared" si="5"/>
        <v>HEART SCALE</v>
      </c>
      <c r="D84" t="s">
        <v>7481</v>
      </c>
      <c r="E84" t="s">
        <v>8062</v>
      </c>
      <c r="G84" t="s">
        <v>7486</v>
      </c>
      <c r="H84" s="25" t="s">
        <v>8032</v>
      </c>
      <c r="I84">
        <v>8</v>
      </c>
      <c r="J84">
        <v>0</v>
      </c>
    </row>
    <row r="85" spans="1:10" ht="45" x14ac:dyDescent="0.25">
      <c r="A85" t="str">
        <f t="shared" si="7"/>
        <v>Sunken</v>
      </c>
      <c r="B85" t="str">
        <f t="shared" si="6"/>
        <v>pearl_string</v>
      </c>
      <c r="C85" t="str">
        <f t="shared" si="5"/>
        <v>PEARL STRING</v>
      </c>
      <c r="D85" t="s">
        <v>7482</v>
      </c>
      <c r="E85" t="s">
        <v>8062</v>
      </c>
      <c r="G85" t="s">
        <v>7486</v>
      </c>
      <c r="H85" s="25" t="s">
        <v>8033</v>
      </c>
      <c r="I85">
        <v>5</v>
      </c>
      <c r="J85">
        <v>0</v>
      </c>
    </row>
    <row r="86" spans="1:10" ht="45" x14ac:dyDescent="0.25">
      <c r="A86" t="str">
        <f t="shared" si="7"/>
        <v>Sunken</v>
      </c>
      <c r="B86" t="str">
        <f t="shared" si="6"/>
        <v>pearl</v>
      </c>
      <c r="C86" t="str">
        <f t="shared" si="5"/>
        <v>PEARL</v>
      </c>
      <c r="D86" t="s">
        <v>7483</v>
      </c>
      <c r="E86" t="s">
        <v>8062</v>
      </c>
      <c r="G86" t="s">
        <v>7486</v>
      </c>
      <c r="H86" s="25" t="s">
        <v>8034</v>
      </c>
      <c r="I86">
        <v>12</v>
      </c>
      <c r="J86">
        <v>0</v>
      </c>
    </row>
    <row r="87" spans="1:10" ht="45" x14ac:dyDescent="0.25">
      <c r="A87" t="str">
        <f t="shared" si="7"/>
        <v>Sunken</v>
      </c>
      <c r="B87" t="str">
        <f t="shared" si="6"/>
        <v>shoal_shell</v>
      </c>
      <c r="C87" t="str">
        <f t="shared" si="5"/>
        <v>SHOAL SHELL</v>
      </c>
      <c r="D87" t="s">
        <v>7484</v>
      </c>
      <c r="E87" t="s">
        <v>8062</v>
      </c>
      <c r="G87" t="s">
        <v>7486</v>
      </c>
      <c r="H87" s="25" t="s">
        <v>8035</v>
      </c>
      <c r="I87">
        <v>15</v>
      </c>
      <c r="J87">
        <v>0</v>
      </c>
    </row>
    <row r="88" spans="1:10" ht="45" x14ac:dyDescent="0.25">
      <c r="A88" t="str">
        <f t="shared" si="7"/>
        <v>Sunken</v>
      </c>
      <c r="B88" t="str">
        <f t="shared" si="6"/>
        <v>strange_souvenir</v>
      </c>
      <c r="C88" t="str">
        <f t="shared" si="5"/>
        <v>STRANGE SOUVENIR</v>
      </c>
      <c r="D88" t="s">
        <v>7485</v>
      </c>
      <c r="E88" t="s">
        <v>8062</v>
      </c>
      <c r="G88" t="s">
        <v>7486</v>
      </c>
      <c r="H88" s="25" t="s">
        <v>8036</v>
      </c>
      <c r="I88">
        <v>10</v>
      </c>
      <c r="J88">
        <v>0</v>
      </c>
    </row>
    <row r="89" spans="1:10" ht="75" x14ac:dyDescent="0.25">
      <c r="A89" t="str">
        <f t="shared" si="7"/>
        <v>Utility</v>
      </c>
      <c r="B89" t="str">
        <f t="shared" si="6"/>
        <v>ability_patch_utility</v>
      </c>
      <c r="C89" t="str">
        <f t="shared" si="5"/>
        <v>ABILITY PATCH</v>
      </c>
      <c r="D89" t="s">
        <v>7488</v>
      </c>
      <c r="E89" t="s">
        <v>8063</v>
      </c>
      <c r="G89" t="s">
        <v>7582</v>
      </c>
      <c r="H89" s="25" t="s">
        <v>8037</v>
      </c>
      <c r="I89">
        <v>6</v>
      </c>
      <c r="J89">
        <v>0</v>
      </c>
    </row>
    <row r="90" spans="1:10" x14ac:dyDescent="0.25">
      <c r="A90" t="s">
        <v>7868</v>
      </c>
      <c r="B90" t="str">
        <f t="shared" si="6"/>
        <v>adventurer_companion</v>
      </c>
      <c r="C90" t="str">
        <f t="shared" si="5"/>
        <v>ADVENTURER</v>
      </c>
      <c r="D90" t="s">
        <v>7489</v>
      </c>
      <c r="E90" t="s">
        <v>8064</v>
      </c>
      <c r="G90" t="s">
        <v>7581</v>
      </c>
      <c r="H90" t="s">
        <v>7940</v>
      </c>
      <c r="I90">
        <v>1</v>
      </c>
      <c r="J90">
        <v>0</v>
      </c>
    </row>
    <row r="91" spans="1:10" x14ac:dyDescent="0.25">
      <c r="A91" t="s">
        <v>7868</v>
      </c>
      <c r="B91" t="str">
        <f t="shared" si="6"/>
        <v>apricorn_maker_companion</v>
      </c>
      <c r="C91" t="str">
        <f t="shared" si="5"/>
        <v>APRICORN MAKER</v>
      </c>
      <c r="D91" t="s">
        <v>7490</v>
      </c>
      <c r="E91" t="s">
        <v>8064</v>
      </c>
      <c r="G91" t="s">
        <v>7581</v>
      </c>
      <c r="H91" t="s">
        <v>7943</v>
      </c>
      <c r="I91">
        <v>1</v>
      </c>
      <c r="J91">
        <v>0</v>
      </c>
    </row>
    <row r="92" spans="1:10" x14ac:dyDescent="0.25">
      <c r="A92" t="s">
        <v>7868</v>
      </c>
      <c r="B92" t="str">
        <f t="shared" si="6"/>
        <v>apricorn_voucher_utility</v>
      </c>
      <c r="C92" t="str">
        <f t="shared" si="5"/>
        <v>APRICORN VOUCHER</v>
      </c>
      <c r="D92" t="s">
        <v>7491</v>
      </c>
      <c r="E92" t="s">
        <v>8063</v>
      </c>
      <c r="G92" t="s">
        <v>7582</v>
      </c>
      <c r="H92" t="s">
        <v>7959</v>
      </c>
      <c r="I92">
        <v>12</v>
      </c>
      <c r="J92">
        <v>0</v>
      </c>
    </row>
    <row r="93" spans="1:10" x14ac:dyDescent="0.25">
      <c r="A93" t="s">
        <v>7868</v>
      </c>
      <c r="B93" t="str">
        <f t="shared" si="6"/>
        <v>area_cleanse_battle</v>
      </c>
      <c r="C93" t="str">
        <f t="shared" si="5"/>
        <v>AREA CLEANSE</v>
      </c>
      <c r="D93" t="s">
        <v>7492</v>
      </c>
      <c r="E93" t="s">
        <v>8056</v>
      </c>
      <c r="G93" t="s">
        <v>7580</v>
      </c>
      <c r="H93" t="s">
        <v>7924</v>
      </c>
      <c r="I93">
        <v>4</v>
      </c>
      <c r="J93">
        <v>0</v>
      </c>
    </row>
    <row r="94" spans="1:10" x14ac:dyDescent="0.25">
      <c r="A94" t="s">
        <v>7868</v>
      </c>
      <c r="B94" t="str">
        <f t="shared" si="6"/>
        <v>ball_guy_companion</v>
      </c>
      <c r="C94" t="str">
        <f t="shared" si="5"/>
        <v>BALL GUY</v>
      </c>
      <c r="D94" t="s">
        <v>7493</v>
      </c>
      <c r="E94" t="s">
        <v>8064</v>
      </c>
      <c r="G94" t="s">
        <v>7581</v>
      </c>
      <c r="H94" t="s">
        <v>7945</v>
      </c>
      <c r="I94">
        <v>1</v>
      </c>
      <c r="J94">
        <v>0</v>
      </c>
    </row>
    <row r="95" spans="1:10" x14ac:dyDescent="0.25">
      <c r="A95" t="s">
        <v>7868</v>
      </c>
      <c r="B95" t="str">
        <f t="shared" si="6"/>
        <v>big_mushroom_utility</v>
      </c>
      <c r="C95" t="str">
        <f t="shared" si="5"/>
        <v>BIG MUSHROOM</v>
      </c>
      <c r="D95" t="s">
        <v>7494</v>
      </c>
      <c r="E95" t="s">
        <v>8063</v>
      </c>
      <c r="G95" t="s">
        <v>7582</v>
      </c>
      <c r="H95" t="s">
        <v>7962</v>
      </c>
      <c r="I95">
        <v>6</v>
      </c>
      <c r="J95">
        <v>0</v>
      </c>
    </row>
    <row r="96" spans="1:10" ht="135" x14ac:dyDescent="0.25">
      <c r="A96" t="s">
        <v>7868</v>
      </c>
      <c r="B96" t="str">
        <f t="shared" ref="B96" si="8">SUBSTITUTE(SUBSTITUTE(SUBSTITUTE(SUBSTITUTE(SUBSTITUTE(LOWER(D96), " ", "_"), "(", ""), ")", ""), "'", ""), ".", "")</f>
        <v>pokémon_research_quest_card</v>
      </c>
      <c r="C96" t="str">
        <f t="shared" ref="C96" si="9">UPPER(LEFT(D96,IFERROR(SEARCH(" (",D96)-1,LEN(D96))))</f>
        <v>POKÉMON RESEARCH</v>
      </c>
      <c r="D96" t="s">
        <v>8659</v>
      </c>
      <c r="E96" t="s">
        <v>8466</v>
      </c>
      <c r="G96" t="s">
        <v>8467</v>
      </c>
      <c r="H96" s="25" t="s">
        <v>8511</v>
      </c>
      <c r="I96">
        <v>1</v>
      </c>
      <c r="J96">
        <v>1</v>
      </c>
    </row>
    <row r="97" spans="1:10" ht="60" x14ac:dyDescent="0.25">
      <c r="A97" t="s">
        <v>7868</v>
      </c>
      <c r="B97" t="str">
        <f t="shared" si="6"/>
        <v>bill_companion</v>
      </c>
      <c r="C97" t="str">
        <f t="shared" si="5"/>
        <v>BILL</v>
      </c>
      <c r="D97" t="s">
        <v>7495</v>
      </c>
      <c r="E97" t="s">
        <v>8064</v>
      </c>
      <c r="G97" t="s">
        <v>7581</v>
      </c>
      <c r="H97" s="25" t="s">
        <v>8038</v>
      </c>
      <c r="I97">
        <v>1</v>
      </c>
      <c r="J97">
        <v>2</v>
      </c>
    </row>
    <row r="98" spans="1:10" ht="45" x14ac:dyDescent="0.25">
      <c r="A98" t="s">
        <v>7868</v>
      </c>
      <c r="B98" t="str">
        <f t="shared" si="6"/>
        <v>blacksmith_companion</v>
      </c>
      <c r="C98" t="str">
        <f t="shared" si="5"/>
        <v>BLACKSMITH</v>
      </c>
      <c r="D98" t="s">
        <v>7496</v>
      </c>
      <c r="E98" t="s">
        <v>8064</v>
      </c>
      <c r="G98" t="s">
        <v>7581</v>
      </c>
      <c r="H98" s="25" t="s">
        <v>7934</v>
      </c>
      <c r="I98">
        <v>1</v>
      </c>
      <c r="J98">
        <v>0</v>
      </c>
    </row>
    <row r="99" spans="1:10" ht="120" x14ac:dyDescent="0.25">
      <c r="A99" t="s">
        <v>7868</v>
      </c>
      <c r="B99" t="str">
        <f>SUBSTITUTE(SUBSTITUTE(SUBSTITUTE(SUBSTITUTE(SUBSTITUTE(LOWER(D99), " ", "_"), "(", ""), ")", ""), "'", ""), ".", "")</f>
        <v>shiny_hunting_quest_card</v>
      </c>
      <c r="C99" t="str">
        <f>UPPER(LEFT(D99,IFERROR(SEARCH(" (",D99)-1,LEN(D99))))</f>
        <v>SHINY HUNTING</v>
      </c>
      <c r="D99" t="s">
        <v>8494</v>
      </c>
      <c r="E99" t="s">
        <v>8466</v>
      </c>
      <c r="G99" t="s">
        <v>8467</v>
      </c>
      <c r="H99" s="25" t="s">
        <v>8658</v>
      </c>
      <c r="I99">
        <v>1</v>
      </c>
      <c r="J99">
        <v>1</v>
      </c>
    </row>
    <row r="100" spans="1:10" ht="75" x14ac:dyDescent="0.25">
      <c r="A100" t="s">
        <v>7868</v>
      </c>
      <c r="B100" t="str">
        <f t="shared" ref="B100" si="10">SUBSTITUTE(SUBSTITUTE(SUBSTITUTE(SUBSTITUTE(SUBSTITUTE(LOWER(D100), " ", "_"), "(", ""), ")", ""), "'", ""), ".", "")</f>
        <v>briar_companion</v>
      </c>
      <c r="C100" t="str">
        <f t="shared" ref="C100" si="11">UPPER(LEFT(D100,IFERROR(SEARCH(" (",D100)-1,LEN(D100))))</f>
        <v>BRIAR</v>
      </c>
      <c r="D100" t="s">
        <v>8485</v>
      </c>
      <c r="E100" t="s">
        <v>8064</v>
      </c>
      <c r="G100" t="s">
        <v>7581</v>
      </c>
      <c r="H100" s="25" t="s">
        <v>8991</v>
      </c>
      <c r="I100">
        <v>1</v>
      </c>
      <c r="J100">
        <v>2</v>
      </c>
    </row>
    <row r="101" spans="1:10" ht="45" x14ac:dyDescent="0.25">
      <c r="A101" t="s">
        <v>7868</v>
      </c>
      <c r="B101" t="str">
        <f t="shared" si="6"/>
        <v>candice_companion</v>
      </c>
      <c r="C101" t="str">
        <f t="shared" si="5"/>
        <v>CANDICE</v>
      </c>
      <c r="D101" t="s">
        <v>7497</v>
      </c>
      <c r="E101" t="s">
        <v>8064</v>
      </c>
      <c r="G101" t="s">
        <v>7581</v>
      </c>
      <c r="H101" s="25" t="s">
        <v>7951</v>
      </c>
      <c r="I101">
        <v>1</v>
      </c>
      <c r="J101">
        <v>0</v>
      </c>
    </row>
    <row r="102" spans="1:10" ht="60" x14ac:dyDescent="0.25">
      <c r="A102" t="s">
        <v>7868</v>
      </c>
      <c r="B102" t="str">
        <f t="shared" si="6"/>
        <v>canned_alluring_stew_utility</v>
      </c>
      <c r="C102" t="str">
        <f t="shared" si="5"/>
        <v>CANNED ALLURING STEW</v>
      </c>
      <c r="D102" t="s">
        <v>7498</v>
      </c>
      <c r="E102" t="s">
        <v>8063</v>
      </c>
      <c r="G102" t="s">
        <v>7582</v>
      </c>
      <c r="H102" s="25" t="s">
        <v>7967</v>
      </c>
      <c r="I102">
        <v>6</v>
      </c>
      <c r="J102">
        <v>0</v>
      </c>
    </row>
    <row r="103" spans="1:10" ht="45" x14ac:dyDescent="0.25">
      <c r="A103" t="s">
        <v>7868</v>
      </c>
      <c r="B103" t="str">
        <f t="shared" si="6"/>
        <v>canned_infused_stew_utility</v>
      </c>
      <c r="C103" t="str">
        <f t="shared" si="5"/>
        <v>CANNED INFUSED STEW</v>
      </c>
      <c r="D103" t="s">
        <v>7499</v>
      </c>
      <c r="E103" t="s">
        <v>8063</v>
      </c>
      <c r="G103" t="s">
        <v>7582</v>
      </c>
      <c r="H103" s="25" t="s">
        <v>7968</v>
      </c>
      <c r="I103">
        <v>6</v>
      </c>
      <c r="J103">
        <v>0</v>
      </c>
    </row>
    <row r="104" spans="1:10" ht="45" x14ac:dyDescent="0.25">
      <c r="A104" t="s">
        <v>7868</v>
      </c>
      <c r="B104" t="str">
        <f t="shared" si="6"/>
        <v>canned_restoring_stew_utility</v>
      </c>
      <c r="C104" t="str">
        <f t="shared" si="5"/>
        <v>CANNED RESTORING STEW</v>
      </c>
      <c r="D104" t="s">
        <v>7500</v>
      </c>
      <c r="E104" t="s">
        <v>8063</v>
      </c>
      <c r="G104" t="s">
        <v>7582</v>
      </c>
      <c r="H104" s="25" t="s">
        <v>7965</v>
      </c>
      <c r="I104">
        <v>6</v>
      </c>
      <c r="J104">
        <v>0</v>
      </c>
    </row>
    <row r="105" spans="1:10" ht="45" x14ac:dyDescent="0.25">
      <c r="A105" t="s">
        <v>7868</v>
      </c>
      <c r="B105" t="str">
        <f t="shared" si="6"/>
        <v>canned_zesty_stew_utility</v>
      </c>
      <c r="C105" t="str">
        <f t="shared" si="5"/>
        <v>CANNED ZESTY STEW</v>
      </c>
      <c r="D105" t="s">
        <v>7501</v>
      </c>
      <c r="E105" t="s">
        <v>8063</v>
      </c>
      <c r="G105" t="s">
        <v>7582</v>
      </c>
      <c r="H105" s="25" t="s">
        <v>7966</v>
      </c>
      <c r="I105">
        <v>6</v>
      </c>
      <c r="J105">
        <v>0</v>
      </c>
    </row>
    <row r="106" spans="1:10" x14ac:dyDescent="0.25">
      <c r="A106" t="s">
        <v>7868</v>
      </c>
      <c r="B106" t="str">
        <f t="shared" si="6"/>
        <v>cara_liss_companion</v>
      </c>
      <c r="C106" t="str">
        <f t="shared" si="5"/>
        <v>CARA LISS</v>
      </c>
      <c r="D106" t="s">
        <v>7502</v>
      </c>
      <c r="E106" t="s">
        <v>8064</v>
      </c>
      <c r="G106" t="s">
        <v>7581</v>
      </c>
      <c r="H106" t="s">
        <v>7953</v>
      </c>
      <c r="I106">
        <v>1</v>
      </c>
      <c r="J106">
        <v>0</v>
      </c>
    </row>
    <row r="107" spans="1:10" ht="45" x14ac:dyDescent="0.25">
      <c r="A107" t="s">
        <v>7868</v>
      </c>
      <c r="B107" t="str">
        <f t="shared" si="6"/>
        <v>cheryl_companion</v>
      </c>
      <c r="C107" t="str">
        <f t="shared" si="5"/>
        <v>CHERYL</v>
      </c>
      <c r="D107" t="s">
        <v>7503</v>
      </c>
      <c r="E107" t="s">
        <v>8064</v>
      </c>
      <c r="G107" t="s">
        <v>7581</v>
      </c>
      <c r="H107" s="25" t="s">
        <v>7954</v>
      </c>
      <c r="I107">
        <v>1</v>
      </c>
      <c r="J107">
        <v>0</v>
      </c>
    </row>
    <row r="108" spans="1:10" ht="135" x14ac:dyDescent="0.25">
      <c r="A108" t="s">
        <v>7868</v>
      </c>
      <c r="B108" t="str">
        <f t="shared" ref="B108" si="12">SUBSTITUTE(SUBSTITUTE(SUBSTITUTE(SUBSTITUTE(SUBSTITUTE(LOWER(D108), " ", "_"), "(", ""), ")", ""), "'", ""), ".", "")</f>
        <v>traveling_merchant_quest_card</v>
      </c>
      <c r="C108" t="str">
        <f t="shared" ref="C108" si="13">UPPER(LEFT(D108,IFERROR(SEARCH(" (",D108)-1,LEN(D108))))</f>
        <v>TRAVELING MERCHANT</v>
      </c>
      <c r="D108" t="s">
        <v>8495</v>
      </c>
      <c r="E108" t="s">
        <v>8466</v>
      </c>
      <c r="G108" t="s">
        <v>8467</v>
      </c>
      <c r="H108" s="25" t="s">
        <v>8512</v>
      </c>
      <c r="I108">
        <v>1</v>
      </c>
      <c r="J108">
        <v>1</v>
      </c>
    </row>
    <row r="109" spans="1:10" ht="60" x14ac:dyDescent="0.25">
      <c r="A109" t="s">
        <v>7868</v>
      </c>
      <c r="B109" t="str">
        <f t="shared" si="6"/>
        <v>choy_companion</v>
      </c>
      <c r="C109" t="str">
        <f t="shared" si="5"/>
        <v>CHOY</v>
      </c>
      <c r="D109" t="s">
        <v>7504</v>
      </c>
      <c r="E109" t="s">
        <v>8064</v>
      </c>
      <c r="G109" t="s">
        <v>7581</v>
      </c>
      <c r="H109" s="25" t="s">
        <v>7949</v>
      </c>
      <c r="I109">
        <v>1</v>
      </c>
      <c r="J109">
        <v>2</v>
      </c>
    </row>
    <row r="110" spans="1:10" ht="60" x14ac:dyDescent="0.25">
      <c r="A110" t="s">
        <v>7868</v>
      </c>
      <c r="B110" t="str">
        <f t="shared" si="6"/>
        <v>close_call_battle</v>
      </c>
      <c r="C110" t="str">
        <f t="shared" si="5"/>
        <v>CLOSE CALL</v>
      </c>
      <c r="D110" t="s">
        <v>7505</v>
      </c>
      <c r="E110" t="s">
        <v>8056</v>
      </c>
      <c r="G110" t="s">
        <v>7580</v>
      </c>
      <c r="H110" s="25" t="s">
        <v>8039</v>
      </c>
      <c r="I110">
        <v>12</v>
      </c>
      <c r="J110">
        <v>0</v>
      </c>
    </row>
    <row r="111" spans="1:10" ht="75" x14ac:dyDescent="0.25">
      <c r="A111" t="s">
        <v>7868</v>
      </c>
      <c r="B111" t="str">
        <f t="shared" si="6"/>
        <v>colress_companion</v>
      </c>
      <c r="C111" t="str">
        <f t="shared" si="5"/>
        <v>COLRESS</v>
      </c>
      <c r="D111" t="s">
        <v>7506</v>
      </c>
      <c r="E111" t="s">
        <v>8064</v>
      </c>
      <c r="G111" t="s">
        <v>7581</v>
      </c>
      <c r="H111" s="25" t="s">
        <v>8040</v>
      </c>
      <c r="I111">
        <v>1</v>
      </c>
      <c r="J111">
        <v>0</v>
      </c>
    </row>
    <row r="112" spans="1:10" x14ac:dyDescent="0.25">
      <c r="A112" t="s">
        <v>7868</v>
      </c>
      <c r="B112" t="str">
        <f t="shared" si="6"/>
        <v>concentration_battle</v>
      </c>
      <c r="C112" t="str">
        <f t="shared" si="5"/>
        <v>CONCENTRATION</v>
      </c>
      <c r="D112" t="s">
        <v>7507</v>
      </c>
      <c r="E112" t="s">
        <v>8056</v>
      </c>
      <c r="G112" t="s">
        <v>7580</v>
      </c>
      <c r="H112" t="s">
        <v>7929</v>
      </c>
      <c r="I112">
        <v>5</v>
      </c>
      <c r="J112">
        <v>0</v>
      </c>
    </row>
    <row r="113" spans="1:10" x14ac:dyDescent="0.25">
      <c r="A113" t="s">
        <v>7868</v>
      </c>
      <c r="B113" t="str">
        <f t="shared" si="6"/>
        <v>cook_companion</v>
      </c>
      <c r="C113" t="str">
        <f t="shared" si="5"/>
        <v>COOK</v>
      </c>
      <c r="D113" t="s">
        <v>7508</v>
      </c>
      <c r="E113" t="s">
        <v>8064</v>
      </c>
      <c r="G113" t="s">
        <v>7581</v>
      </c>
      <c r="H113" t="s">
        <v>7941</v>
      </c>
      <c r="I113">
        <v>1</v>
      </c>
      <c r="J113">
        <v>0</v>
      </c>
    </row>
    <row r="114" spans="1:10" x14ac:dyDescent="0.25">
      <c r="A114" t="s">
        <v>7868</v>
      </c>
      <c r="B114" t="str">
        <f t="shared" si="6"/>
        <v>crisis_power_battle</v>
      </c>
      <c r="C114" t="str">
        <f t="shared" si="5"/>
        <v>CRISIS POWER</v>
      </c>
      <c r="D114" t="s">
        <v>7509</v>
      </c>
      <c r="E114" t="s">
        <v>8056</v>
      </c>
      <c r="G114" t="s">
        <v>7580</v>
      </c>
      <c r="H114" t="s">
        <v>7923</v>
      </c>
      <c r="I114">
        <v>6</v>
      </c>
      <c r="J114">
        <v>0</v>
      </c>
    </row>
    <row r="115" spans="1:10" ht="75" x14ac:dyDescent="0.25">
      <c r="A115" t="s">
        <v>7868</v>
      </c>
      <c r="B115" t="str">
        <f t="shared" si="6"/>
        <v>cynthia_companion</v>
      </c>
      <c r="C115" t="str">
        <f t="shared" si="5"/>
        <v>CYNTHIA</v>
      </c>
      <c r="D115" t="s">
        <v>7510</v>
      </c>
      <c r="E115" t="s">
        <v>8064</v>
      </c>
      <c r="G115" t="s">
        <v>7581</v>
      </c>
      <c r="H115" s="25" t="s">
        <v>7957</v>
      </c>
      <c r="I115">
        <v>1</v>
      </c>
      <c r="J115">
        <v>0</v>
      </c>
    </row>
    <row r="116" spans="1:10" x14ac:dyDescent="0.25">
      <c r="A116" t="s">
        <v>7868</v>
      </c>
      <c r="B116" t="str">
        <f t="shared" si="6"/>
        <v>dark_night_battle</v>
      </c>
      <c r="C116" t="str">
        <f t="shared" si="5"/>
        <v>DARK NIGHT</v>
      </c>
      <c r="D116" t="s">
        <v>7511</v>
      </c>
      <c r="E116" t="s">
        <v>8056</v>
      </c>
      <c r="G116" t="s">
        <v>7580</v>
      </c>
      <c r="H116" t="s">
        <v>7925</v>
      </c>
      <c r="I116">
        <v>3</v>
      </c>
      <c r="J116">
        <v>0</v>
      </c>
    </row>
    <row r="117" spans="1:10" x14ac:dyDescent="0.25">
      <c r="A117" t="s">
        <v>7868</v>
      </c>
      <c r="B117" t="str">
        <f t="shared" si="6"/>
        <v>dive_ball_utility</v>
      </c>
      <c r="C117" t="str">
        <f t="shared" si="5"/>
        <v>DIVE BALL</v>
      </c>
      <c r="D117" t="s">
        <v>7512</v>
      </c>
      <c r="E117" t="s">
        <v>8063</v>
      </c>
      <c r="G117" t="s">
        <v>7582</v>
      </c>
      <c r="H117" s="25" t="s">
        <v>7987</v>
      </c>
      <c r="I117">
        <v>4</v>
      </c>
      <c r="J117">
        <v>0</v>
      </c>
    </row>
    <row r="118" spans="1:10" ht="120" x14ac:dyDescent="0.25">
      <c r="A118" t="s">
        <v>7868</v>
      </c>
      <c r="B118" t="str">
        <f>SUBSTITUTE(SUBSTITUTE(SUBSTITUTE(SUBSTITUTE(SUBSTITUTE(LOWER(D118), " ", "_"), "(", ""), ")", ""), "'", ""), ".", "")</f>
        <v>the_sacred_forest_quest_card</v>
      </c>
      <c r="C118" t="str">
        <f>UPPER(LEFT(D118,IFERROR(SEARCH(" (",D118)-1,LEN(D118))))</f>
        <v>THE SACRED FOREST</v>
      </c>
      <c r="D118" t="s">
        <v>8496</v>
      </c>
      <c r="E118" t="s">
        <v>8466</v>
      </c>
      <c r="G118" t="s">
        <v>8467</v>
      </c>
      <c r="H118" s="25" t="s">
        <v>8513</v>
      </c>
      <c r="I118">
        <v>1</v>
      </c>
      <c r="J118">
        <v>1</v>
      </c>
    </row>
    <row r="119" spans="1:10" ht="45" x14ac:dyDescent="0.25">
      <c r="A119" t="s">
        <v>7868</v>
      </c>
      <c r="B119" t="str">
        <f t="shared" ref="B119" si="14">SUBSTITUTE(SUBSTITUTE(SUBSTITUTE(SUBSTITUTE(SUBSTITUTE(LOWER(D119), " ", "_"), "(", ""), ")", ""), "'", ""), ".", "")</f>
        <v>erica_companion</v>
      </c>
      <c r="C119" t="str">
        <f t="shared" ref="C119" si="15">UPPER(LEFT(D119,IFERROR(SEARCH(" (",D119)-1,LEN(D119))))</f>
        <v>ERICA</v>
      </c>
      <c r="D119" t="s">
        <v>8480</v>
      </c>
      <c r="E119" t="s">
        <v>8064</v>
      </c>
      <c r="G119" t="s">
        <v>7581</v>
      </c>
      <c r="H119" s="25" t="s">
        <v>8481</v>
      </c>
      <c r="I119">
        <v>1</v>
      </c>
      <c r="J119">
        <v>2</v>
      </c>
    </row>
    <row r="120" spans="1:10" x14ac:dyDescent="0.25">
      <c r="A120" t="s">
        <v>7868</v>
      </c>
      <c r="B120" t="str">
        <f t="shared" si="6"/>
        <v>ether_utility</v>
      </c>
      <c r="C120" t="str">
        <f t="shared" si="5"/>
        <v>ETHER</v>
      </c>
      <c r="D120" t="s">
        <v>7513</v>
      </c>
      <c r="E120" t="s">
        <v>8063</v>
      </c>
      <c r="G120" t="s">
        <v>7582</v>
      </c>
      <c r="H120" t="s">
        <v>9111</v>
      </c>
      <c r="I120">
        <v>9</v>
      </c>
      <c r="J120">
        <v>0</v>
      </c>
    </row>
    <row r="121" spans="1:10" ht="45" x14ac:dyDescent="0.25">
      <c r="A121" t="s">
        <v>7868</v>
      </c>
      <c r="B121" t="str">
        <f t="shared" si="6"/>
        <v>evasive_maneuvers_battle</v>
      </c>
      <c r="C121" t="str">
        <f t="shared" si="5"/>
        <v>EVASIVE MANEUVERS</v>
      </c>
      <c r="D121" t="s">
        <v>7514</v>
      </c>
      <c r="E121" t="s">
        <v>8056</v>
      </c>
      <c r="G121" t="s">
        <v>7580</v>
      </c>
      <c r="H121" s="25" t="s">
        <v>7932</v>
      </c>
      <c r="I121">
        <v>2</v>
      </c>
      <c r="J121">
        <v>0</v>
      </c>
    </row>
    <row r="122" spans="1:10" ht="30" x14ac:dyDescent="0.25">
      <c r="A122" t="s">
        <v>7868</v>
      </c>
      <c r="B122" t="str">
        <f t="shared" si="6"/>
        <v>exp_share_utility</v>
      </c>
      <c r="C122" t="str">
        <f t="shared" si="5"/>
        <v>EXP SHARE</v>
      </c>
      <c r="D122" t="s">
        <v>7515</v>
      </c>
      <c r="E122" t="s">
        <v>8063</v>
      </c>
      <c r="G122" t="s">
        <v>7582</v>
      </c>
      <c r="H122" s="25" t="s">
        <v>7979</v>
      </c>
      <c r="I122">
        <v>5</v>
      </c>
      <c r="J122">
        <v>0</v>
      </c>
    </row>
    <row r="123" spans="1:10" ht="120" x14ac:dyDescent="0.25">
      <c r="A123" t="s">
        <v>7868</v>
      </c>
      <c r="B123" t="str">
        <f t="shared" si="6"/>
        <v>ruin_exploration_quest_card</v>
      </c>
      <c r="C123" t="str">
        <f t="shared" si="5"/>
        <v>RUIN EXPLORATION</v>
      </c>
      <c r="D123" t="s">
        <v>8497</v>
      </c>
      <c r="E123" t="s">
        <v>8466</v>
      </c>
      <c r="G123" t="s">
        <v>8467</v>
      </c>
      <c r="H123" s="25" t="s">
        <v>8514</v>
      </c>
      <c r="I123">
        <v>1</v>
      </c>
      <c r="J123">
        <v>1</v>
      </c>
    </row>
    <row r="124" spans="1:10" ht="45" x14ac:dyDescent="0.25">
      <c r="A124" t="s">
        <v>7868</v>
      </c>
      <c r="B124" t="str">
        <f t="shared" si="6"/>
        <v>explorer_companion</v>
      </c>
      <c r="C124" t="str">
        <f t="shared" si="5"/>
        <v>EXPLORER</v>
      </c>
      <c r="D124" t="s">
        <v>7516</v>
      </c>
      <c r="E124" t="s">
        <v>8064</v>
      </c>
      <c r="G124" t="s">
        <v>7581</v>
      </c>
      <c r="H124" s="25" t="s">
        <v>7948</v>
      </c>
      <c r="I124">
        <v>1</v>
      </c>
      <c r="J124">
        <v>2</v>
      </c>
    </row>
    <row r="125" spans="1:10" x14ac:dyDescent="0.25">
      <c r="A125" t="s">
        <v>7868</v>
      </c>
      <c r="B125" t="str">
        <f t="shared" si="6"/>
        <v>fast_ball_utility</v>
      </c>
      <c r="C125" t="str">
        <f t="shared" si="5"/>
        <v>FAST BALL</v>
      </c>
      <c r="D125" t="s">
        <v>7517</v>
      </c>
      <c r="E125" t="s">
        <v>8063</v>
      </c>
      <c r="G125" t="s">
        <v>7582</v>
      </c>
      <c r="H125" s="25" t="s">
        <v>7986</v>
      </c>
      <c r="I125">
        <v>4</v>
      </c>
      <c r="J125">
        <v>0</v>
      </c>
    </row>
    <row r="126" spans="1:10" x14ac:dyDescent="0.25">
      <c r="A126" t="s">
        <v>7868</v>
      </c>
      <c r="B126" t="str">
        <f t="shared" si="6"/>
        <v>flight_voucher_utility</v>
      </c>
      <c r="C126" t="str">
        <f t="shared" si="5"/>
        <v>FLIGHT VOUCHER</v>
      </c>
      <c r="D126" t="s">
        <v>7518</v>
      </c>
      <c r="E126" t="s">
        <v>8063</v>
      </c>
      <c r="G126" t="s">
        <v>7582</v>
      </c>
      <c r="H126" t="s">
        <v>7974</v>
      </c>
      <c r="I126">
        <v>3</v>
      </c>
      <c r="J126">
        <v>0</v>
      </c>
    </row>
    <row r="127" spans="1:10" x14ac:dyDescent="0.25">
      <c r="A127" t="s">
        <v>7868</v>
      </c>
      <c r="B127" t="str">
        <f t="shared" si="6"/>
        <v>friend_ball_utility</v>
      </c>
      <c r="C127" t="str">
        <f t="shared" si="5"/>
        <v>FRIEND BALL</v>
      </c>
      <c r="D127" t="s">
        <v>7519</v>
      </c>
      <c r="E127" t="s">
        <v>8063</v>
      </c>
      <c r="G127" t="s">
        <v>7582</v>
      </c>
      <c r="H127" t="s">
        <v>7985</v>
      </c>
      <c r="I127">
        <v>4</v>
      </c>
      <c r="J127">
        <v>0</v>
      </c>
    </row>
    <row r="128" spans="1:10" ht="45" x14ac:dyDescent="0.25">
      <c r="A128" t="s">
        <v>7868</v>
      </c>
      <c r="B128" t="str">
        <f t="shared" si="6"/>
        <v>furisode_girl_companion</v>
      </c>
      <c r="C128" t="str">
        <f t="shared" si="5"/>
        <v>FURISODE GIRL</v>
      </c>
      <c r="D128" t="s">
        <v>7520</v>
      </c>
      <c r="E128" t="s">
        <v>8064</v>
      </c>
      <c r="G128" t="s">
        <v>7581</v>
      </c>
      <c r="H128" s="25" t="s">
        <v>7950</v>
      </c>
      <c r="I128">
        <v>1</v>
      </c>
      <c r="J128">
        <v>0</v>
      </c>
    </row>
    <row r="129" spans="1:10" ht="120" x14ac:dyDescent="0.25">
      <c r="A129" t="s">
        <v>7868</v>
      </c>
      <c r="B129" t="str">
        <f t="shared" ref="B129" si="16">SUBSTITUTE(SUBSTITUTE(SUBSTITUTE(SUBSTITUTE(SUBSTITUTE(LOWER(D129), " ", "_"), "(", ""), ")", ""), "'", ""), ".", "")</f>
        <v>new_growth_quest_card</v>
      </c>
      <c r="C129" t="str">
        <f t="shared" ref="C129" si="17">UPPER(LEFT(D129,IFERROR(SEARCH(" (",D129)-1,LEN(D129))))</f>
        <v>NEW GROWTH</v>
      </c>
      <c r="D129" t="s">
        <v>8498</v>
      </c>
      <c r="E129" t="s">
        <v>8466</v>
      </c>
      <c r="G129" t="s">
        <v>8467</v>
      </c>
      <c r="H129" s="25" t="s">
        <v>8515</v>
      </c>
      <c r="I129">
        <v>1</v>
      </c>
      <c r="J129">
        <v>1</v>
      </c>
    </row>
    <row r="130" spans="1:10" ht="45" x14ac:dyDescent="0.25">
      <c r="A130" t="s">
        <v>7868</v>
      </c>
      <c r="B130" t="str">
        <f t="shared" ref="B130" si="18">SUBSTITUTE(SUBSTITUTE(SUBSTITUTE(SUBSTITUTE(SUBSTITUTE(LOWER(D130), " ", "_"), "(", ""), ")", ""), "'", ""), ".", "")</f>
        <v>gardenia_companion</v>
      </c>
      <c r="C130" t="str">
        <f t="shared" ref="C130" si="19">UPPER(LEFT(D130,IFERROR(SEARCH(" (",D130)-1,LEN(D130))))</f>
        <v>GARDENIA</v>
      </c>
      <c r="D130" t="s">
        <v>8478</v>
      </c>
      <c r="E130" t="s">
        <v>8064</v>
      </c>
      <c r="G130" t="s">
        <v>7581</v>
      </c>
      <c r="H130" s="25" t="s">
        <v>8479</v>
      </c>
      <c r="I130">
        <v>1</v>
      </c>
      <c r="J130">
        <v>2</v>
      </c>
    </row>
    <row r="131" spans="1:10" x14ac:dyDescent="0.25">
      <c r="A131" t="s">
        <v>7868</v>
      </c>
      <c r="B131" t="str">
        <f t="shared" ref="B131:B205" si="20">SUBSTITUTE(SUBSTITUTE(SUBSTITUTE(SUBSTITUTE(SUBSTITUTE(LOWER(D131), " ", "_"), "(", ""), ")", ""), "'", ""), ".", "")</f>
        <v>gimmighoul_coin_utility</v>
      </c>
      <c r="C131" t="str">
        <f t="shared" si="5"/>
        <v>GIMMIGHOUL COIN</v>
      </c>
      <c r="D131" t="s">
        <v>7521</v>
      </c>
      <c r="E131" t="s">
        <v>8063</v>
      </c>
      <c r="G131" t="s">
        <v>7582</v>
      </c>
      <c r="H131" t="s">
        <v>7972</v>
      </c>
      <c r="I131">
        <v>12</v>
      </c>
      <c r="J131">
        <v>0</v>
      </c>
    </row>
    <row r="132" spans="1:10" x14ac:dyDescent="0.25">
      <c r="A132" t="s">
        <v>7868</v>
      </c>
      <c r="B132" t="str">
        <f t="shared" si="20"/>
        <v>gingko_emblem_utility</v>
      </c>
      <c r="C132" t="str">
        <f t="shared" si="5"/>
        <v>GINGKO EMBLEM</v>
      </c>
      <c r="D132" t="s">
        <v>7522</v>
      </c>
      <c r="E132" t="s">
        <v>8063</v>
      </c>
      <c r="G132" t="s">
        <v>7582</v>
      </c>
      <c r="H132" t="s">
        <v>7975</v>
      </c>
      <c r="I132">
        <v>4</v>
      </c>
      <c r="J132">
        <v>0</v>
      </c>
    </row>
    <row r="133" spans="1:10" ht="135" x14ac:dyDescent="0.25">
      <c r="A133" t="s">
        <v>7868</v>
      </c>
      <c r="B133" t="str">
        <f t="shared" ref="B133" si="21">SUBSTITUTE(SUBSTITUTE(SUBSTITUTE(SUBSTITUTE(SUBSTITUTE(LOWER(D133), " ", "_"), "(", ""), ")", ""), "'", ""), ".", "")</f>
        <v>powerful_experiment_quest_card</v>
      </c>
      <c r="C133" t="str">
        <f t="shared" si="5"/>
        <v>POWERFUL EXPERIMENT</v>
      </c>
      <c r="D133" t="s">
        <v>8499</v>
      </c>
      <c r="E133" t="s">
        <v>8466</v>
      </c>
      <c r="G133" t="s">
        <v>8467</v>
      </c>
      <c r="H133" s="25" t="s">
        <v>8520</v>
      </c>
      <c r="I133">
        <v>1</v>
      </c>
      <c r="J133">
        <v>1</v>
      </c>
    </row>
    <row r="134" spans="1:10" ht="60" x14ac:dyDescent="0.25">
      <c r="A134" t="s">
        <v>7868</v>
      </c>
      <c r="B134" t="str">
        <f t="shared" si="20"/>
        <v>giovanni_companion</v>
      </c>
      <c r="C134" t="str">
        <f t="shared" si="5"/>
        <v>GIOVANNI</v>
      </c>
      <c r="D134" t="s">
        <v>7523</v>
      </c>
      <c r="E134" t="s">
        <v>8064</v>
      </c>
      <c r="G134" t="s">
        <v>7581</v>
      </c>
      <c r="H134" s="25" t="s">
        <v>8041</v>
      </c>
      <c r="I134">
        <v>1</v>
      </c>
      <c r="J134">
        <v>2</v>
      </c>
    </row>
    <row r="135" spans="1:10" x14ac:dyDescent="0.25">
      <c r="A135" t="s">
        <v>7868</v>
      </c>
      <c r="B135" t="str">
        <f t="shared" si="20"/>
        <v>great_ball_utility</v>
      </c>
      <c r="C135" t="str">
        <f t="shared" si="5"/>
        <v>GREAT BALL</v>
      </c>
      <c r="D135" t="s">
        <v>7524</v>
      </c>
      <c r="E135" t="s">
        <v>8063</v>
      </c>
      <c r="G135" t="s">
        <v>7582</v>
      </c>
      <c r="H135" t="s">
        <v>7980</v>
      </c>
      <c r="I135">
        <v>4</v>
      </c>
      <c r="J135">
        <v>0</v>
      </c>
    </row>
    <row r="136" spans="1:10" ht="165" x14ac:dyDescent="0.25">
      <c r="A136" t="s">
        <v>7868</v>
      </c>
      <c r="B136" t="str">
        <f t="shared" si="20"/>
        <v>death_challenge_quest_card</v>
      </c>
      <c r="C136" t="str">
        <f t="shared" si="5"/>
        <v>DEATH CHALLENGE</v>
      </c>
      <c r="D136" t="s">
        <v>8500</v>
      </c>
      <c r="E136" t="s">
        <v>8466</v>
      </c>
      <c r="G136" t="s">
        <v>8467</v>
      </c>
      <c r="H136" s="25" t="s">
        <v>8992</v>
      </c>
      <c r="I136">
        <v>1</v>
      </c>
      <c r="J136">
        <v>1</v>
      </c>
    </row>
    <row r="137" spans="1:10" ht="60" x14ac:dyDescent="0.25">
      <c r="A137" t="s">
        <v>7868</v>
      </c>
      <c r="B137" t="str">
        <f t="shared" si="20"/>
        <v>grimsley_companion</v>
      </c>
      <c r="C137" t="str">
        <f t="shared" ref="C137" si="22">UPPER(LEFT(D137,IFERROR(SEARCH(" (",D137)-1,LEN(D137))))</f>
        <v>GRIMSLEY</v>
      </c>
      <c r="D137" t="s">
        <v>8489</v>
      </c>
      <c r="E137" t="s">
        <v>8064</v>
      </c>
      <c r="G137" t="s">
        <v>7581</v>
      </c>
      <c r="H137" s="25" t="s">
        <v>8488</v>
      </c>
      <c r="I137">
        <v>1</v>
      </c>
      <c r="J137">
        <v>2</v>
      </c>
    </row>
    <row r="138" spans="1:10" x14ac:dyDescent="0.25">
      <c r="A138" t="s">
        <v>7868</v>
      </c>
      <c r="B138" t="str">
        <f t="shared" si="20"/>
        <v>heal_ball_utility</v>
      </c>
      <c r="C138" t="str">
        <f t="shared" si="5"/>
        <v>HEAL BALL</v>
      </c>
      <c r="D138" t="s">
        <v>7525</v>
      </c>
      <c r="E138" t="s">
        <v>8063</v>
      </c>
      <c r="G138" t="s">
        <v>7582</v>
      </c>
      <c r="H138" t="s">
        <v>7981</v>
      </c>
      <c r="I138">
        <v>4</v>
      </c>
      <c r="J138">
        <v>0</v>
      </c>
    </row>
    <row r="139" spans="1:10" x14ac:dyDescent="0.25">
      <c r="A139" t="s">
        <v>7868</v>
      </c>
      <c r="B139" t="str">
        <f t="shared" si="20"/>
        <v>heavy_ball_utility</v>
      </c>
      <c r="C139" t="str">
        <f t="shared" si="5"/>
        <v>HEAVY BALL</v>
      </c>
      <c r="D139" t="s">
        <v>7526</v>
      </c>
      <c r="E139" t="s">
        <v>8063</v>
      </c>
      <c r="G139" t="s">
        <v>7582</v>
      </c>
      <c r="H139" t="s">
        <v>7982</v>
      </c>
      <c r="I139">
        <v>4</v>
      </c>
      <c r="J139">
        <v>0</v>
      </c>
    </row>
    <row r="140" spans="1:10" ht="60" x14ac:dyDescent="0.25">
      <c r="A140" t="s">
        <v>7868</v>
      </c>
      <c r="B140" t="str">
        <f t="shared" si="20"/>
        <v>honey_utility</v>
      </c>
      <c r="C140" t="str">
        <f t="shared" si="5"/>
        <v>HONEY</v>
      </c>
      <c r="D140" t="s">
        <v>7527</v>
      </c>
      <c r="E140" t="s">
        <v>8063</v>
      </c>
      <c r="G140" t="s">
        <v>7582</v>
      </c>
      <c r="H140" s="25" t="s">
        <v>7970</v>
      </c>
      <c r="I140">
        <v>13</v>
      </c>
      <c r="J140">
        <v>0</v>
      </c>
    </row>
    <row r="141" spans="1:10" ht="45" x14ac:dyDescent="0.25">
      <c r="A141" t="s">
        <v>7868</v>
      </c>
      <c r="B141" t="str">
        <f t="shared" si="20"/>
        <v>howl_battle</v>
      </c>
      <c r="C141" t="str">
        <f t="shared" si="5"/>
        <v>HOWL</v>
      </c>
      <c r="D141" t="s">
        <v>7528</v>
      </c>
      <c r="E141" t="s">
        <v>8056</v>
      </c>
      <c r="G141" t="s">
        <v>7580</v>
      </c>
      <c r="H141" s="25" t="s">
        <v>8940</v>
      </c>
      <c r="I141">
        <v>4</v>
      </c>
      <c r="J141">
        <v>0</v>
      </c>
    </row>
    <row r="142" spans="1:10" x14ac:dyDescent="0.25">
      <c r="A142" t="s">
        <v>7868</v>
      </c>
      <c r="B142" t="str">
        <f t="shared" si="20"/>
        <v>hyper_potion_utility</v>
      </c>
      <c r="C142" t="str">
        <f t="shared" si="5"/>
        <v>HYPER POTION</v>
      </c>
      <c r="D142" t="s">
        <v>7529</v>
      </c>
      <c r="E142" t="s">
        <v>8063</v>
      </c>
      <c r="G142" t="s">
        <v>7582</v>
      </c>
      <c r="H142" t="s">
        <v>9112</v>
      </c>
      <c r="I142">
        <v>8</v>
      </c>
      <c r="J142">
        <v>0</v>
      </c>
    </row>
    <row r="143" spans="1:10" ht="135" x14ac:dyDescent="0.25">
      <c r="A143" t="s">
        <v>7868</v>
      </c>
      <c r="B143" t="str">
        <f>SUBSTITUTE(SUBSTITUTE(SUBSTITUTE(SUBSTITUTE(SUBSTITUTE(LOWER(D143), " ", "_"), "(", ""), ")", ""), "'", ""), ".", "")</f>
        <v>live_streamer_quest_card</v>
      </c>
      <c r="C143" t="str">
        <f>UPPER(LEFT(D143,IFERROR(SEARCH(" (",D143)-1,LEN(D143))))</f>
        <v>LIVE STREAMER</v>
      </c>
      <c r="D143" t="s">
        <v>8501</v>
      </c>
      <c r="E143" t="s">
        <v>8466</v>
      </c>
      <c r="G143" t="s">
        <v>8467</v>
      </c>
      <c r="H143" s="25" t="s">
        <v>8516</v>
      </c>
      <c r="I143">
        <v>1</v>
      </c>
      <c r="J143">
        <v>1</v>
      </c>
    </row>
    <row r="144" spans="1:10" ht="75" x14ac:dyDescent="0.25">
      <c r="A144" t="s">
        <v>7868</v>
      </c>
      <c r="B144" t="str">
        <f t="shared" ref="B144" si="23">SUBSTITUTE(SUBSTITUTE(SUBSTITUTE(SUBSTITUTE(SUBSTITUTE(LOWER(D144), " ", "_"), "(", ""), ")", ""), "'", ""), ".", "")</f>
        <v>iono_companion</v>
      </c>
      <c r="C144" t="str">
        <f t="shared" ref="C144" si="24">UPPER(LEFT(D144,IFERROR(SEARCH(" (",D144)-1,LEN(D144))))</f>
        <v>IONO</v>
      </c>
      <c r="D144" t="s">
        <v>8486</v>
      </c>
      <c r="E144" t="s">
        <v>8064</v>
      </c>
      <c r="G144" t="s">
        <v>7581</v>
      </c>
      <c r="H144" s="25" t="s">
        <v>8487</v>
      </c>
      <c r="I144">
        <v>1</v>
      </c>
      <c r="J144">
        <v>2</v>
      </c>
    </row>
    <row r="145" spans="1:10" ht="45" x14ac:dyDescent="0.25">
      <c r="A145" t="s">
        <v>7868</v>
      </c>
      <c r="B145" t="str">
        <f t="shared" si="20"/>
        <v>lana_companion</v>
      </c>
      <c r="C145" t="str">
        <f t="shared" ref="C145:C205" si="25">UPPER(LEFT(D145,IFERROR(SEARCH(" (",D145)-1,LEN(D145))))</f>
        <v>LANA</v>
      </c>
      <c r="D145" t="s">
        <v>7530</v>
      </c>
      <c r="E145" t="s">
        <v>8064</v>
      </c>
      <c r="G145" t="s">
        <v>7581</v>
      </c>
      <c r="H145" s="25" t="s">
        <v>7955</v>
      </c>
      <c r="I145">
        <v>1</v>
      </c>
      <c r="J145">
        <v>0</v>
      </c>
    </row>
    <row r="146" spans="1:10" ht="45" x14ac:dyDescent="0.25">
      <c r="A146" t="s">
        <v>7868</v>
      </c>
      <c r="B146" t="str">
        <f t="shared" si="20"/>
        <v>lillie_companion</v>
      </c>
      <c r="C146" t="str">
        <f t="shared" si="25"/>
        <v>LILLIE</v>
      </c>
      <c r="D146" t="s">
        <v>7531</v>
      </c>
      <c r="E146" t="s">
        <v>8064</v>
      </c>
      <c r="G146" t="s">
        <v>7581</v>
      </c>
      <c r="H146" s="25" t="s">
        <v>7938</v>
      </c>
      <c r="I146">
        <v>1</v>
      </c>
      <c r="J146">
        <v>0</v>
      </c>
    </row>
    <row r="147" spans="1:10" ht="135" x14ac:dyDescent="0.25">
      <c r="A147" t="s">
        <v>7868</v>
      </c>
      <c r="B147" t="str">
        <f>SUBSTITUTE(SUBSTITUTE(SUBSTITUTE(SUBSTITUTE(SUBSTITUTE(LOWER(D147), " ", "_"), "(", ""), ")", ""), "'", ""), ".", "")</f>
        <v>live_to_perform_quest_card</v>
      </c>
      <c r="C147" t="str">
        <f>UPPER(LEFT(D147,IFERROR(SEARCH(" (",D147)-1,LEN(D147))))</f>
        <v>LIVE TO PERFORM</v>
      </c>
      <c r="D147" t="s">
        <v>8502</v>
      </c>
      <c r="E147" t="s">
        <v>8466</v>
      </c>
      <c r="G147" t="s">
        <v>8467</v>
      </c>
      <c r="H147" s="25" t="s">
        <v>8517</v>
      </c>
      <c r="I147">
        <v>1</v>
      </c>
      <c r="J147">
        <v>1</v>
      </c>
    </row>
    <row r="148" spans="1:10" ht="45" x14ac:dyDescent="0.25">
      <c r="A148" t="s">
        <v>7868</v>
      </c>
      <c r="B148" t="str">
        <f t="shared" ref="B148" si="26">SUBSTITUTE(SUBSTITUTE(SUBSTITUTE(SUBSTITUTE(SUBSTITUTE(LOWER(D148), " ", "_"), "(", ""), ")", ""), "'", ""), ".", "")</f>
        <v>lisia_companion</v>
      </c>
      <c r="C148" t="str">
        <f t="shared" ref="C148" si="27">UPPER(LEFT(D148,IFERROR(SEARCH(" (",D148)-1,LEN(D148))))</f>
        <v>LISIA</v>
      </c>
      <c r="D148" t="s">
        <v>8484</v>
      </c>
      <c r="E148" t="s">
        <v>8064</v>
      </c>
      <c r="G148" t="s">
        <v>7581</v>
      </c>
      <c r="H148" s="25" t="s">
        <v>8598</v>
      </c>
      <c r="I148">
        <v>1</v>
      </c>
      <c r="J148">
        <v>2</v>
      </c>
    </row>
    <row r="149" spans="1:10" x14ac:dyDescent="0.25">
      <c r="A149" t="s">
        <v>7868</v>
      </c>
      <c r="B149" t="str">
        <f t="shared" si="20"/>
        <v>love_ball_utility</v>
      </c>
      <c r="C149" t="str">
        <f t="shared" si="25"/>
        <v>LOVE BALL</v>
      </c>
      <c r="D149" t="s">
        <v>7532</v>
      </c>
      <c r="E149" t="s">
        <v>8063</v>
      </c>
      <c r="G149" t="s">
        <v>7582</v>
      </c>
      <c r="H149" t="s">
        <v>8656</v>
      </c>
      <c r="I149">
        <v>4</v>
      </c>
      <c r="J149">
        <v>0</v>
      </c>
    </row>
    <row r="150" spans="1:10" x14ac:dyDescent="0.25">
      <c r="A150" t="s">
        <v>7868</v>
      </c>
      <c r="B150" t="str">
        <f t="shared" si="20"/>
        <v>lure_ball_utility</v>
      </c>
      <c r="C150" t="str">
        <f t="shared" si="25"/>
        <v>LURE BALL</v>
      </c>
      <c r="D150" t="s">
        <v>7533</v>
      </c>
      <c r="E150" t="s">
        <v>8063</v>
      </c>
      <c r="G150" t="s">
        <v>7582</v>
      </c>
      <c r="H150" t="s">
        <v>7983</v>
      </c>
      <c r="I150">
        <v>4</v>
      </c>
      <c r="J150">
        <v>0</v>
      </c>
    </row>
    <row r="151" spans="1:10" ht="60" x14ac:dyDescent="0.25">
      <c r="A151" t="s">
        <v>7868</v>
      </c>
      <c r="B151" t="str">
        <f t="shared" si="20"/>
        <v>lure_module_utility</v>
      </c>
      <c r="C151" t="str">
        <f t="shared" si="25"/>
        <v>LURE MODULE</v>
      </c>
      <c r="D151" t="s">
        <v>7534</v>
      </c>
      <c r="E151" t="s">
        <v>8063</v>
      </c>
      <c r="G151" t="s">
        <v>7582</v>
      </c>
      <c r="H151" s="25" t="s">
        <v>7969</v>
      </c>
      <c r="I151">
        <v>6</v>
      </c>
      <c r="J151">
        <v>0</v>
      </c>
    </row>
    <row r="152" spans="1:10" ht="135" x14ac:dyDescent="0.25">
      <c r="A152" t="s">
        <v>7868</v>
      </c>
      <c r="B152" t="str">
        <f t="shared" si="20"/>
        <v>motherbeast_quest_card</v>
      </c>
      <c r="C152" t="str">
        <f t="shared" si="25"/>
        <v>MOTHERBEAST</v>
      </c>
      <c r="D152" t="s">
        <v>8523</v>
      </c>
      <c r="E152" t="s">
        <v>8466</v>
      </c>
      <c r="G152" t="s">
        <v>8467</v>
      </c>
      <c r="H152" s="25" t="s">
        <v>8522</v>
      </c>
      <c r="I152">
        <v>1</v>
      </c>
      <c r="J152">
        <v>1</v>
      </c>
    </row>
    <row r="153" spans="1:10" ht="60" x14ac:dyDescent="0.25">
      <c r="A153" t="s">
        <v>7868</v>
      </c>
      <c r="B153" t="str">
        <f t="shared" si="20"/>
        <v>lusamine_companion</v>
      </c>
      <c r="C153" t="str">
        <f t="shared" si="25"/>
        <v>LUSAMINE</v>
      </c>
      <c r="D153" t="s">
        <v>7535</v>
      </c>
      <c r="E153" t="s">
        <v>8064</v>
      </c>
      <c r="G153" t="s">
        <v>7581</v>
      </c>
      <c r="H153" s="25" t="s">
        <v>7937</v>
      </c>
      <c r="I153">
        <v>1</v>
      </c>
      <c r="J153">
        <v>2</v>
      </c>
    </row>
    <row r="154" spans="1:10" x14ac:dyDescent="0.25">
      <c r="A154" t="s">
        <v>7868</v>
      </c>
      <c r="B154" t="str">
        <f t="shared" si="20"/>
        <v>mail_utility</v>
      </c>
      <c r="C154" t="str">
        <f t="shared" si="25"/>
        <v>MAIL</v>
      </c>
      <c r="D154" t="s">
        <v>7536</v>
      </c>
      <c r="E154" t="s">
        <v>8063</v>
      </c>
      <c r="G154" t="s">
        <v>7582</v>
      </c>
      <c r="H154" t="s">
        <v>7964</v>
      </c>
      <c r="I154">
        <v>6</v>
      </c>
      <c r="J154">
        <v>0</v>
      </c>
    </row>
    <row r="155" spans="1:10" x14ac:dyDescent="0.25">
      <c r="A155" t="s">
        <v>7868</v>
      </c>
      <c r="B155" t="str">
        <f t="shared" si="20"/>
        <v>max_revive_utility</v>
      </c>
      <c r="C155" t="str">
        <f t="shared" si="25"/>
        <v>MAX REVIVE</v>
      </c>
      <c r="D155" t="s">
        <v>7537</v>
      </c>
      <c r="E155" t="s">
        <v>8063</v>
      </c>
      <c r="G155" t="s">
        <v>7582</v>
      </c>
      <c r="H155" t="s">
        <v>9113</v>
      </c>
      <c r="I155">
        <v>6</v>
      </c>
      <c r="J155">
        <v>0</v>
      </c>
    </row>
    <row r="156" spans="1:10" ht="60" x14ac:dyDescent="0.25">
      <c r="A156" t="s">
        <v>7868</v>
      </c>
      <c r="B156" t="str">
        <f t="shared" si="20"/>
        <v>mean_snarl_battle</v>
      </c>
      <c r="C156" t="str">
        <f t="shared" si="25"/>
        <v>MEAN SNARL</v>
      </c>
      <c r="D156" t="s">
        <v>7538</v>
      </c>
      <c r="E156" t="s">
        <v>8056</v>
      </c>
      <c r="G156" t="s">
        <v>7580</v>
      </c>
      <c r="H156" s="25" t="s">
        <v>8042</v>
      </c>
      <c r="I156">
        <v>2</v>
      </c>
      <c r="J156">
        <v>0</v>
      </c>
    </row>
    <row r="157" spans="1:10" ht="45" x14ac:dyDescent="0.25">
      <c r="A157" t="s">
        <v>7868</v>
      </c>
      <c r="B157" t="str">
        <f t="shared" si="20"/>
        <v>merchant_volo_companion</v>
      </c>
      <c r="C157" t="str">
        <f t="shared" si="25"/>
        <v>MERCHANT VOLO</v>
      </c>
      <c r="D157" t="s">
        <v>7539</v>
      </c>
      <c r="E157" t="s">
        <v>8064</v>
      </c>
      <c r="G157" t="s">
        <v>7581</v>
      </c>
      <c r="H157" s="25" t="s">
        <v>7935</v>
      </c>
      <c r="I157">
        <v>1</v>
      </c>
      <c r="J157">
        <v>0</v>
      </c>
    </row>
    <row r="158" spans="1:10" ht="105" x14ac:dyDescent="0.25">
      <c r="A158" t="s">
        <v>7868</v>
      </c>
      <c r="B158" t="str">
        <f t="shared" si="20"/>
        <v>miss_fortune_sisters_companion</v>
      </c>
      <c r="C158" t="str">
        <f t="shared" si="25"/>
        <v>MISS FORTUNE SISTERS</v>
      </c>
      <c r="D158" t="s">
        <v>7540</v>
      </c>
      <c r="E158" t="s">
        <v>8064</v>
      </c>
      <c r="G158" t="s">
        <v>7581</v>
      </c>
      <c r="H158" s="25" t="s">
        <v>8043</v>
      </c>
      <c r="I158">
        <v>1</v>
      </c>
      <c r="J158">
        <v>0</v>
      </c>
    </row>
    <row r="159" spans="1:10" ht="60" x14ac:dyDescent="0.25">
      <c r="A159" t="s">
        <v>7868</v>
      </c>
      <c r="B159" t="str">
        <f t="shared" si="20"/>
        <v>moomoo_milk_utility</v>
      </c>
      <c r="C159" t="str">
        <f t="shared" si="25"/>
        <v>MOOMOO MILK</v>
      </c>
      <c r="D159" t="s">
        <v>7541</v>
      </c>
      <c r="E159" t="s">
        <v>8063</v>
      </c>
      <c r="G159" t="s">
        <v>7582</v>
      </c>
      <c r="H159" s="25" t="s">
        <v>9114</v>
      </c>
      <c r="I159">
        <v>13</v>
      </c>
      <c r="J159">
        <v>0</v>
      </c>
    </row>
    <row r="160" spans="1:10" x14ac:dyDescent="0.25">
      <c r="A160" t="s">
        <v>7868</v>
      </c>
      <c r="B160" t="str">
        <f t="shared" si="20"/>
        <v>moon_ball_utility</v>
      </c>
      <c r="C160" t="str">
        <f t="shared" si="25"/>
        <v>MOON BALL</v>
      </c>
      <c r="D160" t="s">
        <v>7542</v>
      </c>
      <c r="E160" t="s">
        <v>8063</v>
      </c>
      <c r="G160" t="s">
        <v>7582</v>
      </c>
      <c r="H160" t="s">
        <v>7984</v>
      </c>
      <c r="I160">
        <v>4</v>
      </c>
      <c r="J160">
        <v>0</v>
      </c>
    </row>
    <row r="161" spans="1:10" ht="30" x14ac:dyDescent="0.25">
      <c r="A161" t="s">
        <v>7868</v>
      </c>
      <c r="B161" t="str">
        <f t="shared" si="20"/>
        <v>n_companion</v>
      </c>
      <c r="C161" t="str">
        <f t="shared" si="25"/>
        <v>N</v>
      </c>
      <c r="D161" t="s">
        <v>7543</v>
      </c>
      <c r="E161" t="s">
        <v>8064</v>
      </c>
      <c r="G161" t="s">
        <v>7581</v>
      </c>
      <c r="H161" s="25" t="s">
        <v>7947</v>
      </c>
      <c r="I161">
        <v>1</v>
      </c>
      <c r="J161">
        <v>0</v>
      </c>
    </row>
    <row r="162" spans="1:10" ht="45" x14ac:dyDescent="0.25">
      <c r="A162" t="s">
        <v>7868</v>
      </c>
      <c r="B162" t="str">
        <f t="shared" si="20"/>
        <v>nemona_companion</v>
      </c>
      <c r="C162" t="str">
        <f t="shared" si="25"/>
        <v>NEMONA</v>
      </c>
      <c r="D162" t="s">
        <v>7544</v>
      </c>
      <c r="E162" t="s">
        <v>8064</v>
      </c>
      <c r="G162" t="s">
        <v>7581</v>
      </c>
      <c r="H162" s="25" t="s">
        <v>7956</v>
      </c>
      <c r="I162">
        <v>1</v>
      </c>
      <c r="J162">
        <v>0</v>
      </c>
    </row>
    <row r="163" spans="1:10" x14ac:dyDescent="0.25">
      <c r="A163" t="s">
        <v>7868</v>
      </c>
      <c r="B163" t="str">
        <f t="shared" si="20"/>
        <v>peak_acceleration_battle</v>
      </c>
      <c r="C163" t="str">
        <f t="shared" si="25"/>
        <v>PEAK ACCELERATION</v>
      </c>
      <c r="D163" t="s">
        <v>7545</v>
      </c>
      <c r="E163" t="s">
        <v>8056</v>
      </c>
      <c r="G163" t="s">
        <v>7580</v>
      </c>
      <c r="H163" t="s">
        <v>7927</v>
      </c>
      <c r="I163">
        <v>5</v>
      </c>
      <c r="J163">
        <v>0</v>
      </c>
    </row>
    <row r="164" spans="1:10" ht="60" x14ac:dyDescent="0.25">
      <c r="A164" t="s">
        <v>7868</v>
      </c>
      <c r="B164" t="str">
        <f t="shared" si="20"/>
        <v>perrin_companion</v>
      </c>
      <c r="C164" t="str">
        <f t="shared" si="25"/>
        <v>PERRIN</v>
      </c>
      <c r="D164" t="s">
        <v>7546</v>
      </c>
      <c r="E164" t="s">
        <v>8064</v>
      </c>
      <c r="G164" t="s">
        <v>7581</v>
      </c>
      <c r="H164" s="25" t="s">
        <v>7946</v>
      </c>
      <c r="I164">
        <v>1</v>
      </c>
      <c r="J164">
        <v>0</v>
      </c>
    </row>
    <row r="165" spans="1:10" ht="30" x14ac:dyDescent="0.25">
      <c r="A165" t="s">
        <v>7868</v>
      </c>
      <c r="B165" t="str">
        <f t="shared" si="20"/>
        <v>pokédoll_battle</v>
      </c>
      <c r="C165" t="str">
        <f t="shared" si="25"/>
        <v>POKÉDOLL</v>
      </c>
      <c r="D165" t="s">
        <v>8420</v>
      </c>
      <c r="E165" t="s">
        <v>8056</v>
      </c>
      <c r="G165" t="s">
        <v>7580</v>
      </c>
      <c r="H165" s="25" t="s">
        <v>7933</v>
      </c>
      <c r="I165">
        <v>12</v>
      </c>
      <c r="J165">
        <v>0</v>
      </c>
    </row>
    <row r="166" spans="1:10" ht="75" x14ac:dyDescent="0.25">
      <c r="A166" t="s">
        <v>7868</v>
      </c>
      <c r="B166" t="str">
        <f t="shared" si="20"/>
        <v>pokémon_breeder_companion</v>
      </c>
      <c r="C166" t="str">
        <f t="shared" si="25"/>
        <v>POKÉMON BREEDER</v>
      </c>
      <c r="D166" t="s">
        <v>7547</v>
      </c>
      <c r="E166" t="s">
        <v>8064</v>
      </c>
      <c r="G166" t="s">
        <v>7581</v>
      </c>
      <c r="H166" s="25" t="s">
        <v>8044</v>
      </c>
      <c r="I166">
        <v>1</v>
      </c>
      <c r="J166">
        <v>0</v>
      </c>
    </row>
    <row r="167" spans="1:10" x14ac:dyDescent="0.25">
      <c r="A167" t="s">
        <v>7868</v>
      </c>
      <c r="B167" t="str">
        <f t="shared" si="20"/>
        <v>pokémon_center_lady_companion</v>
      </c>
      <c r="C167" t="str">
        <f t="shared" si="25"/>
        <v>POKÉMON CENTER LADY</v>
      </c>
      <c r="D167" t="s">
        <v>7548</v>
      </c>
      <c r="E167" t="s">
        <v>8064</v>
      </c>
      <c r="G167" t="s">
        <v>7581</v>
      </c>
      <c r="H167" t="s">
        <v>7942</v>
      </c>
      <c r="I167">
        <v>1</v>
      </c>
      <c r="J167">
        <v>0</v>
      </c>
    </row>
    <row r="168" spans="1:10" ht="45" x14ac:dyDescent="0.25">
      <c r="A168" t="s">
        <v>7868</v>
      </c>
      <c r="B168" t="str">
        <f t="shared" si="20"/>
        <v>pokémon_egg_utility</v>
      </c>
      <c r="C168" t="str">
        <f t="shared" si="25"/>
        <v>POKÉMON EGG</v>
      </c>
      <c r="D168" t="s">
        <v>7549</v>
      </c>
      <c r="E168" t="s">
        <v>8063</v>
      </c>
      <c r="G168" t="s">
        <v>7582</v>
      </c>
      <c r="H168" s="25" t="s">
        <v>7978</v>
      </c>
      <c r="I168">
        <v>6</v>
      </c>
      <c r="J168">
        <v>0</v>
      </c>
    </row>
    <row r="169" spans="1:10" x14ac:dyDescent="0.25">
      <c r="A169" t="s">
        <v>7868</v>
      </c>
      <c r="B169" t="str">
        <f t="shared" si="20"/>
        <v>pokémon_encyclopedia_utility</v>
      </c>
      <c r="C169" t="str">
        <f t="shared" si="25"/>
        <v>POKÉMON ENCYCLOPEDIA</v>
      </c>
      <c r="D169" t="s">
        <v>7550</v>
      </c>
      <c r="E169" t="s">
        <v>8063</v>
      </c>
      <c r="G169" t="s">
        <v>7582</v>
      </c>
      <c r="H169" t="s">
        <v>7977</v>
      </c>
      <c r="I169">
        <v>6</v>
      </c>
      <c r="J169">
        <v>0</v>
      </c>
    </row>
    <row r="170" spans="1:10" ht="60" x14ac:dyDescent="0.25">
      <c r="A170" t="s">
        <v>7868</v>
      </c>
      <c r="B170" t="str">
        <f t="shared" si="20"/>
        <v>pokémon_fan_club_companion</v>
      </c>
      <c r="C170" t="str">
        <f t="shared" si="25"/>
        <v>POKÉMON FAN CLUB</v>
      </c>
      <c r="D170" t="s">
        <v>7551</v>
      </c>
      <c r="E170" t="s">
        <v>8064</v>
      </c>
      <c r="G170" t="s">
        <v>7581</v>
      </c>
      <c r="H170" s="25" t="s">
        <v>8045</v>
      </c>
      <c r="I170">
        <v>1</v>
      </c>
      <c r="J170">
        <v>0</v>
      </c>
    </row>
    <row r="171" spans="1:10" ht="135" x14ac:dyDescent="0.25">
      <c r="A171" t="s">
        <v>7868</v>
      </c>
      <c r="B171" t="str">
        <f t="shared" si="20"/>
        <v>power_match_battle</v>
      </c>
      <c r="C171" t="str">
        <f t="shared" si="25"/>
        <v>POWER MATCH</v>
      </c>
      <c r="D171" t="s">
        <v>7552</v>
      </c>
      <c r="E171" t="s">
        <v>8056</v>
      </c>
      <c r="G171" t="s">
        <v>7580</v>
      </c>
      <c r="H171" s="25" t="s">
        <v>8046</v>
      </c>
      <c r="I171">
        <v>4</v>
      </c>
      <c r="J171">
        <v>0</v>
      </c>
    </row>
    <row r="172" spans="1:10" x14ac:dyDescent="0.25">
      <c r="A172" t="s">
        <v>7868</v>
      </c>
      <c r="B172" t="str">
        <f t="shared" si="20"/>
        <v>prey_found_battle</v>
      </c>
      <c r="C172" t="str">
        <f t="shared" si="25"/>
        <v>PREY FOUND</v>
      </c>
      <c r="D172" t="s">
        <v>7553</v>
      </c>
      <c r="E172" t="s">
        <v>8056</v>
      </c>
      <c r="G172" t="s">
        <v>7580</v>
      </c>
      <c r="H172" t="s">
        <v>7931</v>
      </c>
      <c r="I172">
        <v>8</v>
      </c>
      <c r="J172">
        <v>0</v>
      </c>
    </row>
    <row r="173" spans="1:10" ht="45" x14ac:dyDescent="0.25">
      <c r="A173" t="s">
        <v>7868</v>
      </c>
      <c r="B173" t="str">
        <f t="shared" si="20"/>
        <v>protect_the_leader_battle</v>
      </c>
      <c r="C173" t="str">
        <f t="shared" si="25"/>
        <v>PROTECT THE LEADER</v>
      </c>
      <c r="D173" t="s">
        <v>7554</v>
      </c>
      <c r="E173" t="s">
        <v>8056</v>
      </c>
      <c r="G173" t="s">
        <v>7580</v>
      </c>
      <c r="H173" s="25" t="s">
        <v>8047</v>
      </c>
      <c r="I173">
        <v>3</v>
      </c>
      <c r="J173">
        <v>0</v>
      </c>
    </row>
    <row r="174" spans="1:10" ht="120" x14ac:dyDescent="0.25">
      <c r="A174" t="s">
        <v>7868</v>
      </c>
      <c r="B174" t="str">
        <f t="shared" si="20"/>
        <v>history_lesson_quest_card</v>
      </c>
      <c r="C174" t="str">
        <f t="shared" si="25"/>
        <v>HISTORY LESSON</v>
      </c>
      <c r="D174" t="s">
        <v>8503</v>
      </c>
      <c r="E174" t="s">
        <v>8466</v>
      </c>
      <c r="G174" t="s">
        <v>8467</v>
      </c>
      <c r="H174" s="25" t="s">
        <v>8518</v>
      </c>
      <c r="I174">
        <v>1</v>
      </c>
      <c r="J174">
        <v>1</v>
      </c>
    </row>
    <row r="175" spans="1:10" ht="60" x14ac:dyDescent="0.25">
      <c r="A175" t="s">
        <v>7868</v>
      </c>
      <c r="B175" t="str">
        <f t="shared" si="20"/>
        <v>raifort_companion</v>
      </c>
      <c r="C175" t="str">
        <f t="shared" si="25"/>
        <v>RAIFORT</v>
      </c>
      <c r="D175" t="s">
        <v>8490</v>
      </c>
      <c r="E175" t="s">
        <v>8064</v>
      </c>
      <c r="G175" t="s">
        <v>7581</v>
      </c>
      <c r="H175" s="25" t="s">
        <v>8491</v>
      </c>
      <c r="I175">
        <v>1</v>
      </c>
      <c r="J175">
        <v>2</v>
      </c>
    </row>
    <row r="176" spans="1:10" x14ac:dyDescent="0.25">
      <c r="A176" t="s">
        <v>7868</v>
      </c>
      <c r="B176" t="str">
        <f t="shared" si="20"/>
        <v>rainbow_bounce_battle</v>
      </c>
      <c r="C176" t="str">
        <f t="shared" si="25"/>
        <v>RAINBOW BOUNCE</v>
      </c>
      <c r="D176" t="s">
        <v>7555</v>
      </c>
      <c r="E176" t="s">
        <v>8056</v>
      </c>
      <c r="G176" t="s">
        <v>7580</v>
      </c>
      <c r="H176" t="s">
        <v>7926</v>
      </c>
      <c r="I176">
        <v>2</v>
      </c>
      <c r="J176">
        <v>0</v>
      </c>
    </row>
    <row r="177" spans="1:10" x14ac:dyDescent="0.25">
      <c r="A177" t="s">
        <v>7868</v>
      </c>
      <c r="B177" t="str">
        <f t="shared" si="20"/>
        <v>rare_candy_utility</v>
      </c>
      <c r="C177" t="str">
        <f t="shared" si="25"/>
        <v>RARE CANDY</v>
      </c>
      <c r="D177" t="s">
        <v>7556</v>
      </c>
      <c r="E177" t="s">
        <v>8063</v>
      </c>
      <c r="G177" t="s">
        <v>7582</v>
      </c>
      <c r="H177" t="s">
        <v>7961</v>
      </c>
      <c r="I177">
        <v>10</v>
      </c>
      <c r="J177">
        <v>0</v>
      </c>
    </row>
    <row r="178" spans="1:10" ht="90" x14ac:dyDescent="0.25">
      <c r="A178" t="s">
        <v>7868</v>
      </c>
      <c r="B178" t="str">
        <f t="shared" si="20"/>
        <v>reporter_companion</v>
      </c>
      <c r="C178" t="str">
        <f t="shared" si="25"/>
        <v>REPORTER</v>
      </c>
      <c r="D178" t="s">
        <v>7557</v>
      </c>
      <c r="E178" t="s">
        <v>8064</v>
      </c>
      <c r="G178" t="s">
        <v>7581</v>
      </c>
      <c r="H178" s="25" t="s">
        <v>8683</v>
      </c>
      <c r="I178">
        <v>1</v>
      </c>
      <c r="J178">
        <v>0</v>
      </c>
    </row>
    <row r="179" spans="1:10" x14ac:dyDescent="0.25">
      <c r="A179" t="s">
        <v>7868</v>
      </c>
      <c r="B179" t="str">
        <f t="shared" si="20"/>
        <v>rest_battle</v>
      </c>
      <c r="C179" t="str">
        <f t="shared" si="25"/>
        <v>REST</v>
      </c>
      <c r="D179" t="s">
        <v>7558</v>
      </c>
      <c r="E179" t="s">
        <v>8056</v>
      </c>
      <c r="G179" t="s">
        <v>7580</v>
      </c>
      <c r="H179" t="s">
        <v>8422</v>
      </c>
      <c r="I179">
        <v>4</v>
      </c>
      <c r="J179">
        <v>0</v>
      </c>
    </row>
    <row r="180" spans="1:10" ht="60" x14ac:dyDescent="0.25">
      <c r="A180" t="s">
        <v>7868</v>
      </c>
      <c r="B180" t="str">
        <f t="shared" ref="B180" si="28">SUBSTITUTE(SUBSTITUTE(SUBSTITUTE(SUBSTITUTE(SUBSTITUTE(LOWER(D180), " ", "_"), "(", ""), ")", ""), "'", ""), ".", "")</f>
        <v>reshuffle_utility</v>
      </c>
      <c r="C180" t="str">
        <f t="shared" si="25"/>
        <v>RESHUFFLE</v>
      </c>
      <c r="D180" t="s">
        <v>7908</v>
      </c>
      <c r="E180" t="s">
        <v>8063</v>
      </c>
      <c r="G180" t="s">
        <v>7582</v>
      </c>
      <c r="H180" s="25" t="s">
        <v>8048</v>
      </c>
      <c r="I180">
        <v>2</v>
      </c>
      <c r="J180">
        <v>0</v>
      </c>
    </row>
    <row r="181" spans="1:10" x14ac:dyDescent="0.25">
      <c r="A181" t="s">
        <v>7868</v>
      </c>
      <c r="B181" t="str">
        <f t="shared" si="20"/>
        <v>revive_utility</v>
      </c>
      <c r="C181" t="str">
        <f t="shared" si="25"/>
        <v>REVIVE</v>
      </c>
      <c r="D181" t="s">
        <v>7559</v>
      </c>
      <c r="E181" t="s">
        <v>8063</v>
      </c>
      <c r="G181" t="s">
        <v>7582</v>
      </c>
      <c r="H181" t="s">
        <v>9115</v>
      </c>
      <c r="I181">
        <v>6</v>
      </c>
      <c r="J181">
        <v>0</v>
      </c>
    </row>
    <row r="182" spans="1:10" ht="45" x14ac:dyDescent="0.25">
      <c r="A182" t="s">
        <v>7868</v>
      </c>
      <c r="B182" t="str">
        <f t="shared" si="20"/>
        <v>roseanne_companion</v>
      </c>
      <c r="C182" t="str">
        <f t="shared" si="25"/>
        <v>ROSEANNE</v>
      </c>
      <c r="D182" t="s">
        <v>7560</v>
      </c>
      <c r="E182" t="s">
        <v>8064</v>
      </c>
      <c r="G182" t="s">
        <v>7581</v>
      </c>
      <c r="H182" s="25" t="s">
        <v>8049</v>
      </c>
      <c r="I182">
        <v>1</v>
      </c>
      <c r="J182">
        <v>0</v>
      </c>
    </row>
    <row r="183" spans="1:10" x14ac:dyDescent="0.25">
      <c r="A183" t="s">
        <v>7868</v>
      </c>
      <c r="B183" t="str">
        <f t="shared" si="20"/>
        <v>roxanne_companion</v>
      </c>
      <c r="C183" t="str">
        <f t="shared" si="25"/>
        <v>ROXANNE</v>
      </c>
      <c r="D183" t="s">
        <v>7561</v>
      </c>
      <c r="E183" t="s">
        <v>8064</v>
      </c>
      <c r="G183" t="s">
        <v>7581</v>
      </c>
      <c r="H183" t="s">
        <v>7952</v>
      </c>
      <c r="I183">
        <v>1</v>
      </c>
      <c r="J183">
        <v>0</v>
      </c>
    </row>
    <row r="184" spans="1:10" x14ac:dyDescent="0.25">
      <c r="A184" t="s">
        <v>7868</v>
      </c>
      <c r="B184" t="str">
        <f t="shared" si="20"/>
        <v>running_shoes_utility</v>
      </c>
      <c r="C184" t="str">
        <f t="shared" si="25"/>
        <v>RUNNING SHOES</v>
      </c>
      <c r="D184" t="s">
        <v>7562</v>
      </c>
      <c r="E184" t="s">
        <v>8063</v>
      </c>
      <c r="G184" t="s">
        <v>7582</v>
      </c>
      <c r="H184" t="s">
        <v>7976</v>
      </c>
      <c r="I184">
        <v>12</v>
      </c>
      <c r="J184">
        <v>0</v>
      </c>
    </row>
    <row r="185" spans="1:10" ht="90" x14ac:dyDescent="0.25">
      <c r="A185" t="s">
        <v>7868</v>
      </c>
      <c r="B185" t="str">
        <f t="shared" si="20"/>
        <v>secret_box_utility</v>
      </c>
      <c r="C185" t="str">
        <f t="shared" si="25"/>
        <v>SECRET BOX</v>
      </c>
      <c r="D185" t="s">
        <v>7563</v>
      </c>
      <c r="E185" t="s">
        <v>8063</v>
      </c>
      <c r="G185" t="s">
        <v>7582</v>
      </c>
      <c r="H185" s="25" t="s">
        <v>8050</v>
      </c>
      <c r="I185">
        <v>2</v>
      </c>
      <c r="J185">
        <v>0</v>
      </c>
    </row>
    <row r="186" spans="1:10" x14ac:dyDescent="0.25">
      <c r="A186" t="s">
        <v>7868</v>
      </c>
      <c r="B186" t="str">
        <f t="shared" si="20"/>
        <v>skyla_companion</v>
      </c>
      <c r="C186" t="str">
        <f t="shared" si="25"/>
        <v>SKYLA</v>
      </c>
      <c r="D186" t="s">
        <v>7564</v>
      </c>
      <c r="E186" t="s">
        <v>8064</v>
      </c>
      <c r="G186" t="s">
        <v>7581</v>
      </c>
      <c r="H186" s="25" t="s">
        <v>7958</v>
      </c>
      <c r="I186">
        <v>1</v>
      </c>
      <c r="J186">
        <v>0</v>
      </c>
    </row>
    <row r="187" spans="1:10" ht="45" x14ac:dyDescent="0.25">
      <c r="A187" t="s">
        <v>7868</v>
      </c>
      <c r="B187" t="str">
        <f t="shared" si="20"/>
        <v>slow_smoke_utility</v>
      </c>
      <c r="C187" t="str">
        <f t="shared" si="25"/>
        <v>SLOW SMOKE</v>
      </c>
      <c r="D187" t="s">
        <v>7565</v>
      </c>
      <c r="E187" t="s">
        <v>8063</v>
      </c>
      <c r="G187" t="s">
        <v>7582</v>
      </c>
      <c r="H187" s="25" t="s">
        <v>8939</v>
      </c>
      <c r="I187">
        <v>3</v>
      </c>
      <c r="J187">
        <v>0</v>
      </c>
    </row>
    <row r="188" spans="1:10" x14ac:dyDescent="0.25">
      <c r="A188" t="s">
        <v>7868</v>
      </c>
      <c r="B188" t="str">
        <f t="shared" si="20"/>
        <v>sophocles_companion</v>
      </c>
      <c r="C188" t="str">
        <f t="shared" si="25"/>
        <v>SOPHOCLES</v>
      </c>
      <c r="D188" t="s">
        <v>7566</v>
      </c>
      <c r="E188" t="s">
        <v>8064</v>
      </c>
      <c r="G188" t="s">
        <v>7581</v>
      </c>
      <c r="H188" t="s">
        <v>7936</v>
      </c>
      <c r="I188">
        <v>1</v>
      </c>
      <c r="J188">
        <v>0</v>
      </c>
    </row>
    <row r="189" spans="1:10" x14ac:dyDescent="0.25">
      <c r="A189" t="s">
        <v>7868</v>
      </c>
      <c r="B189" t="str">
        <f t="shared" si="20"/>
        <v>speed_chase_battle</v>
      </c>
      <c r="C189" t="str">
        <f t="shared" si="25"/>
        <v>SPEED CHASE</v>
      </c>
      <c r="D189" t="s">
        <v>7567</v>
      </c>
      <c r="E189" t="s">
        <v>8056</v>
      </c>
      <c r="G189" t="s">
        <v>7580</v>
      </c>
      <c r="H189" t="s">
        <v>7922</v>
      </c>
      <c r="I189">
        <v>5</v>
      </c>
      <c r="J189">
        <v>0</v>
      </c>
    </row>
    <row r="190" spans="1:10" x14ac:dyDescent="0.25">
      <c r="A190" t="s">
        <v>7868</v>
      </c>
      <c r="B190" t="str">
        <f t="shared" si="20"/>
        <v>super_rod_utility</v>
      </c>
      <c r="C190" t="str">
        <f t="shared" si="25"/>
        <v>SUPER ROD</v>
      </c>
      <c r="D190" t="s">
        <v>7568</v>
      </c>
      <c r="E190" t="s">
        <v>8063</v>
      </c>
      <c r="G190" t="s">
        <v>7582</v>
      </c>
      <c r="H190" t="s">
        <v>7971</v>
      </c>
      <c r="I190">
        <v>1</v>
      </c>
      <c r="J190">
        <v>0</v>
      </c>
    </row>
    <row r="191" spans="1:10" ht="60" x14ac:dyDescent="0.25">
      <c r="A191" t="s">
        <v>7868</v>
      </c>
      <c r="B191" t="str">
        <f t="shared" si="20"/>
        <v>superpower_battle</v>
      </c>
      <c r="C191" t="str">
        <f t="shared" si="25"/>
        <v>SUPERPOWER</v>
      </c>
      <c r="D191" t="s">
        <v>7569</v>
      </c>
      <c r="E191" t="s">
        <v>8056</v>
      </c>
      <c r="G191" t="s">
        <v>7580</v>
      </c>
      <c r="H191" s="25" t="s">
        <v>8051</v>
      </c>
      <c r="I191">
        <v>3</v>
      </c>
      <c r="J191">
        <v>0</v>
      </c>
    </row>
    <row r="192" spans="1:10" ht="120" x14ac:dyDescent="0.25">
      <c r="A192" t="s">
        <v>7868</v>
      </c>
      <c r="B192" t="str">
        <f>SUBSTITUTE(SUBSTITUTE(SUBSTITUTE(SUBSTITUTE(SUBSTITUTE(LOWER(D192), " ", "_"), "(", ""), ")", ""), "'", ""), ".", "")</f>
        <v>huge_waves_quest_card</v>
      </c>
      <c r="C192" t="str">
        <f>UPPER(LEFT(D192,IFERROR(SEARCH(" (",D192)-1,LEN(D192))))</f>
        <v>HUGE WAVES</v>
      </c>
      <c r="D192" t="s">
        <v>8504</v>
      </c>
      <c r="E192" t="s">
        <v>8466</v>
      </c>
      <c r="G192" t="s">
        <v>8467</v>
      </c>
      <c r="H192" s="25" t="s">
        <v>8519</v>
      </c>
      <c r="I192">
        <v>1</v>
      </c>
      <c r="J192">
        <v>1</v>
      </c>
    </row>
    <row r="193" spans="1:10" ht="30" x14ac:dyDescent="0.25">
      <c r="A193" t="s">
        <v>7868</v>
      </c>
      <c r="B193" t="str">
        <f t="shared" ref="B193" si="29">SUBSTITUTE(SUBSTITUTE(SUBSTITUTE(SUBSTITUTE(SUBSTITUTE(LOWER(D193), " ", "_"), "(", ""), ")", ""), "'", ""), ".", "")</f>
        <v>surfer_companion</v>
      </c>
      <c r="C193" t="str">
        <f t="shared" ref="C193" si="30">UPPER(LEFT(D193,IFERROR(SEARCH(" (",D193)-1,LEN(D193))))</f>
        <v>SURFER</v>
      </c>
      <c r="D193" t="s">
        <v>8482</v>
      </c>
      <c r="E193" t="s">
        <v>8064</v>
      </c>
      <c r="G193" t="s">
        <v>7581</v>
      </c>
      <c r="H193" s="25" t="s">
        <v>8483</v>
      </c>
      <c r="I193">
        <v>1</v>
      </c>
      <c r="J193">
        <v>2</v>
      </c>
    </row>
    <row r="194" spans="1:10" ht="75" x14ac:dyDescent="0.25">
      <c r="A194" t="s">
        <v>7868</v>
      </c>
      <c r="B194" t="str">
        <f t="shared" si="20"/>
        <v>surprise_attack_battle</v>
      </c>
      <c r="C194" t="str">
        <f t="shared" si="25"/>
        <v>SURPRISE ATTACK</v>
      </c>
      <c r="D194" t="s">
        <v>7570</v>
      </c>
      <c r="E194" t="s">
        <v>8056</v>
      </c>
      <c r="G194" t="s">
        <v>7580</v>
      </c>
      <c r="H194" s="25" t="s">
        <v>8052</v>
      </c>
      <c r="I194">
        <v>6</v>
      </c>
      <c r="J194">
        <v>0</v>
      </c>
    </row>
    <row r="195" spans="1:10" x14ac:dyDescent="0.25">
      <c r="A195" t="s">
        <v>7868</v>
      </c>
      <c r="B195" t="str">
        <f t="shared" si="20"/>
        <v>tiny_mushroom_utility</v>
      </c>
      <c r="C195" t="str">
        <f t="shared" si="25"/>
        <v>TINY MUSHROOM</v>
      </c>
      <c r="D195" t="s">
        <v>7571</v>
      </c>
      <c r="E195" t="s">
        <v>8063</v>
      </c>
      <c r="G195" t="s">
        <v>7582</v>
      </c>
      <c r="H195" t="s">
        <v>7963</v>
      </c>
      <c r="I195">
        <v>6</v>
      </c>
      <c r="J195">
        <v>0</v>
      </c>
    </row>
    <row r="196" spans="1:10" x14ac:dyDescent="0.25">
      <c r="A196" t="s">
        <v>7868</v>
      </c>
      <c r="B196" t="str">
        <f t="shared" si="20"/>
        <v>tm_utility</v>
      </c>
      <c r="C196" t="str">
        <f t="shared" si="25"/>
        <v>TM</v>
      </c>
      <c r="D196" t="s">
        <v>7572</v>
      </c>
      <c r="E196" t="s">
        <v>8063</v>
      </c>
      <c r="G196" t="s">
        <v>7582</v>
      </c>
      <c r="H196" t="s">
        <v>7973</v>
      </c>
      <c r="I196">
        <v>8</v>
      </c>
      <c r="J196">
        <v>0</v>
      </c>
    </row>
    <row r="197" spans="1:10" ht="75" x14ac:dyDescent="0.25">
      <c r="A197" t="s">
        <v>7868</v>
      </c>
      <c r="B197" t="str">
        <f t="shared" si="20"/>
        <v>troublemakers_companion</v>
      </c>
      <c r="C197" t="str">
        <f t="shared" si="25"/>
        <v>TROUBLEMAKERS</v>
      </c>
      <c r="D197" t="s">
        <v>7573</v>
      </c>
      <c r="E197" t="s">
        <v>8064</v>
      </c>
      <c r="G197" t="s">
        <v>7581</v>
      </c>
      <c r="H197" s="25" t="s">
        <v>8053</v>
      </c>
      <c r="I197">
        <v>1</v>
      </c>
      <c r="J197">
        <v>0</v>
      </c>
    </row>
    <row r="198" spans="1:10" ht="60" x14ac:dyDescent="0.25">
      <c r="A198" t="s">
        <v>7868</v>
      </c>
      <c r="B198" t="str">
        <f t="shared" si="20"/>
        <v>tulip_companion</v>
      </c>
      <c r="C198" t="str">
        <f t="shared" si="25"/>
        <v>TULIP</v>
      </c>
      <c r="D198" t="s">
        <v>7574</v>
      </c>
      <c r="E198" t="s">
        <v>8064</v>
      </c>
      <c r="G198" t="s">
        <v>7581</v>
      </c>
      <c r="H198" s="25" t="s">
        <v>8054</v>
      </c>
      <c r="I198">
        <v>1</v>
      </c>
      <c r="J198">
        <v>0</v>
      </c>
    </row>
    <row r="199" spans="1:10" ht="45" x14ac:dyDescent="0.25">
      <c r="A199" t="s">
        <v>7868</v>
      </c>
      <c r="B199" t="str">
        <f t="shared" si="20"/>
        <v>twins_companion</v>
      </c>
      <c r="C199" t="str">
        <f t="shared" si="25"/>
        <v>TWINS</v>
      </c>
      <c r="D199" t="s">
        <v>7575</v>
      </c>
      <c r="E199" t="s">
        <v>8064</v>
      </c>
      <c r="G199" t="s">
        <v>7581</v>
      </c>
      <c r="H199" s="25" t="s">
        <v>8055</v>
      </c>
      <c r="I199">
        <v>1</v>
      </c>
      <c r="J199">
        <v>0</v>
      </c>
    </row>
    <row r="200" spans="1:10" x14ac:dyDescent="0.25">
      <c r="A200" t="s">
        <v>7868</v>
      </c>
      <c r="B200" t="str">
        <f t="shared" si="20"/>
        <v>underground_explorers_companion</v>
      </c>
      <c r="C200" t="str">
        <f t="shared" si="25"/>
        <v>UNDERGROUND EXPLORERS</v>
      </c>
      <c r="D200" t="s">
        <v>8066</v>
      </c>
      <c r="E200" t="s">
        <v>8064</v>
      </c>
      <c r="G200" t="s">
        <v>7581</v>
      </c>
      <c r="H200" t="s">
        <v>7939</v>
      </c>
      <c r="I200">
        <v>1</v>
      </c>
      <c r="J200">
        <v>0</v>
      </c>
    </row>
    <row r="201" spans="1:10" x14ac:dyDescent="0.25">
      <c r="A201" t="s">
        <v>7868</v>
      </c>
      <c r="B201" t="str">
        <f t="shared" si="20"/>
        <v>vs_seeker_utility</v>
      </c>
      <c r="C201" t="str">
        <f t="shared" si="25"/>
        <v>VS SEEKER</v>
      </c>
      <c r="D201" t="s">
        <v>7576</v>
      </c>
      <c r="E201" t="s">
        <v>8063</v>
      </c>
      <c r="G201" t="s">
        <v>7582</v>
      </c>
      <c r="H201" t="s">
        <v>7960</v>
      </c>
      <c r="I201">
        <v>4</v>
      </c>
      <c r="J201">
        <v>0</v>
      </c>
    </row>
    <row r="202" spans="1:10" ht="45" x14ac:dyDescent="0.25">
      <c r="A202" t="s">
        <v>7868</v>
      </c>
      <c r="B202" t="str">
        <f t="shared" si="20"/>
        <v>warp_gate_battle</v>
      </c>
      <c r="C202" t="str">
        <f t="shared" si="25"/>
        <v>WARP GATE</v>
      </c>
      <c r="D202" t="s">
        <v>7577</v>
      </c>
      <c r="E202" t="s">
        <v>8056</v>
      </c>
      <c r="G202" t="s">
        <v>7580</v>
      </c>
      <c r="H202" s="25" t="s">
        <v>7928</v>
      </c>
      <c r="I202">
        <v>2</v>
      </c>
      <c r="J202">
        <v>0</v>
      </c>
    </row>
    <row r="203" spans="1:10" x14ac:dyDescent="0.25">
      <c r="A203" t="s">
        <v>7868</v>
      </c>
      <c r="B203" t="str">
        <f t="shared" si="20"/>
        <v>what_battle</v>
      </c>
      <c r="C203" t="str">
        <f t="shared" si="25"/>
        <v>WHAT</v>
      </c>
      <c r="D203" t="s">
        <v>7578</v>
      </c>
      <c r="E203" t="s">
        <v>8056</v>
      </c>
      <c r="G203" t="s">
        <v>7580</v>
      </c>
      <c r="H203" t="s">
        <v>7930</v>
      </c>
      <c r="I203">
        <v>2</v>
      </c>
      <c r="J203">
        <v>0</v>
      </c>
    </row>
    <row r="204" spans="1:10" x14ac:dyDescent="0.25">
      <c r="A204" t="s">
        <v>7868</v>
      </c>
      <c r="B204" t="str">
        <f t="shared" si="20"/>
        <v>zinnia_companion</v>
      </c>
      <c r="C204" t="str">
        <f t="shared" si="25"/>
        <v>ZINNIA</v>
      </c>
      <c r="D204" t="s">
        <v>7579</v>
      </c>
      <c r="E204" t="s">
        <v>8064</v>
      </c>
      <c r="G204" t="s">
        <v>7581</v>
      </c>
      <c r="H204" t="s">
        <v>7944</v>
      </c>
      <c r="I204">
        <v>1</v>
      </c>
      <c r="J204">
        <v>0</v>
      </c>
    </row>
    <row r="205" spans="1:10" x14ac:dyDescent="0.25">
      <c r="A205" t="s">
        <v>7872</v>
      </c>
      <c r="B205" t="str">
        <f t="shared" si="20"/>
        <v>a_rift_opens</v>
      </c>
      <c r="C205" t="str">
        <f t="shared" si="25"/>
        <v>A RIFT OPENS</v>
      </c>
      <c r="D205" t="s">
        <v>7989</v>
      </c>
      <c r="E205" t="s">
        <v>8065</v>
      </c>
      <c r="G205" t="s">
        <v>7478</v>
      </c>
      <c r="H205" t="s">
        <v>7990</v>
      </c>
      <c r="I205">
        <v>2</v>
      </c>
      <c r="J205">
        <v>0</v>
      </c>
    </row>
    <row r="206" spans="1:10" ht="150" x14ac:dyDescent="0.25">
      <c r="A206" t="s">
        <v>7868</v>
      </c>
      <c r="B206" t="str">
        <f>SUBSTITUTE(SUBSTITUTE(SUBSTITUTE(SUBSTITUTE(SUBSTITUTE(LOWER(D206), " ", "_"), "(", ""), ")", ""), "'", ""), ".", "")</f>
        <v>mountain_bypass_1_quest_card</v>
      </c>
      <c r="C206" t="str">
        <f>UPPER(LEFT(D206,IFERROR(SEARCH(" (",D206)-1,LEN(D206))))</f>
        <v>MOUNTAIN BYPASS 1</v>
      </c>
      <c r="D206" t="s">
        <v>8505</v>
      </c>
      <c r="E206" t="s">
        <v>8466</v>
      </c>
      <c r="G206" t="s">
        <v>8467</v>
      </c>
      <c r="H206" s="25" t="s">
        <v>8493</v>
      </c>
      <c r="I206">
        <v>1</v>
      </c>
      <c r="J206">
        <v>0</v>
      </c>
    </row>
    <row r="207" spans="1:10" ht="195" x14ac:dyDescent="0.25">
      <c r="A207" t="s">
        <v>7868</v>
      </c>
      <c r="B207" t="str">
        <f t="shared" ref="B207" si="31">SUBSTITUTE(SUBSTITUTE(SUBSTITUTE(SUBSTITUTE(SUBSTITUTE(LOWER(D207), " ", "_"), "(", ""), ")", ""), "'", ""), ".", "")</f>
        <v>mountain_bypass_2_quest_card</v>
      </c>
      <c r="C207" t="str">
        <f t="shared" ref="C207" si="32">UPPER(LEFT(D207,IFERROR(SEARCH(" (",D207)-1,LEN(D207))))</f>
        <v>MOUNTAIN BYPASS 2</v>
      </c>
      <c r="D207" t="s">
        <v>8506</v>
      </c>
      <c r="E207" t="s">
        <v>8466</v>
      </c>
      <c r="G207" t="s">
        <v>8467</v>
      </c>
      <c r="H207" s="25" t="s">
        <v>8492</v>
      </c>
      <c r="I207">
        <v>1</v>
      </c>
      <c r="J207">
        <v>0</v>
      </c>
    </row>
    <row r="208" spans="1:10" x14ac:dyDescent="0.25">
      <c r="A208" t="s">
        <v>8961</v>
      </c>
      <c r="B208" t="str">
        <f t="shared" ref="B208:B226" si="33">SUBSTITUTE(SUBSTITUTE(SUBSTITUTE(SUBSTITUTE(SUBSTITUTE(LOWER(D208), " ", "_"), "(", ""), ")", ""), "'", ""), ".", "")</f>
        <v>ability_capsule_gamble_card</v>
      </c>
      <c r="C208" t="str">
        <f t="shared" ref="C208:C226" si="34">UPPER(LEFT(D208,IFERROR(SEARCH(" (",D208)-1,LEN(D208))))</f>
        <v>ABILITY CAPSULE</v>
      </c>
      <c r="D208" t="s">
        <v>8966</v>
      </c>
      <c r="E208" t="s">
        <v>9012</v>
      </c>
      <c r="G208" t="s">
        <v>8962</v>
      </c>
      <c r="H208" t="s">
        <v>9006</v>
      </c>
      <c r="I208">
        <v>3</v>
      </c>
      <c r="J208">
        <v>0</v>
      </c>
    </row>
    <row r="209" spans="1:10" x14ac:dyDescent="0.25">
      <c r="A209" t="s">
        <v>8961</v>
      </c>
      <c r="B209" t="str">
        <f t="shared" ref="B209:B210" si="35">SUBSTITUTE(SUBSTITUTE(SUBSTITUTE(SUBSTITUTE(SUBSTITUTE(LOWER(D209), " ", "_"), "(", ""), ")", ""), "'", ""), ".", "")</f>
        <v>apricorn_cache_gamble_card</v>
      </c>
      <c r="C209" t="str">
        <f t="shared" ref="C209:C210" si="36">UPPER(LEFT(D209,IFERROR(SEARCH(" (",D209)-1,LEN(D209))))</f>
        <v>APRICORN CACHE</v>
      </c>
      <c r="D209" t="s">
        <v>8970</v>
      </c>
      <c r="E209" t="s">
        <v>9012</v>
      </c>
      <c r="G209" t="s">
        <v>8962</v>
      </c>
      <c r="H209" t="s">
        <v>9007</v>
      </c>
      <c r="I209">
        <v>7</v>
      </c>
      <c r="J209">
        <v>0</v>
      </c>
    </row>
    <row r="210" spans="1:10" x14ac:dyDescent="0.25">
      <c r="A210" t="s">
        <v>8961</v>
      </c>
      <c r="B210" t="str">
        <f t="shared" si="35"/>
        <v>huge_apricorn_cache_gamble_card</v>
      </c>
      <c r="C210" t="str">
        <f t="shared" si="36"/>
        <v>HUGE APRICORN CACHE</v>
      </c>
      <c r="D210" t="s">
        <v>8971</v>
      </c>
      <c r="E210" t="s">
        <v>9012</v>
      </c>
      <c r="G210" t="s">
        <v>8962</v>
      </c>
      <c r="H210" t="s">
        <v>9008</v>
      </c>
      <c r="I210">
        <v>2</v>
      </c>
      <c r="J210">
        <v>0</v>
      </c>
    </row>
    <row r="211" spans="1:10" x14ac:dyDescent="0.25">
      <c r="A211" t="s">
        <v>8961</v>
      </c>
      <c r="B211" t="str">
        <f t="shared" ref="B211:B212" si="37">SUBSTITUTE(SUBSTITUTE(SUBSTITUTE(SUBSTITUTE(SUBSTITUTE(LOWER(D211), " ", "_"), "(", ""), ")", ""), "'", ""), ".", "")</f>
        <v>journey_reward_gamble_card</v>
      </c>
      <c r="C211" t="str">
        <f t="shared" ref="C211:C212" si="38">UPPER(LEFT(D211,IFERROR(SEARCH(" (",D211)-1,LEN(D211))))</f>
        <v>JOURNEY REWARD</v>
      </c>
      <c r="D211" t="s">
        <v>8972</v>
      </c>
      <c r="E211" t="s">
        <v>9012</v>
      </c>
      <c r="G211" t="s">
        <v>8962</v>
      </c>
      <c r="H211" t="s">
        <v>8993</v>
      </c>
      <c r="I211">
        <v>5</v>
      </c>
      <c r="J211">
        <v>0</v>
      </c>
    </row>
    <row r="212" spans="1:10" x14ac:dyDescent="0.25">
      <c r="A212" t="s">
        <v>8961</v>
      </c>
      <c r="B212" t="str">
        <f t="shared" si="37"/>
        <v>wonder_egg_gamble_card</v>
      </c>
      <c r="C212" t="str">
        <f t="shared" si="38"/>
        <v>WONDER EGG</v>
      </c>
      <c r="D212" t="s">
        <v>8990</v>
      </c>
      <c r="E212" t="s">
        <v>9012</v>
      </c>
      <c r="G212" t="s">
        <v>8962</v>
      </c>
      <c r="H212" t="s">
        <v>9009</v>
      </c>
      <c r="I212">
        <v>3</v>
      </c>
      <c r="J212">
        <v>0</v>
      </c>
    </row>
    <row r="213" spans="1:10" x14ac:dyDescent="0.25">
      <c r="A213" t="s">
        <v>8961</v>
      </c>
      <c r="B213" t="str">
        <f t="shared" ref="B213" si="39">SUBSTITUTE(SUBSTITUTE(SUBSTITUTE(SUBSTITUTE(SUBSTITUTE(LOWER(D213), " ", "_"), "(", ""), ")", ""), "'", ""), ".", "")</f>
        <v>dining_voucher_gamble_card</v>
      </c>
      <c r="C213" t="str">
        <f t="shared" ref="C213" si="40">UPPER(LEFT(D213,IFERROR(SEARCH(" (",D213)-1,LEN(D213))))</f>
        <v>DINING VOUCHER</v>
      </c>
      <c r="D213" t="s">
        <v>8973</v>
      </c>
      <c r="E213" t="s">
        <v>9012</v>
      </c>
      <c r="G213" t="s">
        <v>8962</v>
      </c>
      <c r="H213" t="s">
        <v>9010</v>
      </c>
      <c r="I213">
        <v>1</v>
      </c>
      <c r="J213">
        <v>0</v>
      </c>
    </row>
    <row r="214" spans="1:10" x14ac:dyDescent="0.25">
      <c r="A214" t="s">
        <v>8961</v>
      </c>
      <c r="B214" t="str">
        <f t="shared" si="33"/>
        <v>plus_1_gamble_card</v>
      </c>
      <c r="C214" t="str">
        <f t="shared" si="34"/>
        <v>PLUS 1</v>
      </c>
      <c r="D214" t="s">
        <v>8975</v>
      </c>
      <c r="E214" t="s">
        <v>9013</v>
      </c>
      <c r="G214" t="s">
        <v>8962</v>
      </c>
      <c r="H214" t="s">
        <v>8994</v>
      </c>
      <c r="I214">
        <v>11</v>
      </c>
      <c r="J214">
        <v>0</v>
      </c>
    </row>
    <row r="215" spans="1:10" x14ac:dyDescent="0.25">
      <c r="A215" t="s">
        <v>8961</v>
      </c>
      <c r="B215" t="str">
        <f t="shared" ref="B215:B218" si="41">SUBSTITUTE(SUBSTITUTE(SUBSTITUTE(SUBSTITUTE(SUBSTITUTE(LOWER(D215), " ", "_"), "(", ""), ")", ""), "'", ""), ".", "")</f>
        <v>plus_2_gamble_card</v>
      </c>
      <c r="C215" t="str">
        <f t="shared" ref="C215:C218" si="42">UPPER(LEFT(D215,IFERROR(SEARCH(" (",D215)-1,LEN(D215))))</f>
        <v>PLUS 2</v>
      </c>
      <c r="D215" t="s">
        <v>8967</v>
      </c>
      <c r="E215" t="s">
        <v>9013</v>
      </c>
      <c r="G215" t="s">
        <v>8962</v>
      </c>
      <c r="H215" t="s">
        <v>8995</v>
      </c>
      <c r="I215">
        <v>6</v>
      </c>
      <c r="J215">
        <v>0</v>
      </c>
    </row>
    <row r="216" spans="1:10" x14ac:dyDescent="0.25">
      <c r="A216" t="s">
        <v>8961</v>
      </c>
      <c r="B216" t="str">
        <f t="shared" si="41"/>
        <v>plus_3_gamble_card</v>
      </c>
      <c r="C216" t="str">
        <f t="shared" si="42"/>
        <v>PLUS 3</v>
      </c>
      <c r="D216" t="s">
        <v>8974</v>
      </c>
      <c r="E216" t="s">
        <v>9013</v>
      </c>
      <c r="G216" t="s">
        <v>8962</v>
      </c>
      <c r="H216" t="s">
        <v>8996</v>
      </c>
      <c r="I216">
        <v>5</v>
      </c>
      <c r="J216">
        <v>0</v>
      </c>
    </row>
    <row r="217" spans="1:10" x14ac:dyDescent="0.25">
      <c r="A217" t="s">
        <v>8961</v>
      </c>
      <c r="B217" t="str">
        <f t="shared" si="41"/>
        <v>plus_5_gamble_card</v>
      </c>
      <c r="C217" t="str">
        <f t="shared" si="42"/>
        <v>PLUS 5</v>
      </c>
      <c r="D217" t="s">
        <v>8976</v>
      </c>
      <c r="E217" t="s">
        <v>9013</v>
      </c>
      <c r="G217" t="s">
        <v>8962</v>
      </c>
      <c r="H217" t="s">
        <v>8997</v>
      </c>
      <c r="I217">
        <v>2</v>
      </c>
      <c r="J217">
        <v>0</v>
      </c>
    </row>
    <row r="218" spans="1:10" x14ac:dyDescent="0.25">
      <c r="A218" t="s">
        <v>8961</v>
      </c>
      <c r="B218" t="str">
        <f t="shared" si="41"/>
        <v>minus_1_gamble_card</v>
      </c>
      <c r="C218" t="str">
        <f t="shared" si="42"/>
        <v>MINUS 1</v>
      </c>
      <c r="D218" t="s">
        <v>8977</v>
      </c>
      <c r="E218" t="s">
        <v>9013</v>
      </c>
      <c r="G218" t="s">
        <v>8962</v>
      </c>
      <c r="H218" t="s">
        <v>8998</v>
      </c>
      <c r="I218">
        <v>5</v>
      </c>
      <c r="J218">
        <v>0</v>
      </c>
    </row>
    <row r="219" spans="1:10" x14ac:dyDescent="0.25">
      <c r="A219" t="s">
        <v>8961</v>
      </c>
      <c r="B219" t="str">
        <f t="shared" ref="B219:B221" si="43">SUBSTITUTE(SUBSTITUTE(SUBSTITUTE(SUBSTITUTE(SUBSTITUTE(LOWER(D219), " ", "_"), "(", ""), ")", ""), "'", ""), ".", "")</f>
        <v>minus_2_gamble_card</v>
      </c>
      <c r="C219" t="str">
        <f t="shared" ref="C219:C221" si="44">UPPER(LEFT(D219,IFERROR(SEARCH(" (",D219)-1,LEN(D219))))</f>
        <v>MINUS 2</v>
      </c>
      <c r="D219" t="s">
        <v>8968</v>
      </c>
      <c r="E219" t="s">
        <v>9013</v>
      </c>
      <c r="G219" t="s">
        <v>8962</v>
      </c>
      <c r="H219" t="s">
        <v>8999</v>
      </c>
      <c r="I219">
        <v>3</v>
      </c>
      <c r="J219">
        <v>0</v>
      </c>
    </row>
    <row r="220" spans="1:10" x14ac:dyDescent="0.25">
      <c r="A220" t="s">
        <v>8961</v>
      </c>
      <c r="B220" t="str">
        <f t="shared" si="43"/>
        <v>minus_3_gamble_card</v>
      </c>
      <c r="C220" t="str">
        <f t="shared" si="44"/>
        <v>MINUS 3</v>
      </c>
      <c r="D220" t="s">
        <v>8978</v>
      </c>
      <c r="E220" t="s">
        <v>9013</v>
      </c>
      <c r="G220" t="s">
        <v>8962</v>
      </c>
      <c r="H220" t="s">
        <v>9000</v>
      </c>
      <c r="I220">
        <v>2</v>
      </c>
      <c r="J220">
        <v>0</v>
      </c>
    </row>
    <row r="221" spans="1:10" x14ac:dyDescent="0.25">
      <c r="A221" t="s">
        <v>8961</v>
      </c>
      <c r="B221" t="str">
        <f t="shared" si="43"/>
        <v>minus_5_gamble_card</v>
      </c>
      <c r="C221" t="str">
        <f t="shared" si="44"/>
        <v>MINUS 5</v>
      </c>
      <c r="D221" t="s">
        <v>8979</v>
      </c>
      <c r="E221" t="s">
        <v>9013</v>
      </c>
      <c r="G221" t="s">
        <v>8962</v>
      </c>
      <c r="H221" t="s">
        <v>9001</v>
      </c>
      <c r="I221">
        <v>1</v>
      </c>
      <c r="J221">
        <v>0</v>
      </c>
    </row>
    <row r="222" spans="1:10" x14ac:dyDescent="0.25">
      <c r="A222" t="s">
        <v>8961</v>
      </c>
      <c r="B222" t="str">
        <f t="shared" si="33"/>
        <v>double!_gamble_card</v>
      </c>
      <c r="C222" t="str">
        <f t="shared" si="34"/>
        <v>DOUBLE!</v>
      </c>
      <c r="D222" t="s">
        <v>8980</v>
      </c>
      <c r="E222" t="s">
        <v>9014</v>
      </c>
      <c r="G222" t="s">
        <v>8962</v>
      </c>
      <c r="H222" t="s">
        <v>8981</v>
      </c>
      <c r="I222">
        <v>6</v>
      </c>
      <c r="J222">
        <v>0</v>
      </c>
    </row>
    <row r="223" spans="1:10" x14ac:dyDescent="0.25">
      <c r="A223" t="s">
        <v>8961</v>
      </c>
      <c r="B223" t="str">
        <f t="shared" ref="B223:B225" si="45">SUBSTITUTE(SUBSTITUTE(SUBSTITUTE(SUBSTITUTE(SUBSTITUTE(LOWER(D223), " ", "_"), "(", ""), ")", ""), "'", ""), ".", "")</f>
        <v>triple!_gamble_card</v>
      </c>
      <c r="C223" t="str">
        <f t="shared" ref="C223:C225" si="46">UPPER(LEFT(D223,IFERROR(SEARCH(" (",D223)-1,LEN(D223))))</f>
        <v>TRIPLE!</v>
      </c>
      <c r="D223" t="s">
        <v>8982</v>
      </c>
      <c r="E223" t="s">
        <v>9014</v>
      </c>
      <c r="G223" t="s">
        <v>8962</v>
      </c>
      <c r="H223" t="s">
        <v>8984</v>
      </c>
      <c r="I223">
        <v>2</v>
      </c>
      <c r="J223">
        <v>0</v>
      </c>
    </row>
    <row r="224" spans="1:10" x14ac:dyDescent="0.25">
      <c r="A224" t="s">
        <v>8961</v>
      </c>
      <c r="B224" t="str">
        <f t="shared" si="45"/>
        <v>bankrupt!_gamble_card</v>
      </c>
      <c r="C224" t="str">
        <f t="shared" si="46"/>
        <v>BANKRUPT!</v>
      </c>
      <c r="D224" t="s">
        <v>8983</v>
      </c>
      <c r="E224" t="s">
        <v>9014</v>
      </c>
      <c r="G224" t="s">
        <v>8962</v>
      </c>
      <c r="H224" t="s">
        <v>8989</v>
      </c>
      <c r="I224">
        <v>1</v>
      </c>
      <c r="J224">
        <v>0</v>
      </c>
    </row>
    <row r="225" spans="1:10" x14ac:dyDescent="0.25">
      <c r="A225" t="s">
        <v>8961</v>
      </c>
      <c r="B225" t="str">
        <f t="shared" si="45"/>
        <v>half!_gamble_card</v>
      </c>
      <c r="C225" t="str">
        <f t="shared" si="46"/>
        <v>HALF!</v>
      </c>
      <c r="D225" t="s">
        <v>8985</v>
      </c>
      <c r="E225" t="s">
        <v>9014</v>
      </c>
      <c r="G225" t="s">
        <v>8962</v>
      </c>
      <c r="H225" t="s">
        <v>8986</v>
      </c>
      <c r="I225">
        <v>5</v>
      </c>
      <c r="J225">
        <v>0</v>
      </c>
    </row>
    <row r="226" spans="1:10" ht="30" x14ac:dyDescent="0.25">
      <c r="A226" t="s">
        <v>8961</v>
      </c>
      <c r="B226" t="str">
        <f t="shared" si="33"/>
        <v>gambling_odds_gamble_card</v>
      </c>
      <c r="C226" t="str">
        <f t="shared" si="34"/>
        <v>GAMBLING ODDS</v>
      </c>
      <c r="D226" t="s">
        <v>8969</v>
      </c>
      <c r="E226" t="s">
        <v>9015</v>
      </c>
      <c r="G226" t="s">
        <v>8962</v>
      </c>
      <c r="H226" s="25" t="s">
        <v>9002</v>
      </c>
      <c r="I226">
        <v>5</v>
      </c>
      <c r="J226">
        <v>0</v>
      </c>
    </row>
    <row r="227" spans="1:10" ht="30" x14ac:dyDescent="0.25">
      <c r="A227" t="s">
        <v>8961</v>
      </c>
      <c r="B227" t="str">
        <f t="shared" ref="B227" si="47">SUBSTITUTE(SUBSTITUTE(SUBSTITUTE(SUBSTITUTE(SUBSTITUTE(LOWER(D227), " ", "_"), "(", ""), ")", ""), "'", ""), ".", "")</f>
        <v>gambling_evens_gamble_card</v>
      </c>
      <c r="C227" t="str">
        <f t="shared" ref="C227" si="48">UPPER(LEFT(D227,IFERROR(SEARCH(" (",D227)-1,LEN(D227))))</f>
        <v>GAMBLING EVENS</v>
      </c>
      <c r="D227" t="s">
        <v>8987</v>
      </c>
      <c r="E227" t="s">
        <v>9015</v>
      </c>
      <c r="G227" t="s">
        <v>8962</v>
      </c>
      <c r="H227" s="25" t="s">
        <v>9003</v>
      </c>
      <c r="I227">
        <v>5</v>
      </c>
      <c r="J227">
        <v>0</v>
      </c>
    </row>
    <row r="228" spans="1:10" ht="75" x14ac:dyDescent="0.25">
      <c r="A228" t="s">
        <v>8961</v>
      </c>
      <c r="B228" t="str">
        <f t="shared" ref="B228" si="49">SUBSTITUTE(SUBSTITUTE(SUBSTITUTE(SUBSTITUTE(SUBSTITUTE(LOWER(D228), " ", "_"), "(", ""), ")", ""), "'", ""), ".", "")</f>
        <v>insider_trading_gamble_card</v>
      </c>
      <c r="C228" t="str">
        <f t="shared" ref="C228" si="50">UPPER(LEFT(D228,IFERROR(SEARCH(" (",D228)-1,LEN(D228))))</f>
        <v>INSIDER TRADING</v>
      </c>
      <c r="D228" t="s">
        <v>8988</v>
      </c>
      <c r="E228" t="s">
        <v>9015</v>
      </c>
      <c r="G228" t="s">
        <v>8962</v>
      </c>
      <c r="H228" s="25" t="s">
        <v>9011</v>
      </c>
      <c r="I228">
        <v>1</v>
      </c>
      <c r="J228">
        <v>0</v>
      </c>
    </row>
    <row r="229" spans="1:10" ht="45" x14ac:dyDescent="0.25">
      <c r="A229" t="s">
        <v>8961</v>
      </c>
      <c r="B229" t="str">
        <f t="shared" ref="B229" si="51">SUBSTITUTE(SUBSTITUTE(SUBSTITUTE(SUBSTITUTE(SUBSTITUTE(LOWER(D229), " ", "_"), "(", ""), ")", ""), "'", ""), ".", "")</f>
        <v>risk_it_all_gamble_card</v>
      </c>
      <c r="C229" t="str">
        <f t="shared" ref="C229" si="52">UPPER(LEFT(D229,IFERROR(SEARCH(" (",D229)-1,LEN(D229))))</f>
        <v>RISK IT ALL</v>
      </c>
      <c r="D229" t="s">
        <v>9005</v>
      </c>
      <c r="E229" t="s">
        <v>9015</v>
      </c>
      <c r="G229" t="s">
        <v>8962</v>
      </c>
      <c r="H229" s="25" t="s">
        <v>9004</v>
      </c>
      <c r="I229">
        <v>3</v>
      </c>
      <c r="J229">
        <v>0</v>
      </c>
    </row>
  </sheetData>
  <autoFilter ref="A1:K229" xr:uid="{3554D343-31B6-4087-BE40-0CBE1FE98AC0}"/>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7F8CE-143A-44EF-A2AE-F94FA755C084}">
  <dimension ref="A1:E71"/>
  <sheetViews>
    <sheetView zoomScale="85" zoomScaleNormal="85" workbookViewId="0">
      <selection activeCell="C2" sqref="C2"/>
    </sheetView>
  </sheetViews>
  <sheetFormatPr defaultRowHeight="15" x14ac:dyDescent="0.25"/>
  <cols>
    <col min="1" max="1" width="21.42578125" bestFit="1" customWidth="1"/>
    <col min="2" max="2" width="20" bestFit="1" customWidth="1"/>
    <col min="3" max="3" width="52.7109375" customWidth="1"/>
    <col min="4" max="4" width="20.5703125" bestFit="1" customWidth="1"/>
    <col min="5" max="5" width="61.28515625" customWidth="1"/>
  </cols>
  <sheetData>
    <row r="1" spans="1:5" x14ac:dyDescent="0.25">
      <c r="A1" s="3" t="s">
        <v>752</v>
      </c>
      <c r="B1" s="3" t="s">
        <v>753</v>
      </c>
      <c r="C1" s="24" t="s">
        <v>754</v>
      </c>
      <c r="D1" s="3" t="s">
        <v>755</v>
      </c>
      <c r="E1" s="24" t="s">
        <v>756</v>
      </c>
    </row>
    <row r="2" spans="1:5" ht="105" x14ac:dyDescent="0.25">
      <c r="A2" t="s">
        <v>3569</v>
      </c>
      <c r="B2" t="s">
        <v>3570</v>
      </c>
      <c r="C2" s="25" t="s">
        <v>7321</v>
      </c>
      <c r="D2" t="s">
        <v>3571</v>
      </c>
      <c r="E2" s="25" t="s">
        <v>7322</v>
      </c>
    </row>
    <row r="3" spans="1:5" ht="120" x14ac:dyDescent="0.25">
      <c r="A3" t="s">
        <v>3625</v>
      </c>
      <c r="B3" t="s">
        <v>3626</v>
      </c>
      <c r="C3" s="25" t="s">
        <v>9051</v>
      </c>
      <c r="D3" t="s">
        <v>3627</v>
      </c>
      <c r="E3" s="25" t="s">
        <v>9052</v>
      </c>
    </row>
    <row r="4" spans="1:5" ht="30" x14ac:dyDescent="0.25">
      <c r="A4" t="s">
        <v>785</v>
      </c>
      <c r="B4" t="s">
        <v>741</v>
      </c>
      <c r="C4" s="25" t="s">
        <v>866</v>
      </c>
      <c r="D4" t="s">
        <v>772</v>
      </c>
      <c r="E4" s="25" t="s">
        <v>7323</v>
      </c>
    </row>
    <row r="5" spans="1:5" ht="60" x14ac:dyDescent="0.25">
      <c r="A5" t="s">
        <v>780</v>
      </c>
      <c r="B5" t="s">
        <v>782</v>
      </c>
      <c r="C5" s="25" t="s">
        <v>3441</v>
      </c>
      <c r="D5" t="s">
        <v>783</v>
      </c>
      <c r="E5" s="25" t="s">
        <v>8719</v>
      </c>
    </row>
    <row r="6" spans="1:5" ht="120" x14ac:dyDescent="0.25">
      <c r="A6" t="s">
        <v>3572</v>
      </c>
      <c r="B6" t="s">
        <v>3573</v>
      </c>
      <c r="C6" s="25" t="s">
        <v>7146</v>
      </c>
      <c r="D6" t="s">
        <v>3574</v>
      </c>
      <c r="E6" s="25" t="s">
        <v>8799</v>
      </c>
    </row>
    <row r="7" spans="1:5" ht="135" x14ac:dyDescent="0.25">
      <c r="A7" t="s">
        <v>3565</v>
      </c>
      <c r="B7" t="s">
        <v>3566</v>
      </c>
      <c r="C7" s="25" t="s">
        <v>8661</v>
      </c>
      <c r="D7" t="s">
        <v>7147</v>
      </c>
      <c r="E7" s="25" t="s">
        <v>8733</v>
      </c>
    </row>
    <row r="8" spans="1:5" ht="165" x14ac:dyDescent="0.25">
      <c r="A8" t="s">
        <v>3567</v>
      </c>
      <c r="B8" t="s">
        <v>3568</v>
      </c>
      <c r="C8" s="25" t="s">
        <v>8662</v>
      </c>
      <c r="D8" t="s">
        <v>8325</v>
      </c>
      <c r="E8" s="25" t="s">
        <v>8720</v>
      </c>
    </row>
    <row r="9" spans="1:5" ht="180" x14ac:dyDescent="0.25">
      <c r="A9" t="s">
        <v>3633</v>
      </c>
      <c r="B9" t="s">
        <v>3634</v>
      </c>
      <c r="C9" s="25" t="s">
        <v>8705</v>
      </c>
      <c r="D9" t="s">
        <v>3635</v>
      </c>
      <c r="E9" s="25" t="s">
        <v>8706</v>
      </c>
    </row>
    <row r="10" spans="1:5" ht="45" x14ac:dyDescent="0.25">
      <c r="A10" t="s">
        <v>3516</v>
      </c>
      <c r="B10" t="s">
        <v>3517</v>
      </c>
      <c r="C10" s="25" t="s">
        <v>7148</v>
      </c>
      <c r="D10" t="s">
        <v>3518</v>
      </c>
      <c r="E10" s="25" t="s">
        <v>7149</v>
      </c>
    </row>
    <row r="11" spans="1:5" ht="120" x14ac:dyDescent="0.25">
      <c r="A11" t="s">
        <v>790</v>
      </c>
      <c r="B11" t="s">
        <v>793</v>
      </c>
      <c r="C11" s="25" t="s">
        <v>8727</v>
      </c>
      <c r="D11" t="s">
        <v>792</v>
      </c>
      <c r="E11" s="25" t="s">
        <v>8663</v>
      </c>
    </row>
    <row r="12" spans="1:5" ht="180" x14ac:dyDescent="0.25">
      <c r="A12" t="s">
        <v>3615</v>
      </c>
      <c r="B12" t="s">
        <v>3614</v>
      </c>
      <c r="C12" s="25" t="s">
        <v>8721</v>
      </c>
      <c r="D12" t="s">
        <v>3616</v>
      </c>
      <c r="E12" s="25" t="s">
        <v>8707</v>
      </c>
    </row>
    <row r="13" spans="1:5" ht="105" x14ac:dyDescent="0.25">
      <c r="A13" t="s">
        <v>3585</v>
      </c>
      <c r="B13" t="s">
        <v>3586</v>
      </c>
      <c r="C13" s="25" t="s">
        <v>7150</v>
      </c>
      <c r="D13" t="s">
        <v>3587</v>
      </c>
      <c r="E13" s="25" t="s">
        <v>8734</v>
      </c>
    </row>
    <row r="14" spans="1:5" ht="180" x14ac:dyDescent="0.25">
      <c r="A14" t="s">
        <v>3588</v>
      </c>
      <c r="B14" t="s">
        <v>3589</v>
      </c>
      <c r="C14" s="25" t="s">
        <v>8866</v>
      </c>
      <c r="D14" t="s">
        <v>3590</v>
      </c>
      <c r="E14" s="25" t="s">
        <v>8867</v>
      </c>
    </row>
    <row r="15" spans="1:5" ht="135" x14ac:dyDescent="0.25">
      <c r="A15" t="s">
        <v>3640</v>
      </c>
      <c r="B15" t="s">
        <v>3641</v>
      </c>
      <c r="C15" s="25" t="s">
        <v>8941</v>
      </c>
      <c r="D15" t="s">
        <v>3642</v>
      </c>
      <c r="E15" s="25" t="s">
        <v>3643</v>
      </c>
    </row>
    <row r="16" spans="1:5" ht="60" x14ac:dyDescent="0.25">
      <c r="A16" t="s">
        <v>3528</v>
      </c>
      <c r="B16" t="s">
        <v>3529</v>
      </c>
      <c r="C16" s="25" t="s">
        <v>7151</v>
      </c>
      <c r="D16" t="s">
        <v>3530</v>
      </c>
      <c r="E16" s="25" t="s">
        <v>8664</v>
      </c>
    </row>
    <row r="17" spans="1:5" ht="315" x14ac:dyDescent="0.25">
      <c r="A17" t="s">
        <v>3621</v>
      </c>
      <c r="B17" t="s">
        <v>3620</v>
      </c>
      <c r="C17" s="25" t="s">
        <v>8739</v>
      </c>
      <c r="D17" t="s">
        <v>3648</v>
      </c>
      <c r="E17" s="25" t="s">
        <v>8735</v>
      </c>
    </row>
    <row r="18" spans="1:5" ht="120" x14ac:dyDescent="0.25">
      <c r="A18" t="s">
        <v>775</v>
      </c>
      <c r="B18" t="s">
        <v>1462</v>
      </c>
      <c r="C18" s="25" t="s">
        <v>8736</v>
      </c>
      <c r="D18" t="s">
        <v>1463</v>
      </c>
      <c r="E18" s="25" t="s">
        <v>8722</v>
      </c>
    </row>
    <row r="19" spans="1:5" ht="150" x14ac:dyDescent="0.25">
      <c r="A19" t="s">
        <v>7227</v>
      </c>
      <c r="B19" t="s">
        <v>7230</v>
      </c>
      <c r="C19" s="25" t="s">
        <v>7328</v>
      </c>
      <c r="D19" t="s">
        <v>7229</v>
      </c>
      <c r="E19" s="25" t="s">
        <v>7228</v>
      </c>
    </row>
    <row r="20" spans="1:5" ht="135" x14ac:dyDescent="0.25">
      <c r="A20" t="s">
        <v>766</v>
      </c>
      <c r="B20" t="s">
        <v>767</v>
      </c>
      <c r="C20" s="25" t="s">
        <v>8703</v>
      </c>
      <c r="D20" t="s">
        <v>770</v>
      </c>
      <c r="E20" s="25" t="s">
        <v>8684</v>
      </c>
    </row>
    <row r="21" spans="1:5" ht="210" x14ac:dyDescent="0.25">
      <c r="A21" t="s">
        <v>3531</v>
      </c>
      <c r="B21" t="s">
        <v>3532</v>
      </c>
      <c r="C21" s="25" t="s">
        <v>8708</v>
      </c>
      <c r="D21" t="s">
        <v>3533</v>
      </c>
      <c r="E21" s="25" t="s">
        <v>8723</v>
      </c>
    </row>
    <row r="22" spans="1:5" ht="90" x14ac:dyDescent="0.25">
      <c r="A22" t="s">
        <v>3534</v>
      </c>
      <c r="B22" t="s">
        <v>3535</v>
      </c>
      <c r="C22" s="25" t="s">
        <v>8685</v>
      </c>
      <c r="D22" t="s">
        <v>3536</v>
      </c>
      <c r="E22" s="25" t="s">
        <v>7152</v>
      </c>
    </row>
    <row r="23" spans="1:5" ht="195" x14ac:dyDescent="0.25">
      <c r="A23" t="s">
        <v>773</v>
      </c>
      <c r="B23" t="s">
        <v>774</v>
      </c>
      <c r="C23" s="25" t="s">
        <v>8842</v>
      </c>
      <c r="D23" t="s">
        <v>784</v>
      </c>
      <c r="E23" s="25" t="s">
        <v>8737</v>
      </c>
    </row>
    <row r="24" spans="1:5" ht="75" x14ac:dyDescent="0.25">
      <c r="A24" t="s">
        <v>781</v>
      </c>
      <c r="B24" t="s">
        <v>786</v>
      </c>
      <c r="C24" s="25" t="s">
        <v>8686</v>
      </c>
      <c r="D24" t="s">
        <v>865</v>
      </c>
      <c r="E24" s="25" t="s">
        <v>8687</v>
      </c>
    </row>
    <row r="25" spans="1:5" ht="180" x14ac:dyDescent="0.25">
      <c r="A25" t="s">
        <v>1422</v>
      </c>
      <c r="B25" t="s">
        <v>1423</v>
      </c>
      <c r="C25" s="25" t="s">
        <v>8738</v>
      </c>
      <c r="D25" t="s">
        <v>1424</v>
      </c>
      <c r="E25" s="25" t="s">
        <v>8724</v>
      </c>
    </row>
    <row r="26" spans="1:5" ht="90" x14ac:dyDescent="0.25">
      <c r="A26" t="s">
        <v>757</v>
      </c>
      <c r="B26" t="s">
        <v>758</v>
      </c>
      <c r="C26" s="25" t="s">
        <v>8800</v>
      </c>
      <c r="D26" t="s">
        <v>1417</v>
      </c>
      <c r="E26" s="25" t="s">
        <v>8688</v>
      </c>
    </row>
    <row r="27" spans="1:5" ht="105" x14ac:dyDescent="0.25">
      <c r="A27" t="s">
        <v>1428</v>
      </c>
      <c r="B27" t="s">
        <v>1429</v>
      </c>
      <c r="C27" s="25" t="s">
        <v>1430</v>
      </c>
      <c r="D27" t="s">
        <v>1431</v>
      </c>
      <c r="E27" s="25" t="s">
        <v>3440</v>
      </c>
    </row>
    <row r="28" spans="1:5" ht="150" x14ac:dyDescent="0.25">
      <c r="A28" t="s">
        <v>1456</v>
      </c>
      <c r="B28" t="s">
        <v>1457</v>
      </c>
      <c r="C28" s="25" t="s">
        <v>8709</v>
      </c>
      <c r="D28" t="s">
        <v>1458</v>
      </c>
      <c r="E28" s="25" t="s">
        <v>3537</v>
      </c>
    </row>
    <row r="29" spans="1:5" ht="75" x14ac:dyDescent="0.25">
      <c r="A29" t="s">
        <v>3444</v>
      </c>
      <c r="B29" t="s">
        <v>855</v>
      </c>
      <c r="C29" s="25" t="s">
        <v>8740</v>
      </c>
      <c r="D29" t="s">
        <v>912</v>
      </c>
      <c r="E29" s="25" t="s">
        <v>1433</v>
      </c>
    </row>
    <row r="30" spans="1:5" ht="120" x14ac:dyDescent="0.25">
      <c r="A30" t="s">
        <v>7231</v>
      </c>
      <c r="B30" t="s">
        <v>7232</v>
      </c>
      <c r="C30" s="25" t="s">
        <v>7329</v>
      </c>
      <c r="D30" t="s">
        <v>7233</v>
      </c>
      <c r="E30" s="25" t="s">
        <v>8741</v>
      </c>
    </row>
    <row r="31" spans="1:5" ht="75" x14ac:dyDescent="0.25">
      <c r="A31" t="s">
        <v>3538</v>
      </c>
      <c r="B31" t="s">
        <v>3539</v>
      </c>
      <c r="C31" s="25" t="s">
        <v>8710</v>
      </c>
      <c r="D31" t="s">
        <v>3540</v>
      </c>
      <c r="E31" s="25" t="s">
        <v>3541</v>
      </c>
    </row>
    <row r="32" spans="1:5" ht="210" x14ac:dyDescent="0.25">
      <c r="A32" t="s">
        <v>7226</v>
      </c>
      <c r="B32" s="25" t="s">
        <v>8442</v>
      </c>
      <c r="C32" s="25" t="s">
        <v>8725</v>
      </c>
      <c r="D32" t="s">
        <v>8443</v>
      </c>
      <c r="E32" s="25" t="s">
        <v>9018</v>
      </c>
    </row>
    <row r="33" spans="1:5" ht="120" x14ac:dyDescent="0.25">
      <c r="A33" t="s">
        <v>3619</v>
      </c>
      <c r="B33" t="s">
        <v>3618</v>
      </c>
      <c r="C33" s="25" t="s">
        <v>7170</v>
      </c>
      <c r="D33" t="s">
        <v>3617</v>
      </c>
      <c r="E33" s="25" t="s">
        <v>8689</v>
      </c>
    </row>
    <row r="34" spans="1:5" ht="60" x14ac:dyDescent="0.25">
      <c r="A34" t="s">
        <v>3542</v>
      </c>
      <c r="B34" t="s">
        <v>3543</v>
      </c>
      <c r="C34" s="25" t="s">
        <v>7154</v>
      </c>
      <c r="D34" t="s">
        <v>3544</v>
      </c>
      <c r="E34" s="25" t="s">
        <v>7156</v>
      </c>
    </row>
    <row r="35" spans="1:5" ht="75" x14ac:dyDescent="0.25">
      <c r="A35" t="s">
        <v>759</v>
      </c>
      <c r="B35" t="s">
        <v>760</v>
      </c>
      <c r="C35" s="25" t="s">
        <v>1447</v>
      </c>
      <c r="D35" t="s">
        <v>761</v>
      </c>
      <c r="E35" s="25" t="s">
        <v>8742</v>
      </c>
    </row>
    <row r="36" spans="1:5" ht="45" x14ac:dyDescent="0.25">
      <c r="A36" t="s">
        <v>3578</v>
      </c>
      <c r="B36" t="s">
        <v>3579</v>
      </c>
      <c r="C36" s="25" t="s">
        <v>8728</v>
      </c>
      <c r="D36" t="s">
        <v>3580</v>
      </c>
      <c r="E36" s="25" t="s">
        <v>7157</v>
      </c>
    </row>
    <row r="37" spans="1:5" ht="105" x14ac:dyDescent="0.25">
      <c r="A37" t="s">
        <v>3581</v>
      </c>
      <c r="B37" t="s">
        <v>3582</v>
      </c>
      <c r="C37" s="25" t="s">
        <v>8729</v>
      </c>
      <c r="D37" t="s">
        <v>3583</v>
      </c>
      <c r="E37" s="25" t="s">
        <v>3584</v>
      </c>
    </row>
    <row r="38" spans="1:5" ht="45" x14ac:dyDescent="0.25">
      <c r="A38" t="s">
        <v>765</v>
      </c>
      <c r="B38" t="s">
        <v>768</v>
      </c>
      <c r="C38" s="25" t="s">
        <v>8711</v>
      </c>
      <c r="D38" t="s">
        <v>769</v>
      </c>
      <c r="E38" s="25" t="s">
        <v>7324</v>
      </c>
    </row>
    <row r="39" spans="1:5" ht="75" x14ac:dyDescent="0.25">
      <c r="A39" t="s">
        <v>1419</v>
      </c>
      <c r="B39" t="s">
        <v>1420</v>
      </c>
      <c r="C39" s="25" t="s">
        <v>8743</v>
      </c>
      <c r="D39" t="s">
        <v>1421</v>
      </c>
      <c r="E39" s="25" t="s">
        <v>3439</v>
      </c>
    </row>
    <row r="40" spans="1:5" ht="90" x14ac:dyDescent="0.25">
      <c r="A40" t="s">
        <v>3545</v>
      </c>
      <c r="B40" t="s">
        <v>3546</v>
      </c>
      <c r="C40" s="25" t="s">
        <v>8690</v>
      </c>
      <c r="D40" t="s">
        <v>3547</v>
      </c>
      <c r="E40" s="25" t="s">
        <v>3548</v>
      </c>
    </row>
    <row r="41" spans="1:5" ht="75" x14ac:dyDescent="0.25">
      <c r="A41" t="s">
        <v>3549</v>
      </c>
      <c r="B41" t="s">
        <v>8693</v>
      </c>
      <c r="C41" s="25" t="s">
        <v>8744</v>
      </c>
      <c r="D41" t="s">
        <v>8691</v>
      </c>
      <c r="E41" s="25" t="s">
        <v>8692</v>
      </c>
    </row>
    <row r="42" spans="1:5" ht="180" x14ac:dyDescent="0.25">
      <c r="A42" t="s">
        <v>1464</v>
      </c>
      <c r="B42" t="s">
        <v>1465</v>
      </c>
      <c r="C42" s="25" t="s">
        <v>8745</v>
      </c>
      <c r="D42" t="s">
        <v>1466</v>
      </c>
      <c r="E42" s="25" t="s">
        <v>7158</v>
      </c>
    </row>
    <row r="43" spans="1:5" ht="105" x14ac:dyDescent="0.25">
      <c r="A43" t="s">
        <v>1438</v>
      </c>
      <c r="B43" t="s">
        <v>1417</v>
      </c>
      <c r="C43" s="25" t="s">
        <v>8746</v>
      </c>
      <c r="D43" t="s">
        <v>1439</v>
      </c>
      <c r="E43" s="25" t="s">
        <v>8712</v>
      </c>
    </row>
    <row r="44" spans="1:5" ht="210" x14ac:dyDescent="0.25">
      <c r="A44" t="s">
        <v>3601</v>
      </c>
      <c r="B44" t="s">
        <v>474</v>
      </c>
      <c r="C44" s="25" t="s">
        <v>7159</v>
      </c>
      <c r="D44" t="s">
        <v>3602</v>
      </c>
      <c r="E44" s="25" t="s">
        <v>8713</v>
      </c>
    </row>
    <row r="45" spans="1:5" ht="135" x14ac:dyDescent="0.25">
      <c r="A45" t="s">
        <v>3646</v>
      </c>
      <c r="B45" t="s">
        <v>3644</v>
      </c>
      <c r="C45" s="25" t="s">
        <v>8747</v>
      </c>
      <c r="D45" t="s">
        <v>3645</v>
      </c>
      <c r="E45" s="25" t="s">
        <v>3650</v>
      </c>
    </row>
    <row r="46" spans="1:5" ht="180" x14ac:dyDescent="0.25">
      <c r="A46" t="s">
        <v>3636</v>
      </c>
      <c r="B46" t="s">
        <v>3637</v>
      </c>
      <c r="C46" s="25" t="s">
        <v>3638</v>
      </c>
      <c r="D46" t="s">
        <v>3639</v>
      </c>
      <c r="E46" s="25" t="s">
        <v>8748</v>
      </c>
    </row>
    <row r="47" spans="1:5" ht="120" x14ac:dyDescent="0.25">
      <c r="A47" t="s">
        <v>1443</v>
      </c>
      <c r="B47" t="s">
        <v>1444</v>
      </c>
      <c r="C47" s="25" t="s">
        <v>8714</v>
      </c>
      <c r="D47" t="s">
        <v>1445</v>
      </c>
      <c r="E47" s="25" t="s">
        <v>1446</v>
      </c>
    </row>
    <row r="48" spans="1:5" ht="60" x14ac:dyDescent="0.25">
      <c r="A48" t="s">
        <v>778</v>
      </c>
      <c r="B48" t="s">
        <v>779</v>
      </c>
      <c r="C48" s="25" t="s">
        <v>7160</v>
      </c>
      <c r="D48" t="s">
        <v>891</v>
      </c>
      <c r="E48" s="25" t="s">
        <v>8726</v>
      </c>
    </row>
    <row r="49" spans="1:5" ht="120" x14ac:dyDescent="0.25">
      <c r="A49" t="s">
        <v>1434</v>
      </c>
      <c r="B49" t="s">
        <v>1435</v>
      </c>
      <c r="C49" s="25" t="s">
        <v>7161</v>
      </c>
      <c r="D49" t="s">
        <v>1436</v>
      </c>
      <c r="E49" s="25" t="s">
        <v>7162</v>
      </c>
    </row>
    <row r="50" spans="1:5" ht="60" x14ac:dyDescent="0.25">
      <c r="A50" t="s">
        <v>3550</v>
      </c>
      <c r="B50" t="s">
        <v>3551</v>
      </c>
      <c r="C50" s="25" t="s">
        <v>3552</v>
      </c>
      <c r="D50" t="s">
        <v>3553</v>
      </c>
      <c r="E50" s="25" t="s">
        <v>7163</v>
      </c>
    </row>
    <row r="51" spans="1:5" ht="135" x14ac:dyDescent="0.25">
      <c r="A51" t="s">
        <v>3597</v>
      </c>
      <c r="B51" t="s">
        <v>3598</v>
      </c>
      <c r="C51" s="25" t="s">
        <v>8507</v>
      </c>
      <c r="D51" t="s">
        <v>3599</v>
      </c>
      <c r="E51" s="25" t="s">
        <v>3600</v>
      </c>
    </row>
    <row r="52" spans="1:5" ht="105" x14ac:dyDescent="0.25">
      <c r="A52" t="s">
        <v>3438</v>
      </c>
      <c r="B52" t="s">
        <v>1418</v>
      </c>
      <c r="C52" s="25" t="s">
        <v>8715</v>
      </c>
      <c r="D52" s="25" t="s">
        <v>3445</v>
      </c>
      <c r="E52" s="25" t="s">
        <v>8730</v>
      </c>
    </row>
    <row r="53" spans="1:5" ht="195" x14ac:dyDescent="0.25">
      <c r="A53" t="s">
        <v>3554</v>
      </c>
      <c r="B53" t="s">
        <v>3555</v>
      </c>
      <c r="C53" s="25" t="s">
        <v>8749</v>
      </c>
      <c r="D53" t="s">
        <v>3556</v>
      </c>
      <c r="E53" s="25" t="s">
        <v>8694</v>
      </c>
    </row>
    <row r="54" spans="1:5" ht="30" x14ac:dyDescent="0.25">
      <c r="A54" t="s">
        <v>429</v>
      </c>
      <c r="B54" t="s">
        <v>3557</v>
      </c>
      <c r="C54" s="25" t="s">
        <v>7164</v>
      </c>
      <c r="D54" t="s">
        <v>3558</v>
      </c>
      <c r="E54" s="25" t="s">
        <v>3559</v>
      </c>
    </row>
    <row r="55" spans="1:5" ht="195" x14ac:dyDescent="0.25">
      <c r="A55" t="s">
        <v>7466</v>
      </c>
      <c r="B55" t="s">
        <v>7467</v>
      </c>
      <c r="C55" s="25" t="s">
        <v>8450</v>
      </c>
      <c r="D55" t="s">
        <v>7468</v>
      </c>
      <c r="E55" s="25" t="s">
        <v>8451</v>
      </c>
    </row>
    <row r="56" spans="1:5" ht="180" x14ac:dyDescent="0.25">
      <c r="A56" t="s">
        <v>1425</v>
      </c>
      <c r="B56" t="s">
        <v>1426</v>
      </c>
      <c r="C56" s="25" t="s">
        <v>8750</v>
      </c>
      <c r="D56" t="s">
        <v>1427</v>
      </c>
      <c r="E56" s="25" t="s">
        <v>7325</v>
      </c>
    </row>
    <row r="57" spans="1:5" ht="150" x14ac:dyDescent="0.25">
      <c r="A57" t="s">
        <v>3630</v>
      </c>
      <c r="B57" s="25" t="s">
        <v>3631</v>
      </c>
      <c r="C57" s="25" t="s">
        <v>8751</v>
      </c>
      <c r="D57" t="s">
        <v>3632</v>
      </c>
      <c r="E57" s="25" t="s">
        <v>8752</v>
      </c>
    </row>
    <row r="58" spans="1:5" ht="135" x14ac:dyDescent="0.25">
      <c r="A58" t="s">
        <v>1451</v>
      </c>
      <c r="B58" t="s">
        <v>1452</v>
      </c>
      <c r="C58" s="25" t="s">
        <v>7326</v>
      </c>
      <c r="D58" t="s">
        <v>1453</v>
      </c>
      <c r="E58" s="25" t="s">
        <v>7327</v>
      </c>
    </row>
    <row r="59" spans="1:5" ht="210" x14ac:dyDescent="0.25">
      <c r="A59" t="s">
        <v>1459</v>
      </c>
      <c r="B59" t="s">
        <v>1460</v>
      </c>
      <c r="C59" s="25" t="s">
        <v>8753</v>
      </c>
      <c r="D59" t="s">
        <v>1461</v>
      </c>
      <c r="E59" s="25" t="s">
        <v>3443</v>
      </c>
    </row>
    <row r="60" spans="1:5" ht="75" x14ac:dyDescent="0.25">
      <c r="A60" t="s">
        <v>3450</v>
      </c>
      <c r="B60" t="s">
        <v>601</v>
      </c>
      <c r="C60" s="25" t="s">
        <v>3560</v>
      </c>
      <c r="D60" t="s">
        <v>3561</v>
      </c>
      <c r="E60" s="25" t="s">
        <v>8695</v>
      </c>
    </row>
    <row r="61" spans="1:5" ht="60" x14ac:dyDescent="0.25">
      <c r="A61" t="s">
        <v>3603</v>
      </c>
      <c r="B61" t="s">
        <v>3562</v>
      </c>
      <c r="C61" s="25" t="s">
        <v>8696</v>
      </c>
      <c r="D61" t="s">
        <v>3563</v>
      </c>
      <c r="E61" s="25" t="s">
        <v>3564</v>
      </c>
    </row>
    <row r="62" spans="1:5" ht="150" x14ac:dyDescent="0.25">
      <c r="A62" t="s">
        <v>7234</v>
      </c>
      <c r="B62" t="s">
        <v>7171</v>
      </c>
      <c r="C62" s="25" t="s">
        <v>8697</v>
      </c>
      <c r="D62" t="s">
        <v>7172</v>
      </c>
      <c r="E62" s="25" t="s">
        <v>7173</v>
      </c>
    </row>
    <row r="63" spans="1:5" ht="45" x14ac:dyDescent="0.25">
      <c r="A63" t="s">
        <v>762</v>
      </c>
      <c r="B63" t="s">
        <v>763</v>
      </c>
      <c r="C63" s="25" t="s">
        <v>3442</v>
      </c>
      <c r="D63" t="s">
        <v>764</v>
      </c>
      <c r="E63" s="25" t="s">
        <v>1437</v>
      </c>
    </row>
    <row r="64" spans="1:5" ht="60" x14ac:dyDescent="0.25">
      <c r="A64" t="s">
        <v>3575</v>
      </c>
      <c r="B64" t="s">
        <v>3576</v>
      </c>
      <c r="C64" s="25" t="s">
        <v>8698</v>
      </c>
      <c r="D64" t="s">
        <v>3577</v>
      </c>
      <c r="E64" s="25" t="s">
        <v>7153</v>
      </c>
    </row>
    <row r="65" spans="1:5" ht="90" x14ac:dyDescent="0.25">
      <c r="A65" t="s">
        <v>789</v>
      </c>
      <c r="B65" t="s">
        <v>791</v>
      </c>
      <c r="C65" s="25" t="s">
        <v>1432</v>
      </c>
      <c r="D65" t="s">
        <v>890</v>
      </c>
      <c r="E65" s="25" t="s">
        <v>8699</v>
      </c>
    </row>
    <row r="66" spans="1:5" ht="225" x14ac:dyDescent="0.25">
      <c r="A66" t="s">
        <v>3594</v>
      </c>
      <c r="B66" t="s">
        <v>3595</v>
      </c>
      <c r="C66" s="25" t="s">
        <v>8754</v>
      </c>
      <c r="D66" t="s">
        <v>3596</v>
      </c>
      <c r="E66" s="25" t="s">
        <v>8803</v>
      </c>
    </row>
    <row r="67" spans="1:5" ht="90" x14ac:dyDescent="0.25">
      <c r="A67" t="s">
        <v>3526</v>
      </c>
      <c r="B67" t="s">
        <v>3527</v>
      </c>
      <c r="C67" s="25" t="s">
        <v>7165</v>
      </c>
      <c r="D67" t="s">
        <v>7166</v>
      </c>
      <c r="E67" s="25" t="s">
        <v>7167</v>
      </c>
    </row>
    <row r="68" spans="1:5" ht="135" x14ac:dyDescent="0.25">
      <c r="A68" t="s">
        <v>1448</v>
      </c>
      <c r="B68" t="s">
        <v>1449</v>
      </c>
      <c r="C68" s="25" t="s">
        <v>8731</v>
      </c>
      <c r="D68" t="s">
        <v>1450</v>
      </c>
      <c r="E68" s="25" t="s">
        <v>8755</v>
      </c>
    </row>
    <row r="69" spans="1:5" ht="180" x14ac:dyDescent="0.25">
      <c r="A69" t="s">
        <v>771</v>
      </c>
      <c r="B69" t="s">
        <v>1454</v>
      </c>
      <c r="C69" s="25" t="s">
        <v>8732</v>
      </c>
      <c r="D69" t="s">
        <v>1455</v>
      </c>
      <c r="E69" s="25" t="s">
        <v>8756</v>
      </c>
    </row>
    <row r="70" spans="1:5" ht="90" x14ac:dyDescent="0.25">
      <c r="A70" t="s">
        <v>3624</v>
      </c>
      <c r="B70" t="s">
        <v>3622</v>
      </c>
      <c r="C70" s="25" t="s">
        <v>8700</v>
      </c>
      <c r="D70" t="s">
        <v>3623</v>
      </c>
      <c r="E70" s="25" t="s">
        <v>8701</v>
      </c>
    </row>
    <row r="71" spans="1:5" ht="75" x14ac:dyDescent="0.25">
      <c r="A71" t="s">
        <v>776</v>
      </c>
      <c r="B71" t="s">
        <v>857</v>
      </c>
      <c r="C71" s="25" t="s">
        <v>7168</v>
      </c>
      <c r="D71" t="s">
        <v>777</v>
      </c>
      <c r="E71" s="25" t="s">
        <v>8702</v>
      </c>
    </row>
  </sheetData>
  <autoFilter ref="A1:E31" xr:uid="{95D7F8CE-143A-44EF-A2AE-F94FA755C084}">
    <sortState xmlns:xlrd2="http://schemas.microsoft.com/office/spreadsheetml/2017/richdata2" ref="A2:E76">
      <sortCondition ref="A1:A31"/>
    </sortState>
  </autoFilter>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B208-AC52-4F99-8721-5503152405E9}">
  <dimension ref="A1:E6"/>
  <sheetViews>
    <sheetView zoomScale="70" zoomScaleNormal="70" workbookViewId="0">
      <selection activeCell="C12" sqref="C12"/>
    </sheetView>
  </sheetViews>
  <sheetFormatPr defaultRowHeight="15" x14ac:dyDescent="0.25"/>
  <cols>
    <col min="1" max="1" width="17.28515625" bestFit="1" customWidth="1"/>
    <col min="2" max="2" width="20" bestFit="1" customWidth="1"/>
    <col min="3" max="3" width="52.7109375" customWidth="1"/>
    <col min="4" max="4" width="20.5703125" bestFit="1" customWidth="1"/>
    <col min="5" max="5" width="61.28515625" customWidth="1"/>
  </cols>
  <sheetData>
    <row r="1" spans="1:5" x14ac:dyDescent="0.25">
      <c r="A1" s="3" t="s">
        <v>752</v>
      </c>
      <c r="B1" s="3" t="s">
        <v>753</v>
      </c>
      <c r="C1" s="24" t="s">
        <v>754</v>
      </c>
      <c r="D1" s="3" t="s">
        <v>755</v>
      </c>
      <c r="E1" s="24" t="s">
        <v>756</v>
      </c>
    </row>
    <row r="2" spans="1:5" ht="150" x14ac:dyDescent="0.25">
      <c r="A2" t="s">
        <v>3647</v>
      </c>
      <c r="B2" t="s">
        <v>3628</v>
      </c>
      <c r="C2" s="25" t="s">
        <v>8716</v>
      </c>
      <c r="D2" t="s">
        <v>3629</v>
      </c>
      <c r="E2" s="25" t="s">
        <v>8717</v>
      </c>
    </row>
    <row r="3" spans="1:5" ht="165" x14ac:dyDescent="0.25">
      <c r="A3" t="s">
        <v>3591</v>
      </c>
      <c r="B3" t="s">
        <v>3592</v>
      </c>
      <c r="C3" s="25" t="s">
        <v>8718</v>
      </c>
      <c r="D3" t="s">
        <v>3593</v>
      </c>
      <c r="E3" s="25" t="s">
        <v>7155</v>
      </c>
    </row>
    <row r="4" spans="1:5" ht="165" x14ac:dyDescent="0.25">
      <c r="A4" t="s">
        <v>3519</v>
      </c>
      <c r="B4" t="s">
        <v>3520</v>
      </c>
      <c r="C4" s="25" t="s">
        <v>8757</v>
      </c>
      <c r="D4" t="s">
        <v>3521</v>
      </c>
      <c r="E4" s="25" t="s">
        <v>3522</v>
      </c>
    </row>
    <row r="5" spans="1:5" ht="45" x14ac:dyDescent="0.25">
      <c r="A5" t="s">
        <v>3523</v>
      </c>
      <c r="B5" t="s">
        <v>3524</v>
      </c>
      <c r="C5" s="25" t="s">
        <v>7169</v>
      </c>
      <c r="D5" t="s">
        <v>3525</v>
      </c>
      <c r="E5" s="25" t="s">
        <v>8758</v>
      </c>
    </row>
    <row r="6" spans="1:5" ht="150" x14ac:dyDescent="0.25">
      <c r="A6" t="s">
        <v>1440</v>
      </c>
      <c r="B6" t="s">
        <v>1441</v>
      </c>
      <c r="C6" s="25" t="s">
        <v>8857</v>
      </c>
      <c r="D6" t="s">
        <v>1442</v>
      </c>
      <c r="E6" s="25" t="s">
        <v>8759</v>
      </c>
    </row>
  </sheetData>
  <autoFilter ref="A1:E1" xr:uid="{95D7F8CE-143A-44EF-A2AE-F94FA755C084}">
    <sortState xmlns:xlrd2="http://schemas.microsoft.com/office/spreadsheetml/2017/richdata2" ref="A2:E6">
      <sortCondition ref="A1"/>
    </sortState>
  </autoFilter>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97338-412E-4797-B7AD-9A54CE907154}">
  <dimension ref="A1:E61"/>
  <sheetViews>
    <sheetView zoomScale="55" zoomScaleNormal="55" workbookViewId="0">
      <selection activeCell="D4" sqref="A4:D6"/>
    </sheetView>
  </sheetViews>
  <sheetFormatPr defaultRowHeight="15" x14ac:dyDescent="0.25"/>
  <cols>
    <col min="1" max="1" width="21.42578125" bestFit="1" customWidth="1"/>
    <col min="2" max="2" width="20" bestFit="1" customWidth="1"/>
    <col min="3" max="3" width="52.7109375" customWidth="1"/>
    <col min="4" max="4" width="20.5703125" bestFit="1" customWidth="1"/>
    <col min="5" max="5" width="61.28515625" customWidth="1"/>
  </cols>
  <sheetData>
    <row r="1" spans="1:5" x14ac:dyDescent="0.25">
      <c r="A1" s="3" t="s">
        <v>752</v>
      </c>
      <c r="B1" s="3" t="s">
        <v>753</v>
      </c>
      <c r="C1" s="24" t="s">
        <v>754</v>
      </c>
      <c r="D1" s="3" t="s">
        <v>755</v>
      </c>
      <c r="E1" s="24" t="s">
        <v>756</v>
      </c>
    </row>
    <row r="2" spans="1:5" ht="105" x14ac:dyDescent="0.25">
      <c r="A2" t="s">
        <v>3569</v>
      </c>
      <c r="B2" t="s">
        <v>3570</v>
      </c>
      <c r="C2" s="25" t="s">
        <v>8879</v>
      </c>
      <c r="D2" t="s">
        <v>3571</v>
      </c>
      <c r="E2" s="25" t="s">
        <v>8880</v>
      </c>
    </row>
    <row r="3" spans="1:5" ht="30" x14ac:dyDescent="0.25">
      <c r="A3" t="s">
        <v>785</v>
      </c>
      <c r="B3" t="s">
        <v>741</v>
      </c>
      <c r="C3" s="25" t="s">
        <v>866</v>
      </c>
      <c r="D3" t="s">
        <v>772</v>
      </c>
      <c r="E3" s="25" t="s">
        <v>7323</v>
      </c>
    </row>
    <row r="4" spans="1:5" ht="60" x14ac:dyDescent="0.25">
      <c r="A4" t="s">
        <v>780</v>
      </c>
      <c r="B4" t="s">
        <v>782</v>
      </c>
      <c r="C4" s="25" t="s">
        <v>3441</v>
      </c>
      <c r="D4" t="s">
        <v>783</v>
      </c>
      <c r="E4" s="25" t="s">
        <v>8878</v>
      </c>
    </row>
    <row r="5" spans="1:5" ht="30" x14ac:dyDescent="0.25">
      <c r="A5" t="s">
        <v>3572</v>
      </c>
      <c r="B5" t="s">
        <v>3573</v>
      </c>
      <c r="C5" s="25" t="s">
        <v>8874</v>
      </c>
      <c r="D5" t="s">
        <v>3574</v>
      </c>
      <c r="E5" s="25" t="s">
        <v>8875</v>
      </c>
    </row>
    <row r="6" spans="1:5" ht="60" x14ac:dyDescent="0.25">
      <c r="A6" t="s">
        <v>3565</v>
      </c>
      <c r="B6" t="s">
        <v>3566</v>
      </c>
      <c r="C6" s="25" t="s">
        <v>8870</v>
      </c>
      <c r="D6" t="s">
        <v>7147</v>
      </c>
      <c r="E6" s="25" t="s">
        <v>8871</v>
      </c>
    </row>
    <row r="7" spans="1:5" ht="45" x14ac:dyDescent="0.25">
      <c r="A7" t="s">
        <v>3567</v>
      </c>
      <c r="B7" t="s">
        <v>3568</v>
      </c>
      <c r="C7" s="25" t="s">
        <v>8868</v>
      </c>
      <c r="D7" t="s">
        <v>8325</v>
      </c>
      <c r="E7" s="25" t="s">
        <v>8869</v>
      </c>
    </row>
    <row r="8" spans="1:5" ht="45" x14ac:dyDescent="0.25">
      <c r="A8" t="s">
        <v>3516</v>
      </c>
      <c r="B8" t="s">
        <v>3517</v>
      </c>
      <c r="C8" s="25" t="s">
        <v>8863</v>
      </c>
      <c r="D8" t="s">
        <v>3518</v>
      </c>
      <c r="E8" s="25" t="s">
        <v>8864</v>
      </c>
    </row>
    <row r="9" spans="1:5" ht="45" x14ac:dyDescent="0.25">
      <c r="A9" t="s">
        <v>790</v>
      </c>
      <c r="B9" t="s">
        <v>793</v>
      </c>
      <c r="C9" s="25" t="s">
        <v>8861</v>
      </c>
      <c r="D9" t="s">
        <v>792</v>
      </c>
      <c r="E9" s="25" t="s">
        <v>8862</v>
      </c>
    </row>
    <row r="10" spans="1:5" ht="105" x14ac:dyDescent="0.25">
      <c r="A10" t="s">
        <v>3585</v>
      </c>
      <c r="B10" t="s">
        <v>3586</v>
      </c>
      <c r="C10" s="25" t="s">
        <v>7150</v>
      </c>
      <c r="D10" t="s">
        <v>3587</v>
      </c>
      <c r="E10" s="25" t="s">
        <v>8734</v>
      </c>
    </row>
    <row r="11" spans="1:5" ht="105" x14ac:dyDescent="0.25">
      <c r="A11" t="s">
        <v>3588</v>
      </c>
      <c r="B11" t="s">
        <v>3589</v>
      </c>
      <c r="C11" s="25" t="s">
        <v>8854</v>
      </c>
      <c r="D11" t="s">
        <v>3590</v>
      </c>
      <c r="E11" s="25" t="s">
        <v>8855</v>
      </c>
    </row>
    <row r="12" spans="1:5" ht="30" x14ac:dyDescent="0.25">
      <c r="A12" t="s">
        <v>3528</v>
      </c>
      <c r="B12" t="s">
        <v>3529</v>
      </c>
      <c r="C12" s="25" t="s">
        <v>8852</v>
      </c>
      <c r="D12" t="s">
        <v>3530</v>
      </c>
      <c r="E12" s="25" t="s">
        <v>8853</v>
      </c>
    </row>
    <row r="13" spans="1:5" ht="90" x14ac:dyDescent="0.25">
      <c r="A13" t="s">
        <v>775</v>
      </c>
      <c r="B13" t="s">
        <v>1462</v>
      </c>
      <c r="C13" s="25" t="s">
        <v>8850</v>
      </c>
      <c r="D13" t="s">
        <v>1463</v>
      </c>
      <c r="E13" s="25" t="s">
        <v>8851</v>
      </c>
    </row>
    <row r="14" spans="1:5" ht="120" x14ac:dyDescent="0.25">
      <c r="A14" t="s">
        <v>766</v>
      </c>
      <c r="B14" t="s">
        <v>767</v>
      </c>
      <c r="C14" s="25" t="s">
        <v>8848</v>
      </c>
      <c r="D14" t="s">
        <v>770</v>
      </c>
      <c r="E14" s="25" t="s">
        <v>8849</v>
      </c>
    </row>
    <row r="15" spans="1:5" ht="165" x14ac:dyDescent="0.25">
      <c r="A15" t="s">
        <v>3531</v>
      </c>
      <c r="B15" t="s">
        <v>3532</v>
      </c>
      <c r="C15" s="25" t="s">
        <v>8846</v>
      </c>
      <c r="D15" t="s">
        <v>3533</v>
      </c>
      <c r="E15" s="25" t="s">
        <v>8847</v>
      </c>
    </row>
    <row r="16" spans="1:5" ht="45" x14ac:dyDescent="0.25">
      <c r="A16" t="s">
        <v>3534</v>
      </c>
      <c r="B16" t="s">
        <v>3535</v>
      </c>
      <c r="C16" s="25" t="s">
        <v>8844</v>
      </c>
      <c r="D16" t="s">
        <v>3536</v>
      </c>
      <c r="E16" s="25" t="s">
        <v>8845</v>
      </c>
    </row>
    <row r="17" spans="1:5" ht="180" x14ac:dyDescent="0.25">
      <c r="A17" t="s">
        <v>773</v>
      </c>
      <c r="B17" t="s">
        <v>774</v>
      </c>
      <c r="C17" s="25" t="s">
        <v>8841</v>
      </c>
      <c r="D17" t="s">
        <v>784</v>
      </c>
      <c r="E17" s="25" t="s">
        <v>8843</v>
      </c>
    </row>
    <row r="18" spans="1:5" ht="60" x14ac:dyDescent="0.25">
      <c r="A18" t="s">
        <v>781</v>
      </c>
      <c r="B18" t="s">
        <v>786</v>
      </c>
      <c r="C18" s="25" t="s">
        <v>8839</v>
      </c>
      <c r="D18" t="s">
        <v>865</v>
      </c>
      <c r="E18" s="25" t="s">
        <v>8840</v>
      </c>
    </row>
    <row r="19" spans="1:5" ht="180" x14ac:dyDescent="0.25">
      <c r="A19" t="s">
        <v>1422</v>
      </c>
      <c r="B19" t="s">
        <v>1423</v>
      </c>
      <c r="C19" s="25" t="s">
        <v>8738</v>
      </c>
      <c r="D19" t="s">
        <v>1424</v>
      </c>
      <c r="E19" s="25" t="s">
        <v>8724</v>
      </c>
    </row>
    <row r="20" spans="1:5" ht="130.5" customHeight="1" x14ac:dyDescent="0.25">
      <c r="A20" t="s">
        <v>757</v>
      </c>
      <c r="B20" t="s">
        <v>758</v>
      </c>
      <c r="C20" s="25" t="s">
        <v>8837</v>
      </c>
      <c r="D20" t="s">
        <v>1417</v>
      </c>
      <c r="E20" s="25" t="s">
        <v>8838</v>
      </c>
    </row>
    <row r="21" spans="1:5" ht="105" x14ac:dyDescent="0.25">
      <c r="A21" t="s">
        <v>1428</v>
      </c>
      <c r="B21" t="s">
        <v>1429</v>
      </c>
      <c r="C21" s="25" t="s">
        <v>1430</v>
      </c>
      <c r="D21" t="s">
        <v>1431</v>
      </c>
      <c r="E21" s="25" t="s">
        <v>3440</v>
      </c>
    </row>
    <row r="22" spans="1:5" ht="150" x14ac:dyDescent="0.25">
      <c r="A22" t="s">
        <v>1456</v>
      </c>
      <c r="B22" t="s">
        <v>1457</v>
      </c>
      <c r="C22" s="25" t="s">
        <v>8709</v>
      </c>
      <c r="D22" t="s">
        <v>1458</v>
      </c>
      <c r="E22" s="25" t="s">
        <v>3537</v>
      </c>
    </row>
    <row r="23" spans="1:5" ht="75" x14ac:dyDescent="0.25">
      <c r="A23" t="s">
        <v>3444</v>
      </c>
      <c r="B23" t="s">
        <v>855</v>
      </c>
      <c r="C23" s="25" t="s">
        <v>8740</v>
      </c>
      <c r="D23" t="s">
        <v>912</v>
      </c>
      <c r="E23" s="25" t="s">
        <v>1433</v>
      </c>
    </row>
    <row r="24" spans="1:5" ht="75" x14ac:dyDescent="0.25">
      <c r="A24" t="s">
        <v>3538</v>
      </c>
      <c r="B24" t="s">
        <v>3539</v>
      </c>
      <c r="C24" s="25" t="s">
        <v>8836</v>
      </c>
      <c r="D24" t="s">
        <v>3540</v>
      </c>
      <c r="E24" s="25" t="s">
        <v>3541</v>
      </c>
    </row>
    <row r="25" spans="1:5" ht="45" x14ac:dyDescent="0.25">
      <c r="A25" t="s">
        <v>3542</v>
      </c>
      <c r="B25" t="s">
        <v>3543</v>
      </c>
      <c r="C25" s="25" t="s">
        <v>7154</v>
      </c>
      <c r="D25" t="s">
        <v>3544</v>
      </c>
      <c r="E25" s="25" t="s">
        <v>8835</v>
      </c>
    </row>
    <row r="26" spans="1:5" ht="60" x14ac:dyDescent="0.25">
      <c r="A26" t="s">
        <v>759</v>
      </c>
      <c r="B26" t="s">
        <v>760</v>
      </c>
      <c r="C26" s="25" t="s">
        <v>1447</v>
      </c>
      <c r="D26" t="s">
        <v>761</v>
      </c>
      <c r="E26" s="25" t="s">
        <v>8834</v>
      </c>
    </row>
    <row r="27" spans="1:5" ht="45" x14ac:dyDescent="0.25">
      <c r="A27" t="s">
        <v>3578</v>
      </c>
      <c r="B27" t="s">
        <v>3579</v>
      </c>
      <c r="C27" s="25" t="s">
        <v>8728</v>
      </c>
      <c r="D27" t="s">
        <v>3580</v>
      </c>
      <c r="E27" s="25" t="s">
        <v>7157</v>
      </c>
    </row>
    <row r="28" spans="1:5" ht="75" x14ac:dyDescent="0.25">
      <c r="A28" t="s">
        <v>3581</v>
      </c>
      <c r="B28" t="s">
        <v>3582</v>
      </c>
      <c r="C28" s="25" t="s">
        <v>8833</v>
      </c>
      <c r="D28" t="s">
        <v>3583</v>
      </c>
      <c r="E28" s="25" t="s">
        <v>3584</v>
      </c>
    </row>
    <row r="29" spans="1:5" ht="60" x14ac:dyDescent="0.25">
      <c r="A29" t="s">
        <v>765</v>
      </c>
      <c r="B29" t="s">
        <v>768</v>
      </c>
      <c r="C29" s="25" t="s">
        <v>8831</v>
      </c>
      <c r="D29" t="s">
        <v>769</v>
      </c>
      <c r="E29" s="25" t="s">
        <v>8832</v>
      </c>
    </row>
    <row r="30" spans="1:5" ht="75" x14ac:dyDescent="0.25">
      <c r="A30" t="s">
        <v>1419</v>
      </c>
      <c r="B30" t="s">
        <v>1420</v>
      </c>
      <c r="C30" s="25" t="s">
        <v>8743</v>
      </c>
      <c r="D30" t="s">
        <v>1421</v>
      </c>
      <c r="E30" s="25" t="s">
        <v>3439</v>
      </c>
    </row>
    <row r="31" spans="1:5" ht="60" x14ac:dyDescent="0.25">
      <c r="A31" t="s">
        <v>3545</v>
      </c>
      <c r="B31" t="s">
        <v>3546</v>
      </c>
      <c r="C31" s="25" t="s">
        <v>8830</v>
      </c>
      <c r="D31" t="s">
        <v>3547</v>
      </c>
      <c r="E31" s="25" t="s">
        <v>3548</v>
      </c>
    </row>
    <row r="32" spans="1:5" ht="30" x14ac:dyDescent="0.25">
      <c r="A32" t="s">
        <v>3549</v>
      </c>
      <c r="B32" t="s">
        <v>8826</v>
      </c>
      <c r="C32" s="25" t="s">
        <v>8827</v>
      </c>
      <c r="D32" t="s">
        <v>8828</v>
      </c>
      <c r="E32" s="25" t="s">
        <v>8829</v>
      </c>
    </row>
    <row r="33" spans="1:5" ht="180" x14ac:dyDescent="0.25">
      <c r="A33" t="s">
        <v>1464</v>
      </c>
      <c r="B33" t="s">
        <v>1465</v>
      </c>
      <c r="C33" s="25" t="s">
        <v>8825</v>
      </c>
      <c r="D33" t="s">
        <v>1466</v>
      </c>
      <c r="E33" s="25" t="s">
        <v>7158</v>
      </c>
    </row>
    <row r="34" spans="1:5" ht="105" x14ac:dyDescent="0.25">
      <c r="A34" t="s">
        <v>1438</v>
      </c>
      <c r="B34" t="s">
        <v>1417</v>
      </c>
      <c r="C34" s="25" t="s">
        <v>8746</v>
      </c>
      <c r="D34" t="s">
        <v>1439</v>
      </c>
      <c r="E34" s="25" t="s">
        <v>8712</v>
      </c>
    </row>
    <row r="35" spans="1:5" ht="210" x14ac:dyDescent="0.25">
      <c r="A35" t="s">
        <v>3601</v>
      </c>
      <c r="B35" t="s">
        <v>474</v>
      </c>
      <c r="C35" s="25" t="s">
        <v>8823</v>
      </c>
      <c r="D35" t="s">
        <v>3602</v>
      </c>
      <c r="E35" s="25" t="s">
        <v>8824</v>
      </c>
    </row>
    <row r="36" spans="1:5" ht="120" x14ac:dyDescent="0.25">
      <c r="A36" t="s">
        <v>1443</v>
      </c>
      <c r="B36" t="s">
        <v>1444</v>
      </c>
      <c r="C36" s="25" t="s">
        <v>8714</v>
      </c>
      <c r="D36" t="s">
        <v>1445</v>
      </c>
      <c r="E36" s="25" t="s">
        <v>1446</v>
      </c>
    </row>
    <row r="37" spans="1:5" ht="45" x14ac:dyDescent="0.25">
      <c r="A37" t="s">
        <v>778</v>
      </c>
      <c r="B37" t="s">
        <v>779</v>
      </c>
      <c r="C37" s="25" t="s">
        <v>8821</v>
      </c>
      <c r="D37" t="s">
        <v>891</v>
      </c>
      <c r="E37" s="25" t="s">
        <v>8822</v>
      </c>
    </row>
    <row r="38" spans="1:5" ht="120" x14ac:dyDescent="0.25">
      <c r="A38" t="s">
        <v>1434</v>
      </c>
      <c r="B38" t="s">
        <v>1435</v>
      </c>
      <c r="C38" s="25" t="s">
        <v>8820</v>
      </c>
      <c r="D38" t="s">
        <v>1436</v>
      </c>
      <c r="E38" s="25" t="s">
        <v>7162</v>
      </c>
    </row>
    <row r="39" spans="1:5" ht="60" x14ac:dyDescent="0.25">
      <c r="A39" t="s">
        <v>3550</v>
      </c>
      <c r="B39" t="s">
        <v>3551</v>
      </c>
      <c r="C39" s="25" t="s">
        <v>3552</v>
      </c>
      <c r="D39" t="s">
        <v>3553</v>
      </c>
      <c r="E39" s="25" t="s">
        <v>7163</v>
      </c>
    </row>
    <row r="40" spans="1:5" ht="81" customHeight="1" x14ac:dyDescent="0.25">
      <c r="A40" t="s">
        <v>3597</v>
      </c>
      <c r="B40" t="s">
        <v>3598</v>
      </c>
      <c r="C40" s="25" t="s">
        <v>8507</v>
      </c>
      <c r="D40" t="s">
        <v>3599</v>
      </c>
      <c r="E40" s="25" t="s">
        <v>3600</v>
      </c>
    </row>
    <row r="41" spans="1:5" ht="75" x14ac:dyDescent="0.25">
      <c r="A41" t="s">
        <v>8815</v>
      </c>
      <c r="B41" t="s">
        <v>8816</v>
      </c>
      <c r="C41" s="25" t="s">
        <v>8817</v>
      </c>
      <c r="D41" s="25" t="s">
        <v>8818</v>
      </c>
      <c r="E41" s="25" t="s">
        <v>8819</v>
      </c>
    </row>
    <row r="42" spans="1:5" ht="120" x14ac:dyDescent="0.25">
      <c r="A42" t="s">
        <v>3438</v>
      </c>
      <c r="B42" t="s">
        <v>1418</v>
      </c>
      <c r="C42" s="25" t="s">
        <v>8813</v>
      </c>
      <c r="D42" s="25" t="s">
        <v>3445</v>
      </c>
      <c r="E42" s="25" t="s">
        <v>8814</v>
      </c>
    </row>
    <row r="43" spans="1:5" ht="210" x14ac:dyDescent="0.25">
      <c r="A43" t="s">
        <v>3554</v>
      </c>
      <c r="B43" t="s">
        <v>3555</v>
      </c>
      <c r="C43" s="25" t="s">
        <v>8811</v>
      </c>
      <c r="D43" t="s">
        <v>3556</v>
      </c>
      <c r="E43" s="25" t="s">
        <v>8812</v>
      </c>
    </row>
    <row r="44" spans="1:5" ht="30" x14ac:dyDescent="0.25">
      <c r="A44" t="s">
        <v>429</v>
      </c>
      <c r="B44" t="s">
        <v>3557</v>
      </c>
      <c r="C44" s="25" t="s">
        <v>8810</v>
      </c>
      <c r="D44" t="s">
        <v>3558</v>
      </c>
      <c r="E44" s="25" t="s">
        <v>3559</v>
      </c>
    </row>
    <row r="45" spans="1:5" ht="165" x14ac:dyDescent="0.25">
      <c r="A45" t="s">
        <v>1425</v>
      </c>
      <c r="B45" t="s">
        <v>1426</v>
      </c>
      <c r="C45" s="25" t="s">
        <v>8808</v>
      </c>
      <c r="D45" t="s">
        <v>1427</v>
      </c>
      <c r="E45" s="25" t="s">
        <v>8809</v>
      </c>
    </row>
    <row r="46" spans="1:5" ht="135" x14ac:dyDescent="0.25">
      <c r="A46" t="s">
        <v>1451</v>
      </c>
      <c r="B46" t="s">
        <v>1452</v>
      </c>
      <c r="C46" s="25" t="s">
        <v>7326</v>
      </c>
      <c r="D46" t="s">
        <v>1453</v>
      </c>
      <c r="E46" s="25" t="s">
        <v>7327</v>
      </c>
    </row>
    <row r="47" spans="1:5" ht="135" x14ac:dyDescent="0.25">
      <c r="A47" t="s">
        <v>1459</v>
      </c>
      <c r="B47" t="s">
        <v>1460</v>
      </c>
      <c r="C47" s="25" t="s">
        <v>8807</v>
      </c>
      <c r="D47" t="s">
        <v>1461</v>
      </c>
      <c r="E47" s="25" t="s">
        <v>3443</v>
      </c>
    </row>
    <row r="48" spans="1:5" ht="75" x14ac:dyDescent="0.25">
      <c r="A48" t="s">
        <v>3450</v>
      </c>
      <c r="B48" t="s">
        <v>601</v>
      </c>
      <c r="C48" s="25" t="s">
        <v>3560</v>
      </c>
      <c r="D48" t="s">
        <v>3561</v>
      </c>
      <c r="E48" s="25" t="s">
        <v>8695</v>
      </c>
    </row>
    <row r="49" spans="1:5" ht="45" x14ac:dyDescent="0.25">
      <c r="A49" t="s">
        <v>3603</v>
      </c>
      <c r="B49" t="s">
        <v>3562</v>
      </c>
      <c r="C49" s="25" t="s">
        <v>8806</v>
      </c>
      <c r="D49" t="s">
        <v>3563</v>
      </c>
      <c r="E49" s="25" t="s">
        <v>3564</v>
      </c>
    </row>
    <row r="50" spans="1:5" ht="45" x14ac:dyDescent="0.25">
      <c r="A50" t="s">
        <v>762</v>
      </c>
      <c r="B50" t="s">
        <v>763</v>
      </c>
      <c r="C50" s="25" t="s">
        <v>3442</v>
      </c>
      <c r="D50" t="s">
        <v>764</v>
      </c>
      <c r="E50" s="25" t="s">
        <v>1437</v>
      </c>
    </row>
    <row r="51" spans="1:5" ht="60" x14ac:dyDescent="0.25">
      <c r="A51" t="s">
        <v>3575</v>
      </c>
      <c r="B51" t="s">
        <v>3576</v>
      </c>
      <c r="C51" s="25" t="s">
        <v>8805</v>
      </c>
      <c r="D51" t="s">
        <v>3577</v>
      </c>
      <c r="E51" s="25" t="s">
        <v>7153</v>
      </c>
    </row>
    <row r="52" spans="1:5" ht="60" x14ac:dyDescent="0.25">
      <c r="A52" t="s">
        <v>789</v>
      </c>
      <c r="B52" t="s">
        <v>791</v>
      </c>
      <c r="C52" s="25" t="s">
        <v>1432</v>
      </c>
      <c r="D52" t="s">
        <v>890</v>
      </c>
      <c r="E52" s="25" t="s">
        <v>8804</v>
      </c>
    </row>
    <row r="53" spans="1:5" ht="150" x14ac:dyDescent="0.25">
      <c r="A53" t="s">
        <v>3594</v>
      </c>
      <c r="B53" t="s">
        <v>3595</v>
      </c>
      <c r="C53" s="25" t="s">
        <v>8802</v>
      </c>
      <c r="D53" t="s">
        <v>3596</v>
      </c>
      <c r="E53" s="25" t="s">
        <v>3604</v>
      </c>
    </row>
    <row r="54" spans="1:5" ht="45" x14ac:dyDescent="0.25">
      <c r="A54" t="s">
        <v>3526</v>
      </c>
      <c r="B54" t="s">
        <v>3527</v>
      </c>
      <c r="C54" s="25" t="s">
        <v>8881</v>
      </c>
      <c r="D54" t="s">
        <v>8882</v>
      </c>
      <c r="E54" s="25" t="s">
        <v>8883</v>
      </c>
    </row>
    <row r="55" spans="1:5" ht="90" x14ac:dyDescent="0.25">
      <c r="A55" t="s">
        <v>1448</v>
      </c>
      <c r="B55" t="s">
        <v>1449</v>
      </c>
      <c r="C55" s="25" t="s">
        <v>8884</v>
      </c>
      <c r="D55" t="s">
        <v>1450</v>
      </c>
      <c r="E55" s="25" t="s">
        <v>8885</v>
      </c>
    </row>
    <row r="56" spans="1:5" ht="90" x14ac:dyDescent="0.25">
      <c r="A56" t="s">
        <v>771</v>
      </c>
      <c r="B56" t="s">
        <v>1454</v>
      </c>
      <c r="C56" s="25" t="s">
        <v>8876</v>
      </c>
      <c r="D56" t="s">
        <v>1455</v>
      </c>
      <c r="E56" s="25" t="s">
        <v>8877</v>
      </c>
    </row>
    <row r="57" spans="1:5" ht="45" x14ac:dyDescent="0.25">
      <c r="A57" t="s">
        <v>776</v>
      </c>
      <c r="B57" t="s">
        <v>857</v>
      </c>
      <c r="C57" s="25" t="s">
        <v>8872</v>
      </c>
      <c r="D57" t="s">
        <v>777</v>
      </c>
      <c r="E57" s="25" t="s">
        <v>8873</v>
      </c>
    </row>
    <row r="58" spans="1:5" ht="165" x14ac:dyDescent="0.25">
      <c r="A58" t="s">
        <v>3591</v>
      </c>
      <c r="B58" t="s">
        <v>3592</v>
      </c>
      <c r="C58" s="25" t="s">
        <v>8860</v>
      </c>
      <c r="D58" t="s">
        <v>3593</v>
      </c>
      <c r="E58" s="25" t="s">
        <v>7155</v>
      </c>
    </row>
    <row r="59" spans="1:5" ht="75" x14ac:dyDescent="0.25">
      <c r="A59" t="s">
        <v>3519</v>
      </c>
      <c r="B59" t="s">
        <v>3520</v>
      </c>
      <c r="C59" s="25" t="s">
        <v>8865</v>
      </c>
      <c r="D59" t="s">
        <v>3521</v>
      </c>
      <c r="E59" s="25" t="s">
        <v>3522</v>
      </c>
    </row>
    <row r="60" spans="1:5" ht="45" x14ac:dyDescent="0.25">
      <c r="A60" t="s">
        <v>3523</v>
      </c>
      <c r="B60" t="s">
        <v>3524</v>
      </c>
      <c r="C60" s="25" t="s">
        <v>8859</v>
      </c>
      <c r="D60" t="s">
        <v>3525</v>
      </c>
      <c r="E60" s="25" t="s">
        <v>8758</v>
      </c>
    </row>
    <row r="61" spans="1:5" ht="135" x14ac:dyDescent="0.25">
      <c r="A61" t="s">
        <v>1440</v>
      </c>
      <c r="B61" t="s">
        <v>1441</v>
      </c>
      <c r="C61" s="25" t="s">
        <v>8856</v>
      </c>
      <c r="D61" t="s">
        <v>1442</v>
      </c>
      <c r="E61" s="25" t="s">
        <v>8858</v>
      </c>
    </row>
  </sheetData>
  <autoFilter ref="A1:E31" xr:uid="{95D7F8CE-143A-44EF-A2AE-F94FA755C084}">
    <sortState xmlns:xlrd2="http://schemas.microsoft.com/office/spreadsheetml/2017/richdata2" ref="A2:E77">
      <sortCondition sortBy="cellColor" ref="A1:A31" dxfId="251"/>
    </sortState>
  </autoFilter>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50280-6A16-4374-AAEC-6C6C8F25DF8F}">
  <dimension ref="A1:G55"/>
  <sheetViews>
    <sheetView workbookViewId="0">
      <selection activeCell="I23" sqref="I23"/>
    </sheetView>
  </sheetViews>
  <sheetFormatPr defaultRowHeight="15" x14ac:dyDescent="0.25"/>
  <cols>
    <col min="1" max="1" width="9.5703125" bestFit="1" customWidth="1"/>
    <col min="2" max="2" width="10.7109375" bestFit="1" customWidth="1"/>
    <col min="3" max="4" width="9.7109375" bestFit="1" customWidth="1"/>
    <col min="5" max="5" width="9.85546875" bestFit="1" customWidth="1"/>
    <col min="6" max="6" width="12" bestFit="1" customWidth="1"/>
  </cols>
  <sheetData>
    <row r="1" spans="1:6" x14ac:dyDescent="0.25">
      <c r="C1" t="s">
        <v>523</v>
      </c>
      <c r="D1" t="s">
        <v>524</v>
      </c>
      <c r="E1" t="s">
        <v>525</v>
      </c>
      <c r="F1" t="s">
        <v>487</v>
      </c>
    </row>
    <row r="2" spans="1:6" x14ac:dyDescent="0.25">
      <c r="A2" t="s">
        <v>250</v>
      </c>
      <c r="B2" t="s">
        <v>248</v>
      </c>
      <c r="C2">
        <f>COUNTIFS(pokemon!$L:$L,$A2,pokemon!$M:$M,$B2,pokemon!$AJ:$AJ,C$1)</f>
        <v>38</v>
      </c>
      <c r="D2">
        <f>COUNTIFS(pokemon!$L:$L,$A2,pokemon!$M:$M,$B2,pokemon!$AJ:$AJ,D$1)</f>
        <v>42</v>
      </c>
      <c r="E2">
        <f>COUNTIFS(pokemon!$L:$L,$A2,pokemon!$M:$M,$B2,pokemon!$AJ:$AJ,E$1)</f>
        <v>54</v>
      </c>
      <c r="F2">
        <f>SUM(C2,D2,E2)</f>
        <v>134</v>
      </c>
    </row>
    <row r="3" spans="1:6" x14ac:dyDescent="0.25">
      <c r="A3" t="s">
        <v>250</v>
      </c>
      <c r="B3" t="s">
        <v>249</v>
      </c>
      <c r="C3">
        <f>COUNTIFS(pokemon!$L:$L,$A3,pokemon!$M:$M,$B3,pokemon!$AJ:$AJ,C$1)</f>
        <v>108</v>
      </c>
      <c r="D3">
        <f>COUNTIFS(pokemon!$L:$L,$A3,pokemon!$M:$M,$B3,pokemon!$AJ:$AJ,D$1)</f>
        <v>88</v>
      </c>
      <c r="E3">
        <f>COUNTIFS(pokemon!$L:$L,$A3,pokemon!$M:$M,$B3,pokemon!$AJ:$AJ,E$1)</f>
        <v>100</v>
      </c>
      <c r="F3">
        <f>SUM(C3,D3,E3)</f>
        <v>296</v>
      </c>
    </row>
    <row r="4" spans="1:6" x14ac:dyDescent="0.25">
      <c r="A4" t="s">
        <v>250</v>
      </c>
      <c r="B4" t="s">
        <v>251</v>
      </c>
      <c r="C4">
        <f>COUNTIFS(pokemon!$L:$L,$A4,pokemon!$M:$M,$B4,pokemon!$AJ:$AJ,C$1)</f>
        <v>57</v>
      </c>
      <c r="D4">
        <f>COUNTIFS(pokemon!$L:$L,$A4,pokemon!$M:$M,$B4,pokemon!$AJ:$AJ,D$1)</f>
        <v>64</v>
      </c>
      <c r="E4">
        <f>COUNTIFS(pokemon!$L:$L,$A4,pokemon!$M:$M,$B4,pokemon!$AJ:$AJ,E$1)</f>
        <v>54</v>
      </c>
      <c r="F4">
        <f t="shared" ref="F4:F13" si="0">SUM(C4,D4,E4)</f>
        <v>175</v>
      </c>
    </row>
    <row r="5" spans="1:6" x14ac:dyDescent="0.25">
      <c r="A5" t="s">
        <v>247</v>
      </c>
      <c r="B5" t="s">
        <v>248</v>
      </c>
      <c r="C5">
        <f>COUNTIFS(pokemon!$L:$L,$A5,pokemon!$M:$M,$B5,pokemon!$AJ:$AJ,C$1)</f>
        <v>68</v>
      </c>
      <c r="D5">
        <f>COUNTIFS(pokemon!$L:$L,$A5,pokemon!$M:$M,$B5,pokemon!$AJ:$AJ,D$1)</f>
        <v>64</v>
      </c>
      <c r="E5">
        <f>COUNTIFS(pokemon!$L:$L,$A5,pokemon!$M:$M,$B5,pokemon!$AJ:$AJ,E$1)</f>
        <v>58</v>
      </c>
      <c r="F5">
        <f t="shared" si="0"/>
        <v>190</v>
      </c>
    </row>
    <row r="6" spans="1:6" x14ac:dyDescent="0.25">
      <c r="A6" t="s">
        <v>247</v>
      </c>
      <c r="B6" t="s">
        <v>249</v>
      </c>
      <c r="C6">
        <f>COUNTIFS(pokemon!$L:$L,$A6,pokemon!$M:$M,$B6,pokemon!$AJ:$AJ,C$1)</f>
        <v>86</v>
      </c>
      <c r="D6">
        <f>COUNTIFS(pokemon!$L:$L,$A6,pokemon!$M:$M,$B6,pokemon!$AJ:$AJ,D$1)</f>
        <v>62</v>
      </c>
      <c r="E6">
        <f>COUNTIFS(pokemon!$L:$L,$A6,pokemon!$M:$M,$B6,pokemon!$AJ:$AJ,E$1)</f>
        <v>50</v>
      </c>
      <c r="F6">
        <f t="shared" si="0"/>
        <v>198</v>
      </c>
    </row>
    <row r="7" spans="1:6" x14ac:dyDescent="0.25">
      <c r="A7" t="s">
        <v>247</v>
      </c>
      <c r="B7" t="s">
        <v>251</v>
      </c>
      <c r="C7">
        <f>COUNTIFS(pokemon!$L:$L,$A7,pokemon!$M:$M,$B7,pokemon!$AJ:$AJ,C$1)</f>
        <v>51</v>
      </c>
      <c r="D7">
        <f>COUNTIFS(pokemon!$L:$L,$A7,pokemon!$M:$M,$B7,pokemon!$AJ:$AJ,D$1)</f>
        <v>63</v>
      </c>
      <c r="E7">
        <f>COUNTIFS(pokemon!$L:$L,$A7,pokemon!$M:$M,$B7,pokemon!$AJ:$AJ,E$1)</f>
        <v>56</v>
      </c>
      <c r="F7">
        <f t="shared" si="0"/>
        <v>170</v>
      </c>
    </row>
    <row r="8" spans="1:6" x14ac:dyDescent="0.25">
      <c r="A8" t="s">
        <v>253</v>
      </c>
      <c r="B8" t="s">
        <v>248</v>
      </c>
      <c r="C8">
        <f>COUNTIFS(pokemon!$L:$L,$A8,pokemon!$M:$M,$B8,pokemon!$AJ:$AJ,C$1)</f>
        <v>45</v>
      </c>
      <c r="D8">
        <f>COUNTIFS(pokemon!$L:$L,$A8,pokemon!$M:$M,$B8,pokemon!$AJ:$AJ,D$1)</f>
        <v>58</v>
      </c>
      <c r="E8">
        <f>COUNTIFS(pokemon!$L:$L,$A8,pokemon!$M:$M,$B8,pokemon!$AJ:$AJ,E$1)</f>
        <v>76</v>
      </c>
      <c r="F8">
        <f t="shared" si="0"/>
        <v>179</v>
      </c>
    </row>
    <row r="9" spans="1:6" x14ac:dyDescent="0.25">
      <c r="A9" t="s">
        <v>253</v>
      </c>
      <c r="B9" t="s">
        <v>249</v>
      </c>
      <c r="C9">
        <f>COUNTIFS(pokemon!$L:$L,$A9,pokemon!$M:$M,$B9,pokemon!$AJ:$AJ,C$1)</f>
        <v>47</v>
      </c>
      <c r="D9">
        <f>COUNTIFS(pokemon!$L:$L,$A9,pokemon!$M:$M,$B9,pokemon!$AJ:$AJ,D$1)</f>
        <v>52</v>
      </c>
      <c r="E9">
        <f>COUNTIFS(pokemon!$L:$L,$A9,pokemon!$M:$M,$B9,pokemon!$AJ:$AJ,E$1)</f>
        <v>56</v>
      </c>
      <c r="F9">
        <f t="shared" si="0"/>
        <v>155</v>
      </c>
    </row>
    <row r="10" spans="1:6" x14ac:dyDescent="0.25">
      <c r="A10" t="s">
        <v>253</v>
      </c>
      <c r="B10" t="s">
        <v>251</v>
      </c>
      <c r="C10">
        <f>COUNTIFS(pokemon!$L:$L,$A10,pokemon!$M:$M,$B10,pokemon!$AJ:$AJ,C$1)</f>
        <v>41</v>
      </c>
      <c r="D10">
        <f>COUNTIFS(pokemon!$L:$L,$A10,pokemon!$M:$M,$B10,pokemon!$AJ:$AJ,D$1)</f>
        <v>54</v>
      </c>
      <c r="E10">
        <f>COUNTIFS(pokemon!$L:$L,$A10,pokemon!$M:$M,$B10,pokemon!$AJ:$AJ,E$1)</f>
        <v>44</v>
      </c>
      <c r="F10">
        <f t="shared" si="0"/>
        <v>139</v>
      </c>
    </row>
    <row r="11" spans="1:6" x14ac:dyDescent="0.25">
      <c r="A11" t="s">
        <v>252</v>
      </c>
      <c r="B11" t="s">
        <v>248</v>
      </c>
      <c r="C11">
        <f>COUNTIFS(pokemon!$L:$L,$A11,pokemon!$M:$M,$B11,pokemon!$AJ:$AJ,C$1)</f>
        <v>31</v>
      </c>
      <c r="D11">
        <f>COUNTIFS(pokemon!$L:$L,$A11,pokemon!$M:$M,$B11,pokemon!$AJ:$AJ,D$1)</f>
        <v>38</v>
      </c>
      <c r="E11">
        <f>COUNTIFS(pokemon!$L:$L,$A11,pokemon!$M:$M,$B11,pokemon!$AJ:$AJ,E$1)</f>
        <v>42</v>
      </c>
      <c r="F11">
        <f t="shared" si="0"/>
        <v>111</v>
      </c>
    </row>
    <row r="12" spans="1:6" x14ac:dyDescent="0.25">
      <c r="A12" t="s">
        <v>252</v>
      </c>
      <c r="B12" t="s">
        <v>249</v>
      </c>
      <c r="C12">
        <f>COUNTIFS(pokemon!$L:$L,$A12,pokemon!$M:$M,$B12,pokemon!$AJ:$AJ,C$1)</f>
        <v>42</v>
      </c>
      <c r="D12">
        <f>COUNTIFS(pokemon!$L:$L,$A12,pokemon!$M:$M,$B12,pokemon!$AJ:$AJ,D$1)</f>
        <v>34</v>
      </c>
      <c r="E12">
        <f>COUNTIFS(pokemon!$L:$L,$A12,pokemon!$M:$M,$B12,pokemon!$AJ:$AJ,E$1)</f>
        <v>36</v>
      </c>
      <c r="F12">
        <f t="shared" si="0"/>
        <v>112</v>
      </c>
    </row>
    <row r="13" spans="1:6" x14ac:dyDescent="0.25">
      <c r="A13" t="s">
        <v>252</v>
      </c>
      <c r="B13" t="s">
        <v>251</v>
      </c>
      <c r="C13">
        <f>COUNTIFS(pokemon!$L:$L,$A13,pokemon!$M:$M,$B13,pokemon!$AJ:$AJ,C$1)</f>
        <v>44</v>
      </c>
      <c r="D13">
        <f>COUNTIFS(pokemon!$L:$L,$A13,pokemon!$M:$M,$B13,pokemon!$AJ:$AJ,D$1)</f>
        <v>40</v>
      </c>
      <c r="E13">
        <f>COUNTIFS(pokemon!$L:$L,$A13,pokemon!$M:$M,$B13,pokemon!$AJ:$AJ,E$1)</f>
        <v>51</v>
      </c>
      <c r="F13">
        <f t="shared" si="0"/>
        <v>135</v>
      </c>
    </row>
    <row r="14" spans="1:6" x14ac:dyDescent="0.25">
      <c r="C14">
        <f>SUM(C2:C13)</f>
        <v>658</v>
      </c>
      <c r="D14">
        <f>SUM(D2:D13)</f>
        <v>659</v>
      </c>
      <c r="E14">
        <f>SUM(E2:E13)</f>
        <v>677</v>
      </c>
      <c r="F14">
        <f>SUM(C14:E14)</f>
        <v>1994</v>
      </c>
    </row>
    <row r="16" spans="1:6" x14ac:dyDescent="0.25">
      <c r="B16" t="s">
        <v>550</v>
      </c>
      <c r="C16" t="s">
        <v>551</v>
      </c>
      <c r="D16" t="s">
        <v>552</v>
      </c>
    </row>
    <row r="17" spans="1:4" x14ac:dyDescent="0.25">
      <c r="A17" t="s">
        <v>8</v>
      </c>
      <c r="B17" s="1">
        <f>COUNTIFS(pokemon!$C:$C,$A17)+COUNTIFS(pokemon!$D:$D,$A17)</f>
        <v>474</v>
      </c>
      <c r="C17">
        <f>COUNTIF(moves!$B:$B,$A17)</f>
        <v>130</v>
      </c>
      <c r="D17" s="26">
        <f>C17/B17</f>
        <v>0.27426160337552741</v>
      </c>
    </row>
    <row r="18" spans="1:4" x14ac:dyDescent="0.25">
      <c r="A18" t="s">
        <v>4</v>
      </c>
      <c r="B18" s="1">
        <f>COUNTIFS(pokemon!$C:$C,$A18)+COUNTIFS(pokemon!$D:$D,$A18)</f>
        <v>272</v>
      </c>
      <c r="C18">
        <f>COUNTIF(moves!$B:$B,$A18)</f>
        <v>78</v>
      </c>
      <c r="D18" s="26">
        <f t="shared" ref="D18:D33" si="1">C18/B18</f>
        <v>0.28676470588235292</v>
      </c>
    </row>
    <row r="19" spans="1:4" x14ac:dyDescent="0.25">
      <c r="A19" t="s">
        <v>6</v>
      </c>
      <c r="B19" s="1">
        <f>COUNTIFS(pokemon!$C:$C,$A19)+COUNTIFS(pokemon!$D:$D,$A19)</f>
        <v>460</v>
      </c>
      <c r="C19">
        <f>COUNTIF(moves!$B:$B,$A19)</f>
        <v>81</v>
      </c>
      <c r="D19" s="26">
        <f t="shared" si="1"/>
        <v>0.17608695652173914</v>
      </c>
    </row>
    <row r="20" spans="1:4" x14ac:dyDescent="0.25">
      <c r="A20" t="s">
        <v>11</v>
      </c>
      <c r="B20" s="1">
        <f>COUNTIFS(pokemon!$C:$C,$A20)+COUNTIFS(pokemon!$D:$D,$A20)</f>
        <v>274</v>
      </c>
      <c r="C20">
        <f>COUNTIF(moves!$B:$B,$A20)</f>
        <v>60</v>
      </c>
      <c r="D20" s="26">
        <f t="shared" si="1"/>
        <v>0.21897810218978103</v>
      </c>
    </row>
    <row r="21" spans="1:4" x14ac:dyDescent="0.25">
      <c r="A21" t="s">
        <v>2</v>
      </c>
      <c r="B21" s="1">
        <f>COUNTIFS(pokemon!$C:$C,$A21)+COUNTIFS(pokemon!$D:$D,$A21)</f>
        <v>430</v>
      </c>
      <c r="C21">
        <f>COUNTIF(moves!$B:$B,$A21)</f>
        <v>89</v>
      </c>
      <c r="D21" s="26">
        <f t="shared" si="1"/>
        <v>0.2069767441860465</v>
      </c>
    </row>
    <row r="22" spans="1:4" x14ac:dyDescent="0.25">
      <c r="A22" t="s">
        <v>14</v>
      </c>
      <c r="B22" s="1">
        <f>COUNTIFS(pokemon!$C:$C,$A22)+COUNTIFS(pokemon!$D:$D,$A22)</f>
        <v>212</v>
      </c>
      <c r="C22">
        <f>COUNTIF(moves!$B:$B,$A22)</f>
        <v>48</v>
      </c>
      <c r="D22" s="26">
        <f t="shared" si="1"/>
        <v>0.22641509433962265</v>
      </c>
    </row>
    <row r="23" spans="1:4" x14ac:dyDescent="0.25">
      <c r="A23" t="s">
        <v>22</v>
      </c>
      <c r="B23" s="1">
        <f>COUNTIFS(pokemon!$C:$C,$A23)+COUNTIFS(pokemon!$D:$D,$A23)</f>
        <v>313</v>
      </c>
      <c r="C23">
        <f>COUNTIF(moves!$B:$B,$A23)</f>
        <v>60</v>
      </c>
      <c r="D23" s="26">
        <f t="shared" si="1"/>
        <v>0.19169329073482427</v>
      </c>
    </row>
    <row r="24" spans="1:4" x14ac:dyDescent="0.25">
      <c r="A24" t="s">
        <v>3</v>
      </c>
      <c r="B24" s="1">
        <f>COUNTIFS(pokemon!$C:$C,$A24)+COUNTIFS(pokemon!$D:$D,$A24)</f>
        <v>409</v>
      </c>
      <c r="C24">
        <f>COUNTIF(moves!$B:$B,$A24)</f>
        <v>47</v>
      </c>
      <c r="D24" s="26">
        <f t="shared" si="1"/>
        <v>0.11491442542787286</v>
      </c>
    </row>
    <row r="25" spans="1:4" x14ac:dyDescent="0.25">
      <c r="A25" t="s">
        <v>13</v>
      </c>
      <c r="B25" s="1">
        <f>COUNTIFS(pokemon!$C:$C,$A25)+COUNTIFS(pokemon!$D:$D,$A25)</f>
        <v>252</v>
      </c>
      <c r="C25">
        <f>COUNTIF(moves!$B:$B,$A25)</f>
        <v>35</v>
      </c>
      <c r="D25" s="26">
        <f t="shared" si="1"/>
        <v>0.1388888888888889</v>
      </c>
    </row>
    <row r="26" spans="1:4" x14ac:dyDescent="0.25">
      <c r="A26" t="s">
        <v>5</v>
      </c>
      <c r="B26" s="1">
        <f>COUNTIFS(pokemon!$C:$C,$A26)+COUNTIFS(pokemon!$D:$D,$A26)</f>
        <v>459</v>
      </c>
      <c r="C26">
        <f>COUNTIF(moves!$B:$B,$A26)</f>
        <v>39</v>
      </c>
      <c r="D26" s="26">
        <f t="shared" si="1"/>
        <v>8.4967320261437912E-2</v>
      </c>
    </row>
    <row r="27" spans="1:4" x14ac:dyDescent="0.25">
      <c r="A27" t="s">
        <v>26</v>
      </c>
      <c r="B27" s="1">
        <f>COUNTIFS(pokemon!$C:$C,$A27)+COUNTIFS(pokemon!$D:$D,$A27)</f>
        <v>439</v>
      </c>
      <c r="C27">
        <f>COUNTIF(moves!$B:$B,$A27)</f>
        <v>80</v>
      </c>
      <c r="D27" s="26">
        <f t="shared" si="1"/>
        <v>0.18223234624145787</v>
      </c>
    </row>
    <row r="28" spans="1:4" x14ac:dyDescent="0.25">
      <c r="A28" t="s">
        <v>7</v>
      </c>
      <c r="B28" s="1">
        <f>COUNTIFS(pokemon!$C:$C,$A28)+COUNTIFS(pokemon!$D:$D,$A28)</f>
        <v>342</v>
      </c>
      <c r="C28">
        <f>COUNTIF(moves!$B:$B,$A28)</f>
        <v>39</v>
      </c>
      <c r="D28" s="26">
        <f t="shared" si="1"/>
        <v>0.11403508771929824</v>
      </c>
    </row>
    <row r="29" spans="1:4" x14ac:dyDescent="0.25">
      <c r="A29" t="s">
        <v>33</v>
      </c>
      <c r="B29" s="1">
        <f>COUNTIFS(pokemon!$C:$C,$A29)+COUNTIFS(pokemon!$D:$D,$A29)</f>
        <v>252</v>
      </c>
      <c r="C29">
        <f>COUNTIF(moves!$B:$B,$A29)</f>
        <v>34</v>
      </c>
      <c r="D29" s="26">
        <f t="shared" si="1"/>
        <v>0.13492063492063491</v>
      </c>
    </row>
    <row r="30" spans="1:4" x14ac:dyDescent="0.25">
      <c r="A30" t="s">
        <v>42</v>
      </c>
      <c r="B30" s="1">
        <f>COUNTIFS(pokemon!$C:$C,$A30)+COUNTIFS(pokemon!$D:$D,$A30)</f>
        <v>270</v>
      </c>
      <c r="C30">
        <f>COUNTIF(moves!$B:$B,$A30)</f>
        <v>51</v>
      </c>
      <c r="D30" s="26">
        <f t="shared" si="1"/>
        <v>0.18888888888888888</v>
      </c>
    </row>
    <row r="31" spans="1:4" x14ac:dyDescent="0.25">
      <c r="A31" t="s">
        <v>67</v>
      </c>
      <c r="B31" s="1">
        <f>COUNTIFS(pokemon!$C:$C,$A31)+COUNTIFS(pokemon!$D:$D,$A31)</f>
        <v>261</v>
      </c>
      <c r="C31">
        <f>COUNTIF(moves!$B:$B,$A31)</f>
        <v>39</v>
      </c>
      <c r="D31" s="26">
        <f t="shared" si="1"/>
        <v>0.14942528735632185</v>
      </c>
    </row>
    <row r="32" spans="1:4" x14ac:dyDescent="0.25">
      <c r="A32" t="s">
        <v>9</v>
      </c>
      <c r="B32" s="1">
        <f>COUNTIFS(pokemon!$C:$C,$A32)+COUNTIFS(pokemon!$D:$D,$A32)</f>
        <v>376</v>
      </c>
      <c r="C32">
        <f>COUNTIF(moves!$B:$B,$A32)</f>
        <v>62</v>
      </c>
      <c r="D32" s="26">
        <f t="shared" si="1"/>
        <v>0.16489361702127658</v>
      </c>
    </row>
    <row r="33" spans="1:7" x14ac:dyDescent="0.25">
      <c r="A33" t="s">
        <v>39</v>
      </c>
      <c r="B33" s="1">
        <f>COUNTIFS(pokemon!$C:$C,$A33)+COUNTIFS(pokemon!$D:$D,$A33)</f>
        <v>316</v>
      </c>
      <c r="C33">
        <f>COUNTIF(moves!$B:$B,$A33)</f>
        <v>66</v>
      </c>
      <c r="D33" s="26">
        <f t="shared" si="1"/>
        <v>0.20886075949367089</v>
      </c>
    </row>
    <row r="34" spans="1:7" x14ac:dyDescent="0.25">
      <c r="A34" t="s">
        <v>16</v>
      </c>
      <c r="B34" s="1">
        <f>COUNTIFS(pokemon!$C:$C,$A34)+COUNTIFS(pokemon!$D:$D,$A34)</f>
        <v>244</v>
      </c>
      <c r="C34">
        <f>COUNTIF(moves!$B:$B,$A34)</f>
        <v>38</v>
      </c>
      <c r="D34" s="26">
        <f>C34/B34</f>
        <v>0.15573770491803279</v>
      </c>
    </row>
    <row r="36" spans="1:7" x14ac:dyDescent="0.25">
      <c r="B36" t="s">
        <v>870</v>
      </c>
      <c r="C36" t="s">
        <v>523</v>
      </c>
      <c r="D36" t="s">
        <v>524</v>
      </c>
      <c r="E36" t="s">
        <v>525</v>
      </c>
      <c r="F36" t="s">
        <v>867</v>
      </c>
      <c r="G36" t="s">
        <v>487</v>
      </c>
    </row>
    <row r="37" spans="1:7" x14ac:dyDescent="0.25">
      <c r="A37" t="s">
        <v>8</v>
      </c>
      <c r="B37">
        <f>COUNTIFS(pokemon!$AJ:$AJ,B$36,pokemon!$C:$C,$A37,pokemon!$AK:$AK,"")+COUNTIFS(pokemon!$AJ:$AJ,B$36,pokemon!$D:$D,$A37,pokemon!$AK:$AK,"")</f>
        <v>12</v>
      </c>
      <c r="C37">
        <f>COUNTIFS(pokemon!$AJ:$AJ,C$36,pokemon!$C:$C,$A37,pokemon!$AK:$AK,"")+COUNTIFS(pokemon!$AJ:$AJ,C$36,pokemon!$D:$D,$A37,pokemon!$AK:$AK,"")</f>
        <v>110</v>
      </c>
      <c r="D37">
        <f>COUNTIFS(pokemon!$AJ:$AJ,D$36,pokemon!$C:$C,$A37,pokemon!$AK:$AK,"")+COUNTIFS(pokemon!$AJ:$AJ,D$36,pokemon!$D:$D,$A37,pokemon!$AK:$AK,"")</f>
        <v>98</v>
      </c>
      <c r="E37">
        <f>COUNTIFS(pokemon!$AJ:$AJ,E$36,pokemon!$C:$C,$A37,pokemon!$AK:$AK,"")+COUNTIFS(pokemon!$AJ:$AJ,E$36,pokemon!$D:$D,$A37,pokemon!$AK:$AK,"")</f>
        <v>110</v>
      </c>
      <c r="F37">
        <f>COUNTIFS(pokemon!$AJ:$AJ,F$36,pokemon!$C:$C,$A37,pokemon!$AK:$AK,"")+COUNTIFS(pokemon!$AJ:$AJ,F$36,pokemon!$D:$D,$A37,pokemon!$AK:$AK,"")</f>
        <v>8</v>
      </c>
      <c r="G37">
        <f>SUM(B37:F37)</f>
        <v>338</v>
      </c>
    </row>
    <row r="38" spans="1:7" x14ac:dyDescent="0.25">
      <c r="A38" t="s">
        <v>4</v>
      </c>
      <c r="B38">
        <f>COUNTIFS(pokemon!$AJ:$AJ,B$36,pokemon!$C:$C,$A38,pokemon!$AK:$AK,"")+COUNTIFS(pokemon!$AJ:$AJ,B$36,pokemon!$D:$D,$A38,pokemon!$AK:$AK,"")</f>
        <v>10</v>
      </c>
      <c r="C38">
        <f>COUNTIFS(pokemon!$AJ:$AJ,C$36,pokemon!$C:$C,$A38,pokemon!$AK:$AK,"")+COUNTIFS(pokemon!$AJ:$AJ,C$36,pokemon!$D:$D,$A38,pokemon!$AK:$AK,"")</f>
        <v>32</v>
      </c>
      <c r="D38">
        <f>COUNTIFS(pokemon!$AJ:$AJ,D$36,pokemon!$C:$C,$A38,pokemon!$AK:$AK,"")+COUNTIFS(pokemon!$AJ:$AJ,D$36,pokemon!$D:$D,$A38,pokemon!$AK:$AK,"")</f>
        <v>54</v>
      </c>
      <c r="E38">
        <f>COUNTIFS(pokemon!$AJ:$AJ,E$36,pokemon!$C:$C,$A38,pokemon!$AK:$AK,"")+COUNTIFS(pokemon!$AJ:$AJ,E$36,pokemon!$D:$D,$A38,pokemon!$AK:$AK,"")</f>
        <v>80</v>
      </c>
      <c r="F38">
        <f>COUNTIFS(pokemon!$AJ:$AJ,F$36,pokemon!$C:$C,$A38,pokemon!$AK:$AK,"")+COUNTIFS(pokemon!$AJ:$AJ,F$36,pokemon!$D:$D,$A38,pokemon!$AK:$AK,"")</f>
        <v>17</v>
      </c>
      <c r="G38">
        <f t="shared" ref="G38:G54" si="2">SUM(B38:F38)</f>
        <v>193</v>
      </c>
    </row>
    <row r="39" spans="1:7" x14ac:dyDescent="0.25">
      <c r="A39" t="s">
        <v>6</v>
      </c>
      <c r="B39">
        <f>COUNTIFS(pokemon!$AJ:$AJ,B$36,pokemon!$C:$C,$A39,pokemon!$AK:$AK,"")+COUNTIFS(pokemon!$AJ:$AJ,B$36,pokemon!$D:$D,$A39,pokemon!$AK:$AK,"")</f>
        <v>13</v>
      </c>
      <c r="C39">
        <f>COUNTIFS(pokemon!$AJ:$AJ,C$36,pokemon!$C:$C,$A39,pokemon!$AK:$AK,"")+COUNTIFS(pokemon!$AJ:$AJ,C$36,pokemon!$D:$D,$A39,pokemon!$AK:$AK,"")</f>
        <v>107</v>
      </c>
      <c r="D39">
        <f>COUNTIFS(pokemon!$AJ:$AJ,D$36,pokemon!$C:$C,$A39,pokemon!$AK:$AK,"")+COUNTIFS(pokemon!$AJ:$AJ,D$36,pokemon!$D:$D,$A39,pokemon!$AK:$AK,"")</f>
        <v>90</v>
      </c>
      <c r="E39">
        <f>COUNTIFS(pokemon!$AJ:$AJ,E$36,pokemon!$C:$C,$A39,pokemon!$AK:$AK,"")+COUNTIFS(pokemon!$AJ:$AJ,E$36,pokemon!$D:$D,$A39,pokemon!$AK:$AK,"")</f>
        <v>140</v>
      </c>
      <c r="F39">
        <f>COUNTIFS(pokemon!$AJ:$AJ,F$36,pokemon!$C:$C,$A39,pokemon!$AK:$AK,"")+COUNTIFS(pokemon!$AJ:$AJ,F$36,pokemon!$D:$D,$A39,pokemon!$AK:$AK,"")</f>
        <v>22</v>
      </c>
      <c r="G39">
        <f t="shared" si="2"/>
        <v>372</v>
      </c>
    </row>
    <row r="40" spans="1:7" x14ac:dyDescent="0.25">
      <c r="A40" t="s">
        <v>11</v>
      </c>
      <c r="B40">
        <f>COUNTIFS(pokemon!$AJ:$AJ,B$36,pokemon!$C:$C,$A40,pokemon!$AK:$AK,"")+COUNTIFS(pokemon!$AJ:$AJ,B$36,pokemon!$D:$D,$A40,pokemon!$AK:$AK,"")</f>
        <v>7</v>
      </c>
      <c r="C40">
        <f>COUNTIFS(pokemon!$AJ:$AJ,C$36,pokemon!$C:$C,$A40,pokemon!$AK:$AK,"")+COUNTIFS(pokemon!$AJ:$AJ,C$36,pokemon!$D:$D,$A40,pokemon!$AK:$AK,"")</f>
        <v>39</v>
      </c>
      <c r="D40">
        <f>COUNTIFS(pokemon!$AJ:$AJ,D$36,pokemon!$C:$C,$A40,pokemon!$AK:$AK,"")+COUNTIFS(pokemon!$AJ:$AJ,D$36,pokemon!$D:$D,$A40,pokemon!$AK:$AK,"")</f>
        <v>48</v>
      </c>
      <c r="E40">
        <f>COUNTIFS(pokemon!$AJ:$AJ,E$36,pokemon!$C:$C,$A40,pokemon!$AK:$AK,"")+COUNTIFS(pokemon!$AJ:$AJ,E$36,pokemon!$D:$D,$A40,pokemon!$AK:$AK,"")</f>
        <v>50</v>
      </c>
      <c r="F40">
        <f>COUNTIFS(pokemon!$AJ:$AJ,F$36,pokemon!$C:$C,$A40,pokemon!$AK:$AK,"")+COUNTIFS(pokemon!$AJ:$AJ,F$36,pokemon!$D:$D,$A40,pokemon!$AK:$AK,"")</f>
        <v>18</v>
      </c>
      <c r="G40">
        <f t="shared" si="2"/>
        <v>162</v>
      </c>
    </row>
    <row r="41" spans="1:7" x14ac:dyDescent="0.25">
      <c r="A41" t="s">
        <v>2</v>
      </c>
      <c r="B41">
        <f>COUNTIFS(pokemon!$AJ:$AJ,B$36,pokemon!$C:$C,$A41,pokemon!$AK:$AK,"")+COUNTIFS(pokemon!$AJ:$AJ,B$36,pokemon!$D:$D,$A41,pokemon!$AK:$AK,"")</f>
        <v>16</v>
      </c>
      <c r="C41">
        <f>COUNTIFS(pokemon!$AJ:$AJ,C$36,pokemon!$C:$C,$A41,pokemon!$AK:$AK,"")+COUNTIFS(pokemon!$AJ:$AJ,C$36,pokemon!$D:$D,$A41,pokemon!$AK:$AK,"")</f>
        <v>116</v>
      </c>
      <c r="D41">
        <f>COUNTIFS(pokemon!$AJ:$AJ,D$36,pokemon!$C:$C,$A41,pokemon!$AK:$AK,"")+COUNTIFS(pokemon!$AJ:$AJ,D$36,pokemon!$D:$D,$A41,pokemon!$AK:$AK,"")</f>
        <v>94</v>
      </c>
      <c r="E41">
        <f>COUNTIFS(pokemon!$AJ:$AJ,E$36,pokemon!$C:$C,$A41,pokemon!$AK:$AK,"")+COUNTIFS(pokemon!$AJ:$AJ,E$36,pokemon!$D:$D,$A41,pokemon!$AK:$AK,"")</f>
        <v>86</v>
      </c>
      <c r="F41">
        <f>COUNTIFS(pokemon!$AJ:$AJ,F$36,pokemon!$C:$C,$A41,pokemon!$AK:$AK,"")+COUNTIFS(pokemon!$AJ:$AJ,F$36,pokemon!$D:$D,$A41,pokemon!$AK:$AK,"")</f>
        <v>21</v>
      </c>
      <c r="G41">
        <f t="shared" si="2"/>
        <v>333</v>
      </c>
    </row>
    <row r="42" spans="1:7" x14ac:dyDescent="0.25">
      <c r="A42" t="s">
        <v>14</v>
      </c>
      <c r="B42">
        <f>COUNTIFS(pokemon!$AJ:$AJ,B$36,pokemon!$C:$C,$A42,pokemon!$AK:$AK,"")+COUNTIFS(pokemon!$AJ:$AJ,B$36,pokemon!$D:$D,$A42,pokemon!$AK:$AK,"")</f>
        <v>5</v>
      </c>
      <c r="C42">
        <f>COUNTIFS(pokemon!$AJ:$AJ,C$36,pokemon!$C:$C,$A42,pokemon!$AK:$AK,"")+COUNTIFS(pokemon!$AJ:$AJ,C$36,pokemon!$D:$D,$A42,pokemon!$AK:$AK,"")</f>
        <v>25</v>
      </c>
      <c r="D42">
        <f>COUNTIFS(pokemon!$AJ:$AJ,D$36,pokemon!$C:$C,$A42,pokemon!$AK:$AK,"")+COUNTIFS(pokemon!$AJ:$AJ,D$36,pokemon!$D:$D,$A42,pokemon!$AK:$AK,"")</f>
        <v>34</v>
      </c>
      <c r="E42">
        <f>COUNTIFS(pokemon!$AJ:$AJ,E$36,pokemon!$C:$C,$A42,pokemon!$AK:$AK,"")+COUNTIFS(pokemon!$AJ:$AJ,E$36,pokemon!$D:$D,$A42,pokemon!$AK:$AK,"")</f>
        <v>48</v>
      </c>
      <c r="F42">
        <f>COUNTIFS(pokemon!$AJ:$AJ,F$36,pokemon!$C:$C,$A42,pokemon!$AK:$AK,"")+COUNTIFS(pokemon!$AJ:$AJ,F$36,pokemon!$D:$D,$A42,pokemon!$AK:$AK,"")</f>
        <v>5</v>
      </c>
      <c r="G42">
        <f t="shared" si="2"/>
        <v>117</v>
      </c>
    </row>
    <row r="43" spans="1:7" x14ac:dyDescent="0.25">
      <c r="A43" t="s">
        <v>22</v>
      </c>
      <c r="B43">
        <f>COUNTIFS(pokemon!$AJ:$AJ,B$36,pokemon!$C:$C,$A43,pokemon!$AK:$AK,"")+COUNTIFS(pokemon!$AJ:$AJ,B$36,pokemon!$D:$D,$A43,pokemon!$AK:$AK,"")</f>
        <v>5</v>
      </c>
      <c r="C43">
        <f>COUNTIFS(pokemon!$AJ:$AJ,C$36,pokemon!$C:$C,$A43,pokemon!$AK:$AK,"")+COUNTIFS(pokemon!$AJ:$AJ,C$36,pokemon!$D:$D,$A43,pokemon!$AK:$AK,"")</f>
        <v>23</v>
      </c>
      <c r="D43">
        <f>COUNTIFS(pokemon!$AJ:$AJ,D$36,pokemon!$C:$C,$A43,pokemon!$AK:$AK,"")+COUNTIFS(pokemon!$AJ:$AJ,D$36,pokemon!$D:$D,$A43,pokemon!$AK:$AK,"")</f>
        <v>36</v>
      </c>
      <c r="E43">
        <f>COUNTIFS(pokemon!$AJ:$AJ,E$36,pokemon!$C:$C,$A43,pokemon!$AK:$AK,"")+COUNTIFS(pokemon!$AJ:$AJ,E$36,pokemon!$D:$D,$A43,pokemon!$AK:$AK,"")</f>
        <v>88</v>
      </c>
      <c r="F43">
        <f>COUNTIFS(pokemon!$AJ:$AJ,F$36,pokemon!$C:$C,$A43,pokemon!$AK:$AK,"")+COUNTIFS(pokemon!$AJ:$AJ,F$36,pokemon!$D:$D,$A43,pokemon!$AK:$AK,"")</f>
        <v>16</v>
      </c>
      <c r="G43">
        <f t="shared" si="2"/>
        <v>168</v>
      </c>
    </row>
    <row r="44" spans="1:7" x14ac:dyDescent="0.25">
      <c r="A44" t="s">
        <v>3</v>
      </c>
      <c r="B44">
        <f>COUNTIFS(pokemon!$AJ:$AJ,B$36,pokemon!$C:$C,$A44,pokemon!$AK:$AK,"")+COUNTIFS(pokemon!$AJ:$AJ,B$36,pokemon!$D:$D,$A44,pokemon!$AK:$AK,"")</f>
        <v>11</v>
      </c>
      <c r="C44">
        <f>COUNTIFS(pokemon!$AJ:$AJ,C$36,pokemon!$C:$C,$A44,pokemon!$AK:$AK,"")+COUNTIFS(pokemon!$AJ:$AJ,C$36,pokemon!$D:$D,$A44,pokemon!$AK:$AK,"")</f>
        <v>79</v>
      </c>
      <c r="D44">
        <f>COUNTIFS(pokemon!$AJ:$AJ,D$36,pokemon!$C:$C,$A44,pokemon!$AK:$AK,"")+COUNTIFS(pokemon!$AJ:$AJ,D$36,pokemon!$D:$D,$A44,pokemon!$AK:$AK,"")</f>
        <v>50</v>
      </c>
      <c r="E44">
        <f>COUNTIFS(pokemon!$AJ:$AJ,E$36,pokemon!$C:$C,$A44,pokemon!$AK:$AK,"")+COUNTIFS(pokemon!$AJ:$AJ,E$36,pokemon!$D:$D,$A44,pokemon!$AK:$AK,"")</f>
        <v>66</v>
      </c>
      <c r="F44">
        <f>COUNTIFS(pokemon!$AJ:$AJ,F$36,pokemon!$C:$C,$A44,pokemon!$AK:$AK,"")+COUNTIFS(pokemon!$AJ:$AJ,F$36,pokemon!$D:$D,$A44,pokemon!$AK:$AK,"")</f>
        <v>7</v>
      </c>
      <c r="G44">
        <f t="shared" si="2"/>
        <v>213</v>
      </c>
    </row>
    <row r="45" spans="1:7" x14ac:dyDescent="0.25">
      <c r="A45" t="s">
        <v>13</v>
      </c>
      <c r="B45">
        <f>COUNTIFS(pokemon!$AJ:$AJ,B$36,pokemon!$C:$C,$A45,pokemon!$AK:$AK,"")+COUNTIFS(pokemon!$AJ:$AJ,B$36,pokemon!$D:$D,$A45,pokemon!$AK:$AK,"")</f>
        <v>8</v>
      </c>
      <c r="C45">
        <f>COUNTIFS(pokemon!$AJ:$AJ,C$36,pokemon!$C:$C,$A45,pokemon!$AK:$AK,"")+COUNTIFS(pokemon!$AJ:$AJ,C$36,pokemon!$D:$D,$A45,pokemon!$AK:$AK,"")</f>
        <v>45</v>
      </c>
      <c r="D45">
        <f>COUNTIFS(pokemon!$AJ:$AJ,D$36,pokemon!$C:$C,$A45,pokemon!$AK:$AK,"")+COUNTIFS(pokemon!$AJ:$AJ,D$36,pokemon!$D:$D,$A45,pokemon!$AK:$AK,"")</f>
        <v>56</v>
      </c>
      <c r="E45">
        <f>COUNTIFS(pokemon!$AJ:$AJ,E$36,pokemon!$C:$C,$A45,pokemon!$AK:$AK,"")+COUNTIFS(pokemon!$AJ:$AJ,E$36,pokemon!$D:$D,$A45,pokemon!$AK:$AK,"")</f>
        <v>54</v>
      </c>
      <c r="F45">
        <f>COUNTIFS(pokemon!$AJ:$AJ,F$36,pokemon!$C:$C,$A45,pokemon!$AK:$AK,"")+COUNTIFS(pokemon!$AJ:$AJ,F$36,pokemon!$D:$D,$A45,pokemon!$AK:$AK,"")</f>
        <v>11</v>
      </c>
      <c r="G45">
        <f t="shared" si="2"/>
        <v>174</v>
      </c>
    </row>
    <row r="46" spans="1:7" x14ac:dyDescent="0.25">
      <c r="A46" t="s">
        <v>5</v>
      </c>
      <c r="B46">
        <f>COUNTIFS(pokemon!$AJ:$AJ,B$36,pokemon!$C:$C,$A46,pokemon!$AK:$AK,"")+COUNTIFS(pokemon!$AJ:$AJ,B$36,pokemon!$D:$D,$A46,pokemon!$AK:$AK,"")</f>
        <v>7</v>
      </c>
      <c r="C46">
        <f>COUNTIFS(pokemon!$AJ:$AJ,C$36,pokemon!$C:$C,$A46,pokemon!$AK:$AK,"")+COUNTIFS(pokemon!$AJ:$AJ,C$36,pokemon!$D:$D,$A46,pokemon!$AK:$AK,"")</f>
        <v>57</v>
      </c>
      <c r="D46">
        <f>COUNTIFS(pokemon!$AJ:$AJ,D$36,pokemon!$C:$C,$A46,pokemon!$AK:$AK,"")+COUNTIFS(pokemon!$AJ:$AJ,D$36,pokemon!$D:$D,$A46,pokemon!$AK:$AK,"")</f>
        <v>129</v>
      </c>
      <c r="E46">
        <f>COUNTIFS(pokemon!$AJ:$AJ,E$36,pokemon!$C:$C,$A46,pokemon!$AK:$AK,"")+COUNTIFS(pokemon!$AJ:$AJ,E$36,pokemon!$D:$D,$A46,pokemon!$AK:$AK,"")</f>
        <v>74</v>
      </c>
      <c r="F46">
        <f>COUNTIFS(pokemon!$AJ:$AJ,F$36,pokemon!$C:$C,$A46,pokemon!$AK:$AK,"")+COUNTIFS(pokemon!$AJ:$AJ,F$36,pokemon!$D:$D,$A46,pokemon!$AK:$AK,"")</f>
        <v>29</v>
      </c>
      <c r="G46">
        <f t="shared" si="2"/>
        <v>296</v>
      </c>
    </row>
    <row r="47" spans="1:7" x14ac:dyDescent="0.25">
      <c r="A47" t="s">
        <v>26</v>
      </c>
      <c r="B47">
        <f>COUNTIFS(pokemon!$AJ:$AJ,B$36,pokemon!$C:$C,$A47,pokemon!$AK:$AK,"")+COUNTIFS(pokemon!$AJ:$AJ,B$36,pokemon!$D:$D,$A47,pokemon!$AK:$AK,"")</f>
        <v>8</v>
      </c>
      <c r="C47">
        <f>COUNTIFS(pokemon!$AJ:$AJ,C$36,pokemon!$C:$C,$A47,pokemon!$AK:$AK,"")+COUNTIFS(pokemon!$AJ:$AJ,C$36,pokemon!$D:$D,$A47,pokemon!$AK:$AK,"")</f>
        <v>48</v>
      </c>
      <c r="D47">
        <f>COUNTIFS(pokemon!$AJ:$AJ,D$36,pokemon!$C:$C,$A47,pokemon!$AK:$AK,"")+COUNTIFS(pokemon!$AJ:$AJ,D$36,pokemon!$D:$D,$A47,pokemon!$AK:$AK,"")</f>
        <v>100</v>
      </c>
      <c r="E47">
        <f>COUNTIFS(pokemon!$AJ:$AJ,E$36,pokemon!$C:$C,$A47,pokemon!$AK:$AK,"")+COUNTIFS(pokemon!$AJ:$AJ,E$36,pokemon!$D:$D,$A47,pokemon!$AK:$AK,"")</f>
        <v>90</v>
      </c>
      <c r="F47">
        <f>COUNTIFS(pokemon!$AJ:$AJ,F$36,pokemon!$C:$C,$A47,pokemon!$AK:$AK,"")+COUNTIFS(pokemon!$AJ:$AJ,F$36,pokemon!$D:$D,$A47,pokemon!$AK:$AK,"")</f>
        <v>34</v>
      </c>
      <c r="G47">
        <f t="shared" si="2"/>
        <v>280</v>
      </c>
    </row>
    <row r="48" spans="1:7" x14ac:dyDescent="0.25">
      <c r="A48" t="s">
        <v>7</v>
      </c>
      <c r="B48">
        <f>COUNTIFS(pokemon!$AJ:$AJ,B$36,pokemon!$C:$C,$A48,pokemon!$AK:$AK,"")+COUNTIFS(pokemon!$AJ:$AJ,B$36,pokemon!$D:$D,$A48,pokemon!$AK:$AK,"")</f>
        <v>6</v>
      </c>
      <c r="C48">
        <f>COUNTIFS(pokemon!$AJ:$AJ,C$36,pokemon!$C:$C,$A48,pokemon!$AK:$AK,"")+COUNTIFS(pokemon!$AJ:$AJ,C$36,pokemon!$D:$D,$A48,pokemon!$AK:$AK,"")</f>
        <v>78</v>
      </c>
      <c r="D48">
        <f>COUNTIFS(pokemon!$AJ:$AJ,D$36,pokemon!$C:$C,$A48,pokemon!$AK:$AK,"")+COUNTIFS(pokemon!$AJ:$AJ,D$36,pokemon!$D:$D,$A48,pokemon!$AK:$AK,"")</f>
        <v>89</v>
      </c>
      <c r="E48">
        <f>COUNTIFS(pokemon!$AJ:$AJ,E$36,pokemon!$C:$C,$A48,pokemon!$AK:$AK,"")+COUNTIFS(pokemon!$AJ:$AJ,E$36,pokemon!$D:$D,$A48,pokemon!$AK:$AK,"")</f>
        <v>48</v>
      </c>
      <c r="F48">
        <f>COUNTIFS(pokemon!$AJ:$AJ,F$36,pokemon!$C:$C,$A48,pokemon!$AK:$AK,"")+COUNTIFS(pokemon!$AJ:$AJ,F$36,pokemon!$D:$D,$A48,pokemon!$AK:$AK,"")</f>
        <v>5</v>
      </c>
      <c r="G48">
        <f t="shared" si="2"/>
        <v>226</v>
      </c>
    </row>
    <row r="49" spans="1:7" x14ac:dyDescent="0.25">
      <c r="A49" t="s">
        <v>33</v>
      </c>
      <c r="B49">
        <f>COUNTIFS(pokemon!$AJ:$AJ,B$36,pokemon!$C:$C,$A49,pokemon!$AK:$AK,"")+COUNTIFS(pokemon!$AJ:$AJ,B$36,pokemon!$D:$D,$A49,pokemon!$AK:$AK,"")</f>
        <v>10</v>
      </c>
      <c r="C49">
        <f>COUNTIFS(pokemon!$AJ:$AJ,C$36,pokemon!$C:$C,$A49,pokemon!$AK:$AK,"")+COUNTIFS(pokemon!$AJ:$AJ,C$36,pokemon!$D:$D,$A49,pokemon!$AK:$AK,"")</f>
        <v>45</v>
      </c>
      <c r="D49">
        <f>COUNTIFS(pokemon!$AJ:$AJ,D$36,pokemon!$C:$C,$A49,pokemon!$AK:$AK,"")+COUNTIFS(pokemon!$AJ:$AJ,D$36,pokemon!$D:$D,$A49,pokemon!$AK:$AK,"")</f>
        <v>58</v>
      </c>
      <c r="E49">
        <f>COUNTIFS(pokemon!$AJ:$AJ,E$36,pokemon!$C:$C,$A49,pokemon!$AK:$AK,"")+COUNTIFS(pokemon!$AJ:$AJ,E$36,pokemon!$D:$D,$A49,pokemon!$AK:$AK,"")</f>
        <v>70</v>
      </c>
      <c r="F49">
        <f>COUNTIFS(pokemon!$AJ:$AJ,F$36,pokemon!$C:$C,$A49,pokemon!$AK:$AK,"")+COUNTIFS(pokemon!$AJ:$AJ,F$36,pokemon!$D:$D,$A49,pokemon!$AK:$AK,"")</f>
        <v>9</v>
      </c>
      <c r="G49">
        <f t="shared" si="2"/>
        <v>192</v>
      </c>
    </row>
    <row r="50" spans="1:7" x14ac:dyDescent="0.25">
      <c r="A50" t="s">
        <v>42</v>
      </c>
      <c r="B50">
        <f>COUNTIFS(pokemon!$AJ:$AJ,B$36,pokemon!$C:$C,$A50,pokemon!$AK:$AK,"")+COUNTIFS(pokemon!$AJ:$AJ,B$36,pokemon!$D:$D,$A50,pokemon!$AK:$AK,"")</f>
        <v>6</v>
      </c>
      <c r="C50">
        <f>COUNTIFS(pokemon!$AJ:$AJ,C$36,pokemon!$C:$C,$A50,pokemon!$AK:$AK,"")+COUNTIFS(pokemon!$AJ:$AJ,C$36,pokemon!$D:$D,$A50,pokemon!$AK:$AK,"")</f>
        <v>44</v>
      </c>
      <c r="D50">
        <f>COUNTIFS(pokemon!$AJ:$AJ,D$36,pokemon!$C:$C,$A50,pokemon!$AK:$AK,"")+COUNTIFS(pokemon!$AJ:$AJ,D$36,pokemon!$D:$D,$A50,pokemon!$AK:$AK,"")</f>
        <v>40</v>
      </c>
      <c r="E50">
        <f>COUNTIFS(pokemon!$AJ:$AJ,E$36,pokemon!$C:$C,$A50,pokemon!$AK:$AK,"")+COUNTIFS(pokemon!$AJ:$AJ,E$36,pokemon!$D:$D,$A50,pokemon!$AK:$AK,"")</f>
        <v>60</v>
      </c>
      <c r="F50">
        <f>COUNTIFS(pokemon!$AJ:$AJ,F$36,pokemon!$C:$C,$A50,pokemon!$AK:$AK,"")+COUNTIFS(pokemon!$AJ:$AJ,F$36,pokemon!$D:$D,$A50,pokemon!$AK:$AK,"")</f>
        <v>12</v>
      </c>
      <c r="G50">
        <f t="shared" si="2"/>
        <v>162</v>
      </c>
    </row>
    <row r="51" spans="1:7" x14ac:dyDescent="0.25">
      <c r="A51" t="s">
        <v>67</v>
      </c>
      <c r="B51">
        <f>COUNTIFS(pokemon!$AJ:$AJ,B$36,pokemon!$C:$C,$A51,pokemon!$AK:$AK,"")+COUNTIFS(pokemon!$AJ:$AJ,B$36,pokemon!$D:$D,$A51,pokemon!$AK:$AK,"")</f>
        <v>9</v>
      </c>
      <c r="C51">
        <f>COUNTIFS(pokemon!$AJ:$AJ,C$36,pokemon!$C:$C,$A51,pokemon!$AK:$AK,"")+COUNTIFS(pokemon!$AJ:$AJ,C$36,pokemon!$D:$D,$A51,pokemon!$AK:$AK,"")</f>
        <v>14</v>
      </c>
      <c r="D51">
        <f>COUNTIFS(pokemon!$AJ:$AJ,D$36,pokemon!$C:$C,$A51,pokemon!$AK:$AK,"")+COUNTIFS(pokemon!$AJ:$AJ,D$36,pokemon!$D:$D,$A51,pokemon!$AK:$AK,"")</f>
        <v>42</v>
      </c>
      <c r="E51">
        <f>COUNTIFS(pokemon!$AJ:$AJ,E$36,pokemon!$C:$C,$A51,pokemon!$AK:$AK,"")+COUNTIFS(pokemon!$AJ:$AJ,E$36,pokemon!$D:$D,$A51,pokemon!$AK:$AK,"")</f>
        <v>62</v>
      </c>
      <c r="F51">
        <f>COUNTIFS(pokemon!$AJ:$AJ,F$36,pokemon!$C:$C,$A51,pokemon!$AK:$AK,"")+COUNTIFS(pokemon!$AJ:$AJ,F$36,pokemon!$D:$D,$A51,pokemon!$AK:$AK,"")</f>
        <v>38</v>
      </c>
      <c r="G51">
        <f t="shared" si="2"/>
        <v>165</v>
      </c>
    </row>
    <row r="52" spans="1:7" x14ac:dyDescent="0.25">
      <c r="A52" t="s">
        <v>9</v>
      </c>
      <c r="B52">
        <f>COUNTIFS(pokemon!$AJ:$AJ,B$36,pokemon!$C:$C,$A52,pokemon!$AK:$AK,"")+COUNTIFS(pokemon!$AJ:$AJ,B$36,pokemon!$D:$D,$A52,pokemon!$AK:$AK,"")</f>
        <v>7</v>
      </c>
      <c r="C52">
        <f>COUNTIFS(pokemon!$AJ:$AJ,C$36,pokemon!$C:$C,$A52,pokemon!$AK:$AK,"")+COUNTIFS(pokemon!$AJ:$AJ,C$36,pokemon!$D:$D,$A52,pokemon!$AK:$AK,"")</f>
        <v>33</v>
      </c>
      <c r="D52">
        <f>COUNTIFS(pokemon!$AJ:$AJ,D$36,pokemon!$C:$C,$A52,pokemon!$AK:$AK,"")+COUNTIFS(pokemon!$AJ:$AJ,D$36,pokemon!$D:$D,$A52,pokemon!$AK:$AK,"")</f>
        <v>48</v>
      </c>
      <c r="E52">
        <f>COUNTIFS(pokemon!$AJ:$AJ,E$36,pokemon!$C:$C,$A52,pokemon!$AK:$AK,"")+COUNTIFS(pokemon!$AJ:$AJ,E$36,pokemon!$D:$D,$A52,pokemon!$AK:$AK,"")</f>
        <v>60</v>
      </c>
      <c r="F52">
        <f>COUNTIFS(pokemon!$AJ:$AJ,F$36,pokemon!$C:$C,$A52,pokemon!$AK:$AK,"")+COUNTIFS(pokemon!$AJ:$AJ,F$36,pokemon!$D:$D,$A52,pokemon!$AK:$AK,"")</f>
        <v>8</v>
      </c>
      <c r="G52">
        <f t="shared" si="2"/>
        <v>156</v>
      </c>
    </row>
    <row r="53" spans="1:7" x14ac:dyDescent="0.25">
      <c r="A53" t="s">
        <v>39</v>
      </c>
      <c r="B53">
        <f>COUNTIFS(pokemon!$AJ:$AJ,B$36,pokemon!$C:$C,$A53,pokemon!$AK:$AK,"")+COUNTIFS(pokemon!$AJ:$AJ,B$36,pokemon!$D:$D,$A53,pokemon!$AK:$AK,"")</f>
        <v>10</v>
      </c>
      <c r="C53">
        <f>COUNTIFS(pokemon!$AJ:$AJ,C$36,pokemon!$C:$C,$A53,pokemon!$AK:$AK,"")+COUNTIFS(pokemon!$AJ:$AJ,C$36,pokemon!$D:$D,$A53,pokemon!$AK:$AK,"")</f>
        <v>20</v>
      </c>
      <c r="D53">
        <f>COUNTIFS(pokemon!$AJ:$AJ,D$36,pokemon!$C:$C,$A53,pokemon!$AK:$AK,"")+COUNTIFS(pokemon!$AJ:$AJ,D$36,pokemon!$D:$D,$A53,pokemon!$AK:$AK,"")</f>
        <v>38</v>
      </c>
      <c r="E53">
        <f>COUNTIFS(pokemon!$AJ:$AJ,E$36,pokemon!$C:$C,$A53,pokemon!$AK:$AK,"")+COUNTIFS(pokemon!$AJ:$AJ,E$36,pokemon!$D:$D,$A53,pokemon!$AK:$AK,"")</f>
        <v>70</v>
      </c>
      <c r="F53">
        <f>COUNTIFS(pokemon!$AJ:$AJ,F$36,pokemon!$C:$C,$A53,pokemon!$AK:$AK,"")+COUNTIFS(pokemon!$AJ:$AJ,F$36,pokemon!$D:$D,$A53,pokemon!$AK:$AK,"")</f>
        <v>16</v>
      </c>
      <c r="G53">
        <f t="shared" si="2"/>
        <v>154</v>
      </c>
    </row>
    <row r="54" spans="1:7" x14ac:dyDescent="0.25">
      <c r="A54" t="s">
        <v>16</v>
      </c>
      <c r="B54">
        <f>COUNTIFS(pokemon!$AJ:$AJ,B$36,pokemon!$C:$C,$A54,pokemon!$AK:$AK,"")+COUNTIFS(pokemon!$AJ:$AJ,B$36,pokemon!$D:$D,$A54,pokemon!$AK:$AK,"")</f>
        <v>8</v>
      </c>
      <c r="C54">
        <f>COUNTIFS(pokemon!$AJ:$AJ,C$36,pokemon!$C:$C,$A54,pokemon!$AK:$AK,"")+COUNTIFS(pokemon!$AJ:$AJ,C$36,pokemon!$D:$D,$A54,pokemon!$AK:$AK,"")</f>
        <v>45</v>
      </c>
      <c r="D54">
        <f>COUNTIFS(pokemon!$AJ:$AJ,D$36,pokemon!$C:$C,$A54,pokemon!$AK:$AK,"")+COUNTIFS(pokemon!$AJ:$AJ,D$36,pokemon!$D:$D,$A54,pokemon!$AK:$AK,"")</f>
        <v>44</v>
      </c>
      <c r="E54">
        <f>COUNTIFS(pokemon!$AJ:$AJ,E$36,pokemon!$C:$C,$A54,pokemon!$AK:$AK,"")+COUNTIFS(pokemon!$AJ:$AJ,E$36,pokemon!$D:$D,$A54,pokemon!$AK:$AK,"")</f>
        <v>62</v>
      </c>
      <c r="F54">
        <f>COUNTIFS(pokemon!$AJ:$AJ,F$36,pokemon!$C:$C,$A54,pokemon!$AK:$AK,"")+COUNTIFS(pokemon!$AJ:$AJ,F$36,pokemon!$D:$D,$A54,pokemon!$AK:$AK,"")</f>
        <v>1</v>
      </c>
      <c r="G54">
        <f t="shared" si="2"/>
        <v>160</v>
      </c>
    </row>
    <row r="55" spans="1:7" x14ac:dyDescent="0.25">
      <c r="B55" s="30"/>
      <c r="C55" s="30"/>
      <c r="D55" s="30"/>
      <c r="E55" s="30"/>
      <c r="F55" s="30"/>
      <c r="G55" s="30"/>
    </row>
  </sheetData>
  <conditionalFormatting sqref="B17:B34">
    <cfRule type="colorScale" priority="27">
      <colorScale>
        <cfvo type="min"/>
        <cfvo type="percentile" val="50"/>
        <cfvo type="max"/>
        <color rgb="FFF8696B"/>
        <color rgb="FFFFEB84"/>
        <color rgb="FF63BE7B"/>
      </colorScale>
    </cfRule>
    <cfRule type="colorScale" priority="28">
      <colorScale>
        <cfvo type="min"/>
        <cfvo type="percentile" val="50"/>
        <cfvo type="max"/>
        <color rgb="FF63BE7B"/>
        <color rgb="FFFFEB84"/>
        <color rgb="FFF8696B"/>
      </colorScale>
    </cfRule>
  </conditionalFormatting>
  <conditionalFormatting sqref="B37:F54">
    <cfRule type="colorScale" priority="2">
      <colorScale>
        <cfvo type="min"/>
        <cfvo type="percentile" val="50"/>
        <cfvo type="max"/>
        <color rgb="FFF8696B"/>
        <color rgb="FFFFEB84"/>
        <color rgb="FF63BE7B"/>
      </colorScale>
    </cfRule>
  </conditionalFormatting>
  <conditionalFormatting sqref="C17:C34">
    <cfRule type="colorScale" priority="25">
      <colorScale>
        <cfvo type="min"/>
        <cfvo type="percentile" val="50"/>
        <cfvo type="max"/>
        <color rgb="FFF8696B"/>
        <color rgb="FFFFEB84"/>
        <color rgb="FF63BE7B"/>
      </colorScale>
    </cfRule>
  </conditionalFormatting>
  <conditionalFormatting sqref="C2:E13">
    <cfRule type="colorScale" priority="26">
      <colorScale>
        <cfvo type="min"/>
        <cfvo type="percentile" val="50"/>
        <cfvo type="max"/>
        <color rgb="FFF8696B"/>
        <color rgb="FFFFEB84"/>
        <color rgb="FF63BE7B"/>
      </colorScale>
    </cfRule>
  </conditionalFormatting>
  <conditionalFormatting sqref="C15:E15 B16:C16 C17:C34">
    <cfRule type="colorScale" priority="356">
      <colorScale>
        <cfvo type="min"/>
        <cfvo type="percentile" val="50"/>
        <cfvo type="max"/>
        <color rgb="FF63BE7B"/>
        <color rgb="FFFFEB84"/>
        <color rgb="FFF8696B"/>
      </colorScale>
    </cfRule>
  </conditionalFormatting>
  <conditionalFormatting sqref="C15:E15 B16:C16 C2:E13 C17:C34">
    <cfRule type="colorScale" priority="358">
      <colorScale>
        <cfvo type="min"/>
        <cfvo type="percentile" val="50"/>
        <cfvo type="max"/>
        <color rgb="FF63BE7B"/>
        <color rgb="FFFFEB84"/>
        <color rgb="FFF8696B"/>
      </colorScale>
    </cfRule>
  </conditionalFormatting>
  <conditionalFormatting sqref="D17:D34">
    <cfRule type="colorScale" priority="24">
      <colorScale>
        <cfvo type="min"/>
        <cfvo type="percentile" val="50"/>
        <cfvo type="max"/>
        <color rgb="FFF8696B"/>
        <color rgb="FFFFEB84"/>
        <color rgb="FF63BE7B"/>
      </colorScale>
    </cfRule>
  </conditionalFormatting>
  <conditionalFormatting sqref="D36:G36">
    <cfRule type="colorScale" priority="22">
      <colorScale>
        <cfvo type="min"/>
        <cfvo type="percentile" val="50"/>
        <cfvo type="max"/>
        <color rgb="FF63BE7B"/>
        <color rgb="FFFFEB84"/>
        <color rgb="FFF8696B"/>
      </colorScale>
    </cfRule>
    <cfRule type="colorScale" priority="23">
      <colorScale>
        <cfvo type="min"/>
        <cfvo type="percentile" val="50"/>
        <cfvo type="max"/>
        <color rgb="FF63BE7B"/>
        <color rgb="FFFFEB84"/>
        <color rgb="FFF8696B"/>
      </colorScale>
    </cfRule>
  </conditionalFormatting>
  <conditionalFormatting sqref="G37:G54">
    <cfRule type="colorScale" priority="1">
      <colorScale>
        <cfvo type="min"/>
        <cfvo type="percentile" val="50"/>
        <cfvo type="max"/>
        <color rgb="FFF8696B"/>
        <color rgb="FFFFEB84"/>
        <color rgb="FF63BE7B"/>
      </colorScale>
    </cfRule>
  </conditionalFormatting>
  <conditionalFormatting sqref="H37:H54">
    <cfRule type="colorScale" priority="16">
      <colorScale>
        <cfvo type="min"/>
        <cfvo type="percentile" val="50"/>
        <cfvo type="max"/>
        <color rgb="FFF8696B"/>
        <color rgb="FFFFEB84"/>
        <color rgb="FF63BE7B"/>
      </colorScale>
    </cfRule>
    <cfRule type="colorScale" priority="17">
      <colorScale>
        <cfvo type="min"/>
        <cfvo type="percentile" val="50"/>
        <cfvo type="max"/>
        <color rgb="FF63BE7B"/>
        <color rgb="FFFFEB84"/>
        <color rgb="FFF8696B"/>
      </colorScale>
    </cfRule>
  </conditionalFormatting>
  <conditionalFormatting sqref="K37:K54">
    <cfRule type="colorScale" priority="14">
      <colorScale>
        <cfvo type="min"/>
        <cfvo type="percentile" val="50"/>
        <cfvo type="max"/>
        <color rgb="FFF8696B"/>
        <color rgb="FFFFEB84"/>
        <color rgb="FF63BE7B"/>
      </colorScale>
    </cfRule>
    <cfRule type="colorScale" priority="15">
      <colorScale>
        <cfvo type="min"/>
        <cfvo type="percentile" val="50"/>
        <cfvo type="max"/>
        <color rgb="FF63BE7B"/>
        <color rgb="FFFFEB84"/>
        <color rgb="FFF8696B"/>
      </colorScale>
    </cfRule>
  </conditionalFormatting>
  <conditionalFormatting sqref="N37:N54">
    <cfRule type="colorScale" priority="12">
      <colorScale>
        <cfvo type="min"/>
        <cfvo type="percentile" val="50"/>
        <cfvo type="max"/>
        <color rgb="FFF8696B"/>
        <color rgb="FFFFEB84"/>
        <color rgb="FF63BE7B"/>
      </colorScale>
    </cfRule>
    <cfRule type="colorScale" priority="13">
      <colorScale>
        <cfvo type="min"/>
        <cfvo type="percentile" val="50"/>
        <cfvo type="max"/>
        <color rgb="FF63BE7B"/>
        <color rgb="FFFFEB84"/>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pokemon</vt:lpstr>
      <vt:lpstr>moves</vt:lpstr>
      <vt:lpstr>abilities</vt:lpstr>
      <vt:lpstr>tactics</vt:lpstr>
      <vt:lpstr>tactic_moves</vt:lpstr>
      <vt:lpstr>shrine</vt:lpstr>
      <vt:lpstr>legend</vt:lpstr>
      <vt:lpstr>others</vt:lpstr>
      <vt:lpstr>trainer_cards</vt:lpstr>
      <vt:lpstr>trainer_cards_2</vt:lpstr>
      <vt:lpstr>trainer_cards_legacy</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Lloyd Clarke</dc:creator>
  <cp:lastModifiedBy>Ho, Phong</cp:lastModifiedBy>
  <dcterms:created xsi:type="dcterms:W3CDTF">2021-03-17T17:30:22Z</dcterms:created>
  <dcterms:modified xsi:type="dcterms:W3CDTF">2025-07-01T00:26:22Z</dcterms:modified>
</cp:coreProperties>
</file>